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ЭтаКнига"/>
  <mc:AlternateContent xmlns:mc="http://schemas.openxmlformats.org/markup-compatibility/2006">
    <mc:Choice Requires="x15">
      <x15ac:absPath xmlns:x15ac="http://schemas.microsoft.com/office/spreadsheetml/2010/11/ac" url="C:\Users\Lenovo\Downloads\"/>
    </mc:Choice>
  </mc:AlternateContent>
  <xr:revisionPtr revIDLastSave="0" documentId="8_{22C13230-B4A9-4B0C-853E-27B8E54CABAE}" xr6:coauthVersionLast="47" xr6:coauthVersionMax="47" xr10:uidLastSave="{00000000-0000-0000-0000-000000000000}"/>
  <bookViews>
    <workbookView xWindow="-27690" yWindow="5100" windowWidth="27105" windowHeight="14820" tabRatio="733" activeTab="1" xr2:uid="{9CD71EF7-359B-4484-8B49-D3A0BDE31A0E}"/>
  </bookViews>
  <sheets>
    <sheet name="справка" sheetId="9" r:id="rId1"/>
    <sheet name="расчет" sheetId="11" r:id="rId2"/>
    <sheet name="КП open book" sheetId="10" r:id="rId3"/>
    <sheet name="КП price" sheetId="14" r:id="rId4"/>
    <sheet name="для реестра" sheetId="19" r:id="rId5"/>
    <sheet name="КА" sheetId="20" r:id="rId6"/>
    <sheet name="Вводные" sheetId="23" r:id="rId7"/>
    <sheet name="Спецификация" sheetId="24" r:id="rId8"/>
    <sheet name="INVOICE" sheetId="21" r:id="rId9"/>
    <sheet name="helpsheet" sheetId="2" r:id="rId10"/>
    <sheet name="sample" sheetId="8" r:id="rId11"/>
  </sheets>
  <functionGroups builtInGroupCount="19"/>
  <externalReferences>
    <externalReference r:id="rId12"/>
  </externalReferences>
  <definedNames>
    <definedName name="_xlnm._FilterDatabase" localSheetId="8" hidden="1">INVOICE!$J$13:$J$106</definedName>
    <definedName name="_xlnm._FilterDatabase" localSheetId="1" hidden="1">расчет!$A$15:$BL$15</definedName>
    <definedName name="_xlnm._FilterDatabase" localSheetId="7" hidden="1">Спецификация!$H$10:$H$110</definedName>
    <definedName name="_xleta.AND" hidden="1" xlm="1">#NAME?</definedName>
    <definedName name="_xleta.ROUND" hidden="1" xlm="1">#NAME?</definedName>
    <definedName name="adv_100_post">helpsheet!$W$4</definedName>
    <definedName name="adv_100_pre">helpsheet!$W$13</definedName>
    <definedName name="adv2ven_0">helpsheet!$Y$2:$Y$21</definedName>
    <definedName name="adv2ven_100">helpsheet!$Y$11:$Y$21</definedName>
    <definedName name="adv2ven_15">helpsheet!$Y$2:$Y$21</definedName>
    <definedName name="adv2ven_30">helpsheet!$Y$5:$Y$21</definedName>
    <definedName name="adv2ven_40">helpsheet!$Y$6:$Y$21</definedName>
    <definedName name="adv2ven_50">helpsheet!$Y$7:$Y$21</definedName>
    <definedName name="adv2ven_60">helpsheet!$Y$11:$Y$21</definedName>
    <definedName name="adv2ven_70">helpsheet!$Y$12:$Y$21</definedName>
    <definedName name="adv2ven_80">helpsheet!$Y$13:$Y$21</definedName>
    <definedName name="advance_to_vendor">расчет!$D$11</definedName>
    <definedName name="asdasd">Вводные!$B$25</definedName>
    <definedName name="asdasdasdasd">Вводные!$B$25</definedName>
    <definedName name="avg_cap">расчет!$AC$12</definedName>
    <definedName name="buyer" localSheetId="7">#REF!</definedName>
    <definedName name="buyer">Вводные!$B$5</definedName>
    <definedName name="buyer__1">Вводные!$B$5</definedName>
    <definedName name="buyer_1">Вводные!$B$5</definedName>
    <definedName name="buyer_director">Вводные!$B$6</definedName>
    <definedName name="buyer_director_1">Вводные!$B$6</definedName>
    <definedName name="buyers_address" localSheetId="7">#REF!</definedName>
    <definedName name="buyers_address">Вводные!$B$7</definedName>
    <definedName name="buyers_address_1">Вводные!$B$7</definedName>
    <definedName name="buyerssss">Вводные!$B$5</definedName>
    <definedName name="calc_data">расчет!$A$14:$BE$2016</definedName>
    <definedName name="contract_date" localSheetId="7">#REF!</definedName>
    <definedName name="contract_date">Вводные!$B$26</definedName>
    <definedName name="contract_date_1">Вводные!$B$26</definedName>
    <definedName name="contract_date_IN">Вводные!$B$26</definedName>
    <definedName name="contract_num" localSheetId="7">#REF!</definedName>
    <definedName name="contract_num">Вводные!$B$25</definedName>
    <definedName name="contract_num_IN">Вводные!$B$25</definedName>
    <definedName name="cost_fin_total">расчет!$BJ$11</definedName>
    <definedName name="cost_fin1">расчет!$BJ$7</definedName>
    <definedName name="cost_fin2">расчет!$BJ$10</definedName>
    <definedName name="credit_sales_interest">расчет!$BL$5</definedName>
    <definedName name="currency_1">Вводные!$B$17</definedName>
    <definedName name="currency_2">Вводные!$B$18</definedName>
    <definedName name="customs_logistics_pmt_due">helpsheet!$E$27</definedName>
    <definedName name="dogovor">Вводные!$B$25</definedName>
    <definedName name="internal_sales">расчет!$AY$13</definedName>
    <definedName name="offer_currency">расчет!$D$8</definedName>
    <definedName name="offer_date" localSheetId="7">#REF!</definedName>
    <definedName name="offer_date">Вводные!#REF!</definedName>
    <definedName name="offer_incoterms">расчет!$D$7</definedName>
    <definedName name="offer_pmt_terms">расчет!$G$10</definedName>
    <definedName name="offer_post_pmt_due">расчет!$K$9</definedName>
    <definedName name="offer_sale_type">расчет!$D$6</definedName>
    <definedName name="offer_turnaround_time">расчет!$D$9</definedName>
    <definedName name="payment_terms" localSheetId="6">Вводные!$B$13</definedName>
    <definedName name="payment_terms" localSheetId="7">#REF!</definedName>
    <definedName name="payment_terms">расчет!$D$10</definedName>
    <definedName name="payment_terms_1">Вводные!$B$13</definedName>
    <definedName name="payment_time" localSheetId="7">#REF!</definedName>
    <definedName name="payment_time">Вводные!#REF!</definedName>
    <definedName name="pmt_1">helpsheet!$F$4</definedName>
    <definedName name="pmt_2">helpsheet!$F$5</definedName>
    <definedName name="pmt_3">helpsheet!$F$6</definedName>
    <definedName name="price_cap">#REF!</definedName>
    <definedName name="_xlnm.Print_Area" localSheetId="8">INVOICE!$A$1:$G$118</definedName>
    <definedName name="_xlnm.Print_Area" localSheetId="2">'КП open book'!$B$1:$U$2017</definedName>
    <definedName name="_xlnm.Print_Area" localSheetId="3">'КП price'!$B$1:$O$2017</definedName>
    <definedName name="_xlnm.Print_Area" localSheetId="7">Спецификация!$B$1:$F$144</definedName>
    <definedName name="_xlnm.Print_Titles" localSheetId="8">INVOICE!$13:$13</definedName>
    <definedName name="_xlnm.Print_Titles" localSheetId="2">'КП open book'!$16:$16</definedName>
    <definedName name="_xlnm.Print_Titles" localSheetId="3">'КП price'!$16:$16</definedName>
    <definedName name="product_cat_name">#REF!</definedName>
    <definedName name="rate_fin_comm">helpsheet!$E$13</definedName>
    <definedName name="rate_forex_risk">расчет!$AH$11</definedName>
    <definedName name="rate_insurance">helpsheet!$E$14</definedName>
    <definedName name="rate_loan_interest_daily">helpsheet!$E$11</definedName>
    <definedName name="rate_vatRu">helpsheet!$O$7</definedName>
    <definedName name="seller" localSheetId="7">#REF!</definedName>
    <definedName name="seller">Вводные!$B$9</definedName>
    <definedName name="seller_1">Вводные!$B$9</definedName>
    <definedName name="seller_company">расчет!$D$5</definedName>
    <definedName name="seller_name">Вводные!$C$9</definedName>
    <definedName name="seller_region">расчет!$A$5</definedName>
    <definedName name="shipment_to">Вводные!$C$21</definedName>
    <definedName name="shipping_address" localSheetId="7">#REF!</definedName>
    <definedName name="shipping_address">Вводные!$B$21</definedName>
    <definedName name="shipping_address_IN">Вводные!$B$21</definedName>
    <definedName name="shipping_time" localSheetId="7">#REF!</definedName>
    <definedName name="shipping_time">Вводные!$B$16</definedName>
    <definedName name="shipping_time_1">Вводные!$B$16</definedName>
    <definedName name="spec_date" localSheetId="7">#REF!</definedName>
    <definedName name="spec_date">Вводные!$B$27</definedName>
    <definedName name="spec_date_IN">Вводные!$B$27</definedName>
    <definedName name="spec_num" localSheetId="7">#REF!</definedName>
    <definedName name="spec_num">Вводные!$B$28</definedName>
    <definedName name="spec_num_IN">Вводные!$B$28</definedName>
    <definedName name="sssss">Вводные!$B$26</definedName>
    <definedName name="Заголовок_столбца_1" localSheetId="8">INVOICE!$B$13</definedName>
    <definedName name="Заголовок_столбца_1">#REF!</definedName>
    <definedName name="Название_компании" localSheetId="8">INVOICE!$B$3</definedName>
    <definedName name="Название_компании">#REF!</definedName>
    <definedName name="Область_заголовка_столбца1..D10.1" localSheetId="8">INVOICE!$B$6</definedName>
    <definedName name="Область_заголовка_столбца1..D10.1">#REF!</definedName>
    <definedName name="Область_заголовка_столбца2..D12.1" localSheetId="8">INVOICE!$B$11</definedName>
    <definedName name="Область_заголовка_столбца2..D12.1">#REF!</definedName>
    <definedName name="Область_заголовка_строки1..D4.1" localSheetId="8">INVOICE!$E$4</definedName>
    <definedName name="Область_заголовка_строки1..D4.1">#REF!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16" i="11" l="1"/>
  <c r="Y16" i="11"/>
  <c r="E13" i="11"/>
  <c r="E15" i="11"/>
  <c r="AO2016" i="11" l="1"/>
  <c r="AQ16" i="11" l="1"/>
  <c r="J30" i="9"/>
  <c r="J29" i="9"/>
  <c r="L8" i="9"/>
  <c r="AI11" i="11" l="1"/>
  <c r="B7" i="21" l="1"/>
  <c r="B5" i="24"/>
  <c r="B140" i="24"/>
  <c r="E140" i="24"/>
  <c r="B1" i="21"/>
  <c r="F5" i="21"/>
  <c r="F3" i="21"/>
  <c r="F4" i="21"/>
  <c r="B12" i="21"/>
  <c r="E12" i="21"/>
  <c r="B3" i="21"/>
  <c r="B7" i="24"/>
  <c r="I4" i="24"/>
  <c r="E137" i="24"/>
  <c r="B137" i="24"/>
  <c r="B131" i="24"/>
  <c r="B130" i="24"/>
  <c r="B129" i="24"/>
  <c r="B127" i="24"/>
  <c r="B122" i="24"/>
  <c r="F8" i="24"/>
  <c r="B6" i="24"/>
  <c r="B3" i="24"/>
  <c r="B2" i="24"/>
  <c r="B12" i="23"/>
  <c r="B17" i="23" l="1"/>
  <c r="F10" i="24" s="1"/>
  <c r="B18" i="23" l="1"/>
  <c r="E10" i="24"/>
  <c r="B38" i="23"/>
  <c r="F13" i="21"/>
  <c r="E13" i="21"/>
  <c r="B15" i="23"/>
  <c r="B132" i="24" s="1"/>
  <c r="B121" i="24" l="1"/>
  <c r="B116" i="21"/>
  <c r="B113" i="21"/>
  <c r="B114" i="21"/>
  <c r="B8" i="21"/>
  <c r="E8" i="21" s="1"/>
  <c r="E7" i="21"/>
  <c r="B4" i="21"/>
  <c r="AO12" i="11" l="1"/>
  <c r="M12" i="20"/>
  <c r="G13" i="20" l="1"/>
  <c r="F35" i="20"/>
  <c r="H16" i="20" l="1"/>
  <c r="M16" i="20" s="1"/>
  <c r="L16" i="20" s="1"/>
  <c r="H17" i="20"/>
  <c r="M17" i="20" s="1"/>
  <c r="H18" i="20"/>
  <c r="M18" i="20" s="1"/>
  <c r="H19" i="20"/>
  <c r="M19" i="20" s="1"/>
  <c r="H20" i="20"/>
  <c r="M20" i="20" s="1"/>
  <c r="H21" i="20"/>
  <c r="M21" i="20" s="1"/>
  <c r="H22" i="20"/>
  <c r="M22" i="20" s="1"/>
  <c r="L22" i="20" s="1"/>
  <c r="H15" i="20"/>
  <c r="M15" i="20" s="1"/>
  <c r="G21" i="20"/>
  <c r="G22" i="20"/>
  <c r="G23" i="20"/>
  <c r="G16" i="20"/>
  <c r="G17" i="20"/>
  <c r="G18" i="20"/>
  <c r="G19" i="20"/>
  <c r="G20" i="20"/>
  <c r="G15" i="20"/>
  <c r="H10" i="20"/>
  <c r="G10" i="20"/>
  <c r="G9" i="20"/>
  <c r="H6" i="20"/>
  <c r="H5" i="20"/>
  <c r="L5" i="20" s="1"/>
  <c r="H4" i="20"/>
  <c r="H3" i="20"/>
  <c r="G6" i="20"/>
  <c r="G5" i="20"/>
  <c r="G4" i="20"/>
  <c r="G3" i="20"/>
  <c r="G2" i="20"/>
  <c r="G1" i="20"/>
  <c r="J37" i="20"/>
  <c r="H2" i="20"/>
  <c r="M14" i="20" l="1"/>
  <c r="L19" i="20"/>
  <c r="L15" i="20"/>
  <c r="L21" i="20"/>
  <c r="L18" i="20"/>
  <c r="L20" i="20"/>
  <c r="L17" i="20"/>
  <c r="AW2015" i="11" l="1"/>
  <c r="AW2014" i="11"/>
  <c r="AW2013" i="11"/>
  <c r="AW2012" i="11"/>
  <c r="AW2011" i="11"/>
  <c r="AW2010" i="11"/>
  <c r="AW2009" i="11"/>
  <c r="AW2008" i="11"/>
  <c r="AW2007" i="11"/>
  <c r="AW2006" i="11"/>
  <c r="AW2005" i="11"/>
  <c r="AW2004" i="11"/>
  <c r="AW2003" i="11"/>
  <c r="AW2002" i="11"/>
  <c r="AW2001" i="11"/>
  <c r="AW2000" i="11"/>
  <c r="AW1999" i="11"/>
  <c r="AW1998" i="11"/>
  <c r="AW1997" i="11"/>
  <c r="AW1996" i="11"/>
  <c r="AW1995" i="11"/>
  <c r="AW1994" i="11"/>
  <c r="AW1993" i="11"/>
  <c r="AW1992" i="11"/>
  <c r="AW1991" i="11"/>
  <c r="AW1990" i="11"/>
  <c r="AW1989" i="11"/>
  <c r="AW1988" i="11"/>
  <c r="AW1987" i="11"/>
  <c r="AW1986" i="11"/>
  <c r="AW1985" i="11"/>
  <c r="AW1984" i="11"/>
  <c r="AW1983" i="11"/>
  <c r="AW1982" i="11"/>
  <c r="AW1981" i="11"/>
  <c r="AW1980" i="11"/>
  <c r="AW1979" i="11"/>
  <c r="AW1978" i="11"/>
  <c r="AW1977" i="11"/>
  <c r="AW1976" i="11"/>
  <c r="AW1975" i="11"/>
  <c r="AW1974" i="11"/>
  <c r="AW1973" i="11"/>
  <c r="AW1972" i="11"/>
  <c r="AW1971" i="11"/>
  <c r="AW1970" i="11"/>
  <c r="AW1969" i="11"/>
  <c r="AW1968" i="11"/>
  <c r="AW1967" i="11"/>
  <c r="AW1966" i="11"/>
  <c r="AW1965" i="11"/>
  <c r="AW1964" i="11"/>
  <c r="AW1963" i="11"/>
  <c r="AW1962" i="11"/>
  <c r="AW1961" i="11"/>
  <c r="AW1960" i="11"/>
  <c r="AW1959" i="11"/>
  <c r="AW1958" i="11"/>
  <c r="AW1957" i="11"/>
  <c r="AW1956" i="11"/>
  <c r="AW1955" i="11"/>
  <c r="AW1954" i="11"/>
  <c r="AW1953" i="11"/>
  <c r="AW1952" i="11"/>
  <c r="AW1951" i="11"/>
  <c r="AW1950" i="11"/>
  <c r="AW1949" i="11"/>
  <c r="AW1948" i="11"/>
  <c r="AW1947" i="11"/>
  <c r="AW1946" i="11"/>
  <c r="AW1945" i="11"/>
  <c r="AW1944" i="11"/>
  <c r="AW1943" i="11"/>
  <c r="AW1942" i="11"/>
  <c r="AW1941" i="11"/>
  <c r="AW1940" i="11"/>
  <c r="AW1939" i="11"/>
  <c r="AW1938" i="11"/>
  <c r="AW1937" i="11"/>
  <c r="AW1936" i="11"/>
  <c r="AW1935" i="11"/>
  <c r="AW1934" i="11"/>
  <c r="AW1933" i="11"/>
  <c r="AW1932" i="11"/>
  <c r="AW1931" i="11"/>
  <c r="AW1930" i="11"/>
  <c r="AW1929" i="11"/>
  <c r="AW1928" i="11"/>
  <c r="AW1927" i="11"/>
  <c r="AW1926" i="11"/>
  <c r="AW1925" i="11"/>
  <c r="AW1924" i="11"/>
  <c r="AW1923" i="11"/>
  <c r="AW1922" i="11"/>
  <c r="AW1921" i="11"/>
  <c r="AW1920" i="11"/>
  <c r="AW1919" i="11"/>
  <c r="AW1918" i="11"/>
  <c r="AW1917" i="11"/>
  <c r="AW1916" i="11"/>
  <c r="AW1915" i="11"/>
  <c r="AW1914" i="11"/>
  <c r="AW1913" i="11"/>
  <c r="AW1912" i="11"/>
  <c r="AW1911" i="11"/>
  <c r="AW1910" i="11"/>
  <c r="AW1909" i="11"/>
  <c r="AW1908" i="11"/>
  <c r="AW1907" i="11"/>
  <c r="AW1906" i="11"/>
  <c r="AW1905" i="11"/>
  <c r="AW1904" i="11"/>
  <c r="AW1903" i="11"/>
  <c r="AW1902" i="11"/>
  <c r="AW1901" i="11"/>
  <c r="AW1900" i="11"/>
  <c r="AW1899" i="11"/>
  <c r="AW1898" i="11"/>
  <c r="AW1897" i="11"/>
  <c r="AW1896" i="11"/>
  <c r="AW1895" i="11"/>
  <c r="AW1894" i="11"/>
  <c r="AW1893" i="11"/>
  <c r="AW1892" i="11"/>
  <c r="AW1891" i="11"/>
  <c r="AW1890" i="11"/>
  <c r="AW1889" i="11"/>
  <c r="AW1888" i="11"/>
  <c r="AW1887" i="11"/>
  <c r="AW1886" i="11"/>
  <c r="AW1885" i="11"/>
  <c r="AW1884" i="11"/>
  <c r="AW1883" i="11"/>
  <c r="AW1882" i="11"/>
  <c r="AW1881" i="11"/>
  <c r="AW1880" i="11"/>
  <c r="AW1879" i="11"/>
  <c r="AW1878" i="11"/>
  <c r="AW1877" i="11"/>
  <c r="AW1876" i="11"/>
  <c r="AW1875" i="11"/>
  <c r="AW1874" i="11"/>
  <c r="AW1873" i="11"/>
  <c r="AW1872" i="11"/>
  <c r="AW1871" i="11"/>
  <c r="AW1870" i="11"/>
  <c r="AW1869" i="11"/>
  <c r="AW1868" i="11"/>
  <c r="AW1867" i="11"/>
  <c r="AW1866" i="11"/>
  <c r="AW1865" i="11"/>
  <c r="AW1864" i="11"/>
  <c r="AW1863" i="11"/>
  <c r="AW1862" i="11"/>
  <c r="AW1861" i="11"/>
  <c r="AW1860" i="11"/>
  <c r="AW1859" i="11"/>
  <c r="AW1858" i="11"/>
  <c r="AW1857" i="11"/>
  <c r="AW1856" i="11"/>
  <c r="AW1855" i="11"/>
  <c r="AW1854" i="11"/>
  <c r="AW1853" i="11"/>
  <c r="AW1852" i="11"/>
  <c r="AW1851" i="11"/>
  <c r="AW1850" i="11"/>
  <c r="AW1849" i="11"/>
  <c r="AW1848" i="11"/>
  <c r="AW1847" i="11"/>
  <c r="AW1846" i="11"/>
  <c r="AW1845" i="11"/>
  <c r="AW1844" i="11"/>
  <c r="AW1843" i="11"/>
  <c r="AW1842" i="11"/>
  <c r="AW1841" i="11"/>
  <c r="AW1840" i="11"/>
  <c r="AW1839" i="11"/>
  <c r="AW1838" i="11"/>
  <c r="AW1837" i="11"/>
  <c r="AW1836" i="11"/>
  <c r="AW1835" i="11"/>
  <c r="AW1834" i="11"/>
  <c r="AW1833" i="11"/>
  <c r="AW1832" i="11"/>
  <c r="AW1831" i="11"/>
  <c r="AW1830" i="11"/>
  <c r="AW1829" i="11"/>
  <c r="AW1828" i="11"/>
  <c r="AW1827" i="11"/>
  <c r="AW1826" i="11"/>
  <c r="AW1825" i="11"/>
  <c r="AW1824" i="11"/>
  <c r="AW1823" i="11"/>
  <c r="AW1822" i="11"/>
  <c r="AW1821" i="11"/>
  <c r="AW1820" i="11"/>
  <c r="AW1819" i="11"/>
  <c r="AW1818" i="11"/>
  <c r="AW1817" i="11"/>
  <c r="AW1816" i="11"/>
  <c r="AW1815" i="11"/>
  <c r="AW1814" i="11"/>
  <c r="AW1813" i="11"/>
  <c r="AW1812" i="11"/>
  <c r="AW1811" i="11"/>
  <c r="AW1810" i="11"/>
  <c r="AW1809" i="11"/>
  <c r="AW1808" i="11"/>
  <c r="AW1807" i="11"/>
  <c r="AW1806" i="11"/>
  <c r="AW1805" i="11"/>
  <c r="AW1804" i="11"/>
  <c r="AW1803" i="11"/>
  <c r="AW1802" i="11"/>
  <c r="AW1801" i="11"/>
  <c r="AW1800" i="11"/>
  <c r="AW1799" i="11"/>
  <c r="AW1798" i="11"/>
  <c r="AW1797" i="11"/>
  <c r="AW1796" i="11"/>
  <c r="AW1795" i="11"/>
  <c r="AW1794" i="11"/>
  <c r="AW1793" i="11"/>
  <c r="AW1792" i="11"/>
  <c r="AW1791" i="11"/>
  <c r="AW1790" i="11"/>
  <c r="AW1789" i="11"/>
  <c r="AW1788" i="11"/>
  <c r="AW1787" i="11"/>
  <c r="AW1786" i="11"/>
  <c r="AW1785" i="11"/>
  <c r="AW1784" i="11"/>
  <c r="AW1783" i="11"/>
  <c r="AW1782" i="11"/>
  <c r="AW1781" i="11"/>
  <c r="AW1780" i="11"/>
  <c r="AW1779" i="11"/>
  <c r="AW1778" i="11"/>
  <c r="AW1777" i="11"/>
  <c r="AW1776" i="11"/>
  <c r="AW1775" i="11"/>
  <c r="AW1774" i="11"/>
  <c r="AW1773" i="11"/>
  <c r="AW1772" i="11"/>
  <c r="AW1771" i="11"/>
  <c r="AW1770" i="11"/>
  <c r="AW1769" i="11"/>
  <c r="AW1768" i="11"/>
  <c r="AW1767" i="11"/>
  <c r="AW1766" i="11"/>
  <c r="AW1765" i="11"/>
  <c r="AW1764" i="11"/>
  <c r="AW1763" i="11"/>
  <c r="AW1762" i="11"/>
  <c r="AW1761" i="11"/>
  <c r="AW1760" i="11"/>
  <c r="AW1759" i="11"/>
  <c r="AW1758" i="11"/>
  <c r="AW1757" i="11"/>
  <c r="AW1756" i="11"/>
  <c r="AW1755" i="11"/>
  <c r="AW1754" i="11"/>
  <c r="AW1753" i="11"/>
  <c r="AW1752" i="11"/>
  <c r="AW1751" i="11"/>
  <c r="AW1750" i="11"/>
  <c r="AW1749" i="11"/>
  <c r="AW1748" i="11"/>
  <c r="AW1747" i="11"/>
  <c r="AW1746" i="11"/>
  <c r="AW1745" i="11"/>
  <c r="AW1744" i="11"/>
  <c r="AW1743" i="11"/>
  <c r="AW1742" i="11"/>
  <c r="AW1741" i="11"/>
  <c r="AW1740" i="11"/>
  <c r="AW1739" i="11"/>
  <c r="AW1738" i="11"/>
  <c r="AW1737" i="11"/>
  <c r="AW1736" i="11"/>
  <c r="AW1735" i="11"/>
  <c r="AW1734" i="11"/>
  <c r="AW1733" i="11"/>
  <c r="AW1732" i="11"/>
  <c r="AW1731" i="11"/>
  <c r="AW1730" i="11"/>
  <c r="AW1729" i="11"/>
  <c r="AW1728" i="11"/>
  <c r="AW1727" i="11"/>
  <c r="AW1726" i="11"/>
  <c r="AW1725" i="11"/>
  <c r="AW1724" i="11"/>
  <c r="AW1723" i="11"/>
  <c r="AW1722" i="11"/>
  <c r="AW1721" i="11"/>
  <c r="AW1720" i="11"/>
  <c r="AW1719" i="11"/>
  <c r="AW1718" i="11"/>
  <c r="AW1717" i="11"/>
  <c r="AW1716" i="11"/>
  <c r="AW1715" i="11"/>
  <c r="AW1714" i="11"/>
  <c r="AW1713" i="11"/>
  <c r="AW1712" i="11"/>
  <c r="AW1711" i="11"/>
  <c r="AW1710" i="11"/>
  <c r="AW1709" i="11"/>
  <c r="AW1708" i="11"/>
  <c r="AW1707" i="11"/>
  <c r="AW1706" i="11"/>
  <c r="AW1705" i="11"/>
  <c r="AW1704" i="11"/>
  <c r="AW1703" i="11"/>
  <c r="AW1702" i="11"/>
  <c r="AW1701" i="11"/>
  <c r="AW1700" i="11"/>
  <c r="AW1699" i="11"/>
  <c r="AW1698" i="11"/>
  <c r="AW1697" i="11"/>
  <c r="AW1696" i="11"/>
  <c r="AW1695" i="11"/>
  <c r="AW1694" i="11"/>
  <c r="AW1693" i="11"/>
  <c r="AW1692" i="11"/>
  <c r="AW1691" i="11"/>
  <c r="AW1690" i="11"/>
  <c r="AW1689" i="11"/>
  <c r="AW1688" i="11"/>
  <c r="AW1687" i="11"/>
  <c r="AW1686" i="11"/>
  <c r="AW1685" i="11"/>
  <c r="AW1684" i="11"/>
  <c r="AW1683" i="11"/>
  <c r="AW1682" i="11"/>
  <c r="AW1681" i="11"/>
  <c r="AW1680" i="11"/>
  <c r="AW1679" i="11"/>
  <c r="AW1678" i="11"/>
  <c r="AW1677" i="11"/>
  <c r="AW1676" i="11"/>
  <c r="AW1675" i="11"/>
  <c r="AW1674" i="11"/>
  <c r="AW1673" i="11"/>
  <c r="AW1672" i="11"/>
  <c r="AW1671" i="11"/>
  <c r="AW1670" i="11"/>
  <c r="AW1669" i="11"/>
  <c r="AW1668" i="11"/>
  <c r="AW1667" i="11"/>
  <c r="AW1666" i="11"/>
  <c r="AW1665" i="11"/>
  <c r="AW1664" i="11"/>
  <c r="AW1663" i="11"/>
  <c r="AW1662" i="11"/>
  <c r="AW1661" i="11"/>
  <c r="AW1660" i="11"/>
  <c r="AW1659" i="11"/>
  <c r="AW1658" i="11"/>
  <c r="AW1657" i="11"/>
  <c r="AW1656" i="11"/>
  <c r="AW1655" i="11"/>
  <c r="AW1654" i="11"/>
  <c r="AW1653" i="11"/>
  <c r="AW1652" i="11"/>
  <c r="AW1651" i="11"/>
  <c r="AW1650" i="11"/>
  <c r="AW1649" i="11"/>
  <c r="AW1648" i="11"/>
  <c r="AW1647" i="11"/>
  <c r="AW1646" i="11"/>
  <c r="AW1645" i="11"/>
  <c r="AW1644" i="11"/>
  <c r="AW1643" i="11"/>
  <c r="AW1642" i="11"/>
  <c r="AW1641" i="11"/>
  <c r="AW1640" i="11"/>
  <c r="AW1639" i="11"/>
  <c r="AW1638" i="11"/>
  <c r="AW1637" i="11"/>
  <c r="AW1636" i="11"/>
  <c r="AW1635" i="11"/>
  <c r="AW1634" i="11"/>
  <c r="AW1633" i="11"/>
  <c r="AW1632" i="11"/>
  <c r="AW1631" i="11"/>
  <c r="AW1630" i="11"/>
  <c r="AW1629" i="11"/>
  <c r="AW1628" i="11"/>
  <c r="AW1627" i="11"/>
  <c r="AW1626" i="11"/>
  <c r="AW1625" i="11"/>
  <c r="AW1624" i="11"/>
  <c r="AW1623" i="11"/>
  <c r="AW1622" i="11"/>
  <c r="AW1621" i="11"/>
  <c r="AW1620" i="11"/>
  <c r="AW1619" i="11"/>
  <c r="AW1618" i="11"/>
  <c r="AW1617" i="11"/>
  <c r="AW1616" i="11"/>
  <c r="AW1615" i="11"/>
  <c r="AW1614" i="11"/>
  <c r="AW1613" i="11"/>
  <c r="AW1612" i="11"/>
  <c r="AW1611" i="11"/>
  <c r="AW1610" i="11"/>
  <c r="AW1609" i="11"/>
  <c r="AW1608" i="11"/>
  <c r="AW1607" i="11"/>
  <c r="AW1606" i="11"/>
  <c r="AW1605" i="11"/>
  <c r="AW1604" i="11"/>
  <c r="AW1603" i="11"/>
  <c r="AW1602" i="11"/>
  <c r="AW1601" i="11"/>
  <c r="AW1600" i="11"/>
  <c r="AW1599" i="11"/>
  <c r="AW1598" i="11"/>
  <c r="AW1597" i="11"/>
  <c r="AW1596" i="11"/>
  <c r="AW1595" i="11"/>
  <c r="AW1594" i="11"/>
  <c r="AW1593" i="11"/>
  <c r="AW1592" i="11"/>
  <c r="AW1591" i="11"/>
  <c r="AW1590" i="11"/>
  <c r="AW1589" i="11"/>
  <c r="AW1588" i="11"/>
  <c r="AW1587" i="11"/>
  <c r="AW1586" i="11"/>
  <c r="AW1585" i="11"/>
  <c r="AW1584" i="11"/>
  <c r="AW1583" i="11"/>
  <c r="AW1582" i="11"/>
  <c r="AW1581" i="11"/>
  <c r="AW1580" i="11"/>
  <c r="AW1579" i="11"/>
  <c r="AW1578" i="11"/>
  <c r="AW1577" i="11"/>
  <c r="AW1576" i="11"/>
  <c r="AW1575" i="11"/>
  <c r="AW1574" i="11"/>
  <c r="AW1573" i="11"/>
  <c r="AW1572" i="11"/>
  <c r="AW1571" i="11"/>
  <c r="AW1570" i="11"/>
  <c r="AW1569" i="11"/>
  <c r="AW1568" i="11"/>
  <c r="AW1567" i="11"/>
  <c r="AW1566" i="11"/>
  <c r="AW1565" i="11"/>
  <c r="AW1564" i="11"/>
  <c r="AW1563" i="11"/>
  <c r="AW1562" i="11"/>
  <c r="AW1561" i="11"/>
  <c r="AW1560" i="11"/>
  <c r="AW1559" i="11"/>
  <c r="AW1558" i="11"/>
  <c r="AW1557" i="11"/>
  <c r="AW1556" i="11"/>
  <c r="AW1555" i="11"/>
  <c r="AW1554" i="11"/>
  <c r="AW1553" i="11"/>
  <c r="AW1552" i="11"/>
  <c r="AW1551" i="11"/>
  <c r="AW1550" i="11"/>
  <c r="AW1549" i="11"/>
  <c r="AW1548" i="11"/>
  <c r="AW1547" i="11"/>
  <c r="AW1546" i="11"/>
  <c r="AW1545" i="11"/>
  <c r="AW1544" i="11"/>
  <c r="AW1543" i="11"/>
  <c r="AW1542" i="11"/>
  <c r="AW1541" i="11"/>
  <c r="AW1540" i="11"/>
  <c r="AW1539" i="11"/>
  <c r="AW1538" i="11"/>
  <c r="AW1537" i="11"/>
  <c r="AW1536" i="11"/>
  <c r="AW1535" i="11"/>
  <c r="AW1534" i="11"/>
  <c r="AW1533" i="11"/>
  <c r="AW1532" i="11"/>
  <c r="AW1531" i="11"/>
  <c r="AW1530" i="11"/>
  <c r="AW1529" i="11"/>
  <c r="AW1528" i="11"/>
  <c r="AW1527" i="11"/>
  <c r="AW1526" i="11"/>
  <c r="AW1525" i="11"/>
  <c r="AW1524" i="11"/>
  <c r="AW1523" i="11"/>
  <c r="AW1522" i="11"/>
  <c r="AW1521" i="11"/>
  <c r="AW1520" i="11"/>
  <c r="AW1519" i="11"/>
  <c r="AW1518" i="11"/>
  <c r="AW1517" i="11"/>
  <c r="AW1516" i="11"/>
  <c r="AW1515" i="11"/>
  <c r="AW1514" i="11"/>
  <c r="AW1513" i="11"/>
  <c r="AW1512" i="11"/>
  <c r="AW1511" i="11"/>
  <c r="AW1510" i="11"/>
  <c r="AW1509" i="11"/>
  <c r="AW1508" i="11"/>
  <c r="AW1507" i="11"/>
  <c r="AW1506" i="11"/>
  <c r="AW1505" i="11"/>
  <c r="AW1504" i="11"/>
  <c r="AW1503" i="11"/>
  <c r="AW1502" i="11"/>
  <c r="AW1501" i="11"/>
  <c r="AW1500" i="11"/>
  <c r="AW1499" i="11"/>
  <c r="AW1498" i="11"/>
  <c r="AW1497" i="11"/>
  <c r="AW1496" i="11"/>
  <c r="AW1495" i="11"/>
  <c r="AW1494" i="11"/>
  <c r="AW1493" i="11"/>
  <c r="AW1492" i="11"/>
  <c r="AW1491" i="11"/>
  <c r="AW1490" i="11"/>
  <c r="AW1489" i="11"/>
  <c r="AW1488" i="11"/>
  <c r="AW1487" i="11"/>
  <c r="AW1486" i="11"/>
  <c r="AW1485" i="11"/>
  <c r="AW1484" i="11"/>
  <c r="AW1483" i="11"/>
  <c r="AW1482" i="11"/>
  <c r="AW1481" i="11"/>
  <c r="AW1480" i="11"/>
  <c r="AW1479" i="11"/>
  <c r="AW1478" i="11"/>
  <c r="AW1477" i="11"/>
  <c r="AW1476" i="11"/>
  <c r="AW1475" i="11"/>
  <c r="AW1474" i="11"/>
  <c r="AW1473" i="11"/>
  <c r="AW1472" i="11"/>
  <c r="AW1471" i="11"/>
  <c r="AW1470" i="11"/>
  <c r="AW1469" i="11"/>
  <c r="AW1468" i="11"/>
  <c r="AW1467" i="11"/>
  <c r="AW1466" i="11"/>
  <c r="AW1465" i="11"/>
  <c r="AW1464" i="11"/>
  <c r="AW1463" i="11"/>
  <c r="AW1462" i="11"/>
  <c r="AW1461" i="11"/>
  <c r="AW1460" i="11"/>
  <c r="AW1459" i="11"/>
  <c r="AW1458" i="11"/>
  <c r="AW1457" i="11"/>
  <c r="AW1456" i="11"/>
  <c r="AW1455" i="11"/>
  <c r="AW1454" i="11"/>
  <c r="AW1453" i="11"/>
  <c r="AW1452" i="11"/>
  <c r="AW1451" i="11"/>
  <c r="AW1450" i="11"/>
  <c r="AW1449" i="11"/>
  <c r="AW1448" i="11"/>
  <c r="AW1447" i="11"/>
  <c r="AW1446" i="11"/>
  <c r="AW1445" i="11"/>
  <c r="AW1444" i="11"/>
  <c r="AW1443" i="11"/>
  <c r="AW1442" i="11"/>
  <c r="AW1441" i="11"/>
  <c r="AW1440" i="11"/>
  <c r="AW1439" i="11"/>
  <c r="AW1438" i="11"/>
  <c r="AW1437" i="11"/>
  <c r="AW1436" i="11"/>
  <c r="AW1435" i="11"/>
  <c r="AW1434" i="11"/>
  <c r="AW1433" i="11"/>
  <c r="AW1432" i="11"/>
  <c r="AW1431" i="11"/>
  <c r="AW1430" i="11"/>
  <c r="AW1429" i="11"/>
  <c r="AW1428" i="11"/>
  <c r="AW1427" i="11"/>
  <c r="AW1426" i="11"/>
  <c r="AW1425" i="11"/>
  <c r="AW1424" i="11"/>
  <c r="AW1423" i="11"/>
  <c r="AW1422" i="11"/>
  <c r="AW1421" i="11"/>
  <c r="AW1420" i="11"/>
  <c r="AW1419" i="11"/>
  <c r="AW1418" i="11"/>
  <c r="AW1417" i="11"/>
  <c r="AW1416" i="11"/>
  <c r="AW1415" i="11"/>
  <c r="AW1414" i="11"/>
  <c r="AW1413" i="11"/>
  <c r="AW1412" i="11"/>
  <c r="AW1411" i="11"/>
  <c r="AW1410" i="11"/>
  <c r="AW1409" i="11"/>
  <c r="AW1408" i="11"/>
  <c r="AW1407" i="11"/>
  <c r="AW1406" i="11"/>
  <c r="AW1405" i="11"/>
  <c r="AW1404" i="11"/>
  <c r="AW1403" i="11"/>
  <c r="AW1402" i="11"/>
  <c r="AW1401" i="11"/>
  <c r="AW1400" i="11"/>
  <c r="AW1399" i="11"/>
  <c r="AW1398" i="11"/>
  <c r="AW1397" i="11"/>
  <c r="AW1396" i="11"/>
  <c r="AW1395" i="11"/>
  <c r="AW1394" i="11"/>
  <c r="AW1393" i="11"/>
  <c r="AW1392" i="11"/>
  <c r="AW1391" i="11"/>
  <c r="AW1390" i="11"/>
  <c r="AW1389" i="11"/>
  <c r="AW1388" i="11"/>
  <c r="AW1387" i="11"/>
  <c r="AW1386" i="11"/>
  <c r="AW1385" i="11"/>
  <c r="AW1384" i="11"/>
  <c r="AW1383" i="11"/>
  <c r="AW1382" i="11"/>
  <c r="AW1381" i="11"/>
  <c r="AW1380" i="11"/>
  <c r="AW1379" i="11"/>
  <c r="AW1378" i="11"/>
  <c r="AW1377" i="11"/>
  <c r="AW1376" i="11"/>
  <c r="AW1375" i="11"/>
  <c r="AW1374" i="11"/>
  <c r="AW1373" i="11"/>
  <c r="AW1372" i="11"/>
  <c r="AW1371" i="11"/>
  <c r="AW1370" i="11"/>
  <c r="AW1369" i="11"/>
  <c r="AW1368" i="11"/>
  <c r="AW1367" i="11"/>
  <c r="AW1366" i="11"/>
  <c r="AW1365" i="11"/>
  <c r="AW1364" i="11"/>
  <c r="AW1363" i="11"/>
  <c r="AW1362" i="11"/>
  <c r="AW1361" i="11"/>
  <c r="AW1360" i="11"/>
  <c r="AW1359" i="11"/>
  <c r="AW1358" i="11"/>
  <c r="AW1357" i="11"/>
  <c r="AW1356" i="11"/>
  <c r="AW1355" i="11"/>
  <c r="AW1354" i="11"/>
  <c r="AW1353" i="11"/>
  <c r="AW1352" i="11"/>
  <c r="AW1351" i="11"/>
  <c r="AW1350" i="11"/>
  <c r="AW1349" i="11"/>
  <c r="AW1348" i="11"/>
  <c r="AW1347" i="11"/>
  <c r="AW1346" i="11"/>
  <c r="AW1345" i="11"/>
  <c r="AW1344" i="11"/>
  <c r="AW1343" i="11"/>
  <c r="AW1342" i="11"/>
  <c r="AW1341" i="11"/>
  <c r="AW1340" i="11"/>
  <c r="AW1339" i="11"/>
  <c r="AW1338" i="11"/>
  <c r="AW1337" i="11"/>
  <c r="AW1336" i="11"/>
  <c r="AW1335" i="11"/>
  <c r="AW1334" i="11"/>
  <c r="AW1333" i="11"/>
  <c r="AW1332" i="11"/>
  <c r="AW1331" i="11"/>
  <c r="AW1330" i="11"/>
  <c r="AW1329" i="11"/>
  <c r="AW1328" i="11"/>
  <c r="AW1327" i="11"/>
  <c r="AW1326" i="11"/>
  <c r="AW1325" i="11"/>
  <c r="AW1324" i="11"/>
  <c r="AW1323" i="11"/>
  <c r="AW1322" i="11"/>
  <c r="AW1321" i="11"/>
  <c r="AW1320" i="11"/>
  <c r="AW1319" i="11"/>
  <c r="AW1318" i="11"/>
  <c r="AW1317" i="11"/>
  <c r="AW1316" i="11"/>
  <c r="AW1315" i="11"/>
  <c r="AW1314" i="11"/>
  <c r="AW1313" i="11"/>
  <c r="AW1312" i="11"/>
  <c r="AW1311" i="11"/>
  <c r="AW1310" i="11"/>
  <c r="AW1309" i="11"/>
  <c r="AW1308" i="11"/>
  <c r="AW1307" i="11"/>
  <c r="AW1306" i="11"/>
  <c r="AW1305" i="11"/>
  <c r="AW1304" i="11"/>
  <c r="AW1303" i="11"/>
  <c r="AW1302" i="11"/>
  <c r="AW1301" i="11"/>
  <c r="AW1300" i="11"/>
  <c r="AW1299" i="11"/>
  <c r="AW1298" i="11"/>
  <c r="AW1297" i="11"/>
  <c r="AW1296" i="11"/>
  <c r="AW1295" i="11"/>
  <c r="AW1294" i="11"/>
  <c r="AW1293" i="11"/>
  <c r="AW1292" i="11"/>
  <c r="AW1291" i="11"/>
  <c r="AW1290" i="11"/>
  <c r="AW1289" i="11"/>
  <c r="AW1288" i="11"/>
  <c r="AW1287" i="11"/>
  <c r="AW1286" i="11"/>
  <c r="AW1285" i="11"/>
  <c r="AW1284" i="11"/>
  <c r="AW1283" i="11"/>
  <c r="AW1282" i="11"/>
  <c r="AW1281" i="11"/>
  <c r="AW1280" i="11"/>
  <c r="AW1279" i="11"/>
  <c r="AW1278" i="11"/>
  <c r="AW1277" i="11"/>
  <c r="AW1276" i="11"/>
  <c r="AW1275" i="11"/>
  <c r="AW1274" i="11"/>
  <c r="AW1273" i="11"/>
  <c r="AW1272" i="11"/>
  <c r="AW1271" i="11"/>
  <c r="AW1270" i="11"/>
  <c r="AW1269" i="11"/>
  <c r="AW1268" i="11"/>
  <c r="AW1267" i="11"/>
  <c r="AW1266" i="11"/>
  <c r="AW1265" i="11"/>
  <c r="AW1264" i="11"/>
  <c r="AW1263" i="11"/>
  <c r="AW1262" i="11"/>
  <c r="AW1261" i="11"/>
  <c r="AW1260" i="11"/>
  <c r="AW1259" i="11"/>
  <c r="AW1258" i="11"/>
  <c r="AW1257" i="11"/>
  <c r="AW1256" i="11"/>
  <c r="AW1255" i="11"/>
  <c r="AW1254" i="11"/>
  <c r="AW1253" i="11"/>
  <c r="AW1252" i="11"/>
  <c r="AW1251" i="11"/>
  <c r="AW1250" i="11"/>
  <c r="AW1249" i="11"/>
  <c r="AW1248" i="11"/>
  <c r="AW1247" i="11"/>
  <c r="AW1246" i="11"/>
  <c r="AW1245" i="11"/>
  <c r="AW1244" i="11"/>
  <c r="AW1243" i="11"/>
  <c r="AW1242" i="11"/>
  <c r="AW1241" i="11"/>
  <c r="AW1240" i="11"/>
  <c r="AW1239" i="11"/>
  <c r="AW1238" i="11"/>
  <c r="AW1237" i="11"/>
  <c r="AW1236" i="11"/>
  <c r="AW1235" i="11"/>
  <c r="AW1234" i="11"/>
  <c r="AW1233" i="11"/>
  <c r="AW1232" i="11"/>
  <c r="AW1231" i="11"/>
  <c r="AW1230" i="11"/>
  <c r="AW1229" i="11"/>
  <c r="AW1228" i="11"/>
  <c r="AW1227" i="11"/>
  <c r="AW1226" i="11"/>
  <c r="AW1225" i="11"/>
  <c r="AW1224" i="11"/>
  <c r="AW1223" i="11"/>
  <c r="AW1222" i="11"/>
  <c r="AW1221" i="11"/>
  <c r="AW1220" i="11"/>
  <c r="AW1219" i="11"/>
  <c r="AW1218" i="11"/>
  <c r="AW1217" i="11"/>
  <c r="AW1216" i="11"/>
  <c r="AW1215" i="11"/>
  <c r="AW1214" i="11"/>
  <c r="AW1213" i="11"/>
  <c r="AW1212" i="11"/>
  <c r="AW1211" i="11"/>
  <c r="AW1210" i="11"/>
  <c r="AW1209" i="11"/>
  <c r="AW1208" i="11"/>
  <c r="AW1207" i="11"/>
  <c r="AW1206" i="11"/>
  <c r="AW1205" i="11"/>
  <c r="AW1204" i="11"/>
  <c r="AW1203" i="11"/>
  <c r="AW1202" i="11"/>
  <c r="AW1201" i="11"/>
  <c r="AW1200" i="11"/>
  <c r="AW1199" i="11"/>
  <c r="AW1198" i="11"/>
  <c r="AW1197" i="11"/>
  <c r="AW1196" i="11"/>
  <c r="AW1195" i="11"/>
  <c r="AW1194" i="11"/>
  <c r="AW1193" i="11"/>
  <c r="AW1192" i="11"/>
  <c r="AW1191" i="11"/>
  <c r="AW1190" i="11"/>
  <c r="AW1189" i="11"/>
  <c r="AW1188" i="11"/>
  <c r="AW1187" i="11"/>
  <c r="AW1186" i="11"/>
  <c r="AW1185" i="11"/>
  <c r="AW1184" i="11"/>
  <c r="AW1183" i="11"/>
  <c r="AW1182" i="11"/>
  <c r="AW1181" i="11"/>
  <c r="AW1180" i="11"/>
  <c r="AW1179" i="11"/>
  <c r="AW1178" i="11"/>
  <c r="AW1177" i="11"/>
  <c r="AW1176" i="11"/>
  <c r="AW1175" i="11"/>
  <c r="AW1174" i="11"/>
  <c r="AW1173" i="11"/>
  <c r="AW1172" i="11"/>
  <c r="AW1171" i="11"/>
  <c r="AW1170" i="11"/>
  <c r="AW1169" i="11"/>
  <c r="AW1168" i="11"/>
  <c r="AW1167" i="11"/>
  <c r="AW1166" i="11"/>
  <c r="AW1165" i="11"/>
  <c r="AW1164" i="11"/>
  <c r="AW1163" i="11"/>
  <c r="AW1162" i="11"/>
  <c r="AW1161" i="11"/>
  <c r="AW1160" i="11"/>
  <c r="AW1159" i="11"/>
  <c r="AW1158" i="11"/>
  <c r="AW1157" i="11"/>
  <c r="AW1156" i="11"/>
  <c r="AW1155" i="11"/>
  <c r="AW1154" i="11"/>
  <c r="AW1153" i="11"/>
  <c r="AW1152" i="11"/>
  <c r="AW1151" i="11"/>
  <c r="AW1150" i="11"/>
  <c r="AW1149" i="11"/>
  <c r="AW1148" i="11"/>
  <c r="AW1147" i="11"/>
  <c r="AW1146" i="11"/>
  <c r="AW1145" i="11"/>
  <c r="AW1144" i="11"/>
  <c r="AW1143" i="11"/>
  <c r="AW1142" i="11"/>
  <c r="AW1141" i="11"/>
  <c r="AW1140" i="11"/>
  <c r="AW1139" i="11"/>
  <c r="AW1138" i="11"/>
  <c r="AW1137" i="11"/>
  <c r="AW1136" i="11"/>
  <c r="AW1135" i="11"/>
  <c r="AW1134" i="11"/>
  <c r="AW1133" i="11"/>
  <c r="AW1132" i="11"/>
  <c r="AW1131" i="11"/>
  <c r="AW1130" i="11"/>
  <c r="AW1129" i="11"/>
  <c r="AW1128" i="11"/>
  <c r="AW1127" i="11"/>
  <c r="AW1126" i="11"/>
  <c r="AW1125" i="11"/>
  <c r="AW1124" i="11"/>
  <c r="AW1123" i="11"/>
  <c r="AW1122" i="11"/>
  <c r="AW1121" i="11"/>
  <c r="AW1120" i="11"/>
  <c r="AW1119" i="11"/>
  <c r="AW1118" i="11"/>
  <c r="AW1117" i="11"/>
  <c r="AW1116" i="11"/>
  <c r="AW1115" i="11"/>
  <c r="AW1114" i="11"/>
  <c r="AW1113" i="11"/>
  <c r="AW1112" i="11"/>
  <c r="AW1111" i="11"/>
  <c r="AW1110" i="11"/>
  <c r="AW1109" i="11"/>
  <c r="AW1108" i="11"/>
  <c r="AW1107" i="11"/>
  <c r="AW1106" i="11"/>
  <c r="AW1105" i="11"/>
  <c r="AW1104" i="11"/>
  <c r="AW1103" i="11"/>
  <c r="AW1102" i="11"/>
  <c r="AW1101" i="11"/>
  <c r="AW1100" i="11"/>
  <c r="AW1099" i="11"/>
  <c r="AW1098" i="11"/>
  <c r="AW1097" i="11"/>
  <c r="AW1096" i="11"/>
  <c r="AW1095" i="11"/>
  <c r="AW1094" i="11"/>
  <c r="AW1093" i="11"/>
  <c r="AW1092" i="11"/>
  <c r="AW1091" i="11"/>
  <c r="AW1090" i="11"/>
  <c r="AW1089" i="11"/>
  <c r="AW1088" i="11"/>
  <c r="AW1087" i="11"/>
  <c r="AW1086" i="11"/>
  <c r="AW1085" i="11"/>
  <c r="AW1084" i="11"/>
  <c r="AW1083" i="11"/>
  <c r="AW1082" i="11"/>
  <c r="AW1081" i="11"/>
  <c r="AW1080" i="11"/>
  <c r="AW1079" i="11"/>
  <c r="AW1078" i="11"/>
  <c r="AW1077" i="11"/>
  <c r="AW1076" i="11"/>
  <c r="AW1075" i="11"/>
  <c r="AW1074" i="11"/>
  <c r="AW1073" i="11"/>
  <c r="AW1072" i="11"/>
  <c r="AW1071" i="11"/>
  <c r="AW1070" i="11"/>
  <c r="AW1069" i="11"/>
  <c r="AW1068" i="11"/>
  <c r="AW1067" i="11"/>
  <c r="AW1066" i="11"/>
  <c r="AW1065" i="11"/>
  <c r="AW1064" i="11"/>
  <c r="AW1063" i="11"/>
  <c r="AW1062" i="11"/>
  <c r="AW1061" i="11"/>
  <c r="AW1060" i="11"/>
  <c r="AW1059" i="11"/>
  <c r="AW1058" i="11"/>
  <c r="AW1057" i="11"/>
  <c r="AW1056" i="11"/>
  <c r="AW1055" i="11"/>
  <c r="AW1054" i="11"/>
  <c r="AW1053" i="11"/>
  <c r="AW1052" i="11"/>
  <c r="AW1051" i="11"/>
  <c r="AW1050" i="11"/>
  <c r="AW1049" i="11"/>
  <c r="AW1048" i="11"/>
  <c r="AW1047" i="11"/>
  <c r="AW1046" i="11"/>
  <c r="AW1045" i="11"/>
  <c r="AW1044" i="11"/>
  <c r="AW1043" i="11"/>
  <c r="AW1042" i="11"/>
  <c r="AW1041" i="11"/>
  <c r="AW1040" i="11"/>
  <c r="AW1039" i="11"/>
  <c r="AW1038" i="11"/>
  <c r="AW1037" i="11"/>
  <c r="AW1036" i="11"/>
  <c r="AW1035" i="11"/>
  <c r="AW1034" i="11"/>
  <c r="AW1033" i="11"/>
  <c r="AW1032" i="11"/>
  <c r="AW1031" i="11"/>
  <c r="AW1030" i="11"/>
  <c r="AW1029" i="11"/>
  <c r="AW1028" i="11"/>
  <c r="AW1027" i="11"/>
  <c r="AW1026" i="11"/>
  <c r="AW1025" i="11"/>
  <c r="AW1024" i="11"/>
  <c r="AW1023" i="11"/>
  <c r="AW1022" i="11"/>
  <c r="AW1021" i="11"/>
  <c r="AW1020" i="11"/>
  <c r="AW1019" i="11"/>
  <c r="AW1018" i="11"/>
  <c r="AW1017" i="11"/>
  <c r="AW1016" i="11"/>
  <c r="AW1015" i="11"/>
  <c r="AW1014" i="11"/>
  <c r="AW1013" i="11"/>
  <c r="AW1012" i="11"/>
  <c r="AW1011" i="11"/>
  <c r="AW1010" i="11"/>
  <c r="AW1009" i="11"/>
  <c r="AW1008" i="11"/>
  <c r="AW1007" i="11"/>
  <c r="AW1006" i="11"/>
  <c r="AW1005" i="11"/>
  <c r="AW1004" i="11"/>
  <c r="AW1003" i="11"/>
  <c r="AW1002" i="11"/>
  <c r="AW1001" i="11"/>
  <c r="AW1000" i="11"/>
  <c r="AW999" i="11"/>
  <c r="AW998" i="11"/>
  <c r="AW997" i="11"/>
  <c r="AW996" i="11"/>
  <c r="AW995" i="11"/>
  <c r="AW994" i="11"/>
  <c r="AW993" i="11"/>
  <c r="AW992" i="11"/>
  <c r="AW991" i="11"/>
  <c r="AW990" i="11"/>
  <c r="AW989" i="11"/>
  <c r="AW988" i="11"/>
  <c r="AW987" i="11"/>
  <c r="AW986" i="11"/>
  <c r="AW985" i="11"/>
  <c r="AW984" i="11"/>
  <c r="AW983" i="11"/>
  <c r="AW982" i="11"/>
  <c r="AW981" i="11"/>
  <c r="AW980" i="11"/>
  <c r="AW979" i="11"/>
  <c r="AW978" i="11"/>
  <c r="AW977" i="11"/>
  <c r="AW976" i="11"/>
  <c r="AW975" i="11"/>
  <c r="AW974" i="11"/>
  <c r="AW973" i="11"/>
  <c r="AW972" i="11"/>
  <c r="AW971" i="11"/>
  <c r="AW970" i="11"/>
  <c r="AW969" i="11"/>
  <c r="AW968" i="11"/>
  <c r="AW967" i="11"/>
  <c r="AW966" i="11"/>
  <c r="AW965" i="11"/>
  <c r="AW964" i="11"/>
  <c r="AW963" i="11"/>
  <c r="AW962" i="11"/>
  <c r="AW961" i="11"/>
  <c r="AW960" i="11"/>
  <c r="AW959" i="11"/>
  <c r="AW958" i="11"/>
  <c r="AW957" i="11"/>
  <c r="AW956" i="11"/>
  <c r="AW955" i="11"/>
  <c r="AW954" i="11"/>
  <c r="AW953" i="11"/>
  <c r="AW952" i="11"/>
  <c r="AW951" i="11"/>
  <c r="AW950" i="11"/>
  <c r="AW949" i="11"/>
  <c r="AW948" i="11"/>
  <c r="AW947" i="11"/>
  <c r="AW946" i="11"/>
  <c r="AW945" i="11"/>
  <c r="AW944" i="11"/>
  <c r="AW943" i="11"/>
  <c r="AW942" i="11"/>
  <c r="AW941" i="11"/>
  <c r="AW940" i="11"/>
  <c r="AW939" i="11"/>
  <c r="AW938" i="11"/>
  <c r="AW937" i="11"/>
  <c r="AW936" i="11"/>
  <c r="AW935" i="11"/>
  <c r="AW934" i="11"/>
  <c r="AW933" i="11"/>
  <c r="AW932" i="11"/>
  <c r="AW931" i="11"/>
  <c r="AW930" i="11"/>
  <c r="AW929" i="11"/>
  <c r="AW928" i="11"/>
  <c r="AW927" i="11"/>
  <c r="AW926" i="11"/>
  <c r="AW925" i="11"/>
  <c r="AW924" i="11"/>
  <c r="AW923" i="11"/>
  <c r="AW922" i="11"/>
  <c r="AW921" i="11"/>
  <c r="AW920" i="11"/>
  <c r="AW919" i="11"/>
  <c r="AW918" i="11"/>
  <c r="AW917" i="11"/>
  <c r="AW916" i="11"/>
  <c r="AW915" i="11"/>
  <c r="AW914" i="11"/>
  <c r="AW913" i="11"/>
  <c r="AW912" i="11"/>
  <c r="AW911" i="11"/>
  <c r="AW910" i="11"/>
  <c r="AW909" i="11"/>
  <c r="AW908" i="11"/>
  <c r="AW907" i="11"/>
  <c r="AW906" i="11"/>
  <c r="AW905" i="11"/>
  <c r="AW904" i="11"/>
  <c r="AW903" i="11"/>
  <c r="AW902" i="11"/>
  <c r="AW901" i="11"/>
  <c r="AW900" i="11"/>
  <c r="AW899" i="11"/>
  <c r="AW898" i="11"/>
  <c r="AW897" i="11"/>
  <c r="AW896" i="11"/>
  <c r="AW895" i="11"/>
  <c r="AW894" i="11"/>
  <c r="AW893" i="11"/>
  <c r="AW892" i="11"/>
  <c r="AW891" i="11"/>
  <c r="AW890" i="11"/>
  <c r="AW889" i="11"/>
  <c r="AW888" i="11"/>
  <c r="AW887" i="11"/>
  <c r="AW886" i="11"/>
  <c r="AW885" i="11"/>
  <c r="AW884" i="11"/>
  <c r="AW883" i="11"/>
  <c r="AW882" i="11"/>
  <c r="AW881" i="11"/>
  <c r="AW880" i="11"/>
  <c r="AW879" i="11"/>
  <c r="AW878" i="11"/>
  <c r="AW877" i="11"/>
  <c r="AW876" i="11"/>
  <c r="AW875" i="11"/>
  <c r="AW874" i="11"/>
  <c r="AW873" i="11"/>
  <c r="AW872" i="11"/>
  <c r="AW871" i="11"/>
  <c r="AW870" i="11"/>
  <c r="AW869" i="11"/>
  <c r="AW868" i="11"/>
  <c r="AW867" i="11"/>
  <c r="AW866" i="11"/>
  <c r="AW865" i="11"/>
  <c r="AW864" i="11"/>
  <c r="AW863" i="11"/>
  <c r="AW862" i="11"/>
  <c r="AW861" i="11"/>
  <c r="AW860" i="11"/>
  <c r="AW859" i="11"/>
  <c r="AW858" i="11"/>
  <c r="AW857" i="11"/>
  <c r="AW856" i="11"/>
  <c r="AW855" i="11"/>
  <c r="AW854" i="11"/>
  <c r="AW853" i="11"/>
  <c r="AW852" i="11"/>
  <c r="AW851" i="11"/>
  <c r="AW850" i="11"/>
  <c r="AW849" i="11"/>
  <c r="AW848" i="11"/>
  <c r="AW847" i="11"/>
  <c r="AW846" i="11"/>
  <c r="AW845" i="11"/>
  <c r="AW844" i="11"/>
  <c r="AW843" i="11"/>
  <c r="AW842" i="11"/>
  <c r="AW841" i="11"/>
  <c r="AW840" i="11"/>
  <c r="AW839" i="11"/>
  <c r="AW838" i="11"/>
  <c r="AW837" i="11"/>
  <c r="AW836" i="11"/>
  <c r="AW835" i="11"/>
  <c r="AW834" i="11"/>
  <c r="AW833" i="11"/>
  <c r="AW832" i="11"/>
  <c r="AW831" i="11"/>
  <c r="AW830" i="11"/>
  <c r="AW829" i="11"/>
  <c r="AW828" i="11"/>
  <c r="AW827" i="11"/>
  <c r="AW826" i="11"/>
  <c r="AW825" i="11"/>
  <c r="AW824" i="11"/>
  <c r="AW823" i="11"/>
  <c r="AW822" i="11"/>
  <c r="AW821" i="11"/>
  <c r="AW820" i="11"/>
  <c r="AW819" i="11"/>
  <c r="AW818" i="11"/>
  <c r="AW817" i="11"/>
  <c r="AW816" i="11"/>
  <c r="AW815" i="11"/>
  <c r="AW814" i="11"/>
  <c r="AW813" i="11"/>
  <c r="AW812" i="11"/>
  <c r="AW811" i="11"/>
  <c r="AW810" i="11"/>
  <c r="AW809" i="11"/>
  <c r="AW808" i="11"/>
  <c r="AW807" i="11"/>
  <c r="AW806" i="11"/>
  <c r="AW805" i="11"/>
  <c r="AW804" i="11"/>
  <c r="AW803" i="11"/>
  <c r="AW802" i="11"/>
  <c r="AW801" i="11"/>
  <c r="AW800" i="11"/>
  <c r="AW799" i="11"/>
  <c r="AW798" i="11"/>
  <c r="AW797" i="11"/>
  <c r="AW796" i="11"/>
  <c r="AW795" i="11"/>
  <c r="AW794" i="11"/>
  <c r="AW793" i="11"/>
  <c r="AW792" i="11"/>
  <c r="AW791" i="11"/>
  <c r="AW790" i="11"/>
  <c r="AW789" i="11"/>
  <c r="AW788" i="11"/>
  <c r="AW787" i="11"/>
  <c r="AW786" i="11"/>
  <c r="AW785" i="11"/>
  <c r="AW784" i="11"/>
  <c r="AW783" i="11"/>
  <c r="AW782" i="11"/>
  <c r="AW781" i="11"/>
  <c r="AW780" i="11"/>
  <c r="AW779" i="11"/>
  <c r="AW778" i="11"/>
  <c r="AW777" i="11"/>
  <c r="AW776" i="11"/>
  <c r="AW775" i="11"/>
  <c r="AW774" i="11"/>
  <c r="AW773" i="11"/>
  <c r="AW772" i="11"/>
  <c r="AW771" i="11"/>
  <c r="AW770" i="11"/>
  <c r="AW769" i="11"/>
  <c r="AW768" i="11"/>
  <c r="AW767" i="11"/>
  <c r="AW766" i="11"/>
  <c r="AW765" i="11"/>
  <c r="AW764" i="11"/>
  <c r="AW763" i="11"/>
  <c r="AW762" i="11"/>
  <c r="AW761" i="11"/>
  <c r="AW760" i="11"/>
  <c r="AW759" i="11"/>
  <c r="AW758" i="11"/>
  <c r="AW757" i="11"/>
  <c r="AW756" i="11"/>
  <c r="AW755" i="11"/>
  <c r="AW754" i="11"/>
  <c r="AW753" i="11"/>
  <c r="AW752" i="11"/>
  <c r="AW751" i="11"/>
  <c r="AW750" i="11"/>
  <c r="AW749" i="11"/>
  <c r="AW748" i="11"/>
  <c r="AW747" i="11"/>
  <c r="AW746" i="11"/>
  <c r="AW745" i="11"/>
  <c r="AW744" i="11"/>
  <c r="AW743" i="11"/>
  <c r="AW742" i="11"/>
  <c r="AW741" i="11"/>
  <c r="AW740" i="11"/>
  <c r="AW739" i="11"/>
  <c r="AW738" i="11"/>
  <c r="AW737" i="11"/>
  <c r="AW736" i="11"/>
  <c r="AW735" i="11"/>
  <c r="AW734" i="11"/>
  <c r="AW733" i="11"/>
  <c r="AW732" i="11"/>
  <c r="AW731" i="11"/>
  <c r="AW730" i="11"/>
  <c r="AW729" i="11"/>
  <c r="AW728" i="11"/>
  <c r="AW727" i="11"/>
  <c r="AW726" i="11"/>
  <c r="AW725" i="11"/>
  <c r="AW724" i="11"/>
  <c r="AW723" i="11"/>
  <c r="AW722" i="11"/>
  <c r="AW721" i="11"/>
  <c r="AW720" i="11"/>
  <c r="AW719" i="11"/>
  <c r="AW718" i="11"/>
  <c r="AW717" i="11"/>
  <c r="AW716" i="11"/>
  <c r="AW715" i="11"/>
  <c r="AW714" i="11"/>
  <c r="AW713" i="11"/>
  <c r="AW712" i="11"/>
  <c r="AW711" i="11"/>
  <c r="AW710" i="11"/>
  <c r="AW709" i="11"/>
  <c r="AW708" i="11"/>
  <c r="AW707" i="11"/>
  <c r="AW706" i="11"/>
  <c r="AW705" i="11"/>
  <c r="AW704" i="11"/>
  <c r="AW703" i="11"/>
  <c r="AW702" i="11"/>
  <c r="AW701" i="11"/>
  <c r="AW700" i="11"/>
  <c r="AW699" i="11"/>
  <c r="AW698" i="11"/>
  <c r="AW697" i="11"/>
  <c r="AW696" i="11"/>
  <c r="AW695" i="11"/>
  <c r="AW694" i="11"/>
  <c r="AW693" i="11"/>
  <c r="AW692" i="11"/>
  <c r="AW691" i="11"/>
  <c r="AW690" i="11"/>
  <c r="AW689" i="11"/>
  <c r="AW688" i="11"/>
  <c r="AW687" i="11"/>
  <c r="AW686" i="11"/>
  <c r="AW685" i="11"/>
  <c r="AW684" i="11"/>
  <c r="AW683" i="11"/>
  <c r="AW682" i="11"/>
  <c r="AW681" i="11"/>
  <c r="AW680" i="11"/>
  <c r="AW679" i="11"/>
  <c r="AW678" i="11"/>
  <c r="AW677" i="11"/>
  <c r="AW676" i="11"/>
  <c r="AW675" i="11"/>
  <c r="AW674" i="11"/>
  <c r="AW673" i="11"/>
  <c r="AW672" i="11"/>
  <c r="AW671" i="11"/>
  <c r="AW670" i="11"/>
  <c r="AW669" i="11"/>
  <c r="AW668" i="11"/>
  <c r="AW667" i="11"/>
  <c r="AW666" i="11"/>
  <c r="AW665" i="11"/>
  <c r="AW664" i="11"/>
  <c r="AW663" i="11"/>
  <c r="AW662" i="11"/>
  <c r="AW661" i="11"/>
  <c r="AW660" i="11"/>
  <c r="AW659" i="11"/>
  <c r="AW658" i="11"/>
  <c r="AW657" i="11"/>
  <c r="AW656" i="11"/>
  <c r="AW655" i="11"/>
  <c r="AW654" i="11"/>
  <c r="AW653" i="11"/>
  <c r="AW652" i="11"/>
  <c r="AW651" i="11"/>
  <c r="AW650" i="11"/>
  <c r="AW649" i="11"/>
  <c r="AW648" i="11"/>
  <c r="AW647" i="11"/>
  <c r="AW646" i="11"/>
  <c r="AW645" i="11"/>
  <c r="AW644" i="11"/>
  <c r="AW643" i="11"/>
  <c r="AW642" i="11"/>
  <c r="AW641" i="11"/>
  <c r="AW640" i="11"/>
  <c r="AW639" i="11"/>
  <c r="AW638" i="11"/>
  <c r="AW637" i="11"/>
  <c r="AW636" i="11"/>
  <c r="AW635" i="11"/>
  <c r="AW634" i="11"/>
  <c r="AW633" i="11"/>
  <c r="AW632" i="11"/>
  <c r="AW631" i="11"/>
  <c r="AW630" i="11"/>
  <c r="AW629" i="11"/>
  <c r="AW628" i="11"/>
  <c r="AW627" i="11"/>
  <c r="AW626" i="11"/>
  <c r="AW625" i="11"/>
  <c r="AW624" i="11"/>
  <c r="AW623" i="11"/>
  <c r="AW622" i="11"/>
  <c r="AW621" i="11"/>
  <c r="AW620" i="11"/>
  <c r="AW619" i="11"/>
  <c r="AW618" i="11"/>
  <c r="AW617" i="11"/>
  <c r="AW616" i="11"/>
  <c r="AW615" i="11"/>
  <c r="AW614" i="11"/>
  <c r="AW613" i="11"/>
  <c r="AW612" i="11"/>
  <c r="AW611" i="11"/>
  <c r="AW610" i="11"/>
  <c r="AW609" i="11"/>
  <c r="AW608" i="11"/>
  <c r="AW607" i="11"/>
  <c r="AW606" i="11"/>
  <c r="AW605" i="11"/>
  <c r="AW604" i="11"/>
  <c r="AW603" i="11"/>
  <c r="AW602" i="11"/>
  <c r="AW601" i="11"/>
  <c r="AW600" i="11"/>
  <c r="AW599" i="11"/>
  <c r="AW598" i="11"/>
  <c r="AW597" i="11"/>
  <c r="AW596" i="11"/>
  <c r="AW595" i="11"/>
  <c r="AW594" i="11"/>
  <c r="AW593" i="11"/>
  <c r="AW592" i="11"/>
  <c r="AW591" i="11"/>
  <c r="AW590" i="11"/>
  <c r="AW589" i="11"/>
  <c r="AW588" i="11"/>
  <c r="AW587" i="11"/>
  <c r="AW586" i="11"/>
  <c r="AW585" i="11"/>
  <c r="AW584" i="11"/>
  <c r="AW583" i="11"/>
  <c r="AW582" i="11"/>
  <c r="AW581" i="11"/>
  <c r="AW580" i="11"/>
  <c r="AW579" i="11"/>
  <c r="AW578" i="11"/>
  <c r="AW577" i="11"/>
  <c r="AW576" i="11"/>
  <c r="AW575" i="11"/>
  <c r="AW574" i="11"/>
  <c r="AW573" i="11"/>
  <c r="AW572" i="11"/>
  <c r="AW571" i="11"/>
  <c r="AW570" i="11"/>
  <c r="AW569" i="11"/>
  <c r="AW568" i="11"/>
  <c r="AW567" i="11"/>
  <c r="AW566" i="11"/>
  <c r="AW565" i="11"/>
  <c r="AW564" i="11"/>
  <c r="AW563" i="11"/>
  <c r="AW562" i="11"/>
  <c r="AW561" i="11"/>
  <c r="AW560" i="11"/>
  <c r="AW559" i="11"/>
  <c r="AW558" i="11"/>
  <c r="AW557" i="11"/>
  <c r="AW556" i="11"/>
  <c r="AW555" i="11"/>
  <c r="AW554" i="11"/>
  <c r="AW553" i="11"/>
  <c r="AW552" i="11"/>
  <c r="AW551" i="11"/>
  <c r="AW550" i="11"/>
  <c r="AW549" i="11"/>
  <c r="AW548" i="11"/>
  <c r="AW547" i="11"/>
  <c r="AW546" i="11"/>
  <c r="AW545" i="11"/>
  <c r="AW544" i="11"/>
  <c r="AW543" i="11"/>
  <c r="AW542" i="11"/>
  <c r="AW541" i="11"/>
  <c r="AW540" i="11"/>
  <c r="AW539" i="11"/>
  <c r="AW538" i="11"/>
  <c r="AW537" i="11"/>
  <c r="AW536" i="11"/>
  <c r="AW535" i="11"/>
  <c r="AW534" i="11"/>
  <c r="AW533" i="11"/>
  <c r="AW532" i="11"/>
  <c r="AW531" i="11"/>
  <c r="AW530" i="11"/>
  <c r="AW529" i="11"/>
  <c r="AW528" i="11"/>
  <c r="AW527" i="11"/>
  <c r="AW526" i="11"/>
  <c r="AW525" i="11"/>
  <c r="AW524" i="11"/>
  <c r="AW523" i="11"/>
  <c r="AW522" i="11"/>
  <c r="AW521" i="11"/>
  <c r="AW520" i="11"/>
  <c r="AW519" i="11"/>
  <c r="AW518" i="11"/>
  <c r="AW517" i="11"/>
  <c r="AW516" i="11"/>
  <c r="AW515" i="11"/>
  <c r="AW514" i="11"/>
  <c r="AW513" i="11"/>
  <c r="AW512" i="11"/>
  <c r="AW511" i="11"/>
  <c r="AW510" i="11"/>
  <c r="AW509" i="11"/>
  <c r="AW508" i="11"/>
  <c r="AW507" i="11"/>
  <c r="AW506" i="11"/>
  <c r="AW505" i="11"/>
  <c r="AW504" i="11"/>
  <c r="AW503" i="11"/>
  <c r="AW502" i="11"/>
  <c r="AW501" i="11"/>
  <c r="AW500" i="11"/>
  <c r="AW499" i="11"/>
  <c r="AW498" i="11"/>
  <c r="AW497" i="11"/>
  <c r="AW496" i="11"/>
  <c r="AW495" i="11"/>
  <c r="AW494" i="11"/>
  <c r="AW493" i="11"/>
  <c r="AW492" i="11"/>
  <c r="AW491" i="11"/>
  <c r="AW490" i="11"/>
  <c r="AW489" i="11"/>
  <c r="AW488" i="11"/>
  <c r="AW487" i="11"/>
  <c r="AW486" i="11"/>
  <c r="AW485" i="11"/>
  <c r="AW484" i="11"/>
  <c r="AW483" i="11"/>
  <c r="AW482" i="11"/>
  <c r="AW481" i="11"/>
  <c r="AW480" i="11"/>
  <c r="AW479" i="11"/>
  <c r="AW478" i="11"/>
  <c r="AW477" i="11"/>
  <c r="AW476" i="11"/>
  <c r="AW475" i="11"/>
  <c r="AW474" i="11"/>
  <c r="AW473" i="11"/>
  <c r="AW472" i="11"/>
  <c r="AW471" i="11"/>
  <c r="AW470" i="11"/>
  <c r="AW469" i="11"/>
  <c r="AW468" i="11"/>
  <c r="AW467" i="11"/>
  <c r="AW466" i="11"/>
  <c r="AW465" i="11"/>
  <c r="AW464" i="11"/>
  <c r="AW463" i="11"/>
  <c r="AW462" i="11"/>
  <c r="AW461" i="11"/>
  <c r="AW460" i="11"/>
  <c r="AW459" i="11"/>
  <c r="AW458" i="11"/>
  <c r="AW457" i="11"/>
  <c r="AW456" i="11"/>
  <c r="AW455" i="11"/>
  <c r="AW454" i="11"/>
  <c r="AW453" i="11"/>
  <c r="AW452" i="11"/>
  <c r="AW451" i="11"/>
  <c r="AW450" i="11"/>
  <c r="AW449" i="11"/>
  <c r="AW448" i="11"/>
  <c r="AW447" i="11"/>
  <c r="AW446" i="11"/>
  <c r="AW445" i="11"/>
  <c r="AW444" i="11"/>
  <c r="AW443" i="11"/>
  <c r="AW442" i="11"/>
  <c r="AW441" i="11"/>
  <c r="AW440" i="11"/>
  <c r="AW439" i="11"/>
  <c r="AW438" i="11"/>
  <c r="AW437" i="11"/>
  <c r="AW436" i="11"/>
  <c r="AW435" i="11"/>
  <c r="AW434" i="11"/>
  <c r="AW433" i="11"/>
  <c r="AW432" i="11"/>
  <c r="AW431" i="11"/>
  <c r="AW430" i="11"/>
  <c r="AW429" i="11"/>
  <c r="AW428" i="11"/>
  <c r="AW427" i="11"/>
  <c r="AW426" i="11"/>
  <c r="AW425" i="11"/>
  <c r="AW424" i="11"/>
  <c r="AW423" i="11"/>
  <c r="AW422" i="11"/>
  <c r="AW421" i="11"/>
  <c r="AW420" i="11"/>
  <c r="AW419" i="11"/>
  <c r="AW418" i="11"/>
  <c r="AW417" i="11"/>
  <c r="AW416" i="11"/>
  <c r="AW415" i="11"/>
  <c r="AW414" i="11"/>
  <c r="AW413" i="11"/>
  <c r="AW412" i="11"/>
  <c r="AW411" i="11"/>
  <c r="AW410" i="11"/>
  <c r="AW409" i="11"/>
  <c r="AW408" i="11"/>
  <c r="AW407" i="11"/>
  <c r="AW406" i="11"/>
  <c r="AW405" i="11"/>
  <c r="AW404" i="11"/>
  <c r="AW403" i="11"/>
  <c r="AW402" i="11"/>
  <c r="AW401" i="11"/>
  <c r="AW400" i="11"/>
  <c r="AW399" i="11"/>
  <c r="AW398" i="11"/>
  <c r="AW397" i="11"/>
  <c r="AW396" i="11"/>
  <c r="AW395" i="11"/>
  <c r="AW394" i="11"/>
  <c r="AW393" i="11"/>
  <c r="AW392" i="11"/>
  <c r="AW391" i="11"/>
  <c r="AW390" i="11"/>
  <c r="AW389" i="11"/>
  <c r="AW388" i="11"/>
  <c r="AW387" i="11"/>
  <c r="AW386" i="11"/>
  <c r="AW385" i="11"/>
  <c r="AW384" i="11"/>
  <c r="AW383" i="11"/>
  <c r="AW382" i="11"/>
  <c r="AW381" i="11"/>
  <c r="AW380" i="11"/>
  <c r="AW379" i="11"/>
  <c r="AW378" i="11"/>
  <c r="AW377" i="11"/>
  <c r="AW376" i="11"/>
  <c r="AW375" i="11"/>
  <c r="AW374" i="11"/>
  <c r="AW373" i="11"/>
  <c r="AW372" i="11"/>
  <c r="AW371" i="11"/>
  <c r="AW370" i="11"/>
  <c r="AW369" i="11"/>
  <c r="AW368" i="11"/>
  <c r="AW367" i="11"/>
  <c r="AW366" i="11"/>
  <c r="AW365" i="11"/>
  <c r="AW364" i="11"/>
  <c r="AW363" i="11"/>
  <c r="AW362" i="11"/>
  <c r="AW361" i="11"/>
  <c r="AW360" i="11"/>
  <c r="AW359" i="11"/>
  <c r="AW358" i="11"/>
  <c r="AW357" i="11"/>
  <c r="AW356" i="11"/>
  <c r="AW355" i="11"/>
  <c r="AW354" i="11"/>
  <c r="AW353" i="11"/>
  <c r="AW352" i="11"/>
  <c r="AW351" i="11"/>
  <c r="AW350" i="11"/>
  <c r="AW349" i="11"/>
  <c r="AW348" i="11"/>
  <c r="AW347" i="11"/>
  <c r="AW346" i="11"/>
  <c r="AW345" i="11"/>
  <c r="AW344" i="11"/>
  <c r="AW343" i="11"/>
  <c r="AW342" i="11"/>
  <c r="AW341" i="11"/>
  <c r="AW340" i="11"/>
  <c r="AW339" i="11"/>
  <c r="AW338" i="11"/>
  <c r="AW337" i="11"/>
  <c r="AW336" i="11"/>
  <c r="AW335" i="11"/>
  <c r="AW334" i="11"/>
  <c r="AW333" i="11"/>
  <c r="AW332" i="11"/>
  <c r="AW331" i="11"/>
  <c r="AW330" i="11"/>
  <c r="AW329" i="11"/>
  <c r="AW328" i="11"/>
  <c r="AW327" i="11"/>
  <c r="AW326" i="11"/>
  <c r="AW325" i="11"/>
  <c r="AW324" i="11"/>
  <c r="AW323" i="11"/>
  <c r="AW322" i="11"/>
  <c r="AW321" i="11"/>
  <c r="AW320" i="11"/>
  <c r="AW319" i="11"/>
  <c r="AW318" i="11"/>
  <c r="AW317" i="11"/>
  <c r="AW316" i="11"/>
  <c r="AW315" i="11"/>
  <c r="AW314" i="11"/>
  <c r="AW313" i="11"/>
  <c r="AW312" i="11"/>
  <c r="AW311" i="11"/>
  <c r="AW310" i="11"/>
  <c r="AW309" i="11"/>
  <c r="AW308" i="11"/>
  <c r="AW307" i="11"/>
  <c r="AW306" i="11"/>
  <c r="AW305" i="11"/>
  <c r="AW304" i="11"/>
  <c r="AW303" i="11"/>
  <c r="AW302" i="11"/>
  <c r="AW301" i="11"/>
  <c r="AW300" i="11"/>
  <c r="AW299" i="11"/>
  <c r="AW298" i="11"/>
  <c r="AW297" i="11"/>
  <c r="AW296" i="11"/>
  <c r="AW295" i="11"/>
  <c r="AW294" i="11"/>
  <c r="AW293" i="11"/>
  <c r="AW292" i="11"/>
  <c r="AW291" i="11"/>
  <c r="AW290" i="11"/>
  <c r="AW289" i="11"/>
  <c r="AW288" i="11"/>
  <c r="AW287" i="11"/>
  <c r="AW286" i="11"/>
  <c r="AW285" i="11"/>
  <c r="AW284" i="11"/>
  <c r="AW283" i="11"/>
  <c r="AW282" i="11"/>
  <c r="AW281" i="11"/>
  <c r="AW280" i="11"/>
  <c r="AW279" i="11"/>
  <c r="AW278" i="11"/>
  <c r="AW277" i="11"/>
  <c r="AW276" i="11"/>
  <c r="AW275" i="11"/>
  <c r="AW274" i="11"/>
  <c r="AW273" i="11"/>
  <c r="AW272" i="11"/>
  <c r="AW271" i="11"/>
  <c r="AW270" i="11"/>
  <c r="AW269" i="11"/>
  <c r="AW268" i="11"/>
  <c r="AW267" i="11"/>
  <c r="AW266" i="11"/>
  <c r="AW265" i="11"/>
  <c r="AW264" i="11"/>
  <c r="AW263" i="11"/>
  <c r="AW262" i="11"/>
  <c r="AW261" i="11"/>
  <c r="AW260" i="11"/>
  <c r="AW259" i="11"/>
  <c r="AW258" i="11"/>
  <c r="AW257" i="11"/>
  <c r="AW256" i="11"/>
  <c r="AW255" i="11"/>
  <c r="AW254" i="11"/>
  <c r="AW253" i="11"/>
  <c r="AW252" i="11"/>
  <c r="AW251" i="11"/>
  <c r="AW250" i="11"/>
  <c r="AW249" i="11"/>
  <c r="AW248" i="11"/>
  <c r="AW247" i="11"/>
  <c r="AW246" i="11"/>
  <c r="AW245" i="11"/>
  <c r="AW244" i="11"/>
  <c r="AW243" i="11"/>
  <c r="AW242" i="11"/>
  <c r="AW241" i="11"/>
  <c r="AW240" i="11"/>
  <c r="AW239" i="11"/>
  <c r="AW238" i="11"/>
  <c r="AW237" i="11"/>
  <c r="AW236" i="11"/>
  <c r="AW235" i="11"/>
  <c r="AW234" i="11"/>
  <c r="AW233" i="11"/>
  <c r="AW232" i="11"/>
  <c r="AW231" i="11"/>
  <c r="AW230" i="11"/>
  <c r="AW229" i="11"/>
  <c r="AW228" i="11"/>
  <c r="AW227" i="11"/>
  <c r="AW226" i="11"/>
  <c r="AW225" i="11"/>
  <c r="AW224" i="11"/>
  <c r="AW223" i="11"/>
  <c r="AW222" i="11"/>
  <c r="AW221" i="11"/>
  <c r="AW220" i="11"/>
  <c r="AW219" i="11"/>
  <c r="AW218" i="11"/>
  <c r="AW217" i="11"/>
  <c r="AW216" i="11"/>
  <c r="AW215" i="11"/>
  <c r="AW214" i="11"/>
  <c r="AW213" i="11"/>
  <c r="AW212" i="11"/>
  <c r="AW211" i="11"/>
  <c r="AW210" i="11"/>
  <c r="AW209" i="11"/>
  <c r="AW208" i="11"/>
  <c r="AW207" i="11"/>
  <c r="AW206" i="11"/>
  <c r="AW205" i="11"/>
  <c r="AW204" i="11"/>
  <c r="AW203" i="11"/>
  <c r="AW202" i="11"/>
  <c r="AW201" i="11"/>
  <c r="AW200" i="11"/>
  <c r="AW199" i="11"/>
  <c r="AW198" i="11"/>
  <c r="AW197" i="11"/>
  <c r="AW196" i="11"/>
  <c r="AW195" i="11"/>
  <c r="AW194" i="11"/>
  <c r="AW193" i="11"/>
  <c r="AW192" i="11"/>
  <c r="AW191" i="11"/>
  <c r="AW190" i="11"/>
  <c r="AW189" i="11"/>
  <c r="AW188" i="11"/>
  <c r="AW187" i="11"/>
  <c r="AW186" i="11"/>
  <c r="AW185" i="11"/>
  <c r="AW184" i="11"/>
  <c r="AW183" i="11"/>
  <c r="AW182" i="11"/>
  <c r="AW181" i="11"/>
  <c r="AW180" i="11"/>
  <c r="AW179" i="11"/>
  <c r="AW178" i="11"/>
  <c r="AW177" i="11"/>
  <c r="AW176" i="11"/>
  <c r="AW175" i="11"/>
  <c r="AW174" i="11"/>
  <c r="AW173" i="11"/>
  <c r="AW172" i="11"/>
  <c r="AW171" i="11"/>
  <c r="AW170" i="11"/>
  <c r="AW169" i="11"/>
  <c r="AW168" i="11"/>
  <c r="AW167" i="11"/>
  <c r="AW166" i="11"/>
  <c r="AW165" i="11"/>
  <c r="AW164" i="11"/>
  <c r="AW163" i="11"/>
  <c r="AW162" i="11"/>
  <c r="AW161" i="11"/>
  <c r="AW160" i="11"/>
  <c r="AW159" i="11"/>
  <c r="AW158" i="11"/>
  <c r="AW157" i="11"/>
  <c r="AW156" i="11"/>
  <c r="AW155" i="11"/>
  <c r="AW154" i="11"/>
  <c r="AW153" i="11"/>
  <c r="AW152" i="11"/>
  <c r="AW151" i="11"/>
  <c r="AW150" i="11"/>
  <c r="AW149" i="11"/>
  <c r="AW148" i="11"/>
  <c r="AW147" i="11"/>
  <c r="AW146" i="11"/>
  <c r="AW145" i="11"/>
  <c r="AW144" i="11"/>
  <c r="AW143" i="11"/>
  <c r="AW142" i="11"/>
  <c r="AW141" i="11"/>
  <c r="AW140" i="11"/>
  <c r="AW139" i="11"/>
  <c r="AW138" i="11"/>
  <c r="AW137" i="11"/>
  <c r="AW136" i="11"/>
  <c r="AW135" i="11"/>
  <c r="AW134" i="11"/>
  <c r="AW133" i="11"/>
  <c r="AW132" i="11"/>
  <c r="AW131" i="11"/>
  <c r="AW130" i="11"/>
  <c r="AW129" i="11"/>
  <c r="AW128" i="11"/>
  <c r="AW127" i="11"/>
  <c r="AW126" i="11"/>
  <c r="AW125" i="11"/>
  <c r="AW124" i="11"/>
  <c r="AW123" i="11"/>
  <c r="AW122" i="11"/>
  <c r="AW121" i="11"/>
  <c r="AW120" i="11"/>
  <c r="AW119" i="11"/>
  <c r="AW118" i="11"/>
  <c r="AW117" i="11"/>
  <c r="AW116" i="11"/>
  <c r="AW115" i="11"/>
  <c r="AW114" i="11"/>
  <c r="AW113" i="11"/>
  <c r="AW112" i="11"/>
  <c r="AW111" i="11"/>
  <c r="AW110" i="11"/>
  <c r="AW109" i="11"/>
  <c r="AW108" i="11"/>
  <c r="AW107" i="11"/>
  <c r="AW106" i="11"/>
  <c r="AW105" i="11"/>
  <c r="AW104" i="11"/>
  <c r="AW103" i="11"/>
  <c r="AW102" i="11"/>
  <c r="AW101" i="11"/>
  <c r="AW100" i="11"/>
  <c r="AW99" i="11"/>
  <c r="AW98" i="11"/>
  <c r="AW97" i="11"/>
  <c r="AW96" i="11"/>
  <c r="AW95" i="11"/>
  <c r="AW94" i="11"/>
  <c r="AW93" i="11"/>
  <c r="AW92" i="11"/>
  <c r="AW91" i="11"/>
  <c r="AW90" i="11"/>
  <c r="AW89" i="11"/>
  <c r="AW88" i="11"/>
  <c r="AW87" i="11"/>
  <c r="AW86" i="11"/>
  <c r="AW85" i="11"/>
  <c r="AW84" i="11"/>
  <c r="AW83" i="11"/>
  <c r="AW82" i="11"/>
  <c r="AW81" i="11"/>
  <c r="AW80" i="11"/>
  <c r="AW79" i="11"/>
  <c r="AW78" i="11"/>
  <c r="AW77" i="11"/>
  <c r="AW76" i="11"/>
  <c r="AW75" i="11"/>
  <c r="AW74" i="11"/>
  <c r="AW73" i="11"/>
  <c r="AW72" i="11"/>
  <c r="AW71" i="11"/>
  <c r="AW70" i="11"/>
  <c r="AW69" i="11"/>
  <c r="AW68" i="11"/>
  <c r="AW67" i="11"/>
  <c r="AW66" i="11"/>
  <c r="AW65" i="11"/>
  <c r="AW64" i="11"/>
  <c r="AW63" i="11"/>
  <c r="AW62" i="11"/>
  <c r="AW61" i="11"/>
  <c r="AW60" i="11"/>
  <c r="AW59" i="11"/>
  <c r="AW58" i="11"/>
  <c r="AW57" i="11"/>
  <c r="AW56" i="11"/>
  <c r="AW55" i="11"/>
  <c r="AW54" i="11"/>
  <c r="AW53" i="11"/>
  <c r="AW52" i="11"/>
  <c r="AW51" i="11"/>
  <c r="AW50" i="11"/>
  <c r="AW49" i="11"/>
  <c r="AW48" i="11"/>
  <c r="AW47" i="11"/>
  <c r="AW46" i="11"/>
  <c r="AW45" i="11"/>
  <c r="AW44" i="11"/>
  <c r="AW43" i="11"/>
  <c r="AW42" i="11"/>
  <c r="AW41" i="11"/>
  <c r="AW40" i="11"/>
  <c r="AW39" i="11"/>
  <c r="AW38" i="11"/>
  <c r="AW37" i="11"/>
  <c r="AW36" i="11"/>
  <c r="AW35" i="11"/>
  <c r="AW34" i="11"/>
  <c r="AW33" i="11"/>
  <c r="AW32" i="11"/>
  <c r="AW31" i="11"/>
  <c r="AW30" i="11"/>
  <c r="AW29" i="11"/>
  <c r="AW28" i="11"/>
  <c r="AW27" i="11"/>
  <c r="AW26" i="11"/>
  <c r="AW25" i="11"/>
  <c r="AW24" i="11"/>
  <c r="AW23" i="11"/>
  <c r="AW22" i="11"/>
  <c r="AW21" i="11"/>
  <c r="AW20" i="11"/>
  <c r="AW19" i="11"/>
  <c r="AW18" i="11"/>
  <c r="AW17" i="11"/>
  <c r="AR2015" i="11"/>
  <c r="AR2014" i="11"/>
  <c r="AR2013" i="11"/>
  <c r="AR2012" i="11"/>
  <c r="AR2011" i="11"/>
  <c r="AR2010" i="11"/>
  <c r="AR2009" i="11"/>
  <c r="AR2008" i="11"/>
  <c r="AR2007" i="11"/>
  <c r="AR2006" i="11"/>
  <c r="AR2005" i="11"/>
  <c r="AR2004" i="11"/>
  <c r="AR2003" i="11"/>
  <c r="AR2002" i="11"/>
  <c r="AR2001" i="11"/>
  <c r="AR2000" i="11"/>
  <c r="AR1999" i="11"/>
  <c r="AR1998" i="11"/>
  <c r="AR1997" i="11"/>
  <c r="AR1996" i="11"/>
  <c r="AR1995" i="11"/>
  <c r="AR1994" i="11"/>
  <c r="AR1993" i="11"/>
  <c r="AR1992" i="11"/>
  <c r="AR1991" i="11"/>
  <c r="AR1990" i="11"/>
  <c r="AR1989" i="11"/>
  <c r="AR1988" i="11"/>
  <c r="AR1987" i="11"/>
  <c r="AR1986" i="11"/>
  <c r="AR1985" i="11"/>
  <c r="AR1984" i="11"/>
  <c r="AR1983" i="11"/>
  <c r="AR1982" i="11"/>
  <c r="AR1981" i="11"/>
  <c r="AR1980" i="11"/>
  <c r="AR1979" i="11"/>
  <c r="AR1978" i="11"/>
  <c r="AR1977" i="11"/>
  <c r="AR1976" i="11"/>
  <c r="AR1975" i="11"/>
  <c r="AR1974" i="11"/>
  <c r="AR1973" i="11"/>
  <c r="AR1972" i="11"/>
  <c r="AR1971" i="11"/>
  <c r="AR1970" i="11"/>
  <c r="AR1969" i="11"/>
  <c r="AR1968" i="11"/>
  <c r="AR1967" i="11"/>
  <c r="AR1966" i="11"/>
  <c r="AR1965" i="11"/>
  <c r="AR1964" i="11"/>
  <c r="AR1963" i="11"/>
  <c r="AR1962" i="11"/>
  <c r="AR1961" i="11"/>
  <c r="AR1960" i="11"/>
  <c r="AR1959" i="11"/>
  <c r="AR1958" i="11"/>
  <c r="AR1957" i="11"/>
  <c r="AR1956" i="11"/>
  <c r="AR1955" i="11"/>
  <c r="AR1954" i="11"/>
  <c r="AR1953" i="11"/>
  <c r="AR1952" i="11"/>
  <c r="AR1951" i="11"/>
  <c r="AR1950" i="11"/>
  <c r="AR1949" i="11"/>
  <c r="AR1948" i="11"/>
  <c r="AR1947" i="11"/>
  <c r="AR1946" i="11"/>
  <c r="AR1945" i="11"/>
  <c r="AR1944" i="11"/>
  <c r="AR1943" i="11"/>
  <c r="AR1942" i="11"/>
  <c r="AR1941" i="11"/>
  <c r="AR1940" i="11"/>
  <c r="AR1939" i="11"/>
  <c r="AR1938" i="11"/>
  <c r="AR1937" i="11"/>
  <c r="AR1936" i="11"/>
  <c r="AR1935" i="11"/>
  <c r="AR1934" i="11"/>
  <c r="AR1933" i="11"/>
  <c r="AR1932" i="11"/>
  <c r="AR1931" i="11"/>
  <c r="AR1930" i="11"/>
  <c r="AR1929" i="11"/>
  <c r="AR1928" i="11"/>
  <c r="AR1927" i="11"/>
  <c r="AR1926" i="11"/>
  <c r="AR1925" i="11"/>
  <c r="AR1924" i="11"/>
  <c r="AR1923" i="11"/>
  <c r="AR1922" i="11"/>
  <c r="AR1921" i="11"/>
  <c r="AR1920" i="11"/>
  <c r="AR1919" i="11"/>
  <c r="AR1918" i="11"/>
  <c r="AR1917" i="11"/>
  <c r="AR1916" i="11"/>
  <c r="AR1915" i="11"/>
  <c r="AR1914" i="11"/>
  <c r="AR1913" i="11"/>
  <c r="AR1912" i="11"/>
  <c r="AR1911" i="11"/>
  <c r="AR1910" i="11"/>
  <c r="AR1909" i="11"/>
  <c r="AR1908" i="11"/>
  <c r="AR1907" i="11"/>
  <c r="AR1906" i="11"/>
  <c r="AR1905" i="11"/>
  <c r="AR1904" i="11"/>
  <c r="AR1903" i="11"/>
  <c r="AR1902" i="11"/>
  <c r="AR1901" i="11"/>
  <c r="AR1900" i="11"/>
  <c r="AR1899" i="11"/>
  <c r="AR1898" i="11"/>
  <c r="AR1897" i="11"/>
  <c r="AR1896" i="11"/>
  <c r="AR1895" i="11"/>
  <c r="AR1894" i="11"/>
  <c r="AR1893" i="11"/>
  <c r="AR1892" i="11"/>
  <c r="AR1891" i="11"/>
  <c r="AR1890" i="11"/>
  <c r="AR1889" i="11"/>
  <c r="AR1888" i="11"/>
  <c r="AR1887" i="11"/>
  <c r="AR1886" i="11"/>
  <c r="AR1885" i="11"/>
  <c r="AR1884" i="11"/>
  <c r="AR1883" i="11"/>
  <c r="AR1882" i="11"/>
  <c r="AR1881" i="11"/>
  <c r="AR1880" i="11"/>
  <c r="AR1879" i="11"/>
  <c r="AR1878" i="11"/>
  <c r="AR1877" i="11"/>
  <c r="AR1876" i="11"/>
  <c r="AR1875" i="11"/>
  <c r="AR1874" i="11"/>
  <c r="AR1873" i="11"/>
  <c r="AR1872" i="11"/>
  <c r="AR1871" i="11"/>
  <c r="AR1870" i="11"/>
  <c r="AR1869" i="11"/>
  <c r="AR1868" i="11"/>
  <c r="AR1867" i="11"/>
  <c r="AR1866" i="11"/>
  <c r="AR1865" i="11"/>
  <c r="AR1864" i="11"/>
  <c r="AR1863" i="11"/>
  <c r="AR1862" i="11"/>
  <c r="AR1861" i="11"/>
  <c r="AR1860" i="11"/>
  <c r="AR1859" i="11"/>
  <c r="AR1858" i="11"/>
  <c r="AR1857" i="11"/>
  <c r="AR1856" i="11"/>
  <c r="AR1855" i="11"/>
  <c r="AR1854" i="11"/>
  <c r="AR1853" i="11"/>
  <c r="AR1852" i="11"/>
  <c r="AR1851" i="11"/>
  <c r="AR1850" i="11"/>
  <c r="AR1849" i="11"/>
  <c r="AR1848" i="11"/>
  <c r="AR1847" i="11"/>
  <c r="AR1846" i="11"/>
  <c r="AR1845" i="11"/>
  <c r="AR1844" i="11"/>
  <c r="AR1843" i="11"/>
  <c r="AR1842" i="11"/>
  <c r="AR1841" i="11"/>
  <c r="AR1840" i="11"/>
  <c r="AR1839" i="11"/>
  <c r="AR1838" i="11"/>
  <c r="AR1837" i="11"/>
  <c r="AR1836" i="11"/>
  <c r="AR1835" i="11"/>
  <c r="AR1834" i="11"/>
  <c r="AR1833" i="11"/>
  <c r="AR1832" i="11"/>
  <c r="AR1831" i="11"/>
  <c r="AR1830" i="11"/>
  <c r="AR1829" i="11"/>
  <c r="AR1828" i="11"/>
  <c r="AR1827" i="11"/>
  <c r="AR1826" i="11"/>
  <c r="AR1825" i="11"/>
  <c r="AR1824" i="11"/>
  <c r="AR1823" i="11"/>
  <c r="AR1822" i="11"/>
  <c r="AR1821" i="11"/>
  <c r="AR1820" i="11"/>
  <c r="AR1819" i="11"/>
  <c r="AR1818" i="11"/>
  <c r="AR1817" i="11"/>
  <c r="AR1816" i="11"/>
  <c r="AR1815" i="11"/>
  <c r="AR1814" i="11"/>
  <c r="AR1813" i="11"/>
  <c r="AR1812" i="11"/>
  <c r="AR1811" i="11"/>
  <c r="AR1810" i="11"/>
  <c r="AR1809" i="11"/>
  <c r="AR1808" i="11"/>
  <c r="AR1807" i="11"/>
  <c r="AR1806" i="11"/>
  <c r="AR1805" i="11"/>
  <c r="AR1804" i="11"/>
  <c r="AR1803" i="11"/>
  <c r="AR1802" i="11"/>
  <c r="AR1801" i="11"/>
  <c r="AR1800" i="11"/>
  <c r="AR1799" i="11"/>
  <c r="AR1798" i="11"/>
  <c r="AR1797" i="11"/>
  <c r="AR1796" i="11"/>
  <c r="AR1795" i="11"/>
  <c r="AR1794" i="11"/>
  <c r="AR1793" i="11"/>
  <c r="AR1792" i="11"/>
  <c r="AR1791" i="11"/>
  <c r="AR1790" i="11"/>
  <c r="AR1789" i="11"/>
  <c r="AR1788" i="11"/>
  <c r="AR1787" i="11"/>
  <c r="AR1786" i="11"/>
  <c r="AR1785" i="11"/>
  <c r="AR1784" i="11"/>
  <c r="AR1783" i="11"/>
  <c r="AR1782" i="11"/>
  <c r="AR1781" i="11"/>
  <c r="AR1780" i="11"/>
  <c r="AR1779" i="11"/>
  <c r="AR1778" i="11"/>
  <c r="AR1777" i="11"/>
  <c r="AR1776" i="11"/>
  <c r="AR1775" i="11"/>
  <c r="AR1774" i="11"/>
  <c r="AR1773" i="11"/>
  <c r="AR1772" i="11"/>
  <c r="AR1771" i="11"/>
  <c r="AR1770" i="11"/>
  <c r="AR1769" i="11"/>
  <c r="AR1768" i="11"/>
  <c r="AR1767" i="11"/>
  <c r="AR1766" i="11"/>
  <c r="AR1765" i="11"/>
  <c r="AR1764" i="11"/>
  <c r="AR1763" i="11"/>
  <c r="AR1762" i="11"/>
  <c r="AR1761" i="11"/>
  <c r="AR1760" i="11"/>
  <c r="AR1759" i="11"/>
  <c r="AR1758" i="11"/>
  <c r="AR1757" i="11"/>
  <c r="AR1756" i="11"/>
  <c r="AR1755" i="11"/>
  <c r="AR1754" i="11"/>
  <c r="AR1753" i="11"/>
  <c r="AR1752" i="11"/>
  <c r="AR1751" i="11"/>
  <c r="AR1750" i="11"/>
  <c r="AR1749" i="11"/>
  <c r="AR1748" i="11"/>
  <c r="AR1747" i="11"/>
  <c r="AR1746" i="11"/>
  <c r="AR1745" i="11"/>
  <c r="AR1744" i="11"/>
  <c r="AR1743" i="11"/>
  <c r="AR1742" i="11"/>
  <c r="AR1741" i="11"/>
  <c r="AR1740" i="11"/>
  <c r="AR1739" i="11"/>
  <c r="AR1738" i="11"/>
  <c r="AR1737" i="11"/>
  <c r="AR1736" i="11"/>
  <c r="AR1735" i="11"/>
  <c r="AR1734" i="11"/>
  <c r="AR1733" i="11"/>
  <c r="AR1732" i="11"/>
  <c r="AR1731" i="11"/>
  <c r="AR1730" i="11"/>
  <c r="AR1729" i="11"/>
  <c r="AR1728" i="11"/>
  <c r="AR1727" i="11"/>
  <c r="AR1726" i="11"/>
  <c r="AR1725" i="11"/>
  <c r="AR1724" i="11"/>
  <c r="AR1723" i="11"/>
  <c r="AR1722" i="11"/>
  <c r="AR1721" i="11"/>
  <c r="AR1720" i="11"/>
  <c r="AR1719" i="11"/>
  <c r="AR1718" i="11"/>
  <c r="AR1717" i="11"/>
  <c r="AR1716" i="11"/>
  <c r="AR1715" i="11"/>
  <c r="AR1714" i="11"/>
  <c r="AR1713" i="11"/>
  <c r="AR1712" i="11"/>
  <c r="AR1711" i="11"/>
  <c r="AR1710" i="11"/>
  <c r="AR1709" i="11"/>
  <c r="AR1708" i="11"/>
  <c r="AR1707" i="11"/>
  <c r="AR1706" i="11"/>
  <c r="AR1705" i="11"/>
  <c r="AR1704" i="11"/>
  <c r="AR1703" i="11"/>
  <c r="AR1702" i="11"/>
  <c r="AR1701" i="11"/>
  <c r="AR1700" i="11"/>
  <c r="AR1699" i="11"/>
  <c r="AR1698" i="11"/>
  <c r="AR1697" i="11"/>
  <c r="AR1696" i="11"/>
  <c r="AR1695" i="11"/>
  <c r="AR1694" i="11"/>
  <c r="AR1693" i="11"/>
  <c r="AR1692" i="11"/>
  <c r="AR1691" i="11"/>
  <c r="AR1690" i="11"/>
  <c r="AR1689" i="11"/>
  <c r="AR1688" i="11"/>
  <c r="AR1687" i="11"/>
  <c r="AR1686" i="11"/>
  <c r="AR1685" i="11"/>
  <c r="AR1684" i="11"/>
  <c r="AR1683" i="11"/>
  <c r="AR1682" i="11"/>
  <c r="AR1681" i="11"/>
  <c r="AR1680" i="11"/>
  <c r="AR1679" i="11"/>
  <c r="AR1678" i="11"/>
  <c r="AR1677" i="11"/>
  <c r="AR1676" i="11"/>
  <c r="AR1675" i="11"/>
  <c r="AR1674" i="11"/>
  <c r="AR1673" i="11"/>
  <c r="AR1672" i="11"/>
  <c r="AR1671" i="11"/>
  <c r="AR1670" i="11"/>
  <c r="AR1669" i="11"/>
  <c r="AR1668" i="11"/>
  <c r="AR1667" i="11"/>
  <c r="AR1666" i="11"/>
  <c r="AR1665" i="11"/>
  <c r="AR1664" i="11"/>
  <c r="AR1663" i="11"/>
  <c r="AR1662" i="11"/>
  <c r="AR1661" i="11"/>
  <c r="AR1660" i="11"/>
  <c r="AR1659" i="11"/>
  <c r="AR1658" i="11"/>
  <c r="AR1657" i="11"/>
  <c r="AR1656" i="11"/>
  <c r="AR1655" i="11"/>
  <c r="AR1654" i="11"/>
  <c r="AR1653" i="11"/>
  <c r="AR1652" i="11"/>
  <c r="AR1651" i="11"/>
  <c r="AR1650" i="11"/>
  <c r="AR1649" i="11"/>
  <c r="AR1648" i="11"/>
  <c r="AR1647" i="11"/>
  <c r="AR1646" i="11"/>
  <c r="AR1645" i="11"/>
  <c r="AR1644" i="11"/>
  <c r="AR1643" i="11"/>
  <c r="AR1642" i="11"/>
  <c r="AR1641" i="11"/>
  <c r="AR1640" i="11"/>
  <c r="AR1639" i="11"/>
  <c r="AR1638" i="11"/>
  <c r="AR1637" i="11"/>
  <c r="AR1636" i="11"/>
  <c r="AR1635" i="11"/>
  <c r="AR1634" i="11"/>
  <c r="AR1633" i="11"/>
  <c r="AR1632" i="11"/>
  <c r="AR1631" i="11"/>
  <c r="AR1630" i="11"/>
  <c r="AR1629" i="11"/>
  <c r="AR1628" i="11"/>
  <c r="AR1627" i="11"/>
  <c r="AR1626" i="11"/>
  <c r="AR1625" i="11"/>
  <c r="AR1624" i="11"/>
  <c r="AR1623" i="11"/>
  <c r="AR1622" i="11"/>
  <c r="AR1621" i="11"/>
  <c r="AR1620" i="11"/>
  <c r="AR1619" i="11"/>
  <c r="AR1618" i="11"/>
  <c r="AR1617" i="11"/>
  <c r="AR1616" i="11"/>
  <c r="AR1615" i="11"/>
  <c r="AR1614" i="11"/>
  <c r="AR1613" i="11"/>
  <c r="AR1612" i="11"/>
  <c r="AR1611" i="11"/>
  <c r="AR1610" i="11"/>
  <c r="AR1609" i="11"/>
  <c r="AR1608" i="11"/>
  <c r="AR1607" i="11"/>
  <c r="AR1606" i="11"/>
  <c r="AR1605" i="11"/>
  <c r="AR1604" i="11"/>
  <c r="AR1603" i="11"/>
  <c r="AR1602" i="11"/>
  <c r="AR1601" i="11"/>
  <c r="AR1600" i="11"/>
  <c r="AR1599" i="11"/>
  <c r="AR1598" i="11"/>
  <c r="AR1597" i="11"/>
  <c r="AR1596" i="11"/>
  <c r="AR1595" i="11"/>
  <c r="AR1594" i="11"/>
  <c r="AR1593" i="11"/>
  <c r="AR1592" i="11"/>
  <c r="AR1591" i="11"/>
  <c r="AR1590" i="11"/>
  <c r="AR1589" i="11"/>
  <c r="AR1588" i="11"/>
  <c r="AR1587" i="11"/>
  <c r="AR1586" i="11"/>
  <c r="AR1585" i="11"/>
  <c r="AR1584" i="11"/>
  <c r="AR1583" i="11"/>
  <c r="AR1582" i="11"/>
  <c r="AR1581" i="11"/>
  <c r="AR1580" i="11"/>
  <c r="AR1579" i="11"/>
  <c r="AR1578" i="11"/>
  <c r="AR1577" i="11"/>
  <c r="AR1576" i="11"/>
  <c r="AR1575" i="11"/>
  <c r="AR1574" i="11"/>
  <c r="AR1573" i="11"/>
  <c r="AR1572" i="11"/>
  <c r="AR1571" i="11"/>
  <c r="AR1570" i="11"/>
  <c r="AR1569" i="11"/>
  <c r="AR1568" i="11"/>
  <c r="AR1567" i="11"/>
  <c r="AR1566" i="11"/>
  <c r="AR1565" i="11"/>
  <c r="AR1564" i="11"/>
  <c r="AR1563" i="11"/>
  <c r="AR1562" i="11"/>
  <c r="AR1561" i="11"/>
  <c r="AR1560" i="11"/>
  <c r="AR1559" i="11"/>
  <c r="AR1558" i="11"/>
  <c r="AR1557" i="11"/>
  <c r="AR1556" i="11"/>
  <c r="AR1555" i="11"/>
  <c r="AR1554" i="11"/>
  <c r="AR1553" i="11"/>
  <c r="AR1552" i="11"/>
  <c r="AR1551" i="11"/>
  <c r="AR1550" i="11"/>
  <c r="AR1549" i="11"/>
  <c r="AR1548" i="11"/>
  <c r="AR1547" i="11"/>
  <c r="AR1546" i="11"/>
  <c r="AR1545" i="11"/>
  <c r="AR1544" i="11"/>
  <c r="AR1543" i="11"/>
  <c r="AR1542" i="11"/>
  <c r="AR1541" i="11"/>
  <c r="AR1540" i="11"/>
  <c r="AR1539" i="11"/>
  <c r="AR1538" i="11"/>
  <c r="AR1537" i="11"/>
  <c r="AR1536" i="11"/>
  <c r="AR1535" i="11"/>
  <c r="AR1534" i="11"/>
  <c r="AR1533" i="11"/>
  <c r="AR1532" i="11"/>
  <c r="AR1531" i="11"/>
  <c r="AR1530" i="11"/>
  <c r="AR1529" i="11"/>
  <c r="AR1528" i="11"/>
  <c r="AR1527" i="11"/>
  <c r="AR1526" i="11"/>
  <c r="AR1525" i="11"/>
  <c r="AR1524" i="11"/>
  <c r="AR1523" i="11"/>
  <c r="AR1522" i="11"/>
  <c r="AR1521" i="11"/>
  <c r="AR1520" i="11"/>
  <c r="AR1519" i="11"/>
  <c r="AR1518" i="11"/>
  <c r="AR1517" i="11"/>
  <c r="AR1516" i="11"/>
  <c r="AR1515" i="11"/>
  <c r="AR1514" i="11"/>
  <c r="AR1513" i="11"/>
  <c r="AR1512" i="11"/>
  <c r="AR1511" i="11"/>
  <c r="AR1510" i="11"/>
  <c r="AR1509" i="11"/>
  <c r="AR1508" i="11"/>
  <c r="AR1507" i="11"/>
  <c r="AR1506" i="11"/>
  <c r="AR1505" i="11"/>
  <c r="AR1504" i="11"/>
  <c r="AR1503" i="11"/>
  <c r="AR1502" i="11"/>
  <c r="AR1501" i="11"/>
  <c r="AR1500" i="11"/>
  <c r="AR1499" i="11"/>
  <c r="AR1498" i="11"/>
  <c r="AR1497" i="11"/>
  <c r="AR1496" i="11"/>
  <c r="AR1495" i="11"/>
  <c r="AR1494" i="11"/>
  <c r="AR1493" i="11"/>
  <c r="AR1492" i="11"/>
  <c r="AR1491" i="11"/>
  <c r="AR1490" i="11"/>
  <c r="AR1489" i="11"/>
  <c r="AR1488" i="11"/>
  <c r="AR1487" i="11"/>
  <c r="AR1486" i="11"/>
  <c r="AR1485" i="11"/>
  <c r="AR1484" i="11"/>
  <c r="AR1483" i="11"/>
  <c r="AR1482" i="11"/>
  <c r="AR1481" i="11"/>
  <c r="AR1480" i="11"/>
  <c r="AR1479" i="11"/>
  <c r="AR1478" i="11"/>
  <c r="AR1477" i="11"/>
  <c r="AR1476" i="11"/>
  <c r="AR1475" i="11"/>
  <c r="AR1474" i="11"/>
  <c r="AR1473" i="11"/>
  <c r="AR1472" i="11"/>
  <c r="AR1471" i="11"/>
  <c r="AR1470" i="11"/>
  <c r="AR1469" i="11"/>
  <c r="AR1468" i="11"/>
  <c r="AR1467" i="11"/>
  <c r="AR1466" i="11"/>
  <c r="AR1465" i="11"/>
  <c r="AR1464" i="11"/>
  <c r="AR1463" i="11"/>
  <c r="AR1462" i="11"/>
  <c r="AR1461" i="11"/>
  <c r="AR1460" i="11"/>
  <c r="AR1459" i="11"/>
  <c r="AR1458" i="11"/>
  <c r="AR1457" i="11"/>
  <c r="AR1456" i="11"/>
  <c r="AR1455" i="11"/>
  <c r="AR1454" i="11"/>
  <c r="AR1453" i="11"/>
  <c r="AR1452" i="11"/>
  <c r="AR1451" i="11"/>
  <c r="AR1450" i="11"/>
  <c r="AR1449" i="11"/>
  <c r="AR1448" i="11"/>
  <c r="AR1447" i="11"/>
  <c r="AR1446" i="11"/>
  <c r="AR1445" i="11"/>
  <c r="AR1444" i="11"/>
  <c r="AR1443" i="11"/>
  <c r="AR1442" i="11"/>
  <c r="AR1441" i="11"/>
  <c r="AR1440" i="11"/>
  <c r="AR1439" i="11"/>
  <c r="AR1438" i="11"/>
  <c r="AR1437" i="11"/>
  <c r="AR1436" i="11"/>
  <c r="AR1435" i="11"/>
  <c r="AR1434" i="11"/>
  <c r="AR1433" i="11"/>
  <c r="AR1432" i="11"/>
  <c r="AR1431" i="11"/>
  <c r="AR1430" i="11"/>
  <c r="AR1429" i="11"/>
  <c r="AR1428" i="11"/>
  <c r="AR1427" i="11"/>
  <c r="AR1426" i="11"/>
  <c r="AR1425" i="11"/>
  <c r="AR1424" i="11"/>
  <c r="AR1423" i="11"/>
  <c r="AR1422" i="11"/>
  <c r="AR1421" i="11"/>
  <c r="AR1420" i="11"/>
  <c r="AR1419" i="11"/>
  <c r="AR1418" i="11"/>
  <c r="AR1417" i="11"/>
  <c r="AR1416" i="11"/>
  <c r="AR1415" i="11"/>
  <c r="AR1414" i="11"/>
  <c r="AR1413" i="11"/>
  <c r="AR1412" i="11"/>
  <c r="AR1411" i="11"/>
  <c r="AR1410" i="11"/>
  <c r="AR1409" i="11"/>
  <c r="AR1408" i="11"/>
  <c r="AR1407" i="11"/>
  <c r="AR1406" i="11"/>
  <c r="AR1405" i="11"/>
  <c r="AR1404" i="11"/>
  <c r="AR1403" i="11"/>
  <c r="AR1402" i="11"/>
  <c r="AR1401" i="11"/>
  <c r="AR1400" i="11"/>
  <c r="AR1399" i="11"/>
  <c r="AR1398" i="11"/>
  <c r="AR1397" i="11"/>
  <c r="AR1396" i="11"/>
  <c r="AR1395" i="11"/>
  <c r="AR1394" i="11"/>
  <c r="AR1393" i="11"/>
  <c r="AR1392" i="11"/>
  <c r="AR1391" i="11"/>
  <c r="AR1390" i="11"/>
  <c r="AR1389" i="11"/>
  <c r="AR1388" i="11"/>
  <c r="AR1387" i="11"/>
  <c r="AR1386" i="11"/>
  <c r="AR1385" i="11"/>
  <c r="AR1384" i="11"/>
  <c r="AR1383" i="11"/>
  <c r="AR1382" i="11"/>
  <c r="AR1381" i="11"/>
  <c r="AR1380" i="11"/>
  <c r="AR1379" i="11"/>
  <c r="AR1378" i="11"/>
  <c r="AR1377" i="11"/>
  <c r="AR1376" i="11"/>
  <c r="AR1375" i="11"/>
  <c r="AR1374" i="11"/>
  <c r="AR1373" i="11"/>
  <c r="AR1372" i="11"/>
  <c r="AR1371" i="11"/>
  <c r="AR1370" i="11"/>
  <c r="AR1369" i="11"/>
  <c r="AR1368" i="11"/>
  <c r="AR1367" i="11"/>
  <c r="AR1366" i="11"/>
  <c r="AR1365" i="11"/>
  <c r="AR1364" i="11"/>
  <c r="AR1363" i="11"/>
  <c r="AR1362" i="11"/>
  <c r="AR1361" i="11"/>
  <c r="AR1360" i="11"/>
  <c r="AR1359" i="11"/>
  <c r="AR1358" i="11"/>
  <c r="AR1357" i="11"/>
  <c r="AR1356" i="11"/>
  <c r="AR1355" i="11"/>
  <c r="AR1354" i="11"/>
  <c r="AR1353" i="11"/>
  <c r="AR1352" i="11"/>
  <c r="AR1351" i="11"/>
  <c r="AR1350" i="11"/>
  <c r="AR1349" i="11"/>
  <c r="AR1348" i="11"/>
  <c r="AR1347" i="11"/>
  <c r="AR1346" i="11"/>
  <c r="AR1345" i="11"/>
  <c r="AR1344" i="11"/>
  <c r="AR1343" i="11"/>
  <c r="AR1342" i="11"/>
  <c r="AR1341" i="11"/>
  <c r="AR1340" i="11"/>
  <c r="AR1339" i="11"/>
  <c r="AR1338" i="11"/>
  <c r="AR1337" i="11"/>
  <c r="AR1336" i="11"/>
  <c r="AR1335" i="11"/>
  <c r="AR1334" i="11"/>
  <c r="AR1333" i="11"/>
  <c r="AR1332" i="11"/>
  <c r="AR1331" i="11"/>
  <c r="AR1330" i="11"/>
  <c r="AR1329" i="11"/>
  <c r="AR1328" i="11"/>
  <c r="AR1327" i="11"/>
  <c r="AR1326" i="11"/>
  <c r="AR1325" i="11"/>
  <c r="AR1324" i="11"/>
  <c r="AR1323" i="11"/>
  <c r="AR1322" i="11"/>
  <c r="AR1321" i="11"/>
  <c r="AR1320" i="11"/>
  <c r="AR1319" i="11"/>
  <c r="AR1318" i="11"/>
  <c r="AR1317" i="11"/>
  <c r="AR1316" i="11"/>
  <c r="AR1315" i="11"/>
  <c r="AR1314" i="11"/>
  <c r="AR1313" i="11"/>
  <c r="AR1312" i="11"/>
  <c r="AR1311" i="11"/>
  <c r="AR1310" i="11"/>
  <c r="AR1309" i="11"/>
  <c r="AR1308" i="11"/>
  <c r="AR1307" i="11"/>
  <c r="AR1306" i="11"/>
  <c r="AR1305" i="11"/>
  <c r="AR1304" i="11"/>
  <c r="AR1303" i="11"/>
  <c r="AR1302" i="11"/>
  <c r="AR1301" i="11"/>
  <c r="AR1300" i="11"/>
  <c r="AR1299" i="11"/>
  <c r="AR1298" i="11"/>
  <c r="AR1297" i="11"/>
  <c r="AR1296" i="11"/>
  <c r="AR1295" i="11"/>
  <c r="AR1294" i="11"/>
  <c r="AR1293" i="11"/>
  <c r="AR1292" i="11"/>
  <c r="AR1291" i="11"/>
  <c r="AR1290" i="11"/>
  <c r="AR1289" i="11"/>
  <c r="AR1288" i="11"/>
  <c r="AR1287" i="11"/>
  <c r="AR1286" i="11"/>
  <c r="AR1285" i="11"/>
  <c r="AR1284" i="11"/>
  <c r="AR1283" i="11"/>
  <c r="AR1282" i="11"/>
  <c r="AR1281" i="11"/>
  <c r="AR1280" i="11"/>
  <c r="AR1279" i="11"/>
  <c r="AR1278" i="11"/>
  <c r="AR1277" i="11"/>
  <c r="AR1276" i="11"/>
  <c r="AR1275" i="11"/>
  <c r="AR1274" i="11"/>
  <c r="AR1273" i="11"/>
  <c r="AR1272" i="11"/>
  <c r="AR1271" i="11"/>
  <c r="AR1270" i="11"/>
  <c r="AR1269" i="11"/>
  <c r="AR1268" i="11"/>
  <c r="AR1267" i="11"/>
  <c r="AR1266" i="11"/>
  <c r="AR1265" i="11"/>
  <c r="AR1264" i="11"/>
  <c r="AR1263" i="11"/>
  <c r="AR1262" i="11"/>
  <c r="AR1261" i="11"/>
  <c r="AR1260" i="11"/>
  <c r="AR1259" i="11"/>
  <c r="AR1258" i="11"/>
  <c r="AR1257" i="11"/>
  <c r="AR1256" i="11"/>
  <c r="AR1255" i="11"/>
  <c r="AR1254" i="11"/>
  <c r="AR1253" i="11"/>
  <c r="AR1252" i="11"/>
  <c r="AR1251" i="11"/>
  <c r="AR1250" i="11"/>
  <c r="AR1249" i="11"/>
  <c r="AR1248" i="11"/>
  <c r="AR1247" i="11"/>
  <c r="AR1246" i="11"/>
  <c r="AR1245" i="11"/>
  <c r="AR1244" i="11"/>
  <c r="AR1243" i="11"/>
  <c r="AR1242" i="11"/>
  <c r="AR1241" i="11"/>
  <c r="AR1240" i="11"/>
  <c r="AR1239" i="11"/>
  <c r="AR1238" i="11"/>
  <c r="AR1237" i="11"/>
  <c r="AR1236" i="11"/>
  <c r="AR1235" i="11"/>
  <c r="AR1234" i="11"/>
  <c r="AR1233" i="11"/>
  <c r="AR1232" i="11"/>
  <c r="AR1231" i="11"/>
  <c r="AR1230" i="11"/>
  <c r="AR1229" i="11"/>
  <c r="AR1228" i="11"/>
  <c r="AR1227" i="11"/>
  <c r="AR1226" i="11"/>
  <c r="AR1225" i="11"/>
  <c r="AR1224" i="11"/>
  <c r="AR1223" i="11"/>
  <c r="AR1222" i="11"/>
  <c r="AR1221" i="11"/>
  <c r="AR1220" i="11"/>
  <c r="AR1219" i="11"/>
  <c r="AR1218" i="11"/>
  <c r="AR1217" i="11"/>
  <c r="AR1216" i="11"/>
  <c r="AR1215" i="11"/>
  <c r="AR1214" i="11"/>
  <c r="AR1213" i="11"/>
  <c r="AR1212" i="11"/>
  <c r="AR1211" i="11"/>
  <c r="AR1210" i="11"/>
  <c r="AR1209" i="11"/>
  <c r="AR1208" i="11"/>
  <c r="AR1207" i="11"/>
  <c r="AR1206" i="11"/>
  <c r="AR1205" i="11"/>
  <c r="AR1204" i="11"/>
  <c r="AR1203" i="11"/>
  <c r="AR1202" i="11"/>
  <c r="AR1201" i="11"/>
  <c r="AR1200" i="11"/>
  <c r="AR1199" i="11"/>
  <c r="AR1198" i="11"/>
  <c r="AR1197" i="11"/>
  <c r="AR1196" i="11"/>
  <c r="AR1195" i="11"/>
  <c r="AR1194" i="11"/>
  <c r="AR1193" i="11"/>
  <c r="AR1192" i="11"/>
  <c r="AR1191" i="11"/>
  <c r="AR1190" i="11"/>
  <c r="AR1189" i="11"/>
  <c r="AR1188" i="11"/>
  <c r="AR1187" i="11"/>
  <c r="AR1186" i="11"/>
  <c r="AR1185" i="11"/>
  <c r="AR1184" i="11"/>
  <c r="AR1183" i="11"/>
  <c r="AR1182" i="11"/>
  <c r="AR1181" i="11"/>
  <c r="AR1180" i="11"/>
  <c r="AR1179" i="11"/>
  <c r="AR1178" i="11"/>
  <c r="AR1177" i="11"/>
  <c r="AR1176" i="11"/>
  <c r="AR1175" i="11"/>
  <c r="AR1174" i="11"/>
  <c r="AR1173" i="11"/>
  <c r="AR1172" i="11"/>
  <c r="AR1171" i="11"/>
  <c r="AR1170" i="11"/>
  <c r="AR1169" i="11"/>
  <c r="AR1168" i="11"/>
  <c r="AR1167" i="11"/>
  <c r="AR1166" i="11"/>
  <c r="AR1165" i="11"/>
  <c r="AR1164" i="11"/>
  <c r="AR1163" i="11"/>
  <c r="AR1162" i="11"/>
  <c r="AR1161" i="11"/>
  <c r="AR1160" i="11"/>
  <c r="AR1159" i="11"/>
  <c r="AR1158" i="11"/>
  <c r="AR1157" i="11"/>
  <c r="AR1156" i="11"/>
  <c r="AR1155" i="11"/>
  <c r="AR1154" i="11"/>
  <c r="AR1153" i="11"/>
  <c r="AR1152" i="11"/>
  <c r="AR1151" i="11"/>
  <c r="AR1150" i="11"/>
  <c r="AR1149" i="11"/>
  <c r="AR1148" i="11"/>
  <c r="AR1147" i="11"/>
  <c r="AR1146" i="11"/>
  <c r="AR1145" i="11"/>
  <c r="AR1144" i="11"/>
  <c r="AR1143" i="11"/>
  <c r="AR1142" i="11"/>
  <c r="AR1141" i="11"/>
  <c r="AR1140" i="11"/>
  <c r="AR1139" i="11"/>
  <c r="AR1138" i="11"/>
  <c r="AR1137" i="11"/>
  <c r="AR1136" i="11"/>
  <c r="AR1135" i="11"/>
  <c r="AR1134" i="11"/>
  <c r="AR1133" i="11"/>
  <c r="AR1132" i="11"/>
  <c r="AR1131" i="11"/>
  <c r="AR1130" i="11"/>
  <c r="AR1129" i="11"/>
  <c r="AR1128" i="11"/>
  <c r="AR1127" i="11"/>
  <c r="AR1126" i="11"/>
  <c r="AR1125" i="11"/>
  <c r="AR1124" i="11"/>
  <c r="AR1123" i="11"/>
  <c r="AR1122" i="11"/>
  <c r="AR1121" i="11"/>
  <c r="AR1120" i="11"/>
  <c r="AR1119" i="11"/>
  <c r="AR1118" i="11"/>
  <c r="AR1117" i="11"/>
  <c r="AR1116" i="11"/>
  <c r="AR1115" i="11"/>
  <c r="AR1114" i="11"/>
  <c r="AR1113" i="11"/>
  <c r="AR1112" i="11"/>
  <c r="AR1111" i="11"/>
  <c r="AR1110" i="11"/>
  <c r="AR1109" i="11"/>
  <c r="AR1108" i="11"/>
  <c r="AR1107" i="11"/>
  <c r="AR1106" i="11"/>
  <c r="AR1105" i="11"/>
  <c r="AR1104" i="11"/>
  <c r="AR1103" i="11"/>
  <c r="AR1102" i="11"/>
  <c r="AR1101" i="11"/>
  <c r="AR1100" i="11"/>
  <c r="AR1099" i="11"/>
  <c r="AR1098" i="11"/>
  <c r="AR1097" i="11"/>
  <c r="AR1096" i="11"/>
  <c r="AR1095" i="11"/>
  <c r="AR1094" i="11"/>
  <c r="AR1093" i="11"/>
  <c r="AR1092" i="11"/>
  <c r="AR1091" i="11"/>
  <c r="AR1090" i="11"/>
  <c r="AR1089" i="11"/>
  <c r="AR1088" i="11"/>
  <c r="AR1087" i="11"/>
  <c r="AR1086" i="11"/>
  <c r="AR1085" i="11"/>
  <c r="AR1084" i="11"/>
  <c r="AR1083" i="11"/>
  <c r="AR1082" i="11"/>
  <c r="AR1081" i="11"/>
  <c r="AR1080" i="11"/>
  <c r="AR1079" i="11"/>
  <c r="AR1078" i="11"/>
  <c r="AR1077" i="11"/>
  <c r="AR1076" i="11"/>
  <c r="AR1075" i="11"/>
  <c r="AR1074" i="11"/>
  <c r="AR1073" i="11"/>
  <c r="AR1072" i="11"/>
  <c r="AR1071" i="11"/>
  <c r="AR1070" i="11"/>
  <c r="AR1069" i="11"/>
  <c r="AR1068" i="11"/>
  <c r="AR1067" i="11"/>
  <c r="AR1066" i="11"/>
  <c r="AR1065" i="11"/>
  <c r="AR1064" i="11"/>
  <c r="AR1063" i="11"/>
  <c r="AR1062" i="11"/>
  <c r="AR1061" i="11"/>
  <c r="AR1060" i="11"/>
  <c r="AR1059" i="11"/>
  <c r="AR1058" i="11"/>
  <c r="AR1057" i="11"/>
  <c r="AR1056" i="11"/>
  <c r="AR1055" i="11"/>
  <c r="AR1054" i="11"/>
  <c r="AR1053" i="11"/>
  <c r="AR1052" i="11"/>
  <c r="AR1051" i="11"/>
  <c r="AR1050" i="11"/>
  <c r="AR1049" i="11"/>
  <c r="AR1048" i="11"/>
  <c r="AR1047" i="11"/>
  <c r="AR1046" i="11"/>
  <c r="AR1045" i="11"/>
  <c r="AR1044" i="11"/>
  <c r="AR1043" i="11"/>
  <c r="AR1042" i="11"/>
  <c r="AR1041" i="11"/>
  <c r="AR1040" i="11"/>
  <c r="AR1039" i="11"/>
  <c r="AR1038" i="11"/>
  <c r="AR1037" i="11"/>
  <c r="AR1036" i="11"/>
  <c r="AR1035" i="11"/>
  <c r="AR1034" i="11"/>
  <c r="AR1033" i="11"/>
  <c r="AR1032" i="11"/>
  <c r="AR1031" i="11"/>
  <c r="AR1030" i="11"/>
  <c r="AR1029" i="11"/>
  <c r="AR1028" i="11"/>
  <c r="AR1027" i="11"/>
  <c r="AR1026" i="11"/>
  <c r="AR1025" i="11"/>
  <c r="AR1024" i="11"/>
  <c r="AR1023" i="11"/>
  <c r="AR1022" i="11"/>
  <c r="AR1021" i="11"/>
  <c r="AR1020" i="11"/>
  <c r="AR1019" i="11"/>
  <c r="AR1018" i="11"/>
  <c r="AR1017" i="11"/>
  <c r="AR1016" i="11"/>
  <c r="AR1015" i="11"/>
  <c r="AR1014" i="11"/>
  <c r="AR1013" i="11"/>
  <c r="AR1012" i="11"/>
  <c r="AR1011" i="11"/>
  <c r="AR1010" i="11"/>
  <c r="AR1009" i="11"/>
  <c r="AR1008" i="11"/>
  <c r="AR1007" i="11"/>
  <c r="AR1006" i="11"/>
  <c r="AR1005" i="11"/>
  <c r="AR1004" i="11"/>
  <c r="AR1003" i="11"/>
  <c r="AR1002" i="11"/>
  <c r="AR1001" i="11"/>
  <c r="AR1000" i="11"/>
  <c r="AR999" i="11"/>
  <c r="AR998" i="11"/>
  <c r="AR997" i="11"/>
  <c r="AR996" i="11"/>
  <c r="AR995" i="11"/>
  <c r="AR994" i="11"/>
  <c r="AR993" i="11"/>
  <c r="AR992" i="11"/>
  <c r="AR991" i="11"/>
  <c r="AR990" i="11"/>
  <c r="AR989" i="11"/>
  <c r="AR988" i="11"/>
  <c r="AR987" i="11"/>
  <c r="AR986" i="11"/>
  <c r="AR985" i="11"/>
  <c r="AR984" i="11"/>
  <c r="AR983" i="11"/>
  <c r="AR982" i="11"/>
  <c r="AR981" i="11"/>
  <c r="AR980" i="11"/>
  <c r="AR979" i="11"/>
  <c r="AR978" i="11"/>
  <c r="AR977" i="11"/>
  <c r="AR976" i="11"/>
  <c r="AR975" i="11"/>
  <c r="AR974" i="11"/>
  <c r="AR973" i="11"/>
  <c r="AR972" i="11"/>
  <c r="AR971" i="11"/>
  <c r="AR970" i="11"/>
  <c r="AR969" i="11"/>
  <c r="AR968" i="11"/>
  <c r="AR967" i="11"/>
  <c r="AR966" i="11"/>
  <c r="AR965" i="11"/>
  <c r="AR964" i="11"/>
  <c r="AR963" i="11"/>
  <c r="AR962" i="11"/>
  <c r="AR961" i="11"/>
  <c r="AR960" i="11"/>
  <c r="AR959" i="11"/>
  <c r="AR958" i="11"/>
  <c r="AR957" i="11"/>
  <c r="AR956" i="11"/>
  <c r="AR955" i="11"/>
  <c r="AR954" i="11"/>
  <c r="AR953" i="11"/>
  <c r="AR952" i="11"/>
  <c r="AR951" i="11"/>
  <c r="AR950" i="11"/>
  <c r="AR949" i="11"/>
  <c r="AR948" i="11"/>
  <c r="AR947" i="11"/>
  <c r="AR946" i="11"/>
  <c r="AR945" i="11"/>
  <c r="AR944" i="11"/>
  <c r="AR943" i="11"/>
  <c r="AR942" i="11"/>
  <c r="AR941" i="11"/>
  <c r="AR940" i="11"/>
  <c r="AR939" i="11"/>
  <c r="AR938" i="11"/>
  <c r="AR937" i="11"/>
  <c r="AR936" i="11"/>
  <c r="AR935" i="11"/>
  <c r="AR934" i="11"/>
  <c r="AR933" i="11"/>
  <c r="AR932" i="11"/>
  <c r="AR931" i="11"/>
  <c r="AR930" i="11"/>
  <c r="AR929" i="11"/>
  <c r="AR928" i="11"/>
  <c r="AR927" i="11"/>
  <c r="AR926" i="11"/>
  <c r="AR925" i="11"/>
  <c r="AR924" i="11"/>
  <c r="AR923" i="11"/>
  <c r="AR922" i="11"/>
  <c r="AR921" i="11"/>
  <c r="AR920" i="11"/>
  <c r="AR919" i="11"/>
  <c r="AR918" i="11"/>
  <c r="AR917" i="11"/>
  <c r="AR916" i="11"/>
  <c r="AR915" i="11"/>
  <c r="AR914" i="11"/>
  <c r="AR913" i="11"/>
  <c r="AR912" i="11"/>
  <c r="AR911" i="11"/>
  <c r="AR910" i="11"/>
  <c r="AR909" i="11"/>
  <c r="AR908" i="11"/>
  <c r="AR907" i="11"/>
  <c r="AR906" i="11"/>
  <c r="AR905" i="11"/>
  <c r="AR904" i="11"/>
  <c r="AR903" i="11"/>
  <c r="AR902" i="11"/>
  <c r="AR901" i="11"/>
  <c r="AR900" i="11"/>
  <c r="AR899" i="11"/>
  <c r="AR898" i="11"/>
  <c r="AR897" i="11"/>
  <c r="AR896" i="11"/>
  <c r="AR895" i="11"/>
  <c r="AR894" i="11"/>
  <c r="AR893" i="11"/>
  <c r="AR892" i="11"/>
  <c r="AR891" i="11"/>
  <c r="AR890" i="11"/>
  <c r="AR889" i="11"/>
  <c r="AR888" i="11"/>
  <c r="AR887" i="11"/>
  <c r="AR886" i="11"/>
  <c r="AR885" i="11"/>
  <c r="AR884" i="11"/>
  <c r="AR883" i="11"/>
  <c r="AR882" i="11"/>
  <c r="AR881" i="11"/>
  <c r="AR880" i="11"/>
  <c r="AR879" i="11"/>
  <c r="AR878" i="11"/>
  <c r="AR877" i="11"/>
  <c r="AR876" i="11"/>
  <c r="AR875" i="11"/>
  <c r="AR874" i="11"/>
  <c r="AR873" i="11"/>
  <c r="AR872" i="11"/>
  <c r="AR871" i="11"/>
  <c r="AR870" i="11"/>
  <c r="AR869" i="11"/>
  <c r="AR868" i="11"/>
  <c r="AR867" i="11"/>
  <c r="AR866" i="11"/>
  <c r="AR865" i="11"/>
  <c r="AR864" i="11"/>
  <c r="AR863" i="11"/>
  <c r="AR862" i="11"/>
  <c r="AR861" i="11"/>
  <c r="AR860" i="11"/>
  <c r="AR859" i="11"/>
  <c r="AR858" i="11"/>
  <c r="AR857" i="11"/>
  <c r="AR856" i="11"/>
  <c r="AR855" i="11"/>
  <c r="AR854" i="11"/>
  <c r="AR853" i="11"/>
  <c r="AR852" i="11"/>
  <c r="AR851" i="11"/>
  <c r="AR850" i="11"/>
  <c r="AR849" i="11"/>
  <c r="AR848" i="11"/>
  <c r="AR847" i="11"/>
  <c r="AR846" i="11"/>
  <c r="AR845" i="11"/>
  <c r="AR844" i="11"/>
  <c r="AR843" i="11"/>
  <c r="AR842" i="11"/>
  <c r="AR841" i="11"/>
  <c r="AR840" i="11"/>
  <c r="AR839" i="11"/>
  <c r="AR838" i="11"/>
  <c r="AR837" i="11"/>
  <c r="AR836" i="11"/>
  <c r="AR835" i="11"/>
  <c r="AR834" i="11"/>
  <c r="AR833" i="11"/>
  <c r="AR832" i="11"/>
  <c r="AR831" i="11"/>
  <c r="AR830" i="11"/>
  <c r="AR829" i="11"/>
  <c r="AR828" i="11"/>
  <c r="AR827" i="11"/>
  <c r="AR826" i="11"/>
  <c r="AR825" i="11"/>
  <c r="AR824" i="11"/>
  <c r="AR823" i="11"/>
  <c r="AR822" i="11"/>
  <c r="AR821" i="11"/>
  <c r="AR820" i="11"/>
  <c r="AR819" i="11"/>
  <c r="AR818" i="11"/>
  <c r="AR817" i="11"/>
  <c r="AR816" i="11"/>
  <c r="AR815" i="11"/>
  <c r="AR814" i="11"/>
  <c r="AR813" i="11"/>
  <c r="AR812" i="11"/>
  <c r="AR811" i="11"/>
  <c r="AR810" i="11"/>
  <c r="AR809" i="11"/>
  <c r="AR808" i="11"/>
  <c r="AR807" i="11"/>
  <c r="AR806" i="11"/>
  <c r="AR805" i="11"/>
  <c r="AR804" i="11"/>
  <c r="AR803" i="11"/>
  <c r="AR802" i="11"/>
  <c r="AR801" i="11"/>
  <c r="AR800" i="11"/>
  <c r="AR799" i="11"/>
  <c r="AR798" i="11"/>
  <c r="AR797" i="11"/>
  <c r="AR796" i="11"/>
  <c r="AR795" i="11"/>
  <c r="AR794" i="11"/>
  <c r="AR793" i="11"/>
  <c r="AR792" i="11"/>
  <c r="AR791" i="11"/>
  <c r="AR790" i="11"/>
  <c r="AR789" i="11"/>
  <c r="AR788" i="11"/>
  <c r="AR787" i="11"/>
  <c r="AR786" i="11"/>
  <c r="AR785" i="11"/>
  <c r="AR784" i="11"/>
  <c r="AR783" i="11"/>
  <c r="AR782" i="11"/>
  <c r="AR781" i="11"/>
  <c r="AR780" i="11"/>
  <c r="AR779" i="11"/>
  <c r="AR778" i="11"/>
  <c r="AR777" i="11"/>
  <c r="AR776" i="11"/>
  <c r="AR775" i="11"/>
  <c r="AR774" i="11"/>
  <c r="AR773" i="11"/>
  <c r="AR772" i="11"/>
  <c r="AR771" i="11"/>
  <c r="AR770" i="11"/>
  <c r="AR769" i="11"/>
  <c r="AR768" i="11"/>
  <c r="AR767" i="11"/>
  <c r="AR766" i="11"/>
  <c r="AR765" i="11"/>
  <c r="AR764" i="11"/>
  <c r="AR763" i="11"/>
  <c r="AR762" i="11"/>
  <c r="AR761" i="11"/>
  <c r="AR760" i="11"/>
  <c r="AR759" i="11"/>
  <c r="AR758" i="11"/>
  <c r="AR757" i="11"/>
  <c r="AR756" i="11"/>
  <c r="AR755" i="11"/>
  <c r="AR754" i="11"/>
  <c r="AR753" i="11"/>
  <c r="AR752" i="11"/>
  <c r="AR751" i="11"/>
  <c r="AR750" i="11"/>
  <c r="AR749" i="11"/>
  <c r="AR748" i="11"/>
  <c r="AR747" i="11"/>
  <c r="AR746" i="11"/>
  <c r="AR745" i="11"/>
  <c r="AR744" i="11"/>
  <c r="AR743" i="11"/>
  <c r="AR742" i="11"/>
  <c r="AR741" i="11"/>
  <c r="AR740" i="11"/>
  <c r="AR739" i="11"/>
  <c r="AR738" i="11"/>
  <c r="AR737" i="11"/>
  <c r="AR736" i="11"/>
  <c r="AR735" i="11"/>
  <c r="AR734" i="11"/>
  <c r="AR733" i="11"/>
  <c r="AR732" i="11"/>
  <c r="AR731" i="11"/>
  <c r="AR730" i="11"/>
  <c r="AR729" i="11"/>
  <c r="AR728" i="11"/>
  <c r="AR727" i="11"/>
  <c r="AR726" i="11"/>
  <c r="AR725" i="11"/>
  <c r="AR724" i="11"/>
  <c r="AR723" i="11"/>
  <c r="AR722" i="11"/>
  <c r="AR721" i="11"/>
  <c r="AR720" i="11"/>
  <c r="AR719" i="11"/>
  <c r="AR718" i="11"/>
  <c r="AR717" i="11"/>
  <c r="AR716" i="11"/>
  <c r="AR715" i="11"/>
  <c r="AR714" i="11"/>
  <c r="AR713" i="11"/>
  <c r="AR712" i="11"/>
  <c r="AR711" i="11"/>
  <c r="AR710" i="11"/>
  <c r="AR709" i="11"/>
  <c r="AR708" i="11"/>
  <c r="AR707" i="11"/>
  <c r="AR706" i="11"/>
  <c r="AR705" i="11"/>
  <c r="AR704" i="11"/>
  <c r="AR703" i="11"/>
  <c r="AR702" i="11"/>
  <c r="AR701" i="11"/>
  <c r="AR700" i="11"/>
  <c r="AR699" i="11"/>
  <c r="AR698" i="11"/>
  <c r="AR697" i="11"/>
  <c r="AR696" i="11"/>
  <c r="AR695" i="11"/>
  <c r="AR694" i="11"/>
  <c r="AR693" i="11"/>
  <c r="AR692" i="11"/>
  <c r="AR691" i="11"/>
  <c r="AR690" i="11"/>
  <c r="AR689" i="11"/>
  <c r="AR688" i="11"/>
  <c r="AR687" i="11"/>
  <c r="AR686" i="11"/>
  <c r="AR685" i="11"/>
  <c r="AR684" i="11"/>
  <c r="AR683" i="11"/>
  <c r="AR682" i="11"/>
  <c r="AR681" i="11"/>
  <c r="AR680" i="11"/>
  <c r="AR679" i="11"/>
  <c r="AR678" i="11"/>
  <c r="AR677" i="11"/>
  <c r="AR676" i="11"/>
  <c r="AR675" i="11"/>
  <c r="AR674" i="11"/>
  <c r="AR673" i="11"/>
  <c r="AR672" i="11"/>
  <c r="AR671" i="11"/>
  <c r="AR670" i="11"/>
  <c r="AR669" i="11"/>
  <c r="AR668" i="11"/>
  <c r="AR667" i="11"/>
  <c r="AR666" i="11"/>
  <c r="AR665" i="11"/>
  <c r="AR664" i="11"/>
  <c r="AR663" i="11"/>
  <c r="AR662" i="11"/>
  <c r="AR661" i="11"/>
  <c r="AR660" i="11"/>
  <c r="AR659" i="11"/>
  <c r="AR658" i="11"/>
  <c r="AR657" i="11"/>
  <c r="AR656" i="11"/>
  <c r="AR655" i="11"/>
  <c r="AR654" i="11"/>
  <c r="AR653" i="11"/>
  <c r="AR652" i="11"/>
  <c r="AR651" i="11"/>
  <c r="AR650" i="11"/>
  <c r="AR649" i="11"/>
  <c r="AR648" i="11"/>
  <c r="AR647" i="11"/>
  <c r="AR646" i="11"/>
  <c r="AR645" i="11"/>
  <c r="AR644" i="11"/>
  <c r="AR643" i="11"/>
  <c r="AR642" i="11"/>
  <c r="AR641" i="11"/>
  <c r="AR640" i="11"/>
  <c r="AR639" i="11"/>
  <c r="AR638" i="11"/>
  <c r="AR637" i="11"/>
  <c r="AR636" i="11"/>
  <c r="AR635" i="11"/>
  <c r="AR634" i="11"/>
  <c r="AR633" i="11"/>
  <c r="AR632" i="11"/>
  <c r="AR631" i="11"/>
  <c r="AR630" i="11"/>
  <c r="AR629" i="11"/>
  <c r="AR628" i="11"/>
  <c r="AR627" i="11"/>
  <c r="AR626" i="11"/>
  <c r="AR625" i="11"/>
  <c r="AR624" i="11"/>
  <c r="AR623" i="11"/>
  <c r="AR622" i="11"/>
  <c r="AR621" i="11"/>
  <c r="AR620" i="11"/>
  <c r="AR619" i="11"/>
  <c r="AR618" i="11"/>
  <c r="AR617" i="11"/>
  <c r="AR616" i="11"/>
  <c r="AR615" i="11"/>
  <c r="AR614" i="11"/>
  <c r="AR613" i="11"/>
  <c r="AR612" i="11"/>
  <c r="AR611" i="11"/>
  <c r="AR610" i="11"/>
  <c r="AR609" i="11"/>
  <c r="AR608" i="11"/>
  <c r="AR607" i="11"/>
  <c r="AR606" i="11"/>
  <c r="AR605" i="11"/>
  <c r="AR604" i="11"/>
  <c r="AR603" i="11"/>
  <c r="AR602" i="11"/>
  <c r="AR601" i="11"/>
  <c r="AR600" i="11"/>
  <c r="AR599" i="11"/>
  <c r="AR598" i="11"/>
  <c r="AR597" i="11"/>
  <c r="AR596" i="11"/>
  <c r="AR595" i="11"/>
  <c r="AR594" i="11"/>
  <c r="AR593" i="11"/>
  <c r="AR592" i="11"/>
  <c r="AR591" i="11"/>
  <c r="AR590" i="11"/>
  <c r="AR589" i="11"/>
  <c r="AR588" i="11"/>
  <c r="AR587" i="11"/>
  <c r="AR586" i="11"/>
  <c r="AR585" i="11"/>
  <c r="AR584" i="11"/>
  <c r="AR583" i="11"/>
  <c r="AR582" i="11"/>
  <c r="AR581" i="11"/>
  <c r="AR580" i="11"/>
  <c r="AR579" i="11"/>
  <c r="AR578" i="11"/>
  <c r="AR577" i="11"/>
  <c r="AR576" i="11"/>
  <c r="AR575" i="11"/>
  <c r="AR574" i="11"/>
  <c r="AR573" i="11"/>
  <c r="AR572" i="11"/>
  <c r="AR571" i="11"/>
  <c r="AR570" i="11"/>
  <c r="AR569" i="11"/>
  <c r="AR568" i="11"/>
  <c r="AR567" i="11"/>
  <c r="AR566" i="11"/>
  <c r="AR565" i="11"/>
  <c r="AR564" i="11"/>
  <c r="AR563" i="11"/>
  <c r="AR562" i="11"/>
  <c r="AR561" i="11"/>
  <c r="AR560" i="11"/>
  <c r="AR559" i="11"/>
  <c r="AR558" i="11"/>
  <c r="AR557" i="11"/>
  <c r="AR556" i="11"/>
  <c r="AR555" i="11"/>
  <c r="AR554" i="11"/>
  <c r="AR553" i="11"/>
  <c r="AR552" i="11"/>
  <c r="AR551" i="11"/>
  <c r="AR550" i="11"/>
  <c r="AR549" i="11"/>
  <c r="AR548" i="11"/>
  <c r="AR547" i="11"/>
  <c r="AR546" i="11"/>
  <c r="AR545" i="11"/>
  <c r="AR544" i="11"/>
  <c r="AR543" i="11"/>
  <c r="AR542" i="11"/>
  <c r="AR541" i="11"/>
  <c r="AR540" i="11"/>
  <c r="AR539" i="11"/>
  <c r="AR538" i="11"/>
  <c r="AR537" i="11"/>
  <c r="AR536" i="11"/>
  <c r="AR535" i="11"/>
  <c r="AR534" i="11"/>
  <c r="AR533" i="11"/>
  <c r="AR532" i="11"/>
  <c r="AR531" i="11"/>
  <c r="AR530" i="11"/>
  <c r="AR529" i="11"/>
  <c r="AR528" i="11"/>
  <c r="AR527" i="11"/>
  <c r="AR526" i="11"/>
  <c r="AR525" i="11"/>
  <c r="AR524" i="11"/>
  <c r="AR523" i="11"/>
  <c r="AR522" i="11"/>
  <c r="AR521" i="11"/>
  <c r="AR520" i="11"/>
  <c r="AR519" i="11"/>
  <c r="AR518" i="11"/>
  <c r="AR517" i="11"/>
  <c r="AR516" i="11"/>
  <c r="AR515" i="11"/>
  <c r="AR514" i="11"/>
  <c r="AR513" i="11"/>
  <c r="AR512" i="11"/>
  <c r="AR511" i="11"/>
  <c r="AR510" i="11"/>
  <c r="AR509" i="11"/>
  <c r="AR508" i="11"/>
  <c r="AR507" i="11"/>
  <c r="AR506" i="11"/>
  <c r="AR505" i="11"/>
  <c r="AR504" i="11"/>
  <c r="AR503" i="11"/>
  <c r="AR502" i="11"/>
  <c r="AR501" i="11"/>
  <c r="AR500" i="11"/>
  <c r="AR499" i="11"/>
  <c r="AR498" i="11"/>
  <c r="AR497" i="11"/>
  <c r="AR496" i="11"/>
  <c r="AR495" i="11"/>
  <c r="AR494" i="11"/>
  <c r="AR493" i="11"/>
  <c r="AR492" i="11"/>
  <c r="AR491" i="11"/>
  <c r="AR490" i="11"/>
  <c r="AR489" i="11"/>
  <c r="AR488" i="11"/>
  <c r="AR487" i="11"/>
  <c r="AR486" i="11"/>
  <c r="AR485" i="11"/>
  <c r="AR484" i="11"/>
  <c r="AR483" i="11"/>
  <c r="AR482" i="11"/>
  <c r="AR481" i="11"/>
  <c r="AR480" i="11"/>
  <c r="AR479" i="11"/>
  <c r="AR478" i="11"/>
  <c r="AR477" i="11"/>
  <c r="AR476" i="11"/>
  <c r="AR475" i="11"/>
  <c r="AR474" i="11"/>
  <c r="AR473" i="11"/>
  <c r="AR472" i="11"/>
  <c r="AR471" i="11"/>
  <c r="AR470" i="11"/>
  <c r="AR469" i="11"/>
  <c r="AR468" i="11"/>
  <c r="AR467" i="11"/>
  <c r="AR466" i="11"/>
  <c r="AR465" i="11"/>
  <c r="AR464" i="11"/>
  <c r="AR463" i="11"/>
  <c r="AR462" i="11"/>
  <c r="AR461" i="11"/>
  <c r="AR460" i="11"/>
  <c r="AR459" i="11"/>
  <c r="AR458" i="11"/>
  <c r="AR457" i="11"/>
  <c r="AR456" i="11"/>
  <c r="AR455" i="11"/>
  <c r="AR454" i="11"/>
  <c r="AR453" i="11"/>
  <c r="AR452" i="11"/>
  <c r="AR451" i="11"/>
  <c r="AR450" i="11"/>
  <c r="AR449" i="11"/>
  <c r="AR448" i="11"/>
  <c r="AR447" i="11"/>
  <c r="AR446" i="11"/>
  <c r="AR445" i="11"/>
  <c r="AR444" i="11"/>
  <c r="AR443" i="11"/>
  <c r="AR442" i="11"/>
  <c r="AR441" i="11"/>
  <c r="AR440" i="11"/>
  <c r="AR439" i="11"/>
  <c r="AR438" i="11"/>
  <c r="AR437" i="11"/>
  <c r="AR436" i="11"/>
  <c r="AR435" i="11"/>
  <c r="AR434" i="11"/>
  <c r="AR433" i="11"/>
  <c r="AR432" i="11"/>
  <c r="AR431" i="11"/>
  <c r="AR430" i="11"/>
  <c r="AR429" i="11"/>
  <c r="AR428" i="11"/>
  <c r="AR427" i="11"/>
  <c r="AR426" i="11"/>
  <c r="AR425" i="11"/>
  <c r="AR424" i="11"/>
  <c r="AR423" i="11"/>
  <c r="AR422" i="11"/>
  <c r="AR421" i="11"/>
  <c r="AR420" i="11"/>
  <c r="AR419" i="11"/>
  <c r="AR418" i="11"/>
  <c r="AR417" i="11"/>
  <c r="AR416" i="11"/>
  <c r="AR415" i="11"/>
  <c r="AR414" i="11"/>
  <c r="AR413" i="11"/>
  <c r="AR412" i="11"/>
  <c r="AR411" i="11"/>
  <c r="AR410" i="11"/>
  <c r="AR409" i="11"/>
  <c r="AR408" i="11"/>
  <c r="AR407" i="11"/>
  <c r="AR406" i="11"/>
  <c r="AR405" i="11"/>
  <c r="AR404" i="11"/>
  <c r="AR403" i="11"/>
  <c r="AR402" i="11"/>
  <c r="AR401" i="11"/>
  <c r="AR400" i="11"/>
  <c r="AR399" i="11"/>
  <c r="AR398" i="11"/>
  <c r="AR397" i="11"/>
  <c r="AR396" i="11"/>
  <c r="AR395" i="11"/>
  <c r="AR394" i="11"/>
  <c r="AR393" i="11"/>
  <c r="AR392" i="11"/>
  <c r="AR391" i="11"/>
  <c r="AR390" i="11"/>
  <c r="AR389" i="11"/>
  <c r="AR388" i="11"/>
  <c r="AR387" i="11"/>
  <c r="AR386" i="11"/>
  <c r="AR385" i="11"/>
  <c r="AR384" i="11"/>
  <c r="AR383" i="11"/>
  <c r="AR382" i="11"/>
  <c r="AR381" i="11"/>
  <c r="AR380" i="11"/>
  <c r="AR379" i="11"/>
  <c r="AR378" i="11"/>
  <c r="AR377" i="11"/>
  <c r="AR376" i="11"/>
  <c r="AR375" i="11"/>
  <c r="AR374" i="11"/>
  <c r="AR373" i="11"/>
  <c r="AR372" i="11"/>
  <c r="AR371" i="11"/>
  <c r="AR370" i="11"/>
  <c r="AR369" i="11"/>
  <c r="AR368" i="11"/>
  <c r="AR367" i="11"/>
  <c r="AR366" i="11"/>
  <c r="AR365" i="11"/>
  <c r="AR364" i="11"/>
  <c r="AR363" i="11"/>
  <c r="AR362" i="11"/>
  <c r="AR361" i="11"/>
  <c r="AR360" i="11"/>
  <c r="AR359" i="11"/>
  <c r="AR358" i="11"/>
  <c r="AR357" i="11"/>
  <c r="AR356" i="11"/>
  <c r="AR355" i="11"/>
  <c r="AR354" i="11"/>
  <c r="AR353" i="11"/>
  <c r="AR352" i="11"/>
  <c r="AR351" i="11"/>
  <c r="AR350" i="11"/>
  <c r="AR349" i="11"/>
  <c r="AR348" i="11"/>
  <c r="AR347" i="11"/>
  <c r="AR346" i="11"/>
  <c r="AR345" i="11"/>
  <c r="AR344" i="11"/>
  <c r="AR343" i="11"/>
  <c r="AR342" i="11"/>
  <c r="AR341" i="11"/>
  <c r="AR340" i="11"/>
  <c r="AR339" i="11"/>
  <c r="AR338" i="11"/>
  <c r="AR337" i="11"/>
  <c r="AR336" i="11"/>
  <c r="AR335" i="11"/>
  <c r="AR334" i="11"/>
  <c r="AR333" i="11"/>
  <c r="AR332" i="11"/>
  <c r="AR331" i="11"/>
  <c r="AR330" i="11"/>
  <c r="AR329" i="11"/>
  <c r="AR328" i="11"/>
  <c r="AR327" i="11"/>
  <c r="AR326" i="11"/>
  <c r="AR325" i="11"/>
  <c r="AR324" i="11"/>
  <c r="AR323" i="11"/>
  <c r="AR322" i="11"/>
  <c r="AR321" i="11"/>
  <c r="AR320" i="11"/>
  <c r="AR319" i="11"/>
  <c r="AR318" i="11"/>
  <c r="AR317" i="11"/>
  <c r="AR316" i="11"/>
  <c r="AR315" i="11"/>
  <c r="AR314" i="11"/>
  <c r="AR313" i="11"/>
  <c r="AR312" i="11"/>
  <c r="AR311" i="11"/>
  <c r="AR310" i="11"/>
  <c r="AR309" i="11"/>
  <c r="AR308" i="11"/>
  <c r="AR307" i="11"/>
  <c r="AR306" i="11"/>
  <c r="AR305" i="11"/>
  <c r="AR304" i="11"/>
  <c r="AR303" i="11"/>
  <c r="AR302" i="11"/>
  <c r="AR301" i="11"/>
  <c r="AR300" i="11"/>
  <c r="AR299" i="11"/>
  <c r="AR298" i="11"/>
  <c r="AR297" i="11"/>
  <c r="AR296" i="11"/>
  <c r="AR295" i="11"/>
  <c r="AR294" i="11"/>
  <c r="AR293" i="11"/>
  <c r="AR292" i="11"/>
  <c r="AR291" i="11"/>
  <c r="AR290" i="11"/>
  <c r="AR289" i="11"/>
  <c r="AR288" i="11"/>
  <c r="AR287" i="11"/>
  <c r="AR286" i="11"/>
  <c r="AR285" i="11"/>
  <c r="AR284" i="11"/>
  <c r="AR283" i="11"/>
  <c r="AR282" i="11"/>
  <c r="AR281" i="11"/>
  <c r="AR280" i="11"/>
  <c r="AR279" i="11"/>
  <c r="AR278" i="11"/>
  <c r="AR277" i="11"/>
  <c r="AR276" i="11"/>
  <c r="AR275" i="11"/>
  <c r="AR274" i="11"/>
  <c r="AR273" i="11"/>
  <c r="AR272" i="11"/>
  <c r="AR271" i="11"/>
  <c r="AR270" i="11"/>
  <c r="AR269" i="11"/>
  <c r="AR268" i="11"/>
  <c r="AR267" i="11"/>
  <c r="AR266" i="11"/>
  <c r="AR265" i="11"/>
  <c r="AR264" i="11"/>
  <c r="AR263" i="11"/>
  <c r="AR262" i="11"/>
  <c r="AR261" i="11"/>
  <c r="AR260" i="11"/>
  <c r="AR259" i="11"/>
  <c r="AR258" i="11"/>
  <c r="AR257" i="11"/>
  <c r="AR256" i="11"/>
  <c r="AR255" i="11"/>
  <c r="AR254" i="11"/>
  <c r="AR253" i="11"/>
  <c r="AR252" i="11"/>
  <c r="AR251" i="11"/>
  <c r="AR250" i="11"/>
  <c r="AR249" i="11"/>
  <c r="AR248" i="11"/>
  <c r="AR247" i="11"/>
  <c r="AR246" i="11"/>
  <c r="AR245" i="11"/>
  <c r="AR244" i="11"/>
  <c r="AR243" i="11"/>
  <c r="AR242" i="11"/>
  <c r="AR241" i="11"/>
  <c r="AR240" i="11"/>
  <c r="AR239" i="11"/>
  <c r="AR238" i="11"/>
  <c r="AR237" i="11"/>
  <c r="AR236" i="11"/>
  <c r="AR235" i="11"/>
  <c r="AR234" i="11"/>
  <c r="AR233" i="11"/>
  <c r="AR232" i="11"/>
  <c r="AR231" i="11"/>
  <c r="AR230" i="11"/>
  <c r="AR229" i="11"/>
  <c r="AR228" i="11"/>
  <c r="AR227" i="11"/>
  <c r="AR226" i="11"/>
  <c r="AR225" i="11"/>
  <c r="AR224" i="11"/>
  <c r="AR223" i="11"/>
  <c r="AR222" i="11"/>
  <c r="AR221" i="11"/>
  <c r="AR220" i="11"/>
  <c r="AR219" i="11"/>
  <c r="AR218" i="11"/>
  <c r="AR217" i="11"/>
  <c r="AR216" i="11"/>
  <c r="AR215" i="11"/>
  <c r="AR214" i="11"/>
  <c r="AR213" i="11"/>
  <c r="AR212" i="11"/>
  <c r="AR211" i="11"/>
  <c r="AR210" i="11"/>
  <c r="AR209" i="11"/>
  <c r="AR208" i="11"/>
  <c r="AR207" i="11"/>
  <c r="AR206" i="11"/>
  <c r="AR205" i="11"/>
  <c r="AR204" i="11"/>
  <c r="AR203" i="11"/>
  <c r="AR202" i="11"/>
  <c r="AR201" i="11"/>
  <c r="AR200" i="11"/>
  <c r="AR199" i="11"/>
  <c r="AR198" i="11"/>
  <c r="AR197" i="11"/>
  <c r="AR196" i="11"/>
  <c r="AR195" i="11"/>
  <c r="AR194" i="11"/>
  <c r="AR193" i="11"/>
  <c r="AR192" i="11"/>
  <c r="AR191" i="11"/>
  <c r="AR190" i="11"/>
  <c r="AR189" i="11"/>
  <c r="AR188" i="11"/>
  <c r="AR187" i="11"/>
  <c r="AR186" i="11"/>
  <c r="AR185" i="11"/>
  <c r="AR184" i="11"/>
  <c r="AR183" i="11"/>
  <c r="AR182" i="11"/>
  <c r="AR181" i="11"/>
  <c r="AR180" i="11"/>
  <c r="AR179" i="11"/>
  <c r="AR178" i="11"/>
  <c r="AR177" i="11"/>
  <c r="AR176" i="11"/>
  <c r="AR175" i="11"/>
  <c r="AR174" i="11"/>
  <c r="AR173" i="11"/>
  <c r="AR172" i="11"/>
  <c r="AR171" i="11"/>
  <c r="AR170" i="11"/>
  <c r="AR169" i="11"/>
  <c r="AR168" i="11"/>
  <c r="AR167" i="11"/>
  <c r="AR166" i="11"/>
  <c r="AR165" i="11"/>
  <c r="AR164" i="11"/>
  <c r="AR163" i="11"/>
  <c r="AR162" i="11"/>
  <c r="AR161" i="11"/>
  <c r="AR160" i="11"/>
  <c r="AR159" i="11"/>
  <c r="AR158" i="11"/>
  <c r="AR157" i="11"/>
  <c r="AR156" i="11"/>
  <c r="AR155" i="11"/>
  <c r="AR154" i="11"/>
  <c r="AR153" i="11"/>
  <c r="AR152" i="11"/>
  <c r="AR151" i="11"/>
  <c r="AR150" i="11"/>
  <c r="AR149" i="11"/>
  <c r="AR148" i="11"/>
  <c r="AR147" i="11"/>
  <c r="AR146" i="11"/>
  <c r="AR145" i="11"/>
  <c r="AR144" i="11"/>
  <c r="AR143" i="11"/>
  <c r="AR142" i="11"/>
  <c r="AR141" i="11"/>
  <c r="AR140" i="11"/>
  <c r="AR139" i="11"/>
  <c r="AR138" i="11"/>
  <c r="AR137" i="11"/>
  <c r="AR136" i="11"/>
  <c r="AR135" i="11"/>
  <c r="AR134" i="11"/>
  <c r="AR133" i="11"/>
  <c r="AR132" i="11"/>
  <c r="AR131" i="11"/>
  <c r="AR130" i="11"/>
  <c r="AR129" i="11"/>
  <c r="AR128" i="11"/>
  <c r="AR127" i="11"/>
  <c r="AR126" i="11"/>
  <c r="AR125" i="11"/>
  <c r="AR124" i="11"/>
  <c r="AR123" i="11"/>
  <c r="AR122" i="11"/>
  <c r="AR121" i="11"/>
  <c r="AR120" i="11"/>
  <c r="AR119" i="11"/>
  <c r="AR118" i="11"/>
  <c r="AR117" i="11"/>
  <c r="AR116" i="11"/>
  <c r="AR115" i="11"/>
  <c r="AR114" i="11"/>
  <c r="AR113" i="11"/>
  <c r="AR112" i="11"/>
  <c r="AR111" i="11"/>
  <c r="AR110" i="11"/>
  <c r="AR109" i="11"/>
  <c r="AR108" i="11"/>
  <c r="AR107" i="11"/>
  <c r="AR106" i="11"/>
  <c r="AR105" i="11"/>
  <c r="AR104" i="11"/>
  <c r="AR103" i="11"/>
  <c r="AR102" i="11"/>
  <c r="AR101" i="11"/>
  <c r="AR100" i="11"/>
  <c r="AR99" i="11"/>
  <c r="AR98" i="11"/>
  <c r="AR97" i="11"/>
  <c r="AR96" i="11"/>
  <c r="AR95" i="11"/>
  <c r="AR94" i="11"/>
  <c r="AR93" i="11"/>
  <c r="AR92" i="11"/>
  <c r="AR91" i="11"/>
  <c r="AR90" i="11"/>
  <c r="AR89" i="11"/>
  <c r="AR88" i="11"/>
  <c r="AR87" i="11"/>
  <c r="AR86" i="11"/>
  <c r="AR85" i="11"/>
  <c r="AR84" i="11"/>
  <c r="AR83" i="11"/>
  <c r="AR82" i="11"/>
  <c r="AR81" i="11"/>
  <c r="AR80" i="11"/>
  <c r="AR79" i="11"/>
  <c r="AR78" i="11"/>
  <c r="AR77" i="11"/>
  <c r="AR76" i="11"/>
  <c r="AR75" i="11"/>
  <c r="AR74" i="11"/>
  <c r="AR73" i="11"/>
  <c r="AR72" i="11"/>
  <c r="AR71" i="11"/>
  <c r="AR70" i="11"/>
  <c r="AR69" i="11"/>
  <c r="AR68" i="11"/>
  <c r="AR67" i="11"/>
  <c r="AR66" i="11"/>
  <c r="AR65" i="11"/>
  <c r="AR64" i="11"/>
  <c r="AR63" i="11"/>
  <c r="AR62" i="11"/>
  <c r="AR61" i="11"/>
  <c r="AR60" i="11"/>
  <c r="AR59" i="11"/>
  <c r="AR58" i="11"/>
  <c r="AR57" i="11"/>
  <c r="AR56" i="11"/>
  <c r="AR55" i="11"/>
  <c r="AR54" i="11"/>
  <c r="AR53" i="11"/>
  <c r="AR52" i="11"/>
  <c r="AR51" i="11"/>
  <c r="AR50" i="11"/>
  <c r="AR49" i="11"/>
  <c r="AR48" i="11"/>
  <c r="AR47" i="11"/>
  <c r="AR46" i="11"/>
  <c r="AR45" i="11"/>
  <c r="AR44" i="11"/>
  <c r="AR43" i="11"/>
  <c r="AR42" i="11"/>
  <c r="AR41" i="11"/>
  <c r="AR40" i="11"/>
  <c r="AR39" i="11"/>
  <c r="AR38" i="11"/>
  <c r="AR37" i="11"/>
  <c r="AR36" i="11"/>
  <c r="AR35" i="11"/>
  <c r="AR34" i="11"/>
  <c r="AR33" i="11"/>
  <c r="AR32" i="11"/>
  <c r="AR31" i="11"/>
  <c r="AR30" i="11"/>
  <c r="AR29" i="11"/>
  <c r="AR28" i="11"/>
  <c r="AR27" i="11"/>
  <c r="AR26" i="11"/>
  <c r="AR25" i="11"/>
  <c r="AR24" i="11"/>
  <c r="AR23" i="11"/>
  <c r="AR22" i="11"/>
  <c r="AR21" i="11"/>
  <c r="AR20" i="11"/>
  <c r="AR19" i="11"/>
  <c r="AR18" i="11"/>
  <c r="AR17" i="11"/>
  <c r="S2015" i="11"/>
  <c r="R2015" i="11"/>
  <c r="S2014" i="11"/>
  <c r="R2014" i="11"/>
  <c r="S2013" i="11"/>
  <c r="R2013" i="11"/>
  <c r="S2012" i="11"/>
  <c r="R2012" i="11"/>
  <c r="S2011" i="11"/>
  <c r="R2011" i="11"/>
  <c r="S2010" i="11"/>
  <c r="R2010" i="11"/>
  <c r="S2009" i="11"/>
  <c r="R2009" i="11"/>
  <c r="S2008" i="11"/>
  <c r="R2008" i="11"/>
  <c r="S2007" i="11"/>
  <c r="R2007" i="11"/>
  <c r="S2006" i="11"/>
  <c r="R2006" i="11"/>
  <c r="S2005" i="11"/>
  <c r="R2005" i="11"/>
  <c r="S2004" i="11"/>
  <c r="R2004" i="11"/>
  <c r="S2003" i="11"/>
  <c r="R2003" i="11"/>
  <c r="S2002" i="11"/>
  <c r="R2002" i="11"/>
  <c r="S2001" i="11"/>
  <c r="R2001" i="11"/>
  <c r="S2000" i="11"/>
  <c r="R2000" i="11"/>
  <c r="S1999" i="11"/>
  <c r="R1999" i="11"/>
  <c r="S1998" i="11"/>
  <c r="R1998" i="11"/>
  <c r="S1997" i="11"/>
  <c r="R1997" i="11"/>
  <c r="S1996" i="11"/>
  <c r="R1996" i="11"/>
  <c r="S1995" i="11"/>
  <c r="R1995" i="11"/>
  <c r="S1994" i="11"/>
  <c r="R1994" i="11"/>
  <c r="S1993" i="11"/>
  <c r="R1993" i="11"/>
  <c r="S1992" i="11"/>
  <c r="R1992" i="11"/>
  <c r="S1991" i="11"/>
  <c r="R1991" i="11"/>
  <c r="S1990" i="11"/>
  <c r="R1990" i="11"/>
  <c r="S1989" i="11"/>
  <c r="R1989" i="11"/>
  <c r="S1988" i="11"/>
  <c r="R1988" i="11"/>
  <c r="S1987" i="11"/>
  <c r="R1987" i="11"/>
  <c r="S1986" i="11"/>
  <c r="R1986" i="11"/>
  <c r="S1985" i="11"/>
  <c r="R1985" i="11"/>
  <c r="S1984" i="11"/>
  <c r="R1984" i="11"/>
  <c r="S1983" i="11"/>
  <c r="R1983" i="11"/>
  <c r="S1982" i="11"/>
  <c r="R1982" i="11"/>
  <c r="S1981" i="11"/>
  <c r="R1981" i="11"/>
  <c r="S1980" i="11"/>
  <c r="R1980" i="11"/>
  <c r="S1979" i="11"/>
  <c r="R1979" i="11"/>
  <c r="S1978" i="11"/>
  <c r="R1978" i="11"/>
  <c r="S1977" i="11"/>
  <c r="R1977" i="11"/>
  <c r="S1976" i="11"/>
  <c r="R1976" i="11"/>
  <c r="S1975" i="11"/>
  <c r="R1975" i="11"/>
  <c r="S1974" i="11"/>
  <c r="R1974" i="11"/>
  <c r="S1973" i="11"/>
  <c r="R1973" i="11"/>
  <c r="S1972" i="11"/>
  <c r="R1972" i="11"/>
  <c r="S1971" i="11"/>
  <c r="R1971" i="11"/>
  <c r="S1970" i="11"/>
  <c r="R1970" i="11"/>
  <c r="S1969" i="11"/>
  <c r="R1969" i="11"/>
  <c r="S1968" i="11"/>
  <c r="R1968" i="11"/>
  <c r="S1967" i="11"/>
  <c r="R1967" i="11"/>
  <c r="S1966" i="11"/>
  <c r="R1966" i="11"/>
  <c r="S1965" i="11"/>
  <c r="R1965" i="11"/>
  <c r="S1964" i="11"/>
  <c r="R1964" i="11"/>
  <c r="S1963" i="11"/>
  <c r="R1963" i="11"/>
  <c r="S1962" i="11"/>
  <c r="R1962" i="11"/>
  <c r="S1961" i="11"/>
  <c r="R1961" i="11"/>
  <c r="S1960" i="11"/>
  <c r="R1960" i="11"/>
  <c r="S1959" i="11"/>
  <c r="R1959" i="11"/>
  <c r="S1958" i="11"/>
  <c r="R1958" i="11"/>
  <c r="S1957" i="11"/>
  <c r="R1957" i="11"/>
  <c r="S1956" i="11"/>
  <c r="R1956" i="11"/>
  <c r="S1955" i="11"/>
  <c r="R1955" i="11"/>
  <c r="S1954" i="11"/>
  <c r="R1954" i="11"/>
  <c r="S1953" i="11"/>
  <c r="R1953" i="11"/>
  <c r="S1952" i="11"/>
  <c r="R1952" i="11"/>
  <c r="S1951" i="11"/>
  <c r="R1951" i="11"/>
  <c r="S1950" i="11"/>
  <c r="R1950" i="11"/>
  <c r="S1949" i="11"/>
  <c r="R1949" i="11"/>
  <c r="S1948" i="11"/>
  <c r="R1948" i="11"/>
  <c r="S1947" i="11"/>
  <c r="R1947" i="11"/>
  <c r="S1946" i="11"/>
  <c r="R1946" i="11"/>
  <c r="S1945" i="11"/>
  <c r="R1945" i="11"/>
  <c r="S1944" i="11"/>
  <c r="R1944" i="11"/>
  <c r="S1943" i="11"/>
  <c r="R1943" i="11"/>
  <c r="S1942" i="11"/>
  <c r="R1942" i="11"/>
  <c r="S1941" i="11"/>
  <c r="R1941" i="11"/>
  <c r="S1940" i="11"/>
  <c r="R1940" i="11"/>
  <c r="S1939" i="11"/>
  <c r="R1939" i="11"/>
  <c r="S1938" i="11"/>
  <c r="R1938" i="11"/>
  <c r="S1937" i="11"/>
  <c r="R1937" i="11"/>
  <c r="S1936" i="11"/>
  <c r="R1936" i="11"/>
  <c r="S1935" i="11"/>
  <c r="R1935" i="11"/>
  <c r="S1934" i="11"/>
  <c r="R1934" i="11"/>
  <c r="S1933" i="11"/>
  <c r="R1933" i="11"/>
  <c r="S1932" i="11"/>
  <c r="R1932" i="11"/>
  <c r="S1931" i="11"/>
  <c r="R1931" i="11"/>
  <c r="S1930" i="11"/>
  <c r="R1930" i="11"/>
  <c r="S1929" i="11"/>
  <c r="R1929" i="11"/>
  <c r="S1928" i="11"/>
  <c r="R1928" i="11"/>
  <c r="S1927" i="11"/>
  <c r="R1927" i="11"/>
  <c r="S1926" i="11"/>
  <c r="R1926" i="11"/>
  <c r="S1925" i="11"/>
  <c r="R1925" i="11"/>
  <c r="S1924" i="11"/>
  <c r="R1924" i="11"/>
  <c r="S1923" i="11"/>
  <c r="R1923" i="11"/>
  <c r="S1922" i="11"/>
  <c r="R1922" i="11"/>
  <c r="S1921" i="11"/>
  <c r="R1921" i="11"/>
  <c r="S1920" i="11"/>
  <c r="R1920" i="11"/>
  <c r="S1919" i="11"/>
  <c r="R1919" i="11"/>
  <c r="S1918" i="11"/>
  <c r="R1918" i="11"/>
  <c r="S1917" i="11"/>
  <c r="R1917" i="11"/>
  <c r="S1916" i="11"/>
  <c r="R1916" i="11"/>
  <c r="S1915" i="11"/>
  <c r="R1915" i="11"/>
  <c r="S1914" i="11"/>
  <c r="R1914" i="11"/>
  <c r="S1913" i="11"/>
  <c r="R1913" i="11"/>
  <c r="S1912" i="11"/>
  <c r="R1912" i="11"/>
  <c r="S1911" i="11"/>
  <c r="R1911" i="11"/>
  <c r="S1910" i="11"/>
  <c r="R1910" i="11"/>
  <c r="S1909" i="11"/>
  <c r="R1909" i="11"/>
  <c r="S1908" i="11"/>
  <c r="R1908" i="11"/>
  <c r="S1907" i="11"/>
  <c r="R1907" i="11"/>
  <c r="S1906" i="11"/>
  <c r="R1906" i="11"/>
  <c r="S1905" i="11"/>
  <c r="R1905" i="11"/>
  <c r="S1904" i="11"/>
  <c r="R1904" i="11"/>
  <c r="S1903" i="11"/>
  <c r="R1903" i="11"/>
  <c r="S1902" i="11"/>
  <c r="R1902" i="11"/>
  <c r="S1901" i="11"/>
  <c r="R1901" i="11"/>
  <c r="S1900" i="11"/>
  <c r="R1900" i="11"/>
  <c r="S1899" i="11"/>
  <c r="R1899" i="11"/>
  <c r="S1898" i="11"/>
  <c r="R1898" i="11"/>
  <c r="S1897" i="11"/>
  <c r="R1897" i="11"/>
  <c r="S1896" i="11"/>
  <c r="R1896" i="11"/>
  <c r="S1895" i="11"/>
  <c r="R1895" i="11"/>
  <c r="S1894" i="11"/>
  <c r="R1894" i="11"/>
  <c r="S1893" i="11"/>
  <c r="R1893" i="11"/>
  <c r="S1892" i="11"/>
  <c r="R1892" i="11"/>
  <c r="S1891" i="11"/>
  <c r="R1891" i="11"/>
  <c r="S1890" i="11"/>
  <c r="R1890" i="11"/>
  <c r="S1889" i="11"/>
  <c r="R1889" i="11"/>
  <c r="S1888" i="11"/>
  <c r="R1888" i="11"/>
  <c r="S1887" i="11"/>
  <c r="R1887" i="11"/>
  <c r="S1886" i="11"/>
  <c r="R1886" i="11"/>
  <c r="S1885" i="11"/>
  <c r="R1885" i="11"/>
  <c r="S1884" i="11"/>
  <c r="R1884" i="11"/>
  <c r="S1883" i="11"/>
  <c r="R1883" i="11"/>
  <c r="S1882" i="11"/>
  <c r="R1882" i="11"/>
  <c r="S1881" i="11"/>
  <c r="R1881" i="11"/>
  <c r="S1880" i="11"/>
  <c r="R1880" i="11"/>
  <c r="S1879" i="11"/>
  <c r="R1879" i="11"/>
  <c r="S1878" i="11"/>
  <c r="R1878" i="11"/>
  <c r="S1877" i="11"/>
  <c r="R1877" i="11"/>
  <c r="S1876" i="11"/>
  <c r="R1876" i="11"/>
  <c r="S1875" i="11"/>
  <c r="R1875" i="11"/>
  <c r="S1874" i="11"/>
  <c r="R1874" i="11"/>
  <c r="S1873" i="11"/>
  <c r="R1873" i="11"/>
  <c r="S1872" i="11"/>
  <c r="R1872" i="11"/>
  <c r="S1871" i="11"/>
  <c r="R1871" i="11"/>
  <c r="S1870" i="11"/>
  <c r="R1870" i="11"/>
  <c r="S1869" i="11"/>
  <c r="R1869" i="11"/>
  <c r="S1868" i="11"/>
  <c r="R1868" i="11"/>
  <c r="S1867" i="11"/>
  <c r="R1867" i="11"/>
  <c r="S1866" i="11"/>
  <c r="R1866" i="11"/>
  <c r="S1865" i="11"/>
  <c r="R1865" i="11"/>
  <c r="S1864" i="11"/>
  <c r="R1864" i="11"/>
  <c r="S1863" i="11"/>
  <c r="R1863" i="11"/>
  <c r="S1862" i="11"/>
  <c r="R1862" i="11"/>
  <c r="S1861" i="11"/>
  <c r="R1861" i="11"/>
  <c r="S1860" i="11"/>
  <c r="R1860" i="11"/>
  <c r="S1859" i="11"/>
  <c r="R1859" i="11"/>
  <c r="S1858" i="11"/>
  <c r="R1858" i="11"/>
  <c r="S1857" i="11"/>
  <c r="R1857" i="11"/>
  <c r="S1856" i="11"/>
  <c r="R1856" i="11"/>
  <c r="S1855" i="11"/>
  <c r="R1855" i="11"/>
  <c r="S1854" i="11"/>
  <c r="R1854" i="11"/>
  <c r="S1853" i="11"/>
  <c r="R1853" i="11"/>
  <c r="S1852" i="11"/>
  <c r="R1852" i="11"/>
  <c r="S1851" i="11"/>
  <c r="R1851" i="11"/>
  <c r="S1850" i="11"/>
  <c r="R1850" i="11"/>
  <c r="S1849" i="11"/>
  <c r="R1849" i="11"/>
  <c r="S1848" i="11"/>
  <c r="R1848" i="11"/>
  <c r="S1847" i="11"/>
  <c r="R1847" i="11"/>
  <c r="S1846" i="11"/>
  <c r="R1846" i="11"/>
  <c r="S1845" i="11"/>
  <c r="R1845" i="11"/>
  <c r="S1844" i="11"/>
  <c r="R1844" i="11"/>
  <c r="S1843" i="11"/>
  <c r="R1843" i="11"/>
  <c r="S1842" i="11"/>
  <c r="R1842" i="11"/>
  <c r="S1841" i="11"/>
  <c r="R1841" i="11"/>
  <c r="S1840" i="11"/>
  <c r="R1840" i="11"/>
  <c r="S1839" i="11"/>
  <c r="R1839" i="11"/>
  <c r="S1838" i="11"/>
  <c r="R1838" i="11"/>
  <c r="S1837" i="11"/>
  <c r="R1837" i="11"/>
  <c r="S1836" i="11"/>
  <c r="R1836" i="11"/>
  <c r="S1835" i="11"/>
  <c r="R1835" i="11"/>
  <c r="S1834" i="11"/>
  <c r="R1834" i="11"/>
  <c r="S1833" i="11"/>
  <c r="R1833" i="11"/>
  <c r="S1832" i="11"/>
  <c r="R1832" i="11"/>
  <c r="S1831" i="11"/>
  <c r="R1831" i="11"/>
  <c r="S1830" i="11"/>
  <c r="R1830" i="11"/>
  <c r="S1829" i="11"/>
  <c r="R1829" i="11"/>
  <c r="S1828" i="11"/>
  <c r="R1828" i="11"/>
  <c r="S1827" i="11"/>
  <c r="R1827" i="11"/>
  <c r="S1826" i="11"/>
  <c r="R1826" i="11"/>
  <c r="S1825" i="11"/>
  <c r="R1825" i="11"/>
  <c r="S1824" i="11"/>
  <c r="R1824" i="11"/>
  <c r="S1823" i="11"/>
  <c r="R1823" i="11"/>
  <c r="S1822" i="11"/>
  <c r="R1822" i="11"/>
  <c r="S1821" i="11"/>
  <c r="R1821" i="11"/>
  <c r="S1820" i="11"/>
  <c r="R1820" i="11"/>
  <c r="S1819" i="11"/>
  <c r="R1819" i="11"/>
  <c r="S1818" i="11"/>
  <c r="R1818" i="11"/>
  <c r="S1817" i="11"/>
  <c r="R1817" i="11"/>
  <c r="S1816" i="11"/>
  <c r="R1816" i="11"/>
  <c r="S1815" i="11"/>
  <c r="R1815" i="11"/>
  <c r="S1814" i="11"/>
  <c r="R1814" i="11"/>
  <c r="S1813" i="11"/>
  <c r="R1813" i="11"/>
  <c r="S1812" i="11"/>
  <c r="R1812" i="11"/>
  <c r="S1811" i="11"/>
  <c r="R1811" i="11"/>
  <c r="S1810" i="11"/>
  <c r="R1810" i="11"/>
  <c r="S1809" i="11"/>
  <c r="R1809" i="11"/>
  <c r="S1808" i="11"/>
  <c r="R1808" i="11"/>
  <c r="S1807" i="11"/>
  <c r="R1807" i="11"/>
  <c r="S1806" i="11"/>
  <c r="R1806" i="11"/>
  <c r="S1805" i="11"/>
  <c r="R1805" i="11"/>
  <c r="S1804" i="11"/>
  <c r="R1804" i="11"/>
  <c r="S1803" i="11"/>
  <c r="R1803" i="11"/>
  <c r="S1802" i="11"/>
  <c r="R1802" i="11"/>
  <c r="S1801" i="11"/>
  <c r="R1801" i="11"/>
  <c r="S1800" i="11"/>
  <c r="R1800" i="11"/>
  <c r="S1799" i="11"/>
  <c r="R1799" i="11"/>
  <c r="S1798" i="11"/>
  <c r="R1798" i="11"/>
  <c r="S1797" i="11"/>
  <c r="R1797" i="11"/>
  <c r="S1796" i="11"/>
  <c r="R1796" i="11"/>
  <c r="S1795" i="11"/>
  <c r="R1795" i="11"/>
  <c r="S1794" i="11"/>
  <c r="R1794" i="11"/>
  <c r="S1793" i="11"/>
  <c r="R1793" i="11"/>
  <c r="S1792" i="11"/>
  <c r="R1792" i="11"/>
  <c r="S1791" i="11"/>
  <c r="R1791" i="11"/>
  <c r="S1790" i="11"/>
  <c r="R1790" i="11"/>
  <c r="S1789" i="11"/>
  <c r="R1789" i="11"/>
  <c r="S1788" i="11"/>
  <c r="R1788" i="11"/>
  <c r="S1787" i="11"/>
  <c r="R1787" i="11"/>
  <c r="S1786" i="11"/>
  <c r="R1786" i="11"/>
  <c r="S1785" i="11"/>
  <c r="R1785" i="11"/>
  <c r="S1784" i="11"/>
  <c r="R1784" i="11"/>
  <c r="S1783" i="11"/>
  <c r="R1783" i="11"/>
  <c r="S1782" i="11"/>
  <c r="R1782" i="11"/>
  <c r="S1781" i="11"/>
  <c r="R1781" i="11"/>
  <c r="S1780" i="11"/>
  <c r="R1780" i="11"/>
  <c r="S1779" i="11"/>
  <c r="R1779" i="11"/>
  <c r="S1778" i="11"/>
  <c r="R1778" i="11"/>
  <c r="S1777" i="11"/>
  <c r="R1777" i="11"/>
  <c r="S1776" i="11"/>
  <c r="R1776" i="11"/>
  <c r="S1775" i="11"/>
  <c r="R1775" i="11"/>
  <c r="S1774" i="11"/>
  <c r="R1774" i="11"/>
  <c r="S1773" i="11"/>
  <c r="R1773" i="11"/>
  <c r="S1772" i="11"/>
  <c r="R1772" i="11"/>
  <c r="S1771" i="11"/>
  <c r="R1771" i="11"/>
  <c r="S1770" i="11"/>
  <c r="R1770" i="11"/>
  <c r="S1769" i="11"/>
  <c r="R1769" i="11"/>
  <c r="S1768" i="11"/>
  <c r="R1768" i="11"/>
  <c r="S1767" i="11"/>
  <c r="R1767" i="11"/>
  <c r="S1766" i="11"/>
  <c r="R1766" i="11"/>
  <c r="S1765" i="11"/>
  <c r="R1765" i="11"/>
  <c r="S1764" i="11"/>
  <c r="R1764" i="11"/>
  <c r="S1763" i="11"/>
  <c r="R1763" i="11"/>
  <c r="S1762" i="11"/>
  <c r="R1762" i="11"/>
  <c r="S1761" i="11"/>
  <c r="R1761" i="11"/>
  <c r="S1760" i="11"/>
  <c r="R1760" i="11"/>
  <c r="S1759" i="11"/>
  <c r="R1759" i="11"/>
  <c r="S1758" i="11"/>
  <c r="R1758" i="11"/>
  <c r="S1757" i="11"/>
  <c r="R1757" i="11"/>
  <c r="S1756" i="11"/>
  <c r="R1756" i="11"/>
  <c r="S1755" i="11"/>
  <c r="R1755" i="11"/>
  <c r="S1754" i="11"/>
  <c r="R1754" i="11"/>
  <c r="S1753" i="11"/>
  <c r="R1753" i="11"/>
  <c r="S1752" i="11"/>
  <c r="R1752" i="11"/>
  <c r="S1751" i="11"/>
  <c r="R1751" i="11"/>
  <c r="S1750" i="11"/>
  <c r="R1750" i="11"/>
  <c r="S1749" i="11"/>
  <c r="R1749" i="11"/>
  <c r="S1748" i="11"/>
  <c r="R1748" i="11"/>
  <c r="S1747" i="11"/>
  <c r="R1747" i="11"/>
  <c r="S1746" i="11"/>
  <c r="R1746" i="11"/>
  <c r="S1745" i="11"/>
  <c r="R1745" i="11"/>
  <c r="S1744" i="11"/>
  <c r="R1744" i="11"/>
  <c r="S1743" i="11"/>
  <c r="R1743" i="11"/>
  <c r="S1742" i="11"/>
  <c r="R1742" i="11"/>
  <c r="S1741" i="11"/>
  <c r="R1741" i="11"/>
  <c r="S1740" i="11"/>
  <c r="R1740" i="11"/>
  <c r="S1739" i="11"/>
  <c r="R1739" i="11"/>
  <c r="S1738" i="11"/>
  <c r="R1738" i="11"/>
  <c r="S1737" i="11"/>
  <c r="R1737" i="11"/>
  <c r="S1736" i="11"/>
  <c r="R1736" i="11"/>
  <c r="S1735" i="11"/>
  <c r="R1735" i="11"/>
  <c r="S1734" i="11"/>
  <c r="R1734" i="11"/>
  <c r="S1733" i="11"/>
  <c r="R1733" i="11"/>
  <c r="S1732" i="11"/>
  <c r="R1732" i="11"/>
  <c r="S1731" i="11"/>
  <c r="R1731" i="11"/>
  <c r="S1730" i="11"/>
  <c r="R1730" i="11"/>
  <c r="S1729" i="11"/>
  <c r="R1729" i="11"/>
  <c r="S1728" i="11"/>
  <c r="R1728" i="11"/>
  <c r="S1727" i="11"/>
  <c r="R1727" i="11"/>
  <c r="S1726" i="11"/>
  <c r="R1726" i="11"/>
  <c r="S1725" i="11"/>
  <c r="R1725" i="11"/>
  <c r="S1724" i="11"/>
  <c r="R1724" i="11"/>
  <c r="S1723" i="11"/>
  <c r="R1723" i="11"/>
  <c r="S1722" i="11"/>
  <c r="R1722" i="11"/>
  <c r="S1721" i="11"/>
  <c r="R1721" i="11"/>
  <c r="S1720" i="11"/>
  <c r="R1720" i="11"/>
  <c r="S1719" i="11"/>
  <c r="R1719" i="11"/>
  <c r="S1718" i="11"/>
  <c r="R1718" i="11"/>
  <c r="S1717" i="11"/>
  <c r="R1717" i="11"/>
  <c r="S1716" i="11"/>
  <c r="R1716" i="11"/>
  <c r="S1715" i="11"/>
  <c r="R1715" i="11"/>
  <c r="S1714" i="11"/>
  <c r="R1714" i="11"/>
  <c r="S1713" i="11"/>
  <c r="R1713" i="11"/>
  <c r="S1712" i="11"/>
  <c r="R1712" i="11"/>
  <c r="S1711" i="11"/>
  <c r="R1711" i="11"/>
  <c r="S1710" i="11"/>
  <c r="R1710" i="11"/>
  <c r="S1709" i="11"/>
  <c r="R1709" i="11"/>
  <c r="S1708" i="11"/>
  <c r="R1708" i="11"/>
  <c r="S1707" i="11"/>
  <c r="R1707" i="11"/>
  <c r="S1706" i="11"/>
  <c r="R1706" i="11"/>
  <c r="S1705" i="11"/>
  <c r="R1705" i="11"/>
  <c r="S1704" i="11"/>
  <c r="R1704" i="11"/>
  <c r="S1703" i="11"/>
  <c r="R1703" i="11"/>
  <c r="S1702" i="11"/>
  <c r="R1702" i="11"/>
  <c r="S1701" i="11"/>
  <c r="R1701" i="11"/>
  <c r="S1700" i="11"/>
  <c r="R1700" i="11"/>
  <c r="S1699" i="11"/>
  <c r="R1699" i="11"/>
  <c r="S1698" i="11"/>
  <c r="R1698" i="11"/>
  <c r="S1697" i="11"/>
  <c r="R1697" i="11"/>
  <c r="S1696" i="11"/>
  <c r="R1696" i="11"/>
  <c r="S1695" i="11"/>
  <c r="R1695" i="11"/>
  <c r="S1694" i="11"/>
  <c r="R1694" i="11"/>
  <c r="S1693" i="11"/>
  <c r="R1693" i="11"/>
  <c r="S1692" i="11"/>
  <c r="R1692" i="11"/>
  <c r="S1691" i="11"/>
  <c r="R1691" i="11"/>
  <c r="S1690" i="11"/>
  <c r="R1690" i="11"/>
  <c r="S1689" i="11"/>
  <c r="R1689" i="11"/>
  <c r="S1688" i="11"/>
  <c r="R1688" i="11"/>
  <c r="S1687" i="11"/>
  <c r="R1687" i="11"/>
  <c r="S1686" i="11"/>
  <c r="R1686" i="11"/>
  <c r="S1685" i="11"/>
  <c r="R1685" i="11"/>
  <c r="S1684" i="11"/>
  <c r="R1684" i="11"/>
  <c r="S1683" i="11"/>
  <c r="R1683" i="11"/>
  <c r="S1682" i="11"/>
  <c r="R1682" i="11"/>
  <c r="S1681" i="11"/>
  <c r="R1681" i="11"/>
  <c r="S1680" i="11"/>
  <c r="R1680" i="11"/>
  <c r="S1679" i="11"/>
  <c r="R1679" i="11"/>
  <c r="S1678" i="11"/>
  <c r="R1678" i="11"/>
  <c r="S1677" i="11"/>
  <c r="R1677" i="11"/>
  <c r="S1676" i="11"/>
  <c r="R1676" i="11"/>
  <c r="S1675" i="11"/>
  <c r="R1675" i="11"/>
  <c r="S1674" i="11"/>
  <c r="R1674" i="11"/>
  <c r="S1673" i="11"/>
  <c r="R1673" i="11"/>
  <c r="S1672" i="11"/>
  <c r="R1672" i="11"/>
  <c r="S1671" i="11"/>
  <c r="R1671" i="11"/>
  <c r="S1670" i="11"/>
  <c r="R1670" i="11"/>
  <c r="S1669" i="11"/>
  <c r="R1669" i="11"/>
  <c r="S1668" i="11"/>
  <c r="R1668" i="11"/>
  <c r="S1667" i="11"/>
  <c r="R1667" i="11"/>
  <c r="S1666" i="11"/>
  <c r="R1666" i="11"/>
  <c r="S1665" i="11"/>
  <c r="R1665" i="11"/>
  <c r="S1664" i="11"/>
  <c r="R1664" i="11"/>
  <c r="S1663" i="11"/>
  <c r="R1663" i="11"/>
  <c r="S1662" i="11"/>
  <c r="R1662" i="11"/>
  <c r="S1661" i="11"/>
  <c r="R1661" i="11"/>
  <c r="S1660" i="11"/>
  <c r="R1660" i="11"/>
  <c r="S1659" i="11"/>
  <c r="R1659" i="11"/>
  <c r="S1658" i="11"/>
  <c r="R1658" i="11"/>
  <c r="S1657" i="11"/>
  <c r="R1657" i="11"/>
  <c r="S1656" i="11"/>
  <c r="R1656" i="11"/>
  <c r="S1655" i="11"/>
  <c r="R1655" i="11"/>
  <c r="S1654" i="11"/>
  <c r="R1654" i="11"/>
  <c r="S1653" i="11"/>
  <c r="R1653" i="11"/>
  <c r="S1652" i="11"/>
  <c r="R1652" i="11"/>
  <c r="S1651" i="11"/>
  <c r="R1651" i="11"/>
  <c r="S1650" i="11"/>
  <c r="R1650" i="11"/>
  <c r="S1649" i="11"/>
  <c r="R1649" i="11"/>
  <c r="S1648" i="11"/>
  <c r="R1648" i="11"/>
  <c r="S1647" i="11"/>
  <c r="R1647" i="11"/>
  <c r="S1646" i="11"/>
  <c r="R1646" i="11"/>
  <c r="S1645" i="11"/>
  <c r="R1645" i="11"/>
  <c r="S1644" i="11"/>
  <c r="R1644" i="11"/>
  <c r="S1643" i="11"/>
  <c r="R1643" i="11"/>
  <c r="S1642" i="11"/>
  <c r="R1642" i="11"/>
  <c r="S1641" i="11"/>
  <c r="R1641" i="11"/>
  <c r="S1640" i="11"/>
  <c r="R1640" i="11"/>
  <c r="S1639" i="11"/>
  <c r="R1639" i="11"/>
  <c r="S1638" i="11"/>
  <c r="R1638" i="11"/>
  <c r="S1637" i="11"/>
  <c r="R1637" i="11"/>
  <c r="S1636" i="11"/>
  <c r="R1636" i="11"/>
  <c r="S1635" i="11"/>
  <c r="R1635" i="11"/>
  <c r="S1634" i="11"/>
  <c r="R1634" i="11"/>
  <c r="S1633" i="11"/>
  <c r="R1633" i="11"/>
  <c r="S1632" i="11"/>
  <c r="R1632" i="11"/>
  <c r="S1631" i="11"/>
  <c r="R1631" i="11"/>
  <c r="S1630" i="11"/>
  <c r="R1630" i="11"/>
  <c r="S1629" i="11"/>
  <c r="R1629" i="11"/>
  <c r="S1628" i="11"/>
  <c r="R1628" i="11"/>
  <c r="S1627" i="11"/>
  <c r="R1627" i="11"/>
  <c r="S1626" i="11"/>
  <c r="R1626" i="11"/>
  <c r="S1625" i="11"/>
  <c r="R1625" i="11"/>
  <c r="S1624" i="11"/>
  <c r="R1624" i="11"/>
  <c r="S1623" i="11"/>
  <c r="R1623" i="11"/>
  <c r="S1622" i="11"/>
  <c r="R1622" i="11"/>
  <c r="S1621" i="11"/>
  <c r="R1621" i="11"/>
  <c r="S1620" i="11"/>
  <c r="R1620" i="11"/>
  <c r="S1619" i="11"/>
  <c r="R1619" i="11"/>
  <c r="S1618" i="11"/>
  <c r="R1618" i="11"/>
  <c r="S1617" i="11"/>
  <c r="R1617" i="11"/>
  <c r="S1616" i="11"/>
  <c r="R1616" i="11"/>
  <c r="S1615" i="11"/>
  <c r="R1615" i="11"/>
  <c r="S1614" i="11"/>
  <c r="R1614" i="11"/>
  <c r="S1613" i="11"/>
  <c r="R1613" i="11"/>
  <c r="S1612" i="11"/>
  <c r="R1612" i="11"/>
  <c r="S1611" i="11"/>
  <c r="R1611" i="11"/>
  <c r="S1610" i="11"/>
  <c r="R1610" i="11"/>
  <c r="S1609" i="11"/>
  <c r="R1609" i="11"/>
  <c r="S1608" i="11"/>
  <c r="R1608" i="11"/>
  <c r="S1607" i="11"/>
  <c r="R1607" i="11"/>
  <c r="S1606" i="11"/>
  <c r="R1606" i="11"/>
  <c r="S1605" i="11"/>
  <c r="R1605" i="11"/>
  <c r="S1604" i="11"/>
  <c r="R1604" i="11"/>
  <c r="S1603" i="11"/>
  <c r="R1603" i="11"/>
  <c r="S1602" i="11"/>
  <c r="R1602" i="11"/>
  <c r="S1601" i="11"/>
  <c r="R1601" i="11"/>
  <c r="S1600" i="11"/>
  <c r="R1600" i="11"/>
  <c r="S1599" i="11"/>
  <c r="R1599" i="11"/>
  <c r="S1598" i="11"/>
  <c r="R1598" i="11"/>
  <c r="S1597" i="11"/>
  <c r="R1597" i="11"/>
  <c r="S1596" i="11"/>
  <c r="R1596" i="11"/>
  <c r="S1595" i="11"/>
  <c r="R1595" i="11"/>
  <c r="S1594" i="11"/>
  <c r="R1594" i="11"/>
  <c r="S1593" i="11"/>
  <c r="R1593" i="11"/>
  <c r="S1592" i="11"/>
  <c r="R1592" i="11"/>
  <c r="S1591" i="11"/>
  <c r="R1591" i="11"/>
  <c r="S1590" i="11"/>
  <c r="R1590" i="11"/>
  <c r="S1589" i="11"/>
  <c r="R1589" i="11"/>
  <c r="S1588" i="11"/>
  <c r="R1588" i="11"/>
  <c r="S1587" i="11"/>
  <c r="R1587" i="11"/>
  <c r="S1586" i="11"/>
  <c r="R1586" i="11"/>
  <c r="S1585" i="11"/>
  <c r="R1585" i="11"/>
  <c r="S1584" i="11"/>
  <c r="R1584" i="11"/>
  <c r="S1583" i="11"/>
  <c r="R1583" i="11"/>
  <c r="S1582" i="11"/>
  <c r="R1582" i="11"/>
  <c r="S1581" i="11"/>
  <c r="R1581" i="11"/>
  <c r="S1580" i="11"/>
  <c r="R1580" i="11"/>
  <c r="S1579" i="11"/>
  <c r="R1579" i="11"/>
  <c r="S1578" i="11"/>
  <c r="R1578" i="11"/>
  <c r="S1577" i="11"/>
  <c r="R1577" i="11"/>
  <c r="S1576" i="11"/>
  <c r="R1576" i="11"/>
  <c r="S1575" i="11"/>
  <c r="R1575" i="11"/>
  <c r="S1574" i="11"/>
  <c r="R1574" i="11"/>
  <c r="S1573" i="11"/>
  <c r="R1573" i="11"/>
  <c r="S1572" i="11"/>
  <c r="R1572" i="11"/>
  <c r="S1571" i="11"/>
  <c r="R1571" i="11"/>
  <c r="S1570" i="11"/>
  <c r="R1570" i="11"/>
  <c r="S1569" i="11"/>
  <c r="R1569" i="11"/>
  <c r="S1568" i="11"/>
  <c r="R1568" i="11"/>
  <c r="S1567" i="11"/>
  <c r="R1567" i="11"/>
  <c r="S1566" i="11"/>
  <c r="R1566" i="11"/>
  <c r="S1565" i="11"/>
  <c r="R1565" i="11"/>
  <c r="S1564" i="11"/>
  <c r="R1564" i="11"/>
  <c r="S1563" i="11"/>
  <c r="R1563" i="11"/>
  <c r="S1562" i="11"/>
  <c r="R1562" i="11"/>
  <c r="S1561" i="11"/>
  <c r="R1561" i="11"/>
  <c r="S1560" i="11"/>
  <c r="R1560" i="11"/>
  <c r="S1559" i="11"/>
  <c r="R1559" i="11"/>
  <c r="S1558" i="11"/>
  <c r="R1558" i="11"/>
  <c r="S1557" i="11"/>
  <c r="R1557" i="11"/>
  <c r="S1556" i="11"/>
  <c r="R1556" i="11"/>
  <c r="S1555" i="11"/>
  <c r="R1555" i="11"/>
  <c r="S1554" i="11"/>
  <c r="R1554" i="11"/>
  <c r="S1553" i="11"/>
  <c r="R1553" i="11"/>
  <c r="S1552" i="11"/>
  <c r="R1552" i="11"/>
  <c r="S1551" i="11"/>
  <c r="R1551" i="11"/>
  <c r="S1550" i="11"/>
  <c r="R1550" i="11"/>
  <c r="S1549" i="11"/>
  <c r="R1549" i="11"/>
  <c r="S1548" i="11"/>
  <c r="R1548" i="11"/>
  <c r="S1547" i="11"/>
  <c r="R1547" i="11"/>
  <c r="S1546" i="11"/>
  <c r="R1546" i="11"/>
  <c r="S1545" i="11"/>
  <c r="R1545" i="11"/>
  <c r="S1544" i="11"/>
  <c r="R1544" i="11"/>
  <c r="S1543" i="11"/>
  <c r="R1543" i="11"/>
  <c r="S1542" i="11"/>
  <c r="R1542" i="11"/>
  <c r="S1541" i="11"/>
  <c r="R1541" i="11"/>
  <c r="S1540" i="11"/>
  <c r="R1540" i="11"/>
  <c r="S1539" i="11"/>
  <c r="R1539" i="11"/>
  <c r="S1538" i="11"/>
  <c r="R1538" i="11"/>
  <c r="S1537" i="11"/>
  <c r="R1537" i="11"/>
  <c r="S1536" i="11"/>
  <c r="R1536" i="11"/>
  <c r="S1535" i="11"/>
  <c r="R1535" i="11"/>
  <c r="S1534" i="11"/>
  <c r="R1534" i="11"/>
  <c r="S1533" i="11"/>
  <c r="R1533" i="11"/>
  <c r="S1532" i="11"/>
  <c r="R1532" i="11"/>
  <c r="S1531" i="11"/>
  <c r="R1531" i="11"/>
  <c r="S1530" i="11"/>
  <c r="R1530" i="11"/>
  <c r="S1529" i="11"/>
  <c r="R1529" i="11"/>
  <c r="S1528" i="11"/>
  <c r="R1528" i="11"/>
  <c r="S1527" i="11"/>
  <c r="R1527" i="11"/>
  <c r="S1526" i="11"/>
  <c r="R1526" i="11"/>
  <c r="S1525" i="11"/>
  <c r="R1525" i="11"/>
  <c r="S1524" i="11"/>
  <c r="R1524" i="11"/>
  <c r="S1523" i="11"/>
  <c r="R1523" i="11"/>
  <c r="S1522" i="11"/>
  <c r="R1522" i="11"/>
  <c r="S1521" i="11"/>
  <c r="R1521" i="11"/>
  <c r="S1520" i="11"/>
  <c r="R1520" i="11"/>
  <c r="S1519" i="11"/>
  <c r="R1519" i="11"/>
  <c r="S1518" i="11"/>
  <c r="R1518" i="11"/>
  <c r="S1517" i="11"/>
  <c r="R1517" i="11"/>
  <c r="S1516" i="11"/>
  <c r="R1516" i="11"/>
  <c r="S1515" i="11"/>
  <c r="R1515" i="11"/>
  <c r="S1514" i="11"/>
  <c r="R1514" i="11"/>
  <c r="S1513" i="11"/>
  <c r="R1513" i="11"/>
  <c r="S1512" i="11"/>
  <c r="R1512" i="11"/>
  <c r="S1511" i="11"/>
  <c r="R1511" i="11"/>
  <c r="S1510" i="11"/>
  <c r="R1510" i="11"/>
  <c r="S1509" i="11"/>
  <c r="R1509" i="11"/>
  <c r="S1508" i="11"/>
  <c r="R1508" i="11"/>
  <c r="S1507" i="11"/>
  <c r="R1507" i="11"/>
  <c r="S1506" i="11"/>
  <c r="R1506" i="11"/>
  <c r="S1505" i="11"/>
  <c r="R1505" i="11"/>
  <c r="S1504" i="11"/>
  <c r="R1504" i="11"/>
  <c r="S1503" i="11"/>
  <c r="R1503" i="11"/>
  <c r="S1502" i="11"/>
  <c r="R1502" i="11"/>
  <c r="S1501" i="11"/>
  <c r="R1501" i="11"/>
  <c r="S1500" i="11"/>
  <c r="R1500" i="11"/>
  <c r="S1499" i="11"/>
  <c r="R1499" i="11"/>
  <c r="S1498" i="11"/>
  <c r="R1498" i="11"/>
  <c r="S1497" i="11"/>
  <c r="R1497" i="11"/>
  <c r="S1496" i="11"/>
  <c r="R1496" i="11"/>
  <c r="S1495" i="11"/>
  <c r="R1495" i="11"/>
  <c r="S1494" i="11"/>
  <c r="R1494" i="11"/>
  <c r="S1493" i="11"/>
  <c r="R1493" i="11"/>
  <c r="S1492" i="11"/>
  <c r="R1492" i="11"/>
  <c r="S1491" i="11"/>
  <c r="R1491" i="11"/>
  <c r="S1490" i="11"/>
  <c r="R1490" i="11"/>
  <c r="S1489" i="11"/>
  <c r="R1489" i="11"/>
  <c r="S1488" i="11"/>
  <c r="R1488" i="11"/>
  <c r="S1487" i="11"/>
  <c r="R1487" i="11"/>
  <c r="S1486" i="11"/>
  <c r="R1486" i="11"/>
  <c r="S1485" i="11"/>
  <c r="R1485" i="11"/>
  <c r="S1484" i="11"/>
  <c r="R1484" i="11"/>
  <c r="S1483" i="11"/>
  <c r="R1483" i="11"/>
  <c r="S1482" i="11"/>
  <c r="R1482" i="11"/>
  <c r="S1481" i="11"/>
  <c r="R1481" i="11"/>
  <c r="S1480" i="11"/>
  <c r="R1480" i="11"/>
  <c r="S1479" i="11"/>
  <c r="R1479" i="11"/>
  <c r="S1478" i="11"/>
  <c r="R1478" i="11"/>
  <c r="S1477" i="11"/>
  <c r="R1477" i="11"/>
  <c r="S1476" i="11"/>
  <c r="R1476" i="11"/>
  <c r="S1475" i="11"/>
  <c r="R1475" i="11"/>
  <c r="S1474" i="11"/>
  <c r="R1474" i="11"/>
  <c r="S1473" i="11"/>
  <c r="R1473" i="11"/>
  <c r="S1472" i="11"/>
  <c r="R1472" i="11"/>
  <c r="S1471" i="11"/>
  <c r="R1471" i="11"/>
  <c r="S1470" i="11"/>
  <c r="R1470" i="11"/>
  <c r="S1469" i="11"/>
  <c r="R1469" i="11"/>
  <c r="S1468" i="11"/>
  <c r="R1468" i="11"/>
  <c r="S1467" i="11"/>
  <c r="R1467" i="11"/>
  <c r="S1466" i="11"/>
  <c r="R1466" i="11"/>
  <c r="S1465" i="11"/>
  <c r="R1465" i="11"/>
  <c r="S1464" i="11"/>
  <c r="R1464" i="11"/>
  <c r="S1463" i="11"/>
  <c r="R1463" i="11"/>
  <c r="S1462" i="11"/>
  <c r="R1462" i="11"/>
  <c r="S1461" i="11"/>
  <c r="R1461" i="11"/>
  <c r="S1460" i="11"/>
  <c r="R1460" i="11"/>
  <c r="S1459" i="11"/>
  <c r="R1459" i="11"/>
  <c r="S1458" i="11"/>
  <c r="R1458" i="11"/>
  <c r="S1457" i="11"/>
  <c r="R1457" i="11"/>
  <c r="S1456" i="11"/>
  <c r="R1456" i="11"/>
  <c r="S1455" i="11"/>
  <c r="R1455" i="11"/>
  <c r="S1454" i="11"/>
  <c r="R1454" i="11"/>
  <c r="S1453" i="11"/>
  <c r="R1453" i="11"/>
  <c r="S1452" i="11"/>
  <c r="R1452" i="11"/>
  <c r="S1451" i="11"/>
  <c r="R1451" i="11"/>
  <c r="S1450" i="11"/>
  <c r="R1450" i="11"/>
  <c r="S1449" i="11"/>
  <c r="R1449" i="11"/>
  <c r="S1448" i="11"/>
  <c r="R1448" i="11"/>
  <c r="S1447" i="11"/>
  <c r="R1447" i="11"/>
  <c r="S1446" i="11"/>
  <c r="R1446" i="11"/>
  <c r="S1445" i="11"/>
  <c r="R1445" i="11"/>
  <c r="S1444" i="11"/>
  <c r="R1444" i="11"/>
  <c r="S1443" i="11"/>
  <c r="R1443" i="11"/>
  <c r="S1442" i="11"/>
  <c r="R1442" i="11"/>
  <c r="S1441" i="11"/>
  <c r="R1441" i="11"/>
  <c r="S1440" i="11"/>
  <c r="R1440" i="11"/>
  <c r="S1439" i="11"/>
  <c r="R1439" i="11"/>
  <c r="S1438" i="11"/>
  <c r="R1438" i="11"/>
  <c r="S1437" i="11"/>
  <c r="R1437" i="11"/>
  <c r="S1436" i="11"/>
  <c r="R1436" i="11"/>
  <c r="S1435" i="11"/>
  <c r="R1435" i="11"/>
  <c r="S1434" i="11"/>
  <c r="R1434" i="11"/>
  <c r="S1433" i="11"/>
  <c r="R1433" i="11"/>
  <c r="S1432" i="11"/>
  <c r="R1432" i="11"/>
  <c r="S1431" i="11"/>
  <c r="R1431" i="11"/>
  <c r="S1430" i="11"/>
  <c r="R1430" i="11"/>
  <c r="S1429" i="11"/>
  <c r="R1429" i="11"/>
  <c r="S1428" i="11"/>
  <c r="R1428" i="11"/>
  <c r="S1427" i="11"/>
  <c r="R1427" i="11"/>
  <c r="S1426" i="11"/>
  <c r="R1426" i="11"/>
  <c r="S1425" i="11"/>
  <c r="R1425" i="11"/>
  <c r="S1424" i="11"/>
  <c r="R1424" i="11"/>
  <c r="S1423" i="11"/>
  <c r="R1423" i="11"/>
  <c r="S1422" i="11"/>
  <c r="R1422" i="11"/>
  <c r="S1421" i="11"/>
  <c r="R1421" i="11"/>
  <c r="S1420" i="11"/>
  <c r="R1420" i="11"/>
  <c r="S1419" i="11"/>
  <c r="R1419" i="11"/>
  <c r="S1418" i="11"/>
  <c r="R1418" i="11"/>
  <c r="S1417" i="11"/>
  <c r="R1417" i="11"/>
  <c r="S1416" i="11"/>
  <c r="R1416" i="11"/>
  <c r="S1415" i="11"/>
  <c r="R1415" i="11"/>
  <c r="S1414" i="11"/>
  <c r="R1414" i="11"/>
  <c r="S1413" i="11"/>
  <c r="R1413" i="11"/>
  <c r="S1412" i="11"/>
  <c r="R1412" i="11"/>
  <c r="S1411" i="11"/>
  <c r="R1411" i="11"/>
  <c r="S1410" i="11"/>
  <c r="R1410" i="11"/>
  <c r="S1409" i="11"/>
  <c r="R1409" i="11"/>
  <c r="S1408" i="11"/>
  <c r="R1408" i="11"/>
  <c r="S1407" i="11"/>
  <c r="R1407" i="11"/>
  <c r="S1406" i="11"/>
  <c r="R1406" i="11"/>
  <c r="S1405" i="11"/>
  <c r="R1405" i="11"/>
  <c r="S1404" i="11"/>
  <c r="R1404" i="11"/>
  <c r="S1403" i="11"/>
  <c r="R1403" i="11"/>
  <c r="S1402" i="11"/>
  <c r="R1402" i="11"/>
  <c r="S1401" i="11"/>
  <c r="R1401" i="11"/>
  <c r="S1400" i="11"/>
  <c r="R1400" i="11"/>
  <c r="S1399" i="11"/>
  <c r="R1399" i="11"/>
  <c r="S1398" i="11"/>
  <c r="R1398" i="11"/>
  <c r="S1397" i="11"/>
  <c r="R1397" i="11"/>
  <c r="S1396" i="11"/>
  <c r="R1396" i="11"/>
  <c r="S1395" i="11"/>
  <c r="R1395" i="11"/>
  <c r="S1394" i="11"/>
  <c r="R1394" i="11"/>
  <c r="S1393" i="11"/>
  <c r="R1393" i="11"/>
  <c r="S1392" i="11"/>
  <c r="R1392" i="11"/>
  <c r="S1391" i="11"/>
  <c r="R1391" i="11"/>
  <c r="S1390" i="11"/>
  <c r="R1390" i="11"/>
  <c r="S1389" i="11"/>
  <c r="R1389" i="11"/>
  <c r="S1388" i="11"/>
  <c r="R1388" i="11"/>
  <c r="S1387" i="11"/>
  <c r="R1387" i="11"/>
  <c r="S1386" i="11"/>
  <c r="R1386" i="11"/>
  <c r="S1385" i="11"/>
  <c r="R1385" i="11"/>
  <c r="S1384" i="11"/>
  <c r="R1384" i="11"/>
  <c r="S1383" i="11"/>
  <c r="R1383" i="11"/>
  <c r="S1382" i="11"/>
  <c r="R1382" i="11"/>
  <c r="S1381" i="11"/>
  <c r="R1381" i="11"/>
  <c r="S1380" i="11"/>
  <c r="R1380" i="11"/>
  <c r="S1379" i="11"/>
  <c r="R1379" i="11"/>
  <c r="S1378" i="11"/>
  <c r="R1378" i="11"/>
  <c r="S1377" i="11"/>
  <c r="R1377" i="11"/>
  <c r="S1376" i="11"/>
  <c r="R1376" i="11"/>
  <c r="S1375" i="11"/>
  <c r="R1375" i="11"/>
  <c r="S1374" i="11"/>
  <c r="R1374" i="11"/>
  <c r="S1373" i="11"/>
  <c r="R1373" i="11"/>
  <c r="S1372" i="11"/>
  <c r="R1372" i="11"/>
  <c r="S1371" i="11"/>
  <c r="R1371" i="11"/>
  <c r="S1370" i="11"/>
  <c r="R1370" i="11"/>
  <c r="S1369" i="11"/>
  <c r="R1369" i="11"/>
  <c r="S1368" i="11"/>
  <c r="R1368" i="11"/>
  <c r="S1367" i="11"/>
  <c r="R1367" i="11"/>
  <c r="S1366" i="11"/>
  <c r="R1366" i="11"/>
  <c r="S1365" i="11"/>
  <c r="R1365" i="11"/>
  <c r="S1364" i="11"/>
  <c r="R1364" i="11"/>
  <c r="S1363" i="11"/>
  <c r="R1363" i="11"/>
  <c r="S1362" i="11"/>
  <c r="R1362" i="11"/>
  <c r="S1361" i="11"/>
  <c r="R1361" i="11"/>
  <c r="S1360" i="11"/>
  <c r="R1360" i="11"/>
  <c r="S1359" i="11"/>
  <c r="R1359" i="11"/>
  <c r="S1358" i="11"/>
  <c r="R1358" i="11"/>
  <c r="S1357" i="11"/>
  <c r="R1357" i="11"/>
  <c r="S1356" i="11"/>
  <c r="R1356" i="11"/>
  <c r="S1355" i="11"/>
  <c r="R1355" i="11"/>
  <c r="S1354" i="11"/>
  <c r="R1354" i="11"/>
  <c r="S1353" i="11"/>
  <c r="R1353" i="11"/>
  <c r="S1352" i="11"/>
  <c r="R1352" i="11"/>
  <c r="S1351" i="11"/>
  <c r="R1351" i="11"/>
  <c r="S1350" i="11"/>
  <c r="R1350" i="11"/>
  <c r="S1349" i="11"/>
  <c r="R1349" i="11"/>
  <c r="S1348" i="11"/>
  <c r="R1348" i="11"/>
  <c r="S1347" i="11"/>
  <c r="R1347" i="11"/>
  <c r="S1346" i="11"/>
  <c r="R1346" i="11"/>
  <c r="S1345" i="11"/>
  <c r="R1345" i="11"/>
  <c r="S1344" i="11"/>
  <c r="R1344" i="11"/>
  <c r="S1343" i="11"/>
  <c r="R1343" i="11"/>
  <c r="S1342" i="11"/>
  <c r="R1342" i="11"/>
  <c r="S1341" i="11"/>
  <c r="R1341" i="11"/>
  <c r="S1340" i="11"/>
  <c r="R1340" i="11"/>
  <c r="S1339" i="11"/>
  <c r="R1339" i="11"/>
  <c r="S1338" i="11"/>
  <c r="R1338" i="11"/>
  <c r="S1337" i="11"/>
  <c r="R1337" i="11"/>
  <c r="S1336" i="11"/>
  <c r="R1336" i="11"/>
  <c r="S1335" i="11"/>
  <c r="R1335" i="11"/>
  <c r="S1334" i="11"/>
  <c r="R1334" i="11"/>
  <c r="S1333" i="11"/>
  <c r="R1333" i="11"/>
  <c r="S1332" i="11"/>
  <c r="R1332" i="11"/>
  <c r="S1331" i="11"/>
  <c r="R1331" i="11"/>
  <c r="S1330" i="11"/>
  <c r="R1330" i="11"/>
  <c r="S1329" i="11"/>
  <c r="R1329" i="11"/>
  <c r="S1328" i="11"/>
  <c r="R1328" i="11"/>
  <c r="S1327" i="11"/>
  <c r="R1327" i="11"/>
  <c r="S1326" i="11"/>
  <c r="R1326" i="11"/>
  <c r="S1325" i="11"/>
  <c r="R1325" i="11"/>
  <c r="S1324" i="11"/>
  <c r="R1324" i="11"/>
  <c r="S1323" i="11"/>
  <c r="R1323" i="11"/>
  <c r="S1322" i="11"/>
  <c r="R1322" i="11"/>
  <c r="S1321" i="11"/>
  <c r="R1321" i="11"/>
  <c r="S1320" i="11"/>
  <c r="R1320" i="11"/>
  <c r="S1319" i="11"/>
  <c r="R1319" i="11"/>
  <c r="S1318" i="11"/>
  <c r="R1318" i="11"/>
  <c r="S1317" i="11"/>
  <c r="R1317" i="11"/>
  <c r="S1316" i="11"/>
  <c r="R1316" i="11"/>
  <c r="S1315" i="11"/>
  <c r="R1315" i="11"/>
  <c r="S1314" i="11"/>
  <c r="R1314" i="11"/>
  <c r="S1313" i="11"/>
  <c r="R1313" i="11"/>
  <c r="S1312" i="11"/>
  <c r="R1312" i="11"/>
  <c r="S1311" i="11"/>
  <c r="R1311" i="11"/>
  <c r="S1310" i="11"/>
  <c r="R1310" i="11"/>
  <c r="S1309" i="11"/>
  <c r="R1309" i="11"/>
  <c r="S1308" i="11"/>
  <c r="R1308" i="11"/>
  <c r="S1307" i="11"/>
  <c r="R1307" i="11"/>
  <c r="S1306" i="11"/>
  <c r="R1306" i="11"/>
  <c r="S1305" i="11"/>
  <c r="R1305" i="11"/>
  <c r="S1304" i="11"/>
  <c r="R1304" i="11"/>
  <c r="S1303" i="11"/>
  <c r="R1303" i="11"/>
  <c r="S1302" i="11"/>
  <c r="R1302" i="11"/>
  <c r="S1301" i="11"/>
  <c r="R1301" i="11"/>
  <c r="S1300" i="11"/>
  <c r="R1300" i="11"/>
  <c r="S1299" i="11"/>
  <c r="R1299" i="11"/>
  <c r="S1298" i="11"/>
  <c r="R1298" i="11"/>
  <c r="S1297" i="11"/>
  <c r="R1297" i="11"/>
  <c r="S1296" i="11"/>
  <c r="R1296" i="11"/>
  <c r="S1295" i="11"/>
  <c r="R1295" i="11"/>
  <c r="S1294" i="11"/>
  <c r="R1294" i="11"/>
  <c r="S1293" i="11"/>
  <c r="R1293" i="11"/>
  <c r="S1292" i="11"/>
  <c r="R1292" i="11"/>
  <c r="S1291" i="11"/>
  <c r="R1291" i="11"/>
  <c r="S1290" i="11"/>
  <c r="R1290" i="11"/>
  <c r="S1289" i="11"/>
  <c r="R1289" i="11"/>
  <c r="S1288" i="11"/>
  <c r="R1288" i="11"/>
  <c r="S1287" i="11"/>
  <c r="R1287" i="11"/>
  <c r="S1286" i="11"/>
  <c r="R1286" i="11"/>
  <c r="S1285" i="11"/>
  <c r="R1285" i="11"/>
  <c r="S1284" i="11"/>
  <c r="R1284" i="11"/>
  <c r="S1283" i="11"/>
  <c r="R1283" i="11"/>
  <c r="S1282" i="11"/>
  <c r="R1282" i="11"/>
  <c r="S1281" i="11"/>
  <c r="R1281" i="11"/>
  <c r="S1280" i="11"/>
  <c r="R1280" i="11"/>
  <c r="S1279" i="11"/>
  <c r="R1279" i="11"/>
  <c r="S1278" i="11"/>
  <c r="R1278" i="11"/>
  <c r="S1277" i="11"/>
  <c r="R1277" i="11"/>
  <c r="S1276" i="11"/>
  <c r="R1276" i="11"/>
  <c r="S1275" i="11"/>
  <c r="R1275" i="11"/>
  <c r="S1274" i="11"/>
  <c r="R1274" i="11"/>
  <c r="S1273" i="11"/>
  <c r="R1273" i="11"/>
  <c r="S1272" i="11"/>
  <c r="R1272" i="11"/>
  <c r="S1271" i="11"/>
  <c r="R1271" i="11"/>
  <c r="S1270" i="11"/>
  <c r="R1270" i="11"/>
  <c r="S1269" i="11"/>
  <c r="R1269" i="11"/>
  <c r="S1268" i="11"/>
  <c r="R1268" i="11"/>
  <c r="S1267" i="11"/>
  <c r="R1267" i="11"/>
  <c r="S1266" i="11"/>
  <c r="R1266" i="11"/>
  <c r="S1265" i="11"/>
  <c r="R1265" i="11"/>
  <c r="S1264" i="11"/>
  <c r="R1264" i="11"/>
  <c r="S1263" i="11"/>
  <c r="R1263" i="11"/>
  <c r="S1262" i="11"/>
  <c r="R1262" i="11"/>
  <c r="S1261" i="11"/>
  <c r="R1261" i="11"/>
  <c r="S1260" i="11"/>
  <c r="R1260" i="11"/>
  <c r="S1259" i="11"/>
  <c r="R1259" i="11"/>
  <c r="S1258" i="11"/>
  <c r="R1258" i="11"/>
  <c r="S1257" i="11"/>
  <c r="R1257" i="11"/>
  <c r="S1256" i="11"/>
  <c r="R1256" i="11"/>
  <c r="S1255" i="11"/>
  <c r="R1255" i="11"/>
  <c r="S1254" i="11"/>
  <c r="R1254" i="11"/>
  <c r="S1253" i="11"/>
  <c r="R1253" i="11"/>
  <c r="S1252" i="11"/>
  <c r="R1252" i="11"/>
  <c r="S1251" i="11"/>
  <c r="R1251" i="11"/>
  <c r="S1250" i="11"/>
  <c r="R1250" i="11"/>
  <c r="S1249" i="11"/>
  <c r="R1249" i="11"/>
  <c r="S1248" i="11"/>
  <c r="R1248" i="11"/>
  <c r="S1247" i="11"/>
  <c r="R1247" i="11"/>
  <c r="S1246" i="11"/>
  <c r="R1246" i="11"/>
  <c r="S1245" i="11"/>
  <c r="R1245" i="11"/>
  <c r="S1244" i="11"/>
  <c r="R1244" i="11"/>
  <c r="S1243" i="11"/>
  <c r="R1243" i="11"/>
  <c r="S1242" i="11"/>
  <c r="R1242" i="11"/>
  <c r="S1241" i="11"/>
  <c r="R1241" i="11"/>
  <c r="S1240" i="11"/>
  <c r="R1240" i="11"/>
  <c r="S1239" i="11"/>
  <c r="R1239" i="11"/>
  <c r="S1238" i="11"/>
  <c r="R1238" i="11"/>
  <c r="S1237" i="11"/>
  <c r="R1237" i="11"/>
  <c r="S1236" i="11"/>
  <c r="R1236" i="11"/>
  <c r="S1235" i="11"/>
  <c r="R1235" i="11"/>
  <c r="S1234" i="11"/>
  <c r="R1234" i="11"/>
  <c r="S1233" i="11"/>
  <c r="R1233" i="11"/>
  <c r="S1232" i="11"/>
  <c r="R1232" i="11"/>
  <c r="S1231" i="11"/>
  <c r="R1231" i="11"/>
  <c r="S1230" i="11"/>
  <c r="R1230" i="11"/>
  <c r="S1229" i="11"/>
  <c r="R1229" i="11"/>
  <c r="S1228" i="11"/>
  <c r="R1228" i="11"/>
  <c r="S1227" i="11"/>
  <c r="R1227" i="11"/>
  <c r="S1226" i="11"/>
  <c r="R1226" i="11"/>
  <c r="S1225" i="11"/>
  <c r="R1225" i="11"/>
  <c r="S1224" i="11"/>
  <c r="R1224" i="11"/>
  <c r="S1223" i="11"/>
  <c r="R1223" i="11"/>
  <c r="S1222" i="11"/>
  <c r="R1222" i="11"/>
  <c r="S1221" i="11"/>
  <c r="R1221" i="11"/>
  <c r="S1220" i="11"/>
  <c r="R1220" i="11"/>
  <c r="S1219" i="11"/>
  <c r="R1219" i="11"/>
  <c r="S1218" i="11"/>
  <c r="R1218" i="11"/>
  <c r="S1217" i="11"/>
  <c r="R1217" i="11"/>
  <c r="S1216" i="11"/>
  <c r="R1216" i="11"/>
  <c r="S1215" i="11"/>
  <c r="R1215" i="11"/>
  <c r="S1214" i="11"/>
  <c r="R1214" i="11"/>
  <c r="S1213" i="11"/>
  <c r="R1213" i="11"/>
  <c r="S1212" i="11"/>
  <c r="R1212" i="11"/>
  <c r="S1211" i="11"/>
  <c r="R1211" i="11"/>
  <c r="S1210" i="11"/>
  <c r="R1210" i="11"/>
  <c r="S1209" i="11"/>
  <c r="R1209" i="11"/>
  <c r="S1208" i="11"/>
  <c r="R1208" i="11"/>
  <c r="S1207" i="11"/>
  <c r="R1207" i="11"/>
  <c r="S1206" i="11"/>
  <c r="R1206" i="11"/>
  <c r="S1205" i="11"/>
  <c r="R1205" i="11"/>
  <c r="S1204" i="11"/>
  <c r="R1204" i="11"/>
  <c r="S1203" i="11"/>
  <c r="R1203" i="11"/>
  <c r="S1202" i="11"/>
  <c r="R1202" i="11"/>
  <c r="S1201" i="11"/>
  <c r="R1201" i="11"/>
  <c r="S1200" i="11"/>
  <c r="R1200" i="11"/>
  <c r="S1199" i="11"/>
  <c r="R1199" i="11"/>
  <c r="S1198" i="11"/>
  <c r="R1198" i="11"/>
  <c r="S1197" i="11"/>
  <c r="R1197" i="11"/>
  <c r="S1196" i="11"/>
  <c r="R1196" i="11"/>
  <c r="S1195" i="11"/>
  <c r="R1195" i="11"/>
  <c r="S1194" i="11"/>
  <c r="R1194" i="11"/>
  <c r="S1193" i="11"/>
  <c r="R1193" i="11"/>
  <c r="S1192" i="11"/>
  <c r="R1192" i="11"/>
  <c r="S1191" i="11"/>
  <c r="R1191" i="11"/>
  <c r="S1190" i="11"/>
  <c r="R1190" i="11"/>
  <c r="S1189" i="11"/>
  <c r="R1189" i="11"/>
  <c r="S1188" i="11"/>
  <c r="R1188" i="11"/>
  <c r="S1187" i="11"/>
  <c r="R1187" i="11"/>
  <c r="S1186" i="11"/>
  <c r="R1186" i="11"/>
  <c r="S1185" i="11"/>
  <c r="R1185" i="11"/>
  <c r="S1184" i="11"/>
  <c r="R1184" i="11"/>
  <c r="S1183" i="11"/>
  <c r="R1183" i="11"/>
  <c r="S1182" i="11"/>
  <c r="R1182" i="11"/>
  <c r="S1181" i="11"/>
  <c r="R1181" i="11"/>
  <c r="S1180" i="11"/>
  <c r="R1180" i="11"/>
  <c r="S1179" i="11"/>
  <c r="R1179" i="11"/>
  <c r="S1178" i="11"/>
  <c r="R1178" i="11"/>
  <c r="S1177" i="11"/>
  <c r="R1177" i="11"/>
  <c r="S1176" i="11"/>
  <c r="R1176" i="11"/>
  <c r="S1175" i="11"/>
  <c r="R1175" i="11"/>
  <c r="S1174" i="11"/>
  <c r="R1174" i="11"/>
  <c r="S1173" i="11"/>
  <c r="R1173" i="11"/>
  <c r="S1172" i="11"/>
  <c r="R1172" i="11"/>
  <c r="S1171" i="11"/>
  <c r="R1171" i="11"/>
  <c r="S1170" i="11"/>
  <c r="R1170" i="11"/>
  <c r="S1169" i="11"/>
  <c r="R1169" i="11"/>
  <c r="S1168" i="11"/>
  <c r="R1168" i="11"/>
  <c r="S1167" i="11"/>
  <c r="R1167" i="11"/>
  <c r="S1166" i="11"/>
  <c r="R1166" i="11"/>
  <c r="S1165" i="11"/>
  <c r="R1165" i="11"/>
  <c r="S1164" i="11"/>
  <c r="R1164" i="11"/>
  <c r="S1163" i="11"/>
  <c r="R1163" i="11"/>
  <c r="S1162" i="11"/>
  <c r="R1162" i="11"/>
  <c r="S1161" i="11"/>
  <c r="R1161" i="11"/>
  <c r="S1160" i="11"/>
  <c r="R1160" i="11"/>
  <c r="S1159" i="11"/>
  <c r="R1159" i="11"/>
  <c r="S1158" i="11"/>
  <c r="R1158" i="11"/>
  <c r="S1157" i="11"/>
  <c r="R1157" i="11"/>
  <c r="S1156" i="11"/>
  <c r="R1156" i="11"/>
  <c r="S1155" i="11"/>
  <c r="R1155" i="11"/>
  <c r="S1154" i="11"/>
  <c r="R1154" i="11"/>
  <c r="S1153" i="11"/>
  <c r="R1153" i="11"/>
  <c r="S1152" i="11"/>
  <c r="R1152" i="11"/>
  <c r="S1151" i="11"/>
  <c r="R1151" i="11"/>
  <c r="S1150" i="11"/>
  <c r="R1150" i="11"/>
  <c r="S1149" i="11"/>
  <c r="R1149" i="11"/>
  <c r="S1148" i="11"/>
  <c r="R1148" i="11"/>
  <c r="S1147" i="11"/>
  <c r="R1147" i="11"/>
  <c r="S1146" i="11"/>
  <c r="R1146" i="11"/>
  <c r="S1145" i="11"/>
  <c r="R1145" i="11"/>
  <c r="S1144" i="11"/>
  <c r="R1144" i="11"/>
  <c r="S1143" i="11"/>
  <c r="R1143" i="11"/>
  <c r="S1142" i="11"/>
  <c r="R1142" i="11"/>
  <c r="S1141" i="11"/>
  <c r="R1141" i="11"/>
  <c r="S1140" i="11"/>
  <c r="R1140" i="11"/>
  <c r="S1139" i="11"/>
  <c r="R1139" i="11"/>
  <c r="S1138" i="11"/>
  <c r="R1138" i="11"/>
  <c r="S1137" i="11"/>
  <c r="R1137" i="11"/>
  <c r="S1136" i="11"/>
  <c r="R1136" i="11"/>
  <c r="S1135" i="11"/>
  <c r="R1135" i="11"/>
  <c r="S1134" i="11"/>
  <c r="R1134" i="11"/>
  <c r="S1133" i="11"/>
  <c r="R1133" i="11"/>
  <c r="S1132" i="11"/>
  <c r="R1132" i="11"/>
  <c r="S1131" i="11"/>
  <c r="R1131" i="11"/>
  <c r="S1130" i="11"/>
  <c r="R1130" i="11"/>
  <c r="S1129" i="11"/>
  <c r="R1129" i="11"/>
  <c r="S1128" i="11"/>
  <c r="R1128" i="11"/>
  <c r="S1127" i="11"/>
  <c r="R1127" i="11"/>
  <c r="S1126" i="11"/>
  <c r="R1126" i="11"/>
  <c r="S1125" i="11"/>
  <c r="R1125" i="11"/>
  <c r="S1124" i="11"/>
  <c r="R1124" i="11"/>
  <c r="S1123" i="11"/>
  <c r="R1123" i="11"/>
  <c r="S1122" i="11"/>
  <c r="R1122" i="11"/>
  <c r="S1121" i="11"/>
  <c r="R1121" i="11"/>
  <c r="S1120" i="11"/>
  <c r="R1120" i="11"/>
  <c r="S1119" i="11"/>
  <c r="R1119" i="11"/>
  <c r="S1118" i="11"/>
  <c r="R1118" i="11"/>
  <c r="S1117" i="11"/>
  <c r="R1117" i="11"/>
  <c r="S1116" i="11"/>
  <c r="R1116" i="11"/>
  <c r="S1115" i="11"/>
  <c r="R1115" i="11"/>
  <c r="S1114" i="11"/>
  <c r="R1114" i="11"/>
  <c r="S1113" i="11"/>
  <c r="R1113" i="11"/>
  <c r="S1112" i="11"/>
  <c r="R1112" i="11"/>
  <c r="S1111" i="11"/>
  <c r="R1111" i="11"/>
  <c r="S1110" i="11"/>
  <c r="R1110" i="11"/>
  <c r="S1109" i="11"/>
  <c r="R1109" i="11"/>
  <c r="S1108" i="11"/>
  <c r="R1108" i="11"/>
  <c r="S1107" i="11"/>
  <c r="R1107" i="11"/>
  <c r="S1106" i="11"/>
  <c r="R1106" i="11"/>
  <c r="S1105" i="11"/>
  <c r="R1105" i="11"/>
  <c r="S1104" i="11"/>
  <c r="R1104" i="11"/>
  <c r="S1103" i="11"/>
  <c r="R1103" i="11"/>
  <c r="S1102" i="11"/>
  <c r="R1102" i="11"/>
  <c r="S1101" i="11"/>
  <c r="R1101" i="11"/>
  <c r="S1100" i="11"/>
  <c r="R1100" i="11"/>
  <c r="S1099" i="11"/>
  <c r="R1099" i="11"/>
  <c r="S1098" i="11"/>
  <c r="R1098" i="11"/>
  <c r="S1097" i="11"/>
  <c r="R1097" i="11"/>
  <c r="S1096" i="11"/>
  <c r="R1096" i="11"/>
  <c r="S1095" i="11"/>
  <c r="R1095" i="11"/>
  <c r="S1094" i="11"/>
  <c r="R1094" i="11"/>
  <c r="S1093" i="11"/>
  <c r="R1093" i="11"/>
  <c r="S1092" i="11"/>
  <c r="R1092" i="11"/>
  <c r="S1091" i="11"/>
  <c r="R1091" i="11"/>
  <c r="S1090" i="11"/>
  <c r="R1090" i="11"/>
  <c r="S1089" i="11"/>
  <c r="R1089" i="11"/>
  <c r="S1088" i="11"/>
  <c r="R1088" i="11"/>
  <c r="S1087" i="11"/>
  <c r="R1087" i="11"/>
  <c r="S1086" i="11"/>
  <c r="R1086" i="11"/>
  <c r="S1085" i="11"/>
  <c r="R1085" i="11"/>
  <c r="S1084" i="11"/>
  <c r="R1084" i="11"/>
  <c r="S1083" i="11"/>
  <c r="R1083" i="11"/>
  <c r="S1082" i="11"/>
  <c r="R1082" i="11"/>
  <c r="S1081" i="11"/>
  <c r="R1081" i="11"/>
  <c r="S1080" i="11"/>
  <c r="R1080" i="11"/>
  <c r="S1079" i="11"/>
  <c r="R1079" i="11"/>
  <c r="S1078" i="11"/>
  <c r="R1078" i="11"/>
  <c r="S1077" i="11"/>
  <c r="R1077" i="11"/>
  <c r="S1076" i="11"/>
  <c r="R1076" i="11"/>
  <c r="S1075" i="11"/>
  <c r="R1075" i="11"/>
  <c r="S1074" i="11"/>
  <c r="R1074" i="11"/>
  <c r="S1073" i="11"/>
  <c r="R1073" i="11"/>
  <c r="S1072" i="11"/>
  <c r="R1072" i="11"/>
  <c r="S1071" i="11"/>
  <c r="R1071" i="11"/>
  <c r="S1070" i="11"/>
  <c r="R1070" i="11"/>
  <c r="S1069" i="11"/>
  <c r="R1069" i="11"/>
  <c r="S1068" i="11"/>
  <c r="R1068" i="11"/>
  <c r="S1067" i="11"/>
  <c r="R1067" i="11"/>
  <c r="S1066" i="11"/>
  <c r="R1066" i="11"/>
  <c r="S1065" i="11"/>
  <c r="R1065" i="11"/>
  <c r="S1064" i="11"/>
  <c r="R1064" i="11"/>
  <c r="S1063" i="11"/>
  <c r="R1063" i="11"/>
  <c r="S1062" i="11"/>
  <c r="R1062" i="11"/>
  <c r="S1061" i="11"/>
  <c r="R1061" i="11"/>
  <c r="S1060" i="11"/>
  <c r="R1060" i="11"/>
  <c r="S1059" i="11"/>
  <c r="R1059" i="11"/>
  <c r="S1058" i="11"/>
  <c r="R1058" i="11"/>
  <c r="S1057" i="11"/>
  <c r="R1057" i="11"/>
  <c r="S1056" i="11"/>
  <c r="R1056" i="11"/>
  <c r="S1055" i="11"/>
  <c r="R1055" i="11"/>
  <c r="S1054" i="11"/>
  <c r="R1054" i="11"/>
  <c r="S1053" i="11"/>
  <c r="R1053" i="11"/>
  <c r="S1052" i="11"/>
  <c r="R1052" i="11"/>
  <c r="S1051" i="11"/>
  <c r="R1051" i="11"/>
  <c r="S1050" i="11"/>
  <c r="R1050" i="11"/>
  <c r="S1049" i="11"/>
  <c r="R1049" i="11"/>
  <c r="S1048" i="11"/>
  <c r="R1048" i="11"/>
  <c r="S1047" i="11"/>
  <c r="R1047" i="11"/>
  <c r="S1046" i="11"/>
  <c r="R1046" i="11"/>
  <c r="S1045" i="11"/>
  <c r="R1045" i="11"/>
  <c r="S1044" i="11"/>
  <c r="R1044" i="11"/>
  <c r="S1043" i="11"/>
  <c r="R1043" i="11"/>
  <c r="S1042" i="11"/>
  <c r="R1042" i="11"/>
  <c r="S1041" i="11"/>
  <c r="R1041" i="11"/>
  <c r="S1040" i="11"/>
  <c r="R1040" i="11"/>
  <c r="S1039" i="11"/>
  <c r="R1039" i="11"/>
  <c r="S1038" i="11"/>
  <c r="R1038" i="11"/>
  <c r="S1037" i="11"/>
  <c r="R1037" i="11"/>
  <c r="S1036" i="11"/>
  <c r="R1036" i="11"/>
  <c r="S1035" i="11"/>
  <c r="R1035" i="11"/>
  <c r="S1034" i="11"/>
  <c r="R1034" i="11"/>
  <c r="S1033" i="11"/>
  <c r="R1033" i="11"/>
  <c r="S1032" i="11"/>
  <c r="R1032" i="11"/>
  <c r="S1031" i="11"/>
  <c r="R1031" i="11"/>
  <c r="S1030" i="11"/>
  <c r="R1030" i="11"/>
  <c r="S1029" i="11"/>
  <c r="R1029" i="11"/>
  <c r="S1028" i="11"/>
  <c r="R1028" i="11"/>
  <c r="S1027" i="11"/>
  <c r="R1027" i="11"/>
  <c r="S1026" i="11"/>
  <c r="R1026" i="11"/>
  <c r="S1025" i="11"/>
  <c r="R1025" i="11"/>
  <c r="S1024" i="11"/>
  <c r="R1024" i="11"/>
  <c r="S1023" i="11"/>
  <c r="R1023" i="11"/>
  <c r="S1022" i="11"/>
  <c r="R1022" i="11"/>
  <c r="S1021" i="11"/>
  <c r="R1021" i="11"/>
  <c r="S1020" i="11"/>
  <c r="R1020" i="11"/>
  <c r="S1019" i="11"/>
  <c r="R1019" i="11"/>
  <c r="S1018" i="11"/>
  <c r="R1018" i="11"/>
  <c r="S1017" i="11"/>
  <c r="R1017" i="11"/>
  <c r="S1016" i="11"/>
  <c r="R1016" i="11"/>
  <c r="S1015" i="11"/>
  <c r="R1015" i="11"/>
  <c r="S1014" i="11"/>
  <c r="R1014" i="11"/>
  <c r="S1013" i="11"/>
  <c r="R1013" i="11"/>
  <c r="S1012" i="11"/>
  <c r="R1012" i="11"/>
  <c r="S1011" i="11"/>
  <c r="R1011" i="11"/>
  <c r="S1010" i="11"/>
  <c r="R1010" i="11"/>
  <c r="S1009" i="11"/>
  <c r="R1009" i="11"/>
  <c r="S1008" i="11"/>
  <c r="R1008" i="11"/>
  <c r="S1007" i="11"/>
  <c r="R1007" i="11"/>
  <c r="S1006" i="11"/>
  <c r="R1006" i="11"/>
  <c r="S1005" i="11"/>
  <c r="R1005" i="11"/>
  <c r="S1004" i="11"/>
  <c r="R1004" i="11"/>
  <c r="S1003" i="11"/>
  <c r="R1003" i="11"/>
  <c r="S1002" i="11"/>
  <c r="R1002" i="11"/>
  <c r="S1001" i="11"/>
  <c r="R1001" i="11"/>
  <c r="S1000" i="11"/>
  <c r="R1000" i="11"/>
  <c r="S999" i="11"/>
  <c r="R999" i="11"/>
  <c r="S998" i="11"/>
  <c r="R998" i="11"/>
  <c r="S997" i="11"/>
  <c r="R997" i="11"/>
  <c r="S996" i="11"/>
  <c r="R996" i="11"/>
  <c r="S995" i="11"/>
  <c r="R995" i="11"/>
  <c r="S994" i="11"/>
  <c r="R994" i="11"/>
  <c r="S993" i="11"/>
  <c r="R993" i="11"/>
  <c r="S992" i="11"/>
  <c r="R992" i="11"/>
  <c r="S991" i="11"/>
  <c r="R991" i="11"/>
  <c r="S990" i="11"/>
  <c r="R990" i="11"/>
  <c r="S989" i="11"/>
  <c r="R989" i="11"/>
  <c r="S988" i="11"/>
  <c r="R988" i="11"/>
  <c r="S987" i="11"/>
  <c r="R987" i="11"/>
  <c r="S986" i="11"/>
  <c r="R986" i="11"/>
  <c r="S985" i="11"/>
  <c r="R985" i="11"/>
  <c r="S984" i="11"/>
  <c r="R984" i="11"/>
  <c r="S983" i="11"/>
  <c r="R983" i="11"/>
  <c r="S982" i="11"/>
  <c r="R982" i="11"/>
  <c r="S981" i="11"/>
  <c r="R981" i="11"/>
  <c r="S980" i="11"/>
  <c r="R980" i="11"/>
  <c r="S979" i="11"/>
  <c r="R979" i="11"/>
  <c r="S978" i="11"/>
  <c r="R978" i="11"/>
  <c r="S977" i="11"/>
  <c r="R977" i="11"/>
  <c r="S976" i="11"/>
  <c r="R976" i="11"/>
  <c r="S975" i="11"/>
  <c r="R975" i="11"/>
  <c r="S974" i="11"/>
  <c r="R974" i="11"/>
  <c r="S973" i="11"/>
  <c r="R973" i="11"/>
  <c r="S972" i="11"/>
  <c r="R972" i="11"/>
  <c r="S971" i="11"/>
  <c r="R971" i="11"/>
  <c r="S970" i="11"/>
  <c r="R970" i="11"/>
  <c r="S969" i="11"/>
  <c r="R969" i="11"/>
  <c r="S968" i="11"/>
  <c r="R968" i="11"/>
  <c r="S967" i="11"/>
  <c r="R967" i="11"/>
  <c r="S966" i="11"/>
  <c r="R966" i="11"/>
  <c r="S965" i="11"/>
  <c r="R965" i="11"/>
  <c r="S964" i="11"/>
  <c r="R964" i="11"/>
  <c r="S963" i="11"/>
  <c r="R963" i="11"/>
  <c r="S962" i="11"/>
  <c r="R962" i="11"/>
  <c r="S961" i="11"/>
  <c r="R961" i="11"/>
  <c r="S960" i="11"/>
  <c r="R960" i="11"/>
  <c r="S959" i="11"/>
  <c r="R959" i="11"/>
  <c r="S958" i="11"/>
  <c r="R958" i="11"/>
  <c r="S957" i="11"/>
  <c r="R957" i="11"/>
  <c r="S956" i="11"/>
  <c r="R956" i="11"/>
  <c r="S955" i="11"/>
  <c r="R955" i="11"/>
  <c r="S954" i="11"/>
  <c r="R954" i="11"/>
  <c r="S953" i="11"/>
  <c r="R953" i="11"/>
  <c r="S952" i="11"/>
  <c r="R952" i="11"/>
  <c r="S951" i="11"/>
  <c r="R951" i="11"/>
  <c r="S950" i="11"/>
  <c r="R950" i="11"/>
  <c r="S949" i="11"/>
  <c r="R949" i="11"/>
  <c r="S948" i="11"/>
  <c r="R948" i="11"/>
  <c r="S947" i="11"/>
  <c r="R947" i="11"/>
  <c r="S946" i="11"/>
  <c r="R946" i="11"/>
  <c r="S945" i="11"/>
  <c r="R945" i="11"/>
  <c r="S944" i="11"/>
  <c r="R944" i="11"/>
  <c r="S943" i="11"/>
  <c r="R943" i="11"/>
  <c r="S942" i="11"/>
  <c r="R942" i="11"/>
  <c r="S941" i="11"/>
  <c r="R941" i="11"/>
  <c r="S940" i="11"/>
  <c r="R940" i="11"/>
  <c r="S939" i="11"/>
  <c r="R939" i="11"/>
  <c r="S938" i="11"/>
  <c r="R938" i="11"/>
  <c r="S937" i="11"/>
  <c r="R937" i="11"/>
  <c r="S936" i="11"/>
  <c r="R936" i="11"/>
  <c r="S935" i="11"/>
  <c r="R935" i="11"/>
  <c r="S934" i="11"/>
  <c r="R934" i="11"/>
  <c r="S933" i="11"/>
  <c r="R933" i="11"/>
  <c r="S932" i="11"/>
  <c r="R932" i="11"/>
  <c r="S931" i="11"/>
  <c r="R931" i="11"/>
  <c r="S930" i="11"/>
  <c r="R930" i="11"/>
  <c r="S929" i="11"/>
  <c r="R929" i="11"/>
  <c r="S928" i="11"/>
  <c r="R928" i="11"/>
  <c r="S927" i="11"/>
  <c r="R927" i="11"/>
  <c r="S926" i="11"/>
  <c r="R926" i="11"/>
  <c r="S925" i="11"/>
  <c r="R925" i="11"/>
  <c r="S924" i="11"/>
  <c r="R924" i="11"/>
  <c r="S923" i="11"/>
  <c r="R923" i="11"/>
  <c r="S922" i="11"/>
  <c r="R922" i="11"/>
  <c r="S921" i="11"/>
  <c r="R921" i="11"/>
  <c r="S920" i="11"/>
  <c r="R920" i="11"/>
  <c r="S919" i="11"/>
  <c r="R919" i="11"/>
  <c r="S918" i="11"/>
  <c r="R918" i="11"/>
  <c r="S917" i="11"/>
  <c r="R917" i="11"/>
  <c r="S916" i="11"/>
  <c r="R916" i="11"/>
  <c r="S915" i="11"/>
  <c r="R915" i="11"/>
  <c r="S914" i="11"/>
  <c r="R914" i="11"/>
  <c r="S913" i="11"/>
  <c r="R913" i="11"/>
  <c r="S912" i="11"/>
  <c r="R912" i="11"/>
  <c r="S911" i="11"/>
  <c r="R911" i="11"/>
  <c r="S910" i="11"/>
  <c r="R910" i="11"/>
  <c r="S909" i="11"/>
  <c r="R909" i="11"/>
  <c r="S908" i="11"/>
  <c r="R908" i="11"/>
  <c r="S907" i="11"/>
  <c r="R907" i="11"/>
  <c r="S906" i="11"/>
  <c r="R906" i="11"/>
  <c r="S905" i="11"/>
  <c r="R905" i="11"/>
  <c r="S904" i="11"/>
  <c r="R904" i="11"/>
  <c r="S903" i="11"/>
  <c r="R903" i="11"/>
  <c r="S902" i="11"/>
  <c r="R902" i="11"/>
  <c r="S901" i="11"/>
  <c r="R901" i="11"/>
  <c r="S900" i="11"/>
  <c r="R900" i="11"/>
  <c r="S899" i="11"/>
  <c r="R899" i="11"/>
  <c r="S898" i="11"/>
  <c r="R898" i="11"/>
  <c r="S897" i="11"/>
  <c r="R897" i="11"/>
  <c r="S896" i="11"/>
  <c r="R896" i="11"/>
  <c r="S895" i="11"/>
  <c r="R895" i="11"/>
  <c r="S894" i="11"/>
  <c r="R894" i="11"/>
  <c r="S893" i="11"/>
  <c r="R893" i="11"/>
  <c r="S892" i="11"/>
  <c r="R892" i="11"/>
  <c r="S891" i="11"/>
  <c r="R891" i="11"/>
  <c r="S890" i="11"/>
  <c r="R890" i="11"/>
  <c r="S889" i="11"/>
  <c r="R889" i="11"/>
  <c r="S888" i="11"/>
  <c r="R888" i="11"/>
  <c r="S887" i="11"/>
  <c r="R887" i="11"/>
  <c r="S886" i="11"/>
  <c r="R886" i="11"/>
  <c r="S885" i="11"/>
  <c r="R885" i="11"/>
  <c r="S884" i="11"/>
  <c r="R884" i="11"/>
  <c r="S883" i="11"/>
  <c r="R883" i="11"/>
  <c r="S882" i="11"/>
  <c r="R882" i="11"/>
  <c r="S881" i="11"/>
  <c r="R881" i="11"/>
  <c r="S880" i="11"/>
  <c r="R880" i="11"/>
  <c r="S879" i="11"/>
  <c r="R879" i="11"/>
  <c r="S878" i="11"/>
  <c r="R878" i="11"/>
  <c r="S877" i="11"/>
  <c r="R877" i="11"/>
  <c r="S876" i="11"/>
  <c r="R876" i="11"/>
  <c r="S875" i="11"/>
  <c r="R875" i="11"/>
  <c r="S874" i="11"/>
  <c r="R874" i="11"/>
  <c r="S873" i="11"/>
  <c r="R873" i="11"/>
  <c r="S872" i="11"/>
  <c r="R872" i="11"/>
  <c r="S871" i="11"/>
  <c r="R871" i="11"/>
  <c r="S870" i="11"/>
  <c r="R870" i="11"/>
  <c r="S869" i="11"/>
  <c r="R869" i="11"/>
  <c r="S868" i="11"/>
  <c r="R868" i="11"/>
  <c r="S867" i="11"/>
  <c r="R867" i="11"/>
  <c r="S866" i="11"/>
  <c r="R866" i="11"/>
  <c r="S865" i="11"/>
  <c r="R865" i="11"/>
  <c r="S864" i="11"/>
  <c r="R864" i="11"/>
  <c r="S863" i="11"/>
  <c r="R863" i="11"/>
  <c r="S862" i="11"/>
  <c r="R862" i="11"/>
  <c r="S861" i="11"/>
  <c r="R861" i="11"/>
  <c r="S860" i="11"/>
  <c r="R860" i="11"/>
  <c r="S859" i="11"/>
  <c r="R859" i="11"/>
  <c r="S858" i="11"/>
  <c r="R858" i="11"/>
  <c r="S857" i="11"/>
  <c r="R857" i="11"/>
  <c r="S856" i="11"/>
  <c r="R856" i="11"/>
  <c r="S855" i="11"/>
  <c r="R855" i="11"/>
  <c r="S854" i="11"/>
  <c r="R854" i="11"/>
  <c r="S853" i="11"/>
  <c r="R853" i="11"/>
  <c r="S852" i="11"/>
  <c r="R852" i="11"/>
  <c r="S851" i="11"/>
  <c r="R851" i="11"/>
  <c r="S850" i="11"/>
  <c r="R850" i="11"/>
  <c r="S849" i="11"/>
  <c r="R849" i="11"/>
  <c r="S848" i="11"/>
  <c r="R848" i="11"/>
  <c r="S847" i="11"/>
  <c r="R847" i="11"/>
  <c r="S846" i="11"/>
  <c r="R846" i="11"/>
  <c r="S845" i="11"/>
  <c r="R845" i="11"/>
  <c r="S844" i="11"/>
  <c r="R844" i="11"/>
  <c r="S843" i="11"/>
  <c r="R843" i="11"/>
  <c r="S842" i="11"/>
  <c r="R842" i="11"/>
  <c r="S841" i="11"/>
  <c r="R841" i="11"/>
  <c r="S840" i="11"/>
  <c r="R840" i="11"/>
  <c r="S839" i="11"/>
  <c r="R839" i="11"/>
  <c r="S838" i="11"/>
  <c r="R838" i="11"/>
  <c r="S837" i="11"/>
  <c r="R837" i="11"/>
  <c r="S836" i="11"/>
  <c r="R836" i="11"/>
  <c r="S835" i="11"/>
  <c r="R835" i="11"/>
  <c r="S834" i="11"/>
  <c r="R834" i="11"/>
  <c r="S833" i="11"/>
  <c r="R833" i="11"/>
  <c r="S832" i="11"/>
  <c r="R832" i="11"/>
  <c r="S831" i="11"/>
  <c r="R831" i="11"/>
  <c r="S830" i="11"/>
  <c r="R830" i="11"/>
  <c r="S829" i="11"/>
  <c r="R829" i="11"/>
  <c r="S828" i="11"/>
  <c r="R828" i="11"/>
  <c r="S827" i="11"/>
  <c r="R827" i="11"/>
  <c r="S826" i="11"/>
  <c r="R826" i="11"/>
  <c r="S825" i="11"/>
  <c r="R825" i="11"/>
  <c r="S824" i="11"/>
  <c r="R824" i="11"/>
  <c r="S823" i="11"/>
  <c r="R823" i="11"/>
  <c r="S822" i="11"/>
  <c r="R822" i="11"/>
  <c r="S821" i="11"/>
  <c r="R821" i="11"/>
  <c r="S820" i="11"/>
  <c r="R820" i="11"/>
  <c r="S819" i="11"/>
  <c r="R819" i="11"/>
  <c r="S818" i="11"/>
  <c r="R818" i="11"/>
  <c r="S817" i="11"/>
  <c r="R817" i="11"/>
  <c r="S816" i="11"/>
  <c r="R816" i="11"/>
  <c r="S815" i="11"/>
  <c r="R815" i="11"/>
  <c r="S814" i="11"/>
  <c r="R814" i="11"/>
  <c r="S813" i="11"/>
  <c r="R813" i="11"/>
  <c r="S812" i="11"/>
  <c r="R812" i="11"/>
  <c r="S811" i="11"/>
  <c r="R811" i="11"/>
  <c r="S810" i="11"/>
  <c r="R810" i="11"/>
  <c r="S809" i="11"/>
  <c r="R809" i="11"/>
  <c r="S808" i="11"/>
  <c r="R808" i="11"/>
  <c r="S807" i="11"/>
  <c r="R807" i="11"/>
  <c r="S806" i="11"/>
  <c r="R806" i="11"/>
  <c r="S805" i="11"/>
  <c r="R805" i="11"/>
  <c r="S804" i="11"/>
  <c r="R804" i="11"/>
  <c r="S803" i="11"/>
  <c r="R803" i="11"/>
  <c r="S802" i="11"/>
  <c r="R802" i="11"/>
  <c r="S801" i="11"/>
  <c r="R801" i="11"/>
  <c r="S800" i="11"/>
  <c r="R800" i="11"/>
  <c r="S799" i="11"/>
  <c r="R799" i="11"/>
  <c r="S798" i="11"/>
  <c r="R798" i="11"/>
  <c r="S797" i="11"/>
  <c r="R797" i="11"/>
  <c r="S796" i="11"/>
  <c r="R796" i="11"/>
  <c r="S795" i="11"/>
  <c r="R795" i="11"/>
  <c r="S794" i="11"/>
  <c r="R794" i="11"/>
  <c r="S793" i="11"/>
  <c r="R793" i="11"/>
  <c r="S792" i="11"/>
  <c r="R792" i="11"/>
  <c r="S791" i="11"/>
  <c r="R791" i="11"/>
  <c r="S790" i="11"/>
  <c r="R790" i="11"/>
  <c r="S789" i="11"/>
  <c r="R789" i="11"/>
  <c r="S788" i="11"/>
  <c r="R788" i="11"/>
  <c r="S787" i="11"/>
  <c r="R787" i="11"/>
  <c r="S786" i="11"/>
  <c r="R786" i="11"/>
  <c r="S785" i="11"/>
  <c r="R785" i="11"/>
  <c r="S784" i="11"/>
  <c r="R784" i="11"/>
  <c r="S783" i="11"/>
  <c r="R783" i="11"/>
  <c r="S782" i="11"/>
  <c r="R782" i="11"/>
  <c r="S781" i="11"/>
  <c r="R781" i="11"/>
  <c r="S780" i="11"/>
  <c r="R780" i="11"/>
  <c r="S779" i="11"/>
  <c r="R779" i="11"/>
  <c r="S778" i="11"/>
  <c r="R778" i="11"/>
  <c r="S777" i="11"/>
  <c r="R777" i="11"/>
  <c r="S776" i="11"/>
  <c r="R776" i="11"/>
  <c r="S775" i="11"/>
  <c r="R775" i="11"/>
  <c r="S774" i="11"/>
  <c r="R774" i="11"/>
  <c r="S773" i="11"/>
  <c r="R773" i="11"/>
  <c r="S772" i="11"/>
  <c r="R772" i="11"/>
  <c r="S771" i="11"/>
  <c r="R771" i="11"/>
  <c r="S770" i="11"/>
  <c r="R770" i="11"/>
  <c r="S769" i="11"/>
  <c r="R769" i="11"/>
  <c r="S768" i="11"/>
  <c r="R768" i="11"/>
  <c r="S767" i="11"/>
  <c r="R767" i="11"/>
  <c r="S766" i="11"/>
  <c r="R766" i="11"/>
  <c r="S765" i="11"/>
  <c r="R765" i="11"/>
  <c r="S764" i="11"/>
  <c r="R764" i="11"/>
  <c r="S763" i="11"/>
  <c r="R763" i="11"/>
  <c r="S762" i="11"/>
  <c r="R762" i="11"/>
  <c r="S761" i="11"/>
  <c r="R761" i="11"/>
  <c r="S760" i="11"/>
  <c r="R760" i="11"/>
  <c r="S759" i="11"/>
  <c r="R759" i="11"/>
  <c r="S758" i="11"/>
  <c r="R758" i="11"/>
  <c r="S757" i="11"/>
  <c r="R757" i="11"/>
  <c r="S756" i="11"/>
  <c r="R756" i="11"/>
  <c r="S755" i="11"/>
  <c r="R755" i="11"/>
  <c r="S754" i="11"/>
  <c r="R754" i="11"/>
  <c r="S753" i="11"/>
  <c r="R753" i="11"/>
  <c r="S752" i="11"/>
  <c r="R752" i="11"/>
  <c r="S751" i="11"/>
  <c r="R751" i="11"/>
  <c r="S750" i="11"/>
  <c r="R750" i="11"/>
  <c r="S749" i="11"/>
  <c r="R749" i="11"/>
  <c r="S748" i="11"/>
  <c r="R748" i="11"/>
  <c r="S747" i="11"/>
  <c r="R747" i="11"/>
  <c r="S746" i="11"/>
  <c r="R746" i="11"/>
  <c r="S745" i="11"/>
  <c r="R745" i="11"/>
  <c r="S744" i="11"/>
  <c r="R744" i="11"/>
  <c r="S743" i="11"/>
  <c r="R743" i="11"/>
  <c r="S742" i="11"/>
  <c r="R742" i="11"/>
  <c r="S741" i="11"/>
  <c r="R741" i="11"/>
  <c r="S740" i="11"/>
  <c r="R740" i="11"/>
  <c r="S739" i="11"/>
  <c r="R739" i="11"/>
  <c r="S738" i="11"/>
  <c r="R738" i="11"/>
  <c r="S737" i="11"/>
  <c r="R737" i="11"/>
  <c r="S736" i="11"/>
  <c r="R736" i="11"/>
  <c r="S735" i="11"/>
  <c r="R735" i="11"/>
  <c r="S734" i="11"/>
  <c r="R734" i="11"/>
  <c r="S733" i="11"/>
  <c r="R733" i="11"/>
  <c r="S732" i="11"/>
  <c r="R732" i="11"/>
  <c r="S731" i="11"/>
  <c r="R731" i="11"/>
  <c r="S730" i="11"/>
  <c r="R730" i="11"/>
  <c r="S729" i="11"/>
  <c r="R729" i="11"/>
  <c r="S728" i="11"/>
  <c r="R728" i="11"/>
  <c r="S727" i="11"/>
  <c r="R727" i="11"/>
  <c r="S726" i="11"/>
  <c r="R726" i="11"/>
  <c r="S725" i="11"/>
  <c r="R725" i="11"/>
  <c r="S724" i="11"/>
  <c r="R724" i="11"/>
  <c r="S723" i="11"/>
  <c r="R723" i="11"/>
  <c r="S722" i="11"/>
  <c r="R722" i="11"/>
  <c r="S721" i="11"/>
  <c r="R721" i="11"/>
  <c r="S720" i="11"/>
  <c r="R720" i="11"/>
  <c r="S719" i="11"/>
  <c r="R719" i="11"/>
  <c r="S718" i="11"/>
  <c r="R718" i="11"/>
  <c r="S717" i="11"/>
  <c r="R717" i="11"/>
  <c r="S716" i="11"/>
  <c r="R716" i="11"/>
  <c r="S715" i="11"/>
  <c r="R715" i="11"/>
  <c r="S714" i="11"/>
  <c r="R714" i="11"/>
  <c r="S713" i="11"/>
  <c r="R713" i="11"/>
  <c r="S712" i="11"/>
  <c r="R712" i="11"/>
  <c r="S711" i="11"/>
  <c r="R711" i="11"/>
  <c r="S710" i="11"/>
  <c r="R710" i="11"/>
  <c r="S709" i="11"/>
  <c r="R709" i="11"/>
  <c r="S708" i="11"/>
  <c r="R708" i="11"/>
  <c r="S707" i="11"/>
  <c r="R707" i="11"/>
  <c r="S706" i="11"/>
  <c r="R706" i="11"/>
  <c r="S705" i="11"/>
  <c r="R705" i="11"/>
  <c r="S704" i="11"/>
  <c r="R704" i="11"/>
  <c r="S703" i="11"/>
  <c r="R703" i="11"/>
  <c r="S702" i="11"/>
  <c r="R702" i="11"/>
  <c r="S701" i="11"/>
  <c r="R701" i="11"/>
  <c r="S700" i="11"/>
  <c r="R700" i="11"/>
  <c r="S699" i="11"/>
  <c r="R699" i="11"/>
  <c r="S698" i="11"/>
  <c r="R698" i="11"/>
  <c r="S697" i="11"/>
  <c r="R697" i="11"/>
  <c r="S696" i="11"/>
  <c r="R696" i="11"/>
  <c r="S695" i="11"/>
  <c r="R695" i="11"/>
  <c r="S694" i="11"/>
  <c r="R694" i="11"/>
  <c r="S693" i="11"/>
  <c r="R693" i="11"/>
  <c r="S692" i="11"/>
  <c r="R692" i="11"/>
  <c r="S691" i="11"/>
  <c r="R691" i="11"/>
  <c r="S690" i="11"/>
  <c r="R690" i="11"/>
  <c r="S689" i="11"/>
  <c r="R689" i="11"/>
  <c r="S688" i="11"/>
  <c r="R688" i="11"/>
  <c r="S687" i="11"/>
  <c r="R687" i="11"/>
  <c r="S686" i="11"/>
  <c r="R686" i="11"/>
  <c r="S685" i="11"/>
  <c r="R685" i="11"/>
  <c r="S684" i="11"/>
  <c r="R684" i="11"/>
  <c r="S683" i="11"/>
  <c r="R683" i="11"/>
  <c r="S682" i="11"/>
  <c r="R682" i="11"/>
  <c r="S681" i="11"/>
  <c r="R681" i="11"/>
  <c r="S680" i="11"/>
  <c r="R680" i="11"/>
  <c r="S679" i="11"/>
  <c r="R679" i="11"/>
  <c r="S678" i="11"/>
  <c r="R678" i="11"/>
  <c r="S677" i="11"/>
  <c r="R677" i="11"/>
  <c r="S676" i="11"/>
  <c r="R676" i="11"/>
  <c r="S675" i="11"/>
  <c r="R675" i="11"/>
  <c r="S674" i="11"/>
  <c r="R674" i="11"/>
  <c r="S673" i="11"/>
  <c r="R673" i="11"/>
  <c r="S672" i="11"/>
  <c r="R672" i="11"/>
  <c r="S671" i="11"/>
  <c r="R671" i="11"/>
  <c r="S670" i="11"/>
  <c r="R670" i="11"/>
  <c r="S669" i="11"/>
  <c r="R669" i="11"/>
  <c r="S668" i="11"/>
  <c r="R668" i="11"/>
  <c r="S667" i="11"/>
  <c r="R667" i="11"/>
  <c r="S666" i="11"/>
  <c r="R666" i="11"/>
  <c r="S665" i="11"/>
  <c r="R665" i="11"/>
  <c r="S664" i="11"/>
  <c r="R664" i="11"/>
  <c r="S663" i="11"/>
  <c r="R663" i="11"/>
  <c r="S662" i="11"/>
  <c r="R662" i="11"/>
  <c r="S661" i="11"/>
  <c r="R661" i="11"/>
  <c r="S660" i="11"/>
  <c r="R660" i="11"/>
  <c r="S659" i="11"/>
  <c r="R659" i="11"/>
  <c r="S658" i="11"/>
  <c r="R658" i="11"/>
  <c r="S657" i="11"/>
  <c r="R657" i="11"/>
  <c r="S656" i="11"/>
  <c r="R656" i="11"/>
  <c r="S655" i="11"/>
  <c r="R655" i="11"/>
  <c r="S654" i="11"/>
  <c r="R654" i="11"/>
  <c r="S653" i="11"/>
  <c r="R653" i="11"/>
  <c r="S652" i="11"/>
  <c r="R652" i="11"/>
  <c r="S651" i="11"/>
  <c r="R651" i="11"/>
  <c r="S650" i="11"/>
  <c r="R650" i="11"/>
  <c r="S649" i="11"/>
  <c r="R649" i="11"/>
  <c r="S648" i="11"/>
  <c r="R648" i="11"/>
  <c r="S647" i="11"/>
  <c r="R647" i="11"/>
  <c r="S646" i="11"/>
  <c r="R646" i="11"/>
  <c r="S645" i="11"/>
  <c r="R645" i="11"/>
  <c r="S644" i="11"/>
  <c r="R644" i="11"/>
  <c r="S643" i="11"/>
  <c r="R643" i="11"/>
  <c r="S642" i="11"/>
  <c r="R642" i="11"/>
  <c r="S641" i="11"/>
  <c r="R641" i="11"/>
  <c r="S640" i="11"/>
  <c r="R640" i="11"/>
  <c r="S639" i="11"/>
  <c r="R639" i="11"/>
  <c r="S638" i="11"/>
  <c r="R638" i="11"/>
  <c r="S637" i="11"/>
  <c r="R637" i="11"/>
  <c r="S636" i="11"/>
  <c r="R636" i="11"/>
  <c r="S635" i="11"/>
  <c r="R635" i="11"/>
  <c r="S634" i="11"/>
  <c r="R634" i="11"/>
  <c r="S633" i="11"/>
  <c r="R633" i="11"/>
  <c r="S632" i="11"/>
  <c r="R632" i="11"/>
  <c r="S631" i="11"/>
  <c r="R631" i="11"/>
  <c r="S630" i="11"/>
  <c r="R630" i="11"/>
  <c r="S629" i="11"/>
  <c r="R629" i="11"/>
  <c r="S628" i="11"/>
  <c r="R628" i="11"/>
  <c r="S627" i="11"/>
  <c r="R627" i="11"/>
  <c r="S626" i="11"/>
  <c r="R626" i="11"/>
  <c r="S625" i="11"/>
  <c r="R625" i="11"/>
  <c r="S624" i="11"/>
  <c r="R624" i="11"/>
  <c r="S623" i="11"/>
  <c r="R623" i="11"/>
  <c r="S622" i="11"/>
  <c r="R622" i="11"/>
  <c r="S621" i="11"/>
  <c r="R621" i="11"/>
  <c r="S620" i="11"/>
  <c r="R620" i="11"/>
  <c r="S619" i="11"/>
  <c r="R619" i="11"/>
  <c r="S618" i="11"/>
  <c r="R618" i="11"/>
  <c r="S617" i="11"/>
  <c r="R617" i="11"/>
  <c r="S616" i="11"/>
  <c r="R616" i="11"/>
  <c r="S615" i="11"/>
  <c r="R615" i="11"/>
  <c r="S614" i="11"/>
  <c r="R614" i="11"/>
  <c r="S613" i="11"/>
  <c r="R613" i="11"/>
  <c r="S612" i="11"/>
  <c r="R612" i="11"/>
  <c r="S611" i="11"/>
  <c r="R611" i="11"/>
  <c r="S610" i="11"/>
  <c r="R610" i="11"/>
  <c r="S609" i="11"/>
  <c r="R609" i="11"/>
  <c r="S608" i="11"/>
  <c r="R608" i="11"/>
  <c r="S607" i="11"/>
  <c r="R607" i="11"/>
  <c r="S606" i="11"/>
  <c r="R606" i="11"/>
  <c r="S605" i="11"/>
  <c r="R605" i="11"/>
  <c r="S604" i="11"/>
  <c r="R604" i="11"/>
  <c r="S603" i="11"/>
  <c r="R603" i="11"/>
  <c r="S602" i="11"/>
  <c r="R602" i="11"/>
  <c r="S601" i="11"/>
  <c r="R601" i="11"/>
  <c r="S600" i="11"/>
  <c r="R600" i="11"/>
  <c r="S599" i="11"/>
  <c r="R599" i="11"/>
  <c r="S598" i="11"/>
  <c r="R598" i="11"/>
  <c r="S597" i="11"/>
  <c r="R597" i="11"/>
  <c r="S596" i="11"/>
  <c r="R596" i="11"/>
  <c r="S595" i="11"/>
  <c r="R595" i="11"/>
  <c r="S594" i="11"/>
  <c r="R594" i="11"/>
  <c r="S593" i="11"/>
  <c r="R593" i="11"/>
  <c r="S592" i="11"/>
  <c r="R592" i="11"/>
  <c r="S591" i="11"/>
  <c r="R591" i="11"/>
  <c r="S590" i="11"/>
  <c r="R590" i="11"/>
  <c r="S589" i="11"/>
  <c r="R589" i="11"/>
  <c r="S588" i="11"/>
  <c r="R588" i="11"/>
  <c r="S587" i="11"/>
  <c r="R587" i="11"/>
  <c r="S586" i="11"/>
  <c r="R586" i="11"/>
  <c r="S585" i="11"/>
  <c r="R585" i="11"/>
  <c r="S584" i="11"/>
  <c r="R584" i="11"/>
  <c r="S583" i="11"/>
  <c r="R583" i="11"/>
  <c r="S582" i="11"/>
  <c r="R582" i="11"/>
  <c r="S581" i="11"/>
  <c r="R581" i="11"/>
  <c r="S580" i="11"/>
  <c r="R580" i="11"/>
  <c r="S579" i="11"/>
  <c r="R579" i="11"/>
  <c r="S578" i="11"/>
  <c r="R578" i="11"/>
  <c r="S577" i="11"/>
  <c r="R577" i="11"/>
  <c r="S576" i="11"/>
  <c r="R576" i="11"/>
  <c r="S575" i="11"/>
  <c r="R575" i="11"/>
  <c r="S574" i="11"/>
  <c r="R574" i="11"/>
  <c r="S573" i="11"/>
  <c r="R573" i="11"/>
  <c r="S572" i="11"/>
  <c r="R572" i="11"/>
  <c r="S571" i="11"/>
  <c r="R571" i="11"/>
  <c r="S570" i="11"/>
  <c r="R570" i="11"/>
  <c r="S569" i="11"/>
  <c r="R569" i="11"/>
  <c r="S568" i="11"/>
  <c r="R568" i="11"/>
  <c r="S567" i="11"/>
  <c r="R567" i="11"/>
  <c r="S566" i="11"/>
  <c r="R566" i="11"/>
  <c r="S565" i="11"/>
  <c r="R565" i="11"/>
  <c r="S564" i="11"/>
  <c r="R564" i="11"/>
  <c r="S563" i="11"/>
  <c r="R563" i="11"/>
  <c r="S562" i="11"/>
  <c r="R562" i="11"/>
  <c r="S561" i="11"/>
  <c r="R561" i="11"/>
  <c r="S560" i="11"/>
  <c r="R560" i="11"/>
  <c r="S559" i="11"/>
  <c r="R559" i="11"/>
  <c r="S558" i="11"/>
  <c r="R558" i="11"/>
  <c r="S557" i="11"/>
  <c r="R557" i="11"/>
  <c r="S556" i="11"/>
  <c r="R556" i="11"/>
  <c r="S555" i="11"/>
  <c r="R555" i="11"/>
  <c r="S554" i="11"/>
  <c r="R554" i="11"/>
  <c r="S553" i="11"/>
  <c r="R553" i="11"/>
  <c r="S552" i="11"/>
  <c r="R552" i="11"/>
  <c r="S551" i="11"/>
  <c r="R551" i="11"/>
  <c r="S550" i="11"/>
  <c r="R550" i="11"/>
  <c r="S549" i="11"/>
  <c r="R549" i="11"/>
  <c r="S548" i="11"/>
  <c r="R548" i="11"/>
  <c r="S547" i="11"/>
  <c r="R547" i="11"/>
  <c r="S546" i="11"/>
  <c r="R546" i="11"/>
  <c r="S545" i="11"/>
  <c r="R545" i="11"/>
  <c r="S544" i="11"/>
  <c r="R544" i="11"/>
  <c r="S543" i="11"/>
  <c r="R543" i="11"/>
  <c r="S542" i="11"/>
  <c r="R542" i="11"/>
  <c r="S541" i="11"/>
  <c r="R541" i="11"/>
  <c r="S540" i="11"/>
  <c r="R540" i="11"/>
  <c r="S539" i="11"/>
  <c r="R539" i="11"/>
  <c r="S538" i="11"/>
  <c r="R538" i="11"/>
  <c r="S537" i="11"/>
  <c r="R537" i="11"/>
  <c r="S536" i="11"/>
  <c r="R536" i="11"/>
  <c r="S535" i="11"/>
  <c r="R535" i="11"/>
  <c r="S534" i="11"/>
  <c r="R534" i="11"/>
  <c r="S533" i="11"/>
  <c r="R533" i="11"/>
  <c r="S532" i="11"/>
  <c r="R532" i="11"/>
  <c r="S531" i="11"/>
  <c r="R531" i="11"/>
  <c r="S530" i="11"/>
  <c r="R530" i="11"/>
  <c r="S529" i="11"/>
  <c r="R529" i="11"/>
  <c r="S528" i="11"/>
  <c r="R528" i="11"/>
  <c r="S527" i="11"/>
  <c r="R527" i="11"/>
  <c r="S526" i="11"/>
  <c r="R526" i="11"/>
  <c r="S525" i="11"/>
  <c r="R525" i="11"/>
  <c r="S524" i="11"/>
  <c r="R524" i="11"/>
  <c r="S523" i="11"/>
  <c r="R523" i="11"/>
  <c r="S522" i="11"/>
  <c r="R522" i="11"/>
  <c r="S521" i="11"/>
  <c r="R521" i="11"/>
  <c r="S520" i="11"/>
  <c r="R520" i="11"/>
  <c r="S519" i="11"/>
  <c r="R519" i="11"/>
  <c r="S518" i="11"/>
  <c r="R518" i="11"/>
  <c r="S517" i="11"/>
  <c r="R517" i="11"/>
  <c r="S516" i="11"/>
  <c r="R516" i="11"/>
  <c r="S515" i="11"/>
  <c r="R515" i="11"/>
  <c r="S514" i="11"/>
  <c r="R514" i="11"/>
  <c r="S513" i="11"/>
  <c r="R513" i="11"/>
  <c r="S512" i="11"/>
  <c r="R512" i="11"/>
  <c r="S511" i="11"/>
  <c r="R511" i="11"/>
  <c r="S510" i="11"/>
  <c r="R510" i="11"/>
  <c r="S509" i="11"/>
  <c r="R509" i="11"/>
  <c r="S508" i="11"/>
  <c r="R508" i="11"/>
  <c r="S507" i="11"/>
  <c r="R507" i="11"/>
  <c r="S506" i="11"/>
  <c r="R506" i="11"/>
  <c r="S505" i="11"/>
  <c r="R505" i="11"/>
  <c r="S504" i="11"/>
  <c r="R504" i="11"/>
  <c r="S503" i="11"/>
  <c r="R503" i="11"/>
  <c r="S502" i="11"/>
  <c r="R502" i="11"/>
  <c r="S501" i="11"/>
  <c r="R501" i="11"/>
  <c r="S500" i="11"/>
  <c r="R500" i="11"/>
  <c r="S499" i="11"/>
  <c r="R499" i="11"/>
  <c r="S498" i="11"/>
  <c r="R498" i="11"/>
  <c r="S497" i="11"/>
  <c r="R497" i="11"/>
  <c r="S496" i="11"/>
  <c r="R496" i="11"/>
  <c r="S495" i="11"/>
  <c r="R495" i="11"/>
  <c r="S494" i="11"/>
  <c r="R494" i="11"/>
  <c r="S493" i="11"/>
  <c r="R493" i="11"/>
  <c r="S492" i="11"/>
  <c r="R492" i="11"/>
  <c r="S491" i="11"/>
  <c r="R491" i="11"/>
  <c r="S490" i="11"/>
  <c r="R490" i="11"/>
  <c r="S489" i="11"/>
  <c r="R489" i="11"/>
  <c r="S488" i="11"/>
  <c r="R488" i="11"/>
  <c r="S487" i="11"/>
  <c r="R487" i="11"/>
  <c r="S486" i="11"/>
  <c r="R486" i="11"/>
  <c r="S485" i="11"/>
  <c r="R485" i="11"/>
  <c r="S484" i="11"/>
  <c r="R484" i="11"/>
  <c r="S483" i="11"/>
  <c r="R483" i="11"/>
  <c r="S482" i="11"/>
  <c r="R482" i="11"/>
  <c r="S481" i="11"/>
  <c r="R481" i="11"/>
  <c r="S480" i="11"/>
  <c r="R480" i="11"/>
  <c r="S479" i="11"/>
  <c r="R479" i="11"/>
  <c r="S478" i="11"/>
  <c r="R478" i="11"/>
  <c r="S477" i="11"/>
  <c r="R477" i="11"/>
  <c r="S476" i="11"/>
  <c r="R476" i="11"/>
  <c r="S475" i="11"/>
  <c r="R475" i="11"/>
  <c r="S474" i="11"/>
  <c r="R474" i="11"/>
  <c r="S473" i="11"/>
  <c r="R473" i="11"/>
  <c r="S472" i="11"/>
  <c r="R472" i="11"/>
  <c r="S471" i="11"/>
  <c r="R471" i="11"/>
  <c r="S470" i="11"/>
  <c r="R470" i="11"/>
  <c r="S469" i="11"/>
  <c r="R469" i="11"/>
  <c r="S468" i="11"/>
  <c r="R468" i="11"/>
  <c r="S467" i="11"/>
  <c r="R467" i="11"/>
  <c r="S466" i="11"/>
  <c r="R466" i="11"/>
  <c r="S465" i="11"/>
  <c r="R465" i="11"/>
  <c r="S464" i="11"/>
  <c r="R464" i="11"/>
  <c r="S463" i="11"/>
  <c r="R463" i="11"/>
  <c r="S462" i="11"/>
  <c r="R462" i="11"/>
  <c r="S461" i="11"/>
  <c r="R461" i="11"/>
  <c r="S460" i="11"/>
  <c r="R460" i="11"/>
  <c r="S459" i="11"/>
  <c r="R459" i="11"/>
  <c r="S458" i="11"/>
  <c r="R458" i="11"/>
  <c r="S457" i="11"/>
  <c r="R457" i="11"/>
  <c r="S456" i="11"/>
  <c r="R456" i="11"/>
  <c r="S455" i="11"/>
  <c r="R455" i="11"/>
  <c r="S454" i="11"/>
  <c r="R454" i="11"/>
  <c r="S453" i="11"/>
  <c r="R453" i="11"/>
  <c r="S452" i="11"/>
  <c r="R452" i="11"/>
  <c r="S451" i="11"/>
  <c r="R451" i="11"/>
  <c r="S450" i="11"/>
  <c r="R450" i="11"/>
  <c r="S449" i="11"/>
  <c r="R449" i="11"/>
  <c r="S448" i="11"/>
  <c r="R448" i="11"/>
  <c r="S447" i="11"/>
  <c r="R447" i="11"/>
  <c r="S446" i="11"/>
  <c r="R446" i="11"/>
  <c r="S445" i="11"/>
  <c r="R445" i="11"/>
  <c r="S444" i="11"/>
  <c r="R444" i="11"/>
  <c r="S443" i="11"/>
  <c r="R443" i="11"/>
  <c r="S442" i="11"/>
  <c r="R442" i="11"/>
  <c r="S441" i="11"/>
  <c r="R441" i="11"/>
  <c r="S440" i="11"/>
  <c r="R440" i="11"/>
  <c r="S439" i="11"/>
  <c r="R439" i="11"/>
  <c r="S438" i="11"/>
  <c r="R438" i="11"/>
  <c r="S437" i="11"/>
  <c r="R437" i="11"/>
  <c r="S436" i="11"/>
  <c r="R436" i="11"/>
  <c r="S435" i="11"/>
  <c r="R435" i="11"/>
  <c r="S434" i="11"/>
  <c r="R434" i="11"/>
  <c r="S433" i="11"/>
  <c r="R433" i="11"/>
  <c r="S432" i="11"/>
  <c r="R432" i="11"/>
  <c r="S431" i="11"/>
  <c r="R431" i="11"/>
  <c r="S430" i="11"/>
  <c r="R430" i="11"/>
  <c r="S429" i="11"/>
  <c r="R429" i="11"/>
  <c r="S428" i="11"/>
  <c r="R428" i="11"/>
  <c r="S427" i="11"/>
  <c r="R427" i="11"/>
  <c r="S426" i="11"/>
  <c r="R426" i="11"/>
  <c r="S425" i="11"/>
  <c r="R425" i="11"/>
  <c r="S424" i="11"/>
  <c r="R424" i="11"/>
  <c r="S423" i="11"/>
  <c r="R423" i="11"/>
  <c r="S422" i="11"/>
  <c r="R422" i="11"/>
  <c r="S421" i="11"/>
  <c r="R421" i="11"/>
  <c r="S420" i="11"/>
  <c r="R420" i="11"/>
  <c r="S419" i="11"/>
  <c r="R419" i="11"/>
  <c r="S418" i="11"/>
  <c r="R418" i="11"/>
  <c r="S417" i="11"/>
  <c r="R417" i="11"/>
  <c r="S416" i="11"/>
  <c r="R416" i="11"/>
  <c r="S415" i="11"/>
  <c r="R415" i="11"/>
  <c r="S414" i="11"/>
  <c r="R414" i="11"/>
  <c r="S413" i="11"/>
  <c r="R413" i="11"/>
  <c r="S412" i="11"/>
  <c r="R412" i="11"/>
  <c r="S411" i="11"/>
  <c r="R411" i="11"/>
  <c r="S410" i="11"/>
  <c r="R410" i="11"/>
  <c r="S409" i="11"/>
  <c r="R409" i="11"/>
  <c r="S408" i="11"/>
  <c r="R408" i="11"/>
  <c r="S407" i="11"/>
  <c r="R407" i="11"/>
  <c r="S406" i="11"/>
  <c r="R406" i="11"/>
  <c r="S405" i="11"/>
  <c r="R405" i="11"/>
  <c r="S404" i="11"/>
  <c r="R404" i="11"/>
  <c r="S403" i="11"/>
  <c r="R403" i="11"/>
  <c r="S402" i="11"/>
  <c r="R402" i="11"/>
  <c r="S401" i="11"/>
  <c r="R401" i="11"/>
  <c r="S400" i="11"/>
  <c r="R400" i="11"/>
  <c r="S399" i="11"/>
  <c r="R399" i="11"/>
  <c r="S398" i="11"/>
  <c r="R398" i="11"/>
  <c r="S397" i="11"/>
  <c r="R397" i="11"/>
  <c r="S396" i="11"/>
  <c r="R396" i="11"/>
  <c r="S395" i="11"/>
  <c r="R395" i="11"/>
  <c r="S394" i="11"/>
  <c r="R394" i="11"/>
  <c r="S393" i="11"/>
  <c r="R393" i="11"/>
  <c r="S392" i="11"/>
  <c r="R392" i="11"/>
  <c r="S391" i="11"/>
  <c r="R391" i="11"/>
  <c r="S390" i="11"/>
  <c r="R390" i="11"/>
  <c r="S389" i="11"/>
  <c r="R389" i="11"/>
  <c r="S388" i="11"/>
  <c r="R388" i="11"/>
  <c r="S387" i="11"/>
  <c r="R387" i="11"/>
  <c r="S386" i="11"/>
  <c r="R386" i="11"/>
  <c r="S385" i="11"/>
  <c r="R385" i="11"/>
  <c r="S384" i="11"/>
  <c r="R384" i="11"/>
  <c r="S383" i="11"/>
  <c r="R383" i="11"/>
  <c r="S382" i="11"/>
  <c r="R382" i="11"/>
  <c r="S381" i="11"/>
  <c r="R381" i="11"/>
  <c r="S380" i="11"/>
  <c r="R380" i="11"/>
  <c r="S379" i="11"/>
  <c r="R379" i="11"/>
  <c r="S378" i="11"/>
  <c r="R378" i="11"/>
  <c r="S377" i="11"/>
  <c r="R377" i="11"/>
  <c r="S376" i="11"/>
  <c r="R376" i="11"/>
  <c r="S375" i="11"/>
  <c r="R375" i="11"/>
  <c r="S374" i="11"/>
  <c r="R374" i="11"/>
  <c r="S373" i="11"/>
  <c r="R373" i="11"/>
  <c r="S372" i="11"/>
  <c r="R372" i="11"/>
  <c r="S371" i="11"/>
  <c r="R371" i="11"/>
  <c r="S370" i="11"/>
  <c r="R370" i="11"/>
  <c r="S369" i="11"/>
  <c r="R369" i="11"/>
  <c r="S368" i="11"/>
  <c r="R368" i="11"/>
  <c r="S367" i="11"/>
  <c r="R367" i="11"/>
  <c r="S366" i="11"/>
  <c r="R366" i="11"/>
  <c r="S365" i="11"/>
  <c r="R365" i="11"/>
  <c r="S364" i="11"/>
  <c r="R364" i="11"/>
  <c r="S363" i="11"/>
  <c r="R363" i="11"/>
  <c r="S362" i="11"/>
  <c r="R362" i="11"/>
  <c r="S361" i="11"/>
  <c r="R361" i="11"/>
  <c r="S360" i="11"/>
  <c r="R360" i="11"/>
  <c r="S359" i="11"/>
  <c r="R359" i="11"/>
  <c r="S358" i="11"/>
  <c r="R358" i="11"/>
  <c r="S357" i="11"/>
  <c r="R357" i="11"/>
  <c r="S356" i="11"/>
  <c r="R356" i="11"/>
  <c r="S355" i="11"/>
  <c r="R355" i="11"/>
  <c r="S354" i="11"/>
  <c r="R354" i="11"/>
  <c r="S353" i="11"/>
  <c r="R353" i="11"/>
  <c r="S352" i="11"/>
  <c r="R352" i="11"/>
  <c r="S351" i="11"/>
  <c r="R351" i="11"/>
  <c r="S350" i="11"/>
  <c r="R350" i="11"/>
  <c r="S349" i="11"/>
  <c r="R349" i="11"/>
  <c r="S348" i="11"/>
  <c r="R348" i="11"/>
  <c r="S347" i="11"/>
  <c r="R347" i="11"/>
  <c r="S346" i="11"/>
  <c r="R346" i="11"/>
  <c r="S345" i="11"/>
  <c r="R345" i="11"/>
  <c r="S344" i="11"/>
  <c r="R344" i="11"/>
  <c r="S343" i="11"/>
  <c r="R343" i="11"/>
  <c r="S342" i="11"/>
  <c r="R342" i="11"/>
  <c r="S341" i="11"/>
  <c r="R341" i="11"/>
  <c r="S340" i="11"/>
  <c r="R340" i="11"/>
  <c r="S339" i="11"/>
  <c r="R339" i="11"/>
  <c r="S338" i="11"/>
  <c r="R338" i="11"/>
  <c r="S337" i="11"/>
  <c r="R337" i="11"/>
  <c r="S336" i="11"/>
  <c r="R336" i="11"/>
  <c r="S335" i="11"/>
  <c r="R335" i="11"/>
  <c r="S334" i="11"/>
  <c r="R334" i="11"/>
  <c r="S333" i="11"/>
  <c r="R333" i="11"/>
  <c r="S332" i="11"/>
  <c r="R332" i="11"/>
  <c r="S331" i="11"/>
  <c r="R331" i="11"/>
  <c r="S330" i="11"/>
  <c r="R330" i="11"/>
  <c r="S329" i="11"/>
  <c r="R329" i="11"/>
  <c r="S328" i="11"/>
  <c r="R328" i="11"/>
  <c r="S327" i="11"/>
  <c r="R327" i="11"/>
  <c r="S326" i="11"/>
  <c r="R326" i="11"/>
  <c r="S325" i="11"/>
  <c r="R325" i="11"/>
  <c r="S324" i="11"/>
  <c r="R324" i="11"/>
  <c r="S323" i="11"/>
  <c r="R323" i="11"/>
  <c r="S322" i="11"/>
  <c r="R322" i="11"/>
  <c r="S321" i="11"/>
  <c r="R321" i="11"/>
  <c r="S320" i="11"/>
  <c r="R320" i="11"/>
  <c r="S319" i="11"/>
  <c r="R319" i="11"/>
  <c r="S318" i="11"/>
  <c r="R318" i="11"/>
  <c r="S317" i="11"/>
  <c r="R317" i="11"/>
  <c r="S316" i="11"/>
  <c r="R316" i="11"/>
  <c r="S315" i="11"/>
  <c r="R315" i="11"/>
  <c r="S314" i="11"/>
  <c r="R314" i="11"/>
  <c r="S313" i="11"/>
  <c r="R313" i="11"/>
  <c r="S312" i="11"/>
  <c r="R312" i="11"/>
  <c r="S311" i="11"/>
  <c r="R311" i="11"/>
  <c r="S310" i="11"/>
  <c r="R310" i="11"/>
  <c r="S309" i="11"/>
  <c r="R309" i="11"/>
  <c r="S308" i="11"/>
  <c r="R308" i="11"/>
  <c r="S307" i="11"/>
  <c r="R307" i="11"/>
  <c r="S306" i="11"/>
  <c r="R306" i="11"/>
  <c r="S305" i="11"/>
  <c r="R305" i="11"/>
  <c r="S304" i="11"/>
  <c r="R304" i="11"/>
  <c r="S303" i="11"/>
  <c r="R303" i="11"/>
  <c r="S302" i="11"/>
  <c r="R302" i="11"/>
  <c r="S301" i="11"/>
  <c r="R301" i="11"/>
  <c r="S300" i="11"/>
  <c r="R300" i="11"/>
  <c r="S299" i="11"/>
  <c r="R299" i="11"/>
  <c r="S298" i="11"/>
  <c r="R298" i="11"/>
  <c r="S297" i="11"/>
  <c r="R297" i="11"/>
  <c r="S296" i="11"/>
  <c r="R296" i="11"/>
  <c r="S295" i="11"/>
  <c r="R295" i="11"/>
  <c r="S294" i="11"/>
  <c r="R294" i="11"/>
  <c r="S293" i="11"/>
  <c r="R293" i="11"/>
  <c r="S292" i="11"/>
  <c r="R292" i="11"/>
  <c r="S291" i="11"/>
  <c r="R291" i="11"/>
  <c r="S290" i="11"/>
  <c r="R290" i="11"/>
  <c r="S289" i="11"/>
  <c r="R289" i="11"/>
  <c r="S288" i="11"/>
  <c r="R288" i="11"/>
  <c r="S287" i="11"/>
  <c r="R287" i="11"/>
  <c r="S286" i="11"/>
  <c r="R286" i="11"/>
  <c r="S285" i="11"/>
  <c r="R285" i="11"/>
  <c r="S284" i="11"/>
  <c r="R284" i="11"/>
  <c r="S283" i="11"/>
  <c r="R283" i="11"/>
  <c r="S282" i="11"/>
  <c r="R282" i="11"/>
  <c r="S281" i="11"/>
  <c r="R281" i="11"/>
  <c r="S280" i="11"/>
  <c r="R280" i="11"/>
  <c r="S279" i="11"/>
  <c r="R279" i="11"/>
  <c r="S278" i="11"/>
  <c r="R278" i="11"/>
  <c r="S277" i="11"/>
  <c r="R277" i="11"/>
  <c r="S276" i="11"/>
  <c r="R276" i="11"/>
  <c r="S275" i="11"/>
  <c r="R275" i="11"/>
  <c r="S274" i="11"/>
  <c r="R274" i="11"/>
  <c r="S273" i="11"/>
  <c r="R273" i="11"/>
  <c r="S272" i="11"/>
  <c r="R272" i="11"/>
  <c r="S271" i="11"/>
  <c r="R271" i="11"/>
  <c r="S270" i="11"/>
  <c r="R270" i="11"/>
  <c r="S269" i="11"/>
  <c r="R269" i="11"/>
  <c r="S268" i="11"/>
  <c r="R268" i="11"/>
  <c r="S267" i="11"/>
  <c r="R267" i="11"/>
  <c r="S266" i="11"/>
  <c r="R266" i="11"/>
  <c r="S265" i="11"/>
  <c r="R265" i="11"/>
  <c r="S264" i="11"/>
  <c r="R264" i="11"/>
  <c r="S263" i="11"/>
  <c r="R263" i="11"/>
  <c r="S262" i="11"/>
  <c r="R262" i="11"/>
  <c r="S261" i="11"/>
  <c r="R261" i="11"/>
  <c r="S260" i="11"/>
  <c r="R260" i="11"/>
  <c r="S259" i="11"/>
  <c r="R259" i="11"/>
  <c r="S258" i="11"/>
  <c r="R258" i="11"/>
  <c r="S257" i="11"/>
  <c r="R257" i="11"/>
  <c r="S256" i="11"/>
  <c r="R256" i="11"/>
  <c r="S255" i="11"/>
  <c r="R255" i="11"/>
  <c r="S254" i="11"/>
  <c r="R254" i="11"/>
  <c r="S253" i="11"/>
  <c r="R253" i="11"/>
  <c r="S252" i="11"/>
  <c r="R252" i="11"/>
  <c r="S251" i="11"/>
  <c r="R251" i="11"/>
  <c r="S250" i="11"/>
  <c r="R250" i="11"/>
  <c r="S249" i="11"/>
  <c r="R249" i="11"/>
  <c r="S248" i="11"/>
  <c r="R248" i="11"/>
  <c r="S247" i="11"/>
  <c r="R247" i="11"/>
  <c r="S246" i="11"/>
  <c r="R246" i="11"/>
  <c r="S245" i="11"/>
  <c r="R245" i="11"/>
  <c r="S244" i="11"/>
  <c r="R244" i="11"/>
  <c r="S243" i="11"/>
  <c r="R243" i="11"/>
  <c r="S242" i="11"/>
  <c r="R242" i="11"/>
  <c r="S241" i="11"/>
  <c r="R241" i="11"/>
  <c r="S240" i="11"/>
  <c r="R240" i="11"/>
  <c r="S239" i="11"/>
  <c r="R239" i="11"/>
  <c r="S238" i="11"/>
  <c r="R238" i="11"/>
  <c r="S237" i="11"/>
  <c r="R237" i="11"/>
  <c r="S236" i="11"/>
  <c r="R236" i="11"/>
  <c r="S235" i="11"/>
  <c r="R235" i="11"/>
  <c r="S234" i="11"/>
  <c r="R234" i="11"/>
  <c r="S233" i="11"/>
  <c r="R233" i="11"/>
  <c r="S232" i="11"/>
  <c r="R232" i="11"/>
  <c r="S231" i="11"/>
  <c r="R231" i="11"/>
  <c r="S230" i="11"/>
  <c r="R230" i="11"/>
  <c r="S229" i="11"/>
  <c r="R229" i="11"/>
  <c r="S228" i="11"/>
  <c r="R228" i="11"/>
  <c r="S227" i="11"/>
  <c r="R227" i="11"/>
  <c r="S226" i="11"/>
  <c r="R226" i="11"/>
  <c r="S225" i="11"/>
  <c r="R225" i="11"/>
  <c r="S224" i="11"/>
  <c r="R224" i="11"/>
  <c r="S223" i="11"/>
  <c r="R223" i="11"/>
  <c r="S222" i="11"/>
  <c r="R222" i="11"/>
  <c r="S221" i="11"/>
  <c r="R221" i="11"/>
  <c r="S220" i="11"/>
  <c r="R220" i="11"/>
  <c r="S219" i="11"/>
  <c r="R219" i="11"/>
  <c r="S218" i="11"/>
  <c r="R218" i="11"/>
  <c r="S217" i="11"/>
  <c r="R217" i="11"/>
  <c r="S216" i="11"/>
  <c r="R216" i="11"/>
  <c r="S215" i="11"/>
  <c r="R215" i="11"/>
  <c r="S214" i="11"/>
  <c r="R214" i="11"/>
  <c r="S213" i="11"/>
  <c r="R213" i="11"/>
  <c r="S212" i="11"/>
  <c r="R212" i="11"/>
  <c r="S211" i="11"/>
  <c r="R211" i="11"/>
  <c r="S210" i="11"/>
  <c r="R210" i="11"/>
  <c r="S209" i="11"/>
  <c r="R209" i="11"/>
  <c r="S208" i="11"/>
  <c r="R208" i="11"/>
  <c r="S207" i="11"/>
  <c r="R207" i="11"/>
  <c r="S206" i="11"/>
  <c r="R206" i="11"/>
  <c r="S205" i="11"/>
  <c r="R205" i="11"/>
  <c r="S204" i="11"/>
  <c r="R204" i="11"/>
  <c r="S203" i="11"/>
  <c r="R203" i="11"/>
  <c r="S202" i="11"/>
  <c r="R202" i="11"/>
  <c r="S201" i="11"/>
  <c r="R201" i="11"/>
  <c r="S200" i="11"/>
  <c r="R200" i="11"/>
  <c r="S199" i="11"/>
  <c r="R199" i="11"/>
  <c r="S198" i="11"/>
  <c r="R198" i="11"/>
  <c r="S197" i="11"/>
  <c r="R197" i="11"/>
  <c r="S196" i="11"/>
  <c r="R196" i="11"/>
  <c r="S195" i="11"/>
  <c r="R195" i="11"/>
  <c r="S194" i="11"/>
  <c r="R194" i="11"/>
  <c r="S193" i="11"/>
  <c r="R193" i="11"/>
  <c r="S192" i="11"/>
  <c r="R192" i="11"/>
  <c r="S191" i="11"/>
  <c r="R191" i="11"/>
  <c r="S190" i="11"/>
  <c r="R190" i="11"/>
  <c r="S189" i="11"/>
  <c r="R189" i="11"/>
  <c r="S188" i="11"/>
  <c r="R188" i="11"/>
  <c r="S187" i="11"/>
  <c r="R187" i="11"/>
  <c r="S186" i="11"/>
  <c r="R186" i="11"/>
  <c r="S185" i="11"/>
  <c r="R185" i="11"/>
  <c r="S184" i="11"/>
  <c r="R184" i="11"/>
  <c r="S183" i="11"/>
  <c r="R183" i="11"/>
  <c r="S182" i="11"/>
  <c r="R182" i="11"/>
  <c r="S181" i="11"/>
  <c r="R181" i="11"/>
  <c r="S180" i="11"/>
  <c r="R180" i="11"/>
  <c r="S179" i="11"/>
  <c r="R179" i="11"/>
  <c r="S178" i="11"/>
  <c r="R178" i="11"/>
  <c r="S177" i="11"/>
  <c r="R177" i="11"/>
  <c r="S176" i="11"/>
  <c r="R176" i="11"/>
  <c r="S175" i="11"/>
  <c r="R175" i="11"/>
  <c r="S174" i="11"/>
  <c r="R174" i="11"/>
  <c r="S173" i="11"/>
  <c r="R173" i="11"/>
  <c r="S172" i="11"/>
  <c r="R172" i="11"/>
  <c r="S171" i="11"/>
  <c r="R171" i="11"/>
  <c r="S170" i="11"/>
  <c r="R170" i="11"/>
  <c r="S169" i="11"/>
  <c r="R169" i="11"/>
  <c r="S168" i="11"/>
  <c r="R168" i="11"/>
  <c r="S167" i="11"/>
  <c r="R167" i="11"/>
  <c r="S166" i="11"/>
  <c r="R166" i="11"/>
  <c r="S165" i="11"/>
  <c r="R165" i="11"/>
  <c r="S164" i="11"/>
  <c r="R164" i="11"/>
  <c r="S163" i="11"/>
  <c r="R163" i="11"/>
  <c r="S162" i="11"/>
  <c r="R162" i="11"/>
  <c r="S161" i="11"/>
  <c r="R161" i="11"/>
  <c r="S160" i="11"/>
  <c r="R160" i="11"/>
  <c r="S159" i="11"/>
  <c r="R159" i="11"/>
  <c r="S158" i="11"/>
  <c r="R158" i="11"/>
  <c r="S157" i="11"/>
  <c r="R157" i="11"/>
  <c r="S156" i="11"/>
  <c r="R156" i="11"/>
  <c r="S155" i="11"/>
  <c r="R155" i="11"/>
  <c r="S154" i="11"/>
  <c r="R154" i="11"/>
  <c r="S153" i="11"/>
  <c r="R153" i="11"/>
  <c r="S152" i="11"/>
  <c r="R152" i="11"/>
  <c r="S151" i="11"/>
  <c r="R151" i="11"/>
  <c r="S150" i="11"/>
  <c r="R150" i="11"/>
  <c r="S149" i="11"/>
  <c r="R149" i="11"/>
  <c r="S148" i="11"/>
  <c r="R148" i="11"/>
  <c r="S147" i="11"/>
  <c r="R147" i="11"/>
  <c r="S146" i="11"/>
  <c r="R146" i="11"/>
  <c r="S145" i="11"/>
  <c r="R145" i="11"/>
  <c r="S144" i="11"/>
  <c r="R144" i="11"/>
  <c r="S143" i="11"/>
  <c r="R143" i="11"/>
  <c r="S142" i="11"/>
  <c r="R142" i="11"/>
  <c r="S141" i="11"/>
  <c r="R141" i="11"/>
  <c r="S140" i="11"/>
  <c r="R140" i="11"/>
  <c r="S139" i="11"/>
  <c r="R139" i="11"/>
  <c r="S138" i="11"/>
  <c r="R138" i="11"/>
  <c r="S137" i="11"/>
  <c r="R137" i="11"/>
  <c r="S136" i="11"/>
  <c r="R136" i="11"/>
  <c r="S135" i="11"/>
  <c r="R135" i="11"/>
  <c r="S134" i="11"/>
  <c r="R134" i="11"/>
  <c r="S133" i="11"/>
  <c r="R133" i="11"/>
  <c r="S132" i="11"/>
  <c r="R132" i="11"/>
  <c r="S131" i="11"/>
  <c r="R131" i="11"/>
  <c r="S130" i="11"/>
  <c r="R130" i="11"/>
  <c r="S129" i="11"/>
  <c r="R129" i="11"/>
  <c r="S128" i="11"/>
  <c r="R128" i="11"/>
  <c r="S127" i="11"/>
  <c r="R127" i="11"/>
  <c r="S126" i="11"/>
  <c r="R126" i="11"/>
  <c r="S125" i="11"/>
  <c r="R125" i="11"/>
  <c r="S124" i="11"/>
  <c r="R124" i="11"/>
  <c r="S123" i="11"/>
  <c r="R123" i="11"/>
  <c r="S122" i="11"/>
  <c r="R122" i="11"/>
  <c r="S121" i="11"/>
  <c r="R121" i="11"/>
  <c r="S120" i="11"/>
  <c r="R120" i="11"/>
  <c r="S119" i="11"/>
  <c r="R119" i="11"/>
  <c r="S118" i="11"/>
  <c r="R118" i="11"/>
  <c r="S117" i="11"/>
  <c r="R117" i="11"/>
  <c r="S116" i="11"/>
  <c r="R116" i="11"/>
  <c r="S115" i="11"/>
  <c r="R115" i="11"/>
  <c r="S114" i="11"/>
  <c r="R114" i="11"/>
  <c r="S113" i="11"/>
  <c r="R113" i="11"/>
  <c r="S112" i="11"/>
  <c r="R112" i="11"/>
  <c r="S111" i="11"/>
  <c r="R111" i="11"/>
  <c r="R110" i="11"/>
  <c r="S110" i="11" s="1"/>
  <c r="R109" i="11"/>
  <c r="S109" i="11" s="1"/>
  <c r="S108" i="11"/>
  <c r="R108" i="11"/>
  <c r="E106" i="21" s="1"/>
  <c r="S107" i="11"/>
  <c r="R107" i="11"/>
  <c r="E105" i="21" s="1"/>
  <c r="R106" i="11"/>
  <c r="E104" i="21" s="1"/>
  <c r="S105" i="11"/>
  <c r="R105" i="11"/>
  <c r="E103" i="21" s="1"/>
  <c r="R104" i="11"/>
  <c r="E102" i="21" s="1"/>
  <c r="S103" i="11"/>
  <c r="R103" i="11"/>
  <c r="E101" i="21" s="1"/>
  <c r="R102" i="11"/>
  <c r="E100" i="21" s="1"/>
  <c r="R101" i="11"/>
  <c r="E99" i="21" s="1"/>
  <c r="R100" i="11"/>
  <c r="E98" i="21" s="1"/>
  <c r="S99" i="11"/>
  <c r="R99" i="11"/>
  <c r="E97" i="21" s="1"/>
  <c r="R98" i="11"/>
  <c r="E96" i="21" s="1"/>
  <c r="R97" i="11"/>
  <c r="E95" i="21" s="1"/>
  <c r="R96" i="11"/>
  <c r="E94" i="21" s="1"/>
  <c r="R95" i="11"/>
  <c r="E93" i="21" s="1"/>
  <c r="R94" i="11"/>
  <c r="E92" i="21" s="1"/>
  <c r="R93" i="11"/>
  <c r="E91" i="21" s="1"/>
  <c r="R92" i="11"/>
  <c r="E90" i="21" s="1"/>
  <c r="R91" i="11"/>
  <c r="E89" i="21" s="1"/>
  <c r="R90" i="11"/>
  <c r="E88" i="21" s="1"/>
  <c r="R89" i="11"/>
  <c r="E87" i="21" s="1"/>
  <c r="R88" i="11"/>
  <c r="E86" i="21" s="1"/>
  <c r="R87" i="11"/>
  <c r="E85" i="21" s="1"/>
  <c r="R86" i="11"/>
  <c r="E84" i="21" s="1"/>
  <c r="R85" i="11"/>
  <c r="E83" i="21" s="1"/>
  <c r="R84" i="11"/>
  <c r="E82" i="21" s="1"/>
  <c r="R83" i="11"/>
  <c r="E81" i="21" s="1"/>
  <c r="R82" i="11"/>
  <c r="E80" i="21" s="1"/>
  <c r="R81" i="11"/>
  <c r="E79" i="21" s="1"/>
  <c r="R80" i="11"/>
  <c r="E78" i="21" s="1"/>
  <c r="R79" i="11"/>
  <c r="E77" i="21" s="1"/>
  <c r="R78" i="11"/>
  <c r="E76" i="21" s="1"/>
  <c r="R77" i="11"/>
  <c r="E75" i="21" s="1"/>
  <c r="R76" i="11"/>
  <c r="E74" i="21" s="1"/>
  <c r="R75" i="11"/>
  <c r="E73" i="21" s="1"/>
  <c r="R74" i="11"/>
  <c r="E72" i="21" s="1"/>
  <c r="R73" i="11"/>
  <c r="E71" i="21" s="1"/>
  <c r="R72" i="11"/>
  <c r="E70" i="21" s="1"/>
  <c r="R71" i="11"/>
  <c r="E69" i="21" s="1"/>
  <c r="R70" i="11"/>
  <c r="E68" i="21" s="1"/>
  <c r="R69" i="11"/>
  <c r="E67" i="21" s="1"/>
  <c r="R68" i="11"/>
  <c r="E66" i="21" s="1"/>
  <c r="R67" i="11"/>
  <c r="E65" i="21" s="1"/>
  <c r="R66" i="11"/>
  <c r="E64" i="21" s="1"/>
  <c r="R65" i="11"/>
  <c r="E63" i="21" s="1"/>
  <c r="R64" i="11"/>
  <c r="E62" i="21" s="1"/>
  <c r="R63" i="11"/>
  <c r="E61" i="21" s="1"/>
  <c r="R62" i="11"/>
  <c r="E60" i="21" s="1"/>
  <c r="R61" i="11"/>
  <c r="E59" i="21" s="1"/>
  <c r="R60" i="11"/>
  <c r="E58" i="21" s="1"/>
  <c r="R59" i="11"/>
  <c r="E57" i="21" s="1"/>
  <c r="R58" i="11"/>
  <c r="E56" i="21" s="1"/>
  <c r="R57" i="11"/>
  <c r="E55" i="21" s="1"/>
  <c r="R56" i="11"/>
  <c r="E54" i="21" s="1"/>
  <c r="R55" i="11"/>
  <c r="E53" i="21" s="1"/>
  <c r="R54" i="11"/>
  <c r="E52" i="21" s="1"/>
  <c r="R53" i="11"/>
  <c r="E51" i="21" s="1"/>
  <c r="R52" i="11"/>
  <c r="E50" i="21" s="1"/>
  <c r="R51" i="11"/>
  <c r="E49" i="21" s="1"/>
  <c r="R50" i="11"/>
  <c r="E48" i="21" s="1"/>
  <c r="R49" i="11"/>
  <c r="E47" i="21" s="1"/>
  <c r="R48" i="11"/>
  <c r="E46" i="21" s="1"/>
  <c r="R47" i="11"/>
  <c r="E45" i="21" s="1"/>
  <c r="R46" i="11"/>
  <c r="E44" i="21" s="1"/>
  <c r="R45" i="11"/>
  <c r="E43" i="21" s="1"/>
  <c r="R44" i="11"/>
  <c r="E42" i="21" s="1"/>
  <c r="R43" i="11"/>
  <c r="E41" i="21" s="1"/>
  <c r="R42" i="11"/>
  <c r="E40" i="21" s="1"/>
  <c r="R41" i="11"/>
  <c r="E39" i="21" s="1"/>
  <c r="R40" i="11"/>
  <c r="E38" i="21" s="1"/>
  <c r="R39" i="11"/>
  <c r="E37" i="21" s="1"/>
  <c r="R38" i="11"/>
  <c r="E36" i="21" s="1"/>
  <c r="R37" i="11"/>
  <c r="E35" i="21" s="1"/>
  <c r="R36" i="11"/>
  <c r="E34" i="21" s="1"/>
  <c r="R35" i="11"/>
  <c r="E33" i="21" s="1"/>
  <c r="R34" i="11"/>
  <c r="E32" i="21" s="1"/>
  <c r="R33" i="11"/>
  <c r="E31" i="21" s="1"/>
  <c r="R32" i="11"/>
  <c r="E30" i="21" s="1"/>
  <c r="R31" i="11"/>
  <c r="E29" i="21" s="1"/>
  <c r="R30" i="11"/>
  <c r="E28" i="21" s="1"/>
  <c r="R29" i="11"/>
  <c r="E27" i="21" s="1"/>
  <c r="R28" i="11"/>
  <c r="E26" i="21" s="1"/>
  <c r="R27" i="11"/>
  <c r="E25" i="21" s="1"/>
  <c r="R26" i="11"/>
  <c r="E24" i="21" s="1"/>
  <c r="R25" i="11"/>
  <c r="E23" i="21" s="1"/>
  <c r="R24" i="11"/>
  <c r="E22" i="21" s="1"/>
  <c r="R23" i="11"/>
  <c r="E21" i="21" s="1"/>
  <c r="R22" i="11"/>
  <c r="E20" i="21" s="1"/>
  <c r="R21" i="11"/>
  <c r="E19" i="21" s="1"/>
  <c r="I2015" i="11"/>
  <c r="I2014" i="11"/>
  <c r="I2013" i="11"/>
  <c r="I2012" i="11"/>
  <c r="I2011" i="11"/>
  <c r="I2010" i="11"/>
  <c r="I2009" i="11"/>
  <c r="I2008" i="11"/>
  <c r="I2007" i="11"/>
  <c r="I2006" i="11"/>
  <c r="I2005" i="11"/>
  <c r="I2004" i="11"/>
  <c r="I2003" i="11"/>
  <c r="I2002" i="11"/>
  <c r="I2001" i="11"/>
  <c r="I2000" i="11"/>
  <c r="I1999" i="11"/>
  <c r="I1998" i="11"/>
  <c r="I1997" i="11"/>
  <c r="I1996" i="11"/>
  <c r="I1995" i="11"/>
  <c r="I1994" i="11"/>
  <c r="I1993" i="11"/>
  <c r="I1992" i="11"/>
  <c r="I1991" i="11"/>
  <c r="I1990" i="11"/>
  <c r="I1989" i="11"/>
  <c r="I1988" i="11"/>
  <c r="I1987" i="11"/>
  <c r="I1986" i="11"/>
  <c r="I1985" i="11"/>
  <c r="I1984" i="11"/>
  <c r="I1983" i="11"/>
  <c r="I1982" i="11"/>
  <c r="I1981" i="11"/>
  <c r="I1980" i="11"/>
  <c r="I1979" i="11"/>
  <c r="I1978" i="11"/>
  <c r="I1977" i="11"/>
  <c r="I1976" i="11"/>
  <c r="I1975" i="11"/>
  <c r="I1974" i="11"/>
  <c r="I1973" i="11"/>
  <c r="I1972" i="11"/>
  <c r="I1971" i="11"/>
  <c r="I1970" i="11"/>
  <c r="I1969" i="11"/>
  <c r="I1968" i="11"/>
  <c r="I1967" i="11"/>
  <c r="I1966" i="11"/>
  <c r="I1965" i="11"/>
  <c r="I1964" i="11"/>
  <c r="I1963" i="11"/>
  <c r="I1962" i="11"/>
  <c r="I1961" i="11"/>
  <c r="I1960" i="11"/>
  <c r="I1959" i="11"/>
  <c r="I1958" i="11"/>
  <c r="I1957" i="11"/>
  <c r="I1956" i="11"/>
  <c r="I1955" i="11"/>
  <c r="I1954" i="11"/>
  <c r="I1953" i="11"/>
  <c r="I1952" i="11"/>
  <c r="I1951" i="11"/>
  <c r="I1950" i="11"/>
  <c r="I1949" i="11"/>
  <c r="I1948" i="11"/>
  <c r="I1947" i="11"/>
  <c r="I1946" i="11"/>
  <c r="I1945" i="11"/>
  <c r="I1944" i="11"/>
  <c r="I1943" i="11"/>
  <c r="I1942" i="11"/>
  <c r="I1941" i="11"/>
  <c r="I1940" i="11"/>
  <c r="I1939" i="11"/>
  <c r="I1938" i="11"/>
  <c r="I1937" i="11"/>
  <c r="I1936" i="11"/>
  <c r="I1935" i="11"/>
  <c r="I1934" i="11"/>
  <c r="I1933" i="11"/>
  <c r="I1932" i="11"/>
  <c r="I1931" i="11"/>
  <c r="I1930" i="11"/>
  <c r="I1929" i="11"/>
  <c r="I1928" i="11"/>
  <c r="I1927" i="11"/>
  <c r="I1926" i="11"/>
  <c r="I1925" i="11"/>
  <c r="I1924" i="11"/>
  <c r="I1923" i="11"/>
  <c r="I1922" i="11"/>
  <c r="I1921" i="11"/>
  <c r="I1920" i="11"/>
  <c r="I1919" i="11"/>
  <c r="I1918" i="11"/>
  <c r="I1917" i="11"/>
  <c r="I1916" i="11"/>
  <c r="I1915" i="11"/>
  <c r="I1914" i="11"/>
  <c r="I1913" i="11"/>
  <c r="I1912" i="11"/>
  <c r="I1911" i="11"/>
  <c r="I1910" i="11"/>
  <c r="I1909" i="11"/>
  <c r="I1908" i="11"/>
  <c r="I1907" i="11"/>
  <c r="I1906" i="11"/>
  <c r="I1905" i="11"/>
  <c r="I1904" i="11"/>
  <c r="I1903" i="11"/>
  <c r="I1902" i="11"/>
  <c r="I1901" i="11"/>
  <c r="I1900" i="11"/>
  <c r="I1899" i="11"/>
  <c r="I1898" i="11"/>
  <c r="I1897" i="11"/>
  <c r="I1896" i="11"/>
  <c r="I1895" i="11"/>
  <c r="I1894" i="11"/>
  <c r="I1893" i="11"/>
  <c r="I1892" i="11"/>
  <c r="I1891" i="11"/>
  <c r="I1890" i="11"/>
  <c r="I1889" i="11"/>
  <c r="I1888" i="11"/>
  <c r="I1887" i="11"/>
  <c r="I1886" i="11"/>
  <c r="I1885" i="11"/>
  <c r="I1884" i="11"/>
  <c r="I1883" i="11"/>
  <c r="I1882" i="11"/>
  <c r="I1881" i="11"/>
  <c r="I1880" i="11"/>
  <c r="I1879" i="11"/>
  <c r="I1878" i="11"/>
  <c r="I1877" i="11"/>
  <c r="I1876" i="11"/>
  <c r="I1875" i="11"/>
  <c r="I1874" i="11"/>
  <c r="I1873" i="11"/>
  <c r="I1872" i="11"/>
  <c r="I1871" i="11"/>
  <c r="I1870" i="11"/>
  <c r="I1869" i="11"/>
  <c r="I1868" i="11"/>
  <c r="I1867" i="11"/>
  <c r="I1866" i="11"/>
  <c r="I1865" i="11"/>
  <c r="I1864" i="11"/>
  <c r="I1863" i="11"/>
  <c r="I1862" i="11"/>
  <c r="I1861" i="11"/>
  <c r="I1860" i="11"/>
  <c r="I1859" i="11"/>
  <c r="I1858" i="11"/>
  <c r="I1857" i="11"/>
  <c r="I1856" i="11"/>
  <c r="I1855" i="11"/>
  <c r="I1854" i="11"/>
  <c r="I1853" i="11"/>
  <c r="I1852" i="11"/>
  <c r="I1851" i="11"/>
  <c r="I1850" i="11"/>
  <c r="I1849" i="11"/>
  <c r="I1848" i="11"/>
  <c r="I1847" i="11"/>
  <c r="I1846" i="11"/>
  <c r="I1845" i="11"/>
  <c r="I1844" i="11"/>
  <c r="I1843" i="11"/>
  <c r="I1842" i="11"/>
  <c r="I1841" i="11"/>
  <c r="I1840" i="11"/>
  <c r="I1839" i="11"/>
  <c r="I1838" i="11"/>
  <c r="I1837" i="11"/>
  <c r="I1836" i="11"/>
  <c r="I1835" i="11"/>
  <c r="I1834" i="11"/>
  <c r="I1833" i="11"/>
  <c r="I1832" i="11"/>
  <c r="I1831" i="11"/>
  <c r="I1830" i="11"/>
  <c r="I1829" i="11"/>
  <c r="I1828" i="11"/>
  <c r="I1827" i="11"/>
  <c r="I1826" i="11"/>
  <c r="I1825" i="11"/>
  <c r="I1824" i="11"/>
  <c r="I1823" i="11"/>
  <c r="I1822" i="11"/>
  <c r="I1821" i="11"/>
  <c r="I1820" i="11"/>
  <c r="I1819" i="11"/>
  <c r="I1818" i="11"/>
  <c r="I1817" i="11"/>
  <c r="I1816" i="11"/>
  <c r="I1815" i="11"/>
  <c r="I1814" i="11"/>
  <c r="I1813" i="11"/>
  <c r="I1812" i="11"/>
  <c r="I1811" i="11"/>
  <c r="I1810" i="11"/>
  <c r="I1809" i="11"/>
  <c r="I1808" i="11"/>
  <c r="I1807" i="11"/>
  <c r="I1806" i="11"/>
  <c r="I1805" i="11"/>
  <c r="I1804" i="11"/>
  <c r="I1803" i="11"/>
  <c r="I1802" i="11"/>
  <c r="I1801" i="11"/>
  <c r="I1800" i="11"/>
  <c r="I1799" i="11"/>
  <c r="I1798" i="11"/>
  <c r="I1797" i="11"/>
  <c r="I1796" i="11"/>
  <c r="I1795" i="11"/>
  <c r="I1794" i="11"/>
  <c r="I1793" i="11"/>
  <c r="I1792" i="11"/>
  <c r="I1791" i="11"/>
  <c r="I1790" i="11"/>
  <c r="I1789" i="11"/>
  <c r="I1788" i="11"/>
  <c r="I1787" i="11"/>
  <c r="I1786" i="11"/>
  <c r="I1785" i="11"/>
  <c r="I1784" i="11"/>
  <c r="I1783" i="11"/>
  <c r="I1782" i="11"/>
  <c r="I1781" i="11"/>
  <c r="I1780" i="11"/>
  <c r="I1779" i="11"/>
  <c r="I1778" i="11"/>
  <c r="I1777" i="11"/>
  <c r="I1776" i="11"/>
  <c r="I1775" i="11"/>
  <c r="I1774" i="11"/>
  <c r="I1773" i="11"/>
  <c r="I1772" i="11"/>
  <c r="I1771" i="11"/>
  <c r="I1770" i="11"/>
  <c r="I1769" i="11"/>
  <c r="I1768" i="11"/>
  <c r="I1767" i="11"/>
  <c r="I1766" i="11"/>
  <c r="I1765" i="11"/>
  <c r="I1764" i="11"/>
  <c r="I1763" i="11"/>
  <c r="I1762" i="11"/>
  <c r="I1761" i="11"/>
  <c r="I1760" i="11"/>
  <c r="I1759" i="11"/>
  <c r="I1758" i="11"/>
  <c r="I1757" i="11"/>
  <c r="I1756" i="11"/>
  <c r="I1755" i="11"/>
  <c r="I1754" i="11"/>
  <c r="I1753" i="11"/>
  <c r="I1752" i="11"/>
  <c r="I1751" i="11"/>
  <c r="I1750" i="11"/>
  <c r="I1749" i="11"/>
  <c r="I1748" i="11"/>
  <c r="I1747" i="11"/>
  <c r="I1746" i="11"/>
  <c r="I1745" i="11"/>
  <c r="I1744" i="11"/>
  <c r="I1743" i="11"/>
  <c r="I1742" i="11"/>
  <c r="I1741" i="11"/>
  <c r="I1740" i="11"/>
  <c r="I1739" i="11"/>
  <c r="I1738" i="11"/>
  <c r="I1737" i="11"/>
  <c r="I1736" i="11"/>
  <c r="I1735" i="11"/>
  <c r="I1734" i="11"/>
  <c r="I1733" i="11"/>
  <c r="I1732" i="11"/>
  <c r="I1731" i="11"/>
  <c r="I1730" i="11"/>
  <c r="I1729" i="11"/>
  <c r="I1728" i="11"/>
  <c r="I1727" i="11"/>
  <c r="I1726" i="11"/>
  <c r="I1725" i="11"/>
  <c r="I1724" i="11"/>
  <c r="I1723" i="11"/>
  <c r="I1722" i="11"/>
  <c r="I1721" i="11"/>
  <c r="I1720" i="11"/>
  <c r="I1719" i="11"/>
  <c r="I1718" i="11"/>
  <c r="I1717" i="11"/>
  <c r="I1716" i="11"/>
  <c r="I1715" i="11"/>
  <c r="I1714" i="11"/>
  <c r="I1713" i="11"/>
  <c r="I1712" i="11"/>
  <c r="I1711" i="11"/>
  <c r="I1710" i="11"/>
  <c r="I1709" i="11"/>
  <c r="I1708" i="11"/>
  <c r="I1707" i="11"/>
  <c r="I1706" i="11"/>
  <c r="I1705" i="11"/>
  <c r="I1704" i="11"/>
  <c r="I1703" i="11"/>
  <c r="I1702" i="11"/>
  <c r="I1701" i="11"/>
  <c r="I1700" i="11"/>
  <c r="I1699" i="11"/>
  <c r="I1698" i="11"/>
  <c r="I1697" i="11"/>
  <c r="I1696" i="11"/>
  <c r="I1695" i="11"/>
  <c r="I1694" i="11"/>
  <c r="I1693" i="11"/>
  <c r="I1692" i="11"/>
  <c r="I1691" i="11"/>
  <c r="I1690" i="11"/>
  <c r="I1689" i="11"/>
  <c r="I1688" i="11"/>
  <c r="I1687" i="11"/>
  <c r="I1686" i="11"/>
  <c r="I1685" i="11"/>
  <c r="I1684" i="11"/>
  <c r="I1683" i="11"/>
  <c r="I1682" i="11"/>
  <c r="I1681" i="11"/>
  <c r="I1680" i="11"/>
  <c r="I1679" i="11"/>
  <c r="I1678" i="11"/>
  <c r="I1677" i="11"/>
  <c r="I1676" i="11"/>
  <c r="I1675" i="11"/>
  <c r="I1674" i="11"/>
  <c r="I1673" i="11"/>
  <c r="I1672" i="11"/>
  <c r="I1671" i="11"/>
  <c r="I1670" i="11"/>
  <c r="I1669" i="11"/>
  <c r="I1668" i="11"/>
  <c r="I1667" i="11"/>
  <c r="I1666" i="11"/>
  <c r="I1665" i="11"/>
  <c r="I1664" i="11"/>
  <c r="I1663" i="11"/>
  <c r="I1662" i="11"/>
  <c r="I1661" i="11"/>
  <c r="I1660" i="11"/>
  <c r="I1659" i="11"/>
  <c r="I1658" i="11"/>
  <c r="I1657" i="11"/>
  <c r="I1656" i="11"/>
  <c r="I1655" i="11"/>
  <c r="I1654" i="11"/>
  <c r="I1653" i="11"/>
  <c r="I1652" i="11"/>
  <c r="I1651" i="11"/>
  <c r="I1650" i="11"/>
  <c r="I1649" i="11"/>
  <c r="I1648" i="11"/>
  <c r="I1647" i="11"/>
  <c r="I1646" i="11"/>
  <c r="I1645" i="11"/>
  <c r="I1644" i="11"/>
  <c r="I1643" i="11"/>
  <c r="I1642" i="11"/>
  <c r="I1641" i="11"/>
  <c r="I1640" i="11"/>
  <c r="I1639" i="11"/>
  <c r="I1638" i="11"/>
  <c r="I1637" i="11"/>
  <c r="I1636" i="11"/>
  <c r="I1635" i="11"/>
  <c r="I1634" i="11"/>
  <c r="I1633" i="11"/>
  <c r="I1632" i="11"/>
  <c r="I1631" i="11"/>
  <c r="I1630" i="11"/>
  <c r="I1629" i="11"/>
  <c r="I1628" i="11"/>
  <c r="I1627" i="11"/>
  <c r="I1626" i="11"/>
  <c r="I1625" i="11"/>
  <c r="I1624" i="11"/>
  <c r="I1623" i="11"/>
  <c r="I1622" i="11"/>
  <c r="I1621" i="11"/>
  <c r="I1620" i="11"/>
  <c r="I1619" i="11"/>
  <c r="I1618" i="11"/>
  <c r="I1617" i="11"/>
  <c r="I1616" i="11"/>
  <c r="I1615" i="11"/>
  <c r="I1614" i="11"/>
  <c r="I1613" i="11"/>
  <c r="I1612" i="11"/>
  <c r="I1611" i="11"/>
  <c r="I1610" i="11"/>
  <c r="I1609" i="11"/>
  <c r="I1608" i="11"/>
  <c r="I1607" i="11"/>
  <c r="I1606" i="11"/>
  <c r="I1605" i="11"/>
  <c r="I1604" i="11"/>
  <c r="I1603" i="11"/>
  <c r="I1602" i="11"/>
  <c r="I1601" i="11"/>
  <c r="I1600" i="11"/>
  <c r="I1599" i="11"/>
  <c r="I1598" i="11"/>
  <c r="I1597" i="11"/>
  <c r="I1596" i="11"/>
  <c r="I1595" i="11"/>
  <c r="I1594" i="11"/>
  <c r="I1593" i="11"/>
  <c r="I1592" i="11"/>
  <c r="I1591" i="11"/>
  <c r="I1590" i="11"/>
  <c r="I1589" i="11"/>
  <c r="I1588" i="11"/>
  <c r="I1587" i="11"/>
  <c r="I1586" i="11"/>
  <c r="I1585" i="11"/>
  <c r="I1584" i="11"/>
  <c r="I1583" i="11"/>
  <c r="I1582" i="11"/>
  <c r="I1581" i="11"/>
  <c r="I1580" i="11"/>
  <c r="I1579" i="11"/>
  <c r="I1578" i="11"/>
  <c r="I1577" i="11"/>
  <c r="I1576" i="11"/>
  <c r="I1575" i="11"/>
  <c r="I1574" i="11"/>
  <c r="I1573" i="11"/>
  <c r="I1572" i="11"/>
  <c r="I1571" i="11"/>
  <c r="I1570" i="11"/>
  <c r="I1569" i="11"/>
  <c r="I1568" i="11"/>
  <c r="I1567" i="11"/>
  <c r="I1566" i="11"/>
  <c r="I1565" i="11"/>
  <c r="I1564" i="11"/>
  <c r="I1563" i="11"/>
  <c r="I1562" i="11"/>
  <c r="I1561" i="11"/>
  <c r="I1560" i="11"/>
  <c r="I1559" i="11"/>
  <c r="I1558" i="11"/>
  <c r="I1557" i="11"/>
  <c r="I1556" i="11"/>
  <c r="I1555" i="11"/>
  <c r="I1554" i="11"/>
  <c r="I1553" i="11"/>
  <c r="I1552" i="11"/>
  <c r="I1551" i="11"/>
  <c r="I1550" i="11"/>
  <c r="I1549" i="11"/>
  <c r="I1548" i="11"/>
  <c r="I1547" i="11"/>
  <c r="I1546" i="11"/>
  <c r="I1545" i="11"/>
  <c r="I1544" i="11"/>
  <c r="I1543" i="11"/>
  <c r="I1542" i="11"/>
  <c r="I1541" i="11"/>
  <c r="I1540" i="11"/>
  <c r="I1539" i="11"/>
  <c r="I1538" i="11"/>
  <c r="I1537" i="11"/>
  <c r="I1536" i="11"/>
  <c r="I1535" i="11"/>
  <c r="I1534" i="11"/>
  <c r="I1533" i="11"/>
  <c r="I1532" i="11"/>
  <c r="I1531" i="11"/>
  <c r="I1530" i="11"/>
  <c r="I1529" i="11"/>
  <c r="I1528" i="11"/>
  <c r="I1527" i="11"/>
  <c r="I1526" i="11"/>
  <c r="I1525" i="11"/>
  <c r="I1524" i="11"/>
  <c r="I1523" i="11"/>
  <c r="I1522" i="11"/>
  <c r="I1521" i="11"/>
  <c r="I1520" i="11"/>
  <c r="I1519" i="11"/>
  <c r="I1518" i="11"/>
  <c r="I1517" i="11"/>
  <c r="I1516" i="11"/>
  <c r="I1515" i="11"/>
  <c r="I1514" i="11"/>
  <c r="I1513" i="11"/>
  <c r="I1512" i="11"/>
  <c r="I1511" i="11"/>
  <c r="I1510" i="11"/>
  <c r="I1509" i="11"/>
  <c r="I1508" i="11"/>
  <c r="I1507" i="11"/>
  <c r="I1506" i="11"/>
  <c r="I1505" i="11"/>
  <c r="I1504" i="11"/>
  <c r="I1503" i="11"/>
  <c r="I1502" i="11"/>
  <c r="I1501" i="11"/>
  <c r="I1500" i="11"/>
  <c r="I1499" i="11"/>
  <c r="I1498" i="11"/>
  <c r="I1497" i="11"/>
  <c r="I1496" i="11"/>
  <c r="I1495" i="11"/>
  <c r="I1494" i="11"/>
  <c r="I1493" i="11"/>
  <c r="I1492" i="11"/>
  <c r="I1491" i="11"/>
  <c r="I1490" i="11"/>
  <c r="I1489" i="11"/>
  <c r="I1488" i="11"/>
  <c r="I1487" i="11"/>
  <c r="I1486" i="11"/>
  <c r="I1485" i="11"/>
  <c r="I1484" i="11"/>
  <c r="I1483" i="11"/>
  <c r="I1482" i="11"/>
  <c r="I1481" i="11"/>
  <c r="I1480" i="11"/>
  <c r="I1479" i="11"/>
  <c r="I1478" i="11"/>
  <c r="I1477" i="11"/>
  <c r="I1476" i="11"/>
  <c r="I1475" i="11"/>
  <c r="I1474" i="11"/>
  <c r="I1473" i="11"/>
  <c r="I1472" i="11"/>
  <c r="I1471" i="11"/>
  <c r="I1470" i="11"/>
  <c r="I1469" i="11"/>
  <c r="I1468" i="11"/>
  <c r="I1467" i="11"/>
  <c r="I1466" i="11"/>
  <c r="I1465" i="11"/>
  <c r="I1464" i="11"/>
  <c r="I1463" i="11"/>
  <c r="I1462" i="11"/>
  <c r="I1461" i="11"/>
  <c r="I1460" i="11"/>
  <c r="I1459" i="11"/>
  <c r="I1458" i="11"/>
  <c r="I1457" i="11"/>
  <c r="I1456" i="11"/>
  <c r="I1455" i="11"/>
  <c r="I1454" i="11"/>
  <c r="I1453" i="11"/>
  <c r="I1452" i="11"/>
  <c r="I1451" i="11"/>
  <c r="I1450" i="11"/>
  <c r="I1449" i="11"/>
  <c r="I1448" i="11"/>
  <c r="I1447" i="11"/>
  <c r="I1446" i="11"/>
  <c r="I1445" i="11"/>
  <c r="I1444" i="11"/>
  <c r="I1443" i="11"/>
  <c r="I1442" i="11"/>
  <c r="I1441" i="11"/>
  <c r="I1440" i="11"/>
  <c r="I1439" i="11"/>
  <c r="I1438" i="11"/>
  <c r="I1437" i="11"/>
  <c r="I1436" i="11"/>
  <c r="I1435" i="11"/>
  <c r="I1434" i="11"/>
  <c r="I1433" i="11"/>
  <c r="I1432" i="11"/>
  <c r="I1431" i="11"/>
  <c r="I1430" i="11"/>
  <c r="I1429" i="11"/>
  <c r="I1428" i="11"/>
  <c r="I1427" i="11"/>
  <c r="I1426" i="11"/>
  <c r="I1425" i="11"/>
  <c r="I1424" i="11"/>
  <c r="I1423" i="11"/>
  <c r="I1422" i="11"/>
  <c r="I1421" i="11"/>
  <c r="I1420" i="11"/>
  <c r="I1419" i="11"/>
  <c r="I1418" i="11"/>
  <c r="I1417" i="11"/>
  <c r="I1416" i="11"/>
  <c r="I1415" i="11"/>
  <c r="I1414" i="11"/>
  <c r="I1413" i="11"/>
  <c r="I1412" i="11"/>
  <c r="I1411" i="11"/>
  <c r="I1410" i="11"/>
  <c r="I1409" i="11"/>
  <c r="I1408" i="11"/>
  <c r="I1407" i="11"/>
  <c r="I1406" i="11"/>
  <c r="I1405" i="11"/>
  <c r="I1404" i="11"/>
  <c r="I1403" i="11"/>
  <c r="I1402" i="11"/>
  <c r="I1401" i="11"/>
  <c r="I1400" i="11"/>
  <c r="I1399" i="11"/>
  <c r="I1398" i="11"/>
  <c r="I1397" i="11"/>
  <c r="I1396" i="11"/>
  <c r="I1395" i="11"/>
  <c r="I1394" i="11"/>
  <c r="I1393" i="11"/>
  <c r="I1392" i="11"/>
  <c r="I1391" i="11"/>
  <c r="I1390" i="11"/>
  <c r="I1389" i="11"/>
  <c r="I1388" i="11"/>
  <c r="I1387" i="11"/>
  <c r="I1386" i="11"/>
  <c r="I1385" i="11"/>
  <c r="I1384" i="11"/>
  <c r="I1383" i="11"/>
  <c r="I1382" i="11"/>
  <c r="I1381" i="11"/>
  <c r="I1380" i="11"/>
  <c r="I1379" i="11"/>
  <c r="I1378" i="11"/>
  <c r="I1377" i="11"/>
  <c r="I1376" i="11"/>
  <c r="I1375" i="11"/>
  <c r="I1374" i="11"/>
  <c r="I1373" i="11"/>
  <c r="I1372" i="11"/>
  <c r="I1371" i="11"/>
  <c r="I1370" i="11"/>
  <c r="I1369" i="11"/>
  <c r="I1368" i="11"/>
  <c r="I1367" i="11"/>
  <c r="I1366" i="11"/>
  <c r="I1365" i="11"/>
  <c r="I1364" i="11"/>
  <c r="I1363" i="11"/>
  <c r="I1362" i="11"/>
  <c r="I1361" i="11"/>
  <c r="I1360" i="11"/>
  <c r="I1359" i="11"/>
  <c r="I1358" i="11"/>
  <c r="I1357" i="11"/>
  <c r="I1356" i="11"/>
  <c r="I1355" i="11"/>
  <c r="I1354" i="11"/>
  <c r="I1353" i="11"/>
  <c r="I1352" i="11"/>
  <c r="I1351" i="11"/>
  <c r="I1350" i="11"/>
  <c r="I1349" i="11"/>
  <c r="I1348" i="11"/>
  <c r="I1347" i="11"/>
  <c r="I1346" i="11"/>
  <c r="I1345" i="11"/>
  <c r="I1344" i="11"/>
  <c r="I1343" i="11"/>
  <c r="I1342" i="11"/>
  <c r="I1341" i="11"/>
  <c r="I1340" i="11"/>
  <c r="I1339" i="11"/>
  <c r="I1338" i="11"/>
  <c r="I1337" i="11"/>
  <c r="I1336" i="11"/>
  <c r="I1335" i="11"/>
  <c r="I1334" i="11"/>
  <c r="I1333" i="11"/>
  <c r="I1332" i="11"/>
  <c r="I1331" i="11"/>
  <c r="I1330" i="11"/>
  <c r="I1329" i="11"/>
  <c r="I1328" i="11"/>
  <c r="I1327" i="11"/>
  <c r="I1326" i="11"/>
  <c r="I1325" i="11"/>
  <c r="I1324" i="11"/>
  <c r="I1323" i="11"/>
  <c r="I1322" i="11"/>
  <c r="I1321" i="11"/>
  <c r="I1320" i="11"/>
  <c r="I1319" i="11"/>
  <c r="I1318" i="11"/>
  <c r="I1317" i="11"/>
  <c r="I1316" i="11"/>
  <c r="I1315" i="11"/>
  <c r="I1314" i="11"/>
  <c r="I1313" i="11"/>
  <c r="I1312" i="11"/>
  <c r="I1311" i="11"/>
  <c r="I1310" i="11"/>
  <c r="I1309" i="11"/>
  <c r="I1308" i="11"/>
  <c r="I1307" i="11"/>
  <c r="I1306" i="11"/>
  <c r="I1305" i="11"/>
  <c r="I1304" i="11"/>
  <c r="I1303" i="11"/>
  <c r="I1302" i="11"/>
  <c r="I1301" i="11"/>
  <c r="I1300" i="11"/>
  <c r="I1299" i="11"/>
  <c r="I1298" i="11"/>
  <c r="I1297" i="11"/>
  <c r="I1296" i="11"/>
  <c r="I1295" i="11"/>
  <c r="I1294" i="11"/>
  <c r="I1293" i="11"/>
  <c r="I1292" i="11"/>
  <c r="I1291" i="11"/>
  <c r="I1290" i="11"/>
  <c r="I1289" i="11"/>
  <c r="I1288" i="11"/>
  <c r="I1287" i="11"/>
  <c r="I1286" i="11"/>
  <c r="I1285" i="11"/>
  <c r="I1284" i="11"/>
  <c r="I1283" i="11"/>
  <c r="I1282" i="11"/>
  <c r="I1281" i="11"/>
  <c r="I1280" i="11"/>
  <c r="I1279" i="11"/>
  <c r="I1278" i="11"/>
  <c r="I1277" i="11"/>
  <c r="I1276" i="11"/>
  <c r="I1275" i="11"/>
  <c r="I1274" i="11"/>
  <c r="I1273" i="11"/>
  <c r="I1272" i="11"/>
  <c r="I1271" i="11"/>
  <c r="I1270" i="11"/>
  <c r="I1269" i="11"/>
  <c r="I1268" i="11"/>
  <c r="I1267" i="11"/>
  <c r="I1266" i="11"/>
  <c r="I1265" i="11"/>
  <c r="I1264" i="11"/>
  <c r="I1263" i="11"/>
  <c r="I1262" i="11"/>
  <c r="I1261" i="11"/>
  <c r="I1260" i="11"/>
  <c r="I1259" i="11"/>
  <c r="I1258" i="11"/>
  <c r="I1257" i="11"/>
  <c r="I1256" i="11"/>
  <c r="I1255" i="11"/>
  <c r="I1254" i="11"/>
  <c r="I1253" i="11"/>
  <c r="I1252" i="11"/>
  <c r="I1251" i="11"/>
  <c r="I1250" i="11"/>
  <c r="I1249" i="11"/>
  <c r="I1248" i="11"/>
  <c r="I1247" i="11"/>
  <c r="I1246" i="11"/>
  <c r="I1245" i="11"/>
  <c r="I1244" i="11"/>
  <c r="I1243" i="11"/>
  <c r="I1242" i="11"/>
  <c r="I1241" i="11"/>
  <c r="I1240" i="11"/>
  <c r="I1239" i="11"/>
  <c r="I1238" i="11"/>
  <c r="I1237" i="11"/>
  <c r="I1236" i="11"/>
  <c r="I1235" i="11"/>
  <c r="I1234" i="11"/>
  <c r="I1233" i="11"/>
  <c r="I1232" i="11"/>
  <c r="I1231" i="11"/>
  <c r="I1230" i="11"/>
  <c r="I1229" i="11"/>
  <c r="I1228" i="11"/>
  <c r="I1227" i="11"/>
  <c r="I1226" i="11"/>
  <c r="I1225" i="11"/>
  <c r="I1224" i="11"/>
  <c r="I1223" i="11"/>
  <c r="I1222" i="11"/>
  <c r="I1221" i="11"/>
  <c r="I1220" i="11"/>
  <c r="I1219" i="11"/>
  <c r="I1218" i="11"/>
  <c r="I1217" i="11"/>
  <c r="I1216" i="11"/>
  <c r="I1215" i="11"/>
  <c r="I1214" i="11"/>
  <c r="I1213" i="11"/>
  <c r="I1212" i="11"/>
  <c r="I1211" i="11"/>
  <c r="I1210" i="11"/>
  <c r="I1209" i="11"/>
  <c r="I1208" i="11"/>
  <c r="I1207" i="11"/>
  <c r="I1206" i="11"/>
  <c r="I1205" i="11"/>
  <c r="I1204" i="11"/>
  <c r="I1203" i="11"/>
  <c r="I1202" i="11"/>
  <c r="I1201" i="11"/>
  <c r="I1200" i="11"/>
  <c r="I1199" i="11"/>
  <c r="I1198" i="11"/>
  <c r="I1197" i="11"/>
  <c r="I1196" i="11"/>
  <c r="I1195" i="11"/>
  <c r="I1194" i="11"/>
  <c r="I1193" i="11"/>
  <c r="I1192" i="11"/>
  <c r="I1191" i="11"/>
  <c r="I1190" i="11"/>
  <c r="I1189" i="11"/>
  <c r="I1188" i="11"/>
  <c r="I1187" i="11"/>
  <c r="I1186" i="11"/>
  <c r="I1185" i="11"/>
  <c r="I1184" i="11"/>
  <c r="I1183" i="11"/>
  <c r="I1182" i="11"/>
  <c r="I1181" i="11"/>
  <c r="I1180" i="11"/>
  <c r="I1179" i="11"/>
  <c r="I1178" i="11"/>
  <c r="I1177" i="11"/>
  <c r="I1176" i="11"/>
  <c r="I1175" i="11"/>
  <c r="I1174" i="11"/>
  <c r="I1173" i="11"/>
  <c r="I1172" i="11"/>
  <c r="I1171" i="11"/>
  <c r="I1170" i="11"/>
  <c r="I1169" i="11"/>
  <c r="I1168" i="11"/>
  <c r="I1167" i="11"/>
  <c r="I1166" i="11"/>
  <c r="I1165" i="11"/>
  <c r="I1164" i="11"/>
  <c r="I1163" i="11"/>
  <c r="I1162" i="11"/>
  <c r="I1161" i="11"/>
  <c r="I1160" i="11"/>
  <c r="I1159" i="11"/>
  <c r="I1158" i="11"/>
  <c r="I1157" i="11"/>
  <c r="I1156" i="11"/>
  <c r="I1155" i="11"/>
  <c r="I1154" i="11"/>
  <c r="I1153" i="11"/>
  <c r="I1152" i="11"/>
  <c r="I1151" i="11"/>
  <c r="I1150" i="11"/>
  <c r="I1149" i="11"/>
  <c r="I1148" i="11"/>
  <c r="I1147" i="11"/>
  <c r="I1146" i="11"/>
  <c r="I1145" i="11"/>
  <c r="I1144" i="11"/>
  <c r="I1143" i="11"/>
  <c r="I1142" i="11"/>
  <c r="I1141" i="11"/>
  <c r="I1140" i="11"/>
  <c r="I1139" i="11"/>
  <c r="I1138" i="11"/>
  <c r="I1137" i="11"/>
  <c r="I1136" i="11"/>
  <c r="I1135" i="11"/>
  <c r="I1134" i="11"/>
  <c r="I1133" i="11"/>
  <c r="I1132" i="11"/>
  <c r="I1131" i="11"/>
  <c r="I1130" i="11"/>
  <c r="I1129" i="11"/>
  <c r="I1128" i="11"/>
  <c r="I1127" i="11"/>
  <c r="I1126" i="11"/>
  <c r="I1125" i="11"/>
  <c r="I1124" i="11"/>
  <c r="I1123" i="11"/>
  <c r="I1122" i="11"/>
  <c r="I1121" i="11"/>
  <c r="I1120" i="11"/>
  <c r="I1119" i="11"/>
  <c r="I1118" i="11"/>
  <c r="I1117" i="11"/>
  <c r="I1116" i="11"/>
  <c r="I1115" i="11"/>
  <c r="I1114" i="11"/>
  <c r="I1113" i="11"/>
  <c r="I1112" i="11"/>
  <c r="I1111" i="11"/>
  <c r="I1110" i="11"/>
  <c r="I1109" i="11"/>
  <c r="I1108" i="11"/>
  <c r="I1107" i="11"/>
  <c r="I1106" i="11"/>
  <c r="I1105" i="11"/>
  <c r="I1104" i="11"/>
  <c r="I1103" i="11"/>
  <c r="I1102" i="11"/>
  <c r="I1101" i="11"/>
  <c r="I1100" i="11"/>
  <c r="I1099" i="11"/>
  <c r="I1098" i="11"/>
  <c r="I1097" i="11"/>
  <c r="I1096" i="11"/>
  <c r="I1095" i="11"/>
  <c r="I1094" i="11"/>
  <c r="I1093" i="11"/>
  <c r="I1092" i="11"/>
  <c r="I1091" i="11"/>
  <c r="I1090" i="11"/>
  <c r="I1089" i="11"/>
  <c r="I1088" i="11"/>
  <c r="I1087" i="11"/>
  <c r="I1086" i="11"/>
  <c r="I1085" i="11"/>
  <c r="I1084" i="11"/>
  <c r="I1083" i="11"/>
  <c r="I1082" i="11"/>
  <c r="I1081" i="11"/>
  <c r="I1080" i="11"/>
  <c r="I1079" i="11"/>
  <c r="I1078" i="11"/>
  <c r="I1077" i="11"/>
  <c r="I1076" i="11"/>
  <c r="I1075" i="11"/>
  <c r="I1074" i="11"/>
  <c r="I1073" i="11"/>
  <c r="I1072" i="11"/>
  <c r="I1071" i="11"/>
  <c r="I1070" i="11"/>
  <c r="I1069" i="11"/>
  <c r="I1068" i="11"/>
  <c r="I1067" i="11"/>
  <c r="I1066" i="11"/>
  <c r="I1065" i="11"/>
  <c r="I1064" i="11"/>
  <c r="I1063" i="11"/>
  <c r="I1062" i="11"/>
  <c r="I1061" i="11"/>
  <c r="I1060" i="11"/>
  <c r="I1059" i="11"/>
  <c r="I1058" i="11"/>
  <c r="I1057" i="11"/>
  <c r="I1056" i="11"/>
  <c r="I1055" i="11"/>
  <c r="I1054" i="11"/>
  <c r="I1053" i="11"/>
  <c r="I1052" i="11"/>
  <c r="I1051" i="11"/>
  <c r="I1050" i="11"/>
  <c r="I1049" i="11"/>
  <c r="I1048" i="11"/>
  <c r="I1047" i="11"/>
  <c r="I1046" i="11"/>
  <c r="I1045" i="11"/>
  <c r="I1044" i="11"/>
  <c r="I1043" i="11"/>
  <c r="I1042" i="11"/>
  <c r="I1041" i="11"/>
  <c r="I1040" i="11"/>
  <c r="I1039" i="11"/>
  <c r="I1038" i="11"/>
  <c r="I1037" i="11"/>
  <c r="I1036" i="11"/>
  <c r="I1035" i="11"/>
  <c r="I1034" i="11"/>
  <c r="I1033" i="11"/>
  <c r="I1032" i="11"/>
  <c r="I1031" i="11"/>
  <c r="I1030" i="11"/>
  <c r="I1029" i="11"/>
  <c r="I1028" i="11"/>
  <c r="I1027" i="11"/>
  <c r="I1026" i="11"/>
  <c r="I1025" i="11"/>
  <c r="I1024" i="11"/>
  <c r="I1023" i="11"/>
  <c r="I1022" i="11"/>
  <c r="I1021" i="11"/>
  <c r="I1020" i="11"/>
  <c r="I1019" i="11"/>
  <c r="I1018" i="11"/>
  <c r="I1017" i="11"/>
  <c r="I1016" i="11"/>
  <c r="I1015" i="11"/>
  <c r="I1014" i="11"/>
  <c r="I1013" i="11"/>
  <c r="I1012" i="11"/>
  <c r="I1011" i="11"/>
  <c r="I1010" i="11"/>
  <c r="I1009" i="11"/>
  <c r="I1008" i="11"/>
  <c r="I1007" i="11"/>
  <c r="I1006" i="11"/>
  <c r="I1005" i="11"/>
  <c r="I1004" i="11"/>
  <c r="I1003" i="11"/>
  <c r="I1002" i="11"/>
  <c r="I1001" i="11"/>
  <c r="I1000" i="11"/>
  <c r="I999" i="11"/>
  <c r="I998" i="11"/>
  <c r="I997" i="11"/>
  <c r="I996" i="11"/>
  <c r="I995" i="11"/>
  <c r="I994" i="11"/>
  <c r="I993" i="11"/>
  <c r="I992" i="11"/>
  <c r="I991" i="11"/>
  <c r="I990" i="11"/>
  <c r="I989" i="11"/>
  <c r="I988" i="11"/>
  <c r="I987" i="11"/>
  <c r="I986" i="11"/>
  <c r="I985" i="11"/>
  <c r="I984" i="11"/>
  <c r="I983" i="11"/>
  <c r="I982" i="11"/>
  <c r="I981" i="11"/>
  <c r="I980" i="11"/>
  <c r="I979" i="11"/>
  <c r="I978" i="11"/>
  <c r="I977" i="11"/>
  <c r="I976" i="11"/>
  <c r="I975" i="11"/>
  <c r="I974" i="11"/>
  <c r="I973" i="11"/>
  <c r="I972" i="11"/>
  <c r="I971" i="11"/>
  <c r="I970" i="11"/>
  <c r="I969" i="11"/>
  <c r="I968" i="11"/>
  <c r="I967" i="11"/>
  <c r="I966" i="11"/>
  <c r="I965" i="11"/>
  <c r="I964" i="11"/>
  <c r="I963" i="11"/>
  <c r="I962" i="11"/>
  <c r="I961" i="11"/>
  <c r="I960" i="11"/>
  <c r="I959" i="11"/>
  <c r="I958" i="11"/>
  <c r="I957" i="11"/>
  <c r="I956" i="11"/>
  <c r="I955" i="11"/>
  <c r="I954" i="11"/>
  <c r="I953" i="11"/>
  <c r="I952" i="11"/>
  <c r="I951" i="11"/>
  <c r="I950" i="11"/>
  <c r="I949" i="11"/>
  <c r="I948" i="11"/>
  <c r="I947" i="11"/>
  <c r="I946" i="11"/>
  <c r="I945" i="11"/>
  <c r="I944" i="11"/>
  <c r="I943" i="11"/>
  <c r="I942" i="11"/>
  <c r="I941" i="11"/>
  <c r="I940" i="11"/>
  <c r="I939" i="11"/>
  <c r="I938" i="11"/>
  <c r="I937" i="11"/>
  <c r="I936" i="11"/>
  <c r="I935" i="11"/>
  <c r="I934" i="11"/>
  <c r="I933" i="11"/>
  <c r="I932" i="11"/>
  <c r="I931" i="11"/>
  <c r="I930" i="11"/>
  <c r="I929" i="11"/>
  <c r="I928" i="11"/>
  <c r="I927" i="11"/>
  <c r="I926" i="11"/>
  <c r="I925" i="11"/>
  <c r="I924" i="11"/>
  <c r="I923" i="11"/>
  <c r="I922" i="11"/>
  <c r="I921" i="11"/>
  <c r="I920" i="11"/>
  <c r="I919" i="11"/>
  <c r="I918" i="11"/>
  <c r="I917" i="11"/>
  <c r="I916" i="11"/>
  <c r="I915" i="11"/>
  <c r="I914" i="11"/>
  <c r="I913" i="11"/>
  <c r="I912" i="11"/>
  <c r="I911" i="11"/>
  <c r="I910" i="11"/>
  <c r="I909" i="11"/>
  <c r="I908" i="11"/>
  <c r="I907" i="11"/>
  <c r="I906" i="11"/>
  <c r="I905" i="11"/>
  <c r="I904" i="11"/>
  <c r="I903" i="11"/>
  <c r="I902" i="11"/>
  <c r="I901" i="11"/>
  <c r="I900" i="11"/>
  <c r="I899" i="11"/>
  <c r="I898" i="11"/>
  <c r="I897" i="11"/>
  <c r="I896" i="11"/>
  <c r="I895" i="11"/>
  <c r="I894" i="11"/>
  <c r="I893" i="11"/>
  <c r="I892" i="11"/>
  <c r="I891" i="11"/>
  <c r="I890" i="11"/>
  <c r="I889" i="11"/>
  <c r="I888" i="11"/>
  <c r="I887" i="11"/>
  <c r="I886" i="11"/>
  <c r="I885" i="11"/>
  <c r="I884" i="11"/>
  <c r="I883" i="11"/>
  <c r="I882" i="11"/>
  <c r="I881" i="11"/>
  <c r="I880" i="11"/>
  <c r="I879" i="11"/>
  <c r="I878" i="11"/>
  <c r="I877" i="11"/>
  <c r="I876" i="11"/>
  <c r="I875" i="11"/>
  <c r="I874" i="11"/>
  <c r="I873" i="11"/>
  <c r="I872" i="11"/>
  <c r="I871" i="11"/>
  <c r="I870" i="11"/>
  <c r="I869" i="11"/>
  <c r="I868" i="11"/>
  <c r="I867" i="11"/>
  <c r="I866" i="11"/>
  <c r="I865" i="11"/>
  <c r="I864" i="11"/>
  <c r="I863" i="11"/>
  <c r="I862" i="11"/>
  <c r="I861" i="11"/>
  <c r="I860" i="11"/>
  <c r="I859" i="11"/>
  <c r="I858" i="11"/>
  <c r="I857" i="11"/>
  <c r="I856" i="11"/>
  <c r="I855" i="11"/>
  <c r="I854" i="11"/>
  <c r="I853" i="11"/>
  <c r="I852" i="11"/>
  <c r="I851" i="11"/>
  <c r="I850" i="11"/>
  <c r="I849" i="11"/>
  <c r="I848" i="11"/>
  <c r="I847" i="11"/>
  <c r="I846" i="11"/>
  <c r="I845" i="11"/>
  <c r="I844" i="11"/>
  <c r="I843" i="11"/>
  <c r="I842" i="11"/>
  <c r="I841" i="11"/>
  <c r="I840" i="11"/>
  <c r="I839" i="11"/>
  <c r="I838" i="11"/>
  <c r="I837" i="11"/>
  <c r="I836" i="11"/>
  <c r="I835" i="11"/>
  <c r="I834" i="11"/>
  <c r="I833" i="11"/>
  <c r="I832" i="11"/>
  <c r="I831" i="11"/>
  <c r="I830" i="11"/>
  <c r="I829" i="11"/>
  <c r="I828" i="11"/>
  <c r="I827" i="11"/>
  <c r="I826" i="11"/>
  <c r="I825" i="11"/>
  <c r="I824" i="11"/>
  <c r="I823" i="11"/>
  <c r="I822" i="11"/>
  <c r="I821" i="11"/>
  <c r="I820" i="11"/>
  <c r="I819" i="11"/>
  <c r="I818" i="11"/>
  <c r="I817" i="11"/>
  <c r="I816" i="11"/>
  <c r="I815" i="11"/>
  <c r="I814" i="11"/>
  <c r="I813" i="11"/>
  <c r="I812" i="11"/>
  <c r="I811" i="11"/>
  <c r="I810" i="11"/>
  <c r="I809" i="11"/>
  <c r="I808" i="11"/>
  <c r="I807" i="11"/>
  <c r="I806" i="11"/>
  <c r="I805" i="11"/>
  <c r="I804" i="11"/>
  <c r="I803" i="11"/>
  <c r="I802" i="11"/>
  <c r="I801" i="11"/>
  <c r="I800" i="11"/>
  <c r="I799" i="11"/>
  <c r="I798" i="11"/>
  <c r="I797" i="11"/>
  <c r="I796" i="11"/>
  <c r="I795" i="11"/>
  <c r="I794" i="11"/>
  <c r="I793" i="11"/>
  <c r="I792" i="11"/>
  <c r="I791" i="11"/>
  <c r="I790" i="11"/>
  <c r="I789" i="11"/>
  <c r="I788" i="11"/>
  <c r="I787" i="11"/>
  <c r="I786" i="11"/>
  <c r="I785" i="11"/>
  <c r="I784" i="11"/>
  <c r="I783" i="11"/>
  <c r="I782" i="11"/>
  <c r="I781" i="11"/>
  <c r="I780" i="11"/>
  <c r="I779" i="11"/>
  <c r="I778" i="11"/>
  <c r="I777" i="11"/>
  <c r="I776" i="11"/>
  <c r="I775" i="11"/>
  <c r="I774" i="11"/>
  <c r="I773" i="11"/>
  <c r="I772" i="11"/>
  <c r="I771" i="11"/>
  <c r="I770" i="11"/>
  <c r="I769" i="11"/>
  <c r="I768" i="11"/>
  <c r="I767" i="11"/>
  <c r="I766" i="11"/>
  <c r="I765" i="11"/>
  <c r="I764" i="11"/>
  <c r="I763" i="11"/>
  <c r="I762" i="11"/>
  <c r="I761" i="11"/>
  <c r="I760" i="11"/>
  <c r="I759" i="11"/>
  <c r="I758" i="11"/>
  <c r="I757" i="11"/>
  <c r="I756" i="11"/>
  <c r="I755" i="11"/>
  <c r="I754" i="11"/>
  <c r="I753" i="11"/>
  <c r="I752" i="11"/>
  <c r="I751" i="11"/>
  <c r="I750" i="11"/>
  <c r="I749" i="11"/>
  <c r="I748" i="11"/>
  <c r="I747" i="11"/>
  <c r="I746" i="11"/>
  <c r="I745" i="11"/>
  <c r="I744" i="11"/>
  <c r="I743" i="11"/>
  <c r="I742" i="11"/>
  <c r="I741" i="11"/>
  <c r="I740" i="11"/>
  <c r="I739" i="11"/>
  <c r="I738" i="11"/>
  <c r="I737" i="11"/>
  <c r="I736" i="11"/>
  <c r="I735" i="11"/>
  <c r="I734" i="11"/>
  <c r="I733" i="11"/>
  <c r="I732" i="11"/>
  <c r="I731" i="11"/>
  <c r="I730" i="11"/>
  <c r="I729" i="11"/>
  <c r="I728" i="11"/>
  <c r="I727" i="11"/>
  <c r="I726" i="11"/>
  <c r="I725" i="11"/>
  <c r="I724" i="11"/>
  <c r="I723" i="11"/>
  <c r="I722" i="11"/>
  <c r="I721" i="11"/>
  <c r="I720" i="11"/>
  <c r="I719" i="11"/>
  <c r="I718" i="11"/>
  <c r="I717" i="11"/>
  <c r="I716" i="11"/>
  <c r="I715" i="11"/>
  <c r="I714" i="11"/>
  <c r="I713" i="11"/>
  <c r="I712" i="11"/>
  <c r="I711" i="11"/>
  <c r="I710" i="11"/>
  <c r="I709" i="11"/>
  <c r="I708" i="11"/>
  <c r="I707" i="11"/>
  <c r="I706" i="11"/>
  <c r="I705" i="11"/>
  <c r="I704" i="11"/>
  <c r="I703" i="11"/>
  <c r="I702" i="11"/>
  <c r="I701" i="11"/>
  <c r="I700" i="11"/>
  <c r="I699" i="11"/>
  <c r="I698" i="11"/>
  <c r="I697" i="11"/>
  <c r="I696" i="11"/>
  <c r="I695" i="11"/>
  <c r="I694" i="11"/>
  <c r="I693" i="11"/>
  <c r="I692" i="11"/>
  <c r="I691" i="11"/>
  <c r="I690" i="11"/>
  <c r="I689" i="11"/>
  <c r="I688" i="11"/>
  <c r="I687" i="11"/>
  <c r="I686" i="11"/>
  <c r="I685" i="11"/>
  <c r="I684" i="11"/>
  <c r="I683" i="11"/>
  <c r="I682" i="11"/>
  <c r="I681" i="11"/>
  <c r="I680" i="11"/>
  <c r="I679" i="11"/>
  <c r="I678" i="11"/>
  <c r="I677" i="11"/>
  <c r="I676" i="11"/>
  <c r="I675" i="11"/>
  <c r="I674" i="11"/>
  <c r="I673" i="11"/>
  <c r="I672" i="11"/>
  <c r="I671" i="11"/>
  <c r="I670" i="11"/>
  <c r="I669" i="11"/>
  <c r="I668" i="11"/>
  <c r="I667" i="11"/>
  <c r="I666" i="11"/>
  <c r="I665" i="11"/>
  <c r="I664" i="11"/>
  <c r="I663" i="11"/>
  <c r="I662" i="11"/>
  <c r="I661" i="11"/>
  <c r="I660" i="11"/>
  <c r="I659" i="11"/>
  <c r="I658" i="11"/>
  <c r="I657" i="11"/>
  <c r="I656" i="11"/>
  <c r="I655" i="11"/>
  <c r="I654" i="11"/>
  <c r="I653" i="11"/>
  <c r="I652" i="11"/>
  <c r="I651" i="11"/>
  <c r="I650" i="11"/>
  <c r="I649" i="11"/>
  <c r="I648" i="11"/>
  <c r="I647" i="11"/>
  <c r="I646" i="11"/>
  <c r="I645" i="11"/>
  <c r="I644" i="11"/>
  <c r="I643" i="11"/>
  <c r="I642" i="11"/>
  <c r="I641" i="11"/>
  <c r="I640" i="11"/>
  <c r="I639" i="11"/>
  <c r="I638" i="11"/>
  <c r="I637" i="11"/>
  <c r="I636" i="11"/>
  <c r="I635" i="11"/>
  <c r="I634" i="11"/>
  <c r="I633" i="11"/>
  <c r="I632" i="11"/>
  <c r="I631" i="11"/>
  <c r="I630" i="11"/>
  <c r="I629" i="11"/>
  <c r="I628" i="11"/>
  <c r="I627" i="11"/>
  <c r="I626" i="11"/>
  <c r="I625" i="11"/>
  <c r="I624" i="11"/>
  <c r="I623" i="11"/>
  <c r="I622" i="11"/>
  <c r="I621" i="11"/>
  <c r="I620" i="11"/>
  <c r="I619" i="11"/>
  <c r="I618" i="11"/>
  <c r="I617" i="11"/>
  <c r="I616" i="11"/>
  <c r="I615" i="11"/>
  <c r="I614" i="11"/>
  <c r="I613" i="11"/>
  <c r="I612" i="11"/>
  <c r="I611" i="11"/>
  <c r="I610" i="11"/>
  <c r="I609" i="11"/>
  <c r="I608" i="11"/>
  <c r="I607" i="11"/>
  <c r="I606" i="11"/>
  <c r="I605" i="11"/>
  <c r="I604" i="11"/>
  <c r="I603" i="11"/>
  <c r="I602" i="11"/>
  <c r="I601" i="11"/>
  <c r="I600" i="11"/>
  <c r="I599" i="11"/>
  <c r="I598" i="11"/>
  <c r="I597" i="11"/>
  <c r="I596" i="11"/>
  <c r="I595" i="11"/>
  <c r="I594" i="11"/>
  <c r="I593" i="11"/>
  <c r="I592" i="11"/>
  <c r="I591" i="11"/>
  <c r="I590" i="11"/>
  <c r="I589" i="11"/>
  <c r="I588" i="11"/>
  <c r="I587" i="11"/>
  <c r="I586" i="11"/>
  <c r="I585" i="11"/>
  <c r="I584" i="11"/>
  <c r="I583" i="11"/>
  <c r="I582" i="11"/>
  <c r="I581" i="11"/>
  <c r="I580" i="11"/>
  <c r="I579" i="11"/>
  <c r="I578" i="11"/>
  <c r="I577" i="11"/>
  <c r="I576" i="11"/>
  <c r="I575" i="11"/>
  <c r="I574" i="11"/>
  <c r="I573" i="11"/>
  <c r="I572" i="11"/>
  <c r="I571" i="11"/>
  <c r="I570" i="11"/>
  <c r="I569" i="11"/>
  <c r="I568" i="11"/>
  <c r="I567" i="11"/>
  <c r="I566" i="11"/>
  <c r="I565" i="11"/>
  <c r="I564" i="11"/>
  <c r="I563" i="11"/>
  <c r="I562" i="11"/>
  <c r="I561" i="11"/>
  <c r="I560" i="11"/>
  <c r="I559" i="11"/>
  <c r="I558" i="11"/>
  <c r="I557" i="11"/>
  <c r="I556" i="11"/>
  <c r="I555" i="11"/>
  <c r="I554" i="11"/>
  <c r="I553" i="11"/>
  <c r="I552" i="11"/>
  <c r="I551" i="11"/>
  <c r="I550" i="11"/>
  <c r="I549" i="11"/>
  <c r="I548" i="11"/>
  <c r="I547" i="11"/>
  <c r="I546" i="11"/>
  <c r="I545" i="11"/>
  <c r="I544" i="11"/>
  <c r="I543" i="11"/>
  <c r="I542" i="11"/>
  <c r="I541" i="11"/>
  <c r="I540" i="11"/>
  <c r="I539" i="11"/>
  <c r="I538" i="11"/>
  <c r="I537" i="11"/>
  <c r="I536" i="11"/>
  <c r="I535" i="11"/>
  <c r="I534" i="11"/>
  <c r="I533" i="11"/>
  <c r="I532" i="11"/>
  <c r="I531" i="11"/>
  <c r="I530" i="11"/>
  <c r="I529" i="11"/>
  <c r="I528" i="11"/>
  <c r="I527" i="11"/>
  <c r="I526" i="11"/>
  <c r="I525" i="11"/>
  <c r="I524" i="11"/>
  <c r="I523" i="11"/>
  <c r="I522" i="11"/>
  <c r="I521" i="11"/>
  <c r="I520" i="11"/>
  <c r="I519" i="11"/>
  <c r="I518" i="11"/>
  <c r="I517" i="11"/>
  <c r="I516" i="11"/>
  <c r="I515" i="11"/>
  <c r="I514" i="11"/>
  <c r="I513" i="11"/>
  <c r="I512" i="11"/>
  <c r="I511" i="11"/>
  <c r="I510" i="11"/>
  <c r="I509" i="11"/>
  <c r="I508" i="11"/>
  <c r="I507" i="11"/>
  <c r="I506" i="11"/>
  <c r="I505" i="11"/>
  <c r="I504" i="11"/>
  <c r="I503" i="11"/>
  <c r="I502" i="11"/>
  <c r="I501" i="11"/>
  <c r="I500" i="11"/>
  <c r="I499" i="11"/>
  <c r="I498" i="11"/>
  <c r="I497" i="11"/>
  <c r="I496" i="11"/>
  <c r="I495" i="11"/>
  <c r="I494" i="11"/>
  <c r="I493" i="11"/>
  <c r="I492" i="11"/>
  <c r="I491" i="11"/>
  <c r="I490" i="11"/>
  <c r="I489" i="11"/>
  <c r="I488" i="11"/>
  <c r="I487" i="11"/>
  <c r="I486" i="11"/>
  <c r="I485" i="11"/>
  <c r="I484" i="11"/>
  <c r="I483" i="11"/>
  <c r="I482" i="11"/>
  <c r="I481" i="11"/>
  <c r="I480" i="11"/>
  <c r="I479" i="11"/>
  <c r="I478" i="11"/>
  <c r="I477" i="11"/>
  <c r="I476" i="11"/>
  <c r="I475" i="11"/>
  <c r="I474" i="11"/>
  <c r="I473" i="11"/>
  <c r="I472" i="11"/>
  <c r="I471" i="11"/>
  <c r="I470" i="11"/>
  <c r="I469" i="11"/>
  <c r="I468" i="11"/>
  <c r="I467" i="11"/>
  <c r="I466" i="11"/>
  <c r="I465" i="11"/>
  <c r="I464" i="11"/>
  <c r="I463" i="11"/>
  <c r="I462" i="11"/>
  <c r="I461" i="11"/>
  <c r="I460" i="11"/>
  <c r="I459" i="11"/>
  <c r="I458" i="11"/>
  <c r="I457" i="11"/>
  <c r="I456" i="11"/>
  <c r="I455" i="11"/>
  <c r="I454" i="11"/>
  <c r="I453" i="11"/>
  <c r="I452" i="11"/>
  <c r="I451" i="11"/>
  <c r="I450" i="11"/>
  <c r="I449" i="11"/>
  <c r="I448" i="11"/>
  <c r="I447" i="11"/>
  <c r="I446" i="11"/>
  <c r="I445" i="11"/>
  <c r="I444" i="11"/>
  <c r="I443" i="11"/>
  <c r="I442" i="11"/>
  <c r="I441" i="11"/>
  <c r="I440" i="11"/>
  <c r="I439" i="11"/>
  <c r="I438" i="11"/>
  <c r="I437" i="11"/>
  <c r="I436" i="11"/>
  <c r="I435" i="11"/>
  <c r="I434" i="11"/>
  <c r="I433" i="11"/>
  <c r="I432" i="11"/>
  <c r="I431" i="11"/>
  <c r="I430" i="11"/>
  <c r="I429" i="11"/>
  <c r="I428" i="11"/>
  <c r="I427" i="11"/>
  <c r="I426" i="11"/>
  <c r="I425" i="11"/>
  <c r="I424" i="11"/>
  <c r="I423" i="11"/>
  <c r="I422" i="11"/>
  <c r="I421" i="11"/>
  <c r="I420" i="11"/>
  <c r="I419" i="11"/>
  <c r="I418" i="11"/>
  <c r="I417" i="11"/>
  <c r="I416" i="11"/>
  <c r="I415" i="11"/>
  <c r="I414" i="11"/>
  <c r="I413" i="11"/>
  <c r="I412" i="11"/>
  <c r="I411" i="11"/>
  <c r="I410" i="11"/>
  <c r="I409" i="11"/>
  <c r="I408" i="11"/>
  <c r="I407" i="11"/>
  <c r="I406" i="11"/>
  <c r="I405" i="11"/>
  <c r="I404" i="11"/>
  <c r="I403" i="11"/>
  <c r="I402" i="11"/>
  <c r="I401" i="11"/>
  <c r="I400" i="11"/>
  <c r="I399" i="11"/>
  <c r="I398" i="11"/>
  <c r="I397" i="11"/>
  <c r="I396" i="11"/>
  <c r="I395" i="11"/>
  <c r="I394" i="11"/>
  <c r="I393" i="11"/>
  <c r="I392" i="11"/>
  <c r="I391" i="11"/>
  <c r="I390" i="11"/>
  <c r="I389" i="11"/>
  <c r="I388" i="11"/>
  <c r="I387" i="11"/>
  <c r="I386" i="11"/>
  <c r="I385" i="11"/>
  <c r="I384" i="11"/>
  <c r="I383" i="11"/>
  <c r="I382" i="11"/>
  <c r="I381" i="11"/>
  <c r="I380" i="11"/>
  <c r="I379" i="11"/>
  <c r="I378" i="11"/>
  <c r="I377" i="11"/>
  <c r="I376" i="11"/>
  <c r="I375" i="11"/>
  <c r="I374" i="11"/>
  <c r="I373" i="11"/>
  <c r="I372" i="11"/>
  <c r="I371" i="11"/>
  <c r="I370" i="11"/>
  <c r="I369" i="11"/>
  <c r="I368" i="11"/>
  <c r="I367" i="11"/>
  <c r="I366" i="11"/>
  <c r="I365" i="11"/>
  <c r="I364" i="11"/>
  <c r="I363" i="11"/>
  <c r="I362" i="11"/>
  <c r="I361" i="11"/>
  <c r="I360" i="11"/>
  <c r="I359" i="11"/>
  <c r="I358" i="11"/>
  <c r="I357" i="11"/>
  <c r="I356" i="11"/>
  <c r="I355" i="11"/>
  <c r="I354" i="11"/>
  <c r="I353" i="11"/>
  <c r="I352" i="11"/>
  <c r="I351" i="11"/>
  <c r="I350" i="11"/>
  <c r="I349" i="11"/>
  <c r="I348" i="11"/>
  <c r="I347" i="11"/>
  <c r="I346" i="11"/>
  <c r="I345" i="11"/>
  <c r="I344" i="11"/>
  <c r="I343" i="11"/>
  <c r="I342" i="11"/>
  <c r="I341" i="11"/>
  <c r="I340" i="11"/>
  <c r="I339" i="11"/>
  <c r="I338" i="11"/>
  <c r="I337" i="11"/>
  <c r="I336" i="11"/>
  <c r="I335" i="11"/>
  <c r="I334" i="11"/>
  <c r="I333" i="11"/>
  <c r="I332" i="11"/>
  <c r="I331" i="11"/>
  <c r="I330" i="11"/>
  <c r="I329" i="11"/>
  <c r="I328" i="11"/>
  <c r="I327" i="11"/>
  <c r="I326" i="11"/>
  <c r="I325" i="11"/>
  <c r="I324" i="11"/>
  <c r="I323" i="11"/>
  <c r="I322" i="11"/>
  <c r="I321" i="11"/>
  <c r="I320" i="11"/>
  <c r="I319" i="11"/>
  <c r="I318" i="11"/>
  <c r="I317" i="11"/>
  <c r="I316" i="11"/>
  <c r="I315" i="11"/>
  <c r="I314" i="11"/>
  <c r="I313" i="11"/>
  <c r="I312" i="11"/>
  <c r="I311" i="11"/>
  <c r="I310" i="11"/>
  <c r="I309" i="11"/>
  <c r="I308" i="11"/>
  <c r="I307" i="11"/>
  <c r="I306" i="11"/>
  <c r="I305" i="11"/>
  <c r="I304" i="11"/>
  <c r="I303" i="11"/>
  <c r="I302" i="11"/>
  <c r="I301" i="11"/>
  <c r="I300" i="11"/>
  <c r="I299" i="11"/>
  <c r="I298" i="11"/>
  <c r="I297" i="11"/>
  <c r="I296" i="11"/>
  <c r="I295" i="11"/>
  <c r="I294" i="11"/>
  <c r="I293" i="11"/>
  <c r="I292" i="11"/>
  <c r="I291" i="11"/>
  <c r="I290" i="11"/>
  <c r="I289" i="11"/>
  <c r="I288" i="11"/>
  <c r="I287" i="11"/>
  <c r="I286" i="11"/>
  <c r="I285" i="11"/>
  <c r="I284" i="11"/>
  <c r="I283" i="11"/>
  <c r="I282" i="11"/>
  <c r="I281" i="11"/>
  <c r="I280" i="11"/>
  <c r="I279" i="11"/>
  <c r="I278" i="11"/>
  <c r="I277" i="11"/>
  <c r="I276" i="11"/>
  <c r="I275" i="11"/>
  <c r="I274" i="11"/>
  <c r="I273" i="11"/>
  <c r="I272" i="11"/>
  <c r="I271" i="11"/>
  <c r="I270" i="11"/>
  <c r="I269" i="11"/>
  <c r="I268" i="11"/>
  <c r="I267" i="11"/>
  <c r="I266" i="11"/>
  <c r="I265" i="11"/>
  <c r="I264" i="11"/>
  <c r="I263" i="11"/>
  <c r="I262" i="11"/>
  <c r="I261" i="11"/>
  <c r="I260" i="11"/>
  <c r="I259" i="11"/>
  <c r="I258" i="11"/>
  <c r="I257" i="11"/>
  <c r="I256" i="11"/>
  <c r="I255" i="11"/>
  <c r="I254" i="11"/>
  <c r="I253" i="11"/>
  <c r="I252" i="11"/>
  <c r="I251" i="11"/>
  <c r="I250" i="11"/>
  <c r="I249" i="11"/>
  <c r="I248" i="11"/>
  <c r="I247" i="11"/>
  <c r="I246" i="11"/>
  <c r="I245" i="11"/>
  <c r="I244" i="11"/>
  <c r="I243" i="11"/>
  <c r="I242" i="11"/>
  <c r="I241" i="11"/>
  <c r="I240" i="11"/>
  <c r="I239" i="11"/>
  <c r="I238" i="11"/>
  <c r="I237" i="11"/>
  <c r="I236" i="11"/>
  <c r="I235" i="11"/>
  <c r="I234" i="11"/>
  <c r="I233" i="11"/>
  <c r="I232" i="11"/>
  <c r="I231" i="11"/>
  <c r="I230" i="11"/>
  <c r="I229" i="11"/>
  <c r="I228" i="11"/>
  <c r="I227" i="11"/>
  <c r="I226" i="11"/>
  <c r="I225" i="11"/>
  <c r="I224" i="11"/>
  <c r="I223" i="11"/>
  <c r="I222" i="11"/>
  <c r="I221" i="11"/>
  <c r="I220" i="11"/>
  <c r="I219" i="11"/>
  <c r="I218" i="11"/>
  <c r="I217" i="11"/>
  <c r="I216" i="11"/>
  <c r="I215" i="11"/>
  <c r="I214" i="11"/>
  <c r="I213" i="11"/>
  <c r="I212" i="11"/>
  <c r="I211" i="11"/>
  <c r="I210" i="11"/>
  <c r="I209" i="11"/>
  <c r="I208" i="11"/>
  <c r="I207" i="11"/>
  <c r="I206" i="11"/>
  <c r="I205" i="11"/>
  <c r="I204" i="11"/>
  <c r="I203" i="11"/>
  <c r="I202" i="11"/>
  <c r="I201" i="11"/>
  <c r="I200" i="11"/>
  <c r="I199" i="11"/>
  <c r="I198" i="11"/>
  <c r="I197" i="11"/>
  <c r="I196" i="11"/>
  <c r="I195" i="11"/>
  <c r="I194" i="11"/>
  <c r="I193" i="11"/>
  <c r="I192" i="11"/>
  <c r="I191" i="11"/>
  <c r="I190" i="11"/>
  <c r="I189" i="11"/>
  <c r="I188" i="11"/>
  <c r="I187" i="11"/>
  <c r="I186" i="11"/>
  <c r="I185" i="11"/>
  <c r="I184" i="11"/>
  <c r="I183" i="11"/>
  <c r="I182" i="11"/>
  <c r="I181" i="11"/>
  <c r="I180" i="11"/>
  <c r="I179" i="11"/>
  <c r="I178" i="11"/>
  <c r="I177" i="11"/>
  <c r="I176" i="11"/>
  <c r="I175" i="11"/>
  <c r="I174" i="11"/>
  <c r="I173" i="11"/>
  <c r="I172" i="11"/>
  <c r="I171" i="11"/>
  <c r="I170" i="11"/>
  <c r="I169" i="11"/>
  <c r="I168" i="11"/>
  <c r="I167" i="11"/>
  <c r="I166" i="11"/>
  <c r="I165" i="11"/>
  <c r="I164" i="11"/>
  <c r="I163" i="11"/>
  <c r="I162" i="11"/>
  <c r="I161" i="11"/>
  <c r="I160" i="11"/>
  <c r="I159" i="11"/>
  <c r="I158" i="11"/>
  <c r="I157" i="11"/>
  <c r="I156" i="11"/>
  <c r="I155" i="11"/>
  <c r="I154" i="11"/>
  <c r="I153" i="11"/>
  <c r="I152" i="11"/>
  <c r="I151" i="11"/>
  <c r="I150" i="11"/>
  <c r="I149" i="11"/>
  <c r="I148" i="11"/>
  <c r="I147" i="11"/>
  <c r="I146" i="11"/>
  <c r="I145" i="11"/>
  <c r="I144" i="11"/>
  <c r="I143" i="11"/>
  <c r="I142" i="11"/>
  <c r="I141" i="11"/>
  <c r="I140" i="11"/>
  <c r="I139" i="11"/>
  <c r="I138" i="11"/>
  <c r="I137" i="11"/>
  <c r="I136" i="11"/>
  <c r="I135" i="11"/>
  <c r="I134" i="11"/>
  <c r="I133" i="11"/>
  <c r="I132" i="11"/>
  <c r="I131" i="11"/>
  <c r="I130" i="11"/>
  <c r="I129" i="11"/>
  <c r="I128" i="11"/>
  <c r="I127" i="11"/>
  <c r="I126" i="11"/>
  <c r="I125" i="11"/>
  <c r="I124" i="11"/>
  <c r="I123" i="11"/>
  <c r="I122" i="11"/>
  <c r="I121" i="11"/>
  <c r="I120" i="11"/>
  <c r="I119" i="11"/>
  <c r="I118" i="11"/>
  <c r="I117" i="11"/>
  <c r="I116" i="11"/>
  <c r="I115" i="11"/>
  <c r="I114" i="11"/>
  <c r="I113" i="11"/>
  <c r="I112" i="11"/>
  <c r="I111" i="11"/>
  <c r="I110" i="11"/>
  <c r="I109" i="11"/>
  <c r="I108" i="11"/>
  <c r="I107" i="11"/>
  <c r="I106" i="11"/>
  <c r="I105" i="11"/>
  <c r="I104" i="11"/>
  <c r="I103" i="11"/>
  <c r="I102" i="11"/>
  <c r="I101" i="11"/>
  <c r="I100" i="11"/>
  <c r="I99" i="11"/>
  <c r="I98" i="11"/>
  <c r="I97" i="11"/>
  <c r="I96" i="11"/>
  <c r="I95" i="11"/>
  <c r="I94" i="11"/>
  <c r="I93" i="11"/>
  <c r="I92" i="11"/>
  <c r="I91" i="11"/>
  <c r="I90" i="11"/>
  <c r="I89" i="11"/>
  <c r="I88" i="11"/>
  <c r="I87" i="11"/>
  <c r="I86" i="11"/>
  <c r="I85" i="11"/>
  <c r="I84" i="11"/>
  <c r="I83" i="11"/>
  <c r="I82" i="11"/>
  <c r="I81" i="11"/>
  <c r="I80" i="11"/>
  <c r="I79" i="11"/>
  <c r="I78" i="11"/>
  <c r="I77" i="11"/>
  <c r="I76" i="11"/>
  <c r="I75" i="11"/>
  <c r="I74" i="11"/>
  <c r="I73" i="11"/>
  <c r="I72" i="11"/>
  <c r="I71" i="11"/>
  <c r="I70" i="11"/>
  <c r="I69" i="11"/>
  <c r="I68" i="11"/>
  <c r="I67" i="11"/>
  <c r="I66" i="11"/>
  <c r="I65" i="11"/>
  <c r="I64" i="11"/>
  <c r="I63" i="11"/>
  <c r="I62" i="11"/>
  <c r="I61" i="11"/>
  <c r="I60" i="11"/>
  <c r="I59" i="11"/>
  <c r="I58" i="11"/>
  <c r="I57" i="11"/>
  <c r="I56" i="11"/>
  <c r="I55" i="11"/>
  <c r="I54" i="11"/>
  <c r="I53" i="11"/>
  <c r="I52" i="11"/>
  <c r="I51" i="11"/>
  <c r="I50" i="11"/>
  <c r="I49" i="11"/>
  <c r="I48" i="11"/>
  <c r="I47" i="11"/>
  <c r="I46" i="11"/>
  <c r="I45" i="11"/>
  <c r="I44" i="11"/>
  <c r="I43" i="11"/>
  <c r="I42" i="11"/>
  <c r="I41" i="11"/>
  <c r="I40" i="11"/>
  <c r="I39" i="11"/>
  <c r="I38" i="11"/>
  <c r="I37" i="11"/>
  <c r="I36" i="11"/>
  <c r="I35" i="11"/>
  <c r="I34" i="11"/>
  <c r="I33" i="11"/>
  <c r="I32" i="11"/>
  <c r="I31" i="11"/>
  <c r="I30" i="11"/>
  <c r="I29" i="11"/>
  <c r="I28" i="11"/>
  <c r="I27" i="11"/>
  <c r="I26" i="11"/>
  <c r="I25" i="11"/>
  <c r="I24" i="11"/>
  <c r="I23" i="11"/>
  <c r="I22" i="11"/>
  <c r="I21" i="11"/>
  <c r="I20" i="11"/>
  <c r="I19" i="11"/>
  <c r="I18" i="11"/>
  <c r="I17" i="11"/>
  <c r="L35" i="9"/>
  <c r="H6" i="9"/>
  <c r="G6" i="9"/>
  <c r="G5" i="9"/>
  <c r="O8" i="9"/>
  <c r="N8" i="9"/>
  <c r="O7" i="9"/>
  <c r="O6" i="9"/>
  <c r="N6" i="9"/>
  <c r="O5" i="9"/>
  <c r="N5" i="9"/>
  <c r="O4" i="9"/>
  <c r="N4" i="9"/>
  <c r="O3" i="9"/>
  <c r="S25" i="11" l="1"/>
  <c r="S31" i="11"/>
  <c r="S37" i="11"/>
  <c r="S43" i="11"/>
  <c r="S49" i="11"/>
  <c r="S55" i="11"/>
  <c r="S61" i="11"/>
  <c r="S67" i="11"/>
  <c r="S73" i="11"/>
  <c r="S79" i="11"/>
  <c r="S85" i="11"/>
  <c r="S91" i="11"/>
  <c r="AX91" i="11" s="1"/>
  <c r="AY91" i="11" s="1"/>
  <c r="S97" i="11"/>
  <c r="S26" i="11"/>
  <c r="S32" i="11"/>
  <c r="S38" i="11"/>
  <c r="S44" i="11"/>
  <c r="S50" i="11"/>
  <c r="S56" i="11"/>
  <c r="S62" i="11"/>
  <c r="S68" i="11"/>
  <c r="S74" i="11"/>
  <c r="S80" i="11"/>
  <c r="S86" i="11"/>
  <c r="AX86" i="11" s="1"/>
  <c r="AY86" i="11" s="1"/>
  <c r="S92" i="11"/>
  <c r="S98" i="11"/>
  <c r="S104" i="11"/>
  <c r="S21" i="11"/>
  <c r="AX21" i="11" s="1"/>
  <c r="AY21" i="11" s="1"/>
  <c r="S27" i="11"/>
  <c r="AX27" i="11" s="1"/>
  <c r="AY27" i="11" s="1"/>
  <c r="S33" i="11"/>
  <c r="S39" i="11"/>
  <c r="AX39" i="11" s="1"/>
  <c r="AY39" i="11" s="1"/>
  <c r="S45" i="11"/>
  <c r="AX45" i="11" s="1"/>
  <c r="AY45" i="11" s="1"/>
  <c r="S51" i="11"/>
  <c r="AX51" i="11" s="1"/>
  <c r="AY51" i="11" s="1"/>
  <c r="S57" i="11"/>
  <c r="S63" i="11"/>
  <c r="S69" i="11"/>
  <c r="AX69" i="11" s="1"/>
  <c r="AY69" i="11" s="1"/>
  <c r="S75" i="11"/>
  <c r="S81" i="11"/>
  <c r="S87" i="11"/>
  <c r="S93" i="11"/>
  <c r="S22" i="11"/>
  <c r="AX22" i="11" s="1"/>
  <c r="AY22" i="11" s="1"/>
  <c r="S28" i="11"/>
  <c r="S34" i="11"/>
  <c r="S40" i="11"/>
  <c r="AX40" i="11" s="1"/>
  <c r="AY40" i="11" s="1"/>
  <c r="S46" i="11"/>
  <c r="S52" i="11"/>
  <c r="AX52" i="11" s="1"/>
  <c r="AY52" i="11" s="1"/>
  <c r="S58" i="11"/>
  <c r="AX58" i="11" s="1"/>
  <c r="AY58" i="11" s="1"/>
  <c r="S64" i="11"/>
  <c r="AX64" i="11" s="1"/>
  <c r="AY64" i="11" s="1"/>
  <c r="S70" i="11"/>
  <c r="S76" i="11"/>
  <c r="S82" i="11"/>
  <c r="S88" i="11"/>
  <c r="S94" i="11"/>
  <c r="AX94" i="11" s="1"/>
  <c r="AY94" i="11" s="1"/>
  <c r="S100" i="11"/>
  <c r="S106" i="11"/>
  <c r="S23" i="11"/>
  <c r="S29" i="11"/>
  <c r="S35" i="11"/>
  <c r="S41" i="11"/>
  <c r="S47" i="11"/>
  <c r="AX47" i="11" s="1"/>
  <c r="AY47" i="11" s="1"/>
  <c r="S53" i="11"/>
  <c r="S59" i="11"/>
  <c r="S65" i="11"/>
  <c r="S71" i="11"/>
  <c r="S77" i="11"/>
  <c r="S83" i="11"/>
  <c r="S89" i="11"/>
  <c r="S95" i="11"/>
  <c r="S101" i="11"/>
  <c r="S24" i="11"/>
  <c r="S30" i="11"/>
  <c r="S36" i="11"/>
  <c r="AX36" i="11" s="1"/>
  <c r="AY36" i="11" s="1"/>
  <c r="S42" i="11"/>
  <c r="S48" i="11"/>
  <c r="S54" i="11"/>
  <c r="S60" i="11"/>
  <c r="S66" i="11"/>
  <c r="S72" i="11"/>
  <c r="S78" i="11"/>
  <c r="S84" i="11"/>
  <c r="S90" i="11"/>
  <c r="S96" i="11"/>
  <c r="S102" i="11"/>
  <c r="AX298" i="11"/>
  <c r="AY298" i="11" s="1"/>
  <c r="AX310" i="11"/>
  <c r="AY310" i="11" s="1"/>
  <c r="AX1275" i="11"/>
  <c r="AY1275" i="11" s="1"/>
  <c r="AX1398" i="11"/>
  <c r="AY1398" i="11" s="1"/>
  <c r="AX1422" i="11"/>
  <c r="AY1422" i="11" s="1"/>
  <c r="AX866" i="11"/>
  <c r="AY866" i="11" s="1"/>
  <c r="AX33" i="11"/>
  <c r="AY33" i="11" s="1"/>
  <c r="AX87" i="11"/>
  <c r="AY87" i="11" s="1"/>
  <c r="AX99" i="11"/>
  <c r="AY99" i="11" s="1"/>
  <c r="AX123" i="11"/>
  <c r="AY123" i="11" s="1"/>
  <c r="AX147" i="11"/>
  <c r="AY147" i="11" s="1"/>
  <c r="AX159" i="11"/>
  <c r="AY159" i="11" s="1"/>
  <c r="AX177" i="11"/>
  <c r="AY177" i="11" s="1"/>
  <c r="AX201" i="11"/>
  <c r="AY201" i="11" s="1"/>
  <c r="AX219" i="11"/>
  <c r="AY219" i="11" s="1"/>
  <c r="AX81" i="11"/>
  <c r="AY81" i="11" s="1"/>
  <c r="AX105" i="11"/>
  <c r="AY105" i="11" s="1"/>
  <c r="AX141" i="11"/>
  <c r="AY141" i="11" s="1"/>
  <c r="AX153" i="11"/>
  <c r="AY153" i="11" s="1"/>
  <c r="AX195" i="11"/>
  <c r="AY195" i="11" s="1"/>
  <c r="AX213" i="11"/>
  <c r="AY213" i="11" s="1"/>
  <c r="AX70" i="11"/>
  <c r="AY70" i="11" s="1"/>
  <c r="AX76" i="11"/>
  <c r="AY76" i="11" s="1"/>
  <c r="AX112" i="11"/>
  <c r="AY112" i="11" s="1"/>
  <c r="AX130" i="11"/>
  <c r="AY130" i="11" s="1"/>
  <c r="AX142" i="11"/>
  <c r="AY142" i="11" s="1"/>
  <c r="AX148" i="11"/>
  <c r="AY148" i="11" s="1"/>
  <c r="AX160" i="11"/>
  <c r="AY160" i="11" s="1"/>
  <c r="AX166" i="11"/>
  <c r="AY166" i="11" s="1"/>
  <c r="AX184" i="11"/>
  <c r="AY184" i="11" s="1"/>
  <c r="AX196" i="11"/>
  <c r="AY196" i="11" s="1"/>
  <c r="AX202" i="11"/>
  <c r="AY202" i="11" s="1"/>
  <c r="AX220" i="11"/>
  <c r="AY220" i="11" s="1"/>
  <c r="AX467" i="11"/>
  <c r="AY467" i="11" s="1"/>
  <c r="AX479" i="11"/>
  <c r="AY479" i="11" s="1"/>
  <c r="AX497" i="11"/>
  <c r="AY497" i="11" s="1"/>
  <c r="AX509" i="11"/>
  <c r="AY509" i="11" s="1"/>
  <c r="AX521" i="11"/>
  <c r="AY521" i="11" s="1"/>
  <c r="AX533" i="11"/>
  <c r="AY533" i="11" s="1"/>
  <c r="AX557" i="11"/>
  <c r="AY557" i="11" s="1"/>
  <c r="AX569" i="11"/>
  <c r="AY569" i="11" s="1"/>
  <c r="AX623" i="11"/>
  <c r="AY623" i="11" s="1"/>
  <c r="AX713" i="11"/>
  <c r="AY713" i="11" s="1"/>
  <c r="AX719" i="11"/>
  <c r="AY719" i="11" s="1"/>
  <c r="AX731" i="11"/>
  <c r="AY731" i="11" s="1"/>
  <c r="AX749" i="11"/>
  <c r="AY749" i="11" s="1"/>
  <c r="AX755" i="11"/>
  <c r="AY755" i="11" s="1"/>
  <c r="AX809" i="11"/>
  <c r="AY809" i="11" s="1"/>
  <c r="AX821" i="11"/>
  <c r="AY821" i="11" s="1"/>
  <c r="AX827" i="11"/>
  <c r="AY827" i="11" s="1"/>
  <c r="AX899" i="11"/>
  <c r="AY899" i="11" s="1"/>
  <c r="AX911" i="11"/>
  <c r="AY911" i="11" s="1"/>
  <c r="AX947" i="11"/>
  <c r="AY947" i="11" s="1"/>
  <c r="AX953" i="11"/>
  <c r="AY953" i="11" s="1"/>
  <c r="AX965" i="11"/>
  <c r="AY965" i="11" s="1"/>
  <c r="AX1001" i="11"/>
  <c r="AY1001" i="11" s="1"/>
  <c r="AX1019" i="11"/>
  <c r="AY1019" i="11" s="1"/>
  <c r="AX1037" i="11"/>
  <c r="AY1037" i="11" s="1"/>
  <c r="AX1055" i="11"/>
  <c r="AY1055" i="11" s="1"/>
  <c r="AX1079" i="11"/>
  <c r="AY1079" i="11" s="1"/>
  <c r="AX1151" i="11"/>
  <c r="AY1151" i="11" s="1"/>
  <c r="AX1181" i="11"/>
  <c r="AY1181" i="11" s="1"/>
  <c r="AX1187" i="11"/>
  <c r="AY1187" i="11" s="1"/>
  <c r="AX1205" i="11"/>
  <c r="AY1205" i="11" s="1"/>
  <c r="AX1223" i="11"/>
  <c r="AY1223" i="11" s="1"/>
  <c r="AX1241" i="11"/>
  <c r="AY1241" i="11" s="1"/>
  <c r="AX1259" i="11"/>
  <c r="AY1259" i="11" s="1"/>
  <c r="AX1277" i="11"/>
  <c r="AY1277" i="11" s="1"/>
  <c r="AX1289" i="11"/>
  <c r="AY1289" i="11" s="1"/>
  <c r="AX1295" i="11"/>
  <c r="AY1295" i="11" s="1"/>
  <c r="AX1307" i="11"/>
  <c r="AY1307" i="11" s="1"/>
  <c r="AX1313" i="11"/>
  <c r="AY1313" i="11" s="1"/>
  <c r="AX1325" i="11"/>
  <c r="AY1325" i="11" s="1"/>
  <c r="AX1331" i="11"/>
  <c r="AY1331" i="11" s="1"/>
  <c r="AX1343" i="11"/>
  <c r="AY1343" i="11" s="1"/>
  <c r="AX1349" i="11"/>
  <c r="AY1349" i="11" s="1"/>
  <c r="AX1367" i="11"/>
  <c r="AY1367" i="11" s="1"/>
  <c r="AX1385" i="11"/>
  <c r="AY1385" i="11" s="1"/>
  <c r="AX1397" i="11"/>
  <c r="AY1397" i="11" s="1"/>
  <c r="AX1409" i="11"/>
  <c r="AY1409" i="11" s="1"/>
  <c r="AX1421" i="11"/>
  <c r="AY1421" i="11" s="1"/>
  <c r="AX1433" i="11"/>
  <c r="AY1433" i="11" s="1"/>
  <c r="AX1445" i="11"/>
  <c r="AY1445" i="11" s="1"/>
  <c r="AX1451" i="11"/>
  <c r="AY1451" i="11" s="1"/>
  <c r="AX1457" i="11"/>
  <c r="AY1457" i="11" s="1"/>
  <c r="AX1475" i="11"/>
  <c r="AY1475" i="11" s="1"/>
  <c r="AX1487" i="11"/>
  <c r="AY1487" i="11" s="1"/>
  <c r="AX1523" i="11"/>
  <c r="AY1523" i="11" s="1"/>
  <c r="AX1529" i="11"/>
  <c r="AY1529" i="11" s="1"/>
  <c r="AX1547" i="11"/>
  <c r="AY1547" i="11" s="1"/>
  <c r="AX1559" i="11"/>
  <c r="AY1559" i="11" s="1"/>
  <c r="AX1565" i="11"/>
  <c r="AY1565" i="11" s="1"/>
  <c r="AX1583" i="11"/>
  <c r="AY1583" i="11" s="1"/>
  <c r="AX1589" i="11"/>
  <c r="AY1589" i="11" s="1"/>
  <c r="AX1595" i="11"/>
  <c r="AY1595" i="11" s="1"/>
  <c r="AX1613" i="11"/>
  <c r="AY1613" i="11" s="1"/>
  <c r="AX1625" i="11"/>
  <c r="AY1625" i="11" s="1"/>
  <c r="AX1631" i="11"/>
  <c r="AY1631" i="11" s="1"/>
  <c r="AX1637" i="11"/>
  <c r="AY1637" i="11" s="1"/>
  <c r="AX1667" i="11"/>
  <c r="AY1667" i="11" s="1"/>
  <c r="AX1685" i="11"/>
  <c r="AY1685" i="11" s="1"/>
  <c r="AX1709" i="11"/>
  <c r="AY1709" i="11" s="1"/>
  <c r="AX1727" i="11"/>
  <c r="AY1727" i="11" s="1"/>
  <c r="AX1733" i="11"/>
  <c r="AY1733" i="11" s="1"/>
  <c r="AX1739" i="11"/>
  <c r="AY1739" i="11" s="1"/>
  <c r="AX1769" i="11"/>
  <c r="AY1769" i="11" s="1"/>
  <c r="AX1775" i="11"/>
  <c r="AY1775" i="11" s="1"/>
  <c r="AX1781" i="11"/>
  <c r="AY1781" i="11" s="1"/>
  <c r="AX1787" i="11"/>
  <c r="AY1787" i="11" s="1"/>
  <c r="AX1805" i="11"/>
  <c r="AY1805" i="11" s="1"/>
  <c r="AX1817" i="11"/>
  <c r="AY1817" i="11" s="1"/>
  <c r="AX1835" i="11"/>
  <c r="AY1835" i="11" s="1"/>
  <c r="AX1853" i="11"/>
  <c r="AY1853" i="11" s="1"/>
  <c r="AX1871" i="11"/>
  <c r="AY1871" i="11" s="1"/>
  <c r="AX1877" i="11"/>
  <c r="AY1877" i="11" s="1"/>
  <c r="AX1889" i="11"/>
  <c r="AY1889" i="11" s="1"/>
  <c r="AX1907" i="11"/>
  <c r="AY1907" i="11" s="1"/>
  <c r="AX1919" i="11"/>
  <c r="AY1919" i="11" s="1"/>
  <c r="AX1925" i="11"/>
  <c r="AY1925" i="11" s="1"/>
  <c r="AX1949" i="11"/>
  <c r="AY1949" i="11" s="1"/>
  <c r="AX1955" i="11"/>
  <c r="AY1955" i="11" s="1"/>
  <c r="AX1961" i="11"/>
  <c r="AY1961" i="11" s="1"/>
  <c r="AX1979" i="11"/>
  <c r="AY1979" i="11" s="1"/>
  <c r="AX1991" i="11"/>
  <c r="AY1991" i="11" s="1"/>
  <c r="AX1997" i="11"/>
  <c r="AY1997" i="11" s="1"/>
  <c r="AX42" i="11"/>
  <c r="AY42" i="11" s="1"/>
  <c r="AX114" i="11"/>
  <c r="AY114" i="11" s="1"/>
  <c r="AX144" i="11"/>
  <c r="AY144" i="11" s="1"/>
  <c r="AX180" i="11"/>
  <c r="AY180" i="11" s="1"/>
  <c r="AX222" i="11"/>
  <c r="AY222" i="11" s="1"/>
  <c r="AX252" i="11"/>
  <c r="AY252" i="11" s="1"/>
  <c r="AX258" i="11"/>
  <c r="AY258" i="11" s="1"/>
  <c r="AX282" i="11"/>
  <c r="AY282" i="11" s="1"/>
  <c r="AX288" i="11"/>
  <c r="AY288" i="11" s="1"/>
  <c r="AX318" i="11"/>
  <c r="AY318" i="11" s="1"/>
  <c r="AX324" i="11"/>
  <c r="AY324" i="11" s="1"/>
  <c r="AX348" i="11"/>
  <c r="AY348" i="11" s="1"/>
  <c r="AX354" i="11"/>
  <c r="AY354" i="11" s="1"/>
  <c r="AX360" i="11"/>
  <c r="AY360" i="11" s="1"/>
  <c r="AX366" i="11"/>
  <c r="AY366" i="11" s="1"/>
  <c r="AX390" i="11"/>
  <c r="AY390" i="11" s="1"/>
  <c r="AX396" i="11"/>
  <c r="AY396" i="11" s="1"/>
  <c r="AX1619" i="11"/>
  <c r="AY1619" i="11" s="1"/>
  <c r="AX1415" i="11"/>
  <c r="AY1415" i="11" s="1"/>
  <c r="AX241" i="11"/>
  <c r="AY241" i="11" s="1"/>
  <c r="AX295" i="11"/>
  <c r="AY295" i="11" s="1"/>
  <c r="AX343" i="11"/>
  <c r="AY343" i="11" s="1"/>
  <c r="AX403" i="11"/>
  <c r="AY403" i="11" s="1"/>
  <c r="AX445" i="11"/>
  <c r="AY445" i="11" s="1"/>
  <c r="AX511" i="11"/>
  <c r="AY511" i="11" s="1"/>
  <c r="AX1393" i="11"/>
  <c r="AY1393" i="11" s="1"/>
  <c r="AX1399" i="11"/>
  <c r="AY1399" i="11" s="1"/>
  <c r="AX1411" i="11"/>
  <c r="AY1411" i="11" s="1"/>
  <c r="AX1423" i="11"/>
  <c r="AY1423" i="11" s="1"/>
  <c r="AX1435" i="11"/>
  <c r="AY1435" i="11" s="1"/>
  <c r="AX1441" i="11"/>
  <c r="AY1441" i="11" s="1"/>
  <c r="AX1453" i="11"/>
  <c r="AY1453" i="11" s="1"/>
  <c r="AX1471" i="11"/>
  <c r="AY1471" i="11" s="1"/>
  <c r="AX1477" i="11"/>
  <c r="AY1477" i="11" s="1"/>
  <c r="AX1495" i="11"/>
  <c r="AY1495" i="11" s="1"/>
  <c r="AX1507" i="11"/>
  <c r="AY1507" i="11" s="1"/>
  <c r="AX1519" i="11"/>
  <c r="AY1519" i="11" s="1"/>
  <c r="AX1531" i="11"/>
  <c r="AY1531" i="11" s="1"/>
  <c r="AX1543" i="11"/>
  <c r="AY1543" i="11" s="1"/>
  <c r="AX1555" i="11"/>
  <c r="AY1555" i="11" s="1"/>
  <c r="AX1579" i="11"/>
  <c r="AY1579" i="11" s="1"/>
  <c r="AX1591" i="11"/>
  <c r="AY1591" i="11" s="1"/>
  <c r="AX1597" i="11"/>
  <c r="AY1597" i="11" s="1"/>
  <c r="AX1603" i="11"/>
  <c r="AY1603" i="11" s="1"/>
  <c r="AX1615" i="11"/>
  <c r="AY1615" i="11" s="1"/>
  <c r="AX1627" i="11"/>
  <c r="AY1627" i="11" s="1"/>
  <c r="AX1633" i="11"/>
  <c r="AY1633" i="11" s="1"/>
  <c r="AX1651" i="11"/>
  <c r="AY1651" i="11" s="1"/>
  <c r="AX1669" i="11"/>
  <c r="AY1669" i="11" s="1"/>
  <c r="AX1741" i="11"/>
  <c r="AY1741" i="11" s="1"/>
  <c r="AX1753" i="11"/>
  <c r="AY1753" i="11" s="1"/>
  <c r="AX1759" i="11"/>
  <c r="AY1759" i="11" s="1"/>
  <c r="AX1765" i="11"/>
  <c r="AY1765" i="11" s="1"/>
  <c r="AX1771" i="11"/>
  <c r="AY1771" i="11" s="1"/>
  <c r="AX1777" i="11"/>
  <c r="AY1777" i="11" s="1"/>
  <c r="AX1783" i="11"/>
  <c r="AY1783" i="11" s="1"/>
  <c r="AX1789" i="11"/>
  <c r="AY1789" i="11" s="1"/>
  <c r="AX1795" i="11"/>
  <c r="AY1795" i="11" s="1"/>
  <c r="AX1801" i="11"/>
  <c r="AY1801" i="11" s="1"/>
  <c r="AX1807" i="11"/>
  <c r="AY1807" i="11" s="1"/>
  <c r="AX1813" i="11"/>
  <c r="AY1813" i="11" s="1"/>
  <c r="AX1819" i="11"/>
  <c r="AY1819" i="11" s="1"/>
  <c r="AX1825" i="11"/>
  <c r="AY1825" i="11" s="1"/>
  <c r="AX1831" i="11"/>
  <c r="AY1831" i="11" s="1"/>
  <c r="AX1837" i="11"/>
  <c r="AY1837" i="11" s="1"/>
  <c r="AX1843" i="11"/>
  <c r="AY1843" i="11" s="1"/>
  <c r="AX1849" i="11"/>
  <c r="AY1849" i="11" s="1"/>
  <c r="AX1855" i="11"/>
  <c r="AY1855" i="11" s="1"/>
  <c r="AX1861" i="11"/>
  <c r="AY1861" i="11" s="1"/>
  <c r="AX1867" i="11"/>
  <c r="AY1867" i="11" s="1"/>
  <c r="AX1873" i="11"/>
  <c r="AY1873" i="11" s="1"/>
  <c r="AX1879" i="11"/>
  <c r="AY1879" i="11" s="1"/>
  <c r="AX1885" i="11"/>
  <c r="AY1885" i="11" s="1"/>
  <c r="AX1891" i="11"/>
  <c r="AY1891" i="11" s="1"/>
  <c r="AX1897" i="11"/>
  <c r="AY1897" i="11" s="1"/>
  <c r="AX1903" i="11"/>
  <c r="AY1903" i="11" s="1"/>
  <c r="AX1909" i="11"/>
  <c r="AY1909" i="11" s="1"/>
  <c r="AX1915" i="11"/>
  <c r="AY1915" i="11" s="1"/>
  <c r="AX1921" i="11"/>
  <c r="AY1921" i="11" s="1"/>
  <c r="AX1927" i="11"/>
  <c r="AY1927" i="11" s="1"/>
  <c r="AX1933" i="11"/>
  <c r="AY1933" i="11" s="1"/>
  <c r="AX1939" i="11"/>
  <c r="AY1939" i="11" s="1"/>
  <c r="AX1945" i="11"/>
  <c r="AY1945" i="11" s="1"/>
  <c r="AX1951" i="11"/>
  <c r="AY1951" i="11" s="1"/>
  <c r="AX1957" i="11"/>
  <c r="AY1957" i="11" s="1"/>
  <c r="AX1963" i="11"/>
  <c r="AY1963" i="11" s="1"/>
  <c r="AX1969" i="11"/>
  <c r="AY1969" i="11" s="1"/>
  <c r="AX1975" i="11"/>
  <c r="AY1975" i="11" s="1"/>
  <c r="AX1981" i="11"/>
  <c r="AY1981" i="11" s="1"/>
  <c r="AX1987" i="11"/>
  <c r="AY1987" i="11" s="1"/>
  <c r="AX1993" i="11"/>
  <c r="AY1993" i="11" s="1"/>
  <c r="AX1999" i="11"/>
  <c r="AY1999" i="11" s="1"/>
  <c r="AX2005" i="11"/>
  <c r="AY2005" i="11" s="1"/>
  <c r="AX2011" i="11"/>
  <c r="AY2011" i="11" s="1"/>
  <c r="AX1403" i="11"/>
  <c r="AY1403" i="11" s="1"/>
  <c r="AX31" i="11"/>
  <c r="AY31" i="11" s="1"/>
  <c r="AX97" i="11"/>
  <c r="AY97" i="11" s="1"/>
  <c r="AX133" i="11"/>
  <c r="AY133" i="11" s="1"/>
  <c r="AX199" i="11"/>
  <c r="AY199" i="11" s="1"/>
  <c r="AX301" i="11"/>
  <c r="AY301" i="11" s="1"/>
  <c r="AX349" i="11"/>
  <c r="AY349" i="11" s="1"/>
  <c r="AX391" i="11"/>
  <c r="AY391" i="11" s="1"/>
  <c r="AX433" i="11"/>
  <c r="AY433" i="11" s="1"/>
  <c r="AX463" i="11"/>
  <c r="AY463" i="11" s="1"/>
  <c r="AX529" i="11"/>
  <c r="AY529" i="11" s="1"/>
  <c r="AX737" i="11"/>
  <c r="AY737" i="11" s="1"/>
  <c r="AX25" i="11"/>
  <c r="AY25" i="11" s="1"/>
  <c r="AX115" i="11"/>
  <c r="AY115" i="11" s="1"/>
  <c r="AX121" i="11"/>
  <c r="AY121" i="11" s="1"/>
  <c r="AX139" i="11"/>
  <c r="AY139" i="11" s="1"/>
  <c r="AX145" i="11"/>
  <c r="AY145" i="11" s="1"/>
  <c r="AX193" i="11"/>
  <c r="AY193" i="11" s="1"/>
  <c r="AX229" i="11"/>
  <c r="AY229" i="11" s="1"/>
  <c r="AX235" i="11"/>
  <c r="AY235" i="11" s="1"/>
  <c r="AX247" i="11"/>
  <c r="AY247" i="11" s="1"/>
  <c r="AX259" i="11"/>
  <c r="AY259" i="11" s="1"/>
  <c r="AX265" i="11"/>
  <c r="AY265" i="11" s="1"/>
  <c r="AX271" i="11"/>
  <c r="AY271" i="11" s="1"/>
  <c r="AX277" i="11"/>
  <c r="AY277" i="11" s="1"/>
  <c r="AX283" i="11"/>
  <c r="AY283" i="11" s="1"/>
  <c r="AX289" i="11"/>
  <c r="AY289" i="11" s="1"/>
  <c r="AX307" i="11"/>
  <c r="AY307" i="11" s="1"/>
  <c r="AX313" i="11"/>
  <c r="AY313" i="11" s="1"/>
  <c r="AX319" i="11"/>
  <c r="AY319" i="11" s="1"/>
  <c r="AX325" i="11"/>
  <c r="AY325" i="11" s="1"/>
  <c r="AX331" i="11"/>
  <c r="AY331" i="11" s="1"/>
  <c r="AX337" i="11"/>
  <c r="AY337" i="11" s="1"/>
  <c r="AX355" i="11"/>
  <c r="AY355" i="11" s="1"/>
  <c r="AX361" i="11"/>
  <c r="AY361" i="11" s="1"/>
  <c r="AX367" i="11"/>
  <c r="AY367" i="11" s="1"/>
  <c r="AX373" i="11"/>
  <c r="AY373" i="11" s="1"/>
  <c r="AX379" i="11"/>
  <c r="AY379" i="11" s="1"/>
  <c r="AX385" i="11"/>
  <c r="AY385" i="11" s="1"/>
  <c r="AX397" i="11"/>
  <c r="AY397" i="11" s="1"/>
  <c r="AX409" i="11"/>
  <c r="AY409" i="11" s="1"/>
  <c r="AX415" i="11"/>
  <c r="AY415" i="11" s="1"/>
  <c r="AX421" i="11"/>
  <c r="AY421" i="11" s="1"/>
  <c r="AX427" i="11"/>
  <c r="AY427" i="11" s="1"/>
  <c r="AX439" i="11"/>
  <c r="AY439" i="11" s="1"/>
  <c r="AX451" i="11"/>
  <c r="AY451" i="11" s="1"/>
  <c r="AX457" i="11"/>
  <c r="AY457" i="11" s="1"/>
  <c r="AX475" i="11"/>
  <c r="AY475" i="11" s="1"/>
  <c r="AX487" i="11"/>
  <c r="AY487" i="11" s="1"/>
  <c r="AX493" i="11"/>
  <c r="AY493" i="11" s="1"/>
  <c r="AX426" i="11"/>
  <c r="AY426" i="11" s="1"/>
  <c r="AX432" i="11"/>
  <c r="AY432" i="11" s="1"/>
  <c r="AX450" i="11"/>
  <c r="AY450" i="11" s="1"/>
  <c r="AX462" i="11"/>
  <c r="AY462" i="11" s="1"/>
  <c r="AX468" i="11"/>
  <c r="AY468" i="11" s="1"/>
  <c r="AX474" i="11"/>
  <c r="AY474" i="11" s="1"/>
  <c r="AX480" i="11"/>
  <c r="AY480" i="11" s="1"/>
  <c r="AX486" i="11"/>
  <c r="AY486" i="11" s="1"/>
  <c r="AX492" i="11"/>
  <c r="AY492" i="11" s="1"/>
  <c r="AX498" i="11"/>
  <c r="AY498" i="11" s="1"/>
  <c r="AX504" i="11"/>
  <c r="AY504" i="11" s="1"/>
  <c r="AX510" i="11"/>
  <c r="AY510" i="11" s="1"/>
  <c r="AX516" i="11"/>
  <c r="AY516" i="11" s="1"/>
  <c r="AX522" i="11"/>
  <c r="AY522" i="11" s="1"/>
  <c r="AX528" i="11"/>
  <c r="AY528" i="11" s="1"/>
  <c r="AX534" i="11"/>
  <c r="AY534" i="11" s="1"/>
  <c r="AX546" i="11"/>
  <c r="AY546" i="11" s="1"/>
  <c r="AX552" i="11"/>
  <c r="AY552" i="11" s="1"/>
  <c r="AX558" i="11"/>
  <c r="AY558" i="11" s="1"/>
  <c r="AX576" i="11"/>
  <c r="AY576" i="11" s="1"/>
  <c r="AX588" i="11"/>
  <c r="AY588" i="11" s="1"/>
  <c r="AX594" i="11"/>
  <c r="AY594" i="11" s="1"/>
  <c r="AX612" i="11"/>
  <c r="AY612" i="11" s="1"/>
  <c r="AX642" i="11"/>
  <c r="AY642" i="11" s="1"/>
  <c r="AX660" i="11"/>
  <c r="AY660" i="11" s="1"/>
  <c r="AX666" i="11"/>
  <c r="AY666" i="11" s="1"/>
  <c r="AX672" i="11"/>
  <c r="AY672" i="11" s="1"/>
  <c r="AX678" i="11"/>
  <c r="AY678" i="11" s="1"/>
  <c r="AX684" i="11"/>
  <c r="AY684" i="11" s="1"/>
  <c r="AX690" i="11"/>
  <c r="AY690" i="11" s="1"/>
  <c r="AX696" i="11"/>
  <c r="AY696" i="11" s="1"/>
  <c r="AX708" i="11"/>
  <c r="AY708" i="11" s="1"/>
  <c r="AX714" i="11"/>
  <c r="AY714" i="11" s="1"/>
  <c r="AX720" i="11"/>
  <c r="AY720" i="11" s="1"/>
  <c r="AX726" i="11"/>
  <c r="AY726" i="11" s="1"/>
  <c r="AX732" i="11"/>
  <c r="AY732" i="11" s="1"/>
  <c r="AX750" i="11"/>
  <c r="AY750" i="11" s="1"/>
  <c r="AX756" i="11"/>
  <c r="AY756" i="11" s="1"/>
  <c r="AX774" i="11"/>
  <c r="AY774" i="11" s="1"/>
  <c r="AX786" i="11"/>
  <c r="AY786" i="11" s="1"/>
  <c r="AX828" i="11"/>
  <c r="AY828" i="11" s="1"/>
  <c r="AX846" i="11"/>
  <c r="AY846" i="11" s="1"/>
  <c r="AX852" i="11"/>
  <c r="AY852" i="11" s="1"/>
  <c r="AX858" i="11"/>
  <c r="AY858" i="11" s="1"/>
  <c r="AX864" i="11"/>
  <c r="AY864" i="11" s="1"/>
  <c r="AX870" i="11"/>
  <c r="AY870" i="11" s="1"/>
  <c r="AX876" i="11"/>
  <c r="AY876" i="11" s="1"/>
  <c r="AX882" i="11"/>
  <c r="AY882" i="11" s="1"/>
  <c r="AX912" i="11"/>
  <c r="AY912" i="11" s="1"/>
  <c r="AX936" i="11"/>
  <c r="AY936" i="11" s="1"/>
  <c r="AX942" i="11"/>
  <c r="AY942" i="11" s="1"/>
  <c r="AX966" i="11"/>
  <c r="AY966" i="11" s="1"/>
  <c r="AX984" i="11"/>
  <c r="AY984" i="11" s="1"/>
  <c r="AX990" i="11"/>
  <c r="AY990" i="11" s="1"/>
  <c r="AX1002" i="11"/>
  <c r="AY1002" i="11" s="1"/>
  <c r="AX1020" i="11"/>
  <c r="AY1020" i="11" s="1"/>
  <c r="AX1032" i="11"/>
  <c r="AY1032" i="11" s="1"/>
  <c r="AX1044" i="11"/>
  <c r="AY1044" i="11" s="1"/>
  <c r="AX1050" i="11"/>
  <c r="AY1050" i="11" s="1"/>
  <c r="AX1062" i="11"/>
  <c r="AY1062" i="11" s="1"/>
  <c r="AX1098" i="11"/>
  <c r="AY1098" i="11" s="1"/>
  <c r="AX1134" i="11"/>
  <c r="AY1134" i="11" s="1"/>
  <c r="AX1140" i="11"/>
  <c r="AY1140" i="11" s="1"/>
  <c r="AX1152" i="11"/>
  <c r="AY1152" i="11" s="1"/>
  <c r="AX1164" i="11"/>
  <c r="AY1164" i="11" s="1"/>
  <c r="AX1170" i="11"/>
  <c r="AY1170" i="11" s="1"/>
  <c r="AX1176" i="11"/>
  <c r="AY1176" i="11" s="1"/>
  <c r="AX1224" i="11"/>
  <c r="AY1224" i="11" s="1"/>
  <c r="AX1242" i="11"/>
  <c r="AY1242" i="11" s="1"/>
  <c r="AX1248" i="11"/>
  <c r="AY1248" i="11" s="1"/>
  <c r="AX1284" i="11"/>
  <c r="AY1284" i="11" s="1"/>
  <c r="AX1356" i="11"/>
  <c r="AY1356" i="11" s="1"/>
  <c r="AX1368" i="11"/>
  <c r="AY1368" i="11" s="1"/>
  <c r="AX1392" i="11"/>
  <c r="AY1392" i="11" s="1"/>
  <c r="AX1404" i="11"/>
  <c r="AY1404" i="11" s="1"/>
  <c r="AX1410" i="11"/>
  <c r="AY1410" i="11" s="1"/>
  <c r="AX1416" i="11"/>
  <c r="AY1416" i="11" s="1"/>
  <c r="AX1428" i="11"/>
  <c r="AY1428" i="11" s="1"/>
  <c r="AX1446" i="11"/>
  <c r="AY1446" i="11" s="1"/>
  <c r="AX1452" i="11"/>
  <c r="AY1452" i="11" s="1"/>
  <c r="AX1464" i="11"/>
  <c r="AY1464" i="11" s="1"/>
  <c r="AX1482" i="11"/>
  <c r="AY1482" i="11" s="1"/>
  <c r="AX1488" i="11"/>
  <c r="AY1488" i="11" s="1"/>
  <c r="AX1494" i="11"/>
  <c r="AY1494" i="11" s="1"/>
  <c r="AX1500" i="11"/>
  <c r="AY1500" i="11" s="1"/>
  <c r="AX1506" i="11"/>
  <c r="AY1506" i="11" s="1"/>
  <c r="AX488" i="11"/>
  <c r="AY488" i="11" s="1"/>
  <c r="AX494" i="11"/>
  <c r="AY494" i="11" s="1"/>
  <c r="AX506" i="11"/>
  <c r="AY506" i="11" s="1"/>
  <c r="AX524" i="11"/>
  <c r="AY524" i="11" s="1"/>
  <c r="AX530" i="11"/>
  <c r="AY530" i="11" s="1"/>
  <c r="AX548" i="11"/>
  <c r="AY548" i="11" s="1"/>
  <c r="AX554" i="11"/>
  <c r="AY554" i="11" s="1"/>
  <c r="AX584" i="11"/>
  <c r="AY584" i="11" s="1"/>
  <c r="AX590" i="11"/>
  <c r="AY590" i="11" s="1"/>
  <c r="AX596" i="11"/>
  <c r="AY596" i="11" s="1"/>
  <c r="AX602" i="11"/>
  <c r="AY602" i="11" s="1"/>
  <c r="AX626" i="11"/>
  <c r="AY626" i="11" s="1"/>
  <c r="AX632" i="11"/>
  <c r="AY632" i="11" s="1"/>
  <c r="AX644" i="11"/>
  <c r="AY644" i="11" s="1"/>
  <c r="AX656" i="11"/>
  <c r="AY656" i="11" s="1"/>
  <c r="AX686" i="11"/>
  <c r="AY686" i="11" s="1"/>
  <c r="AX698" i="11"/>
  <c r="AY698" i="11" s="1"/>
  <c r="AX710" i="11"/>
  <c r="AY710" i="11" s="1"/>
  <c r="AX716" i="11"/>
  <c r="AY716" i="11" s="1"/>
  <c r="AX734" i="11"/>
  <c r="AY734" i="11" s="1"/>
  <c r="AX740" i="11"/>
  <c r="AY740" i="11" s="1"/>
  <c r="AX752" i="11"/>
  <c r="AY752" i="11" s="1"/>
  <c r="AX758" i="11"/>
  <c r="AY758" i="11" s="1"/>
  <c r="AX764" i="11"/>
  <c r="AY764" i="11" s="1"/>
  <c r="AX794" i="11"/>
  <c r="AY794" i="11" s="1"/>
  <c r="AX806" i="11"/>
  <c r="AY806" i="11" s="1"/>
  <c r="AX818" i="11"/>
  <c r="AY818" i="11" s="1"/>
  <c r="AX824" i="11"/>
  <c r="AY824" i="11" s="1"/>
  <c r="AX830" i="11"/>
  <c r="AY830" i="11" s="1"/>
  <c r="AX860" i="11"/>
  <c r="AY860" i="11" s="1"/>
  <c r="AX872" i="11"/>
  <c r="AY872" i="11" s="1"/>
  <c r="AX878" i="11"/>
  <c r="AY878" i="11" s="1"/>
  <c r="AX890" i="11"/>
  <c r="AY890" i="11" s="1"/>
  <c r="AX908" i="11"/>
  <c r="AY908" i="11" s="1"/>
  <c r="AX914" i="11"/>
  <c r="AY914" i="11" s="1"/>
  <c r="AX926" i="11"/>
  <c r="AY926" i="11" s="1"/>
  <c r="AX932" i="11"/>
  <c r="AY932" i="11" s="1"/>
  <c r="AX938" i="11"/>
  <c r="AY938" i="11" s="1"/>
  <c r="AX956" i="11"/>
  <c r="AY956" i="11" s="1"/>
  <c r="AX968" i="11"/>
  <c r="AY968" i="11" s="1"/>
  <c r="AX974" i="11"/>
  <c r="AY974" i="11" s="1"/>
  <c r="AX980" i="11"/>
  <c r="AY980" i="11" s="1"/>
  <c r="AX992" i="11"/>
  <c r="AY992" i="11" s="1"/>
  <c r="AX1022" i="11"/>
  <c r="AY1022" i="11" s="1"/>
  <c r="AX1028" i="11"/>
  <c r="AY1028" i="11" s="1"/>
  <c r="AX1034" i="11"/>
  <c r="AY1034" i="11" s="1"/>
  <c r="AX1058" i="11"/>
  <c r="AY1058" i="11" s="1"/>
  <c r="AX1064" i="11"/>
  <c r="AY1064" i="11" s="1"/>
  <c r="AX1076" i="11"/>
  <c r="AY1076" i="11" s="1"/>
  <c r="AX1082" i="11"/>
  <c r="AY1082" i="11" s="1"/>
  <c r="AX1088" i="11"/>
  <c r="AY1088" i="11" s="1"/>
  <c r="AX1106" i="11"/>
  <c r="AY1106" i="11" s="1"/>
  <c r="AX1118" i="11"/>
  <c r="AY1118" i="11" s="1"/>
  <c r="AX1130" i="11"/>
  <c r="AY1130" i="11" s="1"/>
  <c r="AX1136" i="11"/>
  <c r="AY1136" i="11" s="1"/>
  <c r="AX1142" i="11"/>
  <c r="AY1142" i="11" s="1"/>
  <c r="AX1148" i="11"/>
  <c r="AY1148" i="11" s="1"/>
  <c r="AX1172" i="11"/>
  <c r="AY1172" i="11" s="1"/>
  <c r="AX1226" i="11"/>
  <c r="AY1226" i="11" s="1"/>
  <c r="AX1238" i="11"/>
  <c r="AY1238" i="11" s="1"/>
  <c r="AX1244" i="11"/>
  <c r="AY1244" i="11" s="1"/>
  <c r="AX1280" i="11"/>
  <c r="AY1280" i="11" s="1"/>
  <c r="AX1292" i="11"/>
  <c r="AY1292" i="11" s="1"/>
  <c r="AX1304" i="11"/>
  <c r="AY1304" i="11" s="1"/>
  <c r="AX1322" i="11"/>
  <c r="AY1322" i="11" s="1"/>
  <c r="AX1334" i="11"/>
  <c r="AY1334" i="11" s="1"/>
  <c r="AX1340" i="11"/>
  <c r="AY1340" i="11" s="1"/>
  <c r="AX1376" i="11"/>
  <c r="AY1376" i="11" s="1"/>
  <c r="AX1382" i="11"/>
  <c r="AY1382" i="11" s="1"/>
  <c r="AX1388" i="11"/>
  <c r="AY1388" i="11" s="1"/>
  <c r="AX1394" i="11"/>
  <c r="AY1394" i="11" s="1"/>
  <c r="AX1412" i="11"/>
  <c r="AY1412" i="11" s="1"/>
  <c r="AX1424" i="11"/>
  <c r="AY1424" i="11" s="1"/>
  <c r="AX1436" i="11"/>
  <c r="AY1436" i="11" s="1"/>
  <c r="AX1442" i="11"/>
  <c r="AY1442" i="11" s="1"/>
  <c r="AX1448" i="11"/>
  <c r="AY1448" i="11" s="1"/>
  <c r="AX1460" i="11"/>
  <c r="AY1460" i="11" s="1"/>
  <c r="AX1472" i="11"/>
  <c r="AY1472" i="11" s="1"/>
  <c r="AX1484" i="11"/>
  <c r="AY1484" i="11" s="1"/>
  <c r="AX1496" i="11"/>
  <c r="AY1496" i="11" s="1"/>
  <c r="AX1520" i="11"/>
  <c r="AY1520" i="11" s="1"/>
  <c r="AX1532" i="11"/>
  <c r="AY1532" i="11" s="1"/>
  <c r="AX1538" i="11"/>
  <c r="AY1538" i="11" s="1"/>
  <c r="AX1544" i="11"/>
  <c r="AY1544" i="11" s="1"/>
  <c r="AX1568" i="11"/>
  <c r="AY1568" i="11" s="1"/>
  <c r="AX1586" i="11"/>
  <c r="AY1586" i="11" s="1"/>
  <c r="AX1604" i="11"/>
  <c r="AY1604" i="11" s="1"/>
  <c r="AX1616" i="11"/>
  <c r="AY1616" i="11" s="1"/>
  <c r="AX1628" i="11"/>
  <c r="AY1628" i="11" s="1"/>
  <c r="AX1640" i="11"/>
  <c r="AY1640" i="11" s="1"/>
  <c r="AX1646" i="11"/>
  <c r="AY1646" i="11" s="1"/>
  <c r="AX1676" i="11"/>
  <c r="AY1676" i="11" s="1"/>
  <c r="AX1682" i="11"/>
  <c r="AY1682" i="11" s="1"/>
  <c r="AX1718" i="11"/>
  <c r="AY1718" i="11" s="1"/>
  <c r="AX1724" i="11"/>
  <c r="AY1724" i="11" s="1"/>
  <c r="AX1736" i="11"/>
  <c r="AY1736" i="11" s="1"/>
  <c r="AX1748" i="11"/>
  <c r="AY1748" i="11" s="1"/>
  <c r="AX1766" i="11"/>
  <c r="AY1766" i="11" s="1"/>
  <c r="AX1778" i="11"/>
  <c r="AY1778" i="11" s="1"/>
  <c r="AX1790" i="11"/>
  <c r="AY1790" i="11" s="1"/>
  <c r="AX1808" i="11"/>
  <c r="AY1808" i="11" s="1"/>
  <c r="AX1826" i="11"/>
  <c r="AY1826" i="11" s="1"/>
  <c r="AX1850" i="11"/>
  <c r="AY1850" i="11" s="1"/>
  <c r="AX1862" i="11"/>
  <c r="AY1862" i="11" s="1"/>
  <c r="AX1898" i="11"/>
  <c r="AY1898" i="11" s="1"/>
  <c r="AX1904" i="11"/>
  <c r="AY1904" i="11" s="1"/>
  <c r="AX1910" i="11"/>
  <c r="AY1910" i="11" s="1"/>
  <c r="AX1934" i="11"/>
  <c r="AY1934" i="11" s="1"/>
  <c r="AX1940" i="11"/>
  <c r="AY1940" i="11" s="1"/>
  <c r="AX1958" i="11"/>
  <c r="AY1958" i="11" s="1"/>
  <c r="AX1970" i="11"/>
  <c r="AY1970" i="11" s="1"/>
  <c r="AX1988" i="11"/>
  <c r="AY1988" i="11" s="1"/>
  <c r="AX1994" i="11"/>
  <c r="AY1994" i="11" s="1"/>
  <c r="AX2006" i="11"/>
  <c r="AY2006" i="11" s="1"/>
  <c r="AX665" i="11"/>
  <c r="AY665" i="11" s="1"/>
  <c r="AX231" i="11"/>
  <c r="AY231" i="11" s="1"/>
  <c r="AX249" i="11"/>
  <c r="AY249" i="11" s="1"/>
  <c r="AX273" i="11"/>
  <c r="AY273" i="11" s="1"/>
  <c r="AX279" i="11"/>
  <c r="AY279" i="11" s="1"/>
  <c r="AX309" i="11"/>
  <c r="AY309" i="11" s="1"/>
  <c r="AX315" i="11"/>
  <c r="AY315" i="11" s="1"/>
  <c r="AX333" i="11"/>
  <c r="AY333" i="11" s="1"/>
  <c r="AX345" i="11"/>
  <c r="AY345" i="11" s="1"/>
  <c r="AX351" i="11"/>
  <c r="AY351" i="11" s="1"/>
  <c r="AX369" i="11"/>
  <c r="AY369" i="11" s="1"/>
  <c r="AX381" i="11"/>
  <c r="AY381" i="11" s="1"/>
  <c r="AX387" i="11"/>
  <c r="AY387" i="11" s="1"/>
  <c r="AX393" i="11"/>
  <c r="AY393" i="11" s="1"/>
  <c r="AX417" i="11"/>
  <c r="AY417" i="11" s="1"/>
  <c r="AX423" i="11"/>
  <c r="AY423" i="11" s="1"/>
  <c r="AX441" i="11"/>
  <c r="AY441" i="11" s="1"/>
  <c r="AX447" i="11"/>
  <c r="AY447" i="11" s="1"/>
  <c r="AX453" i="11"/>
  <c r="AY453" i="11" s="1"/>
  <c r="AX459" i="11"/>
  <c r="AY459" i="11" s="1"/>
  <c r="AX465" i="11"/>
  <c r="AY465" i="11" s="1"/>
  <c r="AX471" i="11"/>
  <c r="AY471" i="11" s="1"/>
  <c r="AX477" i="11"/>
  <c r="AY477" i="11" s="1"/>
  <c r="AX483" i="11"/>
  <c r="AY483" i="11" s="1"/>
  <c r="AX489" i="11"/>
  <c r="AY489" i="11" s="1"/>
  <c r="AX495" i="11"/>
  <c r="AY495" i="11" s="1"/>
  <c r="AX501" i="11"/>
  <c r="AY501" i="11" s="1"/>
  <c r="AX507" i="11"/>
  <c r="AY507" i="11" s="1"/>
  <c r="AX513" i="11"/>
  <c r="AY513" i="11" s="1"/>
  <c r="AX519" i="11"/>
  <c r="AY519" i="11" s="1"/>
  <c r="AX525" i="11"/>
  <c r="AY525" i="11" s="1"/>
  <c r="AX531" i="11"/>
  <c r="AY531" i="11" s="1"/>
  <c r="AX537" i="11"/>
  <c r="AY537" i="11" s="1"/>
  <c r="AX543" i="11"/>
  <c r="AY543" i="11" s="1"/>
  <c r="AX549" i="11"/>
  <c r="AY549" i="11" s="1"/>
  <c r="AX555" i="11"/>
  <c r="AY555" i="11" s="1"/>
  <c r="AX561" i="11"/>
  <c r="AY561" i="11" s="1"/>
  <c r="AX567" i="11"/>
  <c r="AY567" i="11" s="1"/>
  <c r="AX573" i="11"/>
  <c r="AY573" i="11" s="1"/>
  <c r="AX591" i="11"/>
  <c r="AY591" i="11" s="1"/>
  <c r="AX609" i="11"/>
  <c r="AY609" i="11" s="1"/>
  <c r="AX621" i="11"/>
  <c r="AY621" i="11" s="1"/>
  <c r="AX627" i="11"/>
  <c r="AY627" i="11" s="1"/>
  <c r="AX645" i="11"/>
  <c r="AY645" i="11" s="1"/>
  <c r="AX651" i="11"/>
  <c r="AY651" i="11" s="1"/>
  <c r="AX657" i="11"/>
  <c r="AY657" i="11" s="1"/>
  <c r="AX663" i="11"/>
  <c r="AY663" i="11" s="1"/>
  <c r="AX669" i="11"/>
  <c r="AY669" i="11" s="1"/>
  <c r="AX681" i="11"/>
  <c r="AY681" i="11" s="1"/>
  <c r="AX699" i="11"/>
  <c r="AY699" i="11" s="1"/>
  <c r="AX717" i="11"/>
  <c r="AY717" i="11" s="1"/>
  <c r="AX723" i="11"/>
  <c r="AY723" i="11" s="1"/>
  <c r="AX729" i="11"/>
  <c r="AY729" i="11" s="1"/>
  <c r="AX735" i="11"/>
  <c r="AY735" i="11" s="1"/>
  <c r="AX753" i="11"/>
  <c r="AY753" i="11" s="1"/>
  <c r="AX759" i="11"/>
  <c r="AY759" i="11" s="1"/>
  <c r="AX765" i="11"/>
  <c r="AY765" i="11" s="1"/>
  <c r="AX771" i="11"/>
  <c r="AY771" i="11" s="1"/>
  <c r="AX777" i="11"/>
  <c r="AY777" i="11" s="1"/>
  <c r="AX789" i="11"/>
  <c r="AY789" i="11" s="1"/>
  <c r="AX795" i="11"/>
  <c r="AY795" i="11" s="1"/>
  <c r="AX807" i="11"/>
  <c r="AY807" i="11" s="1"/>
  <c r="AX813" i="11"/>
  <c r="AY813" i="11" s="1"/>
  <c r="AX825" i="11"/>
  <c r="AY825" i="11" s="1"/>
  <c r="AX843" i="11"/>
  <c r="AY843" i="11" s="1"/>
  <c r="AX861" i="11"/>
  <c r="AY861" i="11" s="1"/>
  <c r="AX873" i="11"/>
  <c r="AY873" i="11" s="1"/>
  <c r="AX879" i="11"/>
  <c r="AY879" i="11" s="1"/>
  <c r="AX897" i="11"/>
  <c r="AY897" i="11" s="1"/>
  <c r="AX915" i="11"/>
  <c r="AY915" i="11" s="1"/>
  <c r="AX933" i="11"/>
  <c r="AY933" i="11" s="1"/>
  <c r="AX939" i="11"/>
  <c r="AY939" i="11" s="1"/>
  <c r="AX945" i="11"/>
  <c r="AY945" i="11" s="1"/>
  <c r="AX951" i="11"/>
  <c r="AY951" i="11" s="1"/>
  <c r="AX957" i="11"/>
  <c r="AY957" i="11" s="1"/>
  <c r="AX969" i="11"/>
  <c r="AY969" i="11" s="1"/>
  <c r="AX981" i="11"/>
  <c r="AY981" i="11" s="1"/>
  <c r="AX987" i="11"/>
  <c r="AY987" i="11" s="1"/>
  <c r="AX993" i="11"/>
  <c r="AY993" i="11" s="1"/>
  <c r="AX1005" i="11"/>
  <c r="AY1005" i="11" s="1"/>
  <c r="AX1011" i="11"/>
  <c r="AY1011" i="11" s="1"/>
  <c r="AX1023" i="11"/>
  <c r="AY1023" i="11" s="1"/>
  <c r="AX1029" i="11"/>
  <c r="AY1029" i="11" s="1"/>
  <c r="AX1035" i="11"/>
  <c r="AY1035" i="11" s="1"/>
  <c r="AX1041" i="11"/>
  <c r="AY1041" i="11" s="1"/>
  <c r="AX1053" i="11"/>
  <c r="AY1053" i="11" s="1"/>
  <c r="AX1059" i="11"/>
  <c r="AY1059" i="11" s="1"/>
  <c r="AX1077" i="11"/>
  <c r="AY1077" i="11" s="1"/>
  <c r="AX1083" i="11"/>
  <c r="AY1083" i="11" s="1"/>
  <c r="AX1095" i="11"/>
  <c r="AY1095" i="11" s="1"/>
  <c r="AX1101" i="11"/>
  <c r="AY1101" i="11" s="1"/>
  <c r="AX1113" i="11"/>
  <c r="AY1113" i="11" s="1"/>
  <c r="AX1119" i="11"/>
  <c r="AY1119" i="11" s="1"/>
  <c r="AX1131" i="11"/>
  <c r="AY1131" i="11" s="1"/>
  <c r="AX1137" i="11"/>
  <c r="AY1137" i="11" s="1"/>
  <c r="AX1149" i="11"/>
  <c r="AY1149" i="11" s="1"/>
  <c r="AX1155" i="11"/>
  <c r="AY1155" i="11" s="1"/>
  <c r="AX1167" i="11"/>
  <c r="AY1167" i="11" s="1"/>
  <c r="AX1185" i="11"/>
  <c r="AY1185" i="11" s="1"/>
  <c r="AX1191" i="11"/>
  <c r="AY1191" i="11" s="1"/>
  <c r="AX1197" i="11"/>
  <c r="AY1197" i="11" s="1"/>
  <c r="AX1203" i="11"/>
  <c r="AY1203" i="11" s="1"/>
  <c r="AX1209" i="11"/>
  <c r="AY1209" i="11" s="1"/>
  <c r="AX1221" i="11"/>
  <c r="AY1221" i="11" s="1"/>
  <c r="AX1227" i="11"/>
  <c r="AY1227" i="11" s="1"/>
  <c r="AX1233" i="11"/>
  <c r="AY1233" i="11" s="1"/>
  <c r="AX1239" i="11"/>
  <c r="AY1239" i="11" s="1"/>
  <c r="AX1245" i="11"/>
  <c r="AY1245" i="11" s="1"/>
  <c r="AX1251" i="11"/>
  <c r="AY1251" i="11" s="1"/>
  <c r="AX1257" i="11"/>
  <c r="AY1257" i="11" s="1"/>
  <c r="AX1293" i="11"/>
  <c r="AY1293" i="11" s="1"/>
  <c r="AX1299" i="11"/>
  <c r="AY1299" i="11" s="1"/>
  <c r="AX1305" i="11"/>
  <c r="AY1305" i="11" s="1"/>
  <c r="AX1311" i="11"/>
  <c r="AY1311" i="11" s="1"/>
  <c r="AX1329" i="11"/>
  <c r="AY1329" i="11" s="1"/>
  <c r="AX1335" i="11"/>
  <c r="AY1335" i="11" s="1"/>
  <c r="AX1347" i="11"/>
  <c r="AY1347" i="11" s="1"/>
  <c r="AX1365" i="11"/>
  <c r="AY1365" i="11" s="1"/>
  <c r="AX1371" i="11"/>
  <c r="AY1371" i="11" s="1"/>
  <c r="AX1383" i="11"/>
  <c r="AY1383" i="11" s="1"/>
  <c r="AX1389" i="11"/>
  <c r="AY1389" i="11" s="1"/>
  <c r="AX1395" i="11"/>
  <c r="AY1395" i="11" s="1"/>
  <c r="AX1401" i="11"/>
  <c r="AY1401" i="11" s="1"/>
  <c r="AX1407" i="11"/>
  <c r="AY1407" i="11" s="1"/>
  <c r="AX1419" i="11"/>
  <c r="AY1419" i="11" s="1"/>
  <c r="AX1437" i="11"/>
  <c r="AY1437" i="11" s="1"/>
  <c r="AX1443" i="11"/>
  <c r="AY1443" i="11" s="1"/>
  <c r="AX1461" i="11"/>
  <c r="AY1461" i="11" s="1"/>
  <c r="AX1467" i="11"/>
  <c r="AY1467" i="11" s="1"/>
  <c r="AX1473" i="11"/>
  <c r="AY1473" i="11" s="1"/>
  <c r="AX1497" i="11"/>
  <c r="AY1497" i="11" s="1"/>
  <c r="AX572" i="11"/>
  <c r="AY572" i="11" s="1"/>
  <c r="AX238" i="11"/>
  <c r="AY238" i="11" s="1"/>
  <c r="AX256" i="11"/>
  <c r="AY256" i="11" s="1"/>
  <c r="AX262" i="11"/>
  <c r="AY262" i="11" s="1"/>
  <c r="AX268" i="11"/>
  <c r="AY268" i="11" s="1"/>
  <c r="AX274" i="11"/>
  <c r="AY274" i="11" s="1"/>
  <c r="AX280" i="11"/>
  <c r="AY280" i="11" s="1"/>
  <c r="AX286" i="11"/>
  <c r="AY286" i="11" s="1"/>
  <c r="AX292" i="11"/>
  <c r="AY292" i="11" s="1"/>
  <c r="AX304" i="11"/>
  <c r="AY304" i="11" s="1"/>
  <c r="AX316" i="11"/>
  <c r="AY316" i="11" s="1"/>
  <c r="AX322" i="11"/>
  <c r="AY322" i="11" s="1"/>
  <c r="AX328" i="11"/>
  <c r="AY328" i="11" s="1"/>
  <c r="AX334" i="11"/>
  <c r="AY334" i="11" s="1"/>
  <c r="AX340" i="11"/>
  <c r="AY340" i="11" s="1"/>
  <c r="AX346" i="11"/>
  <c r="AY346" i="11" s="1"/>
  <c r="AX352" i="11"/>
  <c r="AY352" i="11" s="1"/>
  <c r="AX358" i="11"/>
  <c r="AY358" i="11" s="1"/>
  <c r="AX364" i="11"/>
  <c r="AY364" i="11" s="1"/>
  <c r="AX370" i="11"/>
  <c r="AY370" i="11" s="1"/>
  <c r="AX376" i="11"/>
  <c r="AY376" i="11" s="1"/>
  <c r="AX382" i="11"/>
  <c r="AY382" i="11" s="1"/>
  <c r="AX388" i="11"/>
  <c r="AY388" i="11" s="1"/>
  <c r="AX394" i="11"/>
  <c r="AY394" i="11" s="1"/>
  <c r="AX400" i="11"/>
  <c r="AY400" i="11" s="1"/>
  <c r="AX406" i="11"/>
  <c r="AY406" i="11" s="1"/>
  <c r="AX412" i="11"/>
  <c r="AY412" i="11" s="1"/>
  <c r="AX418" i="11"/>
  <c r="AY418" i="11" s="1"/>
  <c r="AX424" i="11"/>
  <c r="AY424" i="11" s="1"/>
  <c r="AX430" i="11"/>
  <c r="AY430" i="11" s="1"/>
  <c r="AX436" i="11"/>
  <c r="AY436" i="11" s="1"/>
  <c r="AX442" i="11"/>
  <c r="AY442" i="11" s="1"/>
  <c r="AX448" i="11"/>
  <c r="AY448" i="11" s="1"/>
  <c r="AX454" i="11"/>
  <c r="AY454" i="11" s="1"/>
  <c r="AX460" i="11"/>
  <c r="AY460" i="11" s="1"/>
  <c r="AX466" i="11"/>
  <c r="AY466" i="11" s="1"/>
  <c r="AX472" i="11"/>
  <c r="AY472" i="11" s="1"/>
  <c r="AX484" i="11"/>
  <c r="AY484" i="11" s="1"/>
  <c r="AX490" i="11"/>
  <c r="AY490" i="11" s="1"/>
  <c r="AX502" i="11"/>
  <c r="AY502" i="11" s="1"/>
  <c r="AX508" i="11"/>
  <c r="AY508" i="11" s="1"/>
  <c r="AX520" i="11"/>
  <c r="AY520" i="11" s="1"/>
  <c r="AX1390" i="11"/>
  <c r="AY1390" i="11" s="1"/>
  <c r="AX1408" i="11"/>
  <c r="AY1408" i="11" s="1"/>
  <c r="AX1414" i="11"/>
  <c r="AY1414" i="11" s="1"/>
  <c r="AX1420" i="11"/>
  <c r="AY1420" i="11" s="1"/>
  <c r="AX1426" i="11"/>
  <c r="AY1426" i="11" s="1"/>
  <c r="AX1444" i="11"/>
  <c r="AY1444" i="11" s="1"/>
  <c r="AX1456" i="11"/>
  <c r="AY1456" i="11" s="1"/>
  <c r="AX1462" i="11"/>
  <c r="AY1462" i="11" s="1"/>
  <c r="AX1468" i="11"/>
  <c r="AY1468" i="11" s="1"/>
  <c r="AX1486" i="11"/>
  <c r="AY1486" i="11" s="1"/>
  <c r="AX1492" i="11"/>
  <c r="AY1492" i="11" s="1"/>
  <c r="AX1498" i="11"/>
  <c r="AY1498" i="11" s="1"/>
  <c r="AX1504" i="11"/>
  <c r="AY1504" i="11" s="1"/>
  <c r="AX1518" i="11"/>
  <c r="AY1518" i="11" s="1"/>
  <c r="AX1530" i="11"/>
  <c r="AY1530" i="11" s="1"/>
  <c r="AX1536" i="11"/>
  <c r="AY1536" i="11" s="1"/>
  <c r="AX1554" i="11"/>
  <c r="AY1554" i="11" s="1"/>
  <c r="AX1560" i="11"/>
  <c r="AY1560" i="11" s="1"/>
  <c r="AX1572" i="11"/>
  <c r="AY1572" i="11" s="1"/>
  <c r="AX1590" i="11"/>
  <c r="AY1590" i="11" s="1"/>
  <c r="AX1596" i="11"/>
  <c r="AY1596" i="11" s="1"/>
  <c r="AX1608" i="11"/>
  <c r="AY1608" i="11" s="1"/>
  <c r="AX1626" i="11"/>
  <c r="AY1626" i="11" s="1"/>
  <c r="AX1662" i="11"/>
  <c r="AY1662" i="11" s="1"/>
  <c r="AX1680" i="11"/>
  <c r="AY1680" i="11" s="1"/>
  <c r="AX1692" i="11"/>
  <c r="AY1692" i="11" s="1"/>
  <c r="AX1704" i="11"/>
  <c r="AY1704" i="11" s="1"/>
  <c r="AX1716" i="11"/>
  <c r="AY1716" i="11" s="1"/>
  <c r="AX1722" i="11"/>
  <c r="AY1722" i="11" s="1"/>
  <c r="AX1728" i="11"/>
  <c r="AY1728" i="11" s="1"/>
  <c r="AX1752" i="11"/>
  <c r="AY1752" i="11" s="1"/>
  <c r="AX1776" i="11"/>
  <c r="AY1776" i="11" s="1"/>
  <c r="AX1782" i="11"/>
  <c r="AY1782" i="11" s="1"/>
  <c r="AX1812" i="11"/>
  <c r="AY1812" i="11" s="1"/>
  <c r="AX1848" i="11"/>
  <c r="AY1848" i="11" s="1"/>
  <c r="AX1854" i="11"/>
  <c r="AY1854" i="11" s="1"/>
  <c r="AX1866" i="11"/>
  <c r="AY1866" i="11" s="1"/>
  <c r="AX1884" i="11"/>
  <c r="AY1884" i="11" s="1"/>
  <c r="AX1902" i="11"/>
  <c r="AY1902" i="11" s="1"/>
  <c r="AX1908" i="11"/>
  <c r="AY1908" i="11" s="1"/>
  <c r="AX1920" i="11"/>
  <c r="AY1920" i="11" s="1"/>
  <c r="AX1926" i="11"/>
  <c r="AY1926" i="11" s="1"/>
  <c r="AX1932" i="11"/>
  <c r="AY1932" i="11" s="1"/>
  <c r="AX1944" i="11"/>
  <c r="AY1944" i="11" s="1"/>
  <c r="AX1956" i="11"/>
  <c r="AY1956" i="11" s="1"/>
  <c r="AX1968" i="11"/>
  <c r="AY1968" i="11" s="1"/>
  <c r="AX1974" i="11"/>
  <c r="AY1974" i="11" s="1"/>
  <c r="AX1992" i="11"/>
  <c r="AY1992" i="11" s="1"/>
  <c r="AX562" i="11"/>
  <c r="AY562" i="11" s="1"/>
  <c r="AX654" i="11"/>
  <c r="AY654" i="11" s="1"/>
  <c r="AX1509" i="11"/>
  <c r="AY1509" i="11" s="1"/>
  <c r="AX1515" i="11"/>
  <c r="AY1515" i="11" s="1"/>
  <c r="AX1539" i="11"/>
  <c r="AY1539" i="11" s="1"/>
  <c r="AX1545" i="11"/>
  <c r="AY1545" i="11" s="1"/>
  <c r="AX1551" i="11"/>
  <c r="AY1551" i="11" s="1"/>
  <c r="AX1569" i="11"/>
  <c r="AY1569" i="11" s="1"/>
  <c r="AX1581" i="11"/>
  <c r="AY1581" i="11" s="1"/>
  <c r="AX1587" i="11"/>
  <c r="AY1587" i="11" s="1"/>
  <c r="AX1611" i="11"/>
  <c r="AY1611" i="11" s="1"/>
  <c r="AX1617" i="11"/>
  <c r="AY1617" i="11" s="1"/>
  <c r="AX1623" i="11"/>
  <c r="AY1623" i="11" s="1"/>
  <c r="AX1635" i="11"/>
  <c r="AY1635" i="11" s="1"/>
  <c r="AX1641" i="11"/>
  <c r="AY1641" i="11" s="1"/>
  <c r="AX1653" i="11"/>
  <c r="AY1653" i="11" s="1"/>
  <c r="AX1659" i="11"/>
  <c r="AY1659" i="11" s="1"/>
  <c r="AX1677" i="11"/>
  <c r="AY1677" i="11" s="1"/>
  <c r="AX1713" i="11"/>
  <c r="AY1713" i="11" s="1"/>
  <c r="AX1737" i="11"/>
  <c r="AY1737" i="11" s="1"/>
  <c r="AX1743" i="11"/>
  <c r="AY1743" i="11" s="1"/>
  <c r="AX1749" i="11"/>
  <c r="AY1749" i="11" s="1"/>
  <c r="AX1761" i="11"/>
  <c r="AY1761" i="11" s="1"/>
  <c r="AX1767" i="11"/>
  <c r="AY1767" i="11" s="1"/>
  <c r="AX1773" i="11"/>
  <c r="AY1773" i="11" s="1"/>
  <c r="AX1785" i="11"/>
  <c r="AY1785" i="11" s="1"/>
  <c r="AX1797" i="11"/>
  <c r="AY1797" i="11" s="1"/>
  <c r="AX1803" i="11"/>
  <c r="AY1803" i="11" s="1"/>
  <c r="AX1833" i="11"/>
  <c r="AY1833" i="11" s="1"/>
  <c r="AX1839" i="11"/>
  <c r="AY1839" i="11" s="1"/>
  <c r="AX1857" i="11"/>
  <c r="AY1857" i="11" s="1"/>
  <c r="AX1875" i="11"/>
  <c r="AY1875" i="11" s="1"/>
  <c r="AX1905" i="11"/>
  <c r="AY1905" i="11" s="1"/>
  <c r="AX1911" i="11"/>
  <c r="AY1911" i="11" s="1"/>
  <c r="AX1947" i="11"/>
  <c r="AY1947" i="11" s="1"/>
  <c r="AX1971" i="11"/>
  <c r="AY1971" i="11" s="1"/>
  <c r="AX1977" i="11"/>
  <c r="AY1977" i="11" s="1"/>
  <c r="AX1983" i="11"/>
  <c r="AY1983" i="11" s="1"/>
  <c r="AX2001" i="11"/>
  <c r="AY2001" i="11" s="1"/>
  <c r="AX2007" i="11"/>
  <c r="AY2007" i="11" s="1"/>
  <c r="AX611" i="11"/>
  <c r="AY611" i="11" s="1"/>
  <c r="AX1516" i="11"/>
  <c r="AY1516" i="11" s="1"/>
  <c r="AX1534" i="11"/>
  <c r="AY1534" i="11" s="1"/>
  <c r="AX1552" i="11"/>
  <c r="AY1552" i="11" s="1"/>
  <c r="AX1564" i="11"/>
  <c r="AY1564" i="11" s="1"/>
  <c r="AX1570" i="11"/>
  <c r="AY1570" i="11" s="1"/>
  <c r="AX1594" i="11"/>
  <c r="AY1594" i="11" s="1"/>
  <c r="AX1606" i="11"/>
  <c r="AY1606" i="11" s="1"/>
  <c r="AX1624" i="11"/>
  <c r="AY1624" i="11" s="1"/>
  <c r="AX1630" i="11"/>
  <c r="AY1630" i="11" s="1"/>
  <c r="AX1642" i="11"/>
  <c r="AY1642" i="11" s="1"/>
  <c r="AX1648" i="11"/>
  <c r="AY1648" i="11" s="1"/>
  <c r="AX1660" i="11"/>
  <c r="AY1660" i="11" s="1"/>
  <c r="AX1666" i="11"/>
  <c r="AY1666" i="11" s="1"/>
  <c r="AX1672" i="11"/>
  <c r="AY1672" i="11" s="1"/>
  <c r="AX1678" i="11"/>
  <c r="AY1678" i="11" s="1"/>
  <c r="AX1726" i="11"/>
  <c r="AY1726" i="11" s="1"/>
  <c r="AX1762" i="11"/>
  <c r="AY1762" i="11" s="1"/>
  <c r="AX1768" i="11"/>
  <c r="AY1768" i="11" s="1"/>
  <c r="AX1774" i="11"/>
  <c r="AY1774" i="11" s="1"/>
  <c r="AX1780" i="11"/>
  <c r="AY1780" i="11" s="1"/>
  <c r="AX1786" i="11"/>
  <c r="AY1786" i="11" s="1"/>
  <c r="AX1792" i="11"/>
  <c r="AY1792" i="11" s="1"/>
  <c r="AX1798" i="11"/>
  <c r="AY1798" i="11" s="1"/>
  <c r="AX1804" i="11"/>
  <c r="AY1804" i="11" s="1"/>
  <c r="AX1810" i="11"/>
  <c r="AY1810" i="11" s="1"/>
  <c r="AX1816" i="11"/>
  <c r="AY1816" i="11" s="1"/>
  <c r="AX1822" i="11"/>
  <c r="AY1822" i="11" s="1"/>
  <c r="AX1828" i="11"/>
  <c r="AY1828" i="11" s="1"/>
  <c r="AX1834" i="11"/>
  <c r="AY1834" i="11" s="1"/>
  <c r="AX1840" i="11"/>
  <c r="AY1840" i="11" s="1"/>
  <c r="AX1846" i="11"/>
  <c r="AY1846" i="11" s="1"/>
  <c r="AX1852" i="11"/>
  <c r="AY1852" i="11" s="1"/>
  <c r="AX1858" i="11"/>
  <c r="AY1858" i="11" s="1"/>
  <c r="AX1864" i="11"/>
  <c r="AY1864" i="11" s="1"/>
  <c r="AX1870" i="11"/>
  <c r="AY1870" i="11" s="1"/>
  <c r="AX1876" i="11"/>
  <c r="AY1876" i="11" s="1"/>
  <c r="AX1882" i="11"/>
  <c r="AY1882" i="11" s="1"/>
  <c r="AX1888" i="11"/>
  <c r="AY1888" i="11" s="1"/>
  <c r="AX1894" i="11"/>
  <c r="AY1894" i="11" s="1"/>
  <c r="AX1900" i="11"/>
  <c r="AY1900" i="11" s="1"/>
  <c r="AX1906" i="11"/>
  <c r="AY1906" i="11" s="1"/>
  <c r="AX1912" i="11"/>
  <c r="AY1912" i="11" s="1"/>
  <c r="AX1918" i="11"/>
  <c r="AY1918" i="11" s="1"/>
  <c r="AX1924" i="11"/>
  <c r="AY1924" i="11" s="1"/>
  <c r="AX1930" i="11"/>
  <c r="AY1930" i="11" s="1"/>
  <c r="AX1936" i="11"/>
  <c r="AY1936" i="11" s="1"/>
  <c r="AX1942" i="11"/>
  <c r="AY1942" i="11" s="1"/>
  <c r="AX1948" i="11"/>
  <c r="AY1948" i="11" s="1"/>
  <c r="AX1954" i="11"/>
  <c r="AY1954" i="11" s="1"/>
  <c r="AX1960" i="11"/>
  <c r="AY1960" i="11" s="1"/>
  <c r="AX1966" i="11"/>
  <c r="AY1966" i="11" s="1"/>
  <c r="AX1972" i="11"/>
  <c r="AY1972" i="11" s="1"/>
  <c r="AX1978" i="11"/>
  <c r="AY1978" i="11" s="1"/>
  <c r="AX1984" i="11"/>
  <c r="AY1984" i="11" s="1"/>
  <c r="AX1990" i="11"/>
  <c r="AY1990" i="11" s="1"/>
  <c r="AX1996" i="11"/>
  <c r="AY1996" i="11" s="1"/>
  <c r="AX2002" i="11"/>
  <c r="AY2002" i="11" s="1"/>
  <c r="AX2008" i="11"/>
  <c r="AY2008" i="11" s="1"/>
  <c r="AX2014" i="11"/>
  <c r="AY2014" i="11" s="1"/>
  <c r="AX154" i="11"/>
  <c r="AY154" i="11" s="1"/>
  <c r="AX374" i="11"/>
  <c r="AY374" i="11" s="1"/>
  <c r="AX155" i="11"/>
  <c r="AY155" i="11" s="1"/>
  <c r="AX455" i="11"/>
  <c r="AY455" i="11" s="1"/>
  <c r="AX478" i="11"/>
  <c r="AY478" i="11" s="1"/>
  <c r="AX190" i="11"/>
  <c r="AY190" i="11" s="1"/>
  <c r="AX456" i="11"/>
  <c r="AY456" i="11" s="1"/>
  <c r="AX671" i="11"/>
  <c r="AY671" i="11" s="1"/>
  <c r="AX682" i="11"/>
  <c r="AY682" i="11" s="1"/>
  <c r="AX826" i="11"/>
  <c r="AY826" i="11" s="1"/>
  <c r="AX163" i="11"/>
  <c r="AY163" i="11" s="1"/>
  <c r="AX174" i="11"/>
  <c r="AY174" i="11" s="1"/>
  <c r="AX208" i="11"/>
  <c r="AY208" i="11" s="1"/>
  <c r="AX239" i="11"/>
  <c r="AY239" i="11" s="1"/>
  <c r="AX904" i="11"/>
  <c r="AY904" i="11" s="1"/>
  <c r="AX730" i="11"/>
  <c r="AY730" i="11" s="1"/>
  <c r="AX515" i="11"/>
  <c r="AY515" i="11" s="1"/>
  <c r="AX124" i="11"/>
  <c r="AY124" i="11" s="1"/>
  <c r="AX246" i="11"/>
  <c r="AY246" i="11" s="1"/>
  <c r="AX614" i="11"/>
  <c r="AY614" i="11" s="1"/>
  <c r="AX38" i="11"/>
  <c r="AY38" i="11" s="1"/>
  <c r="AX1049" i="11"/>
  <c r="AY1049" i="11" s="1"/>
  <c r="AX1097" i="11"/>
  <c r="AY1097" i="11" s="1"/>
  <c r="AX28" i="11"/>
  <c r="AY28" i="11" s="1"/>
  <c r="AX604" i="11"/>
  <c r="AY604" i="11" s="1"/>
  <c r="AX1016" i="11"/>
  <c r="AY1016" i="11" s="1"/>
  <c r="AX662" i="11"/>
  <c r="AY662" i="11" s="1"/>
  <c r="AX925" i="11"/>
  <c r="AY925" i="11" s="1"/>
  <c r="AX970" i="11"/>
  <c r="AY970" i="11" s="1"/>
  <c r="AX272" i="11"/>
  <c r="AY272" i="11" s="1"/>
  <c r="AX302" i="11"/>
  <c r="AY302" i="11" s="1"/>
  <c r="AX440" i="11"/>
  <c r="AY440" i="11" s="1"/>
  <c r="AX1030" i="11"/>
  <c r="AY1030" i="11" s="1"/>
  <c r="AX71" i="11"/>
  <c r="AY71" i="11" s="1"/>
  <c r="AX111" i="11"/>
  <c r="AY111" i="11" s="1"/>
  <c r="AX284" i="11"/>
  <c r="AY284" i="11" s="1"/>
  <c r="AX808" i="11"/>
  <c r="AY808" i="11" s="1"/>
  <c r="AX1190" i="11"/>
  <c r="AY1190" i="11" s="1"/>
  <c r="AX120" i="11"/>
  <c r="AY120" i="11" s="1"/>
  <c r="AX323" i="11"/>
  <c r="AY323" i="11" s="1"/>
  <c r="AX711" i="11"/>
  <c r="AY711" i="11" s="1"/>
  <c r="AX799" i="11"/>
  <c r="AY799" i="11" s="1"/>
  <c r="AX853" i="11"/>
  <c r="AY853" i="11" s="1"/>
  <c r="AX875" i="11"/>
  <c r="AY875" i="11" s="1"/>
  <c r="AX1202" i="11"/>
  <c r="AY1202" i="11" s="1"/>
  <c r="AX93" i="11"/>
  <c r="AY93" i="11" s="1"/>
  <c r="AX363" i="11"/>
  <c r="AY363" i="11" s="1"/>
  <c r="AX647" i="11"/>
  <c r="AY647" i="11" s="1"/>
  <c r="AX779" i="11"/>
  <c r="AY779" i="11" s="1"/>
  <c r="AX888" i="11"/>
  <c r="AY888" i="11" s="1"/>
  <c r="AX383" i="11"/>
  <c r="AY383" i="11" s="1"/>
  <c r="AX236" i="11"/>
  <c r="AY236" i="11" s="1"/>
  <c r="AX299" i="11"/>
  <c r="AY299" i="11" s="1"/>
  <c r="AX405" i="11"/>
  <c r="AY405" i="11" s="1"/>
  <c r="AX587" i="11"/>
  <c r="AY587" i="11" s="1"/>
  <c r="AX835" i="11"/>
  <c r="AY835" i="11" s="1"/>
  <c r="AX73" i="11"/>
  <c r="AY73" i="11" s="1"/>
  <c r="AX107" i="11"/>
  <c r="AY107" i="11" s="1"/>
  <c r="AX125" i="11"/>
  <c r="AY125" i="11" s="1"/>
  <c r="AX203" i="11"/>
  <c r="AY203" i="11" s="1"/>
  <c r="AX212" i="11"/>
  <c r="AY212" i="11" s="1"/>
  <c r="AX303" i="11"/>
  <c r="AY303" i="11" s="1"/>
  <c r="AX482" i="11"/>
  <c r="AY482" i="11" s="1"/>
  <c r="AX547" i="11"/>
  <c r="AY547" i="11" s="1"/>
  <c r="AX565" i="11"/>
  <c r="AY565" i="11" s="1"/>
  <c r="AX640" i="11"/>
  <c r="AY640" i="11" s="1"/>
  <c r="AX134" i="11"/>
  <c r="AY134" i="11" s="1"/>
  <c r="AX178" i="11"/>
  <c r="AY178" i="11" s="1"/>
  <c r="AX221" i="11"/>
  <c r="AY221" i="11" s="1"/>
  <c r="AX267" i="11"/>
  <c r="AY267" i="11" s="1"/>
  <c r="AX276" i="11"/>
  <c r="AY276" i="11" s="1"/>
  <c r="AX312" i="11"/>
  <c r="AY312" i="11" s="1"/>
  <c r="AX434" i="11"/>
  <c r="AY434" i="11" s="1"/>
  <c r="AX491" i="11"/>
  <c r="AY491" i="11" s="1"/>
  <c r="AX500" i="11"/>
  <c r="AY500" i="11" s="1"/>
  <c r="AX581" i="11"/>
  <c r="AY581" i="11" s="1"/>
  <c r="AX624" i="11"/>
  <c r="AY624" i="11" s="1"/>
  <c r="AX772" i="11"/>
  <c r="AY772" i="11" s="1"/>
  <c r="AX811" i="11"/>
  <c r="AY811" i="11" s="1"/>
  <c r="AX1065" i="11"/>
  <c r="AY1065" i="11" s="1"/>
  <c r="AX1360" i="11"/>
  <c r="AY1360" i="11" s="1"/>
  <c r="AX1714" i="11"/>
  <c r="AY1714" i="11" s="1"/>
  <c r="AX170" i="11"/>
  <c r="AY170" i="11" s="1"/>
  <c r="AX188" i="11"/>
  <c r="AY188" i="11" s="1"/>
  <c r="AX419" i="11"/>
  <c r="AY419" i="11" s="1"/>
  <c r="AX443" i="11"/>
  <c r="AY443" i="11" s="1"/>
  <c r="AX722" i="11"/>
  <c r="AY722" i="11" s="1"/>
  <c r="AX1078" i="11"/>
  <c r="AY1078" i="11" s="1"/>
  <c r="AX84" i="11"/>
  <c r="AY84" i="11" s="1"/>
  <c r="AX162" i="11"/>
  <c r="AY162" i="11" s="1"/>
  <c r="AX232" i="11"/>
  <c r="AY232" i="11" s="1"/>
  <c r="AX251" i="11"/>
  <c r="AY251" i="11" s="1"/>
  <c r="AX269" i="11"/>
  <c r="AY269" i="11" s="1"/>
  <c r="AX362" i="11"/>
  <c r="AY362" i="11" s="1"/>
  <c r="AX452" i="11"/>
  <c r="AY452" i="11" s="1"/>
  <c r="AX763" i="11"/>
  <c r="AY763" i="11" s="1"/>
  <c r="AX851" i="11"/>
  <c r="AY851" i="11" s="1"/>
  <c r="AX985" i="11"/>
  <c r="AY985" i="11" s="1"/>
  <c r="AX1258" i="11"/>
  <c r="AY1258" i="11" s="1"/>
  <c r="AX23" i="11"/>
  <c r="AY23" i="11" s="1"/>
  <c r="AX32" i="11"/>
  <c r="AY32" i="11" s="1"/>
  <c r="AX444" i="11"/>
  <c r="AY444" i="11" s="1"/>
  <c r="AX541" i="11"/>
  <c r="AY541" i="11" s="1"/>
  <c r="AX705" i="11"/>
  <c r="AY705" i="11" s="1"/>
  <c r="AX775" i="11"/>
  <c r="AY775" i="11" s="1"/>
  <c r="AX803" i="11"/>
  <c r="AY803" i="11" s="1"/>
  <c r="AX29" i="11"/>
  <c r="AY29" i="11" s="1"/>
  <c r="AX209" i="11"/>
  <c r="AY209" i="11" s="1"/>
  <c r="AX216" i="11"/>
  <c r="AY216" i="11" s="1"/>
  <c r="AX230" i="11"/>
  <c r="AY230" i="11" s="1"/>
  <c r="AX244" i="11"/>
  <c r="AY244" i="11" s="1"/>
  <c r="AX250" i="11"/>
  <c r="AY250" i="11" s="1"/>
  <c r="AX342" i="11"/>
  <c r="AY342" i="11" s="1"/>
  <c r="AX392" i="11"/>
  <c r="AY392" i="11" s="1"/>
  <c r="AX538" i="11"/>
  <c r="AY538" i="11" s="1"/>
  <c r="AX652" i="11"/>
  <c r="AY652" i="11" s="1"/>
  <c r="AX664" i="11"/>
  <c r="AY664" i="11" s="1"/>
  <c r="AX744" i="11"/>
  <c r="AY744" i="11" s="1"/>
  <c r="AX760" i="11"/>
  <c r="AY760" i="11" s="1"/>
  <c r="AX833" i="11"/>
  <c r="AY833" i="11" s="1"/>
  <c r="AX943" i="11"/>
  <c r="AY943" i="11" s="1"/>
  <c r="AX999" i="11"/>
  <c r="AY999" i="11" s="1"/>
  <c r="AX1735" i="11"/>
  <c r="AY1735" i="11" s="1"/>
  <c r="AX98" i="11"/>
  <c r="AY98" i="11" s="1"/>
  <c r="AX119" i="11"/>
  <c r="AY119" i="11" s="1"/>
  <c r="AX197" i="11"/>
  <c r="AY197" i="11" s="1"/>
  <c r="AX290" i="11"/>
  <c r="AY290" i="11" s="1"/>
  <c r="AX380" i="11"/>
  <c r="AY380" i="11" s="1"/>
  <c r="AX559" i="11"/>
  <c r="AY559" i="11" s="1"/>
  <c r="AX586" i="11"/>
  <c r="AY586" i="11" s="1"/>
  <c r="AX599" i="11"/>
  <c r="AY599" i="11" s="1"/>
  <c r="AX605" i="11"/>
  <c r="AY605" i="11" s="1"/>
  <c r="AX639" i="11"/>
  <c r="AY639" i="11" s="1"/>
  <c r="AX704" i="11"/>
  <c r="AY704" i="11" s="1"/>
  <c r="AX793" i="11"/>
  <c r="AY793" i="11" s="1"/>
  <c r="AX934" i="11"/>
  <c r="AY934" i="11" s="1"/>
  <c r="AX1344" i="11"/>
  <c r="AY1344" i="11" s="1"/>
  <c r="AX1548" i="11"/>
  <c r="AY1548" i="11" s="1"/>
  <c r="AX1689" i="11"/>
  <c r="AY1689" i="11" s="1"/>
  <c r="AX53" i="11"/>
  <c r="AY53" i="11" s="1"/>
  <c r="AX88" i="11"/>
  <c r="AY88" i="11" s="1"/>
  <c r="AX102" i="11"/>
  <c r="AY102" i="11" s="1"/>
  <c r="AX143" i="11"/>
  <c r="AY143" i="11" s="1"/>
  <c r="AX226" i="11"/>
  <c r="AY226" i="11" s="1"/>
  <c r="AX240" i="11"/>
  <c r="AY240" i="11" s="1"/>
  <c r="AX254" i="11"/>
  <c r="AY254" i="11" s="1"/>
  <c r="AX293" i="11"/>
  <c r="AY293" i="11" s="1"/>
  <c r="AX389" i="11"/>
  <c r="AY389" i="11" s="1"/>
  <c r="AX523" i="11"/>
  <c r="AY523" i="11" s="1"/>
  <c r="AX536" i="11"/>
  <c r="AY536" i="11" s="1"/>
  <c r="AX601" i="11"/>
  <c r="AY601" i="11" s="1"/>
  <c r="AX628" i="11"/>
  <c r="AY628" i="11" s="1"/>
  <c r="AX707" i="11"/>
  <c r="AY707" i="11" s="1"/>
  <c r="AX781" i="11"/>
  <c r="AY781" i="11" s="1"/>
  <c r="AX845" i="11"/>
  <c r="AY845" i="11" s="1"/>
  <c r="AX854" i="11"/>
  <c r="AY854" i="11" s="1"/>
  <c r="AX1406" i="11"/>
  <c r="AY1406" i="11" s="1"/>
  <c r="AX61" i="11"/>
  <c r="AY61" i="11" s="1"/>
  <c r="AX129" i="11"/>
  <c r="AY129" i="11" s="1"/>
  <c r="AX136" i="11"/>
  <c r="AY136" i="11" s="1"/>
  <c r="AX149" i="11"/>
  <c r="AY149" i="11" s="1"/>
  <c r="AX185" i="11"/>
  <c r="AY185" i="11" s="1"/>
  <c r="AX227" i="11"/>
  <c r="AY227" i="11" s="1"/>
  <c r="AX332" i="11"/>
  <c r="AY332" i="11" s="1"/>
  <c r="AX616" i="11"/>
  <c r="AY616" i="11" s="1"/>
  <c r="AX676" i="11"/>
  <c r="AY676" i="11" s="1"/>
  <c r="AX773" i="11"/>
  <c r="AY773" i="11" s="1"/>
  <c r="AX797" i="11"/>
  <c r="AY797" i="11" s="1"/>
  <c r="AX883" i="11"/>
  <c r="AY883" i="11" s="1"/>
  <c r="AX958" i="11"/>
  <c r="AY958" i="11" s="1"/>
  <c r="AX967" i="11"/>
  <c r="AY967" i="11" s="1"/>
  <c r="AX1215" i="11"/>
  <c r="AY1215" i="11" s="1"/>
  <c r="AX1418" i="11"/>
  <c r="AY1418" i="11" s="1"/>
  <c r="AX82" i="11"/>
  <c r="AY82" i="11" s="1"/>
  <c r="AX103" i="11"/>
  <c r="AY103" i="11" s="1"/>
  <c r="AX110" i="11"/>
  <c r="AY110" i="11" s="1"/>
  <c r="AX116" i="11"/>
  <c r="AY116" i="11" s="1"/>
  <c r="AX165" i="11"/>
  <c r="AY165" i="11" s="1"/>
  <c r="AX173" i="11"/>
  <c r="AY173" i="11" s="1"/>
  <c r="AX255" i="11"/>
  <c r="AY255" i="11" s="1"/>
  <c r="AX281" i="11"/>
  <c r="AY281" i="11" s="1"/>
  <c r="AX402" i="11"/>
  <c r="AY402" i="11" s="1"/>
  <c r="AX499" i="11"/>
  <c r="AY499" i="11" s="1"/>
  <c r="AX550" i="11"/>
  <c r="AY550" i="11" s="1"/>
  <c r="AX564" i="11"/>
  <c r="AY564" i="11" s="1"/>
  <c r="AX643" i="11"/>
  <c r="AY643" i="11" s="1"/>
  <c r="AX649" i="11"/>
  <c r="AY649" i="11" s="1"/>
  <c r="AX725" i="11"/>
  <c r="AY725" i="11" s="1"/>
  <c r="AX742" i="11"/>
  <c r="AY742" i="11" s="1"/>
  <c r="AX790" i="11"/>
  <c r="AY790" i="11" s="1"/>
  <c r="AX839" i="11"/>
  <c r="AY839" i="11" s="1"/>
  <c r="AX1070" i="11"/>
  <c r="AY1070" i="11" s="1"/>
  <c r="AX34" i="11"/>
  <c r="AY34" i="11" s="1"/>
  <c r="AX62" i="11"/>
  <c r="AY62" i="11" s="1"/>
  <c r="AX83" i="11"/>
  <c r="AY83" i="11" s="1"/>
  <c r="AX194" i="11"/>
  <c r="AY194" i="11" s="1"/>
  <c r="AX320" i="11"/>
  <c r="AY320" i="11" s="1"/>
  <c r="AX371" i="11"/>
  <c r="AY371" i="11" s="1"/>
  <c r="AX416" i="11"/>
  <c r="AY416" i="11" s="1"/>
  <c r="AX512" i="11"/>
  <c r="AY512" i="11" s="1"/>
  <c r="AX610" i="11"/>
  <c r="AY610" i="11" s="1"/>
  <c r="AX677" i="11"/>
  <c r="AY677" i="11" s="1"/>
  <c r="AX694" i="11"/>
  <c r="AY694" i="11" s="1"/>
  <c r="AX816" i="11"/>
  <c r="AY816" i="11" s="1"/>
  <c r="AX903" i="11"/>
  <c r="AY903" i="11" s="1"/>
  <c r="AX1025" i="11"/>
  <c r="AY1025" i="11" s="1"/>
  <c r="AX57" i="11"/>
  <c r="AY57" i="11" s="1"/>
  <c r="AX68" i="11"/>
  <c r="AY68" i="11" s="1"/>
  <c r="AX77" i="11"/>
  <c r="AY77" i="11" s="1"/>
  <c r="AX140" i="11"/>
  <c r="AY140" i="11" s="1"/>
  <c r="AX169" i="11"/>
  <c r="AY169" i="11" s="1"/>
  <c r="AX179" i="11"/>
  <c r="AY179" i="11" s="1"/>
  <c r="AX245" i="11"/>
  <c r="AY245" i="11" s="1"/>
  <c r="AX263" i="11"/>
  <c r="AY263" i="11" s="1"/>
  <c r="AX311" i="11"/>
  <c r="AY311" i="11" s="1"/>
  <c r="AX359" i="11"/>
  <c r="AY359" i="11" s="1"/>
  <c r="AX384" i="11"/>
  <c r="AY384" i="11" s="1"/>
  <c r="AX401" i="11"/>
  <c r="AY401" i="11" s="1"/>
  <c r="AX431" i="11"/>
  <c r="AY431" i="11" s="1"/>
  <c r="AX435" i="11"/>
  <c r="AY435" i="11" s="1"/>
  <c r="AX542" i="11"/>
  <c r="AY542" i="11" s="1"/>
  <c r="AX568" i="11"/>
  <c r="AY568" i="11" s="1"/>
  <c r="AX577" i="11"/>
  <c r="AY577" i="11" s="1"/>
  <c r="AX595" i="11"/>
  <c r="AY595" i="11" s="1"/>
  <c r="AX600" i="11"/>
  <c r="AY600" i="11" s="1"/>
  <c r="AX625" i="11"/>
  <c r="AY625" i="11" s="1"/>
  <c r="AX629" i="11"/>
  <c r="AY629" i="11" s="1"/>
  <c r="AX634" i="11"/>
  <c r="AY634" i="11" s="1"/>
  <c r="AX653" i="11"/>
  <c r="AY653" i="11" s="1"/>
  <c r="AX661" i="11"/>
  <c r="AY661" i="11" s="1"/>
  <c r="AX724" i="11"/>
  <c r="AY724" i="11" s="1"/>
  <c r="AX743" i="11"/>
  <c r="AY743" i="11" s="1"/>
  <c r="AX767" i="11"/>
  <c r="AY767" i="11" s="1"/>
  <c r="AX798" i="11"/>
  <c r="AY798" i="11" s="1"/>
  <c r="AX817" i="11"/>
  <c r="AY817" i="11" s="1"/>
  <c r="AX822" i="11"/>
  <c r="AY822" i="11" s="1"/>
  <c r="AX935" i="11"/>
  <c r="AY935" i="11" s="1"/>
  <c r="AX961" i="11"/>
  <c r="AY961" i="11" s="1"/>
  <c r="AX1117" i="11"/>
  <c r="AY1117" i="11" s="1"/>
  <c r="AX1132" i="11"/>
  <c r="AY1132" i="11" s="1"/>
  <c r="AX1163" i="11"/>
  <c r="AY1163" i="11" s="1"/>
  <c r="AX1255" i="11"/>
  <c r="AY1255" i="11" s="1"/>
  <c r="AX74" i="11"/>
  <c r="AY74" i="11" s="1"/>
  <c r="AX79" i="11"/>
  <c r="AY79" i="11" s="1"/>
  <c r="AX89" i="11"/>
  <c r="AY89" i="11" s="1"/>
  <c r="AX131" i="11"/>
  <c r="AY131" i="11" s="1"/>
  <c r="AX171" i="11"/>
  <c r="AY171" i="11" s="1"/>
  <c r="AX176" i="11"/>
  <c r="AY176" i="11" s="1"/>
  <c r="AX228" i="11"/>
  <c r="AY228" i="11" s="1"/>
  <c r="AX242" i="11"/>
  <c r="AY242" i="11" s="1"/>
  <c r="AX308" i="11"/>
  <c r="AY308" i="11" s="1"/>
  <c r="AX321" i="11"/>
  <c r="AY321" i="11" s="1"/>
  <c r="AX330" i="11"/>
  <c r="AY330" i="11" s="1"/>
  <c r="AX356" i="11"/>
  <c r="AY356" i="11" s="1"/>
  <c r="AX398" i="11"/>
  <c r="AY398" i="11" s="1"/>
  <c r="AX407" i="11"/>
  <c r="AY407" i="11" s="1"/>
  <c r="AX428" i="11"/>
  <c r="AY428" i="11" s="1"/>
  <c r="AX464" i="11"/>
  <c r="AY464" i="11" s="1"/>
  <c r="AX505" i="11"/>
  <c r="AY505" i="11" s="1"/>
  <c r="AX517" i="11"/>
  <c r="AY517" i="11" s="1"/>
  <c r="AX574" i="11"/>
  <c r="AY574" i="11" s="1"/>
  <c r="AX592" i="11"/>
  <c r="AY592" i="11" s="1"/>
  <c r="AX617" i="11"/>
  <c r="AY617" i="11" s="1"/>
  <c r="AX622" i="11"/>
  <c r="AY622" i="11" s="1"/>
  <c r="AX631" i="11"/>
  <c r="AY631" i="11" s="1"/>
  <c r="AX658" i="11"/>
  <c r="AY658" i="11" s="1"/>
  <c r="AX667" i="11"/>
  <c r="AY667" i="11" s="1"/>
  <c r="AX745" i="11"/>
  <c r="AY745" i="11" s="1"/>
  <c r="AX776" i="11"/>
  <c r="AY776" i="11" s="1"/>
  <c r="AX782" i="11"/>
  <c r="AY782" i="11" s="1"/>
  <c r="AX829" i="11"/>
  <c r="AY829" i="11" s="1"/>
  <c r="AX855" i="11"/>
  <c r="AY855" i="11" s="1"/>
  <c r="AX884" i="11"/>
  <c r="AY884" i="11" s="1"/>
  <c r="AX892" i="11"/>
  <c r="AY892" i="11" s="1"/>
  <c r="AX954" i="11"/>
  <c r="AY954" i="11" s="1"/>
  <c r="AX1102" i="11"/>
  <c r="AY1102" i="11" s="1"/>
  <c r="AX1195" i="11"/>
  <c r="AY1195" i="11" s="1"/>
  <c r="AX1216" i="11"/>
  <c r="AY1216" i="11" s="1"/>
  <c r="AX1656" i="11"/>
  <c r="AY1656" i="11" s="1"/>
  <c r="AX30" i="11"/>
  <c r="AY30" i="11" s="1"/>
  <c r="AX35" i="11"/>
  <c r="AY35" i="11" s="1"/>
  <c r="AX44" i="11"/>
  <c r="AY44" i="11" s="1"/>
  <c r="AX59" i="11"/>
  <c r="AY59" i="11" s="1"/>
  <c r="AX108" i="11"/>
  <c r="AY108" i="11" s="1"/>
  <c r="AX117" i="11"/>
  <c r="AY117" i="11" s="1"/>
  <c r="AX137" i="11"/>
  <c r="AY137" i="11" s="1"/>
  <c r="AX186" i="11"/>
  <c r="AY186" i="11" s="1"/>
  <c r="AX233" i="11"/>
  <c r="AY233" i="11" s="1"/>
  <c r="AX260" i="11"/>
  <c r="AY260" i="11" s="1"/>
  <c r="AX344" i="11"/>
  <c r="AY344" i="11" s="1"/>
  <c r="AX377" i="11"/>
  <c r="AY377" i="11" s="1"/>
  <c r="AX386" i="11"/>
  <c r="AY386" i="11" s="1"/>
  <c r="AX461" i="11"/>
  <c r="AY461" i="11" s="1"/>
  <c r="AX476" i="11"/>
  <c r="AY476" i="11" s="1"/>
  <c r="AX496" i="11"/>
  <c r="AY496" i="11" s="1"/>
  <c r="AX544" i="11"/>
  <c r="AY544" i="11" s="1"/>
  <c r="AX556" i="11"/>
  <c r="AY556" i="11" s="1"/>
  <c r="AX636" i="11"/>
  <c r="AY636" i="11" s="1"/>
  <c r="AX733" i="11"/>
  <c r="AY733" i="11" s="1"/>
  <c r="AX849" i="11"/>
  <c r="AY849" i="11" s="1"/>
  <c r="AX1003" i="11"/>
  <c r="AY1003" i="11" s="1"/>
  <c r="AX1112" i="11"/>
  <c r="AY1112" i="11" s="1"/>
  <c r="AX1330" i="11"/>
  <c r="AY1330" i="11" s="1"/>
  <c r="AX1489" i="11"/>
  <c r="AY1489" i="11" s="1"/>
  <c r="AX1600" i="11"/>
  <c r="AY1600" i="11" s="1"/>
  <c r="AX1976" i="11"/>
  <c r="AY1976" i="11" s="1"/>
  <c r="AX65" i="11"/>
  <c r="AY65" i="11" s="1"/>
  <c r="AX104" i="11"/>
  <c r="AY104" i="11" s="1"/>
  <c r="AX113" i="11"/>
  <c r="AY113" i="11" s="1"/>
  <c r="AX122" i="11"/>
  <c r="AY122" i="11" s="1"/>
  <c r="AX127" i="11"/>
  <c r="AY127" i="11" s="1"/>
  <c r="AX151" i="11"/>
  <c r="AY151" i="11" s="1"/>
  <c r="AX161" i="11"/>
  <c r="AY161" i="11" s="1"/>
  <c r="AX172" i="11"/>
  <c r="AY172" i="11" s="1"/>
  <c r="AX181" i="11"/>
  <c r="AY181" i="11" s="1"/>
  <c r="AX205" i="11"/>
  <c r="AY205" i="11" s="1"/>
  <c r="AX300" i="11"/>
  <c r="AY300" i="11" s="1"/>
  <c r="AX335" i="11"/>
  <c r="AY335" i="11" s="1"/>
  <c r="AX353" i="11"/>
  <c r="AY353" i="11" s="1"/>
  <c r="AX399" i="11"/>
  <c r="AY399" i="11" s="1"/>
  <c r="AX408" i="11"/>
  <c r="AY408" i="11" s="1"/>
  <c r="AX518" i="11"/>
  <c r="AY518" i="11" s="1"/>
  <c r="AX526" i="11"/>
  <c r="AY526" i="11" s="1"/>
  <c r="AX539" i="11"/>
  <c r="AY539" i="11" s="1"/>
  <c r="AX553" i="11"/>
  <c r="AY553" i="11" s="1"/>
  <c r="AX570" i="11"/>
  <c r="AY570" i="11" s="1"/>
  <c r="AX655" i="11"/>
  <c r="AY655" i="11" s="1"/>
  <c r="AX673" i="11"/>
  <c r="AY673" i="11" s="1"/>
  <c r="AX685" i="11"/>
  <c r="AY685" i="11" s="1"/>
  <c r="AX702" i="11"/>
  <c r="AY702" i="11" s="1"/>
  <c r="AX739" i="11"/>
  <c r="AY739" i="11" s="1"/>
  <c r="AX894" i="11"/>
  <c r="AY894" i="11" s="1"/>
  <c r="AX1052" i="11"/>
  <c r="AY1052" i="11" s="1"/>
  <c r="AX1249" i="11"/>
  <c r="AY1249" i="11" s="1"/>
  <c r="AX1271" i="11"/>
  <c r="AY1271" i="11" s="1"/>
  <c r="AX1290" i="11"/>
  <c r="AY1290" i="11" s="1"/>
  <c r="AX1566" i="11"/>
  <c r="AY1566" i="11" s="1"/>
  <c r="AX55" i="11"/>
  <c r="AY55" i="11" s="1"/>
  <c r="AX90" i="11"/>
  <c r="AY90" i="11" s="1"/>
  <c r="AX109" i="11"/>
  <c r="AY109" i="11" s="1"/>
  <c r="AX138" i="11"/>
  <c r="AY138" i="11" s="1"/>
  <c r="AX192" i="11"/>
  <c r="AY192" i="11" s="1"/>
  <c r="AX211" i="11"/>
  <c r="AY211" i="11" s="1"/>
  <c r="AX215" i="11"/>
  <c r="AY215" i="11" s="1"/>
  <c r="AX224" i="11"/>
  <c r="AY224" i="11" s="1"/>
  <c r="AX261" i="11"/>
  <c r="AY261" i="11" s="1"/>
  <c r="AX266" i="11"/>
  <c r="AY266" i="11" s="1"/>
  <c r="AX287" i="11"/>
  <c r="AY287" i="11" s="1"/>
  <c r="AX296" i="11"/>
  <c r="AY296" i="11" s="1"/>
  <c r="AX305" i="11"/>
  <c r="AY305" i="11" s="1"/>
  <c r="AX314" i="11"/>
  <c r="AY314" i="11" s="1"/>
  <c r="AX446" i="11"/>
  <c r="AY446" i="11" s="1"/>
  <c r="AX473" i="11"/>
  <c r="AY473" i="11" s="1"/>
  <c r="AX535" i="11"/>
  <c r="AY535" i="11" s="1"/>
  <c r="AX545" i="11"/>
  <c r="AY545" i="11" s="1"/>
  <c r="AX580" i="11"/>
  <c r="AY580" i="11" s="1"/>
  <c r="AX598" i="11"/>
  <c r="AY598" i="11" s="1"/>
  <c r="AX608" i="11"/>
  <c r="AY608" i="11" s="1"/>
  <c r="AX637" i="11"/>
  <c r="AY637" i="11" s="1"/>
  <c r="AX659" i="11"/>
  <c r="AY659" i="11" s="1"/>
  <c r="AX668" i="11"/>
  <c r="AY668" i="11" s="1"/>
  <c r="AX721" i="11"/>
  <c r="AY721" i="11" s="1"/>
  <c r="AX850" i="11"/>
  <c r="AY850" i="11" s="1"/>
  <c r="AX902" i="11"/>
  <c r="AY902" i="11" s="1"/>
  <c r="AX940" i="11"/>
  <c r="AY940" i="11" s="1"/>
  <c r="AX997" i="11"/>
  <c r="AY997" i="11" s="1"/>
  <c r="AX26" i="11"/>
  <c r="AY26" i="11" s="1"/>
  <c r="AX66" i="11"/>
  <c r="AY66" i="11" s="1"/>
  <c r="AX95" i="11"/>
  <c r="AY95" i="11" s="1"/>
  <c r="AX118" i="11"/>
  <c r="AY118" i="11" s="1"/>
  <c r="AX128" i="11"/>
  <c r="AY128" i="11" s="1"/>
  <c r="AX152" i="11"/>
  <c r="AY152" i="11" s="1"/>
  <c r="AX167" i="11"/>
  <c r="AY167" i="11" s="1"/>
  <c r="AX182" i="11"/>
  <c r="AY182" i="11" s="1"/>
  <c r="AX187" i="11"/>
  <c r="AY187" i="11" s="1"/>
  <c r="AX206" i="11"/>
  <c r="AY206" i="11" s="1"/>
  <c r="AX234" i="11"/>
  <c r="AY234" i="11" s="1"/>
  <c r="AX248" i="11"/>
  <c r="AY248" i="11" s="1"/>
  <c r="AX275" i="11"/>
  <c r="AY275" i="11" s="1"/>
  <c r="AX327" i="11"/>
  <c r="AY327" i="11" s="1"/>
  <c r="AX336" i="11"/>
  <c r="AY336" i="11" s="1"/>
  <c r="AX395" i="11"/>
  <c r="AY395" i="11" s="1"/>
  <c r="AX404" i="11"/>
  <c r="AY404" i="11" s="1"/>
  <c r="AX422" i="11"/>
  <c r="AY422" i="11" s="1"/>
  <c r="AX438" i="11"/>
  <c r="AY438" i="11" s="1"/>
  <c r="AX469" i="11"/>
  <c r="AY469" i="11" s="1"/>
  <c r="AX514" i="11"/>
  <c r="AY514" i="11" s="1"/>
  <c r="AX527" i="11"/>
  <c r="AY527" i="11" s="1"/>
  <c r="AX571" i="11"/>
  <c r="AY571" i="11" s="1"/>
  <c r="AX585" i="11"/>
  <c r="AY585" i="11" s="1"/>
  <c r="AX603" i="11"/>
  <c r="AY603" i="11" s="1"/>
  <c r="AX613" i="11"/>
  <c r="AY613" i="11" s="1"/>
  <c r="AX619" i="11"/>
  <c r="AY619" i="11" s="1"/>
  <c r="AX646" i="11"/>
  <c r="AY646" i="11" s="1"/>
  <c r="AX802" i="11"/>
  <c r="AY802" i="11" s="1"/>
  <c r="AX814" i="11"/>
  <c r="AY814" i="11" s="1"/>
  <c r="AX949" i="11"/>
  <c r="AY949" i="11" s="1"/>
  <c r="AX1061" i="11"/>
  <c r="AY1061" i="11" s="1"/>
  <c r="AX1096" i="11"/>
  <c r="AY1096" i="11" s="1"/>
  <c r="AX1139" i="11"/>
  <c r="AY1139" i="11" s="1"/>
  <c r="AX689" i="11"/>
  <c r="AY689" i="11" s="1"/>
  <c r="AX712" i="11"/>
  <c r="AY712" i="11" s="1"/>
  <c r="AX748" i="11"/>
  <c r="AY748" i="11" s="1"/>
  <c r="AX761" i="11"/>
  <c r="AY761" i="11" s="1"/>
  <c r="AX766" i="11"/>
  <c r="AY766" i="11" s="1"/>
  <c r="AX780" i="11"/>
  <c r="AY780" i="11" s="1"/>
  <c r="AX785" i="11"/>
  <c r="AY785" i="11" s="1"/>
  <c r="AX812" i="11"/>
  <c r="AY812" i="11" s="1"/>
  <c r="AX834" i="11"/>
  <c r="AY834" i="11" s="1"/>
  <c r="AX889" i="11"/>
  <c r="AY889" i="11" s="1"/>
  <c r="AX971" i="11"/>
  <c r="AY971" i="11" s="1"/>
  <c r="AX998" i="11"/>
  <c r="AY998" i="11" s="1"/>
  <c r="AX1043" i="11"/>
  <c r="AY1043" i="11" s="1"/>
  <c r="AX1056" i="11"/>
  <c r="AY1056" i="11" s="1"/>
  <c r="AX1069" i="11"/>
  <c r="AY1069" i="11" s="1"/>
  <c r="AX1454" i="11"/>
  <c r="AY1454" i="11" s="1"/>
  <c r="AX1830" i="11"/>
  <c r="AY1830" i="11" s="1"/>
  <c r="AX1103" i="11"/>
  <c r="AY1103" i="11" s="1"/>
  <c r="AX1111" i="11"/>
  <c r="AY1111" i="11" s="1"/>
  <c r="AX1126" i="11"/>
  <c r="AY1126" i="11" s="1"/>
  <c r="AX1171" i="11"/>
  <c r="AY1171" i="11" s="1"/>
  <c r="AX1229" i="11"/>
  <c r="AY1229" i="11" s="1"/>
  <c r="AX1264" i="11"/>
  <c r="AY1264" i="11" s="1"/>
  <c r="AX1610" i="11"/>
  <c r="AY1610" i="11" s="1"/>
  <c r="AX1688" i="11"/>
  <c r="AY1688" i="11" s="1"/>
  <c r="AX700" i="11"/>
  <c r="AY700" i="11" s="1"/>
  <c r="AX718" i="11"/>
  <c r="AY718" i="11" s="1"/>
  <c r="AX727" i="11"/>
  <c r="AY727" i="11" s="1"/>
  <c r="AX754" i="11"/>
  <c r="AY754" i="11" s="1"/>
  <c r="AX787" i="11"/>
  <c r="AY787" i="11" s="1"/>
  <c r="AX800" i="11"/>
  <c r="AY800" i="11" s="1"/>
  <c r="AX805" i="11"/>
  <c r="AY805" i="11" s="1"/>
  <c r="AX823" i="11"/>
  <c r="AY823" i="11" s="1"/>
  <c r="AX837" i="11"/>
  <c r="AY837" i="11" s="1"/>
  <c r="AX842" i="11"/>
  <c r="AY842" i="11" s="1"/>
  <c r="AX856" i="11"/>
  <c r="AY856" i="11" s="1"/>
  <c r="AX898" i="11"/>
  <c r="AY898" i="11" s="1"/>
  <c r="AX929" i="11"/>
  <c r="AY929" i="11" s="1"/>
  <c r="AX1007" i="11"/>
  <c r="AY1007" i="11" s="1"/>
  <c r="AX1014" i="11"/>
  <c r="AY1014" i="11" s="1"/>
  <c r="AX1047" i="11"/>
  <c r="AY1047" i="11" s="1"/>
  <c r="AX1091" i="11"/>
  <c r="AY1091" i="11" s="1"/>
  <c r="AX1141" i="11"/>
  <c r="AY1141" i="11" s="1"/>
  <c r="AX1157" i="11"/>
  <c r="AY1157" i="11" s="1"/>
  <c r="AX1166" i="11"/>
  <c r="AY1166" i="11" s="1"/>
  <c r="AX1182" i="11"/>
  <c r="AY1182" i="11" s="1"/>
  <c r="AX1302" i="11"/>
  <c r="AY1302" i="11" s="1"/>
  <c r="AX1326" i="11"/>
  <c r="AY1326" i="11" s="1"/>
  <c r="AX1345" i="11"/>
  <c r="AY1345" i="11" s="1"/>
  <c r="AX687" i="11"/>
  <c r="AY687" i="11" s="1"/>
  <c r="AX691" i="11"/>
  <c r="AY691" i="11" s="1"/>
  <c r="AX736" i="11"/>
  <c r="AY736" i="11" s="1"/>
  <c r="AX769" i="11"/>
  <c r="AY769" i="11" s="1"/>
  <c r="AX778" i="11"/>
  <c r="AY778" i="11" s="1"/>
  <c r="AX847" i="11"/>
  <c r="AY847" i="11" s="1"/>
  <c r="AX874" i="11"/>
  <c r="AY874" i="11" s="1"/>
  <c r="AX975" i="11"/>
  <c r="AY975" i="11" s="1"/>
  <c r="AX988" i="11"/>
  <c r="AY988" i="11" s="1"/>
  <c r="AX1066" i="11"/>
  <c r="AY1066" i="11" s="1"/>
  <c r="AX1092" i="11"/>
  <c r="AY1092" i="11" s="1"/>
  <c r="AX1121" i="11"/>
  <c r="AY1121" i="11" s="1"/>
  <c r="AX1234" i="11"/>
  <c r="AY1234" i="11" s="1"/>
  <c r="AX1269" i="11"/>
  <c r="AY1269" i="11" s="1"/>
  <c r="AX706" i="11"/>
  <c r="AY706" i="11" s="1"/>
  <c r="AX728" i="11"/>
  <c r="AY728" i="11" s="1"/>
  <c r="AX741" i="11"/>
  <c r="AY741" i="11" s="1"/>
  <c r="AX796" i="11"/>
  <c r="AY796" i="11" s="1"/>
  <c r="AX810" i="11"/>
  <c r="AY810" i="11" s="1"/>
  <c r="AX815" i="11"/>
  <c r="AY815" i="11" s="1"/>
  <c r="AX832" i="11"/>
  <c r="AY832" i="11" s="1"/>
  <c r="AX838" i="11"/>
  <c r="AY838" i="11" s="1"/>
  <c r="AX916" i="11"/>
  <c r="AY916" i="11" s="1"/>
  <c r="AX930" i="11"/>
  <c r="AY930" i="11" s="1"/>
  <c r="AX963" i="11"/>
  <c r="AY963" i="11" s="1"/>
  <c r="AX989" i="11"/>
  <c r="AY989" i="11" s="1"/>
  <c r="AX1060" i="11"/>
  <c r="AY1060" i="11" s="1"/>
  <c r="AX1158" i="11"/>
  <c r="AY1158" i="11" s="1"/>
  <c r="AX1201" i="11"/>
  <c r="AY1201" i="11" s="1"/>
  <c r="AX1210" i="11"/>
  <c r="AY1210" i="11" s="1"/>
  <c r="AX1320" i="11"/>
  <c r="AY1320" i="11" s="1"/>
  <c r="AX1346" i="11"/>
  <c r="AY1346" i="11" s="1"/>
  <c r="AX1364" i="11"/>
  <c r="AY1364" i="11" s="1"/>
  <c r="AX1514" i="11"/>
  <c r="AY1514" i="11" s="1"/>
  <c r="AX670" i="11"/>
  <c r="AY670" i="11" s="1"/>
  <c r="AX675" i="11"/>
  <c r="AY675" i="11" s="1"/>
  <c r="AX679" i="11"/>
  <c r="AY679" i="11" s="1"/>
  <c r="AX688" i="11"/>
  <c r="AY688" i="11" s="1"/>
  <c r="AX715" i="11"/>
  <c r="AY715" i="11" s="1"/>
  <c r="AX784" i="11"/>
  <c r="AY784" i="11" s="1"/>
  <c r="AX788" i="11"/>
  <c r="AY788" i="11" s="1"/>
  <c r="AX801" i="11"/>
  <c r="AY801" i="11" s="1"/>
  <c r="AX820" i="11"/>
  <c r="AY820" i="11" s="1"/>
  <c r="AX857" i="11"/>
  <c r="AY857" i="11" s="1"/>
  <c r="AX880" i="11"/>
  <c r="AY880" i="11" s="1"/>
  <c r="AX907" i="11"/>
  <c r="AY907" i="11" s="1"/>
  <c r="AX976" i="11"/>
  <c r="AY976" i="11" s="1"/>
  <c r="AX983" i="11"/>
  <c r="AY983" i="11" s="1"/>
  <c r="AX1093" i="11"/>
  <c r="AY1093" i="11" s="1"/>
  <c r="AX1108" i="11"/>
  <c r="AY1108" i="11" s="1"/>
  <c r="AX1135" i="11"/>
  <c r="AY1135" i="11" s="1"/>
  <c r="AX1288" i="11"/>
  <c r="AY1288" i="11" s="1"/>
  <c r="AX1463" i="11"/>
  <c r="AY1463" i="11" s="1"/>
  <c r="AX1306" i="11"/>
  <c r="AY1306" i="11" s="1"/>
  <c r="AX1381" i="11"/>
  <c r="AY1381" i="11" s="1"/>
  <c r="AX1427" i="11"/>
  <c r="AY1427" i="11" s="1"/>
  <c r="AX1580" i="11"/>
  <c r="AY1580" i="11" s="1"/>
  <c r="AX1665" i="11"/>
  <c r="AY1665" i="11" s="1"/>
  <c r="AX1675" i="11"/>
  <c r="AY1675" i="11" s="1"/>
  <c r="AX1696" i="11"/>
  <c r="AY1696" i="11" s="1"/>
  <c r="AX1707" i="11"/>
  <c r="AY1707" i="11" s="1"/>
  <c r="AX1869" i="11"/>
  <c r="AY1869" i="11" s="1"/>
  <c r="AX1887" i="11"/>
  <c r="AY1887" i="11" s="1"/>
  <c r="AX1937" i="11"/>
  <c r="AY1937" i="11" s="1"/>
  <c r="AX962" i="11"/>
  <c r="AY962" i="11" s="1"/>
  <c r="AX1015" i="11"/>
  <c r="AY1015" i="11" s="1"/>
  <c r="AX1048" i="11"/>
  <c r="AY1048" i="11" s="1"/>
  <c r="AX1057" i="11"/>
  <c r="AY1057" i="11" s="1"/>
  <c r="AX1075" i="11"/>
  <c r="AY1075" i="11" s="1"/>
  <c r="AX1087" i="11"/>
  <c r="AY1087" i="11" s="1"/>
  <c r="AX1127" i="11"/>
  <c r="AY1127" i="11" s="1"/>
  <c r="AX1222" i="11"/>
  <c r="AY1222" i="11" s="1"/>
  <c r="AX1250" i="11"/>
  <c r="AY1250" i="11" s="1"/>
  <c r="AX1270" i="11"/>
  <c r="AY1270" i="11" s="1"/>
  <c r="AX1276" i="11"/>
  <c r="AY1276" i="11" s="1"/>
  <c r="AX1283" i="11"/>
  <c r="AY1283" i="11" s="1"/>
  <c r="AX1294" i="11"/>
  <c r="AY1294" i="11" s="1"/>
  <c r="AX1339" i="11"/>
  <c r="AY1339" i="11" s="1"/>
  <c r="AX1350" i="11"/>
  <c r="AY1350" i="11" s="1"/>
  <c r="AX1358" i="11"/>
  <c r="AY1358" i="11" s="1"/>
  <c r="AX1851" i="11"/>
  <c r="AY1851" i="11" s="1"/>
  <c r="AX862" i="11"/>
  <c r="AY862" i="11" s="1"/>
  <c r="AX895" i="11"/>
  <c r="AY895" i="11" s="1"/>
  <c r="AX922" i="11"/>
  <c r="AY922" i="11" s="1"/>
  <c r="AX937" i="11"/>
  <c r="AY937" i="11" s="1"/>
  <c r="AX950" i="11"/>
  <c r="AY950" i="11" s="1"/>
  <c r="AX964" i="11"/>
  <c r="AY964" i="11" s="1"/>
  <c r="AX972" i="11"/>
  <c r="AY972" i="11" s="1"/>
  <c r="AX994" i="11"/>
  <c r="AY994" i="11" s="1"/>
  <c r="AX1012" i="11"/>
  <c r="AY1012" i="11" s="1"/>
  <c r="AX1021" i="11"/>
  <c r="AY1021" i="11" s="1"/>
  <c r="AX1054" i="11"/>
  <c r="AY1054" i="11" s="1"/>
  <c r="AX1211" i="11"/>
  <c r="AY1211" i="11" s="1"/>
  <c r="AX1217" i="11"/>
  <c r="AY1217" i="11" s="1"/>
  <c r="AX1265" i="11"/>
  <c r="AY1265" i="11" s="1"/>
  <c r="AX1303" i="11"/>
  <c r="AY1303" i="11" s="1"/>
  <c r="AX1315" i="11"/>
  <c r="AY1315" i="11" s="1"/>
  <c r="AX1321" i="11"/>
  <c r="AY1321" i="11" s="1"/>
  <c r="AX1353" i="11"/>
  <c r="AY1353" i="11" s="1"/>
  <c r="AX1499" i="11"/>
  <c r="AY1499" i="11" s="1"/>
  <c r="AX1540" i="11"/>
  <c r="AY1540" i="11" s="1"/>
  <c r="AX1760" i="11"/>
  <c r="AY1760" i="11" s="1"/>
  <c r="AX1788" i="11"/>
  <c r="AY1788" i="11" s="1"/>
  <c r="AX1931" i="11"/>
  <c r="AY1931" i="11" s="1"/>
  <c r="AX881" i="11"/>
  <c r="AY881" i="11" s="1"/>
  <c r="AX886" i="11"/>
  <c r="AY886" i="11" s="1"/>
  <c r="AX913" i="11"/>
  <c r="AY913" i="11" s="1"/>
  <c r="AX946" i="11"/>
  <c r="AY946" i="11" s="1"/>
  <c r="AX955" i="11"/>
  <c r="AY955" i="11" s="1"/>
  <c r="AX959" i="11"/>
  <c r="AY959" i="11" s="1"/>
  <c r="AX986" i="11"/>
  <c r="AY986" i="11" s="1"/>
  <c r="AX1000" i="11"/>
  <c r="AY1000" i="11" s="1"/>
  <c r="AX1067" i="11"/>
  <c r="AY1067" i="11" s="1"/>
  <c r="AX1072" i="11"/>
  <c r="AY1072" i="11" s="1"/>
  <c r="AX1080" i="11"/>
  <c r="AY1080" i="11" s="1"/>
  <c r="AX1104" i="11"/>
  <c r="AY1104" i="11" s="1"/>
  <c r="AX1109" i="11"/>
  <c r="AY1109" i="11" s="1"/>
  <c r="AX1124" i="11"/>
  <c r="AY1124" i="11" s="1"/>
  <c r="AX1129" i="11"/>
  <c r="AY1129" i="11" s="1"/>
  <c r="AX1199" i="11"/>
  <c r="AY1199" i="11" s="1"/>
  <c r="AX1235" i="11"/>
  <c r="AY1235" i="11" s="1"/>
  <c r="AX1246" i="11"/>
  <c r="AY1246" i="11" s="1"/>
  <c r="AX1279" i="11"/>
  <c r="AY1279" i="11" s="1"/>
  <c r="AX1297" i="11"/>
  <c r="AY1297" i="11" s="1"/>
  <c r="AX1341" i="11"/>
  <c r="AY1341" i="11" s="1"/>
  <c r="AX1440" i="11"/>
  <c r="AY1440" i="11" s="1"/>
  <c r="AX1508" i="11"/>
  <c r="AY1508" i="11" s="1"/>
  <c r="AX1541" i="11"/>
  <c r="AY1541" i="11" s="1"/>
  <c r="AX1575" i="11"/>
  <c r="AY1575" i="11" s="1"/>
  <c r="AX1670" i="11"/>
  <c r="AY1670" i="11" s="1"/>
  <c r="AX863" i="11"/>
  <c r="AY863" i="11" s="1"/>
  <c r="AX877" i="11"/>
  <c r="AY877" i="11" s="1"/>
  <c r="AX891" i="11"/>
  <c r="AY891" i="11" s="1"/>
  <c r="AX905" i="11"/>
  <c r="AY905" i="11" s="1"/>
  <c r="AX923" i="11"/>
  <c r="AY923" i="11" s="1"/>
  <c r="AX928" i="11"/>
  <c r="AY928" i="11" s="1"/>
  <c r="AX973" i="11"/>
  <c r="AY973" i="11" s="1"/>
  <c r="AX978" i="11"/>
  <c r="AY978" i="11" s="1"/>
  <c r="AX982" i="11"/>
  <c r="AY982" i="11" s="1"/>
  <c r="AX991" i="11"/>
  <c r="AY991" i="11" s="1"/>
  <c r="AX995" i="11"/>
  <c r="AY995" i="11" s="1"/>
  <c r="AX1004" i="11"/>
  <c r="AY1004" i="11" s="1"/>
  <c r="AX1008" i="11"/>
  <c r="AY1008" i="11" s="1"/>
  <c r="AX1031" i="11"/>
  <c r="AY1031" i="11" s="1"/>
  <c r="AX1045" i="11"/>
  <c r="AY1045" i="11" s="1"/>
  <c r="AX1089" i="11"/>
  <c r="AY1089" i="11" s="1"/>
  <c r="AX1094" i="11"/>
  <c r="AY1094" i="11" s="1"/>
  <c r="AX1099" i="11"/>
  <c r="AY1099" i="11" s="1"/>
  <c r="AX1133" i="11"/>
  <c r="AY1133" i="11" s="1"/>
  <c r="AX1162" i="11"/>
  <c r="AY1162" i="11" s="1"/>
  <c r="AX1186" i="11"/>
  <c r="AY1186" i="11" s="1"/>
  <c r="AX1230" i="11"/>
  <c r="AY1230" i="11" s="1"/>
  <c r="AX1285" i="11"/>
  <c r="AY1285" i="11" s="1"/>
  <c r="AX1310" i="11"/>
  <c r="AY1310" i="11" s="1"/>
  <c r="AX1354" i="11"/>
  <c r="AY1354" i="11" s="1"/>
  <c r="AX1369" i="11"/>
  <c r="AY1369" i="11" s="1"/>
  <c r="AX1377" i="11"/>
  <c r="AY1377" i="11" s="1"/>
  <c r="AX1449" i="11"/>
  <c r="AY1449" i="11" s="1"/>
  <c r="AX1800" i="11"/>
  <c r="AY1800" i="11" s="1"/>
  <c r="AX896" i="11"/>
  <c r="AY896" i="11" s="1"/>
  <c r="AX910" i="11"/>
  <c r="AY910" i="11" s="1"/>
  <c r="AX960" i="11"/>
  <c r="AY960" i="11" s="1"/>
  <c r="AX1013" i="11"/>
  <c r="AY1013" i="11" s="1"/>
  <c r="AX1018" i="11"/>
  <c r="AY1018" i="11" s="1"/>
  <c r="AX1027" i="11"/>
  <c r="AY1027" i="11" s="1"/>
  <c r="AX1085" i="11"/>
  <c r="AY1085" i="11" s="1"/>
  <c r="AX1156" i="11"/>
  <c r="AY1156" i="11" s="1"/>
  <c r="AX1168" i="11"/>
  <c r="AY1168" i="11" s="1"/>
  <c r="AX1175" i="11"/>
  <c r="AY1175" i="11" s="1"/>
  <c r="AX1206" i="11"/>
  <c r="AY1206" i="11" s="1"/>
  <c r="AX1220" i="11"/>
  <c r="AY1220" i="11" s="1"/>
  <c r="AX1316" i="11"/>
  <c r="AY1316" i="11" s="1"/>
  <c r="AX1476" i="11"/>
  <c r="AY1476" i="11" s="1"/>
  <c r="AX869" i="11"/>
  <c r="AY869" i="11" s="1"/>
  <c r="AX887" i="11"/>
  <c r="AY887" i="11" s="1"/>
  <c r="AX901" i="11"/>
  <c r="AY901" i="11" s="1"/>
  <c r="AX918" i="11"/>
  <c r="AY918" i="11" s="1"/>
  <c r="AX979" i="11"/>
  <c r="AY979" i="11" s="1"/>
  <c r="AX996" i="11"/>
  <c r="AY996" i="11" s="1"/>
  <c r="AX1009" i="11"/>
  <c r="AY1009" i="11" s="1"/>
  <c r="AX1036" i="11"/>
  <c r="AY1036" i="11" s="1"/>
  <c r="AX1046" i="11"/>
  <c r="AY1046" i="11" s="1"/>
  <c r="AX1051" i="11"/>
  <c r="AY1051" i="11" s="1"/>
  <c r="AX1073" i="11"/>
  <c r="AY1073" i="11" s="1"/>
  <c r="AX1090" i="11"/>
  <c r="AY1090" i="11" s="1"/>
  <c r="AX1120" i="11"/>
  <c r="AY1120" i="11" s="1"/>
  <c r="AX1144" i="11"/>
  <c r="AY1144" i="11" s="1"/>
  <c r="AX1260" i="11"/>
  <c r="AY1260" i="11" s="1"/>
  <c r="AX1298" i="11"/>
  <c r="AY1298" i="11" s="1"/>
  <c r="AX1355" i="11"/>
  <c r="AY1355" i="11" s="1"/>
  <c r="AX1363" i="11"/>
  <c r="AY1363" i="11" s="1"/>
  <c r="AX1502" i="11"/>
  <c r="AY1502" i="11" s="1"/>
  <c r="AX1527" i="11"/>
  <c r="AY1527" i="11" s="1"/>
  <c r="AX1561" i="11"/>
  <c r="AY1561" i="11" s="1"/>
  <c r="AX1914" i="11"/>
  <c r="AY1914" i="11" s="1"/>
  <c r="AX1965" i="11"/>
  <c r="AY1965" i="11" s="1"/>
  <c r="AX1481" i="11"/>
  <c r="AY1481" i="11" s="1"/>
  <c r="AX1521" i="11"/>
  <c r="AY1521" i="11" s="1"/>
  <c r="AX1663" i="11"/>
  <c r="AY1663" i="11" s="1"/>
  <c r="AX1734" i="11"/>
  <c r="AY1734" i="11" s="1"/>
  <c r="AX1859" i="11"/>
  <c r="AY1859" i="11" s="1"/>
  <c r="AX1154" i="11"/>
  <c r="AY1154" i="11" s="1"/>
  <c r="AX1159" i="11"/>
  <c r="AY1159" i="11" s="1"/>
  <c r="AX1173" i="11"/>
  <c r="AY1173" i="11" s="1"/>
  <c r="AX1192" i="11"/>
  <c r="AY1192" i="11" s="1"/>
  <c r="AX1212" i="11"/>
  <c r="AY1212" i="11" s="1"/>
  <c r="AX1231" i="11"/>
  <c r="AY1231" i="11" s="1"/>
  <c r="AX1243" i="11"/>
  <c r="AY1243" i="11" s="1"/>
  <c r="AX1247" i="11"/>
  <c r="AY1247" i="11" s="1"/>
  <c r="AX1281" i="11"/>
  <c r="AY1281" i="11" s="1"/>
  <c r="AX1312" i="11"/>
  <c r="AY1312" i="11" s="1"/>
  <c r="AX1317" i="11"/>
  <c r="AY1317" i="11" s="1"/>
  <c r="AX1327" i="11"/>
  <c r="AY1327" i="11" s="1"/>
  <c r="AX1342" i="11"/>
  <c r="AY1342" i="11" s="1"/>
  <c r="AX1366" i="11"/>
  <c r="AY1366" i="11" s="1"/>
  <c r="AX1372" i="11"/>
  <c r="AY1372" i="11" s="1"/>
  <c r="AX1503" i="11"/>
  <c r="AY1503" i="11" s="1"/>
  <c r="AX1517" i="11"/>
  <c r="AY1517" i="11" s="1"/>
  <c r="AX1549" i="11"/>
  <c r="AY1549" i="11" s="1"/>
  <c r="AX1556" i="11"/>
  <c r="AY1556" i="11" s="1"/>
  <c r="AX1747" i="11"/>
  <c r="AY1747" i="11" s="1"/>
  <c r="AX1755" i="11"/>
  <c r="AY1755" i="11" s="1"/>
  <c r="AX1252" i="11"/>
  <c r="AY1252" i="11" s="1"/>
  <c r="AX1267" i="11"/>
  <c r="AY1267" i="11" s="1"/>
  <c r="AX1286" i="11"/>
  <c r="AY1286" i="11" s="1"/>
  <c r="AX1337" i="11"/>
  <c r="AY1337" i="11" s="1"/>
  <c r="AX1351" i="11"/>
  <c r="AY1351" i="11" s="1"/>
  <c r="AX1431" i="11"/>
  <c r="AY1431" i="11" s="1"/>
  <c r="AX1577" i="11"/>
  <c r="AY1577" i="11" s="1"/>
  <c r="AX1584" i="11"/>
  <c r="AY1584" i="11" s="1"/>
  <c r="AX1658" i="11"/>
  <c r="AY1658" i="11" s="1"/>
  <c r="AX1684" i="11"/>
  <c r="AY1684" i="11" s="1"/>
  <c r="AX1793" i="11"/>
  <c r="AY1793" i="11" s="1"/>
  <c r="AX1952" i="11"/>
  <c r="AY1952" i="11" s="1"/>
  <c r="AX2004" i="11"/>
  <c r="AY2004" i="11" s="1"/>
  <c r="AX1146" i="11"/>
  <c r="AY1146" i="11" s="1"/>
  <c r="AX1150" i="11"/>
  <c r="AY1150" i="11" s="1"/>
  <c r="AX1160" i="11"/>
  <c r="AY1160" i="11" s="1"/>
  <c r="AX1174" i="11"/>
  <c r="AY1174" i="11" s="1"/>
  <c r="AX1193" i="11"/>
  <c r="AY1193" i="11" s="1"/>
  <c r="AX1198" i="11"/>
  <c r="AY1198" i="11" s="1"/>
  <c r="AX1208" i="11"/>
  <c r="AY1208" i="11" s="1"/>
  <c r="AX1213" i="11"/>
  <c r="AY1213" i="11" s="1"/>
  <c r="AX1232" i="11"/>
  <c r="AY1232" i="11" s="1"/>
  <c r="AX1240" i="11"/>
  <c r="AY1240" i="11" s="1"/>
  <c r="AX1262" i="11"/>
  <c r="AY1262" i="11" s="1"/>
  <c r="AX1273" i="11"/>
  <c r="AY1273" i="11" s="1"/>
  <c r="AX1282" i="11"/>
  <c r="AY1282" i="11" s="1"/>
  <c r="AX1318" i="11"/>
  <c r="AY1318" i="11" s="1"/>
  <c r="AX1362" i="11"/>
  <c r="AY1362" i="11" s="1"/>
  <c r="AX1373" i="11"/>
  <c r="AY1373" i="11" s="1"/>
  <c r="AX1402" i="11"/>
  <c r="AY1402" i="11" s="1"/>
  <c r="AX1511" i="11"/>
  <c r="AY1511" i="11" s="1"/>
  <c r="AX1525" i="11"/>
  <c r="AY1525" i="11" s="1"/>
  <c r="AX1557" i="11"/>
  <c r="AY1557" i="11" s="1"/>
  <c r="AX1694" i="11"/>
  <c r="AY1694" i="11" s="1"/>
  <c r="AX1729" i="11"/>
  <c r="AY1729" i="11" s="1"/>
  <c r="AX1756" i="11"/>
  <c r="AY1756" i="11" s="1"/>
  <c r="AX1794" i="11"/>
  <c r="AY1794" i="11" s="1"/>
  <c r="AX1268" i="11"/>
  <c r="AY1268" i="11" s="1"/>
  <c r="AX1287" i="11"/>
  <c r="AY1287" i="11" s="1"/>
  <c r="AX1328" i="11"/>
  <c r="AY1328" i="11" s="1"/>
  <c r="AX1333" i="11"/>
  <c r="AY1333" i="11" s="1"/>
  <c r="AX1459" i="11"/>
  <c r="AY1459" i="11" s="1"/>
  <c r="AX1485" i="11"/>
  <c r="AY1485" i="11" s="1"/>
  <c r="AX1491" i="11"/>
  <c r="AY1491" i="11" s="1"/>
  <c r="AX1593" i="11"/>
  <c r="AY1593" i="11" s="1"/>
  <c r="AX1740" i="11"/>
  <c r="AY1740" i="11" s="1"/>
  <c r="AX1841" i="11"/>
  <c r="AY1841" i="11" s="1"/>
  <c r="AX1180" i="11"/>
  <c r="AY1180" i="11" s="1"/>
  <c r="AX1204" i="11"/>
  <c r="AY1204" i="11" s="1"/>
  <c r="AX1228" i="11"/>
  <c r="AY1228" i="11" s="1"/>
  <c r="AX1237" i="11"/>
  <c r="AY1237" i="11" s="1"/>
  <c r="AX1300" i="11"/>
  <c r="AY1300" i="11" s="1"/>
  <c r="AX1319" i="11"/>
  <c r="AY1319" i="11" s="1"/>
  <c r="AX1324" i="11"/>
  <c r="AY1324" i="11" s="1"/>
  <c r="AX1348" i="11"/>
  <c r="AY1348" i="11" s="1"/>
  <c r="AX1352" i="11"/>
  <c r="AY1352" i="11" s="1"/>
  <c r="AX1386" i="11"/>
  <c r="AY1386" i="11" s="1"/>
  <c r="AX1512" i="11"/>
  <c r="AY1512" i="11" s="1"/>
  <c r="AX1526" i="11"/>
  <c r="AY1526" i="11" s="1"/>
  <c r="AX1644" i="11"/>
  <c r="AY1644" i="11" s="1"/>
  <c r="AX1842" i="11"/>
  <c r="AY1842" i="11" s="1"/>
  <c r="AX1998" i="11"/>
  <c r="AY1998" i="11" s="1"/>
  <c r="AX1490" i="11"/>
  <c r="AY1490" i="11" s="1"/>
  <c r="AX1535" i="11"/>
  <c r="AY1535" i="11" s="1"/>
  <c r="AX1553" i="11"/>
  <c r="AY1553" i="11" s="1"/>
  <c r="AX1562" i="11"/>
  <c r="AY1562" i="11" s="1"/>
  <c r="AX1567" i="11"/>
  <c r="AY1567" i="11" s="1"/>
  <c r="AX1598" i="11"/>
  <c r="AY1598" i="11" s="1"/>
  <c r="AX1618" i="11"/>
  <c r="AY1618" i="11" s="1"/>
  <c r="AX1629" i="11"/>
  <c r="AY1629" i="11" s="1"/>
  <c r="AX1634" i="11"/>
  <c r="AY1634" i="11" s="1"/>
  <c r="AX1702" i="11"/>
  <c r="AY1702" i="11" s="1"/>
  <c r="AX1720" i="11"/>
  <c r="AY1720" i="11" s="1"/>
  <c r="AX1754" i="11"/>
  <c r="AY1754" i="11" s="1"/>
  <c r="AX1824" i="11"/>
  <c r="AY1824" i="11" s="1"/>
  <c r="AX1378" i="11"/>
  <c r="AY1378" i="11" s="1"/>
  <c r="AX1469" i="11"/>
  <c r="AY1469" i="11" s="1"/>
  <c r="AX1478" i="11"/>
  <c r="AY1478" i="11" s="1"/>
  <c r="AX1528" i="11"/>
  <c r="AY1528" i="11" s="1"/>
  <c r="AX1550" i="11"/>
  <c r="AY1550" i="11" s="1"/>
  <c r="AX1607" i="11"/>
  <c r="AY1607" i="11" s="1"/>
  <c r="AX1647" i="11"/>
  <c r="AY1647" i="11" s="1"/>
  <c r="AX1691" i="11"/>
  <c r="AY1691" i="11" s="1"/>
  <c r="AX1710" i="11"/>
  <c r="AY1710" i="11" s="1"/>
  <c r="AX1836" i="11"/>
  <c r="AY1836" i="11" s="1"/>
  <c r="AX1872" i="11"/>
  <c r="AY1872" i="11" s="1"/>
  <c r="AX1883" i="11"/>
  <c r="AY1883" i="11" s="1"/>
  <c r="AX1935" i="11"/>
  <c r="AY1935" i="11" s="1"/>
  <c r="AX1374" i="11"/>
  <c r="AY1374" i="11" s="1"/>
  <c r="AX1429" i="11"/>
  <c r="AY1429" i="11" s="1"/>
  <c r="AX1434" i="11"/>
  <c r="AY1434" i="11" s="1"/>
  <c r="AX1438" i="11"/>
  <c r="AY1438" i="11" s="1"/>
  <c r="AX1447" i="11"/>
  <c r="AY1447" i="11" s="1"/>
  <c r="AX1483" i="11"/>
  <c r="AY1483" i="11" s="1"/>
  <c r="AX1505" i="11"/>
  <c r="AY1505" i="11" s="1"/>
  <c r="AX1542" i="11"/>
  <c r="AY1542" i="11" s="1"/>
  <c r="AX1578" i="11"/>
  <c r="AY1578" i="11" s="1"/>
  <c r="AX1601" i="11"/>
  <c r="AY1601" i="11" s="1"/>
  <c r="AX1679" i="11"/>
  <c r="AY1679" i="11" s="1"/>
  <c r="AX1723" i="11"/>
  <c r="AY1723" i="11" s="1"/>
  <c r="AX1730" i="11"/>
  <c r="AY1730" i="11" s="1"/>
  <c r="AX1815" i="11"/>
  <c r="AY1815" i="11" s="1"/>
  <c r="AX1844" i="11"/>
  <c r="AY1844" i="11" s="1"/>
  <c r="AX1928" i="11"/>
  <c r="AY1928" i="11" s="1"/>
  <c r="AX1980" i="11"/>
  <c r="AY1980" i="11" s="1"/>
  <c r="AX2013" i="11"/>
  <c r="AY2013" i="11" s="1"/>
  <c r="AX1396" i="11"/>
  <c r="AY1396" i="11" s="1"/>
  <c r="AX1400" i="11"/>
  <c r="AY1400" i="11" s="1"/>
  <c r="AX1413" i="11"/>
  <c r="AY1413" i="11" s="1"/>
  <c r="AX1425" i="11"/>
  <c r="AY1425" i="11" s="1"/>
  <c r="AX1465" i="11"/>
  <c r="AY1465" i="11" s="1"/>
  <c r="AX1474" i="11"/>
  <c r="AY1474" i="11" s="1"/>
  <c r="AX1546" i="11"/>
  <c r="AY1546" i="11" s="1"/>
  <c r="AX1758" i="11"/>
  <c r="AY1758" i="11" s="1"/>
  <c r="AX1878" i="11"/>
  <c r="AY1878" i="11" s="1"/>
  <c r="AX1379" i="11"/>
  <c r="AY1379" i="11" s="1"/>
  <c r="AX1417" i="11"/>
  <c r="AY1417" i="11" s="1"/>
  <c r="AX1439" i="11"/>
  <c r="AY1439" i="11" s="1"/>
  <c r="AX1493" i="11"/>
  <c r="AY1493" i="11" s="1"/>
  <c r="AX1501" i="11"/>
  <c r="AY1501" i="11" s="1"/>
  <c r="AX1510" i="11"/>
  <c r="AY1510" i="11" s="1"/>
  <c r="AX1524" i="11"/>
  <c r="AY1524" i="11" s="1"/>
  <c r="AX1573" i="11"/>
  <c r="AY1573" i="11" s="1"/>
  <c r="AX1592" i="11"/>
  <c r="AY1592" i="11" s="1"/>
  <c r="AX1602" i="11"/>
  <c r="AY1602" i="11" s="1"/>
  <c r="AX1699" i="11"/>
  <c r="AY1699" i="11" s="1"/>
  <c r="AX1738" i="11"/>
  <c r="AY1738" i="11" s="1"/>
  <c r="AX1745" i="11"/>
  <c r="AY1745" i="11" s="1"/>
  <c r="AX1832" i="11"/>
  <c r="AY1832" i="11" s="1"/>
  <c r="AX1838" i="11"/>
  <c r="AY1838" i="11" s="1"/>
  <c r="AX1916" i="11"/>
  <c r="AY1916" i="11" s="1"/>
  <c r="AX2000" i="11"/>
  <c r="AY2000" i="11" s="1"/>
  <c r="AX1375" i="11"/>
  <c r="AY1375" i="11" s="1"/>
  <c r="AX1384" i="11"/>
  <c r="AY1384" i="11" s="1"/>
  <c r="AX1430" i="11"/>
  <c r="AY1430" i="11" s="1"/>
  <c r="AX1480" i="11"/>
  <c r="AY1480" i="11" s="1"/>
  <c r="AX1638" i="11"/>
  <c r="AY1638" i="11" s="1"/>
  <c r="AX1649" i="11"/>
  <c r="AY1649" i="11" s="1"/>
  <c r="AX1674" i="11"/>
  <c r="AY1674" i="11" s="1"/>
  <c r="AX1693" i="11"/>
  <c r="AY1693" i="11" s="1"/>
  <c r="AX1712" i="11"/>
  <c r="AY1712" i="11" s="1"/>
  <c r="AX1725" i="11"/>
  <c r="AY1725" i="11" s="1"/>
  <c r="AX1811" i="11"/>
  <c r="AY1811" i="11" s="1"/>
  <c r="AX1856" i="11"/>
  <c r="AY1856" i="11" s="1"/>
  <c r="AX1874" i="11"/>
  <c r="AY1874" i="11" s="1"/>
  <c r="AX1622" i="11"/>
  <c r="AY1622" i="11" s="1"/>
  <c r="AX1652" i="11"/>
  <c r="AY1652" i="11" s="1"/>
  <c r="AX1690" i="11"/>
  <c r="AY1690" i="11" s="1"/>
  <c r="AX1715" i="11"/>
  <c r="AY1715" i="11" s="1"/>
  <c r="AX1868" i="11"/>
  <c r="AY1868" i="11" s="1"/>
  <c r="AX1923" i="11"/>
  <c r="AY1923" i="11" s="1"/>
  <c r="AX1995" i="11"/>
  <c r="AY1995" i="11" s="1"/>
  <c r="AX2003" i="11"/>
  <c r="AY2003" i="11" s="1"/>
  <c r="AX1609" i="11"/>
  <c r="AY1609" i="11" s="1"/>
  <c r="AX1639" i="11"/>
  <c r="AY1639" i="11" s="1"/>
  <c r="AX1643" i="11"/>
  <c r="AY1643" i="11" s="1"/>
  <c r="AX1695" i="11"/>
  <c r="AY1695" i="11" s="1"/>
  <c r="AX1706" i="11"/>
  <c r="AY1706" i="11" s="1"/>
  <c r="AX1711" i="11"/>
  <c r="AY1711" i="11" s="1"/>
  <c r="AX1757" i="11"/>
  <c r="AY1757" i="11" s="1"/>
  <c r="AX1802" i="11"/>
  <c r="AY1802" i="11" s="1"/>
  <c r="AX1814" i="11"/>
  <c r="AY1814" i="11" s="1"/>
  <c r="AX1818" i="11"/>
  <c r="AY1818" i="11" s="1"/>
  <c r="AX1823" i="11"/>
  <c r="AY1823" i="11" s="1"/>
  <c r="AX1827" i="11"/>
  <c r="AY1827" i="11" s="1"/>
  <c r="AX1860" i="11"/>
  <c r="AY1860" i="11" s="1"/>
  <c r="AX1886" i="11"/>
  <c r="AY1886" i="11" s="1"/>
  <c r="AX1890" i="11"/>
  <c r="AY1890" i="11" s="1"/>
  <c r="AX1899" i="11"/>
  <c r="AY1899" i="11" s="1"/>
  <c r="AX1964" i="11"/>
  <c r="AY1964" i="11" s="1"/>
  <c r="AX1558" i="11"/>
  <c r="AY1558" i="11" s="1"/>
  <c r="AX1571" i="11"/>
  <c r="AY1571" i="11" s="1"/>
  <c r="AX1576" i="11"/>
  <c r="AY1576" i="11" s="1"/>
  <c r="AX1585" i="11"/>
  <c r="AY1585" i="11" s="1"/>
  <c r="AX1636" i="11"/>
  <c r="AY1636" i="11" s="1"/>
  <c r="AX1645" i="11"/>
  <c r="AY1645" i="11" s="1"/>
  <c r="AX1654" i="11"/>
  <c r="AY1654" i="11" s="1"/>
  <c r="AX1687" i="11"/>
  <c r="AY1687" i="11" s="1"/>
  <c r="AX1784" i="11"/>
  <c r="AY1784" i="11" s="1"/>
  <c r="AX1791" i="11"/>
  <c r="AY1791" i="11" s="1"/>
  <c r="AX1799" i="11"/>
  <c r="AY1799" i="11" s="1"/>
  <c r="AX1845" i="11"/>
  <c r="AY1845" i="11" s="1"/>
  <c r="AX1946" i="11"/>
  <c r="AY1946" i="11" s="1"/>
  <c r="AX1973" i="11"/>
  <c r="AY1973" i="11" s="1"/>
  <c r="AX2009" i="11"/>
  <c r="AY2009" i="11" s="1"/>
  <c r="AX1632" i="11"/>
  <c r="AY1632" i="11" s="1"/>
  <c r="AX1697" i="11"/>
  <c r="AY1697" i="11" s="1"/>
  <c r="AX1703" i="11"/>
  <c r="AY1703" i="11" s="1"/>
  <c r="AX1708" i="11"/>
  <c r="AY1708" i="11" s="1"/>
  <c r="AX1717" i="11"/>
  <c r="AY1717" i="11" s="1"/>
  <c r="AX1731" i="11"/>
  <c r="AY1731" i="11" s="1"/>
  <c r="AX1772" i="11"/>
  <c r="AY1772" i="11" s="1"/>
  <c r="AX1820" i="11"/>
  <c r="AY1820" i="11" s="1"/>
  <c r="AX1829" i="11"/>
  <c r="AY1829" i="11" s="1"/>
  <c r="AX1917" i="11"/>
  <c r="AY1917" i="11" s="1"/>
  <c r="AX1938" i="11"/>
  <c r="AY1938" i="11" s="1"/>
  <c r="AX1950" i="11"/>
  <c r="AY1950" i="11" s="1"/>
  <c r="AX1989" i="11"/>
  <c r="AY1989" i="11" s="1"/>
  <c r="AX1892" i="11"/>
  <c r="AY1892" i="11" s="1"/>
  <c r="AX1985" i="11"/>
  <c r="AY1985" i="11" s="1"/>
  <c r="AX2010" i="11"/>
  <c r="AY2010" i="11" s="1"/>
  <c r="AX1620" i="11"/>
  <c r="AY1620" i="11" s="1"/>
  <c r="AX1655" i="11"/>
  <c r="AY1655" i="11" s="1"/>
  <c r="AX1698" i="11"/>
  <c r="AY1698" i="11" s="1"/>
  <c r="AX1750" i="11"/>
  <c r="AY1750" i="11" s="1"/>
  <c r="AX1821" i="11"/>
  <c r="AY1821" i="11" s="1"/>
  <c r="AX1962" i="11"/>
  <c r="AY1962" i="11" s="1"/>
  <c r="AX2015" i="11"/>
  <c r="AY2015" i="11" s="1"/>
  <c r="AX1913" i="11"/>
  <c r="AY1913" i="11" s="1"/>
  <c r="AX1986" i="11"/>
  <c r="AY1986" i="11" s="1"/>
  <c r="AX164" i="11"/>
  <c r="AY164" i="11" s="1"/>
  <c r="AX191" i="11"/>
  <c r="AY191" i="11" s="1"/>
  <c r="AX485" i="11"/>
  <c r="AY485" i="11" s="1"/>
  <c r="AX757" i="11"/>
  <c r="AY757" i="11" s="1"/>
  <c r="AX931" i="11"/>
  <c r="AY931" i="11" s="1"/>
  <c r="AX941" i="11"/>
  <c r="AY941" i="11" s="1"/>
  <c r="AX1033" i="11"/>
  <c r="AY1033" i="11" s="1"/>
  <c r="AX1081" i="11"/>
  <c r="AY1081" i="11" s="1"/>
  <c r="AX1153" i="11"/>
  <c r="AY1153" i="11" s="1"/>
  <c r="AX1455" i="11"/>
  <c r="AY1455" i="11" s="1"/>
  <c r="AX50" i="11"/>
  <c r="AY50" i="11" s="1"/>
  <c r="AX54" i="11"/>
  <c r="AY54" i="11" s="1"/>
  <c r="AX326" i="11"/>
  <c r="AY326" i="11" s="1"/>
  <c r="AX503" i="11"/>
  <c r="AY503" i="11" s="1"/>
  <c r="AX551" i="11"/>
  <c r="AY551" i="11" s="1"/>
  <c r="AX560" i="11"/>
  <c r="AY560" i="11" s="1"/>
  <c r="AX593" i="11"/>
  <c r="AY593" i="11" s="1"/>
  <c r="AX697" i="11"/>
  <c r="AY697" i="11" s="1"/>
  <c r="AX893" i="11"/>
  <c r="AY893" i="11" s="1"/>
  <c r="AX921" i="11"/>
  <c r="AY921" i="11" s="1"/>
  <c r="AX1038" i="11"/>
  <c r="AY1038" i="11" s="1"/>
  <c r="AX1114" i="11"/>
  <c r="AY1114" i="11" s="1"/>
  <c r="AX1357" i="11"/>
  <c r="AY1357" i="11" s="1"/>
  <c r="AX1574" i="11"/>
  <c r="AY1574" i="11" s="1"/>
  <c r="AX106" i="11"/>
  <c r="AY106" i="11" s="1"/>
  <c r="AX135" i="11"/>
  <c r="AY135" i="11" s="1"/>
  <c r="AX207" i="11"/>
  <c r="AY207" i="11" s="1"/>
  <c r="AX225" i="11"/>
  <c r="AY225" i="11" s="1"/>
  <c r="AX368" i="11"/>
  <c r="AY368" i="11" s="1"/>
  <c r="AX437" i="11"/>
  <c r="AY437" i="11" s="1"/>
  <c r="AX532" i="11"/>
  <c r="AY532" i="11" s="1"/>
  <c r="AX692" i="11"/>
  <c r="AY692" i="11" s="1"/>
  <c r="AX1179" i="11"/>
  <c r="AY1179" i="11" s="1"/>
  <c r="AX1188" i="11"/>
  <c r="AY1188" i="11" s="1"/>
  <c r="AX1588" i="11"/>
  <c r="AY1588" i="11" s="1"/>
  <c r="AX43" i="11"/>
  <c r="AY43" i="11" s="1"/>
  <c r="AX189" i="11"/>
  <c r="AY189" i="11" s="1"/>
  <c r="AX285" i="11"/>
  <c r="AY285" i="11" s="1"/>
  <c r="AX411" i="11"/>
  <c r="AY411" i="11" s="1"/>
  <c r="AX630" i="11"/>
  <c r="AY630" i="11" s="1"/>
  <c r="AX695" i="11"/>
  <c r="AY695" i="11" s="1"/>
  <c r="AX848" i="11"/>
  <c r="AY848" i="11" s="1"/>
  <c r="AX924" i="11"/>
  <c r="AY924" i="11" s="1"/>
  <c r="AX1086" i="11"/>
  <c r="AY1086" i="11" s="1"/>
  <c r="AX1214" i="11"/>
  <c r="AY1214" i="11" s="1"/>
  <c r="AX1219" i="11"/>
  <c r="AY1219" i="11" s="1"/>
  <c r="AX1263" i="11"/>
  <c r="AY1263" i="11" s="1"/>
  <c r="AX1332" i="11"/>
  <c r="AY1332" i="11" s="1"/>
  <c r="AX1537" i="11"/>
  <c r="AY1537" i="11" s="1"/>
  <c r="AX1668" i="11"/>
  <c r="AY1668" i="11" s="1"/>
  <c r="AX1673" i="11"/>
  <c r="AY1673" i="11" s="1"/>
  <c r="AX1683" i="11"/>
  <c r="AY1683" i="11" s="1"/>
  <c r="AX48" i="11"/>
  <c r="AY48" i="11" s="1"/>
  <c r="AX158" i="11"/>
  <c r="AY158" i="11" s="1"/>
  <c r="AX306" i="11"/>
  <c r="AY306" i="11" s="1"/>
  <c r="AX413" i="11"/>
  <c r="AY413" i="11" s="1"/>
  <c r="AX919" i="11"/>
  <c r="AY919" i="11" s="1"/>
  <c r="AX1024" i="11"/>
  <c r="AY1024" i="11" s="1"/>
  <c r="AX1184" i="11"/>
  <c r="AY1184" i="11" s="1"/>
  <c r="AX1522" i="11"/>
  <c r="AY1522" i="11" s="1"/>
  <c r="AX1895" i="11"/>
  <c r="AY1895" i="11" s="1"/>
  <c r="AX100" i="11"/>
  <c r="AY100" i="11" s="1"/>
  <c r="AX168" i="11"/>
  <c r="AY168" i="11" s="1"/>
  <c r="AX223" i="11"/>
  <c r="AY223" i="11" s="1"/>
  <c r="AX481" i="11"/>
  <c r="AY481" i="11" s="1"/>
  <c r="AX751" i="11"/>
  <c r="AY751" i="11" s="1"/>
  <c r="AX783" i="11"/>
  <c r="AY783" i="11" s="1"/>
  <c r="AX1017" i="11"/>
  <c r="AY1017" i="11" s="1"/>
  <c r="AX1039" i="11"/>
  <c r="AY1039" i="11" s="1"/>
  <c r="AX1147" i="11"/>
  <c r="AY1147" i="11" s="1"/>
  <c r="AX1323" i="11"/>
  <c r="AY1323" i="11" s="1"/>
  <c r="AX1664" i="11"/>
  <c r="AY1664" i="11" s="1"/>
  <c r="AX41" i="11"/>
  <c r="AY41" i="11" s="1"/>
  <c r="AX46" i="11"/>
  <c r="AY46" i="11" s="1"/>
  <c r="AX126" i="11"/>
  <c r="AY126" i="11" s="1"/>
  <c r="AX237" i="11"/>
  <c r="AY237" i="11" s="1"/>
  <c r="AX297" i="11"/>
  <c r="AY297" i="11" s="1"/>
  <c r="AX429" i="11"/>
  <c r="AY429" i="11" s="1"/>
  <c r="AX683" i="11"/>
  <c r="AY683" i="11" s="1"/>
  <c r="AX693" i="11"/>
  <c r="AY693" i="11" s="1"/>
  <c r="AX841" i="11"/>
  <c r="AY841" i="11" s="1"/>
  <c r="AX1110" i="11"/>
  <c r="AY1110" i="11" s="1"/>
  <c r="AX1123" i="11"/>
  <c r="AY1123" i="11" s="1"/>
  <c r="AX1128" i="11"/>
  <c r="AY1128" i="11" s="1"/>
  <c r="AX1177" i="11"/>
  <c r="AY1177" i="11" s="1"/>
  <c r="AX1253" i="11"/>
  <c r="AY1253" i="11" s="1"/>
  <c r="AX1274" i="11"/>
  <c r="AY1274" i="11" s="1"/>
  <c r="AX1291" i="11"/>
  <c r="AY1291" i="11" s="1"/>
  <c r="AX1657" i="11"/>
  <c r="AY1657" i="11" s="1"/>
  <c r="AX1881" i="11"/>
  <c r="AY1881" i="11" s="1"/>
  <c r="AX37" i="11"/>
  <c r="AY37" i="11" s="1"/>
  <c r="AX60" i="11"/>
  <c r="AY60" i="11" s="1"/>
  <c r="AX72" i="11"/>
  <c r="AY72" i="11" s="1"/>
  <c r="AX156" i="11"/>
  <c r="AY156" i="11" s="1"/>
  <c r="AX217" i="11"/>
  <c r="AY217" i="11" s="1"/>
  <c r="AX270" i="11"/>
  <c r="AY270" i="11" s="1"/>
  <c r="AX378" i="11"/>
  <c r="AY378" i="11" s="1"/>
  <c r="AX575" i="11"/>
  <c r="AY575" i="11" s="1"/>
  <c r="AX703" i="11"/>
  <c r="AY703" i="11" s="1"/>
  <c r="AX747" i="11"/>
  <c r="AY747" i="11" s="1"/>
  <c r="AX865" i="11"/>
  <c r="AY865" i="11" s="1"/>
  <c r="AX917" i="11"/>
  <c r="AY917" i="11" s="1"/>
  <c r="AX1010" i="11"/>
  <c r="AY1010" i="11" s="1"/>
  <c r="AX1071" i="11"/>
  <c r="AY1071" i="11" s="1"/>
  <c r="AX1100" i="11"/>
  <c r="AY1100" i="11" s="1"/>
  <c r="AX1272" i="11"/>
  <c r="AY1272" i="11" s="1"/>
  <c r="AX1513" i="11"/>
  <c r="AY1513" i="11" s="1"/>
  <c r="AX1705" i="11"/>
  <c r="AY1705" i="11" s="1"/>
  <c r="AX1893" i="11"/>
  <c r="AY1893" i="11" s="1"/>
  <c r="AX96" i="11"/>
  <c r="AY96" i="11" s="1"/>
  <c r="AX339" i="11"/>
  <c r="AY339" i="11" s="1"/>
  <c r="AX566" i="11"/>
  <c r="AY566" i="11" s="1"/>
  <c r="AX597" i="11"/>
  <c r="AY597" i="11" s="1"/>
  <c r="AX819" i="11"/>
  <c r="AY819" i="11" s="1"/>
  <c r="AX836" i="11"/>
  <c r="AY836" i="11" s="1"/>
  <c r="AX868" i="11"/>
  <c r="AY868" i="11" s="1"/>
  <c r="AX952" i="11"/>
  <c r="AY952" i="11" s="1"/>
  <c r="AX1042" i="11"/>
  <c r="AY1042" i="11" s="1"/>
  <c r="AX1599" i="11"/>
  <c r="AY1599" i="11" s="1"/>
  <c r="AX1650" i="11"/>
  <c r="AY1650" i="11" s="1"/>
  <c r="AX372" i="11"/>
  <c r="AY372" i="11" s="1"/>
  <c r="AX85" i="11"/>
  <c r="AY85" i="11" s="1"/>
  <c r="AX425" i="11"/>
  <c r="AY425" i="11" s="1"/>
  <c r="AX449" i="11"/>
  <c r="AY449" i="11" s="1"/>
  <c r="AX641" i="11"/>
  <c r="AY641" i="11" s="1"/>
  <c r="AX1165" i="11"/>
  <c r="AY1165" i="11" s="1"/>
  <c r="AX1432" i="11"/>
  <c r="AY1432" i="11" s="1"/>
  <c r="AX1700" i="11"/>
  <c r="AY1700" i="11" s="1"/>
  <c r="AX75" i="11"/>
  <c r="AY75" i="11" s="1"/>
  <c r="AX291" i="11"/>
  <c r="AY291" i="11" s="1"/>
  <c r="AX350" i="11"/>
  <c r="AY350" i="11" s="1"/>
  <c r="AX615" i="11"/>
  <c r="AY615" i="11" s="1"/>
  <c r="AX701" i="11"/>
  <c r="AY701" i="11" s="1"/>
  <c r="AX762" i="11"/>
  <c r="AY762" i="11" s="1"/>
  <c r="AX831" i="11"/>
  <c r="AY831" i="11" s="1"/>
  <c r="AX1040" i="11"/>
  <c r="AY1040" i="11" s="1"/>
  <c r="AX1116" i="11"/>
  <c r="AY1116" i="11" s="1"/>
  <c r="AX1138" i="11"/>
  <c r="AY1138" i="11" s="1"/>
  <c r="AX1336" i="11"/>
  <c r="AY1336" i="11" s="1"/>
  <c r="AX56" i="11"/>
  <c r="AY56" i="11" s="1"/>
  <c r="AX264" i="11"/>
  <c r="AY264" i="11" s="1"/>
  <c r="AX618" i="11"/>
  <c r="AY618" i="11" s="1"/>
  <c r="AX738" i="11"/>
  <c r="AY738" i="11" s="1"/>
  <c r="AX948" i="11"/>
  <c r="AY948" i="11" s="1"/>
  <c r="AX1450" i="11"/>
  <c r="AY1450" i="11" s="1"/>
  <c r="AX1479" i="11"/>
  <c r="AY1479" i="11" s="1"/>
  <c r="AX1701" i="11"/>
  <c r="AY1701" i="11" s="1"/>
  <c r="AX80" i="11"/>
  <c r="AY80" i="11" s="1"/>
  <c r="AX146" i="11"/>
  <c r="AY146" i="11" s="1"/>
  <c r="AX578" i="11"/>
  <c r="AY578" i="11" s="1"/>
  <c r="AX589" i="11"/>
  <c r="AY589" i="11" s="1"/>
  <c r="AX635" i="11"/>
  <c r="AY635" i="11" s="1"/>
  <c r="AX680" i="11"/>
  <c r="AY680" i="11" s="1"/>
  <c r="AX1006" i="11"/>
  <c r="AY1006" i="11" s="1"/>
  <c r="AX1261" i="11"/>
  <c r="AY1261" i="11" s="1"/>
  <c r="AX1361" i="11"/>
  <c r="AY1361" i="11" s="1"/>
  <c r="AX1614" i="11"/>
  <c r="AY1614" i="11" s="1"/>
  <c r="AX1686" i="11"/>
  <c r="AY1686" i="11" s="1"/>
  <c r="AX1779" i="11"/>
  <c r="AY1779" i="11" s="1"/>
  <c r="AX1896" i="11"/>
  <c r="AY1896" i="11" s="1"/>
  <c r="AX24" i="11"/>
  <c r="AY24" i="11" s="1"/>
  <c r="AX92" i="11"/>
  <c r="AY92" i="11" s="1"/>
  <c r="AX150" i="11"/>
  <c r="AY150" i="11" s="1"/>
  <c r="AX183" i="11"/>
  <c r="AY183" i="11" s="1"/>
  <c r="AX214" i="11"/>
  <c r="AY214" i="11" s="1"/>
  <c r="AX218" i="11"/>
  <c r="AY218" i="11" s="1"/>
  <c r="AX294" i="11"/>
  <c r="AY294" i="11" s="1"/>
  <c r="AX347" i="11"/>
  <c r="AY347" i="11" s="1"/>
  <c r="AX375" i="11"/>
  <c r="AY375" i="11" s="1"/>
  <c r="AX563" i="11"/>
  <c r="AY563" i="11" s="1"/>
  <c r="AX583" i="11"/>
  <c r="AY583" i="11" s="1"/>
  <c r="AX620" i="11"/>
  <c r="AY620" i="11" s="1"/>
  <c r="AX650" i="11"/>
  <c r="AY650" i="11" s="1"/>
  <c r="AX770" i="11"/>
  <c r="AY770" i="11" s="1"/>
  <c r="AX909" i="11"/>
  <c r="AY909" i="11" s="1"/>
  <c r="AX1063" i="11"/>
  <c r="AY1063" i="11" s="1"/>
  <c r="AX1122" i="11"/>
  <c r="AY1122" i="11" s="1"/>
  <c r="AX1145" i="11"/>
  <c r="AY1145" i="11" s="1"/>
  <c r="AX1196" i="11"/>
  <c r="AY1196" i="11" s="1"/>
  <c r="AX1236" i="11"/>
  <c r="AY1236" i="11" s="1"/>
  <c r="AX1266" i="11"/>
  <c r="AY1266" i="11" s="1"/>
  <c r="AX1605" i="11"/>
  <c r="AY1605" i="11" s="1"/>
  <c r="AX1681" i="11"/>
  <c r="AY1681" i="11" s="1"/>
  <c r="AX1929" i="11"/>
  <c r="AY1929" i="11" s="1"/>
  <c r="AX1943" i="11"/>
  <c r="AY1943" i="11" s="1"/>
  <c r="AX63" i="11"/>
  <c r="AY63" i="11" s="1"/>
  <c r="AX67" i="11"/>
  <c r="AY67" i="11" s="1"/>
  <c r="AX78" i="11"/>
  <c r="AY78" i="11" s="1"/>
  <c r="AX101" i="11"/>
  <c r="AY101" i="11" s="1"/>
  <c r="AX175" i="11"/>
  <c r="AY175" i="11" s="1"/>
  <c r="AX204" i="11"/>
  <c r="AY204" i="11" s="1"/>
  <c r="AX357" i="11"/>
  <c r="AY357" i="11" s="1"/>
  <c r="AX365" i="11"/>
  <c r="AY365" i="11" s="1"/>
  <c r="AX458" i="11"/>
  <c r="AY458" i="11" s="1"/>
  <c r="AX470" i="11"/>
  <c r="AY470" i="11" s="1"/>
  <c r="AX607" i="11"/>
  <c r="AY607" i="11" s="1"/>
  <c r="AX633" i="11"/>
  <c r="AY633" i="11" s="1"/>
  <c r="AX648" i="11"/>
  <c r="AY648" i="11" s="1"/>
  <c r="AX709" i="11"/>
  <c r="AY709" i="11" s="1"/>
  <c r="AX768" i="11"/>
  <c r="AY768" i="11" s="1"/>
  <c r="AX840" i="11"/>
  <c r="AY840" i="11" s="1"/>
  <c r="AX944" i="11"/>
  <c r="AY944" i="11" s="1"/>
  <c r="AX1115" i="11"/>
  <c r="AY1115" i="11" s="1"/>
  <c r="AX1143" i="11"/>
  <c r="AY1143" i="11" s="1"/>
  <c r="AX1189" i="11"/>
  <c r="AY1189" i="11" s="1"/>
  <c r="AX1314" i="11"/>
  <c r="AY1314" i="11" s="1"/>
  <c r="AX1380" i="11"/>
  <c r="AY1380" i="11" s="1"/>
  <c r="AX1387" i="11"/>
  <c r="AY1387" i="11" s="1"/>
  <c r="AX1621" i="11"/>
  <c r="AY1621" i="11" s="1"/>
  <c r="AX1809" i="11"/>
  <c r="AY1809" i="11" s="1"/>
  <c r="AX1865" i="11"/>
  <c r="AY1865" i="11" s="1"/>
  <c r="AX1922" i="11"/>
  <c r="AY1922" i="11" s="1"/>
  <c r="AX1959" i="11"/>
  <c r="AY1959" i="11" s="1"/>
  <c r="AX317" i="11"/>
  <c r="AY317" i="11" s="1"/>
  <c r="AX410" i="11"/>
  <c r="AY410" i="11" s="1"/>
  <c r="AX638" i="11"/>
  <c r="AY638" i="11" s="1"/>
  <c r="AX920" i="11"/>
  <c r="AY920" i="11" s="1"/>
  <c r="AX927" i="11"/>
  <c r="AY927" i="11" s="1"/>
  <c r="AX1074" i="11"/>
  <c r="AY1074" i="11" s="1"/>
  <c r="AX1194" i="11"/>
  <c r="AY1194" i="11" s="1"/>
  <c r="AX1225" i="11"/>
  <c r="AY1225" i="11" s="1"/>
  <c r="AX1301" i="11"/>
  <c r="AY1301" i="11" s="1"/>
  <c r="AX1458" i="11"/>
  <c r="AY1458" i="11" s="1"/>
  <c r="AX1941" i="11"/>
  <c r="AY1941" i="11" s="1"/>
  <c r="AX49" i="11"/>
  <c r="AY49" i="11" s="1"/>
  <c r="AX132" i="11"/>
  <c r="AY132" i="11" s="1"/>
  <c r="AX198" i="11"/>
  <c r="AY198" i="11" s="1"/>
  <c r="AX200" i="11"/>
  <c r="AY200" i="11" s="1"/>
  <c r="AX253" i="11"/>
  <c r="AY253" i="11" s="1"/>
  <c r="AX257" i="11"/>
  <c r="AY257" i="11" s="1"/>
  <c r="AX278" i="11"/>
  <c r="AY278" i="11" s="1"/>
  <c r="AX540" i="11"/>
  <c r="AY540" i="11" s="1"/>
  <c r="AX867" i="11"/>
  <c r="AY867" i="11" s="1"/>
  <c r="AX1169" i="11"/>
  <c r="AY1169" i="11" s="1"/>
  <c r="AX1278" i="11"/>
  <c r="AY1278" i="11" s="1"/>
  <c r="AX1751" i="11"/>
  <c r="AY1751" i="11" s="1"/>
  <c r="AX1763" i="11"/>
  <c r="AY1763" i="11" s="1"/>
  <c r="AX1847" i="11"/>
  <c r="AY1847" i="11" s="1"/>
  <c r="AX1863" i="11"/>
  <c r="AY1863" i="11" s="1"/>
  <c r="AX243" i="11"/>
  <c r="AY243" i="11" s="1"/>
  <c r="AX329" i="11"/>
  <c r="AY329" i="11" s="1"/>
  <c r="AX414" i="11"/>
  <c r="AY414" i="11" s="1"/>
  <c r="AX420" i="11"/>
  <c r="AY420" i="11" s="1"/>
  <c r="AX579" i="11"/>
  <c r="AY579" i="11" s="1"/>
  <c r="AX746" i="11"/>
  <c r="AY746" i="11" s="1"/>
  <c r="AX791" i="11"/>
  <c r="AY791" i="11" s="1"/>
  <c r="AX1026" i="11"/>
  <c r="AY1026" i="11" s="1"/>
  <c r="AX1068" i="11"/>
  <c r="AY1068" i="11" s="1"/>
  <c r="AX1105" i="11"/>
  <c r="AY1105" i="11" s="1"/>
  <c r="AX1107" i="11"/>
  <c r="AY1107" i="11" s="1"/>
  <c r="AX1183" i="11"/>
  <c r="AY1183" i="11" s="1"/>
  <c r="AX1308" i="11"/>
  <c r="AY1308" i="11" s="1"/>
  <c r="AX1338" i="11"/>
  <c r="AY1338" i="11" s="1"/>
  <c r="AX1661" i="11"/>
  <c r="AY1661" i="11" s="1"/>
  <c r="AX1721" i="11"/>
  <c r="AY1721" i="11" s="1"/>
  <c r="AX1953" i="11"/>
  <c r="AY1953" i="11" s="1"/>
  <c r="AX582" i="11"/>
  <c r="AY582" i="11" s="1"/>
  <c r="AX844" i="11"/>
  <c r="AY844" i="11" s="1"/>
  <c r="AX859" i="11"/>
  <c r="AY859" i="11" s="1"/>
  <c r="AX1161" i="11"/>
  <c r="AY1161" i="11" s="1"/>
  <c r="AX1370" i="11"/>
  <c r="AY1370" i="11" s="1"/>
  <c r="AX1391" i="11"/>
  <c r="AY1391" i="11" s="1"/>
  <c r="AX1470" i="11"/>
  <c r="AY1470" i="11" s="1"/>
  <c r="AX1612" i="11"/>
  <c r="AY1612" i="11" s="1"/>
  <c r="AX1671" i="11"/>
  <c r="AY1671" i="11" s="1"/>
  <c r="AX1732" i="11"/>
  <c r="AY1732" i="11" s="1"/>
  <c r="AX1770" i="11"/>
  <c r="AY1770" i="11" s="1"/>
  <c r="AX2012" i="11"/>
  <c r="AY2012" i="11" s="1"/>
  <c r="AX157" i="11"/>
  <c r="AY157" i="11" s="1"/>
  <c r="AX210" i="11"/>
  <c r="AY210" i="11" s="1"/>
  <c r="AX341" i="11"/>
  <c r="AY341" i="11" s="1"/>
  <c r="AX606" i="11"/>
  <c r="AY606" i="11" s="1"/>
  <c r="AX804" i="11"/>
  <c r="AY804" i="11" s="1"/>
  <c r="AX900" i="11"/>
  <c r="AY900" i="11" s="1"/>
  <c r="AX906" i="11"/>
  <c r="AY906" i="11" s="1"/>
  <c r="AX1359" i="11"/>
  <c r="AY1359" i="11" s="1"/>
  <c r="AX1582" i="11"/>
  <c r="AY1582" i="11" s="1"/>
  <c r="AX1746" i="11"/>
  <c r="AY1746" i="11" s="1"/>
  <c r="AX1880" i="11"/>
  <c r="AY1880" i="11" s="1"/>
  <c r="AX1901" i="11"/>
  <c r="AY1901" i="11" s="1"/>
  <c r="AX1744" i="11"/>
  <c r="AY1744" i="11" s="1"/>
  <c r="AX1982" i="11"/>
  <c r="AY1982" i="11" s="1"/>
  <c r="AX338" i="11"/>
  <c r="AY338" i="11" s="1"/>
  <c r="AX674" i="11"/>
  <c r="AY674" i="11" s="1"/>
  <c r="AX792" i="11"/>
  <c r="AY792" i="11" s="1"/>
  <c r="AX977" i="11"/>
  <c r="AY977" i="11" s="1"/>
  <c r="AX1200" i="11"/>
  <c r="AY1200" i="11" s="1"/>
  <c r="AX1254" i="11"/>
  <c r="AY1254" i="11" s="1"/>
  <c r="AX1256" i="11"/>
  <c r="AY1256" i="11" s="1"/>
  <c r="AX1296" i="11"/>
  <c r="AY1296" i="11" s="1"/>
  <c r="AX1309" i="11"/>
  <c r="AY1309" i="11" s="1"/>
  <c r="AX1405" i="11"/>
  <c r="AY1405" i="11" s="1"/>
  <c r="AX1466" i="11"/>
  <c r="AY1466" i="11" s="1"/>
  <c r="AX871" i="11"/>
  <c r="AY871" i="11" s="1"/>
  <c r="AX1084" i="11"/>
  <c r="AY1084" i="11" s="1"/>
  <c r="AX1178" i="11"/>
  <c r="AY1178" i="11" s="1"/>
  <c r="AX1563" i="11"/>
  <c r="AY1563" i="11" s="1"/>
  <c r="AX885" i="11"/>
  <c r="AY885" i="11" s="1"/>
  <c r="AX1125" i="11"/>
  <c r="AY1125" i="11" s="1"/>
  <c r="AX1207" i="11"/>
  <c r="AY1207" i="11" s="1"/>
  <c r="AX1218" i="11"/>
  <c r="AY1218" i="11" s="1"/>
  <c r="AX1533" i="11"/>
  <c r="AY1533" i="11" s="1"/>
  <c r="AX1742" i="11"/>
  <c r="AY1742" i="11" s="1"/>
  <c r="AX1806" i="11"/>
  <c r="AY1806" i="11" s="1"/>
  <c r="AX1967" i="11"/>
  <c r="AY1967" i="11" s="1"/>
  <c r="AX1764" i="11"/>
  <c r="AY1764" i="11" s="1"/>
  <c r="AX1719" i="11"/>
  <c r="AY1719" i="11" s="1"/>
  <c r="AX1796" i="11"/>
  <c r="AY1796" i="11" s="1"/>
  <c r="S49" i="9"/>
  <c r="S48" i="9"/>
  <c r="R48" i="9"/>
  <c r="S47" i="9"/>
  <c r="S46" i="9"/>
  <c r="R46" i="9"/>
  <c r="S45" i="9"/>
  <c r="R45" i="9"/>
  <c r="W40" i="9"/>
  <c r="X40" i="9" s="1"/>
  <c r="W39" i="9"/>
  <c r="X39" i="9" s="1"/>
  <c r="W37" i="9"/>
  <c r="X37" i="9" s="1"/>
  <c r="W34" i="9"/>
  <c r="X34" i="9" s="1"/>
  <c r="W29" i="9"/>
  <c r="X29" i="9" s="1"/>
  <c r="W28" i="9"/>
  <c r="X28" i="9" s="1"/>
  <c r="W27" i="9"/>
  <c r="X27" i="9" s="1"/>
  <c r="W26" i="9"/>
  <c r="X26" i="9" s="1"/>
  <c r="W25" i="9"/>
  <c r="X25" i="9" s="1"/>
  <c r="W22" i="9"/>
  <c r="X22" i="9" s="1"/>
  <c r="W21" i="9"/>
  <c r="X21" i="9" s="1"/>
  <c r="W19" i="9"/>
  <c r="X19" i="9" s="1"/>
  <c r="W18" i="9"/>
  <c r="X18" i="9" s="1"/>
  <c r="W14" i="9"/>
  <c r="X14" i="9" s="1"/>
  <c r="W13" i="9"/>
  <c r="X13" i="9" s="1"/>
  <c r="W12" i="9"/>
  <c r="X12" i="9" s="1"/>
  <c r="W11" i="9"/>
  <c r="X11" i="9" s="1"/>
  <c r="W10" i="9"/>
  <c r="X10" i="9" s="1"/>
  <c r="W9" i="9"/>
  <c r="X9" i="9" s="1"/>
  <c r="W8" i="9"/>
  <c r="X8" i="9" s="1"/>
  <c r="W7" i="9"/>
  <c r="X7" i="9" s="1"/>
  <c r="W6" i="9"/>
  <c r="X6" i="9" s="1"/>
  <c r="W5" i="9"/>
  <c r="X5" i="9" s="1"/>
  <c r="W4" i="9"/>
  <c r="X4" i="9" s="1"/>
  <c r="R56" i="9"/>
  <c r="N16" i="14" a="1"/>
  <c r="R51" i="9" l="1"/>
  <c r="R58" i="9"/>
  <c r="R54" i="9"/>
  <c r="R57" i="9"/>
  <c r="R55" i="9"/>
  <c r="N16" i="14"/>
  <c r="M16" i="14" a="1"/>
  <c r="M16" i="14" l="1"/>
  <c r="K16" i="14" a="1"/>
  <c r="K16" i="14" l="1"/>
  <c r="J16" i="14" a="1"/>
  <c r="J16" i="14" l="1"/>
  <c r="S9" i="14"/>
  <c r="B2" i="14"/>
  <c r="B2" i="10"/>
  <c r="B14" i="10"/>
  <c r="A10" i="11"/>
  <c r="A11" i="11"/>
  <c r="F6" i="2" s="1"/>
  <c r="T3" i="19"/>
  <c r="R3" i="19"/>
  <c r="S3" i="19"/>
  <c r="P3" i="19"/>
  <c r="K3" i="19"/>
  <c r="O3" i="19"/>
  <c r="J3" i="19"/>
  <c r="Q3" i="19"/>
  <c r="I3" i="19"/>
  <c r="U3" i="19"/>
  <c r="H2" i="9"/>
  <c r="G13" i="9"/>
  <c r="G23" i="9"/>
  <c r="G16" i="9"/>
  <c r="G17" i="9"/>
  <c r="H17" i="9"/>
  <c r="G18" i="9"/>
  <c r="H18" i="9"/>
  <c r="G19" i="9"/>
  <c r="H19" i="9"/>
  <c r="G20" i="9"/>
  <c r="H20" i="9"/>
  <c r="G21" i="9"/>
  <c r="H21" i="9"/>
  <c r="G22" i="9"/>
  <c r="H22" i="9"/>
  <c r="G15" i="9"/>
  <c r="J9" i="11"/>
  <c r="N7" i="9" s="1"/>
  <c r="D10" i="14"/>
  <c r="D10" i="10"/>
  <c r="BF3" i="11"/>
  <c r="H16" i="9"/>
  <c r="A5" i="11"/>
  <c r="E10" i="11" a="1"/>
  <c r="E15" i="14" a="1"/>
  <c r="G16" i="14" a="1"/>
  <c r="M15" i="14" a="1"/>
  <c r="M15" i="10" a="1"/>
  <c r="G15" i="14" a="1"/>
  <c r="S15" i="10" a="1"/>
  <c r="I15" i="14" a="1"/>
  <c r="O15" i="10" a="1"/>
  <c r="D15" i="14" a="1"/>
  <c r="H16" i="14" a="1"/>
  <c r="L15" i="10" a="1"/>
  <c r="K15" i="14" a="1"/>
  <c r="F16" i="14" a="1"/>
  <c r="K15" i="10" a="1"/>
  <c r="C15" i="10" a="1"/>
  <c r="H15" i="14" a="1"/>
  <c r="J15" i="10" a="1"/>
  <c r="R15" i="10" a="1"/>
  <c r="F15" i="14" a="1"/>
  <c r="P15" i="10" a="1"/>
  <c r="G15" i="10" a="1"/>
  <c r="F15" i="10" a="1"/>
  <c r="I16" i="14" a="1"/>
  <c r="D15" i="10" a="1"/>
  <c r="E15" i="10" a="1"/>
  <c r="N15" i="10" a="1"/>
  <c r="B15" i="10" a="1"/>
  <c r="N15" i="14" a="1"/>
  <c r="L15" i="14" a="1"/>
  <c r="J15" i="14" a="1"/>
  <c r="I15" i="10" a="1"/>
  <c r="Q15" i="10" a="1"/>
  <c r="E16" i="14" a="1"/>
  <c r="C15" i="14" a="1"/>
  <c r="H15" i="10" a="1"/>
  <c r="D16" i="14" a="1"/>
  <c r="B15" i="14" a="1"/>
  <c r="E10" i="11" l="1"/>
  <c r="G10" i="11" a="1"/>
  <c r="G10" i="11" s="1"/>
  <c r="H9" i="20" s="1"/>
  <c r="D16" i="14"/>
  <c r="E16" i="14"/>
  <c r="G16" i="14"/>
  <c r="H16" i="14"/>
  <c r="I16" i="14"/>
  <c r="F16" i="14"/>
  <c r="R16" i="10"/>
  <c r="L16" i="14"/>
  <c r="L15" i="14"/>
  <c r="F15" i="14"/>
  <c r="M15" i="14"/>
  <c r="I15" i="14"/>
  <c r="K15" i="14"/>
  <c r="J15" i="14"/>
  <c r="E15" i="14"/>
  <c r="H15" i="14"/>
  <c r="D15" i="14"/>
  <c r="N15" i="14"/>
  <c r="G15" i="14"/>
  <c r="C15" i="14"/>
  <c r="B15" i="14"/>
  <c r="C15" i="10"/>
  <c r="H15" i="10"/>
  <c r="N15" i="10"/>
  <c r="D15" i="10"/>
  <c r="I15" i="10"/>
  <c r="O15" i="10"/>
  <c r="J15" i="10"/>
  <c r="P15" i="10"/>
  <c r="E15" i="10"/>
  <c r="K15" i="10"/>
  <c r="Q15" i="10"/>
  <c r="F15" i="10"/>
  <c r="L15" i="10"/>
  <c r="R15" i="10"/>
  <c r="G15" i="10"/>
  <c r="M15" i="10"/>
  <c r="S15" i="10"/>
  <c r="B15" i="10"/>
  <c r="M8" i="9" l="1"/>
  <c r="H10" i="9"/>
  <c r="G10" i="9"/>
  <c r="L1" i="9"/>
  <c r="L2" i="9"/>
  <c r="M2" i="9"/>
  <c r="N2" i="9"/>
  <c r="O2" i="9"/>
  <c r="G2" i="9"/>
  <c r="Y6" i="2" l="1"/>
  <c r="Y7" i="2" s="1"/>
  <c r="Y8" i="2" s="1"/>
  <c r="Y9" i="2" s="1"/>
  <c r="Y10" i="2" s="1"/>
  <c r="Y11" i="2" s="1"/>
  <c r="Y12" i="2" s="1"/>
  <c r="Y13" i="2" s="1"/>
  <c r="Y14" i="2" s="1"/>
  <c r="Y15" i="2" s="1"/>
  <c r="Y16" i="2" s="1"/>
  <c r="Y17" i="2" s="1"/>
  <c r="Y18" i="2" s="1"/>
  <c r="Y19" i="2" s="1"/>
  <c r="Y20" i="2" s="1"/>
  <c r="Y21" i="2" s="1"/>
  <c r="D9" i="8"/>
  <c r="J16" i="10"/>
  <c r="I16" i="10"/>
  <c r="P16" i="10"/>
  <c r="B14" i="14" l="1"/>
  <c r="K13" i="14"/>
  <c r="S8" i="14"/>
  <c r="K8" i="14"/>
  <c r="S7" i="14"/>
  <c r="B16" i="14" a="1"/>
  <c r="K16" i="10" a="1"/>
  <c r="C16" i="14" a="1"/>
  <c r="O16" i="10" l="1"/>
  <c r="K16" i="10"/>
  <c r="B16" i="14"/>
  <c r="C16" i="14"/>
  <c r="J31" i="9" l="1"/>
  <c r="M7" i="9"/>
  <c r="L7" i="9"/>
  <c r="H15" i="9"/>
  <c r="M6" i="9"/>
  <c r="L6" i="9"/>
  <c r="M5" i="9"/>
  <c r="L5" i="9"/>
  <c r="M4" i="9"/>
  <c r="L4" i="9"/>
  <c r="N3" i="9"/>
  <c r="M3" i="9"/>
  <c r="L3" i="9"/>
  <c r="G9" i="9"/>
  <c r="H5" i="9"/>
  <c r="H4" i="9"/>
  <c r="G4" i="9"/>
  <c r="H3" i="9"/>
  <c r="G3" i="9"/>
  <c r="G1" i="9"/>
  <c r="AU2015" i="11" l="1"/>
  <c r="M2015" i="11"/>
  <c r="AU2014" i="11"/>
  <c r="M2014" i="11"/>
  <c r="AU2013" i="11"/>
  <c r="M2013" i="11"/>
  <c r="AU2012" i="11"/>
  <c r="M2012" i="11"/>
  <c r="AU2011" i="11"/>
  <c r="M2011" i="11"/>
  <c r="AU2010" i="11"/>
  <c r="M2010" i="11"/>
  <c r="AU2009" i="11"/>
  <c r="M2009" i="11"/>
  <c r="AU2008" i="11"/>
  <c r="M2008" i="11"/>
  <c r="AU2007" i="11"/>
  <c r="M2007" i="11"/>
  <c r="AU2006" i="11"/>
  <c r="M2006" i="11"/>
  <c r="AU2005" i="11"/>
  <c r="M2005" i="11"/>
  <c r="AU2004" i="11"/>
  <c r="M2004" i="11"/>
  <c r="AU2003" i="11"/>
  <c r="M2003" i="11"/>
  <c r="AU2002" i="11"/>
  <c r="M2002" i="11"/>
  <c r="AU2001" i="11"/>
  <c r="M2001" i="11"/>
  <c r="AU2000" i="11"/>
  <c r="M2000" i="11"/>
  <c r="AU1999" i="11"/>
  <c r="M1999" i="11"/>
  <c r="AU1998" i="11"/>
  <c r="M1998" i="11"/>
  <c r="AU1997" i="11"/>
  <c r="M1997" i="11"/>
  <c r="AU1996" i="11"/>
  <c r="M1996" i="11"/>
  <c r="AU1995" i="11"/>
  <c r="M1995" i="11"/>
  <c r="AU1994" i="11"/>
  <c r="M1994" i="11"/>
  <c r="AU1993" i="11"/>
  <c r="M1993" i="11"/>
  <c r="AU1992" i="11"/>
  <c r="M1992" i="11"/>
  <c r="AU1991" i="11"/>
  <c r="M1991" i="11"/>
  <c r="AU1990" i="11"/>
  <c r="M1990" i="11"/>
  <c r="AU1989" i="11"/>
  <c r="M1989" i="11"/>
  <c r="AU1988" i="11"/>
  <c r="M1988" i="11"/>
  <c r="AU1987" i="11"/>
  <c r="M1987" i="11"/>
  <c r="AU1986" i="11"/>
  <c r="M1986" i="11"/>
  <c r="AU1985" i="11"/>
  <c r="M1985" i="11"/>
  <c r="AU1984" i="11"/>
  <c r="M1984" i="11"/>
  <c r="AU1983" i="11"/>
  <c r="M1983" i="11"/>
  <c r="AU1982" i="11"/>
  <c r="M1982" i="11"/>
  <c r="AU1981" i="11"/>
  <c r="M1981" i="11"/>
  <c r="AU1980" i="11"/>
  <c r="M1980" i="11"/>
  <c r="AU1979" i="11"/>
  <c r="M1979" i="11"/>
  <c r="AU1978" i="11"/>
  <c r="M1978" i="11"/>
  <c r="AU1977" i="11"/>
  <c r="M1977" i="11"/>
  <c r="AU1976" i="11"/>
  <c r="M1976" i="11"/>
  <c r="AU1975" i="11"/>
  <c r="M1975" i="11"/>
  <c r="AU1974" i="11"/>
  <c r="M1974" i="11"/>
  <c r="AU1973" i="11"/>
  <c r="M1973" i="11"/>
  <c r="AU1972" i="11"/>
  <c r="M1972" i="11"/>
  <c r="AU1971" i="11"/>
  <c r="M1971" i="11"/>
  <c r="AU1970" i="11"/>
  <c r="M1970" i="11"/>
  <c r="AU1969" i="11"/>
  <c r="M1969" i="11"/>
  <c r="AU1968" i="11"/>
  <c r="M1968" i="11"/>
  <c r="AU1967" i="11"/>
  <c r="M1967" i="11"/>
  <c r="AU1966" i="11"/>
  <c r="M1966" i="11"/>
  <c r="AU1965" i="11"/>
  <c r="M1965" i="11"/>
  <c r="AU1964" i="11"/>
  <c r="M1964" i="11"/>
  <c r="AU1963" i="11"/>
  <c r="M1963" i="11"/>
  <c r="AU1962" i="11"/>
  <c r="M1962" i="11"/>
  <c r="AU1961" i="11"/>
  <c r="M1961" i="11"/>
  <c r="AU1960" i="11"/>
  <c r="M1960" i="11"/>
  <c r="AU1959" i="11"/>
  <c r="M1959" i="11"/>
  <c r="AU1958" i="11"/>
  <c r="M1958" i="11"/>
  <c r="AU1957" i="11"/>
  <c r="M1957" i="11"/>
  <c r="AU1956" i="11"/>
  <c r="M1956" i="11"/>
  <c r="AU1955" i="11"/>
  <c r="M1955" i="11"/>
  <c r="AU1954" i="11"/>
  <c r="M1954" i="11"/>
  <c r="AU1953" i="11"/>
  <c r="M1953" i="11"/>
  <c r="AU1952" i="11"/>
  <c r="M1952" i="11"/>
  <c r="AU1951" i="11"/>
  <c r="M1951" i="11"/>
  <c r="AU1950" i="11"/>
  <c r="M1950" i="11"/>
  <c r="AU1949" i="11"/>
  <c r="M1949" i="11"/>
  <c r="AU1948" i="11"/>
  <c r="M1948" i="11"/>
  <c r="AU1947" i="11"/>
  <c r="M1947" i="11"/>
  <c r="AU1946" i="11"/>
  <c r="M1946" i="11"/>
  <c r="AU1945" i="11"/>
  <c r="M1945" i="11"/>
  <c r="AU1944" i="11"/>
  <c r="M1944" i="11"/>
  <c r="AU1943" i="11"/>
  <c r="M1943" i="11"/>
  <c r="AU1942" i="11"/>
  <c r="M1942" i="11"/>
  <c r="AU1941" i="11"/>
  <c r="M1941" i="11"/>
  <c r="AU1940" i="11"/>
  <c r="M1940" i="11"/>
  <c r="AU1939" i="11"/>
  <c r="M1939" i="11"/>
  <c r="AU1938" i="11"/>
  <c r="M1938" i="11"/>
  <c r="AU1937" i="11"/>
  <c r="M1937" i="11"/>
  <c r="AU1936" i="11"/>
  <c r="M1936" i="11"/>
  <c r="AU1935" i="11"/>
  <c r="M1935" i="11"/>
  <c r="AU1934" i="11"/>
  <c r="M1934" i="11"/>
  <c r="AU1933" i="11"/>
  <c r="M1933" i="11"/>
  <c r="AU1932" i="11"/>
  <c r="M1932" i="11"/>
  <c r="AU1931" i="11"/>
  <c r="M1931" i="11"/>
  <c r="AU1930" i="11"/>
  <c r="M1930" i="11"/>
  <c r="AU1929" i="11"/>
  <c r="M1929" i="11"/>
  <c r="AU1928" i="11"/>
  <c r="M1928" i="11"/>
  <c r="AU1927" i="11"/>
  <c r="M1927" i="11"/>
  <c r="AU1926" i="11"/>
  <c r="M1926" i="11"/>
  <c r="AU1925" i="11"/>
  <c r="M1925" i="11"/>
  <c r="AU1924" i="11"/>
  <c r="M1924" i="11"/>
  <c r="AU1923" i="11"/>
  <c r="M1923" i="11"/>
  <c r="AU1922" i="11"/>
  <c r="M1922" i="11"/>
  <c r="AU1921" i="11"/>
  <c r="M1921" i="11"/>
  <c r="AU1920" i="11"/>
  <c r="M1920" i="11"/>
  <c r="AU1919" i="11"/>
  <c r="M1919" i="11"/>
  <c r="AU1918" i="11"/>
  <c r="M1918" i="11"/>
  <c r="AU1917" i="11"/>
  <c r="M1917" i="11"/>
  <c r="AU1916" i="11"/>
  <c r="M1916" i="11"/>
  <c r="AU1915" i="11"/>
  <c r="M1915" i="11"/>
  <c r="AU1914" i="11"/>
  <c r="M1914" i="11"/>
  <c r="AU1913" i="11"/>
  <c r="M1913" i="11"/>
  <c r="AU1912" i="11"/>
  <c r="M1912" i="11"/>
  <c r="AU1911" i="11"/>
  <c r="M1911" i="11"/>
  <c r="AU1910" i="11"/>
  <c r="M1910" i="11"/>
  <c r="AU1909" i="11"/>
  <c r="M1909" i="11"/>
  <c r="AU1908" i="11"/>
  <c r="M1908" i="11"/>
  <c r="AU1907" i="11"/>
  <c r="M1907" i="11"/>
  <c r="AU1906" i="11"/>
  <c r="M1906" i="11"/>
  <c r="AU1905" i="11"/>
  <c r="M1905" i="11"/>
  <c r="AU1904" i="11"/>
  <c r="M1904" i="11"/>
  <c r="AU1903" i="11"/>
  <c r="M1903" i="11"/>
  <c r="AU1902" i="11"/>
  <c r="M1902" i="11"/>
  <c r="AU1901" i="11"/>
  <c r="M1901" i="11"/>
  <c r="AU1900" i="11"/>
  <c r="M1900" i="11"/>
  <c r="AU1899" i="11"/>
  <c r="M1899" i="11"/>
  <c r="AU1898" i="11"/>
  <c r="M1898" i="11"/>
  <c r="AU1897" i="11"/>
  <c r="M1897" i="11"/>
  <c r="AU1896" i="11"/>
  <c r="M1896" i="11"/>
  <c r="AU1895" i="11"/>
  <c r="M1895" i="11"/>
  <c r="AU1894" i="11"/>
  <c r="M1894" i="11"/>
  <c r="AU1893" i="11"/>
  <c r="M1893" i="11"/>
  <c r="AU1892" i="11"/>
  <c r="M1892" i="11"/>
  <c r="AU1891" i="11"/>
  <c r="M1891" i="11"/>
  <c r="AU1890" i="11"/>
  <c r="M1890" i="11"/>
  <c r="AU1889" i="11"/>
  <c r="M1889" i="11"/>
  <c r="AU1888" i="11"/>
  <c r="M1888" i="11"/>
  <c r="AU1887" i="11"/>
  <c r="M1887" i="11"/>
  <c r="AU1886" i="11"/>
  <c r="M1886" i="11"/>
  <c r="AU1885" i="11"/>
  <c r="M1885" i="11"/>
  <c r="AU1884" i="11"/>
  <c r="M1884" i="11"/>
  <c r="AU1883" i="11"/>
  <c r="M1883" i="11"/>
  <c r="AU1882" i="11"/>
  <c r="M1882" i="11"/>
  <c r="AU1881" i="11"/>
  <c r="M1881" i="11"/>
  <c r="AU1880" i="11"/>
  <c r="M1880" i="11"/>
  <c r="AU1879" i="11"/>
  <c r="M1879" i="11"/>
  <c r="AU1878" i="11"/>
  <c r="M1878" i="11"/>
  <c r="AU1877" i="11"/>
  <c r="M1877" i="11"/>
  <c r="AU1876" i="11"/>
  <c r="M1876" i="11"/>
  <c r="AU1875" i="11"/>
  <c r="M1875" i="11"/>
  <c r="AU1874" i="11"/>
  <c r="M1874" i="11"/>
  <c r="AU1873" i="11"/>
  <c r="M1873" i="11"/>
  <c r="AU1872" i="11"/>
  <c r="M1872" i="11"/>
  <c r="AU1871" i="11"/>
  <c r="M1871" i="11"/>
  <c r="AU1870" i="11"/>
  <c r="M1870" i="11"/>
  <c r="AU1869" i="11"/>
  <c r="M1869" i="11"/>
  <c r="AU1868" i="11"/>
  <c r="M1868" i="11"/>
  <c r="AU1867" i="11"/>
  <c r="M1867" i="11"/>
  <c r="AU1866" i="11"/>
  <c r="M1866" i="11"/>
  <c r="AU1865" i="11"/>
  <c r="M1865" i="11"/>
  <c r="AU1864" i="11"/>
  <c r="M1864" i="11"/>
  <c r="AU1863" i="11"/>
  <c r="M1863" i="11"/>
  <c r="AU1862" i="11"/>
  <c r="M1862" i="11"/>
  <c r="AU1861" i="11"/>
  <c r="M1861" i="11"/>
  <c r="AU1860" i="11"/>
  <c r="M1860" i="11"/>
  <c r="AU1859" i="11"/>
  <c r="M1859" i="11"/>
  <c r="AU1858" i="11"/>
  <c r="M1858" i="11"/>
  <c r="AU1857" i="11"/>
  <c r="M1857" i="11"/>
  <c r="AU1856" i="11"/>
  <c r="M1856" i="11"/>
  <c r="AU1855" i="11"/>
  <c r="M1855" i="11"/>
  <c r="AU1854" i="11"/>
  <c r="M1854" i="11"/>
  <c r="AU1853" i="11"/>
  <c r="M1853" i="11"/>
  <c r="AU1852" i="11"/>
  <c r="M1852" i="11"/>
  <c r="AU1851" i="11"/>
  <c r="M1851" i="11"/>
  <c r="AU1850" i="11"/>
  <c r="M1850" i="11"/>
  <c r="AU1849" i="11"/>
  <c r="M1849" i="11"/>
  <c r="AU1848" i="11"/>
  <c r="M1848" i="11"/>
  <c r="AU1847" i="11"/>
  <c r="M1847" i="11"/>
  <c r="AU1846" i="11"/>
  <c r="M1846" i="11"/>
  <c r="AU1845" i="11"/>
  <c r="M1845" i="11"/>
  <c r="AU1844" i="11"/>
  <c r="M1844" i="11"/>
  <c r="AU1843" i="11"/>
  <c r="M1843" i="11"/>
  <c r="AU1842" i="11"/>
  <c r="M1842" i="11"/>
  <c r="AU1841" i="11"/>
  <c r="M1841" i="11"/>
  <c r="AU1840" i="11"/>
  <c r="M1840" i="11"/>
  <c r="AU1839" i="11"/>
  <c r="M1839" i="11"/>
  <c r="AU1838" i="11"/>
  <c r="M1838" i="11"/>
  <c r="AU1837" i="11"/>
  <c r="M1837" i="11"/>
  <c r="AU1836" i="11"/>
  <c r="M1836" i="11"/>
  <c r="AU1835" i="11"/>
  <c r="M1835" i="11"/>
  <c r="AU1834" i="11"/>
  <c r="M1834" i="11"/>
  <c r="AU1833" i="11"/>
  <c r="M1833" i="11"/>
  <c r="AU1832" i="11"/>
  <c r="M1832" i="11"/>
  <c r="AU1831" i="11"/>
  <c r="M1831" i="11"/>
  <c r="AU1830" i="11"/>
  <c r="M1830" i="11"/>
  <c r="AU1829" i="11"/>
  <c r="M1829" i="11"/>
  <c r="AU1828" i="11"/>
  <c r="M1828" i="11"/>
  <c r="AU1827" i="11"/>
  <c r="M1827" i="11"/>
  <c r="AU1826" i="11"/>
  <c r="M1826" i="11"/>
  <c r="AU1825" i="11"/>
  <c r="M1825" i="11"/>
  <c r="AU1824" i="11"/>
  <c r="M1824" i="11"/>
  <c r="AU1823" i="11"/>
  <c r="M1823" i="11"/>
  <c r="AU1822" i="11"/>
  <c r="M1822" i="11"/>
  <c r="AU1821" i="11"/>
  <c r="M1821" i="11"/>
  <c r="AU1820" i="11"/>
  <c r="M1820" i="11"/>
  <c r="AU1819" i="11"/>
  <c r="M1819" i="11"/>
  <c r="AU1818" i="11"/>
  <c r="M1818" i="11"/>
  <c r="AU1817" i="11"/>
  <c r="M1817" i="11"/>
  <c r="AU1816" i="11"/>
  <c r="M1816" i="11"/>
  <c r="AU1815" i="11"/>
  <c r="M1815" i="11"/>
  <c r="AU1814" i="11"/>
  <c r="M1814" i="11"/>
  <c r="AU1813" i="11"/>
  <c r="M1813" i="11"/>
  <c r="AU1812" i="11"/>
  <c r="M1812" i="11"/>
  <c r="AU1811" i="11"/>
  <c r="M1811" i="11"/>
  <c r="AU1810" i="11"/>
  <c r="M1810" i="11"/>
  <c r="AU1809" i="11"/>
  <c r="M1809" i="11"/>
  <c r="AU1808" i="11"/>
  <c r="M1808" i="11"/>
  <c r="AU1807" i="11"/>
  <c r="M1807" i="11"/>
  <c r="AU1806" i="11"/>
  <c r="M1806" i="11"/>
  <c r="AU1805" i="11"/>
  <c r="M1805" i="11"/>
  <c r="AU1804" i="11"/>
  <c r="M1804" i="11"/>
  <c r="AU1803" i="11"/>
  <c r="M1803" i="11"/>
  <c r="AU1802" i="11"/>
  <c r="M1802" i="11"/>
  <c r="AU1801" i="11"/>
  <c r="M1801" i="11"/>
  <c r="AU1800" i="11"/>
  <c r="M1800" i="11"/>
  <c r="AU1799" i="11"/>
  <c r="M1799" i="11"/>
  <c r="AU1798" i="11"/>
  <c r="M1798" i="11"/>
  <c r="AU1797" i="11"/>
  <c r="M1797" i="11"/>
  <c r="AU1796" i="11"/>
  <c r="M1796" i="11"/>
  <c r="AU1795" i="11"/>
  <c r="M1795" i="11"/>
  <c r="AU1794" i="11"/>
  <c r="M1794" i="11"/>
  <c r="AU1793" i="11"/>
  <c r="M1793" i="11"/>
  <c r="AU1792" i="11"/>
  <c r="M1792" i="11"/>
  <c r="AU1791" i="11"/>
  <c r="M1791" i="11"/>
  <c r="AU1790" i="11"/>
  <c r="M1790" i="11"/>
  <c r="AU1789" i="11"/>
  <c r="M1789" i="11"/>
  <c r="AU1788" i="11"/>
  <c r="M1788" i="11"/>
  <c r="AU1787" i="11"/>
  <c r="M1787" i="11"/>
  <c r="AU1786" i="11"/>
  <c r="M1786" i="11"/>
  <c r="AU1785" i="11"/>
  <c r="M1785" i="11"/>
  <c r="AU1784" i="11"/>
  <c r="M1784" i="11"/>
  <c r="AU1783" i="11"/>
  <c r="M1783" i="11"/>
  <c r="AU1782" i="11"/>
  <c r="M1782" i="11"/>
  <c r="AU1781" i="11"/>
  <c r="M1781" i="11"/>
  <c r="AU1780" i="11"/>
  <c r="M1780" i="11"/>
  <c r="AU1779" i="11"/>
  <c r="M1779" i="11"/>
  <c r="AU1778" i="11"/>
  <c r="M1778" i="11"/>
  <c r="AU1777" i="11"/>
  <c r="M1777" i="11"/>
  <c r="AU1776" i="11"/>
  <c r="M1776" i="11"/>
  <c r="AU1775" i="11"/>
  <c r="M1775" i="11"/>
  <c r="AU1774" i="11"/>
  <c r="M1774" i="11"/>
  <c r="AU1773" i="11"/>
  <c r="M1773" i="11"/>
  <c r="AU1772" i="11"/>
  <c r="M1772" i="11"/>
  <c r="AU1771" i="11"/>
  <c r="M1771" i="11"/>
  <c r="AU1770" i="11"/>
  <c r="M1770" i="11"/>
  <c r="AU1769" i="11"/>
  <c r="M1769" i="11"/>
  <c r="AU1768" i="11"/>
  <c r="M1768" i="11"/>
  <c r="AU1767" i="11"/>
  <c r="M1767" i="11"/>
  <c r="AU1766" i="11"/>
  <c r="M1766" i="11"/>
  <c r="AU1765" i="11"/>
  <c r="M1765" i="11"/>
  <c r="AU1764" i="11"/>
  <c r="M1764" i="11"/>
  <c r="AU1763" i="11"/>
  <c r="M1763" i="11"/>
  <c r="AU1762" i="11"/>
  <c r="M1762" i="11"/>
  <c r="AU1761" i="11"/>
  <c r="M1761" i="11"/>
  <c r="AU1760" i="11"/>
  <c r="M1760" i="11"/>
  <c r="AU1759" i="11"/>
  <c r="M1759" i="11"/>
  <c r="AU1758" i="11"/>
  <c r="M1758" i="11"/>
  <c r="AU1757" i="11"/>
  <c r="M1757" i="11"/>
  <c r="AU1756" i="11"/>
  <c r="M1756" i="11"/>
  <c r="AU1755" i="11"/>
  <c r="M1755" i="11"/>
  <c r="AU1754" i="11"/>
  <c r="M1754" i="11"/>
  <c r="AU1753" i="11"/>
  <c r="M1753" i="11"/>
  <c r="AU1752" i="11"/>
  <c r="M1752" i="11"/>
  <c r="AU1751" i="11"/>
  <c r="M1751" i="11"/>
  <c r="AU1750" i="11"/>
  <c r="M1750" i="11"/>
  <c r="AU1749" i="11"/>
  <c r="M1749" i="11"/>
  <c r="AU1748" i="11"/>
  <c r="M1748" i="11"/>
  <c r="AU1747" i="11"/>
  <c r="M1747" i="11"/>
  <c r="AU1746" i="11"/>
  <c r="M1746" i="11"/>
  <c r="AU1745" i="11"/>
  <c r="M1745" i="11"/>
  <c r="AU1744" i="11"/>
  <c r="M1744" i="11"/>
  <c r="AU1743" i="11"/>
  <c r="M1743" i="11"/>
  <c r="AU1742" i="11"/>
  <c r="M1742" i="11"/>
  <c r="AU1741" i="11"/>
  <c r="M1741" i="11"/>
  <c r="AU1740" i="11"/>
  <c r="M1740" i="11"/>
  <c r="AU1739" i="11"/>
  <c r="M1739" i="11"/>
  <c r="AU1738" i="11"/>
  <c r="M1738" i="11"/>
  <c r="AU1737" i="11"/>
  <c r="M1737" i="11"/>
  <c r="AU1736" i="11"/>
  <c r="M1736" i="11"/>
  <c r="AU1735" i="11"/>
  <c r="M1735" i="11"/>
  <c r="AU1734" i="11"/>
  <c r="M1734" i="11"/>
  <c r="AU1733" i="11"/>
  <c r="M1733" i="11"/>
  <c r="AU1732" i="11"/>
  <c r="M1732" i="11"/>
  <c r="AU1731" i="11"/>
  <c r="M1731" i="11"/>
  <c r="AU1730" i="11"/>
  <c r="M1730" i="11"/>
  <c r="AU1729" i="11"/>
  <c r="M1729" i="11"/>
  <c r="AU1728" i="11"/>
  <c r="M1728" i="11"/>
  <c r="AU1727" i="11"/>
  <c r="M1727" i="11"/>
  <c r="AU1726" i="11"/>
  <c r="M1726" i="11"/>
  <c r="AU1725" i="11"/>
  <c r="M1725" i="11"/>
  <c r="AU1724" i="11"/>
  <c r="M1724" i="11"/>
  <c r="AU1723" i="11"/>
  <c r="M1723" i="11"/>
  <c r="AU1722" i="11"/>
  <c r="M1722" i="11"/>
  <c r="AU1721" i="11"/>
  <c r="M1721" i="11"/>
  <c r="AU1720" i="11"/>
  <c r="M1720" i="11"/>
  <c r="AU1719" i="11"/>
  <c r="M1719" i="11"/>
  <c r="AU1718" i="11"/>
  <c r="M1718" i="11"/>
  <c r="AU1717" i="11"/>
  <c r="M1717" i="11"/>
  <c r="AU1716" i="11"/>
  <c r="M1716" i="11"/>
  <c r="AU1715" i="11"/>
  <c r="M1715" i="11"/>
  <c r="AU1714" i="11"/>
  <c r="M1714" i="11"/>
  <c r="AU1713" i="11"/>
  <c r="M1713" i="11"/>
  <c r="AU1712" i="11"/>
  <c r="M1712" i="11"/>
  <c r="AU1711" i="11"/>
  <c r="M1711" i="11"/>
  <c r="AU1710" i="11"/>
  <c r="M1710" i="11"/>
  <c r="AU1709" i="11"/>
  <c r="M1709" i="11"/>
  <c r="AU1708" i="11"/>
  <c r="M1708" i="11"/>
  <c r="AU1707" i="11"/>
  <c r="M1707" i="11"/>
  <c r="AU1706" i="11"/>
  <c r="M1706" i="11"/>
  <c r="AU1705" i="11"/>
  <c r="M1705" i="11"/>
  <c r="AU1704" i="11"/>
  <c r="M1704" i="11"/>
  <c r="AU1703" i="11"/>
  <c r="M1703" i="11"/>
  <c r="AU1702" i="11"/>
  <c r="M1702" i="11"/>
  <c r="AU1701" i="11"/>
  <c r="M1701" i="11"/>
  <c r="AU1700" i="11"/>
  <c r="M1700" i="11"/>
  <c r="AU1699" i="11"/>
  <c r="M1699" i="11"/>
  <c r="AU1698" i="11"/>
  <c r="M1698" i="11"/>
  <c r="AU1697" i="11"/>
  <c r="M1697" i="11"/>
  <c r="AU1696" i="11"/>
  <c r="M1696" i="11"/>
  <c r="AU1695" i="11"/>
  <c r="M1695" i="11"/>
  <c r="AU1694" i="11"/>
  <c r="M1694" i="11"/>
  <c r="AU1693" i="11"/>
  <c r="M1693" i="11"/>
  <c r="AU1692" i="11"/>
  <c r="M1692" i="11"/>
  <c r="AU1691" i="11"/>
  <c r="M1691" i="11"/>
  <c r="AU1690" i="11"/>
  <c r="M1690" i="11"/>
  <c r="AU1689" i="11"/>
  <c r="M1689" i="11"/>
  <c r="AU1688" i="11"/>
  <c r="M1688" i="11"/>
  <c r="AU1687" i="11"/>
  <c r="M1687" i="11"/>
  <c r="AU1686" i="11"/>
  <c r="M1686" i="11"/>
  <c r="AU1685" i="11"/>
  <c r="M1685" i="11"/>
  <c r="AU1684" i="11"/>
  <c r="M1684" i="11"/>
  <c r="AU1683" i="11"/>
  <c r="M1683" i="11"/>
  <c r="AU1682" i="11"/>
  <c r="M1682" i="11"/>
  <c r="AU1681" i="11"/>
  <c r="M1681" i="11"/>
  <c r="AU1680" i="11"/>
  <c r="M1680" i="11"/>
  <c r="AU1679" i="11"/>
  <c r="M1679" i="11"/>
  <c r="AU1678" i="11"/>
  <c r="M1678" i="11"/>
  <c r="AU1677" i="11"/>
  <c r="M1677" i="11"/>
  <c r="AU1676" i="11"/>
  <c r="M1676" i="11"/>
  <c r="AU1675" i="11"/>
  <c r="M1675" i="11"/>
  <c r="AU1674" i="11"/>
  <c r="M1674" i="11"/>
  <c r="AU1673" i="11"/>
  <c r="M1673" i="11"/>
  <c r="AU1672" i="11"/>
  <c r="M1672" i="11"/>
  <c r="AU1671" i="11"/>
  <c r="M1671" i="11"/>
  <c r="AU1670" i="11"/>
  <c r="M1670" i="11"/>
  <c r="AU1669" i="11"/>
  <c r="M1669" i="11"/>
  <c r="AU1668" i="11"/>
  <c r="M1668" i="11"/>
  <c r="AU1667" i="11"/>
  <c r="M1667" i="11"/>
  <c r="AU1666" i="11"/>
  <c r="M1666" i="11"/>
  <c r="AU1665" i="11"/>
  <c r="M1665" i="11"/>
  <c r="AU1664" i="11"/>
  <c r="M1664" i="11"/>
  <c r="AU1663" i="11"/>
  <c r="M1663" i="11"/>
  <c r="AU1662" i="11"/>
  <c r="M1662" i="11"/>
  <c r="AU1661" i="11"/>
  <c r="M1661" i="11"/>
  <c r="AU1660" i="11"/>
  <c r="M1660" i="11"/>
  <c r="AU1659" i="11"/>
  <c r="M1659" i="11"/>
  <c r="AU1658" i="11"/>
  <c r="M1658" i="11"/>
  <c r="AU1657" i="11"/>
  <c r="M1657" i="11"/>
  <c r="AU1656" i="11"/>
  <c r="M1656" i="11"/>
  <c r="AU1655" i="11"/>
  <c r="M1655" i="11"/>
  <c r="AU1654" i="11"/>
  <c r="M1654" i="11"/>
  <c r="AU1653" i="11"/>
  <c r="M1653" i="11"/>
  <c r="AU1652" i="11"/>
  <c r="M1652" i="11"/>
  <c r="AU1651" i="11"/>
  <c r="M1651" i="11"/>
  <c r="AU1650" i="11"/>
  <c r="M1650" i="11"/>
  <c r="AU1649" i="11"/>
  <c r="M1649" i="11"/>
  <c r="AU1648" i="11"/>
  <c r="M1648" i="11"/>
  <c r="AU1647" i="11"/>
  <c r="M1647" i="11"/>
  <c r="AU1646" i="11"/>
  <c r="M1646" i="11"/>
  <c r="AU1645" i="11"/>
  <c r="M1645" i="11"/>
  <c r="AU1644" i="11"/>
  <c r="M1644" i="11"/>
  <c r="AU1643" i="11"/>
  <c r="M1643" i="11"/>
  <c r="AU1642" i="11"/>
  <c r="M1642" i="11"/>
  <c r="AU1641" i="11"/>
  <c r="M1641" i="11"/>
  <c r="AU1640" i="11"/>
  <c r="M1640" i="11"/>
  <c r="AU1639" i="11"/>
  <c r="M1639" i="11"/>
  <c r="AU1638" i="11"/>
  <c r="M1638" i="11"/>
  <c r="AU1637" i="11"/>
  <c r="M1637" i="11"/>
  <c r="AU1636" i="11"/>
  <c r="M1636" i="11"/>
  <c r="AU1635" i="11"/>
  <c r="M1635" i="11"/>
  <c r="AU1634" i="11"/>
  <c r="M1634" i="11"/>
  <c r="AU1633" i="11"/>
  <c r="M1633" i="11"/>
  <c r="AU1632" i="11"/>
  <c r="M1632" i="11"/>
  <c r="AU1631" i="11"/>
  <c r="M1631" i="11"/>
  <c r="AU1630" i="11"/>
  <c r="M1630" i="11"/>
  <c r="AU1629" i="11"/>
  <c r="M1629" i="11"/>
  <c r="AU1628" i="11"/>
  <c r="M1628" i="11"/>
  <c r="AU1627" i="11"/>
  <c r="M1627" i="11"/>
  <c r="AU1626" i="11"/>
  <c r="M1626" i="11"/>
  <c r="AU1625" i="11"/>
  <c r="M1625" i="11"/>
  <c r="AU1624" i="11"/>
  <c r="M1624" i="11"/>
  <c r="AU1623" i="11"/>
  <c r="M1623" i="11"/>
  <c r="AU1622" i="11"/>
  <c r="M1622" i="11"/>
  <c r="AU1621" i="11"/>
  <c r="M1621" i="11"/>
  <c r="AU1620" i="11"/>
  <c r="M1620" i="11"/>
  <c r="AU1619" i="11"/>
  <c r="M1619" i="11"/>
  <c r="AU1618" i="11"/>
  <c r="M1618" i="11"/>
  <c r="AU1617" i="11"/>
  <c r="M1617" i="11"/>
  <c r="AU1616" i="11"/>
  <c r="M1616" i="11"/>
  <c r="AU1615" i="11"/>
  <c r="M1615" i="11"/>
  <c r="AU1614" i="11"/>
  <c r="M1614" i="11"/>
  <c r="AU1613" i="11"/>
  <c r="M1613" i="11"/>
  <c r="AU1612" i="11"/>
  <c r="M1612" i="11"/>
  <c r="AU1611" i="11"/>
  <c r="M1611" i="11"/>
  <c r="AU1610" i="11"/>
  <c r="M1610" i="11"/>
  <c r="AU1609" i="11"/>
  <c r="M1609" i="11"/>
  <c r="AU1608" i="11"/>
  <c r="M1608" i="11"/>
  <c r="AU1607" i="11"/>
  <c r="M1607" i="11"/>
  <c r="AU1606" i="11"/>
  <c r="M1606" i="11"/>
  <c r="AU1605" i="11"/>
  <c r="M1605" i="11"/>
  <c r="AU1604" i="11"/>
  <c r="M1604" i="11"/>
  <c r="AU1603" i="11"/>
  <c r="M1603" i="11"/>
  <c r="AU1602" i="11"/>
  <c r="M1602" i="11"/>
  <c r="AU1601" i="11"/>
  <c r="M1601" i="11"/>
  <c r="AU1600" i="11"/>
  <c r="M1600" i="11"/>
  <c r="AU1599" i="11"/>
  <c r="M1599" i="11"/>
  <c r="AU1598" i="11"/>
  <c r="M1598" i="11"/>
  <c r="AU1597" i="11"/>
  <c r="M1597" i="11"/>
  <c r="AU1596" i="11"/>
  <c r="M1596" i="11"/>
  <c r="AU1595" i="11"/>
  <c r="M1595" i="11"/>
  <c r="AU1594" i="11"/>
  <c r="M1594" i="11"/>
  <c r="AU1593" i="11"/>
  <c r="M1593" i="11"/>
  <c r="AU1592" i="11"/>
  <c r="M1592" i="11"/>
  <c r="AU1591" i="11"/>
  <c r="M1591" i="11"/>
  <c r="AU1590" i="11"/>
  <c r="M1590" i="11"/>
  <c r="AU1589" i="11"/>
  <c r="M1589" i="11"/>
  <c r="AU1588" i="11"/>
  <c r="M1588" i="11"/>
  <c r="AU1587" i="11"/>
  <c r="M1587" i="11"/>
  <c r="AU1586" i="11"/>
  <c r="M1586" i="11"/>
  <c r="AU1585" i="11"/>
  <c r="M1585" i="11"/>
  <c r="AU1584" i="11"/>
  <c r="M1584" i="11"/>
  <c r="AU1583" i="11"/>
  <c r="M1583" i="11"/>
  <c r="AU1582" i="11"/>
  <c r="M1582" i="11"/>
  <c r="AU1581" i="11"/>
  <c r="M1581" i="11"/>
  <c r="AU1580" i="11"/>
  <c r="M1580" i="11"/>
  <c r="AU1579" i="11"/>
  <c r="M1579" i="11"/>
  <c r="AU1578" i="11"/>
  <c r="M1578" i="11"/>
  <c r="AU1577" i="11"/>
  <c r="M1577" i="11"/>
  <c r="AU1576" i="11"/>
  <c r="M1576" i="11"/>
  <c r="AU1575" i="11"/>
  <c r="M1575" i="11"/>
  <c r="AU1574" i="11"/>
  <c r="M1574" i="11"/>
  <c r="AU1573" i="11"/>
  <c r="M1573" i="11"/>
  <c r="AU1572" i="11"/>
  <c r="M1572" i="11"/>
  <c r="AU1571" i="11"/>
  <c r="M1571" i="11"/>
  <c r="AU1570" i="11"/>
  <c r="M1570" i="11"/>
  <c r="AU1569" i="11"/>
  <c r="M1569" i="11"/>
  <c r="AU1568" i="11"/>
  <c r="M1568" i="11"/>
  <c r="AU1567" i="11"/>
  <c r="M1567" i="11"/>
  <c r="AU1566" i="11"/>
  <c r="M1566" i="11"/>
  <c r="AU1565" i="11"/>
  <c r="M1565" i="11"/>
  <c r="AU1564" i="11"/>
  <c r="M1564" i="11"/>
  <c r="AU1563" i="11"/>
  <c r="M1563" i="11"/>
  <c r="AU1562" i="11"/>
  <c r="M1562" i="11"/>
  <c r="AU1561" i="11"/>
  <c r="M1561" i="11"/>
  <c r="AU1560" i="11"/>
  <c r="M1560" i="11"/>
  <c r="AU1559" i="11"/>
  <c r="M1559" i="11"/>
  <c r="AU1558" i="11"/>
  <c r="M1558" i="11"/>
  <c r="AU1557" i="11"/>
  <c r="M1557" i="11"/>
  <c r="AU1556" i="11"/>
  <c r="M1556" i="11"/>
  <c r="AU1555" i="11"/>
  <c r="M1555" i="11"/>
  <c r="AU1554" i="11"/>
  <c r="M1554" i="11"/>
  <c r="AU1553" i="11"/>
  <c r="M1553" i="11"/>
  <c r="AU1552" i="11"/>
  <c r="M1552" i="11"/>
  <c r="AU1551" i="11"/>
  <c r="M1551" i="11"/>
  <c r="AU1550" i="11"/>
  <c r="M1550" i="11"/>
  <c r="AU1549" i="11"/>
  <c r="M1549" i="11"/>
  <c r="AU1548" i="11"/>
  <c r="M1548" i="11"/>
  <c r="AU1547" i="11"/>
  <c r="M1547" i="11"/>
  <c r="AU1546" i="11"/>
  <c r="M1546" i="11"/>
  <c r="AU1545" i="11"/>
  <c r="M1545" i="11"/>
  <c r="AU1544" i="11"/>
  <c r="M1544" i="11"/>
  <c r="AU1543" i="11"/>
  <c r="M1543" i="11"/>
  <c r="AU1542" i="11"/>
  <c r="M1542" i="11"/>
  <c r="AU1541" i="11"/>
  <c r="M1541" i="11"/>
  <c r="AU1540" i="11"/>
  <c r="M1540" i="11"/>
  <c r="AU1539" i="11"/>
  <c r="M1539" i="11"/>
  <c r="AU1538" i="11"/>
  <c r="M1538" i="11"/>
  <c r="AU1537" i="11"/>
  <c r="M1537" i="11"/>
  <c r="AU1536" i="11"/>
  <c r="M1536" i="11"/>
  <c r="AU1535" i="11"/>
  <c r="M1535" i="11"/>
  <c r="AU1534" i="11"/>
  <c r="M1534" i="11"/>
  <c r="AU1533" i="11"/>
  <c r="M1533" i="11"/>
  <c r="AU1532" i="11"/>
  <c r="M1532" i="11"/>
  <c r="AU1531" i="11"/>
  <c r="M1531" i="11"/>
  <c r="AU1530" i="11"/>
  <c r="M1530" i="11"/>
  <c r="AU1529" i="11"/>
  <c r="M1529" i="11"/>
  <c r="AU1528" i="11"/>
  <c r="M1528" i="11"/>
  <c r="AU1527" i="11"/>
  <c r="M1527" i="11"/>
  <c r="AU1526" i="11"/>
  <c r="M1526" i="11"/>
  <c r="AU1525" i="11"/>
  <c r="M1525" i="11"/>
  <c r="AU1524" i="11"/>
  <c r="M1524" i="11"/>
  <c r="AU1523" i="11"/>
  <c r="M1523" i="11"/>
  <c r="AU1522" i="11"/>
  <c r="M1522" i="11"/>
  <c r="AU1521" i="11"/>
  <c r="M1521" i="11"/>
  <c r="AU1520" i="11"/>
  <c r="M1520" i="11"/>
  <c r="AU1519" i="11"/>
  <c r="M1519" i="11"/>
  <c r="AU1518" i="11"/>
  <c r="M1518" i="11"/>
  <c r="AU1517" i="11"/>
  <c r="M1517" i="11"/>
  <c r="AU1516" i="11"/>
  <c r="M1516" i="11"/>
  <c r="AU1515" i="11"/>
  <c r="M1515" i="11"/>
  <c r="AU1514" i="11"/>
  <c r="M1514" i="11"/>
  <c r="AU1513" i="11"/>
  <c r="M1513" i="11"/>
  <c r="AU1512" i="11"/>
  <c r="M1512" i="11"/>
  <c r="AU1511" i="11"/>
  <c r="M1511" i="11"/>
  <c r="AU1510" i="11"/>
  <c r="M1510" i="11"/>
  <c r="AU1509" i="11"/>
  <c r="M1509" i="11"/>
  <c r="AU1508" i="11"/>
  <c r="M1508" i="11"/>
  <c r="AU1507" i="11"/>
  <c r="M1507" i="11"/>
  <c r="AU1506" i="11"/>
  <c r="M1506" i="11"/>
  <c r="AU1505" i="11"/>
  <c r="M1505" i="11"/>
  <c r="AU1504" i="11"/>
  <c r="M1504" i="11"/>
  <c r="AU1503" i="11"/>
  <c r="M1503" i="11"/>
  <c r="AU1502" i="11"/>
  <c r="M1502" i="11"/>
  <c r="AU1501" i="11"/>
  <c r="M1501" i="11"/>
  <c r="AU1500" i="11"/>
  <c r="M1500" i="11"/>
  <c r="AU1499" i="11"/>
  <c r="M1499" i="11"/>
  <c r="AU1498" i="11"/>
  <c r="M1498" i="11"/>
  <c r="AU1497" i="11"/>
  <c r="M1497" i="11"/>
  <c r="AU1496" i="11"/>
  <c r="M1496" i="11"/>
  <c r="AU1495" i="11"/>
  <c r="M1495" i="11"/>
  <c r="AU1494" i="11"/>
  <c r="M1494" i="11"/>
  <c r="AU1493" i="11"/>
  <c r="M1493" i="11"/>
  <c r="AU1492" i="11"/>
  <c r="M1492" i="11"/>
  <c r="AU1491" i="11"/>
  <c r="M1491" i="11"/>
  <c r="AU1490" i="11"/>
  <c r="M1490" i="11"/>
  <c r="AU1489" i="11"/>
  <c r="M1489" i="11"/>
  <c r="AU1488" i="11"/>
  <c r="M1488" i="11"/>
  <c r="AU1487" i="11"/>
  <c r="M1487" i="11"/>
  <c r="AU1486" i="11"/>
  <c r="M1486" i="11"/>
  <c r="AU1485" i="11"/>
  <c r="M1485" i="11"/>
  <c r="AU1484" i="11"/>
  <c r="M1484" i="11"/>
  <c r="AU1483" i="11"/>
  <c r="M1483" i="11"/>
  <c r="AU1482" i="11"/>
  <c r="M1482" i="11"/>
  <c r="AU1481" i="11"/>
  <c r="M1481" i="11"/>
  <c r="AU1480" i="11"/>
  <c r="M1480" i="11"/>
  <c r="AU1479" i="11"/>
  <c r="M1479" i="11"/>
  <c r="AU1478" i="11"/>
  <c r="M1478" i="11"/>
  <c r="AU1477" i="11"/>
  <c r="M1477" i="11"/>
  <c r="AU1476" i="11"/>
  <c r="M1476" i="11"/>
  <c r="AU1475" i="11"/>
  <c r="M1475" i="11"/>
  <c r="AU1474" i="11"/>
  <c r="M1474" i="11"/>
  <c r="AU1473" i="11"/>
  <c r="M1473" i="11"/>
  <c r="AU1472" i="11"/>
  <c r="M1472" i="11"/>
  <c r="AU1471" i="11"/>
  <c r="M1471" i="11"/>
  <c r="AU1470" i="11"/>
  <c r="M1470" i="11"/>
  <c r="AU1469" i="11"/>
  <c r="M1469" i="11"/>
  <c r="AU1468" i="11"/>
  <c r="M1468" i="11"/>
  <c r="AU1467" i="11"/>
  <c r="M1467" i="11"/>
  <c r="AU1466" i="11"/>
  <c r="M1466" i="11"/>
  <c r="AU1465" i="11"/>
  <c r="M1465" i="11"/>
  <c r="AU1464" i="11"/>
  <c r="M1464" i="11"/>
  <c r="AU1463" i="11"/>
  <c r="M1463" i="11"/>
  <c r="AU1462" i="11"/>
  <c r="M1462" i="11"/>
  <c r="AU1461" i="11"/>
  <c r="M1461" i="11"/>
  <c r="AU1460" i="11"/>
  <c r="M1460" i="11"/>
  <c r="AU1459" i="11"/>
  <c r="M1459" i="11"/>
  <c r="AU1458" i="11"/>
  <c r="M1458" i="11"/>
  <c r="AU1457" i="11"/>
  <c r="M1457" i="11"/>
  <c r="AU1456" i="11"/>
  <c r="M1456" i="11"/>
  <c r="AU1455" i="11"/>
  <c r="M1455" i="11"/>
  <c r="AU1454" i="11"/>
  <c r="M1454" i="11"/>
  <c r="AU1453" i="11"/>
  <c r="M1453" i="11"/>
  <c r="AU1452" i="11"/>
  <c r="M1452" i="11"/>
  <c r="AU1451" i="11"/>
  <c r="M1451" i="11"/>
  <c r="AU1450" i="11"/>
  <c r="M1450" i="11"/>
  <c r="AU1449" i="11"/>
  <c r="M1449" i="11"/>
  <c r="AU1448" i="11"/>
  <c r="M1448" i="11"/>
  <c r="AU1447" i="11"/>
  <c r="M1447" i="11"/>
  <c r="AU1446" i="11"/>
  <c r="M1446" i="11"/>
  <c r="AU1445" i="11"/>
  <c r="M1445" i="11"/>
  <c r="AU1444" i="11"/>
  <c r="M1444" i="11"/>
  <c r="AU1443" i="11"/>
  <c r="M1443" i="11"/>
  <c r="AU1442" i="11"/>
  <c r="M1442" i="11"/>
  <c r="AU1441" i="11"/>
  <c r="M1441" i="11"/>
  <c r="AU1440" i="11"/>
  <c r="M1440" i="11"/>
  <c r="AU1439" i="11"/>
  <c r="M1439" i="11"/>
  <c r="AU1438" i="11"/>
  <c r="M1438" i="11"/>
  <c r="AU1437" i="11"/>
  <c r="M1437" i="11"/>
  <c r="AU1436" i="11"/>
  <c r="M1436" i="11"/>
  <c r="AU1435" i="11"/>
  <c r="M1435" i="11"/>
  <c r="AU1434" i="11"/>
  <c r="M1434" i="11"/>
  <c r="AU1433" i="11"/>
  <c r="M1433" i="11"/>
  <c r="AU1432" i="11"/>
  <c r="M1432" i="11"/>
  <c r="AU1431" i="11"/>
  <c r="M1431" i="11"/>
  <c r="AU1430" i="11"/>
  <c r="M1430" i="11"/>
  <c r="AU1429" i="11"/>
  <c r="M1429" i="11"/>
  <c r="AU1428" i="11"/>
  <c r="M1428" i="11"/>
  <c r="AU1427" i="11"/>
  <c r="M1427" i="11"/>
  <c r="AU1426" i="11"/>
  <c r="M1426" i="11"/>
  <c r="AU1425" i="11"/>
  <c r="M1425" i="11"/>
  <c r="AU1424" i="11"/>
  <c r="M1424" i="11"/>
  <c r="AU1423" i="11"/>
  <c r="M1423" i="11"/>
  <c r="AU1422" i="11"/>
  <c r="M1422" i="11"/>
  <c r="AU1421" i="11"/>
  <c r="M1421" i="11"/>
  <c r="AU1420" i="11"/>
  <c r="M1420" i="11"/>
  <c r="AU1419" i="11"/>
  <c r="M1419" i="11"/>
  <c r="AU1418" i="11"/>
  <c r="M1418" i="11"/>
  <c r="AU1417" i="11"/>
  <c r="M1417" i="11"/>
  <c r="AU1416" i="11"/>
  <c r="M1416" i="11"/>
  <c r="AU1415" i="11"/>
  <c r="M1415" i="11"/>
  <c r="AU1414" i="11"/>
  <c r="M1414" i="11"/>
  <c r="AU1413" i="11"/>
  <c r="M1413" i="11"/>
  <c r="AU1412" i="11"/>
  <c r="M1412" i="11"/>
  <c r="AU1411" i="11"/>
  <c r="M1411" i="11"/>
  <c r="AU1410" i="11"/>
  <c r="M1410" i="11"/>
  <c r="AU1409" i="11"/>
  <c r="M1409" i="11"/>
  <c r="AU1408" i="11"/>
  <c r="M1408" i="11"/>
  <c r="AU1407" i="11"/>
  <c r="M1407" i="11"/>
  <c r="AU1406" i="11"/>
  <c r="M1406" i="11"/>
  <c r="AU1405" i="11"/>
  <c r="M1405" i="11"/>
  <c r="AU1404" i="11"/>
  <c r="M1404" i="11"/>
  <c r="AU1403" i="11"/>
  <c r="M1403" i="11"/>
  <c r="AU1402" i="11"/>
  <c r="M1402" i="11"/>
  <c r="AU1401" i="11"/>
  <c r="M1401" i="11"/>
  <c r="AU1400" i="11"/>
  <c r="M1400" i="11"/>
  <c r="AU1399" i="11"/>
  <c r="M1399" i="11"/>
  <c r="AU1398" i="11"/>
  <c r="M1398" i="11"/>
  <c r="AU1397" i="11"/>
  <c r="M1397" i="11"/>
  <c r="AU1396" i="11"/>
  <c r="M1396" i="11"/>
  <c r="AU1395" i="11"/>
  <c r="M1395" i="11"/>
  <c r="AU1394" i="11"/>
  <c r="M1394" i="11"/>
  <c r="AU1393" i="11"/>
  <c r="M1393" i="11"/>
  <c r="AU1392" i="11"/>
  <c r="M1392" i="11"/>
  <c r="AU1391" i="11"/>
  <c r="M1391" i="11"/>
  <c r="AU1390" i="11"/>
  <c r="M1390" i="11"/>
  <c r="AU1389" i="11"/>
  <c r="M1389" i="11"/>
  <c r="AU1388" i="11"/>
  <c r="M1388" i="11"/>
  <c r="AU1387" i="11"/>
  <c r="M1387" i="11"/>
  <c r="AU1386" i="11"/>
  <c r="M1386" i="11"/>
  <c r="AU1385" i="11"/>
  <c r="M1385" i="11"/>
  <c r="AU1384" i="11"/>
  <c r="M1384" i="11"/>
  <c r="AU1383" i="11"/>
  <c r="M1383" i="11"/>
  <c r="AU1382" i="11"/>
  <c r="M1382" i="11"/>
  <c r="AU1381" i="11"/>
  <c r="M1381" i="11"/>
  <c r="AU1380" i="11"/>
  <c r="M1380" i="11"/>
  <c r="AU1379" i="11"/>
  <c r="M1379" i="11"/>
  <c r="AU1378" i="11"/>
  <c r="M1378" i="11"/>
  <c r="AU1377" i="11"/>
  <c r="M1377" i="11"/>
  <c r="AU1376" i="11"/>
  <c r="M1376" i="11"/>
  <c r="AU1375" i="11"/>
  <c r="M1375" i="11"/>
  <c r="AU1374" i="11"/>
  <c r="M1374" i="11"/>
  <c r="AU1373" i="11"/>
  <c r="M1373" i="11"/>
  <c r="AU1372" i="11"/>
  <c r="M1372" i="11"/>
  <c r="AU1371" i="11"/>
  <c r="M1371" i="11"/>
  <c r="AU1370" i="11"/>
  <c r="M1370" i="11"/>
  <c r="AU1369" i="11"/>
  <c r="M1369" i="11"/>
  <c r="AU1368" i="11"/>
  <c r="M1368" i="11"/>
  <c r="AU1367" i="11"/>
  <c r="M1367" i="11"/>
  <c r="AU1366" i="11"/>
  <c r="M1366" i="11"/>
  <c r="AU1365" i="11"/>
  <c r="M1365" i="11"/>
  <c r="AU1364" i="11"/>
  <c r="M1364" i="11"/>
  <c r="AU1363" i="11"/>
  <c r="M1363" i="11"/>
  <c r="AU1362" i="11"/>
  <c r="M1362" i="11"/>
  <c r="AU1361" i="11"/>
  <c r="M1361" i="11"/>
  <c r="AU1360" i="11"/>
  <c r="M1360" i="11"/>
  <c r="AU1359" i="11"/>
  <c r="M1359" i="11"/>
  <c r="AU1358" i="11"/>
  <c r="M1358" i="11"/>
  <c r="AU1357" i="11"/>
  <c r="M1357" i="11"/>
  <c r="AU1356" i="11"/>
  <c r="M1356" i="11"/>
  <c r="AU1355" i="11"/>
  <c r="M1355" i="11"/>
  <c r="AU1354" i="11"/>
  <c r="M1354" i="11"/>
  <c r="AU1353" i="11"/>
  <c r="M1353" i="11"/>
  <c r="AU1352" i="11"/>
  <c r="M1352" i="11"/>
  <c r="AU1351" i="11"/>
  <c r="M1351" i="11"/>
  <c r="AU1350" i="11"/>
  <c r="M1350" i="11"/>
  <c r="AU1349" i="11"/>
  <c r="M1349" i="11"/>
  <c r="AU1348" i="11"/>
  <c r="M1348" i="11"/>
  <c r="AU1347" i="11"/>
  <c r="M1347" i="11"/>
  <c r="AU1346" i="11"/>
  <c r="M1346" i="11"/>
  <c r="AU1345" i="11"/>
  <c r="M1345" i="11"/>
  <c r="AU1344" i="11"/>
  <c r="M1344" i="11"/>
  <c r="AU1343" i="11"/>
  <c r="M1343" i="11"/>
  <c r="AU1342" i="11"/>
  <c r="M1342" i="11"/>
  <c r="AU1341" i="11"/>
  <c r="M1341" i="11"/>
  <c r="AU1340" i="11"/>
  <c r="M1340" i="11"/>
  <c r="AU1339" i="11"/>
  <c r="M1339" i="11"/>
  <c r="AU1338" i="11"/>
  <c r="M1338" i="11"/>
  <c r="AU1337" i="11"/>
  <c r="M1337" i="11"/>
  <c r="AU1336" i="11"/>
  <c r="M1336" i="11"/>
  <c r="AU1335" i="11"/>
  <c r="M1335" i="11"/>
  <c r="AU1334" i="11"/>
  <c r="M1334" i="11"/>
  <c r="AU1333" i="11"/>
  <c r="M1333" i="11"/>
  <c r="AU1332" i="11"/>
  <c r="M1332" i="11"/>
  <c r="AU1331" i="11"/>
  <c r="M1331" i="11"/>
  <c r="AU1330" i="11"/>
  <c r="M1330" i="11"/>
  <c r="AU1329" i="11"/>
  <c r="M1329" i="11"/>
  <c r="AU1328" i="11"/>
  <c r="M1328" i="11"/>
  <c r="AU1327" i="11"/>
  <c r="M1327" i="11"/>
  <c r="AU1326" i="11"/>
  <c r="M1326" i="11"/>
  <c r="AU1325" i="11"/>
  <c r="M1325" i="11"/>
  <c r="AU1324" i="11"/>
  <c r="M1324" i="11"/>
  <c r="AU1323" i="11"/>
  <c r="M1323" i="11"/>
  <c r="AU1322" i="11"/>
  <c r="M1322" i="11"/>
  <c r="AU1321" i="11"/>
  <c r="M1321" i="11"/>
  <c r="AU1320" i="11"/>
  <c r="M1320" i="11"/>
  <c r="AU1319" i="11"/>
  <c r="M1319" i="11"/>
  <c r="AU1318" i="11"/>
  <c r="M1318" i="11"/>
  <c r="AU1317" i="11"/>
  <c r="M1317" i="11"/>
  <c r="AU1316" i="11"/>
  <c r="M1316" i="11"/>
  <c r="AU1315" i="11"/>
  <c r="M1315" i="11"/>
  <c r="AU1314" i="11"/>
  <c r="M1314" i="11"/>
  <c r="AU1313" i="11"/>
  <c r="M1313" i="11"/>
  <c r="AU1312" i="11"/>
  <c r="M1312" i="11"/>
  <c r="AU1311" i="11"/>
  <c r="M1311" i="11"/>
  <c r="AU1310" i="11"/>
  <c r="M1310" i="11"/>
  <c r="AU1309" i="11"/>
  <c r="M1309" i="11"/>
  <c r="AU1308" i="11"/>
  <c r="M1308" i="11"/>
  <c r="AU1307" i="11"/>
  <c r="M1307" i="11"/>
  <c r="AU1306" i="11"/>
  <c r="M1306" i="11"/>
  <c r="AU1305" i="11"/>
  <c r="M1305" i="11"/>
  <c r="AU1304" i="11"/>
  <c r="M1304" i="11"/>
  <c r="AU1303" i="11"/>
  <c r="M1303" i="11"/>
  <c r="AU1302" i="11"/>
  <c r="M1302" i="11"/>
  <c r="AU1301" i="11"/>
  <c r="M1301" i="11"/>
  <c r="AU1300" i="11"/>
  <c r="M1300" i="11"/>
  <c r="AU1299" i="11"/>
  <c r="M1299" i="11"/>
  <c r="AU1298" i="11"/>
  <c r="M1298" i="11"/>
  <c r="AU1297" i="11"/>
  <c r="M1297" i="11"/>
  <c r="AU1296" i="11"/>
  <c r="M1296" i="11"/>
  <c r="AU1295" i="11"/>
  <c r="M1295" i="11"/>
  <c r="AU1294" i="11"/>
  <c r="M1294" i="11"/>
  <c r="AU1293" i="11"/>
  <c r="M1293" i="11"/>
  <c r="AU1292" i="11"/>
  <c r="M1292" i="11"/>
  <c r="AU1291" i="11"/>
  <c r="M1291" i="11"/>
  <c r="AU1290" i="11"/>
  <c r="M1290" i="11"/>
  <c r="AU1289" i="11"/>
  <c r="M1289" i="11"/>
  <c r="AU1288" i="11"/>
  <c r="M1288" i="11"/>
  <c r="AU1287" i="11"/>
  <c r="M1287" i="11"/>
  <c r="AU1286" i="11"/>
  <c r="M1286" i="11"/>
  <c r="AU1285" i="11"/>
  <c r="M1285" i="11"/>
  <c r="AU1284" i="11"/>
  <c r="M1284" i="11"/>
  <c r="AU1283" i="11"/>
  <c r="M1283" i="11"/>
  <c r="AU1282" i="11"/>
  <c r="M1282" i="11"/>
  <c r="AU1281" i="11"/>
  <c r="M1281" i="11"/>
  <c r="AU1280" i="11"/>
  <c r="M1280" i="11"/>
  <c r="AU1279" i="11"/>
  <c r="M1279" i="11"/>
  <c r="AU1278" i="11"/>
  <c r="M1278" i="11"/>
  <c r="AU1277" i="11"/>
  <c r="M1277" i="11"/>
  <c r="AU1276" i="11"/>
  <c r="M1276" i="11"/>
  <c r="AU1275" i="11"/>
  <c r="M1275" i="11"/>
  <c r="AU1274" i="11"/>
  <c r="M1274" i="11"/>
  <c r="AU1273" i="11"/>
  <c r="M1273" i="11"/>
  <c r="AU1272" i="11"/>
  <c r="M1272" i="11"/>
  <c r="AU1271" i="11"/>
  <c r="M1271" i="11"/>
  <c r="AU1270" i="11"/>
  <c r="M1270" i="11"/>
  <c r="AU1269" i="11"/>
  <c r="M1269" i="11"/>
  <c r="AU1268" i="11"/>
  <c r="M1268" i="11"/>
  <c r="AU1267" i="11"/>
  <c r="M1267" i="11"/>
  <c r="AU1266" i="11"/>
  <c r="M1266" i="11"/>
  <c r="AU1265" i="11"/>
  <c r="M1265" i="11"/>
  <c r="AU1264" i="11"/>
  <c r="M1264" i="11"/>
  <c r="AU1263" i="11"/>
  <c r="M1263" i="11"/>
  <c r="AU1262" i="11"/>
  <c r="M1262" i="11"/>
  <c r="AU1261" i="11"/>
  <c r="M1261" i="11"/>
  <c r="AU1260" i="11"/>
  <c r="M1260" i="11"/>
  <c r="AU1259" i="11"/>
  <c r="M1259" i="11"/>
  <c r="AU1258" i="11"/>
  <c r="M1258" i="11"/>
  <c r="AU1257" i="11"/>
  <c r="M1257" i="11"/>
  <c r="AU1256" i="11"/>
  <c r="M1256" i="11"/>
  <c r="AU1255" i="11"/>
  <c r="M1255" i="11"/>
  <c r="AU1254" i="11"/>
  <c r="M1254" i="11"/>
  <c r="AU1253" i="11"/>
  <c r="M1253" i="11"/>
  <c r="AU1252" i="11"/>
  <c r="M1252" i="11"/>
  <c r="AU1251" i="11"/>
  <c r="M1251" i="11"/>
  <c r="AU1250" i="11"/>
  <c r="M1250" i="11"/>
  <c r="AU1249" i="11"/>
  <c r="M1249" i="11"/>
  <c r="AU1248" i="11"/>
  <c r="M1248" i="11"/>
  <c r="AU1247" i="11"/>
  <c r="M1247" i="11"/>
  <c r="AU1246" i="11"/>
  <c r="M1246" i="11"/>
  <c r="AU1245" i="11"/>
  <c r="M1245" i="11"/>
  <c r="AU1244" i="11"/>
  <c r="M1244" i="11"/>
  <c r="AU1243" i="11"/>
  <c r="M1243" i="11"/>
  <c r="AU1242" i="11"/>
  <c r="M1242" i="11"/>
  <c r="AU1241" i="11"/>
  <c r="M1241" i="11"/>
  <c r="AU1240" i="11"/>
  <c r="M1240" i="11"/>
  <c r="AU1239" i="11"/>
  <c r="M1239" i="11"/>
  <c r="AU1238" i="11"/>
  <c r="M1238" i="11"/>
  <c r="AU1237" i="11"/>
  <c r="M1237" i="11"/>
  <c r="AU1236" i="11"/>
  <c r="M1236" i="11"/>
  <c r="AU1235" i="11"/>
  <c r="M1235" i="11"/>
  <c r="AU1234" i="11"/>
  <c r="M1234" i="11"/>
  <c r="AU1233" i="11"/>
  <c r="M1233" i="11"/>
  <c r="AU1232" i="11"/>
  <c r="M1232" i="11"/>
  <c r="AU1231" i="11"/>
  <c r="M1231" i="11"/>
  <c r="AU1230" i="11"/>
  <c r="M1230" i="11"/>
  <c r="AU1229" i="11"/>
  <c r="M1229" i="11"/>
  <c r="AU1228" i="11"/>
  <c r="M1228" i="11"/>
  <c r="AU1227" i="11"/>
  <c r="M1227" i="11"/>
  <c r="AU1226" i="11"/>
  <c r="M1226" i="11"/>
  <c r="AU1225" i="11"/>
  <c r="M1225" i="11"/>
  <c r="AU1224" i="11"/>
  <c r="M1224" i="11"/>
  <c r="AU1223" i="11"/>
  <c r="M1223" i="11"/>
  <c r="AU1222" i="11"/>
  <c r="M1222" i="11"/>
  <c r="AU1221" i="11"/>
  <c r="M1221" i="11"/>
  <c r="AU1220" i="11"/>
  <c r="M1220" i="11"/>
  <c r="AU1219" i="11"/>
  <c r="M1219" i="11"/>
  <c r="AU1218" i="11"/>
  <c r="M1218" i="11"/>
  <c r="AU1217" i="11"/>
  <c r="M1217" i="11"/>
  <c r="AU1216" i="11"/>
  <c r="M1216" i="11"/>
  <c r="AU1215" i="11"/>
  <c r="M1215" i="11"/>
  <c r="AU1214" i="11"/>
  <c r="M1214" i="11"/>
  <c r="AU1213" i="11"/>
  <c r="M1213" i="11"/>
  <c r="AU1212" i="11"/>
  <c r="M1212" i="11"/>
  <c r="AU1211" i="11"/>
  <c r="M1211" i="11"/>
  <c r="AU1210" i="11"/>
  <c r="M1210" i="11"/>
  <c r="AU1209" i="11"/>
  <c r="M1209" i="11"/>
  <c r="AU1208" i="11"/>
  <c r="M1208" i="11"/>
  <c r="AU1207" i="11"/>
  <c r="M1207" i="11"/>
  <c r="AU1206" i="11"/>
  <c r="M1206" i="11"/>
  <c r="AU1205" i="11"/>
  <c r="M1205" i="11"/>
  <c r="AU1204" i="11"/>
  <c r="M1204" i="11"/>
  <c r="AU1203" i="11"/>
  <c r="M1203" i="11"/>
  <c r="AU1202" i="11"/>
  <c r="M1202" i="11"/>
  <c r="AU1201" i="11"/>
  <c r="M1201" i="11"/>
  <c r="AU1200" i="11"/>
  <c r="M1200" i="11"/>
  <c r="AU1199" i="11"/>
  <c r="M1199" i="11"/>
  <c r="AU1198" i="11"/>
  <c r="M1198" i="11"/>
  <c r="AU1197" i="11"/>
  <c r="M1197" i="11"/>
  <c r="AU1196" i="11"/>
  <c r="M1196" i="11"/>
  <c r="AU1195" i="11"/>
  <c r="M1195" i="11"/>
  <c r="AU1194" i="11"/>
  <c r="M1194" i="11"/>
  <c r="AU1193" i="11"/>
  <c r="M1193" i="11"/>
  <c r="AU1192" i="11"/>
  <c r="M1192" i="11"/>
  <c r="AU1191" i="11"/>
  <c r="M1191" i="11"/>
  <c r="AU1190" i="11"/>
  <c r="M1190" i="11"/>
  <c r="AU1189" i="11"/>
  <c r="M1189" i="11"/>
  <c r="AU1188" i="11"/>
  <c r="M1188" i="11"/>
  <c r="AU1187" i="11"/>
  <c r="M1187" i="11"/>
  <c r="AU1186" i="11"/>
  <c r="M1186" i="11"/>
  <c r="AU1185" i="11"/>
  <c r="M1185" i="11"/>
  <c r="AU1184" i="11"/>
  <c r="M1184" i="11"/>
  <c r="AU1183" i="11"/>
  <c r="M1183" i="11"/>
  <c r="AU1182" i="11"/>
  <c r="M1182" i="11"/>
  <c r="AU1181" i="11"/>
  <c r="M1181" i="11"/>
  <c r="AU1180" i="11"/>
  <c r="M1180" i="11"/>
  <c r="AU1179" i="11"/>
  <c r="M1179" i="11"/>
  <c r="AU1178" i="11"/>
  <c r="M1178" i="11"/>
  <c r="AU1177" i="11"/>
  <c r="M1177" i="11"/>
  <c r="AU1176" i="11"/>
  <c r="M1176" i="11"/>
  <c r="AU1175" i="11"/>
  <c r="M1175" i="11"/>
  <c r="AU1174" i="11"/>
  <c r="M1174" i="11"/>
  <c r="AU1173" i="11"/>
  <c r="M1173" i="11"/>
  <c r="AU1172" i="11"/>
  <c r="M1172" i="11"/>
  <c r="AU1171" i="11"/>
  <c r="M1171" i="11"/>
  <c r="AU1170" i="11"/>
  <c r="M1170" i="11"/>
  <c r="AU1169" i="11"/>
  <c r="M1169" i="11"/>
  <c r="AU1168" i="11"/>
  <c r="M1168" i="11"/>
  <c r="AU1167" i="11"/>
  <c r="M1167" i="11"/>
  <c r="AU1166" i="11"/>
  <c r="M1166" i="11"/>
  <c r="AU1165" i="11"/>
  <c r="M1165" i="11"/>
  <c r="AU1164" i="11"/>
  <c r="M1164" i="11"/>
  <c r="AU1163" i="11"/>
  <c r="M1163" i="11"/>
  <c r="AU1162" i="11"/>
  <c r="M1162" i="11"/>
  <c r="AU1161" i="11"/>
  <c r="M1161" i="11"/>
  <c r="AU1160" i="11"/>
  <c r="M1160" i="11"/>
  <c r="AU1159" i="11"/>
  <c r="M1159" i="11"/>
  <c r="AU1158" i="11"/>
  <c r="M1158" i="11"/>
  <c r="AU1157" i="11"/>
  <c r="M1157" i="11"/>
  <c r="AU1156" i="11"/>
  <c r="M1156" i="11"/>
  <c r="AU1155" i="11"/>
  <c r="M1155" i="11"/>
  <c r="AU1154" i="11"/>
  <c r="M1154" i="11"/>
  <c r="AU1153" i="11"/>
  <c r="M1153" i="11"/>
  <c r="AU1152" i="11"/>
  <c r="M1152" i="11"/>
  <c r="AU1151" i="11"/>
  <c r="M1151" i="11"/>
  <c r="AU1150" i="11"/>
  <c r="M1150" i="11"/>
  <c r="AU1149" i="11"/>
  <c r="M1149" i="11"/>
  <c r="AU1148" i="11"/>
  <c r="M1148" i="11"/>
  <c r="AU1147" i="11"/>
  <c r="M1147" i="11"/>
  <c r="AU1146" i="11"/>
  <c r="M1146" i="11"/>
  <c r="AU1145" i="11"/>
  <c r="M1145" i="11"/>
  <c r="AU1144" i="11"/>
  <c r="M1144" i="11"/>
  <c r="AU1143" i="11"/>
  <c r="M1143" i="11"/>
  <c r="AU1142" i="11"/>
  <c r="M1142" i="11"/>
  <c r="AU1141" i="11"/>
  <c r="M1141" i="11"/>
  <c r="AU1140" i="11"/>
  <c r="M1140" i="11"/>
  <c r="AU1139" i="11"/>
  <c r="M1139" i="11"/>
  <c r="AU1138" i="11"/>
  <c r="M1138" i="11"/>
  <c r="AU1137" i="11"/>
  <c r="M1137" i="11"/>
  <c r="AU1136" i="11"/>
  <c r="M1136" i="11"/>
  <c r="AU1135" i="11"/>
  <c r="M1135" i="11"/>
  <c r="AU1134" i="11"/>
  <c r="M1134" i="11"/>
  <c r="AU1133" i="11"/>
  <c r="M1133" i="11"/>
  <c r="AU1132" i="11"/>
  <c r="M1132" i="11"/>
  <c r="AU1131" i="11"/>
  <c r="M1131" i="11"/>
  <c r="AU1130" i="11"/>
  <c r="M1130" i="11"/>
  <c r="AU1129" i="11"/>
  <c r="M1129" i="11"/>
  <c r="AU1128" i="11"/>
  <c r="M1128" i="11"/>
  <c r="AU1127" i="11"/>
  <c r="M1127" i="11"/>
  <c r="AU1126" i="11"/>
  <c r="M1126" i="11"/>
  <c r="AU1125" i="11"/>
  <c r="M1125" i="11"/>
  <c r="AU1124" i="11"/>
  <c r="M1124" i="11"/>
  <c r="AU1123" i="11"/>
  <c r="M1123" i="11"/>
  <c r="AU1122" i="11"/>
  <c r="M1122" i="11"/>
  <c r="AU1121" i="11"/>
  <c r="M1121" i="11"/>
  <c r="AU1120" i="11"/>
  <c r="M1120" i="11"/>
  <c r="AU1119" i="11"/>
  <c r="M1119" i="11"/>
  <c r="AU1118" i="11"/>
  <c r="M1118" i="11"/>
  <c r="AU1117" i="11"/>
  <c r="M1117" i="11"/>
  <c r="AU1116" i="11"/>
  <c r="M1116" i="11"/>
  <c r="AU1115" i="11"/>
  <c r="M1115" i="11"/>
  <c r="AU1114" i="11"/>
  <c r="M1114" i="11"/>
  <c r="AU1113" i="11"/>
  <c r="M1113" i="11"/>
  <c r="AU1112" i="11"/>
  <c r="M1112" i="11"/>
  <c r="AU1111" i="11"/>
  <c r="M1111" i="11"/>
  <c r="AU1110" i="11"/>
  <c r="M1110" i="11"/>
  <c r="AU1109" i="11"/>
  <c r="M1109" i="11"/>
  <c r="AU1108" i="11"/>
  <c r="M1108" i="11"/>
  <c r="AU1107" i="11"/>
  <c r="M1107" i="11"/>
  <c r="AU1106" i="11"/>
  <c r="M1106" i="11"/>
  <c r="AU1105" i="11"/>
  <c r="M1105" i="11"/>
  <c r="AU1104" i="11"/>
  <c r="M1104" i="11"/>
  <c r="AU1103" i="11"/>
  <c r="M1103" i="11"/>
  <c r="AU1102" i="11"/>
  <c r="M1102" i="11"/>
  <c r="AU1101" i="11"/>
  <c r="M1101" i="11"/>
  <c r="AU1100" i="11"/>
  <c r="M1100" i="11"/>
  <c r="AU1099" i="11"/>
  <c r="M1099" i="11"/>
  <c r="AU1098" i="11"/>
  <c r="M1098" i="11"/>
  <c r="AU1097" i="11"/>
  <c r="M1097" i="11"/>
  <c r="AU1096" i="11"/>
  <c r="M1096" i="11"/>
  <c r="AU1095" i="11"/>
  <c r="M1095" i="11"/>
  <c r="AU1094" i="11"/>
  <c r="M1094" i="11"/>
  <c r="AU1093" i="11"/>
  <c r="M1093" i="11"/>
  <c r="AU1092" i="11"/>
  <c r="M1092" i="11"/>
  <c r="AU1091" i="11"/>
  <c r="M1091" i="11"/>
  <c r="AU1090" i="11"/>
  <c r="M1090" i="11"/>
  <c r="AU1089" i="11"/>
  <c r="M1089" i="11"/>
  <c r="AU1088" i="11"/>
  <c r="M1088" i="11"/>
  <c r="AU1087" i="11"/>
  <c r="M1087" i="11"/>
  <c r="AU1086" i="11"/>
  <c r="M1086" i="11"/>
  <c r="AU1085" i="11"/>
  <c r="M1085" i="11"/>
  <c r="AU1084" i="11"/>
  <c r="M1084" i="11"/>
  <c r="AU1083" i="11"/>
  <c r="M1083" i="11"/>
  <c r="AU1082" i="11"/>
  <c r="M1082" i="11"/>
  <c r="AU1081" i="11"/>
  <c r="M1081" i="11"/>
  <c r="AU1080" i="11"/>
  <c r="M1080" i="11"/>
  <c r="AU1079" i="11"/>
  <c r="M1079" i="11"/>
  <c r="AU1078" i="11"/>
  <c r="M1078" i="11"/>
  <c r="AU1077" i="11"/>
  <c r="M1077" i="11"/>
  <c r="AU1076" i="11"/>
  <c r="M1076" i="11"/>
  <c r="AU1075" i="11"/>
  <c r="M1075" i="11"/>
  <c r="AU1074" i="11"/>
  <c r="M1074" i="11"/>
  <c r="AU1073" i="11"/>
  <c r="M1073" i="11"/>
  <c r="AU1072" i="11"/>
  <c r="M1072" i="11"/>
  <c r="AU1071" i="11"/>
  <c r="M1071" i="11"/>
  <c r="AU1070" i="11"/>
  <c r="M1070" i="11"/>
  <c r="AU1069" i="11"/>
  <c r="M1069" i="11"/>
  <c r="AU1068" i="11"/>
  <c r="M1068" i="11"/>
  <c r="AU1067" i="11"/>
  <c r="M1067" i="11"/>
  <c r="AU1066" i="11"/>
  <c r="M1066" i="11"/>
  <c r="AU1065" i="11"/>
  <c r="M1065" i="11"/>
  <c r="AU1064" i="11"/>
  <c r="M1064" i="11"/>
  <c r="AU1063" i="11"/>
  <c r="M1063" i="11"/>
  <c r="AU1062" i="11"/>
  <c r="M1062" i="11"/>
  <c r="AU1061" i="11"/>
  <c r="M1061" i="11"/>
  <c r="AU1060" i="11"/>
  <c r="M1060" i="11"/>
  <c r="AU1059" i="11"/>
  <c r="M1059" i="11"/>
  <c r="AU1058" i="11"/>
  <c r="M1058" i="11"/>
  <c r="AU1057" i="11"/>
  <c r="M1057" i="11"/>
  <c r="AU1056" i="11"/>
  <c r="M1056" i="11"/>
  <c r="AU1055" i="11"/>
  <c r="M1055" i="11"/>
  <c r="AU1054" i="11"/>
  <c r="M1054" i="11"/>
  <c r="AU1053" i="11"/>
  <c r="M1053" i="11"/>
  <c r="AU1052" i="11"/>
  <c r="M1052" i="11"/>
  <c r="AU1051" i="11"/>
  <c r="M1051" i="11"/>
  <c r="AU1050" i="11"/>
  <c r="M1050" i="11"/>
  <c r="AU1049" i="11"/>
  <c r="M1049" i="11"/>
  <c r="AU1048" i="11"/>
  <c r="M1048" i="11"/>
  <c r="AU1047" i="11"/>
  <c r="M1047" i="11"/>
  <c r="AU1046" i="11"/>
  <c r="M1046" i="11"/>
  <c r="AU1045" i="11"/>
  <c r="M1045" i="11"/>
  <c r="AU1044" i="11"/>
  <c r="M1044" i="11"/>
  <c r="AU1043" i="11"/>
  <c r="M1043" i="11"/>
  <c r="AU1042" i="11"/>
  <c r="M1042" i="11"/>
  <c r="AU1041" i="11"/>
  <c r="M1041" i="11"/>
  <c r="AU1040" i="11"/>
  <c r="M1040" i="11"/>
  <c r="AU1039" i="11"/>
  <c r="M1039" i="11"/>
  <c r="AU1038" i="11"/>
  <c r="M1038" i="11"/>
  <c r="AU1037" i="11"/>
  <c r="M1037" i="11"/>
  <c r="AU1036" i="11"/>
  <c r="M1036" i="11"/>
  <c r="AU1035" i="11"/>
  <c r="M1035" i="11"/>
  <c r="AU1034" i="11"/>
  <c r="M1034" i="11"/>
  <c r="AU1033" i="11"/>
  <c r="M1033" i="11"/>
  <c r="AU1032" i="11"/>
  <c r="M1032" i="11"/>
  <c r="AU1031" i="11"/>
  <c r="M1031" i="11"/>
  <c r="AU1030" i="11"/>
  <c r="M1030" i="11"/>
  <c r="AU1029" i="11"/>
  <c r="M1029" i="11"/>
  <c r="AU1028" i="11"/>
  <c r="M1028" i="11"/>
  <c r="AU1027" i="11"/>
  <c r="M1027" i="11"/>
  <c r="AU1026" i="11"/>
  <c r="M1026" i="11"/>
  <c r="AU1025" i="11"/>
  <c r="M1025" i="11"/>
  <c r="AU1024" i="11"/>
  <c r="M1024" i="11"/>
  <c r="AU1023" i="11"/>
  <c r="M1023" i="11"/>
  <c r="AU1022" i="11"/>
  <c r="M1022" i="11"/>
  <c r="AU1021" i="11"/>
  <c r="M1021" i="11"/>
  <c r="AU1020" i="11"/>
  <c r="M1020" i="11"/>
  <c r="AU1019" i="11"/>
  <c r="M1019" i="11"/>
  <c r="AU1018" i="11"/>
  <c r="M1018" i="11"/>
  <c r="AU1017" i="11"/>
  <c r="M1017" i="11"/>
  <c r="AU1016" i="11"/>
  <c r="M1016" i="11"/>
  <c r="AU1015" i="11"/>
  <c r="M1015" i="11"/>
  <c r="AU1014" i="11"/>
  <c r="M1014" i="11"/>
  <c r="AU1013" i="11"/>
  <c r="M1013" i="11"/>
  <c r="AU1012" i="11"/>
  <c r="M1012" i="11"/>
  <c r="AU1011" i="11"/>
  <c r="M1011" i="11"/>
  <c r="AU1010" i="11"/>
  <c r="M1010" i="11"/>
  <c r="AU1009" i="11"/>
  <c r="M1009" i="11"/>
  <c r="AU1008" i="11"/>
  <c r="M1008" i="11"/>
  <c r="AU1007" i="11"/>
  <c r="M1007" i="11"/>
  <c r="AU1006" i="11"/>
  <c r="M1006" i="11"/>
  <c r="AU1005" i="11"/>
  <c r="M1005" i="11"/>
  <c r="AU1004" i="11"/>
  <c r="M1004" i="11"/>
  <c r="AU1003" i="11"/>
  <c r="M1003" i="11"/>
  <c r="AU1002" i="11"/>
  <c r="M1002" i="11"/>
  <c r="AU1001" i="11"/>
  <c r="M1001" i="11"/>
  <c r="AU1000" i="11"/>
  <c r="M1000" i="11"/>
  <c r="AU999" i="11"/>
  <c r="M999" i="11"/>
  <c r="AU998" i="11"/>
  <c r="M998" i="11"/>
  <c r="AU997" i="11"/>
  <c r="M997" i="11"/>
  <c r="AU996" i="11"/>
  <c r="M996" i="11"/>
  <c r="AU995" i="11"/>
  <c r="M995" i="11"/>
  <c r="AU994" i="11"/>
  <c r="M994" i="11"/>
  <c r="AU993" i="11"/>
  <c r="M993" i="11"/>
  <c r="AU992" i="11"/>
  <c r="M992" i="11"/>
  <c r="AU991" i="11"/>
  <c r="M991" i="11"/>
  <c r="AU990" i="11"/>
  <c r="M990" i="11"/>
  <c r="AU989" i="11"/>
  <c r="M989" i="11"/>
  <c r="AU988" i="11"/>
  <c r="M988" i="11"/>
  <c r="AU987" i="11"/>
  <c r="M987" i="11"/>
  <c r="AU986" i="11"/>
  <c r="M986" i="11"/>
  <c r="AU985" i="11"/>
  <c r="M985" i="11"/>
  <c r="AU984" i="11"/>
  <c r="M984" i="11"/>
  <c r="AU983" i="11"/>
  <c r="M983" i="11"/>
  <c r="AU982" i="11"/>
  <c r="M982" i="11"/>
  <c r="AU981" i="11"/>
  <c r="M981" i="11"/>
  <c r="AU980" i="11"/>
  <c r="M980" i="11"/>
  <c r="AU979" i="11"/>
  <c r="M979" i="11"/>
  <c r="AU978" i="11"/>
  <c r="M978" i="11"/>
  <c r="AU977" i="11"/>
  <c r="M977" i="11"/>
  <c r="AU976" i="11"/>
  <c r="M976" i="11"/>
  <c r="AU975" i="11"/>
  <c r="M975" i="11"/>
  <c r="AU974" i="11"/>
  <c r="M974" i="11"/>
  <c r="AU973" i="11"/>
  <c r="M973" i="11"/>
  <c r="AU972" i="11"/>
  <c r="M972" i="11"/>
  <c r="AU971" i="11"/>
  <c r="M971" i="11"/>
  <c r="AU970" i="11"/>
  <c r="M970" i="11"/>
  <c r="AU969" i="11"/>
  <c r="M969" i="11"/>
  <c r="AU968" i="11"/>
  <c r="M968" i="11"/>
  <c r="AU967" i="11"/>
  <c r="M967" i="11"/>
  <c r="AU966" i="11"/>
  <c r="M966" i="11"/>
  <c r="AU965" i="11"/>
  <c r="M965" i="11"/>
  <c r="AU964" i="11"/>
  <c r="M964" i="11"/>
  <c r="AU963" i="11"/>
  <c r="M963" i="11"/>
  <c r="AU962" i="11"/>
  <c r="M962" i="11"/>
  <c r="AU961" i="11"/>
  <c r="M961" i="11"/>
  <c r="AU960" i="11"/>
  <c r="M960" i="11"/>
  <c r="AU959" i="11"/>
  <c r="M959" i="11"/>
  <c r="AU958" i="11"/>
  <c r="M958" i="11"/>
  <c r="AU957" i="11"/>
  <c r="M957" i="11"/>
  <c r="AU956" i="11"/>
  <c r="M956" i="11"/>
  <c r="AU955" i="11"/>
  <c r="M955" i="11"/>
  <c r="AU954" i="11"/>
  <c r="M954" i="11"/>
  <c r="AU953" i="11"/>
  <c r="M953" i="11"/>
  <c r="AU952" i="11"/>
  <c r="M952" i="11"/>
  <c r="AU951" i="11"/>
  <c r="M951" i="11"/>
  <c r="AU950" i="11"/>
  <c r="M950" i="11"/>
  <c r="AU949" i="11"/>
  <c r="M949" i="11"/>
  <c r="AU948" i="11"/>
  <c r="M948" i="11"/>
  <c r="AU947" i="11"/>
  <c r="M947" i="11"/>
  <c r="AU946" i="11"/>
  <c r="M946" i="11"/>
  <c r="AU945" i="11"/>
  <c r="M945" i="11"/>
  <c r="AU944" i="11"/>
  <c r="M944" i="11"/>
  <c r="AU943" i="11"/>
  <c r="M943" i="11"/>
  <c r="AU942" i="11"/>
  <c r="M942" i="11"/>
  <c r="AU941" i="11"/>
  <c r="M941" i="11"/>
  <c r="AU940" i="11"/>
  <c r="M940" i="11"/>
  <c r="AU939" i="11"/>
  <c r="M939" i="11"/>
  <c r="AU938" i="11"/>
  <c r="M938" i="11"/>
  <c r="AU937" i="11"/>
  <c r="M937" i="11"/>
  <c r="AU936" i="11"/>
  <c r="M936" i="11"/>
  <c r="AU935" i="11"/>
  <c r="M935" i="11"/>
  <c r="AU934" i="11"/>
  <c r="M934" i="11"/>
  <c r="AU933" i="11"/>
  <c r="M933" i="11"/>
  <c r="AU932" i="11"/>
  <c r="M932" i="11"/>
  <c r="AU931" i="11"/>
  <c r="M931" i="11"/>
  <c r="AU930" i="11"/>
  <c r="M930" i="11"/>
  <c r="AU929" i="11"/>
  <c r="M929" i="11"/>
  <c r="AU928" i="11"/>
  <c r="M928" i="11"/>
  <c r="AU927" i="11"/>
  <c r="M927" i="11"/>
  <c r="AU926" i="11"/>
  <c r="M926" i="11"/>
  <c r="AU925" i="11"/>
  <c r="M925" i="11"/>
  <c r="AU924" i="11"/>
  <c r="M924" i="11"/>
  <c r="AU923" i="11"/>
  <c r="M923" i="11"/>
  <c r="AU922" i="11"/>
  <c r="M922" i="11"/>
  <c r="AU921" i="11"/>
  <c r="M921" i="11"/>
  <c r="AU920" i="11"/>
  <c r="M920" i="11"/>
  <c r="AU919" i="11"/>
  <c r="M919" i="11"/>
  <c r="AU918" i="11"/>
  <c r="M918" i="11"/>
  <c r="AU917" i="11"/>
  <c r="M917" i="11"/>
  <c r="AU916" i="11"/>
  <c r="M916" i="11"/>
  <c r="AU915" i="11"/>
  <c r="M915" i="11"/>
  <c r="AU914" i="11"/>
  <c r="M914" i="11"/>
  <c r="AU913" i="11"/>
  <c r="M913" i="11"/>
  <c r="AU912" i="11"/>
  <c r="M912" i="11"/>
  <c r="AU911" i="11"/>
  <c r="M911" i="11"/>
  <c r="AU910" i="11"/>
  <c r="M910" i="11"/>
  <c r="AU909" i="11"/>
  <c r="M909" i="11"/>
  <c r="AU908" i="11"/>
  <c r="M908" i="11"/>
  <c r="AU907" i="11"/>
  <c r="M907" i="11"/>
  <c r="AU906" i="11"/>
  <c r="M906" i="11"/>
  <c r="AU905" i="11"/>
  <c r="M905" i="11"/>
  <c r="AU904" i="11"/>
  <c r="M904" i="11"/>
  <c r="AU903" i="11"/>
  <c r="M903" i="11"/>
  <c r="AU902" i="11"/>
  <c r="M902" i="11"/>
  <c r="AU901" i="11"/>
  <c r="M901" i="11"/>
  <c r="AU900" i="11"/>
  <c r="M900" i="11"/>
  <c r="AU899" i="11"/>
  <c r="M899" i="11"/>
  <c r="AU898" i="11"/>
  <c r="M898" i="11"/>
  <c r="AU897" i="11"/>
  <c r="M897" i="11"/>
  <c r="AU896" i="11"/>
  <c r="M896" i="11"/>
  <c r="AU895" i="11"/>
  <c r="M895" i="11"/>
  <c r="AU894" i="11"/>
  <c r="M894" i="11"/>
  <c r="AU893" i="11"/>
  <c r="M893" i="11"/>
  <c r="AU892" i="11"/>
  <c r="M892" i="11"/>
  <c r="AU891" i="11"/>
  <c r="M891" i="11"/>
  <c r="AU890" i="11"/>
  <c r="M890" i="11"/>
  <c r="AU889" i="11"/>
  <c r="M889" i="11"/>
  <c r="AU888" i="11"/>
  <c r="M888" i="11"/>
  <c r="AU887" i="11"/>
  <c r="M887" i="11"/>
  <c r="AU886" i="11"/>
  <c r="M886" i="11"/>
  <c r="AU885" i="11"/>
  <c r="M885" i="11"/>
  <c r="AU884" i="11"/>
  <c r="M884" i="11"/>
  <c r="AU883" i="11"/>
  <c r="M883" i="11"/>
  <c r="AU882" i="11"/>
  <c r="M882" i="11"/>
  <c r="AU881" i="11"/>
  <c r="M881" i="11"/>
  <c r="AU880" i="11"/>
  <c r="M880" i="11"/>
  <c r="AU879" i="11"/>
  <c r="M879" i="11"/>
  <c r="AU878" i="11"/>
  <c r="M878" i="11"/>
  <c r="AU877" i="11"/>
  <c r="M877" i="11"/>
  <c r="AU876" i="11"/>
  <c r="M876" i="11"/>
  <c r="AU875" i="11"/>
  <c r="M875" i="11"/>
  <c r="AU874" i="11"/>
  <c r="M874" i="11"/>
  <c r="AU873" i="11"/>
  <c r="M873" i="11"/>
  <c r="AU872" i="11"/>
  <c r="M872" i="11"/>
  <c r="AU871" i="11"/>
  <c r="M871" i="11"/>
  <c r="AU870" i="11"/>
  <c r="M870" i="11"/>
  <c r="AU869" i="11"/>
  <c r="M869" i="11"/>
  <c r="AU868" i="11"/>
  <c r="M868" i="11"/>
  <c r="AU867" i="11"/>
  <c r="M867" i="11"/>
  <c r="AU866" i="11"/>
  <c r="M866" i="11"/>
  <c r="AU865" i="11"/>
  <c r="M865" i="11"/>
  <c r="AU864" i="11"/>
  <c r="M864" i="11"/>
  <c r="AU863" i="11"/>
  <c r="M863" i="11"/>
  <c r="AU862" i="11"/>
  <c r="M862" i="11"/>
  <c r="AU861" i="11"/>
  <c r="M861" i="11"/>
  <c r="AU860" i="11"/>
  <c r="M860" i="11"/>
  <c r="AU859" i="11"/>
  <c r="M859" i="11"/>
  <c r="AU858" i="11"/>
  <c r="M858" i="11"/>
  <c r="AU857" i="11"/>
  <c r="M857" i="11"/>
  <c r="AU856" i="11"/>
  <c r="M856" i="11"/>
  <c r="AU855" i="11"/>
  <c r="M855" i="11"/>
  <c r="AU854" i="11"/>
  <c r="M854" i="11"/>
  <c r="AU853" i="11"/>
  <c r="M853" i="11"/>
  <c r="AU852" i="11"/>
  <c r="M852" i="11"/>
  <c r="AU851" i="11"/>
  <c r="M851" i="11"/>
  <c r="AU850" i="11"/>
  <c r="M850" i="11"/>
  <c r="AU849" i="11"/>
  <c r="M849" i="11"/>
  <c r="AU848" i="11"/>
  <c r="M848" i="11"/>
  <c r="AU847" i="11"/>
  <c r="M847" i="11"/>
  <c r="AU846" i="11"/>
  <c r="M846" i="11"/>
  <c r="AU845" i="11"/>
  <c r="M845" i="11"/>
  <c r="AU844" i="11"/>
  <c r="M844" i="11"/>
  <c r="AU843" i="11"/>
  <c r="M843" i="11"/>
  <c r="AU842" i="11"/>
  <c r="M842" i="11"/>
  <c r="AU841" i="11"/>
  <c r="M841" i="11"/>
  <c r="AU840" i="11"/>
  <c r="M840" i="11"/>
  <c r="AU839" i="11"/>
  <c r="M839" i="11"/>
  <c r="AU838" i="11"/>
  <c r="M838" i="11"/>
  <c r="AU837" i="11"/>
  <c r="M837" i="11"/>
  <c r="AU836" i="11"/>
  <c r="M836" i="11"/>
  <c r="AU835" i="11"/>
  <c r="M835" i="11"/>
  <c r="AU834" i="11"/>
  <c r="M834" i="11"/>
  <c r="AU833" i="11"/>
  <c r="M833" i="11"/>
  <c r="AU832" i="11"/>
  <c r="M832" i="11"/>
  <c r="AU831" i="11"/>
  <c r="M831" i="11"/>
  <c r="AU830" i="11"/>
  <c r="M830" i="11"/>
  <c r="AU829" i="11"/>
  <c r="M829" i="11"/>
  <c r="AU828" i="11"/>
  <c r="M828" i="11"/>
  <c r="AU827" i="11"/>
  <c r="M827" i="11"/>
  <c r="AU826" i="11"/>
  <c r="M826" i="11"/>
  <c r="AU825" i="11"/>
  <c r="M825" i="11"/>
  <c r="AU824" i="11"/>
  <c r="M824" i="11"/>
  <c r="AU823" i="11"/>
  <c r="M823" i="11"/>
  <c r="AU822" i="11"/>
  <c r="M822" i="11"/>
  <c r="AU821" i="11"/>
  <c r="M821" i="11"/>
  <c r="AU820" i="11"/>
  <c r="M820" i="11"/>
  <c r="AU819" i="11"/>
  <c r="M819" i="11"/>
  <c r="AU818" i="11"/>
  <c r="M818" i="11"/>
  <c r="AU817" i="11"/>
  <c r="M817" i="11"/>
  <c r="AU816" i="11"/>
  <c r="M816" i="11"/>
  <c r="AU815" i="11"/>
  <c r="M815" i="11"/>
  <c r="AU814" i="11"/>
  <c r="M814" i="11"/>
  <c r="AU813" i="11"/>
  <c r="M813" i="11"/>
  <c r="AU812" i="11"/>
  <c r="M812" i="11"/>
  <c r="AU811" i="11"/>
  <c r="M811" i="11"/>
  <c r="AU810" i="11"/>
  <c r="M810" i="11"/>
  <c r="AU809" i="11"/>
  <c r="M809" i="11"/>
  <c r="AU808" i="11"/>
  <c r="M808" i="11"/>
  <c r="AU807" i="11"/>
  <c r="M807" i="11"/>
  <c r="AU806" i="11"/>
  <c r="M806" i="11"/>
  <c r="AU805" i="11"/>
  <c r="M805" i="11"/>
  <c r="AU804" i="11"/>
  <c r="M804" i="11"/>
  <c r="AU803" i="11"/>
  <c r="M803" i="11"/>
  <c r="AU802" i="11"/>
  <c r="M802" i="11"/>
  <c r="AU801" i="11"/>
  <c r="M801" i="11"/>
  <c r="AU800" i="11"/>
  <c r="M800" i="11"/>
  <c r="AU799" i="11"/>
  <c r="M799" i="11"/>
  <c r="AU798" i="11"/>
  <c r="M798" i="11"/>
  <c r="AU797" i="11"/>
  <c r="M797" i="11"/>
  <c r="AU796" i="11"/>
  <c r="M796" i="11"/>
  <c r="AU795" i="11"/>
  <c r="M795" i="11"/>
  <c r="AU794" i="11"/>
  <c r="M794" i="11"/>
  <c r="AU793" i="11"/>
  <c r="M793" i="11"/>
  <c r="AU792" i="11"/>
  <c r="M792" i="11"/>
  <c r="AU791" i="11"/>
  <c r="M791" i="11"/>
  <c r="AU790" i="11"/>
  <c r="M790" i="11"/>
  <c r="AU789" i="11"/>
  <c r="M789" i="11"/>
  <c r="AU788" i="11"/>
  <c r="M788" i="11"/>
  <c r="AU787" i="11"/>
  <c r="M787" i="11"/>
  <c r="AU786" i="11"/>
  <c r="M786" i="11"/>
  <c r="AU785" i="11"/>
  <c r="M785" i="11"/>
  <c r="AU784" i="11"/>
  <c r="M784" i="11"/>
  <c r="AU783" i="11"/>
  <c r="M783" i="11"/>
  <c r="AU782" i="11"/>
  <c r="M782" i="11"/>
  <c r="AU781" i="11"/>
  <c r="M781" i="11"/>
  <c r="AU780" i="11"/>
  <c r="M780" i="11"/>
  <c r="AU779" i="11"/>
  <c r="M779" i="11"/>
  <c r="AU778" i="11"/>
  <c r="M778" i="11"/>
  <c r="AU777" i="11"/>
  <c r="M777" i="11"/>
  <c r="AU776" i="11"/>
  <c r="M776" i="11"/>
  <c r="AU775" i="11"/>
  <c r="M775" i="11"/>
  <c r="AU774" i="11"/>
  <c r="M774" i="11"/>
  <c r="AU773" i="11"/>
  <c r="M773" i="11"/>
  <c r="AU772" i="11"/>
  <c r="M772" i="11"/>
  <c r="AU771" i="11"/>
  <c r="M771" i="11"/>
  <c r="AU770" i="11"/>
  <c r="M770" i="11"/>
  <c r="AU769" i="11"/>
  <c r="M769" i="11"/>
  <c r="AU768" i="11"/>
  <c r="M768" i="11"/>
  <c r="AU767" i="11"/>
  <c r="M767" i="11"/>
  <c r="AU766" i="11"/>
  <c r="M766" i="11"/>
  <c r="AU765" i="11"/>
  <c r="M765" i="11"/>
  <c r="AU764" i="11"/>
  <c r="M764" i="11"/>
  <c r="AU763" i="11"/>
  <c r="M763" i="11"/>
  <c r="AU762" i="11"/>
  <c r="M762" i="11"/>
  <c r="AU761" i="11"/>
  <c r="M761" i="11"/>
  <c r="AU760" i="11"/>
  <c r="M760" i="11"/>
  <c r="AU759" i="11"/>
  <c r="M759" i="11"/>
  <c r="AU758" i="11"/>
  <c r="M758" i="11"/>
  <c r="AU757" i="11"/>
  <c r="M757" i="11"/>
  <c r="AU756" i="11"/>
  <c r="M756" i="11"/>
  <c r="AU755" i="11"/>
  <c r="M755" i="11"/>
  <c r="AU754" i="11"/>
  <c r="M754" i="11"/>
  <c r="AU753" i="11"/>
  <c r="M753" i="11"/>
  <c r="AU752" i="11"/>
  <c r="M752" i="11"/>
  <c r="AU751" i="11"/>
  <c r="M751" i="11"/>
  <c r="AU750" i="11"/>
  <c r="M750" i="11"/>
  <c r="AU749" i="11"/>
  <c r="M749" i="11"/>
  <c r="AU748" i="11"/>
  <c r="M748" i="11"/>
  <c r="AU747" i="11"/>
  <c r="M747" i="11"/>
  <c r="AU746" i="11"/>
  <c r="M746" i="11"/>
  <c r="AU745" i="11"/>
  <c r="M745" i="11"/>
  <c r="AU744" i="11"/>
  <c r="M744" i="11"/>
  <c r="AU743" i="11"/>
  <c r="M743" i="11"/>
  <c r="AU742" i="11"/>
  <c r="M742" i="11"/>
  <c r="AU741" i="11"/>
  <c r="M741" i="11"/>
  <c r="AU740" i="11"/>
  <c r="M740" i="11"/>
  <c r="AU739" i="11"/>
  <c r="M739" i="11"/>
  <c r="AU738" i="11"/>
  <c r="M738" i="11"/>
  <c r="AU737" i="11"/>
  <c r="M737" i="11"/>
  <c r="AU736" i="11"/>
  <c r="M736" i="11"/>
  <c r="AU735" i="11"/>
  <c r="M735" i="11"/>
  <c r="AU734" i="11"/>
  <c r="M734" i="11"/>
  <c r="AU733" i="11"/>
  <c r="M733" i="11"/>
  <c r="AU732" i="11"/>
  <c r="M732" i="11"/>
  <c r="AU731" i="11"/>
  <c r="M731" i="11"/>
  <c r="AU730" i="11"/>
  <c r="M730" i="11"/>
  <c r="AU729" i="11"/>
  <c r="M729" i="11"/>
  <c r="AU728" i="11"/>
  <c r="M728" i="11"/>
  <c r="AU727" i="11"/>
  <c r="M727" i="11"/>
  <c r="AU726" i="11"/>
  <c r="M726" i="11"/>
  <c r="AU725" i="11"/>
  <c r="M725" i="11"/>
  <c r="AU724" i="11"/>
  <c r="M724" i="11"/>
  <c r="AU723" i="11"/>
  <c r="M723" i="11"/>
  <c r="AU722" i="11"/>
  <c r="M722" i="11"/>
  <c r="AU721" i="11"/>
  <c r="M721" i="11"/>
  <c r="AU720" i="11"/>
  <c r="M720" i="11"/>
  <c r="AU719" i="11"/>
  <c r="M719" i="11"/>
  <c r="AU718" i="11"/>
  <c r="M718" i="11"/>
  <c r="AU717" i="11"/>
  <c r="M717" i="11"/>
  <c r="AU716" i="11"/>
  <c r="M716" i="11"/>
  <c r="AU715" i="11"/>
  <c r="M715" i="11"/>
  <c r="AU714" i="11"/>
  <c r="M714" i="11"/>
  <c r="AU713" i="11"/>
  <c r="M713" i="11"/>
  <c r="AU712" i="11"/>
  <c r="M712" i="11"/>
  <c r="AU711" i="11"/>
  <c r="M711" i="11"/>
  <c r="AU710" i="11"/>
  <c r="M710" i="11"/>
  <c r="AU709" i="11"/>
  <c r="M709" i="11"/>
  <c r="AU708" i="11"/>
  <c r="M708" i="11"/>
  <c r="AU707" i="11"/>
  <c r="M707" i="11"/>
  <c r="AU706" i="11"/>
  <c r="M706" i="11"/>
  <c r="AU705" i="11"/>
  <c r="M705" i="11"/>
  <c r="AU704" i="11"/>
  <c r="M704" i="11"/>
  <c r="AU703" i="11"/>
  <c r="M703" i="11"/>
  <c r="AU702" i="11"/>
  <c r="M702" i="11"/>
  <c r="AU701" i="11"/>
  <c r="M701" i="11"/>
  <c r="AU700" i="11"/>
  <c r="M700" i="11"/>
  <c r="AU699" i="11"/>
  <c r="M699" i="11"/>
  <c r="AU698" i="11"/>
  <c r="M698" i="11"/>
  <c r="AU697" i="11"/>
  <c r="M697" i="11"/>
  <c r="AU696" i="11"/>
  <c r="M696" i="11"/>
  <c r="AU695" i="11"/>
  <c r="M695" i="11"/>
  <c r="AU694" i="11"/>
  <c r="M694" i="11"/>
  <c r="AU693" i="11"/>
  <c r="M693" i="11"/>
  <c r="AU692" i="11"/>
  <c r="M692" i="11"/>
  <c r="AU691" i="11"/>
  <c r="M691" i="11"/>
  <c r="AU690" i="11"/>
  <c r="M690" i="11"/>
  <c r="AU689" i="11"/>
  <c r="M689" i="11"/>
  <c r="AU688" i="11"/>
  <c r="M688" i="11"/>
  <c r="AU687" i="11"/>
  <c r="M687" i="11"/>
  <c r="AU686" i="11"/>
  <c r="M686" i="11"/>
  <c r="AU685" i="11"/>
  <c r="M685" i="11"/>
  <c r="AU684" i="11"/>
  <c r="M684" i="11"/>
  <c r="AU683" i="11"/>
  <c r="M683" i="11"/>
  <c r="AU682" i="11"/>
  <c r="M682" i="11"/>
  <c r="AU681" i="11"/>
  <c r="M681" i="11"/>
  <c r="AU680" i="11"/>
  <c r="M680" i="11"/>
  <c r="AU679" i="11"/>
  <c r="M679" i="11"/>
  <c r="AU678" i="11"/>
  <c r="M678" i="11"/>
  <c r="AU677" i="11"/>
  <c r="M677" i="11"/>
  <c r="AU676" i="11"/>
  <c r="M676" i="11"/>
  <c r="AU675" i="11"/>
  <c r="M675" i="11"/>
  <c r="AU674" i="11"/>
  <c r="M674" i="11"/>
  <c r="AU673" i="11"/>
  <c r="M673" i="11"/>
  <c r="AU672" i="11"/>
  <c r="M672" i="11"/>
  <c r="AU671" i="11"/>
  <c r="M671" i="11"/>
  <c r="AU670" i="11"/>
  <c r="M670" i="11"/>
  <c r="AU669" i="11"/>
  <c r="M669" i="11"/>
  <c r="AU668" i="11"/>
  <c r="M668" i="11"/>
  <c r="AU667" i="11"/>
  <c r="M667" i="11"/>
  <c r="AU666" i="11"/>
  <c r="M666" i="11"/>
  <c r="AU665" i="11"/>
  <c r="M665" i="11"/>
  <c r="AU664" i="11"/>
  <c r="M664" i="11"/>
  <c r="AU663" i="11"/>
  <c r="M663" i="11"/>
  <c r="AU662" i="11"/>
  <c r="M662" i="11"/>
  <c r="AU661" i="11"/>
  <c r="M661" i="11"/>
  <c r="AU660" i="11"/>
  <c r="M660" i="11"/>
  <c r="AU659" i="11"/>
  <c r="M659" i="11"/>
  <c r="AU658" i="11"/>
  <c r="M658" i="11"/>
  <c r="AU657" i="11"/>
  <c r="M657" i="11"/>
  <c r="AU656" i="11"/>
  <c r="M656" i="11"/>
  <c r="AU655" i="11"/>
  <c r="M655" i="11"/>
  <c r="AU654" i="11"/>
  <c r="M654" i="11"/>
  <c r="AU653" i="11"/>
  <c r="M653" i="11"/>
  <c r="AU652" i="11"/>
  <c r="M652" i="11"/>
  <c r="AU651" i="11"/>
  <c r="M651" i="11"/>
  <c r="AU650" i="11"/>
  <c r="M650" i="11"/>
  <c r="AU649" i="11"/>
  <c r="M649" i="11"/>
  <c r="AU648" i="11"/>
  <c r="M648" i="11"/>
  <c r="AU647" i="11"/>
  <c r="M647" i="11"/>
  <c r="AU646" i="11"/>
  <c r="M646" i="11"/>
  <c r="AU645" i="11"/>
  <c r="M645" i="11"/>
  <c r="AU644" i="11"/>
  <c r="M644" i="11"/>
  <c r="AU643" i="11"/>
  <c r="M643" i="11"/>
  <c r="AU642" i="11"/>
  <c r="M642" i="11"/>
  <c r="AU641" i="11"/>
  <c r="M641" i="11"/>
  <c r="AU640" i="11"/>
  <c r="M640" i="11"/>
  <c r="AU639" i="11"/>
  <c r="M639" i="11"/>
  <c r="AU638" i="11"/>
  <c r="M638" i="11"/>
  <c r="AU637" i="11"/>
  <c r="M637" i="11"/>
  <c r="AU636" i="11"/>
  <c r="M636" i="11"/>
  <c r="AU635" i="11"/>
  <c r="M635" i="11"/>
  <c r="AU634" i="11"/>
  <c r="M634" i="11"/>
  <c r="AU633" i="11"/>
  <c r="M633" i="11"/>
  <c r="AU632" i="11"/>
  <c r="M632" i="11"/>
  <c r="AU631" i="11"/>
  <c r="M631" i="11"/>
  <c r="AU630" i="11"/>
  <c r="M630" i="11"/>
  <c r="AU629" i="11"/>
  <c r="M629" i="11"/>
  <c r="AU628" i="11"/>
  <c r="M628" i="11"/>
  <c r="AU627" i="11"/>
  <c r="M627" i="11"/>
  <c r="AU626" i="11"/>
  <c r="M626" i="11"/>
  <c r="AU625" i="11"/>
  <c r="M625" i="11"/>
  <c r="AU624" i="11"/>
  <c r="M624" i="11"/>
  <c r="AU623" i="11"/>
  <c r="M623" i="11"/>
  <c r="AU622" i="11"/>
  <c r="M622" i="11"/>
  <c r="AU621" i="11"/>
  <c r="M621" i="11"/>
  <c r="AU620" i="11"/>
  <c r="M620" i="11"/>
  <c r="AU619" i="11"/>
  <c r="M619" i="11"/>
  <c r="AU618" i="11"/>
  <c r="M618" i="11"/>
  <c r="AU617" i="11"/>
  <c r="M617" i="11"/>
  <c r="AU616" i="11"/>
  <c r="M616" i="11"/>
  <c r="AU615" i="11"/>
  <c r="M615" i="11"/>
  <c r="AU614" i="11"/>
  <c r="M614" i="11"/>
  <c r="AU613" i="11"/>
  <c r="M613" i="11"/>
  <c r="AU612" i="11"/>
  <c r="M612" i="11"/>
  <c r="AU611" i="11"/>
  <c r="M611" i="11"/>
  <c r="AU610" i="11"/>
  <c r="M610" i="11"/>
  <c r="AU609" i="11"/>
  <c r="M609" i="11"/>
  <c r="AU608" i="11"/>
  <c r="M608" i="11"/>
  <c r="AU607" i="11"/>
  <c r="M607" i="11"/>
  <c r="AU606" i="11"/>
  <c r="M606" i="11"/>
  <c r="AU605" i="11"/>
  <c r="M605" i="11"/>
  <c r="AU604" i="11"/>
  <c r="M604" i="11"/>
  <c r="AU603" i="11"/>
  <c r="M603" i="11"/>
  <c r="AU602" i="11"/>
  <c r="M602" i="11"/>
  <c r="AU601" i="11"/>
  <c r="M601" i="11"/>
  <c r="AU600" i="11"/>
  <c r="M600" i="11"/>
  <c r="AU599" i="11"/>
  <c r="M599" i="11"/>
  <c r="AU598" i="11"/>
  <c r="M598" i="11"/>
  <c r="AU597" i="11"/>
  <c r="M597" i="11"/>
  <c r="AU596" i="11"/>
  <c r="M596" i="11"/>
  <c r="AU595" i="11"/>
  <c r="M595" i="11"/>
  <c r="AU594" i="11"/>
  <c r="M594" i="11"/>
  <c r="AU593" i="11"/>
  <c r="M593" i="11"/>
  <c r="AU592" i="11"/>
  <c r="M592" i="11"/>
  <c r="AU591" i="11"/>
  <c r="M591" i="11"/>
  <c r="AU590" i="11"/>
  <c r="M590" i="11"/>
  <c r="AU589" i="11"/>
  <c r="M589" i="11"/>
  <c r="AU588" i="11"/>
  <c r="M588" i="11"/>
  <c r="AU587" i="11"/>
  <c r="M587" i="11"/>
  <c r="AU586" i="11"/>
  <c r="M586" i="11"/>
  <c r="AU585" i="11"/>
  <c r="M585" i="11"/>
  <c r="AU584" i="11"/>
  <c r="M584" i="11"/>
  <c r="AU583" i="11"/>
  <c r="M583" i="11"/>
  <c r="AU582" i="11"/>
  <c r="M582" i="11"/>
  <c r="AU581" i="11"/>
  <c r="M581" i="11"/>
  <c r="AU580" i="11"/>
  <c r="M580" i="11"/>
  <c r="AU579" i="11"/>
  <c r="M579" i="11"/>
  <c r="AU578" i="11"/>
  <c r="M578" i="11"/>
  <c r="AU577" i="11"/>
  <c r="M577" i="11"/>
  <c r="AU576" i="11"/>
  <c r="M576" i="11"/>
  <c r="AU575" i="11"/>
  <c r="M575" i="11"/>
  <c r="AU574" i="11"/>
  <c r="M574" i="11"/>
  <c r="AU573" i="11"/>
  <c r="M573" i="11"/>
  <c r="AU572" i="11"/>
  <c r="M572" i="11"/>
  <c r="AU571" i="11"/>
  <c r="M571" i="11"/>
  <c r="AU570" i="11"/>
  <c r="M570" i="11"/>
  <c r="AU569" i="11"/>
  <c r="M569" i="11"/>
  <c r="AU568" i="11"/>
  <c r="M568" i="11"/>
  <c r="AU567" i="11"/>
  <c r="M567" i="11"/>
  <c r="AU566" i="11"/>
  <c r="M566" i="11"/>
  <c r="AU565" i="11"/>
  <c r="M565" i="11"/>
  <c r="AU564" i="11"/>
  <c r="M564" i="11"/>
  <c r="AU563" i="11"/>
  <c r="M563" i="11"/>
  <c r="AU562" i="11"/>
  <c r="M562" i="11"/>
  <c r="AU561" i="11"/>
  <c r="M561" i="11"/>
  <c r="AU560" i="11"/>
  <c r="M560" i="11"/>
  <c r="AU559" i="11"/>
  <c r="M559" i="11"/>
  <c r="AU558" i="11"/>
  <c r="M558" i="11"/>
  <c r="AU557" i="11"/>
  <c r="M557" i="11"/>
  <c r="AU556" i="11"/>
  <c r="M556" i="11"/>
  <c r="AU555" i="11"/>
  <c r="M555" i="11"/>
  <c r="AU554" i="11"/>
  <c r="M554" i="11"/>
  <c r="AU553" i="11"/>
  <c r="M553" i="11"/>
  <c r="AU552" i="11"/>
  <c r="M552" i="11"/>
  <c r="AU551" i="11"/>
  <c r="M551" i="11"/>
  <c r="AU550" i="11"/>
  <c r="M550" i="11"/>
  <c r="AU549" i="11"/>
  <c r="M549" i="11"/>
  <c r="AU548" i="11"/>
  <c r="M548" i="11"/>
  <c r="AU547" i="11"/>
  <c r="M547" i="11"/>
  <c r="AU546" i="11"/>
  <c r="M546" i="11"/>
  <c r="AU545" i="11"/>
  <c r="M545" i="11"/>
  <c r="AU544" i="11"/>
  <c r="M544" i="11"/>
  <c r="AU543" i="11"/>
  <c r="M543" i="11"/>
  <c r="AU542" i="11"/>
  <c r="M542" i="11"/>
  <c r="AU541" i="11"/>
  <c r="M541" i="11"/>
  <c r="AU540" i="11"/>
  <c r="M540" i="11"/>
  <c r="AU539" i="11"/>
  <c r="M539" i="11"/>
  <c r="AU538" i="11"/>
  <c r="M538" i="11"/>
  <c r="AU537" i="11"/>
  <c r="M537" i="11"/>
  <c r="AU536" i="11"/>
  <c r="M536" i="11"/>
  <c r="AU535" i="11"/>
  <c r="M535" i="11"/>
  <c r="AU534" i="11"/>
  <c r="M534" i="11"/>
  <c r="AU533" i="11"/>
  <c r="M533" i="11"/>
  <c r="AU532" i="11"/>
  <c r="M532" i="11"/>
  <c r="AU531" i="11"/>
  <c r="M531" i="11"/>
  <c r="AU530" i="11"/>
  <c r="M530" i="11"/>
  <c r="AU529" i="11"/>
  <c r="M529" i="11"/>
  <c r="AU528" i="11"/>
  <c r="M528" i="11"/>
  <c r="AU527" i="11"/>
  <c r="M527" i="11"/>
  <c r="AU526" i="11"/>
  <c r="M526" i="11"/>
  <c r="AU525" i="11"/>
  <c r="M525" i="11"/>
  <c r="AU524" i="11"/>
  <c r="M524" i="11"/>
  <c r="AU523" i="11"/>
  <c r="M523" i="11"/>
  <c r="AU522" i="11"/>
  <c r="M522" i="11"/>
  <c r="AU521" i="11"/>
  <c r="M521" i="11"/>
  <c r="AU520" i="11"/>
  <c r="M520" i="11"/>
  <c r="AU519" i="11"/>
  <c r="M519" i="11"/>
  <c r="AU518" i="11"/>
  <c r="M518" i="11"/>
  <c r="AU517" i="11"/>
  <c r="M517" i="11"/>
  <c r="AU516" i="11"/>
  <c r="M516" i="11"/>
  <c r="AU515" i="11"/>
  <c r="M515" i="11"/>
  <c r="AU514" i="11"/>
  <c r="M514" i="11"/>
  <c r="AU513" i="11"/>
  <c r="M513" i="11"/>
  <c r="AU512" i="11"/>
  <c r="M512" i="11"/>
  <c r="AU511" i="11"/>
  <c r="M511" i="11"/>
  <c r="AU510" i="11"/>
  <c r="M510" i="11"/>
  <c r="AU509" i="11"/>
  <c r="M509" i="11"/>
  <c r="AU508" i="11"/>
  <c r="M508" i="11"/>
  <c r="AU507" i="11"/>
  <c r="M507" i="11"/>
  <c r="AU506" i="11"/>
  <c r="M506" i="11"/>
  <c r="AU505" i="11"/>
  <c r="M505" i="11"/>
  <c r="AU504" i="11"/>
  <c r="M504" i="11"/>
  <c r="AU503" i="11"/>
  <c r="M503" i="11"/>
  <c r="AU502" i="11"/>
  <c r="M502" i="11"/>
  <c r="AU501" i="11"/>
  <c r="M501" i="11"/>
  <c r="AU500" i="11"/>
  <c r="M500" i="11"/>
  <c r="AU499" i="11"/>
  <c r="M499" i="11"/>
  <c r="AU498" i="11"/>
  <c r="M498" i="11"/>
  <c r="AU497" i="11"/>
  <c r="M497" i="11"/>
  <c r="AU496" i="11"/>
  <c r="M496" i="11"/>
  <c r="AU495" i="11"/>
  <c r="M495" i="11"/>
  <c r="AU494" i="11"/>
  <c r="M494" i="11"/>
  <c r="AU493" i="11"/>
  <c r="M493" i="11"/>
  <c r="AU492" i="11"/>
  <c r="M492" i="11"/>
  <c r="AU491" i="11"/>
  <c r="M491" i="11"/>
  <c r="AU490" i="11"/>
  <c r="M490" i="11"/>
  <c r="AU489" i="11"/>
  <c r="M489" i="11"/>
  <c r="AU488" i="11"/>
  <c r="M488" i="11"/>
  <c r="AU487" i="11"/>
  <c r="M487" i="11"/>
  <c r="AU486" i="11"/>
  <c r="M486" i="11"/>
  <c r="AU485" i="11"/>
  <c r="M485" i="11"/>
  <c r="AU484" i="11"/>
  <c r="M484" i="11"/>
  <c r="AU483" i="11"/>
  <c r="M483" i="11"/>
  <c r="AU482" i="11"/>
  <c r="M482" i="11"/>
  <c r="AU481" i="11"/>
  <c r="M481" i="11"/>
  <c r="AU480" i="11"/>
  <c r="M480" i="11"/>
  <c r="AU479" i="11"/>
  <c r="M479" i="11"/>
  <c r="AU478" i="11"/>
  <c r="M478" i="11"/>
  <c r="AU477" i="11"/>
  <c r="M477" i="11"/>
  <c r="AU476" i="11"/>
  <c r="M476" i="11"/>
  <c r="AU475" i="11"/>
  <c r="M475" i="11"/>
  <c r="AU474" i="11"/>
  <c r="M474" i="11"/>
  <c r="AU473" i="11"/>
  <c r="M473" i="11"/>
  <c r="AU472" i="11"/>
  <c r="M472" i="11"/>
  <c r="AU471" i="11"/>
  <c r="M471" i="11"/>
  <c r="AU470" i="11"/>
  <c r="M470" i="11"/>
  <c r="AU469" i="11"/>
  <c r="M469" i="11"/>
  <c r="AU468" i="11"/>
  <c r="M468" i="11"/>
  <c r="AU467" i="11"/>
  <c r="M467" i="11"/>
  <c r="AU466" i="11"/>
  <c r="M466" i="11"/>
  <c r="AU465" i="11"/>
  <c r="M465" i="11"/>
  <c r="AU464" i="11"/>
  <c r="M464" i="11"/>
  <c r="AU463" i="11"/>
  <c r="M463" i="11"/>
  <c r="AU462" i="11"/>
  <c r="M462" i="11"/>
  <c r="AU461" i="11"/>
  <c r="M461" i="11"/>
  <c r="AU460" i="11"/>
  <c r="M460" i="11"/>
  <c r="AU459" i="11"/>
  <c r="M459" i="11"/>
  <c r="AU458" i="11"/>
  <c r="M458" i="11"/>
  <c r="AU457" i="11"/>
  <c r="M457" i="11"/>
  <c r="AU456" i="11"/>
  <c r="M456" i="11"/>
  <c r="AU455" i="11"/>
  <c r="M455" i="11"/>
  <c r="AU454" i="11"/>
  <c r="M454" i="11"/>
  <c r="AU453" i="11"/>
  <c r="M453" i="11"/>
  <c r="AU452" i="11"/>
  <c r="M452" i="11"/>
  <c r="AU451" i="11"/>
  <c r="M451" i="11"/>
  <c r="AU450" i="11"/>
  <c r="M450" i="11"/>
  <c r="AU449" i="11"/>
  <c r="M449" i="11"/>
  <c r="AU448" i="11"/>
  <c r="M448" i="11"/>
  <c r="AU447" i="11"/>
  <c r="M447" i="11"/>
  <c r="AU446" i="11"/>
  <c r="M446" i="11"/>
  <c r="AU445" i="11"/>
  <c r="M445" i="11"/>
  <c r="AU444" i="11"/>
  <c r="M444" i="11"/>
  <c r="AU443" i="11"/>
  <c r="M443" i="11"/>
  <c r="AU442" i="11"/>
  <c r="M442" i="11"/>
  <c r="AU441" i="11"/>
  <c r="M441" i="11"/>
  <c r="AU440" i="11"/>
  <c r="M440" i="11"/>
  <c r="AU439" i="11"/>
  <c r="M439" i="11"/>
  <c r="AU438" i="11"/>
  <c r="M438" i="11"/>
  <c r="AU437" i="11"/>
  <c r="M437" i="11"/>
  <c r="AU436" i="11"/>
  <c r="M436" i="11"/>
  <c r="AU435" i="11"/>
  <c r="M435" i="11"/>
  <c r="AU434" i="11"/>
  <c r="M434" i="11"/>
  <c r="AU433" i="11"/>
  <c r="M433" i="11"/>
  <c r="AU432" i="11"/>
  <c r="M432" i="11"/>
  <c r="AU431" i="11"/>
  <c r="M431" i="11"/>
  <c r="AU430" i="11"/>
  <c r="M430" i="11"/>
  <c r="AU429" i="11"/>
  <c r="M429" i="11"/>
  <c r="AU428" i="11"/>
  <c r="M428" i="11"/>
  <c r="AU427" i="11"/>
  <c r="M427" i="11"/>
  <c r="AU426" i="11"/>
  <c r="M426" i="11"/>
  <c r="AU425" i="11"/>
  <c r="M425" i="11"/>
  <c r="AU424" i="11"/>
  <c r="M424" i="11"/>
  <c r="AU423" i="11"/>
  <c r="M423" i="11"/>
  <c r="AU422" i="11"/>
  <c r="M422" i="11"/>
  <c r="AU421" i="11"/>
  <c r="M421" i="11"/>
  <c r="AU420" i="11"/>
  <c r="M420" i="11"/>
  <c r="AU419" i="11"/>
  <c r="M419" i="11"/>
  <c r="AU418" i="11"/>
  <c r="M418" i="11"/>
  <c r="AU417" i="11"/>
  <c r="M417" i="11"/>
  <c r="AU416" i="11"/>
  <c r="M416" i="11"/>
  <c r="AU415" i="11"/>
  <c r="M415" i="11"/>
  <c r="AU414" i="11"/>
  <c r="M414" i="11"/>
  <c r="AU413" i="11"/>
  <c r="M413" i="11"/>
  <c r="AU412" i="11"/>
  <c r="M412" i="11"/>
  <c r="AU411" i="11"/>
  <c r="M411" i="11"/>
  <c r="AU410" i="11"/>
  <c r="M410" i="11"/>
  <c r="AU409" i="11"/>
  <c r="M409" i="11"/>
  <c r="AU408" i="11"/>
  <c r="M408" i="11"/>
  <c r="AU407" i="11"/>
  <c r="M407" i="11"/>
  <c r="AU406" i="11"/>
  <c r="M406" i="11"/>
  <c r="AU405" i="11"/>
  <c r="M405" i="11"/>
  <c r="AU404" i="11"/>
  <c r="M404" i="11"/>
  <c r="AU403" i="11"/>
  <c r="M403" i="11"/>
  <c r="AU402" i="11"/>
  <c r="M402" i="11"/>
  <c r="AU401" i="11"/>
  <c r="M401" i="11"/>
  <c r="AU400" i="11"/>
  <c r="M400" i="11"/>
  <c r="AU399" i="11"/>
  <c r="M399" i="11"/>
  <c r="AU398" i="11"/>
  <c r="M398" i="11"/>
  <c r="AU397" i="11"/>
  <c r="M397" i="11"/>
  <c r="AU396" i="11"/>
  <c r="M396" i="11"/>
  <c r="AU395" i="11"/>
  <c r="M395" i="11"/>
  <c r="AU394" i="11"/>
  <c r="M394" i="11"/>
  <c r="AU393" i="11"/>
  <c r="M393" i="11"/>
  <c r="AU392" i="11"/>
  <c r="M392" i="11"/>
  <c r="AU391" i="11"/>
  <c r="M391" i="11"/>
  <c r="AU390" i="11"/>
  <c r="M390" i="11"/>
  <c r="AU389" i="11"/>
  <c r="M389" i="11"/>
  <c r="AU388" i="11"/>
  <c r="M388" i="11"/>
  <c r="AU387" i="11"/>
  <c r="M387" i="11"/>
  <c r="AU386" i="11"/>
  <c r="M386" i="11"/>
  <c r="AU385" i="11"/>
  <c r="M385" i="11"/>
  <c r="AU384" i="11"/>
  <c r="M384" i="11"/>
  <c r="AU383" i="11"/>
  <c r="M383" i="11"/>
  <c r="AU382" i="11"/>
  <c r="M382" i="11"/>
  <c r="AU381" i="11"/>
  <c r="M381" i="11"/>
  <c r="AU380" i="11"/>
  <c r="M380" i="11"/>
  <c r="AU379" i="11"/>
  <c r="M379" i="11"/>
  <c r="AU378" i="11"/>
  <c r="M378" i="11"/>
  <c r="AU377" i="11"/>
  <c r="M377" i="11"/>
  <c r="AU376" i="11"/>
  <c r="M376" i="11"/>
  <c r="AU375" i="11"/>
  <c r="M375" i="11"/>
  <c r="AU374" i="11"/>
  <c r="M374" i="11"/>
  <c r="AU373" i="11"/>
  <c r="M373" i="11"/>
  <c r="AU372" i="11"/>
  <c r="M372" i="11"/>
  <c r="AU371" i="11"/>
  <c r="M371" i="11"/>
  <c r="AU370" i="11"/>
  <c r="M370" i="11"/>
  <c r="AU369" i="11"/>
  <c r="M369" i="11"/>
  <c r="AU368" i="11"/>
  <c r="M368" i="11"/>
  <c r="AU367" i="11"/>
  <c r="M367" i="11"/>
  <c r="AU366" i="11"/>
  <c r="M366" i="11"/>
  <c r="AU365" i="11"/>
  <c r="M365" i="11"/>
  <c r="AU364" i="11"/>
  <c r="M364" i="11"/>
  <c r="AU363" i="11"/>
  <c r="M363" i="11"/>
  <c r="AU362" i="11"/>
  <c r="M362" i="11"/>
  <c r="AU361" i="11"/>
  <c r="M361" i="11"/>
  <c r="AU360" i="11"/>
  <c r="M360" i="11"/>
  <c r="AU359" i="11"/>
  <c r="M359" i="11"/>
  <c r="AU358" i="11"/>
  <c r="M358" i="11"/>
  <c r="AU357" i="11"/>
  <c r="M357" i="11"/>
  <c r="AU356" i="11"/>
  <c r="M356" i="11"/>
  <c r="AU355" i="11"/>
  <c r="M355" i="11"/>
  <c r="AU354" i="11"/>
  <c r="M354" i="11"/>
  <c r="AU353" i="11"/>
  <c r="M353" i="11"/>
  <c r="AU352" i="11"/>
  <c r="M352" i="11"/>
  <c r="AU351" i="11"/>
  <c r="M351" i="11"/>
  <c r="AU350" i="11"/>
  <c r="M350" i="11"/>
  <c r="AU349" i="11"/>
  <c r="M349" i="11"/>
  <c r="AU348" i="11"/>
  <c r="M348" i="11"/>
  <c r="AU347" i="11"/>
  <c r="M347" i="11"/>
  <c r="AU346" i="11"/>
  <c r="M346" i="11"/>
  <c r="AU345" i="11"/>
  <c r="M345" i="11"/>
  <c r="AU344" i="11"/>
  <c r="M344" i="11"/>
  <c r="AU343" i="11"/>
  <c r="M343" i="11"/>
  <c r="AU342" i="11"/>
  <c r="M342" i="11"/>
  <c r="AU341" i="11"/>
  <c r="M341" i="11"/>
  <c r="AU340" i="11"/>
  <c r="M340" i="11"/>
  <c r="AU339" i="11"/>
  <c r="M339" i="11"/>
  <c r="AU338" i="11"/>
  <c r="M338" i="11"/>
  <c r="AU337" i="11"/>
  <c r="M337" i="11"/>
  <c r="AU336" i="11"/>
  <c r="M336" i="11"/>
  <c r="AU335" i="11"/>
  <c r="M335" i="11"/>
  <c r="AU334" i="11"/>
  <c r="M334" i="11"/>
  <c r="AU333" i="11"/>
  <c r="M333" i="11"/>
  <c r="AU332" i="11"/>
  <c r="M332" i="11"/>
  <c r="AU331" i="11"/>
  <c r="M331" i="11"/>
  <c r="AU330" i="11"/>
  <c r="M330" i="11"/>
  <c r="AU329" i="11"/>
  <c r="M329" i="11"/>
  <c r="AU328" i="11"/>
  <c r="M328" i="11"/>
  <c r="AU327" i="11"/>
  <c r="M327" i="11"/>
  <c r="AU326" i="11"/>
  <c r="M326" i="11"/>
  <c r="AU325" i="11"/>
  <c r="M325" i="11"/>
  <c r="AU324" i="11"/>
  <c r="M324" i="11"/>
  <c r="AU323" i="11"/>
  <c r="M323" i="11"/>
  <c r="AU322" i="11"/>
  <c r="M322" i="11"/>
  <c r="AU321" i="11"/>
  <c r="M321" i="11"/>
  <c r="AU320" i="11"/>
  <c r="M320" i="11"/>
  <c r="AU319" i="11"/>
  <c r="M319" i="11"/>
  <c r="AU318" i="11"/>
  <c r="M318" i="11"/>
  <c r="AU317" i="11"/>
  <c r="M317" i="11"/>
  <c r="AU316" i="11"/>
  <c r="M316" i="11"/>
  <c r="AU315" i="11"/>
  <c r="M315" i="11"/>
  <c r="AU314" i="11"/>
  <c r="M314" i="11"/>
  <c r="AU313" i="11"/>
  <c r="M313" i="11"/>
  <c r="AU312" i="11"/>
  <c r="M312" i="11"/>
  <c r="AU311" i="11"/>
  <c r="M311" i="11"/>
  <c r="AU310" i="11"/>
  <c r="M310" i="11"/>
  <c r="AU309" i="11"/>
  <c r="M309" i="11"/>
  <c r="AU308" i="11"/>
  <c r="M308" i="11"/>
  <c r="AU307" i="11"/>
  <c r="M307" i="11"/>
  <c r="AU306" i="11"/>
  <c r="M306" i="11"/>
  <c r="AU305" i="11"/>
  <c r="M305" i="11"/>
  <c r="AU304" i="11"/>
  <c r="M304" i="11"/>
  <c r="AU303" i="11"/>
  <c r="M303" i="11"/>
  <c r="AU302" i="11"/>
  <c r="M302" i="11"/>
  <c r="AU301" i="11"/>
  <c r="M301" i="11"/>
  <c r="AU300" i="11"/>
  <c r="M300" i="11"/>
  <c r="AU299" i="11"/>
  <c r="M299" i="11"/>
  <c r="AU298" i="11"/>
  <c r="M298" i="11"/>
  <c r="AU297" i="11"/>
  <c r="M297" i="11"/>
  <c r="AU296" i="11"/>
  <c r="M296" i="11"/>
  <c r="AU295" i="11"/>
  <c r="M295" i="11"/>
  <c r="AU294" i="11"/>
  <c r="M294" i="11"/>
  <c r="AU293" i="11"/>
  <c r="M293" i="11"/>
  <c r="AU292" i="11"/>
  <c r="M292" i="11"/>
  <c r="AU291" i="11"/>
  <c r="M291" i="11"/>
  <c r="AU290" i="11"/>
  <c r="M290" i="11"/>
  <c r="AU289" i="11"/>
  <c r="M289" i="11"/>
  <c r="AU288" i="11"/>
  <c r="M288" i="11"/>
  <c r="AU287" i="11"/>
  <c r="M287" i="11"/>
  <c r="AU286" i="11"/>
  <c r="M286" i="11"/>
  <c r="AU285" i="11"/>
  <c r="M285" i="11"/>
  <c r="AU284" i="11"/>
  <c r="M284" i="11"/>
  <c r="AU283" i="11"/>
  <c r="M283" i="11"/>
  <c r="AU282" i="11"/>
  <c r="M282" i="11"/>
  <c r="AU281" i="11"/>
  <c r="M281" i="11"/>
  <c r="AU280" i="11"/>
  <c r="M280" i="11"/>
  <c r="AU279" i="11"/>
  <c r="M279" i="11"/>
  <c r="AU278" i="11"/>
  <c r="M278" i="11"/>
  <c r="AU277" i="11"/>
  <c r="M277" i="11"/>
  <c r="AU276" i="11"/>
  <c r="M276" i="11"/>
  <c r="AU275" i="11"/>
  <c r="M275" i="11"/>
  <c r="AU274" i="11"/>
  <c r="M274" i="11"/>
  <c r="AU273" i="11"/>
  <c r="M273" i="11"/>
  <c r="AU272" i="11"/>
  <c r="M272" i="11"/>
  <c r="AU271" i="11"/>
  <c r="M271" i="11"/>
  <c r="AU270" i="11"/>
  <c r="M270" i="11"/>
  <c r="AU269" i="11"/>
  <c r="M269" i="11"/>
  <c r="AU268" i="11"/>
  <c r="M268" i="11"/>
  <c r="AU267" i="11"/>
  <c r="M267" i="11"/>
  <c r="AU266" i="11"/>
  <c r="M266" i="11"/>
  <c r="AU265" i="11"/>
  <c r="M265" i="11"/>
  <c r="AU264" i="11"/>
  <c r="M264" i="11"/>
  <c r="AU263" i="11"/>
  <c r="M263" i="11"/>
  <c r="AU262" i="11"/>
  <c r="M262" i="11"/>
  <c r="AU261" i="11"/>
  <c r="M261" i="11"/>
  <c r="AU260" i="11"/>
  <c r="M260" i="11"/>
  <c r="AU259" i="11"/>
  <c r="M259" i="11"/>
  <c r="AU258" i="11"/>
  <c r="M258" i="11"/>
  <c r="AU257" i="11"/>
  <c r="M257" i="11"/>
  <c r="AU256" i="11"/>
  <c r="M256" i="11"/>
  <c r="AU255" i="11"/>
  <c r="M255" i="11"/>
  <c r="AU254" i="11"/>
  <c r="M254" i="11"/>
  <c r="AU253" i="11"/>
  <c r="M253" i="11"/>
  <c r="AU252" i="11"/>
  <c r="M252" i="11"/>
  <c r="AU251" i="11"/>
  <c r="M251" i="11"/>
  <c r="AU250" i="11"/>
  <c r="M250" i="11"/>
  <c r="AU249" i="11"/>
  <c r="M249" i="11"/>
  <c r="AU248" i="11"/>
  <c r="M248" i="11"/>
  <c r="AU247" i="11"/>
  <c r="M247" i="11"/>
  <c r="AU246" i="11"/>
  <c r="M246" i="11"/>
  <c r="AU245" i="11"/>
  <c r="M245" i="11"/>
  <c r="AU244" i="11"/>
  <c r="M244" i="11"/>
  <c r="AU243" i="11"/>
  <c r="M243" i="11"/>
  <c r="AU242" i="11"/>
  <c r="M242" i="11"/>
  <c r="AU241" i="11"/>
  <c r="M241" i="11"/>
  <c r="AU240" i="11"/>
  <c r="M240" i="11"/>
  <c r="AU239" i="11"/>
  <c r="M239" i="11"/>
  <c r="AU238" i="11"/>
  <c r="M238" i="11"/>
  <c r="AU237" i="11"/>
  <c r="M237" i="11"/>
  <c r="AU236" i="11"/>
  <c r="M236" i="11"/>
  <c r="AU235" i="11"/>
  <c r="M235" i="11"/>
  <c r="AU234" i="11"/>
  <c r="M234" i="11"/>
  <c r="AU233" i="11"/>
  <c r="M233" i="11"/>
  <c r="AU232" i="11"/>
  <c r="M232" i="11"/>
  <c r="AU231" i="11"/>
  <c r="M231" i="11"/>
  <c r="AU230" i="11"/>
  <c r="M230" i="11"/>
  <c r="AU229" i="11"/>
  <c r="M229" i="11"/>
  <c r="AU228" i="11"/>
  <c r="M228" i="11"/>
  <c r="AU227" i="11"/>
  <c r="M227" i="11"/>
  <c r="AU226" i="11"/>
  <c r="M226" i="11"/>
  <c r="AU225" i="11"/>
  <c r="M225" i="11"/>
  <c r="AU224" i="11"/>
  <c r="M224" i="11"/>
  <c r="AU223" i="11"/>
  <c r="M223" i="11"/>
  <c r="AU222" i="11"/>
  <c r="M222" i="11"/>
  <c r="AU221" i="11"/>
  <c r="M221" i="11"/>
  <c r="AU220" i="11"/>
  <c r="M220" i="11"/>
  <c r="AU219" i="11"/>
  <c r="M219" i="11"/>
  <c r="AU218" i="11"/>
  <c r="M218" i="11"/>
  <c r="AU217" i="11"/>
  <c r="M217" i="11"/>
  <c r="AU216" i="11"/>
  <c r="M216" i="11"/>
  <c r="AU215" i="11"/>
  <c r="M215" i="11"/>
  <c r="AU214" i="11"/>
  <c r="M214" i="11"/>
  <c r="AU213" i="11"/>
  <c r="M213" i="11"/>
  <c r="AU212" i="11"/>
  <c r="M212" i="11"/>
  <c r="AU211" i="11"/>
  <c r="M211" i="11"/>
  <c r="AU210" i="11"/>
  <c r="M210" i="11"/>
  <c r="AU209" i="11"/>
  <c r="M209" i="11"/>
  <c r="AU208" i="11"/>
  <c r="M208" i="11"/>
  <c r="AU207" i="11"/>
  <c r="M207" i="11"/>
  <c r="AU206" i="11"/>
  <c r="M206" i="11"/>
  <c r="AU205" i="11"/>
  <c r="M205" i="11"/>
  <c r="AU204" i="11"/>
  <c r="M204" i="11"/>
  <c r="AU203" i="11"/>
  <c r="M203" i="11"/>
  <c r="AU202" i="11"/>
  <c r="M202" i="11"/>
  <c r="AU201" i="11"/>
  <c r="M201" i="11"/>
  <c r="AU200" i="11"/>
  <c r="M200" i="11"/>
  <c r="AU199" i="11"/>
  <c r="M199" i="11"/>
  <c r="AU198" i="11"/>
  <c r="M198" i="11"/>
  <c r="AU197" i="11"/>
  <c r="M197" i="11"/>
  <c r="AU196" i="11"/>
  <c r="M196" i="11"/>
  <c r="AU195" i="11"/>
  <c r="M195" i="11"/>
  <c r="AU194" i="11"/>
  <c r="M194" i="11"/>
  <c r="AU193" i="11"/>
  <c r="M193" i="11"/>
  <c r="AU192" i="11"/>
  <c r="M192" i="11"/>
  <c r="AU191" i="11"/>
  <c r="M191" i="11"/>
  <c r="AU190" i="11"/>
  <c r="M190" i="11"/>
  <c r="AU189" i="11"/>
  <c r="M189" i="11"/>
  <c r="AU188" i="11"/>
  <c r="M188" i="11"/>
  <c r="AU187" i="11"/>
  <c r="M187" i="11"/>
  <c r="AU186" i="11"/>
  <c r="M186" i="11"/>
  <c r="AU185" i="11"/>
  <c r="M185" i="11"/>
  <c r="AU184" i="11"/>
  <c r="M184" i="11"/>
  <c r="AU183" i="11"/>
  <c r="M183" i="11"/>
  <c r="AU182" i="11"/>
  <c r="M182" i="11"/>
  <c r="AU181" i="11"/>
  <c r="M181" i="11"/>
  <c r="AU180" i="11"/>
  <c r="M180" i="11"/>
  <c r="AU179" i="11"/>
  <c r="M179" i="11"/>
  <c r="AU178" i="11"/>
  <c r="M178" i="11"/>
  <c r="AU177" i="11"/>
  <c r="M177" i="11"/>
  <c r="AU176" i="11"/>
  <c r="M176" i="11"/>
  <c r="AU175" i="11"/>
  <c r="M175" i="11"/>
  <c r="AU174" i="11"/>
  <c r="M174" i="11"/>
  <c r="AU173" i="11"/>
  <c r="M173" i="11"/>
  <c r="AU172" i="11"/>
  <c r="M172" i="11"/>
  <c r="AU171" i="11"/>
  <c r="M171" i="11"/>
  <c r="AU170" i="11"/>
  <c r="M170" i="11"/>
  <c r="AU169" i="11"/>
  <c r="M169" i="11"/>
  <c r="AU168" i="11"/>
  <c r="M168" i="11"/>
  <c r="AU167" i="11"/>
  <c r="M167" i="11"/>
  <c r="AU166" i="11"/>
  <c r="M166" i="11"/>
  <c r="AU165" i="11"/>
  <c r="M165" i="11"/>
  <c r="AU164" i="11"/>
  <c r="M164" i="11"/>
  <c r="AU163" i="11"/>
  <c r="M163" i="11"/>
  <c r="AU162" i="11"/>
  <c r="M162" i="11"/>
  <c r="AU161" i="11"/>
  <c r="M161" i="11"/>
  <c r="AU160" i="11"/>
  <c r="M160" i="11"/>
  <c r="AU159" i="11"/>
  <c r="M159" i="11"/>
  <c r="AU158" i="11"/>
  <c r="M158" i="11"/>
  <c r="AU157" i="11"/>
  <c r="M157" i="11"/>
  <c r="AU156" i="11"/>
  <c r="M156" i="11"/>
  <c r="AU155" i="11"/>
  <c r="M155" i="11"/>
  <c r="AU154" i="11"/>
  <c r="M154" i="11"/>
  <c r="AU153" i="11"/>
  <c r="M153" i="11"/>
  <c r="AU152" i="11"/>
  <c r="M152" i="11"/>
  <c r="AU151" i="11"/>
  <c r="M151" i="11"/>
  <c r="AU150" i="11"/>
  <c r="M150" i="11"/>
  <c r="AU149" i="11"/>
  <c r="M149" i="11"/>
  <c r="AU148" i="11"/>
  <c r="M148" i="11"/>
  <c r="AU147" i="11"/>
  <c r="M147" i="11"/>
  <c r="AU146" i="11"/>
  <c r="M146" i="11"/>
  <c r="AU145" i="11"/>
  <c r="M145" i="11"/>
  <c r="AU144" i="11"/>
  <c r="M144" i="11"/>
  <c r="AU143" i="11"/>
  <c r="M143" i="11"/>
  <c r="AU142" i="11"/>
  <c r="M142" i="11"/>
  <c r="AU141" i="11"/>
  <c r="M141" i="11"/>
  <c r="AU140" i="11"/>
  <c r="M140" i="11"/>
  <c r="AU139" i="11"/>
  <c r="M139" i="11"/>
  <c r="AU138" i="11"/>
  <c r="M138" i="11"/>
  <c r="AU137" i="11"/>
  <c r="M137" i="11"/>
  <c r="AU136" i="11"/>
  <c r="M136" i="11"/>
  <c r="AU135" i="11"/>
  <c r="M135" i="11"/>
  <c r="AU134" i="11"/>
  <c r="M134" i="11"/>
  <c r="AU133" i="11"/>
  <c r="M133" i="11"/>
  <c r="AU132" i="11"/>
  <c r="M132" i="11"/>
  <c r="AU131" i="11"/>
  <c r="M131" i="11"/>
  <c r="AU130" i="11"/>
  <c r="M130" i="11"/>
  <c r="AU129" i="11"/>
  <c r="M129" i="11"/>
  <c r="AU128" i="11"/>
  <c r="M128" i="11"/>
  <c r="AU127" i="11"/>
  <c r="M127" i="11"/>
  <c r="AU126" i="11"/>
  <c r="M126" i="11"/>
  <c r="AU125" i="11"/>
  <c r="M125" i="11"/>
  <c r="AU124" i="11"/>
  <c r="M124" i="11"/>
  <c r="AU123" i="11"/>
  <c r="M123" i="11"/>
  <c r="AU122" i="11"/>
  <c r="M122" i="11"/>
  <c r="AU121" i="11"/>
  <c r="M121" i="11"/>
  <c r="AU120" i="11"/>
  <c r="M120" i="11"/>
  <c r="AU119" i="11"/>
  <c r="M119" i="11"/>
  <c r="AU118" i="11"/>
  <c r="M118" i="11"/>
  <c r="AU117" i="11"/>
  <c r="M117" i="11"/>
  <c r="AU116" i="11"/>
  <c r="M116" i="11"/>
  <c r="AU115" i="11"/>
  <c r="M115" i="11"/>
  <c r="AU114" i="11"/>
  <c r="M114" i="11"/>
  <c r="AU113" i="11"/>
  <c r="M113" i="11"/>
  <c r="AU112" i="11"/>
  <c r="M112" i="11"/>
  <c r="AU111" i="11"/>
  <c r="M111" i="11"/>
  <c r="AU110" i="11"/>
  <c r="M110" i="11"/>
  <c r="AU109" i="11"/>
  <c r="M109" i="11"/>
  <c r="AU108" i="11"/>
  <c r="M108" i="11"/>
  <c r="AU107" i="11"/>
  <c r="M107" i="11"/>
  <c r="AU106" i="11"/>
  <c r="M106" i="11"/>
  <c r="AU105" i="11"/>
  <c r="M105" i="11"/>
  <c r="AU104" i="11"/>
  <c r="M104" i="11"/>
  <c r="AU103" i="11"/>
  <c r="M103" i="11"/>
  <c r="AU102" i="11"/>
  <c r="M102" i="11"/>
  <c r="AU101" i="11"/>
  <c r="M101" i="11"/>
  <c r="AU100" i="11"/>
  <c r="M100" i="11"/>
  <c r="AU99" i="11"/>
  <c r="M99" i="11"/>
  <c r="AU98" i="11"/>
  <c r="M98" i="11"/>
  <c r="AU97" i="11"/>
  <c r="M97" i="11"/>
  <c r="AU96" i="11"/>
  <c r="M96" i="11"/>
  <c r="AU95" i="11"/>
  <c r="M95" i="11"/>
  <c r="AU94" i="11"/>
  <c r="M94" i="11"/>
  <c r="AU93" i="11"/>
  <c r="M93" i="11"/>
  <c r="AU92" i="11"/>
  <c r="M92" i="11"/>
  <c r="AU91" i="11"/>
  <c r="M91" i="11"/>
  <c r="AU90" i="11"/>
  <c r="M90" i="11"/>
  <c r="AU89" i="11"/>
  <c r="M89" i="11"/>
  <c r="AU88" i="11"/>
  <c r="M88" i="11"/>
  <c r="AU87" i="11"/>
  <c r="M87" i="11"/>
  <c r="AU86" i="11"/>
  <c r="M86" i="11"/>
  <c r="AU85" i="11"/>
  <c r="M85" i="11"/>
  <c r="AU84" i="11"/>
  <c r="M84" i="11"/>
  <c r="AU83" i="11"/>
  <c r="M83" i="11"/>
  <c r="AU82" i="11"/>
  <c r="M82" i="11"/>
  <c r="AU81" i="11"/>
  <c r="M81" i="11"/>
  <c r="AU80" i="11"/>
  <c r="M80" i="11"/>
  <c r="AU79" i="11"/>
  <c r="M79" i="11"/>
  <c r="AU78" i="11"/>
  <c r="M78" i="11"/>
  <c r="AU77" i="11"/>
  <c r="M77" i="11"/>
  <c r="AU76" i="11"/>
  <c r="M76" i="11"/>
  <c r="AU75" i="11"/>
  <c r="M75" i="11"/>
  <c r="AU74" i="11"/>
  <c r="M74" i="11"/>
  <c r="AU73" i="11"/>
  <c r="M73" i="11"/>
  <c r="AU72" i="11"/>
  <c r="M72" i="11"/>
  <c r="AU71" i="11"/>
  <c r="M71" i="11"/>
  <c r="AU70" i="11"/>
  <c r="M70" i="11"/>
  <c r="AU69" i="11"/>
  <c r="M69" i="11"/>
  <c r="AU68" i="11"/>
  <c r="M68" i="11"/>
  <c r="AU67" i="11"/>
  <c r="M67" i="11"/>
  <c r="AU66" i="11"/>
  <c r="M66" i="11"/>
  <c r="AU65" i="11"/>
  <c r="M65" i="11"/>
  <c r="AU64" i="11"/>
  <c r="M64" i="11"/>
  <c r="AU63" i="11"/>
  <c r="M63" i="11"/>
  <c r="AU62" i="11"/>
  <c r="M62" i="11"/>
  <c r="AU61" i="11"/>
  <c r="M61" i="11"/>
  <c r="AU60" i="11"/>
  <c r="M60" i="11"/>
  <c r="AU59" i="11"/>
  <c r="M59" i="11"/>
  <c r="AU58" i="11"/>
  <c r="M58" i="11"/>
  <c r="AU57" i="11"/>
  <c r="M57" i="11"/>
  <c r="AU56" i="11"/>
  <c r="M56" i="11"/>
  <c r="AU55" i="11"/>
  <c r="M55" i="11"/>
  <c r="AU54" i="11"/>
  <c r="M54" i="11"/>
  <c r="AU53" i="11"/>
  <c r="M53" i="11"/>
  <c r="AU52" i="11"/>
  <c r="M52" i="11"/>
  <c r="AU51" i="11"/>
  <c r="M51" i="11"/>
  <c r="AU50" i="11"/>
  <c r="M50" i="11"/>
  <c r="AU49" i="11"/>
  <c r="M49" i="11"/>
  <c r="AU48" i="11"/>
  <c r="M48" i="11"/>
  <c r="AU47" i="11"/>
  <c r="M47" i="11"/>
  <c r="AU46" i="11"/>
  <c r="M46" i="11"/>
  <c r="AU45" i="11"/>
  <c r="M45" i="11"/>
  <c r="AU44" i="11"/>
  <c r="M44" i="11"/>
  <c r="AU43" i="11"/>
  <c r="M43" i="11"/>
  <c r="AU42" i="11"/>
  <c r="M42" i="11"/>
  <c r="AU41" i="11"/>
  <c r="M41" i="11"/>
  <c r="AU40" i="11"/>
  <c r="M40" i="11"/>
  <c r="AU39" i="11"/>
  <c r="M39" i="11"/>
  <c r="AU38" i="11"/>
  <c r="M38" i="11"/>
  <c r="AU37" i="11"/>
  <c r="M37" i="11"/>
  <c r="AU36" i="11"/>
  <c r="M36" i="11"/>
  <c r="AU35" i="11"/>
  <c r="M35" i="11"/>
  <c r="AU34" i="11"/>
  <c r="M34" i="11"/>
  <c r="AU33" i="11"/>
  <c r="M33" i="11"/>
  <c r="AU32" i="11"/>
  <c r="M32" i="11"/>
  <c r="AU31" i="11"/>
  <c r="M31" i="11"/>
  <c r="AU30" i="11"/>
  <c r="M30" i="11"/>
  <c r="AU29" i="11"/>
  <c r="M29" i="11"/>
  <c r="AU28" i="11"/>
  <c r="M28" i="11"/>
  <c r="AU27" i="11"/>
  <c r="M27" i="11"/>
  <c r="AU26" i="11"/>
  <c r="M26" i="11"/>
  <c r="AU25" i="11"/>
  <c r="M25" i="11"/>
  <c r="AU24" i="11"/>
  <c r="M24" i="11"/>
  <c r="AU23" i="11"/>
  <c r="M23" i="11"/>
  <c r="AU22" i="11"/>
  <c r="M22" i="11"/>
  <c r="AU21" i="11"/>
  <c r="M21" i="11"/>
  <c r="AU20" i="11"/>
  <c r="M20" i="11"/>
  <c r="AU19" i="11"/>
  <c r="M19" i="11"/>
  <c r="AU18" i="11"/>
  <c r="M18" i="11"/>
  <c r="AU17" i="11"/>
  <c r="M17" i="11"/>
  <c r="AW16" i="11"/>
  <c r="AR16" i="11"/>
  <c r="M16" i="11"/>
  <c r="N16" i="11" s="1"/>
  <c r="I16" i="11"/>
  <c r="B15" i="11"/>
  <c r="AN12" i="11"/>
  <c r="BH5" i="11"/>
  <c r="BF5" i="11"/>
  <c r="M16" i="9"/>
  <c r="M14" i="9"/>
  <c r="C14" i="14" l="1"/>
  <c r="N61" i="11"/>
  <c r="AZ61" i="11"/>
  <c r="N127" i="11"/>
  <c r="AZ127" i="11"/>
  <c r="N199" i="11"/>
  <c r="P199" i="11" s="1"/>
  <c r="AZ199" i="11"/>
  <c r="N271" i="11"/>
  <c r="AZ271" i="11"/>
  <c r="N331" i="11"/>
  <c r="AZ331" i="11"/>
  <c r="N385" i="11"/>
  <c r="AZ385" i="11"/>
  <c r="N451" i="11"/>
  <c r="P451" i="11" s="1"/>
  <c r="AZ451" i="11"/>
  <c r="N511" i="11"/>
  <c r="AZ511" i="11"/>
  <c r="N571" i="11"/>
  <c r="P571" i="11" s="1"/>
  <c r="AZ571" i="11"/>
  <c r="N631" i="11"/>
  <c r="AZ631" i="11"/>
  <c r="N685" i="11"/>
  <c r="AZ685" i="11"/>
  <c r="N751" i="11"/>
  <c r="AZ751" i="11"/>
  <c r="N811" i="11"/>
  <c r="AZ811" i="11"/>
  <c r="N871" i="11"/>
  <c r="AZ871" i="11"/>
  <c r="N919" i="11"/>
  <c r="P919" i="11" s="1"/>
  <c r="AZ919" i="11"/>
  <c r="N979" i="11"/>
  <c r="AZ979" i="11"/>
  <c r="N1021" i="11"/>
  <c r="AZ1021" i="11"/>
  <c r="N1075" i="11"/>
  <c r="AZ1075" i="11"/>
  <c r="N1123" i="11"/>
  <c r="P1123" i="11" s="1"/>
  <c r="AZ1123" i="11"/>
  <c r="N1153" i="11"/>
  <c r="P1153" i="11" s="1"/>
  <c r="AZ1153" i="11"/>
  <c r="N1177" i="11"/>
  <c r="AZ1177" i="11"/>
  <c r="N1201" i="11"/>
  <c r="AZ1201" i="11"/>
  <c r="N1213" i="11"/>
  <c r="AZ1213" i="11"/>
  <c r="N1225" i="11"/>
  <c r="AZ1225" i="11"/>
  <c r="N1237" i="11"/>
  <c r="AZ1237" i="11"/>
  <c r="N1249" i="11"/>
  <c r="AZ1249" i="11"/>
  <c r="N1261" i="11"/>
  <c r="AZ1261" i="11"/>
  <c r="N1273" i="11"/>
  <c r="AZ1273" i="11"/>
  <c r="N1285" i="11"/>
  <c r="AZ1285" i="11"/>
  <c r="N1297" i="11"/>
  <c r="AZ1297" i="11"/>
  <c r="N1309" i="11"/>
  <c r="AZ1309" i="11"/>
  <c r="N1321" i="11"/>
  <c r="AZ1321" i="11"/>
  <c r="N1333" i="11"/>
  <c r="AZ1333" i="11"/>
  <c r="N1345" i="11"/>
  <c r="AZ1345" i="11"/>
  <c r="N1375" i="11"/>
  <c r="AZ1375" i="11"/>
  <c r="N1405" i="11"/>
  <c r="AZ1405" i="11"/>
  <c r="N1417" i="11"/>
  <c r="AZ1417" i="11"/>
  <c r="N1429" i="11"/>
  <c r="P1429" i="11" s="1"/>
  <c r="AZ1429" i="11"/>
  <c r="N1441" i="11"/>
  <c r="P1441" i="11" s="1"/>
  <c r="AZ1441" i="11"/>
  <c r="N1453" i="11"/>
  <c r="AZ1453" i="11"/>
  <c r="N1465" i="11"/>
  <c r="AZ1465" i="11"/>
  <c r="N1477" i="11"/>
  <c r="AZ1477" i="11"/>
  <c r="N1489" i="11"/>
  <c r="P1489" i="11" s="1"/>
  <c r="AZ1489" i="11"/>
  <c r="N1495" i="11"/>
  <c r="P1495" i="11" s="1"/>
  <c r="AZ1495" i="11"/>
  <c r="N1507" i="11"/>
  <c r="AZ1507" i="11"/>
  <c r="N1519" i="11"/>
  <c r="AZ1519" i="11"/>
  <c r="N1531" i="11"/>
  <c r="AZ1531" i="11"/>
  <c r="N1543" i="11"/>
  <c r="AZ1543" i="11"/>
  <c r="N1555" i="11"/>
  <c r="P1555" i="11" s="1"/>
  <c r="AZ1555" i="11"/>
  <c r="N1567" i="11"/>
  <c r="P1567" i="11" s="1"/>
  <c r="AZ1567" i="11"/>
  <c r="N1579" i="11"/>
  <c r="AZ1579" i="11"/>
  <c r="N1591" i="11"/>
  <c r="AZ1591" i="11"/>
  <c r="N1609" i="11"/>
  <c r="AZ1609" i="11"/>
  <c r="N1645" i="11"/>
  <c r="AZ1645" i="11"/>
  <c r="N1657" i="11"/>
  <c r="AZ1657" i="11"/>
  <c r="N1669" i="11"/>
  <c r="P1669" i="11" s="1"/>
  <c r="AZ1669" i="11"/>
  <c r="N1681" i="11"/>
  <c r="AZ1681" i="11"/>
  <c r="N1693" i="11"/>
  <c r="AZ1693" i="11"/>
  <c r="N1705" i="11"/>
  <c r="AZ1705" i="11"/>
  <c r="N1717" i="11"/>
  <c r="AZ1717" i="11"/>
  <c r="N1729" i="11"/>
  <c r="AZ1729" i="11"/>
  <c r="N1741" i="11"/>
  <c r="AZ1741" i="11"/>
  <c r="N1753" i="11"/>
  <c r="AZ1753" i="11"/>
  <c r="N1765" i="11"/>
  <c r="AZ1765" i="11"/>
  <c r="N1777" i="11"/>
  <c r="AZ1777" i="11"/>
  <c r="N1789" i="11"/>
  <c r="AZ1789" i="11"/>
  <c r="N1801" i="11"/>
  <c r="P1801" i="11" s="1"/>
  <c r="AZ1801" i="11"/>
  <c r="N1813" i="11"/>
  <c r="AZ1813" i="11"/>
  <c r="N1825" i="11"/>
  <c r="AZ1825" i="11"/>
  <c r="N1837" i="11"/>
  <c r="AZ1837" i="11"/>
  <c r="N1849" i="11"/>
  <c r="AZ1849" i="11"/>
  <c r="N1861" i="11"/>
  <c r="AZ1861" i="11"/>
  <c r="N1873" i="11"/>
  <c r="AZ1873" i="11"/>
  <c r="N1879" i="11"/>
  <c r="AZ1879" i="11"/>
  <c r="N1897" i="11"/>
  <c r="AZ1897" i="11"/>
  <c r="N1909" i="11"/>
  <c r="AZ1909" i="11"/>
  <c r="N1921" i="11"/>
  <c r="AZ1921" i="11"/>
  <c r="N1933" i="11"/>
  <c r="AZ1933" i="11"/>
  <c r="N1945" i="11"/>
  <c r="AZ1945" i="11"/>
  <c r="N1957" i="11"/>
  <c r="AZ1957" i="11"/>
  <c r="N1969" i="11"/>
  <c r="AZ1969" i="11"/>
  <c r="N1981" i="11"/>
  <c r="AZ1981" i="11"/>
  <c r="N1993" i="11"/>
  <c r="AZ1993" i="11"/>
  <c r="N2005" i="11"/>
  <c r="AZ2005" i="11"/>
  <c r="N26" i="11"/>
  <c r="AZ26" i="11"/>
  <c r="N38" i="11"/>
  <c r="AZ38" i="11"/>
  <c r="N50" i="11"/>
  <c r="AZ50" i="11"/>
  <c r="N62" i="11"/>
  <c r="AZ62" i="11"/>
  <c r="N74" i="11"/>
  <c r="AZ74" i="11"/>
  <c r="N92" i="11"/>
  <c r="AZ92" i="11"/>
  <c r="N104" i="11"/>
  <c r="AZ104" i="11"/>
  <c r="N116" i="11"/>
  <c r="P116" i="11" s="1"/>
  <c r="AZ116" i="11"/>
  <c r="N128" i="11"/>
  <c r="AZ128" i="11"/>
  <c r="N140" i="11"/>
  <c r="AZ140" i="11"/>
  <c r="N152" i="11"/>
  <c r="P152" i="11" s="1"/>
  <c r="AZ152" i="11"/>
  <c r="N164" i="11"/>
  <c r="AZ164" i="11"/>
  <c r="N182" i="11"/>
  <c r="AZ182" i="11"/>
  <c r="N194" i="11"/>
  <c r="P194" i="11" s="1"/>
  <c r="AZ194" i="11"/>
  <c r="N206" i="11"/>
  <c r="AZ206" i="11"/>
  <c r="N218" i="11"/>
  <c r="AZ218" i="11"/>
  <c r="N230" i="11"/>
  <c r="AZ230" i="11"/>
  <c r="N242" i="11"/>
  <c r="AZ242" i="11"/>
  <c r="N254" i="11"/>
  <c r="P254" i="11" s="1"/>
  <c r="AZ254" i="11"/>
  <c r="N266" i="11"/>
  <c r="AZ266" i="11"/>
  <c r="N284" i="11"/>
  <c r="AZ284" i="11"/>
  <c r="N296" i="11"/>
  <c r="AZ296" i="11"/>
  <c r="N308" i="11"/>
  <c r="AZ308" i="11"/>
  <c r="N320" i="11"/>
  <c r="AZ320" i="11"/>
  <c r="N332" i="11"/>
  <c r="P332" i="11" s="1"/>
  <c r="AZ332" i="11"/>
  <c r="N344" i="11"/>
  <c r="P344" i="11" s="1"/>
  <c r="AZ344" i="11"/>
  <c r="N356" i="11"/>
  <c r="P356" i="11" s="1"/>
  <c r="AZ356" i="11"/>
  <c r="N368" i="11"/>
  <c r="AZ368" i="11"/>
  <c r="N380" i="11"/>
  <c r="P380" i="11" s="1"/>
  <c r="AZ380" i="11"/>
  <c r="N392" i="11"/>
  <c r="AZ392" i="11"/>
  <c r="N404" i="11"/>
  <c r="P404" i="11" s="1"/>
  <c r="AZ404" i="11"/>
  <c r="N422" i="11"/>
  <c r="AZ422" i="11"/>
  <c r="N434" i="11"/>
  <c r="AZ434" i="11"/>
  <c r="N446" i="11"/>
  <c r="AZ446" i="11"/>
  <c r="N458" i="11"/>
  <c r="AZ458" i="11"/>
  <c r="N470" i="11"/>
  <c r="AZ470" i="11"/>
  <c r="N476" i="11"/>
  <c r="AZ476" i="11"/>
  <c r="N488" i="11"/>
  <c r="AZ488" i="11"/>
  <c r="N500" i="11"/>
  <c r="AZ500" i="11"/>
  <c r="N512" i="11"/>
  <c r="AZ512" i="11"/>
  <c r="N530" i="11"/>
  <c r="AZ530" i="11"/>
  <c r="N542" i="11"/>
  <c r="AZ542" i="11"/>
  <c r="N554" i="11"/>
  <c r="P554" i="11" s="1"/>
  <c r="AZ554" i="11"/>
  <c r="N560" i="11"/>
  <c r="AZ560" i="11"/>
  <c r="N572" i="11"/>
  <c r="P572" i="11" s="1"/>
  <c r="AZ572" i="11"/>
  <c r="N590" i="11"/>
  <c r="AZ590" i="11"/>
  <c r="N602" i="11"/>
  <c r="AZ602" i="11"/>
  <c r="N614" i="11"/>
  <c r="AZ614" i="11"/>
  <c r="N626" i="11"/>
  <c r="AZ626" i="11"/>
  <c r="N638" i="11"/>
  <c r="AZ638" i="11"/>
  <c r="N650" i="11"/>
  <c r="AZ650" i="11"/>
  <c r="N662" i="11"/>
  <c r="AZ662" i="11"/>
  <c r="N674" i="11"/>
  <c r="AZ674" i="11"/>
  <c r="N686" i="11"/>
  <c r="AZ686" i="11"/>
  <c r="N704" i="11"/>
  <c r="P704" i="11" s="1"/>
  <c r="AZ704" i="11"/>
  <c r="N716" i="11"/>
  <c r="AZ716" i="11"/>
  <c r="N728" i="11"/>
  <c r="AZ728" i="11"/>
  <c r="N740" i="11"/>
  <c r="AZ740" i="11"/>
  <c r="N752" i="11"/>
  <c r="AZ752" i="11"/>
  <c r="N764" i="11"/>
  <c r="AZ764" i="11"/>
  <c r="N782" i="11"/>
  <c r="AZ782" i="11"/>
  <c r="N794" i="11"/>
  <c r="AZ794" i="11"/>
  <c r="N806" i="11"/>
  <c r="AZ806" i="11"/>
  <c r="N824" i="11"/>
  <c r="AZ824" i="11"/>
  <c r="N836" i="11"/>
  <c r="AZ836" i="11"/>
  <c r="N848" i="11"/>
  <c r="AZ848" i="11"/>
  <c r="N860" i="11"/>
  <c r="AZ860" i="11"/>
  <c r="N872" i="11"/>
  <c r="P872" i="11" s="1"/>
  <c r="AZ872" i="11"/>
  <c r="N884" i="11"/>
  <c r="AZ884" i="11"/>
  <c r="N896" i="11"/>
  <c r="AZ896" i="11"/>
  <c r="N908" i="11"/>
  <c r="AZ908" i="11"/>
  <c r="N926" i="11"/>
  <c r="AZ926" i="11"/>
  <c r="N938" i="11"/>
  <c r="AZ938" i="11"/>
  <c r="N950" i="11"/>
  <c r="P950" i="11" s="1"/>
  <c r="AZ950" i="11"/>
  <c r="N962" i="11"/>
  <c r="AZ962" i="11"/>
  <c r="N974" i="11"/>
  <c r="AZ974" i="11"/>
  <c r="N986" i="11"/>
  <c r="AZ986" i="11"/>
  <c r="N998" i="11"/>
  <c r="AZ998" i="11"/>
  <c r="N1016" i="11"/>
  <c r="P1016" i="11" s="1"/>
  <c r="AZ1016" i="11"/>
  <c r="N1028" i="11"/>
  <c r="AZ1028" i="11"/>
  <c r="N1040" i="11"/>
  <c r="AZ1040" i="11"/>
  <c r="N1052" i="11"/>
  <c r="AZ1052" i="11"/>
  <c r="N1064" i="11"/>
  <c r="AZ1064" i="11"/>
  <c r="N1070" i="11"/>
  <c r="AZ1070" i="11"/>
  <c r="N1082" i="11"/>
  <c r="AZ1082" i="11"/>
  <c r="N1088" i="11"/>
  <c r="P1088" i="11" s="1"/>
  <c r="AZ1088" i="11"/>
  <c r="N1094" i="11"/>
  <c r="AZ1094" i="11"/>
  <c r="N1106" i="11"/>
  <c r="AZ1106" i="11"/>
  <c r="N1112" i="11"/>
  <c r="AZ1112" i="11"/>
  <c r="N1118" i="11"/>
  <c r="AZ1118" i="11"/>
  <c r="N1124" i="11"/>
  <c r="P1124" i="11" s="1"/>
  <c r="AZ1124" i="11"/>
  <c r="N1130" i="11"/>
  <c r="P1130" i="11" s="1"/>
  <c r="AZ1130" i="11"/>
  <c r="N1136" i="11"/>
  <c r="AZ1136" i="11"/>
  <c r="N1142" i="11"/>
  <c r="AZ1142" i="11"/>
  <c r="N1148" i="11"/>
  <c r="AZ1148" i="11"/>
  <c r="N1154" i="11"/>
  <c r="AZ1154" i="11"/>
  <c r="N1160" i="11"/>
  <c r="AZ1160" i="11"/>
  <c r="N1166" i="11"/>
  <c r="AZ1166" i="11"/>
  <c r="N1172" i="11"/>
  <c r="AZ1172" i="11"/>
  <c r="N1178" i="11"/>
  <c r="AZ1178" i="11"/>
  <c r="N1184" i="11"/>
  <c r="AZ1184" i="11"/>
  <c r="N1190" i="11"/>
  <c r="AZ1190" i="11"/>
  <c r="N1196" i="11"/>
  <c r="AZ1196" i="11"/>
  <c r="N1202" i="11"/>
  <c r="AZ1202" i="11"/>
  <c r="N1208" i="11"/>
  <c r="AZ1208" i="11"/>
  <c r="N1214" i="11"/>
  <c r="P1214" i="11" s="1"/>
  <c r="AZ1214" i="11"/>
  <c r="N1220" i="11"/>
  <c r="AZ1220" i="11"/>
  <c r="N1226" i="11"/>
  <c r="AZ1226" i="11"/>
  <c r="N1232" i="11"/>
  <c r="AZ1232" i="11"/>
  <c r="N1238" i="11"/>
  <c r="AZ1238" i="11"/>
  <c r="N1244" i="11"/>
  <c r="P1244" i="11" s="1"/>
  <c r="AZ1244" i="11"/>
  <c r="N1250" i="11"/>
  <c r="AZ1250" i="11"/>
  <c r="N1262" i="11"/>
  <c r="AZ1262" i="11"/>
  <c r="N1268" i="11"/>
  <c r="AZ1268" i="11"/>
  <c r="N1274" i="11"/>
  <c r="P1274" i="11" s="1"/>
  <c r="AZ1274" i="11"/>
  <c r="N1280" i="11"/>
  <c r="AZ1280" i="11"/>
  <c r="N1286" i="11"/>
  <c r="AZ1286" i="11"/>
  <c r="N1292" i="11"/>
  <c r="AZ1292" i="11"/>
  <c r="N1298" i="11"/>
  <c r="P1298" i="11" s="1"/>
  <c r="AZ1298" i="11"/>
  <c r="N1304" i="11"/>
  <c r="AZ1304" i="11"/>
  <c r="N1310" i="11"/>
  <c r="AZ1310" i="11"/>
  <c r="N1316" i="11"/>
  <c r="AZ1316" i="11"/>
  <c r="N1322" i="11"/>
  <c r="P1322" i="11" s="1"/>
  <c r="AZ1322" i="11"/>
  <c r="N1328" i="11"/>
  <c r="AZ1328" i="11"/>
  <c r="N1334" i="11"/>
  <c r="AZ1334" i="11"/>
  <c r="N1340" i="11"/>
  <c r="AZ1340" i="11"/>
  <c r="N1346" i="11"/>
  <c r="AZ1346" i="11"/>
  <c r="N1352" i="11"/>
  <c r="P1352" i="11" s="1"/>
  <c r="AZ1352" i="11"/>
  <c r="N1358" i="11"/>
  <c r="AZ1358" i="11"/>
  <c r="N1364" i="11"/>
  <c r="AZ1364" i="11"/>
  <c r="N1370" i="11"/>
  <c r="P1370" i="11" s="1"/>
  <c r="AZ1370" i="11"/>
  <c r="N1376" i="11"/>
  <c r="AZ1376" i="11"/>
  <c r="N1382" i="11"/>
  <c r="AZ1382" i="11"/>
  <c r="N1388" i="11"/>
  <c r="AZ1388" i="11"/>
  <c r="N1394" i="11"/>
  <c r="P1394" i="11" s="1"/>
  <c r="AZ1394" i="11"/>
  <c r="N1400" i="11"/>
  <c r="AZ1400" i="11"/>
  <c r="N1406" i="11"/>
  <c r="AZ1406" i="11"/>
  <c r="N1412" i="11"/>
  <c r="AZ1412" i="11"/>
  <c r="N1418" i="11"/>
  <c r="AZ1418" i="11"/>
  <c r="N1424" i="11"/>
  <c r="P1424" i="11" s="1"/>
  <c r="AZ1424" i="11"/>
  <c r="N1430" i="11"/>
  <c r="AZ1430" i="11"/>
  <c r="N1436" i="11"/>
  <c r="AZ1436" i="11"/>
  <c r="N1442" i="11"/>
  <c r="AZ1442" i="11"/>
  <c r="N1448" i="11"/>
  <c r="AZ1448" i="11"/>
  <c r="N1454" i="11"/>
  <c r="P1454" i="11" s="1"/>
  <c r="AZ1454" i="11"/>
  <c r="N1460" i="11"/>
  <c r="P1460" i="11" s="1"/>
  <c r="AZ1460" i="11"/>
  <c r="N1466" i="11"/>
  <c r="AZ1466" i="11"/>
  <c r="N1472" i="11"/>
  <c r="AZ1472" i="11"/>
  <c r="N1478" i="11"/>
  <c r="AZ1478" i="11"/>
  <c r="N1484" i="11"/>
  <c r="AZ1484" i="11"/>
  <c r="N1490" i="11"/>
  <c r="AZ1490" i="11"/>
  <c r="N1496" i="11"/>
  <c r="P1496" i="11" s="1"/>
  <c r="AZ1496" i="11"/>
  <c r="N1502" i="11"/>
  <c r="AZ1502" i="11"/>
  <c r="N1508" i="11"/>
  <c r="AZ1508" i="11"/>
  <c r="N1514" i="11"/>
  <c r="AZ1514" i="11"/>
  <c r="N1520" i="11"/>
  <c r="AZ1520" i="11"/>
  <c r="N1526" i="11"/>
  <c r="AZ1526" i="11"/>
  <c r="N1532" i="11"/>
  <c r="AZ1532" i="11"/>
  <c r="N1538" i="11"/>
  <c r="AZ1538" i="11"/>
  <c r="N1544" i="11"/>
  <c r="AZ1544" i="11"/>
  <c r="N1550" i="11"/>
  <c r="AZ1550" i="11"/>
  <c r="N1556" i="11"/>
  <c r="AZ1556" i="11"/>
  <c r="N1562" i="11"/>
  <c r="AZ1562" i="11"/>
  <c r="N1568" i="11"/>
  <c r="P1568" i="11" s="1"/>
  <c r="AZ1568" i="11"/>
  <c r="N1574" i="11"/>
  <c r="AZ1574" i="11"/>
  <c r="N1580" i="11"/>
  <c r="AZ1580" i="11"/>
  <c r="N1586" i="11"/>
  <c r="AZ1586" i="11"/>
  <c r="N1592" i="11"/>
  <c r="AZ1592" i="11"/>
  <c r="N1598" i="11"/>
  <c r="AZ1598" i="11"/>
  <c r="N1604" i="11"/>
  <c r="AZ1604" i="11"/>
  <c r="N1610" i="11"/>
  <c r="P1610" i="11" s="1"/>
  <c r="AZ1610" i="11"/>
  <c r="N1616" i="11"/>
  <c r="P1616" i="11" s="1"/>
  <c r="AZ1616" i="11"/>
  <c r="N1622" i="11"/>
  <c r="AZ1622" i="11"/>
  <c r="N1628" i="11"/>
  <c r="P1628" i="11" s="1"/>
  <c r="AZ1628" i="11"/>
  <c r="N1634" i="11"/>
  <c r="P1634" i="11" s="1"/>
  <c r="AZ1634" i="11"/>
  <c r="N1640" i="11"/>
  <c r="P1640" i="11" s="1"/>
  <c r="AZ1640" i="11"/>
  <c r="N1646" i="11"/>
  <c r="AZ1646" i="11"/>
  <c r="N1652" i="11"/>
  <c r="AZ1652" i="11"/>
  <c r="N1658" i="11"/>
  <c r="AZ1658" i="11"/>
  <c r="N1664" i="11"/>
  <c r="AZ1664" i="11"/>
  <c r="N1670" i="11"/>
  <c r="AZ1670" i="11"/>
  <c r="N1676" i="11"/>
  <c r="AZ1676" i="11"/>
  <c r="N1682" i="11"/>
  <c r="AZ1682" i="11"/>
  <c r="N1688" i="11"/>
  <c r="AZ1688" i="11"/>
  <c r="N1694" i="11"/>
  <c r="AZ1694" i="11"/>
  <c r="N1700" i="11"/>
  <c r="AZ1700" i="11"/>
  <c r="N1706" i="11"/>
  <c r="P1706" i="11" s="1"/>
  <c r="AZ1706" i="11"/>
  <c r="N1712" i="11"/>
  <c r="P1712" i="11" s="1"/>
  <c r="AZ1712" i="11"/>
  <c r="N1718" i="11"/>
  <c r="AZ1718" i="11"/>
  <c r="N1724" i="11"/>
  <c r="AZ1724" i="11"/>
  <c r="N1730" i="11"/>
  <c r="AZ1730" i="11"/>
  <c r="N1736" i="11"/>
  <c r="AZ1736" i="11"/>
  <c r="N1742" i="11"/>
  <c r="AZ1742" i="11"/>
  <c r="N1748" i="11"/>
  <c r="P1748" i="11" s="1"/>
  <c r="AZ1748" i="11"/>
  <c r="N1754" i="11"/>
  <c r="AZ1754" i="11"/>
  <c r="N1760" i="11"/>
  <c r="AZ1760" i="11"/>
  <c r="N1766" i="11"/>
  <c r="AZ1766" i="11"/>
  <c r="N1772" i="11"/>
  <c r="AZ1772" i="11"/>
  <c r="N1778" i="11"/>
  <c r="P1778" i="11" s="1"/>
  <c r="AZ1778" i="11"/>
  <c r="N1784" i="11"/>
  <c r="P1784" i="11" s="1"/>
  <c r="AZ1784" i="11"/>
  <c r="N1790" i="11"/>
  <c r="AZ1790" i="11"/>
  <c r="N1796" i="11"/>
  <c r="AZ1796" i="11"/>
  <c r="N1802" i="11"/>
  <c r="AZ1802" i="11"/>
  <c r="N1808" i="11"/>
  <c r="AZ1808" i="11"/>
  <c r="N1814" i="11"/>
  <c r="P1814" i="11" s="1"/>
  <c r="AZ1814" i="11"/>
  <c r="N1820" i="11"/>
  <c r="AZ1820" i="11"/>
  <c r="N1826" i="11"/>
  <c r="AZ1826" i="11"/>
  <c r="N1832" i="11"/>
  <c r="AZ1832" i="11"/>
  <c r="N1838" i="11"/>
  <c r="AZ1838" i="11"/>
  <c r="N1844" i="11"/>
  <c r="AZ1844" i="11"/>
  <c r="N1850" i="11"/>
  <c r="P1850" i="11" s="1"/>
  <c r="AZ1850" i="11"/>
  <c r="N1856" i="11"/>
  <c r="AZ1856" i="11"/>
  <c r="N1862" i="11"/>
  <c r="AZ1862" i="11"/>
  <c r="N1868" i="11"/>
  <c r="AZ1868" i="11"/>
  <c r="N1874" i="11"/>
  <c r="AZ1874" i="11"/>
  <c r="N1880" i="11"/>
  <c r="AZ1880" i="11"/>
  <c r="N1886" i="11"/>
  <c r="AZ1886" i="11"/>
  <c r="N1892" i="11"/>
  <c r="AZ1892" i="11"/>
  <c r="N1898" i="11"/>
  <c r="P1898" i="11" s="1"/>
  <c r="AZ1898" i="11"/>
  <c r="N1904" i="11"/>
  <c r="AZ1904" i="11"/>
  <c r="N1910" i="11"/>
  <c r="P1910" i="11" s="1"/>
  <c r="AZ1910" i="11"/>
  <c r="N1916" i="11"/>
  <c r="AZ1916" i="11"/>
  <c r="N1922" i="11"/>
  <c r="P1922" i="11" s="1"/>
  <c r="AZ1922" i="11"/>
  <c r="N1928" i="11"/>
  <c r="AZ1928" i="11"/>
  <c r="N1934" i="11"/>
  <c r="AZ1934" i="11"/>
  <c r="N1940" i="11"/>
  <c r="AZ1940" i="11"/>
  <c r="N1946" i="11"/>
  <c r="AZ1946" i="11"/>
  <c r="N1952" i="11"/>
  <c r="AZ1952" i="11"/>
  <c r="N1958" i="11"/>
  <c r="AZ1958" i="11"/>
  <c r="N1964" i="11"/>
  <c r="AZ1964" i="11"/>
  <c r="N1970" i="11"/>
  <c r="AZ1970" i="11"/>
  <c r="N1976" i="11"/>
  <c r="AZ1976" i="11"/>
  <c r="N1982" i="11"/>
  <c r="AZ1982" i="11"/>
  <c r="N1988" i="11"/>
  <c r="AZ1988" i="11"/>
  <c r="N1994" i="11"/>
  <c r="P1994" i="11" s="1"/>
  <c r="AZ1994" i="11"/>
  <c r="N2000" i="11"/>
  <c r="AZ2000" i="11"/>
  <c r="N2006" i="11"/>
  <c r="AZ2006" i="11"/>
  <c r="N2012" i="11"/>
  <c r="AZ2012" i="11"/>
  <c r="N25" i="11"/>
  <c r="AZ25" i="11"/>
  <c r="N85" i="11"/>
  <c r="AZ85" i="11"/>
  <c r="N151" i="11"/>
  <c r="AZ151" i="11"/>
  <c r="N205" i="11"/>
  <c r="AZ205" i="11"/>
  <c r="N259" i="11"/>
  <c r="AZ259" i="11"/>
  <c r="N313" i="11"/>
  <c r="AZ313" i="11"/>
  <c r="N367" i="11"/>
  <c r="AZ367" i="11"/>
  <c r="N427" i="11"/>
  <c r="AZ427" i="11"/>
  <c r="N487" i="11"/>
  <c r="P487" i="11" s="1"/>
  <c r="AZ487" i="11"/>
  <c r="N553" i="11"/>
  <c r="AZ553" i="11"/>
  <c r="N607" i="11"/>
  <c r="AZ607" i="11"/>
  <c r="N667" i="11"/>
  <c r="AZ667" i="11"/>
  <c r="N733" i="11"/>
  <c r="AZ733" i="11"/>
  <c r="N781" i="11"/>
  <c r="AZ781" i="11"/>
  <c r="N835" i="11"/>
  <c r="AZ835" i="11"/>
  <c r="N895" i="11"/>
  <c r="AZ895" i="11"/>
  <c r="N949" i="11"/>
  <c r="AZ949" i="11"/>
  <c r="N997" i="11"/>
  <c r="AZ997" i="11"/>
  <c r="N1039" i="11"/>
  <c r="AZ1039" i="11"/>
  <c r="N1093" i="11"/>
  <c r="AZ1093" i="11"/>
  <c r="N1129" i="11"/>
  <c r="P1129" i="11" s="1"/>
  <c r="AZ1129" i="11"/>
  <c r="N1165" i="11"/>
  <c r="AZ1165" i="11"/>
  <c r="N1183" i="11"/>
  <c r="AZ1183" i="11"/>
  <c r="N1207" i="11"/>
  <c r="AZ1207" i="11"/>
  <c r="N1219" i="11"/>
  <c r="AZ1219" i="11"/>
  <c r="N1231" i="11"/>
  <c r="AZ1231" i="11"/>
  <c r="N1243" i="11"/>
  <c r="P1243" i="11" s="1"/>
  <c r="AZ1243" i="11"/>
  <c r="N1255" i="11"/>
  <c r="P1255" i="11" s="1"/>
  <c r="AZ1255" i="11"/>
  <c r="N1267" i="11"/>
  <c r="AZ1267" i="11"/>
  <c r="N1279" i="11"/>
  <c r="AZ1279" i="11"/>
  <c r="N1291" i="11"/>
  <c r="AZ1291" i="11"/>
  <c r="N1303" i="11"/>
  <c r="AZ1303" i="11"/>
  <c r="N1315" i="11"/>
  <c r="AZ1315" i="11"/>
  <c r="N1327" i="11"/>
  <c r="AZ1327" i="11"/>
  <c r="N1339" i="11"/>
  <c r="AZ1339" i="11"/>
  <c r="N1351" i="11"/>
  <c r="AZ1351" i="11"/>
  <c r="N1381" i="11"/>
  <c r="AZ1381" i="11"/>
  <c r="N1399" i="11"/>
  <c r="AZ1399" i="11"/>
  <c r="N1411" i="11"/>
  <c r="AZ1411" i="11"/>
  <c r="N1423" i="11"/>
  <c r="AZ1423" i="11"/>
  <c r="N1435" i="11"/>
  <c r="AZ1435" i="11"/>
  <c r="N1447" i="11"/>
  <c r="AZ1447" i="11"/>
  <c r="N1459" i="11"/>
  <c r="AZ1459" i="11"/>
  <c r="N1471" i="11"/>
  <c r="AZ1471" i="11"/>
  <c r="N1483" i="11"/>
  <c r="AZ1483" i="11"/>
  <c r="N1501" i="11"/>
  <c r="AZ1501" i="11"/>
  <c r="N1513" i="11"/>
  <c r="AZ1513" i="11"/>
  <c r="N1525" i="11"/>
  <c r="AZ1525" i="11"/>
  <c r="N1537" i="11"/>
  <c r="AZ1537" i="11"/>
  <c r="N1549" i="11"/>
  <c r="AZ1549" i="11"/>
  <c r="N1561" i="11"/>
  <c r="AZ1561" i="11"/>
  <c r="N1573" i="11"/>
  <c r="AZ1573" i="11"/>
  <c r="N1585" i="11"/>
  <c r="AZ1585" i="11"/>
  <c r="N1597" i="11"/>
  <c r="AZ1597" i="11"/>
  <c r="N1603" i="11"/>
  <c r="AZ1603" i="11"/>
  <c r="N1615" i="11"/>
  <c r="AZ1615" i="11"/>
  <c r="N1621" i="11"/>
  <c r="AZ1621" i="11"/>
  <c r="N1627" i="11"/>
  <c r="AZ1627" i="11"/>
  <c r="N1633" i="11"/>
  <c r="AZ1633" i="11"/>
  <c r="N1639" i="11"/>
  <c r="AZ1639" i="11"/>
  <c r="N1651" i="11"/>
  <c r="AZ1651" i="11"/>
  <c r="N1663" i="11"/>
  <c r="AZ1663" i="11"/>
  <c r="N1675" i="11"/>
  <c r="AZ1675" i="11"/>
  <c r="N1687" i="11"/>
  <c r="AZ1687" i="11"/>
  <c r="N1699" i="11"/>
  <c r="AZ1699" i="11"/>
  <c r="N1711" i="11"/>
  <c r="AZ1711" i="11"/>
  <c r="N1723" i="11"/>
  <c r="AZ1723" i="11"/>
  <c r="N1735" i="11"/>
  <c r="AZ1735" i="11"/>
  <c r="N1747" i="11"/>
  <c r="AZ1747" i="11"/>
  <c r="N1759" i="11"/>
  <c r="AZ1759" i="11"/>
  <c r="N1771" i="11"/>
  <c r="AZ1771" i="11"/>
  <c r="N1783" i="11"/>
  <c r="AZ1783" i="11"/>
  <c r="N1795" i="11"/>
  <c r="AZ1795" i="11"/>
  <c r="N1807" i="11"/>
  <c r="AZ1807" i="11"/>
  <c r="N1819" i="11"/>
  <c r="AZ1819" i="11"/>
  <c r="N1831" i="11"/>
  <c r="P1831" i="11" s="1"/>
  <c r="AZ1831" i="11"/>
  <c r="N1843" i="11"/>
  <c r="P1843" i="11" s="1"/>
  <c r="AZ1843" i="11"/>
  <c r="N1855" i="11"/>
  <c r="AZ1855" i="11"/>
  <c r="N1867" i="11"/>
  <c r="AZ1867" i="11"/>
  <c r="N1885" i="11"/>
  <c r="AZ1885" i="11"/>
  <c r="N1891" i="11"/>
  <c r="P1891" i="11" s="1"/>
  <c r="AZ1891" i="11"/>
  <c r="N1903" i="11"/>
  <c r="AZ1903" i="11"/>
  <c r="N1915" i="11"/>
  <c r="AZ1915" i="11"/>
  <c r="N1927" i="11"/>
  <c r="AZ1927" i="11"/>
  <c r="N1939" i="11"/>
  <c r="AZ1939" i="11"/>
  <c r="N1951" i="11"/>
  <c r="AZ1951" i="11"/>
  <c r="N1963" i="11"/>
  <c r="P1963" i="11" s="1"/>
  <c r="AZ1963" i="11"/>
  <c r="N1975" i="11"/>
  <c r="P1975" i="11" s="1"/>
  <c r="AZ1975" i="11"/>
  <c r="N1987" i="11"/>
  <c r="AZ1987" i="11"/>
  <c r="N1999" i="11"/>
  <c r="AZ1999" i="11"/>
  <c r="N2011" i="11"/>
  <c r="AZ2011" i="11"/>
  <c r="N32" i="11"/>
  <c r="AZ32" i="11"/>
  <c r="N44" i="11"/>
  <c r="AZ44" i="11"/>
  <c r="N56" i="11"/>
  <c r="AZ56" i="11"/>
  <c r="N68" i="11"/>
  <c r="AZ68" i="11"/>
  <c r="N80" i="11"/>
  <c r="AZ80" i="11"/>
  <c r="N86" i="11"/>
  <c r="AZ86" i="11"/>
  <c r="N98" i="11"/>
  <c r="AZ98" i="11"/>
  <c r="N110" i="11"/>
  <c r="AZ110" i="11"/>
  <c r="N122" i="11"/>
  <c r="AZ122" i="11"/>
  <c r="N134" i="11"/>
  <c r="P134" i="11" s="1"/>
  <c r="AZ134" i="11"/>
  <c r="N146" i="11"/>
  <c r="AZ146" i="11"/>
  <c r="N158" i="11"/>
  <c r="AZ158" i="11"/>
  <c r="N170" i="11"/>
  <c r="AZ170" i="11"/>
  <c r="N176" i="11"/>
  <c r="P176" i="11" s="1"/>
  <c r="AZ176" i="11"/>
  <c r="N188" i="11"/>
  <c r="AZ188" i="11"/>
  <c r="N200" i="11"/>
  <c r="AZ200" i="11"/>
  <c r="N212" i="11"/>
  <c r="AZ212" i="11"/>
  <c r="N224" i="11"/>
  <c r="AZ224" i="11"/>
  <c r="N236" i="11"/>
  <c r="AZ236" i="11"/>
  <c r="N248" i="11"/>
  <c r="AZ248" i="11"/>
  <c r="N260" i="11"/>
  <c r="AZ260" i="11"/>
  <c r="N272" i="11"/>
  <c r="AZ272" i="11"/>
  <c r="N278" i="11"/>
  <c r="AZ278" i="11"/>
  <c r="N290" i="11"/>
  <c r="AZ290" i="11"/>
  <c r="N302" i="11"/>
  <c r="AZ302" i="11"/>
  <c r="N314" i="11"/>
  <c r="AZ314" i="11"/>
  <c r="N326" i="11"/>
  <c r="AZ326" i="11"/>
  <c r="N338" i="11"/>
  <c r="AZ338" i="11"/>
  <c r="N350" i="11"/>
  <c r="AZ350" i="11"/>
  <c r="N362" i="11"/>
  <c r="AZ362" i="11"/>
  <c r="N374" i="11"/>
  <c r="AZ374" i="11"/>
  <c r="N386" i="11"/>
  <c r="AZ386" i="11"/>
  <c r="N398" i="11"/>
  <c r="AZ398" i="11"/>
  <c r="N410" i="11"/>
  <c r="AZ410" i="11"/>
  <c r="N416" i="11"/>
  <c r="AZ416" i="11"/>
  <c r="N428" i="11"/>
  <c r="AZ428" i="11"/>
  <c r="N440" i="11"/>
  <c r="AZ440" i="11"/>
  <c r="N452" i="11"/>
  <c r="P452" i="11" s="1"/>
  <c r="AZ452" i="11"/>
  <c r="N464" i="11"/>
  <c r="AZ464" i="11"/>
  <c r="N482" i="11"/>
  <c r="AZ482" i="11"/>
  <c r="N494" i="11"/>
  <c r="AZ494" i="11"/>
  <c r="N506" i="11"/>
  <c r="AZ506" i="11"/>
  <c r="N518" i="11"/>
  <c r="AZ518" i="11"/>
  <c r="N524" i="11"/>
  <c r="AZ524" i="11"/>
  <c r="N536" i="11"/>
  <c r="P536" i="11" s="1"/>
  <c r="AZ536" i="11"/>
  <c r="N548" i="11"/>
  <c r="P548" i="11" s="1"/>
  <c r="AZ548" i="11"/>
  <c r="N566" i="11"/>
  <c r="AZ566" i="11"/>
  <c r="N578" i="11"/>
  <c r="AZ578" i="11"/>
  <c r="N584" i="11"/>
  <c r="AZ584" i="11"/>
  <c r="N596" i="11"/>
  <c r="P596" i="11" s="1"/>
  <c r="AZ596" i="11"/>
  <c r="N608" i="11"/>
  <c r="P608" i="11" s="1"/>
  <c r="AZ608" i="11"/>
  <c r="N620" i="11"/>
  <c r="AZ620" i="11"/>
  <c r="N632" i="11"/>
  <c r="AZ632" i="11"/>
  <c r="N644" i="11"/>
  <c r="AZ644" i="11"/>
  <c r="N656" i="11"/>
  <c r="AZ656" i="11"/>
  <c r="N668" i="11"/>
  <c r="P668" i="11" s="1"/>
  <c r="AZ668" i="11"/>
  <c r="N680" i="11"/>
  <c r="P680" i="11" s="1"/>
  <c r="AZ680" i="11"/>
  <c r="N692" i="11"/>
  <c r="AZ692" i="11"/>
  <c r="N698" i="11"/>
  <c r="AZ698" i="11"/>
  <c r="N710" i="11"/>
  <c r="AZ710" i="11"/>
  <c r="N722" i="11"/>
  <c r="AZ722" i="11"/>
  <c r="N734" i="11"/>
  <c r="P734" i="11" s="1"/>
  <c r="AZ734" i="11"/>
  <c r="N746" i="11"/>
  <c r="AZ746" i="11"/>
  <c r="N758" i="11"/>
  <c r="AZ758" i="11"/>
  <c r="N770" i="11"/>
  <c r="AZ770" i="11"/>
  <c r="N776" i="11"/>
  <c r="AZ776" i="11"/>
  <c r="N788" i="11"/>
  <c r="AZ788" i="11"/>
  <c r="N800" i="11"/>
  <c r="AZ800" i="11"/>
  <c r="N812" i="11"/>
  <c r="AZ812" i="11"/>
  <c r="N818" i="11"/>
  <c r="AZ818" i="11"/>
  <c r="N830" i="11"/>
  <c r="AZ830" i="11"/>
  <c r="N842" i="11"/>
  <c r="P842" i="11" s="1"/>
  <c r="AZ842" i="11"/>
  <c r="N854" i="11"/>
  <c r="AZ854" i="11"/>
  <c r="N866" i="11"/>
  <c r="P866" i="11" s="1"/>
  <c r="AZ866" i="11"/>
  <c r="N878" i="11"/>
  <c r="P878" i="11" s="1"/>
  <c r="AZ878" i="11"/>
  <c r="N890" i="11"/>
  <c r="AZ890" i="11"/>
  <c r="N902" i="11"/>
  <c r="AZ902" i="11"/>
  <c r="N914" i="11"/>
  <c r="AZ914" i="11"/>
  <c r="N920" i="11"/>
  <c r="AZ920" i="11"/>
  <c r="N932" i="11"/>
  <c r="AZ932" i="11"/>
  <c r="N944" i="11"/>
  <c r="AZ944" i="11"/>
  <c r="N956" i="11"/>
  <c r="P956" i="11" s="1"/>
  <c r="AZ956" i="11"/>
  <c r="N968" i="11"/>
  <c r="AZ968" i="11"/>
  <c r="N980" i="11"/>
  <c r="AZ980" i="11"/>
  <c r="N992" i="11"/>
  <c r="AZ992" i="11"/>
  <c r="N1004" i="11"/>
  <c r="AZ1004" i="11"/>
  <c r="N1010" i="11"/>
  <c r="AZ1010" i="11"/>
  <c r="N1022" i="11"/>
  <c r="AZ1022" i="11"/>
  <c r="N1034" i="11"/>
  <c r="AZ1034" i="11"/>
  <c r="N1046" i="11"/>
  <c r="AZ1046" i="11"/>
  <c r="N1058" i="11"/>
  <c r="AZ1058" i="11"/>
  <c r="N1076" i="11"/>
  <c r="AZ1076" i="11"/>
  <c r="N1100" i="11"/>
  <c r="AZ1100" i="11"/>
  <c r="N1256" i="11"/>
  <c r="AZ1256" i="11"/>
  <c r="N43" i="11"/>
  <c r="AZ43" i="11"/>
  <c r="N73" i="11"/>
  <c r="AZ73" i="11"/>
  <c r="N97" i="11"/>
  <c r="AZ97" i="11"/>
  <c r="N121" i="11"/>
  <c r="P121" i="11" s="1"/>
  <c r="AZ121" i="11"/>
  <c r="N145" i="11"/>
  <c r="P145" i="11" s="1"/>
  <c r="AZ145" i="11"/>
  <c r="N163" i="11"/>
  <c r="AZ163" i="11"/>
  <c r="N193" i="11"/>
  <c r="AZ193" i="11"/>
  <c r="N217" i="11"/>
  <c r="AZ217" i="11"/>
  <c r="N229" i="11"/>
  <c r="AZ229" i="11"/>
  <c r="N265" i="11"/>
  <c r="AZ265" i="11"/>
  <c r="N289" i="11"/>
  <c r="AZ289" i="11"/>
  <c r="N307" i="11"/>
  <c r="AZ307" i="11"/>
  <c r="N343" i="11"/>
  <c r="AZ343" i="11"/>
  <c r="N361" i="11"/>
  <c r="AZ361" i="11"/>
  <c r="N391" i="11"/>
  <c r="AZ391" i="11"/>
  <c r="N409" i="11"/>
  <c r="P409" i="11" s="1"/>
  <c r="AZ409" i="11"/>
  <c r="N433" i="11"/>
  <c r="P433" i="11" s="1"/>
  <c r="AZ433" i="11"/>
  <c r="N457" i="11"/>
  <c r="AZ457" i="11"/>
  <c r="N475" i="11"/>
  <c r="AZ475" i="11"/>
  <c r="N493" i="11"/>
  <c r="AZ493" i="11"/>
  <c r="N523" i="11"/>
  <c r="AZ523" i="11"/>
  <c r="N541" i="11"/>
  <c r="P541" i="11" s="1"/>
  <c r="AZ541" i="11"/>
  <c r="N559" i="11"/>
  <c r="AZ559" i="11"/>
  <c r="N589" i="11"/>
  <c r="AZ589" i="11"/>
  <c r="N601" i="11"/>
  <c r="AZ601" i="11"/>
  <c r="N619" i="11"/>
  <c r="AZ619" i="11"/>
  <c r="N649" i="11"/>
  <c r="AZ649" i="11"/>
  <c r="N679" i="11"/>
  <c r="P679" i="11" s="1"/>
  <c r="AZ679" i="11"/>
  <c r="N703" i="11"/>
  <c r="AZ703" i="11"/>
  <c r="N727" i="11"/>
  <c r="AZ727" i="11"/>
  <c r="N745" i="11"/>
  <c r="AZ745" i="11"/>
  <c r="N769" i="11"/>
  <c r="AZ769" i="11"/>
  <c r="N805" i="11"/>
  <c r="AZ805" i="11"/>
  <c r="N823" i="11"/>
  <c r="AZ823" i="11"/>
  <c r="N853" i="11"/>
  <c r="AZ853" i="11"/>
  <c r="N877" i="11"/>
  <c r="AZ877" i="11"/>
  <c r="N889" i="11"/>
  <c r="AZ889" i="11"/>
  <c r="N907" i="11"/>
  <c r="AZ907" i="11"/>
  <c r="N937" i="11"/>
  <c r="AZ937" i="11"/>
  <c r="N961" i="11"/>
  <c r="AZ961" i="11"/>
  <c r="N973" i="11"/>
  <c r="AZ973" i="11"/>
  <c r="N991" i="11"/>
  <c r="AZ991" i="11"/>
  <c r="N1015" i="11"/>
  <c r="AZ1015" i="11"/>
  <c r="N1033" i="11"/>
  <c r="AZ1033" i="11"/>
  <c r="N1063" i="11"/>
  <c r="AZ1063" i="11"/>
  <c r="N1087" i="11"/>
  <c r="AZ1087" i="11"/>
  <c r="N1099" i="11"/>
  <c r="AZ1099" i="11"/>
  <c r="N1111" i="11"/>
  <c r="AZ1111" i="11"/>
  <c r="N1135" i="11"/>
  <c r="AZ1135" i="11"/>
  <c r="N1147" i="11"/>
  <c r="AZ1147" i="11"/>
  <c r="N1171" i="11"/>
  <c r="AZ1171" i="11"/>
  <c r="N1195" i="11"/>
  <c r="P1195" i="11" s="1"/>
  <c r="AZ1195" i="11"/>
  <c r="N1387" i="11"/>
  <c r="P1387" i="11" s="1"/>
  <c r="AZ1387" i="11"/>
  <c r="N33" i="11"/>
  <c r="AZ33" i="11"/>
  <c r="N57" i="11"/>
  <c r="AZ57" i="11"/>
  <c r="N75" i="11"/>
  <c r="AZ75" i="11"/>
  <c r="N99" i="11"/>
  <c r="AZ99" i="11"/>
  <c r="N117" i="11"/>
  <c r="AZ117" i="11"/>
  <c r="N135" i="11"/>
  <c r="AZ135" i="11"/>
  <c r="N159" i="11"/>
  <c r="AZ159" i="11"/>
  <c r="N177" i="11"/>
  <c r="AZ177" i="11"/>
  <c r="N201" i="11"/>
  <c r="AZ201" i="11"/>
  <c r="N213" i="11"/>
  <c r="AZ213" i="11"/>
  <c r="N243" i="11"/>
  <c r="P243" i="11" s="1"/>
  <c r="AZ243" i="11"/>
  <c r="N255" i="11"/>
  <c r="AZ255" i="11"/>
  <c r="N273" i="11"/>
  <c r="AZ273" i="11"/>
  <c r="N297" i="11"/>
  <c r="AZ297" i="11"/>
  <c r="N315" i="11"/>
  <c r="AZ315" i="11"/>
  <c r="N339" i="11"/>
  <c r="AZ339" i="11"/>
  <c r="N351" i="11"/>
  <c r="AZ351" i="11"/>
  <c r="N381" i="11"/>
  <c r="P381" i="11" s="1"/>
  <c r="AZ381" i="11"/>
  <c r="N393" i="11"/>
  <c r="AZ393" i="11"/>
  <c r="N417" i="11"/>
  <c r="AZ417" i="11"/>
  <c r="N435" i="11"/>
  <c r="AZ435" i="11"/>
  <c r="N441" i="11"/>
  <c r="AZ441" i="11"/>
  <c r="N465" i="11"/>
  <c r="P465" i="11" s="1"/>
  <c r="AZ465" i="11"/>
  <c r="N483" i="11"/>
  <c r="P483" i="11" s="1"/>
  <c r="AZ483" i="11"/>
  <c r="N501" i="11"/>
  <c r="AZ501" i="11"/>
  <c r="N525" i="11"/>
  <c r="AZ525" i="11"/>
  <c r="N543" i="11"/>
  <c r="AZ543" i="11"/>
  <c r="N573" i="11"/>
  <c r="AZ573" i="11"/>
  <c r="N585" i="11"/>
  <c r="P585" i="11" s="1"/>
  <c r="AZ585" i="11"/>
  <c r="N603" i="11"/>
  <c r="P603" i="11" s="1"/>
  <c r="AZ603" i="11"/>
  <c r="N627" i="11"/>
  <c r="AZ627" i="11"/>
  <c r="N639" i="11"/>
  <c r="AZ639" i="11"/>
  <c r="N657" i="11"/>
  <c r="AZ657" i="11"/>
  <c r="N675" i="11"/>
  <c r="AZ675" i="11"/>
  <c r="N687" i="11"/>
  <c r="P687" i="11" s="1"/>
  <c r="AZ687" i="11"/>
  <c r="N711" i="11"/>
  <c r="AZ711" i="11"/>
  <c r="N735" i="11"/>
  <c r="AZ735" i="11"/>
  <c r="N753" i="11"/>
  <c r="AZ753" i="11"/>
  <c r="N777" i="11"/>
  <c r="AZ777" i="11"/>
  <c r="N795" i="11"/>
  <c r="AZ795" i="11"/>
  <c r="N813" i="11"/>
  <c r="AZ813" i="11"/>
  <c r="N831" i="11"/>
  <c r="AZ831" i="11"/>
  <c r="N849" i="11"/>
  <c r="AZ849" i="11"/>
  <c r="N873" i="11"/>
  <c r="AZ873" i="11"/>
  <c r="N891" i="11"/>
  <c r="AZ891" i="11"/>
  <c r="N915" i="11"/>
  <c r="AZ915" i="11"/>
  <c r="N927" i="11"/>
  <c r="P927" i="11" s="1"/>
  <c r="AZ927" i="11"/>
  <c r="N951" i="11"/>
  <c r="AZ951" i="11"/>
  <c r="N969" i="11"/>
  <c r="AZ969" i="11"/>
  <c r="N987" i="11"/>
  <c r="AZ987" i="11"/>
  <c r="N1011" i="11"/>
  <c r="AZ1011" i="11"/>
  <c r="N1023" i="11"/>
  <c r="AZ1023" i="11"/>
  <c r="N1047" i="11"/>
  <c r="AZ1047" i="11"/>
  <c r="N1059" i="11"/>
  <c r="AZ1059" i="11"/>
  <c r="N1077" i="11"/>
  <c r="AZ1077" i="11"/>
  <c r="N1101" i="11"/>
  <c r="AZ1101" i="11"/>
  <c r="N1125" i="11"/>
  <c r="AZ1125" i="11"/>
  <c r="N1149" i="11"/>
  <c r="AZ1149" i="11"/>
  <c r="N1167" i="11"/>
  <c r="P1167" i="11" s="1"/>
  <c r="AZ1167" i="11"/>
  <c r="N1191" i="11"/>
  <c r="AZ1191" i="11"/>
  <c r="N1203" i="11"/>
  <c r="AZ1203" i="11"/>
  <c r="N1221" i="11"/>
  <c r="AZ1221" i="11"/>
  <c r="N1245" i="11"/>
  <c r="AZ1245" i="11"/>
  <c r="N1263" i="11"/>
  <c r="AZ1263" i="11"/>
  <c r="N1287" i="11"/>
  <c r="AZ1287" i="11"/>
  <c r="N1299" i="11"/>
  <c r="AZ1299" i="11"/>
  <c r="N1317" i="11"/>
  <c r="P1317" i="11" s="1"/>
  <c r="AZ1317" i="11"/>
  <c r="N1341" i="11"/>
  <c r="AZ1341" i="11"/>
  <c r="N1359" i="11"/>
  <c r="AZ1359" i="11"/>
  <c r="N1371" i="11"/>
  <c r="AZ1371" i="11"/>
  <c r="N1389" i="11"/>
  <c r="P1389" i="11" s="1"/>
  <c r="AZ1389" i="11"/>
  <c r="N1407" i="11"/>
  <c r="P1407" i="11" s="1"/>
  <c r="AZ1407" i="11"/>
  <c r="N1431" i="11"/>
  <c r="AZ1431" i="11"/>
  <c r="N1443" i="11"/>
  <c r="AZ1443" i="11"/>
  <c r="N1467" i="11"/>
  <c r="AZ1467" i="11"/>
  <c r="N1479" i="11"/>
  <c r="AZ1479" i="11"/>
  <c r="N1497" i="11"/>
  <c r="AZ1497" i="11"/>
  <c r="N1509" i="11"/>
  <c r="P1509" i="11" s="1"/>
  <c r="AZ1509" i="11"/>
  <c r="N1527" i="11"/>
  <c r="AZ1527" i="11"/>
  <c r="N1539" i="11"/>
  <c r="AZ1539" i="11"/>
  <c r="N1551" i="11"/>
  <c r="P1551" i="11" s="1"/>
  <c r="AZ1551" i="11"/>
  <c r="N1569" i="11"/>
  <c r="AZ1569" i="11"/>
  <c r="N1587" i="11"/>
  <c r="P1587" i="11" s="1"/>
  <c r="AZ1587" i="11"/>
  <c r="N1599" i="11"/>
  <c r="AZ1599" i="11"/>
  <c r="N1617" i="11"/>
  <c r="AZ1617" i="11"/>
  <c r="N1635" i="11"/>
  <c r="AZ1635" i="11"/>
  <c r="N1647" i="11"/>
  <c r="AZ1647" i="11"/>
  <c r="N1665" i="11"/>
  <c r="AZ1665" i="11"/>
  <c r="N1689" i="11"/>
  <c r="AZ1689" i="11"/>
  <c r="N1701" i="11"/>
  <c r="P1701" i="11" s="1"/>
  <c r="AZ1701" i="11"/>
  <c r="N1713" i="11"/>
  <c r="AZ1713" i="11"/>
  <c r="N1725" i="11"/>
  <c r="AZ1725" i="11"/>
  <c r="N1731" i="11"/>
  <c r="AZ1731" i="11"/>
  <c r="N1743" i="11"/>
  <c r="AZ1743" i="11"/>
  <c r="N1767" i="11"/>
  <c r="AZ1767" i="11"/>
  <c r="N1779" i="11"/>
  <c r="P1779" i="11" s="1"/>
  <c r="AZ1779" i="11"/>
  <c r="N1791" i="11"/>
  <c r="AZ1791" i="11"/>
  <c r="N1803" i="11"/>
  <c r="AZ1803" i="11"/>
  <c r="N1815" i="11"/>
  <c r="AZ1815" i="11"/>
  <c r="N1827" i="11"/>
  <c r="AZ1827" i="11"/>
  <c r="N1839" i="11"/>
  <c r="AZ1839" i="11"/>
  <c r="N1851" i="11"/>
  <c r="AZ1851" i="11"/>
  <c r="N1863" i="11"/>
  <c r="AZ1863" i="11"/>
  <c r="N1875" i="11"/>
  <c r="AZ1875" i="11"/>
  <c r="N1887" i="11"/>
  <c r="AZ1887" i="11"/>
  <c r="N1899" i="11"/>
  <c r="AZ1899" i="11"/>
  <c r="N1917" i="11"/>
  <c r="AZ1917" i="11"/>
  <c r="N1935" i="11"/>
  <c r="AZ1935" i="11"/>
  <c r="N1947" i="11"/>
  <c r="AZ1947" i="11"/>
  <c r="N1959" i="11"/>
  <c r="AZ1959" i="11"/>
  <c r="N1971" i="11"/>
  <c r="AZ1971" i="11"/>
  <c r="N2013" i="11"/>
  <c r="AZ2013" i="11"/>
  <c r="N40" i="11"/>
  <c r="AZ40" i="11"/>
  <c r="N64" i="11"/>
  <c r="AZ64" i="11"/>
  <c r="N88" i="11"/>
  <c r="AZ88" i="11"/>
  <c r="N106" i="11"/>
  <c r="AZ106" i="11"/>
  <c r="N130" i="11"/>
  <c r="AZ130" i="11"/>
  <c r="N142" i="11"/>
  <c r="AZ142" i="11"/>
  <c r="N160" i="11"/>
  <c r="P160" i="11" s="1"/>
  <c r="AZ160" i="11"/>
  <c r="N178" i="11"/>
  <c r="AZ178" i="11"/>
  <c r="N208" i="11"/>
  <c r="AZ208" i="11"/>
  <c r="N226" i="11"/>
  <c r="AZ226" i="11"/>
  <c r="N250" i="11"/>
  <c r="AZ250" i="11"/>
  <c r="N268" i="11"/>
  <c r="AZ268" i="11"/>
  <c r="N292" i="11"/>
  <c r="AZ292" i="11"/>
  <c r="N316" i="11"/>
  <c r="AZ316" i="11"/>
  <c r="N346" i="11"/>
  <c r="AZ346" i="11"/>
  <c r="N370" i="11"/>
  <c r="AZ370" i="11"/>
  <c r="N394" i="11"/>
  <c r="AZ394" i="11"/>
  <c r="N418" i="11"/>
  <c r="AZ418" i="11"/>
  <c r="N436" i="11"/>
  <c r="P436" i="11" s="1"/>
  <c r="AZ436" i="11"/>
  <c r="N460" i="11"/>
  <c r="AZ460" i="11"/>
  <c r="N484" i="11"/>
  <c r="AZ484" i="11"/>
  <c r="N514" i="11"/>
  <c r="AZ514" i="11"/>
  <c r="N526" i="11"/>
  <c r="AZ526" i="11"/>
  <c r="N556" i="11"/>
  <c r="AZ556" i="11"/>
  <c r="N568" i="11"/>
  <c r="AZ568" i="11"/>
  <c r="N598" i="11"/>
  <c r="AZ598" i="11"/>
  <c r="N616" i="11"/>
  <c r="AZ616" i="11"/>
  <c r="N646" i="11"/>
  <c r="AZ646" i="11"/>
  <c r="N658" i="11"/>
  <c r="AZ658" i="11"/>
  <c r="N688" i="11"/>
  <c r="AZ688" i="11"/>
  <c r="N706" i="11"/>
  <c r="P706" i="11" s="1"/>
  <c r="AZ706" i="11"/>
  <c r="N736" i="11"/>
  <c r="AZ736" i="11"/>
  <c r="N748" i="11"/>
  <c r="AZ748" i="11"/>
  <c r="N778" i="11"/>
  <c r="AZ778" i="11"/>
  <c r="N796" i="11"/>
  <c r="AZ796" i="11"/>
  <c r="N814" i="11"/>
  <c r="AZ814" i="11"/>
  <c r="N838" i="11"/>
  <c r="P838" i="11" s="1"/>
  <c r="AZ838" i="11"/>
  <c r="N856" i="11"/>
  <c r="AZ856" i="11"/>
  <c r="N880" i="11"/>
  <c r="AZ880" i="11"/>
  <c r="N898" i="11"/>
  <c r="AZ898" i="11"/>
  <c r="N916" i="11"/>
  <c r="AZ916" i="11"/>
  <c r="N940" i="11"/>
  <c r="AZ940" i="11"/>
  <c r="N958" i="11"/>
  <c r="P958" i="11" s="1"/>
  <c r="AZ958" i="11"/>
  <c r="N970" i="11"/>
  <c r="AZ970" i="11"/>
  <c r="N988" i="11"/>
  <c r="AZ988" i="11"/>
  <c r="N1000" i="11"/>
  <c r="AZ1000" i="11"/>
  <c r="N1012" i="11"/>
  <c r="AZ1012" i="11"/>
  <c r="N1018" i="11"/>
  <c r="AZ1018" i="11"/>
  <c r="N1048" i="11"/>
  <c r="AZ1048" i="11"/>
  <c r="N1066" i="11"/>
  <c r="AZ1066" i="11"/>
  <c r="N1078" i="11"/>
  <c r="P1078" i="11" s="1"/>
  <c r="AZ1078" i="11"/>
  <c r="N1084" i="11"/>
  <c r="AZ1084" i="11"/>
  <c r="N1090" i="11"/>
  <c r="AZ1090" i="11"/>
  <c r="N1102" i="11"/>
  <c r="AZ1102" i="11"/>
  <c r="N1108" i="11"/>
  <c r="AZ1108" i="11"/>
  <c r="N1114" i="11"/>
  <c r="AZ1114" i="11"/>
  <c r="N1120" i="11"/>
  <c r="P1120" i="11" s="1"/>
  <c r="AZ1120" i="11"/>
  <c r="N1126" i="11"/>
  <c r="AZ1126" i="11"/>
  <c r="N1132" i="11"/>
  <c r="AZ1132" i="11"/>
  <c r="N1138" i="11"/>
  <c r="AZ1138" i="11"/>
  <c r="N1144" i="11"/>
  <c r="AZ1144" i="11"/>
  <c r="N1150" i="11"/>
  <c r="AZ1150" i="11"/>
  <c r="N1156" i="11"/>
  <c r="AZ1156" i="11"/>
  <c r="N1162" i="11"/>
  <c r="AZ1162" i="11"/>
  <c r="N1168" i="11"/>
  <c r="AZ1168" i="11"/>
  <c r="N1174" i="11"/>
  <c r="AZ1174" i="11"/>
  <c r="N1180" i="11"/>
  <c r="P1180" i="11" s="1"/>
  <c r="AZ1180" i="11"/>
  <c r="N1186" i="11"/>
  <c r="P1186" i="11" s="1"/>
  <c r="AZ1186" i="11"/>
  <c r="N1192" i="11"/>
  <c r="AZ1192" i="11"/>
  <c r="N1198" i="11"/>
  <c r="AZ1198" i="11"/>
  <c r="N1204" i="11"/>
  <c r="AZ1204" i="11"/>
  <c r="N1210" i="11"/>
  <c r="AZ1210" i="11"/>
  <c r="N1216" i="11"/>
  <c r="AZ1216" i="11"/>
  <c r="N1222" i="11"/>
  <c r="AZ1222" i="11"/>
  <c r="N1228" i="11"/>
  <c r="AZ1228" i="11"/>
  <c r="N1234" i="11"/>
  <c r="AZ1234" i="11"/>
  <c r="N1240" i="11"/>
  <c r="AZ1240" i="11"/>
  <c r="N1246" i="11"/>
  <c r="AZ1246" i="11"/>
  <c r="N1252" i="11"/>
  <c r="AZ1252" i="11"/>
  <c r="N1258" i="11"/>
  <c r="AZ1258" i="11"/>
  <c r="N1264" i="11"/>
  <c r="AZ1264" i="11"/>
  <c r="N1270" i="11"/>
  <c r="AZ1270" i="11"/>
  <c r="N1276" i="11"/>
  <c r="AZ1276" i="11"/>
  <c r="N1282" i="11"/>
  <c r="AZ1282" i="11"/>
  <c r="N1294" i="11"/>
  <c r="AZ1294" i="11"/>
  <c r="N1312" i="11"/>
  <c r="AZ1312" i="11"/>
  <c r="N1318" i="11"/>
  <c r="AZ1318" i="11"/>
  <c r="N1330" i="11"/>
  <c r="AZ1330" i="11"/>
  <c r="N1336" i="11"/>
  <c r="AZ1336" i="11"/>
  <c r="N1342" i="11"/>
  <c r="AZ1342" i="11"/>
  <c r="N1348" i="11"/>
  <c r="AZ1348" i="11"/>
  <c r="N1354" i="11"/>
  <c r="P1354" i="11" s="1"/>
  <c r="AZ1354" i="11"/>
  <c r="N1360" i="11"/>
  <c r="AZ1360" i="11"/>
  <c r="N1366" i="11"/>
  <c r="AZ1366" i="11"/>
  <c r="N1372" i="11"/>
  <c r="AZ1372" i="11"/>
  <c r="N1378" i="11"/>
  <c r="AZ1378" i="11"/>
  <c r="N1384" i="11"/>
  <c r="P1384" i="11" s="1"/>
  <c r="AZ1384" i="11"/>
  <c r="N1390" i="11"/>
  <c r="AZ1390" i="11"/>
  <c r="N1396" i="11"/>
  <c r="AZ1396" i="11"/>
  <c r="N1402" i="11"/>
  <c r="AZ1402" i="11"/>
  <c r="N1408" i="11"/>
  <c r="AZ1408" i="11"/>
  <c r="N1414" i="11"/>
  <c r="AZ1414" i="11"/>
  <c r="N1420" i="11"/>
  <c r="P1420" i="11" s="1"/>
  <c r="AZ1420" i="11"/>
  <c r="N1426" i="11"/>
  <c r="AZ1426" i="11"/>
  <c r="N1432" i="11"/>
  <c r="AZ1432" i="11"/>
  <c r="N1438" i="11"/>
  <c r="AZ1438" i="11"/>
  <c r="N1444" i="11"/>
  <c r="AZ1444" i="11"/>
  <c r="N1450" i="11"/>
  <c r="AZ1450" i="11"/>
  <c r="N1456" i="11"/>
  <c r="AZ1456" i="11"/>
  <c r="N1462" i="11"/>
  <c r="AZ1462" i="11"/>
  <c r="N1468" i="11"/>
  <c r="AZ1468" i="11"/>
  <c r="N1474" i="11"/>
  <c r="AZ1474" i="11"/>
  <c r="N1480" i="11"/>
  <c r="AZ1480" i="11"/>
  <c r="N1486" i="11"/>
  <c r="AZ1486" i="11"/>
  <c r="N1492" i="11"/>
  <c r="P1492" i="11" s="1"/>
  <c r="AZ1492" i="11"/>
  <c r="N1498" i="11"/>
  <c r="AZ1498" i="11"/>
  <c r="N1504" i="11"/>
  <c r="AZ1504" i="11"/>
  <c r="N1510" i="11"/>
  <c r="AZ1510" i="11"/>
  <c r="N1516" i="11"/>
  <c r="AZ1516" i="11"/>
  <c r="N1522" i="11"/>
  <c r="AZ1522" i="11"/>
  <c r="N1528" i="11"/>
  <c r="AZ1528" i="11"/>
  <c r="N1534" i="11"/>
  <c r="AZ1534" i="11"/>
  <c r="N1540" i="11"/>
  <c r="AZ1540" i="11"/>
  <c r="N1546" i="11"/>
  <c r="AZ1546" i="11"/>
  <c r="N1552" i="11"/>
  <c r="AZ1552" i="11"/>
  <c r="N1558" i="11"/>
  <c r="AZ1558" i="11"/>
  <c r="N1564" i="11"/>
  <c r="AZ1564" i="11"/>
  <c r="N1570" i="11"/>
  <c r="AZ1570" i="11"/>
  <c r="N1576" i="11"/>
  <c r="AZ1576" i="11"/>
  <c r="N1582" i="11"/>
  <c r="AZ1582" i="11"/>
  <c r="N1588" i="11"/>
  <c r="AZ1588" i="11"/>
  <c r="N1594" i="11"/>
  <c r="AZ1594" i="11"/>
  <c r="N1600" i="11"/>
  <c r="AZ1600" i="11"/>
  <c r="N1606" i="11"/>
  <c r="AZ1606" i="11"/>
  <c r="N1612" i="11"/>
  <c r="P1612" i="11" s="1"/>
  <c r="AZ1612" i="11"/>
  <c r="N1618" i="11"/>
  <c r="AZ1618" i="11"/>
  <c r="N1624" i="11"/>
  <c r="AZ1624" i="11"/>
  <c r="N1630" i="11"/>
  <c r="AZ1630" i="11"/>
  <c r="N1636" i="11"/>
  <c r="P1636" i="11" s="1"/>
  <c r="AZ1636" i="11"/>
  <c r="N1642" i="11"/>
  <c r="AZ1642" i="11"/>
  <c r="N1648" i="11"/>
  <c r="AZ1648" i="11"/>
  <c r="N1654" i="11"/>
  <c r="AZ1654" i="11"/>
  <c r="N1660" i="11"/>
  <c r="AZ1660" i="11"/>
  <c r="N1666" i="11"/>
  <c r="AZ1666" i="11"/>
  <c r="N1672" i="11"/>
  <c r="AZ1672" i="11"/>
  <c r="N1678" i="11"/>
  <c r="P1678" i="11" s="1"/>
  <c r="AZ1678" i="11"/>
  <c r="N1684" i="11"/>
  <c r="AZ1684" i="11"/>
  <c r="N1690" i="11"/>
  <c r="AZ1690" i="11"/>
  <c r="N1696" i="11"/>
  <c r="AZ1696" i="11"/>
  <c r="N1702" i="11"/>
  <c r="AZ1702" i="11"/>
  <c r="N1708" i="11"/>
  <c r="P1708" i="11" s="1"/>
  <c r="AZ1708" i="11"/>
  <c r="N1714" i="11"/>
  <c r="AZ1714" i="11"/>
  <c r="N1720" i="11"/>
  <c r="AZ1720" i="11"/>
  <c r="N1726" i="11"/>
  <c r="AZ1726" i="11"/>
  <c r="N1732" i="11"/>
  <c r="AZ1732" i="11"/>
  <c r="N1738" i="11"/>
  <c r="AZ1738" i="11"/>
  <c r="N1744" i="11"/>
  <c r="AZ1744" i="11"/>
  <c r="N1750" i="11"/>
  <c r="P1750" i="11" s="1"/>
  <c r="AZ1750" i="11"/>
  <c r="N1756" i="11"/>
  <c r="AZ1756" i="11"/>
  <c r="N1762" i="11"/>
  <c r="AZ1762" i="11"/>
  <c r="N1768" i="11"/>
  <c r="AZ1768" i="11"/>
  <c r="N1774" i="11"/>
  <c r="AZ1774" i="11"/>
  <c r="N1780" i="11"/>
  <c r="P1780" i="11" s="1"/>
  <c r="AZ1780" i="11"/>
  <c r="N1786" i="11"/>
  <c r="AZ1786" i="11"/>
  <c r="N1792" i="11"/>
  <c r="AZ1792" i="11"/>
  <c r="N1798" i="11"/>
  <c r="AZ1798" i="11"/>
  <c r="N1804" i="11"/>
  <c r="AZ1804" i="11"/>
  <c r="N1810" i="11"/>
  <c r="AZ1810" i="11"/>
  <c r="N1816" i="11"/>
  <c r="AZ1816" i="11"/>
  <c r="N1822" i="11"/>
  <c r="AZ1822" i="11"/>
  <c r="N1828" i="11"/>
  <c r="AZ1828" i="11"/>
  <c r="N1834" i="11"/>
  <c r="AZ1834" i="11"/>
  <c r="N1840" i="11"/>
  <c r="AZ1840" i="11"/>
  <c r="N1846" i="11"/>
  <c r="AZ1846" i="11"/>
  <c r="N1852" i="11"/>
  <c r="AZ1852" i="11"/>
  <c r="N1858" i="11"/>
  <c r="AZ1858" i="11"/>
  <c r="N1864" i="11"/>
  <c r="AZ1864" i="11"/>
  <c r="N1870" i="11"/>
  <c r="AZ1870" i="11"/>
  <c r="N1876" i="11"/>
  <c r="AZ1876" i="11"/>
  <c r="N1882" i="11"/>
  <c r="AZ1882" i="11"/>
  <c r="N1888" i="11"/>
  <c r="AZ1888" i="11"/>
  <c r="N1894" i="11"/>
  <c r="AZ1894" i="11"/>
  <c r="N1900" i="11"/>
  <c r="AZ1900" i="11"/>
  <c r="N1906" i="11"/>
  <c r="AZ1906" i="11"/>
  <c r="N1912" i="11"/>
  <c r="AZ1912" i="11"/>
  <c r="N1918" i="11"/>
  <c r="AZ1918" i="11"/>
  <c r="N1924" i="11"/>
  <c r="P1924" i="11" s="1"/>
  <c r="AZ1924" i="11"/>
  <c r="N1930" i="11"/>
  <c r="AZ1930" i="11"/>
  <c r="N1936" i="11"/>
  <c r="AZ1936" i="11"/>
  <c r="N1942" i="11"/>
  <c r="AZ1942" i="11"/>
  <c r="N1948" i="11"/>
  <c r="AZ1948" i="11"/>
  <c r="N1954" i="11"/>
  <c r="AZ1954" i="11"/>
  <c r="N1960" i="11"/>
  <c r="AZ1960" i="11"/>
  <c r="N1966" i="11"/>
  <c r="AZ1966" i="11"/>
  <c r="N1972" i="11"/>
  <c r="AZ1972" i="11"/>
  <c r="N1978" i="11"/>
  <c r="AZ1978" i="11"/>
  <c r="N1984" i="11"/>
  <c r="AZ1984" i="11"/>
  <c r="N1990" i="11"/>
  <c r="AZ1990" i="11"/>
  <c r="N1996" i="11"/>
  <c r="AZ1996" i="11"/>
  <c r="N2002" i="11"/>
  <c r="AZ2002" i="11"/>
  <c r="N2008" i="11"/>
  <c r="AZ2008" i="11"/>
  <c r="N2014" i="11"/>
  <c r="AZ2014" i="11"/>
  <c r="N79" i="11"/>
  <c r="AZ79" i="11"/>
  <c r="N133" i="11"/>
  <c r="AZ133" i="11"/>
  <c r="N187" i="11"/>
  <c r="AZ187" i="11"/>
  <c r="N235" i="11"/>
  <c r="AZ235" i="11"/>
  <c r="N295" i="11"/>
  <c r="AZ295" i="11"/>
  <c r="N355" i="11"/>
  <c r="AZ355" i="11"/>
  <c r="N415" i="11"/>
  <c r="AZ415" i="11"/>
  <c r="N469" i="11"/>
  <c r="AZ469" i="11"/>
  <c r="N529" i="11"/>
  <c r="P529" i="11" s="1"/>
  <c r="AZ529" i="11"/>
  <c r="N577" i="11"/>
  <c r="AZ577" i="11"/>
  <c r="N625" i="11"/>
  <c r="AZ625" i="11"/>
  <c r="N691" i="11"/>
  <c r="AZ691" i="11"/>
  <c r="N757" i="11"/>
  <c r="AZ757" i="11"/>
  <c r="N829" i="11"/>
  <c r="AZ829" i="11"/>
  <c r="N913" i="11"/>
  <c r="AZ913" i="11"/>
  <c r="N1051" i="11"/>
  <c r="AZ1051" i="11"/>
  <c r="N1363" i="11"/>
  <c r="AZ1363" i="11"/>
  <c r="N39" i="11"/>
  <c r="AZ39" i="11"/>
  <c r="N81" i="11"/>
  <c r="AZ81" i="11"/>
  <c r="N123" i="11"/>
  <c r="AZ123" i="11"/>
  <c r="N171" i="11"/>
  <c r="P171" i="11" s="1"/>
  <c r="AZ171" i="11"/>
  <c r="N219" i="11"/>
  <c r="AZ219" i="11"/>
  <c r="N261" i="11"/>
  <c r="AZ261" i="11"/>
  <c r="N303" i="11"/>
  <c r="AZ303" i="11"/>
  <c r="N357" i="11"/>
  <c r="P357" i="11" s="1"/>
  <c r="AZ357" i="11"/>
  <c r="N405" i="11"/>
  <c r="AZ405" i="11"/>
  <c r="N453" i="11"/>
  <c r="AZ453" i="11"/>
  <c r="N495" i="11"/>
  <c r="AZ495" i="11"/>
  <c r="N549" i="11"/>
  <c r="P549" i="11" s="1"/>
  <c r="AZ549" i="11"/>
  <c r="N591" i="11"/>
  <c r="AZ591" i="11"/>
  <c r="N645" i="11"/>
  <c r="AZ645" i="11"/>
  <c r="N693" i="11"/>
  <c r="AZ693" i="11"/>
  <c r="N741" i="11"/>
  <c r="P741" i="11" s="1"/>
  <c r="AZ741" i="11"/>
  <c r="N789" i="11"/>
  <c r="AZ789" i="11"/>
  <c r="N837" i="11"/>
  <c r="P837" i="11" s="1"/>
  <c r="AZ837" i="11"/>
  <c r="N885" i="11"/>
  <c r="AZ885" i="11"/>
  <c r="N933" i="11"/>
  <c r="AZ933" i="11"/>
  <c r="N975" i="11"/>
  <c r="AZ975" i="11"/>
  <c r="N1017" i="11"/>
  <c r="AZ1017" i="11"/>
  <c r="N1065" i="11"/>
  <c r="AZ1065" i="11"/>
  <c r="N1113" i="11"/>
  <c r="AZ1113" i="11"/>
  <c r="N1161" i="11"/>
  <c r="AZ1161" i="11"/>
  <c r="N1209" i="11"/>
  <c r="AZ1209" i="11"/>
  <c r="N1257" i="11"/>
  <c r="AZ1257" i="11"/>
  <c r="N1305" i="11"/>
  <c r="P1305" i="11" s="1"/>
  <c r="AZ1305" i="11"/>
  <c r="N1347" i="11"/>
  <c r="AZ1347" i="11"/>
  <c r="N1401" i="11"/>
  <c r="AZ1401" i="11"/>
  <c r="N1449" i="11"/>
  <c r="AZ1449" i="11"/>
  <c r="N1491" i="11"/>
  <c r="AZ1491" i="11"/>
  <c r="N1521" i="11"/>
  <c r="AZ1521" i="11"/>
  <c r="N1557" i="11"/>
  <c r="AZ1557" i="11"/>
  <c r="N1605" i="11"/>
  <c r="AZ1605" i="11"/>
  <c r="N1671" i="11"/>
  <c r="AZ1671" i="11"/>
  <c r="N1761" i="11"/>
  <c r="AZ1761" i="11"/>
  <c r="N1995" i="11"/>
  <c r="AZ1995" i="11"/>
  <c r="N34" i="11"/>
  <c r="AZ34" i="11"/>
  <c r="N76" i="11"/>
  <c r="P76" i="11" s="1"/>
  <c r="AZ76" i="11"/>
  <c r="N124" i="11"/>
  <c r="P124" i="11" s="1"/>
  <c r="AZ124" i="11"/>
  <c r="N166" i="11"/>
  <c r="AZ166" i="11"/>
  <c r="N214" i="11"/>
  <c r="AZ214" i="11"/>
  <c r="N256" i="11"/>
  <c r="AZ256" i="11"/>
  <c r="N298" i="11"/>
  <c r="AZ298" i="11"/>
  <c r="N334" i="11"/>
  <c r="AZ334" i="11"/>
  <c r="N382" i="11"/>
  <c r="P382" i="11" s="1"/>
  <c r="AZ382" i="11"/>
  <c r="N424" i="11"/>
  <c r="AZ424" i="11"/>
  <c r="N466" i="11"/>
  <c r="AZ466" i="11"/>
  <c r="N502" i="11"/>
  <c r="AZ502" i="11"/>
  <c r="N550" i="11"/>
  <c r="AZ550" i="11"/>
  <c r="N592" i="11"/>
  <c r="AZ592" i="11"/>
  <c r="N622" i="11"/>
  <c r="AZ622" i="11"/>
  <c r="N664" i="11"/>
  <c r="AZ664" i="11"/>
  <c r="N712" i="11"/>
  <c r="AZ712" i="11"/>
  <c r="N754" i="11"/>
  <c r="AZ754" i="11"/>
  <c r="N802" i="11"/>
  <c r="AZ802" i="11"/>
  <c r="N844" i="11"/>
  <c r="P844" i="11" s="1"/>
  <c r="AZ844" i="11"/>
  <c r="N892" i="11"/>
  <c r="P892" i="11" s="1"/>
  <c r="AZ892" i="11"/>
  <c r="N952" i="11"/>
  <c r="P952" i="11" s="1"/>
  <c r="AZ952" i="11"/>
  <c r="N1036" i="11"/>
  <c r="AZ1036" i="11"/>
  <c r="N1306" i="11"/>
  <c r="AZ1306" i="11"/>
  <c r="N71" i="11"/>
  <c r="AZ71" i="11"/>
  <c r="N191" i="11"/>
  <c r="P191" i="11" s="1"/>
  <c r="AZ191" i="11"/>
  <c r="N215" i="11"/>
  <c r="AZ215" i="11"/>
  <c r="N245" i="11"/>
  <c r="AZ245" i="11"/>
  <c r="N275" i="11"/>
  <c r="AZ275" i="11"/>
  <c r="N287" i="11"/>
  <c r="AZ287" i="11"/>
  <c r="N299" i="11"/>
  <c r="AZ299" i="11"/>
  <c r="N317" i="11"/>
  <c r="AZ317" i="11"/>
  <c r="N329" i="11"/>
  <c r="AZ329" i="11"/>
  <c r="N341" i="11"/>
  <c r="AZ341" i="11"/>
  <c r="N353" i="11"/>
  <c r="AZ353" i="11"/>
  <c r="N365" i="11"/>
  <c r="AZ365" i="11"/>
  <c r="N377" i="11"/>
  <c r="AZ377" i="11"/>
  <c r="N389" i="11"/>
  <c r="P389" i="11" s="1"/>
  <c r="AZ389" i="11"/>
  <c r="N401" i="11"/>
  <c r="AZ401" i="11"/>
  <c r="N413" i="11"/>
  <c r="AZ413" i="11"/>
  <c r="N425" i="11"/>
  <c r="AZ425" i="11"/>
  <c r="N437" i="11"/>
  <c r="AZ437" i="11"/>
  <c r="N449" i="11"/>
  <c r="AZ449" i="11"/>
  <c r="N461" i="11"/>
  <c r="AZ461" i="11"/>
  <c r="N473" i="11"/>
  <c r="AZ473" i="11"/>
  <c r="N485" i="11"/>
  <c r="AZ485" i="11"/>
  <c r="N497" i="11"/>
  <c r="AZ497" i="11"/>
  <c r="N509" i="11"/>
  <c r="AZ509" i="11"/>
  <c r="N521" i="11"/>
  <c r="AZ521" i="11"/>
  <c r="N533" i="11"/>
  <c r="P533" i="11" s="1"/>
  <c r="AZ533" i="11"/>
  <c r="N545" i="11"/>
  <c r="AZ545" i="11"/>
  <c r="N557" i="11"/>
  <c r="AZ557" i="11"/>
  <c r="N569" i="11"/>
  <c r="AZ569" i="11"/>
  <c r="N581" i="11"/>
  <c r="AZ581" i="11"/>
  <c r="N593" i="11"/>
  <c r="AZ593" i="11"/>
  <c r="N605" i="11"/>
  <c r="AZ605" i="11"/>
  <c r="N617" i="11"/>
  <c r="AZ617" i="11"/>
  <c r="N629" i="11"/>
  <c r="AZ629" i="11"/>
  <c r="N641" i="11"/>
  <c r="AZ641" i="11"/>
  <c r="N659" i="11"/>
  <c r="AZ659" i="11"/>
  <c r="N671" i="11"/>
  <c r="AZ671" i="11"/>
  <c r="N683" i="11"/>
  <c r="P683" i="11" s="1"/>
  <c r="AZ683" i="11"/>
  <c r="N695" i="11"/>
  <c r="AZ695" i="11"/>
  <c r="N707" i="11"/>
  <c r="AZ707" i="11"/>
  <c r="N719" i="11"/>
  <c r="AZ719" i="11"/>
  <c r="N731" i="11"/>
  <c r="AZ731" i="11"/>
  <c r="N749" i="11"/>
  <c r="AZ749" i="11"/>
  <c r="N761" i="11"/>
  <c r="AZ761" i="11"/>
  <c r="N773" i="11"/>
  <c r="P773" i="11" s="1"/>
  <c r="AZ773" i="11"/>
  <c r="N785" i="11"/>
  <c r="AZ785" i="11"/>
  <c r="N797" i="11"/>
  <c r="AZ797" i="11"/>
  <c r="N809" i="11"/>
  <c r="AZ809" i="11"/>
  <c r="N821" i="11"/>
  <c r="AZ821" i="11"/>
  <c r="N827" i="11"/>
  <c r="AZ827" i="11"/>
  <c r="N839" i="11"/>
  <c r="P839" i="11" s="1"/>
  <c r="AZ839" i="11"/>
  <c r="N851" i="11"/>
  <c r="AZ851" i="11"/>
  <c r="N863" i="11"/>
  <c r="AZ863" i="11"/>
  <c r="N875" i="11"/>
  <c r="AZ875" i="11"/>
  <c r="N887" i="11"/>
  <c r="AZ887" i="11"/>
  <c r="N893" i="11"/>
  <c r="P893" i="11" s="1"/>
  <c r="AZ893" i="11"/>
  <c r="N899" i="11"/>
  <c r="P899" i="11" s="1"/>
  <c r="AZ899" i="11"/>
  <c r="N905" i="11"/>
  <c r="AZ905" i="11"/>
  <c r="N917" i="11"/>
  <c r="AZ917" i="11"/>
  <c r="N923" i="11"/>
  <c r="AZ923" i="11"/>
  <c r="N929" i="11"/>
  <c r="AZ929" i="11"/>
  <c r="N935" i="11"/>
  <c r="AZ935" i="11"/>
  <c r="N941" i="11"/>
  <c r="AZ941" i="11"/>
  <c r="N947" i="11"/>
  <c r="AZ947" i="11"/>
  <c r="N953" i="11"/>
  <c r="AZ953" i="11"/>
  <c r="N959" i="11"/>
  <c r="AZ959" i="11"/>
  <c r="N965" i="11"/>
  <c r="AZ965" i="11"/>
  <c r="N971" i="11"/>
  <c r="AZ971" i="11"/>
  <c r="N977" i="11"/>
  <c r="AZ977" i="11"/>
  <c r="N983" i="11"/>
  <c r="AZ983" i="11"/>
  <c r="N989" i="11"/>
  <c r="AZ989" i="11"/>
  <c r="N995" i="11"/>
  <c r="AZ995" i="11"/>
  <c r="N1001" i="11"/>
  <c r="AZ1001" i="11"/>
  <c r="N1007" i="11"/>
  <c r="P1007" i="11" s="1"/>
  <c r="AZ1007" i="11"/>
  <c r="N1013" i="11"/>
  <c r="AZ1013" i="11"/>
  <c r="N1019" i="11"/>
  <c r="AZ1019" i="11"/>
  <c r="N1025" i="11"/>
  <c r="AZ1025" i="11"/>
  <c r="N1031" i="11"/>
  <c r="P1031" i="11" s="1"/>
  <c r="AZ1031" i="11"/>
  <c r="N1037" i="11"/>
  <c r="AZ1037" i="11"/>
  <c r="N1043" i="11"/>
  <c r="AZ1043" i="11"/>
  <c r="N1049" i="11"/>
  <c r="AZ1049" i="11"/>
  <c r="N1055" i="11"/>
  <c r="AZ1055" i="11"/>
  <c r="N1061" i="11"/>
  <c r="AZ1061" i="11"/>
  <c r="N1067" i="11"/>
  <c r="AZ1067" i="11"/>
  <c r="N1073" i="11"/>
  <c r="AZ1073" i="11"/>
  <c r="N1079" i="11"/>
  <c r="P1079" i="11" s="1"/>
  <c r="AZ1079" i="11"/>
  <c r="N1085" i="11"/>
  <c r="P1085" i="11" s="1"/>
  <c r="AZ1085" i="11"/>
  <c r="N1091" i="11"/>
  <c r="AZ1091" i="11"/>
  <c r="N1097" i="11"/>
  <c r="AZ1097" i="11"/>
  <c r="N1109" i="11"/>
  <c r="AZ1109" i="11"/>
  <c r="N1115" i="11"/>
  <c r="AZ1115" i="11"/>
  <c r="N1121" i="11"/>
  <c r="AZ1121" i="11"/>
  <c r="N1127" i="11"/>
  <c r="AZ1127" i="11"/>
  <c r="N1133" i="11"/>
  <c r="AZ1133" i="11"/>
  <c r="N1139" i="11"/>
  <c r="AZ1139" i="11"/>
  <c r="N1145" i="11"/>
  <c r="AZ1145" i="11"/>
  <c r="N1151" i="11"/>
  <c r="AZ1151" i="11"/>
  <c r="N1157" i="11"/>
  <c r="AZ1157" i="11"/>
  <c r="N1163" i="11"/>
  <c r="AZ1163" i="11"/>
  <c r="N1169" i="11"/>
  <c r="AZ1169" i="11"/>
  <c r="N1175" i="11"/>
  <c r="AZ1175" i="11"/>
  <c r="N1181" i="11"/>
  <c r="AZ1181" i="11"/>
  <c r="N1187" i="11"/>
  <c r="AZ1187" i="11"/>
  <c r="N1193" i="11"/>
  <c r="AZ1193" i="11"/>
  <c r="N1199" i="11"/>
  <c r="P1199" i="11" s="1"/>
  <c r="AZ1199" i="11"/>
  <c r="N1205" i="11"/>
  <c r="AZ1205" i="11"/>
  <c r="N1211" i="11"/>
  <c r="AZ1211" i="11"/>
  <c r="N1217" i="11"/>
  <c r="AZ1217" i="11"/>
  <c r="N1223" i="11"/>
  <c r="AZ1223" i="11"/>
  <c r="N1229" i="11"/>
  <c r="AZ1229" i="11"/>
  <c r="N1235" i="11"/>
  <c r="AZ1235" i="11"/>
  <c r="N1241" i="11"/>
  <c r="AZ1241" i="11"/>
  <c r="N1247" i="11"/>
  <c r="AZ1247" i="11"/>
  <c r="N1253" i="11"/>
  <c r="AZ1253" i="11"/>
  <c r="N1259" i="11"/>
  <c r="AZ1259" i="11"/>
  <c r="N1265" i="11"/>
  <c r="P1265" i="11" s="1"/>
  <c r="AZ1265" i="11"/>
  <c r="N1271" i="11"/>
  <c r="P1271" i="11" s="1"/>
  <c r="AZ1271" i="11"/>
  <c r="N1277" i="11"/>
  <c r="AZ1277" i="11"/>
  <c r="N1283" i="11"/>
  <c r="AZ1283" i="11"/>
  <c r="N1289" i="11"/>
  <c r="P1289" i="11" s="1"/>
  <c r="AZ1289" i="11"/>
  <c r="N1295" i="11"/>
  <c r="AZ1295" i="11"/>
  <c r="N1301" i="11"/>
  <c r="P1301" i="11" s="1"/>
  <c r="AZ1301" i="11"/>
  <c r="N1307" i="11"/>
  <c r="AZ1307" i="11"/>
  <c r="N1313" i="11"/>
  <c r="AZ1313" i="11"/>
  <c r="N1319" i="11"/>
  <c r="AZ1319" i="11"/>
  <c r="N1325" i="11"/>
  <c r="AZ1325" i="11"/>
  <c r="N1331" i="11"/>
  <c r="AZ1331" i="11"/>
  <c r="N1337" i="11"/>
  <c r="AZ1337" i="11"/>
  <c r="N1343" i="11"/>
  <c r="AZ1343" i="11"/>
  <c r="N1349" i="11"/>
  <c r="AZ1349" i="11"/>
  <c r="N1355" i="11"/>
  <c r="AZ1355" i="11"/>
  <c r="N1361" i="11"/>
  <c r="AZ1361" i="11"/>
  <c r="N1367" i="11"/>
  <c r="AZ1367" i="11"/>
  <c r="N1373" i="11"/>
  <c r="P1373" i="11" s="1"/>
  <c r="AZ1373" i="11"/>
  <c r="N1379" i="11"/>
  <c r="AZ1379" i="11"/>
  <c r="N1385" i="11"/>
  <c r="AZ1385" i="11"/>
  <c r="N1391" i="11"/>
  <c r="AZ1391" i="11"/>
  <c r="N1397" i="11"/>
  <c r="AZ1397" i="11"/>
  <c r="N1403" i="11"/>
  <c r="AZ1403" i="11"/>
  <c r="N1409" i="11"/>
  <c r="AZ1409" i="11"/>
  <c r="N1415" i="11"/>
  <c r="AZ1415" i="11"/>
  <c r="N1421" i="11"/>
  <c r="AZ1421" i="11"/>
  <c r="N1427" i="11"/>
  <c r="AZ1427" i="11"/>
  <c r="N1433" i="11"/>
  <c r="AZ1433" i="11"/>
  <c r="N1439" i="11"/>
  <c r="AZ1439" i="11"/>
  <c r="N1445" i="11"/>
  <c r="P1445" i="11" s="1"/>
  <c r="AZ1445" i="11"/>
  <c r="N1451" i="11"/>
  <c r="AZ1451" i="11"/>
  <c r="N1457" i="11"/>
  <c r="AZ1457" i="11"/>
  <c r="N1463" i="11"/>
  <c r="AZ1463" i="11"/>
  <c r="N1469" i="11"/>
  <c r="AZ1469" i="11"/>
  <c r="N1475" i="11"/>
  <c r="AZ1475" i="11"/>
  <c r="N1481" i="11"/>
  <c r="AZ1481" i="11"/>
  <c r="N1487" i="11"/>
  <c r="AZ1487" i="11"/>
  <c r="N1493" i="11"/>
  <c r="AZ1493" i="11"/>
  <c r="N1499" i="11"/>
  <c r="AZ1499" i="11"/>
  <c r="N1505" i="11"/>
  <c r="AZ1505" i="11"/>
  <c r="N1511" i="11"/>
  <c r="AZ1511" i="11"/>
  <c r="N1517" i="11"/>
  <c r="AZ1517" i="11"/>
  <c r="N1523" i="11"/>
  <c r="P1523" i="11" s="1"/>
  <c r="AZ1523" i="11"/>
  <c r="N1529" i="11"/>
  <c r="AZ1529" i="11"/>
  <c r="N1535" i="11"/>
  <c r="AZ1535" i="11"/>
  <c r="N1541" i="11"/>
  <c r="AZ1541" i="11"/>
  <c r="N1547" i="11"/>
  <c r="AZ1547" i="11"/>
  <c r="N1553" i="11"/>
  <c r="AZ1553" i="11"/>
  <c r="N1559" i="11"/>
  <c r="AZ1559" i="11"/>
  <c r="N1565" i="11"/>
  <c r="AZ1565" i="11"/>
  <c r="N1571" i="11"/>
  <c r="AZ1571" i="11"/>
  <c r="N1577" i="11"/>
  <c r="AZ1577" i="11"/>
  <c r="N1583" i="11"/>
  <c r="AZ1583" i="11"/>
  <c r="N1589" i="11"/>
  <c r="AZ1589" i="11"/>
  <c r="N1595" i="11"/>
  <c r="AZ1595" i="11"/>
  <c r="N1601" i="11"/>
  <c r="AZ1601" i="11"/>
  <c r="N1607" i="11"/>
  <c r="AZ1607" i="11"/>
  <c r="N1613" i="11"/>
  <c r="AZ1613" i="11"/>
  <c r="N1619" i="11"/>
  <c r="AZ1619" i="11"/>
  <c r="N1625" i="11"/>
  <c r="P1625" i="11" s="1"/>
  <c r="AZ1625" i="11"/>
  <c r="N1631" i="11"/>
  <c r="P1631" i="11" s="1"/>
  <c r="AZ1631" i="11"/>
  <c r="N1637" i="11"/>
  <c r="AZ1637" i="11"/>
  <c r="N1643" i="11"/>
  <c r="AZ1643" i="11"/>
  <c r="N1649" i="11"/>
  <c r="AZ1649" i="11"/>
  <c r="N1655" i="11"/>
  <c r="AZ1655" i="11"/>
  <c r="N1661" i="11"/>
  <c r="P1661" i="11" s="1"/>
  <c r="AZ1661" i="11"/>
  <c r="N1667" i="11"/>
  <c r="AZ1667" i="11"/>
  <c r="N1673" i="11"/>
  <c r="AZ1673" i="11"/>
  <c r="N1679" i="11"/>
  <c r="AZ1679" i="11"/>
  <c r="N1685" i="11"/>
  <c r="AZ1685" i="11"/>
  <c r="N1691" i="11"/>
  <c r="AZ1691" i="11"/>
  <c r="N1697" i="11"/>
  <c r="AZ1697" i="11"/>
  <c r="N1703" i="11"/>
  <c r="AZ1703" i="11"/>
  <c r="N1709" i="11"/>
  <c r="AZ1709" i="11"/>
  <c r="N1715" i="11"/>
  <c r="AZ1715" i="11"/>
  <c r="N1721" i="11"/>
  <c r="AZ1721" i="11"/>
  <c r="N1727" i="11"/>
  <c r="AZ1727" i="11"/>
  <c r="N1733" i="11"/>
  <c r="P1733" i="11" s="1"/>
  <c r="AZ1733" i="11"/>
  <c r="N1739" i="11"/>
  <c r="AZ1739" i="11"/>
  <c r="N1745" i="11"/>
  <c r="AZ1745" i="11"/>
  <c r="N1751" i="11"/>
  <c r="AZ1751" i="11"/>
  <c r="N1757" i="11"/>
  <c r="AZ1757" i="11"/>
  <c r="N1763" i="11"/>
  <c r="AZ1763" i="11"/>
  <c r="N1769" i="11"/>
  <c r="AZ1769" i="11"/>
  <c r="N1775" i="11"/>
  <c r="AZ1775" i="11"/>
  <c r="N1781" i="11"/>
  <c r="AZ1781" i="11"/>
  <c r="N1787" i="11"/>
  <c r="AZ1787" i="11"/>
  <c r="N1793" i="11"/>
  <c r="AZ1793" i="11"/>
  <c r="N1799" i="11"/>
  <c r="AZ1799" i="11"/>
  <c r="N1805" i="11"/>
  <c r="P1805" i="11" s="1"/>
  <c r="AZ1805" i="11"/>
  <c r="N1811" i="11"/>
  <c r="AZ1811" i="11"/>
  <c r="N1817" i="11"/>
  <c r="AZ1817" i="11"/>
  <c r="N1823" i="11"/>
  <c r="AZ1823" i="11"/>
  <c r="N1829" i="11"/>
  <c r="AZ1829" i="11"/>
  <c r="N1835" i="11"/>
  <c r="AZ1835" i="11"/>
  <c r="N1841" i="11"/>
  <c r="AZ1841" i="11"/>
  <c r="N1847" i="11"/>
  <c r="AZ1847" i="11"/>
  <c r="N1853" i="11"/>
  <c r="AZ1853" i="11"/>
  <c r="N1859" i="11"/>
  <c r="AZ1859" i="11"/>
  <c r="N1865" i="11"/>
  <c r="AZ1865" i="11"/>
  <c r="N1871" i="11"/>
  <c r="AZ1871" i="11"/>
  <c r="N1877" i="11"/>
  <c r="AZ1877" i="11"/>
  <c r="N1883" i="11"/>
  <c r="AZ1883" i="11"/>
  <c r="N1889" i="11"/>
  <c r="AZ1889" i="11"/>
  <c r="N1895" i="11"/>
  <c r="AZ1895" i="11"/>
  <c r="N1901" i="11"/>
  <c r="AZ1901" i="11"/>
  <c r="N1907" i="11"/>
  <c r="AZ1907" i="11"/>
  <c r="N1913" i="11"/>
  <c r="AZ1913" i="11"/>
  <c r="N1919" i="11"/>
  <c r="P1919" i="11" s="1"/>
  <c r="AZ1919" i="11"/>
  <c r="N1925" i="11"/>
  <c r="AZ1925" i="11"/>
  <c r="N1931" i="11"/>
  <c r="AZ1931" i="11"/>
  <c r="N1937" i="11"/>
  <c r="AZ1937" i="11"/>
  <c r="N1943" i="11"/>
  <c r="AZ1943" i="11"/>
  <c r="N1949" i="11"/>
  <c r="AZ1949" i="11"/>
  <c r="N1955" i="11"/>
  <c r="AZ1955" i="11"/>
  <c r="N1961" i="11"/>
  <c r="AZ1961" i="11"/>
  <c r="N1967" i="11"/>
  <c r="AZ1967" i="11"/>
  <c r="N1973" i="11"/>
  <c r="AZ1973" i="11"/>
  <c r="N1979" i="11"/>
  <c r="AZ1979" i="11"/>
  <c r="N1985" i="11"/>
  <c r="P1985" i="11" s="1"/>
  <c r="AZ1985" i="11"/>
  <c r="N1991" i="11"/>
  <c r="P1991" i="11" s="1"/>
  <c r="AZ1991" i="11"/>
  <c r="N1997" i="11"/>
  <c r="AZ1997" i="11"/>
  <c r="N2003" i="11"/>
  <c r="AZ2003" i="11"/>
  <c r="N2009" i="11"/>
  <c r="AZ2009" i="11"/>
  <c r="N2015" i="11"/>
  <c r="AZ2015" i="11"/>
  <c r="N37" i="11"/>
  <c r="P37" i="11" s="1"/>
  <c r="AZ37" i="11"/>
  <c r="N103" i="11"/>
  <c r="AZ103" i="11"/>
  <c r="N175" i="11"/>
  <c r="AZ175" i="11"/>
  <c r="N247" i="11"/>
  <c r="AZ247" i="11"/>
  <c r="N319" i="11"/>
  <c r="AZ319" i="11"/>
  <c r="N379" i="11"/>
  <c r="AZ379" i="11"/>
  <c r="N445" i="11"/>
  <c r="AZ445" i="11"/>
  <c r="N517" i="11"/>
  <c r="AZ517" i="11"/>
  <c r="N583" i="11"/>
  <c r="P583" i="11" s="1"/>
  <c r="AZ583" i="11"/>
  <c r="N643" i="11"/>
  <c r="AZ643" i="11"/>
  <c r="N709" i="11"/>
  <c r="AZ709" i="11"/>
  <c r="N775" i="11"/>
  <c r="AZ775" i="11"/>
  <c r="N847" i="11"/>
  <c r="AZ847" i="11"/>
  <c r="N931" i="11"/>
  <c r="AZ931" i="11"/>
  <c r="N1057" i="11"/>
  <c r="AZ1057" i="11"/>
  <c r="N1369" i="11"/>
  <c r="AZ1369" i="11"/>
  <c r="N51" i="11"/>
  <c r="AZ51" i="11"/>
  <c r="N93" i="11"/>
  <c r="AZ93" i="11"/>
  <c r="N141" i="11"/>
  <c r="AZ141" i="11"/>
  <c r="N189" i="11"/>
  <c r="AZ189" i="11"/>
  <c r="N237" i="11"/>
  <c r="P237" i="11" s="1"/>
  <c r="AZ237" i="11"/>
  <c r="N285" i="11"/>
  <c r="AZ285" i="11"/>
  <c r="N327" i="11"/>
  <c r="AZ327" i="11"/>
  <c r="N375" i="11"/>
  <c r="AZ375" i="11"/>
  <c r="N423" i="11"/>
  <c r="P423" i="11" s="1"/>
  <c r="AZ423" i="11"/>
  <c r="N471" i="11"/>
  <c r="AZ471" i="11"/>
  <c r="N519" i="11"/>
  <c r="AZ519" i="11"/>
  <c r="N567" i="11"/>
  <c r="AZ567" i="11"/>
  <c r="N615" i="11"/>
  <c r="AZ615" i="11"/>
  <c r="N669" i="11"/>
  <c r="AZ669" i="11"/>
  <c r="N723" i="11"/>
  <c r="AZ723" i="11"/>
  <c r="N765" i="11"/>
  <c r="AZ765" i="11"/>
  <c r="N819" i="11"/>
  <c r="AZ819" i="11"/>
  <c r="N867" i="11"/>
  <c r="AZ867" i="11"/>
  <c r="N909" i="11"/>
  <c r="AZ909" i="11"/>
  <c r="N957" i="11"/>
  <c r="AZ957" i="11"/>
  <c r="N999" i="11"/>
  <c r="P999" i="11" s="1"/>
  <c r="AZ999" i="11"/>
  <c r="N1041" i="11"/>
  <c r="AZ1041" i="11"/>
  <c r="N1089" i="11"/>
  <c r="AZ1089" i="11"/>
  <c r="N1137" i="11"/>
  <c r="AZ1137" i="11"/>
  <c r="N1185" i="11"/>
  <c r="AZ1185" i="11"/>
  <c r="N1233" i="11"/>
  <c r="AZ1233" i="11"/>
  <c r="N1281" i="11"/>
  <c r="AZ1281" i="11"/>
  <c r="N1329" i="11"/>
  <c r="P1329" i="11" s="1"/>
  <c r="AZ1329" i="11"/>
  <c r="N1377" i="11"/>
  <c r="P1377" i="11" s="1"/>
  <c r="AZ1377" i="11"/>
  <c r="N1425" i="11"/>
  <c r="AZ1425" i="11"/>
  <c r="N1485" i="11"/>
  <c r="AZ1485" i="11"/>
  <c r="N1545" i="11"/>
  <c r="AZ1545" i="11"/>
  <c r="N1653" i="11"/>
  <c r="P1653" i="11" s="1"/>
  <c r="AZ1653" i="11"/>
  <c r="N1989" i="11"/>
  <c r="AZ1989" i="11"/>
  <c r="N52" i="11"/>
  <c r="AZ52" i="11"/>
  <c r="N100" i="11"/>
  <c r="AZ100" i="11"/>
  <c r="N148" i="11"/>
  <c r="AZ148" i="11"/>
  <c r="N190" i="11"/>
  <c r="AZ190" i="11"/>
  <c r="N232" i="11"/>
  <c r="P232" i="11" s="1"/>
  <c r="AZ232" i="11"/>
  <c r="N274" i="11"/>
  <c r="AZ274" i="11"/>
  <c r="N322" i="11"/>
  <c r="AZ322" i="11"/>
  <c r="N358" i="11"/>
  <c r="AZ358" i="11"/>
  <c r="N400" i="11"/>
  <c r="AZ400" i="11"/>
  <c r="N442" i="11"/>
  <c r="AZ442" i="11"/>
  <c r="N496" i="11"/>
  <c r="AZ496" i="11"/>
  <c r="N538" i="11"/>
  <c r="AZ538" i="11"/>
  <c r="N586" i="11"/>
  <c r="AZ586" i="11"/>
  <c r="N634" i="11"/>
  <c r="AZ634" i="11"/>
  <c r="N682" i="11"/>
  <c r="AZ682" i="11"/>
  <c r="N724" i="11"/>
  <c r="AZ724" i="11"/>
  <c r="N772" i="11"/>
  <c r="AZ772" i="11"/>
  <c r="N826" i="11"/>
  <c r="AZ826" i="11"/>
  <c r="N874" i="11"/>
  <c r="AZ874" i="11"/>
  <c r="N934" i="11"/>
  <c r="AZ934" i="11"/>
  <c r="N1030" i="11"/>
  <c r="AZ1030" i="11"/>
  <c r="N1324" i="11"/>
  <c r="AZ1324" i="11"/>
  <c r="N29" i="11"/>
  <c r="P29" i="11" s="1"/>
  <c r="AZ29" i="11"/>
  <c r="N59" i="11"/>
  <c r="AZ59" i="11"/>
  <c r="N95" i="11"/>
  <c r="P95" i="11" s="1"/>
  <c r="AZ95" i="11"/>
  <c r="N119" i="11"/>
  <c r="AZ119" i="11"/>
  <c r="N137" i="11"/>
  <c r="AZ137" i="11"/>
  <c r="N155" i="11"/>
  <c r="AZ155" i="11"/>
  <c r="N179" i="11"/>
  <c r="AZ179" i="11"/>
  <c r="N203" i="11"/>
  <c r="AZ203" i="11"/>
  <c r="N227" i="11"/>
  <c r="AZ227" i="11"/>
  <c r="N251" i="11"/>
  <c r="AZ251" i="11"/>
  <c r="N269" i="11"/>
  <c r="AZ269" i="11"/>
  <c r="N281" i="11"/>
  <c r="AZ281" i="11"/>
  <c r="N293" i="11"/>
  <c r="P293" i="11" s="1"/>
  <c r="AZ293" i="11"/>
  <c r="N311" i="11"/>
  <c r="AZ311" i="11"/>
  <c r="N323" i="11"/>
  <c r="AZ323" i="11"/>
  <c r="N335" i="11"/>
  <c r="AZ335" i="11"/>
  <c r="N347" i="11"/>
  <c r="AZ347" i="11"/>
  <c r="N359" i="11"/>
  <c r="AZ359" i="11"/>
  <c r="N371" i="11"/>
  <c r="AZ371" i="11"/>
  <c r="N383" i="11"/>
  <c r="AZ383" i="11"/>
  <c r="N395" i="11"/>
  <c r="P395" i="11" s="1"/>
  <c r="AZ395" i="11"/>
  <c r="N407" i="11"/>
  <c r="AZ407" i="11"/>
  <c r="N419" i="11"/>
  <c r="P419" i="11" s="1"/>
  <c r="AZ419" i="11"/>
  <c r="N431" i="11"/>
  <c r="AZ431" i="11"/>
  <c r="N443" i="11"/>
  <c r="P443" i="11" s="1"/>
  <c r="AZ443" i="11"/>
  <c r="N455" i="11"/>
  <c r="AZ455" i="11"/>
  <c r="N467" i="11"/>
  <c r="AZ467" i="11"/>
  <c r="N479" i="11"/>
  <c r="AZ479" i="11"/>
  <c r="N491" i="11"/>
  <c r="AZ491" i="11"/>
  <c r="N503" i="11"/>
  <c r="AZ503" i="11"/>
  <c r="N515" i="11"/>
  <c r="AZ515" i="11"/>
  <c r="N527" i="11"/>
  <c r="AZ527" i="11"/>
  <c r="N539" i="11"/>
  <c r="AZ539" i="11"/>
  <c r="N551" i="11"/>
  <c r="AZ551" i="11"/>
  <c r="N563" i="11"/>
  <c r="AZ563" i="11"/>
  <c r="N575" i="11"/>
  <c r="AZ575" i="11"/>
  <c r="N587" i="11"/>
  <c r="P587" i="11" s="1"/>
  <c r="AZ587" i="11"/>
  <c r="N599" i="11"/>
  <c r="AZ599" i="11"/>
  <c r="N611" i="11"/>
  <c r="AZ611" i="11"/>
  <c r="N623" i="11"/>
  <c r="AZ623" i="11"/>
  <c r="N635" i="11"/>
  <c r="AZ635" i="11"/>
  <c r="N647" i="11"/>
  <c r="AZ647" i="11"/>
  <c r="N653" i="11"/>
  <c r="P653" i="11" s="1"/>
  <c r="AZ653" i="11"/>
  <c r="N665" i="11"/>
  <c r="AZ665" i="11"/>
  <c r="N677" i="11"/>
  <c r="AZ677" i="11"/>
  <c r="N689" i="11"/>
  <c r="AZ689" i="11"/>
  <c r="N701" i="11"/>
  <c r="AZ701" i="11"/>
  <c r="N713" i="11"/>
  <c r="AZ713" i="11"/>
  <c r="N725" i="11"/>
  <c r="AZ725" i="11"/>
  <c r="N737" i="11"/>
  <c r="AZ737" i="11"/>
  <c r="N743" i="11"/>
  <c r="AZ743" i="11"/>
  <c r="N755" i="11"/>
  <c r="AZ755" i="11"/>
  <c r="N767" i="11"/>
  <c r="AZ767" i="11"/>
  <c r="N779" i="11"/>
  <c r="AZ779" i="11"/>
  <c r="N791" i="11"/>
  <c r="AZ791" i="11"/>
  <c r="N803" i="11"/>
  <c r="AZ803" i="11"/>
  <c r="N815" i="11"/>
  <c r="P815" i="11" s="1"/>
  <c r="AZ815" i="11"/>
  <c r="N833" i="11"/>
  <c r="AZ833" i="11"/>
  <c r="N845" i="11"/>
  <c r="AZ845" i="11"/>
  <c r="N857" i="11"/>
  <c r="AZ857" i="11"/>
  <c r="N869" i="11"/>
  <c r="AZ869" i="11"/>
  <c r="N881" i="11"/>
  <c r="AZ881" i="11"/>
  <c r="N911" i="11"/>
  <c r="AZ911" i="11"/>
  <c r="N1103" i="11"/>
  <c r="AZ1103" i="11"/>
  <c r="N55" i="11"/>
  <c r="AZ55" i="11"/>
  <c r="N115" i="11"/>
  <c r="AZ115" i="11"/>
  <c r="N181" i="11"/>
  <c r="AZ181" i="11"/>
  <c r="N253" i="11"/>
  <c r="AZ253" i="11"/>
  <c r="N325" i="11"/>
  <c r="P325" i="11" s="1"/>
  <c r="AZ325" i="11"/>
  <c r="N397" i="11"/>
  <c r="AZ397" i="11"/>
  <c r="N499" i="11"/>
  <c r="AZ499" i="11"/>
  <c r="N655" i="11"/>
  <c r="AZ655" i="11"/>
  <c r="N721" i="11"/>
  <c r="P721" i="11" s="1"/>
  <c r="AZ721" i="11"/>
  <c r="N793" i="11"/>
  <c r="AZ793" i="11"/>
  <c r="N859" i="11"/>
  <c r="AZ859" i="11"/>
  <c r="N943" i="11"/>
  <c r="AZ943" i="11"/>
  <c r="N1069" i="11"/>
  <c r="AZ1069" i="11"/>
  <c r="N1357" i="11"/>
  <c r="AZ1357" i="11"/>
  <c r="N21" i="11"/>
  <c r="AZ21" i="11"/>
  <c r="N63" i="11"/>
  <c r="AZ63" i="11"/>
  <c r="N105" i="11"/>
  <c r="AZ105" i="11"/>
  <c r="N147" i="11"/>
  <c r="AZ147" i="11"/>
  <c r="N183" i="11"/>
  <c r="AZ183" i="11"/>
  <c r="N231" i="11"/>
  <c r="AZ231" i="11"/>
  <c r="N279" i="11"/>
  <c r="AZ279" i="11"/>
  <c r="N321" i="11"/>
  <c r="P321" i="11" s="1"/>
  <c r="AZ321" i="11"/>
  <c r="N363" i="11"/>
  <c r="AZ363" i="11"/>
  <c r="N411" i="11"/>
  <c r="AZ411" i="11"/>
  <c r="N459" i="11"/>
  <c r="AZ459" i="11"/>
  <c r="N507" i="11"/>
  <c r="AZ507" i="11"/>
  <c r="N555" i="11"/>
  <c r="AZ555" i="11"/>
  <c r="N609" i="11"/>
  <c r="AZ609" i="11"/>
  <c r="N663" i="11"/>
  <c r="AZ663" i="11"/>
  <c r="N705" i="11"/>
  <c r="AZ705" i="11"/>
  <c r="N759" i="11"/>
  <c r="AZ759" i="11"/>
  <c r="N807" i="11"/>
  <c r="AZ807" i="11"/>
  <c r="N855" i="11"/>
  <c r="P855" i="11" s="1"/>
  <c r="AZ855" i="11"/>
  <c r="N903" i="11"/>
  <c r="AZ903" i="11"/>
  <c r="N945" i="11"/>
  <c r="AZ945" i="11"/>
  <c r="N993" i="11"/>
  <c r="AZ993" i="11"/>
  <c r="N1035" i="11"/>
  <c r="AZ1035" i="11"/>
  <c r="N1083" i="11"/>
  <c r="AZ1083" i="11"/>
  <c r="N1131" i="11"/>
  <c r="AZ1131" i="11"/>
  <c r="N1179" i="11"/>
  <c r="AZ1179" i="11"/>
  <c r="N1227" i="11"/>
  <c r="AZ1227" i="11"/>
  <c r="N1275" i="11"/>
  <c r="AZ1275" i="11"/>
  <c r="N1323" i="11"/>
  <c r="AZ1323" i="11"/>
  <c r="N1365" i="11"/>
  <c r="AZ1365" i="11"/>
  <c r="N1413" i="11"/>
  <c r="P1413" i="11" s="1"/>
  <c r="AZ1413" i="11"/>
  <c r="N1461" i="11"/>
  <c r="AZ1461" i="11"/>
  <c r="N1503" i="11"/>
  <c r="AZ1503" i="11"/>
  <c r="N1533" i="11"/>
  <c r="AZ1533" i="11"/>
  <c r="N1575" i="11"/>
  <c r="AZ1575" i="11"/>
  <c r="N1623" i="11"/>
  <c r="AZ1623" i="11"/>
  <c r="N1683" i="11"/>
  <c r="AZ1683" i="11"/>
  <c r="N1755" i="11"/>
  <c r="AZ1755" i="11"/>
  <c r="N2001" i="11"/>
  <c r="AZ2001" i="11"/>
  <c r="N22" i="11"/>
  <c r="AZ22" i="11"/>
  <c r="N70" i="11"/>
  <c r="AZ70" i="11"/>
  <c r="N112" i="11"/>
  <c r="AZ112" i="11"/>
  <c r="N154" i="11"/>
  <c r="P154" i="11" s="1"/>
  <c r="AZ154" i="11"/>
  <c r="N196" i="11"/>
  <c r="AZ196" i="11"/>
  <c r="N238" i="11"/>
  <c r="P238" i="11" s="1"/>
  <c r="AZ238" i="11"/>
  <c r="N286" i="11"/>
  <c r="AZ286" i="11"/>
  <c r="N328" i="11"/>
  <c r="AZ328" i="11"/>
  <c r="N364" i="11"/>
  <c r="AZ364" i="11"/>
  <c r="N406" i="11"/>
  <c r="AZ406" i="11"/>
  <c r="N448" i="11"/>
  <c r="AZ448" i="11"/>
  <c r="N490" i="11"/>
  <c r="P490" i="11" s="1"/>
  <c r="AZ490" i="11"/>
  <c r="N532" i="11"/>
  <c r="AZ532" i="11"/>
  <c r="N580" i="11"/>
  <c r="AZ580" i="11"/>
  <c r="N628" i="11"/>
  <c r="AZ628" i="11"/>
  <c r="N676" i="11"/>
  <c r="AZ676" i="11"/>
  <c r="N718" i="11"/>
  <c r="AZ718" i="11"/>
  <c r="N766" i="11"/>
  <c r="AZ766" i="11"/>
  <c r="N820" i="11"/>
  <c r="AZ820" i="11"/>
  <c r="N868" i="11"/>
  <c r="AZ868" i="11"/>
  <c r="N922" i="11"/>
  <c r="AZ922" i="11"/>
  <c r="N976" i="11"/>
  <c r="AZ976" i="11"/>
  <c r="N1054" i="11"/>
  <c r="AZ1054" i="11"/>
  <c r="N1288" i="11"/>
  <c r="P1288" i="11" s="1"/>
  <c r="AZ1288" i="11"/>
  <c r="N23" i="11"/>
  <c r="AZ23" i="11"/>
  <c r="N47" i="11"/>
  <c r="AZ47" i="11"/>
  <c r="N83" i="11"/>
  <c r="AZ83" i="11"/>
  <c r="N107" i="11"/>
  <c r="P107" i="11" s="1"/>
  <c r="AZ107" i="11"/>
  <c r="N131" i="11"/>
  <c r="AZ131" i="11"/>
  <c r="N161" i="11"/>
  <c r="AZ161" i="11"/>
  <c r="N263" i="11"/>
  <c r="AZ263" i="11"/>
  <c r="N36" i="11"/>
  <c r="AZ36" i="11"/>
  <c r="N54" i="11"/>
  <c r="AZ54" i="11"/>
  <c r="N78" i="11"/>
  <c r="AZ78" i="11"/>
  <c r="N96" i="11"/>
  <c r="P96" i="11" s="1"/>
  <c r="AZ96" i="11"/>
  <c r="N114" i="11"/>
  <c r="P114" i="11" s="1"/>
  <c r="AZ114" i="11"/>
  <c r="N132" i="11"/>
  <c r="AZ132" i="11"/>
  <c r="N150" i="11"/>
  <c r="AZ150" i="11"/>
  <c r="N168" i="11"/>
  <c r="AZ168" i="11"/>
  <c r="N186" i="11"/>
  <c r="P186" i="11" s="1"/>
  <c r="AZ186" i="11"/>
  <c r="N204" i="11"/>
  <c r="P204" i="11" s="1"/>
  <c r="AZ204" i="11"/>
  <c r="N222" i="11"/>
  <c r="AZ222" i="11"/>
  <c r="N240" i="11"/>
  <c r="AZ240" i="11"/>
  <c r="N258" i="11"/>
  <c r="AZ258" i="11"/>
  <c r="N276" i="11"/>
  <c r="AZ276" i="11"/>
  <c r="N294" i="11"/>
  <c r="P294" i="11" s="1"/>
  <c r="AZ294" i="11"/>
  <c r="N306" i="11"/>
  <c r="AZ306" i="11"/>
  <c r="N324" i="11"/>
  <c r="P324" i="11" s="1"/>
  <c r="AZ324" i="11"/>
  <c r="N342" i="11"/>
  <c r="AZ342" i="11"/>
  <c r="N360" i="11"/>
  <c r="AZ360" i="11"/>
  <c r="N378" i="11"/>
  <c r="AZ378" i="11"/>
  <c r="N390" i="11"/>
  <c r="P390" i="11" s="1"/>
  <c r="AZ390" i="11"/>
  <c r="N408" i="11"/>
  <c r="AZ408" i="11"/>
  <c r="N426" i="11"/>
  <c r="AZ426" i="11"/>
  <c r="N444" i="11"/>
  <c r="AZ444" i="11"/>
  <c r="N462" i="11"/>
  <c r="AZ462" i="11"/>
  <c r="N480" i="11"/>
  <c r="AZ480" i="11"/>
  <c r="N498" i="11"/>
  <c r="AZ498" i="11"/>
  <c r="N516" i="11"/>
  <c r="AZ516" i="11"/>
  <c r="N534" i="11"/>
  <c r="AZ534" i="11"/>
  <c r="N552" i="11"/>
  <c r="AZ552" i="11"/>
  <c r="N570" i="11"/>
  <c r="AZ570" i="11"/>
  <c r="N594" i="11"/>
  <c r="AZ594" i="11"/>
  <c r="N612" i="11"/>
  <c r="P612" i="11" s="1"/>
  <c r="AZ612" i="11"/>
  <c r="N630" i="11"/>
  <c r="AZ630" i="11"/>
  <c r="N648" i="11"/>
  <c r="P648" i="11" s="1"/>
  <c r="AZ648" i="11"/>
  <c r="N666" i="11"/>
  <c r="AZ666" i="11"/>
  <c r="N678" i="11"/>
  <c r="AZ678" i="11"/>
  <c r="N702" i="11"/>
  <c r="AZ702" i="11"/>
  <c r="N720" i="11"/>
  <c r="AZ720" i="11"/>
  <c r="N738" i="11"/>
  <c r="AZ738" i="11"/>
  <c r="N756" i="11"/>
  <c r="AZ756" i="11"/>
  <c r="N774" i="11"/>
  <c r="AZ774" i="11"/>
  <c r="N792" i="11"/>
  <c r="AZ792" i="11"/>
  <c r="N810" i="11"/>
  <c r="AZ810" i="11"/>
  <c r="N828" i="11"/>
  <c r="P828" i="11" s="1"/>
  <c r="AZ828" i="11"/>
  <c r="N840" i="11"/>
  <c r="AZ840" i="11"/>
  <c r="N858" i="11"/>
  <c r="AZ858" i="11"/>
  <c r="N876" i="11"/>
  <c r="AZ876" i="11"/>
  <c r="N894" i="11"/>
  <c r="AZ894" i="11"/>
  <c r="N906" i="11"/>
  <c r="AZ906" i="11"/>
  <c r="N918" i="11"/>
  <c r="AZ918" i="11"/>
  <c r="N924" i="11"/>
  <c r="AZ924" i="11"/>
  <c r="N930" i="11"/>
  <c r="P930" i="11" s="1"/>
  <c r="AZ930" i="11"/>
  <c r="N936" i="11"/>
  <c r="AZ936" i="11"/>
  <c r="N942" i="11"/>
  <c r="AZ942" i="11"/>
  <c r="N948" i="11"/>
  <c r="AZ948" i="11"/>
  <c r="N954" i="11"/>
  <c r="P954" i="11" s="1"/>
  <c r="AZ954" i="11"/>
  <c r="N960" i="11"/>
  <c r="AZ960" i="11"/>
  <c r="N966" i="11"/>
  <c r="AZ966" i="11"/>
  <c r="N972" i="11"/>
  <c r="AZ972" i="11"/>
  <c r="N978" i="11"/>
  <c r="AZ978" i="11"/>
  <c r="N984" i="11"/>
  <c r="AZ984" i="11"/>
  <c r="N990" i="11"/>
  <c r="AZ990" i="11"/>
  <c r="N996" i="11"/>
  <c r="AZ996" i="11"/>
  <c r="N1002" i="11"/>
  <c r="AZ1002" i="11"/>
  <c r="N1008" i="11"/>
  <c r="AZ1008" i="11"/>
  <c r="N1014" i="11"/>
  <c r="AZ1014" i="11"/>
  <c r="N1020" i="11"/>
  <c r="AZ1020" i="11"/>
  <c r="N1026" i="11"/>
  <c r="AZ1026" i="11"/>
  <c r="N1032" i="11"/>
  <c r="AZ1032" i="11"/>
  <c r="N1038" i="11"/>
  <c r="AZ1038" i="11"/>
  <c r="N1044" i="11"/>
  <c r="AZ1044" i="11"/>
  <c r="N1050" i="11"/>
  <c r="AZ1050" i="11"/>
  <c r="N1062" i="11"/>
  <c r="AZ1062" i="11"/>
  <c r="N1068" i="11"/>
  <c r="P1068" i="11" s="1"/>
  <c r="AZ1068" i="11"/>
  <c r="N1074" i="11"/>
  <c r="AZ1074" i="11"/>
  <c r="N1080" i="11"/>
  <c r="AZ1080" i="11"/>
  <c r="N1086" i="11"/>
  <c r="AZ1086" i="11"/>
  <c r="N1092" i="11"/>
  <c r="AZ1092" i="11"/>
  <c r="N1098" i="11"/>
  <c r="AZ1098" i="11"/>
  <c r="N1104" i="11"/>
  <c r="P1104" i="11" s="1"/>
  <c r="AZ1104" i="11"/>
  <c r="N1110" i="11"/>
  <c r="AZ1110" i="11"/>
  <c r="N1116" i="11"/>
  <c r="AZ1116" i="11"/>
  <c r="N1122" i="11"/>
  <c r="AZ1122" i="11"/>
  <c r="N1128" i="11"/>
  <c r="AZ1128" i="11"/>
  <c r="N1134" i="11"/>
  <c r="AZ1134" i="11"/>
  <c r="N1140" i="11"/>
  <c r="AZ1140" i="11"/>
  <c r="N1146" i="11"/>
  <c r="AZ1146" i="11"/>
  <c r="N1152" i="11"/>
  <c r="AZ1152" i="11"/>
  <c r="N1158" i="11"/>
  <c r="AZ1158" i="11"/>
  <c r="N1164" i="11"/>
  <c r="AZ1164" i="11"/>
  <c r="N1170" i="11"/>
  <c r="AZ1170" i="11"/>
  <c r="N1176" i="11"/>
  <c r="P1176" i="11" s="1"/>
  <c r="AZ1176" i="11"/>
  <c r="N1182" i="11"/>
  <c r="AZ1182" i="11"/>
  <c r="N1188" i="11"/>
  <c r="P1188" i="11" s="1"/>
  <c r="AZ1188" i="11"/>
  <c r="N1194" i="11"/>
  <c r="AZ1194" i="11"/>
  <c r="N1200" i="11"/>
  <c r="AZ1200" i="11"/>
  <c r="N1206" i="11"/>
  <c r="AZ1206" i="11"/>
  <c r="N1212" i="11"/>
  <c r="AZ1212" i="11"/>
  <c r="N1218" i="11"/>
  <c r="AZ1218" i="11"/>
  <c r="N1224" i="11"/>
  <c r="AZ1224" i="11"/>
  <c r="N1230" i="11"/>
  <c r="AZ1230" i="11"/>
  <c r="N1236" i="11"/>
  <c r="AZ1236" i="11"/>
  <c r="N1242" i="11"/>
  <c r="AZ1242" i="11"/>
  <c r="N1248" i="11"/>
  <c r="P1248" i="11" s="1"/>
  <c r="AZ1248" i="11"/>
  <c r="N1254" i="11"/>
  <c r="AZ1254" i="11"/>
  <c r="N1260" i="11"/>
  <c r="AZ1260" i="11"/>
  <c r="N1266" i="11"/>
  <c r="AZ1266" i="11"/>
  <c r="N1272" i="11"/>
  <c r="AZ1272" i="11"/>
  <c r="N1278" i="11"/>
  <c r="AZ1278" i="11"/>
  <c r="N1284" i="11"/>
  <c r="AZ1284" i="11"/>
  <c r="N1290" i="11"/>
  <c r="AZ1290" i="11"/>
  <c r="N1296" i="11"/>
  <c r="AZ1296" i="11"/>
  <c r="N1302" i="11"/>
  <c r="AZ1302" i="11"/>
  <c r="N1308" i="11"/>
  <c r="AZ1308" i="11"/>
  <c r="N1314" i="11"/>
  <c r="AZ1314" i="11"/>
  <c r="N1320" i="11"/>
  <c r="AZ1320" i="11"/>
  <c r="N1326" i="11"/>
  <c r="AZ1326" i="11"/>
  <c r="N1332" i="11"/>
  <c r="AZ1332" i="11"/>
  <c r="N1338" i="11"/>
  <c r="AZ1338" i="11"/>
  <c r="N1344" i="11"/>
  <c r="AZ1344" i="11"/>
  <c r="N1350" i="11"/>
  <c r="AZ1350" i="11"/>
  <c r="N1356" i="11"/>
  <c r="AZ1356" i="11"/>
  <c r="N1362" i="11"/>
  <c r="AZ1362" i="11"/>
  <c r="N1368" i="11"/>
  <c r="AZ1368" i="11"/>
  <c r="N1374" i="11"/>
  <c r="AZ1374" i="11"/>
  <c r="N1380" i="11"/>
  <c r="AZ1380" i="11"/>
  <c r="N1386" i="11"/>
  <c r="AZ1386" i="11"/>
  <c r="N1392" i="11"/>
  <c r="P1392" i="11" s="1"/>
  <c r="AZ1392" i="11"/>
  <c r="N1398" i="11"/>
  <c r="AZ1398" i="11"/>
  <c r="N1404" i="11"/>
  <c r="AZ1404" i="11"/>
  <c r="N1410" i="11"/>
  <c r="AZ1410" i="11"/>
  <c r="N1416" i="11"/>
  <c r="AZ1416" i="11"/>
  <c r="N1422" i="11"/>
  <c r="AZ1422" i="11"/>
  <c r="N1428" i="11"/>
  <c r="AZ1428" i="11"/>
  <c r="N1434" i="11"/>
  <c r="P1434" i="11" s="1"/>
  <c r="AZ1434" i="11"/>
  <c r="N1440" i="11"/>
  <c r="AZ1440" i="11"/>
  <c r="N1446" i="11"/>
  <c r="AZ1446" i="11"/>
  <c r="N1452" i="11"/>
  <c r="AZ1452" i="11"/>
  <c r="N1458" i="11"/>
  <c r="AZ1458" i="11"/>
  <c r="N1464" i="11"/>
  <c r="P1464" i="11" s="1"/>
  <c r="AZ1464" i="11"/>
  <c r="N1470" i="11"/>
  <c r="AZ1470" i="11"/>
  <c r="N1476" i="11"/>
  <c r="AZ1476" i="11"/>
  <c r="N1482" i="11"/>
  <c r="AZ1482" i="11"/>
  <c r="N1488" i="11"/>
  <c r="AZ1488" i="11"/>
  <c r="N1494" i="11"/>
  <c r="AZ1494" i="11"/>
  <c r="N1500" i="11"/>
  <c r="AZ1500" i="11"/>
  <c r="N1506" i="11"/>
  <c r="AZ1506" i="11"/>
  <c r="N1512" i="11"/>
  <c r="AZ1512" i="11"/>
  <c r="N1518" i="11"/>
  <c r="AZ1518" i="11"/>
  <c r="N1524" i="11"/>
  <c r="AZ1524" i="11"/>
  <c r="N1530" i="11"/>
  <c r="AZ1530" i="11"/>
  <c r="N1536" i="11"/>
  <c r="AZ1536" i="11"/>
  <c r="N1542" i="11"/>
  <c r="AZ1542" i="11"/>
  <c r="N1548" i="11"/>
  <c r="AZ1548" i="11"/>
  <c r="N1554" i="11"/>
  <c r="AZ1554" i="11"/>
  <c r="N1560" i="11"/>
  <c r="AZ1560" i="11"/>
  <c r="N1566" i="11"/>
  <c r="AZ1566" i="11"/>
  <c r="N1572" i="11"/>
  <c r="AZ1572" i="11"/>
  <c r="N1578" i="11"/>
  <c r="AZ1578" i="11"/>
  <c r="N1584" i="11"/>
  <c r="AZ1584" i="11"/>
  <c r="N1590" i="11"/>
  <c r="AZ1590" i="11"/>
  <c r="N1596" i="11"/>
  <c r="AZ1596" i="11"/>
  <c r="N1602" i="11"/>
  <c r="AZ1602" i="11"/>
  <c r="N1608" i="11"/>
  <c r="AZ1608" i="11"/>
  <c r="N1614" i="11"/>
  <c r="AZ1614" i="11"/>
  <c r="N1620" i="11"/>
  <c r="AZ1620" i="11"/>
  <c r="N1626" i="11"/>
  <c r="AZ1626" i="11"/>
  <c r="N1632" i="11"/>
  <c r="AZ1632" i="11"/>
  <c r="N1638" i="11"/>
  <c r="AZ1638" i="11"/>
  <c r="N1644" i="11"/>
  <c r="AZ1644" i="11"/>
  <c r="N1650" i="11"/>
  <c r="AZ1650" i="11"/>
  <c r="N1656" i="11"/>
  <c r="AZ1656" i="11"/>
  <c r="N1662" i="11"/>
  <c r="AZ1662" i="11"/>
  <c r="N1668" i="11"/>
  <c r="AZ1668" i="11"/>
  <c r="N1674" i="11"/>
  <c r="AZ1674" i="11"/>
  <c r="N1680" i="11"/>
  <c r="P1680" i="11" s="1"/>
  <c r="AZ1680" i="11"/>
  <c r="N1686" i="11"/>
  <c r="AZ1686" i="11"/>
  <c r="N1692" i="11"/>
  <c r="AZ1692" i="11"/>
  <c r="N1698" i="11"/>
  <c r="AZ1698" i="11"/>
  <c r="N1704" i="11"/>
  <c r="AZ1704" i="11"/>
  <c r="N1710" i="11"/>
  <c r="AZ1710" i="11"/>
  <c r="N1716" i="11"/>
  <c r="AZ1716" i="11"/>
  <c r="N1722" i="11"/>
  <c r="AZ1722" i="11"/>
  <c r="N1728" i="11"/>
  <c r="AZ1728" i="11"/>
  <c r="N1734" i="11"/>
  <c r="AZ1734" i="11"/>
  <c r="N1740" i="11"/>
  <c r="AZ1740" i="11"/>
  <c r="N1746" i="11"/>
  <c r="AZ1746" i="11"/>
  <c r="N1752" i="11"/>
  <c r="P1752" i="11" s="1"/>
  <c r="AZ1752" i="11"/>
  <c r="N1758" i="11"/>
  <c r="AZ1758" i="11"/>
  <c r="N1764" i="11"/>
  <c r="AZ1764" i="11"/>
  <c r="N1770" i="11"/>
  <c r="AZ1770" i="11"/>
  <c r="N1776" i="11"/>
  <c r="AZ1776" i="11"/>
  <c r="N1782" i="11"/>
  <c r="AZ1782" i="11"/>
  <c r="N1788" i="11"/>
  <c r="P1788" i="11" s="1"/>
  <c r="AZ1788" i="11"/>
  <c r="N1794" i="11"/>
  <c r="AZ1794" i="11"/>
  <c r="N1800" i="11"/>
  <c r="AZ1800" i="11"/>
  <c r="N1806" i="11"/>
  <c r="AZ1806" i="11"/>
  <c r="N1812" i="11"/>
  <c r="AZ1812" i="11"/>
  <c r="N1818" i="11"/>
  <c r="AZ1818" i="11"/>
  <c r="N1824" i="11"/>
  <c r="P1824" i="11" s="1"/>
  <c r="AZ1824" i="11"/>
  <c r="N1830" i="11"/>
  <c r="AZ1830" i="11"/>
  <c r="N1836" i="11"/>
  <c r="AZ1836" i="11"/>
  <c r="N1842" i="11"/>
  <c r="AZ1842" i="11"/>
  <c r="N1848" i="11"/>
  <c r="AZ1848" i="11"/>
  <c r="N1854" i="11"/>
  <c r="AZ1854" i="11"/>
  <c r="N1860" i="11"/>
  <c r="AZ1860" i="11"/>
  <c r="N1866" i="11"/>
  <c r="AZ1866" i="11"/>
  <c r="N1872" i="11"/>
  <c r="AZ1872" i="11"/>
  <c r="N1878" i="11"/>
  <c r="AZ1878" i="11"/>
  <c r="N1884" i="11"/>
  <c r="AZ1884" i="11"/>
  <c r="N1890" i="11"/>
  <c r="AZ1890" i="11"/>
  <c r="N1896" i="11"/>
  <c r="AZ1896" i="11"/>
  <c r="N1902" i="11"/>
  <c r="AZ1902" i="11"/>
  <c r="N1908" i="11"/>
  <c r="P1908" i="11" s="1"/>
  <c r="AZ1908" i="11"/>
  <c r="N1914" i="11"/>
  <c r="AZ1914" i="11"/>
  <c r="N1920" i="11"/>
  <c r="AZ1920" i="11"/>
  <c r="N1926" i="11"/>
  <c r="AZ1926" i="11"/>
  <c r="N1932" i="11"/>
  <c r="AZ1932" i="11"/>
  <c r="N1938" i="11"/>
  <c r="AZ1938" i="11"/>
  <c r="N1944" i="11"/>
  <c r="P1944" i="11" s="1"/>
  <c r="AZ1944" i="11"/>
  <c r="N1950" i="11"/>
  <c r="AZ1950" i="11"/>
  <c r="N1956" i="11"/>
  <c r="AZ1956" i="11"/>
  <c r="N1962" i="11"/>
  <c r="AZ1962" i="11"/>
  <c r="N1968" i="11"/>
  <c r="P1968" i="11" s="1"/>
  <c r="AZ1968" i="11"/>
  <c r="N1974" i="11"/>
  <c r="AZ1974" i="11"/>
  <c r="N1980" i="11"/>
  <c r="AZ1980" i="11"/>
  <c r="N1986" i="11"/>
  <c r="AZ1986" i="11"/>
  <c r="N1992" i="11"/>
  <c r="AZ1992" i="11"/>
  <c r="N1998" i="11"/>
  <c r="AZ1998" i="11"/>
  <c r="N2004" i="11"/>
  <c r="AZ2004" i="11"/>
  <c r="N2010" i="11"/>
  <c r="AZ2010" i="11"/>
  <c r="N31" i="11"/>
  <c r="AZ31" i="11"/>
  <c r="N49" i="11"/>
  <c r="AZ49" i="11"/>
  <c r="N67" i="11"/>
  <c r="AZ67" i="11"/>
  <c r="N91" i="11"/>
  <c r="AZ91" i="11"/>
  <c r="N109" i="11"/>
  <c r="AZ109" i="11"/>
  <c r="N139" i="11"/>
  <c r="AZ139" i="11"/>
  <c r="N157" i="11"/>
  <c r="AZ157" i="11"/>
  <c r="N169" i="11"/>
  <c r="AZ169" i="11"/>
  <c r="N211" i="11"/>
  <c r="AZ211" i="11"/>
  <c r="N223" i="11"/>
  <c r="AZ223" i="11"/>
  <c r="N241" i="11"/>
  <c r="AZ241" i="11"/>
  <c r="N277" i="11"/>
  <c r="AZ277" i="11"/>
  <c r="N283" i="11"/>
  <c r="AZ283" i="11"/>
  <c r="N301" i="11"/>
  <c r="AZ301" i="11"/>
  <c r="N337" i="11"/>
  <c r="AZ337" i="11"/>
  <c r="N349" i="11"/>
  <c r="AZ349" i="11"/>
  <c r="N373" i="11"/>
  <c r="AZ373" i="11"/>
  <c r="N403" i="11"/>
  <c r="AZ403" i="11"/>
  <c r="N421" i="11"/>
  <c r="AZ421" i="11"/>
  <c r="N439" i="11"/>
  <c r="AZ439" i="11"/>
  <c r="N463" i="11"/>
  <c r="AZ463" i="11"/>
  <c r="N481" i="11"/>
  <c r="AZ481" i="11"/>
  <c r="N505" i="11"/>
  <c r="AZ505" i="11"/>
  <c r="N535" i="11"/>
  <c r="P535" i="11" s="1"/>
  <c r="AZ535" i="11"/>
  <c r="N547" i="11"/>
  <c r="AZ547" i="11"/>
  <c r="N565" i="11"/>
  <c r="AZ565" i="11"/>
  <c r="N595" i="11"/>
  <c r="AZ595" i="11"/>
  <c r="N613" i="11"/>
  <c r="AZ613" i="11"/>
  <c r="N637" i="11"/>
  <c r="P637" i="11" s="1"/>
  <c r="AZ637" i="11"/>
  <c r="N661" i="11"/>
  <c r="AZ661" i="11"/>
  <c r="N673" i="11"/>
  <c r="AZ673" i="11"/>
  <c r="N697" i="11"/>
  <c r="AZ697" i="11"/>
  <c r="N715" i="11"/>
  <c r="AZ715" i="11"/>
  <c r="N739" i="11"/>
  <c r="AZ739" i="11"/>
  <c r="N763" i="11"/>
  <c r="AZ763" i="11"/>
  <c r="N787" i="11"/>
  <c r="AZ787" i="11"/>
  <c r="N799" i="11"/>
  <c r="AZ799" i="11"/>
  <c r="N817" i="11"/>
  <c r="AZ817" i="11"/>
  <c r="N841" i="11"/>
  <c r="AZ841" i="11"/>
  <c r="N865" i="11"/>
  <c r="AZ865" i="11"/>
  <c r="N883" i="11"/>
  <c r="AZ883" i="11"/>
  <c r="N901" i="11"/>
  <c r="AZ901" i="11"/>
  <c r="N925" i="11"/>
  <c r="AZ925" i="11"/>
  <c r="N955" i="11"/>
  <c r="AZ955" i="11"/>
  <c r="N967" i="11"/>
  <c r="AZ967" i="11"/>
  <c r="N985" i="11"/>
  <c r="AZ985" i="11"/>
  <c r="N1003" i="11"/>
  <c r="AZ1003" i="11"/>
  <c r="N1009" i="11"/>
  <c r="AZ1009" i="11"/>
  <c r="N1027" i="11"/>
  <c r="AZ1027" i="11"/>
  <c r="N1045" i="11"/>
  <c r="AZ1045" i="11"/>
  <c r="N1081" i="11"/>
  <c r="AZ1081" i="11"/>
  <c r="N1105" i="11"/>
  <c r="AZ1105" i="11"/>
  <c r="N1117" i="11"/>
  <c r="P1117" i="11" s="1"/>
  <c r="AZ1117" i="11"/>
  <c r="N1141" i="11"/>
  <c r="AZ1141" i="11"/>
  <c r="N1159" i="11"/>
  <c r="AZ1159" i="11"/>
  <c r="N1189" i="11"/>
  <c r="AZ1189" i="11"/>
  <c r="N1393" i="11"/>
  <c r="AZ1393" i="11"/>
  <c r="N27" i="11"/>
  <c r="AZ27" i="11"/>
  <c r="N45" i="11"/>
  <c r="AZ45" i="11"/>
  <c r="N69" i="11"/>
  <c r="AZ69" i="11"/>
  <c r="N87" i="11"/>
  <c r="AZ87" i="11"/>
  <c r="N111" i="11"/>
  <c r="AZ111" i="11"/>
  <c r="N129" i="11"/>
  <c r="AZ129" i="11"/>
  <c r="N153" i="11"/>
  <c r="AZ153" i="11"/>
  <c r="N165" i="11"/>
  <c r="AZ165" i="11"/>
  <c r="N195" i="11"/>
  <c r="AZ195" i="11"/>
  <c r="N207" i="11"/>
  <c r="AZ207" i="11"/>
  <c r="N225" i="11"/>
  <c r="AZ225" i="11"/>
  <c r="N249" i="11"/>
  <c r="AZ249" i="11"/>
  <c r="N267" i="11"/>
  <c r="AZ267" i="11"/>
  <c r="N291" i="11"/>
  <c r="AZ291" i="11"/>
  <c r="N309" i="11"/>
  <c r="AZ309" i="11"/>
  <c r="N333" i="11"/>
  <c r="P333" i="11" s="1"/>
  <c r="AZ333" i="11"/>
  <c r="N345" i="11"/>
  <c r="AZ345" i="11"/>
  <c r="N369" i="11"/>
  <c r="AZ369" i="11"/>
  <c r="N387" i="11"/>
  <c r="AZ387" i="11"/>
  <c r="N399" i="11"/>
  <c r="AZ399" i="11"/>
  <c r="N429" i="11"/>
  <c r="P429" i="11" s="1"/>
  <c r="AZ429" i="11"/>
  <c r="N447" i="11"/>
  <c r="AZ447" i="11"/>
  <c r="N477" i="11"/>
  <c r="AZ477" i="11"/>
  <c r="N489" i="11"/>
  <c r="AZ489" i="11"/>
  <c r="N513" i="11"/>
  <c r="AZ513" i="11"/>
  <c r="N531" i="11"/>
  <c r="AZ531" i="11"/>
  <c r="N537" i="11"/>
  <c r="AZ537" i="11"/>
  <c r="N561" i="11"/>
  <c r="AZ561" i="11"/>
  <c r="N579" i="11"/>
  <c r="AZ579" i="11"/>
  <c r="N597" i="11"/>
  <c r="AZ597" i="11"/>
  <c r="N621" i="11"/>
  <c r="AZ621" i="11"/>
  <c r="N633" i="11"/>
  <c r="AZ633" i="11"/>
  <c r="N651" i="11"/>
  <c r="AZ651" i="11"/>
  <c r="N681" i="11"/>
  <c r="AZ681" i="11"/>
  <c r="N699" i="11"/>
  <c r="AZ699" i="11"/>
  <c r="N717" i="11"/>
  <c r="AZ717" i="11"/>
  <c r="N729" i="11"/>
  <c r="AZ729" i="11"/>
  <c r="N747" i="11"/>
  <c r="AZ747" i="11"/>
  <c r="N771" i="11"/>
  <c r="AZ771" i="11"/>
  <c r="N783" i="11"/>
  <c r="AZ783" i="11"/>
  <c r="N801" i="11"/>
  <c r="AZ801" i="11"/>
  <c r="N825" i="11"/>
  <c r="AZ825" i="11"/>
  <c r="N843" i="11"/>
  <c r="AZ843" i="11"/>
  <c r="N861" i="11"/>
  <c r="AZ861" i="11"/>
  <c r="N879" i="11"/>
  <c r="AZ879" i="11"/>
  <c r="N897" i="11"/>
  <c r="AZ897" i="11"/>
  <c r="N921" i="11"/>
  <c r="AZ921" i="11"/>
  <c r="N939" i="11"/>
  <c r="AZ939" i="11"/>
  <c r="N963" i="11"/>
  <c r="AZ963" i="11"/>
  <c r="N981" i="11"/>
  <c r="AZ981" i="11"/>
  <c r="N1005" i="11"/>
  <c r="AZ1005" i="11"/>
  <c r="N1029" i="11"/>
  <c r="P1029" i="11" s="1"/>
  <c r="AZ1029" i="11"/>
  <c r="N1053" i="11"/>
  <c r="AZ1053" i="11"/>
  <c r="N1071" i="11"/>
  <c r="AZ1071" i="11"/>
  <c r="N1095" i="11"/>
  <c r="AZ1095" i="11"/>
  <c r="N1107" i="11"/>
  <c r="AZ1107" i="11"/>
  <c r="N1119" i="11"/>
  <c r="AZ1119" i="11"/>
  <c r="N1143" i="11"/>
  <c r="AZ1143" i="11"/>
  <c r="N1155" i="11"/>
  <c r="AZ1155" i="11"/>
  <c r="N1173" i="11"/>
  <c r="AZ1173" i="11"/>
  <c r="N1197" i="11"/>
  <c r="AZ1197" i="11"/>
  <c r="N1215" i="11"/>
  <c r="AZ1215" i="11"/>
  <c r="N1239" i="11"/>
  <c r="AZ1239" i="11"/>
  <c r="N1251" i="11"/>
  <c r="AZ1251" i="11"/>
  <c r="N1269" i="11"/>
  <c r="AZ1269" i="11"/>
  <c r="N1293" i="11"/>
  <c r="AZ1293" i="11"/>
  <c r="N1311" i="11"/>
  <c r="AZ1311" i="11"/>
  <c r="N1335" i="11"/>
  <c r="P1335" i="11" s="1"/>
  <c r="AZ1335" i="11"/>
  <c r="N1353" i="11"/>
  <c r="AZ1353" i="11"/>
  <c r="N1383" i="11"/>
  <c r="AZ1383" i="11"/>
  <c r="N1395" i="11"/>
  <c r="AZ1395" i="11"/>
  <c r="N1419" i="11"/>
  <c r="AZ1419" i="11"/>
  <c r="N1437" i="11"/>
  <c r="AZ1437" i="11"/>
  <c r="N1455" i="11"/>
  <c r="AZ1455" i="11"/>
  <c r="N1473" i="11"/>
  <c r="AZ1473" i="11"/>
  <c r="N1515" i="11"/>
  <c r="P1515" i="11" s="1"/>
  <c r="AZ1515" i="11"/>
  <c r="N1563" i="11"/>
  <c r="AZ1563" i="11"/>
  <c r="N1581" i="11"/>
  <c r="AZ1581" i="11"/>
  <c r="N1593" i="11"/>
  <c r="AZ1593" i="11"/>
  <c r="N1611" i="11"/>
  <c r="AZ1611" i="11"/>
  <c r="N1629" i="11"/>
  <c r="AZ1629" i="11"/>
  <c r="N1641" i="11"/>
  <c r="AZ1641" i="11"/>
  <c r="N1659" i="11"/>
  <c r="AZ1659" i="11"/>
  <c r="N1677" i="11"/>
  <c r="AZ1677" i="11"/>
  <c r="N1695" i="11"/>
  <c r="AZ1695" i="11"/>
  <c r="N1707" i="11"/>
  <c r="AZ1707" i="11"/>
  <c r="N1719" i="11"/>
  <c r="AZ1719" i="11"/>
  <c r="N1737" i="11"/>
  <c r="AZ1737" i="11"/>
  <c r="N1749" i="11"/>
  <c r="AZ1749" i="11"/>
  <c r="N1773" i="11"/>
  <c r="AZ1773" i="11"/>
  <c r="N1785" i="11"/>
  <c r="AZ1785" i="11"/>
  <c r="N1797" i="11"/>
  <c r="AZ1797" i="11"/>
  <c r="N1809" i="11"/>
  <c r="AZ1809" i="11"/>
  <c r="N1821" i="11"/>
  <c r="AZ1821" i="11"/>
  <c r="N1833" i="11"/>
  <c r="AZ1833" i="11"/>
  <c r="N1845" i="11"/>
  <c r="AZ1845" i="11"/>
  <c r="N1857" i="11"/>
  <c r="AZ1857" i="11"/>
  <c r="N1869" i="11"/>
  <c r="AZ1869" i="11"/>
  <c r="N1881" i="11"/>
  <c r="AZ1881" i="11"/>
  <c r="N1893" i="11"/>
  <c r="AZ1893" i="11"/>
  <c r="N1905" i="11"/>
  <c r="AZ1905" i="11"/>
  <c r="N1911" i="11"/>
  <c r="AZ1911" i="11"/>
  <c r="N1923" i="11"/>
  <c r="AZ1923" i="11"/>
  <c r="N1929" i="11"/>
  <c r="AZ1929" i="11"/>
  <c r="N1941" i="11"/>
  <c r="AZ1941" i="11"/>
  <c r="N1953" i="11"/>
  <c r="AZ1953" i="11"/>
  <c r="N1965" i="11"/>
  <c r="AZ1965" i="11"/>
  <c r="N1977" i="11"/>
  <c r="AZ1977" i="11"/>
  <c r="N1983" i="11"/>
  <c r="AZ1983" i="11"/>
  <c r="N2007" i="11"/>
  <c r="AZ2007" i="11"/>
  <c r="N28" i="11"/>
  <c r="AZ28" i="11"/>
  <c r="N46" i="11"/>
  <c r="AZ46" i="11"/>
  <c r="N58" i="11"/>
  <c r="AZ58" i="11"/>
  <c r="N82" i="11"/>
  <c r="AZ82" i="11"/>
  <c r="N94" i="11"/>
  <c r="AZ94" i="11"/>
  <c r="N118" i="11"/>
  <c r="P118" i="11" s="1"/>
  <c r="AZ118" i="11"/>
  <c r="N136" i="11"/>
  <c r="AZ136" i="11"/>
  <c r="N172" i="11"/>
  <c r="AZ172" i="11"/>
  <c r="N184" i="11"/>
  <c r="AZ184" i="11"/>
  <c r="N202" i="11"/>
  <c r="AZ202" i="11"/>
  <c r="N220" i="11"/>
  <c r="AZ220" i="11"/>
  <c r="N244" i="11"/>
  <c r="AZ244" i="11"/>
  <c r="N262" i="11"/>
  <c r="AZ262" i="11"/>
  <c r="N280" i="11"/>
  <c r="AZ280" i="11"/>
  <c r="N304" i="11"/>
  <c r="AZ304" i="11"/>
  <c r="N310" i="11"/>
  <c r="AZ310" i="11"/>
  <c r="N340" i="11"/>
  <c r="AZ340" i="11"/>
  <c r="N352" i="11"/>
  <c r="P352" i="11" s="1"/>
  <c r="AZ352" i="11"/>
  <c r="N376" i="11"/>
  <c r="AZ376" i="11"/>
  <c r="N388" i="11"/>
  <c r="AZ388" i="11"/>
  <c r="N412" i="11"/>
  <c r="AZ412" i="11"/>
  <c r="N430" i="11"/>
  <c r="AZ430" i="11"/>
  <c r="N454" i="11"/>
  <c r="AZ454" i="11"/>
  <c r="N472" i="11"/>
  <c r="AZ472" i="11"/>
  <c r="N478" i="11"/>
  <c r="AZ478" i="11"/>
  <c r="N508" i="11"/>
  <c r="P508" i="11" s="1"/>
  <c r="AZ508" i="11"/>
  <c r="N520" i="11"/>
  <c r="AZ520" i="11"/>
  <c r="N544" i="11"/>
  <c r="AZ544" i="11"/>
  <c r="N562" i="11"/>
  <c r="AZ562" i="11"/>
  <c r="N574" i="11"/>
  <c r="AZ574" i="11"/>
  <c r="N604" i="11"/>
  <c r="AZ604" i="11"/>
  <c r="N610" i="11"/>
  <c r="AZ610" i="11"/>
  <c r="N640" i="11"/>
  <c r="AZ640" i="11"/>
  <c r="N652" i="11"/>
  <c r="AZ652" i="11"/>
  <c r="N670" i="11"/>
  <c r="AZ670" i="11"/>
  <c r="N694" i="11"/>
  <c r="AZ694" i="11"/>
  <c r="N700" i="11"/>
  <c r="AZ700" i="11"/>
  <c r="N730" i="11"/>
  <c r="P730" i="11" s="1"/>
  <c r="AZ730" i="11"/>
  <c r="N742" i="11"/>
  <c r="AZ742" i="11"/>
  <c r="N760" i="11"/>
  <c r="AZ760" i="11"/>
  <c r="N784" i="11"/>
  <c r="AZ784" i="11"/>
  <c r="N790" i="11"/>
  <c r="P790" i="11" s="1"/>
  <c r="AZ790" i="11"/>
  <c r="N808" i="11"/>
  <c r="AZ808" i="11"/>
  <c r="N832" i="11"/>
  <c r="AZ832" i="11"/>
  <c r="N850" i="11"/>
  <c r="AZ850" i="11"/>
  <c r="N862" i="11"/>
  <c r="AZ862" i="11"/>
  <c r="N886" i="11"/>
  <c r="AZ886" i="11"/>
  <c r="N904" i="11"/>
  <c r="AZ904" i="11"/>
  <c r="N910" i="11"/>
  <c r="AZ910" i="11"/>
  <c r="N928" i="11"/>
  <c r="AZ928" i="11"/>
  <c r="N946" i="11"/>
  <c r="AZ946" i="11"/>
  <c r="N964" i="11"/>
  <c r="AZ964" i="11"/>
  <c r="N982" i="11"/>
  <c r="AZ982" i="11"/>
  <c r="N994" i="11"/>
  <c r="P994" i="11" s="1"/>
  <c r="AZ994" i="11"/>
  <c r="N1006" i="11"/>
  <c r="AZ1006" i="11"/>
  <c r="N1024" i="11"/>
  <c r="AZ1024" i="11"/>
  <c r="N1042" i="11"/>
  <c r="AZ1042" i="11"/>
  <c r="N1060" i="11"/>
  <c r="AZ1060" i="11"/>
  <c r="N1072" i="11"/>
  <c r="AZ1072" i="11"/>
  <c r="N1096" i="11"/>
  <c r="AZ1096" i="11"/>
  <c r="N1300" i="11"/>
  <c r="AZ1300" i="11"/>
  <c r="N35" i="11"/>
  <c r="AZ35" i="11"/>
  <c r="N41" i="11"/>
  <c r="AZ41" i="11"/>
  <c r="N53" i="11"/>
  <c r="AZ53" i="11"/>
  <c r="N65" i="11"/>
  <c r="AZ65" i="11"/>
  <c r="N77" i="11"/>
  <c r="AZ77" i="11"/>
  <c r="N89" i="11"/>
  <c r="AZ89" i="11"/>
  <c r="N101" i="11"/>
  <c r="AZ101" i="11"/>
  <c r="N113" i="11"/>
  <c r="AZ113" i="11"/>
  <c r="N125" i="11"/>
  <c r="AZ125" i="11"/>
  <c r="N143" i="11"/>
  <c r="AZ143" i="11"/>
  <c r="N149" i="11"/>
  <c r="AZ149" i="11"/>
  <c r="N167" i="11"/>
  <c r="AZ167" i="11"/>
  <c r="N173" i="11"/>
  <c r="AZ173" i="11"/>
  <c r="N185" i="11"/>
  <c r="AZ185" i="11"/>
  <c r="N197" i="11"/>
  <c r="AZ197" i="11"/>
  <c r="N209" i="11"/>
  <c r="AZ209" i="11"/>
  <c r="N221" i="11"/>
  <c r="AZ221" i="11"/>
  <c r="N233" i="11"/>
  <c r="AZ233" i="11"/>
  <c r="N239" i="11"/>
  <c r="AZ239" i="11"/>
  <c r="N257" i="11"/>
  <c r="AZ257" i="11"/>
  <c r="N305" i="11"/>
  <c r="AZ305" i="11"/>
  <c r="N24" i="11"/>
  <c r="AZ24" i="11"/>
  <c r="N30" i="11"/>
  <c r="AZ30" i="11"/>
  <c r="N42" i="11"/>
  <c r="P42" i="11" s="1"/>
  <c r="AZ42" i="11"/>
  <c r="N48" i="11"/>
  <c r="P48" i="11" s="1"/>
  <c r="AZ48" i="11"/>
  <c r="N60" i="11"/>
  <c r="AZ60" i="11"/>
  <c r="N66" i="11"/>
  <c r="AZ66" i="11"/>
  <c r="N72" i="11"/>
  <c r="AZ72" i="11"/>
  <c r="N84" i="11"/>
  <c r="AZ84" i="11"/>
  <c r="N90" i="11"/>
  <c r="AZ90" i="11"/>
  <c r="N102" i="11"/>
  <c r="AZ102" i="11"/>
  <c r="N108" i="11"/>
  <c r="AZ108" i="11"/>
  <c r="N120" i="11"/>
  <c r="AZ120" i="11"/>
  <c r="N126" i="11"/>
  <c r="AZ126" i="11"/>
  <c r="N138" i="11"/>
  <c r="P138" i="11" s="1"/>
  <c r="AZ138" i="11"/>
  <c r="N144" i="11"/>
  <c r="P144" i="11" s="1"/>
  <c r="AZ144" i="11"/>
  <c r="N156" i="11"/>
  <c r="AZ156" i="11"/>
  <c r="N162" i="11"/>
  <c r="AZ162" i="11"/>
  <c r="N174" i="11"/>
  <c r="AZ174" i="11"/>
  <c r="N180" i="11"/>
  <c r="AZ180" i="11"/>
  <c r="N192" i="11"/>
  <c r="P192" i="11" s="1"/>
  <c r="AZ192" i="11"/>
  <c r="N198" i="11"/>
  <c r="AZ198" i="11"/>
  <c r="N210" i="11"/>
  <c r="AZ210" i="11"/>
  <c r="N216" i="11"/>
  <c r="AZ216" i="11"/>
  <c r="N228" i="11"/>
  <c r="AZ228" i="11"/>
  <c r="N234" i="11"/>
  <c r="AZ234" i="11"/>
  <c r="N246" i="11"/>
  <c r="AZ246" i="11"/>
  <c r="N252" i="11"/>
  <c r="AZ252" i="11"/>
  <c r="N264" i="11"/>
  <c r="AZ264" i="11"/>
  <c r="N270" i="11"/>
  <c r="AZ270" i="11"/>
  <c r="N282" i="11"/>
  <c r="AZ282" i="11"/>
  <c r="N288" i="11"/>
  <c r="AZ288" i="11"/>
  <c r="N300" i="11"/>
  <c r="P300" i="11" s="1"/>
  <c r="AZ300" i="11"/>
  <c r="N312" i="11"/>
  <c r="AZ312" i="11"/>
  <c r="N318" i="11"/>
  <c r="AZ318" i="11"/>
  <c r="N330" i="11"/>
  <c r="AZ330" i="11"/>
  <c r="N336" i="11"/>
  <c r="AZ336" i="11"/>
  <c r="N348" i="11"/>
  <c r="AZ348" i="11"/>
  <c r="N354" i="11"/>
  <c r="AZ354" i="11"/>
  <c r="N366" i="11"/>
  <c r="AZ366" i="11"/>
  <c r="N372" i="11"/>
  <c r="AZ372" i="11"/>
  <c r="N384" i="11"/>
  <c r="AZ384" i="11"/>
  <c r="N396" i="11"/>
  <c r="AZ396" i="11"/>
  <c r="N402" i="11"/>
  <c r="AZ402" i="11"/>
  <c r="N414" i="11"/>
  <c r="AZ414" i="11"/>
  <c r="N420" i="11"/>
  <c r="AZ420" i="11"/>
  <c r="N432" i="11"/>
  <c r="AZ432" i="11"/>
  <c r="N438" i="11"/>
  <c r="AZ438" i="11"/>
  <c r="N450" i="11"/>
  <c r="AZ450" i="11"/>
  <c r="N456" i="11"/>
  <c r="AZ456" i="11"/>
  <c r="N468" i="11"/>
  <c r="AZ468" i="11"/>
  <c r="N474" i="11"/>
  <c r="AZ474" i="11"/>
  <c r="N486" i="11"/>
  <c r="AZ486" i="11"/>
  <c r="N492" i="11"/>
  <c r="AZ492" i="11"/>
  <c r="N504" i="11"/>
  <c r="AZ504" i="11"/>
  <c r="N510" i="11"/>
  <c r="AZ510" i="11"/>
  <c r="N522" i="11"/>
  <c r="P522" i="11" s="1"/>
  <c r="AZ522" i="11"/>
  <c r="N528" i="11"/>
  <c r="AZ528" i="11"/>
  <c r="N540" i="11"/>
  <c r="AZ540" i="11"/>
  <c r="N546" i="11"/>
  <c r="AZ546" i="11"/>
  <c r="N558" i="11"/>
  <c r="AZ558" i="11"/>
  <c r="N564" i="11"/>
  <c r="AZ564" i="11"/>
  <c r="N576" i="11"/>
  <c r="AZ576" i="11"/>
  <c r="N582" i="11"/>
  <c r="AZ582" i="11"/>
  <c r="N588" i="11"/>
  <c r="AZ588" i="11"/>
  <c r="N600" i="11"/>
  <c r="AZ600" i="11"/>
  <c r="N606" i="11"/>
  <c r="AZ606" i="11"/>
  <c r="N618" i="11"/>
  <c r="AZ618" i="11"/>
  <c r="N624" i="11"/>
  <c r="P624" i="11" s="1"/>
  <c r="AZ624" i="11"/>
  <c r="N636" i="11"/>
  <c r="AZ636" i="11"/>
  <c r="N642" i="11"/>
  <c r="AZ642" i="11"/>
  <c r="N654" i="11"/>
  <c r="AZ654" i="11"/>
  <c r="N660" i="11"/>
  <c r="AZ660" i="11"/>
  <c r="N672" i="11"/>
  <c r="AZ672" i="11"/>
  <c r="N684" i="11"/>
  <c r="AZ684" i="11"/>
  <c r="N690" i="11"/>
  <c r="AZ690" i="11"/>
  <c r="N696" i="11"/>
  <c r="AZ696" i="11"/>
  <c r="N708" i="11"/>
  <c r="AZ708" i="11"/>
  <c r="N714" i="11"/>
  <c r="AZ714" i="11"/>
  <c r="N726" i="11"/>
  <c r="AZ726" i="11"/>
  <c r="N732" i="11"/>
  <c r="AZ732" i="11"/>
  <c r="N744" i="11"/>
  <c r="AZ744" i="11"/>
  <c r="N750" i="11"/>
  <c r="AZ750" i="11"/>
  <c r="N762" i="11"/>
  <c r="AZ762" i="11"/>
  <c r="N768" i="11"/>
  <c r="AZ768" i="11"/>
  <c r="N780" i="11"/>
  <c r="AZ780" i="11"/>
  <c r="N786" i="11"/>
  <c r="AZ786" i="11"/>
  <c r="N798" i="11"/>
  <c r="AZ798" i="11"/>
  <c r="N804" i="11"/>
  <c r="AZ804" i="11"/>
  <c r="N816" i="11"/>
  <c r="AZ816" i="11"/>
  <c r="N822" i="11"/>
  <c r="AZ822" i="11"/>
  <c r="N834" i="11"/>
  <c r="AZ834" i="11"/>
  <c r="N846" i="11"/>
  <c r="AZ846" i="11"/>
  <c r="N852" i="11"/>
  <c r="AZ852" i="11"/>
  <c r="N864" i="11"/>
  <c r="AZ864" i="11"/>
  <c r="N870" i="11"/>
  <c r="AZ870" i="11"/>
  <c r="N882" i="11"/>
  <c r="AZ882" i="11"/>
  <c r="N888" i="11"/>
  <c r="AZ888" i="11"/>
  <c r="N900" i="11"/>
  <c r="AZ900" i="11"/>
  <c r="N912" i="11"/>
  <c r="AZ912" i="11"/>
  <c r="N1056" i="11"/>
  <c r="AZ1056" i="11"/>
  <c r="C2016" i="14"/>
  <c r="C2013" i="14"/>
  <c r="C2010" i="14"/>
  <c r="C2007" i="14"/>
  <c r="C2004" i="14"/>
  <c r="C2001" i="14"/>
  <c r="C1998" i="14"/>
  <c r="C1995" i="14"/>
  <c r="C1992" i="14"/>
  <c r="C1989" i="14"/>
  <c r="C1986" i="14"/>
  <c r="C1983" i="14"/>
  <c r="C1980" i="14"/>
  <c r="C1977" i="14"/>
  <c r="C1974" i="14"/>
  <c r="C1971" i="14"/>
  <c r="C1968" i="14"/>
  <c r="C1965" i="14"/>
  <c r="C1962" i="14"/>
  <c r="C1959" i="14"/>
  <c r="C1956" i="14"/>
  <c r="C1953" i="14"/>
  <c r="C1950" i="14"/>
  <c r="C1947" i="14"/>
  <c r="C1944" i="14"/>
  <c r="C1941" i="14"/>
  <c r="C1938" i="14"/>
  <c r="C1935" i="14"/>
  <c r="C1932" i="14"/>
  <c r="C1929" i="14"/>
  <c r="C1926" i="14"/>
  <c r="C1923" i="14"/>
  <c r="C1920" i="14"/>
  <c r="C1917" i="14"/>
  <c r="C1914" i="14"/>
  <c r="C1911" i="14"/>
  <c r="C1908" i="14"/>
  <c r="C1905" i="14"/>
  <c r="C1902" i="14"/>
  <c r="C1899" i="14"/>
  <c r="C1896" i="14"/>
  <c r="C1893" i="14"/>
  <c r="C1890" i="14"/>
  <c r="C1887" i="14"/>
  <c r="C1884" i="14"/>
  <c r="C1881" i="14"/>
  <c r="C1878" i="14"/>
  <c r="C1875" i="14"/>
  <c r="C1872" i="14"/>
  <c r="C1869" i="14"/>
  <c r="C1866" i="14"/>
  <c r="C1863" i="14"/>
  <c r="C1860" i="14"/>
  <c r="C1857" i="14"/>
  <c r="C1854" i="14"/>
  <c r="C1851" i="14"/>
  <c r="C1848" i="14"/>
  <c r="C1845" i="14"/>
  <c r="C1842" i="14"/>
  <c r="C1839" i="14"/>
  <c r="C1836" i="14"/>
  <c r="C1833" i="14"/>
  <c r="C1830" i="14"/>
  <c r="C1827" i="14"/>
  <c r="C1824" i="14"/>
  <c r="C1821" i="14"/>
  <c r="C1818" i="14"/>
  <c r="C1815" i="14"/>
  <c r="C1812" i="14"/>
  <c r="C1809" i="14"/>
  <c r="C1806" i="14"/>
  <c r="C1803" i="14"/>
  <c r="C1800" i="14"/>
  <c r="C1797" i="14"/>
  <c r="C1794" i="14"/>
  <c r="C1791" i="14"/>
  <c r="C1788" i="14"/>
  <c r="C1785" i="14"/>
  <c r="C1782" i="14"/>
  <c r="C1779" i="14"/>
  <c r="C1776" i="14"/>
  <c r="C1773" i="14"/>
  <c r="C1770" i="14"/>
  <c r="C1767" i="14"/>
  <c r="C1764" i="14"/>
  <c r="C1761" i="14"/>
  <c r="C1758" i="14"/>
  <c r="C1755" i="14"/>
  <c r="C1752" i="14"/>
  <c r="C1749" i="14"/>
  <c r="C1746" i="14"/>
  <c r="C1743" i="14"/>
  <c r="C1740" i="14"/>
  <c r="C1737" i="14"/>
  <c r="C1734" i="14"/>
  <c r="C1731" i="14"/>
  <c r="C1728" i="14"/>
  <c r="C1725" i="14"/>
  <c r="C1722" i="14"/>
  <c r="C1719" i="14"/>
  <c r="C1716" i="14"/>
  <c r="C1713" i="14"/>
  <c r="C1710" i="14"/>
  <c r="C1707" i="14"/>
  <c r="C1704" i="14"/>
  <c r="C1701" i="14"/>
  <c r="C1698" i="14"/>
  <c r="C1695" i="14"/>
  <c r="C1692" i="14"/>
  <c r="C1689" i="14"/>
  <c r="C1686" i="14"/>
  <c r="C1683" i="14"/>
  <c r="C1680" i="14"/>
  <c r="C1677" i="14"/>
  <c r="C1674" i="14"/>
  <c r="C1671" i="14"/>
  <c r="C1668" i="14"/>
  <c r="C1665" i="14"/>
  <c r="C1662" i="14"/>
  <c r="C1659" i="14"/>
  <c r="C1656" i="14"/>
  <c r="C1653" i="14"/>
  <c r="C1650" i="14"/>
  <c r="C1647" i="14"/>
  <c r="C1644" i="14"/>
  <c r="C1641" i="14"/>
  <c r="C1638" i="14"/>
  <c r="C1635" i="14"/>
  <c r="C1632" i="14"/>
  <c r="C1629" i="14"/>
  <c r="C1626" i="14"/>
  <c r="C1623" i="14"/>
  <c r="C1620" i="14"/>
  <c r="C1617" i="14"/>
  <c r="C1614" i="14"/>
  <c r="C1611" i="14"/>
  <c r="C1608" i="14"/>
  <c r="C1605" i="14"/>
  <c r="C1602" i="14"/>
  <c r="C1599" i="14"/>
  <c r="C1596" i="14"/>
  <c r="C1593" i="14"/>
  <c r="C1590" i="14"/>
  <c r="C1587" i="14"/>
  <c r="C1584" i="14"/>
  <c r="C1581" i="14"/>
  <c r="C1578" i="14"/>
  <c r="C1575" i="14"/>
  <c r="C1572" i="14"/>
  <c r="C1569" i="14"/>
  <c r="C1566" i="14"/>
  <c r="C1563" i="14"/>
  <c r="C1560" i="14"/>
  <c r="C1557" i="14"/>
  <c r="C1554" i="14"/>
  <c r="C1551" i="14"/>
  <c r="C1548" i="14"/>
  <c r="C1545" i="14"/>
  <c r="C1542" i="14"/>
  <c r="C1539" i="14"/>
  <c r="C1536" i="14"/>
  <c r="C1533" i="14"/>
  <c r="C1530" i="14"/>
  <c r="C1527" i="14"/>
  <c r="C1524" i="14"/>
  <c r="C1521" i="14"/>
  <c r="C1518" i="14"/>
  <c r="C1515" i="14"/>
  <c r="C1512" i="14"/>
  <c r="C1509" i="14"/>
  <c r="C1506" i="14"/>
  <c r="C1503" i="14"/>
  <c r="C1500" i="14"/>
  <c r="C1497" i="14"/>
  <c r="C1494" i="14"/>
  <c r="C1491" i="14"/>
  <c r="C1488" i="14"/>
  <c r="C1485" i="14"/>
  <c r="C1482" i="14"/>
  <c r="C1479" i="14"/>
  <c r="C1476" i="14"/>
  <c r="C1473" i="14"/>
  <c r="C1470" i="14"/>
  <c r="C1467" i="14"/>
  <c r="C1464" i="14"/>
  <c r="C1461" i="14"/>
  <c r="C1458" i="14"/>
  <c r="C1455" i="14"/>
  <c r="C1452" i="14"/>
  <c r="C1449" i="14"/>
  <c r="C1446" i="14"/>
  <c r="C1443" i="14"/>
  <c r="C1440" i="14"/>
  <c r="C1437" i="14"/>
  <c r="C1434" i="14"/>
  <c r="C1431" i="14"/>
  <c r="C1428" i="14"/>
  <c r="C1425" i="14"/>
  <c r="C1422" i="14"/>
  <c r="C1419" i="14"/>
  <c r="C1416" i="14"/>
  <c r="C1413" i="14"/>
  <c r="C1410" i="14"/>
  <c r="C1407" i="14"/>
  <c r="C1404" i="14"/>
  <c r="C1401" i="14"/>
  <c r="C1398" i="14"/>
  <c r="C1395" i="14"/>
  <c r="C1392" i="14"/>
  <c r="C1389" i="14"/>
  <c r="C1386" i="14"/>
  <c r="C1383" i="14"/>
  <c r="C1380" i="14"/>
  <c r="C1377" i="14"/>
  <c r="C1374" i="14"/>
  <c r="C1371" i="14"/>
  <c r="C1368" i="14"/>
  <c r="C1365" i="14"/>
  <c r="C1362" i="14"/>
  <c r="C1359" i="14"/>
  <c r="C1356" i="14"/>
  <c r="C1353" i="14"/>
  <c r="C1350" i="14"/>
  <c r="C1347" i="14"/>
  <c r="C1344" i="14"/>
  <c r="C1341" i="14"/>
  <c r="C1338" i="14"/>
  <c r="C1335" i="14"/>
  <c r="C1332" i="14"/>
  <c r="C1329" i="14"/>
  <c r="C1326" i="14"/>
  <c r="C1323" i="14"/>
  <c r="C1320" i="14"/>
  <c r="C1317" i="14"/>
  <c r="C1314" i="14"/>
  <c r="C1311" i="14"/>
  <c r="C1308" i="14"/>
  <c r="C1305" i="14"/>
  <c r="C1302" i="14"/>
  <c r="C1299" i="14"/>
  <c r="C1296" i="14"/>
  <c r="C1293" i="14"/>
  <c r="C1290" i="14"/>
  <c r="C1287" i="14"/>
  <c r="C1284" i="14"/>
  <c r="C1281" i="14"/>
  <c r="C1278" i="14"/>
  <c r="C1275" i="14"/>
  <c r="C1272" i="14"/>
  <c r="C1269" i="14"/>
  <c r="C1266" i="14"/>
  <c r="C1263" i="14"/>
  <c r="C1260" i="14"/>
  <c r="C1257" i="14"/>
  <c r="C1254" i="14"/>
  <c r="C1251" i="14"/>
  <c r="C1248" i="14"/>
  <c r="C1245" i="14"/>
  <c r="C1242" i="14"/>
  <c r="C1239" i="14"/>
  <c r="C1236" i="14"/>
  <c r="C1233" i="14"/>
  <c r="C1230" i="14"/>
  <c r="C1227" i="14"/>
  <c r="C1224" i="14"/>
  <c r="C1221" i="14"/>
  <c r="C1218" i="14"/>
  <c r="C1215" i="14"/>
  <c r="C1212" i="14"/>
  <c r="C1209" i="14"/>
  <c r="C1206" i="14"/>
  <c r="C1203" i="14"/>
  <c r="C1200" i="14"/>
  <c r="C1197" i="14"/>
  <c r="C1194" i="14"/>
  <c r="C1191" i="14"/>
  <c r="C1188" i="14"/>
  <c r="C1185" i="14"/>
  <c r="C1182" i="14"/>
  <c r="C1179" i="14"/>
  <c r="C1176" i="14"/>
  <c r="C1173" i="14"/>
  <c r="C1170" i="14"/>
  <c r="C1167" i="14"/>
  <c r="C1164" i="14"/>
  <c r="C1161" i="14"/>
  <c r="C1158" i="14"/>
  <c r="C1155" i="14"/>
  <c r="C1152" i="14"/>
  <c r="C1149" i="14"/>
  <c r="C1146" i="14"/>
  <c r="C1143" i="14"/>
  <c r="C1140" i="14"/>
  <c r="C1137" i="14"/>
  <c r="C1134" i="14"/>
  <c r="C1131" i="14"/>
  <c r="C1128" i="14"/>
  <c r="C1125" i="14"/>
  <c r="C1122" i="14"/>
  <c r="C1119" i="14"/>
  <c r="C1116" i="14"/>
  <c r="C1113" i="14"/>
  <c r="C1110" i="14"/>
  <c r="C1107" i="14"/>
  <c r="C1104" i="14"/>
  <c r="C1101" i="14"/>
  <c r="C1098" i="14"/>
  <c r="C1095" i="14"/>
  <c r="C1092" i="14"/>
  <c r="C1089" i="14"/>
  <c r="C1086" i="14"/>
  <c r="C1083" i="14"/>
  <c r="C1080" i="14"/>
  <c r="C1077" i="14"/>
  <c r="C1074" i="14"/>
  <c r="C1071" i="14"/>
  <c r="C1068" i="14"/>
  <c r="C1065" i="14"/>
  <c r="C1062" i="14"/>
  <c r="C1059" i="14"/>
  <c r="C1056" i="14"/>
  <c r="C1053" i="14"/>
  <c r="C1050" i="14"/>
  <c r="C1047" i="14"/>
  <c r="C1044" i="14"/>
  <c r="C1041" i="14"/>
  <c r="C1038" i="14"/>
  <c r="C1035" i="14"/>
  <c r="C1032" i="14"/>
  <c r="C1029" i="14"/>
  <c r="C1026" i="14"/>
  <c r="C1023" i="14"/>
  <c r="C1020" i="14"/>
  <c r="C1017" i="14"/>
  <c r="C1014" i="14"/>
  <c r="C1011" i="14"/>
  <c r="C1008" i="14"/>
  <c r="C1005" i="14"/>
  <c r="C1002" i="14"/>
  <c r="C999" i="14"/>
  <c r="C996" i="14"/>
  <c r="C993" i="14"/>
  <c r="C990" i="14"/>
  <c r="C987" i="14"/>
  <c r="C984" i="14"/>
  <c r="C981" i="14"/>
  <c r="C978" i="14"/>
  <c r="C975" i="14"/>
  <c r="C972" i="14"/>
  <c r="C969" i="14"/>
  <c r="C966" i="14"/>
  <c r="C963" i="14"/>
  <c r="C960" i="14"/>
  <c r="C957" i="14"/>
  <c r="C954" i="14"/>
  <c r="C951" i="14"/>
  <c r="C948" i="14"/>
  <c r="C945" i="14"/>
  <c r="C942" i="14"/>
  <c r="C939" i="14"/>
  <c r="C936" i="14"/>
  <c r="C933" i="14"/>
  <c r="C930" i="14"/>
  <c r="C927" i="14"/>
  <c r="C924" i="14"/>
  <c r="C921" i="14"/>
  <c r="C918" i="14"/>
  <c r="C915" i="14"/>
  <c r="C912" i="14"/>
  <c r="C909" i="14"/>
  <c r="C906" i="14"/>
  <c r="C903" i="14"/>
  <c r="C900" i="14"/>
  <c r="C897" i="14"/>
  <c r="C894" i="14"/>
  <c r="C891" i="14"/>
  <c r="C888" i="14"/>
  <c r="C885" i="14"/>
  <c r="C882" i="14"/>
  <c r="C879" i="14"/>
  <c r="C876" i="14"/>
  <c r="C873" i="14"/>
  <c r="C870" i="14"/>
  <c r="C867" i="14"/>
  <c r="C864" i="14"/>
  <c r="C861" i="14"/>
  <c r="C858" i="14"/>
  <c r="C855" i="14"/>
  <c r="C851" i="14"/>
  <c r="C848" i="14"/>
  <c r="C845" i="14"/>
  <c r="C842" i="14"/>
  <c r="C839" i="14"/>
  <c r="C836" i="14"/>
  <c r="C833" i="14"/>
  <c r="C830" i="14"/>
  <c r="C827" i="14"/>
  <c r="C824" i="14"/>
  <c r="C821" i="14"/>
  <c r="C818" i="14"/>
  <c r="C815" i="14"/>
  <c r="C812" i="14"/>
  <c r="C809" i="14"/>
  <c r="C806" i="14"/>
  <c r="C803" i="14"/>
  <c r="C800" i="14"/>
  <c r="C797" i="14"/>
  <c r="C794" i="14"/>
  <c r="C791" i="14"/>
  <c r="C788" i="14"/>
  <c r="C785" i="14"/>
  <c r="C782" i="14"/>
  <c r="C779" i="14"/>
  <c r="C776" i="14"/>
  <c r="C773" i="14"/>
  <c r="C770" i="14"/>
  <c r="C767" i="14"/>
  <c r="C764" i="14"/>
  <c r="C761" i="14"/>
  <c r="C758" i="14"/>
  <c r="C755" i="14"/>
  <c r="C752" i="14"/>
  <c r="C749" i="14"/>
  <c r="C746" i="14"/>
  <c r="C743" i="14"/>
  <c r="C740" i="14"/>
  <c r="C737" i="14"/>
  <c r="C734" i="14"/>
  <c r="C731" i="14"/>
  <c r="C728" i="14"/>
  <c r="C725" i="14"/>
  <c r="C722" i="14"/>
  <c r="C719" i="14"/>
  <c r="C716" i="14"/>
  <c r="C713" i="14"/>
  <c r="C710" i="14"/>
  <c r="C707" i="14"/>
  <c r="C704" i="14"/>
  <c r="C701" i="14"/>
  <c r="C698" i="14"/>
  <c r="C695" i="14"/>
  <c r="C692" i="14"/>
  <c r="C689" i="14"/>
  <c r="C686" i="14"/>
  <c r="C683" i="14"/>
  <c r="C680" i="14"/>
  <c r="C677" i="14"/>
  <c r="C674" i="14"/>
  <c r="C671" i="14"/>
  <c r="C668" i="14"/>
  <c r="C665" i="14"/>
  <c r="C662" i="14"/>
  <c r="C659" i="14"/>
  <c r="C656" i="14"/>
  <c r="C653" i="14"/>
  <c r="C650" i="14"/>
  <c r="C647" i="14"/>
  <c r="C644" i="14"/>
  <c r="C641" i="14"/>
  <c r="C638" i="14"/>
  <c r="C635" i="14"/>
  <c r="C632" i="14"/>
  <c r="C629" i="14"/>
  <c r="C626" i="14"/>
  <c r="C623" i="14"/>
  <c r="C620" i="14"/>
  <c r="C617" i="14"/>
  <c r="C614" i="14"/>
  <c r="C611" i="14"/>
  <c r="C608" i="14"/>
  <c r="C605" i="14"/>
  <c r="C602" i="14"/>
  <c r="C599" i="14"/>
  <c r="C596" i="14"/>
  <c r="C593" i="14"/>
  <c r="C590" i="14"/>
  <c r="C587" i="14"/>
  <c r="C584" i="14"/>
  <c r="C581" i="14"/>
  <c r="C578" i="14"/>
  <c r="C575" i="14"/>
  <c r="C572" i="14"/>
  <c r="C569" i="14"/>
  <c r="C566" i="14"/>
  <c r="C563" i="14"/>
  <c r="C560" i="14"/>
  <c r="C557" i="14"/>
  <c r="C554" i="14"/>
  <c r="C551" i="14"/>
  <c r="C548" i="14"/>
  <c r="C545" i="14"/>
  <c r="C542" i="14"/>
  <c r="C539" i="14"/>
  <c r="C536" i="14"/>
  <c r="C533" i="14"/>
  <c r="C530" i="14"/>
  <c r="C527" i="14"/>
  <c r="C524" i="14"/>
  <c r="C521" i="14"/>
  <c r="C518" i="14"/>
  <c r="C515" i="14"/>
  <c r="C512" i="14"/>
  <c r="C509" i="14"/>
  <c r="C506" i="14"/>
  <c r="C503" i="14"/>
  <c r="C500" i="14"/>
  <c r="C497" i="14"/>
  <c r="C494" i="14"/>
  <c r="C491" i="14"/>
  <c r="C488" i="14"/>
  <c r="C485" i="14"/>
  <c r="C482" i="14"/>
  <c r="C479" i="14"/>
  <c r="C476" i="14"/>
  <c r="C473" i="14"/>
  <c r="C470" i="14"/>
  <c r="C467" i="14"/>
  <c r="C464" i="14"/>
  <c r="C461" i="14"/>
  <c r="C458" i="14"/>
  <c r="C455" i="14"/>
  <c r="C452" i="14"/>
  <c r="C449" i="14"/>
  <c r="C446" i="14"/>
  <c r="C443" i="14"/>
  <c r="C440" i="14"/>
  <c r="C437" i="14"/>
  <c r="C434" i="14"/>
  <c r="C431" i="14"/>
  <c r="C428" i="14"/>
  <c r="C425" i="14"/>
  <c r="C422" i="14"/>
  <c r="C419" i="14"/>
  <c r="C416" i="14"/>
  <c r="C413" i="14"/>
  <c r="C410" i="14"/>
  <c r="C407" i="14"/>
  <c r="C404" i="14"/>
  <c r="C401" i="14"/>
  <c r="C398" i="14"/>
  <c r="C395" i="14"/>
  <c r="C392" i="14"/>
  <c r="C389" i="14"/>
  <c r="C386" i="14"/>
  <c r="C383" i="14"/>
  <c r="C380" i="14"/>
  <c r="C377" i="14"/>
  <c r="C374" i="14"/>
  <c r="C371" i="14"/>
  <c r="C368" i="14"/>
  <c r="C365" i="14"/>
  <c r="C362" i="14"/>
  <c r="C359" i="14"/>
  <c r="C356" i="14"/>
  <c r="C353" i="14"/>
  <c r="C350" i="14"/>
  <c r="C347" i="14"/>
  <c r="C344" i="14"/>
  <c r="C341" i="14"/>
  <c r="C338" i="14"/>
  <c r="C335" i="14"/>
  <c r="C332" i="14"/>
  <c r="C329" i="14"/>
  <c r="C326" i="14"/>
  <c r="C323" i="14"/>
  <c r="C320" i="14"/>
  <c r="C317" i="14"/>
  <c r="C314" i="14"/>
  <c r="C311" i="14"/>
  <c r="C308" i="14"/>
  <c r="C305" i="14"/>
  <c r="C302" i="14"/>
  <c r="C299" i="14"/>
  <c r="C296" i="14"/>
  <c r="C293" i="14"/>
  <c r="C290" i="14"/>
  <c r="C287" i="14"/>
  <c r="C284" i="14"/>
  <c r="C281" i="14"/>
  <c r="C278" i="14"/>
  <c r="C275" i="14"/>
  <c r="C272" i="14"/>
  <c r="C269" i="14"/>
  <c r="C266" i="14"/>
  <c r="C263" i="14"/>
  <c r="C260" i="14"/>
  <c r="C257" i="14"/>
  <c r="C254" i="14"/>
  <c r="C251" i="14"/>
  <c r="C248" i="14"/>
  <c r="C245" i="14"/>
  <c r="C242" i="14"/>
  <c r="C239" i="14"/>
  <c r="C236" i="14"/>
  <c r="C233" i="14"/>
  <c r="C230" i="14"/>
  <c r="C227" i="14"/>
  <c r="C224" i="14"/>
  <c r="C221" i="14"/>
  <c r="C218" i="14"/>
  <c r="C215" i="14"/>
  <c r="C212" i="14"/>
  <c r="C209" i="14"/>
  <c r="C206" i="14"/>
  <c r="C203" i="14"/>
  <c r="C200" i="14"/>
  <c r="C197" i="14"/>
  <c r="C194" i="14"/>
  <c r="C191" i="14"/>
  <c r="C188" i="14"/>
  <c r="C185" i="14"/>
  <c r="C182" i="14"/>
  <c r="C179" i="14"/>
  <c r="C176" i="14"/>
  <c r="C173" i="14"/>
  <c r="C170" i="14"/>
  <c r="C167" i="14"/>
  <c r="C164" i="14"/>
  <c r="C161" i="14"/>
  <c r="C158" i="14"/>
  <c r="C155" i="14"/>
  <c r="C152" i="14"/>
  <c r="C149" i="14"/>
  <c r="C146" i="14"/>
  <c r="C143" i="14"/>
  <c r="C140" i="14"/>
  <c r="C137" i="14"/>
  <c r="C134" i="14"/>
  <c r="C131" i="14"/>
  <c r="C128" i="14"/>
  <c r="C125" i="14"/>
  <c r="C122" i="14"/>
  <c r="C119" i="14"/>
  <c r="C116" i="14"/>
  <c r="C110" i="24" s="1"/>
  <c r="C113" i="14"/>
  <c r="C107" i="24" s="1"/>
  <c r="C110" i="14"/>
  <c r="C104" i="24" s="1"/>
  <c r="C107" i="14"/>
  <c r="C104" i="14"/>
  <c r="C101" i="14"/>
  <c r="C98" i="14"/>
  <c r="C95" i="14"/>
  <c r="C92" i="14"/>
  <c r="C89" i="14"/>
  <c r="C86" i="14"/>
  <c r="C83" i="14"/>
  <c r="C80" i="14"/>
  <c r="C77" i="14"/>
  <c r="C74" i="14"/>
  <c r="C71" i="14"/>
  <c r="C68" i="14"/>
  <c r="C65" i="14"/>
  <c r="C62" i="14"/>
  <c r="C59" i="14"/>
  <c r="C56" i="14"/>
  <c r="C53" i="14"/>
  <c r="C50" i="14"/>
  <c r="C47" i="14"/>
  <c r="C44" i="14"/>
  <c r="C41" i="14"/>
  <c r="C38" i="14"/>
  <c r="C35" i="14"/>
  <c r="C32" i="14"/>
  <c r="C29" i="14"/>
  <c r="C26" i="14"/>
  <c r="C23" i="14"/>
  <c r="C20" i="14"/>
  <c r="C2006" i="14"/>
  <c r="C1994" i="14"/>
  <c r="C1982" i="14"/>
  <c r="C1970" i="14"/>
  <c r="C1958" i="14"/>
  <c r="C1946" i="14"/>
  <c r="C1934" i="14"/>
  <c r="C1922" i="14"/>
  <c r="C1910" i="14"/>
  <c r="C1898" i="14"/>
  <c r="C1886" i="14"/>
  <c r="C1874" i="14"/>
  <c r="C1862" i="14"/>
  <c r="C1850" i="14"/>
  <c r="C1838" i="14"/>
  <c r="C1826" i="14"/>
  <c r="C1814" i="14"/>
  <c r="C1802" i="14"/>
  <c r="C1790" i="14"/>
  <c r="C1778" i="14"/>
  <c r="C1766" i="14"/>
  <c r="C1754" i="14"/>
  <c r="C1742" i="14"/>
  <c r="C1730" i="14"/>
  <c r="C1718" i="14"/>
  <c r="C1706" i="14"/>
  <c r="C1694" i="14"/>
  <c r="C1682" i="14"/>
  <c r="C1670" i="14"/>
  <c r="C1658" i="14"/>
  <c r="C1646" i="14"/>
  <c r="C1634" i="14"/>
  <c r="C1622" i="14"/>
  <c r="C1610" i="14"/>
  <c r="C1598" i="14"/>
  <c r="C1586" i="14"/>
  <c r="C1574" i="14"/>
  <c r="C1562" i="14"/>
  <c r="C1550" i="14"/>
  <c r="C1538" i="14"/>
  <c r="C1526" i="14"/>
  <c r="C1514" i="14"/>
  <c r="C1502" i="14"/>
  <c r="C1490" i="14"/>
  <c r="C1478" i="14"/>
  <c r="C1466" i="14"/>
  <c r="C1454" i="14"/>
  <c r="C1442" i="14"/>
  <c r="C1430" i="14"/>
  <c r="C1418" i="14"/>
  <c r="C1406" i="14"/>
  <c r="C1394" i="14"/>
  <c r="C1382" i="14"/>
  <c r="C1370" i="14"/>
  <c r="C1358" i="14"/>
  <c r="C1346" i="14"/>
  <c r="C1334" i="14"/>
  <c r="C1322" i="14"/>
  <c r="C1310" i="14"/>
  <c r="C1298" i="14"/>
  <c r="C1286" i="14"/>
  <c r="C1274" i="14"/>
  <c r="C1262" i="14"/>
  <c r="C1250" i="14"/>
  <c r="C1238" i="14"/>
  <c r="C1226" i="14"/>
  <c r="C1214" i="14"/>
  <c r="C1202" i="14"/>
  <c r="C1190" i="14"/>
  <c r="C1178" i="14"/>
  <c r="C1166" i="14"/>
  <c r="C1154" i="14"/>
  <c r="C1142" i="14"/>
  <c r="C1130" i="14"/>
  <c r="C1118" i="14"/>
  <c r="C1106" i="14"/>
  <c r="C1094" i="14"/>
  <c r="C1082" i="14"/>
  <c r="C1070" i="14"/>
  <c r="C1058" i="14"/>
  <c r="C1046" i="14"/>
  <c r="C1034" i="14"/>
  <c r="C1022" i="14"/>
  <c r="C1010" i="14"/>
  <c r="C998" i="14"/>
  <c r="C986" i="14"/>
  <c r="C974" i="14"/>
  <c r="C962" i="14"/>
  <c r="C950" i="14"/>
  <c r="C938" i="14"/>
  <c r="C926" i="14"/>
  <c r="C914" i="14"/>
  <c r="C902" i="14"/>
  <c r="C890" i="14"/>
  <c r="C878" i="14"/>
  <c r="C866" i="14"/>
  <c r="C854" i="14"/>
  <c r="C2014" i="14"/>
  <c r="C2002" i="14"/>
  <c r="C1990" i="14"/>
  <c r="C1978" i="14"/>
  <c r="C1966" i="14"/>
  <c r="C1954" i="14"/>
  <c r="C1942" i="14"/>
  <c r="C1930" i="14"/>
  <c r="C1918" i="14"/>
  <c r="C1906" i="14"/>
  <c r="C1894" i="14"/>
  <c r="C1882" i="14"/>
  <c r="C1870" i="14"/>
  <c r="C1858" i="14"/>
  <c r="C1846" i="14"/>
  <c r="C1834" i="14"/>
  <c r="C1822" i="14"/>
  <c r="C1810" i="14"/>
  <c r="C1798" i="14"/>
  <c r="C1786" i="14"/>
  <c r="C1774" i="14"/>
  <c r="C1762" i="14"/>
  <c r="C1750" i="14"/>
  <c r="C1738" i="14"/>
  <c r="C1726" i="14"/>
  <c r="C1714" i="14"/>
  <c r="C1702" i="14"/>
  <c r="C1690" i="14"/>
  <c r="C1678" i="14"/>
  <c r="C1666" i="14"/>
  <c r="C1654" i="14"/>
  <c r="C1642" i="14"/>
  <c r="C1630" i="14"/>
  <c r="C1618" i="14"/>
  <c r="C1606" i="14"/>
  <c r="C1594" i="14"/>
  <c r="C1582" i="14"/>
  <c r="C1570" i="14"/>
  <c r="C1558" i="14"/>
  <c r="C1546" i="14"/>
  <c r="C1534" i="14"/>
  <c r="C1522" i="14"/>
  <c r="C1510" i="14"/>
  <c r="C1498" i="14"/>
  <c r="C1486" i="14"/>
  <c r="C1474" i="14"/>
  <c r="C1462" i="14"/>
  <c r="C1450" i="14"/>
  <c r="C1438" i="14"/>
  <c r="C1426" i="14"/>
  <c r="C1414" i="14"/>
  <c r="C1402" i="14"/>
  <c r="C1390" i="14"/>
  <c r="C1378" i="14"/>
  <c r="C1366" i="14"/>
  <c r="C1354" i="14"/>
  <c r="C1342" i="14"/>
  <c r="C1330" i="14"/>
  <c r="C1318" i="14"/>
  <c r="C1306" i="14"/>
  <c r="C1294" i="14"/>
  <c r="C1282" i="14"/>
  <c r="C1270" i="14"/>
  <c r="C1258" i="14"/>
  <c r="C1246" i="14"/>
  <c r="C1234" i="14"/>
  <c r="C1222" i="14"/>
  <c r="C1210" i="14"/>
  <c r="C1198" i="14"/>
  <c r="C1186" i="14"/>
  <c r="C1174" i="14"/>
  <c r="C1162" i="14"/>
  <c r="C1150" i="14"/>
  <c r="C1138" i="14"/>
  <c r="C1126" i="14"/>
  <c r="C1114" i="14"/>
  <c r="C1102" i="14"/>
  <c r="C1090" i="14"/>
  <c r="C1078" i="14"/>
  <c r="C1066" i="14"/>
  <c r="C1054" i="14"/>
  <c r="C1042" i="14"/>
  <c r="C1030" i="14"/>
  <c r="C1018" i="14"/>
  <c r="C1006" i="14"/>
  <c r="C994" i="14"/>
  <c r="C982" i="14"/>
  <c r="C970" i="14"/>
  <c r="C958" i="14"/>
  <c r="C946" i="14"/>
  <c r="C934" i="14"/>
  <c r="C922" i="14"/>
  <c r="C910" i="14"/>
  <c r="C898" i="14"/>
  <c r="C886" i="14"/>
  <c r="C874" i="14"/>
  <c r="C862" i="14"/>
  <c r="C2008" i="14"/>
  <c r="C1996" i="14"/>
  <c r="C1984" i="14"/>
  <c r="C1972" i="14"/>
  <c r="C1960" i="14"/>
  <c r="C1948" i="14"/>
  <c r="C1936" i="14"/>
  <c r="C1924" i="14"/>
  <c r="C1912" i="14"/>
  <c r="C1900" i="14"/>
  <c r="C1888" i="14"/>
  <c r="C1876" i="14"/>
  <c r="C1864" i="14"/>
  <c r="C1852" i="14"/>
  <c r="C1840" i="14"/>
  <c r="C1828" i="14"/>
  <c r="C1816" i="14"/>
  <c r="C1804" i="14"/>
  <c r="C1792" i="14"/>
  <c r="C1780" i="14"/>
  <c r="C1768" i="14"/>
  <c r="C1756" i="14"/>
  <c r="C1744" i="14"/>
  <c r="C1732" i="14"/>
  <c r="C1720" i="14"/>
  <c r="C1708" i="14"/>
  <c r="C1696" i="14"/>
  <c r="C1684" i="14"/>
  <c r="C1672" i="14"/>
  <c r="C1660" i="14"/>
  <c r="C1648" i="14"/>
  <c r="C1636" i="14"/>
  <c r="C1624" i="14"/>
  <c r="C1612" i="14"/>
  <c r="C1600" i="14"/>
  <c r="C1588" i="14"/>
  <c r="C1576" i="14"/>
  <c r="C1564" i="14"/>
  <c r="C1552" i="14"/>
  <c r="C1540" i="14"/>
  <c r="C1528" i="14"/>
  <c r="C1516" i="14"/>
  <c r="C1504" i="14"/>
  <c r="C1492" i="14"/>
  <c r="C1480" i="14"/>
  <c r="C1468" i="14"/>
  <c r="C1456" i="14"/>
  <c r="C1444" i="14"/>
  <c r="C1432" i="14"/>
  <c r="C1420" i="14"/>
  <c r="C1408" i="14"/>
  <c r="C1396" i="14"/>
  <c r="C1384" i="14"/>
  <c r="C1372" i="14"/>
  <c r="C1360" i="14"/>
  <c r="C1348" i="14"/>
  <c r="C1336" i="14"/>
  <c r="C1324" i="14"/>
  <c r="C1312" i="14"/>
  <c r="C1300" i="14"/>
  <c r="C1288" i="14"/>
  <c r="C1276" i="14"/>
  <c r="C1264" i="14"/>
  <c r="C1252" i="14"/>
  <c r="C1240" i="14"/>
  <c r="C1228" i="14"/>
  <c r="C1216" i="14"/>
  <c r="C1204" i="14"/>
  <c r="C1192" i="14"/>
  <c r="C1180" i="14"/>
  <c r="C1168" i="14"/>
  <c r="C1156" i="14"/>
  <c r="C1144" i="14"/>
  <c r="C1132" i="14"/>
  <c r="C1120" i="14"/>
  <c r="C1108" i="14"/>
  <c r="C1096" i="14"/>
  <c r="C1084" i="14"/>
  <c r="C1072" i="14"/>
  <c r="C1060" i="14"/>
  <c r="C1048" i="14"/>
  <c r="C1021" i="14"/>
  <c r="C1001" i="14"/>
  <c r="C976" i="14"/>
  <c r="C949" i="14"/>
  <c r="C929" i="14"/>
  <c r="C904" i="14"/>
  <c r="C877" i="14"/>
  <c r="C857" i="14"/>
  <c r="C837" i="14"/>
  <c r="C822" i="14"/>
  <c r="C802" i="14"/>
  <c r="C783" i="14"/>
  <c r="C768" i="14"/>
  <c r="C748" i="14"/>
  <c r="C729" i="14"/>
  <c r="C714" i="14"/>
  <c r="C694" i="14"/>
  <c r="C675" i="14"/>
  <c r="C660" i="14"/>
  <c r="C640" i="14"/>
  <c r="C621" i="14"/>
  <c r="C606" i="14"/>
  <c r="C586" i="14"/>
  <c r="C567" i="14"/>
  <c r="C552" i="14"/>
  <c r="C532" i="14"/>
  <c r="C513" i="14"/>
  <c r="C498" i="14"/>
  <c r="C478" i="14"/>
  <c r="C459" i="14"/>
  <c r="C444" i="14"/>
  <c r="C424" i="14"/>
  <c r="C405" i="14"/>
  <c r="C390" i="14"/>
  <c r="C370" i="14"/>
  <c r="C351" i="14"/>
  <c r="C336" i="14"/>
  <c r="C316" i="14"/>
  <c r="C297" i="14"/>
  <c r="C282" i="14"/>
  <c r="C262" i="14"/>
  <c r="C243" i="14"/>
  <c r="C228" i="14"/>
  <c r="C208" i="14"/>
  <c r="C189" i="14"/>
  <c r="C174" i="14"/>
  <c r="C154" i="14"/>
  <c r="C135" i="14"/>
  <c r="C120" i="14"/>
  <c r="C100" i="14"/>
  <c r="C81" i="14"/>
  <c r="C66" i="14"/>
  <c r="C46" i="14"/>
  <c r="C27" i="14"/>
  <c r="C142" i="14"/>
  <c r="C88" i="14"/>
  <c r="C1037" i="14"/>
  <c r="C1012" i="14"/>
  <c r="C985" i="14"/>
  <c r="C965" i="14"/>
  <c r="C940" i="14"/>
  <c r="C893" i="14"/>
  <c r="C868" i="14"/>
  <c r="C795" i="14"/>
  <c r="C775" i="14"/>
  <c r="C756" i="14"/>
  <c r="C741" i="14"/>
  <c r="C721" i="14"/>
  <c r="C702" i="14"/>
  <c r="C687" i="14"/>
  <c r="C667" i="14"/>
  <c r="C648" i="14"/>
  <c r="C579" i="14"/>
  <c r="C559" i="14"/>
  <c r="C540" i="14"/>
  <c r="C471" i="14"/>
  <c r="C451" i="14"/>
  <c r="C432" i="14"/>
  <c r="C378" i="14"/>
  <c r="C270" i="14"/>
  <c r="C201" i="14"/>
  <c r="C181" i="14"/>
  <c r="C162" i="14"/>
  <c r="C93" i="14"/>
  <c r="C73" i="14"/>
  <c r="C54" i="14"/>
  <c r="C2003" i="14"/>
  <c r="C1979" i="14"/>
  <c r="C1963" i="14"/>
  <c r="C1931" i="14"/>
  <c r="C1915" i="14"/>
  <c r="C1883" i="14"/>
  <c r="C1859" i="14"/>
  <c r="C1843" i="14"/>
  <c r="C1835" i="14"/>
  <c r="C1819" i="14"/>
  <c r="C1787" i="14"/>
  <c r="C1771" i="14"/>
  <c r="C1763" i="14"/>
  <c r="C1747" i="14"/>
  <c r="C1715" i="14"/>
  <c r="C1699" i="14"/>
  <c r="C1667" i="14"/>
  <c r="C1651" i="14"/>
  <c r="C1619" i="14"/>
  <c r="C1595" i="14"/>
  <c r="C1579" i="14"/>
  <c r="C1547" i="14"/>
  <c r="C1531" i="14"/>
  <c r="C1499" i="14"/>
  <c r="C1483" i="14"/>
  <c r="C1451" i="14"/>
  <c r="C1403" i="14"/>
  <c r="C1387" i="14"/>
  <c r="C1355" i="14"/>
  <c r="C1331" i="14"/>
  <c r="C1307" i="14"/>
  <c r="C1291" i="14"/>
  <c r="C1259" i="14"/>
  <c r="C1243" i="14"/>
  <c r="C1211" i="14"/>
  <c r="C1195" i="14"/>
  <c r="C1163" i="14"/>
  <c r="C1147" i="14"/>
  <c r="C1123" i="14"/>
  <c r="C1099" i="14"/>
  <c r="C1067" i="14"/>
  <c r="C959" i="14"/>
  <c r="C907" i="14"/>
  <c r="C860" i="14"/>
  <c r="C834" i="14"/>
  <c r="C814" i="14"/>
  <c r="C745" i="14"/>
  <c r="C691" i="14"/>
  <c r="C672" i="14"/>
  <c r="C652" i="14"/>
  <c r="C583" i="14"/>
  <c r="C564" i="14"/>
  <c r="C544" i="14"/>
  <c r="C475" i="14"/>
  <c r="C456" i="14"/>
  <c r="C436" i="14"/>
  <c r="C382" i="14"/>
  <c r="C367" i="14"/>
  <c r="C313" i="14"/>
  <c r="C294" i="14"/>
  <c r="C274" i="14"/>
  <c r="C220" i="14"/>
  <c r="C205" i="14"/>
  <c r="C186" i="14"/>
  <c r="C166" i="14"/>
  <c r="C151" i="14"/>
  <c r="C132" i="14"/>
  <c r="C112" i="14"/>
  <c r="C106" i="24" s="1"/>
  <c r="C43" i="14"/>
  <c r="C1969" i="14"/>
  <c r="C1937" i="14"/>
  <c r="C1913" i="14"/>
  <c r="C1897" i="14"/>
  <c r="C1865" i="14"/>
  <c r="C1841" i="14"/>
  <c r="C1825" i="14"/>
  <c r="C1793" i="14"/>
  <c r="C1777" i="14"/>
  <c r="C1745" i="14"/>
  <c r="C1729" i="14"/>
  <c r="C1697" i="14"/>
  <c r="C1681" i="14"/>
  <c r="C1649" i="14"/>
  <c r="C1633" i="14"/>
  <c r="C1601" i="14"/>
  <c r="C1585" i="14"/>
  <c r="C1561" i="14"/>
  <c r="C1529" i="14"/>
  <c r="C1513" i="14"/>
  <c r="C1481" i="14"/>
  <c r="C1465" i="14"/>
  <c r="C1433" i="14"/>
  <c r="C1417" i="14"/>
  <c r="C1361" i="14"/>
  <c r="C1345" i="14"/>
  <c r="C1313" i="14"/>
  <c r="C1297" i="14"/>
  <c r="C1265" i="14"/>
  <c r="C1249" i="14"/>
  <c r="C1193" i="14"/>
  <c r="C1177" i="14"/>
  <c r="C1145" i="14"/>
  <c r="C1129" i="14"/>
  <c r="C1097" i="14"/>
  <c r="C1081" i="14"/>
  <c r="C1024" i="14"/>
  <c r="C997" i="14"/>
  <c r="C905" i="14"/>
  <c r="C838" i="14"/>
  <c r="C730" i="14"/>
  <c r="C711" i="14"/>
  <c r="C696" i="14"/>
  <c r="C642" i="14"/>
  <c r="C588" i="14"/>
  <c r="C549" i="14"/>
  <c r="C534" i="14"/>
  <c r="C495" i="14"/>
  <c r="C426" i="14"/>
  <c r="C406" i="14"/>
  <c r="C387" i="14"/>
  <c r="C318" i="14"/>
  <c r="C298" i="14"/>
  <c r="C279" i="14"/>
  <c r="C225" i="14"/>
  <c r="C117" i="14"/>
  <c r="C48" i="14"/>
  <c r="C28" i="14"/>
  <c r="C2000" i="14"/>
  <c r="C1952" i="14"/>
  <c r="C1928" i="14"/>
  <c r="C1880" i="14"/>
  <c r="C1832" i="14"/>
  <c r="C1808" i="14"/>
  <c r="C1784" i="14"/>
  <c r="C1712" i="14"/>
  <c r="C1664" i="14"/>
  <c r="C1616" i="14"/>
  <c r="C1568" i="14"/>
  <c r="C1448" i="14"/>
  <c r="C1400" i="14"/>
  <c r="C1304" i="14"/>
  <c r="C1232" i="14"/>
  <c r="C1112" i="14"/>
  <c r="C1064" i="14"/>
  <c r="C1057" i="14"/>
  <c r="C971" i="14"/>
  <c r="C944" i="14"/>
  <c r="C919" i="14"/>
  <c r="C843" i="14"/>
  <c r="C823" i="14"/>
  <c r="C789" i="14"/>
  <c r="C769" i="14"/>
  <c r="C754" i="14"/>
  <c r="C715" i="14"/>
  <c r="C681" i="14"/>
  <c r="C661" i="14"/>
  <c r="C646" i="14"/>
  <c r="C627" i="14"/>
  <c r="C592" i="14"/>
  <c r="C573" i="14"/>
  <c r="C553" i="14"/>
  <c r="C484" i="14"/>
  <c r="C465" i="14"/>
  <c r="C445" i="14"/>
  <c r="C430" i="14"/>
  <c r="C411" i="14"/>
  <c r="C391" i="14"/>
  <c r="C357" i="14"/>
  <c r="C337" i="14"/>
  <c r="C283" i="14"/>
  <c r="C214" i="14"/>
  <c r="C195" i="14"/>
  <c r="C141" i="14"/>
  <c r="C121" i="14"/>
  <c r="C106" i="14"/>
  <c r="C87" i="14"/>
  <c r="C67" i="14"/>
  <c r="C1043" i="14"/>
  <c r="C1009" i="14"/>
  <c r="C989" i="14"/>
  <c r="C964" i="14"/>
  <c r="C937" i="14"/>
  <c r="C847" i="14"/>
  <c r="C828" i="14"/>
  <c r="C739" i="14"/>
  <c r="C720" i="14"/>
  <c r="C597" i="14"/>
  <c r="C577" i="14"/>
  <c r="C558" i="14"/>
  <c r="C435" i="14"/>
  <c r="C415" i="14"/>
  <c r="C396" i="14"/>
  <c r="C342" i="14"/>
  <c r="C273" i="14"/>
  <c r="C2015" i="14"/>
  <c r="C1999" i="14"/>
  <c r="C1991" i="14"/>
  <c r="C1975" i="14"/>
  <c r="C1967" i="14"/>
  <c r="C1951" i="14"/>
  <c r="C1943" i="14"/>
  <c r="C1927" i="14"/>
  <c r="C1919" i="14"/>
  <c r="C1903" i="14"/>
  <c r="C1895" i="14"/>
  <c r="C1879" i="14"/>
  <c r="C1871" i="14"/>
  <c r="C1855" i="14"/>
  <c r="C1847" i="14"/>
  <c r="C1831" i="14"/>
  <c r="C1823" i="14"/>
  <c r="C1807" i="14"/>
  <c r="C1799" i="14"/>
  <c r="C1783" i="14"/>
  <c r="C1775" i="14"/>
  <c r="C1759" i="14"/>
  <c r="C1751" i="14"/>
  <c r="C1735" i="14"/>
  <c r="C1727" i="14"/>
  <c r="C1711" i="14"/>
  <c r="C1703" i="14"/>
  <c r="C1687" i="14"/>
  <c r="C1679" i="14"/>
  <c r="C1663" i="14"/>
  <c r="C1655" i="14"/>
  <c r="C1639" i="14"/>
  <c r="C1631" i="14"/>
  <c r="C1615" i="14"/>
  <c r="C1607" i="14"/>
  <c r="C1591" i="14"/>
  <c r="C1583" i="14"/>
  <c r="C1567" i="14"/>
  <c r="C1559" i="14"/>
  <c r="C1543" i="14"/>
  <c r="C1535" i="14"/>
  <c r="C1519" i="14"/>
  <c r="C1511" i="14"/>
  <c r="C1495" i="14"/>
  <c r="C1487" i="14"/>
  <c r="C1471" i="14"/>
  <c r="C1463" i="14"/>
  <c r="C1447" i="14"/>
  <c r="C1439" i="14"/>
  <c r="C1423" i="14"/>
  <c r="C1415" i="14"/>
  <c r="C1399" i="14"/>
  <c r="C1391" i="14"/>
  <c r="C1375" i="14"/>
  <c r="C1367" i="14"/>
  <c r="C1351" i="14"/>
  <c r="C1343" i="14"/>
  <c r="C1327" i="14"/>
  <c r="C1319" i="14"/>
  <c r="C1303" i="14"/>
  <c r="C1295" i="14"/>
  <c r="C1279" i="14"/>
  <c r="C1271" i="14"/>
  <c r="C1255" i="14"/>
  <c r="C1247" i="14"/>
  <c r="C1231" i="14"/>
  <c r="C1223" i="14"/>
  <c r="C1207" i="14"/>
  <c r="C1199" i="14"/>
  <c r="C1183" i="14"/>
  <c r="C1175" i="14"/>
  <c r="C1159" i="14"/>
  <c r="C1151" i="14"/>
  <c r="C1135" i="14"/>
  <c r="C1127" i="14"/>
  <c r="C1111" i="14"/>
  <c r="C1103" i="14"/>
  <c r="C1087" i="14"/>
  <c r="C1079" i="14"/>
  <c r="C1063" i="14"/>
  <c r="C1040" i="14"/>
  <c r="C1015" i="14"/>
  <c r="C995" i="14"/>
  <c r="C968" i="14"/>
  <c r="C943" i="14"/>
  <c r="C923" i="14"/>
  <c r="C896" i="14"/>
  <c r="C871" i="14"/>
  <c r="C841" i="14"/>
  <c r="C826" i="14"/>
  <c r="C807" i="14"/>
  <c r="C787" i="14"/>
  <c r="C772" i="14"/>
  <c r="C753" i="14"/>
  <c r="C733" i="14"/>
  <c r="C718" i="14"/>
  <c r="C699" i="14"/>
  <c r="C679" i="14"/>
  <c r="C664" i="14"/>
  <c r="C645" i="14"/>
  <c r="C625" i="14"/>
  <c r="C610" i="14"/>
  <c r="C591" i="14"/>
  <c r="C571" i="14"/>
  <c r="C556" i="14"/>
  <c r="C537" i="14"/>
  <c r="C517" i="14"/>
  <c r="C502" i="14"/>
  <c r="C483" i="14"/>
  <c r="C463" i="14"/>
  <c r="C448" i="14"/>
  <c r="C429" i="14"/>
  <c r="C409" i="14"/>
  <c r="C394" i="14"/>
  <c r="C375" i="14"/>
  <c r="C355" i="14"/>
  <c r="C340" i="14"/>
  <c r="C321" i="14"/>
  <c r="C301" i="14"/>
  <c r="C286" i="14"/>
  <c r="C267" i="14"/>
  <c r="C247" i="14"/>
  <c r="C232" i="14"/>
  <c r="C213" i="14"/>
  <c r="C193" i="14"/>
  <c r="C178" i="14"/>
  <c r="C159" i="14"/>
  <c r="C139" i="14"/>
  <c r="C124" i="14"/>
  <c r="C105" i="14"/>
  <c r="C85" i="14"/>
  <c r="C70" i="14"/>
  <c r="C51" i="14"/>
  <c r="C31" i="14"/>
  <c r="C175" i="14"/>
  <c r="C2005" i="14"/>
  <c r="C1997" i="14"/>
  <c r="C1981" i="14"/>
  <c r="C1973" i="14"/>
  <c r="C1957" i="14"/>
  <c r="C1949" i="14"/>
  <c r="C1933" i="14"/>
  <c r="C1925" i="14"/>
  <c r="C1909" i="14"/>
  <c r="C1901" i="14"/>
  <c r="C1885" i="14"/>
  <c r="C1877" i="14"/>
  <c r="C1861" i="14"/>
  <c r="C1853" i="14"/>
  <c r="C1837" i="14"/>
  <c r="C1829" i="14"/>
  <c r="C1813" i="14"/>
  <c r="C1805" i="14"/>
  <c r="C1789" i="14"/>
  <c r="C1781" i="14"/>
  <c r="C1765" i="14"/>
  <c r="C1757" i="14"/>
  <c r="C1741" i="14"/>
  <c r="C1733" i="14"/>
  <c r="C1717" i="14"/>
  <c r="C1709" i="14"/>
  <c r="C1693" i="14"/>
  <c r="C1685" i="14"/>
  <c r="C1669" i="14"/>
  <c r="C1661" i="14"/>
  <c r="C1645" i="14"/>
  <c r="C1637" i="14"/>
  <c r="C1621" i="14"/>
  <c r="C1613" i="14"/>
  <c r="C1597" i="14"/>
  <c r="C1589" i="14"/>
  <c r="C1573" i="14"/>
  <c r="C1565" i="14"/>
  <c r="C1549" i="14"/>
  <c r="C1541" i="14"/>
  <c r="C1525" i="14"/>
  <c r="C1517" i="14"/>
  <c r="C1501" i="14"/>
  <c r="C1493" i="14"/>
  <c r="C1477" i="14"/>
  <c r="C1469" i="14"/>
  <c r="C1453" i="14"/>
  <c r="C1445" i="14"/>
  <c r="C1429" i="14"/>
  <c r="C1421" i="14"/>
  <c r="C1405" i="14"/>
  <c r="C1397" i="14"/>
  <c r="C1381" i="14"/>
  <c r="C1373" i="14"/>
  <c r="C1357" i="14"/>
  <c r="C1349" i="14"/>
  <c r="C1333" i="14"/>
  <c r="C1325" i="14"/>
  <c r="C1309" i="14"/>
  <c r="C1301" i="14"/>
  <c r="C1285" i="14"/>
  <c r="C1277" i="14"/>
  <c r="C1261" i="14"/>
  <c r="C1253" i="14"/>
  <c r="C1237" i="14"/>
  <c r="C1229" i="14"/>
  <c r="C1213" i="14"/>
  <c r="C1205" i="14"/>
  <c r="C1189" i="14"/>
  <c r="C1181" i="14"/>
  <c r="C1165" i="14"/>
  <c r="C1157" i="14"/>
  <c r="C1141" i="14"/>
  <c r="C1133" i="14"/>
  <c r="C1117" i="14"/>
  <c r="C1109" i="14"/>
  <c r="C1093" i="14"/>
  <c r="C1085" i="14"/>
  <c r="C1069" i="14"/>
  <c r="C1061" i="14"/>
  <c r="C1055" i="14"/>
  <c r="C1033" i="14"/>
  <c r="C1013" i="14"/>
  <c r="C988" i="14"/>
  <c r="C961" i="14"/>
  <c r="C941" i="14"/>
  <c r="C916" i="14"/>
  <c r="C889" i="14"/>
  <c r="C869" i="14"/>
  <c r="C846" i="14"/>
  <c r="C831" i="14"/>
  <c r="C811" i="14"/>
  <c r="C792" i="14"/>
  <c r="C777" i="14"/>
  <c r="C757" i="14"/>
  <c r="C738" i="14"/>
  <c r="C723" i="14"/>
  <c r="C703" i="14"/>
  <c r="C684" i="14"/>
  <c r="C669" i="14"/>
  <c r="C649" i="14"/>
  <c r="C630" i="14"/>
  <c r="C615" i="14"/>
  <c r="C595" i="14"/>
  <c r="C576" i="14"/>
  <c r="C561" i="14"/>
  <c r="C541" i="14"/>
  <c r="C522" i="14"/>
  <c r="C507" i="14"/>
  <c r="C487" i="14"/>
  <c r="C468" i="14"/>
  <c r="C453" i="14"/>
  <c r="C433" i="14"/>
  <c r="C414" i="14"/>
  <c r="C399" i="14"/>
  <c r="C379" i="14"/>
  <c r="C360" i="14"/>
  <c r="C345" i="14"/>
  <c r="C325" i="14"/>
  <c r="C306" i="14"/>
  <c r="C291" i="14"/>
  <c r="C271" i="14"/>
  <c r="C252" i="14"/>
  <c r="C237" i="14"/>
  <c r="C217" i="14"/>
  <c r="C198" i="14"/>
  <c r="C183" i="14"/>
  <c r="C163" i="14"/>
  <c r="C144" i="14"/>
  <c r="C129" i="14"/>
  <c r="C109" i="14"/>
  <c r="C90" i="14"/>
  <c r="C75" i="14"/>
  <c r="C55" i="14"/>
  <c r="C36" i="14"/>
  <c r="C21" i="14"/>
  <c r="C2012" i="14"/>
  <c r="C1988" i="14"/>
  <c r="C1964" i="14"/>
  <c r="C1940" i="14"/>
  <c r="C1916" i="14"/>
  <c r="C1892" i="14"/>
  <c r="C1868" i="14"/>
  <c r="C1844" i="14"/>
  <c r="C1820" i="14"/>
  <c r="C1796" i="14"/>
  <c r="C1772" i="14"/>
  <c r="C1748" i="14"/>
  <c r="C1724" i="14"/>
  <c r="C1700" i="14"/>
  <c r="C1676" i="14"/>
  <c r="C1652" i="14"/>
  <c r="C1628" i="14"/>
  <c r="C1604" i="14"/>
  <c r="C1580" i="14"/>
  <c r="C1556" i="14"/>
  <c r="C1532" i="14"/>
  <c r="C1508" i="14"/>
  <c r="C1484" i="14"/>
  <c r="C1460" i="14"/>
  <c r="C1436" i="14"/>
  <c r="C1412" i="14"/>
  <c r="C1388" i="14"/>
  <c r="C1364" i="14"/>
  <c r="C1340" i="14"/>
  <c r="C1316" i="14"/>
  <c r="C1292" i="14"/>
  <c r="C1268" i="14"/>
  <c r="C1244" i="14"/>
  <c r="C1220" i="14"/>
  <c r="C1196" i="14"/>
  <c r="C1172" i="14"/>
  <c r="C1148" i="14"/>
  <c r="C1124" i="14"/>
  <c r="C1100" i="14"/>
  <c r="C1076" i="14"/>
  <c r="C1027" i="14"/>
  <c r="C1007" i="14"/>
  <c r="C980" i="14"/>
  <c r="C955" i="14"/>
  <c r="C935" i="14"/>
  <c r="C908" i="14"/>
  <c r="C883" i="14"/>
  <c r="C863" i="14"/>
  <c r="C850" i="14"/>
  <c r="C835" i="14"/>
  <c r="C816" i="14"/>
  <c r="C796" i="14"/>
  <c r="C781" i="14"/>
  <c r="C762" i="14"/>
  <c r="C742" i="14"/>
  <c r="C727" i="14"/>
  <c r="C708" i="14"/>
  <c r="C688" i="14"/>
  <c r="C673" i="14"/>
  <c r="C654" i="14"/>
  <c r="C634" i="14"/>
  <c r="C619" i="14"/>
  <c r="C600" i="14"/>
  <c r="C580" i="14"/>
  <c r="C565" i="14"/>
  <c r="C546" i="14"/>
  <c r="C526" i="14"/>
  <c r="C511" i="14"/>
  <c r="C492" i="14"/>
  <c r="C472" i="14"/>
  <c r="C457" i="14"/>
  <c r="C438" i="14"/>
  <c r="C418" i="14"/>
  <c r="C403" i="14"/>
  <c r="C384" i="14"/>
  <c r="C364" i="14"/>
  <c r="C349" i="14"/>
  <c r="C330" i="14"/>
  <c r="C310" i="14"/>
  <c r="C295" i="14"/>
  <c r="C276" i="14"/>
  <c r="C256" i="14"/>
  <c r="C241" i="14"/>
  <c r="C222" i="14"/>
  <c r="C202" i="14"/>
  <c r="C187" i="14"/>
  <c r="C168" i="14"/>
  <c r="C148" i="14"/>
  <c r="C133" i="14"/>
  <c r="C114" i="14"/>
  <c r="C108" i="24" s="1"/>
  <c r="C94" i="14"/>
  <c r="C79" i="14"/>
  <c r="C60" i="14"/>
  <c r="C40" i="14"/>
  <c r="C25" i="14"/>
  <c r="C1025" i="14"/>
  <c r="C1000" i="14"/>
  <c r="C973" i="14"/>
  <c r="C953" i="14"/>
  <c r="C928" i="14"/>
  <c r="C901" i="14"/>
  <c r="C881" i="14"/>
  <c r="C856" i="14"/>
  <c r="C840" i="14"/>
  <c r="C820" i="14"/>
  <c r="C801" i="14"/>
  <c r="C786" i="14"/>
  <c r="C766" i="14"/>
  <c r="C747" i="14"/>
  <c r="C732" i="14"/>
  <c r="C712" i="14"/>
  <c r="C693" i="14"/>
  <c r="C678" i="14"/>
  <c r="C658" i="14"/>
  <c r="C639" i="14"/>
  <c r="C624" i="14"/>
  <c r="C604" i="14"/>
  <c r="C585" i="14"/>
  <c r="C570" i="14"/>
  <c r="C550" i="14"/>
  <c r="C531" i="14"/>
  <c r="C516" i="14"/>
  <c r="C496" i="14"/>
  <c r="C477" i="14"/>
  <c r="C462" i="14"/>
  <c r="C442" i="14"/>
  <c r="C423" i="14"/>
  <c r="C408" i="14"/>
  <c r="C388" i="14"/>
  <c r="C369" i="14"/>
  <c r="C354" i="14"/>
  <c r="C334" i="14"/>
  <c r="C315" i="14"/>
  <c r="C300" i="14"/>
  <c r="C280" i="14"/>
  <c r="C261" i="14"/>
  <c r="C246" i="14"/>
  <c r="C226" i="14"/>
  <c r="C207" i="14"/>
  <c r="C192" i="14"/>
  <c r="C172" i="14"/>
  <c r="C153" i="14"/>
  <c r="C138" i="14"/>
  <c r="C118" i="14"/>
  <c r="C99" i="14"/>
  <c r="C84" i="14"/>
  <c r="C64" i="14"/>
  <c r="C45" i="14"/>
  <c r="C30" i="14"/>
  <c r="C1052" i="14"/>
  <c r="C1045" i="14"/>
  <c r="C1039" i="14"/>
  <c r="C1019" i="14"/>
  <c r="C992" i="14"/>
  <c r="C967" i="14"/>
  <c r="C947" i="14"/>
  <c r="C920" i="14"/>
  <c r="C895" i="14"/>
  <c r="C875" i="14"/>
  <c r="C844" i="14"/>
  <c r="C825" i="14"/>
  <c r="C805" i="14"/>
  <c r="C790" i="14"/>
  <c r="C771" i="14"/>
  <c r="C751" i="14"/>
  <c r="C736" i="14"/>
  <c r="C717" i="14"/>
  <c r="C697" i="14"/>
  <c r="C682" i="14"/>
  <c r="C663" i="14"/>
  <c r="C643" i="14"/>
  <c r="C628" i="14"/>
  <c r="C609" i="14"/>
  <c r="C589" i="14"/>
  <c r="C574" i="14"/>
  <c r="C555" i="14"/>
  <c r="C535" i="14"/>
  <c r="C520" i="14"/>
  <c r="C501" i="14"/>
  <c r="C481" i="14"/>
  <c r="C466" i="14"/>
  <c r="C447" i="14"/>
  <c r="C427" i="14"/>
  <c r="C412" i="14"/>
  <c r="C393" i="14"/>
  <c r="C373" i="14"/>
  <c r="C358" i="14"/>
  <c r="C339" i="14"/>
  <c r="C319" i="14"/>
  <c r="C304" i="14"/>
  <c r="C285" i="14"/>
  <c r="C265" i="14"/>
  <c r="C250" i="14"/>
  <c r="C231" i="14"/>
  <c r="C211" i="14"/>
  <c r="C196" i="14"/>
  <c r="C177" i="14"/>
  <c r="C157" i="14"/>
  <c r="C123" i="14"/>
  <c r="C103" i="14"/>
  <c r="C69" i="14"/>
  <c r="C49" i="14"/>
  <c r="C34" i="14"/>
  <c r="C913" i="14"/>
  <c r="C849" i="14"/>
  <c r="C829" i="14"/>
  <c r="C810" i="14"/>
  <c r="C633" i="14"/>
  <c r="C613" i="14"/>
  <c r="C594" i="14"/>
  <c r="C525" i="14"/>
  <c r="C505" i="14"/>
  <c r="C486" i="14"/>
  <c r="C417" i="14"/>
  <c r="C397" i="14"/>
  <c r="C363" i="14"/>
  <c r="C343" i="14"/>
  <c r="C324" i="14"/>
  <c r="C309" i="14"/>
  <c r="C289" i="14"/>
  <c r="C255" i="14"/>
  <c r="C235" i="14"/>
  <c r="C216" i="14"/>
  <c r="C147" i="14"/>
  <c r="C127" i="14"/>
  <c r="C108" i="14"/>
  <c r="C39" i="14"/>
  <c r="C19" i="14"/>
  <c r="C2011" i="14"/>
  <c r="C1987" i="14"/>
  <c r="C1955" i="14"/>
  <c r="C1939" i="14"/>
  <c r="C1907" i="14"/>
  <c r="C1891" i="14"/>
  <c r="C1867" i="14"/>
  <c r="C1811" i="14"/>
  <c r="C1795" i="14"/>
  <c r="C1739" i="14"/>
  <c r="C1723" i="14"/>
  <c r="C1691" i="14"/>
  <c r="C1675" i="14"/>
  <c r="C1643" i="14"/>
  <c r="C1627" i="14"/>
  <c r="C1603" i="14"/>
  <c r="C1571" i="14"/>
  <c r="C1555" i="14"/>
  <c r="C1523" i="14"/>
  <c r="C1507" i="14"/>
  <c r="C1475" i="14"/>
  <c r="C1459" i="14"/>
  <c r="C1435" i="14"/>
  <c r="C1427" i="14"/>
  <c r="C1411" i="14"/>
  <c r="C1379" i="14"/>
  <c r="C1363" i="14"/>
  <c r="C1339" i="14"/>
  <c r="C1315" i="14"/>
  <c r="C1283" i="14"/>
  <c r="C1267" i="14"/>
  <c r="C1235" i="14"/>
  <c r="C1219" i="14"/>
  <c r="C1187" i="14"/>
  <c r="C1171" i="14"/>
  <c r="C1139" i="14"/>
  <c r="C1115" i="14"/>
  <c r="C1091" i="14"/>
  <c r="C1075" i="14"/>
  <c r="C1031" i="14"/>
  <c r="C1004" i="14"/>
  <c r="C979" i="14"/>
  <c r="C932" i="14"/>
  <c r="C887" i="14"/>
  <c r="C799" i="14"/>
  <c r="C780" i="14"/>
  <c r="C760" i="14"/>
  <c r="C726" i="14"/>
  <c r="C706" i="14"/>
  <c r="C637" i="14"/>
  <c r="C618" i="14"/>
  <c r="C598" i="14"/>
  <c r="C529" i="14"/>
  <c r="C510" i="14"/>
  <c r="C490" i="14"/>
  <c r="C421" i="14"/>
  <c r="C402" i="14"/>
  <c r="C348" i="14"/>
  <c r="C328" i="14"/>
  <c r="C259" i="14"/>
  <c r="C240" i="14"/>
  <c r="C97" i="14"/>
  <c r="C78" i="14"/>
  <c r="C58" i="14"/>
  <c r="C24" i="14"/>
  <c r="C2009" i="14"/>
  <c r="C1993" i="14"/>
  <c r="C1985" i="14"/>
  <c r="C1961" i="14"/>
  <c r="C1945" i="14"/>
  <c r="C1921" i="14"/>
  <c r="C1889" i="14"/>
  <c r="C1873" i="14"/>
  <c r="C1849" i="14"/>
  <c r="C1817" i="14"/>
  <c r="C1801" i="14"/>
  <c r="C1769" i="14"/>
  <c r="C1753" i="14"/>
  <c r="C1721" i="14"/>
  <c r="C1705" i="14"/>
  <c r="C1673" i="14"/>
  <c r="C1657" i="14"/>
  <c r="C1625" i="14"/>
  <c r="C1609" i="14"/>
  <c r="C1577" i="14"/>
  <c r="C1553" i="14"/>
  <c r="C1537" i="14"/>
  <c r="C1505" i="14"/>
  <c r="C1489" i="14"/>
  <c r="C1457" i="14"/>
  <c r="C1441" i="14"/>
  <c r="C1409" i="14"/>
  <c r="C1393" i="14"/>
  <c r="C1385" i="14"/>
  <c r="C1369" i="14"/>
  <c r="C1337" i="14"/>
  <c r="C1321" i="14"/>
  <c r="C1289" i="14"/>
  <c r="C1273" i="14"/>
  <c r="C1241" i="14"/>
  <c r="C1225" i="14"/>
  <c r="C1217" i="14"/>
  <c r="C1201" i="14"/>
  <c r="C1169" i="14"/>
  <c r="C1153" i="14"/>
  <c r="C1121" i="14"/>
  <c r="C1105" i="14"/>
  <c r="C1073" i="14"/>
  <c r="C977" i="14"/>
  <c r="C952" i="14"/>
  <c r="C925" i="14"/>
  <c r="C880" i="14"/>
  <c r="C853" i="14"/>
  <c r="C819" i="14"/>
  <c r="C804" i="14"/>
  <c r="C784" i="14"/>
  <c r="C765" i="14"/>
  <c r="C750" i="14"/>
  <c r="C676" i="14"/>
  <c r="C657" i="14"/>
  <c r="C622" i="14"/>
  <c r="C603" i="14"/>
  <c r="C568" i="14"/>
  <c r="C514" i="14"/>
  <c r="C480" i="14"/>
  <c r="C460" i="14"/>
  <c r="C441" i="14"/>
  <c r="C372" i="14"/>
  <c r="C352" i="14"/>
  <c r="C333" i="14"/>
  <c r="C264" i="14"/>
  <c r="C244" i="14"/>
  <c r="C210" i="14"/>
  <c r="C190" i="14"/>
  <c r="C171" i="14"/>
  <c r="C156" i="14"/>
  <c r="C136" i="14"/>
  <c r="C102" i="14"/>
  <c r="C82" i="14"/>
  <c r="C63" i="14"/>
  <c r="C1976" i="14"/>
  <c r="C1904" i="14"/>
  <c r="C1856" i="14"/>
  <c r="C1760" i="14"/>
  <c r="C1736" i="14"/>
  <c r="C1688" i="14"/>
  <c r="C1640" i="14"/>
  <c r="C1592" i="14"/>
  <c r="C1544" i="14"/>
  <c r="C1520" i="14"/>
  <c r="C1496" i="14"/>
  <c r="C1472" i="14"/>
  <c r="C1424" i="14"/>
  <c r="C1376" i="14"/>
  <c r="C1352" i="14"/>
  <c r="C1328" i="14"/>
  <c r="C1280" i="14"/>
  <c r="C1256" i="14"/>
  <c r="C1208" i="14"/>
  <c r="C1184" i="14"/>
  <c r="C1160" i="14"/>
  <c r="C1136" i="14"/>
  <c r="C1088" i="14"/>
  <c r="C1051" i="14"/>
  <c r="C1016" i="14"/>
  <c r="C991" i="14"/>
  <c r="C899" i="14"/>
  <c r="C872" i="14"/>
  <c r="C808" i="14"/>
  <c r="C735" i="14"/>
  <c r="C700" i="14"/>
  <c r="C607" i="14"/>
  <c r="C538" i="14"/>
  <c r="C519" i="14"/>
  <c r="C499" i="14"/>
  <c r="C376" i="14"/>
  <c r="C322" i="14"/>
  <c r="C303" i="14"/>
  <c r="C268" i="14"/>
  <c r="C249" i="14"/>
  <c r="C229" i="14"/>
  <c r="C160" i="14"/>
  <c r="C52" i="14"/>
  <c r="C33" i="14"/>
  <c r="C1049" i="14"/>
  <c r="C1036" i="14"/>
  <c r="C917" i="14"/>
  <c r="C892" i="14"/>
  <c r="C865" i="14"/>
  <c r="C813" i="14"/>
  <c r="C793" i="14"/>
  <c r="C774" i="14"/>
  <c r="C759" i="14"/>
  <c r="C705" i="14"/>
  <c r="C685" i="14"/>
  <c r="C666" i="14"/>
  <c r="C651" i="14"/>
  <c r="C631" i="14"/>
  <c r="C612" i="14"/>
  <c r="C543" i="14"/>
  <c r="C523" i="14"/>
  <c r="C504" i="14"/>
  <c r="C489" i="14"/>
  <c r="C469" i="14"/>
  <c r="C450" i="14"/>
  <c r="C381" i="14"/>
  <c r="C361" i="14"/>
  <c r="C327" i="14"/>
  <c r="C307" i="14"/>
  <c r="C288" i="14"/>
  <c r="C1028" i="14"/>
  <c r="C636" i="14"/>
  <c r="C400" i="14"/>
  <c r="C126" i="14"/>
  <c r="C37" i="14"/>
  <c r="C493" i="14"/>
  <c r="C204" i="14"/>
  <c r="C724" i="14"/>
  <c r="C312" i="14"/>
  <c r="C111" i="14"/>
  <c r="C105" i="24" s="1"/>
  <c r="C983" i="14"/>
  <c r="C601" i="14"/>
  <c r="C366" i="14"/>
  <c r="C258" i="14"/>
  <c r="C22" i="14"/>
  <c r="C420" i="14"/>
  <c r="C253" i="14"/>
  <c r="C18" i="14"/>
  <c r="C709" i="14"/>
  <c r="C474" i="14"/>
  <c r="C223" i="14"/>
  <c r="C76" i="14"/>
  <c r="C690" i="14"/>
  <c r="C454" i="14"/>
  <c r="C277" i="14"/>
  <c r="C184" i="14"/>
  <c r="C96" i="14"/>
  <c r="C859" i="14"/>
  <c r="C798" i="14"/>
  <c r="C744" i="14"/>
  <c r="C508" i="14"/>
  <c r="C331" i="14"/>
  <c r="C180" i="14"/>
  <c r="C91" i="14"/>
  <c r="C931" i="14"/>
  <c r="C852" i="14"/>
  <c r="C562" i="14"/>
  <c r="C385" i="14"/>
  <c r="C238" i="14"/>
  <c r="C150" i="14"/>
  <c r="C61" i="14"/>
  <c r="C670" i="14"/>
  <c r="C115" i="14"/>
  <c r="C109" i="24" s="1"/>
  <c r="C911" i="14"/>
  <c r="C778" i="14"/>
  <c r="C547" i="14"/>
  <c r="C199" i="14"/>
  <c r="C832" i="14"/>
  <c r="C169" i="14"/>
  <c r="C655" i="14"/>
  <c r="C165" i="14"/>
  <c r="C884" i="14"/>
  <c r="C817" i="14"/>
  <c r="C763" i="14"/>
  <c r="C528" i="14"/>
  <c r="C292" i="14"/>
  <c r="C219" i="14"/>
  <c r="C72" i="14"/>
  <c r="C1003" i="14"/>
  <c r="C616" i="14"/>
  <c r="C439" i="14"/>
  <c r="C234" i="14"/>
  <c r="C145" i="14"/>
  <c r="C57" i="14"/>
  <c r="C956" i="14"/>
  <c r="C582" i="14"/>
  <c r="C346" i="14"/>
  <c r="C130" i="14"/>
  <c r="C42" i="14"/>
  <c r="N17" i="11"/>
  <c r="N19" i="11"/>
  <c r="N18" i="11"/>
  <c r="N20" i="11"/>
  <c r="V3" i="19"/>
  <c r="P2004" i="11"/>
  <c r="P1315" i="11"/>
  <c r="P1747" i="11"/>
  <c r="P110" i="11"/>
  <c r="P482" i="11"/>
  <c r="P638" i="11"/>
  <c r="P761" i="11"/>
  <c r="P1229" i="11"/>
  <c r="P1673" i="11"/>
  <c r="P1841" i="11"/>
  <c r="P727" i="11"/>
  <c r="P811" i="11"/>
  <c r="P1675" i="11"/>
  <c r="P1687" i="11"/>
  <c r="P1699" i="11"/>
  <c r="P434" i="11"/>
  <c r="P626" i="11"/>
  <c r="P782" i="11"/>
  <c r="P794" i="11"/>
  <c r="P938" i="11"/>
  <c r="P1238" i="11"/>
  <c r="P1310" i="11"/>
  <c r="P245" i="11"/>
  <c r="P329" i="11"/>
  <c r="P473" i="11"/>
  <c r="P605" i="11"/>
  <c r="P617" i="11"/>
  <c r="P1121" i="11"/>
  <c r="P1157" i="11"/>
  <c r="P1169" i="11"/>
  <c r="P1193" i="11"/>
  <c r="P1553" i="11"/>
  <c r="P1697" i="11"/>
  <c r="P1745" i="11"/>
  <c r="P1769" i="11"/>
  <c r="P1913" i="11"/>
  <c r="P516" i="11"/>
  <c r="P792" i="11"/>
  <c r="P912" i="11"/>
  <c r="P1140" i="11"/>
  <c r="P1212" i="11"/>
  <c r="P1224" i="11"/>
  <c r="P1284" i="11"/>
  <c r="P1572" i="11"/>
  <c r="P1860" i="11"/>
  <c r="P1932" i="11"/>
  <c r="P187" i="11"/>
  <c r="P461" i="11"/>
  <c r="P1409" i="11"/>
  <c r="P1980" i="11"/>
  <c r="P151" i="11"/>
  <c r="P317" i="11"/>
  <c r="P977" i="11"/>
  <c r="P1337" i="11"/>
  <c r="P1457" i="11"/>
  <c r="P1481" i="11"/>
  <c r="P1589" i="11"/>
  <c r="P127" i="11"/>
  <c r="P763" i="11"/>
  <c r="P823" i="11"/>
  <c r="P1099" i="11"/>
  <c r="P1423" i="11"/>
  <c r="P26" i="11"/>
  <c r="P38" i="11"/>
  <c r="P122" i="11"/>
  <c r="P182" i="11"/>
  <c r="P386" i="11"/>
  <c r="P398" i="11"/>
  <c r="P1819" i="11"/>
  <c r="P1490" i="11"/>
  <c r="P1598" i="11"/>
  <c r="P1742" i="11"/>
  <c r="P117" i="11"/>
  <c r="P1497" i="11"/>
  <c r="P1869" i="11"/>
  <c r="P904" i="11"/>
  <c r="P1600" i="11"/>
  <c r="P1792" i="11"/>
  <c r="P1816" i="11"/>
  <c r="P1888" i="11"/>
  <c r="P1960" i="11"/>
  <c r="P167" i="11"/>
  <c r="P179" i="11"/>
  <c r="P203" i="11"/>
  <c r="P371" i="11"/>
  <c r="P515" i="11"/>
  <c r="P642" i="11"/>
  <c r="P918" i="11"/>
  <c r="P990" i="11"/>
  <c r="P1237" i="11"/>
  <c r="P1309" i="11"/>
  <c r="P21" i="11"/>
  <c r="P69" i="11"/>
  <c r="P141" i="11"/>
  <c r="P453" i="11"/>
  <c r="P501" i="11"/>
  <c r="P765" i="11"/>
  <c r="P813" i="11"/>
  <c r="P945" i="11"/>
  <c r="P981" i="11"/>
  <c r="P1005" i="11"/>
  <c r="P1449" i="11"/>
  <c r="P1689" i="11"/>
  <c r="P40" i="11"/>
  <c r="P64" i="11"/>
  <c r="P172" i="11"/>
  <c r="P244" i="11"/>
  <c r="P292" i="11"/>
  <c r="P772" i="11"/>
  <c r="P1048" i="11"/>
  <c r="P1144" i="11"/>
  <c r="P1192" i="11"/>
  <c r="P1216" i="11"/>
  <c r="P1300" i="11"/>
  <c r="P1528" i="11"/>
  <c r="P1564" i="11"/>
  <c r="P1672" i="11"/>
  <c r="P210" i="11"/>
  <c r="P498" i="11"/>
  <c r="P253" i="11"/>
  <c r="P445" i="11"/>
  <c r="P757" i="11"/>
  <c r="P1249" i="11"/>
  <c r="P1417" i="11"/>
  <c r="P1729" i="11"/>
  <c r="P260" i="11"/>
  <c r="P1346" i="11"/>
  <c r="P1382" i="11"/>
  <c r="P1502" i="11"/>
  <c r="P1526" i="11"/>
  <c r="P189" i="11"/>
  <c r="P1017" i="11"/>
  <c r="P1221" i="11"/>
  <c r="P1641" i="11"/>
  <c r="P448" i="11"/>
  <c r="P496" i="11"/>
  <c r="P568" i="11"/>
  <c r="P1096" i="11"/>
  <c r="P1218" i="11"/>
  <c r="P61" i="11"/>
  <c r="P241" i="11"/>
  <c r="P265" i="11"/>
  <c r="P457" i="11"/>
  <c r="P1681" i="11"/>
  <c r="P1693" i="11"/>
  <c r="P1897" i="11"/>
  <c r="P63" i="11"/>
  <c r="P135" i="11"/>
  <c r="P291" i="11"/>
  <c r="P1670" i="11"/>
  <c r="P1281" i="11"/>
  <c r="P1557" i="11"/>
  <c r="P1605" i="11"/>
  <c r="P1264" i="11"/>
  <c r="P1348" i="11"/>
  <c r="P1456" i="11"/>
  <c r="P289" i="11"/>
  <c r="P517" i="11"/>
  <c r="P1177" i="11"/>
  <c r="P44" i="11"/>
  <c r="P351" i="11"/>
  <c r="P1862" i="11"/>
  <c r="P1886" i="11"/>
  <c r="P1958" i="11"/>
  <c r="P719" i="11"/>
  <c r="P827" i="11"/>
  <c r="P935" i="11"/>
  <c r="P971" i="11"/>
  <c r="P995" i="11"/>
  <c r="P1043" i="11"/>
  <c r="P1415" i="11"/>
  <c r="P1535" i="11"/>
  <c r="P1559" i="11"/>
  <c r="P1775" i="11"/>
  <c r="P1847" i="11"/>
  <c r="P1866" i="11"/>
  <c r="P476" i="11"/>
  <c r="P488" i="11"/>
  <c r="P524" i="11"/>
  <c r="P620" i="11"/>
  <c r="P800" i="11"/>
  <c r="P812" i="11"/>
  <c r="P932" i="11"/>
  <c r="P944" i="11"/>
  <c r="P1076" i="11"/>
  <c r="P1100" i="11"/>
  <c r="P1196" i="11"/>
  <c r="P1232" i="11"/>
  <c r="P1292" i="11"/>
  <c r="P1316" i="11"/>
  <c r="P1388" i="11"/>
  <c r="P1532" i="11"/>
  <c r="P1604" i="11"/>
  <c r="P1676" i="11"/>
  <c r="P1892" i="11"/>
  <c r="P555" i="11"/>
  <c r="P723" i="11"/>
  <c r="P771" i="11"/>
  <c r="P831" i="11"/>
  <c r="P1047" i="11"/>
  <c r="P1059" i="11"/>
  <c r="P1203" i="11"/>
  <c r="P1215" i="11"/>
  <c r="P1287" i="11"/>
  <c r="P1299" i="11"/>
  <c r="P1431" i="11"/>
  <c r="P1839" i="11"/>
  <c r="P1851" i="11"/>
  <c r="P2007" i="11"/>
  <c r="P334" i="11"/>
  <c r="P406" i="11"/>
  <c r="P478" i="11"/>
  <c r="P766" i="11"/>
  <c r="P874" i="11"/>
  <c r="P1150" i="11"/>
  <c r="P1270" i="11"/>
  <c r="P1606" i="11"/>
  <c r="P1894" i="11"/>
  <c r="P1966" i="11"/>
  <c r="C17" i="14"/>
  <c r="S10" i="14"/>
  <c r="L5" i="11"/>
  <c r="Q11" i="10" s="1"/>
  <c r="C15" i="11"/>
  <c r="K9" i="14"/>
  <c r="B13" i="23" s="1"/>
  <c r="B123" i="24" s="1"/>
  <c r="Z13" i="11"/>
  <c r="I13" i="11"/>
  <c r="M12" i="9"/>
  <c r="Q8" i="10"/>
  <c r="X9" i="10"/>
  <c r="X8" i="10"/>
  <c r="X7" i="10"/>
  <c r="C16" i="10" a="1"/>
  <c r="E16" i="10" a="1"/>
  <c r="C14" i="21" l="1"/>
  <c r="C11" i="24"/>
  <c r="B119" i="24" s="1"/>
  <c r="C37" i="21"/>
  <c r="C34" i="24"/>
  <c r="C70" i="21"/>
  <c r="C67" i="24"/>
  <c r="C17" i="21"/>
  <c r="C14" i="24"/>
  <c r="C77" i="21"/>
  <c r="C74" i="24"/>
  <c r="C72" i="21"/>
  <c r="C69" i="24"/>
  <c r="C80" i="21"/>
  <c r="C77" i="24"/>
  <c r="C76" i="21"/>
  <c r="C73" i="24"/>
  <c r="C64" i="21"/>
  <c r="C61" i="24"/>
  <c r="C23" i="21"/>
  <c r="C20" i="24"/>
  <c r="C83" i="21"/>
  <c r="C80" i="24"/>
  <c r="C15" i="21"/>
  <c r="C12" i="24"/>
  <c r="C106" i="21"/>
  <c r="C103" i="24"/>
  <c r="C30" i="21"/>
  <c r="C27" i="24"/>
  <c r="C69" i="21"/>
  <c r="C66" i="24"/>
  <c r="C87" i="21"/>
  <c r="C84" i="24"/>
  <c r="C74" i="21"/>
  <c r="C71" i="24"/>
  <c r="C55" i="21"/>
  <c r="C52" i="24"/>
  <c r="C49" i="21"/>
  <c r="C46" i="24"/>
  <c r="C84" i="21"/>
  <c r="C81" i="24"/>
  <c r="C26" i="21"/>
  <c r="C23" i="24"/>
  <c r="C29" i="21"/>
  <c r="C26" i="24"/>
  <c r="C32" i="21"/>
  <c r="C29" i="24"/>
  <c r="C92" i="21"/>
  <c r="C89" i="24"/>
  <c r="C60" i="21"/>
  <c r="C57" i="24"/>
  <c r="C16" i="21"/>
  <c r="C13" i="24"/>
  <c r="C42" i="21"/>
  <c r="C39" i="24"/>
  <c r="C35" i="21"/>
  <c r="C32" i="24"/>
  <c r="C95" i="21"/>
  <c r="C92" i="24"/>
  <c r="C39" i="21"/>
  <c r="C36" i="24"/>
  <c r="C79" i="21"/>
  <c r="C76" i="24"/>
  <c r="C36" i="21"/>
  <c r="C33" i="24"/>
  <c r="C61" i="21"/>
  <c r="C58" i="24"/>
  <c r="C38" i="21"/>
  <c r="C35" i="24"/>
  <c r="C98" i="21"/>
  <c r="C95" i="24"/>
  <c r="C99" i="21"/>
  <c r="C96" i="24"/>
  <c r="C105" i="21"/>
  <c r="C102" i="24"/>
  <c r="C81" i="21"/>
  <c r="C78" i="24"/>
  <c r="C41" i="21"/>
  <c r="C38" i="24"/>
  <c r="C101" i="21"/>
  <c r="C98" i="24"/>
  <c r="C75" i="21"/>
  <c r="C72" i="24"/>
  <c r="C57" i="21"/>
  <c r="C54" i="24"/>
  <c r="C90" i="21"/>
  <c r="C87" i="24"/>
  <c r="C88" i="21"/>
  <c r="C85" i="24"/>
  <c r="C91" i="21"/>
  <c r="C88" i="24"/>
  <c r="C71" i="21"/>
  <c r="C68" i="24"/>
  <c r="C21" i="21"/>
  <c r="C18" i="24"/>
  <c r="C94" i="21"/>
  <c r="C91" i="24"/>
  <c r="C89" i="21"/>
  <c r="C86" i="24"/>
  <c r="C27" i="21"/>
  <c r="C24" i="24"/>
  <c r="C93" i="21"/>
  <c r="C90" i="24"/>
  <c r="C96" i="21"/>
  <c r="C93" i="24"/>
  <c r="C85" i="21"/>
  <c r="C82" i="24"/>
  <c r="C104" i="21"/>
  <c r="C101" i="24"/>
  <c r="C47" i="21"/>
  <c r="C44" i="24"/>
  <c r="C34" i="21"/>
  <c r="C31" i="24"/>
  <c r="C31" i="21"/>
  <c r="C28" i="24"/>
  <c r="C28" i="21"/>
  <c r="C25" i="24"/>
  <c r="C24" i="21"/>
  <c r="C21" i="24"/>
  <c r="C50" i="21"/>
  <c r="C47" i="24"/>
  <c r="C22" i="21"/>
  <c r="C19" i="24"/>
  <c r="C19" i="21"/>
  <c r="C16" i="24"/>
  <c r="C103" i="21"/>
  <c r="C100" i="24"/>
  <c r="C44" i="21"/>
  <c r="C41" i="24"/>
  <c r="C40" i="21"/>
  <c r="C37" i="24"/>
  <c r="C54" i="21"/>
  <c r="C51" i="24"/>
  <c r="C46" i="21"/>
  <c r="C43" i="24"/>
  <c r="C48" i="21"/>
  <c r="C45" i="24"/>
  <c r="C25" i="21"/>
  <c r="C22" i="24"/>
  <c r="C43" i="21"/>
  <c r="C40" i="24"/>
  <c r="C53" i="21"/>
  <c r="C50" i="24"/>
  <c r="C66" i="21"/>
  <c r="C63" i="24"/>
  <c r="C67" i="21"/>
  <c r="C64" i="24"/>
  <c r="C45" i="21"/>
  <c r="C42" i="24"/>
  <c r="C63" i="21"/>
  <c r="C60" i="24"/>
  <c r="C56" i="21"/>
  <c r="C53" i="24"/>
  <c r="C51" i="21"/>
  <c r="C48" i="24"/>
  <c r="C86" i="21"/>
  <c r="C83" i="24"/>
  <c r="C73" i="21"/>
  <c r="C70" i="24"/>
  <c r="C100" i="21"/>
  <c r="C97" i="24"/>
  <c r="C18" i="21"/>
  <c r="C15" i="24"/>
  <c r="C82" i="21"/>
  <c r="C79" i="24"/>
  <c r="C78" i="21"/>
  <c r="C75" i="24"/>
  <c r="C59" i="21"/>
  <c r="C56" i="24"/>
  <c r="C20" i="21"/>
  <c r="C17" i="24"/>
  <c r="C58" i="21"/>
  <c r="C55" i="24"/>
  <c r="C33" i="21"/>
  <c r="C30" i="24"/>
  <c r="C102" i="21"/>
  <c r="C99" i="24"/>
  <c r="C97" i="21"/>
  <c r="C94" i="24"/>
  <c r="C62" i="21"/>
  <c r="C59" i="24"/>
  <c r="C68" i="21"/>
  <c r="C65" i="24"/>
  <c r="C52" i="21"/>
  <c r="C49" i="24"/>
  <c r="C65" i="21"/>
  <c r="C62" i="24"/>
  <c r="P1858" i="11"/>
  <c r="P1856" i="11"/>
  <c r="P464" i="11"/>
  <c r="P1163" i="11"/>
  <c r="P255" i="11"/>
  <c r="P188" i="11"/>
  <c r="P941" i="11"/>
  <c r="P1013" i="11"/>
  <c r="P511" i="11"/>
  <c r="P737" i="11"/>
  <c r="P1327" i="11"/>
  <c r="P1714" i="11"/>
  <c r="P178" i="11"/>
  <c r="P1599" i="11"/>
  <c r="P951" i="11"/>
  <c r="P711" i="11"/>
  <c r="P1280" i="11"/>
  <c r="P1028" i="11"/>
  <c r="P716" i="11"/>
  <c r="P560" i="11"/>
  <c r="P1883" i="11"/>
  <c r="P1451" i="11"/>
  <c r="P1903" i="11"/>
  <c r="P793" i="11"/>
  <c r="P736" i="11"/>
  <c r="P455" i="11"/>
  <c r="P746" i="11"/>
  <c r="P266" i="11"/>
  <c r="P1279" i="11"/>
  <c r="P545" i="11"/>
  <c r="P1629" i="11"/>
  <c r="P312" i="11"/>
  <c r="P2002" i="11"/>
  <c r="P1642" i="11"/>
  <c r="P903" i="11"/>
  <c r="P1811" i="11"/>
  <c r="P1379" i="11"/>
  <c r="P1957" i="11"/>
  <c r="P1813" i="11"/>
  <c r="P1398" i="11"/>
  <c r="P1041" i="11"/>
  <c r="P1758" i="11"/>
  <c r="P703" i="11"/>
  <c r="P233" i="11"/>
  <c r="P1759" i="11"/>
  <c r="P879" i="11"/>
  <c r="P376" i="11"/>
  <c r="P661" i="11"/>
  <c r="P1307" i="11"/>
  <c r="P1989" i="11"/>
  <c r="P1086" i="11"/>
  <c r="P528" i="11"/>
  <c r="P1930" i="11"/>
  <c r="P1426" i="11"/>
  <c r="P1935" i="11"/>
  <c r="P1119" i="11"/>
  <c r="P2000" i="11"/>
  <c r="P599" i="11"/>
  <c r="P471" i="11"/>
  <c r="P553" i="11"/>
  <c r="P960" i="11"/>
  <c r="P403" i="11"/>
  <c r="P422" i="11"/>
  <c r="P1010" i="11"/>
  <c r="P1054" i="11"/>
  <c r="P1611" i="11"/>
  <c r="P1179" i="11"/>
  <c r="P195" i="11"/>
  <c r="P447" i="11"/>
  <c r="P1686" i="11"/>
  <c r="P354" i="11"/>
  <c r="P149" i="11"/>
  <c r="P274" i="11"/>
  <c r="P1131" i="11"/>
  <c r="P747" i="11"/>
  <c r="P1703" i="11"/>
  <c r="P1127" i="11"/>
  <c r="P803" i="11"/>
  <c r="P676" i="11"/>
  <c r="P399" i="11"/>
  <c r="P1362" i="11"/>
  <c r="P472" i="11"/>
  <c r="P165" i="11"/>
  <c r="P30" i="11"/>
  <c r="P136" i="11"/>
  <c r="P467" i="11"/>
  <c r="P59" i="11"/>
  <c r="P2001" i="11"/>
  <c r="P1032" i="11"/>
  <c r="P103" i="11"/>
  <c r="P1152" i="11"/>
  <c r="P651" i="11"/>
  <c r="P2010" i="11"/>
  <c r="P198" i="11"/>
  <c r="P786" i="11"/>
  <c r="P700" i="11"/>
  <c r="P309" i="11"/>
  <c r="P1578" i="11"/>
  <c r="P840" i="11"/>
  <c r="P1182" i="11"/>
  <c r="P388" i="11"/>
  <c r="P1737" i="11"/>
  <c r="P861" i="11"/>
  <c r="P1074" i="11"/>
  <c r="P576" i="11"/>
  <c r="P883" i="11"/>
  <c r="P1582" i="11"/>
  <c r="P850" i="11"/>
  <c r="P1474" i="11"/>
  <c r="P1175" i="11"/>
  <c r="P1539" i="11"/>
  <c r="P1909" i="11"/>
  <c r="P446" i="11"/>
  <c r="P1207" i="11"/>
  <c r="P1122" i="11"/>
  <c r="P407" i="11"/>
  <c r="P1580" i="11"/>
  <c r="P1499" i="11"/>
  <c r="P303" i="11"/>
  <c r="P691" i="11"/>
  <c r="P1597" i="11"/>
  <c r="P1976" i="11"/>
  <c r="P1273" i="11"/>
  <c r="P350" i="11"/>
  <c r="P546" i="11"/>
  <c r="P525" i="11"/>
  <c r="P762" i="11"/>
  <c r="P600" i="11"/>
  <c r="P926" i="11"/>
  <c r="P1630" i="11"/>
  <c r="P1126" i="11"/>
  <c r="P1863" i="11"/>
  <c r="P1503" i="11"/>
  <c r="P1143" i="11"/>
  <c r="P2012" i="11"/>
  <c r="P1256" i="11"/>
  <c r="P537" i="11"/>
  <c r="P363" i="11"/>
  <c r="P277" i="11"/>
  <c r="P1110" i="11"/>
  <c r="P1461" i="11"/>
  <c r="P1682" i="11"/>
  <c r="P128" i="11"/>
  <c r="P673" i="11"/>
  <c r="P630" i="11"/>
  <c r="P90" i="11"/>
  <c r="P424" i="11"/>
  <c r="P88" i="11"/>
  <c r="P1473" i="11"/>
  <c r="P969" i="11"/>
  <c r="P1002" i="11"/>
  <c r="P1421" i="11"/>
  <c r="P1709" i="11"/>
  <c r="P1133" i="11"/>
  <c r="P341" i="11"/>
  <c r="P1771" i="11"/>
  <c r="P547" i="11"/>
  <c r="P410" i="11"/>
  <c r="P1183" i="11"/>
  <c r="P1906" i="11"/>
  <c r="P1570" i="11"/>
  <c r="P1006" i="11"/>
  <c r="P718" i="11"/>
  <c r="P262" i="11"/>
  <c r="P1791" i="11"/>
  <c r="P1347" i="11"/>
  <c r="P1107" i="11"/>
  <c r="P735" i="11"/>
  <c r="P824" i="11"/>
  <c r="P1739" i="11"/>
  <c r="P1343" i="11"/>
  <c r="P1019" i="11"/>
  <c r="P743" i="11"/>
  <c r="P279" i="11"/>
  <c r="P1506" i="11"/>
  <c r="P1024" i="11"/>
  <c r="P273" i="11"/>
  <c r="P414" i="11"/>
  <c r="P460" i="11"/>
  <c r="P1077" i="11"/>
  <c r="P1466" i="11"/>
  <c r="P474" i="11"/>
  <c r="P1648" i="11"/>
  <c r="P1156" i="11"/>
  <c r="P316" i="11"/>
  <c r="P52" i="11"/>
  <c r="P1353" i="11"/>
  <c r="P849" i="11"/>
  <c r="P261" i="11"/>
  <c r="P846" i="11"/>
  <c r="P383" i="11"/>
  <c r="P976" i="11"/>
  <c r="P252" i="11"/>
  <c r="P401" i="11"/>
  <c r="P1536" i="11"/>
  <c r="P869" i="11"/>
  <c r="P1644" i="11"/>
  <c r="P1080" i="11"/>
  <c r="P420" i="11"/>
  <c r="P1049" i="11"/>
  <c r="P161" i="11"/>
  <c r="P830" i="11"/>
  <c r="P221" i="11"/>
  <c r="P1870" i="11"/>
  <c r="P1462" i="11"/>
  <c r="P970" i="11"/>
  <c r="P694" i="11"/>
  <c r="P226" i="11"/>
  <c r="P1755" i="11"/>
  <c r="P1974" i="11"/>
  <c r="P1667" i="11"/>
  <c r="P1283" i="11"/>
  <c r="P707" i="11"/>
  <c r="P219" i="11"/>
  <c r="P1146" i="11"/>
  <c r="P604" i="11"/>
  <c r="P1585" i="11"/>
  <c r="P1794" i="11"/>
  <c r="P78" i="11"/>
  <c r="P789" i="11"/>
  <c r="P306" i="11"/>
  <c r="P1576" i="11"/>
  <c r="P280" i="11"/>
  <c r="P28" i="11"/>
  <c r="P1722" i="11"/>
  <c r="P582" i="11"/>
  <c r="P311" i="11"/>
  <c r="P1900" i="11"/>
  <c r="P928" i="11"/>
  <c r="P285" i="11"/>
  <c r="P1022" i="11"/>
  <c r="P1711" i="11"/>
  <c r="P1872" i="11"/>
  <c r="P84" i="11"/>
  <c r="P173" i="11"/>
  <c r="P1428" i="11"/>
  <c r="P1548" i="11"/>
  <c r="P924" i="11"/>
  <c r="P1349" i="11"/>
  <c r="P629" i="11"/>
  <c r="P113" i="11"/>
  <c r="P931" i="11"/>
  <c r="P1800" i="11"/>
  <c r="P983" i="11"/>
  <c r="P634" i="11"/>
  <c r="P699" i="11"/>
  <c r="P728" i="11"/>
  <c r="P1826" i="11"/>
  <c r="P1038" i="11"/>
  <c r="P1646" i="11"/>
  <c r="P412" i="11"/>
  <c r="P681" i="11"/>
  <c r="P284" i="11"/>
  <c r="P880" i="11"/>
  <c r="P1089" i="11"/>
  <c r="P227" i="11"/>
  <c r="P1961" i="11"/>
  <c r="P859" i="11"/>
  <c r="P1440" i="11"/>
  <c r="P1889" i="11"/>
  <c r="P1241" i="11"/>
  <c r="P890" i="11"/>
  <c r="P1786" i="11"/>
  <c r="P1390" i="11"/>
  <c r="P910" i="11"/>
  <c r="P622" i="11"/>
  <c r="P166" i="11"/>
  <c r="P1227" i="11"/>
  <c r="P1830" i="11"/>
  <c r="P1595" i="11"/>
  <c r="P1235" i="11"/>
  <c r="P611" i="11"/>
  <c r="P1026" i="11"/>
  <c r="P1953" i="11"/>
  <c r="P495" i="11"/>
  <c r="P80" i="11"/>
  <c r="P1614" i="11"/>
  <c r="P1468" i="11"/>
  <c r="P561" i="11"/>
  <c r="P272" i="11"/>
  <c r="P157" i="11"/>
  <c r="P246" i="11"/>
  <c r="P1929" i="11"/>
  <c r="P1053" i="11"/>
  <c r="P633" i="11"/>
  <c r="P33" i="11"/>
  <c r="P1470" i="11"/>
  <c r="P527" i="11"/>
  <c r="P215" i="11"/>
  <c r="P1864" i="11"/>
  <c r="P856" i="11"/>
  <c r="P105" i="11"/>
  <c r="P1435" i="11"/>
  <c r="P1656" i="11"/>
  <c r="P1637" i="11"/>
  <c r="P787" i="11"/>
  <c r="P756" i="11"/>
  <c r="P1404" i="11"/>
  <c r="P900" i="11"/>
  <c r="P1853" i="11"/>
  <c r="P1500" i="11"/>
  <c r="P818" i="11"/>
  <c r="P898" i="11"/>
  <c r="P586" i="11"/>
  <c r="P663" i="11"/>
  <c r="P1052" i="11"/>
  <c r="P2003" i="11"/>
  <c r="P947" i="11"/>
  <c r="P1369" i="11"/>
  <c r="P966" i="11"/>
  <c r="P1969" i="11"/>
  <c r="P1542" i="11"/>
  <c r="P1881" i="11"/>
  <c r="P925" i="11"/>
  <c r="P222" i="11"/>
  <c r="P1504" i="11"/>
  <c r="P196" i="11"/>
  <c r="P1809" i="11"/>
  <c r="P1254" i="11"/>
  <c r="P1828" i="11"/>
  <c r="P616" i="11"/>
  <c r="P996" i="11"/>
  <c r="P139" i="11"/>
  <c r="P864" i="11"/>
  <c r="P1205" i="11"/>
  <c r="P557" i="11"/>
  <c r="P799" i="11"/>
  <c r="P1332" i="11"/>
  <c r="P806" i="11"/>
  <c r="P618" i="11"/>
  <c r="P564" i="11"/>
  <c r="P234" i="11"/>
  <c r="P126" i="11"/>
  <c r="P72" i="11"/>
  <c r="P24" i="11"/>
  <c r="P143" i="11"/>
  <c r="P1072" i="11"/>
  <c r="P670" i="11"/>
  <c r="P454" i="11"/>
  <c r="P94" i="11"/>
  <c r="P1983" i="11"/>
  <c r="P1785" i="11"/>
  <c r="P1593" i="11"/>
  <c r="P1311" i="11"/>
  <c r="P963" i="11"/>
  <c r="P153" i="11"/>
  <c r="P481" i="11"/>
  <c r="P1746" i="11"/>
  <c r="P1710" i="11"/>
  <c r="P1674" i="11"/>
  <c r="P1602" i="11"/>
  <c r="P1566" i="11"/>
  <c r="P1350" i="11"/>
  <c r="P1278" i="11"/>
  <c r="P1206" i="11"/>
  <c r="P1134" i="11"/>
  <c r="P1062" i="11"/>
  <c r="P984" i="11"/>
  <c r="P948" i="11"/>
  <c r="P906" i="11"/>
  <c r="P378" i="11"/>
  <c r="P1623" i="11"/>
  <c r="P1083" i="11"/>
  <c r="P231" i="11"/>
  <c r="P655" i="11"/>
  <c r="P857" i="11"/>
  <c r="P431" i="11"/>
  <c r="P359" i="11"/>
  <c r="P442" i="11"/>
  <c r="P775" i="11"/>
  <c r="P2015" i="11"/>
  <c r="P1979" i="11"/>
  <c r="P1943" i="11"/>
  <c r="P1907" i="11"/>
  <c r="P1871" i="11"/>
  <c r="P1799" i="11"/>
  <c r="P1547" i="11"/>
  <c r="P1511" i="11"/>
  <c r="P1475" i="11"/>
  <c r="P1295" i="11"/>
  <c r="P1187" i="11"/>
  <c r="P1115" i="11"/>
  <c r="P1073" i="11"/>
  <c r="P1001" i="11"/>
  <c r="P929" i="11"/>
  <c r="P887" i="11"/>
  <c r="P821" i="11"/>
  <c r="P299" i="11"/>
  <c r="P405" i="11"/>
  <c r="P123" i="11"/>
  <c r="P133" i="11"/>
  <c r="P1954" i="11"/>
  <c r="P1882" i="11"/>
  <c r="P1666" i="11"/>
  <c r="P1522" i="11"/>
  <c r="P1138" i="11"/>
  <c r="P418" i="11"/>
  <c r="P142" i="11"/>
  <c r="P1023" i="11"/>
  <c r="P795" i="11"/>
  <c r="P339" i="11"/>
  <c r="P937" i="11"/>
  <c r="P805" i="11"/>
  <c r="P649" i="11"/>
  <c r="P391" i="11"/>
  <c r="P97" i="11"/>
  <c r="P788" i="11"/>
  <c r="P722" i="11"/>
  <c r="P584" i="11"/>
  <c r="P518" i="11"/>
  <c r="P374" i="11"/>
  <c r="P236" i="11"/>
  <c r="P98" i="11"/>
  <c r="P1951" i="11"/>
  <c r="P1735" i="11"/>
  <c r="P1615" i="11"/>
  <c r="P427" i="11"/>
  <c r="P1880" i="11"/>
  <c r="P1844" i="11"/>
  <c r="P1736" i="11"/>
  <c r="P1592" i="11"/>
  <c r="P1448" i="11"/>
  <c r="P888" i="11"/>
  <c r="P834" i="11"/>
  <c r="P726" i="11"/>
  <c r="P180" i="11"/>
  <c r="P340" i="11"/>
  <c r="P1857" i="11"/>
  <c r="P843" i="11"/>
  <c r="P621" i="11"/>
  <c r="P387" i="11"/>
  <c r="P1105" i="11"/>
  <c r="P739" i="11"/>
  <c r="P1962" i="11"/>
  <c r="P1854" i="11"/>
  <c r="P1422" i="11"/>
  <c r="P1386" i="11"/>
  <c r="P1314" i="11"/>
  <c r="P1242" i="11"/>
  <c r="P1170" i="11"/>
  <c r="P1020" i="11"/>
  <c r="P594" i="11"/>
  <c r="P480" i="11"/>
  <c r="P276" i="11"/>
  <c r="P168" i="11"/>
  <c r="P54" i="11"/>
  <c r="P83" i="11"/>
  <c r="P922" i="11"/>
  <c r="P112" i="11"/>
  <c r="P1365" i="11"/>
  <c r="P807" i="11"/>
  <c r="P507" i="11"/>
  <c r="P1357" i="11"/>
  <c r="P115" i="11"/>
  <c r="P779" i="11"/>
  <c r="P1324" i="11"/>
  <c r="P724" i="11"/>
  <c r="P190" i="11"/>
  <c r="P1545" i="11"/>
  <c r="P1233" i="11"/>
  <c r="P957" i="11"/>
  <c r="P375" i="11"/>
  <c r="P379" i="11"/>
  <c r="P1655" i="11"/>
  <c r="P1259" i="11"/>
  <c r="P1151" i="11"/>
  <c r="P1037" i="11"/>
  <c r="P593" i="11"/>
  <c r="P298" i="11"/>
  <c r="P34" i="11"/>
  <c r="P975" i="11"/>
  <c r="P829" i="11"/>
  <c r="P1810" i="11"/>
  <c r="P1774" i="11"/>
  <c r="P1738" i="11"/>
  <c r="P1558" i="11"/>
  <c r="P1486" i="11"/>
  <c r="P1450" i="11"/>
  <c r="P1414" i="11"/>
  <c r="P1378" i="11"/>
  <c r="P1342" i="11"/>
  <c r="P1246" i="11"/>
  <c r="P1210" i="11"/>
  <c r="P1174" i="11"/>
  <c r="P1102" i="11"/>
  <c r="P940" i="11"/>
  <c r="P688" i="11"/>
  <c r="P1899" i="11"/>
  <c r="P1743" i="11"/>
  <c r="P1665" i="11"/>
  <c r="P1569" i="11"/>
  <c r="P1479" i="11"/>
  <c r="P1371" i="11"/>
  <c r="P1149" i="11"/>
  <c r="P915" i="11"/>
  <c r="P675" i="11"/>
  <c r="P573" i="11"/>
  <c r="P441" i="11"/>
  <c r="P213" i="11"/>
  <c r="P99" i="11"/>
  <c r="P229" i="11"/>
  <c r="P1058" i="11"/>
  <c r="P920" i="11"/>
  <c r="P656" i="11"/>
  <c r="P440" i="11"/>
  <c r="P302" i="11"/>
  <c r="P170" i="11"/>
  <c r="P32" i="11"/>
  <c r="P1885" i="11"/>
  <c r="P1663" i="11"/>
  <c r="P1471" i="11"/>
  <c r="P1399" i="11"/>
  <c r="P1303" i="11"/>
  <c r="P1231" i="11"/>
  <c r="P781" i="11"/>
  <c r="P85" i="11"/>
  <c r="P1988" i="11"/>
  <c r="P1952" i="11"/>
  <c r="P1772" i="11"/>
  <c r="P1700" i="11"/>
  <c r="P1664" i="11"/>
  <c r="P1520" i="11"/>
  <c r="P1484" i="11"/>
  <c r="P1412" i="11"/>
  <c r="P1807" i="11"/>
  <c r="P886" i="11"/>
  <c r="P780" i="11"/>
  <c r="P288" i="11"/>
  <c r="P209" i="11"/>
  <c r="P562" i="11"/>
  <c r="P220" i="11"/>
  <c r="P1923" i="11"/>
  <c r="P1695" i="11"/>
  <c r="P1437" i="11"/>
  <c r="P1197" i="11"/>
  <c r="P729" i="11"/>
  <c r="P513" i="11"/>
  <c r="P267" i="11"/>
  <c r="P613" i="11"/>
  <c r="P349" i="11"/>
  <c r="P223" i="11"/>
  <c r="P1998" i="11"/>
  <c r="P1926" i="11"/>
  <c r="P1818" i="11"/>
  <c r="P1530" i="11"/>
  <c r="P810" i="11"/>
  <c r="P364" i="11"/>
  <c r="P155" i="11"/>
  <c r="P669" i="11"/>
  <c r="P1223" i="11"/>
  <c r="P965" i="11"/>
  <c r="P449" i="11"/>
  <c r="P377" i="11"/>
  <c r="P71" i="11"/>
  <c r="P550" i="11"/>
  <c r="P1521" i="11"/>
  <c r="P693" i="11"/>
  <c r="P469" i="11"/>
  <c r="P1990" i="11"/>
  <c r="P1846" i="11"/>
  <c r="P1594" i="11"/>
  <c r="P814" i="11"/>
  <c r="P268" i="11"/>
  <c r="P1827" i="11"/>
  <c r="P1171" i="11"/>
  <c r="P1376" i="11"/>
  <c r="P1340" i="11"/>
  <c r="P1304" i="11"/>
  <c r="P764" i="11"/>
  <c r="P686" i="11"/>
  <c r="P542" i="11"/>
  <c r="P470" i="11"/>
  <c r="P392" i="11"/>
  <c r="P320" i="11"/>
  <c r="P1861" i="11"/>
  <c r="P1789" i="11"/>
  <c r="P1717" i="11"/>
  <c r="P1543" i="11"/>
  <c r="P1225" i="11"/>
  <c r="P242" i="11"/>
  <c r="P822" i="11"/>
  <c r="P606" i="11"/>
  <c r="P282" i="11"/>
  <c r="P174" i="11"/>
  <c r="P305" i="11"/>
  <c r="P964" i="11"/>
  <c r="P544" i="11"/>
  <c r="P310" i="11"/>
  <c r="P82" i="11"/>
  <c r="P1911" i="11"/>
  <c r="P939" i="11"/>
  <c r="P717" i="11"/>
  <c r="P597" i="11"/>
  <c r="P369" i="11"/>
  <c r="P249" i="11"/>
  <c r="P1393" i="11"/>
  <c r="P841" i="11"/>
  <c r="P463" i="11"/>
  <c r="P337" i="11"/>
  <c r="P67" i="11"/>
  <c r="P1992" i="11"/>
  <c r="P1956" i="11"/>
  <c r="P1740" i="11"/>
  <c r="P1560" i="11"/>
  <c r="P1524" i="11"/>
  <c r="P1452" i="11"/>
  <c r="P1272" i="11"/>
  <c r="P1200" i="11"/>
  <c r="P1050" i="11"/>
  <c r="P1014" i="11"/>
  <c r="P894" i="11"/>
  <c r="P47" i="11"/>
  <c r="P580" i="11"/>
  <c r="P70" i="11"/>
  <c r="P55" i="11"/>
  <c r="P400" i="11"/>
  <c r="P148" i="11"/>
  <c r="P1485" i="11"/>
  <c r="P1185" i="11"/>
  <c r="P615" i="11"/>
  <c r="P327" i="11"/>
  <c r="P51" i="11"/>
  <c r="P709" i="11"/>
  <c r="P2009" i="11"/>
  <c r="P1829" i="11"/>
  <c r="P1721" i="11"/>
  <c r="P1577" i="11"/>
  <c r="P1541" i="11"/>
  <c r="P1469" i="11"/>
  <c r="P1397" i="11"/>
  <c r="P1217" i="11"/>
  <c r="P1145" i="11"/>
  <c r="P1109" i="11"/>
  <c r="P959" i="11"/>
  <c r="P659" i="11"/>
  <c r="P365" i="11"/>
  <c r="P287" i="11"/>
  <c r="P256" i="11"/>
  <c r="P81" i="11"/>
  <c r="P1948" i="11"/>
  <c r="P1876" i="11"/>
  <c r="P1840" i="11"/>
  <c r="P1660" i="11"/>
  <c r="P1444" i="11"/>
  <c r="P1408" i="11"/>
  <c r="P1372" i="11"/>
  <c r="P1336" i="11"/>
  <c r="P1276" i="11"/>
  <c r="P1204" i="11"/>
  <c r="P1132" i="11"/>
  <c r="P1012" i="11"/>
  <c r="P394" i="11"/>
  <c r="P1971" i="11"/>
  <c r="P1467" i="11"/>
  <c r="P1245" i="11"/>
  <c r="P777" i="11"/>
  <c r="P201" i="11"/>
  <c r="P75" i="11"/>
  <c r="P73" i="11"/>
  <c r="P1046" i="11"/>
  <c r="P980" i="11"/>
  <c r="P428" i="11"/>
  <c r="P362" i="11"/>
  <c r="P290" i="11"/>
  <c r="P158" i="11"/>
  <c r="P2011" i="11"/>
  <c r="P733" i="11"/>
  <c r="P367" i="11"/>
  <c r="P1874" i="11"/>
  <c r="P1802" i="11"/>
  <c r="P1766" i="11"/>
  <c r="P1730" i="11"/>
  <c r="P1658" i="11"/>
  <c r="P1622" i="11"/>
  <c r="P1586" i="11"/>
  <c r="P1550" i="11"/>
  <c r="P1478" i="11"/>
  <c r="P1262" i="11"/>
  <c r="P1220" i="11"/>
  <c r="P1112" i="11"/>
  <c r="P752" i="11"/>
  <c r="P674" i="11"/>
  <c r="P602" i="11"/>
  <c r="P530" i="11"/>
  <c r="P458" i="11"/>
  <c r="P74" i="11"/>
  <c r="P1777" i="11"/>
  <c r="P1705" i="11"/>
  <c r="P1375" i="11"/>
  <c r="P685" i="11"/>
  <c r="P891" i="11"/>
  <c r="P776" i="11"/>
  <c r="P315" i="11"/>
  <c r="P1154" i="11"/>
  <c r="P1416" i="11"/>
  <c r="P1118" i="11"/>
  <c r="P216" i="11"/>
  <c r="P162" i="11"/>
  <c r="P108" i="11"/>
  <c r="P185" i="11"/>
  <c r="P41" i="11"/>
  <c r="P1042" i="11"/>
  <c r="P946" i="11"/>
  <c r="P304" i="11"/>
  <c r="P1965" i="11"/>
  <c r="P1905" i="11"/>
  <c r="P1749" i="11"/>
  <c r="P1395" i="11"/>
  <c r="P1269" i="11"/>
  <c r="P921" i="11"/>
  <c r="P801" i="11"/>
  <c r="P477" i="11"/>
  <c r="P225" i="11"/>
  <c r="P111" i="11"/>
  <c r="P1189" i="11"/>
  <c r="P697" i="11"/>
  <c r="P565" i="11"/>
  <c r="P439" i="11"/>
  <c r="P301" i="11"/>
  <c r="P49" i="11"/>
  <c r="P1878" i="11"/>
  <c r="P1806" i="11"/>
  <c r="P1770" i="11"/>
  <c r="P1518" i="11"/>
  <c r="P1374" i="11"/>
  <c r="P1338" i="11"/>
  <c r="P1266" i="11"/>
  <c r="P1194" i="11"/>
  <c r="P972" i="11"/>
  <c r="P774" i="11"/>
  <c r="P1533" i="11"/>
  <c r="P411" i="11"/>
  <c r="P397" i="11"/>
  <c r="P1103" i="11"/>
  <c r="P833" i="11"/>
  <c r="P755" i="11"/>
  <c r="P623" i="11"/>
  <c r="P479" i="11"/>
  <c r="P934" i="11"/>
  <c r="P358" i="11"/>
  <c r="P100" i="11"/>
  <c r="P1895" i="11"/>
  <c r="P1715" i="11"/>
  <c r="P1643" i="11"/>
  <c r="P1607" i="11"/>
  <c r="P1571" i="11"/>
  <c r="P1463" i="11"/>
  <c r="P1427" i="11"/>
  <c r="P1247" i="11"/>
  <c r="P1211" i="11"/>
  <c r="P953" i="11"/>
  <c r="P917" i="11"/>
  <c r="P863" i="11"/>
  <c r="P797" i="11"/>
  <c r="P641" i="11"/>
  <c r="P425" i="11"/>
  <c r="P275" i="11"/>
  <c r="P712" i="11"/>
  <c r="P214" i="11"/>
  <c r="P39" i="11"/>
  <c r="P1978" i="11"/>
  <c r="P1942" i="11"/>
  <c r="P1834" i="11"/>
  <c r="P1726" i="11"/>
  <c r="P1654" i="11"/>
  <c r="P1234" i="11"/>
  <c r="P1198" i="11"/>
  <c r="P1162" i="11"/>
  <c r="P778" i="11"/>
  <c r="P1725" i="11"/>
  <c r="P1635" i="11"/>
  <c r="P753" i="11"/>
  <c r="P639" i="11"/>
  <c r="P417" i="11"/>
  <c r="P297" i="11"/>
  <c r="P57" i="11"/>
  <c r="P601" i="11"/>
  <c r="P193" i="11"/>
  <c r="P43" i="11"/>
  <c r="P902" i="11"/>
  <c r="P770" i="11"/>
  <c r="P566" i="11"/>
  <c r="P146" i="11"/>
  <c r="P1351" i="11"/>
  <c r="P1688" i="11"/>
  <c r="P1544" i="11"/>
  <c r="P1472" i="11"/>
  <c r="P1250" i="11"/>
  <c r="P1178" i="11"/>
  <c r="P512" i="11"/>
  <c r="P368" i="11"/>
  <c r="P296" i="11"/>
  <c r="P218" i="11"/>
  <c r="P140" i="11"/>
  <c r="P1837" i="11"/>
  <c r="P1345" i="11"/>
  <c r="P1226" i="11"/>
  <c r="P1190" i="11"/>
  <c r="P1070" i="11"/>
  <c r="P998" i="11"/>
  <c r="P848" i="11"/>
  <c r="P614" i="11"/>
  <c r="P164" i="11"/>
  <c r="P92" i="11"/>
  <c r="P2005" i="11"/>
  <c r="P1477" i="11"/>
  <c r="P1405" i="11"/>
  <c r="P1297" i="11"/>
  <c r="P751" i="11"/>
  <c r="P882" i="11"/>
  <c r="P768" i="11"/>
  <c r="P558" i="11"/>
  <c r="P504" i="11"/>
  <c r="P120" i="11"/>
  <c r="P66" i="11"/>
  <c r="P197" i="11"/>
  <c r="P125" i="11"/>
  <c r="P53" i="11"/>
  <c r="P652" i="11"/>
  <c r="P430" i="11"/>
  <c r="P202" i="11"/>
  <c r="P1977" i="11"/>
  <c r="P1773" i="11"/>
  <c r="P1581" i="11"/>
  <c r="P1419" i="11"/>
  <c r="P1293" i="11"/>
  <c r="P1071" i="11"/>
  <c r="P825" i="11"/>
  <c r="P489" i="11"/>
  <c r="P129" i="11"/>
  <c r="P715" i="11"/>
  <c r="P1884" i="11"/>
  <c r="P1704" i="11"/>
  <c r="P1596" i="11"/>
  <c r="P1488" i="11"/>
  <c r="P1236" i="11"/>
  <c r="P462" i="11"/>
  <c r="P360" i="11"/>
  <c r="P258" i="11"/>
  <c r="P36" i="11"/>
  <c r="P868" i="11"/>
  <c r="P328" i="11"/>
  <c r="P759" i="11"/>
  <c r="P459" i="11"/>
  <c r="P183" i="11"/>
  <c r="P499" i="11"/>
  <c r="P845" i="11"/>
  <c r="P635" i="11"/>
  <c r="P563" i="11"/>
  <c r="P491" i="11"/>
  <c r="P347" i="11"/>
  <c r="P269" i="11"/>
  <c r="P137" i="11"/>
  <c r="P682" i="11"/>
  <c r="P909" i="11"/>
  <c r="P1973" i="11"/>
  <c r="P1937" i="11"/>
  <c r="P1901" i="11"/>
  <c r="P1757" i="11"/>
  <c r="P1685" i="11"/>
  <c r="P1649" i="11"/>
  <c r="P1433" i="11"/>
  <c r="P1325" i="11"/>
  <c r="P1253" i="11"/>
  <c r="P1181" i="11"/>
  <c r="P1067" i="11"/>
  <c r="P923" i="11"/>
  <c r="P875" i="11"/>
  <c r="P809" i="11"/>
  <c r="P437" i="11"/>
  <c r="P1306" i="11"/>
  <c r="P754" i="11"/>
  <c r="P1491" i="11"/>
  <c r="P415" i="11"/>
  <c r="P1984" i="11"/>
  <c r="P1912" i="11"/>
  <c r="P1768" i="11"/>
  <c r="P1696" i="11"/>
  <c r="P1624" i="11"/>
  <c r="P1588" i="11"/>
  <c r="P1552" i="11"/>
  <c r="P1516" i="11"/>
  <c r="P1168" i="11"/>
  <c r="P1090" i="11"/>
  <c r="P796" i="11"/>
  <c r="P526" i="11"/>
  <c r="P250" i="11"/>
  <c r="P130" i="11"/>
  <c r="P1887" i="11"/>
  <c r="P1815" i="11"/>
  <c r="P1125" i="11"/>
  <c r="P1011" i="11"/>
  <c r="P543" i="11"/>
  <c r="P435" i="11"/>
  <c r="P769" i="11"/>
  <c r="P619" i="11"/>
  <c r="P361" i="11"/>
  <c r="P710" i="11"/>
  <c r="P644" i="11"/>
  <c r="P506" i="11"/>
  <c r="P86" i="11"/>
  <c r="P1939" i="11"/>
  <c r="P1867" i="11"/>
  <c r="P1795" i="11"/>
  <c r="P1723" i="11"/>
  <c r="P1651" i="11"/>
  <c r="P1459" i="11"/>
  <c r="P1219" i="11"/>
  <c r="P1982" i="11"/>
  <c r="P1946" i="11"/>
  <c r="P1838" i="11"/>
  <c r="P1694" i="11"/>
  <c r="P1442" i="11"/>
  <c r="P1406" i="11"/>
  <c r="P1334" i="11"/>
  <c r="P986" i="11"/>
  <c r="P836" i="11"/>
  <c r="P1921" i="11"/>
  <c r="P1285" i="11"/>
  <c r="P331" i="11"/>
  <c r="P1268" i="11"/>
  <c r="P1933" i="11"/>
  <c r="P230" i="11"/>
  <c r="P581" i="11"/>
  <c r="P1060" i="11"/>
  <c r="P1128" i="11"/>
  <c r="P870" i="11"/>
  <c r="P492" i="11"/>
  <c r="P330" i="11"/>
  <c r="P742" i="11"/>
  <c r="P640" i="11"/>
  <c r="P1659" i="11"/>
  <c r="P345" i="11"/>
  <c r="P1842" i="11"/>
  <c r="P1626" i="11"/>
  <c r="P1410" i="11"/>
  <c r="P1302" i="11"/>
  <c r="P1230" i="11"/>
  <c r="P1158" i="11"/>
  <c r="P936" i="11"/>
  <c r="P132" i="11"/>
  <c r="P263" i="11"/>
  <c r="P23" i="11"/>
  <c r="P532" i="11"/>
  <c r="P286" i="11"/>
  <c r="P22" i="11"/>
  <c r="P1275" i="11"/>
  <c r="P993" i="11"/>
  <c r="P551" i="11"/>
  <c r="P251" i="11"/>
  <c r="P567" i="11"/>
  <c r="P643" i="11"/>
  <c r="P1967" i="11"/>
  <c r="P1931" i="11"/>
  <c r="P1859" i="11"/>
  <c r="P1823" i="11"/>
  <c r="P1139" i="11"/>
  <c r="P1097" i="11"/>
  <c r="P1061" i="11"/>
  <c r="P989" i="11"/>
  <c r="P569" i="11"/>
  <c r="P1036" i="11"/>
  <c r="P466" i="11"/>
  <c r="P1761" i="11"/>
  <c r="P355" i="11"/>
  <c r="P1762" i="11"/>
  <c r="P1690" i="11"/>
  <c r="P1618" i="11"/>
  <c r="P1438" i="11"/>
  <c r="P1402" i="11"/>
  <c r="P1084" i="11"/>
  <c r="P1000" i="11"/>
  <c r="P514" i="11"/>
  <c r="P106" i="11"/>
  <c r="P1875" i="11"/>
  <c r="P987" i="11"/>
  <c r="P177" i="11"/>
  <c r="P889" i="11"/>
  <c r="P745" i="11"/>
  <c r="P475" i="11"/>
  <c r="P698" i="11"/>
  <c r="P416" i="11"/>
  <c r="P278" i="11"/>
  <c r="P1999" i="11"/>
  <c r="P1927" i="11"/>
  <c r="P1447" i="11"/>
  <c r="P667" i="11"/>
  <c r="P313" i="11"/>
  <c r="P1940" i="11"/>
  <c r="P1904" i="11"/>
  <c r="P1868" i="11"/>
  <c r="P1724" i="11"/>
  <c r="P1652" i="11"/>
  <c r="P1508" i="11"/>
  <c r="P1364" i="11"/>
  <c r="P1328" i="11"/>
  <c r="P1142" i="11"/>
  <c r="P740" i="11"/>
  <c r="P1359" i="11"/>
  <c r="P867" i="11"/>
  <c r="P1832" i="11"/>
  <c r="P968" i="11"/>
  <c r="P493" i="11"/>
  <c r="P169" i="11"/>
  <c r="P1453" i="11"/>
  <c r="P150" i="11"/>
  <c r="P1106" i="11"/>
  <c r="P876" i="11"/>
  <c r="P370" i="11"/>
  <c r="P1986" i="11"/>
  <c r="P385" i="11"/>
  <c r="P1381" i="11"/>
  <c r="P1291" i="11"/>
  <c r="P240" i="11"/>
  <c r="P1380" i="11"/>
  <c r="P20" i="11"/>
  <c r="R20" i="11" s="1"/>
  <c r="P58" i="11"/>
  <c r="P692" i="11"/>
  <c r="P1091" i="11"/>
  <c r="P1987" i="11"/>
  <c r="P1538" i="11"/>
  <c r="P1825" i="11"/>
  <c r="P858" i="11"/>
  <c r="P1732" i="11"/>
  <c r="P962" i="11"/>
  <c r="P156" i="11"/>
  <c r="P343" i="11"/>
  <c r="P1366" i="11"/>
  <c r="P46" i="11"/>
  <c r="P819" i="11"/>
  <c r="P1172" i="11"/>
  <c r="P1914" i="11"/>
  <c r="P1679" i="11"/>
  <c r="P1355" i="11"/>
  <c r="P2006" i="11"/>
  <c r="P207" i="11"/>
  <c r="P519" i="11"/>
  <c r="P147" i="11"/>
  <c r="P817" i="11"/>
  <c r="P25" i="11"/>
  <c r="P486" i="11"/>
  <c r="P664" i="11"/>
  <c r="P1617" i="11"/>
  <c r="P212" i="11"/>
  <c r="P1333" i="11"/>
  <c r="P208" i="11"/>
  <c r="P885" i="11"/>
  <c r="P1718" i="11"/>
  <c r="P1554" i="11"/>
  <c r="P323" i="11"/>
  <c r="P1972" i="11"/>
  <c r="P1720" i="11"/>
  <c r="P1574" i="11"/>
  <c r="P62" i="11"/>
  <c r="P1116" i="11"/>
  <c r="P163" i="11"/>
  <c r="P283" i="11"/>
  <c r="P1296" i="11"/>
  <c r="P1267" i="11"/>
  <c r="P650" i="11"/>
  <c r="P1363" i="11"/>
  <c r="P19" i="11"/>
  <c r="R19" i="11" s="1"/>
  <c r="P1436" i="11"/>
  <c r="P500" i="11"/>
  <c r="P911" i="11"/>
  <c r="P1540" i="11"/>
  <c r="P877" i="11"/>
  <c r="P102" i="11"/>
  <c r="P1836" i="11"/>
  <c r="P497" i="11"/>
  <c r="P662" i="11"/>
  <c r="P322" i="11"/>
  <c r="P783" i="11"/>
  <c r="P579" i="11"/>
  <c r="P1400" i="11"/>
  <c r="P1136" i="11"/>
  <c r="P884" i="11"/>
  <c r="P1055" i="11"/>
  <c r="P1590" i="11"/>
  <c r="P1432" i="11"/>
  <c r="P1161" i="11"/>
  <c r="P1765" i="11"/>
  <c r="P589" i="11"/>
  <c r="P1790" i="11"/>
  <c r="P200" i="11"/>
  <c r="P1261" i="11"/>
  <c r="P1360" i="11"/>
  <c r="P1113" i="11"/>
  <c r="P873" i="11"/>
  <c r="P393" i="11"/>
  <c r="P758" i="11"/>
  <c r="P50" i="11"/>
  <c r="P1147" i="11"/>
  <c r="P1008" i="11"/>
  <c r="P60" i="11"/>
  <c r="P259" i="11"/>
  <c r="P1812" i="11"/>
  <c r="P1925" i="11"/>
  <c r="P413" i="11"/>
  <c r="P1094" i="11"/>
  <c r="P590" i="11"/>
  <c r="P1159" i="11"/>
  <c r="P540" i="11"/>
  <c r="P1849" i="11"/>
  <c r="P1848" i="11"/>
  <c r="P346" i="11"/>
  <c r="P1401" i="11"/>
  <c r="P748" i="11"/>
  <c r="P1396" i="11"/>
  <c r="P897" i="11"/>
  <c r="P1754" i="11"/>
  <c r="P335" i="11"/>
  <c r="P1584" i="11"/>
  <c r="P1277" i="11"/>
  <c r="P307" i="11"/>
  <c r="P1368" i="11"/>
  <c r="P1044" i="11"/>
  <c r="P264" i="11"/>
  <c r="P1339" i="11"/>
  <c r="P1056" i="11"/>
  <c r="P2014" i="11"/>
  <c r="P1318" i="11"/>
  <c r="P658" i="11"/>
  <c r="P1947" i="11"/>
  <c r="P1563" i="11"/>
  <c r="P1251" i="11"/>
  <c r="P1035" i="11"/>
  <c r="P632" i="11"/>
  <c r="P1319" i="11"/>
  <c r="P1970" i="11"/>
  <c r="P1915" i="11"/>
  <c r="P159" i="11"/>
  <c r="P705" i="11"/>
  <c r="P87" i="11"/>
  <c r="P1753" i="11"/>
  <c r="P342" i="11"/>
  <c r="P421" i="11"/>
  <c r="P318" i="11"/>
  <c r="P1684" i="11"/>
  <c r="P184" i="11"/>
  <c r="P1893" i="11"/>
  <c r="P1101" i="11"/>
  <c r="P1430" i="11"/>
  <c r="P239" i="11"/>
  <c r="P1936" i="11"/>
  <c r="P494" i="11"/>
  <c r="P1135" i="11"/>
  <c r="P1997" i="11"/>
  <c r="P31" i="11"/>
  <c r="P247" i="11"/>
  <c r="P1260" i="11"/>
  <c r="P1361" i="11"/>
  <c r="P1025" i="11"/>
  <c r="P353" i="11"/>
  <c r="P578" i="11"/>
  <c r="P295" i="11"/>
  <c r="P336" i="11"/>
  <c r="D14" i="14"/>
  <c r="D601" i="14" s="1"/>
  <c r="C14" i="10"/>
  <c r="D15" i="11"/>
  <c r="W3" i="19"/>
  <c r="AF3" i="19"/>
  <c r="H9" i="9"/>
  <c r="N17" i="9" s="1"/>
  <c r="P1877" i="11"/>
  <c r="P1691" i="11"/>
  <c r="P1411" i="11"/>
  <c r="P1308" i="11"/>
  <c r="P1228" i="11"/>
  <c r="P955" i="11"/>
  <c r="P1003" i="11"/>
  <c r="P684" i="11"/>
  <c r="P538" i="11"/>
  <c r="P574" i="11"/>
  <c r="P577" i="11"/>
  <c r="P468" i="11"/>
  <c r="P348" i="11"/>
  <c r="P308" i="11"/>
  <c r="P35" i="11"/>
  <c r="P104" i="11"/>
  <c r="P248" i="11"/>
  <c r="P1817" i="11"/>
  <c r="P1603" i="11"/>
  <c r="P101" i="11"/>
  <c r="P1082" i="11"/>
  <c r="P1040" i="11"/>
  <c r="P205" i="11"/>
  <c r="P881" i="11"/>
  <c r="P211" i="11"/>
  <c r="P1579" i="11"/>
  <c r="P373" i="11"/>
  <c r="P1918" i="11"/>
  <c r="P1627" i="11"/>
  <c r="P1202" i="11"/>
  <c r="P1326" i="11"/>
  <c r="P1191" i="11"/>
  <c r="P1222" i="11"/>
  <c r="P847" i="11"/>
  <c r="P228" i="11"/>
  <c r="P119" i="11"/>
  <c r="P1744" i="11"/>
  <c r="P654" i="11"/>
  <c r="P1902" i="11"/>
  <c r="P1959" i="11"/>
  <c r="P1601" i="11"/>
  <c r="P1498" i="11"/>
  <c r="P1537" i="11"/>
  <c r="P1455" i="11"/>
  <c r="P1403" i="11"/>
  <c r="P1141" i="11"/>
  <c r="P1330" i="11"/>
  <c r="P1493" i="11"/>
  <c r="P1313" i="11"/>
  <c r="P1015" i="11"/>
  <c r="P943" i="11"/>
  <c r="P913" i="11"/>
  <c r="P854" i="11"/>
  <c r="P808" i="11"/>
  <c r="P901" i="11"/>
  <c r="P802" i="11"/>
  <c r="P738" i="11"/>
  <c r="P671" i="11"/>
  <c r="P627" i="11"/>
  <c r="P402" i="11"/>
  <c r="P534" i="11"/>
  <c r="P270" i="11"/>
  <c r="P271" i="11"/>
  <c r="P131" i="11"/>
  <c r="P27" i="11"/>
  <c r="P1562" i="11"/>
  <c r="P1030" i="11"/>
  <c r="P835" i="11"/>
  <c r="P1263" i="11"/>
  <c r="P804" i="11"/>
  <c r="P1004" i="11"/>
  <c r="P851" i="11"/>
  <c r="P1066" i="11"/>
  <c r="P826" i="11"/>
  <c r="P1981" i="11"/>
  <c r="P1160" i="11"/>
  <c r="P1873" i="11"/>
  <c r="P1514" i="11"/>
  <c r="P1045" i="11"/>
  <c r="P750" i="11"/>
  <c r="P760" i="11"/>
  <c r="P1027" i="11"/>
  <c r="P647" i="11"/>
  <c r="P1391" i="11"/>
  <c r="P1996" i="11"/>
  <c r="P1950" i="11"/>
  <c r="P1949" i="11"/>
  <c r="P1804" i="11"/>
  <c r="P1835" i="11"/>
  <c r="P1531" i="11"/>
  <c r="P1383" i="11"/>
  <c r="P1487" i="11"/>
  <c r="P1184" i="11"/>
  <c r="P1282" i="11"/>
  <c r="P1009" i="11"/>
  <c r="P1108" i="11"/>
  <c r="P973" i="11"/>
  <c r="P1033" i="11"/>
  <c r="P905" i="11"/>
  <c r="P732" i="11"/>
  <c r="P708" i="11"/>
  <c r="P702" i="11"/>
  <c r="P521" i="11"/>
  <c r="P426" i="11"/>
  <c r="P1845" i="11"/>
  <c r="P1751" i="11"/>
  <c r="P1527" i="11"/>
  <c r="P1505" i="11"/>
  <c r="P1501" i="11"/>
  <c r="P1257" i="11"/>
  <c r="P326" i="11"/>
  <c r="P1312" i="11"/>
  <c r="P1549" i="11"/>
  <c r="P1796" i="11"/>
  <c r="P1764" i="11"/>
  <c r="P1619" i="11"/>
  <c r="P1111" i="11"/>
  <c r="P1321" i="11"/>
  <c r="P979" i="11"/>
  <c r="P432" i="11"/>
  <c r="P1638" i="11"/>
  <c r="P1896" i="11"/>
  <c r="P1707" i="11"/>
  <c r="P1529" i="11"/>
  <c r="P1645" i="11"/>
  <c r="P1418" i="11"/>
  <c r="P1081" i="11"/>
  <c r="P1565" i="11"/>
  <c r="P235" i="11"/>
  <c r="P93" i="11"/>
  <c r="P217" i="11"/>
  <c r="P1760" i="11"/>
  <c r="P1662" i="11"/>
  <c r="P1341" i="11"/>
  <c r="P1465" i="11"/>
  <c r="P1941" i="11"/>
  <c r="P1367" i="11"/>
  <c r="P908" i="11"/>
  <c r="P257" i="11"/>
  <c r="P1239" i="11"/>
  <c r="P933" i="11"/>
  <c r="P852" i="11"/>
  <c r="P1916" i="11"/>
  <c r="P510" i="11"/>
  <c r="P598" i="11"/>
  <c r="P988" i="11"/>
  <c r="P1213" i="11"/>
  <c r="P1928" i="11"/>
  <c r="P505" i="11"/>
  <c r="P1546" i="11"/>
  <c r="P609" i="11"/>
  <c r="P1092" i="11"/>
  <c r="P2013" i="11"/>
  <c r="P1821" i="11"/>
  <c r="P1173" i="11"/>
  <c r="P1137" i="11"/>
  <c r="P1069" i="11"/>
  <c r="P907" i="11"/>
  <c r="P631" i="11"/>
  <c r="P1890" i="11"/>
  <c r="P1793" i="11"/>
  <c r="P1787" i="11"/>
  <c r="P1727" i="11"/>
  <c r="P1756" i="11"/>
  <c r="P1561" i="11"/>
  <c r="P1525" i="11"/>
  <c r="P1512" i="11"/>
  <c r="P1356" i="11"/>
  <c r="P1439" i="11"/>
  <c r="P997" i="11"/>
  <c r="P961" i="11"/>
  <c r="P1034" i="11"/>
  <c r="P942" i="11"/>
  <c r="P974" i="11"/>
  <c r="P1039" i="11"/>
  <c r="P896" i="11"/>
  <c r="P714" i="11"/>
  <c r="P690" i="11"/>
  <c r="P610" i="11"/>
  <c r="P725" i="11"/>
  <c r="P338" i="11"/>
  <c r="P456" i="11"/>
  <c r="P281" i="11"/>
  <c r="P366" i="11"/>
  <c r="P91" i="11"/>
  <c r="P1865" i="11"/>
  <c r="P916" i="11"/>
  <c r="P665" i="11"/>
  <c r="P181" i="11"/>
  <c r="P1647" i="11"/>
  <c r="P1808" i="11"/>
  <c r="P1320" i="11"/>
  <c r="P701" i="11"/>
  <c r="P531" i="11"/>
  <c r="P2008" i="11"/>
  <c r="P1917" i="11"/>
  <c r="P1513" i="11"/>
  <c r="P1633" i="11"/>
  <c r="P1425" i="11"/>
  <c r="P1240" i="11"/>
  <c r="P991" i="11"/>
  <c r="P1087" i="11"/>
  <c r="P1021" i="11"/>
  <c r="P914" i="11"/>
  <c r="P696" i="11"/>
  <c r="P666" i="11"/>
  <c r="P949" i="11"/>
  <c r="P1938" i="11"/>
  <c r="P1763" i="11"/>
  <c r="P1776" i="11"/>
  <c r="P1668" i="11"/>
  <c r="P1639" i="11"/>
  <c r="P1331" i="11"/>
  <c r="P1803" i="11"/>
  <c r="P862" i="11"/>
  <c r="P978" i="11"/>
  <c r="P678" i="11"/>
  <c r="P853" i="11"/>
  <c r="P713" i="11"/>
  <c r="P749" i="11"/>
  <c r="P720" i="11"/>
  <c r="P677" i="11"/>
  <c r="P520" i="11"/>
  <c r="P372" i="11"/>
  <c r="P502" i="11"/>
  <c r="P56" i="11"/>
  <c r="P1650" i="11"/>
  <c r="P1734" i="11"/>
  <c r="P1741" i="11"/>
  <c r="P77" i="11"/>
  <c r="P1476" i="11"/>
  <c r="P314" i="11"/>
  <c r="P503" i="11"/>
  <c r="P1945" i="11"/>
  <c r="P1583" i="11"/>
  <c r="P1018" i="11"/>
  <c r="P798" i="11"/>
  <c r="P523" i="11"/>
  <c r="P1692" i="11"/>
  <c r="P1934" i="11"/>
  <c r="P1632" i="11"/>
  <c r="P1556" i="11"/>
  <c r="P1294" i="11"/>
  <c r="P967" i="11"/>
  <c r="P1258" i="11"/>
  <c r="P1064" i="11"/>
  <c r="P1057" i="11"/>
  <c r="P552" i="11"/>
  <c r="P484" i="11"/>
  <c r="P450" i="11"/>
  <c r="P438" i="11"/>
  <c r="P1591" i="11"/>
  <c r="P1494" i="11"/>
  <c r="P1483" i="11"/>
  <c r="P1575" i="11"/>
  <c r="P791" i="11"/>
  <c r="P1995" i="11"/>
  <c r="P785" i="11"/>
  <c r="P1609" i="11"/>
  <c r="P1698" i="11"/>
  <c r="P1344" i="11"/>
  <c r="P1608" i="11"/>
  <c r="P1955" i="11"/>
  <c r="P1798" i="11"/>
  <c r="P1782" i="11"/>
  <c r="P1728" i="11"/>
  <c r="P1446" i="11"/>
  <c r="P1201" i="11"/>
  <c r="P689" i="11"/>
  <c r="P444" i="11"/>
  <c r="P645" i="11"/>
  <c r="P485" i="11"/>
  <c r="P1833" i="11"/>
  <c r="P1719" i="11"/>
  <c r="P1781" i="11"/>
  <c r="P1822" i="11"/>
  <c r="P1716" i="11"/>
  <c r="P1683" i="11"/>
  <c r="P1702" i="11"/>
  <c r="P1385" i="11"/>
  <c r="P1209" i="11"/>
  <c r="P1075" i="11"/>
  <c r="P1164" i="11"/>
  <c r="P1148" i="11"/>
  <c r="P895" i="11"/>
  <c r="P660" i="11"/>
  <c r="P832" i="11"/>
  <c r="P744" i="11"/>
  <c r="P820" i="11"/>
  <c r="P731" i="11"/>
  <c r="P591" i="11"/>
  <c r="P556" i="11"/>
  <c r="P657" i="11"/>
  <c r="P65" i="11"/>
  <c r="P1767" i="11"/>
  <c r="P1657" i="11"/>
  <c r="P1480" i="11"/>
  <c r="P1065" i="11"/>
  <c r="P1621" i="11"/>
  <c r="P1358" i="11"/>
  <c r="P1458" i="11"/>
  <c r="P1964" i="11"/>
  <c r="P982" i="11"/>
  <c r="P319" i="11"/>
  <c r="P636" i="11"/>
  <c r="P1879" i="11"/>
  <c r="P1820" i="11"/>
  <c r="P1613" i="11"/>
  <c r="P1534" i="11"/>
  <c r="P1290" i="11"/>
  <c r="P1323" i="11"/>
  <c r="P1155" i="11"/>
  <c r="P1482" i="11"/>
  <c r="P1114" i="11"/>
  <c r="P1093" i="11"/>
  <c r="P871" i="11"/>
  <c r="P1063" i="11"/>
  <c r="P992" i="11"/>
  <c r="P1051" i="11"/>
  <c r="P865" i="11"/>
  <c r="P672" i="11"/>
  <c r="P646" i="11"/>
  <c r="P695" i="11"/>
  <c r="P559" i="11"/>
  <c r="P595" i="11"/>
  <c r="P206" i="11"/>
  <c r="P1713" i="11"/>
  <c r="P1731" i="11"/>
  <c r="P1098" i="11"/>
  <c r="P625" i="11"/>
  <c r="P607" i="11"/>
  <c r="P1993" i="11"/>
  <c r="P1920" i="11"/>
  <c r="P1852" i="11"/>
  <c r="P1443" i="11"/>
  <c r="P575" i="11"/>
  <c r="P408" i="11"/>
  <c r="P384" i="11"/>
  <c r="P396" i="11"/>
  <c r="P79" i="11"/>
  <c r="P45" i="11"/>
  <c r="P1855" i="11"/>
  <c r="P1797" i="11"/>
  <c r="P1783" i="11"/>
  <c r="P1671" i="11"/>
  <c r="P224" i="11"/>
  <c r="P1573" i="11"/>
  <c r="P1510" i="11"/>
  <c r="P1620" i="11"/>
  <c r="P1095" i="11"/>
  <c r="P816" i="11"/>
  <c r="P109" i="11"/>
  <c r="P1208" i="11"/>
  <c r="P1166" i="11"/>
  <c r="P985" i="11"/>
  <c r="P1165" i="11"/>
  <c r="P860" i="11"/>
  <c r="P784" i="11"/>
  <c r="P592" i="11"/>
  <c r="P628" i="11"/>
  <c r="P588" i="11"/>
  <c r="P539" i="11"/>
  <c r="P89" i="11"/>
  <c r="P68" i="11"/>
  <c r="P1677" i="11"/>
  <c r="P1507" i="11"/>
  <c r="P1286" i="11"/>
  <c r="P1517" i="11"/>
  <c r="P1252" i="11"/>
  <c r="P767" i="11"/>
  <c r="P509" i="11"/>
  <c r="P175" i="11"/>
  <c r="P1519" i="11"/>
  <c r="P570" i="11"/>
  <c r="P18" i="11"/>
  <c r="R18" i="11" s="1"/>
  <c r="P17" i="11"/>
  <c r="P16" i="11"/>
  <c r="K11" i="14"/>
  <c r="B16" i="23" s="1"/>
  <c r="B128" i="24" s="1"/>
  <c r="C16" i="10"/>
  <c r="E16" i="10"/>
  <c r="B16" i="10" a="1"/>
  <c r="R16" i="11" l="1"/>
  <c r="E14" i="21" s="1"/>
  <c r="R17" i="11"/>
  <c r="E15" i="21" s="1"/>
  <c r="S19" i="11"/>
  <c r="E17" i="21"/>
  <c r="S18" i="11"/>
  <c r="E16" i="21"/>
  <c r="S20" i="11"/>
  <c r="E18" i="21"/>
  <c r="D1021" i="14"/>
  <c r="D471" i="14"/>
  <c r="D431" i="14"/>
  <c r="D1579" i="14"/>
  <c r="C2016" i="10"/>
  <c r="C2015" i="10"/>
  <c r="C2014" i="10"/>
  <c r="C2013" i="10"/>
  <c r="C2012" i="10"/>
  <c r="C2011" i="10"/>
  <c r="C2010" i="10"/>
  <c r="C2009" i="10"/>
  <c r="C2008" i="10"/>
  <c r="C2007" i="10"/>
  <c r="C2006" i="10"/>
  <c r="C2005" i="10"/>
  <c r="C2004" i="10"/>
  <c r="C2003" i="10"/>
  <c r="C2002" i="10"/>
  <c r="C2001" i="10"/>
  <c r="C2000" i="10"/>
  <c r="C1999" i="10"/>
  <c r="C1998" i="10"/>
  <c r="C1997" i="10"/>
  <c r="C1996" i="10"/>
  <c r="C1995" i="10"/>
  <c r="C1994" i="10"/>
  <c r="C1993" i="10"/>
  <c r="C1992" i="10"/>
  <c r="C1991" i="10"/>
  <c r="C1990" i="10"/>
  <c r="C1989" i="10"/>
  <c r="C1988" i="10"/>
  <c r="C1987" i="10"/>
  <c r="C1986" i="10"/>
  <c r="C1985" i="10"/>
  <c r="C1984" i="10"/>
  <c r="C1983" i="10"/>
  <c r="C1982" i="10"/>
  <c r="C1981" i="10"/>
  <c r="C1980" i="10"/>
  <c r="C1979" i="10"/>
  <c r="C1978" i="10"/>
  <c r="C1977" i="10"/>
  <c r="C1976" i="10"/>
  <c r="C1975" i="10"/>
  <c r="C1974" i="10"/>
  <c r="C1973" i="10"/>
  <c r="C1972" i="10"/>
  <c r="C1971" i="10"/>
  <c r="C1970" i="10"/>
  <c r="C1969" i="10"/>
  <c r="C1968" i="10"/>
  <c r="C1967" i="10"/>
  <c r="C1966" i="10"/>
  <c r="C1965" i="10"/>
  <c r="C1964" i="10"/>
  <c r="C1963" i="10"/>
  <c r="C1962" i="10"/>
  <c r="C1961" i="10"/>
  <c r="C1960" i="10"/>
  <c r="C1959" i="10"/>
  <c r="C1958" i="10"/>
  <c r="C1957" i="10"/>
  <c r="C1956" i="10"/>
  <c r="C1955" i="10"/>
  <c r="C1954" i="10"/>
  <c r="C1946" i="10"/>
  <c r="C1938" i="10"/>
  <c r="C1951" i="10"/>
  <c r="C1943" i="10"/>
  <c r="C1935" i="10"/>
  <c r="C1948" i="10"/>
  <c r="C1940" i="10"/>
  <c r="C1932" i="10"/>
  <c r="C1931" i="10"/>
  <c r="C1930" i="10"/>
  <c r="C1929" i="10"/>
  <c r="C1928" i="10"/>
  <c r="C1927" i="10"/>
  <c r="C1926" i="10"/>
  <c r="C1925" i="10"/>
  <c r="C1924" i="10"/>
  <c r="C1923" i="10"/>
  <c r="C1922" i="10"/>
  <c r="C1921" i="10"/>
  <c r="C1920" i="10"/>
  <c r="C1919" i="10"/>
  <c r="C1918" i="10"/>
  <c r="C1917" i="10"/>
  <c r="C1916" i="10"/>
  <c r="C1915" i="10"/>
  <c r="C1914" i="10"/>
  <c r="C1913" i="10"/>
  <c r="C1912" i="10"/>
  <c r="C1911" i="10"/>
  <c r="C1910" i="10"/>
  <c r="C1909" i="10"/>
  <c r="C1908" i="10"/>
  <c r="C1907" i="10"/>
  <c r="C1906" i="10"/>
  <c r="C1905" i="10"/>
  <c r="C1904" i="10"/>
  <c r="C1903" i="10"/>
  <c r="C1902" i="10"/>
  <c r="C1901" i="10"/>
  <c r="C1900" i="10"/>
  <c r="C1899" i="10"/>
  <c r="C1898" i="10"/>
  <c r="C1897" i="10"/>
  <c r="C1896" i="10"/>
  <c r="C1895" i="10"/>
  <c r="C1894" i="10"/>
  <c r="C1893" i="10"/>
  <c r="C1892" i="10"/>
  <c r="C1891" i="10"/>
  <c r="C1890" i="10"/>
  <c r="C1889" i="10"/>
  <c r="C1888" i="10"/>
  <c r="C1887" i="10"/>
  <c r="C1886" i="10"/>
  <c r="C1885" i="10"/>
  <c r="C1884" i="10"/>
  <c r="C1883" i="10"/>
  <c r="C1882" i="10"/>
  <c r="C1881" i="10"/>
  <c r="C1880" i="10"/>
  <c r="C1879" i="10"/>
  <c r="C1878" i="10"/>
  <c r="C1877" i="10"/>
  <c r="C1876" i="10"/>
  <c r="C1875" i="10"/>
  <c r="C1874" i="10"/>
  <c r="C1873" i="10"/>
  <c r="C1872" i="10"/>
  <c r="C1871" i="10"/>
  <c r="C1870" i="10"/>
  <c r="C1869" i="10"/>
  <c r="C1868" i="10"/>
  <c r="C1867" i="10"/>
  <c r="C1866" i="10"/>
  <c r="C1865" i="10"/>
  <c r="C1864" i="10"/>
  <c r="C1863" i="10"/>
  <c r="C1862" i="10"/>
  <c r="C1861" i="10"/>
  <c r="C1860" i="10"/>
  <c r="C1859" i="10"/>
  <c r="C1858" i="10"/>
  <c r="C1857" i="10"/>
  <c r="C1856" i="10"/>
  <c r="C1855" i="10"/>
  <c r="C1854" i="10"/>
  <c r="C1853" i="10"/>
  <c r="C1852" i="10"/>
  <c r="C1851" i="10"/>
  <c r="C1850" i="10"/>
  <c r="C1849" i="10"/>
  <c r="C1848" i="10"/>
  <c r="C1847" i="10"/>
  <c r="C1846" i="10"/>
  <c r="C1845" i="10"/>
  <c r="C1844" i="10"/>
  <c r="C1843" i="10"/>
  <c r="C1842" i="10"/>
  <c r="C1841" i="10"/>
  <c r="C1840" i="10"/>
  <c r="C1839" i="10"/>
  <c r="C1953" i="10"/>
  <c r="C1945" i="10"/>
  <c r="C1937" i="10"/>
  <c r="C1950" i="10"/>
  <c r="C1942" i="10"/>
  <c r="C1934" i="10"/>
  <c r="C1947" i="10"/>
  <c r="C1939" i="10"/>
  <c r="C1952" i="10"/>
  <c r="C1944" i="10"/>
  <c r="C1936" i="10"/>
  <c r="C1941" i="10"/>
  <c r="C1933" i="10"/>
  <c r="C1838" i="10"/>
  <c r="C1837" i="10"/>
  <c r="C1836" i="10"/>
  <c r="C1835" i="10"/>
  <c r="C1834" i="10"/>
  <c r="C1833" i="10"/>
  <c r="C1832" i="10"/>
  <c r="C1831" i="10"/>
  <c r="C1830" i="10"/>
  <c r="C1829" i="10"/>
  <c r="C1828" i="10"/>
  <c r="C1827" i="10"/>
  <c r="C1826" i="10"/>
  <c r="C1825" i="10"/>
  <c r="C1824" i="10"/>
  <c r="C1823" i="10"/>
  <c r="C1822" i="10"/>
  <c r="C1821" i="10"/>
  <c r="C1820" i="10"/>
  <c r="C1819" i="10"/>
  <c r="C1818" i="10"/>
  <c r="C1817" i="10"/>
  <c r="C1816" i="10"/>
  <c r="C1815" i="10"/>
  <c r="C1814" i="10"/>
  <c r="C1813" i="10"/>
  <c r="C1812" i="10"/>
  <c r="C1811" i="10"/>
  <c r="C1810" i="10"/>
  <c r="C1809" i="10"/>
  <c r="C1808" i="10"/>
  <c r="C1807" i="10"/>
  <c r="C1806" i="10"/>
  <c r="C1805" i="10"/>
  <c r="C1804" i="10"/>
  <c r="C1803" i="10"/>
  <c r="C1802" i="10"/>
  <c r="C1801" i="10"/>
  <c r="C1800" i="10"/>
  <c r="C1799" i="10"/>
  <c r="C1798" i="10"/>
  <c r="C1797" i="10"/>
  <c r="C1796" i="10"/>
  <c r="C1795" i="10"/>
  <c r="C1794" i="10"/>
  <c r="C1793" i="10"/>
  <c r="C1792" i="10"/>
  <c r="C1791" i="10"/>
  <c r="C1790" i="10"/>
  <c r="C1789" i="10"/>
  <c r="C1788" i="10"/>
  <c r="C1787" i="10"/>
  <c r="C1786" i="10"/>
  <c r="C1785" i="10"/>
  <c r="C1784" i="10"/>
  <c r="C1783" i="10"/>
  <c r="C1782" i="10"/>
  <c r="C1781" i="10"/>
  <c r="C1780" i="10"/>
  <c r="C1779" i="10"/>
  <c r="C1778" i="10"/>
  <c r="C1777" i="10"/>
  <c r="C1776" i="10"/>
  <c r="C1775" i="10"/>
  <c r="C1774" i="10"/>
  <c r="C1773" i="10"/>
  <c r="C1949" i="10"/>
  <c r="C1771" i="10"/>
  <c r="C1768" i="10"/>
  <c r="C1769" i="10"/>
  <c r="C1770" i="10"/>
  <c r="C1772" i="10"/>
  <c r="C1761" i="10"/>
  <c r="C1753" i="10"/>
  <c r="C1745" i="10"/>
  <c r="C1737" i="10"/>
  <c r="C1729" i="10"/>
  <c r="C1721" i="10"/>
  <c r="C1713" i="10"/>
  <c r="C1705" i="10"/>
  <c r="C1697" i="10"/>
  <c r="C1689" i="10"/>
  <c r="C1681" i="10"/>
  <c r="C1673" i="10"/>
  <c r="C1665" i="10"/>
  <c r="C1657" i="10"/>
  <c r="C1649" i="10"/>
  <c r="C1643" i="10"/>
  <c r="C1639" i="10"/>
  <c r="C1636" i="10"/>
  <c r="C1628" i="10"/>
  <c r="C1620" i="10"/>
  <c r="C1612" i="10"/>
  <c r="C1611" i="10"/>
  <c r="C1610" i="10"/>
  <c r="C1609" i="10"/>
  <c r="C1608" i="10"/>
  <c r="C1607" i="10"/>
  <c r="C1606" i="10"/>
  <c r="C1605" i="10"/>
  <c r="C1604" i="10"/>
  <c r="C1603" i="10"/>
  <c r="C1602" i="10"/>
  <c r="C1601" i="10"/>
  <c r="C1600" i="10"/>
  <c r="C1599" i="10"/>
  <c r="C1598" i="10"/>
  <c r="C1597" i="10"/>
  <c r="C1596" i="10"/>
  <c r="C1595" i="10"/>
  <c r="C1594" i="10"/>
  <c r="C1593" i="10"/>
  <c r="C1592" i="10"/>
  <c r="C1591" i="10"/>
  <c r="C1590" i="10"/>
  <c r="C1589" i="10"/>
  <c r="C1588" i="10"/>
  <c r="C1587" i="10"/>
  <c r="C1586" i="10"/>
  <c r="C1585" i="10"/>
  <c r="C1584" i="10"/>
  <c r="C1583" i="10"/>
  <c r="C1582" i="10"/>
  <c r="C1581" i="10"/>
  <c r="C1580" i="10"/>
  <c r="C1579" i="10"/>
  <c r="C1578" i="10"/>
  <c r="C1577" i="10"/>
  <c r="C1576" i="10"/>
  <c r="C1575" i="10"/>
  <c r="C1574" i="10"/>
  <c r="C1573" i="10"/>
  <c r="C1572" i="10"/>
  <c r="C1571" i="10"/>
  <c r="C1570" i="10"/>
  <c r="C1569" i="10"/>
  <c r="C1568" i="10"/>
  <c r="C1567" i="10"/>
  <c r="C1566" i="10"/>
  <c r="C1565" i="10"/>
  <c r="C1564" i="10"/>
  <c r="C1563" i="10"/>
  <c r="C1562" i="10"/>
  <c r="C1561" i="10"/>
  <c r="C1560" i="10"/>
  <c r="C1559" i="10"/>
  <c r="C1558" i="10"/>
  <c r="C1557" i="10"/>
  <c r="C1556" i="10"/>
  <c r="C1555" i="10"/>
  <c r="C1554" i="10"/>
  <c r="C1553" i="10"/>
  <c r="C1552" i="10"/>
  <c r="C1551" i="10"/>
  <c r="C1550" i="10"/>
  <c r="C1549" i="10"/>
  <c r="C1548" i="10"/>
  <c r="C1547" i="10"/>
  <c r="C1546" i="10"/>
  <c r="C1545" i="10"/>
  <c r="C1544" i="10"/>
  <c r="C1543" i="10"/>
  <c r="C1542" i="10"/>
  <c r="C1541" i="10"/>
  <c r="C1540" i="10"/>
  <c r="C1539" i="10"/>
  <c r="C1538" i="10"/>
  <c r="C1537" i="10"/>
  <c r="C1536" i="10"/>
  <c r="C1535" i="10"/>
  <c r="C1534" i="10"/>
  <c r="C1533" i="10"/>
  <c r="C1532" i="10"/>
  <c r="C1531" i="10"/>
  <c r="C1530" i="10"/>
  <c r="C1529" i="10"/>
  <c r="C1528" i="10"/>
  <c r="C1527" i="10"/>
  <c r="C1526" i="10"/>
  <c r="C1525" i="10"/>
  <c r="C1524" i="10"/>
  <c r="C1523" i="10"/>
  <c r="C1522" i="10"/>
  <c r="C1521" i="10"/>
  <c r="C1520" i="10"/>
  <c r="C1519" i="10"/>
  <c r="C1518" i="10"/>
  <c r="C1517" i="10"/>
  <c r="C1516" i="10"/>
  <c r="C1515" i="10"/>
  <c r="C1514" i="10"/>
  <c r="C1513" i="10"/>
  <c r="C1512" i="10"/>
  <c r="C1511" i="10"/>
  <c r="C1510" i="10"/>
  <c r="C1509" i="10"/>
  <c r="C1508" i="10"/>
  <c r="C1507" i="10"/>
  <c r="C1506" i="10"/>
  <c r="C1505" i="10"/>
  <c r="C1504" i="10"/>
  <c r="C1503" i="10"/>
  <c r="C1502" i="10"/>
  <c r="C1501" i="10"/>
  <c r="C1500" i="10"/>
  <c r="C1499" i="10"/>
  <c r="C1498" i="10"/>
  <c r="C1497" i="10"/>
  <c r="C1496" i="10"/>
  <c r="C1495" i="10"/>
  <c r="C1494" i="10"/>
  <c r="C1493" i="10"/>
  <c r="C1492" i="10"/>
  <c r="C1491" i="10"/>
  <c r="C1490" i="10"/>
  <c r="C1489" i="10"/>
  <c r="C1488" i="10"/>
  <c r="C1487" i="10"/>
  <c r="C1486" i="10"/>
  <c r="C1485" i="10"/>
  <c r="C1484" i="10"/>
  <c r="C1483" i="10"/>
  <c r="C1482" i="10"/>
  <c r="C1481" i="10"/>
  <c r="C1480" i="10"/>
  <c r="C1479" i="10"/>
  <c r="C1478" i="10"/>
  <c r="C1477" i="10"/>
  <c r="C1476" i="10"/>
  <c r="C1475" i="10"/>
  <c r="C1474" i="10"/>
  <c r="C1473" i="10"/>
  <c r="C1472" i="10"/>
  <c r="C1471" i="10"/>
  <c r="C1760" i="10"/>
  <c r="C1752" i="10"/>
  <c r="C1744" i="10"/>
  <c r="C1736" i="10"/>
  <c r="C1728" i="10"/>
  <c r="C1720" i="10"/>
  <c r="C1712" i="10"/>
  <c r="C1704" i="10"/>
  <c r="C1696" i="10"/>
  <c r="C1688" i="10"/>
  <c r="C1680" i="10"/>
  <c r="C1672" i="10"/>
  <c r="C1664" i="10"/>
  <c r="C1656" i="10"/>
  <c r="C1648" i="10"/>
  <c r="C1633" i="10"/>
  <c r="C1625" i="10"/>
  <c r="C1617" i="10"/>
  <c r="C1767" i="10"/>
  <c r="C1759" i="10"/>
  <c r="C1751" i="10"/>
  <c r="C1743" i="10"/>
  <c r="C1735" i="10"/>
  <c r="C1727" i="10"/>
  <c r="C1719" i="10"/>
  <c r="C1711" i="10"/>
  <c r="C1703" i="10"/>
  <c r="C1695" i="10"/>
  <c r="C1687" i="10"/>
  <c r="C1679" i="10"/>
  <c r="C1671" i="10"/>
  <c r="C1663" i="10"/>
  <c r="C1655" i="10"/>
  <c r="C1647" i="10"/>
  <c r="C1642" i="10"/>
  <c r="C1638" i="10"/>
  <c r="C1630" i="10"/>
  <c r="C1622" i="10"/>
  <c r="C1614" i="10"/>
  <c r="C1766" i="10"/>
  <c r="C1758" i="10"/>
  <c r="C1750" i="10"/>
  <c r="C1742" i="10"/>
  <c r="C1734" i="10"/>
  <c r="C1726" i="10"/>
  <c r="C1718" i="10"/>
  <c r="C1710" i="10"/>
  <c r="C1702" i="10"/>
  <c r="C1694" i="10"/>
  <c r="C1686" i="10"/>
  <c r="C1678" i="10"/>
  <c r="C1670" i="10"/>
  <c r="C1662" i="10"/>
  <c r="C1654" i="10"/>
  <c r="C1646" i="10"/>
  <c r="C1635" i="10"/>
  <c r="C1627" i="10"/>
  <c r="C1619" i="10"/>
  <c r="C1765" i="10"/>
  <c r="C1757" i="10"/>
  <c r="C1749" i="10"/>
  <c r="C1741" i="10"/>
  <c r="C1733" i="10"/>
  <c r="C1725" i="10"/>
  <c r="C1717" i="10"/>
  <c r="C1709" i="10"/>
  <c r="C1701" i="10"/>
  <c r="C1693" i="10"/>
  <c r="C1685" i="10"/>
  <c r="C1677" i="10"/>
  <c r="C1669" i="10"/>
  <c r="C1661" i="10"/>
  <c r="C1653" i="10"/>
  <c r="C1645" i="10"/>
  <c r="C1641" i="10"/>
  <c r="C1632" i="10"/>
  <c r="C1624" i="10"/>
  <c r="C1616" i="10"/>
  <c r="C1764" i="10"/>
  <c r="C1756" i="10"/>
  <c r="C1748" i="10"/>
  <c r="C1740" i="10"/>
  <c r="C1732" i="10"/>
  <c r="C1724" i="10"/>
  <c r="C1716" i="10"/>
  <c r="C1708" i="10"/>
  <c r="C1700" i="10"/>
  <c r="C1692" i="10"/>
  <c r="C1684" i="10"/>
  <c r="C1676" i="10"/>
  <c r="C1668" i="10"/>
  <c r="C1660" i="10"/>
  <c r="C1652" i="10"/>
  <c r="C1637" i="10"/>
  <c r="C1629" i="10"/>
  <c r="C1621" i="10"/>
  <c r="C1613" i="10"/>
  <c r="C1763" i="10"/>
  <c r="C1755" i="10"/>
  <c r="C1747" i="10"/>
  <c r="C1739" i="10"/>
  <c r="C1731" i="10"/>
  <c r="C1723" i="10"/>
  <c r="C1715" i="10"/>
  <c r="C1707" i="10"/>
  <c r="C1699" i="10"/>
  <c r="C1691" i="10"/>
  <c r="C1683" i="10"/>
  <c r="C1675" i="10"/>
  <c r="C1667" i="10"/>
  <c r="C1659" i="10"/>
  <c r="C1651" i="10"/>
  <c r="C1644" i="10"/>
  <c r="C1640" i="10"/>
  <c r="C1634" i="10"/>
  <c r="C1626" i="10"/>
  <c r="C1618" i="10"/>
  <c r="C1746" i="10"/>
  <c r="C1682" i="10"/>
  <c r="C1467" i="10"/>
  <c r="C1738" i="10"/>
  <c r="C1674" i="10"/>
  <c r="C1631" i="10"/>
  <c r="C1468" i="10"/>
  <c r="C1730" i="10"/>
  <c r="C1666" i="10"/>
  <c r="C1469" i="10"/>
  <c r="C1461" i="10"/>
  <c r="C1460" i="10"/>
  <c r="C1459" i="10"/>
  <c r="C1458" i="10"/>
  <c r="C1457" i="10"/>
  <c r="C1456" i="10"/>
  <c r="C1455" i="10"/>
  <c r="C1454" i="10"/>
  <c r="C1453" i="10"/>
  <c r="C1452" i="10"/>
  <c r="C1451" i="10"/>
  <c r="C1450" i="10"/>
  <c r="C1449" i="10"/>
  <c r="C1448" i="10"/>
  <c r="C1447" i="10"/>
  <c r="C1446" i="10"/>
  <c r="C1445" i="10"/>
  <c r="C1444" i="10"/>
  <c r="C1443" i="10"/>
  <c r="C1442" i="10"/>
  <c r="C1441" i="10"/>
  <c r="C1440" i="10"/>
  <c r="C1439" i="10"/>
  <c r="C1438" i="10"/>
  <c r="C1437" i="10"/>
  <c r="C1436" i="10"/>
  <c r="C1435" i="10"/>
  <c r="C1434" i="10"/>
  <c r="C1433" i="10"/>
  <c r="C1432" i="10"/>
  <c r="C1431" i="10"/>
  <c r="C1430" i="10"/>
  <c r="C1429" i="10"/>
  <c r="C1428" i="10"/>
  <c r="C1427" i="10"/>
  <c r="C1426" i="10"/>
  <c r="C1425" i="10"/>
  <c r="C1424" i="10"/>
  <c r="C1423" i="10"/>
  <c r="C1422" i="10"/>
  <c r="C1421" i="10"/>
  <c r="C1420" i="10"/>
  <c r="C1419" i="10"/>
  <c r="C1418" i="10"/>
  <c r="C1417" i="10"/>
  <c r="C1416" i="10"/>
  <c r="C1415" i="10"/>
  <c r="C1414" i="10"/>
  <c r="C1413" i="10"/>
  <c r="C1412" i="10"/>
  <c r="C1411" i="10"/>
  <c r="C1410" i="10"/>
  <c r="C1409" i="10"/>
  <c r="C1408" i="10"/>
  <c r="C1407" i="10"/>
  <c r="C1406" i="10"/>
  <c r="C1405" i="10"/>
  <c r="C1404" i="10"/>
  <c r="C1403" i="10"/>
  <c r="C1402" i="10"/>
  <c r="C1401" i="10"/>
  <c r="C1400" i="10"/>
  <c r="C1399" i="10"/>
  <c r="C1398" i="10"/>
  <c r="C1397" i="10"/>
  <c r="C1396" i="10"/>
  <c r="C1395" i="10"/>
  <c r="C1394" i="10"/>
  <c r="C1393" i="10"/>
  <c r="C1392" i="10"/>
  <c r="C1391" i="10"/>
  <c r="C1390" i="10"/>
  <c r="C1389" i="10"/>
  <c r="C1388" i="10"/>
  <c r="C1387" i="10"/>
  <c r="C1386" i="10"/>
  <c r="C1385" i="10"/>
  <c r="C1384" i="10"/>
  <c r="C1383" i="10"/>
  <c r="C1382" i="10"/>
  <c r="C1381" i="10"/>
  <c r="C1380" i="10"/>
  <c r="C1379" i="10"/>
  <c r="C1378" i="10"/>
  <c r="C1377" i="10"/>
  <c r="C1376" i="10"/>
  <c r="C1375" i="10"/>
  <c r="C1374" i="10"/>
  <c r="C1373" i="10"/>
  <c r="C1372" i="10"/>
  <c r="C1371" i="10"/>
  <c r="C1370" i="10"/>
  <c r="C1369" i="10"/>
  <c r="C1368" i="10"/>
  <c r="C1367" i="10"/>
  <c r="C1366" i="10"/>
  <c r="C1365" i="10"/>
  <c r="C1364" i="10"/>
  <c r="C1363" i="10"/>
  <c r="C1362" i="10"/>
  <c r="C1361" i="10"/>
  <c r="C1360" i="10"/>
  <c r="C1359" i="10"/>
  <c r="C1358" i="10"/>
  <c r="C1357" i="10"/>
  <c r="C1356" i="10"/>
  <c r="C1355" i="10"/>
  <c r="C1354" i="10"/>
  <c r="C1353" i="10"/>
  <c r="C1352" i="10"/>
  <c r="C1351" i="10"/>
  <c r="C1350" i="10"/>
  <c r="C1349" i="10"/>
  <c r="C1348" i="10"/>
  <c r="C1347" i="10"/>
  <c r="C1346" i="10"/>
  <c r="C1345" i="10"/>
  <c r="C1344" i="10"/>
  <c r="C1343" i="10"/>
  <c r="C1342" i="10"/>
  <c r="C1341" i="10"/>
  <c r="C1340" i="10"/>
  <c r="C1339" i="10"/>
  <c r="C1338" i="10"/>
  <c r="C1337" i="10"/>
  <c r="C1336" i="10"/>
  <c r="C1335" i="10"/>
  <c r="C1334" i="10"/>
  <c r="C1333" i="10"/>
  <c r="C1332" i="10"/>
  <c r="C1331" i="10"/>
  <c r="C1722" i="10"/>
  <c r="C1658" i="10"/>
  <c r="C1470" i="10"/>
  <c r="C1462" i="10"/>
  <c r="C1714" i="10"/>
  <c r="C1650" i="10"/>
  <c r="C1623" i="10"/>
  <c r="C1463" i="10"/>
  <c r="C1706" i="10"/>
  <c r="C1464" i="10"/>
  <c r="C1762" i="10"/>
  <c r="C1698" i="10"/>
  <c r="C1465" i="10"/>
  <c r="C1329" i="10"/>
  <c r="C1330" i="10"/>
  <c r="C1754" i="10"/>
  <c r="C1690" i="10"/>
  <c r="C1326" i="10"/>
  <c r="C1322" i="10"/>
  <c r="C1318" i="10"/>
  <c r="C1314" i="10"/>
  <c r="C1310" i="10"/>
  <c r="C1306" i="10"/>
  <c r="C1302" i="10"/>
  <c r="C1298" i="10"/>
  <c r="C1294" i="10"/>
  <c r="C1290" i="10"/>
  <c r="C1286" i="10"/>
  <c r="C1282" i="10"/>
  <c r="C1278" i="10"/>
  <c r="C1274" i="10"/>
  <c r="C1270" i="10"/>
  <c r="C1266" i="10"/>
  <c r="C1262" i="10"/>
  <c r="C1258" i="10"/>
  <c r="C1254" i="10"/>
  <c r="C1250" i="10"/>
  <c r="C1246" i="10"/>
  <c r="C1242" i="10"/>
  <c r="C1238" i="10"/>
  <c r="C1234" i="10"/>
  <c r="C1230" i="10"/>
  <c r="C1226" i="10"/>
  <c r="C1222" i="10"/>
  <c r="C1218" i="10"/>
  <c r="C1214" i="10"/>
  <c r="C1210" i="10"/>
  <c r="C1206" i="10"/>
  <c r="C1202" i="10"/>
  <c r="C1198" i="10"/>
  <c r="C1194" i="10"/>
  <c r="C1190" i="10"/>
  <c r="C1186" i="10"/>
  <c r="C1182" i="10"/>
  <c r="C1176" i="10"/>
  <c r="C1172" i="10"/>
  <c r="C1167" i="10"/>
  <c r="C1168" i="10"/>
  <c r="C1325" i="10"/>
  <c r="C1321" i="10"/>
  <c r="C1317" i="10"/>
  <c r="C1313" i="10"/>
  <c r="C1309" i="10"/>
  <c r="C1305" i="10"/>
  <c r="C1301" i="10"/>
  <c r="C1297" i="10"/>
  <c r="C1293" i="10"/>
  <c r="C1289" i="10"/>
  <c r="C1285" i="10"/>
  <c r="C1281" i="10"/>
  <c r="C1277" i="10"/>
  <c r="C1273" i="10"/>
  <c r="C1269" i="10"/>
  <c r="C1265" i="10"/>
  <c r="C1261" i="10"/>
  <c r="C1257" i="10"/>
  <c r="C1253" i="10"/>
  <c r="C1249" i="10"/>
  <c r="C1245" i="10"/>
  <c r="C1241" i="10"/>
  <c r="C1237" i="10"/>
  <c r="C1233" i="10"/>
  <c r="C1229" i="10"/>
  <c r="C1225" i="10"/>
  <c r="C1221" i="10"/>
  <c r="C1217" i="10"/>
  <c r="C1213" i="10"/>
  <c r="C1209" i="10"/>
  <c r="C1205" i="10"/>
  <c r="C1201" i="10"/>
  <c r="C1197" i="10"/>
  <c r="C1193" i="10"/>
  <c r="C1189" i="10"/>
  <c r="C1185" i="10"/>
  <c r="C1179" i="10"/>
  <c r="C1173" i="10"/>
  <c r="C1169" i="10"/>
  <c r="C1181" i="10"/>
  <c r="C1177" i="10"/>
  <c r="C1324" i="10"/>
  <c r="C1320" i="10"/>
  <c r="C1316" i="10"/>
  <c r="C1312" i="10"/>
  <c r="C1308" i="10"/>
  <c r="C1304" i="10"/>
  <c r="C1300" i="10"/>
  <c r="C1296" i="10"/>
  <c r="C1292" i="10"/>
  <c r="C1288" i="10"/>
  <c r="C1284" i="10"/>
  <c r="C1280" i="10"/>
  <c r="C1276" i="10"/>
  <c r="C1272" i="10"/>
  <c r="C1268" i="10"/>
  <c r="C1264" i="10"/>
  <c r="C1260" i="10"/>
  <c r="C1256" i="10"/>
  <c r="C1252" i="10"/>
  <c r="C1248" i="10"/>
  <c r="C1244" i="10"/>
  <c r="C1240" i="10"/>
  <c r="C1236" i="10"/>
  <c r="C1232" i="10"/>
  <c r="C1228" i="10"/>
  <c r="C1224" i="10"/>
  <c r="C1220" i="10"/>
  <c r="C1216" i="10"/>
  <c r="C1212" i="10"/>
  <c r="C1208" i="10"/>
  <c r="C1204" i="10"/>
  <c r="C1200" i="10"/>
  <c r="C1196" i="10"/>
  <c r="C1192" i="10"/>
  <c r="C1188" i="10"/>
  <c r="C1184" i="10"/>
  <c r="C1174" i="10"/>
  <c r="C1170" i="10"/>
  <c r="C1615" i="10"/>
  <c r="C1466" i="10"/>
  <c r="C1328" i="10"/>
  <c r="C1166" i="10"/>
  <c r="C1165" i="10"/>
  <c r="C1164" i="10"/>
  <c r="C1163" i="10"/>
  <c r="C1162" i="10"/>
  <c r="C1161" i="10"/>
  <c r="C1160" i="10"/>
  <c r="C1159" i="10"/>
  <c r="C1158" i="10"/>
  <c r="C1157" i="10"/>
  <c r="C1156" i="10"/>
  <c r="C1155" i="10"/>
  <c r="C1154" i="10"/>
  <c r="C1153" i="10"/>
  <c r="C1152" i="10"/>
  <c r="C1151" i="10"/>
  <c r="C1150" i="10"/>
  <c r="C1149" i="10"/>
  <c r="C1148" i="10"/>
  <c r="C1147" i="10"/>
  <c r="C1146" i="10"/>
  <c r="C1145" i="10"/>
  <c r="C1144" i="10"/>
  <c r="C1143" i="10"/>
  <c r="C1142" i="10"/>
  <c r="C1141" i="10"/>
  <c r="C1140" i="10"/>
  <c r="C1139" i="10"/>
  <c r="C1138" i="10"/>
  <c r="C1137" i="10"/>
  <c r="C1136" i="10"/>
  <c r="C1135" i="10"/>
  <c r="C1303" i="10"/>
  <c r="C1271" i="10"/>
  <c r="C1239" i="10"/>
  <c r="C1207" i="10"/>
  <c r="C1178" i="10"/>
  <c r="C1132" i="10"/>
  <c r="C1124" i="10"/>
  <c r="C1116" i="10"/>
  <c r="C1299" i="10"/>
  <c r="C1267" i="10"/>
  <c r="C1235" i="10"/>
  <c r="C1203" i="10"/>
  <c r="C1129" i="10"/>
  <c r="C1121" i="10"/>
  <c r="C1327" i="10"/>
  <c r="C1295" i="10"/>
  <c r="C1263" i="10"/>
  <c r="C1231" i="10"/>
  <c r="C1199" i="10"/>
  <c r="C1175" i="10"/>
  <c r="C1134" i="10"/>
  <c r="C1126" i="10"/>
  <c r="C1118" i="10"/>
  <c r="C1323" i="10"/>
  <c r="C1291" i="10"/>
  <c r="C1259" i="10"/>
  <c r="C1227" i="10"/>
  <c r="C1195" i="10"/>
  <c r="C1131" i="10"/>
  <c r="C1123" i="10"/>
  <c r="C1319" i="10"/>
  <c r="C1287" i="10"/>
  <c r="C1255" i="10"/>
  <c r="C1223" i="10"/>
  <c r="C1191" i="10"/>
  <c r="C1128" i="10"/>
  <c r="C1120" i="10"/>
  <c r="C1115" i="10"/>
  <c r="C1114" i="10"/>
  <c r="C1113" i="10"/>
  <c r="C1112" i="10"/>
  <c r="C1111" i="10"/>
  <c r="C1110" i="10"/>
  <c r="C1109" i="10"/>
  <c r="C1108" i="10"/>
  <c r="C1107" i="10"/>
  <c r="C1106" i="10"/>
  <c r="C1105" i="10"/>
  <c r="C1104" i="10"/>
  <c r="C1103" i="10"/>
  <c r="C1102" i="10"/>
  <c r="C1101" i="10"/>
  <c r="C1100" i="10"/>
  <c r="C1099" i="10"/>
  <c r="C1098" i="10"/>
  <c r="C1097" i="10"/>
  <c r="C1096" i="10"/>
  <c r="C1095" i="10"/>
  <c r="C1094" i="10"/>
  <c r="C1093" i="10"/>
  <c r="C1092" i="10"/>
  <c r="C1091" i="10"/>
  <c r="C1090" i="10"/>
  <c r="C1089" i="10"/>
  <c r="C1088" i="10"/>
  <c r="C1087" i="10"/>
  <c r="C1086" i="10"/>
  <c r="C1085" i="10"/>
  <c r="C1084" i="10"/>
  <c r="C1083" i="10"/>
  <c r="C1082" i="10"/>
  <c r="C1081" i="10"/>
  <c r="C1080" i="10"/>
  <c r="C1079" i="10"/>
  <c r="C1078" i="10"/>
  <c r="C1077" i="10"/>
  <c r="C1076" i="10"/>
  <c r="C1075" i="10"/>
  <c r="C1074" i="10"/>
  <c r="C1073" i="10"/>
  <c r="C1072" i="10"/>
  <c r="C1071" i="10"/>
  <c r="C1070" i="10"/>
  <c r="C1069" i="10"/>
  <c r="C1068" i="10"/>
  <c r="C1067" i="10"/>
  <c r="C1066" i="10"/>
  <c r="C1065" i="10"/>
  <c r="C1064" i="10"/>
  <c r="C1063" i="10"/>
  <c r="C1062" i="10"/>
  <c r="C1061" i="10"/>
  <c r="C1060" i="10"/>
  <c r="C1059" i="10"/>
  <c r="C1058" i="10"/>
  <c r="C1057" i="10"/>
  <c r="C1056" i="10"/>
  <c r="C1055" i="10"/>
  <c r="C1054" i="10"/>
  <c r="C1053" i="10"/>
  <c r="C1052" i="10"/>
  <c r="C1051" i="10"/>
  <c r="C1050" i="10"/>
  <c r="C1049" i="10"/>
  <c r="C1048" i="10"/>
  <c r="C1047" i="10"/>
  <c r="C1046" i="10"/>
  <c r="C1045" i="10"/>
  <c r="C1044" i="10"/>
  <c r="C1043" i="10"/>
  <c r="C1042" i="10"/>
  <c r="C1041" i="10"/>
  <c r="C1040" i="10"/>
  <c r="C1039" i="10"/>
  <c r="C1038" i="10"/>
  <c r="C1037" i="10"/>
  <c r="C1036" i="10"/>
  <c r="C1035" i="10"/>
  <c r="C1034" i="10"/>
  <c r="C1033" i="10"/>
  <c r="C1032" i="10"/>
  <c r="C1031" i="10"/>
  <c r="C1030" i="10"/>
  <c r="C1029" i="10"/>
  <c r="C1028" i="10"/>
  <c r="C1027" i="10"/>
  <c r="C1026" i="10"/>
  <c r="C1025" i="10"/>
  <c r="C1024" i="10"/>
  <c r="C1023" i="10"/>
  <c r="C1022" i="10"/>
  <c r="C1021" i="10"/>
  <c r="C1020" i="10"/>
  <c r="C1019" i="10"/>
  <c r="C1018" i="10"/>
  <c r="C1017" i="10"/>
  <c r="C1016" i="10"/>
  <c r="C1015" i="10"/>
  <c r="C1014" i="10"/>
  <c r="C1013" i="10"/>
  <c r="C1012" i="10"/>
  <c r="C1011" i="10"/>
  <c r="C1010" i="10"/>
  <c r="C1009" i="10"/>
  <c r="C1008" i="10"/>
  <c r="C1007" i="10"/>
  <c r="C1006" i="10"/>
  <c r="C1005" i="10"/>
  <c r="C1004" i="10"/>
  <c r="C1003" i="10"/>
  <c r="C1002" i="10"/>
  <c r="C1001" i="10"/>
  <c r="C1000" i="10"/>
  <c r="C999" i="10"/>
  <c r="C998" i="10"/>
  <c r="C997" i="10"/>
  <c r="C996" i="10"/>
  <c r="C995" i="10"/>
  <c r="C994" i="10"/>
  <c r="C993" i="10"/>
  <c r="C992" i="10"/>
  <c r="C991" i="10"/>
  <c r="C990" i="10"/>
  <c r="C989" i="10"/>
  <c r="C988" i="10"/>
  <c r="C987" i="10"/>
  <c r="C986" i="10"/>
  <c r="C985" i="10"/>
  <c r="C984" i="10"/>
  <c r="C983" i="10"/>
  <c r="C982" i="10"/>
  <c r="C981" i="10"/>
  <c r="C980" i="10"/>
  <c r="C979" i="10"/>
  <c r="C978" i="10"/>
  <c r="C977" i="10"/>
  <c r="C976" i="10"/>
  <c r="C975" i="10"/>
  <c r="C974" i="10"/>
  <c r="C973" i="10"/>
  <c r="C972" i="10"/>
  <c r="C971" i="10"/>
  <c r="C970" i="10"/>
  <c r="C969" i="10"/>
  <c r="C968" i="10"/>
  <c r="C967" i="10"/>
  <c r="C966" i="10"/>
  <c r="C965" i="10"/>
  <c r="C964" i="10"/>
  <c r="C963" i="10"/>
  <c r="C1315" i="10"/>
  <c r="C1283" i="10"/>
  <c r="C1251" i="10"/>
  <c r="C1219" i="10"/>
  <c r="C1187" i="10"/>
  <c r="C1171" i="10"/>
  <c r="C1133" i="10"/>
  <c r="C1125" i="10"/>
  <c r="C1117" i="10"/>
  <c r="C1307" i="10"/>
  <c r="C1275" i="10"/>
  <c r="C1243" i="10"/>
  <c r="C1211" i="10"/>
  <c r="C1180" i="10"/>
  <c r="C1127" i="10"/>
  <c r="C1119" i="10"/>
  <c r="C1215" i="10"/>
  <c r="C1183" i="10"/>
  <c r="C1130" i="10"/>
  <c r="C962" i="10"/>
  <c r="C961" i="10"/>
  <c r="C960" i="10"/>
  <c r="C959" i="10"/>
  <c r="C958" i="10"/>
  <c r="C957" i="10"/>
  <c r="C956" i="10"/>
  <c r="C955" i="10"/>
  <c r="C954" i="10"/>
  <c r="C953" i="10"/>
  <c r="C952" i="10"/>
  <c r="C951" i="10"/>
  <c r="C950" i="10"/>
  <c r="C949" i="10"/>
  <c r="C948" i="10"/>
  <c r="C947" i="10"/>
  <c r="C946" i="10"/>
  <c r="C945" i="10"/>
  <c r="C944" i="10"/>
  <c r="C943" i="10"/>
  <c r="C942" i="10"/>
  <c r="C941" i="10"/>
  <c r="C940" i="10"/>
  <c r="C939" i="10"/>
  <c r="C938" i="10"/>
  <c r="C937" i="10"/>
  <c r="C936" i="10"/>
  <c r="C935" i="10"/>
  <c r="C934" i="10"/>
  <c r="C933" i="10"/>
  <c r="C932" i="10"/>
  <c r="C931" i="10"/>
  <c r="C930" i="10"/>
  <c r="C929" i="10"/>
  <c r="C928" i="10"/>
  <c r="C927" i="10"/>
  <c r="C926" i="10"/>
  <c r="C925" i="10"/>
  <c r="C924" i="10"/>
  <c r="C923" i="10"/>
  <c r="C922" i="10"/>
  <c r="C921" i="10"/>
  <c r="C920" i="10"/>
  <c r="C919" i="10"/>
  <c r="C918" i="10"/>
  <c r="C917" i="10"/>
  <c r="C916" i="10"/>
  <c r="C915" i="10"/>
  <c r="C914" i="10"/>
  <c r="C913" i="10"/>
  <c r="C912" i="10"/>
  <c r="C911" i="10"/>
  <c r="C910" i="10"/>
  <c r="C909" i="10"/>
  <c r="C908" i="10"/>
  <c r="C907" i="10"/>
  <c r="C906" i="10"/>
  <c r="C905" i="10"/>
  <c r="C904" i="10"/>
  <c r="C903" i="10"/>
  <c r="C902" i="10"/>
  <c r="C901" i="10"/>
  <c r="C900" i="10"/>
  <c r="C899" i="10"/>
  <c r="C898" i="10"/>
  <c r="C897" i="10"/>
  <c r="C896" i="10"/>
  <c r="C895" i="10"/>
  <c r="C894" i="10"/>
  <c r="C893" i="10"/>
  <c r="C892" i="10"/>
  <c r="C891" i="10"/>
  <c r="C890" i="10"/>
  <c r="C889" i="10"/>
  <c r="C888" i="10"/>
  <c r="C887" i="10"/>
  <c r="C886" i="10"/>
  <c r="C885" i="10"/>
  <c r="C884" i="10"/>
  <c r="C883" i="10"/>
  <c r="C882" i="10"/>
  <c r="C881" i="10"/>
  <c r="C880" i="10"/>
  <c r="C879" i="10"/>
  <c r="C878" i="10"/>
  <c r="C877" i="10"/>
  <c r="C876" i="10"/>
  <c r="C875" i="10"/>
  <c r="C874" i="10"/>
  <c r="C873" i="10"/>
  <c r="C872" i="10"/>
  <c r="C871" i="10"/>
  <c r="C870" i="10"/>
  <c r="C869" i="10"/>
  <c r="C868" i="10"/>
  <c r="C867" i="10"/>
  <c r="C866" i="10"/>
  <c r="C865" i="10"/>
  <c r="C864" i="10"/>
  <c r="C863" i="10"/>
  <c r="C862" i="10"/>
  <c r="C861" i="10"/>
  <c r="C860" i="10"/>
  <c r="C859" i="10"/>
  <c r="C858" i="10"/>
  <c r="C857" i="10"/>
  <c r="C856" i="10"/>
  <c r="C855" i="10"/>
  <c r="C854" i="10"/>
  <c r="C853" i="10"/>
  <c r="C852" i="10"/>
  <c r="C851" i="10"/>
  <c r="C850" i="10"/>
  <c r="C849" i="10"/>
  <c r="C848" i="10"/>
  <c r="C847" i="10"/>
  <c r="C846" i="10"/>
  <c r="C845" i="10"/>
  <c r="C844" i="10"/>
  <c r="C843" i="10"/>
  <c r="C842" i="10"/>
  <c r="C841" i="10"/>
  <c r="C840" i="10"/>
  <c r="C839" i="10"/>
  <c r="C838" i="10"/>
  <c r="C837" i="10"/>
  <c r="C836" i="10"/>
  <c r="C835" i="10"/>
  <c r="C834" i="10"/>
  <c r="C833" i="10"/>
  <c r="C832" i="10"/>
  <c r="C831" i="10"/>
  <c r="C830" i="10"/>
  <c r="C829" i="10"/>
  <c r="C828" i="10"/>
  <c r="C827" i="10"/>
  <c r="C826" i="10"/>
  <c r="C825" i="10"/>
  <c r="C824" i="10"/>
  <c r="C823" i="10"/>
  <c r="C822" i="10"/>
  <c r="C821" i="10"/>
  <c r="C820" i="10"/>
  <c r="C819" i="10"/>
  <c r="C818" i="10"/>
  <c r="C817" i="10"/>
  <c r="C816" i="10"/>
  <c r="C815" i="10"/>
  <c r="C814" i="10"/>
  <c r="C813" i="10"/>
  <c r="C812" i="10"/>
  <c r="C811" i="10"/>
  <c r="C810" i="10"/>
  <c r="C809" i="10"/>
  <c r="C808" i="10"/>
  <c r="C807" i="10"/>
  <c r="C806" i="10"/>
  <c r="C805" i="10"/>
  <c r="C804" i="10"/>
  <c r="C803" i="10"/>
  <c r="C802" i="10"/>
  <c r="C801" i="10"/>
  <c r="C800" i="10"/>
  <c r="C799" i="10"/>
  <c r="C798" i="10"/>
  <c r="C797" i="10"/>
  <c r="C796" i="10"/>
  <c r="C795" i="10"/>
  <c r="C794" i="10"/>
  <c r="C793" i="10"/>
  <c r="C792" i="10"/>
  <c r="C791" i="10"/>
  <c r="C790" i="10"/>
  <c r="C789" i="10"/>
  <c r="C788" i="10"/>
  <c r="C787" i="10"/>
  <c r="C786" i="10"/>
  <c r="C785" i="10"/>
  <c r="C784" i="10"/>
  <c r="C783" i="10"/>
  <c r="C782" i="10"/>
  <c r="C781" i="10"/>
  <c r="C780" i="10"/>
  <c r="C779" i="10"/>
  <c r="C778" i="10"/>
  <c r="C777" i="10"/>
  <c r="C776" i="10"/>
  <c r="C775" i="10"/>
  <c r="C774" i="10"/>
  <c r="C773" i="10"/>
  <c r="C772" i="10"/>
  <c r="C771" i="10"/>
  <c r="C770" i="10"/>
  <c r="C769" i="10"/>
  <c r="C768" i="10"/>
  <c r="C767" i="10"/>
  <c r="C766" i="10"/>
  <c r="C765" i="10"/>
  <c r="C764" i="10"/>
  <c r="C763" i="10"/>
  <c r="C762" i="10"/>
  <c r="C761" i="10"/>
  <c r="C760" i="10"/>
  <c r="C759" i="10"/>
  <c r="C758" i="10"/>
  <c r="C757" i="10"/>
  <c r="C756" i="10"/>
  <c r="C755" i="10"/>
  <c r="C754" i="10"/>
  <c r="C753" i="10"/>
  <c r="C752" i="10"/>
  <c r="C751" i="10"/>
  <c r="C750" i="10"/>
  <c r="C749" i="10"/>
  <c r="C748" i="10"/>
  <c r="C747" i="10"/>
  <c r="C746" i="10"/>
  <c r="C745" i="10"/>
  <c r="C744" i="10"/>
  <c r="C743" i="10"/>
  <c r="C742" i="10"/>
  <c r="C741" i="10"/>
  <c r="C740" i="10"/>
  <c r="C739" i="10"/>
  <c r="C738" i="10"/>
  <c r="C737" i="10"/>
  <c r="C736" i="10"/>
  <c r="C735" i="10"/>
  <c r="C734" i="10"/>
  <c r="C733" i="10"/>
  <c r="C732" i="10"/>
  <c r="C731" i="10"/>
  <c r="C730" i="10"/>
  <c r="C729" i="10"/>
  <c r="C728" i="10"/>
  <c r="C727" i="10"/>
  <c r="C726" i="10"/>
  <c r="C725" i="10"/>
  <c r="C724" i="10"/>
  <c r="C723" i="10"/>
  <c r="C722" i="10"/>
  <c r="C721" i="10"/>
  <c r="C720" i="10"/>
  <c r="C719" i="10"/>
  <c r="C718" i="10"/>
  <c r="C717" i="10"/>
  <c r="C716" i="10"/>
  <c r="C715" i="10"/>
  <c r="C714" i="10"/>
  <c r="C713" i="10"/>
  <c r="C712" i="10"/>
  <c r="C711" i="10"/>
  <c r="C710" i="10"/>
  <c r="C709" i="10"/>
  <c r="C708" i="10"/>
  <c r="C707" i="10"/>
  <c r="C706" i="10"/>
  <c r="C705" i="10"/>
  <c r="C704" i="10"/>
  <c r="C703" i="10"/>
  <c r="C702" i="10"/>
  <c r="C701" i="10"/>
  <c r="C700" i="10"/>
  <c r="C699" i="10"/>
  <c r="C698" i="10"/>
  <c r="C697" i="10"/>
  <c r="C696" i="10"/>
  <c r="C695" i="10"/>
  <c r="C694" i="10"/>
  <c r="C693" i="10"/>
  <c r="C692" i="10"/>
  <c r="C691" i="10"/>
  <c r="C690" i="10"/>
  <c r="C689" i="10"/>
  <c r="C688" i="10"/>
  <c r="C687" i="10"/>
  <c r="C686" i="10"/>
  <c r="C685" i="10"/>
  <c r="C684" i="10"/>
  <c r="C683" i="10"/>
  <c r="C682" i="10"/>
  <c r="C681" i="10"/>
  <c r="C680" i="10"/>
  <c r="C679" i="10"/>
  <c r="C678" i="10"/>
  <c r="C677" i="10"/>
  <c r="C676" i="10"/>
  <c r="C675" i="10"/>
  <c r="C674" i="10"/>
  <c r="C673" i="10"/>
  <c r="C672" i="10"/>
  <c r="C671" i="10"/>
  <c r="C670" i="10"/>
  <c r="C669" i="10"/>
  <c r="C668" i="10"/>
  <c r="C667" i="10"/>
  <c r="C666" i="10"/>
  <c r="C665" i="10"/>
  <c r="C664" i="10"/>
  <c r="C663" i="10"/>
  <c r="C662" i="10"/>
  <c r="C661" i="10"/>
  <c r="C660" i="10"/>
  <c r="C659" i="10"/>
  <c r="C658" i="10"/>
  <c r="C657" i="10"/>
  <c r="C656" i="10"/>
  <c r="C655" i="10"/>
  <c r="C654" i="10"/>
  <c r="C653" i="10"/>
  <c r="C652" i="10"/>
  <c r="C651" i="10"/>
  <c r="C650" i="10"/>
  <c r="C649" i="10"/>
  <c r="C648" i="10"/>
  <c r="C647" i="10"/>
  <c r="C646" i="10"/>
  <c r="C645" i="10"/>
  <c r="C644" i="10"/>
  <c r="C1122" i="10"/>
  <c r="C1311" i="10"/>
  <c r="C1279" i="10"/>
  <c r="C1247" i="10"/>
  <c r="C643" i="10"/>
  <c r="C642" i="10"/>
  <c r="C641" i="10"/>
  <c r="C640" i="10"/>
  <c r="C639" i="10"/>
  <c r="C638" i="10"/>
  <c r="C637" i="10"/>
  <c r="C636" i="10"/>
  <c r="C635" i="10"/>
  <c r="C634" i="10"/>
  <c r="C633" i="10"/>
  <c r="C632" i="10"/>
  <c r="C631" i="10"/>
  <c r="C630" i="10"/>
  <c r="C629" i="10"/>
  <c r="C628" i="10"/>
  <c r="C627" i="10"/>
  <c r="C626" i="10"/>
  <c r="C625" i="10"/>
  <c r="C624" i="10"/>
  <c r="C623" i="10"/>
  <c r="C622" i="10"/>
  <c r="C621" i="10"/>
  <c r="C620" i="10"/>
  <c r="C619" i="10"/>
  <c r="C618" i="10"/>
  <c r="C617" i="10"/>
  <c r="C616" i="10"/>
  <c r="C615" i="10"/>
  <c r="C614" i="10"/>
  <c r="C613" i="10"/>
  <c r="C612" i="10"/>
  <c r="C611" i="10"/>
  <c r="C610" i="10"/>
  <c r="C609" i="10"/>
  <c r="C608" i="10"/>
  <c r="C607" i="10"/>
  <c r="C606" i="10"/>
  <c r="C605" i="10"/>
  <c r="C604" i="10"/>
  <c r="C603" i="10"/>
  <c r="C602" i="10"/>
  <c r="C601" i="10"/>
  <c r="C600" i="10"/>
  <c r="C599" i="10"/>
  <c r="C598" i="10"/>
  <c r="C597" i="10"/>
  <c r="C596" i="10"/>
  <c r="C595" i="10"/>
  <c r="C594" i="10"/>
  <c r="C593" i="10"/>
  <c r="C592" i="10"/>
  <c r="C591" i="10"/>
  <c r="C590" i="10"/>
  <c r="C589" i="10"/>
  <c r="C588" i="10"/>
  <c r="C587" i="10"/>
  <c r="C586" i="10"/>
  <c r="C585" i="10"/>
  <c r="C584" i="10"/>
  <c r="C583" i="10"/>
  <c r="C582" i="10"/>
  <c r="C581" i="10"/>
  <c r="C580" i="10"/>
  <c r="C579" i="10"/>
  <c r="C578" i="10"/>
  <c r="C577" i="10"/>
  <c r="C576" i="10"/>
  <c r="C575" i="10"/>
  <c r="C574" i="10"/>
  <c r="C573" i="10"/>
  <c r="C572" i="10"/>
  <c r="C571" i="10"/>
  <c r="C570" i="10"/>
  <c r="C569" i="10"/>
  <c r="C568" i="10"/>
  <c r="C567" i="10"/>
  <c r="C566" i="10"/>
  <c r="C565" i="10"/>
  <c r="C564" i="10"/>
  <c r="C563" i="10"/>
  <c r="C562" i="10"/>
  <c r="C561" i="10"/>
  <c r="C560" i="10"/>
  <c r="C559" i="10"/>
  <c r="C558" i="10"/>
  <c r="C557" i="10"/>
  <c r="C556" i="10"/>
  <c r="C555" i="10"/>
  <c r="C554" i="10"/>
  <c r="C553" i="10"/>
  <c r="C552" i="10"/>
  <c r="C551" i="10"/>
  <c r="C550" i="10"/>
  <c r="C549" i="10"/>
  <c r="C548" i="10"/>
  <c r="C547" i="10"/>
  <c r="C546" i="10"/>
  <c r="C545" i="10"/>
  <c r="C544" i="10"/>
  <c r="C543" i="10"/>
  <c r="C542" i="10"/>
  <c r="C541" i="10"/>
  <c r="C540" i="10"/>
  <c r="C539" i="10"/>
  <c r="C538" i="10"/>
  <c r="C537" i="10"/>
  <c r="C536" i="10"/>
  <c r="C535" i="10"/>
  <c r="C534" i="10"/>
  <c r="C533" i="10"/>
  <c r="C532" i="10"/>
  <c r="C531" i="10"/>
  <c r="C530" i="10"/>
  <c r="C529" i="10"/>
  <c r="C528" i="10"/>
  <c r="C527" i="10"/>
  <c r="C526" i="10"/>
  <c r="C525" i="10"/>
  <c r="C524" i="10"/>
  <c r="C523" i="10"/>
  <c r="C522" i="10"/>
  <c r="C521" i="10"/>
  <c r="C520" i="10"/>
  <c r="C519" i="10"/>
  <c r="C518" i="10"/>
  <c r="C517" i="10"/>
  <c r="C516" i="10"/>
  <c r="C515" i="10"/>
  <c r="C514" i="10"/>
  <c r="C513" i="10"/>
  <c r="C512" i="10"/>
  <c r="C511" i="10"/>
  <c r="C510" i="10"/>
  <c r="C509" i="10"/>
  <c r="C508" i="10"/>
  <c r="C507" i="10"/>
  <c r="C506" i="10"/>
  <c r="C505" i="10"/>
  <c r="C504" i="10"/>
  <c r="C503" i="10"/>
  <c r="C502" i="10"/>
  <c r="C501" i="10"/>
  <c r="C500" i="10"/>
  <c r="C499" i="10"/>
  <c r="C498" i="10"/>
  <c r="C497" i="10"/>
  <c r="C496" i="10"/>
  <c r="C495" i="10"/>
  <c r="C494" i="10"/>
  <c r="C493" i="10"/>
  <c r="C492" i="10"/>
  <c r="C491" i="10"/>
  <c r="C490" i="10"/>
  <c r="C489" i="10"/>
  <c r="C488" i="10"/>
  <c r="C487" i="10"/>
  <c r="C486" i="10"/>
  <c r="C485" i="10"/>
  <c r="C484" i="10"/>
  <c r="C483" i="10"/>
  <c r="C482" i="10"/>
  <c r="C481" i="10"/>
  <c r="C480" i="10"/>
  <c r="C479" i="10"/>
  <c r="C478" i="10"/>
  <c r="C477" i="10"/>
  <c r="C476" i="10"/>
  <c r="C475" i="10"/>
  <c r="C474" i="10"/>
  <c r="C473" i="10"/>
  <c r="C472" i="10"/>
  <c r="C471" i="10"/>
  <c r="C470" i="10"/>
  <c r="C469" i="10"/>
  <c r="C468" i="10"/>
  <c r="C467" i="10"/>
  <c r="C466" i="10"/>
  <c r="C465" i="10"/>
  <c r="C464" i="10"/>
  <c r="C463" i="10"/>
  <c r="C462" i="10"/>
  <c r="C461" i="10"/>
  <c r="C460" i="10"/>
  <c r="C459" i="10"/>
  <c r="C458" i="10"/>
  <c r="C457" i="10"/>
  <c r="C456" i="10"/>
  <c r="C455" i="10"/>
  <c r="C454" i="10"/>
  <c r="C453" i="10"/>
  <c r="C452" i="10"/>
  <c r="C451" i="10"/>
  <c r="C450" i="10"/>
  <c r="C449" i="10"/>
  <c r="C448" i="10"/>
  <c r="C447" i="10"/>
  <c r="C446" i="10"/>
  <c r="C445" i="10"/>
  <c r="C444" i="10"/>
  <c r="C443" i="10"/>
  <c r="C442" i="10"/>
  <c r="C441" i="10"/>
  <c r="C440" i="10"/>
  <c r="C439" i="10"/>
  <c r="C438" i="10"/>
  <c r="C437" i="10"/>
  <c r="C436" i="10"/>
  <c r="C435" i="10"/>
  <c r="C434" i="10"/>
  <c r="C433" i="10"/>
  <c r="C432" i="10"/>
  <c r="C431" i="10"/>
  <c r="C430" i="10"/>
  <c r="C429" i="10"/>
  <c r="C428" i="10"/>
  <c r="C427" i="10"/>
  <c r="C426" i="10"/>
  <c r="C425" i="10"/>
  <c r="C424" i="10"/>
  <c r="C423" i="10"/>
  <c r="C422" i="10"/>
  <c r="C421" i="10"/>
  <c r="C420" i="10"/>
  <c r="C419" i="10"/>
  <c r="C418" i="10"/>
  <c r="C417" i="10"/>
  <c r="C416" i="10"/>
  <c r="C415" i="10"/>
  <c r="C414" i="10"/>
  <c r="C413" i="10"/>
  <c r="C412" i="10"/>
  <c r="C411" i="10"/>
  <c r="C410" i="10"/>
  <c r="C409" i="10"/>
  <c r="C408" i="10"/>
  <c r="C407" i="10"/>
  <c r="C406" i="10"/>
  <c r="C405" i="10"/>
  <c r="C404" i="10"/>
  <c r="C403" i="10"/>
  <c r="C402" i="10"/>
  <c r="C401" i="10"/>
  <c r="C400" i="10"/>
  <c r="C399" i="10"/>
  <c r="C398" i="10"/>
  <c r="C397" i="10"/>
  <c r="C396" i="10"/>
  <c r="C395" i="10"/>
  <c r="C394" i="10"/>
  <c r="C393" i="10"/>
  <c r="C392" i="10"/>
  <c r="C391" i="10"/>
  <c r="C390" i="10"/>
  <c r="C389" i="10"/>
  <c r="C388" i="10"/>
  <c r="C387" i="10"/>
  <c r="C386" i="10"/>
  <c r="C385" i="10"/>
  <c r="C384" i="10"/>
  <c r="C383" i="10"/>
  <c r="C382" i="10"/>
  <c r="C381" i="10"/>
  <c r="C380" i="10"/>
  <c r="C379" i="10"/>
  <c r="C378" i="10"/>
  <c r="C377" i="10"/>
  <c r="C376" i="10"/>
  <c r="C375" i="10"/>
  <c r="C374" i="10"/>
  <c r="C373" i="10"/>
  <c r="C372" i="10"/>
  <c r="C371" i="10"/>
  <c r="C370" i="10"/>
  <c r="C369" i="10"/>
  <c r="C368" i="10"/>
  <c r="C367" i="10"/>
  <c r="C366" i="10"/>
  <c r="C365" i="10"/>
  <c r="C364" i="10"/>
  <c r="C363" i="10"/>
  <c r="C362" i="10"/>
  <c r="C361" i="10"/>
  <c r="C360" i="10"/>
  <c r="C359" i="10"/>
  <c r="C358" i="10"/>
  <c r="C357" i="10"/>
  <c r="C356" i="10"/>
  <c r="C355" i="10"/>
  <c r="C354" i="10"/>
  <c r="C353" i="10"/>
  <c r="C352" i="10"/>
  <c r="C351" i="10"/>
  <c r="C350" i="10"/>
  <c r="C349" i="10"/>
  <c r="C348" i="10"/>
  <c r="C347" i="10"/>
  <c r="C346" i="10"/>
  <c r="C240" i="10"/>
  <c r="C206" i="10"/>
  <c r="C196" i="10"/>
  <c r="C190" i="10"/>
  <c r="C185" i="10"/>
  <c r="C180" i="10"/>
  <c r="C175" i="10"/>
  <c r="C166" i="10"/>
  <c r="C163" i="10"/>
  <c r="C161" i="10"/>
  <c r="C156" i="10"/>
  <c r="C149" i="10"/>
  <c r="C142" i="10"/>
  <c r="C136" i="10"/>
  <c r="C129" i="10"/>
  <c r="C122" i="10"/>
  <c r="C116" i="10"/>
  <c r="C111" i="10"/>
  <c r="C105" i="10"/>
  <c r="C95" i="10"/>
  <c r="C89" i="10"/>
  <c r="C84" i="10"/>
  <c r="C78" i="10"/>
  <c r="C72" i="10"/>
  <c r="C65" i="10"/>
  <c r="C58" i="10"/>
  <c r="C51" i="10"/>
  <c r="C41" i="10"/>
  <c r="C34" i="10"/>
  <c r="C29" i="10"/>
  <c r="C23" i="10"/>
  <c r="C342" i="10"/>
  <c r="C339" i="10"/>
  <c r="C335" i="10"/>
  <c r="C331" i="10"/>
  <c r="C330" i="10"/>
  <c r="C326" i="10"/>
  <c r="C322" i="10"/>
  <c r="C321" i="10"/>
  <c r="C317" i="10"/>
  <c r="C312" i="10"/>
  <c r="C308" i="10"/>
  <c r="C303" i="10"/>
  <c r="C299" i="10"/>
  <c r="C296" i="10"/>
  <c r="C292" i="10"/>
  <c r="C287" i="10"/>
  <c r="C282" i="10"/>
  <c r="C278" i="10"/>
  <c r="C275" i="10"/>
  <c r="C270" i="10"/>
  <c r="C265" i="10"/>
  <c r="C261" i="10"/>
  <c r="C256" i="10"/>
  <c r="C251" i="10"/>
  <c r="C246" i="10"/>
  <c r="C244" i="10"/>
  <c r="C238" i="10"/>
  <c r="C234" i="10"/>
  <c r="C229" i="10"/>
  <c r="C225" i="10"/>
  <c r="C220" i="10"/>
  <c r="C217" i="10"/>
  <c r="C212" i="10"/>
  <c r="C208" i="10"/>
  <c r="C202" i="10"/>
  <c r="C198" i="10"/>
  <c r="C192" i="10"/>
  <c r="C187" i="10"/>
  <c r="C183" i="10"/>
  <c r="C177" i="10"/>
  <c r="C171" i="10"/>
  <c r="C162" i="10"/>
  <c r="C154" i="10"/>
  <c r="C147" i="10"/>
  <c r="C140" i="10"/>
  <c r="C134" i="10"/>
  <c r="C130" i="10"/>
  <c r="C125" i="10"/>
  <c r="C119" i="10"/>
  <c r="C113" i="10"/>
  <c r="C107" i="10"/>
  <c r="C103" i="10"/>
  <c r="C99" i="10"/>
  <c r="C93" i="10"/>
  <c r="C88" i="10"/>
  <c r="C83" i="10"/>
  <c r="C80" i="10"/>
  <c r="C74" i="10"/>
  <c r="C69" i="10"/>
  <c r="C64" i="10"/>
  <c r="C60" i="10"/>
  <c r="C55" i="10"/>
  <c r="C49" i="10"/>
  <c r="C39" i="10"/>
  <c r="C33" i="10"/>
  <c r="C27" i="10"/>
  <c r="C22" i="10"/>
  <c r="C18" i="10"/>
  <c r="C344" i="10"/>
  <c r="C338" i="10"/>
  <c r="C333" i="10"/>
  <c r="C329" i="10"/>
  <c r="C325" i="10"/>
  <c r="C319" i="10"/>
  <c r="C314" i="10"/>
  <c r="C310" i="10"/>
  <c r="C305" i="10"/>
  <c r="C301" i="10"/>
  <c r="C295" i="10"/>
  <c r="C290" i="10"/>
  <c r="C285" i="10"/>
  <c r="C279" i="10"/>
  <c r="C274" i="10"/>
  <c r="C269" i="10"/>
  <c r="C264" i="10"/>
  <c r="C259" i="10"/>
  <c r="C254" i="10"/>
  <c r="C248" i="10"/>
  <c r="C242" i="10"/>
  <c r="C236" i="10"/>
  <c r="C232" i="10"/>
  <c r="C227" i="10"/>
  <c r="C222" i="10"/>
  <c r="C216" i="10"/>
  <c r="C211" i="10"/>
  <c r="C205" i="10"/>
  <c r="C200" i="10"/>
  <c r="C193" i="10"/>
  <c r="C176" i="10"/>
  <c r="C169" i="10"/>
  <c r="C164" i="10"/>
  <c r="C158" i="10"/>
  <c r="C152" i="10"/>
  <c r="C144" i="10"/>
  <c r="C138" i="10"/>
  <c r="C132" i="10"/>
  <c r="C126" i="10"/>
  <c r="C120" i="10"/>
  <c r="C114" i="10"/>
  <c r="C109" i="10"/>
  <c r="C102" i="10"/>
  <c r="C96" i="10"/>
  <c r="C90" i="10"/>
  <c r="C82" i="10"/>
  <c r="C76" i="10"/>
  <c r="C70" i="10"/>
  <c r="C59" i="10"/>
  <c r="C53" i="10"/>
  <c r="C48" i="10"/>
  <c r="C44" i="10"/>
  <c r="C38" i="10"/>
  <c r="C32" i="10"/>
  <c r="C26" i="10"/>
  <c r="C19" i="10"/>
  <c r="C343" i="10"/>
  <c r="C340" i="10"/>
  <c r="C336" i="10"/>
  <c r="C332" i="10"/>
  <c r="C327" i="10"/>
  <c r="C324" i="10"/>
  <c r="C320" i="10"/>
  <c r="C315" i="10"/>
  <c r="C311" i="10"/>
  <c r="C306" i="10"/>
  <c r="C298" i="10"/>
  <c r="C293" i="10"/>
  <c r="C288" i="10"/>
  <c r="C283" i="10"/>
  <c r="C277" i="10"/>
  <c r="C271" i="10"/>
  <c r="C266" i="10"/>
  <c r="C260" i="10"/>
  <c r="C255" i="10"/>
  <c r="C250" i="10"/>
  <c r="C245" i="10"/>
  <c r="C239" i="10"/>
  <c r="C233" i="10"/>
  <c r="C228" i="10"/>
  <c r="C223" i="10"/>
  <c r="C218" i="10"/>
  <c r="C213" i="10"/>
  <c r="C207" i="10"/>
  <c r="C201" i="10"/>
  <c r="C195" i="10"/>
  <c r="C189" i="10"/>
  <c r="C181" i="10"/>
  <c r="C174" i="10"/>
  <c r="C168" i="10"/>
  <c r="C159" i="10"/>
  <c r="C153" i="10"/>
  <c r="C148" i="10"/>
  <c r="C141" i="10"/>
  <c r="C135" i="10"/>
  <c r="C128" i="10"/>
  <c r="C123" i="10"/>
  <c r="C117" i="10"/>
  <c r="C110" i="10"/>
  <c r="C104" i="10"/>
  <c r="C98" i="10"/>
  <c r="C92" i="10"/>
  <c r="C86" i="10"/>
  <c r="C79" i="10"/>
  <c r="C71" i="10"/>
  <c r="C66" i="10"/>
  <c r="C61" i="10"/>
  <c r="C54" i="10"/>
  <c r="C47" i="10"/>
  <c r="C42" i="10"/>
  <c r="C36" i="10"/>
  <c r="C28" i="10"/>
  <c r="C20" i="10"/>
  <c r="C316" i="10"/>
  <c r="C307" i="10"/>
  <c r="C302" i="10"/>
  <c r="C297" i="10"/>
  <c r="C291" i="10"/>
  <c r="C286" i="10"/>
  <c r="C281" i="10"/>
  <c r="C276" i="10"/>
  <c r="C272" i="10"/>
  <c r="C267" i="10"/>
  <c r="C262" i="10"/>
  <c r="C257" i="10"/>
  <c r="C253" i="10"/>
  <c r="C249" i="10"/>
  <c r="C243" i="10"/>
  <c r="C235" i="10"/>
  <c r="C230" i="10"/>
  <c r="C224" i="10"/>
  <c r="C219" i="10"/>
  <c r="C214" i="10"/>
  <c r="C209" i="10"/>
  <c r="C203" i="10"/>
  <c r="C197" i="10"/>
  <c r="C191" i="10"/>
  <c r="C186" i="10"/>
  <c r="C182" i="10"/>
  <c r="C178" i="10"/>
  <c r="C172" i="10"/>
  <c r="C167" i="10"/>
  <c r="C160" i="10"/>
  <c r="C155" i="10"/>
  <c r="C150" i="10"/>
  <c r="C146" i="10"/>
  <c r="C143" i="10"/>
  <c r="C137" i="10"/>
  <c r="C131" i="10"/>
  <c r="C124" i="10"/>
  <c r="C118" i="10"/>
  <c r="C112" i="10"/>
  <c r="C106" i="10"/>
  <c r="C100" i="10"/>
  <c r="C94" i="10"/>
  <c r="C87" i="10"/>
  <c r="C81" i="10"/>
  <c r="C75" i="10"/>
  <c r="C68" i="10"/>
  <c r="C63" i="10"/>
  <c r="C57" i="10"/>
  <c r="C50" i="10"/>
  <c r="C45" i="10"/>
  <c r="C40" i="10"/>
  <c r="C35" i="10"/>
  <c r="C30" i="10"/>
  <c r="C24" i="10"/>
  <c r="C21" i="10"/>
  <c r="C345" i="10"/>
  <c r="C341" i="10"/>
  <c r="C337" i="10"/>
  <c r="C334" i="10"/>
  <c r="C328" i="10"/>
  <c r="C323" i="10"/>
  <c r="C318" i="10"/>
  <c r="C313" i="10"/>
  <c r="C309" i="10"/>
  <c r="C304" i="10"/>
  <c r="C300" i="10"/>
  <c r="C294" i="10"/>
  <c r="C289" i="10"/>
  <c r="C284" i="10"/>
  <c r="C280" i="10"/>
  <c r="C273" i="10"/>
  <c r="C268" i="10"/>
  <c r="C263" i="10"/>
  <c r="C258" i="10"/>
  <c r="C252" i="10"/>
  <c r="C247" i="10"/>
  <c r="C241" i="10"/>
  <c r="C237" i="10"/>
  <c r="C231" i="10"/>
  <c r="C226" i="10"/>
  <c r="C221" i="10"/>
  <c r="C215" i="10"/>
  <c r="C210" i="10"/>
  <c r="C204" i="10"/>
  <c r="C199" i="10"/>
  <c r="C194" i="10"/>
  <c r="C188" i="10"/>
  <c r="C184" i="10"/>
  <c r="C179" i="10"/>
  <c r="C173" i="10"/>
  <c r="C170" i="10"/>
  <c r="C165" i="10"/>
  <c r="C157" i="10"/>
  <c r="C151" i="10"/>
  <c r="C145" i="10"/>
  <c r="C139" i="10"/>
  <c r="C133" i="10"/>
  <c r="C127" i="10"/>
  <c r="C121" i="10"/>
  <c r="C115" i="10"/>
  <c r="C108" i="10"/>
  <c r="C101" i="10"/>
  <c r="C97" i="10"/>
  <c r="C91" i="10"/>
  <c r="C85" i="10"/>
  <c r="C77" i="10"/>
  <c r="C73" i="10"/>
  <c r="C67" i="10"/>
  <c r="C62" i="10"/>
  <c r="C56" i="10"/>
  <c r="C52" i="10"/>
  <c r="C46" i="10"/>
  <c r="C43" i="10"/>
  <c r="C37" i="10"/>
  <c r="C31" i="10"/>
  <c r="C25" i="10"/>
  <c r="C17" i="10"/>
  <c r="D1000" i="14"/>
  <c r="D1595" i="14"/>
  <c r="D1120" i="14"/>
  <c r="D952" i="14"/>
  <c r="D1924" i="14"/>
  <c r="D935" i="14"/>
  <c r="D190" i="14"/>
  <c r="D189" i="14"/>
  <c r="D347" i="14"/>
  <c r="D1489" i="14"/>
  <c r="D1948" i="14"/>
  <c r="D596" i="14"/>
  <c r="D460" i="14"/>
  <c r="D48" i="14"/>
  <c r="B42" i="24" s="1"/>
  <c r="D649" i="14"/>
  <c r="D486" i="14"/>
  <c r="D401" i="14"/>
  <c r="D1705" i="14"/>
  <c r="D177" i="14"/>
  <c r="D988" i="14"/>
  <c r="D976" i="14"/>
  <c r="D18" i="14"/>
  <c r="B12" i="24" s="1"/>
  <c r="D1753" i="14"/>
  <c r="D231" i="14"/>
  <c r="D1429" i="14"/>
  <c r="D1565" i="14"/>
  <c r="D26" i="14"/>
  <c r="B20" i="24" s="1"/>
  <c r="D405" i="14"/>
  <c r="D243" i="14"/>
  <c r="D848" i="14"/>
  <c r="D201" i="14"/>
  <c r="D138" i="14"/>
  <c r="D1897" i="14"/>
  <c r="D1720" i="14"/>
  <c r="D803" i="14"/>
  <c r="D937" i="14"/>
  <c r="D236" i="14"/>
  <c r="D693" i="14"/>
  <c r="D1945" i="14"/>
  <c r="D425" i="14"/>
  <c r="D1816" i="14"/>
  <c r="D72" i="14"/>
  <c r="B66" i="24" s="1"/>
  <c r="D83" i="14"/>
  <c r="B77" i="24" s="1"/>
  <c r="D780" i="14"/>
  <c r="D506" i="14"/>
  <c r="D285" i="14"/>
  <c r="D80" i="14"/>
  <c r="B74" i="24" s="1"/>
  <c r="D57" i="14"/>
  <c r="B51" i="24" s="1"/>
  <c r="D1279" i="14"/>
  <c r="D1457" i="14"/>
  <c r="D1744" i="14"/>
  <c r="D606" i="14"/>
  <c r="D416" i="14"/>
  <c r="D225" i="14"/>
  <c r="D1499" i="14"/>
  <c r="D1012" i="14"/>
  <c r="D609" i="14"/>
  <c r="D492" i="14"/>
  <c r="D165" i="14"/>
  <c r="D1711" i="14"/>
  <c r="D1330" i="14"/>
  <c r="D120" i="14"/>
  <c r="D1264" i="14"/>
  <c r="D470" i="14"/>
  <c r="D372" i="14"/>
  <c r="D1523" i="14"/>
  <c r="D1252" i="14"/>
  <c r="D791" i="14"/>
  <c r="D512" i="14"/>
  <c r="D1043" i="14"/>
  <c r="D980" i="14"/>
  <c r="D975" i="14"/>
  <c r="D62" i="14"/>
  <c r="B56" i="24" s="1"/>
  <c r="D1456" i="14"/>
  <c r="D489" i="14"/>
  <c r="D387" i="14"/>
  <c r="D1651" i="14"/>
  <c r="D1420" i="14"/>
  <c r="D895" i="14"/>
  <c r="D883" i="14"/>
  <c r="D377" i="14"/>
  <c r="D181" i="14"/>
  <c r="D552" i="14"/>
  <c r="D949" i="14"/>
  <c r="D323" i="14"/>
  <c r="D186" i="14"/>
  <c r="D1060" i="14"/>
  <c r="D1045" i="14"/>
  <c r="D615" i="14"/>
  <c r="D1603" i="14"/>
  <c r="D1354" i="14"/>
  <c r="D1960" i="14"/>
  <c r="D1888" i="14"/>
  <c r="D539" i="14"/>
  <c r="D1163" i="14"/>
  <c r="D1396" i="14"/>
  <c r="D551" i="14"/>
  <c r="D1357" i="14"/>
  <c r="D1295" i="14"/>
  <c r="D1179" i="14"/>
  <c r="D660" i="14"/>
  <c r="D150" i="14"/>
  <c r="D1912" i="14"/>
  <c r="D1216" i="14"/>
  <c r="D92" i="14"/>
  <c r="B86" i="24" s="1"/>
  <c r="D33" i="14"/>
  <c r="B27" i="24" s="1"/>
  <c r="D117" i="14"/>
  <c r="D1537" i="14"/>
  <c r="D1187" i="14"/>
  <c r="D344" i="14"/>
  <c r="D1132" i="14"/>
  <c r="D1972" i="14"/>
  <c r="D806" i="14"/>
  <c r="D713" i="14"/>
  <c r="D708" i="14"/>
  <c r="D846" i="14"/>
  <c r="D180" i="14"/>
  <c r="D1123" i="14"/>
  <c r="D1687" i="14"/>
  <c r="D199" i="14"/>
  <c r="D1469" i="14"/>
  <c r="D1293" i="14"/>
  <c r="D1360" i="14"/>
  <c r="D155" i="14"/>
  <c r="D904" i="14"/>
  <c r="D1792" i="14"/>
  <c r="D396" i="14"/>
  <c r="D303" i="14"/>
  <c r="D210" i="14"/>
  <c r="D1657" i="14"/>
  <c r="D1219" i="14"/>
  <c r="D363" i="14"/>
  <c r="D1204" i="14"/>
  <c r="D158" i="14"/>
  <c r="D875" i="14"/>
  <c r="D732" i="14"/>
  <c r="D728" i="14"/>
  <c r="D961" i="14"/>
  <c r="D892" i="14"/>
  <c r="D1139" i="14"/>
  <c r="D1703" i="14"/>
  <c r="D451" i="14"/>
  <c r="D1114" i="14"/>
  <c r="D1650" i="14"/>
  <c r="D641" i="14"/>
  <c r="D209" i="14"/>
  <c r="D47" i="14"/>
  <c r="B41" i="24" s="1"/>
  <c r="D1552" i="14"/>
  <c r="D420" i="14"/>
  <c r="D558" i="14"/>
  <c r="D593" i="14"/>
  <c r="D441" i="14"/>
  <c r="D206" i="14"/>
  <c r="D1715" i="14"/>
  <c r="D668" i="14"/>
  <c r="D1564" i="14"/>
  <c r="D320" i="14"/>
  <c r="D227" i="14"/>
  <c r="D168" i="14"/>
  <c r="D144" i="14"/>
  <c r="D1741" i="14"/>
  <c r="D500" i="14"/>
  <c r="D159" i="14"/>
  <c r="D1388" i="14"/>
  <c r="D661" i="14"/>
  <c r="D118" i="14"/>
  <c r="D955" i="14"/>
  <c r="D485" i="14"/>
  <c r="D992" i="14"/>
  <c r="D655" i="14"/>
  <c r="D109" i="14"/>
  <c r="B103" i="24" s="1"/>
  <c r="D116" i="14"/>
  <c r="B110" i="24" s="1"/>
  <c r="D444" i="14"/>
  <c r="D135" i="14"/>
  <c r="D1648" i="14"/>
  <c r="D440" i="14"/>
  <c r="D578" i="14"/>
  <c r="D627" i="14"/>
  <c r="D677" i="14"/>
  <c r="D437" i="14"/>
  <c r="D1739" i="14"/>
  <c r="D687" i="14"/>
  <c r="D1588" i="14"/>
  <c r="D428" i="14"/>
  <c r="D300" i="14"/>
  <c r="D203" i="14"/>
  <c r="D164" i="14"/>
  <c r="D1813" i="14"/>
  <c r="D519" i="14"/>
  <c r="D179" i="14"/>
  <c r="D1400" i="14"/>
  <c r="D832" i="14"/>
  <c r="D571" i="14"/>
  <c r="D131" i="14"/>
  <c r="D1384" i="14"/>
  <c r="D96" i="14"/>
  <c r="B90" i="24" s="1"/>
  <c r="D833" i="14"/>
  <c r="D720" i="14"/>
  <c r="D735" i="14"/>
  <c r="D510" i="14"/>
  <c r="D74" i="14"/>
  <c r="B68" i="24" s="1"/>
  <c r="D741" i="14"/>
  <c r="D1612" i="14"/>
  <c r="D315" i="14"/>
  <c r="D384" i="14"/>
  <c r="D326" i="14"/>
  <c r="D1837" i="14"/>
  <c r="D623" i="14"/>
  <c r="D591" i="14"/>
  <c r="D1025" i="14"/>
  <c r="D595" i="14"/>
  <c r="D351" i="14"/>
  <c r="D1480" i="14"/>
  <c r="D1240" i="14"/>
  <c r="D185" i="14"/>
  <c r="D852" i="14"/>
  <c r="D740" i="14"/>
  <c r="D809" i="14"/>
  <c r="D853" i="14"/>
  <c r="D564" i="14"/>
  <c r="D93" i="14"/>
  <c r="B87" i="24" s="1"/>
  <c r="D756" i="14"/>
  <c r="D1828" i="14"/>
  <c r="D575" i="14"/>
  <c r="D335" i="14"/>
  <c r="D419" i="14"/>
  <c r="D345" i="14"/>
  <c r="D509" i="14"/>
  <c r="D642" i="14"/>
  <c r="D611" i="14"/>
  <c r="D1844" i="14"/>
  <c r="D1193" i="14"/>
  <c r="D2001" i="14"/>
  <c r="D1974" i="14"/>
  <c r="D1839" i="14"/>
  <c r="D1704" i="14"/>
  <c r="D1596" i="14"/>
  <c r="D1473" i="14"/>
  <c r="D1362" i="14"/>
  <c r="D1248" i="14"/>
  <c r="D1128" i="14"/>
  <c r="D1020" i="14"/>
  <c r="D906" i="14"/>
  <c r="D1886" i="14"/>
  <c r="D1562" i="14"/>
  <c r="D1238" i="14"/>
  <c r="D926" i="14"/>
  <c r="D658" i="14"/>
  <c r="D484" i="14"/>
  <c r="D343" i="14"/>
  <c r="D169" i="14"/>
  <c r="D2002" i="14"/>
  <c r="D1738" i="14"/>
  <c r="D1474" i="14"/>
  <c r="D1234" i="14"/>
  <c r="D994" i="14"/>
  <c r="D1649" i="14"/>
  <c r="D355" i="14"/>
  <c r="D115" i="14"/>
  <c r="B109" i="24" s="1"/>
  <c r="D1853" i="14"/>
  <c r="D1697" i="14"/>
  <c r="D1409" i="14"/>
  <c r="D1253" i="14"/>
  <c r="D1109" i="14"/>
  <c r="D965" i="14"/>
  <c r="D844" i="14"/>
  <c r="D805" i="14"/>
  <c r="D763" i="14"/>
  <c r="D694" i="14"/>
  <c r="D622" i="14"/>
  <c r="D556" i="14"/>
  <c r="D487" i="14"/>
  <c r="D412" i="14"/>
  <c r="D319" i="14"/>
  <c r="D244" i="14"/>
  <c r="D127" i="14"/>
  <c r="D40" i="14"/>
  <c r="B34" i="24" s="1"/>
  <c r="D1904" i="14"/>
  <c r="D1760" i="14"/>
  <c r="D1616" i="14"/>
  <c r="D1472" i="14"/>
  <c r="D1328" i="14"/>
  <c r="D1184" i="14"/>
  <c r="D1040" i="14"/>
  <c r="D896" i="14"/>
  <c r="D1919" i="14"/>
  <c r="D1775" i="14"/>
  <c r="D1631" i="14"/>
  <c r="D1487" i="14"/>
  <c r="D1343" i="14"/>
  <c r="D1199" i="14"/>
  <c r="D1015" i="14"/>
  <c r="D719" i="14"/>
  <c r="D503" i="14"/>
  <c r="D287" i="14"/>
  <c r="D71" i="14"/>
  <c r="B65" i="24" s="1"/>
  <c r="D1883" i="14"/>
  <c r="D1675" i="14"/>
  <c r="D1451" i="14"/>
  <c r="D1235" i="14"/>
  <c r="D907" i="14"/>
  <c r="D368" i="14"/>
  <c r="D44" i="14"/>
  <c r="B38" i="24" s="1"/>
  <c r="D1465" i="14"/>
  <c r="D804" i="14"/>
  <c r="D407" i="14"/>
  <c r="D770" i="14"/>
  <c r="D338" i="14"/>
  <c r="D1036" i="14"/>
  <c r="D362" i="14"/>
  <c r="D911" i="14"/>
  <c r="D617" i="14"/>
  <c r="D1981" i="14"/>
  <c r="D1693" i="14"/>
  <c r="D1405" i="14"/>
  <c r="D1117" i="14"/>
  <c r="D812" i="14"/>
  <c r="D1968" i="14"/>
  <c r="D1827" i="14"/>
  <c r="D1695" i="14"/>
  <c r="D1581" i="14"/>
  <c r="D1467" i="14"/>
  <c r="D1359" i="14"/>
  <c r="D1230" i="14"/>
  <c r="D1119" i="14"/>
  <c r="D1005" i="14"/>
  <c r="D897" i="14"/>
  <c r="D1826" i="14"/>
  <c r="D1514" i="14"/>
  <c r="D1202" i="14"/>
  <c r="D890" i="14"/>
  <c r="D640" i="14"/>
  <c r="D478" i="14"/>
  <c r="D334" i="14"/>
  <c r="D154" i="14"/>
  <c r="D1978" i="14"/>
  <c r="D1702" i="14"/>
  <c r="D1450" i="14"/>
  <c r="D1222" i="14"/>
  <c r="D982" i="14"/>
  <c r="D1637" i="14"/>
  <c r="D340" i="14"/>
  <c r="D97" i="14"/>
  <c r="B91" i="24" s="1"/>
  <c r="D1841" i="14"/>
  <c r="D1685" i="14"/>
  <c r="D1397" i="14"/>
  <c r="D1241" i="14"/>
  <c r="D1097" i="14"/>
  <c r="D953" i="14"/>
  <c r="D841" i="14"/>
  <c r="D802" i="14"/>
  <c r="D757" i="14"/>
  <c r="D685" i="14"/>
  <c r="D616" i="14"/>
  <c r="D550" i="14"/>
  <c r="D481" i="14"/>
  <c r="D406" i="14"/>
  <c r="D310" i="14"/>
  <c r="D238" i="14"/>
  <c r="D121" i="14"/>
  <c r="D31" i="14"/>
  <c r="B25" i="24" s="1"/>
  <c r="D1892" i="14"/>
  <c r="D1748" i="14"/>
  <c r="D1604" i="14"/>
  <c r="D1460" i="14"/>
  <c r="D1316" i="14"/>
  <c r="D1172" i="14"/>
  <c r="D1028" i="14"/>
  <c r="D884" i="14"/>
  <c r="D1903" i="14"/>
  <c r="D1759" i="14"/>
  <c r="D1615" i="14"/>
  <c r="D1471" i="14"/>
  <c r="D1327" i="14"/>
  <c r="D1183" i="14"/>
  <c r="D995" i="14"/>
  <c r="D699" i="14"/>
  <c r="D483" i="14"/>
  <c r="D267" i="14"/>
  <c r="D51" i="14"/>
  <c r="B45" i="24" s="1"/>
  <c r="D1867" i="14"/>
  <c r="D1667" i="14"/>
  <c r="D1427" i="14"/>
  <c r="D1211" i="14"/>
  <c r="D834" i="14"/>
  <c r="D348" i="14"/>
  <c r="D24" i="14"/>
  <c r="B18" i="24" s="1"/>
  <c r="D1417" i="14"/>
  <c r="D785" i="14"/>
  <c r="D353" i="14"/>
  <c r="D755" i="14"/>
  <c r="D269" i="14"/>
  <c r="D1009" i="14"/>
  <c r="D327" i="14"/>
  <c r="D859" i="14"/>
  <c r="D528" i="14"/>
  <c r="D1957" i="14"/>
  <c r="D1669" i="14"/>
  <c r="D1381" i="14"/>
  <c r="D1093" i="14"/>
  <c r="D792" i="14"/>
  <c r="D576" i="14"/>
  <c r="D1950" i="14"/>
  <c r="D1806" i="14"/>
  <c r="D1692" i="14"/>
  <c r="D1572" i="14"/>
  <c r="D1455" i="14"/>
  <c r="D1338" i="14"/>
  <c r="D1224" i="14"/>
  <c r="D1116" i="14"/>
  <c r="D996" i="14"/>
  <c r="D891" i="14"/>
  <c r="D1802" i="14"/>
  <c r="D1490" i="14"/>
  <c r="D1178" i="14"/>
  <c r="D866" i="14"/>
  <c r="D625" i="14"/>
  <c r="D472" i="14"/>
  <c r="D316" i="14"/>
  <c r="D148" i="14"/>
  <c r="D1954" i="14"/>
  <c r="D1690" i="14"/>
  <c r="D1438" i="14"/>
  <c r="D1198" i="14"/>
  <c r="D970" i="14"/>
  <c r="D1613" i="14"/>
  <c r="D325" i="14"/>
  <c r="D85" i="14"/>
  <c r="B79" i="24" s="1"/>
  <c r="D1817" i="14"/>
  <c r="D1673" i="14"/>
  <c r="D1385" i="14"/>
  <c r="D1229" i="14"/>
  <c r="D1085" i="14"/>
  <c r="D941" i="14"/>
  <c r="D838" i="14"/>
  <c r="D799" i="14"/>
  <c r="D751" i="14"/>
  <c r="D679" i="14"/>
  <c r="D610" i="14"/>
  <c r="D544" i="14"/>
  <c r="D469" i="14"/>
  <c r="D400" i="14"/>
  <c r="D304" i="14"/>
  <c r="D226" i="14"/>
  <c r="D112" i="14"/>
  <c r="B106" i="24" s="1"/>
  <c r="D22" i="14"/>
  <c r="B16" i="24" s="1"/>
  <c r="D1880" i="14"/>
  <c r="D1736" i="14"/>
  <c r="D1592" i="14"/>
  <c r="D1448" i="14"/>
  <c r="D1304" i="14"/>
  <c r="D1160" i="14"/>
  <c r="D1016" i="14"/>
  <c r="D872" i="14"/>
  <c r="D1895" i="14"/>
  <c r="D1751" i="14"/>
  <c r="D1607" i="14"/>
  <c r="D1463" i="14"/>
  <c r="D1319" i="14"/>
  <c r="D1175" i="14"/>
  <c r="D943" i="14"/>
  <c r="D680" i="14"/>
  <c r="D464" i="14"/>
  <c r="D248" i="14"/>
  <c r="D32" i="14"/>
  <c r="B26" i="24" s="1"/>
  <c r="D1843" i="14"/>
  <c r="D1643" i="14"/>
  <c r="D1403" i="14"/>
  <c r="D1195" i="14"/>
  <c r="D815" i="14"/>
  <c r="D329" i="14"/>
  <c r="D1993" i="14"/>
  <c r="D1369" i="14"/>
  <c r="D765" i="14"/>
  <c r="D333" i="14"/>
  <c r="D1947" i="14"/>
  <c r="D1800" i="14"/>
  <c r="D1680" i="14"/>
  <c r="D1560" i="14"/>
  <c r="D1452" i="14"/>
  <c r="D1329" i="14"/>
  <c r="D1218" i="14"/>
  <c r="D1104" i="14"/>
  <c r="D984" i="14"/>
  <c r="D879" i="14"/>
  <c r="D1778" i="14"/>
  <c r="D1466" i="14"/>
  <c r="D1154" i="14"/>
  <c r="D811" i="14"/>
  <c r="D607" i="14"/>
  <c r="D445" i="14"/>
  <c r="D307" i="14"/>
  <c r="D142" i="14"/>
  <c r="D1930" i="14"/>
  <c r="D1666" i="14"/>
  <c r="D1426" i="14"/>
  <c r="D1162" i="14"/>
  <c r="D958" i="14"/>
  <c r="D1529" i="14"/>
  <c r="D313" i="14"/>
  <c r="D58" i="14"/>
  <c r="B52" i="24" s="1"/>
  <c r="D1805" i="14"/>
  <c r="D1661" i="14"/>
  <c r="D1373" i="14"/>
  <c r="D1217" i="14"/>
  <c r="D1073" i="14"/>
  <c r="D929" i="14"/>
  <c r="D835" i="14"/>
  <c r="D796" i="14"/>
  <c r="D745" i="14"/>
  <c r="D673" i="14"/>
  <c r="D604" i="14"/>
  <c r="D538" i="14"/>
  <c r="D466" i="14"/>
  <c r="D394" i="14"/>
  <c r="D295" i="14"/>
  <c r="D214" i="14"/>
  <c r="D106" i="14"/>
  <c r="B100" i="24" s="1"/>
  <c r="D2012" i="14"/>
  <c r="D1868" i="14"/>
  <c r="D1724" i="14"/>
  <c r="D1580" i="14"/>
  <c r="D1436" i="14"/>
  <c r="D1292" i="14"/>
  <c r="D1148" i="14"/>
  <c r="D1004" i="14"/>
  <c r="D860" i="14"/>
  <c r="D1879" i="14"/>
  <c r="D1735" i="14"/>
  <c r="D1591" i="14"/>
  <c r="D1447" i="14"/>
  <c r="D1303" i="14"/>
  <c r="D1159" i="14"/>
  <c r="D923" i="14"/>
  <c r="D665" i="14"/>
  <c r="D2016" i="14"/>
  <c r="D1875" i="14"/>
  <c r="D1743" i="14"/>
  <c r="D1626" i="14"/>
  <c r="D1512" i="14"/>
  <c r="D1404" i="14"/>
  <c r="D1284" i="14"/>
  <c r="D1167" i="14"/>
  <c r="D1050" i="14"/>
  <c r="D936" i="14"/>
  <c r="D1970" i="14"/>
  <c r="D1646" i="14"/>
  <c r="D1334" i="14"/>
  <c r="D1022" i="14"/>
  <c r="D703" i="14"/>
  <c r="D529" i="14"/>
  <c r="D391" i="14"/>
  <c r="D229" i="14"/>
  <c r="D61" i="14"/>
  <c r="B55" i="24" s="1"/>
  <c r="D1822" i="14"/>
  <c r="D1546" i="14"/>
  <c r="D1306" i="14"/>
  <c r="D1078" i="14"/>
  <c r="D2009" i="14"/>
  <c r="D1277" i="14"/>
  <c r="D178" i="14"/>
  <c r="D1961" i="14"/>
  <c r="D1745" i="14"/>
  <c r="D1553" i="14"/>
  <c r="D1313" i="14"/>
  <c r="D1157" i="14"/>
  <c r="D1013" i="14"/>
  <c r="D869" i="14"/>
  <c r="D820" i="14"/>
  <c r="D778" i="14"/>
  <c r="D718" i="14"/>
  <c r="D643" i="14"/>
  <c r="D577" i="14"/>
  <c r="D508" i="14"/>
  <c r="D436" i="14"/>
  <c r="D352" i="14"/>
  <c r="D265" i="14"/>
  <c r="D172" i="14"/>
  <c r="D73" i="14"/>
  <c r="B67" i="24" s="1"/>
  <c r="D1952" i="14"/>
  <c r="D1808" i="14"/>
  <c r="D1664" i="14"/>
  <c r="D1520" i="14"/>
  <c r="D1376" i="14"/>
  <c r="D1232" i="14"/>
  <c r="D1088" i="14"/>
  <c r="D944" i="14"/>
  <c r="D1967" i="14"/>
  <c r="D1823" i="14"/>
  <c r="D1679" i="14"/>
  <c r="D1535" i="14"/>
  <c r="D1391" i="14"/>
  <c r="D1247" i="14"/>
  <c r="D1103" i="14"/>
  <c r="D788" i="14"/>
  <c r="D572" i="14"/>
  <c r="D356" i="14"/>
  <c r="D140" i="14"/>
  <c r="D1979" i="14"/>
  <c r="D1747" i="14"/>
  <c r="D1547" i="14"/>
  <c r="D1291" i="14"/>
  <c r="D1099" i="14"/>
  <c r="D530" i="14"/>
  <c r="D167" i="14"/>
  <c r="D1681" i="14"/>
  <c r="D1081" i="14"/>
  <c r="D534" i="14"/>
  <c r="D991" i="14"/>
  <c r="D465" i="14"/>
  <c r="D107" i="14"/>
  <c r="B101" i="24" s="1"/>
  <c r="D543" i="14"/>
  <c r="D146" i="14"/>
  <c r="D690" i="14"/>
  <c r="D332" i="14"/>
  <c r="D1789" i="14"/>
  <c r="D1501" i="14"/>
  <c r="D1213" i="14"/>
  <c r="D916" i="14"/>
  <c r="D669" i="14"/>
  <c r="D2010" i="14"/>
  <c r="D1866" i="14"/>
  <c r="D1740" i="14"/>
  <c r="D1617" i="14"/>
  <c r="D1506" i="14"/>
  <c r="D1392" i="14"/>
  <c r="D1272" i="14"/>
  <c r="D1164" i="14"/>
  <c r="D1041" i="14"/>
  <c r="D930" i="14"/>
  <c r="D1946" i="14"/>
  <c r="D1622" i="14"/>
  <c r="D1310" i="14"/>
  <c r="D998" i="14"/>
  <c r="D688" i="14"/>
  <c r="D517" i="14"/>
  <c r="D376" i="14"/>
  <c r="D211" i="14"/>
  <c r="D52" i="14"/>
  <c r="B46" i="24" s="1"/>
  <c r="D1798" i="14"/>
  <c r="D1534" i="14"/>
  <c r="D1294" i="14"/>
  <c r="D1066" i="14"/>
  <c r="D1997" i="14"/>
  <c r="D754" i="14"/>
  <c r="D166" i="14"/>
  <c r="D1925" i="14"/>
  <c r="D1733" i="14"/>
  <c r="D1493" i="14"/>
  <c r="D1301" i="14"/>
  <c r="D1145" i="14"/>
  <c r="D1001" i="14"/>
  <c r="D857" i="14"/>
  <c r="D817" i="14"/>
  <c r="D775" i="14"/>
  <c r="D712" i="14"/>
  <c r="D637" i="14"/>
  <c r="D574" i="14"/>
  <c r="D502" i="14"/>
  <c r="D430" i="14"/>
  <c r="D346" i="14"/>
  <c r="D262" i="14"/>
  <c r="D163" i="14"/>
  <c r="D64" i="14"/>
  <c r="B58" i="24" s="1"/>
  <c r="D1940" i="14"/>
  <c r="D1796" i="14"/>
  <c r="D1652" i="14"/>
  <c r="D1508" i="14"/>
  <c r="D1364" i="14"/>
  <c r="D1220" i="14"/>
  <c r="D1076" i="14"/>
  <c r="D932" i="14"/>
  <c r="D1951" i="14"/>
  <c r="D1807" i="14"/>
  <c r="D1663" i="14"/>
  <c r="D1519" i="14"/>
  <c r="D1375" i="14"/>
  <c r="D1231" i="14"/>
  <c r="D1087" i="14"/>
  <c r="D773" i="14"/>
  <c r="D557" i="14"/>
  <c r="D341" i="14"/>
  <c r="D125" i="14"/>
  <c r="D1955" i="14"/>
  <c r="D1723" i="14"/>
  <c r="D1531" i="14"/>
  <c r="D1283" i="14"/>
  <c r="D1075" i="14"/>
  <c r="D491" i="14"/>
  <c r="D152" i="14"/>
  <c r="D1633" i="14"/>
  <c r="D1024" i="14"/>
  <c r="D515" i="14"/>
  <c r="D971" i="14"/>
  <c r="D446" i="14"/>
  <c r="D87" i="14"/>
  <c r="B81" i="24" s="1"/>
  <c r="D524" i="14"/>
  <c r="D111" i="14"/>
  <c r="B105" i="24" s="1"/>
  <c r="D671" i="14"/>
  <c r="D312" i="14"/>
  <c r="D1765" i="14"/>
  <c r="D1477" i="14"/>
  <c r="D1189" i="14"/>
  <c r="D889" i="14"/>
  <c r="D650" i="14"/>
  <c r="D2007" i="14"/>
  <c r="D1860" i="14"/>
  <c r="D1725" i="14"/>
  <c r="D1611" i="14"/>
  <c r="D1503" i="14"/>
  <c r="D1374" i="14"/>
  <c r="D1263" i="14"/>
  <c r="D1149" i="14"/>
  <c r="D1035" i="14"/>
  <c r="D927" i="14"/>
  <c r="D1934" i="14"/>
  <c r="D1610" i="14"/>
  <c r="D1298" i="14"/>
  <c r="D986" i="14"/>
  <c r="D682" i="14"/>
  <c r="D511" i="14"/>
  <c r="D364" i="14"/>
  <c r="D196" i="14"/>
  <c r="D46" i="14"/>
  <c r="B40" i="24" s="1"/>
  <c r="D1774" i="14"/>
  <c r="D1510" i="14"/>
  <c r="D1282" i="14"/>
  <c r="D1042" i="14"/>
  <c r="D1949" i="14"/>
  <c r="D457" i="14"/>
  <c r="D157" i="14"/>
  <c r="D1877" i="14"/>
  <c r="D1721" i="14"/>
  <c r="D1481" i="14"/>
  <c r="D1289" i="14"/>
  <c r="D1133" i="14"/>
  <c r="D989" i="14"/>
  <c r="D850" i="14"/>
  <c r="D814" i="14"/>
  <c r="D772" i="14"/>
  <c r="D706" i="14"/>
  <c r="D634" i="14"/>
  <c r="D568" i="14"/>
  <c r="D496" i="14"/>
  <c r="D424" i="14"/>
  <c r="D337" i="14"/>
  <c r="D256" i="14"/>
  <c r="D151" i="14"/>
  <c r="D55" i="14"/>
  <c r="B49" i="24" s="1"/>
  <c r="D1928" i="14"/>
  <c r="D1784" i="14"/>
  <c r="D1640" i="14"/>
  <c r="D1496" i="14"/>
  <c r="D1352" i="14"/>
  <c r="D1208" i="14"/>
  <c r="D1064" i="14"/>
  <c r="D920" i="14"/>
  <c r="D1943" i="14"/>
  <c r="D1799" i="14"/>
  <c r="D1655" i="14"/>
  <c r="D1511" i="14"/>
  <c r="D1367" i="14"/>
  <c r="D1223" i="14"/>
  <c r="D1079" i="14"/>
  <c r="D753" i="14"/>
  <c r="D537" i="14"/>
  <c r="D321" i="14"/>
  <c r="D105" i="14"/>
  <c r="B99" i="24" s="1"/>
  <c r="D1931" i="14"/>
  <c r="D1699" i="14"/>
  <c r="D1507" i="14"/>
  <c r="D1267" i="14"/>
  <c r="D1067" i="14"/>
  <c r="D422" i="14"/>
  <c r="D132" i="14"/>
  <c r="D1561" i="14"/>
  <c r="D997" i="14"/>
  <c r="D495" i="14"/>
  <c r="D824" i="14"/>
  <c r="D1983" i="14"/>
  <c r="D1842" i="14"/>
  <c r="D1716" i="14"/>
  <c r="D1599" i="14"/>
  <c r="D1482" i="14"/>
  <c r="D1368" i="14"/>
  <c r="D1260" i="14"/>
  <c r="D1140" i="14"/>
  <c r="D1023" i="14"/>
  <c r="D924" i="14"/>
  <c r="D1922" i="14"/>
  <c r="D1598" i="14"/>
  <c r="D1286" i="14"/>
  <c r="D962" i="14"/>
  <c r="D676" i="14"/>
  <c r="D505" i="14"/>
  <c r="D349" i="14"/>
  <c r="D184" i="14"/>
  <c r="D2014" i="14"/>
  <c r="D1762" i="14"/>
  <c r="D1486" i="14"/>
  <c r="D1270" i="14"/>
  <c r="D1006" i="14"/>
  <c r="D1913" i="14"/>
  <c r="D367" i="14"/>
  <c r="D145" i="14"/>
  <c r="D1865" i="14"/>
  <c r="D1709" i="14"/>
  <c r="D1421" i="14"/>
  <c r="D1265" i="14"/>
  <c r="D1121" i="14"/>
  <c r="D977" i="14"/>
  <c r="D847" i="14"/>
  <c r="D808" i="14"/>
  <c r="D766" i="14"/>
  <c r="D700" i="14"/>
  <c r="D628" i="14"/>
  <c r="D565" i="14"/>
  <c r="D493" i="14"/>
  <c r="D418" i="14"/>
  <c r="D328" i="14"/>
  <c r="D250" i="14"/>
  <c r="D139" i="14"/>
  <c r="D49" i="14"/>
  <c r="B43" i="24" s="1"/>
  <c r="D1916" i="14"/>
  <c r="D1772" i="14"/>
  <c r="D1628" i="14"/>
  <c r="D1484" i="14"/>
  <c r="D1340" i="14"/>
  <c r="D1196" i="14"/>
  <c r="D1052" i="14"/>
  <c r="D908" i="14"/>
  <c r="D1927" i="14"/>
  <c r="D1783" i="14"/>
  <c r="D1639" i="14"/>
  <c r="D1495" i="14"/>
  <c r="D1351" i="14"/>
  <c r="D1207" i="14"/>
  <c r="D1063" i="14"/>
  <c r="D734" i="14"/>
  <c r="D518" i="14"/>
  <c r="D302" i="14"/>
  <c r="D86" i="14"/>
  <c r="B80" i="24" s="1"/>
  <c r="D1907" i="14"/>
  <c r="D1691" i="14"/>
  <c r="D1483" i="14"/>
  <c r="D1259" i="14"/>
  <c r="D1031" i="14"/>
  <c r="D402" i="14"/>
  <c r="D113" i="14"/>
  <c r="B107" i="24" s="1"/>
  <c r="D1513" i="14"/>
  <c r="D880" i="14"/>
  <c r="D426" i="14"/>
  <c r="D789" i="14"/>
  <c r="D1791" i="14"/>
  <c r="D1437" i="14"/>
  <c r="D1086" i="14"/>
  <c r="D1766" i="14"/>
  <c r="D769" i="14"/>
  <c r="D283" i="14"/>
  <c r="D1642" i="14"/>
  <c r="D922" i="14"/>
  <c r="D34" i="14"/>
  <c r="B28" i="24" s="1"/>
  <c r="D1361" i="14"/>
  <c r="D917" i="14"/>
  <c r="D739" i="14"/>
  <c r="D532" i="14"/>
  <c r="D289" i="14"/>
  <c r="D2000" i="14"/>
  <c r="D1568" i="14"/>
  <c r="D1136" i="14"/>
  <c r="D1871" i="14"/>
  <c r="D1439" i="14"/>
  <c r="D871" i="14"/>
  <c r="D375" i="14"/>
  <c r="D1819" i="14"/>
  <c r="D1315" i="14"/>
  <c r="D314" i="14"/>
  <c r="D1273" i="14"/>
  <c r="D1051" i="14"/>
  <c r="D176" i="14"/>
  <c r="D381" i="14"/>
  <c r="D764" i="14"/>
  <c r="D2005" i="14"/>
  <c r="D1573" i="14"/>
  <c r="D1141" i="14"/>
  <c r="D723" i="14"/>
  <c r="D453" i="14"/>
  <c r="D237" i="14"/>
  <c r="D21" i="14"/>
  <c r="B15" i="24" s="1"/>
  <c r="D797" i="14"/>
  <c r="D581" i="14"/>
  <c r="D365" i="14"/>
  <c r="D149" i="14"/>
  <c r="D856" i="14"/>
  <c r="D639" i="14"/>
  <c r="D423" i="14"/>
  <c r="D207" i="14"/>
  <c r="D1039" i="14"/>
  <c r="D737" i="14"/>
  <c r="D521" i="14"/>
  <c r="D305" i="14"/>
  <c r="D89" i="14"/>
  <c r="B83" i="24" s="1"/>
  <c r="D1804" i="14"/>
  <c r="D1516" i="14"/>
  <c r="D1228" i="14"/>
  <c r="D868" i="14"/>
  <c r="D648" i="14"/>
  <c r="D432" i="14"/>
  <c r="D216" i="14"/>
  <c r="D1915" i="14"/>
  <c r="D1475" i="14"/>
  <c r="D979" i="14"/>
  <c r="D545" i="14"/>
  <c r="D1969" i="14"/>
  <c r="D1441" i="14"/>
  <c r="D819" i="14"/>
  <c r="D318" i="14"/>
  <c r="D1057" i="14"/>
  <c r="D554" i="14"/>
  <c r="D964" i="14"/>
  <c r="D597" i="14"/>
  <c r="D200" i="14"/>
  <c r="D582" i="14"/>
  <c r="D1600" i="14"/>
  <c r="D783" i="14"/>
  <c r="D170" i="14"/>
  <c r="D1336" i="14"/>
  <c r="D513" i="14"/>
  <c r="D1768" i="14"/>
  <c r="D729" i="14"/>
  <c r="D228" i="14"/>
  <c r="D877" i="14"/>
  <c r="D17" i="14"/>
  <c r="B11" i="24" s="1"/>
  <c r="D294" i="14"/>
  <c r="D840" i="14"/>
  <c r="D192" i="14"/>
  <c r="D717" i="14"/>
  <c r="D501" i="14"/>
  <c r="D1770" i="14"/>
  <c r="D1428" i="14"/>
  <c r="D1080" i="14"/>
  <c r="D1754" i="14"/>
  <c r="D760" i="14"/>
  <c r="D259" i="14"/>
  <c r="D1618" i="14"/>
  <c r="D910" i="14"/>
  <c r="D25" i="14"/>
  <c r="B19" i="24" s="1"/>
  <c r="D1349" i="14"/>
  <c r="D905" i="14"/>
  <c r="D733" i="14"/>
  <c r="D526" i="14"/>
  <c r="D280" i="14"/>
  <c r="D1988" i="14"/>
  <c r="D1556" i="14"/>
  <c r="D1124" i="14"/>
  <c r="D1855" i="14"/>
  <c r="D1423" i="14"/>
  <c r="D842" i="14"/>
  <c r="D233" i="14"/>
  <c r="D1811" i="14"/>
  <c r="D1307" i="14"/>
  <c r="D1225" i="14"/>
  <c r="D662" i="14"/>
  <c r="D161" i="14"/>
  <c r="D308" i="14"/>
  <c r="D744" i="14"/>
  <c r="D1933" i="14"/>
  <c r="D1549" i="14"/>
  <c r="D1069" i="14"/>
  <c r="D704" i="14"/>
  <c r="D434" i="14"/>
  <c r="D218" i="14"/>
  <c r="D731" i="14"/>
  <c r="D782" i="14"/>
  <c r="D566" i="14"/>
  <c r="D350" i="14"/>
  <c r="D134" i="14"/>
  <c r="D624" i="14"/>
  <c r="D408" i="14"/>
  <c r="D1019" i="14"/>
  <c r="D1761" i="14"/>
  <c r="D1416" i="14"/>
  <c r="D1074" i="14"/>
  <c r="D1718" i="14"/>
  <c r="D736" i="14"/>
  <c r="D241" i="14"/>
  <c r="D1594" i="14"/>
  <c r="D886" i="14"/>
  <c r="D1985" i="14"/>
  <c r="D1337" i="14"/>
  <c r="D893" i="14"/>
  <c r="D727" i="14"/>
  <c r="D520" i="14"/>
  <c r="D277" i="14"/>
  <c r="D1976" i="14"/>
  <c r="D1544" i="14"/>
  <c r="D1112" i="14"/>
  <c r="D1847" i="14"/>
  <c r="D1415" i="14"/>
  <c r="D827" i="14"/>
  <c r="D213" i="14"/>
  <c r="D1787" i="14"/>
  <c r="D1171" i="14"/>
  <c r="D260" i="14"/>
  <c r="D1177" i="14"/>
  <c r="D608" i="14"/>
  <c r="D141" i="14"/>
  <c r="D273" i="14"/>
  <c r="D710" i="14"/>
  <c r="D1909" i="14"/>
  <c r="D1525" i="14"/>
  <c r="D1055" i="14"/>
  <c r="D684" i="14"/>
  <c r="D414" i="14"/>
  <c r="D198" i="14"/>
  <c r="D63" i="14"/>
  <c r="B57" i="24" s="1"/>
  <c r="D762" i="14"/>
  <c r="D546" i="14"/>
  <c r="D330" i="14"/>
  <c r="D114" i="14"/>
  <c r="B108" i="24" s="1"/>
  <c r="D821" i="14"/>
  <c r="D605" i="14"/>
  <c r="D389" i="14"/>
  <c r="D173" i="14"/>
  <c r="D967" i="14"/>
  <c r="D698" i="14"/>
  <c r="D482" i="14"/>
  <c r="D266" i="14"/>
  <c r="D50" i="14"/>
  <c r="B44" i="24" s="1"/>
  <c r="D1756" i="14"/>
  <c r="D1468" i="14"/>
  <c r="D1180" i="14"/>
  <c r="D830" i="14"/>
  <c r="D614" i="14"/>
  <c r="D398" i="14"/>
  <c r="D182" i="14"/>
  <c r="D1859" i="14"/>
  <c r="D1435" i="14"/>
  <c r="D887" i="14"/>
  <c r="D476" i="14"/>
  <c r="D1849" i="14"/>
  <c r="D1297" i="14"/>
  <c r="D1755" i="14"/>
  <c r="D1407" i="14"/>
  <c r="D1071" i="14"/>
  <c r="D1670" i="14"/>
  <c r="D715" i="14"/>
  <c r="D232" i="14"/>
  <c r="D1582" i="14"/>
  <c r="D862" i="14"/>
  <c r="D1973" i="14"/>
  <c r="D1325" i="14"/>
  <c r="D881" i="14"/>
  <c r="D724" i="14"/>
  <c r="D514" i="14"/>
  <c r="D274" i="14"/>
  <c r="D1964" i="14"/>
  <c r="D1532" i="14"/>
  <c r="D1100" i="14"/>
  <c r="D1831" i="14"/>
  <c r="D1399" i="14"/>
  <c r="D807" i="14"/>
  <c r="D194" i="14"/>
  <c r="D1771" i="14"/>
  <c r="D1147" i="14"/>
  <c r="D240" i="14"/>
  <c r="D711" i="14"/>
  <c r="D573" i="14"/>
  <c r="D68" i="14"/>
  <c r="B62" i="24" s="1"/>
  <c r="D254" i="14"/>
  <c r="D656" i="14"/>
  <c r="D1885" i="14"/>
  <c r="D1453" i="14"/>
  <c r="D1048" i="14"/>
  <c r="D630" i="14"/>
  <c r="D399" i="14"/>
  <c r="D183" i="14"/>
  <c r="D1027" i="14"/>
  <c r="D743" i="14"/>
  <c r="D527" i="14"/>
  <c r="D311" i="14"/>
  <c r="D95" i="14"/>
  <c r="B89" i="24" s="1"/>
  <c r="D801" i="14"/>
  <c r="D585" i="14"/>
  <c r="D369" i="14"/>
  <c r="D153" i="14"/>
  <c r="D947" i="14"/>
  <c r="D683" i="14"/>
  <c r="D467" i="14"/>
  <c r="D251" i="14"/>
  <c r="D35" i="14"/>
  <c r="B29" i="24" s="1"/>
  <c r="D1732" i="14"/>
  <c r="D1444" i="14"/>
  <c r="D1156" i="14"/>
  <c r="D810" i="14"/>
  <c r="D594" i="14"/>
  <c r="D378" i="14"/>
  <c r="D162" i="14"/>
  <c r="D1795" i="14"/>
  <c r="D1411" i="14"/>
  <c r="D800" i="14"/>
  <c r="D456" i="14"/>
  <c r="D1825" i="14"/>
  <c r="D1249" i="14"/>
  <c r="D1935" i="14"/>
  <c r="D1551" i="14"/>
  <c r="D1215" i="14"/>
  <c r="D876" i="14"/>
  <c r="D1142" i="14"/>
  <c r="D433" i="14"/>
  <c r="D1918" i="14"/>
  <c r="D1150" i="14"/>
  <c r="D268" i="14"/>
  <c r="D1601" i="14"/>
  <c r="D1061" i="14"/>
  <c r="D793" i="14"/>
  <c r="D598" i="14"/>
  <c r="D385" i="14"/>
  <c r="D100" i="14"/>
  <c r="B94" i="24" s="1"/>
  <c r="D1712" i="14"/>
  <c r="D1280" i="14"/>
  <c r="D2015" i="14"/>
  <c r="D1583" i="14"/>
  <c r="D1151" i="14"/>
  <c r="D449" i="14"/>
  <c r="D2011" i="14"/>
  <c r="D1571" i="14"/>
  <c r="D707" i="14"/>
  <c r="D1801" i="14"/>
  <c r="D264" i="14"/>
  <c r="D357" i="14"/>
  <c r="D759" i="14"/>
  <c r="D38" i="14"/>
  <c r="B32" i="24" s="1"/>
  <c r="D455" i="14"/>
  <c r="D1717" i="14"/>
  <c r="D1285" i="14"/>
  <c r="D831" i="14"/>
  <c r="D522" i="14"/>
  <c r="D306" i="14"/>
  <c r="D90" i="14"/>
  <c r="B84" i="24" s="1"/>
  <c r="D863" i="14"/>
  <c r="D1908" i="14"/>
  <c r="D1548" i="14"/>
  <c r="D1194" i="14"/>
  <c r="D873" i="14"/>
  <c r="D1130" i="14"/>
  <c r="D427" i="14"/>
  <c r="D1906" i="14"/>
  <c r="D1138" i="14"/>
  <c r="D253" i="14"/>
  <c r="D1589" i="14"/>
  <c r="D1049" i="14"/>
  <c r="D790" i="14"/>
  <c r="D1902" i="14"/>
  <c r="D1536" i="14"/>
  <c r="D1185" i="14"/>
  <c r="D864" i="14"/>
  <c r="D1082" i="14"/>
  <c r="D421" i="14"/>
  <c r="D1858" i="14"/>
  <c r="D1126" i="14"/>
  <c r="D220" i="14"/>
  <c r="D1577" i="14"/>
  <c r="D1037" i="14"/>
  <c r="D787" i="14"/>
  <c r="D586" i="14"/>
  <c r="D373" i="14"/>
  <c r="D88" i="14"/>
  <c r="B82" i="24" s="1"/>
  <c r="D1688" i="14"/>
  <c r="D1256" i="14"/>
  <c r="D1991" i="14"/>
  <c r="D1559" i="14"/>
  <c r="D1127" i="14"/>
  <c r="D410" i="14"/>
  <c r="D1987" i="14"/>
  <c r="D1339" i="14"/>
  <c r="D618" i="14"/>
  <c r="D1345" i="14"/>
  <c r="D102" i="14"/>
  <c r="B96" i="24" s="1"/>
  <c r="D215" i="14"/>
  <c r="D612" i="14"/>
  <c r="D798" i="14"/>
  <c r="D366" i="14"/>
  <c r="D1621" i="14"/>
  <c r="D1237" i="14"/>
  <c r="D758" i="14"/>
  <c r="D488" i="14"/>
  <c r="D272" i="14"/>
  <c r="D56" i="14"/>
  <c r="B50" i="24" s="1"/>
  <c r="D836" i="14"/>
  <c r="D620" i="14"/>
  <c r="D404" i="14"/>
  <c r="D188" i="14"/>
  <c r="D928" i="14"/>
  <c r="D678" i="14"/>
  <c r="D462" i="14"/>
  <c r="D246" i="14"/>
  <c r="D30" i="14"/>
  <c r="B24" i="24" s="1"/>
  <c r="D1647" i="14"/>
  <c r="D1454" i="14"/>
  <c r="D91" i="14"/>
  <c r="B85" i="24" s="1"/>
  <c r="D193" i="14"/>
  <c r="D829" i="14"/>
  <c r="D448" i="14"/>
  <c r="D1832" i="14"/>
  <c r="D968" i="14"/>
  <c r="D1271" i="14"/>
  <c r="D39" i="14"/>
  <c r="B33" i="24" s="1"/>
  <c r="D1115" i="14"/>
  <c r="D603" i="14"/>
  <c r="D865" i="14"/>
  <c r="D494" i="14"/>
  <c r="D1333" i="14"/>
  <c r="D561" i="14"/>
  <c r="D129" i="14"/>
  <c r="D689" i="14"/>
  <c r="D296" i="14"/>
  <c r="D973" i="14"/>
  <c r="D516" i="14"/>
  <c r="D119" i="14"/>
  <c r="D771" i="14"/>
  <c r="D413" i="14"/>
  <c r="D143" i="14"/>
  <c r="D1780" i="14"/>
  <c r="D1372" i="14"/>
  <c r="D985" i="14"/>
  <c r="D633" i="14"/>
  <c r="D324" i="14"/>
  <c r="D54" i="14"/>
  <c r="B48" i="24" s="1"/>
  <c r="D1459" i="14"/>
  <c r="D726" i="14"/>
  <c r="D98" i="14"/>
  <c r="B92" i="24" s="1"/>
  <c r="D1393" i="14"/>
  <c r="D657" i="14"/>
  <c r="D191" i="14"/>
  <c r="D716" i="14"/>
  <c r="D284" i="14"/>
  <c r="D686" i="14"/>
  <c r="D342" i="14"/>
  <c r="D725" i="14"/>
  <c r="D1696" i="14"/>
  <c r="D317" i="14"/>
  <c r="D81" i="14"/>
  <c r="B75" i="24" s="1"/>
  <c r="D822" i="14"/>
  <c r="D66" i="14"/>
  <c r="B60" i="24" s="1"/>
  <c r="D1288" i="14"/>
  <c r="D1072" i="14"/>
  <c r="D42" i="14"/>
  <c r="B36" i="24" s="1"/>
  <c r="D1518" i="14"/>
  <c r="D1442" i="14"/>
  <c r="D76" i="14"/>
  <c r="B70" i="24" s="1"/>
  <c r="D1793" i="14"/>
  <c r="D826" i="14"/>
  <c r="D442" i="14"/>
  <c r="D1820" i="14"/>
  <c r="D956" i="14"/>
  <c r="D1255" i="14"/>
  <c r="D20" i="14"/>
  <c r="B14" i="24" s="1"/>
  <c r="D746" i="14"/>
  <c r="D549" i="14"/>
  <c r="D813" i="14"/>
  <c r="D474" i="14"/>
  <c r="D1309" i="14"/>
  <c r="D542" i="14"/>
  <c r="D110" i="14"/>
  <c r="B104" i="24" s="1"/>
  <c r="D674" i="14"/>
  <c r="D276" i="14"/>
  <c r="D901" i="14"/>
  <c r="D497" i="14"/>
  <c r="D99" i="14"/>
  <c r="B93" i="24" s="1"/>
  <c r="D752" i="14"/>
  <c r="D393" i="14"/>
  <c r="D123" i="14"/>
  <c r="D1708" i="14"/>
  <c r="D1348" i="14"/>
  <c r="D940" i="14"/>
  <c r="D579" i="14"/>
  <c r="D309" i="14"/>
  <c r="D1963" i="14"/>
  <c r="D1387" i="14"/>
  <c r="D692" i="14"/>
  <c r="D78" i="14"/>
  <c r="B72" i="24" s="1"/>
  <c r="D1201" i="14"/>
  <c r="D588" i="14"/>
  <c r="D171" i="14"/>
  <c r="D701" i="14"/>
  <c r="D230" i="14"/>
  <c r="D666" i="14"/>
  <c r="D288" i="14"/>
  <c r="D602" i="14"/>
  <c r="D1504" i="14"/>
  <c r="D263" i="14"/>
  <c r="D714" i="14"/>
  <c r="D768" i="14"/>
  <c r="D567" i="14"/>
  <c r="D1192" i="14"/>
  <c r="D371" i="14"/>
  <c r="D675" i="14"/>
  <c r="D1323" i="14"/>
  <c r="D1394" i="14"/>
  <c r="D1846" i="14"/>
  <c r="D1781" i="14"/>
  <c r="D823" i="14"/>
  <c r="D379" i="14"/>
  <c r="D1700" i="14"/>
  <c r="D1999" i="14"/>
  <c r="D1135" i="14"/>
  <c r="D2003" i="14"/>
  <c r="D638" i="14"/>
  <c r="D245" i="14"/>
  <c r="D705" i="14"/>
  <c r="D386" i="14"/>
  <c r="D1261" i="14"/>
  <c r="D507" i="14"/>
  <c r="D75" i="14"/>
  <c r="B69" i="24" s="1"/>
  <c r="D654" i="14"/>
  <c r="D257" i="14"/>
  <c r="D786" i="14"/>
  <c r="D477" i="14"/>
  <c r="D84" i="14"/>
  <c r="B78" i="24" s="1"/>
  <c r="D663" i="14"/>
  <c r="D374" i="14"/>
  <c r="D104" i="14"/>
  <c r="B98" i="24" s="1"/>
  <c r="D1684" i="14"/>
  <c r="D1324" i="14"/>
  <c r="D913" i="14"/>
  <c r="D560" i="14"/>
  <c r="D290" i="14"/>
  <c r="D1939" i="14"/>
  <c r="D1379" i="14"/>
  <c r="D672" i="14"/>
  <c r="D59" i="14"/>
  <c r="B53" i="24" s="1"/>
  <c r="D1153" i="14"/>
  <c r="D569" i="14"/>
  <c r="D156" i="14"/>
  <c r="D681" i="14"/>
  <c r="D122" i="14"/>
  <c r="D651" i="14"/>
  <c r="D219" i="14"/>
  <c r="D563" i="14"/>
  <c r="D1408" i="14"/>
  <c r="D1936" i="14"/>
  <c r="D77" i="14"/>
  <c r="B71" i="24" s="1"/>
  <c r="D533" i="14"/>
  <c r="D390" i="14"/>
  <c r="D1096" i="14"/>
  <c r="D258" i="14"/>
  <c r="D498" i="14"/>
  <c r="D1311" i="14"/>
  <c r="D1358" i="14"/>
  <c r="D1390" i="14"/>
  <c r="D1769" i="14"/>
  <c r="D781" i="14"/>
  <c r="D361" i="14"/>
  <c r="D1676" i="14"/>
  <c r="D1975" i="14"/>
  <c r="D1111" i="14"/>
  <c r="D1835" i="14"/>
  <c r="D599" i="14"/>
  <c r="D29" i="14"/>
  <c r="B23" i="24" s="1"/>
  <c r="D504" i="14"/>
  <c r="D293" i="14"/>
  <c r="D1165" i="14"/>
  <c r="D468" i="14"/>
  <c r="D36" i="14"/>
  <c r="B30" i="24" s="1"/>
  <c r="D635" i="14"/>
  <c r="D242" i="14"/>
  <c r="D767" i="14"/>
  <c r="D443" i="14"/>
  <c r="D65" i="14"/>
  <c r="B59" i="24" s="1"/>
  <c r="D644" i="14"/>
  <c r="D359" i="14"/>
  <c r="D69" i="14"/>
  <c r="B63" i="24" s="1"/>
  <c r="D1660" i="14"/>
  <c r="D1300" i="14"/>
  <c r="D849" i="14"/>
  <c r="D540" i="14"/>
  <c r="D270" i="14"/>
  <c r="D1891" i="14"/>
  <c r="D1363" i="14"/>
  <c r="D653" i="14"/>
  <c r="D1921" i="14"/>
  <c r="D1129" i="14"/>
  <c r="D480" i="14"/>
  <c r="D137" i="14"/>
  <c r="D647" i="14"/>
  <c r="D53" i="14"/>
  <c r="B47" i="24" s="1"/>
  <c r="D632" i="14"/>
  <c r="D126" i="14"/>
  <c r="D548" i="14"/>
  <c r="D1312" i="14"/>
  <c r="D1840" i="14"/>
  <c r="D2008" i="14"/>
  <c r="D297" i="14"/>
  <c r="D239" i="14"/>
  <c r="D621" i="14"/>
  <c r="D23" i="14"/>
  <c r="B17" i="24" s="1"/>
  <c r="D204" i="14"/>
  <c r="D1308" i="14"/>
  <c r="D1046" i="14"/>
  <c r="D1378" i="14"/>
  <c r="D1757" i="14"/>
  <c r="D667" i="14"/>
  <c r="D205" i="14"/>
  <c r="D1424" i="14"/>
  <c r="D1727" i="14"/>
  <c r="D645" i="14"/>
  <c r="D1627" i="14"/>
  <c r="D221" i="14"/>
  <c r="D234" i="14"/>
  <c r="D1861" i="14"/>
  <c r="D1033" i="14"/>
  <c r="D380" i="14"/>
  <c r="D1007" i="14"/>
  <c r="D600" i="14"/>
  <c r="D222" i="14"/>
  <c r="D747" i="14"/>
  <c r="D354" i="14"/>
  <c r="D45" i="14"/>
  <c r="B39" i="24" s="1"/>
  <c r="D629" i="14"/>
  <c r="D339" i="14"/>
  <c r="D1996" i="14"/>
  <c r="D1636" i="14"/>
  <c r="D1276" i="14"/>
  <c r="D795" i="14"/>
  <c r="D525" i="14"/>
  <c r="D255" i="14"/>
  <c r="D1763" i="14"/>
  <c r="D1243" i="14"/>
  <c r="D584" i="14"/>
  <c r="D1777" i="14"/>
  <c r="D1105" i="14"/>
  <c r="D461" i="14"/>
  <c r="D1899" i="14"/>
  <c r="D972" i="14"/>
  <c r="D547" i="14"/>
  <c r="D1517" i="14"/>
  <c r="D1181" i="14"/>
  <c r="D592" i="14"/>
  <c r="D94" i="14"/>
  <c r="B88" i="24" s="1"/>
  <c r="D1268" i="14"/>
  <c r="D1567" i="14"/>
  <c r="D429" i="14"/>
  <c r="D1355" i="14"/>
  <c r="D1729" i="14"/>
  <c r="D249" i="14"/>
  <c r="D818" i="14"/>
  <c r="D1645" i="14"/>
  <c r="D777" i="14"/>
  <c r="D291" i="14"/>
  <c r="D851" i="14"/>
  <c r="D458" i="14"/>
  <c r="D60" i="14"/>
  <c r="B54" i="24" s="1"/>
  <c r="D659" i="14"/>
  <c r="D281" i="14"/>
  <c r="D845" i="14"/>
  <c r="D555" i="14"/>
  <c r="D212" i="14"/>
  <c r="D1900" i="14"/>
  <c r="D1540" i="14"/>
  <c r="D1108" i="14"/>
  <c r="D722" i="14"/>
  <c r="D452" i="14"/>
  <c r="D128" i="14"/>
  <c r="D1619" i="14"/>
  <c r="D1091" i="14"/>
  <c r="D383" i="14"/>
  <c r="D1609" i="14"/>
  <c r="D839" i="14"/>
  <c r="D299" i="14"/>
  <c r="D899" i="14"/>
  <c r="D411" i="14"/>
  <c r="D794" i="14"/>
  <c r="D450" i="14"/>
  <c r="D983" i="14"/>
  <c r="D278" i="14"/>
  <c r="D459" i="14"/>
  <c r="D1168" i="14"/>
  <c r="D1528" i="14"/>
  <c r="D749" i="14"/>
  <c r="D1672" i="14"/>
  <c r="D174" i="14"/>
  <c r="D224" i="14"/>
  <c r="D101" i="14"/>
  <c r="B95" i="24" s="1"/>
  <c r="D1662" i="14"/>
  <c r="D960" i="14"/>
  <c r="D403" i="14"/>
  <c r="D1505" i="14"/>
  <c r="D1169" i="14"/>
  <c r="D583" i="14"/>
  <c r="D79" i="14"/>
  <c r="B73" i="24" s="1"/>
  <c r="D1244" i="14"/>
  <c r="D1543" i="14"/>
  <c r="D395" i="14"/>
  <c r="D1331" i="14"/>
  <c r="D1321" i="14"/>
  <c r="D195" i="14"/>
  <c r="D779" i="14"/>
  <c r="D1597" i="14"/>
  <c r="D738" i="14"/>
  <c r="D252" i="14"/>
  <c r="D816" i="14"/>
  <c r="D438" i="14"/>
  <c r="D41" i="14"/>
  <c r="B35" i="24" s="1"/>
  <c r="D570" i="14"/>
  <c r="D261" i="14"/>
  <c r="D825" i="14"/>
  <c r="D536" i="14"/>
  <c r="D197" i="14"/>
  <c r="D1876" i="14"/>
  <c r="D1492" i="14"/>
  <c r="D1084" i="14"/>
  <c r="D702" i="14"/>
  <c r="D417" i="14"/>
  <c r="D108" i="14"/>
  <c r="B102" i="24" s="1"/>
  <c r="D1555" i="14"/>
  <c r="D959" i="14"/>
  <c r="D275" i="14"/>
  <c r="D1585" i="14"/>
  <c r="D750" i="14"/>
  <c r="D279" i="14"/>
  <c r="D843" i="14"/>
  <c r="D392" i="14"/>
  <c r="D774" i="14"/>
  <c r="D435" i="14"/>
  <c r="D931" i="14"/>
  <c r="D1984" i="14"/>
  <c r="D282" i="14"/>
  <c r="D837" i="14"/>
  <c r="D1432" i="14"/>
  <c r="D336" i="14"/>
  <c r="D1576" i="14"/>
  <c r="D27" i="14"/>
  <c r="B21" i="24" s="1"/>
  <c r="D587" i="14"/>
  <c r="D1656" i="14"/>
  <c r="D942" i="14"/>
  <c r="D1144" i="14"/>
  <c r="D696" i="14"/>
  <c r="D447" i="14"/>
  <c r="D1412" i="14"/>
  <c r="D479" i="14"/>
  <c r="D1864" i="14"/>
  <c r="D1624" i="14"/>
  <c r="D695" i="14"/>
  <c r="D1003" i="14"/>
  <c r="D828" i="14"/>
  <c r="D919" i="14"/>
  <c r="D925" i="14"/>
  <c r="D761" i="14"/>
  <c r="D147" i="14"/>
  <c r="D776" i="14"/>
  <c r="D1852" i="14"/>
  <c r="D590" i="14"/>
  <c r="D531" i="14"/>
  <c r="D473" i="14"/>
  <c r="D360" i="14"/>
  <c r="D636" i="14"/>
  <c r="D1873" i="14"/>
  <c r="D626" i="14"/>
  <c r="D1856" i="14"/>
  <c r="D1205" i="14"/>
  <c r="D855" i="14"/>
  <c r="AX20" i="11"/>
  <c r="AY20" i="11" s="1"/>
  <c r="D1794" i="14"/>
  <c r="D1914" i="14"/>
  <c r="D1630" i="14"/>
  <c r="D1786" i="14"/>
  <c r="D1942" i="14"/>
  <c r="D67" i="14"/>
  <c r="B61" i="24" s="1"/>
  <c r="D160" i="14"/>
  <c r="D247" i="14"/>
  <c r="D358" i="14"/>
  <c r="D439" i="14"/>
  <c r="D523" i="14"/>
  <c r="D613" i="14"/>
  <c r="D697" i="14"/>
  <c r="D854" i="14"/>
  <c r="D1010" i="14"/>
  <c r="D1166" i="14"/>
  <c r="D1322" i="14"/>
  <c r="D1478" i="14"/>
  <c r="D1634" i="14"/>
  <c r="D1790" i="14"/>
  <c r="D1958" i="14"/>
  <c r="D888" i="14"/>
  <c r="D933" i="14"/>
  <c r="D978" i="14"/>
  <c r="D1032" i="14"/>
  <c r="D1077" i="14"/>
  <c r="D1122" i="14"/>
  <c r="D1176" i="14"/>
  <c r="D1221" i="14"/>
  <c r="D1266" i="14"/>
  <c r="D1320" i="14"/>
  <c r="D1365" i="14"/>
  <c r="D1410" i="14"/>
  <c r="D1464" i="14"/>
  <c r="D1509" i="14"/>
  <c r="D1554" i="14"/>
  <c r="D1608" i="14"/>
  <c r="D1653" i="14"/>
  <c r="D1698" i="14"/>
  <c r="D1752" i="14"/>
  <c r="D1797" i="14"/>
  <c r="D1851" i="14"/>
  <c r="D1905" i="14"/>
  <c r="D1959" i="14"/>
  <c r="D2013" i="14"/>
  <c r="D1829" i="14"/>
  <c r="D43" i="14"/>
  <c r="B37" i="24" s="1"/>
  <c r="D208" i="14"/>
  <c r="D397" i="14"/>
  <c r="D1541" i="14"/>
  <c r="D874" i="14"/>
  <c r="D1018" i="14"/>
  <c r="D1186" i="14"/>
  <c r="D1342" i="14"/>
  <c r="D1498" i="14"/>
  <c r="D1654" i="14"/>
  <c r="D1810" i="14"/>
  <c r="D1966" i="14"/>
  <c r="D82" i="14"/>
  <c r="B76" i="24" s="1"/>
  <c r="D175" i="14"/>
  <c r="D271" i="14"/>
  <c r="D370" i="14"/>
  <c r="D454" i="14"/>
  <c r="D541" i="14"/>
  <c r="D631" i="14"/>
  <c r="D709" i="14"/>
  <c r="D878" i="14"/>
  <c r="D1034" i="14"/>
  <c r="D1190" i="14"/>
  <c r="D1346" i="14"/>
  <c r="D1502" i="14"/>
  <c r="D1658" i="14"/>
  <c r="D1814" i="14"/>
  <c r="D2006" i="14"/>
  <c r="D894" i="14"/>
  <c r="D939" i="14"/>
  <c r="D987" i="14"/>
  <c r="D1038" i="14"/>
  <c r="D1083" i="14"/>
  <c r="D1131" i="14"/>
  <c r="D1182" i="14"/>
  <c r="D1227" i="14"/>
  <c r="D1275" i="14"/>
  <c r="D1326" i="14"/>
  <c r="D1371" i="14"/>
  <c r="D1419" i="14"/>
  <c r="D1470" i="14"/>
  <c r="D1515" i="14"/>
  <c r="D1563" i="14"/>
  <c r="D1614" i="14"/>
  <c r="D1659" i="14"/>
  <c r="D1707" i="14"/>
  <c r="D1758" i="14"/>
  <c r="D1803" i="14"/>
  <c r="D1863" i="14"/>
  <c r="D1911" i="14"/>
  <c r="D1971" i="14"/>
  <c r="D70" i="14"/>
  <c r="B64" i="24" s="1"/>
  <c r="D235" i="14"/>
  <c r="D559" i="14"/>
  <c r="D1625" i="14"/>
  <c r="D898" i="14"/>
  <c r="D1054" i="14"/>
  <c r="D1210" i="14"/>
  <c r="D1366" i="14"/>
  <c r="D1522" i="14"/>
  <c r="D1678" i="14"/>
  <c r="D1834" i="14"/>
  <c r="D1990" i="14"/>
  <c r="D103" i="14"/>
  <c r="B97" i="24" s="1"/>
  <c r="D187" i="14"/>
  <c r="D292" i="14"/>
  <c r="D388" i="14"/>
  <c r="D475" i="14"/>
  <c r="D553" i="14"/>
  <c r="D646" i="14"/>
  <c r="D721" i="14"/>
  <c r="D902" i="14"/>
  <c r="D1058" i="14"/>
  <c r="D1214" i="14"/>
  <c r="D1370" i="14"/>
  <c r="D1526" i="14"/>
  <c r="D1682" i="14"/>
  <c r="D1862" i="14"/>
  <c r="D858" i="14"/>
  <c r="D900" i="14"/>
  <c r="D948" i="14"/>
  <c r="D999" i="14"/>
  <c r="D1044" i="14"/>
  <c r="D1092" i="14"/>
  <c r="D1143" i="14"/>
  <c r="D1188" i="14"/>
  <c r="D1236" i="14"/>
  <c r="D1287" i="14"/>
  <c r="D1332" i="14"/>
  <c r="D1380" i="14"/>
  <c r="D1431" i="14"/>
  <c r="D1476" i="14"/>
  <c r="D1524" i="14"/>
  <c r="D1575" i="14"/>
  <c r="D1620" i="14"/>
  <c r="D1668" i="14"/>
  <c r="D1719" i="14"/>
  <c r="D1764" i="14"/>
  <c r="D1815" i="14"/>
  <c r="D1869" i="14"/>
  <c r="D1923" i="14"/>
  <c r="D1977" i="14"/>
  <c r="D562" i="14"/>
  <c r="D652" i="14"/>
  <c r="D730" i="14"/>
  <c r="D914" i="14"/>
  <c r="D1070" i="14"/>
  <c r="D1226" i="14"/>
  <c r="D1382" i="14"/>
  <c r="D1538" i="14"/>
  <c r="D1706" i="14"/>
  <c r="D1874" i="14"/>
  <c r="D861" i="14"/>
  <c r="D903" i="14"/>
  <c r="D951" i="14"/>
  <c r="D1002" i="14"/>
  <c r="D1047" i="14"/>
  <c r="D1095" i="14"/>
  <c r="D1146" i="14"/>
  <c r="D1191" i="14"/>
  <c r="D1239" i="14"/>
  <c r="D1290" i="14"/>
  <c r="D1335" i="14"/>
  <c r="D1383" i="14"/>
  <c r="D1434" i="14"/>
  <c r="D1479" i="14"/>
  <c r="D1527" i="14"/>
  <c r="D1578" i="14"/>
  <c r="D1623" i="14"/>
  <c r="D1671" i="14"/>
  <c r="D1722" i="14"/>
  <c r="D1767" i="14"/>
  <c r="D1824" i="14"/>
  <c r="D1872" i="14"/>
  <c r="D1932" i="14"/>
  <c r="D1980" i="14"/>
  <c r="D286" i="14"/>
  <c r="D1433" i="14"/>
  <c r="D1889" i="14"/>
  <c r="D934" i="14"/>
  <c r="D1090" i="14"/>
  <c r="D1246" i="14"/>
  <c r="D1402" i="14"/>
  <c r="D1558" i="14"/>
  <c r="D1714" i="14"/>
  <c r="D1870" i="14"/>
  <c r="D19" i="14"/>
  <c r="B13" i="24" s="1"/>
  <c r="D130" i="14"/>
  <c r="D217" i="14"/>
  <c r="D322" i="14"/>
  <c r="D409" i="14"/>
  <c r="D490" i="14"/>
  <c r="D580" i="14"/>
  <c r="D664" i="14"/>
  <c r="D742" i="14"/>
  <c r="D938" i="14"/>
  <c r="D1094" i="14"/>
  <c r="D1250" i="14"/>
  <c r="D1418" i="14"/>
  <c r="D1574" i="14"/>
  <c r="D1730" i="14"/>
  <c r="D1898" i="14"/>
  <c r="D867" i="14"/>
  <c r="D912" i="14"/>
  <c r="D963" i="14"/>
  <c r="D1008" i="14"/>
  <c r="D1056" i="14"/>
  <c r="D1107" i="14"/>
  <c r="D1152" i="14"/>
  <c r="D1200" i="14"/>
  <c r="D1251" i="14"/>
  <c r="D1296" i="14"/>
  <c r="D1344" i="14"/>
  <c r="D1395" i="14"/>
  <c r="D1440" i="14"/>
  <c r="D1488" i="14"/>
  <c r="D1539" i="14"/>
  <c r="D1584" i="14"/>
  <c r="D1632" i="14"/>
  <c r="D1683" i="14"/>
  <c r="D1728" i="14"/>
  <c r="D1776" i="14"/>
  <c r="D1830" i="14"/>
  <c r="D1878" i="14"/>
  <c r="D1938" i="14"/>
  <c r="D1986" i="14"/>
  <c r="D1937" i="14"/>
  <c r="D133" i="14"/>
  <c r="D298" i="14"/>
  <c r="D1445" i="14"/>
  <c r="D1901" i="14"/>
  <c r="D946" i="14"/>
  <c r="D1102" i="14"/>
  <c r="D1258" i="14"/>
  <c r="D1414" i="14"/>
  <c r="D1570" i="14"/>
  <c r="D1726" i="14"/>
  <c r="D1882" i="14"/>
  <c r="D37" i="14"/>
  <c r="B31" i="24" s="1"/>
  <c r="D136" i="14"/>
  <c r="D223" i="14"/>
  <c r="D331" i="14"/>
  <c r="D415" i="14"/>
  <c r="D499" i="14"/>
  <c r="D589" i="14"/>
  <c r="D670" i="14"/>
  <c r="D748" i="14"/>
  <c r="D950" i="14"/>
  <c r="D1106" i="14"/>
  <c r="D1274" i="14"/>
  <c r="D1430" i="14"/>
  <c r="D1586" i="14"/>
  <c r="D1742" i="14"/>
  <c r="D1910" i="14"/>
  <c r="D870" i="14"/>
  <c r="D915" i="14"/>
  <c r="D966" i="14"/>
  <c r="D1011" i="14"/>
  <c r="D1059" i="14"/>
  <c r="D1110" i="14"/>
  <c r="D1155" i="14"/>
  <c r="D1203" i="14"/>
  <c r="D1254" i="14"/>
  <c r="D1299" i="14"/>
  <c r="D1347" i="14"/>
  <c r="D1398" i="14"/>
  <c r="D1443" i="14"/>
  <c r="D1491" i="14"/>
  <c r="D1542" i="14"/>
  <c r="D1587" i="14"/>
  <c r="D1635" i="14"/>
  <c r="D1686" i="14"/>
  <c r="D1731" i="14"/>
  <c r="D1779" i="14"/>
  <c r="D1833" i="14"/>
  <c r="D1887" i="14"/>
  <c r="D1941" i="14"/>
  <c r="D1995" i="14"/>
  <c r="D969" i="14"/>
  <c r="D1014" i="14"/>
  <c r="D1068" i="14"/>
  <c r="D1113" i="14"/>
  <c r="D1158" i="14"/>
  <c r="D1212" i="14"/>
  <c r="D1257" i="14"/>
  <c r="D1302" i="14"/>
  <c r="D1356" i="14"/>
  <c r="D1401" i="14"/>
  <c r="D1446" i="14"/>
  <c r="D1500" i="14"/>
  <c r="D1545" i="14"/>
  <c r="D1590" i="14"/>
  <c r="D1644" i="14"/>
  <c r="D1689" i="14"/>
  <c r="D1734" i="14"/>
  <c r="D1788" i="14"/>
  <c r="D1836" i="14"/>
  <c r="D1896" i="14"/>
  <c r="D1944" i="14"/>
  <c r="D2004" i="14"/>
  <c r="D909" i="14"/>
  <c r="D945" i="14"/>
  <c r="D981" i="14"/>
  <c r="D1017" i="14"/>
  <c r="D1053" i="14"/>
  <c r="D1089" i="14"/>
  <c r="D1125" i="14"/>
  <c r="D1161" i="14"/>
  <c r="D1197" i="14"/>
  <c r="D1233" i="14"/>
  <c r="D1269" i="14"/>
  <c r="D1305" i="14"/>
  <c r="D1341" i="14"/>
  <c r="D1377" i="14"/>
  <c r="D1413" i="14"/>
  <c r="D1449" i="14"/>
  <c r="D1485" i="14"/>
  <c r="D1521" i="14"/>
  <c r="D1557" i="14"/>
  <c r="D1593" i="14"/>
  <c r="D1629" i="14"/>
  <c r="D1665" i="14"/>
  <c r="D1701" i="14"/>
  <c r="D1737" i="14"/>
  <c r="D1773" i="14"/>
  <c r="D1809" i="14"/>
  <c r="D1845" i="14"/>
  <c r="D1881" i="14"/>
  <c r="D1917" i="14"/>
  <c r="D1953" i="14"/>
  <c r="D1989" i="14"/>
  <c r="D14" i="10"/>
  <c r="D1812" i="14"/>
  <c r="D1848" i="14"/>
  <c r="D1884" i="14"/>
  <c r="D1920" i="14"/>
  <c r="D1956" i="14"/>
  <c r="D1992" i="14"/>
  <c r="D1030" i="14"/>
  <c r="D1174" i="14"/>
  <c r="D1318" i="14"/>
  <c r="D1462" i="14"/>
  <c r="D1606" i="14"/>
  <c r="D1750" i="14"/>
  <c r="D1894" i="14"/>
  <c r="D28" i="14"/>
  <c r="B22" i="24" s="1"/>
  <c r="D124" i="14"/>
  <c r="D202" i="14"/>
  <c r="D301" i="14"/>
  <c r="D382" i="14"/>
  <c r="D463" i="14"/>
  <c r="D535" i="14"/>
  <c r="D619" i="14"/>
  <c r="D691" i="14"/>
  <c r="D784" i="14"/>
  <c r="D974" i="14"/>
  <c r="D1118" i="14"/>
  <c r="D1262" i="14"/>
  <c r="D1406" i="14"/>
  <c r="D1550" i="14"/>
  <c r="D1694" i="14"/>
  <c r="D1838" i="14"/>
  <c r="D1982" i="14"/>
  <c r="D882" i="14"/>
  <c r="D918" i="14"/>
  <c r="D954" i="14"/>
  <c r="D990" i="14"/>
  <c r="D1026" i="14"/>
  <c r="D1062" i="14"/>
  <c r="D1098" i="14"/>
  <c r="D1134" i="14"/>
  <c r="D1170" i="14"/>
  <c r="D1206" i="14"/>
  <c r="D1242" i="14"/>
  <c r="D1278" i="14"/>
  <c r="D1314" i="14"/>
  <c r="D1350" i="14"/>
  <c r="D1386" i="14"/>
  <c r="D1422" i="14"/>
  <c r="D1458" i="14"/>
  <c r="D1494" i="14"/>
  <c r="D1530" i="14"/>
  <c r="D1566" i="14"/>
  <c r="D1602" i="14"/>
  <c r="D1638" i="14"/>
  <c r="D1674" i="14"/>
  <c r="D1710" i="14"/>
  <c r="D1746" i="14"/>
  <c r="D1782" i="14"/>
  <c r="D1818" i="14"/>
  <c r="D1854" i="14"/>
  <c r="D1890" i="14"/>
  <c r="D1926" i="14"/>
  <c r="D1962" i="14"/>
  <c r="D1998" i="14"/>
  <c r="D1850" i="14"/>
  <c r="D1994" i="14"/>
  <c r="D885" i="14"/>
  <c r="D921" i="14"/>
  <c r="D957" i="14"/>
  <c r="D993" i="14"/>
  <c r="D1029" i="14"/>
  <c r="D1065" i="14"/>
  <c r="D1101" i="14"/>
  <c r="D1137" i="14"/>
  <c r="D1173" i="14"/>
  <c r="D1209" i="14"/>
  <c r="D1245" i="14"/>
  <c r="D1281" i="14"/>
  <c r="D1317" i="14"/>
  <c r="D1353" i="14"/>
  <c r="D1389" i="14"/>
  <c r="D1425" i="14"/>
  <c r="D1461" i="14"/>
  <c r="D1497" i="14"/>
  <c r="D1533" i="14"/>
  <c r="D1569" i="14"/>
  <c r="D1605" i="14"/>
  <c r="D1641" i="14"/>
  <c r="D1677" i="14"/>
  <c r="D1713" i="14"/>
  <c r="D1749" i="14"/>
  <c r="D1785" i="14"/>
  <c r="D1821" i="14"/>
  <c r="D1857" i="14"/>
  <c r="D1893" i="14"/>
  <c r="D1929" i="14"/>
  <c r="D1965" i="14"/>
  <c r="E14" i="14"/>
  <c r="Q9" i="10"/>
  <c r="N16" i="9" s="1"/>
  <c r="B16" i="10"/>
  <c r="Q13" i="10"/>
  <c r="AZ20" i="11" l="1"/>
  <c r="AX19" i="11"/>
  <c r="AY19" i="11" s="1"/>
  <c r="AZ18" i="11"/>
  <c r="S17" i="11"/>
  <c r="AX18" i="11"/>
  <c r="AY18" i="11" s="1"/>
  <c r="AZ19" i="11"/>
  <c r="D2016" i="10"/>
  <c r="D2015" i="10"/>
  <c r="D2014" i="10"/>
  <c r="D2013" i="10"/>
  <c r="D2012" i="10"/>
  <c r="D2011" i="10"/>
  <c r="D2010" i="10"/>
  <c r="D2009" i="10"/>
  <c r="D2008" i="10"/>
  <c r="D2007" i="10"/>
  <c r="D2006" i="10"/>
  <c r="D2005" i="10"/>
  <c r="D2004" i="10"/>
  <c r="D2003" i="10"/>
  <c r="D2002" i="10"/>
  <c r="D2001" i="10"/>
  <c r="D2000" i="10"/>
  <c r="D1999" i="10"/>
  <c r="D1998" i="10"/>
  <c r="D1997" i="10"/>
  <c r="D1996" i="10"/>
  <c r="D1995" i="10"/>
  <c r="D1994" i="10"/>
  <c r="D1993" i="10"/>
  <c r="D1992" i="10"/>
  <c r="D1991" i="10"/>
  <c r="D1990" i="10"/>
  <c r="D1989" i="10"/>
  <c r="D1988" i="10"/>
  <c r="D1987" i="10"/>
  <c r="D1986" i="10"/>
  <c r="D1985" i="10"/>
  <c r="D1984" i="10"/>
  <c r="D1983" i="10"/>
  <c r="D1982" i="10"/>
  <c r="D1981" i="10"/>
  <c r="D1980" i="10"/>
  <c r="D1979" i="10"/>
  <c r="D1978" i="10"/>
  <c r="D1977" i="10"/>
  <c r="D1976" i="10"/>
  <c r="D1975" i="10"/>
  <c r="D1974" i="10"/>
  <c r="D1973" i="10"/>
  <c r="D1972" i="10"/>
  <c r="D1971" i="10"/>
  <c r="D1970" i="10"/>
  <c r="D1969" i="10"/>
  <c r="D1968" i="10"/>
  <c r="D1967" i="10"/>
  <c r="D1966" i="10"/>
  <c r="D1965" i="10"/>
  <c r="D1964" i="10"/>
  <c r="D1963" i="10"/>
  <c r="D1962" i="10"/>
  <c r="D1961" i="10"/>
  <c r="D1960" i="10"/>
  <c r="D1959" i="10"/>
  <c r="D1958" i="10"/>
  <c r="D1957" i="10"/>
  <c r="D1956" i="10"/>
  <c r="D1955" i="10"/>
  <c r="D1954" i="10"/>
  <c r="D1953" i="10"/>
  <c r="D1952" i="10"/>
  <c r="D1951" i="10"/>
  <c r="D1950" i="10"/>
  <c r="D1949" i="10"/>
  <c r="D1948" i="10"/>
  <c r="D1947" i="10"/>
  <c r="D1946" i="10"/>
  <c r="D1945" i="10"/>
  <c r="D1944" i="10"/>
  <c r="D1943" i="10"/>
  <c r="D1942" i="10"/>
  <c r="D1941" i="10"/>
  <c r="D1940" i="10"/>
  <c r="D1939" i="10"/>
  <c r="D1938" i="10"/>
  <c r="D1937" i="10"/>
  <c r="D1936" i="10"/>
  <c r="D1935" i="10"/>
  <c r="D1934" i="10"/>
  <c r="D1933" i="10"/>
  <c r="D1932" i="10"/>
  <c r="D1931" i="10"/>
  <c r="D1930" i="10"/>
  <c r="D1929" i="10"/>
  <c r="D1928" i="10"/>
  <c r="D1927" i="10"/>
  <c r="D1926" i="10"/>
  <c r="D1925" i="10"/>
  <c r="D1924" i="10"/>
  <c r="D1923" i="10"/>
  <c r="D1922" i="10"/>
  <c r="D1921" i="10"/>
  <c r="D1920" i="10"/>
  <c r="D1919" i="10"/>
  <c r="D1918" i="10"/>
  <c r="D1917" i="10"/>
  <c r="D1916" i="10"/>
  <c r="D1915" i="10"/>
  <c r="D1914" i="10"/>
  <c r="D1913" i="10"/>
  <c r="D1912" i="10"/>
  <c r="D1911" i="10"/>
  <c r="D1910" i="10"/>
  <c r="D1909" i="10"/>
  <c r="D1908" i="10"/>
  <c r="D1907" i="10"/>
  <c r="D1906" i="10"/>
  <c r="D1905" i="10"/>
  <c r="D1904" i="10"/>
  <c r="D1903" i="10"/>
  <c r="D1902" i="10"/>
  <c r="D1901" i="10"/>
  <c r="D1900" i="10"/>
  <c r="D1899" i="10"/>
  <c r="D1898" i="10"/>
  <c r="D1897" i="10"/>
  <c r="D1896" i="10"/>
  <c r="D1895" i="10"/>
  <c r="D1894" i="10"/>
  <c r="D1893" i="10"/>
  <c r="D1892" i="10"/>
  <c r="D1891" i="10"/>
  <c r="D1890" i="10"/>
  <c r="D1889" i="10"/>
  <c r="D1888" i="10"/>
  <c r="D1887" i="10"/>
  <c r="D1886" i="10"/>
  <c r="D1885" i="10"/>
  <c r="D1884" i="10"/>
  <c r="D1883" i="10"/>
  <c r="D1882" i="10"/>
  <c r="D1881" i="10"/>
  <c r="D1880" i="10"/>
  <c r="D1879" i="10"/>
  <c r="D1878" i="10"/>
  <c r="D1877" i="10"/>
  <c r="D1876" i="10"/>
  <c r="D1875" i="10"/>
  <c r="D1874" i="10"/>
  <c r="D1873" i="10"/>
  <c r="D1872" i="10"/>
  <c r="D1871" i="10"/>
  <c r="D1858" i="10"/>
  <c r="D1850" i="10"/>
  <c r="D1842" i="10"/>
  <c r="D1867" i="10"/>
  <c r="D1863" i="10"/>
  <c r="D1855" i="10"/>
  <c r="D1847" i="10"/>
  <c r="D1839" i="10"/>
  <c r="D1860" i="10"/>
  <c r="D1852" i="10"/>
  <c r="D1844" i="10"/>
  <c r="D1870" i="10"/>
  <c r="D1866" i="10"/>
  <c r="D1857" i="10"/>
  <c r="D1849" i="10"/>
  <c r="D1841" i="10"/>
  <c r="D1862" i="10"/>
  <c r="D1854" i="10"/>
  <c r="D1846" i="10"/>
  <c r="D1838" i="10"/>
  <c r="D1837" i="10"/>
  <c r="D1836" i="10"/>
  <c r="D1835" i="10"/>
  <c r="D1834" i="10"/>
  <c r="D1833" i="10"/>
  <c r="D1832" i="10"/>
  <c r="D1831" i="10"/>
  <c r="D1830" i="10"/>
  <c r="D1829" i="10"/>
  <c r="D1828" i="10"/>
  <c r="D1827" i="10"/>
  <c r="D1826" i="10"/>
  <c r="D1825" i="10"/>
  <c r="D1824" i="10"/>
  <c r="D1823" i="10"/>
  <c r="D1822" i="10"/>
  <c r="D1821" i="10"/>
  <c r="D1820" i="10"/>
  <c r="D1819" i="10"/>
  <c r="D1818" i="10"/>
  <c r="D1817" i="10"/>
  <c r="D1816" i="10"/>
  <c r="D1815" i="10"/>
  <c r="D1814" i="10"/>
  <c r="D1813" i="10"/>
  <c r="D1812" i="10"/>
  <c r="D1811" i="10"/>
  <c r="D1810" i="10"/>
  <c r="D1809" i="10"/>
  <c r="D1808" i="10"/>
  <c r="D1807" i="10"/>
  <c r="D1806" i="10"/>
  <c r="D1805" i="10"/>
  <c r="D1804" i="10"/>
  <c r="D1803" i="10"/>
  <c r="D1802" i="10"/>
  <c r="D1801" i="10"/>
  <c r="D1800" i="10"/>
  <c r="D1799" i="10"/>
  <c r="D1798" i="10"/>
  <c r="D1797" i="10"/>
  <c r="D1796" i="10"/>
  <c r="D1795" i="10"/>
  <c r="D1794" i="10"/>
  <c r="D1793" i="10"/>
  <c r="D1792" i="10"/>
  <c r="D1791" i="10"/>
  <c r="D1790" i="10"/>
  <c r="D1789" i="10"/>
  <c r="D1788" i="10"/>
  <c r="D1787" i="10"/>
  <c r="D1786" i="10"/>
  <c r="D1785" i="10"/>
  <c r="D1784" i="10"/>
  <c r="D1783" i="10"/>
  <c r="D1782" i="10"/>
  <c r="D1781" i="10"/>
  <c r="D1780" i="10"/>
  <c r="D1779" i="10"/>
  <c r="D1778" i="10"/>
  <c r="D1777" i="10"/>
  <c r="D1776" i="10"/>
  <c r="D1775" i="10"/>
  <c r="D1774" i="10"/>
  <c r="D1773" i="10"/>
  <c r="D1772" i="10"/>
  <c r="D1771" i="10"/>
  <c r="D1770" i="10"/>
  <c r="D1769" i="10"/>
  <c r="D1768" i="10"/>
  <c r="D1767" i="10"/>
  <c r="D1869" i="10"/>
  <c r="D1865" i="10"/>
  <c r="D1859" i="10"/>
  <c r="D1851" i="10"/>
  <c r="D1843" i="10"/>
  <c r="D1856" i="10"/>
  <c r="D1848" i="10"/>
  <c r="D1840" i="10"/>
  <c r="D1861" i="10"/>
  <c r="D1853" i="10"/>
  <c r="D1868" i="10"/>
  <c r="D1845" i="10"/>
  <c r="D1766" i="10"/>
  <c r="D1765" i="10"/>
  <c r="D1764" i="10"/>
  <c r="D1763" i="10"/>
  <c r="D1762" i="10"/>
  <c r="D1761" i="10"/>
  <c r="D1760" i="10"/>
  <c r="D1759" i="10"/>
  <c r="D1758" i="10"/>
  <c r="D1757" i="10"/>
  <c r="D1756" i="10"/>
  <c r="D1755" i="10"/>
  <c r="D1754" i="10"/>
  <c r="D1753" i="10"/>
  <c r="D1752" i="10"/>
  <c r="D1751" i="10"/>
  <c r="D1750" i="10"/>
  <c r="D1749" i="10"/>
  <c r="D1748" i="10"/>
  <c r="D1747" i="10"/>
  <c r="D1746" i="10"/>
  <c r="D1745" i="10"/>
  <c r="D1744" i="10"/>
  <c r="D1743" i="10"/>
  <c r="D1742" i="10"/>
  <c r="D1741" i="10"/>
  <c r="D1740" i="10"/>
  <c r="D1739" i="10"/>
  <c r="D1738" i="10"/>
  <c r="D1737" i="10"/>
  <c r="D1736" i="10"/>
  <c r="D1735" i="10"/>
  <c r="D1734" i="10"/>
  <c r="D1733" i="10"/>
  <c r="D1732" i="10"/>
  <c r="D1731" i="10"/>
  <c r="D1730" i="10"/>
  <c r="D1729" i="10"/>
  <c r="D1728" i="10"/>
  <c r="D1727" i="10"/>
  <c r="D1726" i="10"/>
  <c r="D1725" i="10"/>
  <c r="D1724" i="10"/>
  <c r="D1723" i="10"/>
  <c r="D1722" i="10"/>
  <c r="D1721" i="10"/>
  <c r="D1720" i="10"/>
  <c r="D1719" i="10"/>
  <c r="D1718" i="10"/>
  <c r="D1717" i="10"/>
  <c r="D1716" i="10"/>
  <c r="D1715" i="10"/>
  <c r="D1714" i="10"/>
  <c r="D1713" i="10"/>
  <c r="D1712" i="10"/>
  <c r="D1711" i="10"/>
  <c r="D1710" i="10"/>
  <c r="D1709" i="10"/>
  <c r="D1708" i="10"/>
  <c r="D1707" i="10"/>
  <c r="D1706" i="10"/>
  <c r="D1705" i="10"/>
  <c r="D1704" i="10"/>
  <c r="D1703" i="10"/>
  <c r="D1702" i="10"/>
  <c r="D1701" i="10"/>
  <c r="D1700" i="10"/>
  <c r="D1699" i="10"/>
  <c r="D1698" i="10"/>
  <c r="D1697" i="10"/>
  <c r="D1696" i="10"/>
  <c r="D1695" i="10"/>
  <c r="D1694" i="10"/>
  <c r="D1693" i="10"/>
  <c r="D1692" i="10"/>
  <c r="D1691" i="10"/>
  <c r="D1690" i="10"/>
  <c r="D1689" i="10"/>
  <c r="D1688" i="10"/>
  <c r="D1687" i="10"/>
  <c r="D1686" i="10"/>
  <c r="D1685" i="10"/>
  <c r="D1684" i="10"/>
  <c r="D1683" i="10"/>
  <c r="D1682" i="10"/>
  <c r="D1681" i="10"/>
  <c r="D1680" i="10"/>
  <c r="D1679" i="10"/>
  <c r="D1678" i="10"/>
  <c r="D1677" i="10"/>
  <c r="D1676" i="10"/>
  <c r="D1675" i="10"/>
  <c r="D1674" i="10"/>
  <c r="D1673" i="10"/>
  <c r="D1672" i="10"/>
  <c r="D1671" i="10"/>
  <c r="D1670" i="10"/>
  <c r="D1669" i="10"/>
  <c r="D1668" i="10"/>
  <c r="D1667" i="10"/>
  <c r="D1666" i="10"/>
  <c r="D1665" i="10"/>
  <c r="D1664" i="10"/>
  <c r="D1663" i="10"/>
  <c r="D1662" i="10"/>
  <c r="D1661" i="10"/>
  <c r="D1660" i="10"/>
  <c r="D1659" i="10"/>
  <c r="D1658" i="10"/>
  <c r="D1657" i="10"/>
  <c r="D1656" i="10"/>
  <c r="D1655" i="10"/>
  <c r="D1654" i="10"/>
  <c r="D1653" i="10"/>
  <c r="D1652" i="10"/>
  <c r="D1651" i="10"/>
  <c r="D1650" i="10"/>
  <c r="D1649" i="10"/>
  <c r="D1648" i="10"/>
  <c r="D1647" i="10"/>
  <c r="D1646" i="10"/>
  <c r="D1645" i="10"/>
  <c r="D1644" i="10"/>
  <c r="D1643" i="10"/>
  <c r="D1642" i="10"/>
  <c r="D1641" i="10"/>
  <c r="D1640" i="10"/>
  <c r="D1639" i="10"/>
  <c r="D1638" i="10"/>
  <c r="D1637" i="10"/>
  <c r="D1636" i="10"/>
  <c r="D1635" i="10"/>
  <c r="D1634" i="10"/>
  <c r="D1633" i="10"/>
  <c r="D1632" i="10"/>
  <c r="D1631" i="10"/>
  <c r="D1630" i="10"/>
  <c r="D1629" i="10"/>
  <c r="D1628" i="10"/>
  <c r="D1627" i="10"/>
  <c r="D1626" i="10"/>
  <c r="D1625" i="10"/>
  <c r="D1624" i="10"/>
  <c r="D1623" i="10"/>
  <c r="D1622" i="10"/>
  <c r="D1621" i="10"/>
  <c r="D1620" i="10"/>
  <c r="D1619" i="10"/>
  <c r="D1618" i="10"/>
  <c r="D1617" i="10"/>
  <c r="D1616" i="10"/>
  <c r="D1615" i="10"/>
  <c r="D1614" i="10"/>
  <c r="D1613" i="10"/>
  <c r="D1612" i="10"/>
  <c r="D1864" i="10"/>
  <c r="D1604" i="10"/>
  <c r="D1596" i="10"/>
  <c r="D1588" i="10"/>
  <c r="D1580" i="10"/>
  <c r="D1572" i="10"/>
  <c r="D1564" i="10"/>
  <c r="D1556" i="10"/>
  <c r="D1548" i="10"/>
  <c r="D1540" i="10"/>
  <c r="D1532" i="10"/>
  <c r="D1524" i="10"/>
  <c r="D1516" i="10"/>
  <c r="D1498" i="10"/>
  <c r="D1490" i="10"/>
  <c r="D1482" i="10"/>
  <c r="D1473" i="10"/>
  <c r="D1468" i="10"/>
  <c r="D1611" i="10"/>
  <c r="D1603" i="10"/>
  <c r="D1595" i="10"/>
  <c r="D1587" i="10"/>
  <c r="D1579" i="10"/>
  <c r="D1571" i="10"/>
  <c r="D1563" i="10"/>
  <c r="D1555" i="10"/>
  <c r="D1547" i="10"/>
  <c r="D1539" i="10"/>
  <c r="D1531" i="10"/>
  <c r="D1523" i="10"/>
  <c r="D1515" i="10"/>
  <c r="D1508" i="10"/>
  <c r="D1504" i="10"/>
  <c r="D1495" i="10"/>
  <c r="D1487" i="10"/>
  <c r="D1479" i="10"/>
  <c r="D1469" i="10"/>
  <c r="D1461" i="10"/>
  <c r="D1460" i="10"/>
  <c r="D1459" i="10"/>
  <c r="D1458" i="10"/>
  <c r="D1457" i="10"/>
  <c r="D1456" i="10"/>
  <c r="D1455" i="10"/>
  <c r="D1454" i="10"/>
  <c r="D1453" i="10"/>
  <c r="D1452" i="10"/>
  <c r="D1451" i="10"/>
  <c r="D1450" i="10"/>
  <c r="D1449" i="10"/>
  <c r="D1448" i="10"/>
  <c r="D1447" i="10"/>
  <c r="D1446" i="10"/>
  <c r="D1445" i="10"/>
  <c r="D1444" i="10"/>
  <c r="D1443" i="10"/>
  <c r="D1442" i="10"/>
  <c r="D1441" i="10"/>
  <c r="D1440" i="10"/>
  <c r="D1439" i="10"/>
  <c r="D1438" i="10"/>
  <c r="D1437" i="10"/>
  <c r="D1436" i="10"/>
  <c r="D1435" i="10"/>
  <c r="D1434" i="10"/>
  <c r="D1433" i="10"/>
  <c r="D1432" i="10"/>
  <c r="D1431" i="10"/>
  <c r="D1430" i="10"/>
  <c r="D1429" i="10"/>
  <c r="D1428" i="10"/>
  <c r="D1427" i="10"/>
  <c r="D1426" i="10"/>
  <c r="D1425" i="10"/>
  <c r="D1424" i="10"/>
  <c r="D1423" i="10"/>
  <c r="D1422" i="10"/>
  <c r="D1421" i="10"/>
  <c r="D1420" i="10"/>
  <c r="D1419" i="10"/>
  <c r="D1418" i="10"/>
  <c r="D1417" i="10"/>
  <c r="D1416" i="10"/>
  <c r="D1415" i="10"/>
  <c r="D1414" i="10"/>
  <c r="D1413" i="10"/>
  <c r="D1412" i="10"/>
  <c r="D1411" i="10"/>
  <c r="D1410" i="10"/>
  <c r="D1409" i="10"/>
  <c r="D1408" i="10"/>
  <c r="D1407" i="10"/>
  <c r="D1406" i="10"/>
  <c r="D1405" i="10"/>
  <c r="D1404" i="10"/>
  <c r="D1403" i="10"/>
  <c r="D1402" i="10"/>
  <c r="D1401" i="10"/>
  <c r="D1400" i="10"/>
  <c r="D1399" i="10"/>
  <c r="D1398" i="10"/>
  <c r="D1397" i="10"/>
  <c r="D1396" i="10"/>
  <c r="D1395" i="10"/>
  <c r="D1394" i="10"/>
  <c r="D1393" i="10"/>
  <c r="D1392" i="10"/>
  <c r="D1391" i="10"/>
  <c r="D1390" i="10"/>
  <c r="D1389" i="10"/>
  <c r="D1388" i="10"/>
  <c r="D1387" i="10"/>
  <c r="D1386" i="10"/>
  <c r="D1385" i="10"/>
  <c r="D1384" i="10"/>
  <c r="D1383" i="10"/>
  <c r="D1382" i="10"/>
  <c r="D1381" i="10"/>
  <c r="D1380" i="10"/>
  <c r="D1379" i="10"/>
  <c r="D1378" i="10"/>
  <c r="D1377" i="10"/>
  <c r="D1376" i="10"/>
  <c r="D1375" i="10"/>
  <c r="D1374" i="10"/>
  <c r="D1373" i="10"/>
  <c r="D1372" i="10"/>
  <c r="D1371" i="10"/>
  <c r="D1370" i="10"/>
  <c r="D1369" i="10"/>
  <c r="D1368" i="10"/>
  <c r="D1367" i="10"/>
  <c r="D1366" i="10"/>
  <c r="D1365" i="10"/>
  <c r="D1364" i="10"/>
  <c r="D1363" i="10"/>
  <c r="D1362" i="10"/>
  <c r="D1361" i="10"/>
  <c r="D1360" i="10"/>
  <c r="D1359" i="10"/>
  <c r="D1358" i="10"/>
  <c r="D1357" i="10"/>
  <c r="D1356" i="10"/>
  <c r="D1355" i="10"/>
  <c r="D1354" i="10"/>
  <c r="D1353" i="10"/>
  <c r="D1352" i="10"/>
  <c r="D1351" i="10"/>
  <c r="D1350" i="10"/>
  <c r="D1349" i="10"/>
  <c r="D1348" i="10"/>
  <c r="D1347" i="10"/>
  <c r="D1346" i="10"/>
  <c r="D1345" i="10"/>
  <c r="D1344" i="10"/>
  <c r="D1343" i="10"/>
  <c r="D1342" i="10"/>
  <c r="D1341" i="10"/>
  <c r="D1340" i="10"/>
  <c r="D1339" i="10"/>
  <c r="D1338" i="10"/>
  <c r="D1610" i="10"/>
  <c r="D1602" i="10"/>
  <c r="D1594" i="10"/>
  <c r="D1586" i="10"/>
  <c r="D1578" i="10"/>
  <c r="D1570" i="10"/>
  <c r="D1562" i="10"/>
  <c r="D1554" i="10"/>
  <c r="D1546" i="10"/>
  <c r="D1538" i="10"/>
  <c r="D1530" i="10"/>
  <c r="D1522" i="10"/>
  <c r="D1514" i="10"/>
  <c r="D1500" i="10"/>
  <c r="D1492" i="10"/>
  <c r="D1484" i="10"/>
  <c r="D1476" i="10"/>
  <c r="D1474" i="10"/>
  <c r="D1470" i="10"/>
  <c r="D1462" i="10"/>
  <c r="D1609" i="10"/>
  <c r="D1601" i="10"/>
  <c r="D1593" i="10"/>
  <c r="D1585" i="10"/>
  <c r="D1577" i="10"/>
  <c r="D1569" i="10"/>
  <c r="D1561" i="10"/>
  <c r="D1553" i="10"/>
  <c r="D1545" i="10"/>
  <c r="D1537" i="10"/>
  <c r="D1529" i="10"/>
  <c r="D1521" i="10"/>
  <c r="D1513" i="10"/>
  <c r="D1507" i="10"/>
  <c r="D1503" i="10"/>
  <c r="D1497" i="10"/>
  <c r="D1489" i="10"/>
  <c r="D1481" i="10"/>
  <c r="D1463" i="10"/>
  <c r="D1608" i="10"/>
  <c r="D1600" i="10"/>
  <c r="D1592" i="10"/>
  <c r="D1584" i="10"/>
  <c r="D1576" i="10"/>
  <c r="D1568" i="10"/>
  <c r="D1560" i="10"/>
  <c r="D1552" i="10"/>
  <c r="D1544" i="10"/>
  <c r="D1536" i="10"/>
  <c r="D1528" i="10"/>
  <c r="D1520" i="10"/>
  <c r="D1512" i="10"/>
  <c r="D1494" i="10"/>
  <c r="D1486" i="10"/>
  <c r="D1478" i="10"/>
  <c r="D1471" i="10"/>
  <c r="D1464" i="10"/>
  <c r="D1607" i="10"/>
  <c r="D1599" i="10"/>
  <c r="D1591" i="10"/>
  <c r="D1583" i="10"/>
  <c r="D1575" i="10"/>
  <c r="D1567" i="10"/>
  <c r="D1559" i="10"/>
  <c r="D1551" i="10"/>
  <c r="D1543" i="10"/>
  <c r="D1535" i="10"/>
  <c r="D1527" i="10"/>
  <c r="D1519" i="10"/>
  <c r="D1511" i="10"/>
  <c r="D1506" i="10"/>
  <c r="D1502" i="10"/>
  <c r="D1499" i="10"/>
  <c r="D1491" i="10"/>
  <c r="D1483" i="10"/>
  <c r="D1475" i="10"/>
  <c r="D1465" i="10"/>
  <c r="D1606" i="10"/>
  <c r="D1598" i="10"/>
  <c r="D1590" i="10"/>
  <c r="D1582" i="10"/>
  <c r="D1574" i="10"/>
  <c r="D1566" i="10"/>
  <c r="D1558" i="10"/>
  <c r="D1550" i="10"/>
  <c r="D1542" i="10"/>
  <c r="D1534" i="10"/>
  <c r="D1526" i="10"/>
  <c r="D1518" i="10"/>
  <c r="D1510" i="10"/>
  <c r="D1496" i="10"/>
  <c r="D1488" i="10"/>
  <c r="D1480" i="10"/>
  <c r="D1472" i="10"/>
  <c r="D1466" i="10"/>
  <c r="D1605" i="10"/>
  <c r="D1541" i="10"/>
  <c r="D1337" i="10"/>
  <c r="D1333" i="10"/>
  <c r="D1597" i="10"/>
  <c r="D1533" i="10"/>
  <c r="D1493" i="10"/>
  <c r="D1330" i="10"/>
  <c r="D1589" i="10"/>
  <c r="D1525" i="10"/>
  <c r="D1336" i="10"/>
  <c r="D1332" i="10"/>
  <c r="D1581" i="10"/>
  <c r="D1517" i="10"/>
  <c r="D1573" i="10"/>
  <c r="D1509" i="10"/>
  <c r="D1485" i="10"/>
  <c r="D1335" i="10"/>
  <c r="D1565" i="10"/>
  <c r="D1505" i="10"/>
  <c r="D1331" i="10"/>
  <c r="D1327" i="10"/>
  <c r="D1326" i="10"/>
  <c r="D1325" i="10"/>
  <c r="D1324" i="10"/>
  <c r="D1323" i="10"/>
  <c r="D1322" i="10"/>
  <c r="D1321" i="10"/>
  <c r="D1320" i="10"/>
  <c r="D1319" i="10"/>
  <c r="D1318" i="10"/>
  <c r="D1317" i="10"/>
  <c r="D1316" i="10"/>
  <c r="D1315" i="10"/>
  <c r="D1314" i="10"/>
  <c r="D1313" i="10"/>
  <c r="D1312" i="10"/>
  <c r="D1311" i="10"/>
  <c r="D1310" i="10"/>
  <c r="D1309" i="10"/>
  <c r="D1308" i="10"/>
  <c r="D1307" i="10"/>
  <c r="D1306" i="10"/>
  <c r="D1305" i="10"/>
  <c r="D1304" i="10"/>
  <c r="D1303" i="10"/>
  <c r="D1302" i="10"/>
  <c r="D1301" i="10"/>
  <c r="D1300" i="10"/>
  <c r="D1299" i="10"/>
  <c r="D1298" i="10"/>
  <c r="D1297" i="10"/>
  <c r="D1296" i="10"/>
  <c r="D1295" i="10"/>
  <c r="D1294" i="10"/>
  <c r="D1293" i="10"/>
  <c r="D1292" i="10"/>
  <c r="D1291" i="10"/>
  <c r="D1290" i="10"/>
  <c r="D1289" i="10"/>
  <c r="D1288" i="10"/>
  <c r="D1287" i="10"/>
  <c r="D1286" i="10"/>
  <c r="D1285" i="10"/>
  <c r="D1284" i="10"/>
  <c r="D1283" i="10"/>
  <c r="D1282" i="10"/>
  <c r="D1281" i="10"/>
  <c r="D1280" i="10"/>
  <c r="D1279" i="10"/>
  <c r="D1278" i="10"/>
  <c r="D1277" i="10"/>
  <c r="D1276" i="10"/>
  <c r="D1275" i="10"/>
  <c r="D1274" i="10"/>
  <c r="D1273" i="10"/>
  <c r="D1272" i="10"/>
  <c r="D1271" i="10"/>
  <c r="D1270" i="10"/>
  <c r="D1269" i="10"/>
  <c r="D1268" i="10"/>
  <c r="D1267" i="10"/>
  <c r="D1266" i="10"/>
  <c r="D1265" i="10"/>
  <c r="D1264" i="10"/>
  <c r="D1263" i="10"/>
  <c r="D1262" i="10"/>
  <c r="D1261" i="10"/>
  <c r="D1260" i="10"/>
  <c r="D1259" i="10"/>
  <c r="D1258" i="10"/>
  <c r="D1257" i="10"/>
  <c r="D1256" i="10"/>
  <c r="D1255" i="10"/>
  <c r="D1254" i="10"/>
  <c r="D1253" i="10"/>
  <c r="D1252" i="10"/>
  <c r="D1251" i="10"/>
  <c r="D1250" i="10"/>
  <c r="D1249" i="10"/>
  <c r="D1248" i="10"/>
  <c r="D1247" i="10"/>
  <c r="D1246" i="10"/>
  <c r="D1245" i="10"/>
  <c r="D1244" i="10"/>
  <c r="D1243" i="10"/>
  <c r="D1242" i="10"/>
  <c r="D1241" i="10"/>
  <c r="D1240" i="10"/>
  <c r="D1239" i="10"/>
  <c r="D1238" i="10"/>
  <c r="D1237" i="10"/>
  <c r="D1236" i="10"/>
  <c r="D1235" i="10"/>
  <c r="D1234" i="10"/>
  <c r="D1233" i="10"/>
  <c r="D1232" i="10"/>
  <c r="D1231" i="10"/>
  <c r="D1230" i="10"/>
  <c r="D1229" i="10"/>
  <c r="D1228" i="10"/>
  <c r="D1227" i="10"/>
  <c r="D1226" i="10"/>
  <c r="D1225" i="10"/>
  <c r="D1224" i="10"/>
  <c r="D1223" i="10"/>
  <c r="D1222" i="10"/>
  <c r="D1221" i="10"/>
  <c r="D1220" i="10"/>
  <c r="D1219" i="10"/>
  <c r="D1218" i="10"/>
  <c r="D1217" i="10"/>
  <c r="D1216" i="10"/>
  <c r="D1215" i="10"/>
  <c r="D1214" i="10"/>
  <c r="D1213" i="10"/>
  <c r="D1212" i="10"/>
  <c r="D1211" i="10"/>
  <c r="D1210" i="10"/>
  <c r="D1209" i="10"/>
  <c r="D1208" i="10"/>
  <c r="D1207" i="10"/>
  <c r="D1206" i="10"/>
  <c r="D1205" i="10"/>
  <c r="D1204" i="10"/>
  <c r="D1203" i="10"/>
  <c r="D1202" i="10"/>
  <c r="D1201" i="10"/>
  <c r="D1200" i="10"/>
  <c r="D1199" i="10"/>
  <c r="D1198" i="10"/>
  <c r="D1197" i="10"/>
  <c r="D1196" i="10"/>
  <c r="D1195" i="10"/>
  <c r="D1194" i="10"/>
  <c r="D1193" i="10"/>
  <c r="D1192" i="10"/>
  <c r="D1191" i="10"/>
  <c r="D1190" i="10"/>
  <c r="D1189" i="10"/>
  <c r="D1188" i="10"/>
  <c r="D1187" i="10"/>
  <c r="D1186" i="10"/>
  <c r="D1185" i="10"/>
  <c r="D1184" i="10"/>
  <c r="D1183" i="10"/>
  <c r="D1182" i="10"/>
  <c r="D1181" i="10"/>
  <c r="D1180" i="10"/>
  <c r="D1179" i="10"/>
  <c r="D1178" i="10"/>
  <c r="D1501" i="10"/>
  <c r="D1168" i="10"/>
  <c r="D1173" i="10"/>
  <c r="D1169" i="10"/>
  <c r="D1177" i="10"/>
  <c r="D1477" i="10"/>
  <c r="D1329" i="10"/>
  <c r="D1174" i="10"/>
  <c r="D1170" i="10"/>
  <c r="D1467" i="10"/>
  <c r="D1328" i="10"/>
  <c r="D1175" i="10"/>
  <c r="D1171" i="10"/>
  <c r="D1549" i="10"/>
  <c r="D1176" i="10"/>
  <c r="D1172" i="10"/>
  <c r="D1167" i="10"/>
  <c r="D1159" i="10"/>
  <c r="D1151" i="10"/>
  <c r="D1143" i="10"/>
  <c r="D1129" i="10"/>
  <c r="D1121" i="10"/>
  <c r="D1334" i="10"/>
  <c r="D1166" i="10"/>
  <c r="D1158" i="10"/>
  <c r="D1150" i="10"/>
  <c r="D1142" i="10"/>
  <c r="D1138" i="10"/>
  <c r="D1134" i="10"/>
  <c r="D1126" i="10"/>
  <c r="D1118" i="10"/>
  <c r="D1165" i="10"/>
  <c r="D1157" i="10"/>
  <c r="D1149" i="10"/>
  <c r="D1131" i="10"/>
  <c r="D1123" i="10"/>
  <c r="D1164" i="10"/>
  <c r="D1156" i="10"/>
  <c r="D1148" i="10"/>
  <c r="D1141" i="10"/>
  <c r="D1137" i="10"/>
  <c r="D1128" i="10"/>
  <c r="D1120" i="10"/>
  <c r="D1115" i="10"/>
  <c r="D1114" i="10"/>
  <c r="D1113" i="10"/>
  <c r="D1112" i="10"/>
  <c r="D1111" i="10"/>
  <c r="D1110" i="10"/>
  <c r="D1109" i="10"/>
  <c r="D1108" i="10"/>
  <c r="D1107" i="10"/>
  <c r="D1106" i="10"/>
  <c r="D1105" i="10"/>
  <c r="D1104" i="10"/>
  <c r="D1103" i="10"/>
  <c r="D1102" i="10"/>
  <c r="D1101" i="10"/>
  <c r="D1100" i="10"/>
  <c r="D1099" i="10"/>
  <c r="D1098" i="10"/>
  <c r="D1097" i="10"/>
  <c r="D1096" i="10"/>
  <c r="D1095" i="10"/>
  <c r="D1094" i="10"/>
  <c r="D1093" i="10"/>
  <c r="D1092" i="10"/>
  <c r="D1091" i="10"/>
  <c r="D1090" i="10"/>
  <c r="D1089" i="10"/>
  <c r="D1088" i="10"/>
  <c r="D1087" i="10"/>
  <c r="D1086" i="10"/>
  <c r="D1085" i="10"/>
  <c r="D1084" i="10"/>
  <c r="D1083" i="10"/>
  <c r="D1082" i="10"/>
  <c r="D1081" i="10"/>
  <c r="D1080" i="10"/>
  <c r="D1079" i="10"/>
  <c r="D1078" i="10"/>
  <c r="D1077" i="10"/>
  <c r="D1076" i="10"/>
  <c r="D1075" i="10"/>
  <c r="D1074" i="10"/>
  <c r="D1073" i="10"/>
  <c r="D1072" i="10"/>
  <c r="D1071" i="10"/>
  <c r="D1070" i="10"/>
  <c r="D1069" i="10"/>
  <c r="D1068" i="10"/>
  <c r="D1067" i="10"/>
  <c r="D1066" i="10"/>
  <c r="D1065" i="10"/>
  <c r="D1064" i="10"/>
  <c r="D1063" i="10"/>
  <c r="D1062" i="10"/>
  <c r="D1061" i="10"/>
  <c r="D1060" i="10"/>
  <c r="D1059" i="10"/>
  <c r="D1058" i="10"/>
  <c r="D1057" i="10"/>
  <c r="D1056" i="10"/>
  <c r="D1055" i="10"/>
  <c r="D1054" i="10"/>
  <c r="D1053" i="10"/>
  <c r="D1052" i="10"/>
  <c r="D1051" i="10"/>
  <c r="D1050" i="10"/>
  <c r="D1049" i="10"/>
  <c r="D1048" i="10"/>
  <c r="D1047" i="10"/>
  <c r="D1046" i="10"/>
  <c r="D1045" i="10"/>
  <c r="D1044" i="10"/>
  <c r="D1043" i="10"/>
  <c r="D1042" i="10"/>
  <c r="D1041" i="10"/>
  <c r="D1040" i="10"/>
  <c r="D1039" i="10"/>
  <c r="D1038" i="10"/>
  <c r="D1037" i="10"/>
  <c r="D1036" i="10"/>
  <c r="D1035" i="10"/>
  <c r="D1034" i="10"/>
  <c r="D1033" i="10"/>
  <c r="D1032" i="10"/>
  <c r="D1031" i="10"/>
  <c r="D1030" i="10"/>
  <c r="D1029" i="10"/>
  <c r="D1028" i="10"/>
  <c r="D1027" i="10"/>
  <c r="D1026" i="10"/>
  <c r="D1025" i="10"/>
  <c r="D1024" i="10"/>
  <c r="D1023" i="10"/>
  <c r="D1022" i="10"/>
  <c r="D1021" i="10"/>
  <c r="D1020" i="10"/>
  <c r="D1019" i="10"/>
  <c r="D1018" i="10"/>
  <c r="D1017" i="10"/>
  <c r="D1016" i="10"/>
  <c r="D1015" i="10"/>
  <c r="D1014" i="10"/>
  <c r="D1013" i="10"/>
  <c r="D1012" i="10"/>
  <c r="D1011" i="10"/>
  <c r="D1010" i="10"/>
  <c r="D1009" i="10"/>
  <c r="D1008" i="10"/>
  <c r="D1007" i="10"/>
  <c r="D1006" i="10"/>
  <c r="D1005" i="10"/>
  <c r="D1004" i="10"/>
  <c r="D1003" i="10"/>
  <c r="D1002" i="10"/>
  <c r="D1001" i="10"/>
  <c r="D1000" i="10"/>
  <c r="D999" i="10"/>
  <c r="D998" i="10"/>
  <c r="D997" i="10"/>
  <c r="D996" i="10"/>
  <c r="D995" i="10"/>
  <c r="D994" i="10"/>
  <c r="D993" i="10"/>
  <c r="D992" i="10"/>
  <c r="D991" i="10"/>
  <c r="D990" i="10"/>
  <c r="D989" i="10"/>
  <c r="D988" i="10"/>
  <c r="D987" i="10"/>
  <c r="D986" i="10"/>
  <c r="D985" i="10"/>
  <c r="D984" i="10"/>
  <c r="D983" i="10"/>
  <c r="D982" i="10"/>
  <c r="D981" i="10"/>
  <c r="D980" i="10"/>
  <c r="D979" i="10"/>
  <c r="D978" i="10"/>
  <c r="D977" i="10"/>
  <c r="D976" i="10"/>
  <c r="D975" i="10"/>
  <c r="D974" i="10"/>
  <c r="D973" i="10"/>
  <c r="D972" i="10"/>
  <c r="D971" i="10"/>
  <c r="D970" i="10"/>
  <c r="D969" i="10"/>
  <c r="D968" i="10"/>
  <c r="D967" i="10"/>
  <c r="D966" i="10"/>
  <c r="D965" i="10"/>
  <c r="D964" i="10"/>
  <c r="D1557" i="10"/>
  <c r="D1163" i="10"/>
  <c r="D1155" i="10"/>
  <c r="D1147" i="10"/>
  <c r="D1133" i="10"/>
  <c r="D1125" i="10"/>
  <c r="D1117" i="10"/>
  <c r="D1162" i="10"/>
  <c r="D1154" i="10"/>
  <c r="D1146" i="10"/>
  <c r="D1140" i="10"/>
  <c r="D1136" i="10"/>
  <c r="D1130" i="10"/>
  <c r="D1122" i="10"/>
  <c r="D1160" i="10"/>
  <c r="D1152" i="10"/>
  <c r="D1144" i="10"/>
  <c r="D1139" i="10"/>
  <c r="D1135" i="10"/>
  <c r="D1132" i="10"/>
  <c r="D1124" i="10"/>
  <c r="D1116" i="10"/>
  <c r="D962" i="10"/>
  <c r="D961" i="10"/>
  <c r="D960" i="10"/>
  <c r="D959" i="10"/>
  <c r="D958" i="10"/>
  <c r="D957" i="10"/>
  <c r="D956" i="10"/>
  <c r="D955" i="10"/>
  <c r="D954" i="10"/>
  <c r="D953" i="10"/>
  <c r="D952" i="10"/>
  <c r="D951" i="10"/>
  <c r="D950" i="10"/>
  <c r="D949" i="10"/>
  <c r="D948" i="10"/>
  <c r="D947" i="10"/>
  <c r="D946" i="10"/>
  <c r="D945" i="10"/>
  <c r="D944" i="10"/>
  <c r="D943" i="10"/>
  <c r="D942" i="10"/>
  <c r="D941" i="10"/>
  <c r="D940" i="10"/>
  <c r="D939" i="10"/>
  <c r="D938" i="10"/>
  <c r="D937" i="10"/>
  <c r="D936" i="10"/>
  <c r="D935" i="10"/>
  <c r="D934" i="10"/>
  <c r="D933" i="10"/>
  <c r="D932" i="10"/>
  <c r="D931" i="10"/>
  <c r="D930" i="10"/>
  <c r="D929" i="10"/>
  <c r="D928" i="10"/>
  <c r="D927" i="10"/>
  <c r="D926" i="10"/>
  <c r="D925" i="10"/>
  <c r="D924" i="10"/>
  <c r="D923" i="10"/>
  <c r="D922" i="10"/>
  <c r="D921" i="10"/>
  <c r="D920" i="10"/>
  <c r="D919" i="10"/>
  <c r="D918" i="10"/>
  <c r="D917" i="10"/>
  <c r="D916" i="10"/>
  <c r="D915" i="10"/>
  <c r="D914" i="10"/>
  <c r="D913" i="10"/>
  <c r="D912" i="10"/>
  <c r="D911" i="10"/>
  <c r="D910" i="10"/>
  <c r="D909" i="10"/>
  <c r="D908" i="10"/>
  <c r="D907" i="10"/>
  <c r="D906" i="10"/>
  <c r="D905" i="10"/>
  <c r="D904" i="10"/>
  <c r="D903" i="10"/>
  <c r="D902" i="10"/>
  <c r="D901" i="10"/>
  <c r="D900" i="10"/>
  <c r="D899" i="10"/>
  <c r="D898" i="10"/>
  <c r="D897" i="10"/>
  <c r="D896" i="10"/>
  <c r="D895" i="10"/>
  <c r="D894" i="10"/>
  <c r="D893" i="10"/>
  <c r="D892" i="10"/>
  <c r="D891" i="10"/>
  <c r="D890" i="10"/>
  <c r="D889" i="10"/>
  <c r="D888" i="10"/>
  <c r="D887" i="10"/>
  <c r="D886" i="10"/>
  <c r="D885" i="10"/>
  <c r="D884" i="10"/>
  <c r="D883" i="10"/>
  <c r="D882" i="10"/>
  <c r="D881" i="10"/>
  <c r="D880" i="10"/>
  <c r="D879" i="10"/>
  <c r="D878" i="10"/>
  <c r="D877" i="10"/>
  <c r="D876" i="10"/>
  <c r="D875" i="10"/>
  <c r="D874" i="10"/>
  <c r="D873" i="10"/>
  <c r="D872" i="10"/>
  <c r="D871" i="10"/>
  <c r="D870" i="10"/>
  <c r="D869" i="10"/>
  <c r="D868" i="10"/>
  <c r="D867" i="10"/>
  <c r="D866" i="10"/>
  <c r="D865" i="10"/>
  <c r="D864" i="10"/>
  <c r="D863" i="10"/>
  <c r="D862" i="10"/>
  <c r="D861" i="10"/>
  <c r="D860" i="10"/>
  <c r="D859" i="10"/>
  <c r="D858" i="10"/>
  <c r="D857" i="10"/>
  <c r="D856" i="10"/>
  <c r="D855" i="10"/>
  <c r="D854" i="10"/>
  <c r="D853" i="10"/>
  <c r="D852" i="10"/>
  <c r="D851" i="10"/>
  <c r="D850" i="10"/>
  <c r="D849" i="10"/>
  <c r="D848" i="10"/>
  <c r="D847" i="10"/>
  <c r="D846" i="10"/>
  <c r="D845" i="10"/>
  <c r="D844" i="10"/>
  <c r="D843" i="10"/>
  <c r="D842" i="10"/>
  <c r="D841" i="10"/>
  <c r="D840" i="10"/>
  <c r="D839" i="10"/>
  <c r="D838" i="10"/>
  <c r="D837" i="10"/>
  <c r="D836" i="10"/>
  <c r="D835" i="10"/>
  <c r="D834" i="10"/>
  <c r="D833" i="10"/>
  <c r="D832" i="10"/>
  <c r="D831" i="10"/>
  <c r="D830" i="10"/>
  <c r="D829" i="10"/>
  <c r="D828" i="10"/>
  <c r="D827" i="10"/>
  <c r="D826" i="10"/>
  <c r="D825" i="10"/>
  <c r="D824" i="10"/>
  <c r="D823" i="10"/>
  <c r="D822" i="10"/>
  <c r="D821" i="10"/>
  <c r="D820" i="10"/>
  <c r="D819" i="10"/>
  <c r="D818" i="10"/>
  <c r="D817" i="10"/>
  <c r="D816" i="10"/>
  <c r="D815" i="10"/>
  <c r="D814" i="10"/>
  <c r="D813" i="10"/>
  <c r="D812" i="10"/>
  <c r="D811" i="10"/>
  <c r="D810" i="10"/>
  <c r="D809" i="10"/>
  <c r="D808" i="10"/>
  <c r="D807" i="10"/>
  <c r="D806" i="10"/>
  <c r="D805" i="10"/>
  <c r="D804" i="10"/>
  <c r="D803" i="10"/>
  <c r="D802" i="10"/>
  <c r="D801" i="10"/>
  <c r="D800" i="10"/>
  <c r="D799" i="10"/>
  <c r="D798" i="10"/>
  <c r="D797" i="10"/>
  <c r="D796" i="10"/>
  <c r="D795" i="10"/>
  <c r="D794" i="10"/>
  <c r="D793" i="10"/>
  <c r="D792" i="10"/>
  <c r="D791" i="10"/>
  <c r="D790" i="10"/>
  <c r="D789" i="10"/>
  <c r="D788" i="10"/>
  <c r="D787" i="10"/>
  <c r="D786" i="10"/>
  <c r="D785" i="10"/>
  <c r="D784" i="10"/>
  <c r="D783" i="10"/>
  <c r="D782" i="10"/>
  <c r="D781" i="10"/>
  <c r="D780" i="10"/>
  <c r="D779" i="10"/>
  <c r="D778" i="10"/>
  <c r="D777" i="10"/>
  <c r="D776" i="10"/>
  <c r="D775" i="10"/>
  <c r="D774" i="10"/>
  <c r="D773" i="10"/>
  <c r="D772" i="10"/>
  <c r="D771" i="10"/>
  <c r="D770" i="10"/>
  <c r="D769" i="10"/>
  <c r="D768" i="10"/>
  <c r="D767" i="10"/>
  <c r="D766" i="10"/>
  <c r="D765" i="10"/>
  <c r="D764" i="10"/>
  <c r="D763" i="10"/>
  <c r="D762" i="10"/>
  <c r="D761" i="10"/>
  <c r="D760" i="10"/>
  <c r="D759" i="10"/>
  <c r="D758" i="10"/>
  <c r="D757" i="10"/>
  <c r="D756" i="10"/>
  <c r="D755" i="10"/>
  <c r="D754" i="10"/>
  <c r="D753" i="10"/>
  <c r="D752" i="10"/>
  <c r="D751" i="10"/>
  <c r="D750" i="10"/>
  <c r="D749" i="10"/>
  <c r="D748" i="10"/>
  <c r="D747" i="10"/>
  <c r="D746" i="10"/>
  <c r="D745" i="10"/>
  <c r="D744" i="10"/>
  <c r="D743" i="10"/>
  <c r="D742" i="10"/>
  <c r="D741" i="10"/>
  <c r="D740" i="10"/>
  <c r="D739" i="10"/>
  <c r="D738" i="10"/>
  <c r="D737" i="10"/>
  <c r="D736" i="10"/>
  <c r="D735" i="10"/>
  <c r="D734" i="10"/>
  <c r="D733" i="10"/>
  <c r="D732" i="10"/>
  <c r="D731" i="10"/>
  <c r="D730" i="10"/>
  <c r="D729" i="10"/>
  <c r="D728" i="10"/>
  <c r="D727" i="10"/>
  <c r="D726" i="10"/>
  <c r="D725" i="10"/>
  <c r="D724" i="10"/>
  <c r="D723" i="10"/>
  <c r="D722" i="10"/>
  <c r="D721" i="10"/>
  <c r="D720" i="10"/>
  <c r="D719" i="10"/>
  <c r="D718" i="10"/>
  <c r="D717" i="10"/>
  <c r="D716" i="10"/>
  <c r="D715" i="10"/>
  <c r="D714" i="10"/>
  <c r="D713" i="10"/>
  <c r="D712" i="10"/>
  <c r="D711" i="10"/>
  <c r="D710" i="10"/>
  <c r="D709" i="10"/>
  <c r="D708" i="10"/>
  <c r="D707" i="10"/>
  <c r="D706" i="10"/>
  <c r="D705" i="10"/>
  <c r="D704" i="10"/>
  <c r="D703" i="10"/>
  <c r="D702" i="10"/>
  <c r="D701" i="10"/>
  <c r="D700" i="10"/>
  <c r="D699" i="10"/>
  <c r="D698" i="10"/>
  <c r="D697" i="10"/>
  <c r="D696" i="10"/>
  <c r="D695" i="10"/>
  <c r="D694" i="10"/>
  <c r="D693" i="10"/>
  <c r="D692" i="10"/>
  <c r="D691" i="10"/>
  <c r="D690" i="10"/>
  <c r="D689" i="10"/>
  <c r="D688" i="10"/>
  <c r="D687" i="10"/>
  <c r="D686" i="10"/>
  <c r="D685" i="10"/>
  <c r="D684" i="10"/>
  <c r="D683" i="10"/>
  <c r="D682" i="10"/>
  <c r="D681" i="10"/>
  <c r="D680" i="10"/>
  <c r="D679" i="10"/>
  <c r="D678" i="10"/>
  <c r="D677" i="10"/>
  <c r="D676" i="10"/>
  <c r="D675" i="10"/>
  <c r="D674" i="10"/>
  <c r="D673" i="10"/>
  <c r="D672" i="10"/>
  <c r="D671" i="10"/>
  <c r="D670" i="10"/>
  <c r="D669" i="10"/>
  <c r="D668" i="10"/>
  <c r="D667" i="10"/>
  <c r="D666" i="10"/>
  <c r="D665" i="10"/>
  <c r="D664" i="10"/>
  <c r="D663" i="10"/>
  <c r="D662" i="10"/>
  <c r="D661" i="10"/>
  <c r="D660" i="10"/>
  <c r="D659" i="10"/>
  <c r="D658" i="10"/>
  <c r="D657" i="10"/>
  <c r="D656" i="10"/>
  <c r="D655" i="10"/>
  <c r="D654" i="10"/>
  <c r="D653" i="10"/>
  <c r="D652" i="10"/>
  <c r="D651" i="10"/>
  <c r="D650" i="10"/>
  <c r="D649" i="10"/>
  <c r="D1127" i="10"/>
  <c r="D963" i="10"/>
  <c r="D1161" i="10"/>
  <c r="D1153" i="10"/>
  <c r="D1145" i="10"/>
  <c r="D1119" i="10"/>
  <c r="D646" i="10"/>
  <c r="D645" i="10"/>
  <c r="D648" i="10"/>
  <c r="D643" i="10"/>
  <c r="D642" i="10"/>
  <c r="D641" i="10"/>
  <c r="D640" i="10"/>
  <c r="D639" i="10"/>
  <c r="D638" i="10"/>
  <c r="D637" i="10"/>
  <c r="D636" i="10"/>
  <c r="D635" i="10"/>
  <c r="D634" i="10"/>
  <c r="D633" i="10"/>
  <c r="D632" i="10"/>
  <c r="D631" i="10"/>
  <c r="D630" i="10"/>
  <c r="D629" i="10"/>
  <c r="D628" i="10"/>
  <c r="D627" i="10"/>
  <c r="D626" i="10"/>
  <c r="D625" i="10"/>
  <c r="D624" i="10"/>
  <c r="D623" i="10"/>
  <c r="D622" i="10"/>
  <c r="D621" i="10"/>
  <c r="D620" i="10"/>
  <c r="D619" i="10"/>
  <c r="D618" i="10"/>
  <c r="D617" i="10"/>
  <c r="D616" i="10"/>
  <c r="D615" i="10"/>
  <c r="D614" i="10"/>
  <c r="D613" i="10"/>
  <c r="D612" i="10"/>
  <c r="D611" i="10"/>
  <c r="D610" i="10"/>
  <c r="D609" i="10"/>
  <c r="D608" i="10"/>
  <c r="D607" i="10"/>
  <c r="D606" i="10"/>
  <c r="D605" i="10"/>
  <c r="D604" i="10"/>
  <c r="D603" i="10"/>
  <c r="D602" i="10"/>
  <c r="D601" i="10"/>
  <c r="D600" i="10"/>
  <c r="D599" i="10"/>
  <c r="D598" i="10"/>
  <c r="D597" i="10"/>
  <c r="D596" i="10"/>
  <c r="D595" i="10"/>
  <c r="D594" i="10"/>
  <c r="D593" i="10"/>
  <c r="D592" i="10"/>
  <c r="D591" i="10"/>
  <c r="D590" i="10"/>
  <c r="D589" i="10"/>
  <c r="D588" i="10"/>
  <c r="D587" i="10"/>
  <c r="D586" i="10"/>
  <c r="D585" i="10"/>
  <c r="D584" i="10"/>
  <c r="D583" i="10"/>
  <c r="D582" i="10"/>
  <c r="D581" i="10"/>
  <c r="D580" i="10"/>
  <c r="D579" i="10"/>
  <c r="D578" i="10"/>
  <c r="D577" i="10"/>
  <c r="D576" i="10"/>
  <c r="D575" i="10"/>
  <c r="D574" i="10"/>
  <c r="D573" i="10"/>
  <c r="D572" i="10"/>
  <c r="D571" i="10"/>
  <c r="D570" i="10"/>
  <c r="D569" i="10"/>
  <c r="D568" i="10"/>
  <c r="D567" i="10"/>
  <c r="D566" i="10"/>
  <c r="D565" i="10"/>
  <c r="D564" i="10"/>
  <c r="D563" i="10"/>
  <c r="D562" i="10"/>
  <c r="D561" i="10"/>
  <c r="D560" i="10"/>
  <c r="D559" i="10"/>
  <c r="D558" i="10"/>
  <c r="D557" i="10"/>
  <c r="D556" i="10"/>
  <c r="D555" i="10"/>
  <c r="D554" i="10"/>
  <c r="D553" i="10"/>
  <c r="D552" i="10"/>
  <c r="D551" i="10"/>
  <c r="D550" i="10"/>
  <c r="D549" i="10"/>
  <c r="D548" i="10"/>
  <c r="D547" i="10"/>
  <c r="D546" i="10"/>
  <c r="D545" i="10"/>
  <c r="D544" i="10"/>
  <c r="D543" i="10"/>
  <c r="D542" i="10"/>
  <c r="D541" i="10"/>
  <c r="D540" i="10"/>
  <c r="D539" i="10"/>
  <c r="D538" i="10"/>
  <c r="D537" i="10"/>
  <c r="D536" i="10"/>
  <c r="D535" i="10"/>
  <c r="D534" i="10"/>
  <c r="D533" i="10"/>
  <c r="D532" i="10"/>
  <c r="D531" i="10"/>
  <c r="D530" i="10"/>
  <c r="D529" i="10"/>
  <c r="D528" i="10"/>
  <c r="D527" i="10"/>
  <c r="D526" i="10"/>
  <c r="D525" i="10"/>
  <c r="D524" i="10"/>
  <c r="D523" i="10"/>
  <c r="D522" i="10"/>
  <c r="D521" i="10"/>
  <c r="D520" i="10"/>
  <c r="D519" i="10"/>
  <c r="D518" i="10"/>
  <c r="D517" i="10"/>
  <c r="D516" i="10"/>
  <c r="D515" i="10"/>
  <c r="D514" i="10"/>
  <c r="D513" i="10"/>
  <c r="D512" i="10"/>
  <c r="D511" i="10"/>
  <c r="D510" i="10"/>
  <c r="D509" i="10"/>
  <c r="D508" i="10"/>
  <c r="D507" i="10"/>
  <c r="D506" i="10"/>
  <c r="D505" i="10"/>
  <c r="D504" i="10"/>
  <c r="D503" i="10"/>
  <c r="D502" i="10"/>
  <c r="D501" i="10"/>
  <c r="D500" i="10"/>
  <c r="D499" i="10"/>
  <c r="D498" i="10"/>
  <c r="D497" i="10"/>
  <c r="D496" i="10"/>
  <c r="D495" i="10"/>
  <c r="D494" i="10"/>
  <c r="D493" i="10"/>
  <c r="D492" i="10"/>
  <c r="D491" i="10"/>
  <c r="D490" i="10"/>
  <c r="D489" i="10"/>
  <c r="D488" i="10"/>
  <c r="D487" i="10"/>
  <c r="D486" i="10"/>
  <c r="D485" i="10"/>
  <c r="D484" i="10"/>
  <c r="D483" i="10"/>
  <c r="D482" i="10"/>
  <c r="D481" i="10"/>
  <c r="D480" i="10"/>
  <c r="D479" i="10"/>
  <c r="D478" i="10"/>
  <c r="D477" i="10"/>
  <c r="D476" i="10"/>
  <c r="D475" i="10"/>
  <c r="D474" i="10"/>
  <c r="D473" i="10"/>
  <c r="D472" i="10"/>
  <c r="D471" i="10"/>
  <c r="D470" i="10"/>
  <c r="D469" i="10"/>
  <c r="D468" i="10"/>
  <c r="D467" i="10"/>
  <c r="D466" i="10"/>
  <c r="D465" i="10"/>
  <c r="D464" i="10"/>
  <c r="D463" i="10"/>
  <c r="D462" i="10"/>
  <c r="D461" i="10"/>
  <c r="D460" i="10"/>
  <c r="D459" i="10"/>
  <c r="D458" i="10"/>
  <c r="D457" i="10"/>
  <c r="D456" i="10"/>
  <c r="D455" i="10"/>
  <c r="D454" i="10"/>
  <c r="D453" i="10"/>
  <c r="D452" i="10"/>
  <c r="D451" i="10"/>
  <c r="D450" i="10"/>
  <c r="D449" i="10"/>
  <c r="D448" i="10"/>
  <c r="D447" i="10"/>
  <c r="D446" i="10"/>
  <c r="D445" i="10"/>
  <c r="D444" i="10"/>
  <c r="D443" i="10"/>
  <c r="D442" i="10"/>
  <c r="D441" i="10"/>
  <c r="D440" i="10"/>
  <c r="D439" i="10"/>
  <c r="D438" i="10"/>
  <c r="D437" i="10"/>
  <c r="D436" i="10"/>
  <c r="D435" i="10"/>
  <c r="D434" i="10"/>
  <c r="D433" i="10"/>
  <c r="D432" i="10"/>
  <c r="D431" i="10"/>
  <c r="D430" i="10"/>
  <c r="D429" i="10"/>
  <c r="D428" i="10"/>
  <c r="D427" i="10"/>
  <c r="D426" i="10"/>
  <c r="D425" i="10"/>
  <c r="D424" i="10"/>
  <c r="D423" i="10"/>
  <c r="D422" i="10"/>
  <c r="D421" i="10"/>
  <c r="D420" i="10"/>
  <c r="D419" i="10"/>
  <c r="D418" i="10"/>
  <c r="D417" i="10"/>
  <c r="D416" i="10"/>
  <c r="D415" i="10"/>
  <c r="D414" i="10"/>
  <c r="D413" i="10"/>
  <c r="D412" i="10"/>
  <c r="D411" i="10"/>
  <c r="D410" i="10"/>
  <c r="D409" i="10"/>
  <c r="D408" i="10"/>
  <c r="D407" i="10"/>
  <c r="D406" i="10"/>
  <c r="D405" i="10"/>
  <c r="D404" i="10"/>
  <c r="D403" i="10"/>
  <c r="D402" i="10"/>
  <c r="D401" i="10"/>
  <c r="D400" i="10"/>
  <c r="D399" i="10"/>
  <c r="D398" i="10"/>
  <c r="D397" i="10"/>
  <c r="D396" i="10"/>
  <c r="D395" i="10"/>
  <c r="D394" i="10"/>
  <c r="D393" i="10"/>
  <c r="D392" i="10"/>
  <c r="D391" i="10"/>
  <c r="D390" i="10"/>
  <c r="D389" i="10"/>
  <c r="D388" i="10"/>
  <c r="D387" i="10"/>
  <c r="D386" i="10"/>
  <c r="D385" i="10"/>
  <c r="D384" i="10"/>
  <c r="D383" i="10"/>
  <c r="D382" i="10"/>
  <c r="D381" i="10"/>
  <c r="D380" i="10"/>
  <c r="D379" i="10"/>
  <c r="D378" i="10"/>
  <c r="D377" i="10"/>
  <c r="D376" i="10"/>
  <c r="D375" i="10"/>
  <c r="D374" i="10"/>
  <c r="D373" i="10"/>
  <c r="D372" i="10"/>
  <c r="D371" i="10"/>
  <c r="D370" i="10"/>
  <c r="D369" i="10"/>
  <c r="D368" i="10"/>
  <c r="D367" i="10"/>
  <c r="D366" i="10"/>
  <c r="D365" i="10"/>
  <c r="D364" i="10"/>
  <c r="D363" i="10"/>
  <c r="D362" i="10"/>
  <c r="D361" i="10"/>
  <c r="D360" i="10"/>
  <c r="D359" i="10"/>
  <c r="D358" i="10"/>
  <c r="D357" i="10"/>
  <c r="D356" i="10"/>
  <c r="D355" i="10"/>
  <c r="D354" i="10"/>
  <c r="D353" i="10"/>
  <c r="D352" i="10"/>
  <c r="D351" i="10"/>
  <c r="D350" i="10"/>
  <c r="D349" i="10"/>
  <c r="D348" i="10"/>
  <c r="D347" i="10"/>
  <c r="D346" i="10"/>
  <c r="D644" i="10"/>
  <c r="D18" i="10"/>
  <c r="D19" i="10"/>
  <c r="D20" i="10"/>
  <c r="D21" i="10"/>
  <c r="D647" i="10"/>
  <c r="D345" i="10"/>
  <c r="D344" i="10"/>
  <c r="D343" i="10"/>
  <c r="D342" i="10"/>
  <c r="D341" i="10"/>
  <c r="D340" i="10"/>
  <c r="D339" i="10"/>
  <c r="D338" i="10"/>
  <c r="D337" i="10"/>
  <c r="D336" i="10"/>
  <c r="D335" i="10"/>
  <c r="D334" i="10"/>
  <c r="D333" i="10"/>
  <c r="D332" i="10"/>
  <c r="D331" i="10"/>
  <c r="D330" i="10"/>
  <c r="D329" i="10"/>
  <c r="D328" i="10"/>
  <c r="D327" i="10"/>
  <c r="D326" i="10"/>
  <c r="D325" i="10"/>
  <c r="D324" i="10"/>
  <c r="D323" i="10"/>
  <c r="D322" i="10"/>
  <c r="D321" i="10"/>
  <c r="D320" i="10"/>
  <c r="D319" i="10"/>
  <c r="D318" i="10"/>
  <c r="D317" i="10"/>
  <c r="D316" i="10"/>
  <c r="D315" i="10"/>
  <c r="D314" i="10"/>
  <c r="D313" i="10"/>
  <c r="D312" i="10"/>
  <c r="D311" i="10"/>
  <c r="D310" i="10"/>
  <c r="D309" i="10"/>
  <c r="D308" i="10"/>
  <c r="D307" i="10"/>
  <c r="D306" i="10"/>
  <c r="D305" i="10"/>
  <c r="D304" i="10"/>
  <c r="D303" i="10"/>
  <c r="D302" i="10"/>
  <c r="D301" i="10"/>
  <c r="D300" i="10"/>
  <c r="D299" i="10"/>
  <c r="D298" i="10"/>
  <c r="D297" i="10"/>
  <c r="D296" i="10"/>
  <c r="D295" i="10"/>
  <c r="D294" i="10"/>
  <c r="D293" i="10"/>
  <c r="D292" i="10"/>
  <c r="D291" i="10"/>
  <c r="D290" i="10"/>
  <c r="D289" i="10"/>
  <c r="D288" i="10"/>
  <c r="D287" i="10"/>
  <c r="D286" i="10"/>
  <c r="D285" i="10"/>
  <c r="D284" i="10"/>
  <c r="D283" i="10"/>
  <c r="D282" i="10"/>
  <c r="D281" i="10"/>
  <c r="D280" i="10"/>
  <c r="D279" i="10"/>
  <c r="D278" i="10"/>
  <c r="D277" i="10"/>
  <c r="D276" i="10"/>
  <c r="D275" i="10"/>
  <c r="D274" i="10"/>
  <c r="D273" i="10"/>
  <c r="D272" i="10"/>
  <c r="D271" i="10"/>
  <c r="D270" i="10"/>
  <c r="D269" i="10"/>
  <c r="D268" i="10"/>
  <c r="D267" i="10"/>
  <c r="D266" i="10"/>
  <c r="D265" i="10"/>
  <c r="D264" i="10"/>
  <c r="D263" i="10"/>
  <c r="D262" i="10"/>
  <c r="D261" i="10"/>
  <c r="D260" i="10"/>
  <c r="D259" i="10"/>
  <c r="D258" i="10"/>
  <c r="D257" i="10"/>
  <c r="D256" i="10"/>
  <c r="D255" i="10"/>
  <c r="D254" i="10"/>
  <c r="D253" i="10"/>
  <c r="D252" i="10"/>
  <c r="D251" i="10"/>
  <c r="D250" i="10"/>
  <c r="D249" i="10"/>
  <c r="D248" i="10"/>
  <c r="D247" i="10"/>
  <c r="D246" i="10"/>
  <c r="D245" i="10"/>
  <c r="D244" i="10"/>
  <c r="D243" i="10"/>
  <c r="D242" i="10"/>
  <c r="D241" i="10"/>
  <c r="D240" i="10"/>
  <c r="D239" i="10"/>
  <c r="D238" i="10"/>
  <c r="D237" i="10"/>
  <c r="D236" i="10"/>
  <c r="D235" i="10"/>
  <c r="D234" i="10"/>
  <c r="D233" i="10"/>
  <c r="D232" i="10"/>
  <c r="D231" i="10"/>
  <c r="D230" i="10"/>
  <c r="D229" i="10"/>
  <c r="D228" i="10"/>
  <c r="D227" i="10"/>
  <c r="D226" i="10"/>
  <c r="D225" i="10"/>
  <c r="D224" i="10"/>
  <c r="D223" i="10"/>
  <c r="D222" i="10"/>
  <c r="D221" i="10"/>
  <c r="D220" i="10"/>
  <c r="D219" i="10"/>
  <c r="D218" i="10"/>
  <c r="D217" i="10"/>
  <c r="D216" i="10"/>
  <c r="D215" i="10"/>
  <c r="D214" i="10"/>
  <c r="D213" i="10"/>
  <c r="D212" i="10"/>
  <c r="D211" i="10"/>
  <c r="D210" i="10"/>
  <c r="D209" i="10"/>
  <c r="D208" i="10"/>
  <c r="D207" i="10"/>
  <c r="D206" i="10"/>
  <c r="D205" i="10"/>
  <c r="D204" i="10"/>
  <c r="D203" i="10"/>
  <c r="D202" i="10"/>
  <c r="D201" i="10"/>
  <c r="D200" i="10"/>
  <c r="D199" i="10"/>
  <c r="D198" i="10"/>
  <c r="D197" i="10"/>
  <c r="D196" i="10"/>
  <c r="D195" i="10"/>
  <c r="D194" i="10"/>
  <c r="D193" i="10"/>
  <c r="D192" i="10"/>
  <c r="D191" i="10"/>
  <c r="D190" i="10"/>
  <c r="D189" i="10"/>
  <c r="D188" i="10"/>
  <c r="D187" i="10"/>
  <c r="D186" i="10"/>
  <c r="D185" i="10"/>
  <c r="D184" i="10"/>
  <c r="D183" i="10"/>
  <c r="D182" i="10"/>
  <c r="D181" i="10"/>
  <c r="D180" i="10"/>
  <c r="D179" i="10"/>
  <c r="D178" i="10"/>
  <c r="D177" i="10"/>
  <c r="D176" i="10"/>
  <c r="D175" i="10"/>
  <c r="D174" i="10"/>
  <c r="D173" i="10"/>
  <c r="D172" i="10"/>
  <c r="D171" i="10"/>
  <c r="D170" i="10"/>
  <c r="D169" i="10"/>
  <c r="D168" i="10"/>
  <c r="D167" i="10"/>
  <c r="D166" i="10"/>
  <c r="D165" i="10"/>
  <c r="D164" i="10"/>
  <c r="D163" i="10"/>
  <c r="D162" i="10"/>
  <c r="D161" i="10"/>
  <c r="D160" i="10"/>
  <c r="D159" i="10"/>
  <c r="D158" i="10"/>
  <c r="D157" i="10"/>
  <c r="D156" i="10"/>
  <c r="D155" i="10"/>
  <c r="D154" i="10"/>
  <c r="D153" i="10"/>
  <c r="D152" i="10"/>
  <c r="D151" i="10"/>
  <c r="D150" i="10"/>
  <c r="D149" i="10"/>
  <c r="D148" i="10"/>
  <c r="D147" i="10"/>
  <c r="D146" i="10"/>
  <c r="D145" i="10"/>
  <c r="D144" i="10"/>
  <c r="D143" i="10"/>
  <c r="D142" i="10"/>
  <c r="D141" i="10"/>
  <c r="D140" i="10"/>
  <c r="D139" i="10"/>
  <c r="D138" i="10"/>
  <c r="D137" i="10"/>
  <c r="D136" i="10"/>
  <c r="D135" i="10"/>
  <c r="D134" i="10"/>
  <c r="D133" i="10"/>
  <c r="D132" i="10"/>
  <c r="D131" i="10"/>
  <c r="D130" i="10"/>
  <c r="D129" i="10"/>
  <c r="D128" i="10"/>
  <c r="D127" i="10"/>
  <c r="D126" i="10"/>
  <c r="D125" i="10"/>
  <c r="D124" i="10"/>
  <c r="D123" i="10"/>
  <c r="D122" i="10"/>
  <c r="D121" i="10"/>
  <c r="D120" i="10"/>
  <c r="D119" i="10"/>
  <c r="D118" i="10"/>
  <c r="D117" i="10"/>
  <c r="D116" i="10"/>
  <c r="D115" i="10"/>
  <c r="D114" i="10"/>
  <c r="D113" i="10"/>
  <c r="D112" i="10"/>
  <c r="D111" i="10"/>
  <c r="D110" i="10"/>
  <c r="D109" i="10"/>
  <c r="D108" i="10"/>
  <c r="D107" i="10"/>
  <c r="D106" i="10"/>
  <c r="D105" i="10"/>
  <c r="D104" i="10"/>
  <c r="D103" i="10"/>
  <c r="D102" i="10"/>
  <c r="D101" i="10"/>
  <c r="D100" i="10"/>
  <c r="D99" i="10"/>
  <c r="D98" i="10"/>
  <c r="D97" i="10"/>
  <c r="D96" i="10"/>
  <c r="D95" i="10"/>
  <c r="D94" i="10"/>
  <c r="D93" i="10"/>
  <c r="D92" i="10"/>
  <c r="D91" i="10"/>
  <c r="D90" i="10"/>
  <c r="D89" i="10"/>
  <c r="D88" i="10"/>
  <c r="D87" i="10"/>
  <c r="D86" i="10"/>
  <c r="D85" i="10"/>
  <c r="D84" i="10"/>
  <c r="D83" i="10"/>
  <c r="D82" i="10"/>
  <c r="D81" i="10"/>
  <c r="D80" i="10"/>
  <c r="D79" i="10"/>
  <c r="D78" i="10"/>
  <c r="D77" i="10"/>
  <c r="D76" i="10"/>
  <c r="D75" i="10"/>
  <c r="D74" i="10"/>
  <c r="D73" i="10"/>
  <c r="D72" i="10"/>
  <c r="D71" i="10"/>
  <c r="D70" i="10"/>
  <c r="D69" i="10"/>
  <c r="D68" i="10"/>
  <c r="D67" i="10"/>
  <c r="D66" i="10"/>
  <c r="D65" i="10"/>
  <c r="D64" i="10"/>
  <c r="D63" i="10"/>
  <c r="D62" i="10"/>
  <c r="D61" i="10"/>
  <c r="D60" i="10"/>
  <c r="D59" i="10"/>
  <c r="D58" i="10"/>
  <c r="D57" i="10"/>
  <c r="D56" i="10"/>
  <c r="D55" i="10"/>
  <c r="D54" i="10"/>
  <c r="D53" i="10"/>
  <c r="D52" i="10"/>
  <c r="D51" i="10"/>
  <c r="D50" i="10"/>
  <c r="D49" i="10"/>
  <c r="D48" i="10"/>
  <c r="D47" i="10"/>
  <c r="D46" i="10"/>
  <c r="D45" i="10"/>
  <c r="D44" i="10"/>
  <c r="D43" i="10"/>
  <c r="D42" i="10"/>
  <c r="D41" i="10"/>
  <c r="D40" i="10"/>
  <c r="D39" i="10"/>
  <c r="D38" i="10"/>
  <c r="D37" i="10"/>
  <c r="D36" i="10"/>
  <c r="D35" i="10"/>
  <c r="D34" i="10"/>
  <c r="D33" i="10"/>
  <c r="D32" i="10"/>
  <c r="D31" i="10"/>
  <c r="D30" i="10"/>
  <c r="D29" i="10"/>
  <c r="D28" i="10"/>
  <c r="D27" i="10"/>
  <c r="D26" i="10"/>
  <c r="D25" i="10"/>
  <c r="D24" i="10"/>
  <c r="D23" i="10"/>
  <c r="D22" i="10"/>
  <c r="D17" i="10"/>
  <c r="F15" i="11"/>
  <c r="G15" i="11" s="1"/>
  <c r="H15" i="11" s="1"/>
  <c r="I15" i="11" s="1"/>
  <c r="J15" i="11" s="1"/>
  <c r="E14" i="10"/>
  <c r="E2016" i="14"/>
  <c r="E2013" i="14"/>
  <c r="E2010" i="14"/>
  <c r="E2007" i="14"/>
  <c r="E2004" i="14"/>
  <c r="E2001" i="14"/>
  <c r="E1998" i="14"/>
  <c r="E1995" i="14"/>
  <c r="E1992" i="14"/>
  <c r="E1989" i="14"/>
  <c r="E1986" i="14"/>
  <c r="E1983" i="14"/>
  <c r="E1980" i="14"/>
  <c r="E1977" i="14"/>
  <c r="E1974" i="14"/>
  <c r="E1971" i="14"/>
  <c r="E1968" i="14"/>
  <c r="E1965" i="14"/>
  <c r="E1962" i="14"/>
  <c r="E1959" i="14"/>
  <c r="E1956" i="14"/>
  <c r="E1953" i="14"/>
  <c r="E1950" i="14"/>
  <c r="E1947" i="14"/>
  <c r="E1944" i="14"/>
  <c r="E1941" i="14"/>
  <c r="E1938" i="14"/>
  <c r="E1935" i="14"/>
  <c r="E1932" i="14"/>
  <c r="E1929" i="14"/>
  <c r="E1926" i="14"/>
  <c r="E1923" i="14"/>
  <c r="E1920" i="14"/>
  <c r="E1917" i="14"/>
  <c r="E1914" i="14"/>
  <c r="E1911" i="14"/>
  <c r="E1908" i="14"/>
  <c r="E1905" i="14"/>
  <c r="E1902" i="14"/>
  <c r="E1899" i="14"/>
  <c r="E1896" i="14"/>
  <c r="E1893" i="14"/>
  <c r="E1890" i="14"/>
  <c r="E1887" i="14"/>
  <c r="E1884" i="14"/>
  <c r="E1881" i="14"/>
  <c r="E1878" i="14"/>
  <c r="E1875" i="14"/>
  <c r="E1872" i="14"/>
  <c r="E1869" i="14"/>
  <c r="E1866" i="14"/>
  <c r="E1863" i="14"/>
  <c r="E1860" i="14"/>
  <c r="E1857" i="14"/>
  <c r="E1854" i="14"/>
  <c r="E1851" i="14"/>
  <c r="E1848" i="14"/>
  <c r="E1845" i="14"/>
  <c r="E1842" i="14"/>
  <c r="E1839" i="14"/>
  <c r="E1836" i="14"/>
  <c r="E1833" i="14"/>
  <c r="E1830" i="14"/>
  <c r="E1827" i="14"/>
  <c r="E1824" i="14"/>
  <c r="E1821" i="14"/>
  <c r="E1818" i="14"/>
  <c r="E1815" i="14"/>
  <c r="E1812" i="14"/>
  <c r="E1809" i="14"/>
  <c r="E1806" i="14"/>
  <c r="E1803" i="14"/>
  <c r="E1800" i="14"/>
  <c r="E1797" i="14"/>
  <c r="E1794" i="14"/>
  <c r="E1791" i="14"/>
  <c r="E1788" i="14"/>
  <c r="E1785" i="14"/>
  <c r="E1782" i="14"/>
  <c r="E1779" i="14"/>
  <c r="E1776" i="14"/>
  <c r="E1773" i="14"/>
  <c r="E1770" i="14"/>
  <c r="E1767" i="14"/>
  <c r="E1764" i="14"/>
  <c r="E1761" i="14"/>
  <c r="E1758" i="14"/>
  <c r="E1755" i="14"/>
  <c r="E1752" i="14"/>
  <c r="E1749" i="14"/>
  <c r="E1746" i="14"/>
  <c r="E1743" i="14"/>
  <c r="E1740" i="14"/>
  <c r="E1737" i="14"/>
  <c r="E1734" i="14"/>
  <c r="E1731" i="14"/>
  <c r="E1728" i="14"/>
  <c r="E1725" i="14"/>
  <c r="E1722" i="14"/>
  <c r="E1719" i="14"/>
  <c r="E1716" i="14"/>
  <c r="E1713" i="14"/>
  <c r="E1710" i="14"/>
  <c r="E1707" i="14"/>
  <c r="E1704" i="14"/>
  <c r="E1701" i="14"/>
  <c r="E1698" i="14"/>
  <c r="E1695" i="14"/>
  <c r="E1692" i="14"/>
  <c r="E1689" i="14"/>
  <c r="E1686" i="14"/>
  <c r="E1683" i="14"/>
  <c r="E1680" i="14"/>
  <c r="E1677" i="14"/>
  <c r="E1674" i="14"/>
  <c r="E1671" i="14"/>
  <c r="E1668" i="14"/>
  <c r="E1665" i="14"/>
  <c r="E1662" i="14"/>
  <c r="E1659" i="14"/>
  <c r="E1656" i="14"/>
  <c r="E1653" i="14"/>
  <c r="E1650" i="14"/>
  <c r="E1647" i="14"/>
  <c r="E1644" i="14"/>
  <c r="E1641" i="14"/>
  <c r="E1638" i="14"/>
  <c r="E1635" i="14"/>
  <c r="E1632" i="14"/>
  <c r="E1629" i="14"/>
  <c r="E1626" i="14"/>
  <c r="E1623" i="14"/>
  <c r="E1620" i="14"/>
  <c r="E1617" i="14"/>
  <c r="E1614" i="14"/>
  <c r="E1611" i="14"/>
  <c r="E1608" i="14"/>
  <c r="E1605" i="14"/>
  <c r="E1602" i="14"/>
  <c r="E1599" i="14"/>
  <c r="E1596" i="14"/>
  <c r="E1593" i="14"/>
  <c r="E1590" i="14"/>
  <c r="E1587" i="14"/>
  <c r="E1584" i="14"/>
  <c r="E1581" i="14"/>
  <c r="E1578" i="14"/>
  <c r="E1575" i="14"/>
  <c r="E1572" i="14"/>
  <c r="E1569" i="14"/>
  <c r="E1566" i="14"/>
  <c r="E1563" i="14"/>
  <c r="E1560" i="14"/>
  <c r="E1557" i="14"/>
  <c r="E1554" i="14"/>
  <c r="E1551" i="14"/>
  <c r="E1548" i="14"/>
  <c r="E1545" i="14"/>
  <c r="E1542" i="14"/>
  <c r="E1539" i="14"/>
  <c r="E1536" i="14"/>
  <c r="E1533" i="14"/>
  <c r="E1530" i="14"/>
  <c r="E1527" i="14"/>
  <c r="E1524" i="14"/>
  <c r="E1521" i="14"/>
  <c r="E1518" i="14"/>
  <c r="E1515" i="14"/>
  <c r="E1512" i="14"/>
  <c r="E1509" i="14"/>
  <c r="E1506" i="14"/>
  <c r="E1503" i="14"/>
  <c r="E1500" i="14"/>
  <c r="E1497" i="14"/>
  <c r="E1494" i="14"/>
  <c r="E1491" i="14"/>
  <c r="E1488" i="14"/>
  <c r="E1485" i="14"/>
  <c r="E1482" i="14"/>
  <c r="E1479" i="14"/>
  <c r="E1476" i="14"/>
  <c r="E1473" i="14"/>
  <c r="E1470" i="14"/>
  <c r="E1467" i="14"/>
  <c r="E1464" i="14"/>
  <c r="E1461" i="14"/>
  <c r="E1458" i="14"/>
  <c r="E1455" i="14"/>
  <c r="E1452" i="14"/>
  <c r="E1449" i="14"/>
  <c r="E1446" i="14"/>
  <c r="E1443" i="14"/>
  <c r="E1440" i="14"/>
  <c r="E1437" i="14"/>
  <c r="E1434" i="14"/>
  <c r="E1431" i="14"/>
  <c r="E1428" i="14"/>
  <c r="E1425" i="14"/>
  <c r="E1422" i="14"/>
  <c r="E1419" i="14"/>
  <c r="E1416" i="14"/>
  <c r="E1413" i="14"/>
  <c r="E1410" i="14"/>
  <c r="E1407" i="14"/>
  <c r="E1404" i="14"/>
  <c r="E1401" i="14"/>
  <c r="E1398" i="14"/>
  <c r="E1395" i="14"/>
  <c r="E1392" i="14"/>
  <c r="E1389" i="14"/>
  <c r="E1386" i="14"/>
  <c r="E1383" i="14"/>
  <c r="E1380" i="14"/>
  <c r="E1377" i="14"/>
  <c r="E1374" i="14"/>
  <c r="E1371" i="14"/>
  <c r="E1368" i="14"/>
  <c r="E1365" i="14"/>
  <c r="E1362" i="14"/>
  <c r="E1359" i="14"/>
  <c r="E1356" i="14"/>
  <c r="E1353" i="14"/>
  <c r="E1350" i="14"/>
  <c r="E1347" i="14"/>
  <c r="E1344" i="14"/>
  <c r="E1341" i="14"/>
  <c r="E1338" i="14"/>
  <c r="E1335" i="14"/>
  <c r="E1332" i="14"/>
  <c r="E1329" i="14"/>
  <c r="E1326" i="14"/>
  <c r="E1323" i="14"/>
  <c r="E1320" i="14"/>
  <c r="E1317" i="14"/>
  <c r="E1314" i="14"/>
  <c r="E1311" i="14"/>
  <c r="E1308" i="14"/>
  <c r="E1305" i="14"/>
  <c r="E1302" i="14"/>
  <c r="E1299" i="14"/>
  <c r="E1296" i="14"/>
  <c r="E1293" i="14"/>
  <c r="E1290" i="14"/>
  <c r="E1287" i="14"/>
  <c r="E1284" i="14"/>
  <c r="E1281" i="14"/>
  <c r="E1278" i="14"/>
  <c r="E1275" i="14"/>
  <c r="E1272" i="14"/>
  <c r="E1269" i="14"/>
  <c r="E1266" i="14"/>
  <c r="E1263" i="14"/>
  <c r="E1260" i="14"/>
  <c r="E1257" i="14"/>
  <c r="E1254" i="14"/>
  <c r="E1251" i="14"/>
  <c r="E1248" i="14"/>
  <c r="E1245" i="14"/>
  <c r="E1242" i="14"/>
  <c r="E1239" i="14"/>
  <c r="E1236" i="14"/>
  <c r="E1233" i="14"/>
  <c r="E1230" i="14"/>
  <c r="E1227" i="14"/>
  <c r="E1224" i="14"/>
  <c r="E1221" i="14"/>
  <c r="E1218" i="14"/>
  <c r="E1215" i="14"/>
  <c r="E1212" i="14"/>
  <c r="E1209" i="14"/>
  <c r="E1206" i="14"/>
  <c r="E1203" i="14"/>
  <c r="E1200" i="14"/>
  <c r="E1197" i="14"/>
  <c r="E1194" i="14"/>
  <c r="E1191" i="14"/>
  <c r="E1188" i="14"/>
  <c r="E1185" i="14"/>
  <c r="E1182" i="14"/>
  <c r="E1179" i="14"/>
  <c r="E1176" i="14"/>
  <c r="E1173" i="14"/>
  <c r="E1170" i="14"/>
  <c r="E1167" i="14"/>
  <c r="E1164" i="14"/>
  <c r="E1161" i="14"/>
  <c r="E1158" i="14"/>
  <c r="E1155" i="14"/>
  <c r="E1152" i="14"/>
  <c r="E1149" i="14"/>
  <c r="E1146" i="14"/>
  <c r="E1143" i="14"/>
  <c r="E1140" i="14"/>
  <c r="E1137" i="14"/>
  <c r="E1134" i="14"/>
  <c r="E1131" i="14"/>
  <c r="E1128" i="14"/>
  <c r="E1125" i="14"/>
  <c r="E1122" i="14"/>
  <c r="E1119" i="14"/>
  <c r="E1116" i="14"/>
  <c r="E1113" i="14"/>
  <c r="E1110" i="14"/>
  <c r="E1107" i="14"/>
  <c r="E1104" i="14"/>
  <c r="E1101" i="14"/>
  <c r="E1098" i="14"/>
  <c r="E1095" i="14"/>
  <c r="E1092" i="14"/>
  <c r="E1089" i="14"/>
  <c r="E1086" i="14"/>
  <c r="E1083" i="14"/>
  <c r="E1080" i="14"/>
  <c r="E1077" i="14"/>
  <c r="E1074" i="14"/>
  <c r="E1071" i="14"/>
  <c r="E1068" i="14"/>
  <c r="E1065" i="14"/>
  <c r="E1062" i="14"/>
  <c r="E1059" i="14"/>
  <c r="E1056" i="14"/>
  <c r="E1053" i="14"/>
  <c r="E1050" i="14"/>
  <c r="E1047" i="14"/>
  <c r="E1044" i="14"/>
  <c r="E1041" i="14"/>
  <c r="E1038" i="14"/>
  <c r="E1035" i="14"/>
  <c r="E1032" i="14"/>
  <c r="E1029" i="14"/>
  <c r="E1026" i="14"/>
  <c r="E1023" i="14"/>
  <c r="E1020" i="14"/>
  <c r="E1017" i="14"/>
  <c r="E1014" i="14"/>
  <c r="E1011" i="14"/>
  <c r="E1008" i="14"/>
  <c r="E1005" i="14"/>
  <c r="E1002" i="14"/>
  <c r="E999" i="14"/>
  <c r="E996" i="14"/>
  <c r="E993" i="14"/>
  <c r="E990" i="14"/>
  <c r="E987" i="14"/>
  <c r="E984" i="14"/>
  <c r="E981" i="14"/>
  <c r="E978" i="14"/>
  <c r="E975" i="14"/>
  <c r="E972" i="14"/>
  <c r="E969" i="14"/>
  <c r="E966" i="14"/>
  <c r="E963" i="14"/>
  <c r="E960" i="14"/>
  <c r="E957" i="14"/>
  <c r="E954" i="14"/>
  <c r="E951" i="14"/>
  <c r="E948" i="14"/>
  <c r="E945" i="14"/>
  <c r="E942" i="14"/>
  <c r="E939" i="14"/>
  <c r="E936" i="14"/>
  <c r="E933" i="14"/>
  <c r="E930" i="14"/>
  <c r="E927" i="14"/>
  <c r="E924" i="14"/>
  <c r="E921" i="14"/>
  <c r="E918" i="14"/>
  <c r="E915" i="14"/>
  <c r="E912" i="14"/>
  <c r="E909" i="14"/>
  <c r="E906" i="14"/>
  <c r="E903" i="14"/>
  <c r="E900" i="14"/>
  <c r="E897" i="14"/>
  <c r="E894" i="14"/>
  <c r="E891" i="14"/>
  <c r="E888" i="14"/>
  <c r="E885" i="14"/>
  <c r="E882" i="14"/>
  <c r="E879" i="14"/>
  <c r="E876" i="14"/>
  <c r="E873" i="14"/>
  <c r="E870" i="14"/>
  <c r="E867" i="14"/>
  <c r="E864" i="14"/>
  <c r="E861" i="14"/>
  <c r="E858" i="14"/>
  <c r="E855" i="14"/>
  <c r="E852" i="14"/>
  <c r="E2014" i="14"/>
  <c r="E2002" i="14"/>
  <c r="E1990" i="14"/>
  <c r="E1978" i="14"/>
  <c r="E1966" i="14"/>
  <c r="E1954" i="14"/>
  <c r="E1942" i="14"/>
  <c r="E1930" i="14"/>
  <c r="E1918" i="14"/>
  <c r="E1906" i="14"/>
  <c r="E1894" i="14"/>
  <c r="E1882" i="14"/>
  <c r="E1870" i="14"/>
  <c r="E1858" i="14"/>
  <c r="E1846" i="14"/>
  <c r="E1834" i="14"/>
  <c r="E1822" i="14"/>
  <c r="E1810" i="14"/>
  <c r="E1798" i="14"/>
  <c r="E1786" i="14"/>
  <c r="E1774" i="14"/>
  <c r="E1762" i="14"/>
  <c r="E1750" i="14"/>
  <c r="E1738" i="14"/>
  <c r="E1726" i="14"/>
  <c r="E1714" i="14"/>
  <c r="E1702" i="14"/>
  <c r="E1690" i="14"/>
  <c r="E1678" i="14"/>
  <c r="E1666" i="14"/>
  <c r="E1654" i="14"/>
  <c r="E1642" i="14"/>
  <c r="E1630" i="14"/>
  <c r="E1618" i="14"/>
  <c r="E1606" i="14"/>
  <c r="E1594" i="14"/>
  <c r="E1582" i="14"/>
  <c r="E1570" i="14"/>
  <c r="E1558" i="14"/>
  <c r="E1546" i="14"/>
  <c r="E1534" i="14"/>
  <c r="E1522" i="14"/>
  <c r="E1510" i="14"/>
  <c r="E1498" i="14"/>
  <c r="E1486" i="14"/>
  <c r="E1474" i="14"/>
  <c r="E1462" i="14"/>
  <c r="E1450" i="14"/>
  <c r="E1438" i="14"/>
  <c r="E1426" i="14"/>
  <c r="E1414" i="14"/>
  <c r="E1402" i="14"/>
  <c r="E1390" i="14"/>
  <c r="E1378" i="14"/>
  <c r="E1366" i="14"/>
  <c r="E1354" i="14"/>
  <c r="E1342" i="14"/>
  <c r="E1330" i="14"/>
  <c r="E1318" i="14"/>
  <c r="E1306" i="14"/>
  <c r="E1294" i="14"/>
  <c r="E1282" i="14"/>
  <c r="E1270" i="14"/>
  <c r="E1258" i="14"/>
  <c r="E1246" i="14"/>
  <c r="E1234" i="14"/>
  <c r="E1222" i="14"/>
  <c r="E1210" i="14"/>
  <c r="E1198" i="14"/>
  <c r="E1186" i="14"/>
  <c r="E1174" i="14"/>
  <c r="E1162" i="14"/>
  <c r="E1150" i="14"/>
  <c r="E1138" i="14"/>
  <c r="E1126" i="14"/>
  <c r="E1114" i="14"/>
  <c r="E1102" i="14"/>
  <c r="E1090" i="14"/>
  <c r="E1078" i="14"/>
  <c r="E1066" i="14"/>
  <c r="E1054" i="14"/>
  <c r="E1042" i="14"/>
  <c r="E1030" i="14"/>
  <c r="E1018" i="14"/>
  <c r="E1006" i="14"/>
  <c r="E994" i="14"/>
  <c r="E982" i="14"/>
  <c r="E970" i="14"/>
  <c r="E958" i="14"/>
  <c r="E946" i="14"/>
  <c r="E934" i="14"/>
  <c r="E922" i="14"/>
  <c r="E910" i="14"/>
  <c r="E898" i="14"/>
  <c r="E886" i="14"/>
  <c r="E874" i="14"/>
  <c r="E862" i="14"/>
  <c r="E913" i="14"/>
  <c r="E1933" i="14"/>
  <c r="E1921" i="14"/>
  <c r="E1801" i="14"/>
  <c r="E1789" i="14"/>
  <c r="E1777" i="14"/>
  <c r="E1765" i="14"/>
  <c r="E1741" i="14"/>
  <c r="E1729" i="14"/>
  <c r="E1717" i="14"/>
  <c r="E1705" i="14"/>
  <c r="E1669" i="14"/>
  <c r="E1657" i="14"/>
  <c r="E1489" i="14"/>
  <c r="E1477" i="14"/>
  <c r="E1261" i="14"/>
  <c r="E1249" i="14"/>
  <c r="E2009" i="14"/>
  <c r="E1997" i="14"/>
  <c r="E1985" i="14"/>
  <c r="E1973" i="14"/>
  <c r="E1961" i="14"/>
  <c r="E1949" i="14"/>
  <c r="E1937" i="14"/>
  <c r="E1925" i="14"/>
  <c r="E1913" i="14"/>
  <c r="E1901" i="14"/>
  <c r="E1889" i="14"/>
  <c r="E1877" i="14"/>
  <c r="E1865" i="14"/>
  <c r="E1853" i="14"/>
  <c r="E1841" i="14"/>
  <c r="E1829" i="14"/>
  <c r="E1817" i="14"/>
  <c r="E1805" i="14"/>
  <c r="E1793" i="14"/>
  <c r="E1781" i="14"/>
  <c r="E1769" i="14"/>
  <c r="E1757" i="14"/>
  <c r="E1745" i="14"/>
  <c r="E1733" i="14"/>
  <c r="E1721" i="14"/>
  <c r="E1709" i="14"/>
  <c r="E1697" i="14"/>
  <c r="E1685" i="14"/>
  <c r="E1673" i="14"/>
  <c r="E1661" i="14"/>
  <c r="E1649" i="14"/>
  <c r="E1637" i="14"/>
  <c r="E1625" i="14"/>
  <c r="E1613" i="14"/>
  <c r="E1601" i="14"/>
  <c r="E1589" i="14"/>
  <c r="E1577" i="14"/>
  <c r="E1565" i="14"/>
  <c r="E1553" i="14"/>
  <c r="E1541" i="14"/>
  <c r="E1529" i="14"/>
  <c r="E1517" i="14"/>
  <c r="E1505" i="14"/>
  <c r="E1493" i="14"/>
  <c r="E1481" i="14"/>
  <c r="E1469" i="14"/>
  <c r="E1457" i="14"/>
  <c r="E1445" i="14"/>
  <c r="E1433" i="14"/>
  <c r="E1421" i="14"/>
  <c r="E1409" i="14"/>
  <c r="E1397" i="14"/>
  <c r="E1385" i="14"/>
  <c r="E1373" i="14"/>
  <c r="E1361" i="14"/>
  <c r="E1349" i="14"/>
  <c r="E1337" i="14"/>
  <c r="E1325" i="14"/>
  <c r="E1313" i="14"/>
  <c r="E1301" i="14"/>
  <c r="E1289" i="14"/>
  <c r="E1277" i="14"/>
  <c r="E1265" i="14"/>
  <c r="E1253" i="14"/>
  <c r="E1241" i="14"/>
  <c r="E1229" i="14"/>
  <c r="E1217" i="14"/>
  <c r="E1205" i="14"/>
  <c r="E1193" i="14"/>
  <c r="E1181" i="14"/>
  <c r="E1169" i="14"/>
  <c r="E1157" i="14"/>
  <c r="E1145" i="14"/>
  <c r="E1133" i="14"/>
  <c r="E1121" i="14"/>
  <c r="E1109" i="14"/>
  <c r="E1097" i="14"/>
  <c r="E1085" i="14"/>
  <c r="E1073" i="14"/>
  <c r="E1061" i="14"/>
  <c r="E1049" i="14"/>
  <c r="E1037" i="14"/>
  <c r="E1025" i="14"/>
  <c r="E1013" i="14"/>
  <c r="E1001" i="14"/>
  <c r="E989" i="14"/>
  <c r="E977" i="14"/>
  <c r="E965" i="14"/>
  <c r="E953" i="14"/>
  <c r="E941" i="14"/>
  <c r="E929" i="14"/>
  <c r="E917" i="14"/>
  <c r="E905" i="14"/>
  <c r="E893" i="14"/>
  <c r="E881" i="14"/>
  <c r="E869" i="14"/>
  <c r="E857" i="14"/>
  <c r="E850" i="14"/>
  <c r="E847" i="14"/>
  <c r="E844" i="14"/>
  <c r="E841" i="14"/>
  <c r="E838" i="14"/>
  <c r="E835" i="14"/>
  <c r="E832" i="14"/>
  <c r="E829" i="14"/>
  <c r="E826" i="14"/>
  <c r="E823" i="14"/>
  <c r="E820" i="14"/>
  <c r="E817" i="14"/>
  <c r="E814" i="14"/>
  <c r="E811" i="14"/>
  <c r="E808" i="14"/>
  <c r="E805" i="14"/>
  <c r="E802" i="14"/>
  <c r="E799" i="14"/>
  <c r="E796" i="14"/>
  <c r="E793" i="14"/>
  <c r="E790" i="14"/>
  <c r="E787" i="14"/>
  <c r="E784" i="14"/>
  <c r="E781" i="14"/>
  <c r="E778" i="14"/>
  <c r="E775" i="14"/>
  <c r="E772" i="14"/>
  <c r="E769" i="14"/>
  <c r="E766" i="14"/>
  <c r="E763" i="14"/>
  <c r="E760" i="14"/>
  <c r="E757" i="14"/>
  <c r="E754" i="14"/>
  <c r="E751" i="14"/>
  <c r="E748" i="14"/>
  <c r="E745" i="14"/>
  <c r="E742" i="14"/>
  <c r="E739" i="14"/>
  <c r="E736" i="14"/>
  <c r="E733" i="14"/>
  <c r="E730" i="14"/>
  <c r="E727" i="14"/>
  <c r="E724" i="14"/>
  <c r="E721" i="14"/>
  <c r="E718" i="14"/>
  <c r="E715" i="14"/>
  <c r="E712" i="14"/>
  <c r="E709" i="14"/>
  <c r="E706" i="14"/>
  <c r="E703" i="14"/>
  <c r="E700" i="14"/>
  <c r="E697" i="14"/>
  <c r="E694" i="14"/>
  <c r="E691" i="14"/>
  <c r="E688" i="14"/>
  <c r="E685" i="14"/>
  <c r="E682" i="14"/>
  <c r="E679" i="14"/>
  <c r="E676" i="14"/>
  <c r="E673" i="14"/>
  <c r="E670" i="14"/>
  <c r="E667" i="14"/>
  <c r="E664" i="14"/>
  <c r="E661" i="14"/>
  <c r="E658" i="14"/>
  <c r="E655" i="14"/>
  <c r="E652" i="14"/>
  <c r="E649" i="14"/>
  <c r="E646" i="14"/>
  <c r="E643" i="14"/>
  <c r="E640" i="14"/>
  <c r="E637" i="14"/>
  <c r="E634" i="14"/>
  <c r="E631" i="14"/>
  <c r="E628" i="14"/>
  <c r="E625" i="14"/>
  <c r="E622" i="14"/>
  <c r="E619" i="14"/>
  <c r="E616" i="14"/>
  <c r="E613" i="14"/>
  <c r="E610" i="14"/>
  <c r="E607" i="14"/>
  <c r="E604" i="14"/>
  <c r="E601" i="14"/>
  <c r="E598" i="14"/>
  <c r="E595" i="14"/>
  <c r="E592" i="14"/>
  <c r="E589" i="14"/>
  <c r="E586" i="14"/>
  <c r="E583" i="14"/>
  <c r="E580" i="14"/>
  <c r="E577" i="14"/>
  <c r="E574" i="14"/>
  <c r="E571" i="14"/>
  <c r="E568" i="14"/>
  <c r="E565" i="14"/>
  <c r="E562" i="14"/>
  <c r="E559" i="14"/>
  <c r="E556" i="14"/>
  <c r="E553" i="14"/>
  <c r="E550" i="14"/>
  <c r="E547" i="14"/>
  <c r="E544" i="14"/>
  <c r="E541" i="14"/>
  <c r="E538" i="14"/>
  <c r="E535" i="14"/>
  <c r="E532" i="14"/>
  <c r="E529" i="14"/>
  <c r="E526" i="14"/>
  <c r="E523" i="14"/>
  <c r="E520" i="14"/>
  <c r="E517" i="14"/>
  <c r="E514" i="14"/>
  <c r="E511" i="14"/>
  <c r="E508" i="14"/>
  <c r="E505" i="14"/>
  <c r="E502" i="14"/>
  <c r="E499" i="14"/>
  <c r="E496" i="14"/>
  <c r="E493" i="14"/>
  <c r="E490" i="14"/>
  <c r="E487" i="14"/>
  <c r="E484" i="14"/>
  <c r="E481" i="14"/>
  <c r="E478" i="14"/>
  <c r="E475" i="14"/>
  <c r="E472" i="14"/>
  <c r="E469" i="14"/>
  <c r="E466" i="14"/>
  <c r="E463" i="14"/>
  <c r="E460" i="14"/>
  <c r="E457" i="14"/>
  <c r="E454" i="14"/>
  <c r="E451" i="14"/>
  <c r="E448" i="14"/>
  <c r="E445" i="14"/>
  <c r="E442" i="14"/>
  <c r="E439" i="14"/>
  <c r="E436" i="14"/>
  <c r="E433" i="14"/>
  <c r="E430" i="14"/>
  <c r="E427" i="14"/>
  <c r="E424" i="14"/>
  <c r="E421" i="14"/>
  <c r="E418" i="14"/>
  <c r="E415" i="14"/>
  <c r="E412" i="14"/>
  <c r="E409" i="14"/>
  <c r="E406" i="14"/>
  <c r="E403" i="14"/>
  <c r="E400" i="14"/>
  <c r="E397" i="14"/>
  <c r="E394" i="14"/>
  <c r="E391" i="14"/>
  <c r="E388" i="14"/>
  <c r="E385" i="14"/>
  <c r="E382" i="14"/>
  <c r="E379" i="14"/>
  <c r="E376" i="14"/>
  <c r="E373" i="14"/>
  <c r="E370" i="14"/>
  <c r="E367" i="14"/>
  <c r="E364" i="14"/>
  <c r="E361" i="14"/>
  <c r="E358" i="14"/>
  <c r="E355" i="14"/>
  <c r="E352" i="14"/>
  <c r="E349" i="14"/>
  <c r="E346" i="14"/>
  <c r="E343" i="14"/>
  <c r="E340" i="14"/>
  <c r="E337" i="14"/>
  <c r="E334" i="14"/>
  <c r="E331" i="14"/>
  <c r="E328" i="14"/>
  <c r="E325" i="14"/>
  <c r="E322" i="14"/>
  <c r="E319" i="14"/>
  <c r="E316" i="14"/>
  <c r="E313" i="14"/>
  <c r="E310" i="14"/>
  <c r="E307" i="14"/>
  <c r="E304" i="14"/>
  <c r="E301" i="14"/>
  <c r="E298" i="14"/>
  <c r="E295" i="14"/>
  <c r="E292" i="14"/>
  <c r="E289" i="14"/>
  <c r="E286" i="14"/>
  <c r="E283" i="14"/>
  <c r="E280" i="14"/>
  <c r="E277" i="14"/>
  <c r="E274" i="14"/>
  <c r="E271" i="14"/>
  <c r="E268" i="14"/>
  <c r="E265" i="14"/>
  <c r="E262" i="14"/>
  <c r="E259" i="14"/>
  <c r="E256" i="14"/>
  <c r="E253" i="14"/>
  <c r="E250" i="14"/>
  <c r="E247" i="14"/>
  <c r="E244" i="14"/>
  <c r="E241" i="14"/>
  <c r="E238" i="14"/>
  <c r="E235" i="14"/>
  <c r="E232" i="14"/>
  <c r="E229" i="14"/>
  <c r="E226" i="14"/>
  <c r="E223" i="14"/>
  <c r="E220" i="14"/>
  <c r="E217" i="14"/>
  <c r="E214" i="14"/>
  <c r="E211" i="14"/>
  <c r="E208" i="14"/>
  <c r="E205" i="14"/>
  <c r="E202" i="14"/>
  <c r="E199" i="14"/>
  <c r="E196" i="14"/>
  <c r="E193" i="14"/>
  <c r="E190" i="14"/>
  <c r="E187" i="14"/>
  <c r="E184" i="14"/>
  <c r="E181" i="14"/>
  <c r="E178" i="14"/>
  <c r="E175" i="14"/>
  <c r="E172" i="14"/>
  <c r="E169" i="14"/>
  <c r="E166" i="14"/>
  <c r="E163" i="14"/>
  <c r="E160" i="14"/>
  <c r="E157" i="14"/>
  <c r="E154" i="14"/>
  <c r="E151" i="14"/>
  <c r="E148" i="14"/>
  <c r="E145" i="14"/>
  <c r="E142" i="14"/>
  <c r="E139" i="14"/>
  <c r="E136" i="14"/>
  <c r="E133" i="14"/>
  <c r="E130" i="14"/>
  <c r="E127" i="14"/>
  <c r="E124" i="14"/>
  <c r="E121" i="14"/>
  <c r="E118" i="14"/>
  <c r="E115" i="14"/>
  <c r="E112" i="14"/>
  <c r="E109" i="14"/>
  <c r="B106" i="21" s="1"/>
  <c r="E106" i="14"/>
  <c r="B103" i="21" s="1"/>
  <c r="E103" i="14"/>
  <c r="B100" i="21" s="1"/>
  <c r="E100" i="14"/>
  <c r="B97" i="21" s="1"/>
  <c r="E97" i="14"/>
  <c r="B94" i="21" s="1"/>
  <c r="E94" i="14"/>
  <c r="B91" i="21" s="1"/>
  <c r="E91" i="14"/>
  <c r="B88" i="21" s="1"/>
  <c r="E88" i="14"/>
  <c r="B85" i="21" s="1"/>
  <c r="E85" i="14"/>
  <c r="B82" i="21" s="1"/>
  <c r="E82" i="14"/>
  <c r="B79" i="21" s="1"/>
  <c r="E79" i="14"/>
  <c r="B76" i="21" s="1"/>
  <c r="E76" i="14"/>
  <c r="B73" i="21" s="1"/>
  <c r="E73" i="14"/>
  <c r="B70" i="21" s="1"/>
  <c r="E70" i="14"/>
  <c r="B67" i="21" s="1"/>
  <c r="E67" i="14"/>
  <c r="B64" i="21" s="1"/>
  <c r="E64" i="14"/>
  <c r="B61" i="21" s="1"/>
  <c r="E61" i="14"/>
  <c r="B58" i="21" s="1"/>
  <c r="E58" i="14"/>
  <c r="B55" i="21" s="1"/>
  <c r="E55" i="14"/>
  <c r="B52" i="21" s="1"/>
  <c r="E52" i="14"/>
  <c r="B49" i="21" s="1"/>
  <c r="E49" i="14"/>
  <c r="B46" i="21" s="1"/>
  <c r="E46" i="14"/>
  <c r="B43" i="21" s="1"/>
  <c r="E43" i="14"/>
  <c r="B40" i="21" s="1"/>
  <c r="E40" i="14"/>
  <c r="B37" i="21" s="1"/>
  <c r="E37" i="14"/>
  <c r="B34" i="21" s="1"/>
  <c r="E34" i="14"/>
  <c r="B31" i="21" s="1"/>
  <c r="E31" i="14"/>
  <c r="B28" i="21" s="1"/>
  <c r="E28" i="14"/>
  <c r="B25" i="21" s="1"/>
  <c r="E25" i="14"/>
  <c r="B22" i="21" s="1"/>
  <c r="E22" i="14"/>
  <c r="B19" i="21" s="1"/>
  <c r="E19" i="14"/>
  <c r="B16" i="21" s="1"/>
  <c r="E2005" i="14"/>
  <c r="E1993" i="14"/>
  <c r="E1981" i="14"/>
  <c r="E1969" i="14"/>
  <c r="E1957" i="14"/>
  <c r="E1945" i="14"/>
  <c r="E1909" i="14"/>
  <c r="E1897" i="14"/>
  <c r="E1885" i="14"/>
  <c r="E1873" i="14"/>
  <c r="E1861" i="14"/>
  <c r="E1849" i="14"/>
  <c r="E1837" i="14"/>
  <c r="E1825" i="14"/>
  <c r="E1813" i="14"/>
  <c r="E1753" i="14"/>
  <c r="E1693" i="14"/>
  <c r="E1681" i="14"/>
  <c r="E1645" i="14"/>
  <c r="E1633" i="14"/>
  <c r="E1621" i="14"/>
  <c r="E1609" i="14"/>
  <c r="E1597" i="14"/>
  <c r="E1585" i="14"/>
  <c r="E1573" i="14"/>
  <c r="E1561" i="14"/>
  <c r="E1549" i="14"/>
  <c r="E1537" i="14"/>
  <c r="E1525" i="14"/>
  <c r="E1513" i="14"/>
  <c r="E1501" i="14"/>
  <c r="E1465" i="14"/>
  <c r="E1453" i="14"/>
  <c r="E1441" i="14"/>
  <c r="E1429" i="14"/>
  <c r="E1417" i="14"/>
  <c r="E1405" i="14"/>
  <c r="E1393" i="14"/>
  <c r="E1381" i="14"/>
  <c r="E1369" i="14"/>
  <c r="E1357" i="14"/>
  <c r="E1345" i="14"/>
  <c r="E1333" i="14"/>
  <c r="E1321" i="14"/>
  <c r="E1309" i="14"/>
  <c r="E1297" i="14"/>
  <c r="E1285" i="14"/>
  <c r="E1273" i="14"/>
  <c r="E1237" i="14"/>
  <c r="E1225" i="14"/>
  <c r="E1213" i="14"/>
  <c r="E1201" i="14"/>
  <c r="E1189" i="14"/>
  <c r="E1177" i="14"/>
  <c r="E1165" i="14"/>
  <c r="E1153" i="14"/>
  <c r="E1141" i="14"/>
  <c r="E1129" i="14"/>
  <c r="E1117" i="14"/>
  <c r="E1105" i="14"/>
  <c r="E1093" i="14"/>
  <c r="E1081" i="14"/>
  <c r="E1069" i="14"/>
  <c r="E1057" i="14"/>
  <c r="E1045" i="14"/>
  <c r="E1033" i="14"/>
  <c r="E1021" i="14"/>
  <c r="E1009" i="14"/>
  <c r="E997" i="14"/>
  <c r="E985" i="14"/>
  <c r="E973" i="14"/>
  <c r="E961" i="14"/>
  <c r="E949" i="14"/>
  <c r="E937" i="14"/>
  <c r="E925" i="14"/>
  <c r="E901" i="14"/>
  <c r="E889" i="14"/>
  <c r="E877" i="14"/>
  <c r="E865" i="14"/>
  <c r="E853" i="14"/>
  <c r="E2012" i="14"/>
  <c r="E2000" i="14"/>
  <c r="E1988" i="14"/>
  <c r="E1976" i="14"/>
  <c r="E1964" i="14"/>
  <c r="E1952" i="14"/>
  <c r="E1940" i="14"/>
  <c r="E1928" i="14"/>
  <c r="E1916" i="14"/>
  <c r="E1904" i="14"/>
  <c r="E1892" i="14"/>
  <c r="E1880" i="14"/>
  <c r="E1868" i="14"/>
  <c r="E1856" i="14"/>
  <c r="E1844" i="14"/>
  <c r="E1832" i="14"/>
  <c r="E1820" i="14"/>
  <c r="E1808" i="14"/>
  <c r="E1796" i="14"/>
  <c r="E1784" i="14"/>
  <c r="E1772" i="14"/>
  <c r="E1760" i="14"/>
  <c r="E1748" i="14"/>
  <c r="E1736" i="14"/>
  <c r="E1724" i="14"/>
  <c r="E1712" i="14"/>
  <c r="E1700" i="14"/>
  <c r="E1688" i="14"/>
  <c r="E1676" i="14"/>
  <c r="E1664" i="14"/>
  <c r="E1652" i="14"/>
  <c r="E1640" i="14"/>
  <c r="E1628" i="14"/>
  <c r="E1616" i="14"/>
  <c r="E1604" i="14"/>
  <c r="E1592" i="14"/>
  <c r="E1580" i="14"/>
  <c r="E1568" i="14"/>
  <c r="E1556" i="14"/>
  <c r="E1544" i="14"/>
  <c r="E1532" i="14"/>
  <c r="E1520" i="14"/>
  <c r="E1508" i="14"/>
  <c r="E1496" i="14"/>
  <c r="E1484" i="14"/>
  <c r="E1472" i="14"/>
  <c r="E1460" i="14"/>
  <c r="E1448" i="14"/>
  <c r="E1436" i="14"/>
  <c r="E1424" i="14"/>
  <c r="E1412" i="14"/>
  <c r="E1400" i="14"/>
  <c r="E1388" i="14"/>
  <c r="E1376" i="14"/>
  <c r="E1364" i="14"/>
  <c r="E1352" i="14"/>
  <c r="E1340" i="14"/>
  <c r="E1328" i="14"/>
  <c r="E1316" i="14"/>
  <c r="E1304" i="14"/>
  <c r="E1292" i="14"/>
  <c r="E1280" i="14"/>
  <c r="E1268" i="14"/>
  <c r="E1256" i="14"/>
  <c r="E1244" i="14"/>
  <c r="E1232" i="14"/>
  <c r="E1220" i="14"/>
  <c r="E1208" i="14"/>
  <c r="E1196" i="14"/>
  <c r="E1184" i="14"/>
  <c r="E1172" i="14"/>
  <c r="E1160" i="14"/>
  <c r="E1148" i="14"/>
  <c r="E1136" i="14"/>
  <c r="E1124" i="14"/>
  <c r="E1112" i="14"/>
  <c r="E1100" i="14"/>
  <c r="E1088" i="14"/>
  <c r="E1076" i="14"/>
  <c r="E1064" i="14"/>
  <c r="E849" i="14"/>
  <c r="E845" i="14"/>
  <c r="E840" i="14"/>
  <c r="E836" i="14"/>
  <c r="E831" i="14"/>
  <c r="E827" i="14"/>
  <c r="E822" i="14"/>
  <c r="E818" i="14"/>
  <c r="E813" i="14"/>
  <c r="E809" i="14"/>
  <c r="E804" i="14"/>
  <c r="E800" i="14"/>
  <c r="E795" i="14"/>
  <c r="E791" i="14"/>
  <c r="E786" i="14"/>
  <c r="E782" i="14"/>
  <c r="E777" i="14"/>
  <c r="E773" i="14"/>
  <c r="E768" i="14"/>
  <c r="E764" i="14"/>
  <c r="E759" i="14"/>
  <c r="E755" i="14"/>
  <c r="E750" i="14"/>
  <c r="E746" i="14"/>
  <c r="E741" i="14"/>
  <c r="E737" i="14"/>
  <c r="E732" i="14"/>
  <c r="E728" i="14"/>
  <c r="E723" i="14"/>
  <c r="E719" i="14"/>
  <c r="E714" i="14"/>
  <c r="E710" i="14"/>
  <c r="E705" i="14"/>
  <c r="E701" i="14"/>
  <c r="E696" i="14"/>
  <c r="E692" i="14"/>
  <c r="E687" i="14"/>
  <c r="E683" i="14"/>
  <c r="E678" i="14"/>
  <c r="E674" i="14"/>
  <c r="E669" i="14"/>
  <c r="E665" i="14"/>
  <c r="E660" i="14"/>
  <c r="E656" i="14"/>
  <c r="E651" i="14"/>
  <c r="E647" i="14"/>
  <c r="E642" i="14"/>
  <c r="E638" i="14"/>
  <c r="E633" i="14"/>
  <c r="E629" i="14"/>
  <c r="E624" i="14"/>
  <c r="E620" i="14"/>
  <c r="E615" i="14"/>
  <c r="E611" i="14"/>
  <c r="E606" i="14"/>
  <c r="E602" i="14"/>
  <c r="E597" i="14"/>
  <c r="E593" i="14"/>
  <c r="E588" i="14"/>
  <c r="E584" i="14"/>
  <c r="E579" i="14"/>
  <c r="E575" i="14"/>
  <c r="E570" i="14"/>
  <c r="E566" i="14"/>
  <c r="E561" i="14"/>
  <c r="E557" i="14"/>
  <c r="E552" i="14"/>
  <c r="E548" i="14"/>
  <c r="E543" i="14"/>
  <c r="E539" i="14"/>
  <c r="E534" i="14"/>
  <c r="E530" i="14"/>
  <c r="E525" i="14"/>
  <c r="E521" i="14"/>
  <c r="E516" i="14"/>
  <c r="E512" i="14"/>
  <c r="E507" i="14"/>
  <c r="E503" i="14"/>
  <c r="E498" i="14"/>
  <c r="E494" i="14"/>
  <c r="E489" i="14"/>
  <c r="E485" i="14"/>
  <c r="E480" i="14"/>
  <c r="E476" i="14"/>
  <c r="E471" i="14"/>
  <c r="E467" i="14"/>
  <c r="E462" i="14"/>
  <c r="E458" i="14"/>
  <c r="E453" i="14"/>
  <c r="E449" i="14"/>
  <c r="E444" i="14"/>
  <c r="E440" i="14"/>
  <c r="E435" i="14"/>
  <c r="E431" i="14"/>
  <c r="E426" i="14"/>
  <c r="E422" i="14"/>
  <c r="E417" i="14"/>
  <c r="E413" i="14"/>
  <c r="E408" i="14"/>
  <c r="E404" i="14"/>
  <c r="E399" i="14"/>
  <c r="E395" i="14"/>
  <c r="E390" i="14"/>
  <c r="E386" i="14"/>
  <c r="E381" i="14"/>
  <c r="E377" i="14"/>
  <c r="E372" i="14"/>
  <c r="E368" i="14"/>
  <c r="E363" i="14"/>
  <c r="E359" i="14"/>
  <c r="E354" i="14"/>
  <c r="E350" i="14"/>
  <c r="E345" i="14"/>
  <c r="E341" i="14"/>
  <c r="E336" i="14"/>
  <c r="E332" i="14"/>
  <c r="E327" i="14"/>
  <c r="E323" i="14"/>
  <c r="E318" i="14"/>
  <c r="E314" i="14"/>
  <c r="E309" i="14"/>
  <c r="E305" i="14"/>
  <c r="E300" i="14"/>
  <c r="E296" i="14"/>
  <c r="E291" i="14"/>
  <c r="E287" i="14"/>
  <c r="E282" i="14"/>
  <c r="E278" i="14"/>
  <c r="E273" i="14"/>
  <c r="E269" i="14"/>
  <c r="E264" i="14"/>
  <c r="E260" i="14"/>
  <c r="E255" i="14"/>
  <c r="E251" i="14"/>
  <c r="E246" i="14"/>
  <c r="E242" i="14"/>
  <c r="E237" i="14"/>
  <c r="E233" i="14"/>
  <c r="E228" i="14"/>
  <c r="E224" i="14"/>
  <c r="E219" i="14"/>
  <c r="E215" i="14"/>
  <c r="E210" i="14"/>
  <c r="E206" i="14"/>
  <c r="E201" i="14"/>
  <c r="E197" i="14"/>
  <c r="E192" i="14"/>
  <c r="E188" i="14"/>
  <c r="E183" i="14"/>
  <c r="E179" i="14"/>
  <c r="E174" i="14"/>
  <c r="E170" i="14"/>
  <c r="E165" i="14"/>
  <c r="E161" i="14"/>
  <c r="E156" i="14"/>
  <c r="E152" i="14"/>
  <c r="E147" i="14"/>
  <c r="E143" i="14"/>
  <c r="E138" i="14"/>
  <c r="E134" i="14"/>
  <c r="E129" i="14"/>
  <c r="E125" i="14"/>
  <c r="E120" i="14"/>
  <c r="E116" i="14"/>
  <c r="E111" i="14"/>
  <c r="E107" i="14"/>
  <c r="B104" i="21" s="1"/>
  <c r="E102" i="14"/>
  <c r="B99" i="21" s="1"/>
  <c r="E98" i="14"/>
  <c r="B95" i="21" s="1"/>
  <c r="E93" i="14"/>
  <c r="B90" i="21" s="1"/>
  <c r="E89" i="14"/>
  <c r="B86" i="21" s="1"/>
  <c r="E84" i="14"/>
  <c r="B81" i="21" s="1"/>
  <c r="E80" i="14"/>
  <c r="B77" i="21" s="1"/>
  <c r="E75" i="14"/>
  <c r="B72" i="21" s="1"/>
  <c r="E71" i="14"/>
  <c r="B68" i="21" s="1"/>
  <c r="E66" i="14"/>
  <c r="B63" i="21" s="1"/>
  <c r="E62" i="14"/>
  <c r="B59" i="21" s="1"/>
  <c r="E57" i="14"/>
  <c r="B54" i="21" s="1"/>
  <c r="E53" i="14"/>
  <c r="B50" i="21" s="1"/>
  <c r="E48" i="14"/>
  <c r="B45" i="21" s="1"/>
  <c r="E44" i="14"/>
  <c r="B41" i="21" s="1"/>
  <c r="E39" i="14"/>
  <c r="B36" i="21" s="1"/>
  <c r="E35" i="14"/>
  <c r="B32" i="21" s="1"/>
  <c r="E30" i="14"/>
  <c r="B27" i="21" s="1"/>
  <c r="E26" i="14"/>
  <c r="B23" i="21" s="1"/>
  <c r="E21" i="14"/>
  <c r="B18" i="21" s="1"/>
  <c r="E2006" i="14"/>
  <c r="E1982" i="14"/>
  <c r="E1958" i="14"/>
  <c r="E1934" i="14"/>
  <c r="E1910" i="14"/>
  <c r="E1886" i="14"/>
  <c r="E1862" i="14"/>
  <c r="E1838" i="14"/>
  <c r="E1814" i="14"/>
  <c r="E1790" i="14"/>
  <c r="E1766" i="14"/>
  <c r="E1742" i="14"/>
  <c r="E1718" i="14"/>
  <c r="E1694" i="14"/>
  <c r="E1670" i="14"/>
  <c r="E1646" i="14"/>
  <c r="E1622" i="14"/>
  <c r="E1598" i="14"/>
  <c r="E1574" i="14"/>
  <c r="E1550" i="14"/>
  <c r="E1526" i="14"/>
  <c r="E1502" i="14"/>
  <c r="E1478" i="14"/>
  <c r="E1454" i="14"/>
  <c r="E1430" i="14"/>
  <c r="E1406" i="14"/>
  <c r="E1382" i="14"/>
  <c r="E1358" i="14"/>
  <c r="E1334" i="14"/>
  <c r="E1310" i="14"/>
  <c r="E1286" i="14"/>
  <c r="E1262" i="14"/>
  <c r="E1238" i="14"/>
  <c r="E1214" i="14"/>
  <c r="E1190" i="14"/>
  <c r="E1166" i="14"/>
  <c r="E1142" i="14"/>
  <c r="E1118" i="14"/>
  <c r="E1094" i="14"/>
  <c r="E1070" i="14"/>
  <c r="E1055" i="14"/>
  <c r="E1048" i="14"/>
  <c r="E1040" i="14"/>
  <c r="E1034" i="14"/>
  <c r="E988" i="14"/>
  <c r="E968" i="14"/>
  <c r="E962" i="14"/>
  <c r="E916" i="14"/>
  <c r="E896" i="14"/>
  <c r="E890" i="14"/>
  <c r="E846" i="14"/>
  <c r="E812" i="14"/>
  <c r="E792" i="14"/>
  <c r="E758" i="14"/>
  <c r="E738" i="14"/>
  <c r="E704" i="14"/>
  <c r="E684" i="14"/>
  <c r="E650" i="14"/>
  <c r="E630" i="14"/>
  <c r="E596" i="14"/>
  <c r="E576" i="14"/>
  <c r="E542" i="14"/>
  <c r="E522" i="14"/>
  <c r="E488" i="14"/>
  <c r="E468" i="14"/>
  <c r="E434" i="14"/>
  <c r="E414" i="14"/>
  <c r="E380" i="14"/>
  <c r="E360" i="14"/>
  <c r="E326" i="14"/>
  <c r="E306" i="14"/>
  <c r="E272" i="14"/>
  <c r="E252" i="14"/>
  <c r="E218" i="14"/>
  <c r="E198" i="14"/>
  <c r="E164" i="14"/>
  <c r="E144" i="14"/>
  <c r="E110" i="14"/>
  <c r="E90" i="14"/>
  <c r="B87" i="21" s="1"/>
  <c r="E56" i="14"/>
  <c r="B53" i="21" s="1"/>
  <c r="E36" i="14"/>
  <c r="B33" i="21" s="1"/>
  <c r="E618" i="14"/>
  <c r="E59" i="14"/>
  <c r="B56" i="21" s="1"/>
  <c r="E1970" i="14"/>
  <c r="E1946" i="14"/>
  <c r="E1922" i="14"/>
  <c r="E1898" i="14"/>
  <c r="E1874" i="14"/>
  <c r="E1850" i="14"/>
  <c r="E1802" i="14"/>
  <c r="E1778" i="14"/>
  <c r="E1754" i="14"/>
  <c r="E1730" i="14"/>
  <c r="E1706" i="14"/>
  <c r="E1658" i="14"/>
  <c r="E1634" i="14"/>
  <c r="E1610" i="14"/>
  <c r="E1562" i="14"/>
  <c r="E1538" i="14"/>
  <c r="E1514" i="14"/>
  <c r="E1490" i="14"/>
  <c r="E1466" i="14"/>
  <c r="E1442" i="14"/>
  <c r="E1418" i="14"/>
  <c r="E1394" i="14"/>
  <c r="E1370" i="14"/>
  <c r="E1250" i="14"/>
  <c r="E1226" i="14"/>
  <c r="E1202" i="14"/>
  <c r="E1178" i="14"/>
  <c r="E1154" i="14"/>
  <c r="E1130" i="14"/>
  <c r="E1106" i="14"/>
  <c r="E1082" i="14"/>
  <c r="E1024" i="14"/>
  <c r="E1004" i="14"/>
  <c r="E952" i="14"/>
  <c r="E932" i="14"/>
  <c r="E880" i="14"/>
  <c r="E854" i="14"/>
  <c r="E785" i="14"/>
  <c r="E765" i="14"/>
  <c r="E731" i="14"/>
  <c r="E677" i="14"/>
  <c r="E569" i="14"/>
  <c r="E549" i="14"/>
  <c r="E461" i="14"/>
  <c r="E441" i="14"/>
  <c r="E191" i="14"/>
  <c r="E83" i="14"/>
  <c r="B80" i="21" s="1"/>
  <c r="E63" i="14"/>
  <c r="B60" i="21" s="1"/>
  <c r="E1051" i="14"/>
  <c r="E919" i="14"/>
  <c r="E843" i="14"/>
  <c r="E824" i="14"/>
  <c r="E735" i="14"/>
  <c r="E681" i="14"/>
  <c r="E662" i="14"/>
  <c r="E573" i="14"/>
  <c r="E465" i="14"/>
  <c r="E446" i="14"/>
  <c r="E411" i="14"/>
  <c r="E392" i="14"/>
  <c r="E357" i="14"/>
  <c r="E303" i="14"/>
  <c r="E284" i="14"/>
  <c r="E230" i="14"/>
  <c r="E195" i="14"/>
  <c r="E176" i="14"/>
  <c r="E141" i="14"/>
  <c r="E122" i="14"/>
  <c r="E1036" i="14"/>
  <c r="E1010" i="14"/>
  <c r="E740" i="14"/>
  <c r="E720" i="14"/>
  <c r="E686" i="14"/>
  <c r="E632" i="14"/>
  <c r="E578" i="14"/>
  <c r="E524" i="14"/>
  <c r="E416" i="14"/>
  <c r="E396" i="14"/>
  <c r="E308" i="14"/>
  <c r="E288" i="14"/>
  <c r="E234" i="14"/>
  <c r="E126" i="14"/>
  <c r="E38" i="14"/>
  <c r="B35" i="21" s="1"/>
  <c r="E18" i="14"/>
  <c r="B15" i="21" s="1"/>
  <c r="E983" i="14"/>
  <c r="E931" i="14"/>
  <c r="E833" i="14"/>
  <c r="E798" i="14"/>
  <c r="E779" i="14"/>
  <c r="E744" i="14"/>
  <c r="E690" i="14"/>
  <c r="E671" i="14"/>
  <c r="E636" i="14"/>
  <c r="E582" i="14"/>
  <c r="E563" i="14"/>
  <c r="E474" i="14"/>
  <c r="E420" i="14"/>
  <c r="E401" i="14"/>
  <c r="E347" i="14"/>
  <c r="E204" i="14"/>
  <c r="E131" i="14"/>
  <c r="E96" i="14"/>
  <c r="B93" i="21" s="1"/>
  <c r="E77" i="14"/>
  <c r="B74" i="21" s="1"/>
  <c r="E2008" i="14"/>
  <c r="E1984" i="14"/>
  <c r="E1936" i="14"/>
  <c r="E1912" i="14"/>
  <c r="E1816" i="14"/>
  <c r="E1768" i="14"/>
  <c r="E1720" i="14"/>
  <c r="E1648" i="14"/>
  <c r="E1624" i="14"/>
  <c r="E1576" i="14"/>
  <c r="E1528" i="14"/>
  <c r="E1480" i="14"/>
  <c r="E1432" i="14"/>
  <c r="E1408" i="14"/>
  <c r="E1384" i="14"/>
  <c r="E1336" i="14"/>
  <c r="E1288" i="14"/>
  <c r="E1192" i="14"/>
  <c r="E1144" i="14"/>
  <c r="E1120" i="14"/>
  <c r="E1072" i="14"/>
  <c r="E950" i="14"/>
  <c r="E884" i="14"/>
  <c r="E837" i="14"/>
  <c r="E729" i="14"/>
  <c r="E587" i="14"/>
  <c r="E567" i="14"/>
  <c r="E425" i="14"/>
  <c r="E405" i="14"/>
  <c r="E351" i="14"/>
  <c r="E1027" i="14"/>
  <c r="E1007" i="14"/>
  <c r="E955" i="14"/>
  <c r="E935" i="14"/>
  <c r="E883" i="14"/>
  <c r="E863" i="14"/>
  <c r="E851" i="14"/>
  <c r="E816" i="14"/>
  <c r="E797" i="14"/>
  <c r="E762" i="14"/>
  <c r="E743" i="14"/>
  <c r="E708" i="14"/>
  <c r="E689" i="14"/>
  <c r="E654" i="14"/>
  <c r="E635" i="14"/>
  <c r="E600" i="14"/>
  <c r="E581" i="14"/>
  <c r="E546" i="14"/>
  <c r="E527" i="14"/>
  <c r="E492" i="14"/>
  <c r="E473" i="14"/>
  <c r="E438" i="14"/>
  <c r="E419" i="14"/>
  <c r="E384" i="14"/>
  <c r="E365" i="14"/>
  <c r="E330" i="14"/>
  <c r="E311" i="14"/>
  <c r="E276" i="14"/>
  <c r="E257" i="14"/>
  <c r="E222" i="14"/>
  <c r="E203" i="14"/>
  <c r="E168" i="14"/>
  <c r="E149" i="14"/>
  <c r="E114" i="14"/>
  <c r="E95" i="14"/>
  <c r="B92" i="21" s="1"/>
  <c r="E60" i="14"/>
  <c r="B57" i="21" s="1"/>
  <c r="E41" i="14"/>
  <c r="B38" i="21" s="1"/>
  <c r="E1031" i="14"/>
  <c r="E774" i="14"/>
  <c r="E1000" i="14"/>
  <c r="E980" i="14"/>
  <c r="E974" i="14"/>
  <c r="E928" i="14"/>
  <c r="E908" i="14"/>
  <c r="E902" i="14"/>
  <c r="E856" i="14"/>
  <c r="E821" i="14"/>
  <c r="E801" i="14"/>
  <c r="E767" i="14"/>
  <c r="E747" i="14"/>
  <c r="E713" i="14"/>
  <c r="E693" i="14"/>
  <c r="E659" i="14"/>
  <c r="E639" i="14"/>
  <c r="E605" i="14"/>
  <c r="E585" i="14"/>
  <c r="E551" i="14"/>
  <c r="E531" i="14"/>
  <c r="E497" i="14"/>
  <c r="E477" i="14"/>
  <c r="E443" i="14"/>
  <c r="E423" i="14"/>
  <c r="E389" i="14"/>
  <c r="E369" i="14"/>
  <c r="E335" i="14"/>
  <c r="E315" i="14"/>
  <c r="E281" i="14"/>
  <c r="E261" i="14"/>
  <c r="E227" i="14"/>
  <c r="E207" i="14"/>
  <c r="E173" i="14"/>
  <c r="E153" i="14"/>
  <c r="E119" i="14"/>
  <c r="E99" i="14"/>
  <c r="B96" i="21" s="1"/>
  <c r="E65" i="14"/>
  <c r="B62" i="21" s="1"/>
  <c r="E45" i="14"/>
  <c r="B42" i="21" s="1"/>
  <c r="E1046" i="14"/>
  <c r="E1039" i="14"/>
  <c r="E1019" i="14"/>
  <c r="E967" i="14"/>
  <c r="E947" i="14"/>
  <c r="E895" i="14"/>
  <c r="E875" i="14"/>
  <c r="E825" i="14"/>
  <c r="E806" i="14"/>
  <c r="E771" i="14"/>
  <c r="E752" i="14"/>
  <c r="E717" i="14"/>
  <c r="E698" i="14"/>
  <c r="E663" i="14"/>
  <c r="E644" i="14"/>
  <c r="E609" i="14"/>
  <c r="E590" i="14"/>
  <c r="E555" i="14"/>
  <c r="E536" i="14"/>
  <c r="E501" i="14"/>
  <c r="E482" i="14"/>
  <c r="E447" i="14"/>
  <c r="E428" i="14"/>
  <c r="E393" i="14"/>
  <c r="E374" i="14"/>
  <c r="E339" i="14"/>
  <c r="E320" i="14"/>
  <c r="E285" i="14"/>
  <c r="E266" i="14"/>
  <c r="E231" i="14"/>
  <c r="E212" i="14"/>
  <c r="E177" i="14"/>
  <c r="E158" i="14"/>
  <c r="E123" i="14"/>
  <c r="E104" i="14"/>
  <c r="B101" i="21" s="1"/>
  <c r="E69" i="14"/>
  <c r="B66" i="21" s="1"/>
  <c r="E50" i="14"/>
  <c r="B47" i="21" s="1"/>
  <c r="E1996" i="14"/>
  <c r="E1972" i="14"/>
  <c r="E1948" i="14"/>
  <c r="E1924" i="14"/>
  <c r="E1900" i="14"/>
  <c r="E1876" i="14"/>
  <c r="E1852" i="14"/>
  <c r="E1828" i="14"/>
  <c r="E1804" i="14"/>
  <c r="E1780" i="14"/>
  <c r="E1756" i="14"/>
  <c r="E1732" i="14"/>
  <c r="E1708" i="14"/>
  <c r="E1684" i="14"/>
  <c r="E1660" i="14"/>
  <c r="E1636" i="14"/>
  <c r="E1612" i="14"/>
  <c r="E1588" i="14"/>
  <c r="E1564" i="14"/>
  <c r="E1540" i="14"/>
  <c r="E1516" i="14"/>
  <c r="E1492" i="14"/>
  <c r="E1468" i="14"/>
  <c r="E1444" i="14"/>
  <c r="E1420" i="14"/>
  <c r="E1396" i="14"/>
  <c r="E1372" i="14"/>
  <c r="E1348" i="14"/>
  <c r="E1324" i="14"/>
  <c r="E1300" i="14"/>
  <c r="E1276" i="14"/>
  <c r="E1252" i="14"/>
  <c r="E1228" i="14"/>
  <c r="E1204" i="14"/>
  <c r="E1180" i="14"/>
  <c r="E1156" i="14"/>
  <c r="E1132" i="14"/>
  <c r="E1108" i="14"/>
  <c r="E1084" i="14"/>
  <c r="E1060" i="14"/>
  <c r="E1052" i="14"/>
  <c r="E1012" i="14"/>
  <c r="E992" i="14"/>
  <c r="E986" i="14"/>
  <c r="E940" i="14"/>
  <c r="E920" i="14"/>
  <c r="E914" i="14"/>
  <c r="E868" i="14"/>
  <c r="E830" i="14"/>
  <c r="E810" i="14"/>
  <c r="E776" i="14"/>
  <c r="E756" i="14"/>
  <c r="E722" i="14"/>
  <c r="E702" i="14"/>
  <c r="E668" i="14"/>
  <c r="E648" i="14"/>
  <c r="E614" i="14"/>
  <c r="E594" i="14"/>
  <c r="E560" i="14"/>
  <c r="E540" i="14"/>
  <c r="E506" i="14"/>
  <c r="E486" i="14"/>
  <c r="E452" i="14"/>
  <c r="E432" i="14"/>
  <c r="E398" i="14"/>
  <c r="E378" i="14"/>
  <c r="E344" i="14"/>
  <c r="E324" i="14"/>
  <c r="E290" i="14"/>
  <c r="E270" i="14"/>
  <c r="E236" i="14"/>
  <c r="E216" i="14"/>
  <c r="E182" i="14"/>
  <c r="E162" i="14"/>
  <c r="E128" i="14"/>
  <c r="E108" i="14"/>
  <c r="B105" i="21" s="1"/>
  <c r="E74" i="14"/>
  <c r="B71" i="21" s="1"/>
  <c r="E54" i="14"/>
  <c r="B51" i="21" s="1"/>
  <c r="E20" i="14"/>
  <c r="B17" i="21" s="1"/>
  <c r="E2011" i="14"/>
  <c r="E2003" i="14"/>
  <c r="E1987" i="14"/>
  <c r="E1979" i="14"/>
  <c r="E1963" i="14"/>
  <c r="E1955" i="14"/>
  <c r="E1939" i="14"/>
  <c r="E1931" i="14"/>
  <c r="E1915" i="14"/>
  <c r="E1907" i="14"/>
  <c r="E1891" i="14"/>
  <c r="E1883" i="14"/>
  <c r="E1867" i="14"/>
  <c r="E1859" i="14"/>
  <c r="E1843" i="14"/>
  <c r="E1835" i="14"/>
  <c r="E1819" i="14"/>
  <c r="E1811" i="14"/>
  <c r="E1795" i="14"/>
  <c r="E1787" i="14"/>
  <c r="E1771" i="14"/>
  <c r="E1763" i="14"/>
  <c r="E1747" i="14"/>
  <c r="E1739" i="14"/>
  <c r="E1723" i="14"/>
  <c r="E1715" i="14"/>
  <c r="E1699" i="14"/>
  <c r="E1691" i="14"/>
  <c r="E1675" i="14"/>
  <c r="E1667" i="14"/>
  <c r="E1651" i="14"/>
  <c r="E1643" i="14"/>
  <c r="E1627" i="14"/>
  <c r="E1619" i="14"/>
  <c r="E1603" i="14"/>
  <c r="E1595" i="14"/>
  <c r="E1579" i="14"/>
  <c r="E1571" i="14"/>
  <c r="E1555" i="14"/>
  <c r="E1547" i="14"/>
  <c r="E1531" i="14"/>
  <c r="E1523" i="14"/>
  <c r="E1507" i="14"/>
  <c r="E1499" i="14"/>
  <c r="E1483" i="14"/>
  <c r="E1475" i="14"/>
  <c r="E1459" i="14"/>
  <c r="E1451" i="14"/>
  <c r="E1435" i="14"/>
  <c r="E1427" i="14"/>
  <c r="E1411" i="14"/>
  <c r="E1403" i="14"/>
  <c r="E1387" i="14"/>
  <c r="E1379" i="14"/>
  <c r="E1363" i="14"/>
  <c r="E1355" i="14"/>
  <c r="E1339" i="14"/>
  <c r="E1331" i="14"/>
  <c r="E1315" i="14"/>
  <c r="E1307" i="14"/>
  <c r="E1291" i="14"/>
  <c r="E1283" i="14"/>
  <c r="E1267" i="14"/>
  <c r="E1259" i="14"/>
  <c r="E1243" i="14"/>
  <c r="E1235" i="14"/>
  <c r="E1219" i="14"/>
  <c r="E1211" i="14"/>
  <c r="E1195" i="14"/>
  <c r="E1187" i="14"/>
  <c r="E1171" i="14"/>
  <c r="E1163" i="14"/>
  <c r="E1147" i="14"/>
  <c r="E1139" i="14"/>
  <c r="E1123" i="14"/>
  <c r="E1115" i="14"/>
  <c r="E1099" i="14"/>
  <c r="E1091" i="14"/>
  <c r="E1075" i="14"/>
  <c r="E1067" i="14"/>
  <c r="E979" i="14"/>
  <c r="E959" i="14"/>
  <c r="E907" i="14"/>
  <c r="E887" i="14"/>
  <c r="E834" i="14"/>
  <c r="E815" i="14"/>
  <c r="E780" i="14"/>
  <c r="E761" i="14"/>
  <c r="E726" i="14"/>
  <c r="E707" i="14"/>
  <c r="E672" i="14"/>
  <c r="E653" i="14"/>
  <c r="E599" i="14"/>
  <c r="E564" i="14"/>
  <c r="E545" i="14"/>
  <c r="E510" i="14"/>
  <c r="E491" i="14"/>
  <c r="E456" i="14"/>
  <c r="E437" i="14"/>
  <c r="E402" i="14"/>
  <c r="E383" i="14"/>
  <c r="E348" i="14"/>
  <c r="E329" i="14"/>
  <c r="E294" i="14"/>
  <c r="E275" i="14"/>
  <c r="E240" i="14"/>
  <c r="E221" i="14"/>
  <c r="E186" i="14"/>
  <c r="E167" i="14"/>
  <c r="E132" i="14"/>
  <c r="E113" i="14"/>
  <c r="E78" i="14"/>
  <c r="B75" i="21" s="1"/>
  <c r="E24" i="14"/>
  <c r="B21" i="21" s="1"/>
  <c r="E1994" i="14"/>
  <c r="E1826" i="14"/>
  <c r="E1682" i="14"/>
  <c r="E1586" i="14"/>
  <c r="E1346" i="14"/>
  <c r="E1322" i="14"/>
  <c r="E1298" i="14"/>
  <c r="E1274" i="14"/>
  <c r="E998" i="14"/>
  <c r="E926" i="14"/>
  <c r="E860" i="14"/>
  <c r="E839" i="14"/>
  <c r="E819" i="14"/>
  <c r="E711" i="14"/>
  <c r="E657" i="14"/>
  <c r="E623" i="14"/>
  <c r="E603" i="14"/>
  <c r="E515" i="14"/>
  <c r="E495" i="14"/>
  <c r="E407" i="14"/>
  <c r="E387" i="14"/>
  <c r="E353" i="14"/>
  <c r="E333" i="14"/>
  <c r="E299" i="14"/>
  <c r="E279" i="14"/>
  <c r="E245" i="14"/>
  <c r="E225" i="14"/>
  <c r="E171" i="14"/>
  <c r="E137" i="14"/>
  <c r="E117" i="14"/>
  <c r="E29" i="14"/>
  <c r="B26" i="21" s="1"/>
  <c r="E1058" i="14"/>
  <c r="E991" i="14"/>
  <c r="E971" i="14"/>
  <c r="E899" i="14"/>
  <c r="E789" i="14"/>
  <c r="E770" i="14"/>
  <c r="E716" i="14"/>
  <c r="E627" i="14"/>
  <c r="E608" i="14"/>
  <c r="E554" i="14"/>
  <c r="E519" i="14"/>
  <c r="E500" i="14"/>
  <c r="E338" i="14"/>
  <c r="E249" i="14"/>
  <c r="E87" i="14"/>
  <c r="B84" i="21" s="1"/>
  <c r="E68" i="14"/>
  <c r="B65" i="21" s="1"/>
  <c r="E33" i="14"/>
  <c r="B30" i="21" s="1"/>
  <c r="E1043" i="14"/>
  <c r="E1016" i="14"/>
  <c r="E964" i="14"/>
  <c r="E944" i="14"/>
  <c r="E938" i="14"/>
  <c r="E892" i="14"/>
  <c r="E872" i="14"/>
  <c r="E866" i="14"/>
  <c r="E848" i="14"/>
  <c r="E828" i="14"/>
  <c r="E794" i="14"/>
  <c r="E666" i="14"/>
  <c r="E612" i="14"/>
  <c r="E558" i="14"/>
  <c r="E504" i="14"/>
  <c r="E470" i="14"/>
  <c r="E450" i="14"/>
  <c r="E362" i="14"/>
  <c r="E342" i="14"/>
  <c r="E254" i="14"/>
  <c r="E200" i="14"/>
  <c r="E180" i="14"/>
  <c r="E146" i="14"/>
  <c r="E92" i="14"/>
  <c r="B89" i="21" s="1"/>
  <c r="E72" i="14"/>
  <c r="B69" i="21" s="1"/>
  <c r="E1003" i="14"/>
  <c r="E911" i="14"/>
  <c r="E859" i="14"/>
  <c r="E725" i="14"/>
  <c r="E617" i="14"/>
  <c r="E528" i="14"/>
  <c r="E509" i="14"/>
  <c r="E455" i="14"/>
  <c r="E366" i="14"/>
  <c r="E312" i="14"/>
  <c r="E293" i="14"/>
  <c r="E258" i="14"/>
  <c r="E239" i="14"/>
  <c r="E185" i="14"/>
  <c r="E150" i="14"/>
  <c r="E42" i="14"/>
  <c r="B39" i="21" s="1"/>
  <c r="E23" i="14"/>
  <c r="B20" i="21" s="1"/>
  <c r="E1960" i="14"/>
  <c r="E1888" i="14"/>
  <c r="E1864" i="14"/>
  <c r="E1840" i="14"/>
  <c r="E1792" i="14"/>
  <c r="E1744" i="14"/>
  <c r="E1696" i="14"/>
  <c r="E1672" i="14"/>
  <c r="E1600" i="14"/>
  <c r="E1552" i="14"/>
  <c r="E1504" i="14"/>
  <c r="E1456" i="14"/>
  <c r="E1360" i="14"/>
  <c r="E1312" i="14"/>
  <c r="E1264" i="14"/>
  <c r="E1240" i="14"/>
  <c r="E1216" i="14"/>
  <c r="E1168" i="14"/>
  <c r="E1096" i="14"/>
  <c r="E1028" i="14"/>
  <c r="E1022" i="14"/>
  <c r="E976" i="14"/>
  <c r="E956" i="14"/>
  <c r="E904" i="14"/>
  <c r="E878" i="14"/>
  <c r="E803" i="14"/>
  <c r="E783" i="14"/>
  <c r="E749" i="14"/>
  <c r="E695" i="14"/>
  <c r="E675" i="14"/>
  <c r="E641" i="14"/>
  <c r="E621" i="14"/>
  <c r="E533" i="14"/>
  <c r="E513" i="14"/>
  <c r="E479" i="14"/>
  <c r="E459" i="14"/>
  <c r="E371" i="14"/>
  <c r="E317" i="14"/>
  <c r="E297" i="14"/>
  <c r="E871" i="14"/>
  <c r="E807" i="14"/>
  <c r="E753" i="14"/>
  <c r="E518" i="14"/>
  <c r="E243" i="14"/>
  <c r="E155" i="14"/>
  <c r="E86" i="14"/>
  <c r="B83" i="21" s="1"/>
  <c r="E429" i="14"/>
  <c r="E1927" i="14"/>
  <c r="E1831" i="14"/>
  <c r="E1735" i="14"/>
  <c r="E1639" i="14"/>
  <c r="E1543" i="14"/>
  <c r="E1447" i="14"/>
  <c r="E1351" i="14"/>
  <c r="E1159" i="14"/>
  <c r="E1063" i="14"/>
  <c r="E483" i="14"/>
  <c r="E140" i="14"/>
  <c r="E135" i="14"/>
  <c r="E591" i="14"/>
  <c r="E356" i="14"/>
  <c r="E194" i="14"/>
  <c r="E1975" i="14"/>
  <c r="E1879" i="14"/>
  <c r="E1783" i="14"/>
  <c r="E1687" i="14"/>
  <c r="E1591" i="14"/>
  <c r="E1495" i="14"/>
  <c r="E1399" i="14"/>
  <c r="E1303" i="14"/>
  <c r="E1207" i="14"/>
  <c r="E1111" i="14"/>
  <c r="E943" i="14"/>
  <c r="E572" i="14"/>
  <c r="E213" i="14"/>
  <c r="E1967" i="14"/>
  <c r="E1871" i="14"/>
  <c r="E1775" i="14"/>
  <c r="E1679" i="14"/>
  <c r="E1583" i="14"/>
  <c r="E1487" i="14"/>
  <c r="E1391" i="14"/>
  <c r="E1295" i="14"/>
  <c r="E1199" i="14"/>
  <c r="E1103" i="14"/>
  <c r="E1015" i="14"/>
  <c r="E626" i="14"/>
  <c r="E209" i="14"/>
  <c r="E680" i="14"/>
  <c r="E267" i="14"/>
  <c r="E32" i="14"/>
  <c r="B29" i="21" s="1"/>
  <c r="E1943" i="14"/>
  <c r="E1847" i="14"/>
  <c r="E1751" i="14"/>
  <c r="E1655" i="14"/>
  <c r="E1559" i="14"/>
  <c r="E1463" i="14"/>
  <c r="E1367" i="14"/>
  <c r="E1271" i="14"/>
  <c r="E1175" i="14"/>
  <c r="E1079" i="14"/>
  <c r="E995" i="14"/>
  <c r="E842" i="14"/>
  <c r="E375" i="14"/>
  <c r="E81" i="14"/>
  <c r="B78" i="21" s="1"/>
  <c r="E1255" i="14"/>
  <c r="E51" i="14"/>
  <c r="B48" i="21" s="1"/>
  <c r="E2015" i="14"/>
  <c r="E1919" i="14"/>
  <c r="E1823" i="14"/>
  <c r="E1727" i="14"/>
  <c r="E1631" i="14"/>
  <c r="E1535" i="14"/>
  <c r="E1439" i="14"/>
  <c r="E1343" i="14"/>
  <c r="E1247" i="14"/>
  <c r="E1151" i="14"/>
  <c r="E537" i="14"/>
  <c r="E302" i="14"/>
  <c r="E47" i="14"/>
  <c r="B44" i="21" s="1"/>
  <c r="E105" i="14"/>
  <c r="B102" i="21" s="1"/>
  <c r="E1999" i="14"/>
  <c r="E1903" i="14"/>
  <c r="E1807" i="14"/>
  <c r="E1711" i="14"/>
  <c r="E1615" i="14"/>
  <c r="E1519" i="14"/>
  <c r="E1423" i="14"/>
  <c r="E1327" i="14"/>
  <c r="E1231" i="14"/>
  <c r="E1135" i="14"/>
  <c r="E645" i="14"/>
  <c r="E410" i="14"/>
  <c r="E189" i="14"/>
  <c r="E101" i="14"/>
  <c r="B98" i="21" s="1"/>
  <c r="E1951" i="14"/>
  <c r="E1855" i="14"/>
  <c r="E1759" i="14"/>
  <c r="E1663" i="14"/>
  <c r="E1567" i="14"/>
  <c r="E1471" i="14"/>
  <c r="E1375" i="14"/>
  <c r="E1279" i="14"/>
  <c r="E1183" i="14"/>
  <c r="E1087" i="14"/>
  <c r="E923" i="14"/>
  <c r="E788" i="14"/>
  <c r="E734" i="14"/>
  <c r="E321" i="14"/>
  <c r="E263" i="14"/>
  <c r="E27" i="14"/>
  <c r="B24" i="21" s="1"/>
  <c r="E1991" i="14"/>
  <c r="E1895" i="14"/>
  <c r="E1799" i="14"/>
  <c r="E1703" i="14"/>
  <c r="E1607" i="14"/>
  <c r="E1511" i="14"/>
  <c r="E1415" i="14"/>
  <c r="E1319" i="14"/>
  <c r="E1223" i="14"/>
  <c r="E1127" i="14"/>
  <c r="E699" i="14"/>
  <c r="E464" i="14"/>
  <c r="E248" i="14"/>
  <c r="E159" i="14"/>
  <c r="E17" i="14"/>
  <c r="B14" i="21" s="1"/>
  <c r="S16" i="11"/>
  <c r="I14" i="14"/>
  <c r="AX17" i="11" l="1"/>
  <c r="AY17" i="11" s="1"/>
  <c r="AZ17" i="11"/>
  <c r="E2016" i="10"/>
  <c r="E2015" i="10"/>
  <c r="E2014" i="10"/>
  <c r="E2013" i="10"/>
  <c r="E2012" i="10"/>
  <c r="E2011" i="10"/>
  <c r="E2010" i="10"/>
  <c r="E2009" i="10"/>
  <c r="E2008" i="10"/>
  <c r="E2007" i="10"/>
  <c r="E2006" i="10"/>
  <c r="E2005" i="10"/>
  <c r="E2004" i="10"/>
  <c r="E2003" i="10"/>
  <c r="E2002" i="10"/>
  <c r="E2001" i="10"/>
  <c r="E2000" i="10"/>
  <c r="E1999" i="10"/>
  <c r="E1998" i="10"/>
  <c r="E1997" i="10"/>
  <c r="E1996" i="10"/>
  <c r="E1995" i="10"/>
  <c r="E1994" i="10"/>
  <c r="E1993" i="10"/>
  <c r="E1992" i="10"/>
  <c r="E1991" i="10"/>
  <c r="E1990" i="10"/>
  <c r="E1989" i="10"/>
  <c r="E1988" i="10"/>
  <c r="E1987" i="10"/>
  <c r="E1986" i="10"/>
  <c r="E1985" i="10"/>
  <c r="E1984" i="10"/>
  <c r="E1983" i="10"/>
  <c r="E1982" i="10"/>
  <c r="E1981" i="10"/>
  <c r="E1980" i="10"/>
  <c r="E1979" i="10"/>
  <c r="E1978" i="10"/>
  <c r="E1977" i="10"/>
  <c r="E1976" i="10"/>
  <c r="E1975" i="10"/>
  <c r="E1974" i="10"/>
  <c r="E1973" i="10"/>
  <c r="E1972" i="10"/>
  <c r="E1971" i="10"/>
  <c r="E1970" i="10"/>
  <c r="E1969" i="10"/>
  <c r="E1968" i="10"/>
  <c r="E1967" i="10"/>
  <c r="E1966" i="10"/>
  <c r="E1965" i="10"/>
  <c r="E1964" i="10"/>
  <c r="E1963" i="10"/>
  <c r="E1962" i="10"/>
  <c r="E1961" i="10"/>
  <c r="E1960" i="10"/>
  <c r="E1959" i="10"/>
  <c r="E1951" i="10"/>
  <c r="E1943" i="10"/>
  <c r="E1935" i="10"/>
  <c r="E1931" i="10"/>
  <c r="E1930" i="10"/>
  <c r="E1929" i="10"/>
  <c r="E1928" i="10"/>
  <c r="E1927" i="10"/>
  <c r="E1926" i="10"/>
  <c r="E1925" i="10"/>
  <c r="E1924" i="10"/>
  <c r="E1923" i="10"/>
  <c r="E1922" i="10"/>
  <c r="E1921" i="10"/>
  <c r="E1920" i="10"/>
  <c r="E1919" i="10"/>
  <c r="E1918" i="10"/>
  <c r="E1917" i="10"/>
  <c r="E1916" i="10"/>
  <c r="E1915" i="10"/>
  <c r="E1914" i="10"/>
  <c r="E1913" i="10"/>
  <c r="E1912" i="10"/>
  <c r="E1911" i="10"/>
  <c r="E1910" i="10"/>
  <c r="E1909" i="10"/>
  <c r="E1908" i="10"/>
  <c r="E1907" i="10"/>
  <c r="E1906" i="10"/>
  <c r="E1905" i="10"/>
  <c r="E1904" i="10"/>
  <c r="E1903" i="10"/>
  <c r="E1902" i="10"/>
  <c r="E1901" i="10"/>
  <c r="E1900" i="10"/>
  <c r="E1899" i="10"/>
  <c r="E1898" i="10"/>
  <c r="E1897" i="10"/>
  <c r="E1896" i="10"/>
  <c r="E1895" i="10"/>
  <c r="E1894" i="10"/>
  <c r="E1893" i="10"/>
  <c r="E1892" i="10"/>
  <c r="E1891" i="10"/>
  <c r="E1890" i="10"/>
  <c r="E1889" i="10"/>
  <c r="E1888" i="10"/>
  <c r="E1887" i="10"/>
  <c r="E1886" i="10"/>
  <c r="E1885" i="10"/>
  <c r="E1884" i="10"/>
  <c r="E1883" i="10"/>
  <c r="E1882" i="10"/>
  <c r="E1881" i="10"/>
  <c r="E1880" i="10"/>
  <c r="E1879" i="10"/>
  <c r="E1878" i="10"/>
  <c r="E1877" i="10"/>
  <c r="E1876" i="10"/>
  <c r="E1875" i="10"/>
  <c r="E1874" i="10"/>
  <c r="E1873" i="10"/>
  <c r="E1872" i="10"/>
  <c r="E1871" i="10"/>
  <c r="E1870" i="10"/>
  <c r="E1869" i="10"/>
  <c r="E1868" i="10"/>
  <c r="E1867" i="10"/>
  <c r="E1866" i="10"/>
  <c r="E1865" i="10"/>
  <c r="E1864" i="10"/>
  <c r="E1863" i="10"/>
  <c r="E1862" i="10"/>
  <c r="E1861" i="10"/>
  <c r="E1860" i="10"/>
  <c r="E1859" i="10"/>
  <c r="E1858" i="10"/>
  <c r="E1857" i="10"/>
  <c r="E1856" i="10"/>
  <c r="E1855" i="10"/>
  <c r="E1854" i="10"/>
  <c r="E1853" i="10"/>
  <c r="E1852" i="10"/>
  <c r="E1851" i="10"/>
  <c r="E1850" i="10"/>
  <c r="E1849" i="10"/>
  <c r="E1848" i="10"/>
  <c r="E1847" i="10"/>
  <c r="E1846" i="10"/>
  <c r="E1845" i="10"/>
  <c r="E1844" i="10"/>
  <c r="E1843" i="10"/>
  <c r="E1842" i="10"/>
  <c r="E1841" i="10"/>
  <c r="E1840" i="10"/>
  <c r="E1839" i="10"/>
  <c r="E1838" i="10"/>
  <c r="E1957" i="10"/>
  <c r="E1948" i="10"/>
  <c r="E1940" i="10"/>
  <c r="E1932" i="10"/>
  <c r="E1953" i="10"/>
  <c r="E1945" i="10"/>
  <c r="E1937" i="10"/>
  <c r="E1956" i="10"/>
  <c r="E1950" i="10"/>
  <c r="E1942" i="10"/>
  <c r="E1934" i="10"/>
  <c r="E1947" i="10"/>
  <c r="E1939" i="10"/>
  <c r="E1955" i="10"/>
  <c r="E1952" i="10"/>
  <c r="E1944" i="10"/>
  <c r="E1936" i="10"/>
  <c r="E1949" i="10"/>
  <c r="E1941" i="10"/>
  <c r="E1933" i="10"/>
  <c r="E1938" i="10"/>
  <c r="E1958" i="10"/>
  <c r="E1837" i="10"/>
  <c r="E1836" i="10"/>
  <c r="E1835" i="10"/>
  <c r="E1834" i="10"/>
  <c r="E1833" i="10"/>
  <c r="E1832" i="10"/>
  <c r="E1831" i="10"/>
  <c r="E1830" i="10"/>
  <c r="E1829" i="10"/>
  <c r="E1828" i="10"/>
  <c r="E1827" i="10"/>
  <c r="E1826" i="10"/>
  <c r="E1825" i="10"/>
  <c r="E1824" i="10"/>
  <c r="E1823" i="10"/>
  <c r="E1822" i="10"/>
  <c r="E1821" i="10"/>
  <c r="E1820" i="10"/>
  <c r="E1819" i="10"/>
  <c r="E1818" i="10"/>
  <c r="E1817" i="10"/>
  <c r="E1816" i="10"/>
  <c r="E1815" i="10"/>
  <c r="E1814" i="10"/>
  <c r="E1813" i="10"/>
  <c r="E1812" i="10"/>
  <c r="E1811" i="10"/>
  <c r="E1810" i="10"/>
  <c r="E1809" i="10"/>
  <c r="E1808" i="10"/>
  <c r="E1807" i="10"/>
  <c r="E1806" i="10"/>
  <c r="E1805" i="10"/>
  <c r="E1804" i="10"/>
  <c r="E1803" i="10"/>
  <c r="E1802" i="10"/>
  <c r="E1801" i="10"/>
  <c r="E1800" i="10"/>
  <c r="E1799" i="10"/>
  <c r="E1798" i="10"/>
  <c r="E1797" i="10"/>
  <c r="E1796" i="10"/>
  <c r="E1795" i="10"/>
  <c r="E1794" i="10"/>
  <c r="E1793" i="10"/>
  <c r="E1792" i="10"/>
  <c r="E1791" i="10"/>
  <c r="E1790" i="10"/>
  <c r="E1789" i="10"/>
  <c r="E1788" i="10"/>
  <c r="E1787" i="10"/>
  <c r="E1786" i="10"/>
  <c r="E1785" i="10"/>
  <c r="E1784" i="10"/>
  <c r="E1783" i="10"/>
  <c r="E1782" i="10"/>
  <c r="E1781" i="10"/>
  <c r="E1780" i="10"/>
  <c r="E1779" i="10"/>
  <c r="E1778" i="10"/>
  <c r="E1777" i="10"/>
  <c r="E1776" i="10"/>
  <c r="E1775" i="10"/>
  <c r="E1774" i="10"/>
  <c r="E1773" i="10"/>
  <c r="E1772" i="10"/>
  <c r="E1771" i="10"/>
  <c r="E1954" i="10"/>
  <c r="E1769" i="10"/>
  <c r="E1770" i="10"/>
  <c r="E1946" i="10"/>
  <c r="E1766" i="10"/>
  <c r="E1765" i="10"/>
  <c r="E1764" i="10"/>
  <c r="E1763" i="10"/>
  <c r="E1762" i="10"/>
  <c r="E1761" i="10"/>
  <c r="E1760" i="10"/>
  <c r="E1759" i="10"/>
  <c r="E1758" i="10"/>
  <c r="E1757" i="10"/>
  <c r="E1756" i="10"/>
  <c r="E1755" i="10"/>
  <c r="E1754" i="10"/>
  <c r="E1753" i="10"/>
  <c r="E1752" i="10"/>
  <c r="E1751" i="10"/>
  <c r="E1750" i="10"/>
  <c r="E1749" i="10"/>
  <c r="E1748" i="10"/>
  <c r="E1747" i="10"/>
  <c r="E1746" i="10"/>
  <c r="E1745" i="10"/>
  <c r="E1744" i="10"/>
  <c r="E1743" i="10"/>
  <c r="E1742" i="10"/>
  <c r="E1741" i="10"/>
  <c r="E1740" i="10"/>
  <c r="E1739" i="10"/>
  <c r="E1738" i="10"/>
  <c r="E1737" i="10"/>
  <c r="E1736" i="10"/>
  <c r="E1735" i="10"/>
  <c r="E1734" i="10"/>
  <c r="E1733" i="10"/>
  <c r="E1732" i="10"/>
  <c r="E1731" i="10"/>
  <c r="E1730" i="10"/>
  <c r="E1729" i="10"/>
  <c r="E1728" i="10"/>
  <c r="E1727" i="10"/>
  <c r="E1726" i="10"/>
  <c r="E1725" i="10"/>
  <c r="E1724" i="10"/>
  <c r="E1723" i="10"/>
  <c r="E1722" i="10"/>
  <c r="E1721" i="10"/>
  <c r="E1720" i="10"/>
  <c r="E1719" i="10"/>
  <c r="E1718" i="10"/>
  <c r="E1717" i="10"/>
  <c r="E1716" i="10"/>
  <c r="E1715" i="10"/>
  <c r="E1714" i="10"/>
  <c r="E1713" i="10"/>
  <c r="E1712" i="10"/>
  <c r="E1711" i="10"/>
  <c r="E1710" i="10"/>
  <c r="E1709" i="10"/>
  <c r="E1708" i="10"/>
  <c r="E1707" i="10"/>
  <c r="E1706" i="10"/>
  <c r="E1705" i="10"/>
  <c r="E1704" i="10"/>
  <c r="E1703" i="10"/>
  <c r="E1702" i="10"/>
  <c r="E1701" i="10"/>
  <c r="E1700" i="10"/>
  <c r="E1699" i="10"/>
  <c r="E1698" i="10"/>
  <c r="E1697" i="10"/>
  <c r="E1696" i="10"/>
  <c r="E1695" i="10"/>
  <c r="E1694" i="10"/>
  <c r="E1693" i="10"/>
  <c r="E1692" i="10"/>
  <c r="E1691" i="10"/>
  <c r="E1690" i="10"/>
  <c r="E1689" i="10"/>
  <c r="E1688" i="10"/>
  <c r="E1687" i="10"/>
  <c r="E1686" i="10"/>
  <c r="E1685" i="10"/>
  <c r="E1684" i="10"/>
  <c r="E1683" i="10"/>
  <c r="E1682" i="10"/>
  <c r="E1681" i="10"/>
  <c r="E1680" i="10"/>
  <c r="E1679" i="10"/>
  <c r="E1678" i="10"/>
  <c r="E1677" i="10"/>
  <c r="E1676" i="10"/>
  <c r="E1675" i="10"/>
  <c r="E1674" i="10"/>
  <c r="E1673" i="10"/>
  <c r="E1672" i="10"/>
  <c r="E1671" i="10"/>
  <c r="E1670" i="10"/>
  <c r="E1669" i="10"/>
  <c r="E1668" i="10"/>
  <c r="E1667" i="10"/>
  <c r="E1666" i="10"/>
  <c r="E1665" i="10"/>
  <c r="E1664" i="10"/>
  <c r="E1663" i="10"/>
  <c r="E1662" i="10"/>
  <c r="E1661" i="10"/>
  <c r="E1660" i="10"/>
  <c r="E1659" i="10"/>
  <c r="E1658" i="10"/>
  <c r="E1657" i="10"/>
  <c r="E1656" i="10"/>
  <c r="E1655" i="10"/>
  <c r="E1654" i="10"/>
  <c r="E1653" i="10"/>
  <c r="E1652" i="10"/>
  <c r="E1651" i="10"/>
  <c r="E1650" i="10"/>
  <c r="E1649" i="10"/>
  <c r="E1648" i="10"/>
  <c r="E1647" i="10"/>
  <c r="E1646" i="10"/>
  <c r="E1645" i="10"/>
  <c r="E1644" i="10"/>
  <c r="E1643" i="10"/>
  <c r="E1642" i="10"/>
  <c r="E1641" i="10"/>
  <c r="E1640" i="10"/>
  <c r="E1639" i="10"/>
  <c r="E1638" i="10"/>
  <c r="E1637" i="10"/>
  <c r="E1636" i="10"/>
  <c r="E1635" i="10"/>
  <c r="E1634" i="10"/>
  <c r="E1633" i="10"/>
  <c r="E1632" i="10"/>
  <c r="E1631" i="10"/>
  <c r="E1630" i="10"/>
  <c r="E1629" i="10"/>
  <c r="E1628" i="10"/>
  <c r="E1627" i="10"/>
  <c r="E1626" i="10"/>
  <c r="E1625" i="10"/>
  <c r="E1624" i="10"/>
  <c r="E1623" i="10"/>
  <c r="E1622" i="10"/>
  <c r="E1621" i="10"/>
  <c r="E1620" i="10"/>
  <c r="E1619" i="10"/>
  <c r="E1618" i="10"/>
  <c r="E1617" i="10"/>
  <c r="E1616" i="10"/>
  <c r="E1615" i="10"/>
  <c r="E1614" i="10"/>
  <c r="E1613" i="10"/>
  <c r="E1612" i="10"/>
  <c r="E1767" i="10"/>
  <c r="E1768" i="10"/>
  <c r="E1611" i="10"/>
  <c r="E1610" i="10"/>
  <c r="E1609" i="10"/>
  <c r="E1608" i="10"/>
  <c r="E1607" i="10"/>
  <c r="E1606" i="10"/>
  <c r="E1605" i="10"/>
  <c r="E1604" i="10"/>
  <c r="E1603" i="10"/>
  <c r="E1602" i="10"/>
  <c r="E1601" i="10"/>
  <c r="E1600" i="10"/>
  <c r="E1599" i="10"/>
  <c r="E1598" i="10"/>
  <c r="E1597" i="10"/>
  <c r="E1596" i="10"/>
  <c r="E1595" i="10"/>
  <c r="E1594" i="10"/>
  <c r="E1593" i="10"/>
  <c r="E1592" i="10"/>
  <c r="E1591" i="10"/>
  <c r="E1590" i="10"/>
  <c r="E1589" i="10"/>
  <c r="E1588" i="10"/>
  <c r="E1587" i="10"/>
  <c r="E1586" i="10"/>
  <c r="E1585" i="10"/>
  <c r="E1584" i="10"/>
  <c r="E1583" i="10"/>
  <c r="E1582" i="10"/>
  <c r="E1581" i="10"/>
  <c r="E1580" i="10"/>
  <c r="E1579" i="10"/>
  <c r="E1578" i="10"/>
  <c r="E1577" i="10"/>
  <c r="E1576" i="10"/>
  <c r="E1575" i="10"/>
  <c r="E1574" i="10"/>
  <c r="E1573" i="10"/>
  <c r="E1572" i="10"/>
  <c r="E1571" i="10"/>
  <c r="E1570" i="10"/>
  <c r="E1569" i="10"/>
  <c r="E1568" i="10"/>
  <c r="E1567" i="10"/>
  <c r="E1566" i="10"/>
  <c r="E1565" i="10"/>
  <c r="E1564" i="10"/>
  <c r="E1563" i="10"/>
  <c r="E1562" i="10"/>
  <c r="E1561" i="10"/>
  <c r="E1560" i="10"/>
  <c r="E1559" i="10"/>
  <c r="E1558" i="10"/>
  <c r="E1557" i="10"/>
  <c r="E1556" i="10"/>
  <c r="E1555" i="10"/>
  <c r="E1554" i="10"/>
  <c r="E1553" i="10"/>
  <c r="E1552" i="10"/>
  <c r="E1551" i="10"/>
  <c r="E1550" i="10"/>
  <c r="E1549" i="10"/>
  <c r="E1548" i="10"/>
  <c r="E1547" i="10"/>
  <c r="E1546" i="10"/>
  <c r="E1545" i="10"/>
  <c r="E1544" i="10"/>
  <c r="E1543" i="10"/>
  <c r="E1542" i="10"/>
  <c r="E1541" i="10"/>
  <c r="E1540" i="10"/>
  <c r="E1539" i="10"/>
  <c r="E1538" i="10"/>
  <c r="E1537" i="10"/>
  <c r="E1536" i="10"/>
  <c r="E1535" i="10"/>
  <c r="E1534" i="10"/>
  <c r="E1533" i="10"/>
  <c r="E1532" i="10"/>
  <c r="E1531" i="10"/>
  <c r="E1530" i="10"/>
  <c r="E1529" i="10"/>
  <c r="E1528" i="10"/>
  <c r="E1527" i="10"/>
  <c r="E1526" i="10"/>
  <c r="E1525" i="10"/>
  <c r="E1524" i="10"/>
  <c r="E1523" i="10"/>
  <c r="E1522" i="10"/>
  <c r="E1521" i="10"/>
  <c r="E1520" i="10"/>
  <c r="E1519" i="10"/>
  <c r="E1518" i="10"/>
  <c r="E1517" i="10"/>
  <c r="E1516" i="10"/>
  <c r="E1515" i="10"/>
  <c r="E1514" i="10"/>
  <c r="E1513" i="10"/>
  <c r="E1512" i="10"/>
  <c r="E1511" i="10"/>
  <c r="E1510" i="10"/>
  <c r="E1509" i="10"/>
  <c r="E1508" i="10"/>
  <c r="E1507" i="10"/>
  <c r="E1506" i="10"/>
  <c r="E1505" i="10"/>
  <c r="E1504" i="10"/>
  <c r="E1503" i="10"/>
  <c r="E1502" i="10"/>
  <c r="E1501" i="10"/>
  <c r="E1500" i="10"/>
  <c r="E1499" i="10"/>
  <c r="E1498" i="10"/>
  <c r="E1497" i="10"/>
  <c r="E1496" i="10"/>
  <c r="E1495" i="10"/>
  <c r="E1494" i="10"/>
  <c r="E1493" i="10"/>
  <c r="E1492" i="10"/>
  <c r="E1491" i="10"/>
  <c r="E1490" i="10"/>
  <c r="E1489" i="10"/>
  <c r="E1488" i="10"/>
  <c r="E1487" i="10"/>
  <c r="E1486" i="10"/>
  <c r="E1485" i="10"/>
  <c r="E1484" i="10"/>
  <c r="E1483" i="10"/>
  <c r="E1482" i="10"/>
  <c r="E1481" i="10"/>
  <c r="E1480" i="10"/>
  <c r="E1479" i="10"/>
  <c r="E1478" i="10"/>
  <c r="E1477" i="10"/>
  <c r="E1476" i="10"/>
  <c r="E1475" i="10"/>
  <c r="E1474" i="10"/>
  <c r="E1469" i="10"/>
  <c r="E1461" i="10"/>
  <c r="E1460" i="10"/>
  <c r="E1459" i="10"/>
  <c r="E1458" i="10"/>
  <c r="E1457" i="10"/>
  <c r="E1456" i="10"/>
  <c r="E1455" i="10"/>
  <c r="E1454" i="10"/>
  <c r="E1453" i="10"/>
  <c r="E1452" i="10"/>
  <c r="E1451" i="10"/>
  <c r="E1450" i="10"/>
  <c r="E1449" i="10"/>
  <c r="E1448" i="10"/>
  <c r="E1447" i="10"/>
  <c r="E1446" i="10"/>
  <c r="E1445" i="10"/>
  <c r="E1444" i="10"/>
  <c r="E1443" i="10"/>
  <c r="E1442" i="10"/>
  <c r="E1441" i="10"/>
  <c r="E1440" i="10"/>
  <c r="E1439" i="10"/>
  <c r="E1438" i="10"/>
  <c r="E1437" i="10"/>
  <c r="E1436" i="10"/>
  <c r="E1435" i="10"/>
  <c r="E1434" i="10"/>
  <c r="E1433" i="10"/>
  <c r="E1432" i="10"/>
  <c r="E1431" i="10"/>
  <c r="E1430" i="10"/>
  <c r="E1429" i="10"/>
  <c r="E1428" i="10"/>
  <c r="E1427" i="10"/>
  <c r="E1426" i="10"/>
  <c r="E1425" i="10"/>
  <c r="E1424" i="10"/>
  <c r="E1423" i="10"/>
  <c r="E1422" i="10"/>
  <c r="E1421" i="10"/>
  <c r="E1420" i="10"/>
  <c r="E1419" i="10"/>
  <c r="E1418" i="10"/>
  <c r="E1417" i="10"/>
  <c r="E1416" i="10"/>
  <c r="E1415" i="10"/>
  <c r="E1414" i="10"/>
  <c r="E1413" i="10"/>
  <c r="E1412" i="10"/>
  <c r="E1411" i="10"/>
  <c r="E1410" i="10"/>
  <c r="E1409" i="10"/>
  <c r="E1408" i="10"/>
  <c r="E1407" i="10"/>
  <c r="E1406" i="10"/>
  <c r="E1405" i="10"/>
  <c r="E1404" i="10"/>
  <c r="E1403" i="10"/>
  <c r="E1402" i="10"/>
  <c r="E1401" i="10"/>
  <c r="E1400" i="10"/>
  <c r="E1399" i="10"/>
  <c r="E1398" i="10"/>
  <c r="E1397" i="10"/>
  <c r="E1396" i="10"/>
  <c r="E1395" i="10"/>
  <c r="E1394" i="10"/>
  <c r="E1393" i="10"/>
  <c r="E1392" i="10"/>
  <c r="E1391" i="10"/>
  <c r="E1390" i="10"/>
  <c r="E1389" i="10"/>
  <c r="E1388" i="10"/>
  <c r="E1387" i="10"/>
  <c r="E1386" i="10"/>
  <c r="E1385" i="10"/>
  <c r="E1384" i="10"/>
  <c r="E1383" i="10"/>
  <c r="E1382" i="10"/>
  <c r="E1381" i="10"/>
  <c r="E1380" i="10"/>
  <c r="E1379" i="10"/>
  <c r="E1378" i="10"/>
  <c r="E1377" i="10"/>
  <c r="E1376" i="10"/>
  <c r="E1375" i="10"/>
  <c r="E1374" i="10"/>
  <c r="E1373" i="10"/>
  <c r="E1372" i="10"/>
  <c r="E1371" i="10"/>
  <c r="E1370" i="10"/>
  <c r="E1369" i="10"/>
  <c r="E1368" i="10"/>
  <c r="E1367" i="10"/>
  <c r="E1366" i="10"/>
  <c r="E1365" i="10"/>
  <c r="E1364" i="10"/>
  <c r="E1363" i="10"/>
  <c r="E1362" i="10"/>
  <c r="E1361" i="10"/>
  <c r="E1360" i="10"/>
  <c r="E1359" i="10"/>
  <c r="E1358" i="10"/>
  <c r="E1357" i="10"/>
  <c r="E1356" i="10"/>
  <c r="E1355" i="10"/>
  <c r="E1354" i="10"/>
  <c r="E1353" i="10"/>
  <c r="E1352" i="10"/>
  <c r="E1351" i="10"/>
  <c r="E1350" i="10"/>
  <c r="E1349" i="10"/>
  <c r="E1348" i="10"/>
  <c r="E1347" i="10"/>
  <c r="E1346" i="10"/>
  <c r="E1345" i="10"/>
  <c r="E1344" i="10"/>
  <c r="E1343" i="10"/>
  <c r="E1342" i="10"/>
  <c r="E1341" i="10"/>
  <c r="E1340" i="10"/>
  <c r="E1339" i="10"/>
  <c r="E1338" i="10"/>
  <c r="E1337" i="10"/>
  <c r="E1336" i="10"/>
  <c r="E1335" i="10"/>
  <c r="E1334" i="10"/>
  <c r="E1333" i="10"/>
  <c r="E1332" i="10"/>
  <c r="E1331" i="10"/>
  <c r="E1330" i="10"/>
  <c r="E1329" i="10"/>
  <c r="E1470" i="10"/>
  <c r="E1462" i="10"/>
  <c r="E1463" i="10"/>
  <c r="E1471" i="10"/>
  <c r="E1464" i="10"/>
  <c r="E1465" i="10"/>
  <c r="E1472" i="10"/>
  <c r="E1466" i="10"/>
  <c r="E1467" i="10"/>
  <c r="E1473" i="10"/>
  <c r="E1327" i="10"/>
  <c r="E1326" i="10"/>
  <c r="E1325" i="10"/>
  <c r="E1324" i="10"/>
  <c r="E1323" i="10"/>
  <c r="E1322" i="10"/>
  <c r="E1321" i="10"/>
  <c r="E1320" i="10"/>
  <c r="E1319" i="10"/>
  <c r="E1318" i="10"/>
  <c r="E1317" i="10"/>
  <c r="E1316" i="10"/>
  <c r="E1315" i="10"/>
  <c r="E1314" i="10"/>
  <c r="E1313" i="10"/>
  <c r="E1312" i="10"/>
  <c r="E1311" i="10"/>
  <c r="E1310" i="10"/>
  <c r="E1309" i="10"/>
  <c r="E1308" i="10"/>
  <c r="E1307" i="10"/>
  <c r="E1306" i="10"/>
  <c r="E1305" i="10"/>
  <c r="E1304" i="10"/>
  <c r="E1303" i="10"/>
  <c r="E1302" i="10"/>
  <c r="E1301" i="10"/>
  <c r="E1300" i="10"/>
  <c r="E1299" i="10"/>
  <c r="E1298" i="10"/>
  <c r="E1297" i="10"/>
  <c r="E1296" i="10"/>
  <c r="E1295" i="10"/>
  <c r="E1294" i="10"/>
  <c r="E1293" i="10"/>
  <c r="E1292" i="10"/>
  <c r="E1291" i="10"/>
  <c r="E1290" i="10"/>
  <c r="E1289" i="10"/>
  <c r="E1288" i="10"/>
  <c r="E1287" i="10"/>
  <c r="E1286" i="10"/>
  <c r="E1285" i="10"/>
  <c r="E1284" i="10"/>
  <c r="E1283" i="10"/>
  <c r="E1282" i="10"/>
  <c r="E1281" i="10"/>
  <c r="E1280" i="10"/>
  <c r="E1279" i="10"/>
  <c r="E1278" i="10"/>
  <c r="E1277" i="10"/>
  <c r="E1276" i="10"/>
  <c r="E1275" i="10"/>
  <c r="E1274" i="10"/>
  <c r="E1273" i="10"/>
  <c r="E1272" i="10"/>
  <c r="E1271" i="10"/>
  <c r="E1270" i="10"/>
  <c r="E1269" i="10"/>
  <c r="E1268" i="10"/>
  <c r="E1267" i="10"/>
  <c r="E1266" i="10"/>
  <c r="E1265" i="10"/>
  <c r="E1264" i="10"/>
  <c r="E1263" i="10"/>
  <c r="E1262" i="10"/>
  <c r="E1261" i="10"/>
  <c r="E1260" i="10"/>
  <c r="E1259" i="10"/>
  <c r="E1258" i="10"/>
  <c r="E1257" i="10"/>
  <c r="E1256" i="10"/>
  <c r="E1255" i="10"/>
  <c r="E1254" i="10"/>
  <c r="E1253" i="10"/>
  <c r="E1252" i="10"/>
  <c r="E1251" i="10"/>
  <c r="E1250" i="10"/>
  <c r="E1249" i="10"/>
  <c r="E1248" i="10"/>
  <c r="E1247" i="10"/>
  <c r="E1246" i="10"/>
  <c r="E1245" i="10"/>
  <c r="E1244" i="10"/>
  <c r="E1243" i="10"/>
  <c r="E1242" i="10"/>
  <c r="E1241" i="10"/>
  <c r="E1240" i="10"/>
  <c r="E1239" i="10"/>
  <c r="E1238" i="10"/>
  <c r="E1237" i="10"/>
  <c r="E1236" i="10"/>
  <c r="E1235" i="10"/>
  <c r="E1234" i="10"/>
  <c r="E1233" i="10"/>
  <c r="E1232" i="10"/>
  <c r="E1231" i="10"/>
  <c r="E1230" i="10"/>
  <c r="E1229" i="10"/>
  <c r="E1228" i="10"/>
  <c r="E1227" i="10"/>
  <c r="E1226" i="10"/>
  <c r="E1225" i="10"/>
  <c r="E1224" i="10"/>
  <c r="E1223" i="10"/>
  <c r="E1222" i="10"/>
  <c r="E1221" i="10"/>
  <c r="E1220" i="10"/>
  <c r="E1219" i="10"/>
  <c r="E1218" i="10"/>
  <c r="E1217" i="10"/>
  <c r="E1216" i="10"/>
  <c r="E1215" i="10"/>
  <c r="E1214" i="10"/>
  <c r="E1213" i="10"/>
  <c r="E1212" i="10"/>
  <c r="E1211" i="10"/>
  <c r="E1210" i="10"/>
  <c r="E1209" i="10"/>
  <c r="E1208" i="10"/>
  <c r="E1207" i="10"/>
  <c r="E1206" i="10"/>
  <c r="E1205" i="10"/>
  <c r="E1204" i="10"/>
  <c r="E1203" i="10"/>
  <c r="E1202" i="10"/>
  <c r="E1201" i="10"/>
  <c r="E1200" i="10"/>
  <c r="E1199" i="10"/>
  <c r="E1198" i="10"/>
  <c r="E1197" i="10"/>
  <c r="E1196" i="10"/>
  <c r="E1195" i="10"/>
  <c r="E1194" i="10"/>
  <c r="E1193" i="10"/>
  <c r="E1192" i="10"/>
  <c r="E1191" i="10"/>
  <c r="E1190" i="10"/>
  <c r="E1189" i="10"/>
  <c r="E1188" i="10"/>
  <c r="E1187" i="10"/>
  <c r="E1186" i="10"/>
  <c r="E1185" i="10"/>
  <c r="E1184" i="10"/>
  <c r="E1183" i="10"/>
  <c r="E1182" i="10"/>
  <c r="E1181" i="10"/>
  <c r="E1180" i="10"/>
  <c r="E1179" i="10"/>
  <c r="E1178" i="10"/>
  <c r="E1177" i="10"/>
  <c r="E1176" i="10"/>
  <c r="E1175" i="10"/>
  <c r="E1174" i="10"/>
  <c r="E1173" i="10"/>
  <c r="E1172" i="10"/>
  <c r="E1171" i="10"/>
  <c r="E1170" i="10"/>
  <c r="E1169" i="10"/>
  <c r="E1168" i="10"/>
  <c r="E1167" i="10"/>
  <c r="E1166" i="10"/>
  <c r="E1468" i="10"/>
  <c r="E1328" i="10"/>
  <c r="E1165" i="10"/>
  <c r="E1164" i="10"/>
  <c r="E1163" i="10"/>
  <c r="E1162" i="10"/>
  <c r="E1161" i="10"/>
  <c r="E1160" i="10"/>
  <c r="E1159" i="10"/>
  <c r="E1158" i="10"/>
  <c r="E1157" i="10"/>
  <c r="E1156" i="10"/>
  <c r="E1155" i="10"/>
  <c r="E1154" i="10"/>
  <c r="E1153" i="10"/>
  <c r="E1152" i="10"/>
  <c r="E1151" i="10"/>
  <c r="E1150" i="10"/>
  <c r="E1149" i="10"/>
  <c r="E1148" i="10"/>
  <c r="E1147" i="10"/>
  <c r="E1146" i="10"/>
  <c r="E1145" i="10"/>
  <c r="E1144" i="10"/>
  <c r="E1143" i="10"/>
  <c r="E1142" i="10"/>
  <c r="E1141" i="10"/>
  <c r="E1140" i="10"/>
  <c r="E1139" i="10"/>
  <c r="E1138" i="10"/>
  <c r="E1137" i="10"/>
  <c r="E1136" i="10"/>
  <c r="E1135" i="10"/>
  <c r="E1134" i="10"/>
  <c r="E1133" i="10"/>
  <c r="E1132" i="10"/>
  <c r="E1131" i="10"/>
  <c r="E1130" i="10"/>
  <c r="E1129" i="10"/>
  <c r="E1128" i="10"/>
  <c r="E1127" i="10"/>
  <c r="E1126" i="10"/>
  <c r="E1125" i="10"/>
  <c r="E1124" i="10"/>
  <c r="E1123" i="10"/>
  <c r="E1122" i="10"/>
  <c r="E1121" i="10"/>
  <c r="E1120" i="10"/>
  <c r="E1119" i="10"/>
  <c r="E1118" i="10"/>
  <c r="E1117" i="10"/>
  <c r="E1116" i="10"/>
  <c r="E1115" i="10"/>
  <c r="E1114" i="10"/>
  <c r="E1113" i="10"/>
  <c r="E1112" i="10"/>
  <c r="E1111" i="10"/>
  <c r="E1110" i="10"/>
  <c r="E1109" i="10"/>
  <c r="E1108" i="10"/>
  <c r="E1107" i="10"/>
  <c r="E1106" i="10"/>
  <c r="E1105" i="10"/>
  <c r="E1104" i="10"/>
  <c r="E1103" i="10"/>
  <c r="E1102" i="10"/>
  <c r="E1101" i="10"/>
  <c r="E1100" i="10"/>
  <c r="E1099" i="10"/>
  <c r="E1098" i="10"/>
  <c r="E1097" i="10"/>
  <c r="E1096" i="10"/>
  <c r="E1095" i="10"/>
  <c r="E1094" i="10"/>
  <c r="E1093" i="10"/>
  <c r="E1092" i="10"/>
  <c r="E1091" i="10"/>
  <c r="E1090" i="10"/>
  <c r="E1089" i="10"/>
  <c r="E1088" i="10"/>
  <c r="E1087" i="10"/>
  <c r="E1086" i="10"/>
  <c r="E1085" i="10"/>
  <c r="E1084" i="10"/>
  <c r="E1083" i="10"/>
  <c r="E1082" i="10"/>
  <c r="E1081" i="10"/>
  <c r="E1080" i="10"/>
  <c r="E1079" i="10"/>
  <c r="E1078" i="10"/>
  <c r="E1077" i="10"/>
  <c r="E1076" i="10"/>
  <c r="E1075" i="10"/>
  <c r="E1074" i="10"/>
  <c r="E1073" i="10"/>
  <c r="E1072" i="10"/>
  <c r="E1071" i="10"/>
  <c r="E1070" i="10"/>
  <c r="E1069" i="10"/>
  <c r="E1068" i="10"/>
  <c r="E1067" i="10"/>
  <c r="E1066" i="10"/>
  <c r="E1065" i="10"/>
  <c r="E1064" i="10"/>
  <c r="E1063" i="10"/>
  <c r="E1062" i="10"/>
  <c r="E1061" i="10"/>
  <c r="E1060" i="10"/>
  <c r="E1059" i="10"/>
  <c r="E1058" i="10"/>
  <c r="E1057" i="10"/>
  <c r="E1056" i="10"/>
  <c r="E1055" i="10"/>
  <c r="E1054" i="10"/>
  <c r="E1053" i="10"/>
  <c r="E1052" i="10"/>
  <c r="E1051" i="10"/>
  <c r="E1050" i="10"/>
  <c r="E1049" i="10"/>
  <c r="E1048" i="10"/>
  <c r="E1047" i="10"/>
  <c r="E1046" i="10"/>
  <c r="E1045" i="10"/>
  <c r="E1044" i="10"/>
  <c r="E1043" i="10"/>
  <c r="E1042" i="10"/>
  <c r="E1041" i="10"/>
  <c r="E1040" i="10"/>
  <c r="E1039" i="10"/>
  <c r="E1038" i="10"/>
  <c r="E1037" i="10"/>
  <c r="E1036" i="10"/>
  <c r="E1035" i="10"/>
  <c r="E1034" i="10"/>
  <c r="E1033" i="10"/>
  <c r="E1032" i="10"/>
  <c r="E1031" i="10"/>
  <c r="E1030" i="10"/>
  <c r="E1029" i="10"/>
  <c r="E1028" i="10"/>
  <c r="E1027" i="10"/>
  <c r="E1026" i="10"/>
  <c r="E1025" i="10"/>
  <c r="E1024" i="10"/>
  <c r="E1023" i="10"/>
  <c r="E1022" i="10"/>
  <c r="E1021" i="10"/>
  <c r="E1020" i="10"/>
  <c r="E1019" i="10"/>
  <c r="E1018" i="10"/>
  <c r="E1017" i="10"/>
  <c r="E1016" i="10"/>
  <c r="E1015" i="10"/>
  <c r="E1014" i="10"/>
  <c r="E1013" i="10"/>
  <c r="E1012" i="10"/>
  <c r="E1011" i="10"/>
  <c r="E1010" i="10"/>
  <c r="E1009" i="10"/>
  <c r="E1008" i="10"/>
  <c r="E1007" i="10"/>
  <c r="E1006" i="10"/>
  <c r="E1005" i="10"/>
  <c r="E1004" i="10"/>
  <c r="E1003" i="10"/>
  <c r="E1002" i="10"/>
  <c r="E1001" i="10"/>
  <c r="E1000" i="10"/>
  <c r="E999" i="10"/>
  <c r="E998" i="10"/>
  <c r="E997" i="10"/>
  <c r="E996" i="10"/>
  <c r="E995" i="10"/>
  <c r="E994" i="10"/>
  <c r="E993" i="10"/>
  <c r="E992" i="10"/>
  <c r="E991" i="10"/>
  <c r="E990" i="10"/>
  <c r="E989" i="10"/>
  <c r="E988" i="10"/>
  <c r="E987" i="10"/>
  <c r="E986" i="10"/>
  <c r="E985" i="10"/>
  <c r="E984" i="10"/>
  <c r="E983" i="10"/>
  <c r="E982" i="10"/>
  <c r="E981" i="10"/>
  <c r="E980" i="10"/>
  <c r="E979" i="10"/>
  <c r="E978" i="10"/>
  <c r="E977" i="10"/>
  <c r="E976" i="10"/>
  <c r="E975" i="10"/>
  <c r="E974" i="10"/>
  <c r="E973" i="10"/>
  <c r="E972" i="10"/>
  <c r="E971" i="10"/>
  <c r="E970" i="10"/>
  <c r="E969" i="10"/>
  <c r="E968" i="10"/>
  <c r="E967" i="10"/>
  <c r="E966" i="10"/>
  <c r="E965" i="10"/>
  <c r="E964" i="10"/>
  <c r="E962" i="10"/>
  <c r="E961" i="10"/>
  <c r="E960" i="10"/>
  <c r="E959" i="10"/>
  <c r="E958" i="10"/>
  <c r="E957" i="10"/>
  <c r="E956" i="10"/>
  <c r="E955" i="10"/>
  <c r="E954" i="10"/>
  <c r="E953" i="10"/>
  <c r="E952" i="10"/>
  <c r="E951" i="10"/>
  <c r="E950" i="10"/>
  <c r="E949" i="10"/>
  <c r="E948" i="10"/>
  <c r="E947" i="10"/>
  <c r="E946" i="10"/>
  <c r="E945" i="10"/>
  <c r="E944" i="10"/>
  <c r="E943" i="10"/>
  <c r="E942" i="10"/>
  <c r="E941" i="10"/>
  <c r="E940" i="10"/>
  <c r="E939" i="10"/>
  <c r="E938" i="10"/>
  <c r="E937" i="10"/>
  <c r="E936" i="10"/>
  <c r="E935" i="10"/>
  <c r="E934" i="10"/>
  <c r="E933" i="10"/>
  <c r="E932" i="10"/>
  <c r="E931" i="10"/>
  <c r="E930" i="10"/>
  <c r="E929" i="10"/>
  <c r="E928" i="10"/>
  <c r="E927" i="10"/>
  <c r="E926" i="10"/>
  <c r="E925" i="10"/>
  <c r="E924" i="10"/>
  <c r="E923" i="10"/>
  <c r="E922" i="10"/>
  <c r="E921" i="10"/>
  <c r="E920" i="10"/>
  <c r="E919" i="10"/>
  <c r="E918" i="10"/>
  <c r="E917" i="10"/>
  <c r="E916" i="10"/>
  <c r="E915" i="10"/>
  <c r="E914" i="10"/>
  <c r="E913" i="10"/>
  <c r="E912" i="10"/>
  <c r="E911" i="10"/>
  <c r="E910" i="10"/>
  <c r="E909" i="10"/>
  <c r="E908" i="10"/>
  <c r="E907" i="10"/>
  <c r="E906" i="10"/>
  <c r="E905" i="10"/>
  <c r="E904" i="10"/>
  <c r="E903" i="10"/>
  <c r="E902" i="10"/>
  <c r="E901" i="10"/>
  <c r="E900" i="10"/>
  <c r="E899" i="10"/>
  <c r="E898" i="10"/>
  <c r="E897" i="10"/>
  <c r="E896" i="10"/>
  <c r="E895" i="10"/>
  <c r="E894" i="10"/>
  <c r="E893" i="10"/>
  <c r="E892" i="10"/>
  <c r="E891" i="10"/>
  <c r="E890" i="10"/>
  <c r="E889" i="10"/>
  <c r="E888" i="10"/>
  <c r="E887" i="10"/>
  <c r="E886" i="10"/>
  <c r="E885" i="10"/>
  <c r="E884" i="10"/>
  <c r="E883" i="10"/>
  <c r="E882" i="10"/>
  <c r="E881" i="10"/>
  <c r="E880" i="10"/>
  <c r="E879" i="10"/>
  <c r="E878" i="10"/>
  <c r="E877" i="10"/>
  <c r="E876" i="10"/>
  <c r="E875" i="10"/>
  <c r="E874" i="10"/>
  <c r="E873" i="10"/>
  <c r="E872" i="10"/>
  <c r="E871" i="10"/>
  <c r="E870" i="10"/>
  <c r="E869" i="10"/>
  <c r="E868" i="10"/>
  <c r="E867" i="10"/>
  <c r="E866" i="10"/>
  <c r="E865" i="10"/>
  <c r="E864" i="10"/>
  <c r="E863" i="10"/>
  <c r="E862" i="10"/>
  <c r="E861" i="10"/>
  <c r="E860" i="10"/>
  <c r="E859" i="10"/>
  <c r="E858" i="10"/>
  <c r="E857" i="10"/>
  <c r="E856" i="10"/>
  <c r="E855" i="10"/>
  <c r="E854" i="10"/>
  <c r="E853" i="10"/>
  <c r="E852" i="10"/>
  <c r="E851" i="10"/>
  <c r="E850" i="10"/>
  <c r="E849" i="10"/>
  <c r="E848" i="10"/>
  <c r="E847" i="10"/>
  <c r="E846" i="10"/>
  <c r="E845" i="10"/>
  <c r="E844" i="10"/>
  <c r="E843" i="10"/>
  <c r="E842" i="10"/>
  <c r="E841" i="10"/>
  <c r="E840" i="10"/>
  <c r="E839" i="10"/>
  <c r="E838" i="10"/>
  <c r="E837" i="10"/>
  <c r="E836" i="10"/>
  <c r="E835" i="10"/>
  <c r="E834" i="10"/>
  <c r="E833" i="10"/>
  <c r="E832" i="10"/>
  <c r="E831" i="10"/>
  <c r="E830" i="10"/>
  <c r="E829" i="10"/>
  <c r="E828" i="10"/>
  <c r="E827" i="10"/>
  <c r="E826" i="10"/>
  <c r="E825" i="10"/>
  <c r="E824" i="10"/>
  <c r="E823" i="10"/>
  <c r="E822" i="10"/>
  <c r="E821" i="10"/>
  <c r="E820" i="10"/>
  <c r="E819" i="10"/>
  <c r="E818" i="10"/>
  <c r="E817" i="10"/>
  <c r="E816" i="10"/>
  <c r="E815" i="10"/>
  <c r="E814" i="10"/>
  <c r="E813" i="10"/>
  <c r="E812" i="10"/>
  <c r="E811" i="10"/>
  <c r="E810" i="10"/>
  <c r="E809" i="10"/>
  <c r="E808" i="10"/>
  <c r="E807" i="10"/>
  <c r="E806" i="10"/>
  <c r="E805" i="10"/>
  <c r="E804" i="10"/>
  <c r="E803" i="10"/>
  <c r="E802" i="10"/>
  <c r="E801" i="10"/>
  <c r="E800" i="10"/>
  <c r="E799" i="10"/>
  <c r="E798" i="10"/>
  <c r="E797" i="10"/>
  <c r="E796" i="10"/>
  <c r="E795" i="10"/>
  <c r="E794" i="10"/>
  <c r="E793" i="10"/>
  <c r="E792" i="10"/>
  <c r="E791" i="10"/>
  <c r="E790" i="10"/>
  <c r="E789" i="10"/>
  <c r="E788" i="10"/>
  <c r="E787" i="10"/>
  <c r="E786" i="10"/>
  <c r="E785" i="10"/>
  <c r="E784" i="10"/>
  <c r="E783" i="10"/>
  <c r="E782" i="10"/>
  <c r="E781" i="10"/>
  <c r="E780" i="10"/>
  <c r="E779" i="10"/>
  <c r="E778" i="10"/>
  <c r="E777" i="10"/>
  <c r="E776" i="10"/>
  <c r="E775" i="10"/>
  <c r="E774" i="10"/>
  <c r="E773" i="10"/>
  <c r="E772" i="10"/>
  <c r="E771" i="10"/>
  <c r="E770" i="10"/>
  <c r="E769" i="10"/>
  <c r="E768" i="10"/>
  <c r="E767" i="10"/>
  <c r="E766" i="10"/>
  <c r="E765" i="10"/>
  <c r="E764" i="10"/>
  <c r="E763" i="10"/>
  <c r="E762" i="10"/>
  <c r="E761" i="10"/>
  <c r="E760" i="10"/>
  <c r="E759" i="10"/>
  <c r="E758" i="10"/>
  <c r="E757" i="10"/>
  <c r="E756" i="10"/>
  <c r="E755" i="10"/>
  <c r="E754" i="10"/>
  <c r="E753" i="10"/>
  <c r="E752" i="10"/>
  <c r="E751" i="10"/>
  <c r="E750" i="10"/>
  <c r="E749" i="10"/>
  <c r="E748" i="10"/>
  <c r="E747" i="10"/>
  <c r="E746" i="10"/>
  <c r="E745" i="10"/>
  <c r="E744" i="10"/>
  <c r="E743" i="10"/>
  <c r="E742" i="10"/>
  <c r="E741" i="10"/>
  <c r="E740" i="10"/>
  <c r="E739" i="10"/>
  <c r="E738" i="10"/>
  <c r="E737" i="10"/>
  <c r="E736" i="10"/>
  <c r="E735" i="10"/>
  <c r="E734" i="10"/>
  <c r="E733" i="10"/>
  <c r="E732" i="10"/>
  <c r="E731" i="10"/>
  <c r="E730" i="10"/>
  <c r="E729" i="10"/>
  <c r="E728" i="10"/>
  <c r="E727" i="10"/>
  <c r="E726" i="10"/>
  <c r="E725" i="10"/>
  <c r="E724" i="10"/>
  <c r="E723" i="10"/>
  <c r="E722" i="10"/>
  <c r="E721" i="10"/>
  <c r="E720" i="10"/>
  <c r="E719" i="10"/>
  <c r="E718" i="10"/>
  <c r="E717" i="10"/>
  <c r="E716" i="10"/>
  <c r="E715" i="10"/>
  <c r="E714" i="10"/>
  <c r="E713" i="10"/>
  <c r="E712" i="10"/>
  <c r="E711" i="10"/>
  <c r="E710" i="10"/>
  <c r="E709" i="10"/>
  <c r="E708" i="10"/>
  <c r="E707" i="10"/>
  <c r="E706" i="10"/>
  <c r="E705" i="10"/>
  <c r="E704" i="10"/>
  <c r="E703" i="10"/>
  <c r="E702" i="10"/>
  <c r="E701" i="10"/>
  <c r="E700" i="10"/>
  <c r="E699" i="10"/>
  <c r="E698" i="10"/>
  <c r="E697" i="10"/>
  <c r="E696" i="10"/>
  <c r="E695" i="10"/>
  <c r="E694" i="10"/>
  <c r="E693" i="10"/>
  <c r="E692" i="10"/>
  <c r="E691" i="10"/>
  <c r="E690" i="10"/>
  <c r="E689" i="10"/>
  <c r="E688" i="10"/>
  <c r="E687" i="10"/>
  <c r="E686" i="10"/>
  <c r="E685" i="10"/>
  <c r="E684" i="10"/>
  <c r="E683" i="10"/>
  <c r="E682" i="10"/>
  <c r="E681" i="10"/>
  <c r="E680" i="10"/>
  <c r="E679" i="10"/>
  <c r="E678" i="10"/>
  <c r="E677" i="10"/>
  <c r="E676" i="10"/>
  <c r="E675" i="10"/>
  <c r="E674" i="10"/>
  <c r="E673" i="10"/>
  <c r="E672" i="10"/>
  <c r="E671" i="10"/>
  <c r="E670" i="10"/>
  <c r="E669" i="10"/>
  <c r="E668" i="10"/>
  <c r="E667" i="10"/>
  <c r="E666" i="10"/>
  <c r="E665" i="10"/>
  <c r="E664" i="10"/>
  <c r="E663" i="10"/>
  <c r="E662" i="10"/>
  <c r="E661" i="10"/>
  <c r="E660" i="10"/>
  <c r="E659" i="10"/>
  <c r="E658" i="10"/>
  <c r="E657" i="10"/>
  <c r="E656" i="10"/>
  <c r="E655" i="10"/>
  <c r="E654" i="10"/>
  <c r="E653" i="10"/>
  <c r="E652" i="10"/>
  <c r="E651" i="10"/>
  <c r="E650" i="10"/>
  <c r="E649" i="10"/>
  <c r="E648" i="10"/>
  <c r="E647" i="10"/>
  <c r="E646" i="10"/>
  <c r="E645" i="10"/>
  <c r="E644" i="10"/>
  <c r="E963" i="10"/>
  <c r="E643" i="10"/>
  <c r="E642" i="10"/>
  <c r="E641" i="10"/>
  <c r="E640" i="10"/>
  <c r="E639" i="10"/>
  <c r="E638" i="10"/>
  <c r="E637" i="10"/>
  <c r="E636" i="10"/>
  <c r="E635" i="10"/>
  <c r="E634" i="10"/>
  <c r="E633" i="10"/>
  <c r="E632" i="10"/>
  <c r="E631" i="10"/>
  <c r="E630" i="10"/>
  <c r="E629" i="10"/>
  <c r="E628" i="10"/>
  <c r="E627" i="10"/>
  <c r="E626" i="10"/>
  <c r="E625" i="10"/>
  <c r="E624" i="10"/>
  <c r="E623" i="10"/>
  <c r="E622" i="10"/>
  <c r="E621" i="10"/>
  <c r="E620" i="10"/>
  <c r="E619" i="10"/>
  <c r="E618" i="10"/>
  <c r="E617" i="10"/>
  <c r="E616" i="10"/>
  <c r="E615" i="10"/>
  <c r="E614" i="10"/>
  <c r="E613" i="10"/>
  <c r="E612" i="10"/>
  <c r="E611" i="10"/>
  <c r="E610" i="10"/>
  <c r="E609" i="10"/>
  <c r="E608" i="10"/>
  <c r="E607" i="10"/>
  <c r="E606" i="10"/>
  <c r="E605" i="10"/>
  <c r="E604" i="10"/>
  <c r="E603" i="10"/>
  <c r="E602" i="10"/>
  <c r="E601" i="10"/>
  <c r="E600" i="10"/>
  <c r="E599" i="10"/>
  <c r="E598" i="10"/>
  <c r="E597" i="10"/>
  <c r="E596" i="10"/>
  <c r="E595" i="10"/>
  <c r="E594" i="10"/>
  <c r="E593" i="10"/>
  <c r="E592" i="10"/>
  <c r="E591" i="10"/>
  <c r="E590" i="10"/>
  <c r="E589" i="10"/>
  <c r="E588" i="10"/>
  <c r="E587" i="10"/>
  <c r="E586" i="10"/>
  <c r="E585" i="10"/>
  <c r="E584" i="10"/>
  <c r="E583" i="10"/>
  <c r="E582" i="10"/>
  <c r="E581" i="10"/>
  <c r="E580" i="10"/>
  <c r="E579" i="10"/>
  <c r="E578" i="10"/>
  <c r="E577" i="10"/>
  <c r="E576" i="10"/>
  <c r="E575" i="10"/>
  <c r="E574" i="10"/>
  <c r="E573" i="10"/>
  <c r="E572" i="10"/>
  <c r="E571" i="10"/>
  <c r="E570" i="10"/>
  <c r="E569" i="10"/>
  <c r="E568" i="10"/>
  <c r="E567" i="10"/>
  <c r="E566" i="10"/>
  <c r="E565" i="10"/>
  <c r="E564" i="10"/>
  <c r="E563" i="10"/>
  <c r="E562" i="10"/>
  <c r="E561" i="10"/>
  <c r="E560" i="10"/>
  <c r="E559" i="10"/>
  <c r="E558" i="10"/>
  <c r="E557" i="10"/>
  <c r="E556" i="10"/>
  <c r="E555" i="10"/>
  <c r="E554" i="10"/>
  <c r="E553" i="10"/>
  <c r="E552" i="10"/>
  <c r="E551" i="10"/>
  <c r="E550" i="10"/>
  <c r="E549" i="10"/>
  <c r="E548" i="10"/>
  <c r="E547" i="10"/>
  <c r="E546" i="10"/>
  <c r="E545" i="10"/>
  <c r="E544" i="10"/>
  <c r="E543" i="10"/>
  <c r="E542" i="10"/>
  <c r="E541" i="10"/>
  <c r="E540" i="10"/>
  <c r="E539" i="10"/>
  <c r="E538" i="10"/>
  <c r="E537" i="10"/>
  <c r="E536" i="10"/>
  <c r="E535" i="10"/>
  <c r="E534" i="10"/>
  <c r="E533" i="10"/>
  <c r="E532" i="10"/>
  <c r="E531" i="10"/>
  <c r="E530" i="10"/>
  <c r="E529" i="10"/>
  <c r="E528" i="10"/>
  <c r="E527" i="10"/>
  <c r="E526" i="10"/>
  <c r="E525" i="10"/>
  <c r="E524" i="10"/>
  <c r="E523" i="10"/>
  <c r="E522" i="10"/>
  <c r="E521" i="10"/>
  <c r="E520" i="10"/>
  <c r="E519" i="10"/>
  <c r="E518" i="10"/>
  <c r="E517" i="10"/>
  <c r="E516" i="10"/>
  <c r="E515" i="10"/>
  <c r="E514" i="10"/>
  <c r="E513" i="10"/>
  <c r="E512" i="10"/>
  <c r="E511" i="10"/>
  <c r="E510" i="10"/>
  <c r="E509" i="10"/>
  <c r="E508" i="10"/>
  <c r="E507" i="10"/>
  <c r="E506" i="10"/>
  <c r="E505" i="10"/>
  <c r="E504" i="10"/>
  <c r="E503" i="10"/>
  <c r="E502" i="10"/>
  <c r="E501" i="10"/>
  <c r="E500" i="10"/>
  <c r="E499" i="10"/>
  <c r="E498" i="10"/>
  <c r="E497" i="10"/>
  <c r="E496" i="10"/>
  <c r="E495" i="10"/>
  <c r="E494" i="10"/>
  <c r="E493" i="10"/>
  <c r="E492" i="10"/>
  <c r="E491" i="10"/>
  <c r="E490" i="10"/>
  <c r="E489" i="10"/>
  <c r="E488" i="10"/>
  <c r="E487" i="10"/>
  <c r="E486" i="10"/>
  <c r="E485" i="10"/>
  <c r="E484" i="10"/>
  <c r="E483" i="10"/>
  <c r="E482" i="10"/>
  <c r="E481" i="10"/>
  <c r="E480" i="10"/>
  <c r="E479" i="10"/>
  <c r="E478" i="10"/>
  <c r="E477" i="10"/>
  <c r="E476" i="10"/>
  <c r="E475" i="10"/>
  <c r="E474" i="10"/>
  <c r="E473" i="10"/>
  <c r="E472" i="10"/>
  <c r="E471" i="10"/>
  <c r="E470" i="10"/>
  <c r="E469" i="10"/>
  <c r="E468" i="10"/>
  <c r="E467" i="10"/>
  <c r="E466" i="10"/>
  <c r="E465" i="10"/>
  <c r="E464" i="10"/>
  <c r="E463" i="10"/>
  <c r="E462" i="10"/>
  <c r="E461" i="10"/>
  <c r="E460" i="10"/>
  <c r="E459" i="10"/>
  <c r="E458" i="10"/>
  <c r="E457" i="10"/>
  <c r="E456" i="10"/>
  <c r="E455" i="10"/>
  <c r="E454" i="10"/>
  <c r="E453" i="10"/>
  <c r="E452" i="10"/>
  <c r="E451" i="10"/>
  <c r="E450" i="10"/>
  <c r="E449" i="10"/>
  <c r="E448" i="10"/>
  <c r="E447" i="10"/>
  <c r="E446" i="10"/>
  <c r="E445" i="10"/>
  <c r="E444" i="10"/>
  <c r="E443" i="10"/>
  <c r="E442" i="10"/>
  <c r="E441" i="10"/>
  <c r="E440" i="10"/>
  <c r="E439" i="10"/>
  <c r="E438" i="10"/>
  <c r="E437" i="10"/>
  <c r="E436" i="10"/>
  <c r="E435" i="10"/>
  <c r="E434" i="10"/>
  <c r="E433" i="10"/>
  <c r="E432" i="10"/>
  <c r="E431" i="10"/>
  <c r="E430" i="10"/>
  <c r="E429" i="10"/>
  <c r="E428" i="10"/>
  <c r="E427" i="10"/>
  <c r="E426" i="10"/>
  <c r="E425" i="10"/>
  <c r="E424" i="10"/>
  <c r="E423" i="10"/>
  <c r="E422" i="10"/>
  <c r="E421" i="10"/>
  <c r="E420" i="10"/>
  <c r="E419" i="10"/>
  <c r="E418" i="10"/>
  <c r="E417" i="10"/>
  <c r="E416" i="10"/>
  <c r="E415" i="10"/>
  <c r="E414" i="10"/>
  <c r="E413" i="10"/>
  <c r="E412" i="10"/>
  <c r="E411" i="10"/>
  <c r="E410" i="10"/>
  <c r="E409" i="10"/>
  <c r="E408" i="10"/>
  <c r="E407" i="10"/>
  <c r="E406" i="10"/>
  <c r="E405" i="10"/>
  <c r="E404" i="10"/>
  <c r="E403" i="10"/>
  <c r="E402" i="10"/>
  <c r="E401" i="10"/>
  <c r="E400" i="10"/>
  <c r="E399" i="10"/>
  <c r="E398" i="10"/>
  <c r="E397" i="10"/>
  <c r="E396" i="10"/>
  <c r="E395" i="10"/>
  <c r="E394" i="10"/>
  <c r="E393" i="10"/>
  <c r="E392" i="10"/>
  <c r="E391" i="10"/>
  <c r="E390" i="10"/>
  <c r="E389" i="10"/>
  <c r="E388" i="10"/>
  <c r="E387" i="10"/>
  <c r="E386" i="10"/>
  <c r="E385" i="10"/>
  <c r="E384" i="10"/>
  <c r="E383" i="10"/>
  <c r="E382" i="10"/>
  <c r="E381" i="10"/>
  <c r="E380" i="10"/>
  <c r="E379" i="10"/>
  <c r="E378" i="10"/>
  <c r="E377" i="10"/>
  <c r="E376" i="10"/>
  <c r="E375" i="10"/>
  <c r="E374" i="10"/>
  <c r="E373" i="10"/>
  <c r="E372" i="10"/>
  <c r="E371" i="10"/>
  <c r="E370" i="10"/>
  <c r="E369" i="10"/>
  <c r="E368" i="10"/>
  <c r="E367" i="10"/>
  <c r="E366" i="10"/>
  <c r="E365" i="10"/>
  <c r="E364" i="10"/>
  <c r="E363" i="10"/>
  <c r="E362" i="10"/>
  <c r="E361" i="10"/>
  <c r="E360" i="10"/>
  <c r="E359" i="10"/>
  <c r="E358" i="10"/>
  <c r="E357" i="10"/>
  <c r="E356" i="10"/>
  <c r="E355" i="10"/>
  <c r="E354" i="10"/>
  <c r="E353" i="10"/>
  <c r="E352" i="10"/>
  <c r="E351" i="10"/>
  <c r="E350" i="10"/>
  <c r="E349" i="10"/>
  <c r="E348" i="10"/>
  <c r="E347" i="10"/>
  <c r="E18" i="10"/>
  <c r="E19" i="10"/>
  <c r="E346" i="10"/>
  <c r="E20" i="10"/>
  <c r="E21" i="10"/>
  <c r="E345" i="10"/>
  <c r="E344" i="10"/>
  <c r="E343" i="10"/>
  <c r="E342" i="10"/>
  <c r="E341" i="10"/>
  <c r="E340" i="10"/>
  <c r="E339" i="10"/>
  <c r="E338" i="10"/>
  <c r="E337" i="10"/>
  <c r="E336" i="10"/>
  <c r="E335" i="10"/>
  <c r="E334" i="10"/>
  <c r="E333" i="10"/>
  <c r="E332" i="10"/>
  <c r="E331" i="10"/>
  <c r="E330" i="10"/>
  <c r="E329" i="10"/>
  <c r="E328" i="10"/>
  <c r="E327" i="10"/>
  <c r="E326" i="10"/>
  <c r="E325" i="10"/>
  <c r="E324" i="10"/>
  <c r="E323" i="10"/>
  <c r="E322" i="10"/>
  <c r="E321" i="10"/>
  <c r="E320" i="10"/>
  <c r="E319" i="10"/>
  <c r="E318" i="10"/>
  <c r="E317" i="10"/>
  <c r="E316" i="10"/>
  <c r="E315" i="10"/>
  <c r="E314" i="10"/>
  <c r="E313" i="10"/>
  <c r="E312" i="10"/>
  <c r="E311" i="10"/>
  <c r="E310" i="10"/>
  <c r="E309" i="10"/>
  <c r="E308" i="10"/>
  <c r="E307" i="10"/>
  <c r="E306" i="10"/>
  <c r="E305" i="10"/>
  <c r="E304" i="10"/>
  <c r="E303" i="10"/>
  <c r="E302" i="10"/>
  <c r="E301" i="10"/>
  <c r="E300" i="10"/>
  <c r="E299" i="10"/>
  <c r="E298" i="10"/>
  <c r="E297" i="10"/>
  <c r="E296" i="10"/>
  <c r="E295" i="10"/>
  <c r="E294" i="10"/>
  <c r="E293" i="10"/>
  <c r="E292" i="10"/>
  <c r="E291" i="10"/>
  <c r="E290" i="10"/>
  <c r="E289" i="10"/>
  <c r="E288" i="10"/>
  <c r="E287" i="10"/>
  <c r="E286" i="10"/>
  <c r="E285" i="10"/>
  <c r="E284" i="10"/>
  <c r="E283" i="10"/>
  <c r="E282" i="10"/>
  <c r="E281" i="10"/>
  <c r="E280" i="10"/>
  <c r="E279" i="10"/>
  <c r="E278" i="10"/>
  <c r="E277" i="10"/>
  <c r="E276" i="10"/>
  <c r="E275" i="10"/>
  <c r="E274" i="10"/>
  <c r="E273" i="10"/>
  <c r="E272" i="10"/>
  <c r="E271" i="10"/>
  <c r="E270" i="10"/>
  <c r="E269" i="10"/>
  <c r="E268" i="10"/>
  <c r="E267" i="10"/>
  <c r="E266" i="10"/>
  <c r="E265" i="10"/>
  <c r="E264" i="10"/>
  <c r="E263" i="10"/>
  <c r="E262" i="10"/>
  <c r="E261" i="10"/>
  <c r="E260" i="10"/>
  <c r="E259" i="10"/>
  <c r="E258" i="10"/>
  <c r="E257" i="10"/>
  <c r="E256" i="10"/>
  <c r="E255" i="10"/>
  <c r="E254" i="10"/>
  <c r="E253" i="10"/>
  <c r="E252" i="10"/>
  <c r="E251" i="10"/>
  <c r="E250" i="10"/>
  <c r="E249" i="10"/>
  <c r="E248" i="10"/>
  <c r="E247" i="10"/>
  <c r="E246" i="10"/>
  <c r="E245" i="10"/>
  <c r="E244" i="10"/>
  <c r="E243" i="10"/>
  <c r="E242" i="10"/>
  <c r="E241" i="10"/>
  <c r="E240" i="10"/>
  <c r="E239" i="10"/>
  <c r="E238" i="10"/>
  <c r="E237" i="10"/>
  <c r="E236" i="10"/>
  <c r="E235" i="10"/>
  <c r="E234" i="10"/>
  <c r="E233" i="10"/>
  <c r="E232" i="10"/>
  <c r="E231" i="10"/>
  <c r="E230" i="10"/>
  <c r="E229" i="10"/>
  <c r="E228" i="10"/>
  <c r="E227" i="10"/>
  <c r="E226" i="10"/>
  <c r="E225" i="10"/>
  <c r="E224" i="10"/>
  <c r="E223" i="10"/>
  <c r="E222" i="10"/>
  <c r="E221" i="10"/>
  <c r="E220" i="10"/>
  <c r="E219" i="10"/>
  <c r="E218" i="10"/>
  <c r="E217" i="10"/>
  <c r="E216" i="10"/>
  <c r="E215" i="10"/>
  <c r="E214" i="10"/>
  <c r="E213" i="10"/>
  <c r="E212" i="10"/>
  <c r="E211" i="10"/>
  <c r="E210" i="10"/>
  <c r="E209" i="10"/>
  <c r="E208" i="10"/>
  <c r="E207" i="10"/>
  <c r="E206" i="10"/>
  <c r="E205" i="10"/>
  <c r="E204" i="10"/>
  <c r="E203" i="10"/>
  <c r="E202" i="10"/>
  <c r="E201" i="10"/>
  <c r="E200" i="10"/>
  <c r="E199" i="10"/>
  <c r="E198" i="10"/>
  <c r="E197" i="10"/>
  <c r="E196" i="10"/>
  <c r="E195" i="10"/>
  <c r="E194" i="10"/>
  <c r="E193" i="10"/>
  <c r="E192" i="10"/>
  <c r="E191" i="10"/>
  <c r="E190" i="10"/>
  <c r="E189" i="10"/>
  <c r="E188" i="10"/>
  <c r="E187" i="10"/>
  <c r="E186" i="10"/>
  <c r="E185" i="10"/>
  <c r="E184" i="10"/>
  <c r="E183" i="10"/>
  <c r="E182" i="10"/>
  <c r="E181" i="10"/>
  <c r="E180" i="10"/>
  <c r="E179" i="10"/>
  <c r="E178" i="10"/>
  <c r="E177" i="10"/>
  <c r="E176" i="10"/>
  <c r="E175" i="10"/>
  <c r="E174" i="10"/>
  <c r="E173" i="10"/>
  <c r="E172" i="10"/>
  <c r="E171" i="10"/>
  <c r="E170" i="10"/>
  <c r="E169" i="10"/>
  <c r="E168" i="10"/>
  <c r="E167" i="10"/>
  <c r="E166" i="10"/>
  <c r="E165" i="10"/>
  <c r="E164" i="10"/>
  <c r="E163" i="10"/>
  <c r="E162" i="10"/>
  <c r="E161" i="10"/>
  <c r="E160" i="10"/>
  <c r="E159" i="10"/>
  <c r="E158" i="10"/>
  <c r="E157" i="10"/>
  <c r="E156" i="10"/>
  <c r="E155" i="10"/>
  <c r="E154" i="10"/>
  <c r="E153" i="10"/>
  <c r="E152" i="10"/>
  <c r="E151" i="10"/>
  <c r="E150" i="10"/>
  <c r="E149" i="10"/>
  <c r="E148" i="10"/>
  <c r="E147" i="10"/>
  <c r="E146" i="10"/>
  <c r="E145" i="10"/>
  <c r="E144" i="10"/>
  <c r="E143" i="10"/>
  <c r="E142" i="10"/>
  <c r="E141" i="10"/>
  <c r="E140" i="10"/>
  <c r="E139"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11" i="10"/>
  <c r="E110" i="10"/>
  <c r="E109" i="10"/>
  <c r="E108" i="10"/>
  <c r="E107" i="10"/>
  <c r="E106" i="10"/>
  <c r="E105" i="10"/>
  <c r="E104" i="10"/>
  <c r="E103" i="10"/>
  <c r="E102" i="10"/>
  <c r="E101" i="10"/>
  <c r="E100" i="10"/>
  <c r="E99" i="10"/>
  <c r="E98" i="10"/>
  <c r="E97" i="10"/>
  <c r="E96" i="10"/>
  <c r="E95" i="10"/>
  <c r="E94" i="10"/>
  <c r="E93" i="10"/>
  <c r="E92" i="10"/>
  <c r="E91" i="10"/>
  <c r="E90" i="10"/>
  <c r="E89" i="10"/>
  <c r="E88" i="10"/>
  <c r="E87" i="10"/>
  <c r="E86" i="10"/>
  <c r="E85" i="10"/>
  <c r="E84" i="10"/>
  <c r="E83" i="10"/>
  <c r="E82" i="10"/>
  <c r="E81" i="10"/>
  <c r="E80" i="10"/>
  <c r="E79" i="10"/>
  <c r="E78" i="10"/>
  <c r="E77" i="10"/>
  <c r="E76" i="10"/>
  <c r="E75" i="10"/>
  <c r="E74" i="10"/>
  <c r="E73" i="10"/>
  <c r="E72" i="10"/>
  <c r="E71" i="10"/>
  <c r="E70" i="10"/>
  <c r="E69" i="10"/>
  <c r="E68" i="10"/>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30" i="10"/>
  <c r="E29" i="10"/>
  <c r="E28" i="10"/>
  <c r="E27" i="10"/>
  <c r="E26" i="10"/>
  <c r="E25" i="10"/>
  <c r="E24" i="10"/>
  <c r="E23" i="10"/>
  <c r="E22" i="10"/>
  <c r="E17" i="10"/>
  <c r="K15" i="11"/>
  <c r="L15" i="11" s="1"/>
  <c r="M15" i="11" s="1"/>
  <c r="N15" i="11" s="1"/>
  <c r="F14" i="10"/>
  <c r="I2016" i="14"/>
  <c r="I2012" i="14"/>
  <c r="I2008" i="14"/>
  <c r="I2004" i="14"/>
  <c r="I2000" i="14"/>
  <c r="I1996" i="14"/>
  <c r="I1992" i="14"/>
  <c r="I1988" i="14"/>
  <c r="I1984" i="14"/>
  <c r="I1980" i="14"/>
  <c r="I1976" i="14"/>
  <c r="I1972" i="14"/>
  <c r="I1968" i="14"/>
  <c r="I1964" i="14"/>
  <c r="I1960" i="14"/>
  <c r="I1956" i="14"/>
  <c r="I1952" i="14"/>
  <c r="I1948" i="14"/>
  <c r="I1944" i="14"/>
  <c r="I1940" i="14"/>
  <c r="I1936" i="14"/>
  <c r="I1932" i="14"/>
  <c r="I1928" i="14"/>
  <c r="I1924" i="14"/>
  <c r="I1920" i="14"/>
  <c r="I1916" i="14"/>
  <c r="I1912" i="14"/>
  <c r="I1908" i="14"/>
  <c r="I1904" i="14"/>
  <c r="I1900" i="14"/>
  <c r="I1896" i="14"/>
  <c r="I1892" i="14"/>
  <c r="I1888" i="14"/>
  <c r="I1884" i="14"/>
  <c r="I1880" i="14"/>
  <c r="I1876" i="14"/>
  <c r="I1872" i="14"/>
  <c r="I1868" i="14"/>
  <c r="I1864" i="14"/>
  <c r="I1860" i="14"/>
  <c r="I1856" i="14"/>
  <c r="I1852" i="14"/>
  <c r="I1848" i="14"/>
  <c r="I1844" i="14"/>
  <c r="I1840" i="14"/>
  <c r="I1836" i="14"/>
  <c r="I1832" i="14"/>
  <c r="I1828" i="14"/>
  <c r="I1824" i="14"/>
  <c r="I1820" i="14"/>
  <c r="I1816" i="14"/>
  <c r="I1812" i="14"/>
  <c r="I1808" i="14"/>
  <c r="I1804" i="14"/>
  <c r="I1800" i="14"/>
  <c r="I1796" i="14"/>
  <c r="I1792" i="14"/>
  <c r="I1788" i="14"/>
  <c r="I1784" i="14"/>
  <c r="I1780" i="14"/>
  <c r="I1776" i="14"/>
  <c r="I1772" i="14"/>
  <c r="I1768" i="14"/>
  <c r="I1764" i="14"/>
  <c r="I1760" i="14"/>
  <c r="I1756" i="14"/>
  <c r="I1752" i="14"/>
  <c r="I1748" i="14"/>
  <c r="I1744" i="14"/>
  <c r="I1740" i="14"/>
  <c r="I1736" i="14"/>
  <c r="I1732" i="14"/>
  <c r="I1728" i="14"/>
  <c r="I1724" i="14"/>
  <c r="I1720" i="14"/>
  <c r="I1716" i="14"/>
  <c r="I1712" i="14"/>
  <c r="I1708" i="14"/>
  <c r="I1704" i="14"/>
  <c r="I1700" i="14"/>
  <c r="I1696" i="14"/>
  <c r="I1692" i="14"/>
  <c r="I1688" i="14"/>
  <c r="I1684" i="14"/>
  <c r="I1680" i="14"/>
  <c r="I2002" i="14"/>
  <c r="I1978" i="14"/>
  <c r="I1954" i="14"/>
  <c r="I1930" i="14"/>
  <c r="I1906" i="14"/>
  <c r="I1882" i="14"/>
  <c r="I2011" i="14"/>
  <c r="I1997" i="14"/>
  <c r="I1987" i="14"/>
  <c r="I1973" i="14"/>
  <c r="I1963" i="14"/>
  <c r="I1949" i="14"/>
  <c r="I1939" i="14"/>
  <c r="I1925" i="14"/>
  <c r="I1915" i="14"/>
  <c r="I1901" i="14"/>
  <c r="I1891" i="14"/>
  <c r="I1877" i="14"/>
  <c r="I1867" i="14"/>
  <c r="I1853" i="14"/>
  <c r="I1843" i="14"/>
  <c r="I1829" i="14"/>
  <c r="I1819" i="14"/>
  <c r="I1805" i="14"/>
  <c r="I1795" i="14"/>
  <c r="I1781" i="14"/>
  <c r="I1771" i="14"/>
  <c r="I1757" i="14"/>
  <c r="I1747" i="14"/>
  <c r="I1733" i="14"/>
  <c r="I1723" i="14"/>
  <c r="I1709" i="14"/>
  <c r="I1699" i="14"/>
  <c r="I1685" i="14"/>
  <c r="I1671" i="14"/>
  <c r="I2006" i="14"/>
  <c r="I1982" i="14"/>
  <c r="I1958" i="14"/>
  <c r="I1934" i="14"/>
  <c r="I1910" i="14"/>
  <c r="I1886" i="14"/>
  <c r="I1862" i="14"/>
  <c r="I1838" i="14"/>
  <c r="I1814" i="14"/>
  <c r="I1790" i="14"/>
  <c r="I1766" i="14"/>
  <c r="I1742" i="14"/>
  <c r="I1718" i="14"/>
  <c r="I1694" i="14"/>
  <c r="I1675" i="14"/>
  <c r="I1662" i="14"/>
  <c r="I1649" i="14"/>
  <c r="I1971" i="14"/>
  <c r="I1959" i="14"/>
  <c r="I1946" i="14"/>
  <c r="I1933" i="14"/>
  <c r="I1921" i="14"/>
  <c r="I1875" i="14"/>
  <c r="I1858" i="14"/>
  <c r="I1846" i="14"/>
  <c r="I1806" i="14"/>
  <c r="I1794" i="14"/>
  <c r="I1754" i="14"/>
  <c r="I1714" i="14"/>
  <c r="I1702" i="14"/>
  <c r="I1654" i="14"/>
  <c r="I1644" i="14"/>
  <c r="I1631" i="14"/>
  <c r="I1618" i="14"/>
  <c r="I1614" i="14"/>
  <c r="I1610" i="14"/>
  <c r="I1606" i="14"/>
  <c r="I1602" i="14"/>
  <c r="I1598" i="14"/>
  <c r="I1594" i="14"/>
  <c r="I1590" i="14"/>
  <c r="I1586" i="14"/>
  <c r="I1582" i="14"/>
  <c r="I1578" i="14"/>
  <c r="I1574" i="14"/>
  <c r="I1570" i="14"/>
  <c r="I1566" i="14"/>
  <c r="I1562" i="14"/>
  <c r="I1558" i="14"/>
  <c r="I1554" i="14"/>
  <c r="I1550" i="14"/>
  <c r="I1546" i="14"/>
  <c r="I1542" i="14"/>
  <c r="I1538" i="14"/>
  <c r="I1534" i="14"/>
  <c r="I1530" i="14"/>
  <c r="I1526" i="14"/>
  <c r="I1522" i="14"/>
  <c r="I1518" i="14"/>
  <c r="I1514" i="14"/>
  <c r="I1510" i="14"/>
  <c r="I1506" i="14"/>
  <c r="I1502" i="14"/>
  <c r="I1498" i="14"/>
  <c r="I1494" i="14"/>
  <c r="I1490" i="14"/>
  <c r="I1486" i="14"/>
  <c r="I1482" i="14"/>
  <c r="I1478" i="14"/>
  <c r="I1474" i="14"/>
  <c r="I1470" i="14"/>
  <c r="I1466" i="14"/>
  <c r="I1462" i="14"/>
  <c r="I1458" i="14"/>
  <c r="I1454" i="14"/>
  <c r="I1450" i="14"/>
  <c r="I1446" i="14"/>
  <c r="I1442" i="14"/>
  <c r="I1438" i="14"/>
  <c r="I1434" i="14"/>
  <c r="I1430" i="14"/>
  <c r="I1426" i="14"/>
  <c r="I1422" i="14"/>
  <c r="I1418" i="14"/>
  <c r="I1414" i="14"/>
  <c r="I1410" i="14"/>
  <c r="I1406" i="14"/>
  <c r="I1402" i="14"/>
  <c r="I1398" i="14"/>
  <c r="I1394" i="14"/>
  <c r="I1390" i="14"/>
  <c r="I1386" i="14"/>
  <c r="I1382" i="14"/>
  <c r="I1378" i="14"/>
  <c r="I1374" i="14"/>
  <c r="I1370" i="14"/>
  <c r="I1366" i="14"/>
  <c r="I1362" i="14"/>
  <c r="I1358" i="14"/>
  <c r="I1354" i="14"/>
  <c r="I1350" i="14"/>
  <c r="I1346" i="14"/>
  <c r="I1342" i="14"/>
  <c r="I1338" i="14"/>
  <c r="I1334" i="14"/>
  <c r="I1330" i="14"/>
  <c r="I1326" i="14"/>
  <c r="I1322" i="14"/>
  <c r="I1318" i="14"/>
  <c r="I1314" i="14"/>
  <c r="I1310" i="14"/>
  <c r="I1306" i="14"/>
  <c r="I1302" i="14"/>
  <c r="I2015" i="14"/>
  <c r="I2003" i="14"/>
  <c r="I1990" i="14"/>
  <c r="I1977" i="14"/>
  <c r="I1965" i="14"/>
  <c r="I1919" i="14"/>
  <c r="I1907" i="14"/>
  <c r="I1894" i="14"/>
  <c r="I1881" i="14"/>
  <c r="I1869" i="14"/>
  <c r="I1863" i="14"/>
  <c r="I1857" i="14"/>
  <c r="I1851" i="14"/>
  <c r="I1817" i="14"/>
  <c r="I1811" i="14"/>
  <c r="I1799" i="14"/>
  <c r="I1777" i="14"/>
  <c r="I1765" i="14"/>
  <c r="I1759" i="14"/>
  <c r="I1725" i="14"/>
  <c r="I1719" i="14"/>
  <c r="I1713" i="14"/>
  <c r="I1707" i="14"/>
  <c r="I1668" i="14"/>
  <c r="I1663" i="14"/>
  <c r="I1635" i="14"/>
  <c r="I1622" i="14"/>
  <c r="I2009" i="14"/>
  <c r="I1951" i="14"/>
  <c r="I1938" i="14"/>
  <c r="I1926" i="14"/>
  <c r="I1913" i="14"/>
  <c r="I1834" i="14"/>
  <c r="I1822" i="14"/>
  <c r="I1782" i="14"/>
  <c r="I1770" i="14"/>
  <c r="I1730" i="14"/>
  <c r="I1690" i="14"/>
  <c r="I1678" i="14"/>
  <c r="I1673" i="14"/>
  <c r="I1658" i="14"/>
  <c r="I1653" i="14"/>
  <c r="I1648" i="14"/>
  <c r="I1639" i="14"/>
  <c r="I1626" i="14"/>
  <c r="I1999" i="14"/>
  <c r="I1974" i="14"/>
  <c r="I1914" i="14"/>
  <c r="I1889" i="14"/>
  <c r="I1879" i="14"/>
  <c r="I1855" i="14"/>
  <c r="I1841" i="14"/>
  <c r="I1809" i="14"/>
  <c r="I1802" i="14"/>
  <c r="I1763" i="14"/>
  <c r="I1749" i="14"/>
  <c r="I1717" i="14"/>
  <c r="I1710" i="14"/>
  <c r="I1679" i="14"/>
  <c r="I1665" i="14"/>
  <c r="I1659" i="14"/>
  <c r="I1646" i="14"/>
  <c r="I1640" i="14"/>
  <c r="I1628" i="14"/>
  <c r="I1292" i="14"/>
  <c r="I1278" i="14"/>
  <c r="I1268" i="14"/>
  <c r="I1254" i="14"/>
  <c r="I1244" i="14"/>
  <c r="I1230" i="14"/>
  <c r="I1220" i="14"/>
  <c r="I2007" i="14"/>
  <c r="I1981" i="14"/>
  <c r="I1947" i="14"/>
  <c r="I1922" i="14"/>
  <c r="I1897" i="14"/>
  <c r="I1887" i="14"/>
  <c r="I1847" i="14"/>
  <c r="I1839" i="14"/>
  <c r="I1825" i="14"/>
  <c r="I1793" i="14"/>
  <c r="I1786" i="14"/>
  <c r="I1755" i="14"/>
  <c r="I1701" i="14"/>
  <c r="I1616" i="14"/>
  <c r="I1611" i="14"/>
  <c r="I1605" i="14"/>
  <c r="I1600" i="14"/>
  <c r="I1595" i="14"/>
  <c r="I1589" i="14"/>
  <c r="I1584" i="14"/>
  <c r="I1579" i="14"/>
  <c r="I1573" i="14"/>
  <c r="I1568" i="14"/>
  <c r="I1563" i="14"/>
  <c r="I1557" i="14"/>
  <c r="I1552" i="14"/>
  <c r="I1547" i="14"/>
  <c r="I1541" i="14"/>
  <c r="I1536" i="14"/>
  <c r="I1531" i="14"/>
  <c r="I1525" i="14"/>
  <c r="I1520" i="14"/>
  <c r="I1515" i="14"/>
  <c r="I1509" i="14"/>
  <c r="I1504" i="14"/>
  <c r="I1499" i="14"/>
  <c r="I1493" i="14"/>
  <c r="I1488" i="14"/>
  <c r="I1483" i="14"/>
  <c r="I1477" i="14"/>
  <c r="I1472" i="14"/>
  <c r="I1467" i="14"/>
  <c r="I1461" i="14"/>
  <c r="I1456" i="14"/>
  <c r="I1451" i="14"/>
  <c r="I1445" i="14"/>
  <c r="I1440" i="14"/>
  <c r="I1435" i="14"/>
  <c r="I1429" i="14"/>
  <c r="I1424" i="14"/>
  <c r="I1419" i="14"/>
  <c r="I1413" i="14"/>
  <c r="I1408" i="14"/>
  <c r="I1403" i="14"/>
  <c r="I1397" i="14"/>
  <c r="I1392" i="14"/>
  <c r="I1387" i="14"/>
  <c r="I1381" i="14"/>
  <c r="I1376" i="14"/>
  <c r="I1371" i="14"/>
  <c r="I1365" i="14"/>
  <c r="I1360" i="14"/>
  <c r="I1355" i="14"/>
  <c r="I1349" i="14"/>
  <c r="I1344" i="14"/>
  <c r="I1339" i="14"/>
  <c r="I1333" i="14"/>
  <c r="I1328" i="14"/>
  <c r="I1323" i="14"/>
  <c r="I1317" i="14"/>
  <c r="I1312" i="14"/>
  <c r="I1307" i="14"/>
  <c r="I1301" i="14"/>
  <c r="I1287" i="14"/>
  <c r="I1277" i="14"/>
  <c r="I1263" i="14"/>
  <c r="I1253" i="14"/>
  <c r="I1239" i="14"/>
  <c r="I1229" i="14"/>
  <c r="I1215" i="14"/>
  <c r="I1211" i="14"/>
  <c r="I1207" i="14"/>
  <c r="I1203" i="14"/>
  <c r="I1199" i="14"/>
  <c r="I1195" i="14"/>
  <c r="I1191" i="14"/>
  <c r="I1187" i="14"/>
  <c r="I1183" i="14"/>
  <c r="I1179" i="14"/>
  <c r="I1175" i="14"/>
  <c r="I1171" i="14"/>
  <c r="I1167" i="14"/>
  <c r="I1163" i="14"/>
  <c r="I1159" i="14"/>
  <c r="I1155" i="14"/>
  <c r="I1151" i="14"/>
  <c r="I1147" i="14"/>
  <c r="I1143" i="14"/>
  <c r="I1139" i="14"/>
  <c r="I1135" i="14"/>
  <c r="I1131" i="14"/>
  <c r="I1127" i="14"/>
  <c r="I1123" i="14"/>
  <c r="I1119" i="14"/>
  <c r="I1115" i="14"/>
  <c r="I1111" i="14"/>
  <c r="I1107" i="14"/>
  <c r="I1103" i="14"/>
  <c r="I1099" i="14"/>
  <c r="I1095" i="14"/>
  <c r="I1091" i="14"/>
  <c r="I1087" i="14"/>
  <c r="I1083" i="14"/>
  <c r="I1079" i="14"/>
  <c r="I1075" i="14"/>
  <c r="I1071" i="14"/>
  <c r="I1067" i="14"/>
  <c r="I1063" i="14"/>
  <c r="I1059" i="14"/>
  <c r="I1055" i="14"/>
  <c r="I1051" i="14"/>
  <c r="I1047" i="14"/>
  <c r="I1043" i="14"/>
  <c r="I1039" i="14"/>
  <c r="I1035" i="14"/>
  <c r="I1031" i="14"/>
  <c r="I1027" i="14"/>
  <c r="I1023" i="14"/>
  <c r="I1019" i="14"/>
  <c r="I1015" i="14"/>
  <c r="I1011" i="14"/>
  <c r="I1007" i="14"/>
  <c r="I1003" i="14"/>
  <c r="I999" i="14"/>
  <c r="I995" i="14"/>
  <c r="I991" i="14"/>
  <c r="I987" i="14"/>
  <c r="I983" i="14"/>
  <c r="I979" i="14"/>
  <c r="I975" i="14"/>
  <c r="I971" i="14"/>
  <c r="I967" i="14"/>
  <c r="I963" i="14"/>
  <c r="I959" i="14"/>
  <c r="I955" i="14"/>
  <c r="I951" i="14"/>
  <c r="I947" i="14"/>
  <c r="I943" i="14"/>
  <c r="I939" i="14"/>
  <c r="I935" i="14"/>
  <c r="I931" i="14"/>
  <c r="I927" i="14"/>
  <c r="I923" i="14"/>
  <c r="I919" i="14"/>
  <c r="I915" i="14"/>
  <c r="I911" i="14"/>
  <c r="I907" i="14"/>
  <c r="I903" i="14"/>
  <c r="I899" i="14"/>
  <c r="I895" i="14"/>
  <c r="I891" i="14"/>
  <c r="I887" i="14"/>
  <c r="I883" i="14"/>
  <c r="I879" i="14"/>
  <c r="I2014" i="14"/>
  <c r="I1989" i="14"/>
  <c r="I1955" i="14"/>
  <c r="I1929" i="14"/>
  <c r="I1895" i="14"/>
  <c r="I1870" i="14"/>
  <c r="I1831" i="14"/>
  <c r="I1785" i="14"/>
  <c r="I1778" i="14"/>
  <c r="I1746" i="14"/>
  <c r="I1739" i="14"/>
  <c r="I1693" i="14"/>
  <c r="I1686" i="14"/>
  <c r="I1664" i="14"/>
  <c r="I1657" i="14"/>
  <c r="I1651" i="14"/>
  <c r="I1633" i="14"/>
  <c r="I1621" i="14"/>
  <c r="I1296" i="14"/>
  <c r="I1282" i="14"/>
  <c r="I1272" i="14"/>
  <c r="I1258" i="14"/>
  <c r="I1248" i="14"/>
  <c r="I1234" i="14"/>
  <c r="I1224" i="14"/>
  <c r="I1849" i="14"/>
  <c r="I1837" i="14"/>
  <c r="I1818" i="14"/>
  <c r="I1797" i="14"/>
  <c r="I1745" i="14"/>
  <c r="I1726" i="14"/>
  <c r="I1705" i="14"/>
  <c r="I1624" i="14"/>
  <c r="I1297" i="14"/>
  <c r="I1284" i="14"/>
  <c r="I1271" i="14"/>
  <c r="I1259" i="14"/>
  <c r="I1246" i="14"/>
  <c r="I1044" i="14"/>
  <c r="I1034" i="14"/>
  <c r="I1020" i="14"/>
  <c r="I1010" i="14"/>
  <c r="I996" i="14"/>
  <c r="I986" i="14"/>
  <c r="I972" i="14"/>
  <c r="I962" i="14"/>
  <c r="I948" i="14"/>
  <c r="I938" i="14"/>
  <c r="I924" i="14"/>
  <c r="I914" i="14"/>
  <c r="I900" i="14"/>
  <c r="I890" i="14"/>
  <c r="I1902" i="14"/>
  <c r="I1890" i="14"/>
  <c r="I1878" i="14"/>
  <c r="I1815" i="14"/>
  <c r="I1674" i="14"/>
  <c r="I1647" i="14"/>
  <c r="I1638" i="14"/>
  <c r="I1290" i="14"/>
  <c r="I1257" i="14"/>
  <c r="I1245" i="14"/>
  <c r="I1232" i="14"/>
  <c r="I1219" i="14"/>
  <c r="I1029" i="14"/>
  <c r="I1005" i="14"/>
  <c r="I981" i="14"/>
  <c r="I957" i="14"/>
  <c r="I933" i="14"/>
  <c r="I909" i="14"/>
  <c r="I885" i="14"/>
  <c r="I876" i="14"/>
  <c r="I872" i="14"/>
  <c r="I868" i="14"/>
  <c r="I864" i="14"/>
  <c r="I860" i="14"/>
  <c r="I856" i="14"/>
  <c r="I852" i="14"/>
  <c r="I848" i="14"/>
  <c r="I844" i="14"/>
  <c r="I840" i="14"/>
  <c r="I836" i="14"/>
  <c r="I832" i="14"/>
  <c r="I828" i="14"/>
  <c r="I824" i="14"/>
  <c r="I820" i="14"/>
  <c r="I816" i="14"/>
  <c r="I812" i="14"/>
  <c r="I808" i="14"/>
  <c r="I804" i="14"/>
  <c r="I800" i="14"/>
  <c r="I796" i="14"/>
  <c r="I792" i="14"/>
  <c r="I788" i="14"/>
  <c r="I784" i="14"/>
  <c r="I780" i="14"/>
  <c r="I776" i="14"/>
  <c r="I772" i="14"/>
  <c r="I768" i="14"/>
  <c r="I764" i="14"/>
  <c r="I760" i="14"/>
  <c r="I756" i="14"/>
  <c r="I752" i="14"/>
  <c r="I748" i="14"/>
  <c r="I744" i="14"/>
  <c r="I740" i="14"/>
  <c r="I736" i="14"/>
  <c r="I732" i="14"/>
  <c r="I728" i="14"/>
  <c r="I724" i="14"/>
  <c r="I720" i="14"/>
  <c r="I716" i="14"/>
  <c r="I712" i="14"/>
  <c r="I708" i="14"/>
  <c r="I704" i="14"/>
  <c r="I700" i="14"/>
  <c r="I696" i="14"/>
  <c r="I692" i="14"/>
  <c r="I688" i="14"/>
  <c r="I684" i="14"/>
  <c r="I680" i="14"/>
  <c r="I676" i="14"/>
  <c r="I672" i="14"/>
  <c r="I668" i="14"/>
  <c r="I664" i="14"/>
  <c r="I660" i="14"/>
  <c r="I656" i="14"/>
  <c r="I652" i="14"/>
  <c r="I648" i="14"/>
  <c r="I644" i="14"/>
  <c r="I640" i="14"/>
  <c r="I636" i="14"/>
  <c r="I632" i="14"/>
  <c r="I628" i="14"/>
  <c r="I624" i="14"/>
  <c r="I620" i="14"/>
  <c r="I616" i="14"/>
  <c r="I612" i="14"/>
  <c r="I608" i="14"/>
  <c r="I604" i="14"/>
  <c r="I600" i="14"/>
  <c r="I596" i="14"/>
  <c r="I592" i="14"/>
  <c r="I588" i="14"/>
  <c r="I584" i="14"/>
  <c r="I580" i="14"/>
  <c r="I576" i="14"/>
  <c r="I572" i="14"/>
  <c r="I568" i="14"/>
  <c r="I564" i="14"/>
  <c r="I560" i="14"/>
  <c r="I556" i="14"/>
  <c r="I552" i="14"/>
  <c r="I548" i="14"/>
  <c r="I544" i="14"/>
  <c r="I540" i="14"/>
  <c r="I536" i="14"/>
  <c r="I532" i="14"/>
  <c r="I528" i="14"/>
  <c r="I524" i="14"/>
  <c r="I520" i="14"/>
  <c r="I516" i="14"/>
  <c r="I512" i="14"/>
  <c r="I508" i="14"/>
  <c r="I504" i="14"/>
  <c r="I500" i="14"/>
  <c r="I496" i="14"/>
  <c r="I492" i="14"/>
  <c r="I488" i="14"/>
  <c r="I484" i="14"/>
  <c r="I480" i="14"/>
  <c r="I476" i="14"/>
  <c r="I472" i="14"/>
  <c r="I468" i="14"/>
  <c r="I464" i="14"/>
  <c r="I460" i="14"/>
  <c r="I456" i="14"/>
  <c r="I452" i="14"/>
  <c r="I448" i="14"/>
  <c r="I444" i="14"/>
  <c r="I440" i="14"/>
  <c r="I436" i="14"/>
  <c r="I432" i="14"/>
  <c r="I428" i="14"/>
  <c r="I424" i="14"/>
  <c r="I420" i="14"/>
  <c r="I416" i="14"/>
  <c r="I412" i="14"/>
  <c r="I408" i="14"/>
  <c r="I404" i="14"/>
  <c r="I400" i="14"/>
  <c r="I396" i="14"/>
  <c r="I392" i="14"/>
  <c r="I388" i="14"/>
  <c r="I384" i="14"/>
  <c r="I380" i="14"/>
  <c r="I376" i="14"/>
  <c r="I372" i="14"/>
  <c r="I368" i="14"/>
  <c r="I364" i="14"/>
  <c r="I360" i="14"/>
  <c r="I356" i="14"/>
  <c r="I352" i="14"/>
  <c r="I348" i="14"/>
  <c r="I344" i="14"/>
  <c r="I340" i="14"/>
  <c r="I336" i="14"/>
  <c r="I332" i="14"/>
  <c r="I328" i="14"/>
  <c r="I324" i="14"/>
  <c r="I320" i="14"/>
  <c r="I316" i="14"/>
  <c r="I312" i="14"/>
  <c r="I308" i="14"/>
  <c r="I304" i="14"/>
  <c r="I300" i="14"/>
  <c r="I296" i="14"/>
  <c r="I292" i="14"/>
  <c r="I288" i="14"/>
  <c r="I284" i="14"/>
  <c r="I280" i="14"/>
  <c r="I276" i="14"/>
  <c r="I272" i="14"/>
  <c r="I268" i="14"/>
  <c r="I264" i="14"/>
  <c r="I260" i="14"/>
  <c r="I256" i="14"/>
  <c r="I252" i="14"/>
  <c r="I248" i="14"/>
  <c r="I244" i="14"/>
  <c r="I240" i="14"/>
  <c r="I236" i="14"/>
  <c r="I232" i="14"/>
  <c r="I228" i="14"/>
  <c r="I224" i="14"/>
  <c r="I220" i="14"/>
  <c r="I216" i="14"/>
  <c r="I212" i="14"/>
  <c r="I208" i="14"/>
  <c r="I204" i="14"/>
  <c r="I200" i="14"/>
  <c r="I196" i="14"/>
  <c r="I192" i="14"/>
  <c r="I188" i="14"/>
  <c r="I184" i="14"/>
  <c r="I180" i="14"/>
  <c r="I176" i="14"/>
  <c r="I172" i="14"/>
  <c r="I1993" i="14"/>
  <c r="I1969" i="14"/>
  <c r="I1957" i="14"/>
  <c r="I1945" i="14"/>
  <c r="I1935" i="14"/>
  <c r="I1923" i="14"/>
  <c r="I1911" i="14"/>
  <c r="I1899" i="14"/>
  <c r="I1866" i="14"/>
  <c r="I1845" i="14"/>
  <c r="I1826" i="14"/>
  <c r="I1774" i="14"/>
  <c r="I1753" i="14"/>
  <c r="I1734" i="14"/>
  <c r="I1722" i="14"/>
  <c r="I1703" i="14"/>
  <c r="I1682" i="14"/>
  <c r="I1655" i="14"/>
  <c r="I1630" i="14"/>
  <c r="I1615" i="14"/>
  <c r="I1608" i="14"/>
  <c r="I1601" i="14"/>
  <c r="I1593" i="14"/>
  <c r="I1587" i="14"/>
  <c r="I1580" i="14"/>
  <c r="I1572" i="14"/>
  <c r="I1565" i="14"/>
  <c r="I1559" i="14"/>
  <c r="I1551" i="14"/>
  <c r="I1544" i="14"/>
  <c r="I1537" i="14"/>
  <c r="I1529" i="14"/>
  <c r="I1523" i="14"/>
  <c r="I1516" i="14"/>
  <c r="I1508" i="14"/>
  <c r="I1501" i="14"/>
  <c r="I1495" i="14"/>
  <c r="I1487" i="14"/>
  <c r="I1480" i="14"/>
  <c r="I1473" i="14"/>
  <c r="I1465" i="14"/>
  <c r="I1459" i="14"/>
  <c r="I1452" i="14"/>
  <c r="I1444" i="14"/>
  <c r="I1437" i="14"/>
  <c r="I1431" i="14"/>
  <c r="I1423" i="14"/>
  <c r="I1416" i="14"/>
  <c r="I1409" i="14"/>
  <c r="I1401" i="14"/>
  <c r="I1395" i="14"/>
  <c r="I1388" i="14"/>
  <c r="I1380" i="14"/>
  <c r="I1373" i="14"/>
  <c r="I1367" i="14"/>
  <c r="I1359" i="14"/>
  <c r="I1352" i="14"/>
  <c r="I1345" i="14"/>
  <c r="I1337" i="14"/>
  <c r="I1331" i="14"/>
  <c r="I1324" i="14"/>
  <c r="I1316" i="14"/>
  <c r="I1309" i="14"/>
  <c r="I1303" i="14"/>
  <c r="I1289" i="14"/>
  <c r="I1276" i="14"/>
  <c r="I1264" i="14"/>
  <c r="I1251" i="14"/>
  <c r="I1238" i="14"/>
  <c r="I1226" i="14"/>
  <c r="I1213" i="14"/>
  <c r="I1208" i="14"/>
  <c r="I1202" i="14"/>
  <c r="I1197" i="14"/>
  <c r="I1192" i="14"/>
  <c r="I1186" i="14"/>
  <c r="I1181" i="14"/>
  <c r="I1176" i="14"/>
  <c r="I1170" i="14"/>
  <c r="I1165" i="14"/>
  <c r="I1160" i="14"/>
  <c r="I1154" i="14"/>
  <c r="I1149" i="14"/>
  <c r="I1144" i="14"/>
  <c r="I1138" i="14"/>
  <c r="I1133" i="14"/>
  <c r="I1128" i="14"/>
  <c r="I1122" i="14"/>
  <c r="I1117" i="14"/>
  <c r="I1112" i="14"/>
  <c r="I1106" i="14"/>
  <c r="I1101" i="14"/>
  <c r="I1096" i="14"/>
  <c r="I1090" i="14"/>
  <c r="I1085" i="14"/>
  <c r="I1080" i="14"/>
  <c r="I1074" i="14"/>
  <c r="I1069" i="14"/>
  <c r="I1064" i="14"/>
  <c r="I1058" i="14"/>
  <c r="I1053" i="14"/>
  <c r="I1048" i="14"/>
  <c r="I1038" i="14"/>
  <c r="I1024" i="14"/>
  <c r="I1014" i="14"/>
  <c r="I1000" i="14"/>
  <c r="I990" i="14"/>
  <c r="I976" i="14"/>
  <c r="I966" i="14"/>
  <c r="I952" i="14"/>
  <c r="I942" i="14"/>
  <c r="I928" i="14"/>
  <c r="I918" i="14"/>
  <c r="I904" i="14"/>
  <c r="I894" i="14"/>
  <c r="I880" i="14"/>
  <c r="I1970" i="14"/>
  <c r="I1909" i="14"/>
  <c r="I1865" i="14"/>
  <c r="I1741" i="14"/>
  <c r="I1715" i="14"/>
  <c r="I1661" i="14"/>
  <c r="I1641" i="14"/>
  <c r="I1629" i="14"/>
  <c r="I1619" i="14"/>
  <c r="I1609" i="14"/>
  <c r="I1599" i="14"/>
  <c r="I1591" i="14"/>
  <c r="I1581" i="14"/>
  <c r="I1571" i="14"/>
  <c r="I1561" i="14"/>
  <c r="I1553" i="14"/>
  <c r="I1543" i="14"/>
  <c r="I1533" i="14"/>
  <c r="I1524" i="14"/>
  <c r="I1513" i="14"/>
  <c r="I1505" i="14"/>
  <c r="I1496" i="14"/>
  <c r="I1485" i="14"/>
  <c r="I1476" i="14"/>
  <c r="I1468" i="14"/>
  <c r="I1457" i="14"/>
  <c r="I1448" i="14"/>
  <c r="I1439" i="14"/>
  <c r="I1428" i="14"/>
  <c r="I1420" i="14"/>
  <c r="I1411" i="14"/>
  <c r="I1400" i="14"/>
  <c r="I1391" i="14"/>
  <c r="I1383" i="14"/>
  <c r="I1372" i="14"/>
  <c r="I1363" i="14"/>
  <c r="I1353" i="14"/>
  <c r="I1343" i="14"/>
  <c r="I1335" i="14"/>
  <c r="I1325" i="14"/>
  <c r="I1315" i="14"/>
  <c r="I1305" i="14"/>
  <c r="I1298" i="14"/>
  <c r="I1288" i="14"/>
  <c r="I1262" i="14"/>
  <c r="I1228" i="14"/>
  <c r="I1212" i="14"/>
  <c r="I1205" i="14"/>
  <c r="I1198" i="14"/>
  <c r="I1190" i="14"/>
  <c r="I1184" i="14"/>
  <c r="I1177" i="14"/>
  <c r="I1169" i="14"/>
  <c r="I1162" i="14"/>
  <c r="I1156" i="14"/>
  <c r="I1148" i="14"/>
  <c r="I1141" i="14"/>
  <c r="I1134" i="14"/>
  <c r="I1126" i="14"/>
  <c r="I1120" i="14"/>
  <c r="I1113" i="14"/>
  <c r="I1105" i="14"/>
  <c r="I1098" i="14"/>
  <c r="I1092" i="14"/>
  <c r="I1084" i="14"/>
  <c r="I1077" i="14"/>
  <c r="I1070" i="14"/>
  <c r="I1062" i="14"/>
  <c r="I1056" i="14"/>
  <c r="I1049" i="14"/>
  <c r="I1036" i="14"/>
  <c r="I978" i="14"/>
  <c r="I965" i="14"/>
  <c r="I953" i="14"/>
  <c r="I940" i="14"/>
  <c r="I882" i="14"/>
  <c r="I2013" i="14"/>
  <c r="I1967" i="14"/>
  <c r="I1953" i="14"/>
  <c r="I1941" i="14"/>
  <c r="I1893" i="14"/>
  <c r="I1850" i="14"/>
  <c r="I1810" i="14"/>
  <c r="I1727" i="14"/>
  <c r="I1687" i="14"/>
  <c r="I1672" i="14"/>
  <c r="I1650" i="14"/>
  <c r="I1295" i="14"/>
  <c r="I1270" i="14"/>
  <c r="I1261" i="14"/>
  <c r="I1236" i="14"/>
  <c r="I1022" i="14"/>
  <c r="I1009" i="14"/>
  <c r="I997" i="14"/>
  <c r="I984" i="14"/>
  <c r="I926" i="14"/>
  <c r="I913" i="14"/>
  <c r="I901" i="14"/>
  <c r="I888" i="14"/>
  <c r="I167" i="14"/>
  <c r="I163" i="14"/>
  <c r="I159" i="14"/>
  <c r="I155" i="14"/>
  <c r="I151" i="14"/>
  <c r="I147" i="14"/>
  <c r="I143" i="14"/>
  <c r="I139" i="14"/>
  <c r="I135" i="14"/>
  <c r="I131" i="14"/>
  <c r="I127" i="14"/>
  <c r="I123" i="14"/>
  <c r="I119" i="14"/>
  <c r="I115" i="14"/>
  <c r="D109" i="24" s="1"/>
  <c r="I111" i="14"/>
  <c r="D105" i="24" s="1"/>
  <c r="I107" i="14"/>
  <c r="I103" i="14"/>
  <c r="I99" i="14"/>
  <c r="I95" i="14"/>
  <c r="I91" i="14"/>
  <c r="I87" i="14"/>
  <c r="I83" i="14"/>
  <c r="I79" i="14"/>
  <c r="I75" i="14"/>
  <c r="I71" i="14"/>
  <c r="I67" i="14"/>
  <c r="I63" i="14"/>
  <c r="I59" i="14"/>
  <c r="I55" i="14"/>
  <c r="I51" i="14"/>
  <c r="I47" i="14"/>
  <c r="I43" i="14"/>
  <c r="I39" i="14"/>
  <c r="I35" i="14"/>
  <c r="I31" i="14"/>
  <c r="I27" i="14"/>
  <c r="I23" i="14"/>
  <c r="I19" i="14"/>
  <c r="I1998" i="14"/>
  <c r="I1985" i="14"/>
  <c r="I1937" i="14"/>
  <c r="I1861" i="14"/>
  <c r="I1835" i="14"/>
  <c r="I1821" i="14"/>
  <c r="I1751" i="14"/>
  <c r="I1711" i="14"/>
  <c r="I1698" i="14"/>
  <c r="I1670" i="14"/>
  <c r="I1660" i="14"/>
  <c r="I1637" i="14"/>
  <c r="I1627" i="14"/>
  <c r="I1279" i="14"/>
  <c r="I1269" i="14"/>
  <c r="I1243" i="14"/>
  <c r="I1218" i="14"/>
  <c r="I1041" i="14"/>
  <c r="I1028" i="14"/>
  <c r="I1016" i="14"/>
  <c r="I970" i="14"/>
  <c r="I958" i="14"/>
  <c r="I945" i="14"/>
  <c r="I932" i="14"/>
  <c r="I920" i="14"/>
  <c r="I875" i="14"/>
  <c r="I870" i="14"/>
  <c r="I865" i="14"/>
  <c r="I859" i="14"/>
  <c r="I854" i="14"/>
  <c r="I849" i="14"/>
  <c r="I843" i="14"/>
  <c r="I838" i="14"/>
  <c r="I833" i="14"/>
  <c r="I827" i="14"/>
  <c r="I822" i="14"/>
  <c r="I817" i="14"/>
  <c r="I811" i="14"/>
  <c r="I806" i="14"/>
  <c r="I801" i="14"/>
  <c r="I795" i="14"/>
  <c r="I790" i="14"/>
  <c r="I785" i="14"/>
  <c r="I779" i="14"/>
  <c r="I774" i="14"/>
  <c r="I769" i="14"/>
  <c r="I763" i="14"/>
  <c r="I758" i="14"/>
  <c r="I753" i="14"/>
  <c r="I747" i="14"/>
  <c r="I742" i="14"/>
  <c r="I737" i="14"/>
  <c r="I731" i="14"/>
  <c r="I726" i="14"/>
  <c r="I721" i="14"/>
  <c r="I715" i="14"/>
  <c r="I710" i="14"/>
  <c r="I705" i="14"/>
  <c r="I699" i="14"/>
  <c r="I694" i="14"/>
  <c r="I689" i="14"/>
  <c r="I683" i="14"/>
  <c r="I678" i="14"/>
  <c r="I673" i="14"/>
  <c r="I667" i="14"/>
  <c r="I662" i="14"/>
  <c r="I657" i="14"/>
  <c r="I651" i="14"/>
  <c r="I646" i="14"/>
  <c r="I641" i="14"/>
  <c r="I635" i="14"/>
  <c r="I630" i="14"/>
  <c r="I625" i="14"/>
  <c r="I619" i="14"/>
  <c r="I614" i="14"/>
  <c r="I609" i="14"/>
  <c r="I603" i="14"/>
  <c r="I598" i="14"/>
  <c r="I593" i="14"/>
  <c r="I587" i="14"/>
  <c r="I582" i="14"/>
  <c r="I577" i="14"/>
  <c r="I571" i="14"/>
  <c r="I566" i="14"/>
  <c r="I561" i="14"/>
  <c r="I555" i="14"/>
  <c r="I550" i="14"/>
  <c r="I545" i="14"/>
  <c r="I539" i="14"/>
  <c r="I534" i="14"/>
  <c r="I529" i="14"/>
  <c r="I523" i="14"/>
  <c r="I518" i="14"/>
  <c r="I513" i="14"/>
  <c r="I507" i="14"/>
  <c r="I502" i="14"/>
  <c r="I497" i="14"/>
  <c r="I491" i="14"/>
  <c r="I486" i="14"/>
  <c r="I481" i="14"/>
  <c r="I475" i="14"/>
  <c r="I470" i="14"/>
  <c r="I465" i="14"/>
  <c r="I459" i="14"/>
  <c r="I454" i="14"/>
  <c r="I449" i="14"/>
  <c r="I443" i="14"/>
  <c r="I438" i="14"/>
  <c r="I433" i="14"/>
  <c r="I427" i="14"/>
  <c r="I422" i="14"/>
  <c r="I417" i="14"/>
  <c r="I411" i="14"/>
  <c r="I406" i="14"/>
  <c r="I401" i="14"/>
  <c r="I395" i="14"/>
  <c r="I390" i="14"/>
  <c r="I385" i="14"/>
  <c r="I379" i="14"/>
  <c r="I374" i="14"/>
  <c r="I369" i="14"/>
  <c r="I363" i="14"/>
  <c r="I358" i="14"/>
  <c r="I353" i="14"/>
  <c r="I347" i="14"/>
  <c r="I342" i="14"/>
  <c r="I337" i="14"/>
  <c r="I331" i="14"/>
  <c r="I326" i="14"/>
  <c r="I321" i="14"/>
  <c r="I315" i="14"/>
  <c r="I310" i="14"/>
  <c r="I305" i="14"/>
  <c r="I299" i="14"/>
  <c r="I294" i="14"/>
  <c r="I289" i="14"/>
  <c r="I283" i="14"/>
  <c r="I278" i="14"/>
  <c r="I273" i="14"/>
  <c r="I267" i="14"/>
  <c r="I262" i="14"/>
  <c r="I257" i="14"/>
  <c r="I251" i="14"/>
  <c r="I246" i="14"/>
  <c r="I241" i="14"/>
  <c r="I235" i="14"/>
  <c r="I230" i="14"/>
  <c r="I225" i="14"/>
  <c r="I219" i="14"/>
  <c r="I214" i="14"/>
  <c r="I209" i="14"/>
  <c r="I203" i="14"/>
  <c r="I198" i="14"/>
  <c r="I193" i="14"/>
  <c r="I187" i="14"/>
  <c r="I182" i="14"/>
  <c r="I177" i="14"/>
  <c r="I171" i="14"/>
  <c r="I1975" i="14"/>
  <c r="I1854" i="14"/>
  <c r="I1801" i="14"/>
  <c r="I1783" i="14"/>
  <c r="I1762" i="14"/>
  <c r="I1729" i="14"/>
  <c r="I1691" i="14"/>
  <c r="I1266" i="14"/>
  <c r="I1255" i="14"/>
  <c r="I1242" i="14"/>
  <c r="I1231" i="14"/>
  <c r="I1221" i="14"/>
  <c r="I1040" i="14"/>
  <c r="I1006" i="14"/>
  <c r="I980" i="14"/>
  <c r="I946" i="14"/>
  <c r="I921" i="14"/>
  <c r="I896" i="14"/>
  <c r="I886" i="14"/>
  <c r="I878" i="14"/>
  <c r="I871" i="14"/>
  <c r="I863" i="14"/>
  <c r="I857" i="14"/>
  <c r="I850" i="14"/>
  <c r="I842" i="14"/>
  <c r="I835" i="14"/>
  <c r="I829" i="14"/>
  <c r="I821" i="14"/>
  <c r="I814" i="14"/>
  <c r="I807" i="14"/>
  <c r="I799" i="14"/>
  <c r="I793" i="14"/>
  <c r="I786" i="14"/>
  <c r="I778" i="14"/>
  <c r="I771" i="14"/>
  <c r="I765" i="14"/>
  <c r="I757" i="14"/>
  <c r="I750" i="14"/>
  <c r="I743" i="14"/>
  <c r="I735" i="14"/>
  <c r="I729" i="14"/>
  <c r="I722" i="14"/>
  <c r="I714" i="14"/>
  <c r="I707" i="14"/>
  <c r="I701" i="14"/>
  <c r="I693" i="14"/>
  <c r="I686" i="14"/>
  <c r="I679" i="14"/>
  <c r="I671" i="14"/>
  <c r="I665" i="14"/>
  <c r="I658" i="14"/>
  <c r="I650" i="14"/>
  <c r="I643" i="14"/>
  <c r="I637" i="14"/>
  <c r="I629" i="14"/>
  <c r="I622" i="14"/>
  <c r="I615" i="14"/>
  <c r="I607" i="14"/>
  <c r="I601" i="14"/>
  <c r="I594" i="14"/>
  <c r="I586" i="14"/>
  <c r="I579" i="14"/>
  <c r="I573" i="14"/>
  <c r="I565" i="14"/>
  <c r="I558" i="14"/>
  <c r="I551" i="14"/>
  <c r="I543" i="14"/>
  <c r="I537" i="14"/>
  <c r="I530" i="14"/>
  <c r="I522" i="14"/>
  <c r="I515" i="14"/>
  <c r="I509" i="14"/>
  <c r="I501" i="14"/>
  <c r="I494" i="14"/>
  <c r="I487" i="14"/>
  <c r="I479" i="14"/>
  <c r="I473" i="14"/>
  <c r="I466" i="14"/>
  <c r="I458" i="14"/>
  <c r="I451" i="14"/>
  <c r="I445" i="14"/>
  <c r="I437" i="14"/>
  <c r="I430" i="14"/>
  <c r="I423" i="14"/>
  <c r="I415" i="14"/>
  <c r="I409" i="14"/>
  <c r="I402" i="14"/>
  <c r="I394" i="14"/>
  <c r="I387" i="14"/>
  <c r="I381" i="14"/>
  <c r="I373" i="14"/>
  <c r="I366" i="14"/>
  <c r="I359" i="14"/>
  <c r="I351" i="14"/>
  <c r="I345" i="14"/>
  <c r="I338" i="14"/>
  <c r="I330" i="14"/>
  <c r="I323" i="14"/>
  <c r="I317" i="14"/>
  <c r="I309" i="14"/>
  <c r="I302" i="14"/>
  <c r="I295" i="14"/>
  <c r="I287" i="14"/>
  <c r="I281" i="14"/>
  <c r="I274" i="14"/>
  <c r="I266" i="14"/>
  <c r="I259" i="14"/>
  <c r="I253" i="14"/>
  <c r="I245" i="14"/>
  <c r="I238" i="14"/>
  <c r="I231" i="14"/>
  <c r="I223" i="14"/>
  <c r="I217" i="14"/>
  <c r="I210" i="14"/>
  <c r="I202" i="14"/>
  <c r="I195" i="14"/>
  <c r="I189" i="14"/>
  <c r="I181" i="14"/>
  <c r="I174" i="14"/>
  <c r="I1743" i="14"/>
  <c r="I1625" i="14"/>
  <c r="I1030" i="14"/>
  <c r="I1004" i="14"/>
  <c r="I969" i="14"/>
  <c r="I910" i="14"/>
  <c r="I877" i="14"/>
  <c r="I869" i="14"/>
  <c r="I847" i="14"/>
  <c r="I834" i="14"/>
  <c r="I819" i="14"/>
  <c r="I798" i="14"/>
  <c r="I783" i="14"/>
  <c r="I762" i="14"/>
  <c r="I749" i="14"/>
  <c r="I741" i="14"/>
  <c r="I727" i="14"/>
  <c r="I713" i="14"/>
  <c r="I698" i="14"/>
  <c r="I685" i="14"/>
  <c r="I670" i="14"/>
  <c r="I642" i="14"/>
  <c r="I621" i="14"/>
  <c r="I599" i="14"/>
  <c r="I578" i="14"/>
  <c r="I563" i="14"/>
  <c r="I542" i="14"/>
  <c r="I527" i="14"/>
  <c r="I514" i="14"/>
  <c r="I493" i="14"/>
  <c r="I478" i="14"/>
  <c r="I457" i="14"/>
  <c r="I450" i="14"/>
  <c r="I435" i="14"/>
  <c r="I414" i="14"/>
  <c r="I399" i="14"/>
  <c r="I393" i="14"/>
  <c r="I371" i="14"/>
  <c r="I357" i="14"/>
  <c r="I343" i="14"/>
  <c r="I329" i="14"/>
  <c r="I322" i="14"/>
  <c r="I301" i="14"/>
  <c r="I293" i="14"/>
  <c r="I279" i="14"/>
  <c r="I271" i="14"/>
  <c r="I250" i="14"/>
  <c r="I243" i="14"/>
  <c r="I229" i="14"/>
  <c r="I207" i="14"/>
  <c r="I194" i="14"/>
  <c r="I173" i="14"/>
  <c r="I1357" i="14"/>
  <c r="I1240" i="14"/>
  <c r="I1206" i="14"/>
  <c r="I1188" i="14"/>
  <c r="I1168" i="14"/>
  <c r="I1150" i="14"/>
  <c r="I1130" i="14"/>
  <c r="I1102" i="14"/>
  <c r="I1082" i="14"/>
  <c r="I1065" i="14"/>
  <c r="I1012" i="14"/>
  <c r="I917" i="14"/>
  <c r="I892" i="14"/>
  <c r="I1994" i="14"/>
  <c r="I1873" i="14"/>
  <c r="I1833" i="14"/>
  <c r="I1761" i="14"/>
  <c r="I1689" i="14"/>
  <c r="I1656" i="14"/>
  <c r="I1642" i="14"/>
  <c r="I1613" i="14"/>
  <c r="I1603" i="14"/>
  <c r="I1588" i="14"/>
  <c r="I1576" i="14"/>
  <c r="I1564" i="14"/>
  <c r="I1549" i="14"/>
  <c r="I1539" i="14"/>
  <c r="I1527" i="14"/>
  <c r="I1512" i="14"/>
  <c r="I1500" i="14"/>
  <c r="I1489" i="14"/>
  <c r="I1475" i="14"/>
  <c r="I1463" i="14"/>
  <c r="I1449" i="14"/>
  <c r="I1436" i="14"/>
  <c r="I1425" i="14"/>
  <c r="I1412" i="14"/>
  <c r="I1399" i="14"/>
  <c r="I1385" i="14"/>
  <c r="I1375" i="14"/>
  <c r="I1361" i="14"/>
  <c r="I1348" i="14"/>
  <c r="I1336" i="14"/>
  <c r="I1321" i="14"/>
  <c r="I1311" i="14"/>
  <c r="I1299" i="14"/>
  <c r="I1286" i="14"/>
  <c r="I1275" i="14"/>
  <c r="I1265" i="14"/>
  <c r="I1252" i="14"/>
  <c r="I1241" i="14"/>
  <c r="I1217" i="14"/>
  <c r="I1209" i="14"/>
  <c r="I1200" i="14"/>
  <c r="I1189" i="14"/>
  <c r="I1180" i="14"/>
  <c r="I1172" i="14"/>
  <c r="I1161" i="14"/>
  <c r="I1152" i="14"/>
  <c r="I1142" i="14"/>
  <c r="I1132" i="14"/>
  <c r="I1124" i="14"/>
  <c r="I1114" i="14"/>
  <c r="I1104" i="14"/>
  <c r="I1094" i="14"/>
  <c r="I1086" i="14"/>
  <c r="I1076" i="14"/>
  <c r="I1066" i="14"/>
  <c r="I1057" i="14"/>
  <c r="I1013" i="14"/>
  <c r="I988" i="14"/>
  <c r="I954" i="14"/>
  <c r="I929" i="14"/>
  <c r="I893" i="14"/>
  <c r="I855" i="14"/>
  <c r="I813" i="14"/>
  <c r="I770" i="14"/>
  <c r="I719" i="14"/>
  <c r="I677" i="14"/>
  <c r="I634" i="14"/>
  <c r="I591" i="14"/>
  <c r="I549" i="14"/>
  <c r="I506" i="14"/>
  <c r="I463" i="14"/>
  <c r="I429" i="14"/>
  <c r="I386" i="14"/>
  <c r="I350" i="14"/>
  <c r="I307" i="14"/>
  <c r="I265" i="14"/>
  <c r="I222" i="14"/>
  <c r="I186" i="14"/>
  <c r="I1991" i="14"/>
  <c r="I1931" i="14"/>
  <c r="I1871" i="14"/>
  <c r="I1798" i="14"/>
  <c r="I1779" i="14"/>
  <c r="I1706" i="14"/>
  <c r="I1285" i="14"/>
  <c r="I1046" i="14"/>
  <c r="I1021" i="14"/>
  <c r="I961" i="14"/>
  <c r="I936" i="14"/>
  <c r="I902" i="14"/>
  <c r="I166" i="14"/>
  <c r="I161" i="14"/>
  <c r="I156" i="14"/>
  <c r="I150" i="14"/>
  <c r="I145" i="14"/>
  <c r="I140" i="14"/>
  <c r="I134" i="14"/>
  <c r="I129" i="14"/>
  <c r="I124" i="14"/>
  <c r="I118" i="14"/>
  <c r="I113" i="14"/>
  <c r="D107" i="24" s="1"/>
  <c r="I108" i="14"/>
  <c r="I102" i="14"/>
  <c r="I97" i="14"/>
  <c r="I92" i="14"/>
  <c r="I86" i="14"/>
  <c r="I81" i="14"/>
  <c r="I76" i="14"/>
  <c r="I70" i="14"/>
  <c r="I65" i="14"/>
  <c r="I60" i="14"/>
  <c r="I54" i="14"/>
  <c r="I49" i="14"/>
  <c r="I44" i="14"/>
  <c r="I38" i="14"/>
  <c r="I33" i="14"/>
  <c r="I28" i="14"/>
  <c r="I22" i="14"/>
  <c r="I17" i="14"/>
  <c r="I2010" i="14"/>
  <c r="I1950" i="14"/>
  <c r="I1669" i="14"/>
  <c r="I994" i="14"/>
  <c r="I944" i="14"/>
  <c r="I884" i="14"/>
  <c r="I862" i="14"/>
  <c r="I841" i="14"/>
  <c r="I826" i="14"/>
  <c r="I805" i="14"/>
  <c r="I791" i="14"/>
  <c r="I777" i="14"/>
  <c r="I755" i="14"/>
  <c r="I734" i="14"/>
  <c r="I706" i="14"/>
  <c r="I691" i="14"/>
  <c r="I663" i="14"/>
  <c r="I655" i="14"/>
  <c r="I649" i="14"/>
  <c r="I627" i="14"/>
  <c r="I613" i="14"/>
  <c r="I606" i="14"/>
  <c r="I585" i="14"/>
  <c r="I570" i="14"/>
  <c r="I557" i="14"/>
  <c r="I535" i="14"/>
  <c r="I521" i="14"/>
  <c r="I499" i="14"/>
  <c r="I485" i="14"/>
  <c r="I471" i="14"/>
  <c r="I442" i="14"/>
  <c r="I421" i="14"/>
  <c r="I407" i="14"/>
  <c r="I378" i="14"/>
  <c r="I365" i="14"/>
  <c r="I335" i="14"/>
  <c r="I314" i="14"/>
  <c r="I286" i="14"/>
  <c r="I258" i="14"/>
  <c r="I237" i="14"/>
  <c r="I215" i="14"/>
  <c r="I201" i="14"/>
  <c r="I179" i="14"/>
  <c r="I1885" i="14"/>
  <c r="I1813" i="14"/>
  <c r="I1775" i="14"/>
  <c r="I1721" i="14"/>
  <c r="I1683" i="14"/>
  <c r="I1612" i="14"/>
  <c r="I1597" i="14"/>
  <c r="I1585" i="14"/>
  <c r="I1575" i="14"/>
  <c r="I1560" i="14"/>
  <c r="I1548" i="14"/>
  <c r="I1535" i="14"/>
  <c r="I1521" i="14"/>
  <c r="I1511" i="14"/>
  <c r="I1497" i="14"/>
  <c r="I1484" i="14"/>
  <c r="I1471" i="14"/>
  <c r="I1460" i="14"/>
  <c r="I1447" i="14"/>
  <c r="I1433" i="14"/>
  <c r="I1421" i="14"/>
  <c r="I1407" i="14"/>
  <c r="I1396" i="14"/>
  <c r="I1384" i="14"/>
  <c r="I1369" i="14"/>
  <c r="I1347" i="14"/>
  <c r="I1332" i="14"/>
  <c r="I1320" i="14"/>
  <c r="I1308" i="14"/>
  <c r="I1274" i="14"/>
  <c r="I1250" i="14"/>
  <c r="I1227" i="14"/>
  <c r="I1216" i="14"/>
  <c r="I1196" i="14"/>
  <c r="I1178" i="14"/>
  <c r="I1158" i="14"/>
  <c r="I1140" i="14"/>
  <c r="I1121" i="14"/>
  <c r="I1110" i="14"/>
  <c r="I1093" i="14"/>
  <c r="I1073" i="14"/>
  <c r="I1054" i="14"/>
  <c r="I1037" i="14"/>
  <c r="I1002" i="14"/>
  <c r="I977" i="14"/>
  <c r="I1917" i="14"/>
  <c r="I1787" i="14"/>
  <c r="I1592" i="14"/>
  <c r="I1481" i="14"/>
  <c r="I1441" i="14"/>
  <c r="I1329" i="14"/>
  <c r="I1194" i="14"/>
  <c r="I1164" i="14"/>
  <c r="I1081" i="14"/>
  <c r="I1050" i="14"/>
  <c r="I1033" i="14"/>
  <c r="I1018" i="14"/>
  <c r="I992" i="14"/>
  <c r="I960" i="14"/>
  <c r="I825" i="14"/>
  <c r="I802" i="14"/>
  <c r="I739" i="14"/>
  <c r="I717" i="14"/>
  <c r="I654" i="14"/>
  <c r="I631" i="14"/>
  <c r="I569" i="14"/>
  <c r="I546" i="14"/>
  <c r="I483" i="14"/>
  <c r="I461" i="14"/>
  <c r="I398" i="14"/>
  <c r="I375" i="14"/>
  <c r="I313" i="14"/>
  <c r="I290" i="14"/>
  <c r="I227" i="14"/>
  <c r="I205" i="14"/>
  <c r="I158" i="14"/>
  <c r="I141" i="14"/>
  <c r="I132" i="14"/>
  <c r="I116" i="14"/>
  <c r="D110" i="24" s="1"/>
  <c r="I100" i="14"/>
  <c r="I84" i="14"/>
  <c r="I68" i="14"/>
  <c r="I52" i="14"/>
  <c r="I36" i="14"/>
  <c r="I20" i="14"/>
  <c r="I1905" i="14"/>
  <c r="I1874" i="14"/>
  <c r="I1750" i="14"/>
  <c r="I1634" i="14"/>
  <c r="I1545" i="14"/>
  <c r="I1503" i="14"/>
  <c r="I1393" i="14"/>
  <c r="I1351" i="14"/>
  <c r="I1267" i="14"/>
  <c r="I1225" i="14"/>
  <c r="I1210" i="14"/>
  <c r="I1129" i="14"/>
  <c r="I1097" i="14"/>
  <c r="I989" i="14"/>
  <c r="I974" i="14"/>
  <c r="I916" i="14"/>
  <c r="I861" i="14"/>
  <c r="I837" i="14"/>
  <c r="I775" i="14"/>
  <c r="I751" i="14"/>
  <c r="I690" i="14"/>
  <c r="I666" i="14"/>
  <c r="I605" i="14"/>
  <c r="I581" i="14"/>
  <c r="I519" i="14"/>
  <c r="I495" i="14"/>
  <c r="I434" i="14"/>
  <c r="I410" i="14"/>
  <c r="I349" i="14"/>
  <c r="I325" i="14"/>
  <c r="I263" i="14"/>
  <c r="I239" i="14"/>
  <c r="I178" i="14"/>
  <c r="I168" i="14"/>
  <c r="I138" i="14"/>
  <c r="I122" i="14"/>
  <c r="I106" i="14"/>
  <c r="I90" i="14"/>
  <c r="I74" i="14"/>
  <c r="I58" i="14"/>
  <c r="I42" i="14"/>
  <c r="I26" i="14"/>
  <c r="I1942" i="14"/>
  <c r="I1903" i="14"/>
  <c r="I1842" i="14"/>
  <c r="I1807" i="14"/>
  <c r="I1607" i="14"/>
  <c r="I1567" i="14"/>
  <c r="I1455" i="14"/>
  <c r="I1415" i="14"/>
  <c r="I1304" i="14"/>
  <c r="I1283" i="14"/>
  <c r="I1247" i="14"/>
  <c r="I1174" i="14"/>
  <c r="I1145" i="14"/>
  <c r="I1061" i="14"/>
  <c r="I1045" i="14"/>
  <c r="I930" i="14"/>
  <c r="I898" i="14"/>
  <c r="I873" i="14"/>
  <c r="I810" i="14"/>
  <c r="I787" i="14"/>
  <c r="I725" i="14"/>
  <c r="I702" i="14"/>
  <c r="I639" i="14"/>
  <c r="I617" i="14"/>
  <c r="I554" i="14"/>
  <c r="I531" i="14"/>
  <c r="I469" i="14"/>
  <c r="I446" i="14"/>
  <c r="I383" i="14"/>
  <c r="I361" i="14"/>
  <c r="I298" i="14"/>
  <c r="I275" i="14"/>
  <c r="I213" i="14"/>
  <c r="I190" i="14"/>
  <c r="I165" i="14"/>
  <c r="I148" i="14"/>
  <c r="I2001" i="14"/>
  <c r="I1966" i="14"/>
  <c r="I1803" i="14"/>
  <c r="I1773" i="14"/>
  <c r="I1738" i="14"/>
  <c r="I1583" i="14"/>
  <c r="I1540" i="14"/>
  <c r="I1432" i="14"/>
  <c r="I1389" i="14"/>
  <c r="I1260" i="14"/>
  <c r="I1223" i="14"/>
  <c r="I1157" i="14"/>
  <c r="I1125" i="14"/>
  <c r="I973" i="14"/>
  <c r="I956" i="14"/>
  <c r="I941" i="14"/>
  <c r="I925" i="14"/>
  <c r="I858" i="14"/>
  <c r="I797" i="14"/>
  <c r="I773" i="14"/>
  <c r="I711" i="14"/>
  <c r="I687" i="14"/>
  <c r="I626" i="14"/>
  <c r="I602" i="14"/>
  <c r="I541" i="14"/>
  <c r="I517" i="14"/>
  <c r="I1767" i="14"/>
  <c r="I1676" i="14"/>
  <c r="I1569" i="14"/>
  <c r="I1469" i="14"/>
  <c r="I1377" i="14"/>
  <c r="I1249" i="14"/>
  <c r="I1222" i="14"/>
  <c r="I1146" i="14"/>
  <c r="I1072" i="14"/>
  <c r="I982" i="14"/>
  <c r="I874" i="14"/>
  <c r="I818" i="14"/>
  <c r="I766" i="14"/>
  <c r="I709" i="14"/>
  <c r="I618" i="14"/>
  <c r="I562" i="14"/>
  <c r="I510" i="14"/>
  <c r="I441" i="14"/>
  <c r="I377" i="14"/>
  <c r="I311" i="14"/>
  <c r="I247" i="14"/>
  <c r="I183" i="14"/>
  <c r="I142" i="14"/>
  <c r="I130" i="14"/>
  <c r="I98" i="14"/>
  <c r="I66" i="14"/>
  <c r="I34" i="14"/>
  <c r="I809" i="14"/>
  <c r="I482" i="14"/>
  <c r="I418" i="14"/>
  <c r="I354" i="14"/>
  <c r="I270" i="14"/>
  <c r="I206" i="14"/>
  <c r="I160" i="14"/>
  <c r="I114" i="14"/>
  <c r="D108" i="24" s="1"/>
  <c r="I82" i="14"/>
  <c r="I50" i="14"/>
  <c r="I18" i="14"/>
  <c r="I1233" i="14"/>
  <c r="I968" i="14"/>
  <c r="I845" i="14"/>
  <c r="I754" i="14"/>
  <c r="I697" i="14"/>
  <c r="I589" i="14"/>
  <c r="I431" i="14"/>
  <c r="I303" i="14"/>
  <c r="I104" i="14"/>
  <c r="I72" i="14"/>
  <c r="I1927" i="14"/>
  <c r="I733" i="14"/>
  <c r="I623" i="14"/>
  <c r="I447" i="14"/>
  <c r="I382" i="14"/>
  <c r="I318" i="14"/>
  <c r="I254" i="14"/>
  <c r="I170" i="14"/>
  <c r="I112" i="14"/>
  <c r="D106" i="24" s="1"/>
  <c r="I80" i="14"/>
  <c r="I61" i="14"/>
  <c r="I767" i="14"/>
  <c r="I675" i="14"/>
  <c r="I567" i="14"/>
  <c r="I462" i="14"/>
  <c r="I269" i="14"/>
  <c r="I144" i="14"/>
  <c r="I101" i="14"/>
  <c r="I37" i="14"/>
  <c r="I1962" i="14"/>
  <c r="I547" i="14"/>
  <c r="I477" i="14"/>
  <c r="I346" i="14"/>
  <c r="I218" i="14"/>
  <c r="I199" i="14"/>
  <c r="I154" i="14"/>
  <c r="I121" i="14"/>
  <c r="I89" i="14"/>
  <c r="I25" i="14"/>
  <c r="I2005" i="14"/>
  <c r="I1961" i="14"/>
  <c r="I1859" i="14"/>
  <c r="I1667" i="14"/>
  <c r="I1632" i="14"/>
  <c r="I1532" i="14"/>
  <c r="I1368" i="14"/>
  <c r="I1340" i="14"/>
  <c r="I1193" i="14"/>
  <c r="I1118" i="14"/>
  <c r="I1001" i="14"/>
  <c r="I937" i="14"/>
  <c r="I853" i="14"/>
  <c r="I761" i="14"/>
  <c r="I745" i="14"/>
  <c r="I653" i="14"/>
  <c r="I597" i="14"/>
  <c r="I505" i="14"/>
  <c r="I474" i="14"/>
  <c r="I455" i="14"/>
  <c r="I391" i="14"/>
  <c r="I327" i="14"/>
  <c r="I261" i="14"/>
  <c r="I197" i="14"/>
  <c r="I153" i="14"/>
  <c r="I120" i="14"/>
  <c r="I88" i="14"/>
  <c r="I56" i="14"/>
  <c r="I24" i="14"/>
  <c r="I1979" i="14"/>
  <c r="I1758" i="14"/>
  <c r="I1666" i="14"/>
  <c r="I1623" i="14"/>
  <c r="I1596" i="14"/>
  <c r="I1492" i="14"/>
  <c r="I1404" i="14"/>
  <c r="I1300" i="14"/>
  <c r="I1273" i="14"/>
  <c r="I1166" i="14"/>
  <c r="I1089" i="14"/>
  <c r="I1025" i="14"/>
  <c r="I912" i="14"/>
  <c r="I831" i="14"/>
  <c r="I781" i="14"/>
  <c r="I723" i="14"/>
  <c r="I633" i="14"/>
  <c r="I575" i="14"/>
  <c r="I525" i="14"/>
  <c r="I489" i="14"/>
  <c r="I425" i="14"/>
  <c r="I405" i="14"/>
  <c r="I341" i="14"/>
  <c r="I277" i="14"/>
  <c r="I211" i="14"/>
  <c r="I164" i="14"/>
  <c r="I128" i="14"/>
  <c r="I109" i="14"/>
  <c r="I96" i="14"/>
  <c r="I77" i="14"/>
  <c r="I64" i="14"/>
  <c r="I45" i="14"/>
  <c r="I32" i="14"/>
  <c r="I1995" i="14"/>
  <c r="I1898" i="14"/>
  <c r="I1556" i="14"/>
  <c r="I1464" i="14"/>
  <c r="I1364" i="14"/>
  <c r="I1237" i="14"/>
  <c r="I1214" i="14"/>
  <c r="I1137" i="14"/>
  <c r="I1068" i="14"/>
  <c r="I1042" i="14"/>
  <c r="I934" i="14"/>
  <c r="I867" i="14"/>
  <c r="I815" i="14"/>
  <c r="I759" i="14"/>
  <c r="I669" i="14"/>
  <c r="I611" i="14"/>
  <c r="I559" i="14"/>
  <c r="I503" i="14"/>
  <c r="I439" i="14"/>
  <c r="I419" i="14"/>
  <c r="I355" i="14"/>
  <c r="I291" i="14"/>
  <c r="I226" i="14"/>
  <c r="I117" i="14"/>
  <c r="I85" i="14"/>
  <c r="I53" i="14"/>
  <c r="I21" i="14"/>
  <c r="I1943" i="14"/>
  <c r="I1791" i="14"/>
  <c r="I1620" i="14"/>
  <c r="I1528" i="14"/>
  <c r="I1427" i="14"/>
  <c r="I1294" i="14"/>
  <c r="I1185" i="14"/>
  <c r="I1116" i="14"/>
  <c r="I998" i="14"/>
  <c r="I950" i="14"/>
  <c r="I908" i="14"/>
  <c r="I889" i="14"/>
  <c r="I851" i="14"/>
  <c r="I794" i="14"/>
  <c r="I703" i="14"/>
  <c r="I647" i="14"/>
  <c r="I595" i="14"/>
  <c r="I538" i="14"/>
  <c r="I453" i="14"/>
  <c r="I389" i="14"/>
  <c r="I370" i="14"/>
  <c r="I306" i="14"/>
  <c r="I242" i="14"/>
  <c r="I175" i="14"/>
  <c r="I152" i="14"/>
  <c r="I137" i="14"/>
  <c r="I105" i="14"/>
  <c r="I73" i="14"/>
  <c r="I41" i="14"/>
  <c r="I1652" i="14"/>
  <c r="I1519" i="14"/>
  <c r="I1491" i="14"/>
  <c r="I1327" i="14"/>
  <c r="I1293" i="14"/>
  <c r="I1109" i="14"/>
  <c r="I1088" i="14"/>
  <c r="I1017" i="14"/>
  <c r="I906" i="14"/>
  <c r="I846" i="14"/>
  <c r="I830" i="14"/>
  <c r="I738" i="14"/>
  <c r="I682" i="14"/>
  <c r="I590" i="14"/>
  <c r="I574" i="14"/>
  <c r="I467" i="14"/>
  <c r="I403" i="14"/>
  <c r="I339" i="14"/>
  <c r="I319" i="14"/>
  <c r="I255" i="14"/>
  <c r="I191" i="14"/>
  <c r="I162" i="14"/>
  <c r="I149" i="14"/>
  <c r="I126" i="14"/>
  <c r="I94" i="14"/>
  <c r="I62" i="14"/>
  <c r="I30" i="14"/>
  <c r="I1986" i="14"/>
  <c r="I1830" i="14"/>
  <c r="I1737" i="14"/>
  <c r="I1555" i="14"/>
  <c r="I1453" i="14"/>
  <c r="I1235" i="14"/>
  <c r="I1204" i="14"/>
  <c r="I1136" i="14"/>
  <c r="I1060" i="14"/>
  <c r="I993" i="14"/>
  <c r="I881" i="14"/>
  <c r="I866" i="14"/>
  <c r="I718" i="14"/>
  <c r="I661" i="14"/>
  <c r="I610" i="14"/>
  <c r="I553" i="14"/>
  <c r="I334" i="14"/>
  <c r="I1983" i="14"/>
  <c r="I1735" i="14"/>
  <c r="I1697" i="14"/>
  <c r="I1617" i="14"/>
  <c r="I1517" i="14"/>
  <c r="I1356" i="14"/>
  <c r="I1182" i="14"/>
  <c r="I1108" i="14"/>
  <c r="I949" i="14"/>
  <c r="I645" i="14"/>
  <c r="I498" i="14"/>
  <c r="I367" i="14"/>
  <c r="I285" i="14"/>
  <c r="I221" i="14"/>
  <c r="I136" i="14"/>
  <c r="I40" i="14"/>
  <c r="I1883" i="14"/>
  <c r="I1827" i="14"/>
  <c r="I1789" i="14"/>
  <c r="I1695" i="14"/>
  <c r="I1645" i="14"/>
  <c r="I1577" i="14"/>
  <c r="I1417" i="14"/>
  <c r="I1319" i="14"/>
  <c r="I1291" i="14"/>
  <c r="I1153" i="14"/>
  <c r="I905" i="14"/>
  <c r="I789" i="14"/>
  <c r="I681" i="14"/>
  <c r="I533" i="14"/>
  <c r="I234" i="14"/>
  <c r="I146" i="14"/>
  <c r="I125" i="14"/>
  <c r="I93" i="14"/>
  <c r="I48" i="14"/>
  <c r="I29" i="14"/>
  <c r="I1731" i="14"/>
  <c r="I1681" i="14"/>
  <c r="I1643" i="14"/>
  <c r="I1479" i="14"/>
  <c r="I1379" i="14"/>
  <c r="I1281" i="14"/>
  <c r="I1256" i="14"/>
  <c r="I1201" i="14"/>
  <c r="I1078" i="14"/>
  <c r="I1032" i="14"/>
  <c r="I985" i="14"/>
  <c r="I922" i="14"/>
  <c r="I823" i="14"/>
  <c r="I659" i="14"/>
  <c r="I511" i="14"/>
  <c r="I397" i="14"/>
  <c r="I333" i="14"/>
  <c r="I249" i="14"/>
  <c r="I185" i="14"/>
  <c r="I157" i="14"/>
  <c r="I133" i="14"/>
  <c r="I69" i="14"/>
  <c r="I1918" i="14"/>
  <c r="I1823" i="14"/>
  <c r="I1677" i="14"/>
  <c r="I1604" i="14"/>
  <c r="I1443" i="14"/>
  <c r="I1341" i="14"/>
  <c r="I1173" i="14"/>
  <c r="I1052" i="14"/>
  <c r="I1008" i="14"/>
  <c r="I897" i="14"/>
  <c r="I803" i="14"/>
  <c r="I746" i="14"/>
  <c r="I695" i="14"/>
  <c r="I638" i="14"/>
  <c r="I413" i="14"/>
  <c r="I282" i="14"/>
  <c r="I57" i="14"/>
  <c r="I1507" i="14"/>
  <c r="I1026" i="14"/>
  <c r="I526" i="14"/>
  <c r="I490" i="14"/>
  <c r="I297" i="14"/>
  <c r="I426" i="14"/>
  <c r="I233" i="14"/>
  <c r="I78" i="14"/>
  <c r="I730" i="14"/>
  <c r="I1100" i="14"/>
  <c r="I839" i="14"/>
  <c r="I1405" i="14"/>
  <c r="I1769" i="14"/>
  <c r="I362" i="14"/>
  <c r="I169" i="14"/>
  <c r="I1313" i="14"/>
  <c r="I1280" i="14"/>
  <c r="I1636" i="14"/>
  <c r="I110" i="14"/>
  <c r="D104" i="24" s="1"/>
  <c r="I583" i="14"/>
  <c r="I46" i="14"/>
  <c r="I782" i="14"/>
  <c r="I964" i="14"/>
  <c r="I674" i="14"/>
  <c r="F14" i="14"/>
  <c r="F24" i="14" s="1"/>
  <c r="S13" i="11"/>
  <c r="AX16" i="11"/>
  <c r="AZ16" i="11"/>
  <c r="G5" i="8"/>
  <c r="G6" i="8"/>
  <c r="G7" i="8"/>
  <c r="G4" i="8"/>
  <c r="C25" i="8"/>
  <c r="D25" i="8" s="1"/>
  <c r="D10" i="8"/>
  <c r="D4" i="8"/>
  <c r="D5" i="8" s="1"/>
  <c r="C5" i="8"/>
  <c r="D55" i="21" l="1"/>
  <c r="F55" i="21" s="1"/>
  <c r="J55" i="21" s="1"/>
  <c r="D52" i="24"/>
  <c r="D71" i="21"/>
  <c r="F71" i="21" s="1"/>
  <c r="J71" i="21" s="1"/>
  <c r="D68" i="24"/>
  <c r="D70" i="21"/>
  <c r="F70" i="21" s="1"/>
  <c r="J70" i="21" s="1"/>
  <c r="D67" i="24"/>
  <c r="D90" i="21"/>
  <c r="F90" i="21" s="1"/>
  <c r="J90" i="21" s="1"/>
  <c r="D87" i="24"/>
  <c r="D102" i="21"/>
  <c r="F102" i="21" s="1"/>
  <c r="J102" i="21" s="1"/>
  <c r="D99" i="24"/>
  <c r="D103" i="21"/>
  <c r="F103" i="21" s="1"/>
  <c r="J103" i="21" s="1"/>
  <c r="D100" i="24"/>
  <c r="D65" i="21"/>
  <c r="F65" i="21" s="1"/>
  <c r="J65" i="21" s="1"/>
  <c r="D62" i="24"/>
  <c r="D94" i="21"/>
  <c r="F94" i="21" s="1"/>
  <c r="J94" i="21" s="1"/>
  <c r="D91" i="24"/>
  <c r="D72" i="21"/>
  <c r="F72" i="21" s="1"/>
  <c r="J72" i="21" s="1"/>
  <c r="D69" i="24"/>
  <c r="D86" i="21"/>
  <c r="F86" i="21" s="1"/>
  <c r="J86" i="21" s="1"/>
  <c r="D83" i="24"/>
  <c r="D93" i="21"/>
  <c r="F93" i="21" s="1"/>
  <c r="J93" i="21" s="1"/>
  <c r="D90" i="24"/>
  <c r="D106" i="21"/>
  <c r="F106" i="21" s="1"/>
  <c r="J106" i="21" s="1"/>
  <c r="D103" i="24"/>
  <c r="D49" i="21"/>
  <c r="F49" i="21" s="1"/>
  <c r="J49" i="21" s="1"/>
  <c r="D46" i="24"/>
  <c r="D99" i="21"/>
  <c r="F99" i="21" s="1"/>
  <c r="J99" i="21" s="1"/>
  <c r="D96" i="24"/>
  <c r="D76" i="21"/>
  <c r="F76" i="21" s="1"/>
  <c r="J76" i="21" s="1"/>
  <c r="D73" i="24"/>
  <c r="D81" i="21"/>
  <c r="F81" i="21" s="1"/>
  <c r="J81" i="21" s="1"/>
  <c r="D78" i="24"/>
  <c r="D97" i="21"/>
  <c r="F97" i="21" s="1"/>
  <c r="J97" i="21" s="1"/>
  <c r="D94" i="24"/>
  <c r="D105" i="21"/>
  <c r="F105" i="21" s="1"/>
  <c r="J105" i="21" s="1"/>
  <c r="D102" i="24"/>
  <c r="D80" i="21"/>
  <c r="F80" i="21" s="1"/>
  <c r="J80" i="21" s="1"/>
  <c r="D77" i="24"/>
  <c r="D84" i="21"/>
  <c r="F84" i="21" s="1"/>
  <c r="J84" i="21" s="1"/>
  <c r="D81" i="24"/>
  <c r="D79" i="21"/>
  <c r="F79" i="21" s="1"/>
  <c r="J79" i="21" s="1"/>
  <c r="D76" i="24"/>
  <c r="D87" i="21"/>
  <c r="F87" i="21" s="1"/>
  <c r="J87" i="21" s="1"/>
  <c r="D84" i="24"/>
  <c r="D26" i="21"/>
  <c r="F26" i="21" s="1"/>
  <c r="J26" i="21" s="1"/>
  <c r="D23" i="24"/>
  <c r="D34" i="21"/>
  <c r="F34" i="21" s="1"/>
  <c r="J34" i="21" s="1"/>
  <c r="D31" i="24"/>
  <c r="D16" i="21"/>
  <c r="F16" i="21" s="1"/>
  <c r="J16" i="21" s="1"/>
  <c r="D13" i="24"/>
  <c r="D17" i="21"/>
  <c r="F17" i="21" s="1"/>
  <c r="J17" i="21" s="1"/>
  <c r="D14" i="24"/>
  <c r="D33" i="21"/>
  <c r="F33" i="21" s="1"/>
  <c r="J33" i="21" s="1"/>
  <c r="D30" i="24"/>
  <c r="D89" i="21"/>
  <c r="F89" i="21" s="1"/>
  <c r="J89" i="21" s="1"/>
  <c r="D86" i="24"/>
  <c r="D18" i="21"/>
  <c r="F18" i="21" s="1"/>
  <c r="J18" i="21" s="1"/>
  <c r="D15" i="24"/>
  <c r="D98" i="21"/>
  <c r="F98" i="21" s="1"/>
  <c r="J98" i="21" s="1"/>
  <c r="D95" i="24"/>
  <c r="D20" i="21"/>
  <c r="F20" i="21" s="1"/>
  <c r="J20" i="21" s="1"/>
  <c r="D17" i="24"/>
  <c r="D64" i="21"/>
  <c r="F64" i="21" s="1"/>
  <c r="J64" i="21" s="1"/>
  <c r="D61" i="24"/>
  <c r="D68" i="21"/>
  <c r="F68" i="21" s="1"/>
  <c r="J68" i="21" s="1"/>
  <c r="D65" i="24"/>
  <c r="D21" i="21"/>
  <c r="F21" i="21" s="1"/>
  <c r="J21" i="21" s="1"/>
  <c r="D18" i="24"/>
  <c r="D63" i="21"/>
  <c r="F63" i="21" s="1"/>
  <c r="J63" i="21" s="1"/>
  <c r="D60" i="24"/>
  <c r="D25" i="21"/>
  <c r="F25" i="21" s="1"/>
  <c r="J25" i="21" s="1"/>
  <c r="D22" i="24"/>
  <c r="D100" i="21"/>
  <c r="F100" i="21" s="1"/>
  <c r="J100" i="21" s="1"/>
  <c r="D97" i="24"/>
  <c r="D50" i="21"/>
  <c r="F50" i="21" s="1"/>
  <c r="J50" i="21" s="1"/>
  <c r="D47" i="24"/>
  <c r="D53" i="21"/>
  <c r="F53" i="21" s="1"/>
  <c r="J53" i="21" s="1"/>
  <c r="D50" i="24"/>
  <c r="D95" i="21"/>
  <c r="F95" i="21" s="1"/>
  <c r="J95" i="21" s="1"/>
  <c r="D92" i="24"/>
  <c r="D30" i="21"/>
  <c r="F30" i="21" s="1"/>
  <c r="J30" i="21" s="1"/>
  <c r="D27" i="24"/>
  <c r="D24" i="21"/>
  <c r="F24" i="21" s="1"/>
  <c r="J24" i="21" s="1"/>
  <c r="D21" i="24"/>
  <c r="D104" i="21"/>
  <c r="F104" i="21" s="1"/>
  <c r="J104" i="21" s="1"/>
  <c r="D101" i="24"/>
  <c r="D78" i="21"/>
  <c r="F78" i="21" s="1"/>
  <c r="J78" i="21" s="1"/>
  <c r="D75" i="24"/>
  <c r="D37" i="21"/>
  <c r="F37" i="21" s="1"/>
  <c r="J37" i="21" s="1"/>
  <c r="D34" i="24"/>
  <c r="D31" i="21"/>
  <c r="F31" i="21" s="1"/>
  <c r="J31" i="21" s="1"/>
  <c r="D28" i="24"/>
  <c r="D35" i="21"/>
  <c r="F35" i="21" s="1"/>
  <c r="J35" i="21" s="1"/>
  <c r="D32" i="24"/>
  <c r="D74" i="21"/>
  <c r="F74" i="21" s="1"/>
  <c r="J74" i="21" s="1"/>
  <c r="D71" i="24"/>
  <c r="D69" i="21"/>
  <c r="F69" i="21" s="1"/>
  <c r="J69" i="21" s="1"/>
  <c r="D66" i="24"/>
  <c r="D92" i="21"/>
  <c r="F92" i="21" s="1"/>
  <c r="J92" i="21" s="1"/>
  <c r="D89" i="24"/>
  <c r="D101" i="21"/>
  <c r="F101" i="21" s="1"/>
  <c r="J101" i="21" s="1"/>
  <c r="D98" i="24"/>
  <c r="D19" i="21"/>
  <c r="F19" i="21" s="1"/>
  <c r="J19" i="21" s="1"/>
  <c r="D16" i="24"/>
  <c r="D96" i="21"/>
  <c r="F96" i="21" s="1"/>
  <c r="J96" i="21" s="1"/>
  <c r="D93" i="24"/>
  <c r="D82" i="21"/>
  <c r="F82" i="21" s="1"/>
  <c r="J82" i="21" s="1"/>
  <c r="D79" i="24"/>
  <c r="D85" i="21"/>
  <c r="F85" i="21" s="1"/>
  <c r="J85" i="21" s="1"/>
  <c r="D82" i="24"/>
  <c r="D28" i="21"/>
  <c r="F28" i="21" s="1"/>
  <c r="J28" i="21" s="1"/>
  <c r="D25" i="24"/>
  <c r="D41" i="21"/>
  <c r="F41" i="21" s="1"/>
  <c r="J41" i="21" s="1"/>
  <c r="D38" i="24"/>
  <c r="D32" i="21"/>
  <c r="F32" i="21" s="1"/>
  <c r="J32" i="21" s="1"/>
  <c r="D29" i="24"/>
  <c r="D60" i="21"/>
  <c r="F60" i="21" s="1"/>
  <c r="J60" i="21" s="1"/>
  <c r="D57" i="24"/>
  <c r="D14" i="21"/>
  <c r="F14" i="21" s="1"/>
  <c r="J14" i="21" s="1"/>
  <c r="D11" i="24"/>
  <c r="D36" i="21"/>
  <c r="F36" i="21" s="1"/>
  <c r="J36" i="21" s="1"/>
  <c r="D33" i="24"/>
  <c r="D43" i="21"/>
  <c r="F43" i="21" s="1"/>
  <c r="J43" i="21" s="1"/>
  <c r="D40" i="24"/>
  <c r="D83" i="21"/>
  <c r="F83" i="21" s="1"/>
  <c r="J83" i="21" s="1"/>
  <c r="D80" i="24"/>
  <c r="D75" i="21"/>
  <c r="F75" i="21" s="1"/>
  <c r="J75" i="21" s="1"/>
  <c r="D72" i="24"/>
  <c r="D27" i="21"/>
  <c r="F27" i="21" s="1"/>
  <c r="J27" i="21" s="1"/>
  <c r="D24" i="24"/>
  <c r="D46" i="21"/>
  <c r="F46" i="21" s="1"/>
  <c r="J46" i="21" s="1"/>
  <c r="D43" i="24"/>
  <c r="D59" i="21"/>
  <c r="F59" i="21" s="1"/>
  <c r="J59" i="21" s="1"/>
  <c r="D56" i="24"/>
  <c r="D51" i="21"/>
  <c r="F51" i="21" s="1"/>
  <c r="J51" i="21" s="1"/>
  <c r="D48" i="24"/>
  <c r="D40" i="21"/>
  <c r="F40" i="21" s="1"/>
  <c r="J40" i="21" s="1"/>
  <c r="D37" i="24"/>
  <c r="D45" i="21"/>
  <c r="F45" i="21" s="1"/>
  <c r="J45" i="21" s="1"/>
  <c r="D42" i="24"/>
  <c r="D48" i="21"/>
  <c r="F48" i="21" s="1"/>
  <c r="J48" i="21" s="1"/>
  <c r="D45" i="24"/>
  <c r="D38" i="21"/>
  <c r="F38" i="21" s="1"/>
  <c r="J38" i="21" s="1"/>
  <c r="D35" i="24"/>
  <c r="D54" i="21"/>
  <c r="F54" i="21" s="1"/>
  <c r="J54" i="21" s="1"/>
  <c r="D51" i="24"/>
  <c r="D91" i="21"/>
  <c r="F91" i="21" s="1"/>
  <c r="J91" i="21" s="1"/>
  <c r="D88" i="24"/>
  <c r="D44" i="21"/>
  <c r="F44" i="21" s="1"/>
  <c r="J44" i="21" s="1"/>
  <c r="D41" i="24"/>
  <c r="D29" i="21"/>
  <c r="F29" i="21" s="1"/>
  <c r="J29" i="21" s="1"/>
  <c r="D26" i="24"/>
  <c r="D58" i="21"/>
  <c r="F58" i="21" s="1"/>
  <c r="J58" i="21" s="1"/>
  <c r="D55" i="24"/>
  <c r="D62" i="21"/>
  <c r="F62" i="21" s="1"/>
  <c r="J62" i="21" s="1"/>
  <c r="D59" i="24"/>
  <c r="D42" i="21"/>
  <c r="F42" i="21" s="1"/>
  <c r="J42" i="21" s="1"/>
  <c r="D39" i="24"/>
  <c r="D77" i="21"/>
  <c r="F77" i="21" s="1"/>
  <c r="J77" i="21" s="1"/>
  <c r="D74" i="24"/>
  <c r="D15" i="21"/>
  <c r="F15" i="21" s="1"/>
  <c r="J15" i="21" s="1"/>
  <c r="D12" i="24"/>
  <c r="D23" i="21"/>
  <c r="F23" i="21" s="1"/>
  <c r="J23" i="21" s="1"/>
  <c r="D20" i="24"/>
  <c r="D67" i="21"/>
  <c r="F67" i="21" s="1"/>
  <c r="J67" i="21" s="1"/>
  <c r="D64" i="24"/>
  <c r="D52" i="21"/>
  <c r="F52" i="21" s="1"/>
  <c r="J52" i="21" s="1"/>
  <c r="D49" i="24"/>
  <c r="D88" i="21"/>
  <c r="F88" i="21" s="1"/>
  <c r="J88" i="21" s="1"/>
  <c r="D85" i="24"/>
  <c r="D57" i="21"/>
  <c r="F57" i="21" s="1"/>
  <c r="J57" i="21" s="1"/>
  <c r="D54" i="24"/>
  <c r="D66" i="21"/>
  <c r="F66" i="21" s="1"/>
  <c r="J66" i="21" s="1"/>
  <c r="D63" i="24"/>
  <c r="D61" i="21"/>
  <c r="F61" i="21" s="1"/>
  <c r="J61" i="21" s="1"/>
  <c r="D58" i="24"/>
  <c r="D22" i="21"/>
  <c r="F22" i="21" s="1"/>
  <c r="J22" i="21" s="1"/>
  <c r="D19" i="24"/>
  <c r="D47" i="21"/>
  <c r="F47" i="21" s="1"/>
  <c r="J47" i="21" s="1"/>
  <c r="D44" i="24"/>
  <c r="D39" i="21"/>
  <c r="F39" i="21" s="1"/>
  <c r="J39" i="21" s="1"/>
  <c r="D36" i="24"/>
  <c r="D73" i="21"/>
  <c r="F73" i="21" s="1"/>
  <c r="J73" i="21" s="1"/>
  <c r="D70" i="24"/>
  <c r="D56" i="21"/>
  <c r="F56" i="21" s="1"/>
  <c r="J56" i="21" s="1"/>
  <c r="D53" i="24"/>
  <c r="F2016" i="10"/>
  <c r="F2015" i="10"/>
  <c r="F2014" i="10"/>
  <c r="F2013" i="10"/>
  <c r="F2012" i="10"/>
  <c r="F2011" i="10"/>
  <c r="F2010" i="10"/>
  <c r="F2009" i="10"/>
  <c r="F2008" i="10"/>
  <c r="F2007" i="10"/>
  <c r="F2006" i="10"/>
  <c r="F2005" i="10"/>
  <c r="F2004" i="10"/>
  <c r="F2003" i="10"/>
  <c r="F2002" i="10"/>
  <c r="F2001" i="10"/>
  <c r="F2000" i="10"/>
  <c r="F1999" i="10"/>
  <c r="F1998" i="10"/>
  <c r="F1997" i="10"/>
  <c r="F1996" i="10"/>
  <c r="F1995" i="10"/>
  <c r="F1994" i="10"/>
  <c r="F1993" i="10"/>
  <c r="F1992" i="10"/>
  <c r="F1991" i="10"/>
  <c r="F1990" i="10"/>
  <c r="F1989" i="10"/>
  <c r="F1988" i="10"/>
  <c r="F1987" i="10"/>
  <c r="F1986" i="10"/>
  <c r="F1985" i="10"/>
  <c r="F1984" i="10"/>
  <c r="F1983" i="10"/>
  <c r="F1982" i="10"/>
  <c r="F1981" i="10"/>
  <c r="F1980" i="10"/>
  <c r="F1979" i="10"/>
  <c r="F1978" i="10"/>
  <c r="F1977" i="10"/>
  <c r="F1976" i="10"/>
  <c r="F1975" i="10"/>
  <c r="F1974" i="10"/>
  <c r="F1973" i="10"/>
  <c r="F1972" i="10"/>
  <c r="F1971" i="10"/>
  <c r="F1970" i="10"/>
  <c r="F1969" i="10"/>
  <c r="F1968" i="10"/>
  <c r="F1967" i="10"/>
  <c r="F1966" i="10"/>
  <c r="F1965" i="10"/>
  <c r="F1964" i="10"/>
  <c r="F1963" i="10"/>
  <c r="F1962" i="10"/>
  <c r="F1961" i="10"/>
  <c r="F1960" i="10"/>
  <c r="F1959" i="10"/>
  <c r="F1958" i="10"/>
  <c r="F1957" i="10"/>
  <c r="F1956" i="10"/>
  <c r="F1955" i="10"/>
  <c r="F1954" i="10"/>
  <c r="F1953" i="10"/>
  <c r="F1952" i="10"/>
  <c r="F1951" i="10"/>
  <c r="F1950" i="10"/>
  <c r="F1949" i="10"/>
  <c r="F1948" i="10"/>
  <c r="F1947" i="10"/>
  <c r="F1946" i="10"/>
  <c r="F1945" i="10"/>
  <c r="F1944" i="10"/>
  <c r="F1943" i="10"/>
  <c r="F1942" i="10"/>
  <c r="F1941" i="10"/>
  <c r="F1940" i="10"/>
  <c r="F1939" i="10"/>
  <c r="F1938" i="10"/>
  <c r="F1937" i="10"/>
  <c r="F1936" i="10"/>
  <c r="F1935" i="10"/>
  <c r="F1934" i="10"/>
  <c r="F1933" i="10"/>
  <c r="F1932" i="10"/>
  <c r="F1928" i="10"/>
  <c r="F1920" i="10"/>
  <c r="F1912" i="10"/>
  <c r="F1904" i="10"/>
  <c r="F1896" i="10"/>
  <c r="F1888" i="10"/>
  <c r="F1880" i="10"/>
  <c r="F1872" i="10"/>
  <c r="F1867" i="10"/>
  <c r="F1863" i="10"/>
  <c r="F1855" i="10"/>
  <c r="F1847" i="10"/>
  <c r="F1839" i="10"/>
  <c r="F1927" i="10"/>
  <c r="F1919" i="10"/>
  <c r="F1911" i="10"/>
  <c r="F1903" i="10"/>
  <c r="F1895" i="10"/>
  <c r="F1887" i="10"/>
  <c r="F1879" i="10"/>
  <c r="F1871" i="10"/>
  <c r="F1860" i="10"/>
  <c r="F1852" i="10"/>
  <c r="F1844" i="10"/>
  <c r="F1926" i="10"/>
  <c r="F1918" i="10"/>
  <c r="F1910" i="10"/>
  <c r="F1902" i="10"/>
  <c r="F1894" i="10"/>
  <c r="F1886" i="10"/>
  <c r="F1878" i="10"/>
  <c r="F1870" i="10"/>
  <c r="F1866" i="10"/>
  <c r="F1857" i="10"/>
  <c r="F1849" i="10"/>
  <c r="F1841" i="10"/>
  <c r="F1837" i="10"/>
  <c r="F1836" i="10"/>
  <c r="F1835" i="10"/>
  <c r="F1834" i="10"/>
  <c r="F1833" i="10"/>
  <c r="F1832" i="10"/>
  <c r="F1831" i="10"/>
  <c r="F1830" i="10"/>
  <c r="F1829" i="10"/>
  <c r="F1828" i="10"/>
  <c r="F1827" i="10"/>
  <c r="F1826" i="10"/>
  <c r="F1825" i="10"/>
  <c r="F1824" i="10"/>
  <c r="F1823" i="10"/>
  <c r="F1822" i="10"/>
  <c r="F1821" i="10"/>
  <c r="F1820" i="10"/>
  <c r="F1819" i="10"/>
  <c r="F1818" i="10"/>
  <c r="F1817" i="10"/>
  <c r="F1816" i="10"/>
  <c r="F1815" i="10"/>
  <c r="F1814" i="10"/>
  <c r="F1813" i="10"/>
  <c r="F1812" i="10"/>
  <c r="F1811" i="10"/>
  <c r="F1810" i="10"/>
  <c r="F1809" i="10"/>
  <c r="F1808" i="10"/>
  <c r="F1807" i="10"/>
  <c r="F1806" i="10"/>
  <c r="F1805" i="10"/>
  <c r="F1804" i="10"/>
  <c r="F1803" i="10"/>
  <c r="F1802" i="10"/>
  <c r="F1801" i="10"/>
  <c r="F1800" i="10"/>
  <c r="F1799" i="10"/>
  <c r="F1798" i="10"/>
  <c r="F1797" i="10"/>
  <c r="F1796" i="10"/>
  <c r="F1795" i="10"/>
  <c r="F1794" i="10"/>
  <c r="F1793" i="10"/>
  <c r="F1792" i="10"/>
  <c r="F1791" i="10"/>
  <c r="F1790" i="10"/>
  <c r="F1789" i="10"/>
  <c r="F1788" i="10"/>
  <c r="F1787" i="10"/>
  <c r="F1786" i="10"/>
  <c r="F1785" i="10"/>
  <c r="F1784" i="10"/>
  <c r="F1783" i="10"/>
  <c r="F1782" i="10"/>
  <c r="F1781" i="10"/>
  <c r="F1780" i="10"/>
  <c r="F1779" i="10"/>
  <c r="F1778" i="10"/>
  <c r="F1777" i="10"/>
  <c r="F1776" i="10"/>
  <c r="F1775" i="10"/>
  <c r="F1774" i="10"/>
  <c r="F1773" i="10"/>
  <c r="F1772" i="10"/>
  <c r="F1771" i="10"/>
  <c r="F1770" i="10"/>
  <c r="F1925" i="10"/>
  <c r="F1917" i="10"/>
  <c r="F1909" i="10"/>
  <c r="F1901" i="10"/>
  <c r="F1893" i="10"/>
  <c r="F1885" i="10"/>
  <c r="F1877" i="10"/>
  <c r="F1862" i="10"/>
  <c r="F1854" i="10"/>
  <c r="F1846" i="10"/>
  <c r="F1838" i="10"/>
  <c r="F1924" i="10"/>
  <c r="F1916" i="10"/>
  <c r="F1908" i="10"/>
  <c r="F1900" i="10"/>
  <c r="F1892" i="10"/>
  <c r="F1884" i="10"/>
  <c r="F1876" i="10"/>
  <c r="F1869" i="10"/>
  <c r="F1865" i="10"/>
  <c r="F1859" i="10"/>
  <c r="F1851" i="10"/>
  <c r="F1843" i="10"/>
  <c r="F1931" i="10"/>
  <c r="F1923" i="10"/>
  <c r="F1915" i="10"/>
  <c r="F1907" i="10"/>
  <c r="F1899" i="10"/>
  <c r="F1891" i="10"/>
  <c r="F1883" i="10"/>
  <c r="F1875" i="10"/>
  <c r="F1856" i="10"/>
  <c r="F1848" i="10"/>
  <c r="F1840" i="10"/>
  <c r="F1930" i="10"/>
  <c r="F1922" i="10"/>
  <c r="F1914" i="10"/>
  <c r="F1906" i="10"/>
  <c r="F1898" i="10"/>
  <c r="F1890" i="10"/>
  <c r="F1882" i="10"/>
  <c r="F1874" i="10"/>
  <c r="F1868" i="10"/>
  <c r="F1864" i="10"/>
  <c r="F1861" i="10"/>
  <c r="F1853" i="10"/>
  <c r="F1845" i="10"/>
  <c r="F1913" i="10"/>
  <c r="F1769" i="10"/>
  <c r="F1905" i="10"/>
  <c r="F1858" i="10"/>
  <c r="F1897" i="10"/>
  <c r="F1889" i="10"/>
  <c r="F1881" i="10"/>
  <c r="F1850" i="10"/>
  <c r="F1766" i="10"/>
  <c r="F1765" i="10"/>
  <c r="F1764" i="10"/>
  <c r="F1763" i="10"/>
  <c r="F1762" i="10"/>
  <c r="F1761" i="10"/>
  <c r="F1760" i="10"/>
  <c r="F1759" i="10"/>
  <c r="F1758" i="10"/>
  <c r="F1757" i="10"/>
  <c r="F1756" i="10"/>
  <c r="F1755" i="10"/>
  <c r="F1754" i="10"/>
  <c r="F1753" i="10"/>
  <c r="F1752" i="10"/>
  <c r="F1751" i="10"/>
  <c r="F1750" i="10"/>
  <c r="F1749" i="10"/>
  <c r="F1748" i="10"/>
  <c r="F1747" i="10"/>
  <c r="F1746" i="10"/>
  <c r="F1745" i="10"/>
  <c r="F1744" i="10"/>
  <c r="F1743" i="10"/>
  <c r="F1742" i="10"/>
  <c r="F1741" i="10"/>
  <c r="F1740" i="10"/>
  <c r="F1739" i="10"/>
  <c r="F1738" i="10"/>
  <c r="F1737" i="10"/>
  <c r="F1736" i="10"/>
  <c r="F1735" i="10"/>
  <c r="F1734" i="10"/>
  <c r="F1733" i="10"/>
  <c r="F1732" i="10"/>
  <c r="F1731" i="10"/>
  <c r="F1730" i="10"/>
  <c r="F1729" i="10"/>
  <c r="F1728" i="10"/>
  <c r="F1727" i="10"/>
  <c r="F1726" i="10"/>
  <c r="F1725" i="10"/>
  <c r="F1724" i="10"/>
  <c r="F1723" i="10"/>
  <c r="F1722" i="10"/>
  <c r="F1721" i="10"/>
  <c r="F1720" i="10"/>
  <c r="F1719" i="10"/>
  <c r="F1718" i="10"/>
  <c r="F1717" i="10"/>
  <c r="F1716" i="10"/>
  <c r="F1715" i="10"/>
  <c r="F1714" i="10"/>
  <c r="F1713" i="10"/>
  <c r="F1712" i="10"/>
  <c r="F1711" i="10"/>
  <c r="F1710" i="10"/>
  <c r="F1709" i="10"/>
  <c r="F1708" i="10"/>
  <c r="F1707" i="10"/>
  <c r="F1706" i="10"/>
  <c r="F1705" i="10"/>
  <c r="F1704" i="10"/>
  <c r="F1703" i="10"/>
  <c r="F1702" i="10"/>
  <c r="F1701" i="10"/>
  <c r="F1700" i="10"/>
  <c r="F1699" i="10"/>
  <c r="F1698" i="10"/>
  <c r="F1697" i="10"/>
  <c r="F1696" i="10"/>
  <c r="F1695" i="10"/>
  <c r="F1694" i="10"/>
  <c r="F1693" i="10"/>
  <c r="F1692" i="10"/>
  <c r="F1691" i="10"/>
  <c r="F1690" i="10"/>
  <c r="F1689" i="10"/>
  <c r="F1688" i="10"/>
  <c r="F1687" i="10"/>
  <c r="F1686" i="10"/>
  <c r="F1685" i="10"/>
  <c r="F1684" i="10"/>
  <c r="F1683" i="10"/>
  <c r="F1682" i="10"/>
  <c r="F1681" i="10"/>
  <c r="F1680" i="10"/>
  <c r="F1679" i="10"/>
  <c r="F1678" i="10"/>
  <c r="F1677" i="10"/>
  <c r="F1676" i="10"/>
  <c r="F1675" i="10"/>
  <c r="F1674" i="10"/>
  <c r="F1673" i="10"/>
  <c r="F1672" i="10"/>
  <c r="F1671" i="10"/>
  <c r="F1670" i="10"/>
  <c r="F1669" i="10"/>
  <c r="F1668" i="10"/>
  <c r="F1667" i="10"/>
  <c r="F1666" i="10"/>
  <c r="F1665" i="10"/>
  <c r="F1664" i="10"/>
  <c r="F1663" i="10"/>
  <c r="F1662" i="10"/>
  <c r="F1661" i="10"/>
  <c r="F1660" i="10"/>
  <c r="F1659" i="10"/>
  <c r="F1658" i="10"/>
  <c r="F1657" i="10"/>
  <c r="F1656" i="10"/>
  <c r="F1655" i="10"/>
  <c r="F1654" i="10"/>
  <c r="F1653" i="10"/>
  <c r="F1652" i="10"/>
  <c r="F1651" i="10"/>
  <c r="F1650" i="10"/>
  <c r="F1649" i="10"/>
  <c r="F1648" i="10"/>
  <c r="F1647" i="10"/>
  <c r="F1646" i="10"/>
  <c r="F1645" i="10"/>
  <c r="F1644" i="10"/>
  <c r="F1643" i="10"/>
  <c r="F1642" i="10"/>
  <c r="F1641" i="10"/>
  <c r="F1640" i="10"/>
  <c r="F1639" i="10"/>
  <c r="F1638" i="10"/>
  <c r="F1637" i="10"/>
  <c r="F1636" i="10"/>
  <c r="F1635" i="10"/>
  <c r="F1634" i="10"/>
  <c r="F1633" i="10"/>
  <c r="F1632" i="10"/>
  <c r="F1631" i="10"/>
  <c r="F1630" i="10"/>
  <c r="F1629" i="10"/>
  <c r="F1628" i="10"/>
  <c r="F1627" i="10"/>
  <c r="F1626" i="10"/>
  <c r="F1625" i="10"/>
  <c r="F1624" i="10"/>
  <c r="F1623" i="10"/>
  <c r="F1622" i="10"/>
  <c r="F1621" i="10"/>
  <c r="F1620" i="10"/>
  <c r="F1619" i="10"/>
  <c r="F1618" i="10"/>
  <c r="F1617" i="10"/>
  <c r="F1616" i="10"/>
  <c r="F1615" i="10"/>
  <c r="F1614" i="10"/>
  <c r="F1613" i="10"/>
  <c r="F1612" i="10"/>
  <c r="F1873" i="10"/>
  <c r="F1767" i="10"/>
  <c r="F1929" i="10"/>
  <c r="F1768" i="10"/>
  <c r="F1921" i="10"/>
  <c r="F1611" i="10"/>
  <c r="F1610" i="10"/>
  <c r="F1609" i="10"/>
  <c r="F1608" i="10"/>
  <c r="F1607" i="10"/>
  <c r="F1606" i="10"/>
  <c r="F1605" i="10"/>
  <c r="F1604" i="10"/>
  <c r="F1603" i="10"/>
  <c r="F1602" i="10"/>
  <c r="F1601" i="10"/>
  <c r="F1600" i="10"/>
  <c r="F1599" i="10"/>
  <c r="F1598" i="10"/>
  <c r="F1597" i="10"/>
  <c r="F1596" i="10"/>
  <c r="F1595" i="10"/>
  <c r="F1594" i="10"/>
  <c r="F1593" i="10"/>
  <c r="F1592" i="10"/>
  <c r="F1591" i="10"/>
  <c r="F1590" i="10"/>
  <c r="F1589" i="10"/>
  <c r="F1588" i="10"/>
  <c r="F1587" i="10"/>
  <c r="F1586" i="10"/>
  <c r="F1585" i="10"/>
  <c r="F1584" i="10"/>
  <c r="F1583" i="10"/>
  <c r="F1582" i="10"/>
  <c r="F1581" i="10"/>
  <c r="F1580" i="10"/>
  <c r="F1579" i="10"/>
  <c r="F1578" i="10"/>
  <c r="F1577" i="10"/>
  <c r="F1576" i="10"/>
  <c r="F1575" i="10"/>
  <c r="F1574" i="10"/>
  <c r="F1573" i="10"/>
  <c r="F1572" i="10"/>
  <c r="F1571" i="10"/>
  <c r="F1570" i="10"/>
  <c r="F1569" i="10"/>
  <c r="F1568" i="10"/>
  <c r="F1567" i="10"/>
  <c r="F1566" i="10"/>
  <c r="F1565" i="10"/>
  <c r="F1564" i="10"/>
  <c r="F1563" i="10"/>
  <c r="F1562" i="10"/>
  <c r="F1561" i="10"/>
  <c r="F1560" i="10"/>
  <c r="F1559" i="10"/>
  <c r="F1558" i="10"/>
  <c r="F1557" i="10"/>
  <c r="F1556" i="10"/>
  <c r="F1555" i="10"/>
  <c r="F1554" i="10"/>
  <c r="F1553" i="10"/>
  <c r="F1552" i="10"/>
  <c r="F1551" i="10"/>
  <c r="F1550" i="10"/>
  <c r="F1549" i="10"/>
  <c r="F1548" i="10"/>
  <c r="F1547" i="10"/>
  <c r="F1546" i="10"/>
  <c r="F1545" i="10"/>
  <c r="F1544" i="10"/>
  <c r="F1543" i="10"/>
  <c r="F1542" i="10"/>
  <c r="F1541" i="10"/>
  <c r="F1540" i="10"/>
  <c r="F1539" i="10"/>
  <c r="F1538" i="10"/>
  <c r="F1537" i="10"/>
  <c r="F1536" i="10"/>
  <c r="F1535" i="10"/>
  <c r="F1534" i="10"/>
  <c r="F1533" i="10"/>
  <c r="F1532" i="10"/>
  <c r="F1531" i="10"/>
  <c r="F1530" i="10"/>
  <c r="F1529" i="10"/>
  <c r="F1528" i="10"/>
  <c r="F1527" i="10"/>
  <c r="F1526" i="10"/>
  <c r="F1525" i="10"/>
  <c r="F1524" i="10"/>
  <c r="F1523" i="10"/>
  <c r="F1522" i="10"/>
  <c r="F1521" i="10"/>
  <c r="F1520" i="10"/>
  <c r="F1519" i="10"/>
  <c r="F1518" i="10"/>
  <c r="F1517" i="10"/>
  <c r="F1516" i="10"/>
  <c r="F1515" i="10"/>
  <c r="F1514" i="10"/>
  <c r="F1513" i="10"/>
  <c r="F1512" i="10"/>
  <c r="F1511" i="10"/>
  <c r="F1510" i="10"/>
  <c r="F1509" i="10"/>
  <c r="F1508" i="10"/>
  <c r="F1507" i="10"/>
  <c r="F1506" i="10"/>
  <c r="F1505" i="10"/>
  <c r="F1504" i="10"/>
  <c r="F1503" i="10"/>
  <c r="F1502" i="10"/>
  <c r="F1501" i="10"/>
  <c r="F1500" i="10"/>
  <c r="F1499" i="10"/>
  <c r="F1498" i="10"/>
  <c r="F1497" i="10"/>
  <c r="F1496" i="10"/>
  <c r="F1495" i="10"/>
  <c r="F1494" i="10"/>
  <c r="F1493" i="10"/>
  <c r="F1492" i="10"/>
  <c r="F1491" i="10"/>
  <c r="F1490" i="10"/>
  <c r="F1489" i="10"/>
  <c r="F1488" i="10"/>
  <c r="F1487" i="10"/>
  <c r="F1486" i="10"/>
  <c r="F1485" i="10"/>
  <c r="F1484" i="10"/>
  <c r="F1483" i="10"/>
  <c r="F1482" i="10"/>
  <c r="F1481" i="10"/>
  <c r="F1480" i="10"/>
  <c r="F1479" i="10"/>
  <c r="F1478" i="10"/>
  <c r="F1477" i="10"/>
  <c r="F1476" i="10"/>
  <c r="F1475" i="10"/>
  <c r="F1842" i="10"/>
  <c r="F1470" i="10"/>
  <c r="F1462" i="10"/>
  <c r="F1474" i="10"/>
  <c r="F1463" i="10"/>
  <c r="F1471" i="10"/>
  <c r="F1464" i="10"/>
  <c r="F1465" i="10"/>
  <c r="F1472" i="10"/>
  <c r="F1466" i="10"/>
  <c r="F1467" i="10"/>
  <c r="F1473" i="10"/>
  <c r="F1468" i="10"/>
  <c r="F1456" i="10"/>
  <c r="F1448" i="10"/>
  <c r="F1440" i="10"/>
  <c r="F1432" i="10"/>
  <c r="F1424" i="10"/>
  <c r="F1416" i="10"/>
  <c r="F1408" i="10"/>
  <c r="F1400" i="10"/>
  <c r="F1392" i="10"/>
  <c r="F1384" i="10"/>
  <c r="F1376" i="10"/>
  <c r="F1368" i="10"/>
  <c r="F1360" i="10"/>
  <c r="F1352" i="10"/>
  <c r="F1344" i="10"/>
  <c r="F1330" i="10"/>
  <c r="F1455" i="10"/>
  <c r="F1447" i="10"/>
  <c r="F1439" i="10"/>
  <c r="F1431" i="10"/>
  <c r="F1423" i="10"/>
  <c r="F1415" i="10"/>
  <c r="F1407" i="10"/>
  <c r="F1399" i="10"/>
  <c r="F1391" i="10"/>
  <c r="F1383" i="10"/>
  <c r="F1375" i="10"/>
  <c r="F1367" i="10"/>
  <c r="F1359" i="10"/>
  <c r="F1351" i="10"/>
  <c r="F1343" i="10"/>
  <c r="F1336" i="10"/>
  <c r="F1332" i="10"/>
  <c r="F1454" i="10"/>
  <c r="F1446" i="10"/>
  <c r="F1438" i="10"/>
  <c r="F1430" i="10"/>
  <c r="F1422" i="10"/>
  <c r="F1414" i="10"/>
  <c r="F1406" i="10"/>
  <c r="F1398" i="10"/>
  <c r="F1390" i="10"/>
  <c r="F1382" i="10"/>
  <c r="F1374" i="10"/>
  <c r="F1366" i="10"/>
  <c r="F1358" i="10"/>
  <c r="F1350" i="10"/>
  <c r="F1342" i="10"/>
  <c r="F1461" i="10"/>
  <c r="F1453" i="10"/>
  <c r="F1445" i="10"/>
  <c r="F1437" i="10"/>
  <c r="F1429" i="10"/>
  <c r="F1421" i="10"/>
  <c r="F1413" i="10"/>
  <c r="F1405" i="10"/>
  <c r="F1397" i="10"/>
  <c r="F1389" i="10"/>
  <c r="F1381" i="10"/>
  <c r="F1373" i="10"/>
  <c r="F1365" i="10"/>
  <c r="F1357" i="10"/>
  <c r="F1349" i="10"/>
  <c r="F1341" i="10"/>
  <c r="F1335" i="10"/>
  <c r="F1327" i="10"/>
  <c r="F1326" i="10"/>
  <c r="F1325" i="10"/>
  <c r="F1324" i="10"/>
  <c r="F1323" i="10"/>
  <c r="F1322" i="10"/>
  <c r="F1321" i="10"/>
  <c r="F1320" i="10"/>
  <c r="F1319" i="10"/>
  <c r="F1318" i="10"/>
  <c r="F1317" i="10"/>
  <c r="F1316" i="10"/>
  <c r="F1315" i="10"/>
  <c r="F1314" i="10"/>
  <c r="F1313" i="10"/>
  <c r="F1312" i="10"/>
  <c r="F1311" i="10"/>
  <c r="F1310" i="10"/>
  <c r="F1309" i="10"/>
  <c r="F1308" i="10"/>
  <c r="F1307" i="10"/>
  <c r="F1306" i="10"/>
  <c r="F1305" i="10"/>
  <c r="F1304" i="10"/>
  <c r="F1303" i="10"/>
  <c r="F1302" i="10"/>
  <c r="F1301" i="10"/>
  <c r="F1300" i="10"/>
  <c r="F1299" i="10"/>
  <c r="F1298" i="10"/>
  <c r="F1297" i="10"/>
  <c r="F1296" i="10"/>
  <c r="F1295" i="10"/>
  <c r="F1294" i="10"/>
  <c r="F1293" i="10"/>
  <c r="F1292" i="10"/>
  <c r="F1291" i="10"/>
  <c r="F1290" i="10"/>
  <c r="F1289" i="10"/>
  <c r="F1288" i="10"/>
  <c r="F1287" i="10"/>
  <c r="F1286" i="10"/>
  <c r="F1285" i="10"/>
  <c r="F1284" i="10"/>
  <c r="F1283" i="10"/>
  <c r="F1282" i="10"/>
  <c r="F1281" i="10"/>
  <c r="F1280" i="10"/>
  <c r="F1279" i="10"/>
  <c r="F1278" i="10"/>
  <c r="F1277" i="10"/>
  <c r="F1276" i="10"/>
  <c r="F1275" i="10"/>
  <c r="F1274" i="10"/>
  <c r="F1273" i="10"/>
  <c r="F1272" i="10"/>
  <c r="F1271" i="10"/>
  <c r="F1270" i="10"/>
  <c r="F1269" i="10"/>
  <c r="F1268" i="10"/>
  <c r="F1267" i="10"/>
  <c r="F1266" i="10"/>
  <c r="F1265" i="10"/>
  <c r="F1264" i="10"/>
  <c r="F1263" i="10"/>
  <c r="F1262" i="10"/>
  <c r="F1261" i="10"/>
  <c r="F1260" i="10"/>
  <c r="F1259" i="10"/>
  <c r="F1258" i="10"/>
  <c r="F1257" i="10"/>
  <c r="F1256" i="10"/>
  <c r="F1255" i="10"/>
  <c r="F1254" i="10"/>
  <c r="F1253" i="10"/>
  <c r="F1252" i="10"/>
  <c r="F1251" i="10"/>
  <c r="F1250" i="10"/>
  <c r="F1249" i="10"/>
  <c r="F1248" i="10"/>
  <c r="F1247" i="10"/>
  <c r="F1246" i="10"/>
  <c r="F1245" i="10"/>
  <c r="F1244" i="10"/>
  <c r="F1243" i="10"/>
  <c r="F1242" i="10"/>
  <c r="F1241" i="10"/>
  <c r="F1240" i="10"/>
  <c r="F1239" i="10"/>
  <c r="F1238" i="10"/>
  <c r="F1237" i="10"/>
  <c r="F1236" i="10"/>
  <c r="F1235" i="10"/>
  <c r="F1234" i="10"/>
  <c r="F1233" i="10"/>
  <c r="F1232" i="10"/>
  <c r="F1231" i="10"/>
  <c r="F1230" i="10"/>
  <c r="F1229" i="10"/>
  <c r="F1228" i="10"/>
  <c r="F1227" i="10"/>
  <c r="F1226" i="10"/>
  <c r="F1225" i="10"/>
  <c r="F1224" i="10"/>
  <c r="F1223" i="10"/>
  <c r="F1222" i="10"/>
  <c r="F1221" i="10"/>
  <c r="F1220" i="10"/>
  <c r="F1219" i="10"/>
  <c r="F1218" i="10"/>
  <c r="F1217" i="10"/>
  <c r="F1216" i="10"/>
  <c r="F1215" i="10"/>
  <c r="F1214" i="10"/>
  <c r="F1213" i="10"/>
  <c r="F1212" i="10"/>
  <c r="F1211" i="10"/>
  <c r="F1210" i="10"/>
  <c r="F1209" i="10"/>
  <c r="F1208" i="10"/>
  <c r="F1207" i="10"/>
  <c r="F1206" i="10"/>
  <c r="F1205" i="10"/>
  <c r="F1204" i="10"/>
  <c r="F1203" i="10"/>
  <c r="F1202" i="10"/>
  <c r="F1201" i="10"/>
  <c r="F1200" i="10"/>
  <c r="F1199" i="10"/>
  <c r="F1198" i="10"/>
  <c r="F1197" i="10"/>
  <c r="F1196" i="10"/>
  <c r="F1195" i="10"/>
  <c r="F1194" i="10"/>
  <c r="F1193" i="10"/>
  <c r="F1192" i="10"/>
  <c r="F1191" i="10"/>
  <c r="F1190" i="10"/>
  <c r="F1189" i="10"/>
  <c r="F1188" i="10"/>
  <c r="F1187" i="10"/>
  <c r="F1186" i="10"/>
  <c r="F1185" i="10"/>
  <c r="F1184" i="10"/>
  <c r="F1183" i="10"/>
  <c r="F1182" i="10"/>
  <c r="F1181" i="10"/>
  <c r="F1180" i="10"/>
  <c r="F1179" i="10"/>
  <c r="F1178" i="10"/>
  <c r="F1177" i="10"/>
  <c r="F1176" i="10"/>
  <c r="F1175" i="10"/>
  <c r="F1174" i="10"/>
  <c r="F1173" i="10"/>
  <c r="F1172" i="10"/>
  <c r="F1171" i="10"/>
  <c r="F1170" i="10"/>
  <c r="F1169" i="10"/>
  <c r="F1469" i="10"/>
  <c r="F1460" i="10"/>
  <c r="F1452" i="10"/>
  <c r="F1444" i="10"/>
  <c r="F1436" i="10"/>
  <c r="F1428" i="10"/>
  <c r="F1420" i="10"/>
  <c r="F1412" i="10"/>
  <c r="F1404" i="10"/>
  <c r="F1396" i="10"/>
  <c r="F1388" i="10"/>
  <c r="F1380" i="10"/>
  <c r="F1372" i="10"/>
  <c r="F1364" i="10"/>
  <c r="F1356" i="10"/>
  <c r="F1348" i="10"/>
  <c r="F1340" i="10"/>
  <c r="F1331" i="10"/>
  <c r="F1328" i="10"/>
  <c r="F1459" i="10"/>
  <c r="F1451" i="10"/>
  <c r="F1443" i="10"/>
  <c r="F1435" i="10"/>
  <c r="F1427" i="10"/>
  <c r="F1419" i="10"/>
  <c r="F1411" i="10"/>
  <c r="F1403" i="10"/>
  <c r="F1395" i="10"/>
  <c r="F1387" i="10"/>
  <c r="F1379" i="10"/>
  <c r="F1371" i="10"/>
  <c r="F1363" i="10"/>
  <c r="F1355" i="10"/>
  <c r="F1347" i="10"/>
  <c r="F1339" i="10"/>
  <c r="F1334" i="10"/>
  <c r="F1450" i="10"/>
  <c r="F1418" i="10"/>
  <c r="F1386" i="10"/>
  <c r="F1354" i="10"/>
  <c r="F1449" i="10"/>
  <c r="F1417" i="10"/>
  <c r="F1385" i="10"/>
  <c r="F1353" i="10"/>
  <c r="F1442" i="10"/>
  <c r="F1410" i="10"/>
  <c r="F1378" i="10"/>
  <c r="F1346" i="10"/>
  <c r="F1329" i="10"/>
  <c r="F1441" i="10"/>
  <c r="F1409" i="10"/>
  <c r="F1377" i="10"/>
  <c r="F1345" i="10"/>
  <c r="F1434" i="10"/>
  <c r="F1402" i="10"/>
  <c r="F1370" i="10"/>
  <c r="F1338" i="10"/>
  <c r="F1165" i="10"/>
  <c r="F1164" i="10"/>
  <c r="F1163" i="10"/>
  <c r="F1162" i="10"/>
  <c r="F1161" i="10"/>
  <c r="F1160" i="10"/>
  <c r="F1159" i="10"/>
  <c r="F1158" i="10"/>
  <c r="F1157" i="10"/>
  <c r="F1156" i="10"/>
  <c r="F1155" i="10"/>
  <c r="F1154" i="10"/>
  <c r="F1153" i="10"/>
  <c r="F1152" i="10"/>
  <c r="F1151" i="10"/>
  <c r="F1150" i="10"/>
  <c r="F1149" i="10"/>
  <c r="F1148" i="10"/>
  <c r="F1147" i="10"/>
  <c r="F1146" i="10"/>
  <c r="F1145" i="10"/>
  <c r="F1144" i="10"/>
  <c r="F1143" i="10"/>
  <c r="F1142" i="10"/>
  <c r="F1141" i="10"/>
  <c r="F1140" i="10"/>
  <c r="F1139" i="10"/>
  <c r="F1138" i="10"/>
  <c r="F1137" i="10"/>
  <c r="F1136" i="10"/>
  <c r="F1135" i="10"/>
  <c r="F1134" i="10"/>
  <c r="F1133" i="10"/>
  <c r="F1132" i="10"/>
  <c r="F1131" i="10"/>
  <c r="F1130" i="10"/>
  <c r="F1129" i="10"/>
  <c r="F1128" i="10"/>
  <c r="F1127" i="10"/>
  <c r="F1126" i="10"/>
  <c r="F1125" i="10"/>
  <c r="F1124" i="10"/>
  <c r="F1123" i="10"/>
  <c r="F1122" i="10"/>
  <c r="F1121" i="10"/>
  <c r="F1120" i="10"/>
  <c r="F1119" i="10"/>
  <c r="F1118" i="10"/>
  <c r="F1117" i="10"/>
  <c r="F1116" i="10"/>
  <c r="F1115" i="10"/>
  <c r="F1433" i="10"/>
  <c r="F1401" i="10"/>
  <c r="F1369" i="10"/>
  <c r="F1337" i="10"/>
  <c r="F1166" i="10"/>
  <c r="F1457" i="10"/>
  <c r="F1425" i="10"/>
  <c r="F1393" i="10"/>
  <c r="F1361" i="10"/>
  <c r="F1333" i="10"/>
  <c r="F1168" i="10"/>
  <c r="F1362" i="10"/>
  <c r="F1167" i="10"/>
  <c r="F1114" i="10"/>
  <c r="F1113" i="10"/>
  <c r="F1112" i="10"/>
  <c r="F1111" i="10"/>
  <c r="F1110" i="10"/>
  <c r="F1109" i="10"/>
  <c r="F1108" i="10"/>
  <c r="F1107" i="10"/>
  <c r="F1106" i="10"/>
  <c r="F1105" i="10"/>
  <c r="F1104" i="10"/>
  <c r="F1103" i="10"/>
  <c r="F1102" i="10"/>
  <c r="F1101" i="10"/>
  <c r="F1100" i="10"/>
  <c r="F1099" i="10"/>
  <c r="F1098" i="10"/>
  <c r="F1097" i="10"/>
  <c r="F1096" i="10"/>
  <c r="F1095" i="10"/>
  <c r="F1094" i="10"/>
  <c r="F1093" i="10"/>
  <c r="F1092" i="10"/>
  <c r="F1091" i="10"/>
  <c r="F1090" i="10"/>
  <c r="F1089" i="10"/>
  <c r="F1088" i="10"/>
  <c r="F1087" i="10"/>
  <c r="F1086" i="10"/>
  <c r="F1085" i="10"/>
  <c r="F1084" i="10"/>
  <c r="F1083" i="10"/>
  <c r="F1082" i="10"/>
  <c r="F1081" i="10"/>
  <c r="F1080" i="10"/>
  <c r="F1079" i="10"/>
  <c r="F1078" i="10"/>
  <c r="F1077" i="10"/>
  <c r="F1076" i="10"/>
  <c r="F1075" i="10"/>
  <c r="F1074" i="10"/>
  <c r="F1073" i="10"/>
  <c r="F1072" i="10"/>
  <c r="F1071" i="10"/>
  <c r="F1070" i="10"/>
  <c r="F1069" i="10"/>
  <c r="F1068" i="10"/>
  <c r="F1067" i="10"/>
  <c r="F1066" i="10"/>
  <c r="F1065" i="10"/>
  <c r="F1064" i="10"/>
  <c r="F1063" i="10"/>
  <c r="F1062" i="10"/>
  <c r="F1061" i="10"/>
  <c r="F1060" i="10"/>
  <c r="F1059" i="10"/>
  <c r="F1058" i="10"/>
  <c r="F1057" i="10"/>
  <c r="F1056" i="10"/>
  <c r="F1055" i="10"/>
  <c r="F1054" i="10"/>
  <c r="F1053" i="10"/>
  <c r="F1052" i="10"/>
  <c r="F1051" i="10"/>
  <c r="F1050" i="10"/>
  <c r="F1049" i="10"/>
  <c r="F1048" i="10"/>
  <c r="F1047" i="10"/>
  <c r="F1046" i="10"/>
  <c r="F1045" i="10"/>
  <c r="F1044" i="10"/>
  <c r="F1043" i="10"/>
  <c r="F1042" i="10"/>
  <c r="F1041" i="10"/>
  <c r="F1040" i="10"/>
  <c r="F1039" i="10"/>
  <c r="F1038" i="10"/>
  <c r="F1037" i="10"/>
  <c r="F1036" i="10"/>
  <c r="F1035" i="10"/>
  <c r="F1034" i="10"/>
  <c r="F1033" i="10"/>
  <c r="F1032" i="10"/>
  <c r="F1031" i="10"/>
  <c r="F1030" i="10"/>
  <c r="F1029" i="10"/>
  <c r="F1028" i="10"/>
  <c r="F1027" i="10"/>
  <c r="F1026" i="10"/>
  <c r="F1025" i="10"/>
  <c r="F1024" i="10"/>
  <c r="F1023" i="10"/>
  <c r="F1022" i="10"/>
  <c r="F1021" i="10"/>
  <c r="F1020" i="10"/>
  <c r="F1019" i="10"/>
  <c r="F1018" i="10"/>
  <c r="F1017" i="10"/>
  <c r="F1016" i="10"/>
  <c r="F1015" i="10"/>
  <c r="F1014" i="10"/>
  <c r="F1013" i="10"/>
  <c r="F1012" i="10"/>
  <c r="F1011" i="10"/>
  <c r="F1010" i="10"/>
  <c r="F1009" i="10"/>
  <c r="F1008" i="10"/>
  <c r="F1007" i="10"/>
  <c r="F1006" i="10"/>
  <c r="F1005" i="10"/>
  <c r="F1004" i="10"/>
  <c r="F1003" i="10"/>
  <c r="F1002" i="10"/>
  <c r="F1001" i="10"/>
  <c r="F1000" i="10"/>
  <c r="F999" i="10"/>
  <c r="F998" i="10"/>
  <c r="F997" i="10"/>
  <c r="F996" i="10"/>
  <c r="F995" i="10"/>
  <c r="F994" i="10"/>
  <c r="F993" i="10"/>
  <c r="F992" i="10"/>
  <c r="F991" i="10"/>
  <c r="F990" i="10"/>
  <c r="F989" i="10"/>
  <c r="F988" i="10"/>
  <c r="F987" i="10"/>
  <c r="F986" i="10"/>
  <c r="F985" i="10"/>
  <c r="F984" i="10"/>
  <c r="F983" i="10"/>
  <c r="F982" i="10"/>
  <c r="F981" i="10"/>
  <c r="F980" i="10"/>
  <c r="F979" i="10"/>
  <c r="F978" i="10"/>
  <c r="F977" i="10"/>
  <c r="F976" i="10"/>
  <c r="F975" i="10"/>
  <c r="F974" i="10"/>
  <c r="F973" i="10"/>
  <c r="F972" i="10"/>
  <c r="F971" i="10"/>
  <c r="F970" i="10"/>
  <c r="F969" i="10"/>
  <c r="F968" i="10"/>
  <c r="F967" i="10"/>
  <c r="F966" i="10"/>
  <c r="F965" i="10"/>
  <c r="F964" i="10"/>
  <c r="F1458" i="10"/>
  <c r="F1394" i="10"/>
  <c r="F963" i="10"/>
  <c r="F1426" i="10"/>
  <c r="F956" i="10"/>
  <c r="F948" i="10"/>
  <c r="F940" i="10"/>
  <c r="F932" i="10"/>
  <c r="F924" i="10"/>
  <c r="F916" i="10"/>
  <c r="F908" i="10"/>
  <c r="F900" i="10"/>
  <c r="F892" i="10"/>
  <c r="F884" i="10"/>
  <c r="F876" i="10"/>
  <c r="F868" i="10"/>
  <c r="F860" i="10"/>
  <c r="F852" i="10"/>
  <c r="F844" i="10"/>
  <c r="F836" i="10"/>
  <c r="F828" i="10"/>
  <c r="F820" i="10"/>
  <c r="F812" i="10"/>
  <c r="F804" i="10"/>
  <c r="F796" i="10"/>
  <c r="F788" i="10"/>
  <c r="F780" i="10"/>
  <c r="F772" i="10"/>
  <c r="F764" i="10"/>
  <c r="F756" i="10"/>
  <c r="F748" i="10"/>
  <c r="F740" i="10"/>
  <c r="F732" i="10"/>
  <c r="F724" i="10"/>
  <c r="F716" i="10"/>
  <c r="F708" i="10"/>
  <c r="F700" i="10"/>
  <c r="F692" i="10"/>
  <c r="F684" i="10"/>
  <c r="F676" i="10"/>
  <c r="F668" i="10"/>
  <c r="F660" i="10"/>
  <c r="F652" i="10"/>
  <c r="F646" i="10"/>
  <c r="F955" i="10"/>
  <c r="F947" i="10"/>
  <c r="F939" i="10"/>
  <c r="F931" i="10"/>
  <c r="F923" i="10"/>
  <c r="F915" i="10"/>
  <c r="F907" i="10"/>
  <c r="F899" i="10"/>
  <c r="F891" i="10"/>
  <c r="F883" i="10"/>
  <c r="F875" i="10"/>
  <c r="F867" i="10"/>
  <c r="F859" i="10"/>
  <c r="F851" i="10"/>
  <c r="F843" i="10"/>
  <c r="F835" i="10"/>
  <c r="F827" i="10"/>
  <c r="F819" i="10"/>
  <c r="F811" i="10"/>
  <c r="F803" i="10"/>
  <c r="F795" i="10"/>
  <c r="F787" i="10"/>
  <c r="F779" i="10"/>
  <c r="F771" i="10"/>
  <c r="F763" i="10"/>
  <c r="F755" i="10"/>
  <c r="F747" i="10"/>
  <c r="F739" i="10"/>
  <c r="F731" i="10"/>
  <c r="F723" i="10"/>
  <c r="F715" i="10"/>
  <c r="F707" i="10"/>
  <c r="F699" i="10"/>
  <c r="F691" i="10"/>
  <c r="F683" i="10"/>
  <c r="F675" i="10"/>
  <c r="F667" i="10"/>
  <c r="F659" i="10"/>
  <c r="F651" i="10"/>
  <c r="F962" i="10"/>
  <c r="F954" i="10"/>
  <c r="F946" i="10"/>
  <c r="F938" i="10"/>
  <c r="F930" i="10"/>
  <c r="F922" i="10"/>
  <c r="F914" i="10"/>
  <c r="F906" i="10"/>
  <c r="F898" i="10"/>
  <c r="F890" i="10"/>
  <c r="F882" i="10"/>
  <c r="F874" i="10"/>
  <c r="F866" i="10"/>
  <c r="F858" i="10"/>
  <c r="F850" i="10"/>
  <c r="F842" i="10"/>
  <c r="F834" i="10"/>
  <c r="F826" i="10"/>
  <c r="F818" i="10"/>
  <c r="F810" i="10"/>
  <c r="F802" i="10"/>
  <c r="F794" i="10"/>
  <c r="F786" i="10"/>
  <c r="F778" i="10"/>
  <c r="F770" i="10"/>
  <c r="F762" i="10"/>
  <c r="F754" i="10"/>
  <c r="F746" i="10"/>
  <c r="F738" i="10"/>
  <c r="F730" i="10"/>
  <c r="F722" i="10"/>
  <c r="F714" i="10"/>
  <c r="F706" i="10"/>
  <c r="F698" i="10"/>
  <c r="F690" i="10"/>
  <c r="F682" i="10"/>
  <c r="F674" i="10"/>
  <c r="F666" i="10"/>
  <c r="F658" i="10"/>
  <c r="F650" i="10"/>
  <c r="F645" i="10"/>
  <c r="F961" i="10"/>
  <c r="F953" i="10"/>
  <c r="F945" i="10"/>
  <c r="F937" i="10"/>
  <c r="F929" i="10"/>
  <c r="F921" i="10"/>
  <c r="F913" i="10"/>
  <c r="F905" i="10"/>
  <c r="F897" i="10"/>
  <c r="F889" i="10"/>
  <c r="F881" i="10"/>
  <c r="F873" i="10"/>
  <c r="F865" i="10"/>
  <c r="F857" i="10"/>
  <c r="F849" i="10"/>
  <c r="F841" i="10"/>
  <c r="F833" i="10"/>
  <c r="F825" i="10"/>
  <c r="F817" i="10"/>
  <c r="F809" i="10"/>
  <c r="F801" i="10"/>
  <c r="F793" i="10"/>
  <c r="F785" i="10"/>
  <c r="F777" i="10"/>
  <c r="F769" i="10"/>
  <c r="F761" i="10"/>
  <c r="F753" i="10"/>
  <c r="F745" i="10"/>
  <c r="F737" i="10"/>
  <c r="F729" i="10"/>
  <c r="F721" i="10"/>
  <c r="F713" i="10"/>
  <c r="F705" i="10"/>
  <c r="F697" i="10"/>
  <c r="F689" i="10"/>
  <c r="F681" i="10"/>
  <c r="F673" i="10"/>
  <c r="F665" i="10"/>
  <c r="F657" i="10"/>
  <c r="F649" i="10"/>
  <c r="F643" i="10"/>
  <c r="F642" i="10"/>
  <c r="F641" i="10"/>
  <c r="F640" i="10"/>
  <c r="F639" i="10"/>
  <c r="F638" i="10"/>
  <c r="F637" i="10"/>
  <c r="F636" i="10"/>
  <c r="F635" i="10"/>
  <c r="F634" i="10"/>
  <c r="F633" i="10"/>
  <c r="F632" i="10"/>
  <c r="F631" i="10"/>
  <c r="F630" i="10"/>
  <c r="F629" i="10"/>
  <c r="F628" i="10"/>
  <c r="F627" i="10"/>
  <c r="F626" i="10"/>
  <c r="F625" i="10"/>
  <c r="F624" i="10"/>
  <c r="F623" i="10"/>
  <c r="F622" i="10"/>
  <c r="F621" i="10"/>
  <c r="F620" i="10"/>
  <c r="F619" i="10"/>
  <c r="F618" i="10"/>
  <c r="F617" i="10"/>
  <c r="F616" i="10"/>
  <c r="F615" i="10"/>
  <c r="F614" i="10"/>
  <c r="F613" i="10"/>
  <c r="F612" i="10"/>
  <c r="F611" i="10"/>
  <c r="F610" i="10"/>
  <c r="F609" i="10"/>
  <c r="F608" i="10"/>
  <c r="F607" i="10"/>
  <c r="F606" i="10"/>
  <c r="F605" i="10"/>
  <c r="F604" i="10"/>
  <c r="F603" i="10"/>
  <c r="F602" i="10"/>
  <c r="F601" i="10"/>
  <c r="F600" i="10"/>
  <c r="F599" i="10"/>
  <c r="F598" i="10"/>
  <c r="F597" i="10"/>
  <c r="F596" i="10"/>
  <c r="F595" i="10"/>
  <c r="F594" i="10"/>
  <c r="F593" i="10"/>
  <c r="F592" i="10"/>
  <c r="F591" i="10"/>
  <c r="F590" i="10"/>
  <c r="F589" i="10"/>
  <c r="F588" i="10"/>
  <c r="F587" i="10"/>
  <c r="F586" i="10"/>
  <c r="F585" i="10"/>
  <c r="F584" i="10"/>
  <c r="F583" i="10"/>
  <c r="F582" i="10"/>
  <c r="F581" i="10"/>
  <c r="F580" i="10"/>
  <c r="F579" i="10"/>
  <c r="F578" i="10"/>
  <c r="F577" i="10"/>
  <c r="F576" i="10"/>
  <c r="F575" i="10"/>
  <c r="F574" i="10"/>
  <c r="F573" i="10"/>
  <c r="F572" i="10"/>
  <c r="F571" i="10"/>
  <c r="F570" i="10"/>
  <c r="F569" i="10"/>
  <c r="F568" i="10"/>
  <c r="F567" i="10"/>
  <c r="F566" i="10"/>
  <c r="F565" i="10"/>
  <c r="F564" i="10"/>
  <c r="F563" i="10"/>
  <c r="F562" i="10"/>
  <c r="F561" i="10"/>
  <c r="F560" i="10"/>
  <c r="F559" i="10"/>
  <c r="F558" i="10"/>
  <c r="F557" i="10"/>
  <c r="F556" i="10"/>
  <c r="F555" i="10"/>
  <c r="F554" i="10"/>
  <c r="F553" i="10"/>
  <c r="F552" i="10"/>
  <c r="F551" i="10"/>
  <c r="F550" i="10"/>
  <c r="F549" i="10"/>
  <c r="F548" i="10"/>
  <c r="F547" i="10"/>
  <c r="F546" i="10"/>
  <c r="F545" i="10"/>
  <c r="F544" i="10"/>
  <c r="F543" i="10"/>
  <c r="F542" i="10"/>
  <c r="F541" i="10"/>
  <c r="F540" i="10"/>
  <c r="F539" i="10"/>
  <c r="F538" i="10"/>
  <c r="F537" i="10"/>
  <c r="F536" i="10"/>
  <c r="F535" i="10"/>
  <c r="F534" i="10"/>
  <c r="F533" i="10"/>
  <c r="F532" i="10"/>
  <c r="F531" i="10"/>
  <c r="F530" i="10"/>
  <c r="F529" i="10"/>
  <c r="F528" i="10"/>
  <c r="F527" i="10"/>
  <c r="F526" i="10"/>
  <c r="F525" i="10"/>
  <c r="F524" i="10"/>
  <c r="F523" i="10"/>
  <c r="F522" i="10"/>
  <c r="F521" i="10"/>
  <c r="F520" i="10"/>
  <c r="F519" i="10"/>
  <c r="F518" i="10"/>
  <c r="F517" i="10"/>
  <c r="F516" i="10"/>
  <c r="F515" i="10"/>
  <c r="F514" i="10"/>
  <c r="F513" i="10"/>
  <c r="F512" i="10"/>
  <c r="F511" i="10"/>
  <c r="F510" i="10"/>
  <c r="F509" i="10"/>
  <c r="F508" i="10"/>
  <c r="F507" i="10"/>
  <c r="F506" i="10"/>
  <c r="F505" i="10"/>
  <c r="F504" i="10"/>
  <c r="F503" i="10"/>
  <c r="F502" i="10"/>
  <c r="F501" i="10"/>
  <c r="F500" i="10"/>
  <c r="F499" i="10"/>
  <c r="F498" i="10"/>
  <c r="F497" i="10"/>
  <c r="F496" i="10"/>
  <c r="F495" i="10"/>
  <c r="F494" i="10"/>
  <c r="F493" i="10"/>
  <c r="F492" i="10"/>
  <c r="F491" i="10"/>
  <c r="F490" i="10"/>
  <c r="F489" i="10"/>
  <c r="F488" i="10"/>
  <c r="F487" i="10"/>
  <c r="F486" i="10"/>
  <c r="F485" i="10"/>
  <c r="F484" i="10"/>
  <c r="F483" i="10"/>
  <c r="F482" i="10"/>
  <c r="F481" i="10"/>
  <c r="F480" i="10"/>
  <c r="F479" i="10"/>
  <c r="F478" i="10"/>
  <c r="F477" i="10"/>
  <c r="F476" i="10"/>
  <c r="F475" i="10"/>
  <c r="F474" i="10"/>
  <c r="F473" i="10"/>
  <c r="F472" i="10"/>
  <c r="F471" i="10"/>
  <c r="F470" i="10"/>
  <c r="F469" i="10"/>
  <c r="F468" i="10"/>
  <c r="F467" i="10"/>
  <c r="F466" i="10"/>
  <c r="F465" i="10"/>
  <c r="F464" i="10"/>
  <c r="F463" i="10"/>
  <c r="F462" i="10"/>
  <c r="F461" i="10"/>
  <c r="F460" i="10"/>
  <c r="F459" i="10"/>
  <c r="F458" i="10"/>
  <c r="F457" i="10"/>
  <c r="F456" i="10"/>
  <c r="F455" i="10"/>
  <c r="F454" i="10"/>
  <c r="F453" i="10"/>
  <c r="F452" i="10"/>
  <c r="F451" i="10"/>
  <c r="F450" i="10"/>
  <c r="F449" i="10"/>
  <c r="F448" i="10"/>
  <c r="F447" i="10"/>
  <c r="F446" i="10"/>
  <c r="F445" i="10"/>
  <c r="F444" i="10"/>
  <c r="F443" i="10"/>
  <c r="F442" i="10"/>
  <c r="F441" i="10"/>
  <c r="F440" i="10"/>
  <c r="F439" i="10"/>
  <c r="F438" i="10"/>
  <c r="F437" i="10"/>
  <c r="F436" i="10"/>
  <c r="F435" i="10"/>
  <c r="F434" i="10"/>
  <c r="F433" i="10"/>
  <c r="F432" i="10"/>
  <c r="F431" i="10"/>
  <c r="F430" i="10"/>
  <c r="F429" i="10"/>
  <c r="F428" i="10"/>
  <c r="F427" i="10"/>
  <c r="F426" i="10"/>
  <c r="F425" i="10"/>
  <c r="F424" i="10"/>
  <c r="F423" i="10"/>
  <c r="F422" i="10"/>
  <c r="F421" i="10"/>
  <c r="F420" i="10"/>
  <c r="F419" i="10"/>
  <c r="F418" i="10"/>
  <c r="F417" i="10"/>
  <c r="F416" i="10"/>
  <c r="F415" i="10"/>
  <c r="F414" i="10"/>
  <c r="F413" i="10"/>
  <c r="F412" i="10"/>
  <c r="F411" i="10"/>
  <c r="F410" i="10"/>
  <c r="F409" i="10"/>
  <c r="F408" i="10"/>
  <c r="F407" i="10"/>
  <c r="F406" i="10"/>
  <c r="F405" i="10"/>
  <c r="F404" i="10"/>
  <c r="F403" i="10"/>
  <c r="F402" i="10"/>
  <c r="F401" i="10"/>
  <c r="F400" i="10"/>
  <c r="F399" i="10"/>
  <c r="F398" i="10"/>
  <c r="F397" i="10"/>
  <c r="F396" i="10"/>
  <c r="F395" i="10"/>
  <c r="F394" i="10"/>
  <c r="F393" i="10"/>
  <c r="F392" i="10"/>
  <c r="F391" i="10"/>
  <c r="F390" i="10"/>
  <c r="F389" i="10"/>
  <c r="F388" i="10"/>
  <c r="F387" i="10"/>
  <c r="F386" i="10"/>
  <c r="F385" i="10"/>
  <c r="F384" i="10"/>
  <c r="F383" i="10"/>
  <c r="F382" i="10"/>
  <c r="F381" i="10"/>
  <c r="F380" i="10"/>
  <c r="F379" i="10"/>
  <c r="F378" i="10"/>
  <c r="F377" i="10"/>
  <c r="F376" i="10"/>
  <c r="F375" i="10"/>
  <c r="F374" i="10"/>
  <c r="F373" i="10"/>
  <c r="F372" i="10"/>
  <c r="F371" i="10"/>
  <c r="F370" i="10"/>
  <c r="F369" i="10"/>
  <c r="F368" i="10"/>
  <c r="F367" i="10"/>
  <c r="F366" i="10"/>
  <c r="F365" i="10"/>
  <c r="F364" i="10"/>
  <c r="F363" i="10"/>
  <c r="F362" i="10"/>
  <c r="F361" i="10"/>
  <c r="F360" i="10"/>
  <c r="F359" i="10"/>
  <c r="F358" i="10"/>
  <c r="F357" i="10"/>
  <c r="F356" i="10"/>
  <c r="F355" i="10"/>
  <c r="F354" i="10"/>
  <c r="F353" i="10"/>
  <c r="F352" i="10"/>
  <c r="F351" i="10"/>
  <c r="F350" i="10"/>
  <c r="F349" i="10"/>
  <c r="F348" i="10"/>
  <c r="F347" i="10"/>
  <c r="F346" i="10"/>
  <c r="F960" i="10"/>
  <c r="F952" i="10"/>
  <c r="F944" i="10"/>
  <c r="F936" i="10"/>
  <c r="F928" i="10"/>
  <c r="F920" i="10"/>
  <c r="F912" i="10"/>
  <c r="F904" i="10"/>
  <c r="F896" i="10"/>
  <c r="F888" i="10"/>
  <c r="F880" i="10"/>
  <c r="F872" i="10"/>
  <c r="F864" i="10"/>
  <c r="F856" i="10"/>
  <c r="F848" i="10"/>
  <c r="F840" i="10"/>
  <c r="F832" i="10"/>
  <c r="F824" i="10"/>
  <c r="F816" i="10"/>
  <c r="F808" i="10"/>
  <c r="F800" i="10"/>
  <c r="F792" i="10"/>
  <c r="F784" i="10"/>
  <c r="F776" i="10"/>
  <c r="F768" i="10"/>
  <c r="F760" i="10"/>
  <c r="F752" i="10"/>
  <c r="F744" i="10"/>
  <c r="F736" i="10"/>
  <c r="F728" i="10"/>
  <c r="F720" i="10"/>
  <c r="F712" i="10"/>
  <c r="F704" i="10"/>
  <c r="F696" i="10"/>
  <c r="F688" i="10"/>
  <c r="F680" i="10"/>
  <c r="F672" i="10"/>
  <c r="F664" i="10"/>
  <c r="F656" i="10"/>
  <c r="F648" i="10"/>
  <c r="F959" i="10"/>
  <c r="F951" i="10"/>
  <c r="F943" i="10"/>
  <c r="F935" i="10"/>
  <c r="F927" i="10"/>
  <c r="F919" i="10"/>
  <c r="F911" i="10"/>
  <c r="F903" i="10"/>
  <c r="F895" i="10"/>
  <c r="F887" i="10"/>
  <c r="F879" i="10"/>
  <c r="F871" i="10"/>
  <c r="F863" i="10"/>
  <c r="F855" i="10"/>
  <c r="F847" i="10"/>
  <c r="F839" i="10"/>
  <c r="F831" i="10"/>
  <c r="F823" i="10"/>
  <c r="F815" i="10"/>
  <c r="F807" i="10"/>
  <c r="F799" i="10"/>
  <c r="F791" i="10"/>
  <c r="F783" i="10"/>
  <c r="F775" i="10"/>
  <c r="F767" i="10"/>
  <c r="F759" i="10"/>
  <c r="F751" i="10"/>
  <c r="F743" i="10"/>
  <c r="F735" i="10"/>
  <c r="F727" i="10"/>
  <c r="F719" i="10"/>
  <c r="F711" i="10"/>
  <c r="F703" i="10"/>
  <c r="F695" i="10"/>
  <c r="F687" i="10"/>
  <c r="F679" i="10"/>
  <c r="F671" i="10"/>
  <c r="F663" i="10"/>
  <c r="F655" i="10"/>
  <c r="F644" i="10"/>
  <c r="F958" i="10"/>
  <c r="F950" i="10"/>
  <c r="F942" i="10"/>
  <c r="F934" i="10"/>
  <c r="F926" i="10"/>
  <c r="F918" i="10"/>
  <c r="F910" i="10"/>
  <c r="F902" i="10"/>
  <c r="F894" i="10"/>
  <c r="F886" i="10"/>
  <c r="F878" i="10"/>
  <c r="F870" i="10"/>
  <c r="F862" i="10"/>
  <c r="F854" i="10"/>
  <c r="F846" i="10"/>
  <c r="F838" i="10"/>
  <c r="F830" i="10"/>
  <c r="F822" i="10"/>
  <c r="F814" i="10"/>
  <c r="F806" i="10"/>
  <c r="F798" i="10"/>
  <c r="F790" i="10"/>
  <c r="F782" i="10"/>
  <c r="F774" i="10"/>
  <c r="F766" i="10"/>
  <c r="F758" i="10"/>
  <c r="F750" i="10"/>
  <c r="F742" i="10"/>
  <c r="F734" i="10"/>
  <c r="F726" i="10"/>
  <c r="F718" i="10"/>
  <c r="F710" i="10"/>
  <c r="F702" i="10"/>
  <c r="F694" i="10"/>
  <c r="F686" i="10"/>
  <c r="F678" i="10"/>
  <c r="F670" i="10"/>
  <c r="F662" i="10"/>
  <c r="F654" i="10"/>
  <c r="F647" i="10"/>
  <c r="F949" i="10"/>
  <c r="F885" i="10"/>
  <c r="F821" i="10"/>
  <c r="F757" i="10"/>
  <c r="F693" i="10"/>
  <c r="F18" i="10"/>
  <c r="F941" i="10"/>
  <c r="F877" i="10"/>
  <c r="F813" i="10"/>
  <c r="F749" i="10"/>
  <c r="F685" i="10"/>
  <c r="F19" i="10"/>
  <c r="F933" i="10"/>
  <c r="F869" i="10"/>
  <c r="F805" i="10"/>
  <c r="F741" i="10"/>
  <c r="F677" i="10"/>
  <c r="F20" i="10"/>
  <c r="F893" i="10"/>
  <c r="F925" i="10"/>
  <c r="F861" i="10"/>
  <c r="F797" i="10"/>
  <c r="F733" i="10"/>
  <c r="F669" i="10"/>
  <c r="F21" i="10"/>
  <c r="F917" i="10"/>
  <c r="F853" i="10"/>
  <c r="F789" i="10"/>
  <c r="F725" i="10"/>
  <c r="F661" i="10"/>
  <c r="F345" i="10"/>
  <c r="F344" i="10"/>
  <c r="F343" i="10"/>
  <c r="F342" i="10"/>
  <c r="F341" i="10"/>
  <c r="F340" i="10"/>
  <c r="F339" i="10"/>
  <c r="F338" i="10"/>
  <c r="F337" i="10"/>
  <c r="F336" i="10"/>
  <c r="F335" i="10"/>
  <c r="F334" i="10"/>
  <c r="F333" i="10"/>
  <c r="F332" i="10"/>
  <c r="F331" i="10"/>
  <c r="F330" i="10"/>
  <c r="F329" i="10"/>
  <c r="F328" i="10"/>
  <c r="F327" i="10"/>
  <c r="F326" i="10"/>
  <c r="F325" i="10"/>
  <c r="F324" i="10"/>
  <c r="F323" i="10"/>
  <c r="F322" i="10"/>
  <c r="F321" i="10"/>
  <c r="F320" i="10"/>
  <c r="F319" i="10"/>
  <c r="F318" i="10"/>
  <c r="F317" i="10"/>
  <c r="F316" i="10"/>
  <c r="F315" i="10"/>
  <c r="F314" i="10"/>
  <c r="F313" i="10"/>
  <c r="F312" i="10"/>
  <c r="F311" i="10"/>
  <c r="F310" i="10"/>
  <c r="F309" i="10"/>
  <c r="F308" i="10"/>
  <c r="F307" i="10"/>
  <c r="F306" i="10"/>
  <c r="F305" i="10"/>
  <c r="F304" i="10"/>
  <c r="F303" i="10"/>
  <c r="F302" i="10"/>
  <c r="F301" i="10"/>
  <c r="F300" i="10"/>
  <c r="F299" i="10"/>
  <c r="F298" i="10"/>
  <c r="F297" i="10"/>
  <c r="F296" i="10"/>
  <c r="F295" i="10"/>
  <c r="F294" i="10"/>
  <c r="F293" i="10"/>
  <c r="F292" i="10"/>
  <c r="F291" i="10"/>
  <c r="F290" i="10"/>
  <c r="F289" i="10"/>
  <c r="F288" i="10"/>
  <c r="F287" i="10"/>
  <c r="F286" i="10"/>
  <c r="F285" i="10"/>
  <c r="F284" i="10"/>
  <c r="F283" i="10"/>
  <c r="F282" i="10"/>
  <c r="F281" i="10"/>
  <c r="F280" i="10"/>
  <c r="F279" i="10"/>
  <c r="F278" i="10"/>
  <c r="F277" i="10"/>
  <c r="F276" i="10"/>
  <c r="F275" i="10"/>
  <c r="F274" i="10"/>
  <c r="F273" i="10"/>
  <c r="F272" i="10"/>
  <c r="F271" i="10"/>
  <c r="F270" i="10"/>
  <c r="F269" i="10"/>
  <c r="F268" i="10"/>
  <c r="F267" i="10"/>
  <c r="F266" i="10"/>
  <c r="F265" i="10"/>
  <c r="F264" i="10"/>
  <c r="F263" i="10"/>
  <c r="F262" i="10"/>
  <c r="F261" i="10"/>
  <c r="F260" i="10"/>
  <c r="F259" i="10"/>
  <c r="F258" i="10"/>
  <c r="F257" i="10"/>
  <c r="F256" i="10"/>
  <c r="F255" i="10"/>
  <c r="F254" i="10"/>
  <c r="F253" i="10"/>
  <c r="F252" i="10"/>
  <c r="F251" i="10"/>
  <c r="F250" i="10"/>
  <c r="F249" i="10"/>
  <c r="F248" i="10"/>
  <c r="F247" i="10"/>
  <c r="F246" i="10"/>
  <c r="F245" i="10"/>
  <c r="F244" i="10"/>
  <c r="F243" i="10"/>
  <c r="F242" i="10"/>
  <c r="F241" i="10"/>
  <c r="F240" i="10"/>
  <c r="F239" i="10"/>
  <c r="F238" i="10"/>
  <c r="F237" i="10"/>
  <c r="F236" i="10"/>
  <c r="F235" i="10"/>
  <c r="F234" i="10"/>
  <c r="F233" i="10"/>
  <c r="F232" i="10"/>
  <c r="F231" i="10"/>
  <c r="F230" i="10"/>
  <c r="F229" i="10"/>
  <c r="F228" i="10"/>
  <c r="F227" i="10"/>
  <c r="F226" i="10"/>
  <c r="F225" i="10"/>
  <c r="F224" i="10"/>
  <c r="F223" i="10"/>
  <c r="F222" i="10"/>
  <c r="F221" i="10"/>
  <c r="F220" i="10"/>
  <c r="F219" i="10"/>
  <c r="F218" i="10"/>
  <c r="F217" i="10"/>
  <c r="F216" i="10"/>
  <c r="F215" i="10"/>
  <c r="F214" i="10"/>
  <c r="F213" i="10"/>
  <c r="F212" i="10"/>
  <c r="F211" i="10"/>
  <c r="F210" i="10"/>
  <c r="F209" i="10"/>
  <c r="F208" i="10"/>
  <c r="F207" i="10"/>
  <c r="F206" i="10"/>
  <c r="F205" i="10"/>
  <c r="F204" i="10"/>
  <c r="F203" i="10"/>
  <c r="F202" i="10"/>
  <c r="F201" i="10"/>
  <c r="F200" i="10"/>
  <c r="F199" i="10"/>
  <c r="F198" i="10"/>
  <c r="F197" i="10"/>
  <c r="F196" i="10"/>
  <c r="F195" i="10"/>
  <c r="F194" i="10"/>
  <c r="F193" i="10"/>
  <c r="F192" i="10"/>
  <c r="F191" i="10"/>
  <c r="F190" i="10"/>
  <c r="F189" i="10"/>
  <c r="F188" i="10"/>
  <c r="F187" i="10"/>
  <c r="F186" i="10"/>
  <c r="F185" i="10"/>
  <c r="F184" i="10"/>
  <c r="F183" i="10"/>
  <c r="F182" i="10"/>
  <c r="F181" i="10"/>
  <c r="F180" i="10"/>
  <c r="F179" i="10"/>
  <c r="F178" i="10"/>
  <c r="F177" i="10"/>
  <c r="F176" i="10"/>
  <c r="F175" i="10"/>
  <c r="F174" i="10"/>
  <c r="F173" i="10"/>
  <c r="F172" i="10"/>
  <c r="F171" i="10"/>
  <c r="F170" i="10"/>
  <c r="F169" i="10"/>
  <c r="F168" i="10"/>
  <c r="F167" i="10"/>
  <c r="F166" i="10"/>
  <c r="F165" i="10"/>
  <c r="F164" i="10"/>
  <c r="F163" i="10"/>
  <c r="F162" i="10"/>
  <c r="F161" i="10"/>
  <c r="F160" i="10"/>
  <c r="F159" i="10"/>
  <c r="F158" i="10"/>
  <c r="F157" i="10"/>
  <c r="F156" i="10"/>
  <c r="F155" i="10"/>
  <c r="F154" i="10"/>
  <c r="F153" i="10"/>
  <c r="F152" i="10"/>
  <c r="F151" i="10"/>
  <c r="F150" i="10"/>
  <c r="F149" i="10"/>
  <c r="F148" i="10"/>
  <c r="F147" i="10"/>
  <c r="F146" i="10"/>
  <c r="F145" i="10"/>
  <c r="F144" i="10"/>
  <c r="F143" i="10"/>
  <c r="F142" i="10"/>
  <c r="F141" i="10"/>
  <c r="F140" i="10"/>
  <c r="F139" i="10"/>
  <c r="F138" i="10"/>
  <c r="F137" i="10"/>
  <c r="F136" i="10"/>
  <c r="F135" i="10"/>
  <c r="F134" i="10"/>
  <c r="F133" i="10"/>
  <c r="F132" i="10"/>
  <c r="F131" i="10"/>
  <c r="F130" i="10"/>
  <c r="F129" i="10"/>
  <c r="F128" i="10"/>
  <c r="F127" i="10"/>
  <c r="F126" i="10"/>
  <c r="F125" i="10"/>
  <c r="F124" i="10"/>
  <c r="F123" i="10"/>
  <c r="F122" i="10"/>
  <c r="F121" i="10"/>
  <c r="F120" i="10"/>
  <c r="F119" i="10"/>
  <c r="F118" i="10"/>
  <c r="F117" i="10"/>
  <c r="F116" i="10"/>
  <c r="F115" i="10"/>
  <c r="F114" i="10"/>
  <c r="F113" i="10"/>
  <c r="F112" i="10"/>
  <c r="F111" i="10"/>
  <c r="F110" i="10"/>
  <c r="F109" i="10"/>
  <c r="F108" i="10"/>
  <c r="F107" i="10"/>
  <c r="F106" i="10"/>
  <c r="F105" i="10"/>
  <c r="F104" i="10"/>
  <c r="F103" i="10"/>
  <c r="F102" i="10"/>
  <c r="F101" i="10"/>
  <c r="F100" i="10"/>
  <c r="F99" i="10"/>
  <c r="F98" i="10"/>
  <c r="F97" i="10"/>
  <c r="F96" i="10"/>
  <c r="F95" i="10"/>
  <c r="F94" i="10"/>
  <c r="F93" i="10"/>
  <c r="F92" i="10"/>
  <c r="F91" i="10"/>
  <c r="F90" i="10"/>
  <c r="F89" i="10"/>
  <c r="F88" i="10"/>
  <c r="F87" i="10"/>
  <c r="F86" i="10"/>
  <c r="F85" i="10"/>
  <c r="F84" i="10"/>
  <c r="F83" i="10"/>
  <c r="F82" i="10"/>
  <c r="F81" i="10"/>
  <c r="F80" i="10"/>
  <c r="F79" i="10"/>
  <c r="F78" i="10"/>
  <c r="F77" i="10"/>
  <c r="F76" i="10"/>
  <c r="F75" i="10"/>
  <c r="F74" i="10"/>
  <c r="F73" i="10"/>
  <c r="F72" i="10"/>
  <c r="F71" i="10"/>
  <c r="F70" i="10"/>
  <c r="F69" i="10"/>
  <c r="F68" i="10"/>
  <c r="F67" i="10"/>
  <c r="F66" i="10"/>
  <c r="F65" i="10"/>
  <c r="F64" i="10"/>
  <c r="F63" i="10"/>
  <c r="F62" i="10"/>
  <c r="F61" i="10"/>
  <c r="F60" i="10"/>
  <c r="F59" i="10"/>
  <c r="F58" i="10"/>
  <c r="F57" i="10"/>
  <c r="F56" i="10"/>
  <c r="F55" i="10"/>
  <c r="F54" i="10"/>
  <c r="F53" i="10"/>
  <c r="F52" i="10"/>
  <c r="F51" i="10"/>
  <c r="F50" i="10"/>
  <c r="F49" i="10"/>
  <c r="F48" i="10"/>
  <c r="F47" i="10"/>
  <c r="F46" i="10"/>
  <c r="F45" i="10"/>
  <c r="F44" i="10"/>
  <c r="F43" i="10"/>
  <c r="F42" i="10"/>
  <c r="F41" i="10"/>
  <c r="F40" i="10"/>
  <c r="F39" i="10"/>
  <c r="F38" i="10"/>
  <c r="F37" i="10"/>
  <c r="F36" i="10"/>
  <c r="F35" i="10"/>
  <c r="F34" i="10"/>
  <c r="F33" i="10"/>
  <c r="F32" i="10"/>
  <c r="F31" i="10"/>
  <c r="F30" i="10"/>
  <c r="F29" i="10"/>
  <c r="F28" i="10"/>
  <c r="F27" i="10"/>
  <c r="F26" i="10"/>
  <c r="F25" i="10"/>
  <c r="F24" i="10"/>
  <c r="F23" i="10"/>
  <c r="F22" i="10"/>
  <c r="F957" i="10"/>
  <c r="F909" i="10"/>
  <c r="F845" i="10"/>
  <c r="F781" i="10"/>
  <c r="F717" i="10"/>
  <c r="F653" i="10"/>
  <c r="F901" i="10"/>
  <c r="F837" i="10"/>
  <c r="F773" i="10"/>
  <c r="F709" i="10"/>
  <c r="F829" i="10"/>
  <c r="F765" i="10"/>
  <c r="F701" i="10"/>
  <c r="F17" i="10"/>
  <c r="BC2015" i="11"/>
  <c r="BC1846" i="11"/>
  <c r="BC1740" i="11"/>
  <c r="BC1582" i="11"/>
  <c r="BC1471" i="11"/>
  <c r="BC1365" i="11"/>
  <c r="BC1231" i="11"/>
  <c r="BC1101" i="11"/>
  <c r="BC1824" i="11"/>
  <c r="BC1671" i="11"/>
  <c r="BC1568" i="11"/>
  <c r="BC1463" i="11"/>
  <c r="BC1374" i="11"/>
  <c r="BC1248" i="11"/>
  <c r="BC1956" i="11"/>
  <c r="BC1821" i="11"/>
  <c r="BC1616" i="11"/>
  <c r="BC1405" i="11"/>
  <c r="BC1261" i="11"/>
  <c r="BC1091" i="11"/>
  <c r="BC970" i="11"/>
  <c r="BC791" i="11"/>
  <c r="BC617" i="11"/>
  <c r="BC1975" i="11"/>
  <c r="BC1720" i="11"/>
  <c r="BC1526" i="11"/>
  <c r="BC1302" i="11"/>
  <c r="BC1141" i="11"/>
  <c r="BC1058" i="11"/>
  <c r="BC953" i="11"/>
  <c r="BC1997" i="11"/>
  <c r="BC1743" i="11"/>
  <c r="BC1585" i="11"/>
  <c r="BC1408" i="11"/>
  <c r="BC1204" i="11"/>
  <c r="BC1021" i="11"/>
  <c r="BC858" i="11"/>
  <c r="BC679" i="11"/>
  <c r="BC580" i="11"/>
  <c r="BC415" i="11"/>
  <c r="BC269" i="11"/>
  <c r="BC153" i="11"/>
  <c r="BC46" i="11"/>
  <c r="BC1932" i="11"/>
  <c r="BC1790" i="11"/>
  <c r="BC1901" i="11"/>
  <c r="BC1721" i="11"/>
  <c r="BC1497" i="11"/>
  <c r="BC1291" i="11"/>
  <c r="BC1016" i="11"/>
  <c r="BC2008" i="11"/>
  <c r="BC1843" i="11"/>
  <c r="BC1707" i="11"/>
  <c r="BC1566" i="11"/>
  <c r="BC1464" i="11"/>
  <c r="BC1358" i="11"/>
  <c r="BC1218" i="11"/>
  <c r="BC2007" i="11"/>
  <c r="BC1814" i="11"/>
  <c r="BC1661" i="11"/>
  <c r="BC1558" i="11"/>
  <c r="BC1453" i="11"/>
  <c r="BC1364" i="11"/>
  <c r="BC1239" i="11"/>
  <c r="BC1950" i="11"/>
  <c r="BC1817" i="11"/>
  <c r="BC1562" i="11"/>
  <c r="BC1379" i="11"/>
  <c r="BC1230" i="11"/>
  <c r="BC1078" i="11"/>
  <c r="BC938" i="11"/>
  <c r="BC788" i="11"/>
  <c r="BC613" i="11"/>
  <c r="BC1955" i="11"/>
  <c r="BC1710" i="11"/>
  <c r="BC1508" i="11"/>
  <c r="BC1292" i="11"/>
  <c r="BC1137" i="11"/>
  <c r="BC1052" i="11"/>
  <c r="BC950" i="11"/>
  <c r="BC1994" i="11"/>
  <c r="BC1736" i="11"/>
  <c r="BC1581" i="11"/>
  <c r="BC1367" i="11"/>
  <c r="BC1185" i="11"/>
  <c r="BC993" i="11"/>
  <c r="BC855" i="11"/>
  <c r="BC672" i="11"/>
  <c r="BC570" i="11"/>
  <c r="BC405" i="11"/>
  <c r="BC262" i="11"/>
  <c r="BC146" i="11"/>
  <c r="BC29" i="11"/>
  <c r="BC1925" i="11"/>
  <c r="BC2010" i="11"/>
  <c r="BC1894" i="11"/>
  <c r="BC1676" i="11"/>
  <c r="BC1490" i="11"/>
  <c r="BC1273" i="11"/>
  <c r="BC992" i="11"/>
  <c r="BC889" i="11"/>
  <c r="BC724" i="11"/>
  <c r="BC579" i="11"/>
  <c r="BC432" i="11"/>
  <c r="BC328" i="11"/>
  <c r="BC228" i="11"/>
  <c r="BC101" i="11"/>
  <c r="BC1795" i="11"/>
  <c r="BC1466" i="11"/>
  <c r="BC1173" i="11"/>
  <c r="BC920" i="11"/>
  <c r="BC713" i="11"/>
  <c r="BC459" i="11"/>
  <c r="BC263" i="11"/>
  <c r="BC132" i="11"/>
  <c r="BC1988" i="11"/>
  <c r="BC1611" i="11"/>
  <c r="BC1332" i="11"/>
  <c r="BC1073" i="11"/>
  <c r="BC803" i="11"/>
  <c r="BC646" i="11"/>
  <c r="BC517" i="11"/>
  <c r="BC317" i="11"/>
  <c r="BC86" i="11"/>
  <c r="BC1874" i="11"/>
  <c r="BC1725" i="11"/>
  <c r="BC1480" i="11"/>
  <c r="BC1328" i="11"/>
  <c r="BC1065" i="11"/>
  <c r="BC878" i="11"/>
  <c r="BC685" i="11"/>
  <c r="BC433" i="11"/>
  <c r="BC245" i="11"/>
  <c r="BC1959" i="11"/>
  <c r="BC1694" i="11"/>
  <c r="BC1890" i="11"/>
  <c r="BC1809" i="11"/>
  <c r="BC1662" i="11"/>
  <c r="BC1530" i="11"/>
  <c r="BC1422" i="11"/>
  <c r="BC1881" i="11"/>
  <c r="BC1785" i="11"/>
  <c r="BC1629" i="11"/>
  <c r="BC1487" i="11"/>
  <c r="BC1410" i="11"/>
  <c r="BC1259" i="11"/>
  <c r="BC1139" i="11"/>
  <c r="BC1870" i="11"/>
  <c r="BC1726" i="11"/>
  <c r="BC1603" i="11"/>
  <c r="BC1493" i="11"/>
  <c r="BC1409" i="11"/>
  <c r="BC1295" i="11"/>
  <c r="BC1121" i="11"/>
  <c r="BC1897" i="11"/>
  <c r="BC1660" i="11"/>
  <c r="BC1496" i="11"/>
  <c r="BC1310" i="11"/>
  <c r="BC1117" i="11"/>
  <c r="BC1019" i="11"/>
  <c r="BC851" i="11"/>
  <c r="BC702" i="11"/>
  <c r="BC550" i="11"/>
  <c r="BC1803" i="11"/>
  <c r="BC1638" i="11"/>
  <c r="BC1428" i="11"/>
  <c r="BC1208" i="11"/>
  <c r="BC1083" i="11"/>
  <c r="BC989" i="11"/>
  <c r="BC883" i="11"/>
  <c r="BC1888" i="11"/>
  <c r="BC1658" i="11"/>
  <c r="BC1476" i="11"/>
  <c r="BC1262" i="11"/>
  <c r="BC1084" i="11"/>
  <c r="BC914" i="11"/>
  <c r="BC738" i="11"/>
  <c r="BC604" i="11"/>
  <c r="BC451" i="11"/>
  <c r="BC326" i="11"/>
  <c r="BC185" i="11"/>
  <c r="BC78" i="11"/>
  <c r="BC1954" i="11"/>
  <c r="BC1847" i="11"/>
  <c r="BC1940" i="11"/>
  <c r="BC1805" i="11"/>
  <c r="BC1552" i="11"/>
  <c r="BC1417" i="11"/>
  <c r="BC1069" i="11"/>
  <c r="BC2005" i="11"/>
  <c r="BC1788" i="11"/>
  <c r="BC1559" i="11"/>
  <c r="BC1413" i="11"/>
  <c r="BC1234" i="11"/>
  <c r="BC1923" i="11"/>
  <c r="BC1729" i="11"/>
  <c r="BC1574" i="11"/>
  <c r="BC1434" i="11"/>
  <c r="BC1305" i="11"/>
  <c r="BC1979" i="11"/>
  <c r="BC1738" i="11"/>
  <c r="BC1506" i="11"/>
  <c r="BC1265" i="11"/>
  <c r="BC1056" i="11"/>
  <c r="BC868" i="11"/>
  <c r="BC666" i="11"/>
  <c r="BC1908" i="11"/>
  <c r="BC1641" i="11"/>
  <c r="BC1312" i="11"/>
  <c r="BC1123" i="11"/>
  <c r="BC999" i="11"/>
  <c r="BC2004" i="11"/>
  <c r="BC1684" i="11"/>
  <c r="BC1502" i="11"/>
  <c r="BC1212" i="11"/>
  <c r="BC949" i="11"/>
  <c r="BC749" i="11"/>
  <c r="BC587" i="11"/>
  <c r="BC358" i="11"/>
  <c r="BC192" i="11"/>
  <c r="BC50" i="11"/>
  <c r="BC1867" i="11"/>
  <c r="BC1947" i="11"/>
  <c r="BC1742" i="11"/>
  <c r="BC1446" i="11"/>
  <c r="BC1145" i="11"/>
  <c r="BC913" i="11"/>
  <c r="BC772" i="11"/>
  <c r="BC603" i="11"/>
  <c r="BC426" i="11"/>
  <c r="BC306" i="11"/>
  <c r="BC204" i="11"/>
  <c r="BC59" i="11"/>
  <c r="BC1651" i="11"/>
  <c r="BC1283" i="11"/>
  <c r="BC1044" i="11"/>
  <c r="BC754" i="11"/>
  <c r="BC514" i="11"/>
  <c r="BC280" i="11"/>
  <c r="BC136" i="11"/>
  <c r="BC1985" i="11"/>
  <c r="BC1561" i="11"/>
  <c r="BC1287" i="11"/>
  <c r="BC964" i="11"/>
  <c r="BC726" i="11"/>
  <c r="BC576" i="11"/>
  <c r="BC380" i="11"/>
  <c r="BC154" i="11"/>
  <c r="BC1953" i="11"/>
  <c r="BC1732" i="11"/>
  <c r="BC1492" i="11"/>
  <c r="BC1316" i="11"/>
  <c r="BC1017" i="11"/>
  <c r="BC838" i="11"/>
  <c r="BC541" i="11"/>
  <c r="BC337" i="11"/>
  <c r="BC124" i="11"/>
  <c r="BC1804" i="11"/>
  <c r="BC1607" i="11"/>
  <c r="BC1797" i="11"/>
  <c r="BC1571" i="11"/>
  <c r="BC1300" i="11"/>
  <c r="BC1024" i="11"/>
  <c r="BC756" i="11"/>
  <c r="BC561" i="11"/>
  <c r="BC406" i="11"/>
  <c r="BC241" i="11"/>
  <c r="BC70" i="11"/>
  <c r="BC1876" i="11"/>
  <c r="BC1777" i="11"/>
  <c r="BC1280" i="11"/>
  <c r="BC981" i="11"/>
  <c r="BC589" i="11"/>
  <c r="BC369" i="11"/>
  <c r="BC1972" i="11"/>
  <c r="BC1770" i="11"/>
  <c r="BC1546" i="11"/>
  <c r="BC1407" i="11"/>
  <c r="BC1207" i="11"/>
  <c r="BC1917" i="11"/>
  <c r="BC1719" i="11"/>
  <c r="BC1548" i="11"/>
  <c r="BC1424" i="11"/>
  <c r="BC1286" i="11"/>
  <c r="BC1928" i="11"/>
  <c r="BC1711" i="11"/>
  <c r="BC1457" i="11"/>
  <c r="BC1209" i="11"/>
  <c r="BC1046" i="11"/>
  <c r="BC848" i="11"/>
  <c r="BC606" i="11"/>
  <c r="BC1905" i="11"/>
  <c r="BC1615" i="11"/>
  <c r="BC1285" i="11"/>
  <c r="BC1119" i="11"/>
  <c r="BC976" i="11"/>
  <c r="BC1991" i="11"/>
  <c r="BC1680" i="11"/>
  <c r="BC1451" i="11"/>
  <c r="BC1175" i="11"/>
  <c r="BC928" i="11"/>
  <c r="BC722" i="11"/>
  <c r="BC560" i="11"/>
  <c r="BC352" i="11"/>
  <c r="BC178" i="11"/>
  <c r="BC1864" i="11"/>
  <c r="BC1934" i="11"/>
  <c r="BC1665" i="11"/>
  <c r="BC1443" i="11"/>
  <c r="BC1037" i="11"/>
  <c r="BC899" i="11"/>
  <c r="BC734" i="11"/>
  <c r="BC562" i="11"/>
  <c r="BC417" i="11"/>
  <c r="BC303" i="11"/>
  <c r="BC191" i="11"/>
  <c r="BC52" i="11"/>
  <c r="BC1600" i="11"/>
  <c r="BC1272" i="11"/>
  <c r="BC1025" i="11"/>
  <c r="BC751" i="11"/>
  <c r="BC508" i="11"/>
  <c r="BC277" i="11"/>
  <c r="BC128" i="11"/>
  <c r="BC1982" i="11"/>
  <c r="BC1528" i="11"/>
  <c r="BC1211" i="11"/>
  <c r="BC924" i="11"/>
  <c r="BC719" i="11"/>
  <c r="BC566" i="11"/>
  <c r="BC351" i="11"/>
  <c r="BC117" i="11"/>
  <c r="BC1913" i="11"/>
  <c r="BC1728" i="11"/>
  <c r="BC1439" i="11"/>
  <c r="BC1308" i="11"/>
  <c r="BC1013" i="11"/>
  <c r="BC834" i="11"/>
  <c r="BC537" i="11"/>
  <c r="BC323" i="11"/>
  <c r="BC74" i="11"/>
  <c r="BC1776" i="11"/>
  <c r="BC1593" i="11"/>
  <c r="BC1791" i="11"/>
  <c r="BC1556" i="11"/>
  <c r="BC1282" i="11"/>
  <c r="BC1020" i="11"/>
  <c r="BC746" i="11"/>
  <c r="BC554" i="11"/>
  <c r="BC386" i="11"/>
  <c r="BC234" i="11"/>
  <c r="BC67" i="11"/>
  <c r="BC1873" i="11"/>
  <c r="BC1697" i="11"/>
  <c r="BC1214" i="11"/>
  <c r="BC978" i="11"/>
  <c r="BC574" i="11"/>
  <c r="BC366" i="11"/>
  <c r="BC1871" i="11"/>
  <c r="BC1689" i="11"/>
  <c r="BC1484" i="11"/>
  <c r="BC1341" i="11"/>
  <c r="BC1159" i="11"/>
  <c r="BC1851" i="11"/>
  <c r="BC1631" i="11"/>
  <c r="BC1522" i="11"/>
  <c r="BC1390" i="11"/>
  <c r="BC1213" i="11"/>
  <c r="BC1903" i="11"/>
  <c r="BC1642" i="11"/>
  <c r="BC1357" i="11"/>
  <c r="BC1135" i="11"/>
  <c r="BC1000" i="11"/>
  <c r="BC1818" i="11"/>
  <c r="BC1645" i="11"/>
  <c r="BC1448" i="11"/>
  <c r="BC1274" i="11"/>
  <c r="BC1126" i="11"/>
  <c r="BC1766" i="11"/>
  <c r="BC1609" i="11"/>
  <c r="BC1483" i="11"/>
  <c r="BC1343" i="11"/>
  <c r="BC1131" i="11"/>
  <c r="BC1860" i="11"/>
  <c r="BC1534" i="11"/>
  <c r="BC1317" i="11"/>
  <c r="BC1102" i="11"/>
  <c r="BC901" i="11"/>
  <c r="BC741" i="11"/>
  <c r="BC2003" i="11"/>
  <c r="BC1687" i="11"/>
  <c r="BC1477" i="11"/>
  <c r="BC1169" i="11"/>
  <c r="BC1031" i="11"/>
  <c r="BC900" i="11"/>
  <c r="BC1828" i="11"/>
  <c r="BC1560" i="11"/>
  <c r="BC1303" i="11"/>
  <c r="BC1057" i="11"/>
  <c r="BC837" i="11"/>
  <c r="BC626" i="11"/>
  <c r="BC430" i="11"/>
  <c r="BC239" i="11"/>
  <c r="BC109" i="11"/>
  <c r="BC1938" i="11"/>
  <c r="BC1999" i="11"/>
  <c r="BC1827" i="11"/>
  <c r="BC1946" i="11"/>
  <c r="BC1655" i="11"/>
  <c r="BC1385" i="11"/>
  <c r="BC1132" i="11"/>
  <c r="BC1887" i="11"/>
  <c r="BC1626" i="11"/>
  <c r="BC1372" i="11"/>
  <c r="BC1105" i="11"/>
  <c r="BC1688" i="11"/>
  <c r="BC1470" i="11"/>
  <c r="BC1258" i="11"/>
  <c r="BC1856" i="11"/>
  <c r="BC1429" i="11"/>
  <c r="BC1098" i="11"/>
  <c r="BC811" i="11"/>
  <c r="BC556" i="11"/>
  <c r="BC1663" i="11"/>
  <c r="BC1264" i="11"/>
  <c r="BC1061" i="11"/>
  <c r="BC870" i="11"/>
  <c r="BC1666" i="11"/>
  <c r="BC1322" i="11"/>
  <c r="BC977" i="11"/>
  <c r="BC682" i="11"/>
  <c r="BC499" i="11"/>
  <c r="BC219" i="11"/>
  <c r="BC1978" i="11"/>
  <c r="BC1793" i="11"/>
  <c r="BC1753" i="11"/>
  <c r="BC1440" i="11"/>
  <c r="BC982" i="11"/>
  <c r="BC828" i="11"/>
  <c r="BC635" i="11"/>
  <c r="BC462" i="11"/>
  <c r="BC296" i="11"/>
  <c r="BC166" i="11"/>
  <c r="BC1921" i="11"/>
  <c r="BC1420" i="11"/>
  <c r="BC1090" i="11"/>
  <c r="BC736" i="11"/>
  <c r="BC421" i="11"/>
  <c r="BC206" i="11"/>
  <c r="BC68" i="11"/>
  <c r="BC1618" i="11"/>
  <c r="BC1180" i="11"/>
  <c r="BC882" i="11"/>
  <c r="BC650" i="11"/>
  <c r="BC437" i="11"/>
  <c r="BC210" i="11"/>
  <c r="BC1896" i="11"/>
  <c r="BC1686" i="11"/>
  <c r="BC1378" i="11"/>
  <c r="BC1122" i="11"/>
  <c r="BC875" i="11"/>
  <c r="BC479" i="11"/>
  <c r="BC273" i="11"/>
  <c r="BC1942" i="11"/>
  <c r="BC1647" i="11"/>
  <c r="BC1862" i="11"/>
  <c r="BC1515" i="11"/>
  <c r="BC1229" i="11"/>
  <c r="BC908" i="11"/>
  <c r="BC649" i="11"/>
  <c r="BC423" i="11"/>
  <c r="BC205" i="11"/>
  <c r="BC43" i="11"/>
  <c r="BC1970" i="11"/>
  <c r="BC1445" i="11"/>
  <c r="BC1014" i="11"/>
  <c r="BC539" i="11"/>
  <c r="BC346" i="11"/>
  <c r="BC163" i="11"/>
  <c r="BC1701" i="11"/>
  <c r="BC1288" i="11"/>
  <c r="BC918" i="11"/>
  <c r="BC752" i="11"/>
  <c r="BC621" i="11"/>
  <c r="BC290" i="11"/>
  <c r="BC30" i="11"/>
  <c r="BC1533" i="11"/>
  <c r="BC942" i="11"/>
  <c r="BC703" i="11"/>
  <c r="BC434" i="11"/>
  <c r="BC145" i="11"/>
  <c r="BC1745" i="11"/>
  <c r="BC1370" i="11"/>
  <c r="BC930" i="11"/>
  <c r="BC658" i="11"/>
  <c r="BC368" i="11"/>
  <c r="BC25" i="11"/>
  <c r="BC1815" i="11"/>
  <c r="BC1523" i="11"/>
  <c r="BC1263" i="11"/>
  <c r="BC1883" i="11"/>
  <c r="BC1606" i="11"/>
  <c r="BC1412" i="11"/>
  <c r="BC1125" i="11"/>
  <c r="BC1675" i="11"/>
  <c r="BC1313" i="11"/>
  <c r="BC1029" i="11"/>
  <c r="BC748" i="11"/>
  <c r="BC1914" i="11"/>
  <c r="BC1505" i="11"/>
  <c r="BC1172" i="11"/>
  <c r="BC1008" i="11"/>
  <c r="BC1922" i="11"/>
  <c r="BC1564" i="11"/>
  <c r="BC1216" i="11"/>
  <c r="BC911" i="11"/>
  <c r="BC643" i="11"/>
  <c r="BC373" i="11"/>
  <c r="BC140" i="11"/>
  <c r="BC1941" i="11"/>
  <c r="BC1974" i="11"/>
  <c r="BC1587" i="11"/>
  <c r="BC1294" i="11"/>
  <c r="BC958" i="11"/>
  <c r="BC782" i="11"/>
  <c r="BC555" i="11"/>
  <c r="BC391" i="11"/>
  <c r="BC271" i="11"/>
  <c r="BC135" i="11"/>
  <c r="BC1714" i="11"/>
  <c r="BC1268" i="11"/>
  <c r="BC939" i="11"/>
  <c r="BC654" i="11"/>
  <c r="BC341" i="11"/>
  <c r="BC162" i="11"/>
  <c r="BC1949" i="11"/>
  <c r="BC1427" i="11"/>
  <c r="BC1118" i="11"/>
  <c r="BC793" i="11"/>
  <c r="BC598" i="11"/>
  <c r="BC344" i="11"/>
  <c r="BC82" i="11"/>
  <c r="BC1838" i="11"/>
  <c r="BC1579" i="11"/>
  <c r="BC1347" i="11"/>
  <c r="BC1010" i="11"/>
  <c r="BC789" i="11"/>
  <c r="BC443" i="11"/>
  <c r="BC216" i="11"/>
  <c r="BC1859" i="11"/>
  <c r="BC1575" i="11"/>
  <c r="BC1769" i="11"/>
  <c r="BC1426" i="11"/>
  <c r="BC1082" i="11"/>
  <c r="BC813" i="11"/>
  <c r="BC516" i="11"/>
  <c r="BC319" i="11"/>
  <c r="BC127" i="11"/>
  <c r="BC1971" i="11"/>
  <c r="BC1835" i="11"/>
  <c r="BC1192" i="11"/>
  <c r="BC798" i="11"/>
  <c r="BC448" i="11"/>
  <c r="BC298" i="11"/>
  <c r="BC38" i="11"/>
  <c r="BC1623" i="11"/>
  <c r="BC1088" i="11"/>
  <c r="BC863" i="11"/>
  <c r="BC718" i="11"/>
  <c r="BC543" i="11"/>
  <c r="BC171" i="11"/>
  <c r="BC1786" i="11"/>
  <c r="BC1307" i="11"/>
  <c r="BC820" i="11"/>
  <c r="BC577" i="11"/>
  <c r="BC334" i="11"/>
  <c r="BC91" i="11"/>
  <c r="BC1633" i="11"/>
  <c r="BC1217" i="11"/>
  <c r="BC808" i="11"/>
  <c r="BC584" i="11"/>
  <c r="BC345" i="11"/>
  <c r="BC1884" i="11"/>
  <c r="BC1517" i="11"/>
  <c r="BC1193" i="11"/>
  <c r="BC1706" i="11"/>
  <c r="BC1437" i="11"/>
  <c r="BC1111" i="11"/>
  <c r="BC1541" i="11"/>
  <c r="BC1170" i="11"/>
  <c r="BC841" i="11"/>
  <c r="BC1984" i="11"/>
  <c r="BC1498" i="11"/>
  <c r="BC1127" i="11"/>
  <c r="BC910" i="11"/>
  <c r="BC1858" i="11"/>
  <c r="BC1481" i="11"/>
  <c r="BC1166" i="11"/>
  <c r="BC1644" i="11"/>
  <c r="BC1421" i="11"/>
  <c r="BC2011" i="11"/>
  <c r="BC1527" i="11"/>
  <c r="BC1120" i="11"/>
  <c r="BC785" i="11"/>
  <c r="BC1952" i="11"/>
  <c r="BC1495" i="11"/>
  <c r="BC1116" i="11"/>
  <c r="BC907" i="11"/>
  <c r="BC1643" i="11"/>
  <c r="BC1254" i="11"/>
  <c r="BC865" i="11"/>
  <c r="BC540" i="11"/>
  <c r="BC249" i="11"/>
  <c r="BC1966" i="11"/>
  <c r="BC1990" i="11"/>
  <c r="BC1555" i="11"/>
  <c r="BC1187" i="11"/>
  <c r="BC854" i="11"/>
  <c r="BC628" i="11"/>
  <c r="BC394" i="11"/>
  <c r="BC248" i="11"/>
  <c r="BC1500" i="11"/>
  <c r="BC1048" i="11"/>
  <c r="BC675" i="11"/>
  <c r="BC307" i="11"/>
  <c r="BC104" i="11"/>
  <c r="BC1654" i="11"/>
  <c r="BC1164" i="11"/>
  <c r="BC830" i="11"/>
  <c r="BC552" i="11"/>
  <c r="BC286" i="11"/>
  <c r="BC2002" i="11"/>
  <c r="BC1682" i="11"/>
  <c r="BC1350" i="11"/>
  <c r="BC1003" i="11"/>
  <c r="BC743" i="11"/>
  <c r="BC314" i="11"/>
  <c r="BC1924" i="11"/>
  <c r="BC1632" i="11"/>
  <c r="BC1709" i="11"/>
  <c r="BC1311" i="11"/>
  <c r="BC945" i="11"/>
  <c r="BC624" i="11"/>
  <c r="BC343" i="11"/>
  <c r="BC106" i="11"/>
  <c r="BC1844" i="11"/>
  <c r="BC1572" i="11"/>
  <c r="BC996" i="11"/>
  <c r="BC483" i="11"/>
  <c r="BC260" i="11"/>
  <c r="BC1875" i="11"/>
  <c r="BC1342" i="11"/>
  <c r="BC903" i="11"/>
  <c r="BC729" i="11"/>
  <c r="BC503" i="11"/>
  <c r="BC75" i="11"/>
  <c r="BC1544" i="11"/>
  <c r="BC874" i="11"/>
  <c r="BC581" i="11"/>
  <c r="BC264" i="11"/>
  <c r="BC1958" i="11"/>
  <c r="BC1414" i="11"/>
  <c r="BC897" i="11"/>
  <c r="BC591" i="11"/>
  <c r="BC138" i="11"/>
  <c r="BC1765" i="11"/>
  <c r="BC1232" i="11"/>
  <c r="BC893" i="11"/>
  <c r="BC688" i="11"/>
  <c r="BC444" i="11"/>
  <c r="BC161" i="11"/>
  <c r="BC1695" i="11"/>
  <c r="BC1235" i="11"/>
  <c r="BC873" i="11"/>
  <c r="BC1570" i="11"/>
  <c r="BC925" i="11"/>
  <c r="BC243" i="11"/>
  <c r="BC1861" i="11"/>
  <c r="BC822" i="11"/>
  <c r="BC28" i="11"/>
  <c r="BC1767" i="11"/>
  <c r="BC1419" i="11"/>
  <c r="BC1892" i="11"/>
  <c r="BC1578" i="11"/>
  <c r="BC1336" i="11"/>
  <c r="BC1900" i="11"/>
  <c r="BC1361" i="11"/>
  <c r="BC1032" i="11"/>
  <c r="BC692" i="11"/>
  <c r="BC1744" i="11"/>
  <c r="BC1418" i="11"/>
  <c r="BC1041" i="11"/>
  <c r="BC1929" i="11"/>
  <c r="BC1672" i="11"/>
  <c r="BC1306" i="11"/>
  <c r="BC1802" i="11"/>
  <c r="BC1529" i="11"/>
  <c r="BC1276" i="11"/>
  <c r="BC1763" i="11"/>
  <c r="BC1296" i="11"/>
  <c r="BC935" i="11"/>
  <c r="BC592" i="11"/>
  <c r="BC1677" i="11"/>
  <c r="BC1249" i="11"/>
  <c r="BC969" i="11"/>
  <c r="BC1837" i="11"/>
  <c r="BC1441" i="11"/>
  <c r="BC1035" i="11"/>
  <c r="BC656" i="11"/>
  <c r="BC349" i="11"/>
  <c r="BC112" i="11"/>
  <c r="BC1850" i="11"/>
  <c r="BC1820" i="11"/>
  <c r="BC1373" i="11"/>
  <c r="BC948" i="11"/>
  <c r="BC671" i="11"/>
  <c r="BC520" i="11"/>
  <c r="BC309" i="11"/>
  <c r="BC152" i="11"/>
  <c r="BC1679" i="11"/>
  <c r="BC1203" i="11"/>
  <c r="BC796" i="11"/>
  <c r="BC427" i="11"/>
  <c r="BC181" i="11"/>
  <c r="BC1907" i="11"/>
  <c r="BC1382" i="11"/>
  <c r="BC975" i="11"/>
  <c r="BC657" i="11"/>
  <c r="BC390" i="11"/>
  <c r="BC48" i="11"/>
  <c r="BC1801" i="11"/>
  <c r="BC1398" i="11"/>
  <c r="BC1160" i="11"/>
  <c r="BC806" i="11"/>
  <c r="BC440" i="11"/>
  <c r="BC139" i="11"/>
  <c r="BC1690" i="11"/>
  <c r="BC1866" i="11"/>
  <c r="BC1468" i="11"/>
  <c r="BC1047" i="11"/>
  <c r="BC708" i="11"/>
  <c r="BC488" i="11"/>
  <c r="BC255" i="11"/>
  <c r="BC22" i="11"/>
  <c r="BC1832" i="11"/>
  <c r="BC1140" i="11"/>
  <c r="BC644" i="11"/>
  <c r="BC357" i="11"/>
  <c r="BC96" i="11"/>
  <c r="BC1537" i="11"/>
  <c r="BC1030" i="11"/>
  <c r="BC790" i="11"/>
  <c r="BC640" i="11"/>
  <c r="BC253" i="11"/>
  <c r="BC1758" i="11"/>
  <c r="BC1196" i="11"/>
  <c r="BC725" i="11"/>
  <c r="BC438" i="11"/>
  <c r="BC134" i="11"/>
  <c r="BC1598" i="11"/>
  <c r="BC1150" i="11"/>
  <c r="BC717" i="11"/>
  <c r="BC371" i="11"/>
  <c r="BC2013" i="11"/>
  <c r="BC1491" i="11"/>
  <c r="BC1068" i="11"/>
  <c r="BC731" i="11"/>
  <c r="BC542" i="11"/>
  <c r="BC304" i="11"/>
  <c r="BC1772" i="11"/>
  <c r="BC1356" i="11"/>
  <c r="BC952" i="11"/>
  <c r="BC1685" i="11"/>
  <c r="BC1148" i="11"/>
  <c r="BC593" i="11"/>
  <c r="BC69" i="11"/>
  <c r="BC1109" i="11"/>
  <c r="BC389" i="11"/>
  <c r="BC1849" i="11"/>
  <c r="BC1320" i="11"/>
  <c r="BC1628" i="11"/>
  <c r="BC1315" i="11"/>
  <c r="BC1513" i="11"/>
  <c r="BC990" i="11"/>
  <c r="BC1816" i="11"/>
  <c r="BC1252" i="11"/>
  <c r="BC890" i="11"/>
  <c r="BC1524" i="11"/>
  <c r="BC1081" i="11"/>
  <c r="BC620" i="11"/>
  <c r="BC275" i="11"/>
  <c r="BC1960" i="11"/>
  <c r="BC1839" i="11"/>
  <c r="BC1436" i="11"/>
  <c r="BC927" i="11"/>
  <c r="BC642" i="11"/>
  <c r="BC385" i="11"/>
  <c r="BC180" i="11"/>
  <c r="BC1752" i="11"/>
  <c r="BC1153" i="11"/>
  <c r="BC706" i="11"/>
  <c r="BC242" i="11"/>
  <c r="BC60" i="11"/>
  <c r="BC1386" i="11"/>
  <c r="BC902" i="11"/>
  <c r="BC594" i="11"/>
  <c r="BC238" i="11"/>
  <c r="BC1841" i="11"/>
  <c r="BC1423" i="11"/>
  <c r="BC1079" i="11"/>
  <c r="BC760" i="11"/>
  <c r="BC266" i="11"/>
  <c r="BC1773" i="11"/>
  <c r="BC1927" i="11"/>
  <c r="BC1415" i="11"/>
  <c r="BC956" i="11"/>
  <c r="BC565" i="11"/>
  <c r="BC282" i="11"/>
  <c r="BC33" i="11"/>
  <c r="BC1619" i="11"/>
  <c r="BC1055" i="11"/>
  <c r="BC431" i="11"/>
  <c r="BC183" i="11"/>
  <c r="BC1630" i="11"/>
  <c r="BC961" i="11"/>
  <c r="BC732" i="11"/>
  <c r="BC350" i="11"/>
  <c r="BC26" i="11"/>
  <c r="BC1225" i="11"/>
  <c r="BC707" i="11"/>
  <c r="BC294" i="11"/>
  <c r="BC1792" i="11"/>
  <c r="BC1279" i="11"/>
  <c r="BC739" i="11"/>
  <c r="BC362" i="11"/>
  <c r="BC1799" i="11"/>
  <c r="BC1221" i="11"/>
  <c r="BC800" i="11"/>
  <c r="BC611" i="11"/>
  <c r="BC244" i="11"/>
  <c r="BC1708" i="11"/>
  <c r="BC1108" i="11"/>
  <c r="BC1957" i="11"/>
  <c r="BC1178" i="11"/>
  <c r="BC487" i="11"/>
  <c r="BC1869" i="11"/>
  <c r="BC777" i="11"/>
  <c r="BC1783" i="11"/>
  <c r="BC1309" i="11"/>
  <c r="BC338" i="11"/>
  <c r="BC1789" i="11"/>
  <c r="BC1002" i="11"/>
  <c r="BC476" i="11"/>
  <c r="BC196" i="11"/>
  <c r="BC997" i="11"/>
  <c r="BC481" i="11"/>
  <c r="BC1521" i="11"/>
  <c r="BC922" i="11"/>
  <c r="BC533" i="11"/>
  <c r="BC1774" i="11"/>
  <c r="BC967" i="11"/>
  <c r="BC418" i="11"/>
  <c r="BC1787" i="11"/>
  <c r="BC1401" i="11"/>
  <c r="BC645" i="11"/>
  <c r="BC335" i="11"/>
  <c r="BC1794" i="11"/>
  <c r="BC1070" i="11"/>
  <c r="BC422" i="11"/>
  <c r="BC1967" i="11"/>
  <c r="BC1093" i="11"/>
  <c r="BC442" i="11"/>
  <c r="BC1996" i="11"/>
  <c r="BC1326" i="11"/>
  <c r="BC805" i="11"/>
  <c r="BC285" i="11"/>
  <c r="BC1683" i="11"/>
  <c r="BC792" i="11"/>
  <c r="BC463" i="11"/>
  <c r="BC97" i="11"/>
  <c r="BC1812" i="11"/>
  <c r="BC1256" i="11"/>
  <c r="BC1625" i="11"/>
  <c r="BC1233" i="11"/>
  <c r="BC1509" i="11"/>
  <c r="BC891" i="11"/>
  <c r="BC1806" i="11"/>
  <c r="BC1226" i="11"/>
  <c r="BC850" i="11"/>
  <c r="BC1520" i="11"/>
  <c r="BC963" i="11"/>
  <c r="BC597" i="11"/>
  <c r="BC229" i="11"/>
  <c r="BC1935" i="11"/>
  <c r="BC1836" i="11"/>
  <c r="BC1366" i="11"/>
  <c r="BC896" i="11"/>
  <c r="BC625" i="11"/>
  <c r="BC372" i="11"/>
  <c r="BC170" i="11"/>
  <c r="BC1576" i="11"/>
  <c r="BC1107" i="11"/>
  <c r="BC629" i="11"/>
  <c r="BC235" i="11"/>
  <c r="BC56" i="11"/>
  <c r="BC1371" i="11"/>
  <c r="BC872" i="11"/>
  <c r="BC545" i="11"/>
  <c r="BC220" i="11"/>
  <c r="BC1834" i="11"/>
  <c r="BC1395" i="11"/>
  <c r="BC1051" i="11"/>
  <c r="BC667" i="11"/>
  <c r="BC252" i="11"/>
  <c r="BC1762" i="11"/>
  <c r="BC1848" i="11"/>
  <c r="BC1331" i="11"/>
  <c r="BC923" i="11"/>
  <c r="BC510" i="11"/>
  <c r="BC276" i="11"/>
  <c r="BC1987" i="11"/>
  <c r="BC1589" i="11"/>
  <c r="BC954" i="11"/>
  <c r="BC410" i="11"/>
  <c r="BC167" i="11"/>
  <c r="BC1525" i="11"/>
  <c r="BC957" i="11"/>
  <c r="BC711" i="11"/>
  <c r="BC331" i="11"/>
  <c r="BC1948" i="11"/>
  <c r="BC1096" i="11"/>
  <c r="BC651" i="11"/>
  <c r="BC256" i="11"/>
  <c r="BC1761" i="11"/>
  <c r="BC1186" i="11"/>
  <c r="BC710" i="11"/>
  <c r="BC359" i="11"/>
  <c r="BC1610" i="11"/>
  <c r="BC1182" i="11"/>
  <c r="BC781" i="11"/>
  <c r="BC509" i="11"/>
  <c r="BC236" i="11"/>
  <c r="BC1656" i="11"/>
  <c r="BC1099" i="11"/>
  <c r="BC1833" i="11"/>
  <c r="BC1144" i="11"/>
  <c r="BC425" i="11"/>
  <c r="BC1699" i="11"/>
  <c r="BC665" i="11"/>
  <c r="BC1760" i="11"/>
  <c r="BC1271" i="11"/>
  <c r="BC322" i="11"/>
  <c r="BC1733" i="11"/>
  <c r="BC919" i="11"/>
  <c r="BC473" i="11"/>
  <c r="BC76" i="11"/>
  <c r="BC951" i="11"/>
  <c r="BC472" i="11"/>
  <c r="BC1475" i="11"/>
  <c r="BC845" i="11"/>
  <c r="BC522" i="11"/>
  <c r="BC1731" i="11"/>
  <c r="BC955" i="11"/>
  <c r="BC370" i="11"/>
  <c r="BC1784" i="11"/>
  <c r="BC1369" i="11"/>
  <c r="BC633" i="11"/>
  <c r="BC295" i="11"/>
  <c r="BC1617" i="11"/>
  <c r="BC1015" i="11"/>
  <c r="BC401" i="11"/>
  <c r="BC1936" i="11"/>
  <c r="BC1053" i="11"/>
  <c r="BC408" i="11"/>
  <c r="BC1977" i="11"/>
  <c r="BC1255" i="11"/>
  <c r="BC780" i="11"/>
  <c r="BC257" i="11"/>
  <c r="BC1657" i="11"/>
  <c r="BC784" i="11"/>
  <c r="BC399" i="11"/>
  <c r="BC80" i="11"/>
  <c r="BC1800" i="11"/>
  <c r="BC1240" i="11"/>
  <c r="BC1584" i="11"/>
  <c r="BC1188" i="11"/>
  <c r="BC1433" i="11"/>
  <c r="BC888" i="11"/>
  <c r="BC1748" i="11"/>
  <c r="BC1165" i="11"/>
  <c r="BC1951" i="11"/>
  <c r="BC1444" i="11"/>
  <c r="BC921" i="11"/>
  <c r="BC590" i="11"/>
  <c r="BC209" i="11"/>
  <c r="BC1895" i="11"/>
  <c r="BC1830" i="11"/>
  <c r="BC1219" i="11"/>
  <c r="BC885" i="11"/>
  <c r="BC607" i="11"/>
  <c r="BC360" i="11"/>
  <c r="BC159" i="11"/>
  <c r="BC1569" i="11"/>
  <c r="BC1094" i="11"/>
  <c r="BC614" i="11"/>
  <c r="BC224" i="11"/>
  <c r="BC20" i="11"/>
  <c r="BC1359" i="11"/>
  <c r="BC846" i="11"/>
  <c r="BC534" i="11"/>
  <c r="BC188" i="11"/>
  <c r="BC1831" i="11"/>
  <c r="BC1392" i="11"/>
  <c r="BC1006" i="11"/>
  <c r="BC558" i="11"/>
  <c r="BC227" i="11"/>
  <c r="BC1755" i="11"/>
  <c r="BC1782" i="11"/>
  <c r="BC1324" i="11"/>
  <c r="BC860" i="11"/>
  <c r="BC507" i="11"/>
  <c r="BC258" i="11"/>
  <c r="BC1931" i="11"/>
  <c r="BC1577" i="11"/>
  <c r="BC809" i="11"/>
  <c r="BC395" i="11"/>
  <c r="BC99" i="11"/>
  <c r="BC1460" i="11"/>
  <c r="BC931" i="11"/>
  <c r="BC699" i="11"/>
  <c r="BC313" i="11"/>
  <c r="BC1889" i="11"/>
  <c r="BC1026" i="11"/>
  <c r="BC600" i="11"/>
  <c r="BC237" i="11"/>
  <c r="BC1704" i="11"/>
  <c r="BC1179" i="11"/>
  <c r="BC662" i="11"/>
  <c r="BC308" i="11"/>
  <c r="BC1602" i="11"/>
  <c r="BC1104" i="11"/>
  <c r="BC758" i="11"/>
  <c r="BC457" i="11"/>
  <c r="BC200" i="11"/>
  <c r="BC1652" i="11"/>
  <c r="BC1012" i="11"/>
  <c r="BC1822" i="11"/>
  <c r="BC1086" i="11"/>
  <c r="BC409" i="11"/>
  <c r="BC1549" i="11"/>
  <c r="BC615" i="11"/>
  <c r="BC1751" i="11"/>
  <c r="BC1199" i="11"/>
  <c r="BC315" i="11"/>
  <c r="BC1573" i="11"/>
  <c r="BC818" i="11"/>
  <c r="BC470" i="11"/>
  <c r="BC72" i="11"/>
  <c r="BC947" i="11"/>
  <c r="BC466" i="11"/>
  <c r="BC1467" i="11"/>
  <c r="BC836" i="11"/>
  <c r="BC456" i="11"/>
  <c r="BC1438" i="11"/>
  <c r="BC857" i="11"/>
  <c r="BC259" i="11"/>
  <c r="BC1781" i="11"/>
  <c r="BC1604" i="11"/>
  <c r="BC1995" i="11"/>
  <c r="BC1499" i="11"/>
  <c r="BC1909" i="11"/>
  <c r="BC1269" i="11"/>
  <c r="BC761" i="11"/>
  <c r="BC1659" i="11"/>
  <c r="BC1077" i="11"/>
  <c r="BC1825" i="11"/>
  <c r="BC1318" i="11"/>
  <c r="BC844" i="11"/>
  <c r="BC518" i="11"/>
  <c r="BC129" i="11"/>
  <c r="BC1813" i="11"/>
  <c r="BC1621" i="11"/>
  <c r="BC1162" i="11"/>
  <c r="BC816" i="11"/>
  <c r="BC526" i="11"/>
  <c r="BC293" i="11"/>
  <c r="BC84" i="11"/>
  <c r="BC1455" i="11"/>
  <c r="BC906" i="11"/>
  <c r="BC531" i="11"/>
  <c r="BC177" i="11"/>
  <c r="BC1717" i="11"/>
  <c r="BC1138" i="11"/>
  <c r="BC747" i="11"/>
  <c r="BC452" i="11"/>
  <c r="BC44" i="11"/>
  <c r="BC1702" i="11"/>
  <c r="BC1335" i="11"/>
  <c r="BC960" i="11"/>
  <c r="BC449" i="11"/>
  <c r="BC40" i="11"/>
  <c r="BC1639" i="11"/>
  <c r="BC1705" i="11"/>
  <c r="BC1250" i="11"/>
  <c r="BC795" i="11"/>
  <c r="BC485" i="11"/>
  <c r="BC176" i="11"/>
  <c r="BC1840" i="11"/>
  <c r="BC1383" i="11"/>
  <c r="BC693" i="11"/>
  <c r="BC339" i="11"/>
  <c r="BC1976" i="11"/>
  <c r="BC1299" i="11"/>
  <c r="BC859" i="11"/>
  <c r="BC670" i="11"/>
  <c r="BC230" i="11"/>
  <c r="BC1595" i="11"/>
  <c r="BC847" i="11"/>
  <c r="BC495" i="11"/>
  <c r="BC149" i="11"/>
  <c r="BC1588" i="11"/>
  <c r="BC1033" i="11"/>
  <c r="BC557" i="11"/>
  <c r="BC98" i="11"/>
  <c r="BC1539" i="11"/>
  <c r="BC1050" i="11"/>
  <c r="BC695" i="11"/>
  <c r="BC419" i="11"/>
  <c r="BC57" i="11"/>
  <c r="BC1399" i="11"/>
  <c r="BC941" i="11"/>
  <c r="BC1637" i="11"/>
  <c r="BC856" i="11"/>
  <c r="BC116" i="11"/>
  <c r="BC1368" i="11"/>
  <c r="BC381" i="11"/>
  <c r="BC1494" i="11"/>
  <c r="BC797" i="11"/>
  <c r="BC193" i="11"/>
  <c r="BC1260" i="11"/>
  <c r="BC619" i="11"/>
  <c r="BC461" i="11"/>
  <c r="BC1351" i="11"/>
  <c r="BC827" i="11"/>
  <c r="BC321" i="11"/>
  <c r="BC1197" i="11"/>
  <c r="BC787" i="11"/>
  <c r="BC332" i="11"/>
  <c r="BC1210" i="11"/>
  <c r="BC807" i="11"/>
  <c r="BC182" i="11"/>
  <c r="BC1764" i="11"/>
  <c r="BC1842" i="11"/>
  <c r="BC1168" i="11"/>
  <c r="BC1106" i="11"/>
  <c r="BC1734" i="11"/>
  <c r="BC1018" i="11"/>
  <c r="BC1363" i="11"/>
  <c r="BC773" i="11"/>
  <c r="BC160" i="11"/>
  <c r="BC1993" i="11"/>
  <c r="BC1215" i="11"/>
  <c r="BC681" i="11"/>
  <c r="BC354" i="11"/>
  <c r="BC1943" i="11"/>
  <c r="BC986" i="11"/>
  <c r="BC387" i="11"/>
  <c r="BC1877" i="11"/>
  <c r="BC1076" i="11"/>
  <c r="BC528" i="11"/>
  <c r="BC2014" i="11"/>
  <c r="BC1375" i="11"/>
  <c r="BC864" i="11"/>
  <c r="BC184" i="11"/>
  <c r="BC1998" i="11"/>
  <c r="BC1304" i="11"/>
  <c r="BC701" i="11"/>
  <c r="BC201" i="11"/>
  <c r="BC1937" i="11"/>
  <c r="BC740" i="11"/>
  <c r="BC268" i="11"/>
  <c r="BC1349" i="11"/>
  <c r="BC794" i="11"/>
  <c r="BC305" i="11"/>
  <c r="BC1397" i="11"/>
  <c r="BC547" i="11"/>
  <c r="BC79" i="11"/>
  <c r="BC1080" i="11"/>
  <c r="BC482" i="11"/>
  <c r="BC1591" i="11"/>
  <c r="BC933" i="11"/>
  <c r="BC450" i="11"/>
  <c r="BC1811" i="11"/>
  <c r="BC994" i="11"/>
  <c r="BC1478" i="11"/>
  <c r="BC164" i="11"/>
  <c r="BC974" i="11"/>
  <c r="BC1747" i="11"/>
  <c r="BC501" i="11"/>
  <c r="BC1380" i="11"/>
  <c r="BC601" i="11"/>
  <c r="BC1551" i="11"/>
  <c r="BC630" i="11"/>
  <c r="BC1277" i="11"/>
  <c r="BC720" i="11"/>
  <c r="BC1337" i="11"/>
  <c r="BC683" i="11"/>
  <c r="BC1735" i="11"/>
  <c r="BC1236" i="11"/>
  <c r="BC480" i="11"/>
  <c r="BC61" i="11"/>
  <c r="BC1100" i="11"/>
  <c r="BC355" i="11"/>
  <c r="BC1703" i="11"/>
  <c r="BC668" i="11"/>
  <c r="BC141" i="11"/>
  <c r="BC1330" i="11"/>
  <c r="BC737" i="11"/>
  <c r="BC144" i="11"/>
  <c r="BC1154" i="11"/>
  <c r="BC478" i="11"/>
  <c r="BC118" i="11"/>
  <c r="BC687" i="11"/>
  <c r="BC684" i="11"/>
  <c r="BC475" i="11"/>
  <c r="BC1798" i="11"/>
  <c r="BC108" i="11"/>
  <c r="BC1489" i="11"/>
  <c r="BC909" i="11"/>
  <c r="BC1692" i="11"/>
  <c r="BC1756" i="11"/>
  <c r="BC1915" i="11"/>
  <c r="BC1072" i="11"/>
  <c r="BC1691" i="11"/>
  <c r="BC966" i="11"/>
  <c r="BC1355" i="11"/>
  <c r="BC709" i="11"/>
  <c r="BC157" i="11"/>
  <c r="BC1918" i="11"/>
  <c r="BC1191" i="11"/>
  <c r="BC661" i="11"/>
  <c r="BC348" i="11"/>
  <c r="BC1939" i="11"/>
  <c r="BC946" i="11"/>
  <c r="BC377" i="11"/>
  <c r="BC1852" i="11"/>
  <c r="BC1040" i="11"/>
  <c r="BC505" i="11"/>
  <c r="BC1969" i="11"/>
  <c r="BC1354" i="11"/>
  <c r="BC799" i="11"/>
  <c r="BC158" i="11"/>
  <c r="BC1981" i="11"/>
  <c r="BC1257" i="11"/>
  <c r="BC674" i="11"/>
  <c r="BC198" i="11"/>
  <c r="BC1898" i="11"/>
  <c r="BC715" i="11"/>
  <c r="BC226" i="11"/>
  <c r="BC1346" i="11"/>
  <c r="BC767" i="11"/>
  <c r="BC272" i="11"/>
  <c r="BC1387" i="11"/>
  <c r="BC535" i="11"/>
  <c r="BC54" i="11"/>
  <c r="BC1054" i="11"/>
  <c r="BC416" i="11"/>
  <c r="BC1554" i="11"/>
  <c r="BC877" i="11"/>
  <c r="BC447" i="11"/>
  <c r="BC1768" i="11"/>
  <c r="BC983" i="11"/>
  <c r="BC1314" i="11"/>
  <c r="BC155" i="11"/>
  <c r="BC915" i="11"/>
  <c r="BC1620" i="11"/>
  <c r="BC493" i="11"/>
  <c r="BC1376" i="11"/>
  <c r="BC588" i="11"/>
  <c r="BC1514" i="11"/>
  <c r="BC519" i="11"/>
  <c r="BC1228" i="11"/>
  <c r="BC1333" i="11"/>
  <c r="BC638" i="11"/>
  <c r="BC1723" i="11"/>
  <c r="BC1220" i="11"/>
  <c r="BC477" i="11"/>
  <c r="BC1930" i="11"/>
  <c r="BC987" i="11"/>
  <c r="BC251" i="11"/>
  <c r="BC1510" i="11"/>
  <c r="BC660" i="11"/>
  <c r="BC137" i="11"/>
  <c r="BC1251" i="11"/>
  <c r="BC35" i="11"/>
  <c r="BC1112" i="11"/>
  <c r="BC39" i="11"/>
  <c r="BC1601" i="11"/>
  <c r="BC1749" i="11"/>
  <c r="BC1906" i="11"/>
  <c r="BC1062" i="11"/>
  <c r="BC1608" i="11"/>
  <c r="BC940" i="11"/>
  <c r="BC1278" i="11"/>
  <c r="BC659" i="11"/>
  <c r="BC122" i="11"/>
  <c r="BC1904" i="11"/>
  <c r="BC1034" i="11"/>
  <c r="BC655" i="11"/>
  <c r="BC283" i="11"/>
  <c r="BC898" i="11"/>
  <c r="BC311" i="11"/>
  <c r="BC1667" i="11"/>
  <c r="BC1036" i="11"/>
  <c r="BC407" i="11"/>
  <c r="BC1855" i="11"/>
  <c r="BC1297" i="11"/>
  <c r="BC771" i="11"/>
  <c r="BC37" i="11"/>
  <c r="BC1965" i="11"/>
  <c r="BC1190" i="11"/>
  <c r="BC663" i="11"/>
  <c r="BC110" i="11"/>
  <c r="BC1886" i="11"/>
  <c r="BC686" i="11"/>
  <c r="BC214" i="11"/>
  <c r="BC1222" i="11"/>
  <c r="BC759" i="11"/>
  <c r="BC126" i="11"/>
  <c r="BC1362" i="11"/>
  <c r="BC492" i="11"/>
  <c r="BC2001" i="11"/>
  <c r="BC991" i="11"/>
  <c r="BC397" i="11"/>
  <c r="BC1511" i="11"/>
  <c r="BC829" i="11"/>
  <c r="BC412" i="11"/>
  <c r="BC1757" i="11"/>
  <c r="BC916" i="11"/>
  <c r="BC1284" i="11"/>
  <c r="BC869" i="11"/>
  <c r="BC1473" i="11"/>
  <c r="BC439" i="11"/>
  <c r="BC1244" i="11"/>
  <c r="BC572" i="11"/>
  <c r="BC1246" i="11"/>
  <c r="BC515" i="11"/>
  <c r="BC1133" i="11"/>
  <c r="BC608" i="11"/>
  <c r="BC1201" i="11"/>
  <c r="BC582" i="11"/>
  <c r="BC1718" i="11"/>
  <c r="BC1161" i="11"/>
  <c r="BC468" i="11"/>
  <c r="BC1826" i="11"/>
  <c r="BC904" i="11"/>
  <c r="BC247" i="11"/>
  <c r="BC538" i="11"/>
  <c r="BC27" i="11"/>
  <c r="BC1194" i="11"/>
  <c r="BC622" i="11"/>
  <c r="BC31" i="11"/>
  <c r="BC985" i="11"/>
  <c r="BC469" i="11"/>
  <c r="BC2012" i="11"/>
  <c r="BC1543" i="11"/>
  <c r="BC1746" i="11"/>
  <c r="BC1863" i="11"/>
  <c r="BC1009" i="11"/>
  <c r="BC1605" i="11"/>
  <c r="BC937" i="11"/>
  <c r="BC1167" i="11"/>
  <c r="BC653" i="11"/>
  <c r="BC92" i="11"/>
  <c r="BC1880" i="11"/>
  <c r="BC1023" i="11"/>
  <c r="BC652" i="11"/>
  <c r="BC274" i="11"/>
  <c r="BC1780" i="11"/>
  <c r="BC861" i="11"/>
  <c r="BC297" i="11"/>
  <c r="BC1622" i="11"/>
  <c r="BC383" i="11"/>
  <c r="BC1845" i="11"/>
  <c r="BC1198" i="11"/>
  <c r="BC764" i="11"/>
  <c r="BC19" i="11"/>
  <c r="BC1945" i="11"/>
  <c r="BC1113" i="11"/>
  <c r="BC568" i="11"/>
  <c r="BC85" i="11"/>
  <c r="BC1693" i="11"/>
  <c r="BC637" i="11"/>
  <c r="BC187" i="11"/>
  <c r="BC1163" i="11"/>
  <c r="BC744" i="11"/>
  <c r="BC115" i="11"/>
  <c r="BC489" i="11"/>
  <c r="BC1885" i="11"/>
  <c r="BC1435" i="11"/>
  <c r="BC1532" i="11"/>
  <c r="BC1681" i="11"/>
  <c r="BC768" i="11"/>
  <c r="BC1456" i="11"/>
  <c r="BC1902" i="11"/>
  <c r="BC1149" i="11"/>
  <c r="BC521" i="11"/>
  <c r="BC53" i="11"/>
  <c r="BC1624" i="11"/>
  <c r="BC968" i="11"/>
  <c r="BC546" i="11"/>
  <c r="BC231" i="11"/>
  <c r="BC1516" i="11"/>
  <c r="BC783" i="11"/>
  <c r="BC202" i="11"/>
  <c r="BC1469" i="11"/>
  <c r="BC757" i="11"/>
  <c r="BC320" i="11"/>
  <c r="BC1739" i="11"/>
  <c r="BC1183" i="11"/>
  <c r="BC455" i="11"/>
  <c r="BC1910" i="11"/>
  <c r="BC1713" i="11"/>
  <c r="BC1043" i="11"/>
  <c r="BC497" i="11"/>
  <c r="BC77" i="11"/>
  <c r="BC1394" i="11"/>
  <c r="BC532" i="11"/>
  <c r="BC1983" i="11"/>
  <c r="BC1074" i="11"/>
  <c r="BC689" i="11"/>
  <c r="BC58" i="11"/>
  <c r="BC973" i="11"/>
  <c r="BC413" i="11"/>
  <c r="BC1649" i="11"/>
  <c r="BC774" i="11"/>
  <c r="BC121" i="11"/>
  <c r="BC1298" i="11"/>
  <c r="BC698" i="11"/>
  <c r="BC375" i="11"/>
  <c r="BC1594" i="11"/>
  <c r="BC842" i="11"/>
  <c r="BC929" i="11"/>
  <c r="BC55" i="11"/>
  <c r="BC428" i="11"/>
  <c r="BC1403" i="11"/>
  <c r="BC254" i="11"/>
  <c r="BC1177" i="11"/>
  <c r="BC464" i="11"/>
  <c r="BC1171" i="11"/>
  <c r="BC340" i="11"/>
  <c r="BC959" i="11"/>
  <c r="BC356" i="11"/>
  <c r="BC1063" i="11"/>
  <c r="BC222" i="11"/>
  <c r="BC1538" i="11"/>
  <c r="BC1011" i="11"/>
  <c r="BC287" i="11"/>
  <c r="BC1377" i="11"/>
  <c r="BC723" i="11"/>
  <c r="BC190" i="11"/>
  <c r="BC1147" i="11"/>
  <c r="BC384" i="11"/>
  <c r="BC1712" i="11"/>
  <c r="BC1060" i="11"/>
  <c r="BC559" i="11"/>
  <c r="BC1771" i="11"/>
  <c r="BC763" i="11"/>
  <c r="BC288" i="11"/>
  <c r="BC1547" i="11"/>
  <c r="BC1474" i="11"/>
  <c r="BC1353" i="11"/>
  <c r="BC599" i="11"/>
  <c r="BC1722" i="11"/>
  <c r="BC810" i="11"/>
  <c r="BC1853" i="11"/>
  <c r="BC934" i="11"/>
  <c r="BC261" i="11"/>
  <c r="BC1227" i="11"/>
  <c r="BC107" i="11"/>
  <c r="BC716" i="11"/>
  <c r="BC23" i="11"/>
  <c r="BC971" i="11"/>
  <c r="BC1808" i="11"/>
  <c r="BC1089" i="11"/>
  <c r="BC299" i="11"/>
  <c r="BC1151" i="11"/>
  <c r="BC1933" i="11"/>
  <c r="BC835" i="11"/>
  <c r="BC1653" i="11"/>
  <c r="BC353" i="11"/>
  <c r="BC1345" i="11"/>
  <c r="BC49" i="11"/>
  <c r="BC980" i="11"/>
  <c r="BC267" i="11"/>
  <c r="BC1174" i="11"/>
  <c r="BC819" i="11"/>
  <c r="BC995" i="11"/>
  <c r="BC1323" i="11"/>
  <c r="BC32" i="11"/>
  <c r="BC392" i="11"/>
  <c r="BC680" i="11"/>
  <c r="BC926" i="11"/>
  <c r="BC1854" i="11"/>
  <c r="BC156" i="11"/>
  <c r="BC1281" i="11"/>
  <c r="BC169" i="11"/>
  <c r="BC1136" i="11"/>
  <c r="BC120" i="11"/>
  <c r="BC677" i="11"/>
  <c r="BC1627" i="11"/>
  <c r="BC776" i="11"/>
  <c r="BC1531" i="11"/>
  <c r="BC530" i="11"/>
  <c r="BC87" i="11"/>
  <c r="BC402" i="11"/>
  <c r="BC446" i="11"/>
  <c r="BC984" i="11"/>
  <c r="BC553" i="11"/>
  <c r="BC1007" i="11"/>
  <c r="BC333" i="11"/>
  <c r="BC1664" i="11"/>
  <c r="BC1146" i="11"/>
  <c r="BC1507" i="11"/>
  <c r="BC801" i="11"/>
  <c r="BC1865" i="11"/>
  <c r="BC1454" i="11"/>
  <c r="BC179" i="11"/>
  <c r="BC972" i="11"/>
  <c r="BC379" i="11"/>
  <c r="BC382" i="11"/>
  <c r="BC240" i="11"/>
  <c r="BC1778" i="11"/>
  <c r="BC1891" i="11"/>
  <c r="BC1184" i="11"/>
  <c r="BC1327" i="11"/>
  <c r="BC1152" i="11"/>
  <c r="BC1432" i="11"/>
  <c r="BC1329" i="11"/>
  <c r="BC586" i="11"/>
  <c r="BC1715" i="11"/>
  <c r="BC524" i="11"/>
  <c r="BC1810" i="11"/>
  <c r="BC839" i="11"/>
  <c r="BC221" i="11"/>
  <c r="BC1157" i="11"/>
  <c r="BC100" i="11"/>
  <c r="BC678" i="11"/>
  <c r="BC1759" i="11"/>
  <c r="BC912" i="11"/>
  <c r="BC1678" i="11"/>
  <c r="BC1039" i="11"/>
  <c r="BC292" i="11"/>
  <c r="BC1124" i="11"/>
  <c r="BC1754" i="11"/>
  <c r="BC696" i="11"/>
  <c r="BC1592" i="11"/>
  <c r="BC342" i="11"/>
  <c r="BC866" i="11"/>
  <c r="BC21" i="11"/>
  <c r="BC812" i="11"/>
  <c r="BC133" i="11"/>
  <c r="BC905" i="11"/>
  <c r="BC769" i="11"/>
  <c r="BC815" i="11"/>
  <c r="BC1155" i="11"/>
  <c r="BC1241" i="11"/>
  <c r="BC361" i="11"/>
  <c r="BC511" i="11"/>
  <c r="BC831" i="11"/>
  <c r="BC1129" i="11"/>
  <c r="BC143" i="11"/>
  <c r="BC1075" i="11"/>
  <c r="BC151" i="11"/>
  <c r="BC895" i="11"/>
  <c r="BC65" i="11"/>
  <c r="BC512" i="11"/>
  <c r="BC1501" i="11"/>
  <c r="BC575" i="11"/>
  <c r="BC1518" i="11"/>
  <c r="BC367" i="11"/>
  <c r="BC1344" i="11"/>
  <c r="BC1807" i="11"/>
  <c r="BC569" i="11"/>
  <c r="BC1669" i="11"/>
  <c r="BC436" i="11"/>
  <c r="BC2006" i="11"/>
  <c r="BC825" i="11"/>
  <c r="BC218" i="11"/>
  <c r="BC814" i="11"/>
  <c r="BC93" i="11"/>
  <c r="BC664" i="11"/>
  <c r="BC1698" i="11"/>
  <c r="BC894" i="11"/>
  <c r="BC1670" i="11"/>
  <c r="BC988" i="11"/>
  <c r="BC81" i="11"/>
  <c r="BC1085" i="11"/>
  <c r="BC1737" i="11"/>
  <c r="BC647" i="11"/>
  <c r="BC1540" i="11"/>
  <c r="BC233" i="11"/>
  <c r="BC862" i="11"/>
  <c r="BC2009" i="11"/>
  <c r="BC728" i="11"/>
  <c r="BC102" i="11"/>
  <c r="BC880" i="11"/>
  <c r="BC727" i="11"/>
  <c r="BC490" i="11"/>
  <c r="BC1045" i="11"/>
  <c r="BC1181" i="11"/>
  <c r="BC330" i="11"/>
  <c r="BC460" i="11"/>
  <c r="BC804" i="11"/>
  <c r="BC1115" i="11"/>
  <c r="BC1926" i="11"/>
  <c r="BC1042" i="11"/>
  <c r="BC113" i="11"/>
  <c r="BC765" i="11"/>
  <c r="BC1872" i="11"/>
  <c r="BC496" i="11"/>
  <c r="BC1452" i="11"/>
  <c r="BC567" i="11"/>
  <c r="BC1402" i="11"/>
  <c r="BC329" i="11"/>
  <c r="BC1200" i="11"/>
  <c r="BC1646" i="11"/>
  <c r="BC544" i="11"/>
  <c r="BC1612" i="11"/>
  <c r="BC424" i="11"/>
  <c r="BC1750" i="11"/>
  <c r="BC802" i="11"/>
  <c r="BC148" i="11"/>
  <c r="BC779" i="11"/>
  <c r="BC71" i="11"/>
  <c r="BC636" i="11"/>
  <c r="BC1596" i="11"/>
  <c r="BC548" i="11"/>
  <c r="BC1635" i="11"/>
  <c r="BC849" i="11"/>
  <c r="BC51" i="11"/>
  <c r="BC1066" i="11"/>
  <c r="BC1730" i="11"/>
  <c r="BC612" i="11"/>
  <c r="BC1267" i="11"/>
  <c r="BC174" i="11"/>
  <c r="BC770" i="11"/>
  <c r="BC1961" i="11"/>
  <c r="BC691" i="11"/>
  <c r="BC36" i="11"/>
  <c r="BC1986" i="11"/>
  <c r="BC641" i="11"/>
  <c r="BC225" i="11"/>
  <c r="BC714" i="11"/>
  <c r="BC1027" i="11"/>
  <c r="BC250" i="11"/>
  <c r="BC281" i="11"/>
  <c r="BC753" i="11"/>
  <c r="BC1059" i="11"/>
  <c r="BC1882" i="11"/>
  <c r="BC887" i="11"/>
  <c r="BC694" i="11"/>
  <c r="BC1868" i="11"/>
  <c r="BC364" i="11"/>
  <c r="BC1391" i="11"/>
  <c r="BC527" i="11"/>
  <c r="BC1237" i="11"/>
  <c r="BC278" i="11"/>
  <c r="BC1142" i="11"/>
  <c r="BC1636" i="11"/>
  <c r="BC1488" i="11"/>
  <c r="BC1597" i="11"/>
  <c r="BC1563" i="11"/>
  <c r="BC775" i="11"/>
  <c r="BC94" i="11"/>
  <c r="BC733" i="11"/>
  <c r="BC1583" i="11"/>
  <c r="BC632" i="11"/>
  <c r="BC1590" i="11"/>
  <c r="BC1553" i="11"/>
  <c r="BC826" i="11"/>
  <c r="BC47" i="11"/>
  <c r="BC596" i="11"/>
  <c r="BC1650" i="11"/>
  <c r="BC585" i="11"/>
  <c r="BC142" i="11"/>
  <c r="BC766" i="11"/>
  <c r="BC1916" i="11"/>
  <c r="BC673" i="11"/>
  <c r="BC1823" i="11"/>
  <c r="BC1968" i="11"/>
  <c r="BC217" i="11"/>
  <c r="BC648" i="11"/>
  <c r="BC1005" i="11"/>
  <c r="BC246" i="11"/>
  <c r="BC207" i="11"/>
  <c r="BC745" i="11"/>
  <c r="BC1878" i="11"/>
  <c r="BC616" i="11"/>
  <c r="BC83" i="11"/>
  <c r="BC602" i="11"/>
  <c r="BC1796" i="11"/>
  <c r="BC1334" i="11"/>
  <c r="BC325" i="11"/>
  <c r="BC1158" i="11"/>
  <c r="BC265" i="11"/>
  <c r="BC1857" i="11"/>
  <c r="BC1275" i="11"/>
  <c r="BC1156" i="11"/>
  <c r="BC310" i="11"/>
  <c r="BC1512" i="11"/>
  <c r="BC523" i="11"/>
  <c r="BC1992" i="11"/>
  <c r="BC573" i="11"/>
  <c r="BC1389" i="11"/>
  <c r="BC327" i="11"/>
  <c r="BC403" i="11"/>
  <c r="BC1674" i="11"/>
  <c r="BC705" i="11"/>
  <c r="BC1912" i="11"/>
  <c r="BC445" i="11"/>
  <c r="BC1128" i="11"/>
  <c r="BC513" i="11"/>
  <c r="BC817" i="11"/>
  <c r="BC1700" i="11"/>
  <c r="BC1459" i="11"/>
  <c r="BC639" i="11"/>
  <c r="BC1640" i="11"/>
  <c r="BC73" i="11"/>
  <c r="BC24" i="11"/>
  <c r="BC279" i="11"/>
  <c r="BC1206" i="11"/>
  <c r="BC62" i="11"/>
  <c r="BC441" i="11"/>
  <c r="BC840" i="11"/>
  <c r="BC1580" i="11"/>
  <c r="BC525" i="11"/>
  <c r="BC1381" i="11"/>
  <c r="BC474" i="11"/>
  <c r="BC212" i="11"/>
  <c r="BC1064" i="11"/>
  <c r="BC203" i="11"/>
  <c r="BC824" i="11"/>
  <c r="BC223" i="11"/>
  <c r="BC1542" i="11"/>
  <c r="BC1130" i="11"/>
  <c r="BC291" i="11"/>
  <c r="BC1504" i="11"/>
  <c r="BC486" i="11"/>
  <c r="BC1557" i="11"/>
  <c r="BC1301" i="11"/>
  <c r="BC300" i="11"/>
  <c r="BC393" i="11"/>
  <c r="BC1614" i="11"/>
  <c r="BC1819" i="11"/>
  <c r="BC376" i="11"/>
  <c r="BC1038" i="11"/>
  <c r="BC398" i="11"/>
  <c r="BC506" i="11"/>
  <c r="BC1266" i="11"/>
  <c r="BC631" i="11"/>
  <c r="BC1396" i="11"/>
  <c r="BC1964" i="11"/>
  <c r="BC189" i="11"/>
  <c r="BC1067" i="11"/>
  <c r="BC1727" i="11"/>
  <c r="BC284" i="11"/>
  <c r="BC494" i="11"/>
  <c r="BC1289" i="11"/>
  <c r="BC471" i="11"/>
  <c r="BC208" i="11"/>
  <c r="BC944" i="11"/>
  <c r="BC750" i="11"/>
  <c r="BC1406" i="11"/>
  <c r="BC1028" i="11"/>
  <c r="BC886" i="11"/>
  <c r="BC1963" i="11"/>
  <c r="BC1325" i="11"/>
  <c r="BC150" i="11"/>
  <c r="BC1114" i="11"/>
  <c r="BC1110" i="11"/>
  <c r="BC1962" i="11"/>
  <c r="BC1472" i="11"/>
  <c r="BC1338" i="11"/>
  <c r="BC867" i="11"/>
  <c r="BC721" i="11"/>
  <c r="BC1393" i="11"/>
  <c r="BC125" i="11"/>
  <c r="BC1087" i="11"/>
  <c r="BC1270" i="11"/>
  <c r="BC1411" i="11"/>
  <c r="BC119" i="11"/>
  <c r="BC467" i="11"/>
  <c r="BC879" i="11"/>
  <c r="BC1004" i="11"/>
  <c r="BC1360" i="11"/>
  <c r="BC1242" i="11"/>
  <c r="BC194" i="11"/>
  <c r="BC742" i="11"/>
  <c r="BC1775" i="11"/>
  <c r="BC1879" i="11"/>
  <c r="BC1919" i="11"/>
  <c r="BC833" i="11"/>
  <c r="BC965" i="11"/>
  <c r="BC388" i="11"/>
  <c r="BC1247" i="11"/>
  <c r="BC786" i="11"/>
  <c r="BC34" i="11"/>
  <c r="BC979" i="11"/>
  <c r="BC1899" i="11"/>
  <c r="BC1430" i="11"/>
  <c r="BC88" i="11"/>
  <c r="BC1741" i="11"/>
  <c r="BC454" i="11"/>
  <c r="BC1352" i="11"/>
  <c r="BC66" i="11"/>
  <c r="BC998" i="11"/>
  <c r="BC312" i="11"/>
  <c r="BC1400" i="11"/>
  <c r="BC90" i="11"/>
  <c r="BC435" i="11"/>
  <c r="BC704" i="11"/>
  <c r="BC42" i="11"/>
  <c r="BC1293" i="11"/>
  <c r="BC186" i="11"/>
  <c r="BC173" i="11"/>
  <c r="BC1648" i="11"/>
  <c r="BC1724" i="11"/>
  <c r="BC563" i="11"/>
  <c r="BC1989" i="11"/>
  <c r="BC1339" i="11"/>
  <c r="BC1425" i="11"/>
  <c r="BC1550" i="11"/>
  <c r="BC336" i="11"/>
  <c r="BC1519" i="11"/>
  <c r="BC549" i="11"/>
  <c r="BC63" i="11"/>
  <c r="BC610" i="11"/>
  <c r="BC1431" i="11"/>
  <c r="BC618" i="11"/>
  <c r="BC1565" i="11"/>
  <c r="BC414" i="11"/>
  <c r="BC1779" i="11"/>
  <c r="BC735" i="11"/>
  <c r="BC1920" i="11"/>
  <c r="BC500" i="11"/>
  <c r="BC1634" i="11"/>
  <c r="BC551" i="11"/>
  <c r="BC823" i="11"/>
  <c r="BC130" i="11"/>
  <c r="BC627" i="11"/>
  <c r="BC1462" i="11"/>
  <c r="BC669" i="11"/>
  <c r="BC1716" i="11"/>
  <c r="BC1668" i="11"/>
  <c r="BC95" i="11"/>
  <c r="BC168" i="11"/>
  <c r="BC396" i="11"/>
  <c r="BC730" i="11"/>
  <c r="BC1243" i="11"/>
  <c r="BC195" i="11"/>
  <c r="BC578" i="11"/>
  <c r="BC853" i="11"/>
  <c r="BC1673" i="11"/>
  <c r="BC529" i="11"/>
  <c r="BC1458" i="11"/>
  <c r="BC536" i="11"/>
  <c r="BC1485" i="11"/>
  <c r="BC318" i="11"/>
  <c r="BC1189" i="11"/>
  <c r="BC301" i="11"/>
  <c r="BC884" i="11"/>
  <c r="BC232" i="11"/>
  <c r="BC1321" i="11"/>
  <c r="BC1535" i="11"/>
  <c r="BC595" i="11"/>
  <c r="BC697" i="11"/>
  <c r="BC1388" i="11"/>
  <c r="BC1205" i="11"/>
  <c r="BC498" i="11"/>
  <c r="BC504" i="11"/>
  <c r="BC1536" i="11"/>
  <c r="BC1613" i="11"/>
  <c r="BC609" i="11"/>
  <c r="BC762" i="11"/>
  <c r="BC1143" i="11"/>
  <c r="BC215" i="11"/>
  <c r="BC411" i="11"/>
  <c r="BC302" i="11"/>
  <c r="BC962" i="11"/>
  <c r="BC105" i="11"/>
  <c r="BC832" i="11"/>
  <c r="BC1384" i="11"/>
  <c r="BC111" i="11"/>
  <c r="BC843" i="11"/>
  <c r="BC1238" i="11"/>
  <c r="BC943" i="11"/>
  <c r="BC700" i="11"/>
  <c r="BC1486" i="11"/>
  <c r="BC1202" i="11"/>
  <c r="BC1097" i="11"/>
  <c r="BC1103" i="11"/>
  <c r="BC64" i="11"/>
  <c r="BC1482" i="11"/>
  <c r="BC465" i="11"/>
  <c r="BC1416" i="11"/>
  <c r="BC400" i="11"/>
  <c r="BC1290" i="11"/>
  <c r="BC270" i="11"/>
  <c r="BC1195" i="11"/>
  <c r="BC347" i="11"/>
  <c r="BC1599" i="11"/>
  <c r="BC458" i="11"/>
  <c r="BC1973" i="11"/>
  <c r="BC363" i="11"/>
  <c r="BC1022" i="11"/>
  <c r="BC103" i="11"/>
  <c r="BC778" i="11"/>
  <c r="BC1503" i="11"/>
  <c r="BC502" i="11"/>
  <c r="BC1224" i="11"/>
  <c r="BC623" i="11"/>
  <c r="BC1348" i="11"/>
  <c r="BC1567" i="11"/>
  <c r="BC1893" i="11"/>
  <c r="BC1829" i="11"/>
  <c r="BC172" i="11"/>
  <c r="BC605" i="11"/>
  <c r="BC1001" i="11"/>
  <c r="BC1696" i="11"/>
  <c r="BC211" i="11"/>
  <c r="BC690" i="11"/>
  <c r="BC1442" i="11"/>
  <c r="BC484" i="11"/>
  <c r="BC1253" i="11"/>
  <c r="BC378" i="11"/>
  <c r="BC1049" i="11"/>
  <c r="BC199" i="11"/>
  <c r="BC936" i="11"/>
  <c r="BC175" i="11"/>
  <c r="BC634" i="11"/>
  <c r="BC131" i="11"/>
  <c r="BC1447" i="11"/>
  <c r="BC881" i="11"/>
  <c r="BC1071" i="11"/>
  <c r="BC917" i="11"/>
  <c r="BC2000" i="11"/>
  <c r="BC1450" i="11"/>
  <c r="BC453" i="11"/>
  <c r="BC1340" i="11"/>
  <c r="BC213" i="11"/>
  <c r="BC1134" i="11"/>
  <c r="BC114" i="11"/>
  <c r="BC1176" i="11"/>
  <c r="BC289" i="11"/>
  <c r="BC1586" i="11"/>
  <c r="BC420" i="11"/>
  <c r="BC1449" i="11"/>
  <c r="BC324" i="11"/>
  <c r="BC871" i="11"/>
  <c r="BC45" i="11"/>
  <c r="BC755" i="11"/>
  <c r="BC1479" i="11"/>
  <c r="BC365" i="11"/>
  <c r="BC1095" i="11"/>
  <c r="BC404" i="11"/>
  <c r="BC1319" i="11"/>
  <c r="BC1223" i="11"/>
  <c r="BC1545" i="11"/>
  <c r="BC1465" i="11"/>
  <c r="BC123" i="11"/>
  <c r="BC564" i="11"/>
  <c r="BC892" i="11"/>
  <c r="BC1092" i="11"/>
  <c r="BC147" i="11"/>
  <c r="BC491" i="11"/>
  <c r="BC1404" i="11"/>
  <c r="BC429" i="11"/>
  <c r="BC1245" i="11"/>
  <c r="BC197" i="11"/>
  <c r="BC932" i="11"/>
  <c r="BC1944" i="11"/>
  <c r="BC876" i="11"/>
  <c r="BC1911" i="11"/>
  <c r="BC583" i="11"/>
  <c r="BC1980" i="11"/>
  <c r="BC712" i="11"/>
  <c r="BC89" i="11"/>
  <c r="BC41" i="11"/>
  <c r="BC1461" i="11"/>
  <c r="BC374" i="11"/>
  <c r="BC571" i="11"/>
  <c r="BC676" i="11"/>
  <c r="BC316" i="11"/>
  <c r="BC852" i="11"/>
  <c r="BC165" i="11"/>
  <c r="BC821" i="11"/>
  <c r="BC17" i="11"/>
  <c r="BC18" i="11"/>
  <c r="O15" i="11"/>
  <c r="P15" i="11" s="1"/>
  <c r="Q15" i="11" s="1"/>
  <c r="R15" i="11" s="1"/>
  <c r="S15" i="11" s="1"/>
  <c r="G14" i="10"/>
  <c r="F2010" i="14"/>
  <c r="F1998" i="14"/>
  <c r="F1986" i="14"/>
  <c r="F1974" i="14"/>
  <c r="F1962" i="14"/>
  <c r="F1950" i="14"/>
  <c r="F1938" i="14"/>
  <c r="F1926" i="14"/>
  <c r="F1914" i="14"/>
  <c r="F1902" i="14"/>
  <c r="F1890" i="14"/>
  <c r="F1878" i="14"/>
  <c r="F1866" i="14"/>
  <c r="F1854" i="14"/>
  <c r="F1842" i="14"/>
  <c r="F1830" i="14"/>
  <c r="F1818" i="14"/>
  <c r="F1806" i="14"/>
  <c r="F1794" i="14"/>
  <c r="F1782" i="14"/>
  <c r="F1770" i="14"/>
  <c r="F1758" i="14"/>
  <c r="F1746" i="14"/>
  <c r="F1734" i="14"/>
  <c r="F1722" i="14"/>
  <c r="F1710" i="14"/>
  <c r="F1698" i="14"/>
  <c r="F1686" i="14"/>
  <c r="F1674" i="14"/>
  <c r="F1662" i="14"/>
  <c r="F1650" i="14"/>
  <c r="F1638" i="14"/>
  <c r="F1626" i="14"/>
  <c r="F1614" i="14"/>
  <c r="F1602" i="14"/>
  <c r="F1590" i="14"/>
  <c r="F1578" i="14"/>
  <c r="F1566" i="14"/>
  <c r="F1554" i="14"/>
  <c r="F1542" i="14"/>
  <c r="F1530" i="14"/>
  <c r="F1518" i="14"/>
  <c r="F1506" i="14"/>
  <c r="F1494" i="14"/>
  <c r="F1482" i="14"/>
  <c r="F1470" i="14"/>
  <c r="F1458" i="14"/>
  <c r="F1446" i="14"/>
  <c r="F1434" i="14"/>
  <c r="F1422" i="14"/>
  <c r="F1410" i="14"/>
  <c r="F1398" i="14"/>
  <c r="F1386" i="14"/>
  <c r="F1374" i="14"/>
  <c r="F1362" i="14"/>
  <c r="F1350" i="14"/>
  <c r="F1338" i="14"/>
  <c r="F1326" i="14"/>
  <c r="F1314" i="14"/>
  <c r="F1302" i="14"/>
  <c r="F1290" i="14"/>
  <c r="F1278" i="14"/>
  <c r="F1266" i="14"/>
  <c r="F1254" i="14"/>
  <c r="F1242" i="14"/>
  <c r="F1230" i="14"/>
  <c r="F1218" i="14"/>
  <c r="F1206" i="14"/>
  <c r="F1194" i="14"/>
  <c r="F1182" i="14"/>
  <c r="F1170" i="14"/>
  <c r="F1158" i="14"/>
  <c r="F1146" i="14"/>
  <c r="F1134" i="14"/>
  <c r="F1122" i="14"/>
  <c r="F1110" i="14"/>
  <c r="F1098" i="14"/>
  <c r="F1086" i="14"/>
  <c r="F1074" i="14"/>
  <c r="F1062" i="14"/>
  <c r="F1050" i="14"/>
  <c r="F1038" i="14"/>
  <c r="F1026" i="14"/>
  <c r="F1014" i="14"/>
  <c r="F1002" i="14"/>
  <c r="F990" i="14"/>
  <c r="F978" i="14"/>
  <c r="F966" i="14"/>
  <c r="F954" i="14"/>
  <c r="F942" i="14"/>
  <c r="F930" i="14"/>
  <c r="F918" i="14"/>
  <c r="F906" i="14"/>
  <c r="F894" i="14"/>
  <c r="F882" i="14"/>
  <c r="F870" i="14"/>
  <c r="F858" i="14"/>
  <c r="F1185" i="14"/>
  <c r="F2009" i="14"/>
  <c r="F1997" i="14"/>
  <c r="F1985" i="14"/>
  <c r="F1973" i="14"/>
  <c r="F1961" i="14"/>
  <c r="F1949" i="14"/>
  <c r="F1937" i="14"/>
  <c r="F1925" i="14"/>
  <c r="F1913" i="14"/>
  <c r="F1901" i="14"/>
  <c r="F1889" i="14"/>
  <c r="F1877" i="14"/>
  <c r="F1865" i="14"/>
  <c r="F1853" i="14"/>
  <c r="F1841" i="14"/>
  <c r="F1829" i="14"/>
  <c r="F1817" i="14"/>
  <c r="F1805" i="14"/>
  <c r="F1793" i="14"/>
  <c r="F1781" i="14"/>
  <c r="F1769" i="14"/>
  <c r="F1757" i="14"/>
  <c r="F1745" i="14"/>
  <c r="F1733" i="14"/>
  <c r="F1721" i="14"/>
  <c r="F1709" i="14"/>
  <c r="F1697" i="14"/>
  <c r="F1685" i="14"/>
  <c r="F1673" i="14"/>
  <c r="F1661" i="14"/>
  <c r="F1649" i="14"/>
  <c r="F1637" i="14"/>
  <c r="F1625" i="14"/>
  <c r="F1613" i="14"/>
  <c r="F1601" i="14"/>
  <c r="F1589" i="14"/>
  <c r="F1577" i="14"/>
  <c r="F1565" i="14"/>
  <c r="F1553" i="14"/>
  <c r="F1541" i="14"/>
  <c r="F1529" i="14"/>
  <c r="F1517" i="14"/>
  <c r="F1505" i="14"/>
  <c r="F1493" i="14"/>
  <c r="F1481" i="14"/>
  <c r="F1469" i="14"/>
  <c r="F1457" i="14"/>
  <c r="F1445" i="14"/>
  <c r="F1433" i="14"/>
  <c r="F1421" i="14"/>
  <c r="F1409" i="14"/>
  <c r="F1397" i="14"/>
  <c r="F1385" i="14"/>
  <c r="F1373" i="14"/>
  <c r="F1361" i="14"/>
  <c r="F1349" i="14"/>
  <c r="F1337" i="14"/>
  <c r="F1325" i="14"/>
  <c r="F1313" i="14"/>
  <c r="F1301" i="14"/>
  <c r="F1289" i="14"/>
  <c r="F1277" i="14"/>
  <c r="F1265" i="14"/>
  <c r="F1253" i="14"/>
  <c r="F1241" i="14"/>
  <c r="F1229" i="14"/>
  <c r="F1217" i="14"/>
  <c r="F1205" i="14"/>
  <c r="F1193" i="14"/>
  <c r="F1181" i="14"/>
  <c r="F1169" i="14"/>
  <c r="F1157" i="14"/>
  <c r="F1145" i="14"/>
  <c r="F1133" i="14"/>
  <c r="F1121" i="14"/>
  <c r="F1109" i="14"/>
  <c r="F1097" i="14"/>
  <c r="F1085" i="14"/>
  <c r="F1073" i="14"/>
  <c r="F1061" i="14"/>
  <c r="F1049" i="14"/>
  <c r="F1037" i="14"/>
  <c r="F1025" i="14"/>
  <c r="F1013" i="14"/>
  <c r="F1001" i="14"/>
  <c r="F989" i="14"/>
  <c r="F977" i="14"/>
  <c r="F965" i="14"/>
  <c r="F953" i="14"/>
  <c r="F941" i="14"/>
  <c r="F929" i="14"/>
  <c r="F917" i="14"/>
  <c r="F905" i="14"/>
  <c r="F893" i="14"/>
  <c r="F881" i="14"/>
  <c r="F869" i="14"/>
  <c r="F857" i="14"/>
  <c r="F850" i="14"/>
  <c r="F847" i="14"/>
  <c r="F844" i="14"/>
  <c r="F841" i="14"/>
  <c r="F838" i="14"/>
  <c r="F835" i="14"/>
  <c r="F832" i="14"/>
  <c r="F829" i="14"/>
  <c r="F826" i="14"/>
  <c r="F823" i="14"/>
  <c r="F820" i="14"/>
  <c r="F817" i="14"/>
  <c r="F814" i="14"/>
  <c r="F811" i="14"/>
  <c r="F808" i="14"/>
  <c r="F805" i="14"/>
  <c r="F802" i="14"/>
  <c r="F799" i="14"/>
  <c r="F796" i="14"/>
  <c r="F793" i="14"/>
  <c r="F790" i="14"/>
  <c r="F787" i="14"/>
  <c r="F784" i="14"/>
  <c r="F781" i="14"/>
  <c r="F778" i="14"/>
  <c r="F775" i="14"/>
  <c r="F772" i="14"/>
  <c r="F769" i="14"/>
  <c r="F766" i="14"/>
  <c r="F763" i="14"/>
  <c r="F760" i="14"/>
  <c r="F757" i="14"/>
  <c r="F754" i="14"/>
  <c r="F751" i="14"/>
  <c r="F748" i="14"/>
  <c r="F745" i="14"/>
  <c r="F742" i="14"/>
  <c r="F739" i="14"/>
  <c r="F736" i="14"/>
  <c r="F733" i="14"/>
  <c r="F730" i="14"/>
  <c r="F727" i="14"/>
  <c r="F724" i="14"/>
  <c r="F721" i="14"/>
  <c r="F718" i="14"/>
  <c r="F715" i="14"/>
  <c r="F712" i="14"/>
  <c r="F709" i="14"/>
  <c r="F706" i="14"/>
  <c r="F703" i="14"/>
  <c r="F700" i="14"/>
  <c r="F697" i="14"/>
  <c r="F694" i="14"/>
  <c r="F691" i="14"/>
  <c r="F688" i="14"/>
  <c r="F685" i="14"/>
  <c r="F682" i="14"/>
  <c r="F679" i="14"/>
  <c r="F676" i="14"/>
  <c r="F673" i="14"/>
  <c r="F670" i="14"/>
  <c r="F667" i="14"/>
  <c r="F664" i="14"/>
  <c r="F661" i="14"/>
  <c r="F658" i="14"/>
  <c r="F655" i="14"/>
  <c r="F652" i="14"/>
  <c r="F649" i="14"/>
  <c r="F646" i="14"/>
  <c r="F643" i="14"/>
  <c r="F640" i="14"/>
  <c r="F637" i="14"/>
  <c r="F634" i="14"/>
  <c r="F631" i="14"/>
  <c r="F628" i="14"/>
  <c r="F625" i="14"/>
  <c r="F622" i="14"/>
  <c r="F619" i="14"/>
  <c r="F616" i="14"/>
  <c r="F613" i="14"/>
  <c r="F610" i="14"/>
  <c r="F607" i="14"/>
  <c r="F604" i="14"/>
  <c r="F601" i="14"/>
  <c r="F598" i="14"/>
  <c r="F595" i="14"/>
  <c r="F592" i="14"/>
  <c r="F589" i="14"/>
  <c r="F586" i="14"/>
  <c r="F583" i="14"/>
  <c r="F580" i="14"/>
  <c r="F577" i="14"/>
  <c r="F574" i="14"/>
  <c r="F571" i="14"/>
  <c r="F568" i="14"/>
  <c r="F565" i="14"/>
  <c r="F562" i="14"/>
  <c r="F559" i="14"/>
  <c r="F556" i="14"/>
  <c r="F553" i="14"/>
  <c r="F550" i="14"/>
  <c r="F547" i="14"/>
  <c r="F544" i="14"/>
  <c r="F541" i="14"/>
  <c r="F538" i="14"/>
  <c r="F535" i="14"/>
  <c r="F532" i="14"/>
  <c r="F529" i="14"/>
  <c r="F526" i="14"/>
  <c r="F523" i="14"/>
  <c r="F520" i="14"/>
  <c r="F517" i="14"/>
  <c r="F514" i="14"/>
  <c r="F511" i="14"/>
  <c r="F508" i="14"/>
  <c r="F505" i="14"/>
  <c r="F502" i="14"/>
  <c r="F499" i="14"/>
  <c r="F496" i="14"/>
  <c r="F493" i="14"/>
  <c r="F490" i="14"/>
  <c r="F487" i="14"/>
  <c r="F484" i="14"/>
  <c r="F481" i="14"/>
  <c r="F478" i="14"/>
  <c r="F475" i="14"/>
  <c r="F472" i="14"/>
  <c r="F469" i="14"/>
  <c r="F466" i="14"/>
  <c r="F463" i="14"/>
  <c r="F460" i="14"/>
  <c r="F457" i="14"/>
  <c r="F454" i="14"/>
  <c r="F451" i="14"/>
  <c r="F448" i="14"/>
  <c r="F445" i="14"/>
  <c r="F442" i="14"/>
  <c r="F439" i="14"/>
  <c r="F436" i="14"/>
  <c r="F433" i="14"/>
  <c r="F430" i="14"/>
  <c r="F427" i="14"/>
  <c r="F424" i="14"/>
  <c r="F421" i="14"/>
  <c r="F418" i="14"/>
  <c r="F415" i="14"/>
  <c r="F412" i="14"/>
  <c r="F409" i="14"/>
  <c r="F406" i="14"/>
  <c r="F403" i="14"/>
  <c r="F400" i="14"/>
  <c r="F397" i="14"/>
  <c r="F394" i="14"/>
  <c r="F391" i="14"/>
  <c r="F388" i="14"/>
  <c r="F385" i="14"/>
  <c r="F382" i="14"/>
  <c r="F379" i="14"/>
  <c r="F376" i="14"/>
  <c r="F373" i="14"/>
  <c r="F370" i="14"/>
  <c r="F367" i="14"/>
  <c r="F364" i="14"/>
  <c r="F361" i="14"/>
  <c r="F358" i="14"/>
  <c r="F355" i="14"/>
  <c r="F352" i="14"/>
  <c r="F349" i="14"/>
  <c r="F346" i="14"/>
  <c r="F343" i="14"/>
  <c r="F340" i="14"/>
  <c r="F337" i="14"/>
  <c r="F334" i="14"/>
  <c r="F331" i="14"/>
  <c r="F328" i="14"/>
  <c r="F325" i="14"/>
  <c r="F322" i="14"/>
  <c r="F319" i="14"/>
  <c r="F316" i="14"/>
  <c r="F313" i="14"/>
  <c r="F310" i="14"/>
  <c r="F307" i="14"/>
  <c r="F304" i="14"/>
  <c r="F301" i="14"/>
  <c r="F298" i="14"/>
  <c r="F295" i="14"/>
  <c r="F292" i="14"/>
  <c r="F289" i="14"/>
  <c r="F286" i="14"/>
  <c r="F283" i="14"/>
  <c r="F280" i="14"/>
  <c r="F277" i="14"/>
  <c r="F274" i="14"/>
  <c r="F271" i="14"/>
  <c r="F268" i="14"/>
  <c r="F265" i="14"/>
  <c r="F262" i="14"/>
  <c r="F259" i="14"/>
  <c r="F256" i="14"/>
  <c r="F253" i="14"/>
  <c r="F250" i="14"/>
  <c r="F247" i="14"/>
  <c r="F244" i="14"/>
  <c r="F241" i="14"/>
  <c r="F238" i="14"/>
  <c r="F235" i="14"/>
  <c r="F232" i="14"/>
  <c r="F229" i="14"/>
  <c r="F226" i="14"/>
  <c r="F223" i="14"/>
  <c r="F220" i="14"/>
  <c r="F217" i="14"/>
  <c r="F214" i="14"/>
  <c r="F211" i="14"/>
  <c r="F208" i="14"/>
  <c r="F205" i="14"/>
  <c r="F202" i="14"/>
  <c r="F199" i="14"/>
  <c r="F196" i="14"/>
  <c r="F193" i="14"/>
  <c r="F190" i="14"/>
  <c r="F187" i="14"/>
  <c r="F184" i="14"/>
  <c r="F181" i="14"/>
  <c r="F178" i="14"/>
  <c r="F175" i="14"/>
  <c r="F172" i="14"/>
  <c r="F169" i="14"/>
  <c r="F166" i="14"/>
  <c r="F163" i="14"/>
  <c r="F160" i="14"/>
  <c r="F157" i="14"/>
  <c r="F154" i="14"/>
  <c r="F151" i="14"/>
  <c r="F148" i="14"/>
  <c r="F145" i="14"/>
  <c r="F142" i="14"/>
  <c r="F139" i="14"/>
  <c r="F136" i="14"/>
  <c r="F133" i="14"/>
  <c r="F130" i="14"/>
  <c r="F127" i="14"/>
  <c r="F124" i="14"/>
  <c r="F121" i="14"/>
  <c r="F118" i="14"/>
  <c r="F115" i="14"/>
  <c r="F112" i="14"/>
  <c r="F109" i="14"/>
  <c r="F106" i="14"/>
  <c r="F103" i="14"/>
  <c r="F100" i="14"/>
  <c r="F97" i="14"/>
  <c r="F94" i="14"/>
  <c r="F91" i="14"/>
  <c r="F88" i="14"/>
  <c r="F85" i="14"/>
  <c r="F82" i="14"/>
  <c r="F79" i="14"/>
  <c r="F76" i="14"/>
  <c r="F73" i="14"/>
  <c r="F70" i="14"/>
  <c r="F67" i="14"/>
  <c r="F64" i="14"/>
  <c r="F61" i="14"/>
  <c r="F58" i="14"/>
  <c r="F55" i="14"/>
  <c r="F52" i="14"/>
  <c r="F49" i="14"/>
  <c r="F46" i="14"/>
  <c r="F43" i="14"/>
  <c r="F40" i="14"/>
  <c r="F37" i="14"/>
  <c r="F34" i="14"/>
  <c r="F31" i="14"/>
  <c r="F28" i="14"/>
  <c r="F25" i="14"/>
  <c r="F22" i="14"/>
  <c r="F19" i="14"/>
  <c r="F1989" i="14"/>
  <c r="F1977" i="14"/>
  <c r="F1965" i="14"/>
  <c r="F1881" i="14"/>
  <c r="F1869" i="14"/>
  <c r="F1857" i="14"/>
  <c r="F1845" i="14"/>
  <c r="F1833" i="14"/>
  <c r="F1821" i="14"/>
  <c r="F1809" i="14"/>
  <c r="F1749" i="14"/>
  <c r="F1689" i="14"/>
  <c r="F1677" i="14"/>
  <c r="F1605" i="14"/>
  <c r="F1593" i="14"/>
  <c r="F1581" i="14"/>
  <c r="F1569" i="14"/>
  <c r="F1557" i="14"/>
  <c r="F1425" i="14"/>
  <c r="F1413" i="14"/>
  <c r="F1401" i="14"/>
  <c r="F1389" i="14"/>
  <c r="F1377" i="14"/>
  <c r="F1365" i="14"/>
  <c r="F1353" i="14"/>
  <c r="F1341" i="14"/>
  <c r="F1329" i="14"/>
  <c r="F1317" i="14"/>
  <c r="F1305" i="14"/>
  <c r="F1293" i="14"/>
  <c r="F1233" i="14"/>
  <c r="F1221" i="14"/>
  <c r="F2005" i="14"/>
  <c r="F1993" i="14"/>
  <c r="F1981" i="14"/>
  <c r="F1969" i="14"/>
  <c r="F1957" i="14"/>
  <c r="F1945" i="14"/>
  <c r="F1933" i="14"/>
  <c r="F1921" i="14"/>
  <c r="F1909" i="14"/>
  <c r="F1897" i="14"/>
  <c r="F1885" i="14"/>
  <c r="F1873" i="14"/>
  <c r="F1861" i="14"/>
  <c r="F1849" i="14"/>
  <c r="F1837" i="14"/>
  <c r="F1825" i="14"/>
  <c r="F1813" i="14"/>
  <c r="F1801" i="14"/>
  <c r="F1789" i="14"/>
  <c r="F1777" i="14"/>
  <c r="F1765" i="14"/>
  <c r="F1753" i="14"/>
  <c r="F1741" i="14"/>
  <c r="F1729" i="14"/>
  <c r="F1717" i="14"/>
  <c r="F1705" i="14"/>
  <c r="F1693" i="14"/>
  <c r="F1681" i="14"/>
  <c r="F1669" i="14"/>
  <c r="F1657" i="14"/>
  <c r="F1645" i="14"/>
  <c r="F1633" i="14"/>
  <c r="F1621" i="14"/>
  <c r="F1609" i="14"/>
  <c r="F1597" i="14"/>
  <c r="F1585" i="14"/>
  <c r="F1573" i="14"/>
  <c r="F1561" i="14"/>
  <c r="F1549" i="14"/>
  <c r="F1537" i="14"/>
  <c r="F1525" i="14"/>
  <c r="F1513" i="14"/>
  <c r="F1501" i="14"/>
  <c r="F1489" i="14"/>
  <c r="F1477" i="14"/>
  <c r="F1465" i="14"/>
  <c r="F1453" i="14"/>
  <c r="F1441" i="14"/>
  <c r="F1429" i="14"/>
  <c r="F1417" i="14"/>
  <c r="F1405" i="14"/>
  <c r="F1393" i="14"/>
  <c r="F1381" i="14"/>
  <c r="F1369" i="14"/>
  <c r="F1357" i="14"/>
  <c r="F1345" i="14"/>
  <c r="F1333" i="14"/>
  <c r="F1321" i="14"/>
  <c r="F1309" i="14"/>
  <c r="F1297" i="14"/>
  <c r="F1285" i="14"/>
  <c r="F1273" i="14"/>
  <c r="F1261" i="14"/>
  <c r="F1249" i="14"/>
  <c r="F1237" i="14"/>
  <c r="F1225" i="14"/>
  <c r="F1213" i="14"/>
  <c r="F1201" i="14"/>
  <c r="F1189" i="14"/>
  <c r="F1177" i="14"/>
  <c r="F1165" i="14"/>
  <c r="F1153" i="14"/>
  <c r="F1141" i="14"/>
  <c r="F1129" i="14"/>
  <c r="F1117" i="14"/>
  <c r="F1105" i="14"/>
  <c r="F1093" i="14"/>
  <c r="F1081" i="14"/>
  <c r="F1069" i="14"/>
  <c r="F1057" i="14"/>
  <c r="F1045" i="14"/>
  <c r="F1033" i="14"/>
  <c r="F1021" i="14"/>
  <c r="F1009" i="14"/>
  <c r="F997" i="14"/>
  <c r="F985" i="14"/>
  <c r="F973" i="14"/>
  <c r="F961" i="14"/>
  <c r="F949" i="14"/>
  <c r="F937" i="14"/>
  <c r="F925" i="14"/>
  <c r="F913" i="14"/>
  <c r="F901" i="14"/>
  <c r="F889" i="14"/>
  <c r="F877" i="14"/>
  <c r="F865" i="14"/>
  <c r="F853" i="14"/>
  <c r="F2013" i="14"/>
  <c r="F2001" i="14"/>
  <c r="F1953" i="14"/>
  <c r="F1941" i="14"/>
  <c r="F1929" i="14"/>
  <c r="F1917" i="14"/>
  <c r="F1905" i="14"/>
  <c r="F1893" i="14"/>
  <c r="F1797" i="14"/>
  <c r="F1785" i="14"/>
  <c r="F1773" i="14"/>
  <c r="F1761" i="14"/>
  <c r="F1737" i="14"/>
  <c r="F1725" i="14"/>
  <c r="F1713" i="14"/>
  <c r="F1701" i="14"/>
  <c r="F1665" i="14"/>
  <c r="F1653" i="14"/>
  <c r="F1641" i="14"/>
  <c r="F1629" i="14"/>
  <c r="F1617" i="14"/>
  <c r="F1545" i="14"/>
  <c r="F1533" i="14"/>
  <c r="F1521" i="14"/>
  <c r="F1509" i="14"/>
  <c r="F1497" i="14"/>
  <c r="F1485" i="14"/>
  <c r="F1473" i="14"/>
  <c r="F1461" i="14"/>
  <c r="F1449" i="14"/>
  <c r="F1437" i="14"/>
  <c r="F1281" i="14"/>
  <c r="F1269" i="14"/>
  <c r="F1257" i="14"/>
  <c r="F1245" i="14"/>
  <c r="F1209" i="14"/>
  <c r="F1197" i="14"/>
  <c r="F1173" i="14"/>
  <c r="F1161" i="14"/>
  <c r="F1149" i="14"/>
  <c r="F1137" i="14"/>
  <c r="F1125" i="14"/>
  <c r="F1113" i="14"/>
  <c r="F1101" i="14"/>
  <c r="F1089" i="14"/>
  <c r="F1077" i="14"/>
  <c r="F1065" i="14"/>
  <c r="F1053" i="14"/>
  <c r="F1041" i="14"/>
  <c r="F1029" i="14"/>
  <c r="F1017" i="14"/>
  <c r="F1005" i="14"/>
  <c r="F993" i="14"/>
  <c r="F981" i="14"/>
  <c r="F969" i="14"/>
  <c r="F957" i="14"/>
  <c r="F945" i="14"/>
  <c r="F933" i="14"/>
  <c r="F921" i="14"/>
  <c r="F909" i="14"/>
  <c r="F897" i="14"/>
  <c r="F885" i="14"/>
  <c r="F873" i="14"/>
  <c r="F861" i="14"/>
  <c r="F2012" i="14"/>
  <c r="F2000" i="14"/>
  <c r="F1988" i="14"/>
  <c r="F1976" i="14"/>
  <c r="F1964" i="14"/>
  <c r="F1952" i="14"/>
  <c r="F1940" i="14"/>
  <c r="F1928" i="14"/>
  <c r="F1916" i="14"/>
  <c r="F1904" i="14"/>
  <c r="F1892" i="14"/>
  <c r="F1880" i="14"/>
  <c r="F1868" i="14"/>
  <c r="F1856" i="14"/>
  <c r="F1844" i="14"/>
  <c r="F1832" i="14"/>
  <c r="F1820" i="14"/>
  <c r="F1808" i="14"/>
  <c r="F1796" i="14"/>
  <c r="F1784" i="14"/>
  <c r="F1772" i="14"/>
  <c r="F1760" i="14"/>
  <c r="F1748" i="14"/>
  <c r="F1736" i="14"/>
  <c r="F1724" i="14"/>
  <c r="F1712" i="14"/>
  <c r="F1700" i="14"/>
  <c r="F1688" i="14"/>
  <c r="F1676" i="14"/>
  <c r="F1664" i="14"/>
  <c r="F1652" i="14"/>
  <c r="F1640" i="14"/>
  <c r="F1628" i="14"/>
  <c r="F1616" i="14"/>
  <c r="F1604" i="14"/>
  <c r="F1592" i="14"/>
  <c r="F1580" i="14"/>
  <c r="F1568" i="14"/>
  <c r="F1556" i="14"/>
  <c r="F1544" i="14"/>
  <c r="F1532" i="14"/>
  <c r="F1520" i="14"/>
  <c r="F1508" i="14"/>
  <c r="F1496" i="14"/>
  <c r="F1484" i="14"/>
  <c r="F1472" i="14"/>
  <c r="F1460" i="14"/>
  <c r="F1448" i="14"/>
  <c r="F1436" i="14"/>
  <c r="F1424" i="14"/>
  <c r="F1412" i="14"/>
  <c r="F1400" i="14"/>
  <c r="F1388" i="14"/>
  <c r="F1376" i="14"/>
  <c r="F1364" i="14"/>
  <c r="F1352" i="14"/>
  <c r="F1340" i="14"/>
  <c r="F1328" i="14"/>
  <c r="F1316" i="14"/>
  <c r="F1304" i="14"/>
  <c r="F1292" i="14"/>
  <c r="F1280" i="14"/>
  <c r="F1268" i="14"/>
  <c r="F1256" i="14"/>
  <c r="F1244" i="14"/>
  <c r="F1232" i="14"/>
  <c r="F1220" i="14"/>
  <c r="F1208" i="14"/>
  <c r="F1196" i="14"/>
  <c r="F1184" i="14"/>
  <c r="F1172" i="14"/>
  <c r="F1160" i="14"/>
  <c r="F1148" i="14"/>
  <c r="F1136" i="14"/>
  <c r="F1124" i="14"/>
  <c r="F1112" i="14"/>
  <c r="F1100" i="14"/>
  <c r="F1088" i="14"/>
  <c r="F1076" i="14"/>
  <c r="F1064" i="14"/>
  <c r="F1052" i="14"/>
  <c r="F1040" i="14"/>
  <c r="F2007" i="14"/>
  <c r="F1995" i="14"/>
  <c r="F1983" i="14"/>
  <c r="F1971" i="14"/>
  <c r="F1959" i="14"/>
  <c r="F1947" i="14"/>
  <c r="F1935" i="14"/>
  <c r="F1923" i="14"/>
  <c r="F1911" i="14"/>
  <c r="F1899" i="14"/>
  <c r="F1887" i="14"/>
  <c r="F1875" i="14"/>
  <c r="F1863" i="14"/>
  <c r="F1851" i="14"/>
  <c r="F1839" i="14"/>
  <c r="F1827" i="14"/>
  <c r="F1815" i="14"/>
  <c r="F1803" i="14"/>
  <c r="F1791" i="14"/>
  <c r="F1779" i="14"/>
  <c r="F1767" i="14"/>
  <c r="F1755" i="14"/>
  <c r="F1743" i="14"/>
  <c r="F1731" i="14"/>
  <c r="F1719" i="14"/>
  <c r="F1707" i="14"/>
  <c r="F1695" i="14"/>
  <c r="F1683" i="14"/>
  <c r="F1671" i="14"/>
  <c r="F1659" i="14"/>
  <c r="F1647" i="14"/>
  <c r="F1635" i="14"/>
  <c r="F1623" i="14"/>
  <c r="F1611" i="14"/>
  <c r="F1599" i="14"/>
  <c r="F1587" i="14"/>
  <c r="F1575" i="14"/>
  <c r="F1563" i="14"/>
  <c r="F1551" i="14"/>
  <c r="F1539" i="14"/>
  <c r="F1527" i="14"/>
  <c r="F1515" i="14"/>
  <c r="F1503" i="14"/>
  <c r="F1491" i="14"/>
  <c r="F1479" i="14"/>
  <c r="F1467" i="14"/>
  <c r="F1455" i="14"/>
  <c r="F1443" i="14"/>
  <c r="F1431" i="14"/>
  <c r="F1419" i="14"/>
  <c r="F1407" i="14"/>
  <c r="F1395" i="14"/>
  <c r="F1383" i="14"/>
  <c r="F1371" i="14"/>
  <c r="F1359" i="14"/>
  <c r="F1347" i="14"/>
  <c r="F1335" i="14"/>
  <c r="F1323" i="14"/>
  <c r="F1311" i="14"/>
  <c r="F1299" i="14"/>
  <c r="F1287" i="14"/>
  <c r="F1275" i="14"/>
  <c r="F1263" i="14"/>
  <c r="F1251" i="14"/>
  <c r="F1239" i="14"/>
  <c r="F1227" i="14"/>
  <c r="F1215" i="14"/>
  <c r="F1203" i="14"/>
  <c r="F1191" i="14"/>
  <c r="F1179" i="14"/>
  <c r="F1167" i="14"/>
  <c r="F1155" i="14"/>
  <c r="F1143" i="14"/>
  <c r="F1131" i="14"/>
  <c r="F1119" i="14"/>
  <c r="F1107" i="14"/>
  <c r="F1095" i="14"/>
  <c r="F1083" i="14"/>
  <c r="F1071" i="14"/>
  <c r="F2006" i="14"/>
  <c r="F1994" i="14"/>
  <c r="F1982" i="14"/>
  <c r="F1970" i="14"/>
  <c r="F1958" i="14"/>
  <c r="F1946" i="14"/>
  <c r="F1934" i="14"/>
  <c r="F1922" i="14"/>
  <c r="F1910" i="14"/>
  <c r="F1898" i="14"/>
  <c r="F1886" i="14"/>
  <c r="F1874" i="14"/>
  <c r="F1862" i="14"/>
  <c r="F1850" i="14"/>
  <c r="F1838" i="14"/>
  <c r="F1826" i="14"/>
  <c r="F1814" i="14"/>
  <c r="F1802" i="14"/>
  <c r="F1790" i="14"/>
  <c r="F1778" i="14"/>
  <c r="F1766" i="14"/>
  <c r="F1754" i="14"/>
  <c r="F1742" i="14"/>
  <c r="F1730" i="14"/>
  <c r="F1718" i="14"/>
  <c r="F1706" i="14"/>
  <c r="F1694" i="14"/>
  <c r="F1682" i="14"/>
  <c r="F1670" i="14"/>
  <c r="F1658" i="14"/>
  <c r="F1646" i="14"/>
  <c r="F1634" i="14"/>
  <c r="F1622" i="14"/>
  <c r="F1610" i="14"/>
  <c r="F1598" i="14"/>
  <c r="F1586" i="14"/>
  <c r="F1574" i="14"/>
  <c r="F1562" i="14"/>
  <c r="F1550" i="14"/>
  <c r="F1538" i="14"/>
  <c r="F1526" i="14"/>
  <c r="F1514" i="14"/>
  <c r="F1502" i="14"/>
  <c r="F1490" i="14"/>
  <c r="F1478" i="14"/>
  <c r="F1466" i="14"/>
  <c r="F1454" i="14"/>
  <c r="F1442" i="14"/>
  <c r="F1430" i="14"/>
  <c r="F1418" i="14"/>
  <c r="F1406" i="14"/>
  <c r="F1394" i="14"/>
  <c r="F1382" i="14"/>
  <c r="F1370" i="14"/>
  <c r="F1358" i="14"/>
  <c r="F1346" i="14"/>
  <c r="F1334" i="14"/>
  <c r="F1322" i="14"/>
  <c r="F1310" i="14"/>
  <c r="F1298" i="14"/>
  <c r="F1286" i="14"/>
  <c r="F1274" i="14"/>
  <c r="F1262" i="14"/>
  <c r="F1250" i="14"/>
  <c r="F1238" i="14"/>
  <c r="F1226" i="14"/>
  <c r="F1214" i="14"/>
  <c r="F1202" i="14"/>
  <c r="F1190" i="14"/>
  <c r="F1178" i="14"/>
  <c r="F1166" i="14"/>
  <c r="F1154" i="14"/>
  <c r="F1142" i="14"/>
  <c r="F1130" i="14"/>
  <c r="F1118" i="14"/>
  <c r="F1106" i="14"/>
  <c r="F1094" i="14"/>
  <c r="F1082" i="14"/>
  <c r="F1070" i="14"/>
  <c r="F1058" i="14"/>
  <c r="F1046" i="14"/>
  <c r="F1034" i="14"/>
  <c r="F1022" i="14"/>
  <c r="F1010" i="14"/>
  <c r="F998" i="14"/>
  <c r="F986" i="14"/>
  <c r="F974" i="14"/>
  <c r="F962" i="14"/>
  <c r="F950" i="14"/>
  <c r="F938" i="14"/>
  <c r="F926" i="14"/>
  <c r="F914" i="14"/>
  <c r="F902" i="14"/>
  <c r="F890" i="14"/>
  <c r="F878" i="14"/>
  <c r="F866" i="14"/>
  <c r="F854" i="14"/>
  <c r="F1027" i="14"/>
  <c r="F1007" i="14"/>
  <c r="F982" i="14"/>
  <c r="F955" i="14"/>
  <c r="F935" i="14"/>
  <c r="F910" i="14"/>
  <c r="F883" i="14"/>
  <c r="F863" i="14"/>
  <c r="F851" i="14"/>
  <c r="F831" i="14"/>
  <c r="F816" i="14"/>
  <c r="F797" i="14"/>
  <c r="F777" i="14"/>
  <c r="F762" i="14"/>
  <c r="F743" i="14"/>
  <c r="F723" i="14"/>
  <c r="F708" i="14"/>
  <c r="F689" i="14"/>
  <c r="F669" i="14"/>
  <c r="F654" i="14"/>
  <c r="F635" i="14"/>
  <c r="F615" i="14"/>
  <c r="F600" i="14"/>
  <c r="F581" i="14"/>
  <c r="F561" i="14"/>
  <c r="F546" i="14"/>
  <c r="F527" i="14"/>
  <c r="F507" i="14"/>
  <c r="F492" i="14"/>
  <c r="F473" i="14"/>
  <c r="F453" i="14"/>
  <c r="F438" i="14"/>
  <c r="F419" i="14"/>
  <c r="F399" i="14"/>
  <c r="F384" i="14"/>
  <c r="F365" i="14"/>
  <c r="F345" i="14"/>
  <c r="F330" i="14"/>
  <c r="F311" i="14"/>
  <c r="F291" i="14"/>
  <c r="F276" i="14"/>
  <c r="F257" i="14"/>
  <c r="F237" i="14"/>
  <c r="F222" i="14"/>
  <c r="F203" i="14"/>
  <c r="F183" i="14"/>
  <c r="F168" i="14"/>
  <c r="F149" i="14"/>
  <c r="F129" i="14"/>
  <c r="F114" i="14"/>
  <c r="F95" i="14"/>
  <c r="F75" i="14"/>
  <c r="F60" i="14"/>
  <c r="F41" i="14"/>
  <c r="F21" i="14"/>
  <c r="F1139" i="14"/>
  <c r="F279" i="14"/>
  <c r="F29" i="14"/>
  <c r="F1059" i="14"/>
  <c r="F1051" i="14"/>
  <c r="F991" i="14"/>
  <c r="F971" i="14"/>
  <c r="F919" i="14"/>
  <c r="F843" i="14"/>
  <c r="F824" i="14"/>
  <c r="F804" i="14"/>
  <c r="F716" i="14"/>
  <c r="F696" i="14"/>
  <c r="F681" i="14"/>
  <c r="F662" i="14"/>
  <c r="F627" i="14"/>
  <c r="F608" i="14"/>
  <c r="F588" i="14"/>
  <c r="F519" i="14"/>
  <c r="F500" i="14"/>
  <c r="F480" i="14"/>
  <c r="F411" i="14"/>
  <c r="F392" i="14"/>
  <c r="F357" i="14"/>
  <c r="F338" i="14"/>
  <c r="F303" i="14"/>
  <c r="F284" i="14"/>
  <c r="F249" i="14"/>
  <c r="F230" i="14"/>
  <c r="F210" i="14"/>
  <c r="F176" i="14"/>
  <c r="F141" i="14"/>
  <c r="F122" i="14"/>
  <c r="F102" i="14"/>
  <c r="F33" i="14"/>
  <c r="F1036" i="14"/>
  <c r="F1011" i="14"/>
  <c r="F984" i="14"/>
  <c r="F939" i="14"/>
  <c r="F892" i="14"/>
  <c r="F872" i="14"/>
  <c r="F794" i="14"/>
  <c r="F774" i="14"/>
  <c r="F755" i="14"/>
  <c r="F720" i="14"/>
  <c r="F701" i="14"/>
  <c r="F632" i="14"/>
  <c r="F612" i="14"/>
  <c r="F593" i="14"/>
  <c r="F558" i="14"/>
  <c r="F524" i="14"/>
  <c r="F504" i="14"/>
  <c r="F485" i="14"/>
  <c r="F431" i="14"/>
  <c r="F416" i="14"/>
  <c r="F396" i="14"/>
  <c r="F377" i="14"/>
  <c r="F342" i="14"/>
  <c r="F323" i="14"/>
  <c r="F254" i="14"/>
  <c r="F234" i="14"/>
  <c r="F215" i="14"/>
  <c r="F161" i="14"/>
  <c r="F92" i="14"/>
  <c r="F72" i="14"/>
  <c r="F53" i="14"/>
  <c r="F1882" i="14"/>
  <c r="F1810" i="14"/>
  <c r="F1762" i="14"/>
  <c r="F1714" i="14"/>
  <c r="F1666" i="14"/>
  <c r="F1498" i="14"/>
  <c r="F1450" i="14"/>
  <c r="F1402" i="14"/>
  <c r="F1378" i="14"/>
  <c r="F1330" i="14"/>
  <c r="F1282" i="14"/>
  <c r="F1234" i="14"/>
  <c r="F1210" i="14"/>
  <c r="F1162" i="14"/>
  <c r="F1114" i="14"/>
  <c r="F1066" i="14"/>
  <c r="F859" i="14"/>
  <c r="F813" i="14"/>
  <c r="F798" i="14"/>
  <c r="F779" i="14"/>
  <c r="F705" i="14"/>
  <c r="F671" i="14"/>
  <c r="F651" i="14"/>
  <c r="F617" i="14"/>
  <c r="F597" i="14"/>
  <c r="F563" i="14"/>
  <c r="F509" i="14"/>
  <c r="F474" i="14"/>
  <c r="F455" i="14"/>
  <c r="F435" i="14"/>
  <c r="F366" i="14"/>
  <c r="F347" i="14"/>
  <c r="F327" i="14"/>
  <c r="F204" i="14"/>
  <c r="F185" i="14"/>
  <c r="F96" i="14"/>
  <c r="F77" i="14"/>
  <c r="F57" i="14"/>
  <c r="F2016" i="14"/>
  <c r="F1984" i="14"/>
  <c r="F1968" i="14"/>
  <c r="F1912" i="14"/>
  <c r="F1896" i="14"/>
  <c r="F1864" i="14"/>
  <c r="F1848" i="14"/>
  <c r="F1816" i="14"/>
  <c r="F1792" i="14"/>
  <c r="F1768" i="14"/>
  <c r="F1752" i="14"/>
  <c r="F1728" i="14"/>
  <c r="F1696" i="14"/>
  <c r="F1680" i="14"/>
  <c r="F1648" i="14"/>
  <c r="F1632" i="14"/>
  <c r="F1600" i="14"/>
  <c r="F1584" i="14"/>
  <c r="F1560" i="14"/>
  <c r="F1552" i="14"/>
  <c r="F1536" i="14"/>
  <c r="F1528" i="14"/>
  <c r="F1512" i="14"/>
  <c r="F1504" i="14"/>
  <c r="F1488" i="14"/>
  <c r="F1480" i="14"/>
  <c r="F1464" i="14"/>
  <c r="F1432" i="14"/>
  <c r="F1416" i="14"/>
  <c r="F1384" i="14"/>
  <c r="F1368" i="14"/>
  <c r="F1344" i="14"/>
  <c r="F1320" i="14"/>
  <c r="F1288" i="14"/>
  <c r="F1272" i="14"/>
  <c r="F1264" i="14"/>
  <c r="F1248" i="14"/>
  <c r="F1216" i="14"/>
  <c r="F1192" i="14"/>
  <c r="F1168" i="14"/>
  <c r="F1144" i="14"/>
  <c r="F1128" i="14"/>
  <c r="F1096" i="14"/>
  <c r="F1080" i="14"/>
  <c r="F1023" i="14"/>
  <c r="F996" i="14"/>
  <c r="F956" i="14"/>
  <c r="F904" i="14"/>
  <c r="F879" i="14"/>
  <c r="F852" i="14"/>
  <c r="F729" i="14"/>
  <c r="F695" i="14"/>
  <c r="F656" i="14"/>
  <c r="F621" i="14"/>
  <c r="F602" i="14"/>
  <c r="F533" i="14"/>
  <c r="F513" i="14"/>
  <c r="F494" i="14"/>
  <c r="F371" i="14"/>
  <c r="F317" i="14"/>
  <c r="F297" i="14"/>
  <c r="F263" i="14"/>
  <c r="F243" i="14"/>
  <c r="F224" i="14"/>
  <c r="F189" i="14"/>
  <c r="F155" i="14"/>
  <c r="F47" i="14"/>
  <c r="F27" i="14"/>
  <c r="F1999" i="14"/>
  <c r="F1975" i="14"/>
  <c r="F1967" i="14"/>
  <c r="F1951" i="14"/>
  <c r="F1943" i="14"/>
  <c r="F1919" i="14"/>
  <c r="F1895" i="14"/>
  <c r="F1879" i="14"/>
  <c r="F1855" i="14"/>
  <c r="F1831" i="14"/>
  <c r="F1799" i="14"/>
  <c r="F1783" i="14"/>
  <c r="F1751" i="14"/>
  <c r="F1735" i="14"/>
  <c r="F1703" i="14"/>
  <c r="F1687" i="14"/>
  <c r="F1679" i="14"/>
  <c r="F1663" i="14"/>
  <c r="F1655" i="14"/>
  <c r="F1631" i="14"/>
  <c r="F1607" i="14"/>
  <c r="F1591" i="14"/>
  <c r="F1559" i="14"/>
  <c r="F1511" i="14"/>
  <c r="F1495" i="14"/>
  <c r="F1463" i="14"/>
  <c r="F1447" i="14"/>
  <c r="F1367" i="14"/>
  <c r="F1351" i="14"/>
  <c r="F1319" i="14"/>
  <c r="F1303" i="14"/>
  <c r="F1271" i="14"/>
  <c r="F1247" i="14"/>
  <c r="F1223" i="14"/>
  <c r="F1207" i="14"/>
  <c r="F1175" i="14"/>
  <c r="F1159" i="14"/>
  <c r="F1127" i="14"/>
  <c r="F1103" i="14"/>
  <c r="F1087" i="14"/>
  <c r="F1056" i="14"/>
  <c r="F970" i="14"/>
  <c r="F923" i="14"/>
  <c r="F898" i="14"/>
  <c r="F871" i="14"/>
  <c r="F807" i="14"/>
  <c r="F788" i="14"/>
  <c r="F753" i="14"/>
  <c r="F699" i="14"/>
  <c r="F680" i="14"/>
  <c r="F645" i="14"/>
  <c r="F626" i="14"/>
  <c r="F606" i="14"/>
  <c r="F537" i="14"/>
  <c r="F518" i="14"/>
  <c r="F483" i="14"/>
  <c r="F464" i="14"/>
  <c r="F444" i="14"/>
  <c r="F375" i="14"/>
  <c r="F356" i="14"/>
  <c r="F321" i="14"/>
  <c r="F302" i="14"/>
  <c r="F282" i="14"/>
  <c r="F1020" i="14"/>
  <c r="F1000" i="14"/>
  <c r="F980" i="14"/>
  <c r="F975" i="14"/>
  <c r="F948" i="14"/>
  <c r="F928" i="14"/>
  <c r="F908" i="14"/>
  <c r="F903" i="14"/>
  <c r="F876" i="14"/>
  <c r="F856" i="14"/>
  <c r="F836" i="14"/>
  <c r="F821" i="14"/>
  <c r="F801" i="14"/>
  <c r="F782" i="14"/>
  <c r="F767" i="14"/>
  <c r="F747" i="14"/>
  <c r="F728" i="14"/>
  <c r="F713" i="14"/>
  <c r="F693" i="14"/>
  <c r="F674" i="14"/>
  <c r="F659" i="14"/>
  <c r="F639" i="14"/>
  <c r="F620" i="14"/>
  <c r="F605" i="14"/>
  <c r="F585" i="14"/>
  <c r="F566" i="14"/>
  <c r="F551" i="14"/>
  <c r="F531" i="14"/>
  <c r="F512" i="14"/>
  <c r="F497" i="14"/>
  <c r="F477" i="14"/>
  <c r="F458" i="14"/>
  <c r="F443" i="14"/>
  <c r="F423" i="14"/>
  <c r="F404" i="14"/>
  <c r="F389" i="14"/>
  <c r="F369" i="14"/>
  <c r="F350" i="14"/>
  <c r="F335" i="14"/>
  <c r="F315" i="14"/>
  <c r="F296" i="14"/>
  <c r="F281" i="14"/>
  <c r="F261" i="14"/>
  <c r="F242" i="14"/>
  <c r="F227" i="14"/>
  <c r="F207" i="14"/>
  <c r="F188" i="14"/>
  <c r="F173" i="14"/>
  <c r="F153" i="14"/>
  <c r="F134" i="14"/>
  <c r="F119" i="14"/>
  <c r="F99" i="14"/>
  <c r="F80" i="14"/>
  <c r="F65" i="14"/>
  <c r="F45" i="14"/>
  <c r="F26" i="14"/>
  <c r="F1123" i="14"/>
  <c r="F131" i="14"/>
  <c r="F803" i="14"/>
  <c r="F2014" i="14"/>
  <c r="F1990" i="14"/>
  <c r="F1966" i="14"/>
  <c r="F1942" i="14"/>
  <c r="F1918" i="14"/>
  <c r="F1894" i="14"/>
  <c r="F1870" i="14"/>
  <c r="F1846" i="14"/>
  <c r="F1822" i="14"/>
  <c r="F1798" i="14"/>
  <c r="F1774" i="14"/>
  <c r="F1750" i="14"/>
  <c r="F1726" i="14"/>
  <c r="F1702" i="14"/>
  <c r="F1678" i="14"/>
  <c r="F1654" i="14"/>
  <c r="F1630" i="14"/>
  <c r="F1606" i="14"/>
  <c r="F1582" i="14"/>
  <c r="F1558" i="14"/>
  <c r="F1534" i="14"/>
  <c r="F1510" i="14"/>
  <c r="F1486" i="14"/>
  <c r="F1462" i="14"/>
  <c r="F1438" i="14"/>
  <c r="F1414" i="14"/>
  <c r="F1390" i="14"/>
  <c r="F1366" i="14"/>
  <c r="F1342" i="14"/>
  <c r="F1318" i="14"/>
  <c r="F1294" i="14"/>
  <c r="F1270" i="14"/>
  <c r="F1246" i="14"/>
  <c r="F1222" i="14"/>
  <c r="F1198" i="14"/>
  <c r="F1174" i="14"/>
  <c r="F1150" i="14"/>
  <c r="F1126" i="14"/>
  <c r="F1102" i="14"/>
  <c r="F1078" i="14"/>
  <c r="F1047" i="14"/>
  <c r="F1039" i="14"/>
  <c r="F1019" i="14"/>
  <c r="F994" i="14"/>
  <c r="F967" i="14"/>
  <c r="F947" i="14"/>
  <c r="F922" i="14"/>
  <c r="F895" i="14"/>
  <c r="F875" i="14"/>
  <c r="F840" i="14"/>
  <c r="F825" i="14"/>
  <c r="F806" i="14"/>
  <c r="F786" i="14"/>
  <c r="F771" i="14"/>
  <c r="F752" i="14"/>
  <c r="F732" i="14"/>
  <c r="F717" i="14"/>
  <c r="F698" i="14"/>
  <c r="F678" i="14"/>
  <c r="F663" i="14"/>
  <c r="F644" i="14"/>
  <c r="F624" i="14"/>
  <c r="F609" i="14"/>
  <c r="F590" i="14"/>
  <c r="F570" i="14"/>
  <c r="F555" i="14"/>
  <c r="F536" i="14"/>
  <c r="F516" i="14"/>
  <c r="F501" i="14"/>
  <c r="F482" i="14"/>
  <c r="F462" i="14"/>
  <c r="F447" i="14"/>
  <c r="F428" i="14"/>
  <c r="F408" i="14"/>
  <c r="F393" i="14"/>
  <c r="F374" i="14"/>
  <c r="F354" i="14"/>
  <c r="F339" i="14"/>
  <c r="F320" i="14"/>
  <c r="F300" i="14"/>
  <c r="F285" i="14"/>
  <c r="F266" i="14"/>
  <c r="F246" i="14"/>
  <c r="F231" i="14"/>
  <c r="F212" i="14"/>
  <c r="F192" i="14"/>
  <c r="F177" i="14"/>
  <c r="F158" i="14"/>
  <c r="F138" i="14"/>
  <c r="F123" i="14"/>
  <c r="F104" i="14"/>
  <c r="F84" i="14"/>
  <c r="F69" i="14"/>
  <c r="F50" i="14"/>
  <c r="F30" i="14"/>
  <c r="F2004" i="14"/>
  <c r="F1996" i="14"/>
  <c r="F1980" i="14"/>
  <c r="F1972" i="14"/>
  <c r="F1956" i="14"/>
  <c r="F1948" i="14"/>
  <c r="F1932" i="14"/>
  <c r="F1924" i="14"/>
  <c r="F1908" i="14"/>
  <c r="F1900" i="14"/>
  <c r="F1884" i="14"/>
  <c r="F1876" i="14"/>
  <c r="F1860" i="14"/>
  <c r="F1852" i="14"/>
  <c r="F1836" i="14"/>
  <c r="F1828" i="14"/>
  <c r="F1812" i="14"/>
  <c r="F1804" i="14"/>
  <c r="F1788" i="14"/>
  <c r="F1780" i="14"/>
  <c r="F1764" i="14"/>
  <c r="F1756" i="14"/>
  <c r="F1740" i="14"/>
  <c r="F1732" i="14"/>
  <c r="F1716" i="14"/>
  <c r="F1708" i="14"/>
  <c r="F1692" i="14"/>
  <c r="F1684" i="14"/>
  <c r="F1668" i="14"/>
  <c r="F1660" i="14"/>
  <c r="F1644" i="14"/>
  <c r="F1636" i="14"/>
  <c r="F1620" i="14"/>
  <c r="F1612" i="14"/>
  <c r="F1596" i="14"/>
  <c r="F1588" i="14"/>
  <c r="F1572" i="14"/>
  <c r="F1564" i="14"/>
  <c r="F1548" i="14"/>
  <c r="F1540" i="14"/>
  <c r="F1524" i="14"/>
  <c r="F1516" i="14"/>
  <c r="F1500" i="14"/>
  <c r="F1492" i="14"/>
  <c r="F1476" i="14"/>
  <c r="F1468" i="14"/>
  <c r="F1452" i="14"/>
  <c r="F1444" i="14"/>
  <c r="F1428" i="14"/>
  <c r="F1420" i="14"/>
  <c r="F1404" i="14"/>
  <c r="F1396" i="14"/>
  <c r="F1380" i="14"/>
  <c r="F1372" i="14"/>
  <c r="F1356" i="14"/>
  <c r="F1348" i="14"/>
  <c r="F1332" i="14"/>
  <c r="F1324" i="14"/>
  <c r="F1308" i="14"/>
  <c r="F1300" i="14"/>
  <c r="F1284" i="14"/>
  <c r="F1276" i="14"/>
  <c r="F1260" i="14"/>
  <c r="F1252" i="14"/>
  <c r="F1236" i="14"/>
  <c r="F1228" i="14"/>
  <c r="F1212" i="14"/>
  <c r="F1204" i="14"/>
  <c r="F1188" i="14"/>
  <c r="F1180" i="14"/>
  <c r="F1164" i="14"/>
  <c r="F1156" i="14"/>
  <c r="F1140" i="14"/>
  <c r="F1132" i="14"/>
  <c r="F1116" i="14"/>
  <c r="F1108" i="14"/>
  <c r="F1092" i="14"/>
  <c r="F1084" i="14"/>
  <c r="F1068" i="14"/>
  <c r="F1060" i="14"/>
  <c r="F1054" i="14"/>
  <c r="F1032" i="14"/>
  <c r="F1012" i="14"/>
  <c r="F992" i="14"/>
  <c r="F987" i="14"/>
  <c r="F960" i="14"/>
  <c r="F940" i="14"/>
  <c r="F920" i="14"/>
  <c r="F915" i="14"/>
  <c r="F888" i="14"/>
  <c r="F868" i="14"/>
  <c r="F845" i="14"/>
  <c r="F830" i="14"/>
  <c r="F810" i="14"/>
  <c r="F791" i="14"/>
  <c r="F776" i="14"/>
  <c r="F756" i="14"/>
  <c r="F737" i="14"/>
  <c r="F722" i="14"/>
  <c r="F702" i="14"/>
  <c r="F683" i="14"/>
  <c r="F668" i="14"/>
  <c r="F648" i="14"/>
  <c r="F629" i="14"/>
  <c r="F614" i="14"/>
  <c r="F594" i="14"/>
  <c r="F575" i="14"/>
  <c r="F560" i="14"/>
  <c r="F540" i="14"/>
  <c r="F521" i="14"/>
  <c r="F506" i="14"/>
  <c r="F486" i="14"/>
  <c r="F467" i="14"/>
  <c r="F452" i="14"/>
  <c r="F432" i="14"/>
  <c r="F413" i="14"/>
  <c r="F398" i="14"/>
  <c r="F378" i="14"/>
  <c r="F359" i="14"/>
  <c r="F344" i="14"/>
  <c r="F324" i="14"/>
  <c r="F305" i="14"/>
  <c r="F290" i="14"/>
  <c r="F270" i="14"/>
  <c r="F251" i="14"/>
  <c r="F236" i="14"/>
  <c r="F216" i="14"/>
  <c r="F197" i="14"/>
  <c r="F182" i="14"/>
  <c r="F162" i="14"/>
  <c r="F143" i="14"/>
  <c r="F128" i="14"/>
  <c r="F108" i="14"/>
  <c r="F89" i="14"/>
  <c r="F74" i="14"/>
  <c r="F54" i="14"/>
  <c r="F35" i="14"/>
  <c r="F20" i="14"/>
  <c r="F2011" i="14"/>
  <c r="F2003" i="14"/>
  <c r="F1987" i="14"/>
  <c r="F1979" i="14"/>
  <c r="F1963" i="14"/>
  <c r="F1955" i="14"/>
  <c r="F1939" i="14"/>
  <c r="F1931" i="14"/>
  <c r="F1915" i="14"/>
  <c r="F1907" i="14"/>
  <c r="F1891" i="14"/>
  <c r="F1883" i="14"/>
  <c r="F1867" i="14"/>
  <c r="F1859" i="14"/>
  <c r="F1843" i="14"/>
  <c r="F1835" i="14"/>
  <c r="F1819" i="14"/>
  <c r="F1811" i="14"/>
  <c r="F1795" i="14"/>
  <c r="F1787" i="14"/>
  <c r="F1771" i="14"/>
  <c r="F1763" i="14"/>
  <c r="F1747" i="14"/>
  <c r="F1739" i="14"/>
  <c r="F1723" i="14"/>
  <c r="F1715" i="14"/>
  <c r="F1699" i="14"/>
  <c r="F1691" i="14"/>
  <c r="F1675" i="14"/>
  <c r="F1667" i="14"/>
  <c r="F1651" i="14"/>
  <c r="F1643" i="14"/>
  <c r="F1627" i="14"/>
  <c r="F1619" i="14"/>
  <c r="F1603" i="14"/>
  <c r="F1595" i="14"/>
  <c r="F1579" i="14"/>
  <c r="F1571" i="14"/>
  <c r="F1555" i="14"/>
  <c r="F1547" i="14"/>
  <c r="F1531" i="14"/>
  <c r="F1523" i="14"/>
  <c r="F1507" i="14"/>
  <c r="F1499" i="14"/>
  <c r="F1483" i="14"/>
  <c r="F1475" i="14"/>
  <c r="F1459" i="14"/>
  <c r="F1451" i="14"/>
  <c r="F1435" i="14"/>
  <c r="F1427" i="14"/>
  <c r="F1411" i="14"/>
  <c r="F1403" i="14"/>
  <c r="F1387" i="14"/>
  <c r="F1379" i="14"/>
  <c r="F1363" i="14"/>
  <c r="F1355" i="14"/>
  <c r="F1339" i="14"/>
  <c r="F1331" i="14"/>
  <c r="F1315" i="14"/>
  <c r="F1307" i="14"/>
  <c r="F1291" i="14"/>
  <c r="F1283" i="14"/>
  <c r="F1267" i="14"/>
  <c r="F1259" i="14"/>
  <c r="F1243" i="14"/>
  <c r="F1235" i="14"/>
  <c r="F1219" i="14"/>
  <c r="F1211" i="14"/>
  <c r="F1195" i="14"/>
  <c r="F1187" i="14"/>
  <c r="F1171" i="14"/>
  <c r="F1163" i="14"/>
  <c r="F1147" i="14"/>
  <c r="F1115" i="14"/>
  <c r="F1099" i="14"/>
  <c r="F1091" i="14"/>
  <c r="F1075" i="14"/>
  <c r="F1067" i="14"/>
  <c r="F1031" i="14"/>
  <c r="F1006" i="14"/>
  <c r="F979" i="14"/>
  <c r="F959" i="14"/>
  <c r="F934" i="14"/>
  <c r="F907" i="14"/>
  <c r="F887" i="14"/>
  <c r="F862" i="14"/>
  <c r="F849" i="14"/>
  <c r="F834" i="14"/>
  <c r="F815" i="14"/>
  <c r="F795" i="14"/>
  <c r="F780" i="14"/>
  <c r="F761" i="14"/>
  <c r="F741" i="14"/>
  <c r="F726" i="14"/>
  <c r="F707" i="14"/>
  <c r="F687" i="14"/>
  <c r="F672" i="14"/>
  <c r="F653" i="14"/>
  <c r="F633" i="14"/>
  <c r="F618" i="14"/>
  <c r="F599" i="14"/>
  <c r="F579" i="14"/>
  <c r="F564" i="14"/>
  <c r="F545" i="14"/>
  <c r="F525" i="14"/>
  <c r="F510" i="14"/>
  <c r="F491" i="14"/>
  <c r="F471" i="14"/>
  <c r="F456" i="14"/>
  <c r="F437" i="14"/>
  <c r="F417" i="14"/>
  <c r="F402" i="14"/>
  <c r="F383" i="14"/>
  <c r="F363" i="14"/>
  <c r="F348" i="14"/>
  <c r="F329" i="14"/>
  <c r="F309" i="14"/>
  <c r="F294" i="14"/>
  <c r="F275" i="14"/>
  <c r="F255" i="14"/>
  <c r="F240" i="14"/>
  <c r="F221" i="14"/>
  <c r="F201" i="14"/>
  <c r="F186" i="14"/>
  <c r="F167" i="14"/>
  <c r="F147" i="14"/>
  <c r="F132" i="14"/>
  <c r="F113" i="14"/>
  <c r="F93" i="14"/>
  <c r="F78" i="14"/>
  <c r="F59" i="14"/>
  <c r="F39" i="14"/>
  <c r="F1024" i="14"/>
  <c r="F1004" i="14"/>
  <c r="F999" i="14"/>
  <c r="F972" i="14"/>
  <c r="F952" i="14"/>
  <c r="F932" i="14"/>
  <c r="F927" i="14"/>
  <c r="F900" i="14"/>
  <c r="F880" i="14"/>
  <c r="F860" i="14"/>
  <c r="F855" i="14"/>
  <c r="F839" i="14"/>
  <c r="F819" i="14"/>
  <c r="F800" i="14"/>
  <c r="F785" i="14"/>
  <c r="F765" i="14"/>
  <c r="F746" i="14"/>
  <c r="F731" i="14"/>
  <c r="F711" i="14"/>
  <c r="F692" i="14"/>
  <c r="F677" i="14"/>
  <c r="F657" i="14"/>
  <c r="F638" i="14"/>
  <c r="F623" i="14"/>
  <c r="F603" i="14"/>
  <c r="F584" i="14"/>
  <c r="F569" i="14"/>
  <c r="F549" i="14"/>
  <c r="F530" i="14"/>
  <c r="F515" i="14"/>
  <c r="F495" i="14"/>
  <c r="F476" i="14"/>
  <c r="F461" i="14"/>
  <c r="F441" i="14"/>
  <c r="F422" i="14"/>
  <c r="F407" i="14"/>
  <c r="F387" i="14"/>
  <c r="F368" i="14"/>
  <c r="F353" i="14"/>
  <c r="F333" i="14"/>
  <c r="F314" i="14"/>
  <c r="F299" i="14"/>
  <c r="F260" i="14"/>
  <c r="F245" i="14"/>
  <c r="F225" i="14"/>
  <c r="F206" i="14"/>
  <c r="F191" i="14"/>
  <c r="F171" i="14"/>
  <c r="F152" i="14"/>
  <c r="F137" i="14"/>
  <c r="F117" i="14"/>
  <c r="F98" i="14"/>
  <c r="F83" i="14"/>
  <c r="F63" i="14"/>
  <c r="F44" i="14"/>
  <c r="F1044" i="14"/>
  <c r="F1018" i="14"/>
  <c r="F946" i="14"/>
  <c r="F899" i="14"/>
  <c r="F874" i="14"/>
  <c r="F789" i="14"/>
  <c r="F770" i="14"/>
  <c r="F750" i="14"/>
  <c r="F735" i="14"/>
  <c r="F642" i="14"/>
  <c r="F573" i="14"/>
  <c r="F554" i="14"/>
  <c r="F534" i="14"/>
  <c r="F465" i="14"/>
  <c r="F446" i="14"/>
  <c r="F426" i="14"/>
  <c r="F372" i="14"/>
  <c r="F318" i="14"/>
  <c r="F264" i="14"/>
  <c r="F195" i="14"/>
  <c r="F156" i="14"/>
  <c r="F87" i="14"/>
  <c r="F68" i="14"/>
  <c r="F48" i="14"/>
  <c r="F1043" i="14"/>
  <c r="F1016" i="14"/>
  <c r="F964" i="14"/>
  <c r="F944" i="14"/>
  <c r="F912" i="14"/>
  <c r="F867" i="14"/>
  <c r="F848" i="14"/>
  <c r="F828" i="14"/>
  <c r="F809" i="14"/>
  <c r="F740" i="14"/>
  <c r="F686" i="14"/>
  <c r="F666" i="14"/>
  <c r="F647" i="14"/>
  <c r="F578" i="14"/>
  <c r="F539" i="14"/>
  <c r="F470" i="14"/>
  <c r="F450" i="14"/>
  <c r="F362" i="14"/>
  <c r="F308" i="14"/>
  <c r="F288" i="14"/>
  <c r="F269" i="14"/>
  <c r="F200" i="14"/>
  <c r="F180" i="14"/>
  <c r="F146" i="14"/>
  <c r="F126" i="14"/>
  <c r="F107" i="14"/>
  <c r="F38" i="14"/>
  <c r="F18" i="14"/>
  <c r="F2002" i="14"/>
  <c r="F1978" i="14"/>
  <c r="F1954" i="14"/>
  <c r="F1930" i="14"/>
  <c r="F1906" i="14"/>
  <c r="F1858" i="14"/>
  <c r="F1834" i="14"/>
  <c r="F1786" i="14"/>
  <c r="F1738" i="14"/>
  <c r="F1690" i="14"/>
  <c r="F1642" i="14"/>
  <c r="F1618" i="14"/>
  <c r="F1594" i="14"/>
  <c r="F1570" i="14"/>
  <c r="F1546" i="14"/>
  <c r="F1522" i="14"/>
  <c r="F1474" i="14"/>
  <c r="F1426" i="14"/>
  <c r="F1354" i="14"/>
  <c r="F1306" i="14"/>
  <c r="F1258" i="14"/>
  <c r="F1186" i="14"/>
  <c r="F1138" i="14"/>
  <c r="F1090" i="14"/>
  <c r="F1030" i="14"/>
  <c r="F1003" i="14"/>
  <c r="F983" i="14"/>
  <c r="F958" i="14"/>
  <c r="F931" i="14"/>
  <c r="F911" i="14"/>
  <c r="F886" i="14"/>
  <c r="F833" i="14"/>
  <c r="F759" i="14"/>
  <c r="F744" i="14"/>
  <c r="F725" i="14"/>
  <c r="F690" i="14"/>
  <c r="F636" i="14"/>
  <c r="F582" i="14"/>
  <c r="F543" i="14"/>
  <c r="F528" i="14"/>
  <c r="F489" i="14"/>
  <c r="F420" i="14"/>
  <c r="F401" i="14"/>
  <c r="F381" i="14"/>
  <c r="F312" i="14"/>
  <c r="F293" i="14"/>
  <c r="F273" i="14"/>
  <c r="F258" i="14"/>
  <c r="F239" i="14"/>
  <c r="F219" i="14"/>
  <c r="F165" i="14"/>
  <c r="F150" i="14"/>
  <c r="F111" i="14"/>
  <c r="F42" i="14"/>
  <c r="F23" i="14"/>
  <c r="F2008" i="14"/>
  <c r="F1992" i="14"/>
  <c r="F1960" i="14"/>
  <c r="F1944" i="14"/>
  <c r="F1936" i="14"/>
  <c r="F1920" i="14"/>
  <c r="F1888" i="14"/>
  <c r="F1872" i="14"/>
  <c r="F1840" i="14"/>
  <c r="F1824" i="14"/>
  <c r="F1800" i="14"/>
  <c r="F1776" i="14"/>
  <c r="F1744" i="14"/>
  <c r="F1720" i="14"/>
  <c r="F1704" i="14"/>
  <c r="F1672" i="14"/>
  <c r="F1656" i="14"/>
  <c r="F1624" i="14"/>
  <c r="F1608" i="14"/>
  <c r="F1576" i="14"/>
  <c r="F1456" i="14"/>
  <c r="F1440" i="14"/>
  <c r="F1408" i="14"/>
  <c r="F1392" i="14"/>
  <c r="F1360" i="14"/>
  <c r="F1336" i="14"/>
  <c r="F1312" i="14"/>
  <c r="F1296" i="14"/>
  <c r="F1240" i="14"/>
  <c r="F1224" i="14"/>
  <c r="F1200" i="14"/>
  <c r="F1176" i="14"/>
  <c r="F1152" i="14"/>
  <c r="F1120" i="14"/>
  <c r="F1104" i="14"/>
  <c r="F1072" i="14"/>
  <c r="F1028" i="14"/>
  <c r="F976" i="14"/>
  <c r="F951" i="14"/>
  <c r="F924" i="14"/>
  <c r="F884" i="14"/>
  <c r="F837" i="14"/>
  <c r="F818" i="14"/>
  <c r="F783" i="14"/>
  <c r="F764" i="14"/>
  <c r="F749" i="14"/>
  <c r="F710" i="14"/>
  <c r="F675" i="14"/>
  <c r="F641" i="14"/>
  <c r="F587" i="14"/>
  <c r="F567" i="14"/>
  <c r="F548" i="14"/>
  <c r="F479" i="14"/>
  <c r="F459" i="14"/>
  <c r="F440" i="14"/>
  <c r="F425" i="14"/>
  <c r="F405" i="14"/>
  <c r="F386" i="14"/>
  <c r="F351" i="14"/>
  <c r="F332" i="14"/>
  <c r="F278" i="14"/>
  <c r="F209" i="14"/>
  <c r="F170" i="14"/>
  <c r="F135" i="14"/>
  <c r="F116" i="14"/>
  <c r="F101" i="14"/>
  <c r="F81" i="14"/>
  <c r="F62" i="14"/>
  <c r="F2015" i="14"/>
  <c r="F1991" i="14"/>
  <c r="F1927" i="14"/>
  <c r="F1903" i="14"/>
  <c r="F1871" i="14"/>
  <c r="F1847" i="14"/>
  <c r="F1823" i="14"/>
  <c r="F1807" i="14"/>
  <c r="F1775" i="14"/>
  <c r="F1759" i="14"/>
  <c r="F1727" i="14"/>
  <c r="F1711" i="14"/>
  <c r="F1639" i="14"/>
  <c r="F1615" i="14"/>
  <c r="F1583" i="14"/>
  <c r="F1567" i="14"/>
  <c r="F1543" i="14"/>
  <c r="F1535" i="14"/>
  <c r="F1519" i="14"/>
  <c r="F1487" i="14"/>
  <c r="F1471" i="14"/>
  <c r="F1439" i="14"/>
  <c r="F1423" i="14"/>
  <c r="F1415" i="14"/>
  <c r="F1399" i="14"/>
  <c r="F1391" i="14"/>
  <c r="F1375" i="14"/>
  <c r="F1343" i="14"/>
  <c r="F1327" i="14"/>
  <c r="F1295" i="14"/>
  <c r="F1279" i="14"/>
  <c r="F1255" i="14"/>
  <c r="F1231" i="14"/>
  <c r="F1199" i="14"/>
  <c r="F1183" i="14"/>
  <c r="F1151" i="14"/>
  <c r="F1135" i="14"/>
  <c r="F1111" i="14"/>
  <c r="F1079" i="14"/>
  <c r="F1063" i="14"/>
  <c r="F1015" i="14"/>
  <c r="F995" i="14"/>
  <c r="F943" i="14"/>
  <c r="F842" i="14"/>
  <c r="F822" i="14"/>
  <c r="F734" i="14"/>
  <c r="F714" i="14"/>
  <c r="F660" i="14"/>
  <c r="F591" i="14"/>
  <c r="F572" i="14"/>
  <c r="F552" i="14"/>
  <c r="F498" i="14"/>
  <c r="F429" i="14"/>
  <c r="F410" i="14"/>
  <c r="F390" i="14"/>
  <c r="F336" i="14"/>
  <c r="F267" i="14"/>
  <c r="F576" i="14"/>
  <c r="F341" i="14"/>
  <c r="F213" i="14"/>
  <c r="F66" i="14"/>
  <c r="F144" i="14"/>
  <c r="F56" i="14"/>
  <c r="F988" i="14"/>
  <c r="F488" i="14"/>
  <c r="F228" i="14"/>
  <c r="F51" i="14"/>
  <c r="F773" i="14"/>
  <c r="F719" i="14"/>
  <c r="F198" i="14"/>
  <c r="F194" i="14"/>
  <c r="F1048" i="14"/>
  <c r="F968" i="14"/>
  <c r="F891" i="14"/>
  <c r="F650" i="14"/>
  <c r="F252" i="14"/>
  <c r="F164" i="14"/>
  <c r="F864" i="14"/>
  <c r="F630" i="14"/>
  <c r="F395" i="14"/>
  <c r="F125" i="14"/>
  <c r="F36" i="14"/>
  <c r="F936" i="14"/>
  <c r="F684" i="14"/>
  <c r="F449" i="14"/>
  <c r="F272" i="14"/>
  <c r="F120" i="14"/>
  <c r="F32" i="14"/>
  <c r="F1008" i="14"/>
  <c r="F792" i="14"/>
  <c r="F738" i="14"/>
  <c r="F503" i="14"/>
  <c r="F326" i="14"/>
  <c r="F179" i="14"/>
  <c r="F90" i="14"/>
  <c r="F916" i="14"/>
  <c r="F611" i="14"/>
  <c r="F434" i="14"/>
  <c r="F233" i="14"/>
  <c r="F665" i="14"/>
  <c r="F140" i="14"/>
  <c r="F542" i="14"/>
  <c r="F306" i="14"/>
  <c r="F110" i="14"/>
  <c r="F1055" i="14"/>
  <c r="F896" i="14"/>
  <c r="F827" i="14"/>
  <c r="F768" i="14"/>
  <c r="F596" i="14"/>
  <c r="F360" i="14"/>
  <c r="F105" i="14"/>
  <c r="F414" i="14"/>
  <c r="F1042" i="14"/>
  <c r="F963" i="14"/>
  <c r="F704" i="14"/>
  <c r="F468" i="14"/>
  <c r="F248" i="14"/>
  <c r="F159" i="14"/>
  <c r="F846" i="14"/>
  <c r="F557" i="14"/>
  <c r="F380" i="14"/>
  <c r="F174" i="14"/>
  <c r="F86" i="14"/>
  <c r="F1035" i="14"/>
  <c r="F812" i="14"/>
  <c r="F758" i="14"/>
  <c r="F522" i="14"/>
  <c r="F287" i="14"/>
  <c r="F218" i="14"/>
  <c r="F71" i="14"/>
  <c r="BD2015" i="11"/>
  <c r="BD2007" i="11"/>
  <c r="BD2002" i="11"/>
  <c r="BD1997" i="11"/>
  <c r="BD1995" i="11"/>
  <c r="BD1990" i="11"/>
  <c r="BD1978" i="11"/>
  <c r="BD1969" i="11"/>
  <c r="BD1964" i="11"/>
  <c r="BD1957" i="11"/>
  <c r="BD1950" i="11"/>
  <c r="BD1940" i="11"/>
  <c r="BD1923" i="11"/>
  <c r="BD1918" i="11"/>
  <c r="BD1886" i="11"/>
  <c r="BD1876" i="11"/>
  <c r="BD1871" i="11"/>
  <c r="BD1866" i="11"/>
  <c r="BD1851" i="11"/>
  <c r="BD1819" i="11"/>
  <c r="BD1797" i="11"/>
  <c r="BD1781" i="11"/>
  <c r="BD1776" i="11"/>
  <c r="BD1771" i="11"/>
  <c r="BD1761" i="11"/>
  <c r="BD1748" i="11"/>
  <c r="BD1737" i="11"/>
  <c r="BD1735" i="11"/>
  <c r="BD1719" i="11"/>
  <c r="BD1714" i="11"/>
  <c r="BD1684" i="11"/>
  <c r="BD1671" i="11"/>
  <c r="BD1658" i="11"/>
  <c r="BD1655" i="11"/>
  <c r="BD1650" i="11"/>
  <c r="BD1637" i="11"/>
  <c r="BD1632" i="11"/>
  <c r="BD1627" i="11"/>
  <c r="BD1617" i="11"/>
  <c r="BD1567" i="11"/>
  <c r="BD1559" i="11"/>
  <c r="BD1536" i="11"/>
  <c r="BD1531" i="11"/>
  <c r="BD1526" i="11"/>
  <c r="BD1523" i="11"/>
  <c r="BD1518" i="11"/>
  <c r="BD1513" i="11"/>
  <c r="BD1510" i="11"/>
  <c r="BD1505" i="11"/>
  <c r="BD1487" i="11"/>
  <c r="BD1482" i="11"/>
  <c r="BD1446" i="11"/>
  <c r="BD1428" i="11"/>
  <c r="BD1423" i="11"/>
  <c r="BD1411" i="11"/>
  <c r="BD1401" i="11"/>
  <c r="BD1376" i="11"/>
  <c r="BD1368" i="11"/>
  <c r="BD1360" i="11"/>
  <c r="BD1325" i="11"/>
  <c r="BD1317" i="11"/>
  <c r="BD1309" i="11"/>
  <c r="BD1304" i="11"/>
  <c r="BD1296" i="11"/>
  <c r="BD1281" i="11"/>
  <c r="BD1262" i="11"/>
  <c r="BD1259" i="11"/>
  <c r="BD1254" i="11"/>
  <c r="BD1246" i="11"/>
  <c r="BD1239" i="11"/>
  <c r="BD1232" i="11"/>
  <c r="BD1229" i="11"/>
  <c r="BD1208" i="11"/>
  <c r="BD1205" i="11"/>
  <c r="BD1197" i="11"/>
  <c r="BD1186" i="11"/>
  <c r="BD1181" i="11"/>
  <c r="BD1173" i="11"/>
  <c r="BD1149" i="11"/>
  <c r="BD1144" i="11"/>
  <c r="BD2012" i="11"/>
  <c r="BD1985" i="11"/>
  <c r="BD1971" i="11"/>
  <c r="BD1945" i="11"/>
  <c r="BD1925" i="11"/>
  <c r="BD1908" i="11"/>
  <c r="BD1901" i="11"/>
  <c r="BD1858" i="11"/>
  <c r="BD1853" i="11"/>
  <c r="BD1846" i="11"/>
  <c r="BD1841" i="11"/>
  <c r="BD1829" i="11"/>
  <c r="BD1814" i="11"/>
  <c r="BD1804" i="11"/>
  <c r="BD1802" i="11"/>
  <c r="BD1792" i="11"/>
  <c r="BD1783" i="11"/>
  <c r="BD1766" i="11"/>
  <c r="BD1745" i="11"/>
  <c r="BD1732" i="11"/>
  <c r="BD1706" i="11"/>
  <c r="BD1681" i="11"/>
  <c r="BD1663" i="11"/>
  <c r="BD1647" i="11"/>
  <c r="BD1612" i="11"/>
  <c r="BD1607" i="11"/>
  <c r="BD1602" i="11"/>
  <c r="BD1587" i="11"/>
  <c r="BD1582" i="11"/>
  <c r="BD1577" i="11"/>
  <c r="BD1574" i="11"/>
  <c r="BD1569" i="11"/>
  <c r="BD1546" i="11"/>
  <c r="BD1507" i="11"/>
  <c r="BD1497" i="11"/>
  <c r="BD1474" i="11"/>
  <c r="BD1469" i="11"/>
  <c r="BD1461" i="11"/>
  <c r="BD1456" i="11"/>
  <c r="BD1451" i="11"/>
  <c r="BD1441" i="11"/>
  <c r="BD1406" i="11"/>
  <c r="BD1396" i="11"/>
  <c r="BD1391" i="11"/>
  <c r="BD1381" i="11"/>
  <c r="BD1357" i="11"/>
  <c r="BD1333" i="11"/>
  <c r="BD1314" i="11"/>
  <c r="BD1306" i="11"/>
  <c r="BD1286" i="11"/>
  <c r="BD1278" i="11"/>
  <c r="BD1273" i="11"/>
  <c r="BD1251" i="11"/>
  <c r="BD1241" i="11"/>
  <c r="BD1234" i="11"/>
  <c r="BD1224" i="11"/>
  <c r="BD1219" i="11"/>
  <c r="BD1216" i="11"/>
  <c r="BD1165" i="11"/>
  <c r="BD1157" i="11"/>
  <c r="BD1999" i="11"/>
  <c r="BD1992" i="11"/>
  <c r="BD1980" i="11"/>
  <c r="BD1975" i="11"/>
  <c r="BD1973" i="11"/>
  <c r="BD1966" i="11"/>
  <c r="BD1961" i="11"/>
  <c r="BD1959" i="11"/>
  <c r="BD1952" i="11"/>
  <c r="BD1935" i="11"/>
  <c r="BD1930" i="11"/>
  <c r="BD1920" i="11"/>
  <c r="BD1915" i="11"/>
  <c r="BD1903" i="11"/>
  <c r="BD1896" i="11"/>
  <c r="BD1888" i="11"/>
  <c r="BD1881" i="11"/>
  <c r="BD1868" i="11"/>
  <c r="BD1863" i="11"/>
  <c r="BD1836" i="11"/>
  <c r="BD1831" i="11"/>
  <c r="BD1816" i="11"/>
  <c r="BD1809" i="11"/>
  <c r="BD1785" i="11"/>
  <c r="BD1778" i="11"/>
  <c r="BD1768" i="11"/>
  <c r="BD1758" i="11"/>
  <c r="BD1750" i="11"/>
  <c r="BD1742" i="11"/>
  <c r="BD1729" i="11"/>
  <c r="BD1724" i="11"/>
  <c r="BD1716" i="11"/>
  <c r="BD1711" i="11"/>
  <c r="BD1703" i="11"/>
  <c r="BD1700" i="11"/>
  <c r="BD1697" i="11"/>
  <c r="BD1689" i="11"/>
  <c r="BD1676" i="11"/>
  <c r="BD1668" i="11"/>
  <c r="BD1660" i="11"/>
  <c r="BD1652" i="11"/>
  <c r="BD1629" i="11"/>
  <c r="BD1622" i="11"/>
  <c r="BD1619" i="11"/>
  <c r="BD1609" i="11"/>
  <c r="BD1592" i="11"/>
  <c r="BD1564" i="11"/>
  <c r="BD1556" i="11"/>
  <c r="BD1551" i="11"/>
  <c r="BD1541" i="11"/>
  <c r="BD1520" i="11"/>
  <c r="BD1502" i="11"/>
  <c r="BD1492" i="11"/>
  <c r="BD1453" i="11"/>
  <c r="BD1438" i="11"/>
  <c r="BD1433" i="11"/>
  <c r="BD1418" i="11"/>
  <c r="BD1413" i="11"/>
  <c r="BD1403" i="11"/>
  <c r="BD1398" i="11"/>
  <c r="BD1386" i="11"/>
  <c r="BD1378" i="11"/>
  <c r="BD1373" i="11"/>
  <c r="BD1365" i="11"/>
  <c r="BD1354" i="11"/>
  <c r="BD1351" i="11"/>
  <c r="BD1341" i="11"/>
  <c r="BD1330" i="11"/>
  <c r="BD1322" i="11"/>
  <c r="BD1311" i="11"/>
  <c r="BD1301" i="11"/>
  <c r="BD1291" i="11"/>
  <c r="BD1283" i="11"/>
  <c r="BD1270" i="11"/>
  <c r="BD1213" i="11"/>
  <c r="BD1194" i="11"/>
  <c r="BD1191" i="11"/>
  <c r="BD1178" i="11"/>
  <c r="BD1170" i="11"/>
  <c r="BD1162" i="11"/>
  <c r="BD1154" i="11"/>
  <c r="BD2009" i="11"/>
  <c r="BD1987" i="11"/>
  <c r="BD1942" i="11"/>
  <c r="BD1927" i="11"/>
  <c r="BD1912" i="11"/>
  <c r="BD1910" i="11"/>
  <c r="BD1898" i="11"/>
  <c r="BD1893" i="11"/>
  <c r="BD1878" i="11"/>
  <c r="BD1873" i="11"/>
  <c r="BD1855" i="11"/>
  <c r="BD1826" i="11"/>
  <c r="BD1824" i="11"/>
  <c r="BD1799" i="11"/>
  <c r="BD1787" i="11"/>
  <c r="BD1773" i="11"/>
  <c r="BD1763" i="11"/>
  <c r="BD1755" i="11"/>
  <c r="BD1739" i="11"/>
  <c r="BD1694" i="11"/>
  <c r="BD1686" i="11"/>
  <c r="BD1678" i="11"/>
  <c r="BD1673" i="11"/>
  <c r="BD1644" i="11"/>
  <c r="BD1639" i="11"/>
  <c r="BD1634" i="11"/>
  <c r="BD1624" i="11"/>
  <c r="BD1604" i="11"/>
  <c r="BD1599" i="11"/>
  <c r="BD1594" i="11"/>
  <c r="BD1584" i="11"/>
  <c r="BD1579" i="11"/>
  <c r="BD1571" i="11"/>
  <c r="BD1561" i="11"/>
  <c r="BD1548" i="11"/>
  <c r="BD1538" i="11"/>
  <c r="BD1533" i="11"/>
  <c r="BD1528" i="11"/>
  <c r="BD1515" i="11"/>
  <c r="BD1489" i="11"/>
  <c r="BD1484" i="11"/>
  <c r="BD1479" i="11"/>
  <c r="BD1466" i="11"/>
  <c r="BD1448" i="11"/>
  <c r="BD1443" i="11"/>
  <c r="BD1430" i="11"/>
  <c r="BD1425" i="11"/>
  <c r="BD1420" i="11"/>
  <c r="BD1415" i="11"/>
  <c r="BD1408" i="11"/>
  <c r="BD1393" i="11"/>
  <c r="BD1383" i="11"/>
  <c r="BD1362" i="11"/>
  <c r="BD1346" i="11"/>
  <c r="BD1338" i="11"/>
  <c r="BD1335" i="11"/>
  <c r="BD1327" i="11"/>
  <c r="BD1319" i="11"/>
  <c r="BD1298" i="11"/>
  <c r="BD1293" i="11"/>
  <c r="BD1267" i="11"/>
  <c r="BD1256" i="11"/>
  <c r="BD1248" i="11"/>
  <c r="BD1243" i="11"/>
  <c r="BD1210" i="11"/>
  <c r="BD1202" i="11"/>
  <c r="BD1199" i="11"/>
  <c r="BD1188" i="11"/>
  <c r="BD1183" i="11"/>
  <c r="BD1175" i="11"/>
  <c r="BD1167" i="11"/>
  <c r="BD1151" i="11"/>
  <c r="BD1146" i="11"/>
  <c r="BD1141" i="11"/>
  <c r="BD2014" i="11"/>
  <c r="BD2004" i="11"/>
  <c r="BD1994" i="11"/>
  <c r="BD1954" i="11"/>
  <c r="BD1949" i="11"/>
  <c r="BD1947" i="11"/>
  <c r="BD1937" i="11"/>
  <c r="BD1922" i="11"/>
  <c r="BD1905" i="11"/>
  <c r="BD1883" i="11"/>
  <c r="BD1848" i="11"/>
  <c r="BD1843" i="11"/>
  <c r="BD1833" i="11"/>
  <c r="BD1821" i="11"/>
  <c r="BD1806" i="11"/>
  <c r="BD1794" i="11"/>
  <c r="BD1752" i="11"/>
  <c r="BD1734" i="11"/>
  <c r="BD1721" i="11"/>
  <c r="BD1718" i="11"/>
  <c r="BD1708" i="11"/>
  <c r="BD1683" i="11"/>
  <c r="BD1670" i="11"/>
  <c r="BD1665" i="11"/>
  <c r="BD1657" i="11"/>
  <c r="BD1654" i="11"/>
  <c r="BD1649" i="11"/>
  <c r="BD1641" i="11"/>
  <c r="BD1631" i="11"/>
  <c r="BD1614" i="11"/>
  <c r="BD1589" i="11"/>
  <c r="BD1543" i="11"/>
  <c r="BD1525" i="11"/>
  <c r="BD1512" i="11"/>
  <c r="BD1509" i="11"/>
  <c r="BD1504" i="11"/>
  <c r="BD1499" i="11"/>
  <c r="BD1494" i="11"/>
  <c r="BD1476" i="11"/>
  <c r="BD1471" i="11"/>
  <c r="BD1463" i="11"/>
  <c r="BD1458" i="11"/>
  <c r="BD1435" i="11"/>
  <c r="BD1370" i="11"/>
  <c r="BD1343" i="11"/>
  <c r="BD1316" i="11"/>
  <c r="BD1308" i="11"/>
  <c r="BD1295" i="11"/>
  <c r="BD1288" i="11"/>
  <c r="BD1280" i="11"/>
  <c r="BD1275" i="11"/>
  <c r="BD1264" i="11"/>
  <c r="BD1261" i="11"/>
  <c r="BD1253" i="11"/>
  <c r="BD1236" i="11"/>
  <c r="BD1231" i="11"/>
  <c r="BD1226" i="11"/>
  <c r="BD1221" i="11"/>
  <c r="BD1207" i="11"/>
  <c r="BD1172" i="11"/>
  <c r="BD1159" i="11"/>
  <c r="BD2011" i="11"/>
  <c r="BD2006" i="11"/>
  <c r="BD2001" i="11"/>
  <c r="BD1984" i="11"/>
  <c r="BD1982" i="11"/>
  <c r="BD1977" i="11"/>
  <c r="BD1968" i="11"/>
  <c r="BD1963" i="11"/>
  <c r="BD1939" i="11"/>
  <c r="BD1932" i="11"/>
  <c r="BD1900" i="11"/>
  <c r="BD1890" i="11"/>
  <c r="BD1885" i="11"/>
  <c r="BD1870" i="11"/>
  <c r="BD1865" i="11"/>
  <c r="BD1860" i="11"/>
  <c r="BD1850" i="11"/>
  <c r="BD1840" i="11"/>
  <c r="BD1838" i="11"/>
  <c r="BD1818" i="11"/>
  <c r="BD1813" i="11"/>
  <c r="BD1811" i="11"/>
  <c r="BD1801" i="11"/>
  <c r="BD1789" i="11"/>
  <c r="BD1780" i="11"/>
  <c r="BD1775" i="11"/>
  <c r="BD1770" i="11"/>
  <c r="BD1760" i="11"/>
  <c r="BD1747" i="11"/>
  <c r="BD1744" i="11"/>
  <c r="BD1731" i="11"/>
  <c r="BD1726" i="11"/>
  <c r="BD1713" i="11"/>
  <c r="BD1705" i="11"/>
  <c r="BD1691" i="11"/>
  <c r="BD1680" i="11"/>
  <c r="BD1662" i="11"/>
  <c r="BD1646" i="11"/>
  <c r="BD1636" i="11"/>
  <c r="BD1626" i="11"/>
  <c r="BD1611" i="11"/>
  <c r="BD1606" i="11"/>
  <c r="BD1596" i="11"/>
  <c r="BD1581" i="11"/>
  <c r="BD1576" i="11"/>
  <c r="BD1573" i="11"/>
  <c r="BD1566" i="11"/>
  <c r="BD1558" i="11"/>
  <c r="BD1553" i="11"/>
  <c r="BD1545" i="11"/>
  <c r="BD1535" i="11"/>
  <c r="BD1530" i="11"/>
  <c r="BD1522" i="11"/>
  <c r="BD1486" i="11"/>
  <c r="BD1473" i="11"/>
  <c r="BD1468" i="11"/>
  <c r="BD1445" i="11"/>
  <c r="BD1427" i="11"/>
  <c r="BD1422" i="11"/>
  <c r="BD1410" i="11"/>
  <c r="BD1405" i="11"/>
  <c r="BD1400" i="11"/>
  <c r="BD1395" i="11"/>
  <c r="BD1390" i="11"/>
  <c r="BD1388" i="11"/>
  <c r="BD1375" i="11"/>
  <c r="BD1367" i="11"/>
  <c r="BD1359" i="11"/>
  <c r="BD1356" i="11"/>
  <c r="BD1348" i="11"/>
  <c r="BD1332" i="11"/>
  <c r="BD1324" i="11"/>
  <c r="BD1313" i="11"/>
  <c r="BD1285" i="11"/>
  <c r="BD1277" i="11"/>
  <c r="BD1258" i="11"/>
  <c r="BD1245" i="11"/>
  <c r="BD1238" i="11"/>
  <c r="BD1228" i="11"/>
  <c r="BD1218" i="11"/>
  <c r="BD1185" i="11"/>
  <c r="BD1180" i="11"/>
  <c r="BD1164" i="11"/>
  <c r="BD1156" i="11"/>
  <c r="BD1143" i="11"/>
  <c r="BD2003" i="11"/>
  <c r="BD2000" i="11"/>
  <c r="BD1960" i="11"/>
  <c r="BD1936" i="11"/>
  <c r="BD1931" i="11"/>
  <c r="BD1928" i="11"/>
  <c r="BD1909" i="11"/>
  <c r="BD1882" i="11"/>
  <c r="BD1879" i="11"/>
  <c r="BD1827" i="11"/>
  <c r="BD1784" i="11"/>
  <c r="BD1756" i="11"/>
  <c r="BD1738" i="11"/>
  <c r="BD1715" i="11"/>
  <c r="BD1712" i="11"/>
  <c r="BD1709" i="11"/>
  <c r="BD1661" i="11"/>
  <c r="BD1640" i="11"/>
  <c r="BD1615" i="11"/>
  <c r="BD1590" i="11"/>
  <c r="BD1572" i="11"/>
  <c r="BD1555" i="11"/>
  <c r="BD1544" i="11"/>
  <c r="BD1460" i="11"/>
  <c r="BD1449" i="11"/>
  <c r="BD1429" i="11"/>
  <c r="BD1426" i="11"/>
  <c r="BD1404" i="11"/>
  <c r="BD1379" i="11"/>
  <c r="BD1358" i="11"/>
  <c r="BD1331" i="11"/>
  <c r="BD1310" i="11"/>
  <c r="BD1290" i="11"/>
  <c r="BD1284" i="11"/>
  <c r="BD1223" i="11"/>
  <c r="BD1217" i="11"/>
  <c r="BD1214" i="11"/>
  <c r="BD1196" i="11"/>
  <c r="BD1184" i="11"/>
  <c r="BD1169" i="11"/>
  <c r="BD1163" i="11"/>
  <c r="BD1160" i="11"/>
  <c r="BD1094" i="11"/>
  <c r="BD1086" i="11"/>
  <c r="BD1074" i="11"/>
  <c r="BD1056" i="11"/>
  <c r="BD1051" i="11"/>
  <c r="BD1040" i="11"/>
  <c r="BD1037" i="11"/>
  <c r="BD1032" i="11"/>
  <c r="BD1014" i="11"/>
  <c r="BD981" i="11"/>
  <c r="BD976" i="11"/>
  <c r="BD968" i="11"/>
  <c r="BD940" i="11"/>
  <c r="BD927" i="11"/>
  <c r="BD911" i="11"/>
  <c r="BD893" i="11"/>
  <c r="BD888" i="11"/>
  <c r="BD867" i="11"/>
  <c r="BD859" i="11"/>
  <c r="BD854" i="11"/>
  <c r="BD846" i="11"/>
  <c r="BD838" i="11"/>
  <c r="BD1981" i="11"/>
  <c r="BD1955" i="11"/>
  <c r="BD1917" i="11"/>
  <c r="BD1914" i="11"/>
  <c r="BD1859" i="11"/>
  <c r="BD1832" i="11"/>
  <c r="BD1810" i="11"/>
  <c r="BD1786" i="11"/>
  <c r="BD1696" i="11"/>
  <c r="BD1693" i="11"/>
  <c r="BD1664" i="11"/>
  <c r="BD1623" i="11"/>
  <c r="BD1620" i="11"/>
  <c r="BD1595" i="11"/>
  <c r="BD1483" i="11"/>
  <c r="BD1457" i="11"/>
  <c r="BD1432" i="11"/>
  <c r="BD1407" i="11"/>
  <c r="BD1364" i="11"/>
  <c r="BD1361" i="11"/>
  <c r="BD1340" i="11"/>
  <c r="BD1337" i="11"/>
  <c r="BD1334" i="11"/>
  <c r="BD1328" i="11"/>
  <c r="BD1266" i="11"/>
  <c r="BD1263" i="11"/>
  <c r="BD1242" i="11"/>
  <c r="BD1237" i="11"/>
  <c r="BD1166" i="11"/>
  <c r="BD1148" i="11"/>
  <c r="BD1142" i="11"/>
  <c r="BD1134" i="11"/>
  <c r="BD1124" i="11"/>
  <c r="BD1121" i="11"/>
  <c r="BD1116" i="11"/>
  <c r="BD1113" i="11"/>
  <c r="BD1105" i="11"/>
  <c r="BD1102" i="11"/>
  <c r="BD1091" i="11"/>
  <c r="BD1083" i="11"/>
  <c r="BD1081" i="11"/>
  <c r="BD1076" i="11"/>
  <c r="BD1071" i="11"/>
  <c r="BD1048" i="11"/>
  <c r="BD1027" i="11"/>
  <c r="BD1019" i="11"/>
  <c r="BD1006" i="11"/>
  <c r="BD999" i="11"/>
  <c r="BD991" i="11"/>
  <c r="BD986" i="11"/>
  <c r="BD945" i="11"/>
  <c r="BD935" i="11"/>
  <c r="BD898" i="11"/>
  <c r="BD885" i="11"/>
  <c r="BD872" i="11"/>
  <c r="BD864" i="11"/>
  <c r="BD851" i="11"/>
  <c r="BD843" i="11"/>
  <c r="BD835" i="11"/>
  <c r="BD832" i="11"/>
  <c r="BD822" i="11"/>
  <c r="BD812" i="11"/>
  <c r="BD2008" i="11"/>
  <c r="BD1989" i="11"/>
  <c r="BD1965" i="11"/>
  <c r="BD1944" i="11"/>
  <c r="BD1933" i="11"/>
  <c r="BD1911" i="11"/>
  <c r="BD1906" i="11"/>
  <c r="BD1887" i="11"/>
  <c r="BD1867" i="11"/>
  <c r="BD1856" i="11"/>
  <c r="BD1837" i="11"/>
  <c r="BD1807" i="11"/>
  <c r="BD1791" i="11"/>
  <c r="BD1767" i="11"/>
  <c r="BD1717" i="11"/>
  <c r="BD1699" i="11"/>
  <c r="BD1690" i="11"/>
  <c r="BD1669" i="11"/>
  <c r="BD1651" i="11"/>
  <c r="BD1648" i="11"/>
  <c r="BD1645" i="11"/>
  <c r="BD1642" i="11"/>
  <c r="BD1628" i="11"/>
  <c r="BD1603" i="11"/>
  <c r="BD1575" i="11"/>
  <c r="BD1552" i="11"/>
  <c r="BD1532" i="11"/>
  <c r="BD1508" i="11"/>
  <c r="BD1480" i="11"/>
  <c r="BD1477" i="11"/>
  <c r="BD1454" i="11"/>
  <c r="BD1437" i="11"/>
  <c r="BD1287" i="11"/>
  <c r="BD1272" i="11"/>
  <c r="BD1269" i="11"/>
  <c r="BD1220" i="11"/>
  <c r="BD1198" i="11"/>
  <c r="BD1145" i="11"/>
  <c r="BD1129" i="11"/>
  <c r="BD1099" i="11"/>
  <c r="BD1088" i="11"/>
  <c r="BD1078" i="11"/>
  <c r="BD1068" i="11"/>
  <c r="BD1063" i="11"/>
  <c r="BD1058" i="11"/>
  <c r="BD1053" i="11"/>
  <c r="BD1045" i="11"/>
  <c r="BD1024" i="11"/>
  <c r="BD1011" i="11"/>
  <c r="BD1001" i="11"/>
  <c r="BD996" i="11"/>
  <c r="BD993" i="11"/>
  <c r="BD973" i="11"/>
  <c r="BD970" i="11"/>
  <c r="BD963" i="11"/>
  <c r="BD950" i="11"/>
  <c r="BD932" i="11"/>
  <c r="BD924" i="11"/>
  <c r="BD921" i="11"/>
  <c r="BD918" i="11"/>
  <c r="BD913" i="11"/>
  <c r="BD906" i="11"/>
  <c r="BD890" i="11"/>
  <c r="BD882" i="11"/>
  <c r="BD877" i="11"/>
  <c r="BD861" i="11"/>
  <c r="BD856" i="11"/>
  <c r="BD829" i="11"/>
  <c r="BD817" i="11"/>
  <c r="BD2005" i="11"/>
  <c r="BD1986" i="11"/>
  <c r="BD1962" i="11"/>
  <c r="BD1941" i="11"/>
  <c r="BD1919" i="11"/>
  <c r="BD1895" i="11"/>
  <c r="BD1892" i="11"/>
  <c r="BD1884" i="11"/>
  <c r="BD1864" i="11"/>
  <c r="BD1834" i="11"/>
  <c r="BD1815" i="11"/>
  <c r="BD1796" i="11"/>
  <c r="BD1743" i="11"/>
  <c r="BD1723" i="11"/>
  <c r="BD1720" i="11"/>
  <c r="BD1702" i="11"/>
  <c r="BD1687" i="11"/>
  <c r="BD1672" i="11"/>
  <c r="BD1625" i="11"/>
  <c r="BD1600" i="11"/>
  <c r="BD1597" i="11"/>
  <c r="BD1549" i="11"/>
  <c r="BD1529" i="11"/>
  <c r="BD1511" i="11"/>
  <c r="BD1488" i="11"/>
  <c r="BD1465" i="11"/>
  <c r="BD1462" i="11"/>
  <c r="BD1440" i="11"/>
  <c r="BD1412" i="11"/>
  <c r="BD1387" i="11"/>
  <c r="BD1384" i="11"/>
  <c r="BD1315" i="11"/>
  <c r="BD1312" i="11"/>
  <c r="BD1204" i="11"/>
  <c r="BD1201" i="11"/>
  <c r="BD1192" i="11"/>
  <c r="BD1189" i="11"/>
  <c r="BD1177" i="11"/>
  <c r="BD1174" i="11"/>
  <c r="BD1171" i="11"/>
  <c r="BD1153" i="11"/>
  <c r="BD1139" i="11"/>
  <c r="BD1131" i="11"/>
  <c r="BD1118" i="11"/>
  <c r="BD1110" i="11"/>
  <c r="BD1096" i="11"/>
  <c r="BD1060" i="11"/>
  <c r="BD1042" i="11"/>
  <c r="BD1034" i="11"/>
  <c r="BD1029" i="11"/>
  <c r="BD1016" i="11"/>
  <c r="BD988" i="11"/>
  <c r="BD983" i="11"/>
  <c r="BD960" i="11"/>
  <c r="BD955" i="11"/>
  <c r="BD947" i="11"/>
  <c r="BD942" i="11"/>
  <c r="BD937" i="11"/>
  <c r="BD929" i="11"/>
  <c r="BD915" i="11"/>
  <c r="BD908" i="11"/>
  <c r="BD903" i="11"/>
  <c r="BD895" i="11"/>
  <c r="BD879" i="11"/>
  <c r="BD874" i="11"/>
  <c r="BD869" i="11"/>
  <c r="BD840" i="11"/>
  <c r="BD824" i="11"/>
  <c r="BD814" i="11"/>
  <c r="BD806" i="11"/>
  <c r="BD775" i="11"/>
  <c r="BD770" i="11"/>
  <c r="BD762" i="11"/>
  <c r="BD759" i="11"/>
  <c r="BD754" i="11"/>
  <c r="BD749" i="11"/>
  <c r="BD741" i="11"/>
  <c r="BD723" i="11"/>
  <c r="BD718" i="11"/>
  <c r="BD713" i="11"/>
  <c r="BD695" i="11"/>
  <c r="BD682" i="11"/>
  <c r="BD652" i="11"/>
  <c r="BD644" i="11"/>
  <c r="BD639" i="11"/>
  <c r="BD1991" i="11"/>
  <c r="BD1983" i="11"/>
  <c r="BD1938" i="11"/>
  <c r="BD1889" i="11"/>
  <c r="BD1861" i="11"/>
  <c r="BD1845" i="11"/>
  <c r="BD1812" i="11"/>
  <c r="BD1793" i="11"/>
  <c r="BD1769" i="11"/>
  <c r="BD1764" i="11"/>
  <c r="BD1749" i="11"/>
  <c r="BD1740" i="11"/>
  <c r="BD1728" i="11"/>
  <c r="BD1675" i="11"/>
  <c r="BD1666" i="11"/>
  <c r="BD1608" i="11"/>
  <c r="BD1578" i="11"/>
  <c r="BD1560" i="11"/>
  <c r="BD1557" i="11"/>
  <c r="BD1517" i="11"/>
  <c r="BD1491" i="11"/>
  <c r="BD1485" i="11"/>
  <c r="BD1434" i="11"/>
  <c r="BD1417" i="11"/>
  <c r="BD1409" i="11"/>
  <c r="BD1392" i="11"/>
  <c r="BD1345" i="11"/>
  <c r="BD1292" i="11"/>
  <c r="BD1250" i="11"/>
  <c r="BD1247" i="11"/>
  <c r="BD1244" i="11"/>
  <c r="BD1225" i="11"/>
  <c r="BD1195" i="11"/>
  <c r="BD1168" i="11"/>
  <c r="BD1150" i="11"/>
  <c r="BD1136" i="11"/>
  <c r="BD1126" i="11"/>
  <c r="BD1107" i="11"/>
  <c r="BD1093" i="11"/>
  <c r="BD1085" i="11"/>
  <c r="BD1073" i="11"/>
  <c r="BD1065" i="11"/>
  <c r="BD1055" i="11"/>
  <c r="BD1050" i="11"/>
  <c r="BD1039" i="11"/>
  <c r="BD1021" i="11"/>
  <c r="BD1013" i="11"/>
  <c r="BD1008" i="11"/>
  <c r="BD1003" i="11"/>
  <c r="BD978" i="11"/>
  <c r="BD975" i="11"/>
  <c r="BD965" i="11"/>
  <c r="BD957" i="11"/>
  <c r="BD952" i="11"/>
  <c r="BD2013" i="11"/>
  <c r="BD2010" i="11"/>
  <c r="BD1993" i="11"/>
  <c r="BD1951" i="11"/>
  <c r="BD1943" i="11"/>
  <c r="BD1894" i="11"/>
  <c r="BD1891" i="11"/>
  <c r="BD1872" i="11"/>
  <c r="BD1869" i="11"/>
  <c r="BD1852" i="11"/>
  <c r="BD1847" i="11"/>
  <c r="BD1828" i="11"/>
  <c r="BD1795" i="11"/>
  <c r="BD1777" i="11"/>
  <c r="BD1754" i="11"/>
  <c r="BD1725" i="11"/>
  <c r="BD1722" i="11"/>
  <c r="BD1704" i="11"/>
  <c r="BD1701" i="11"/>
  <c r="BD1677" i="11"/>
  <c r="BD1656" i="11"/>
  <c r="BD1616" i="11"/>
  <c r="BD1591" i="11"/>
  <c r="BD1580" i="11"/>
  <c r="BD1501" i="11"/>
  <c r="BD1467" i="11"/>
  <c r="BD1464" i="11"/>
  <c r="BD1439" i="11"/>
  <c r="BD1436" i="11"/>
  <c r="BD1419" i="11"/>
  <c r="BD1397" i="11"/>
  <c r="BD1394" i="11"/>
  <c r="BD1305" i="11"/>
  <c r="BD1255" i="11"/>
  <c r="BD1212" i="11"/>
  <c r="BD1209" i="11"/>
  <c r="BD1203" i="11"/>
  <c r="BD1200" i="11"/>
  <c r="BD1182" i="11"/>
  <c r="BD1176" i="11"/>
  <c r="BD1155" i="11"/>
  <c r="BD1152" i="11"/>
  <c r="BD1138" i="11"/>
  <c r="BD1128" i="11"/>
  <c r="BD1112" i="11"/>
  <c r="BD1109" i="11"/>
  <c r="BD1095" i="11"/>
  <c r="BD1087" i="11"/>
  <c r="BD1082" i="11"/>
  <c r="BD1077" i="11"/>
  <c r="BD1075" i="11"/>
  <c r="BD1041" i="11"/>
  <c r="BD1010" i="11"/>
  <c r="BD992" i="11"/>
  <c r="BD987" i="11"/>
  <c r="BD982" i="11"/>
  <c r="BD969" i="11"/>
  <c r="BD959" i="11"/>
  <c r="BD954" i="11"/>
  <c r="BD931" i="11"/>
  <c r="BD928" i="11"/>
  <c r="BD912" i="11"/>
  <c r="BD902" i="11"/>
  <c r="BD881" i="11"/>
  <c r="BD860" i="11"/>
  <c r="BD855" i="11"/>
  <c r="BD842" i="11"/>
  <c r="BD839" i="11"/>
  <c r="BD1974" i="11"/>
  <c r="BD1956" i="11"/>
  <c r="BD1948" i="11"/>
  <c r="BD1929" i="11"/>
  <c r="BD1926" i="11"/>
  <c r="BD1880" i="11"/>
  <c r="BD1877" i="11"/>
  <c r="BD1844" i="11"/>
  <c r="BD1803" i="11"/>
  <c r="BD1774" i="11"/>
  <c r="BD1757" i="11"/>
  <c r="BD1710" i="11"/>
  <c r="BD1707" i="11"/>
  <c r="BD1674" i="11"/>
  <c r="BD1659" i="11"/>
  <c r="BD1638" i="11"/>
  <c r="BD1635" i="11"/>
  <c r="BD1613" i="11"/>
  <c r="BD1610" i="11"/>
  <c r="BD1568" i="11"/>
  <c r="BD1565" i="11"/>
  <c r="BD1516" i="11"/>
  <c r="BD1498" i="11"/>
  <c r="BD1493" i="11"/>
  <c r="BD1490" i="11"/>
  <c r="BD1470" i="11"/>
  <c r="BD1450" i="11"/>
  <c r="BD1416" i="11"/>
  <c r="BD1380" i="11"/>
  <c r="BD1377" i="11"/>
  <c r="BD1374" i="11"/>
  <c r="BD1347" i="11"/>
  <c r="BD1344" i="11"/>
  <c r="BD1329" i="11"/>
  <c r="BD1249" i="11"/>
  <c r="BD1215" i="11"/>
  <c r="BD1179" i="11"/>
  <c r="BD1161" i="11"/>
  <c r="BD1158" i="11"/>
  <c r="BD1130" i="11"/>
  <c r="BD1117" i="11"/>
  <c r="BD1106" i="11"/>
  <c r="BD1072" i="11"/>
  <c r="BD1059" i="11"/>
  <c r="BD1057" i="11"/>
  <c r="BD1052" i="11"/>
  <c r="BD1038" i="11"/>
  <c r="BD1033" i="11"/>
  <c r="BD1028" i="11"/>
  <c r="BD1020" i="11"/>
  <c r="BD1015" i="11"/>
  <c r="BD1007" i="11"/>
  <c r="BD1000" i="11"/>
  <c r="BD977" i="11"/>
  <c r="BD951" i="11"/>
  <c r="BD946" i="11"/>
  <c r="BD941" i="11"/>
  <c r="BD936" i="11"/>
  <c r="BD899" i="11"/>
  <c r="BD894" i="11"/>
  <c r="BD889" i="11"/>
  <c r="BD886" i="11"/>
  <c r="BD878" i="11"/>
  <c r="BD873" i="11"/>
  <c r="BD868" i="11"/>
  <c r="BD852" i="11"/>
  <c r="BD847" i="11"/>
  <c r="BD823" i="11"/>
  <c r="BD818" i="11"/>
  <c r="BD813" i="11"/>
  <c r="BD1996" i="11"/>
  <c r="BD1874" i="11"/>
  <c r="BD1682" i="11"/>
  <c r="BD1643" i="11"/>
  <c r="BD1586" i="11"/>
  <c r="BD1570" i="11"/>
  <c r="BD1540" i="11"/>
  <c r="BD1534" i="11"/>
  <c r="BD1506" i="11"/>
  <c r="BD1503" i="11"/>
  <c r="BD1352" i="11"/>
  <c r="BD1349" i="11"/>
  <c r="BD1307" i="11"/>
  <c r="BD1018" i="11"/>
  <c r="BD989" i="11"/>
  <c r="BD974" i="11"/>
  <c r="BD971" i="11"/>
  <c r="BD948" i="11"/>
  <c r="BD907" i="11"/>
  <c r="BD904" i="11"/>
  <c r="BD871" i="11"/>
  <c r="BD865" i="11"/>
  <c r="BD862" i="11"/>
  <c r="BD853" i="11"/>
  <c r="BD850" i="11"/>
  <c r="BD804" i="11"/>
  <c r="BD791" i="11"/>
  <c r="BD786" i="11"/>
  <c r="BD778" i="11"/>
  <c r="BD756" i="11"/>
  <c r="BD751" i="11"/>
  <c r="BD737" i="11"/>
  <c r="BD714" i="11"/>
  <c r="BD693" i="11"/>
  <c r="BD690" i="11"/>
  <c r="BD675" i="11"/>
  <c r="BD667" i="11"/>
  <c r="BD657" i="11"/>
  <c r="BD636" i="11"/>
  <c r="BD609" i="11"/>
  <c r="BD601" i="11"/>
  <c r="BD593" i="11"/>
  <c r="BD588" i="11"/>
  <c r="BD583" i="11"/>
  <c r="BD575" i="11"/>
  <c r="BD562" i="11"/>
  <c r="BD534" i="11"/>
  <c r="BD507" i="11"/>
  <c r="BD502" i="11"/>
  <c r="BD485" i="11"/>
  <c r="BD475" i="11"/>
  <c r="BD459" i="11"/>
  <c r="BD447" i="11"/>
  <c r="BD413" i="11"/>
  <c r="BD405" i="11"/>
  <c r="BD390" i="11"/>
  <c r="BD385" i="11"/>
  <c r="BD380" i="11"/>
  <c r="BD375" i="11"/>
  <c r="BD367" i="11"/>
  <c r="BD353" i="11"/>
  <c r="BD343" i="11"/>
  <c r="BD338" i="11"/>
  <c r="BD315" i="11"/>
  <c r="BD292" i="11"/>
  <c r="BD287" i="11"/>
  <c r="BD282" i="11"/>
  <c r="BD270" i="11"/>
  <c r="BD259" i="11"/>
  <c r="BD249" i="11"/>
  <c r="BD220" i="11"/>
  <c r="BD210" i="11"/>
  <c r="BD207" i="11"/>
  <c r="BD194" i="11"/>
  <c r="BD164" i="11"/>
  <c r="BD161" i="11"/>
  <c r="BD156" i="11"/>
  <c r="BD153" i="11"/>
  <c r="BD129" i="11"/>
  <c r="BD108" i="11"/>
  <c r="BD100" i="11"/>
  <c r="BD1772" i="11"/>
  <c r="BD1753" i="11"/>
  <c r="BD1698" i="11"/>
  <c r="BD1685" i="11"/>
  <c r="BD1679" i="11"/>
  <c r="BD1583" i="11"/>
  <c r="BD1537" i="11"/>
  <c r="BD1475" i="11"/>
  <c r="BD1355" i="11"/>
  <c r="BD1268" i="11"/>
  <c r="BD1222" i="11"/>
  <c r="BD1108" i="11"/>
  <c r="BD1054" i="11"/>
  <c r="BD980" i="11"/>
  <c r="BD933" i="11"/>
  <c r="BD930" i="11"/>
  <c r="BD844" i="11"/>
  <c r="BD841" i="11"/>
  <c r="BD826" i="11"/>
  <c r="BD809" i="11"/>
  <c r="BD801" i="11"/>
  <c r="BD767" i="11"/>
  <c r="BD753" i="11"/>
  <c r="BD748" i="11"/>
  <c r="BD732" i="11"/>
  <c r="BD727" i="11"/>
  <c r="BD719" i="11"/>
  <c r="BD706" i="11"/>
  <c r="BD698" i="11"/>
  <c r="BD685" i="11"/>
  <c r="BD680" i="11"/>
  <c r="BD672" i="11"/>
  <c r="BD662" i="11"/>
  <c r="BD633" i="11"/>
  <c r="BD580" i="11"/>
  <c r="BD567" i="11"/>
  <c r="BD552" i="11"/>
  <c r="BD542" i="11"/>
  <c r="BD539" i="11"/>
  <c r="BD529" i="11"/>
  <c r="BD524" i="11"/>
  <c r="BD514" i="11"/>
  <c r="BD494" i="11"/>
  <c r="BD487" i="11"/>
  <c r="BD463" i="11"/>
  <c r="BD461" i="11"/>
  <c r="BD442" i="11"/>
  <c r="BD437" i="11"/>
  <c r="BD432" i="11"/>
  <c r="BD427" i="11"/>
  <c r="BD425" i="11"/>
  <c r="BD397" i="11"/>
  <c r="BD372" i="11"/>
  <c r="BD360" i="11"/>
  <c r="BD355" i="11"/>
  <c r="BD348" i="11"/>
  <c r="BD335" i="11"/>
  <c r="BD330" i="11"/>
  <c r="BD322" i="11"/>
  <c r="BD307" i="11"/>
  <c r="BD297" i="11"/>
  <c r="BD277" i="11"/>
  <c r="BD254" i="11"/>
  <c r="BD241" i="11"/>
  <c r="BD233" i="11"/>
  <c r="BD1849" i="11"/>
  <c r="BD1817" i="11"/>
  <c r="BD1800" i="11"/>
  <c r="BD1521" i="11"/>
  <c r="BD1478" i="11"/>
  <c r="BD1472" i="11"/>
  <c r="BD1459" i="11"/>
  <c r="BD1447" i="11"/>
  <c r="BD1444" i="11"/>
  <c r="BD1371" i="11"/>
  <c r="BD1336" i="11"/>
  <c r="BD1326" i="11"/>
  <c r="BD1323" i="11"/>
  <c r="BD1320" i="11"/>
  <c r="BD1271" i="11"/>
  <c r="BD1211" i="11"/>
  <c r="BD1135" i="11"/>
  <c r="BD1132" i="11"/>
  <c r="BD1120" i="11"/>
  <c r="BD1092" i="11"/>
  <c r="BD1089" i="11"/>
  <c r="BD1080" i="11"/>
  <c r="BD1035" i="11"/>
  <c r="BD1005" i="11"/>
  <c r="BD997" i="11"/>
  <c r="BD994" i="11"/>
  <c r="BD917" i="11"/>
  <c r="BD831" i="11"/>
  <c r="BD828" i="11"/>
  <c r="BD815" i="11"/>
  <c r="BD745" i="11"/>
  <c r="BD724" i="11"/>
  <c r="BD711" i="11"/>
  <c r="BD649" i="11"/>
  <c r="BD646" i="11"/>
  <c r="BD625" i="11"/>
  <c r="BD606" i="11"/>
  <c r="BD598" i="11"/>
  <c r="BD590" i="11"/>
  <c r="BD577" i="11"/>
  <c r="BD559" i="11"/>
  <c r="BD554" i="11"/>
  <c r="BD547" i="11"/>
  <c r="BD531" i="11"/>
  <c r="BD519" i="11"/>
  <c r="BD509" i="11"/>
  <c r="BD499" i="11"/>
  <c r="BD489" i="11"/>
  <c r="BD482" i="11"/>
  <c r="BD477" i="11"/>
  <c r="BD470" i="11"/>
  <c r="BD456" i="11"/>
  <c r="BD451" i="11"/>
  <c r="BD449" i="11"/>
  <c r="BD420" i="11"/>
  <c r="BD415" i="11"/>
  <c r="BD410" i="11"/>
  <c r="BD392" i="11"/>
  <c r="BD382" i="11"/>
  <c r="BD377" i="11"/>
  <c r="BD362" i="11"/>
  <c r="BD340" i="11"/>
  <c r="BD317" i="11"/>
  <c r="BD302" i="11"/>
  <c r="BD289" i="11"/>
  <c r="BD284" i="11"/>
  <c r="BD272" i="11"/>
  <c r="BD267" i="11"/>
  <c r="BD246" i="11"/>
  <c r="BD238" i="11"/>
  <c r="BD225" i="11"/>
  <c r="BD222" i="11"/>
  <c r="BD212" i="11"/>
  <c r="BD201" i="11"/>
  <c r="BD196" i="11"/>
  <c r="BD191" i="11"/>
  <c r="BD188" i="11"/>
  <c r="BD172" i="11"/>
  <c r="BD147" i="11"/>
  <c r="BD142" i="11"/>
  <c r="BD137" i="11"/>
  <c r="BD134" i="11"/>
  <c r="BD123" i="11"/>
  <c r="BD97" i="11"/>
  <c r="BD89" i="11"/>
  <c r="BD1998" i="11"/>
  <c r="BD1823" i="11"/>
  <c r="BD1820" i="11"/>
  <c r="BD1808" i="11"/>
  <c r="BD1805" i="11"/>
  <c r="BD1688" i="11"/>
  <c r="BD1633" i="11"/>
  <c r="BD1630" i="11"/>
  <c r="BD1618" i="11"/>
  <c r="BD1554" i="11"/>
  <c r="BD1524" i="11"/>
  <c r="BD1481" i="11"/>
  <c r="BD1274" i="11"/>
  <c r="BD1257" i="11"/>
  <c r="BD1187" i="11"/>
  <c r="BD1123" i="11"/>
  <c r="BD1114" i="11"/>
  <c r="BD1111" i="11"/>
  <c r="BD1101" i="11"/>
  <c r="BD1098" i="11"/>
  <c r="BD1026" i="11"/>
  <c r="BD1023" i="11"/>
  <c r="BD985" i="11"/>
  <c r="BD962" i="11"/>
  <c r="BD953" i="11"/>
  <c r="BD926" i="11"/>
  <c r="BD920" i="11"/>
  <c r="BD909" i="11"/>
  <c r="BD897" i="11"/>
  <c r="BD876" i="11"/>
  <c r="BD858" i="11"/>
  <c r="BD834" i="11"/>
  <c r="BD798" i="11"/>
  <c r="BD793" i="11"/>
  <c r="BD788" i="11"/>
  <c r="BD783" i="11"/>
  <c r="BD764" i="11"/>
  <c r="BD761" i="11"/>
  <c r="BD758" i="11"/>
  <c r="BD742" i="11"/>
  <c r="BD721" i="11"/>
  <c r="BD716" i="11"/>
  <c r="BD708" i="11"/>
  <c r="BD703" i="11"/>
  <c r="BD700" i="11"/>
  <c r="BD677" i="11"/>
  <c r="BD669" i="11"/>
  <c r="BD664" i="11"/>
  <c r="BD659" i="11"/>
  <c r="BD641" i="11"/>
  <c r="BD630" i="11"/>
  <c r="BD627" i="11"/>
  <c r="BD620" i="11"/>
  <c r="BD617" i="11"/>
  <c r="BD614" i="11"/>
  <c r="BD603" i="11"/>
  <c r="BD595" i="11"/>
  <c r="BD585" i="11"/>
  <c r="BD572" i="11"/>
  <c r="BD569" i="11"/>
  <c r="BD549" i="11"/>
  <c r="BD536" i="11"/>
  <c r="BD526" i="11"/>
  <c r="BD516" i="11"/>
  <c r="BD511" i="11"/>
  <c r="BD504" i="11"/>
  <c r="BD439" i="11"/>
  <c r="BD434" i="11"/>
  <c r="BD407" i="11"/>
  <c r="BD402" i="11"/>
  <c r="BD394" i="11"/>
  <c r="BD387" i="11"/>
  <c r="BD369" i="11"/>
  <c r="BD364" i="11"/>
  <c r="BD345" i="11"/>
  <c r="BD332" i="11"/>
  <c r="BD327" i="11"/>
  <c r="BD319" i="11"/>
  <c r="BD312" i="11"/>
  <c r="BD299" i="11"/>
  <c r="BD274" i="11"/>
  <c r="BD264" i="11"/>
  <c r="BD256" i="11"/>
  <c r="BD251" i="11"/>
  <c r="BD217" i="11"/>
  <c r="BD177" i="11"/>
  <c r="BD169" i="11"/>
  <c r="BD166" i="11"/>
  <c r="BD131" i="11"/>
  <c r="BD115" i="11"/>
  <c r="BD94" i="11"/>
  <c r="BD1970" i="11"/>
  <c r="BD1857" i="11"/>
  <c r="BD1854" i="11"/>
  <c r="BD1762" i="11"/>
  <c r="BD1759" i="11"/>
  <c r="BD1621" i="11"/>
  <c r="BD1588" i="11"/>
  <c r="BD1542" i="11"/>
  <c r="BD1539" i="11"/>
  <c r="BD1527" i="11"/>
  <c r="BD1496" i="11"/>
  <c r="BD1431" i="11"/>
  <c r="BD1389" i="11"/>
  <c r="BD1342" i="11"/>
  <c r="BD1339" i="11"/>
  <c r="BD1289" i="11"/>
  <c r="BD1260" i="11"/>
  <c r="BD1233" i="11"/>
  <c r="BD1230" i="11"/>
  <c r="BD1227" i="11"/>
  <c r="BD1147" i="11"/>
  <c r="BD1104" i="11"/>
  <c r="BD1062" i="11"/>
  <c r="BD1044" i="11"/>
  <c r="BD956" i="11"/>
  <c r="BD944" i="11"/>
  <c r="BD923" i="11"/>
  <c r="BD914" i="11"/>
  <c r="BD900" i="11"/>
  <c r="BD891" i="11"/>
  <c r="BD870" i="11"/>
  <c r="BD837" i="11"/>
  <c r="BD820" i="11"/>
  <c r="BD803" i="11"/>
  <c r="BD795" i="11"/>
  <c r="BD790" i="11"/>
  <c r="BD780" i="11"/>
  <c r="BD772" i="11"/>
  <c r="BD769" i="11"/>
  <c r="BD750" i="11"/>
  <c r="BD739" i="11"/>
  <c r="BD734" i="11"/>
  <c r="BD729" i="11"/>
  <c r="BD692" i="11"/>
  <c r="BD687" i="11"/>
  <c r="BD654" i="11"/>
  <c r="BD638" i="11"/>
  <c r="BD635" i="11"/>
  <c r="BD622" i="11"/>
  <c r="BD611" i="11"/>
  <c r="BD592" i="11"/>
  <c r="BD582" i="11"/>
  <c r="BD574" i="11"/>
  <c r="BD564" i="11"/>
  <c r="BD561" i="11"/>
  <c r="BD556" i="11"/>
  <c r="BD544" i="11"/>
  <c r="BD521" i="11"/>
  <c r="BD496" i="11"/>
  <c r="BD491" i="11"/>
  <c r="BD484" i="11"/>
  <c r="BD479" i="11"/>
  <c r="BD472" i="11"/>
  <c r="BD465" i="11"/>
  <c r="BD1875" i="11"/>
  <c r="BD1842" i="11"/>
  <c r="BD1839" i="11"/>
  <c r="BD1822" i="11"/>
  <c r="BD1736" i="11"/>
  <c r="BD1733" i="11"/>
  <c r="BD1730" i="11"/>
  <c r="BD1605" i="11"/>
  <c r="BD1547" i="11"/>
  <c r="BD1421" i="11"/>
  <c r="BD1303" i="11"/>
  <c r="BD1294" i="11"/>
  <c r="BD1235" i="11"/>
  <c r="BD1122" i="11"/>
  <c r="BD1119" i="11"/>
  <c r="BD1025" i="11"/>
  <c r="BD990" i="11"/>
  <c r="BD964" i="11"/>
  <c r="BD961" i="11"/>
  <c r="BD949" i="11"/>
  <c r="BD919" i="11"/>
  <c r="BD884" i="11"/>
  <c r="BD866" i="11"/>
  <c r="BD833" i="11"/>
  <c r="BD827" i="11"/>
  <c r="BD797" i="11"/>
  <c r="BD787" i="11"/>
  <c r="BD782" i="11"/>
  <c r="BD760" i="11"/>
  <c r="BD752" i="11"/>
  <c r="BD744" i="11"/>
  <c r="BD702" i="11"/>
  <c r="BD697" i="11"/>
  <c r="BD694" i="11"/>
  <c r="BD681" i="11"/>
  <c r="BD676" i="11"/>
  <c r="BD663" i="11"/>
  <c r="BD658" i="11"/>
  <c r="BD645" i="11"/>
  <c r="BD640" i="11"/>
  <c r="BD629" i="11"/>
  <c r="BD624" i="11"/>
  <c r="BD619" i="11"/>
  <c r="BD616" i="11"/>
  <c r="BD613" i="11"/>
  <c r="BD602" i="11"/>
  <c r="BD594" i="11"/>
  <c r="BD584" i="11"/>
  <c r="BD576" i="11"/>
  <c r="BD571" i="11"/>
  <c r="BD566" i="11"/>
  <c r="BD525" i="11"/>
  <c r="BD518" i="11"/>
  <c r="BD508" i="11"/>
  <c r="BD486" i="11"/>
  <c r="BD462" i="11"/>
  <c r="BD433" i="11"/>
  <c r="BD426" i="11"/>
  <c r="BD406" i="11"/>
  <c r="BD401" i="11"/>
  <c r="BD381" i="11"/>
  <c r="BD361" i="11"/>
  <c r="BD354" i="11"/>
  <c r="BD331" i="11"/>
  <c r="BD326" i="11"/>
  <c r="BD321" i="11"/>
  <c r="BD311" i="11"/>
  <c r="BD306" i="11"/>
  <c r="BD288" i="11"/>
  <c r="BD263" i="11"/>
  <c r="BD245" i="11"/>
  <c r="BD237" i="11"/>
  <c r="BD1788" i="11"/>
  <c r="BD1601" i="11"/>
  <c r="BD1442" i="11"/>
  <c r="BD1137" i="11"/>
  <c r="BD1115" i="11"/>
  <c r="BD1064" i="11"/>
  <c r="BD1061" i="11"/>
  <c r="BD1002" i="11"/>
  <c r="BD934" i="11"/>
  <c r="BD845" i="11"/>
  <c r="BD781" i="11"/>
  <c r="BD757" i="11"/>
  <c r="BD684" i="11"/>
  <c r="BD661" i="11"/>
  <c r="BD653" i="11"/>
  <c r="BD647" i="11"/>
  <c r="BD626" i="11"/>
  <c r="BD623" i="11"/>
  <c r="BD546" i="11"/>
  <c r="BD493" i="11"/>
  <c r="BD488" i="11"/>
  <c r="BD469" i="11"/>
  <c r="BD428" i="11"/>
  <c r="BD398" i="11"/>
  <c r="BD373" i="11"/>
  <c r="BD365" i="11"/>
  <c r="BD344" i="11"/>
  <c r="BD313" i="11"/>
  <c r="BD296" i="11"/>
  <c r="BD291" i="11"/>
  <c r="BD235" i="11"/>
  <c r="BD227" i="11"/>
  <c r="BD224" i="11"/>
  <c r="BD182" i="11"/>
  <c r="BD171" i="11"/>
  <c r="BD150" i="11"/>
  <c r="BD119" i="11"/>
  <c r="BD92" i="11"/>
  <c r="BD81" i="11"/>
  <c r="BD70" i="11"/>
  <c r="BD62" i="11"/>
  <c r="BD59" i="11"/>
  <c r="BD51" i="11"/>
  <c r="BD24" i="11"/>
  <c r="BD1835" i="11"/>
  <c r="BD1790" i="11"/>
  <c r="BD1252" i="11"/>
  <c r="BD1240" i="11"/>
  <c r="BD1140" i="11"/>
  <c r="BD1125" i="11"/>
  <c r="BD1017" i="11"/>
  <c r="BD905" i="11"/>
  <c r="BD892" i="11"/>
  <c r="BD848" i="11"/>
  <c r="BD810" i="11"/>
  <c r="BD807" i="11"/>
  <c r="BD784" i="11"/>
  <c r="BD766" i="11"/>
  <c r="BD733" i="11"/>
  <c r="BD710" i="11"/>
  <c r="BD678" i="11"/>
  <c r="BD650" i="11"/>
  <c r="BD610" i="11"/>
  <c r="BD604" i="11"/>
  <c r="BD568" i="11"/>
  <c r="BD543" i="11"/>
  <c r="BD540" i="11"/>
  <c r="BD537" i="11"/>
  <c r="BD515" i="11"/>
  <c r="BD444" i="11"/>
  <c r="BD412" i="11"/>
  <c r="BD395" i="11"/>
  <c r="BD370" i="11"/>
  <c r="BD341" i="11"/>
  <c r="BD318" i="11"/>
  <c r="BD285" i="11"/>
  <c r="BD269" i="11"/>
  <c r="BD255" i="11"/>
  <c r="BD252" i="11"/>
  <c r="BD232" i="11"/>
  <c r="BD221" i="11"/>
  <c r="BD204" i="11"/>
  <c r="BD193" i="11"/>
  <c r="BD179" i="11"/>
  <c r="BD133" i="11"/>
  <c r="BD130" i="11"/>
  <c r="BD103" i="11"/>
  <c r="BD78" i="11"/>
  <c r="BD56" i="11"/>
  <c r="BD48" i="11"/>
  <c r="BD45" i="11"/>
  <c r="BD32" i="11"/>
  <c r="BD21" i="11"/>
  <c r="BD1967" i="11"/>
  <c r="BD1958" i="11"/>
  <c r="BD1953" i="11"/>
  <c r="BD1751" i="11"/>
  <c r="BD1741" i="11"/>
  <c r="BD1282" i="11"/>
  <c r="BD1279" i="11"/>
  <c r="BD1276" i="11"/>
  <c r="BD1190" i="11"/>
  <c r="BD1084" i="11"/>
  <c r="BD1069" i="11"/>
  <c r="BD958" i="11"/>
  <c r="BD939" i="11"/>
  <c r="BD916" i="11"/>
  <c r="BD857" i="11"/>
  <c r="BD819" i="11"/>
  <c r="BD816" i="11"/>
  <c r="BD738" i="11"/>
  <c r="BD730" i="11"/>
  <c r="BD701" i="11"/>
  <c r="BD689" i="11"/>
  <c r="BD607" i="11"/>
  <c r="BD589" i="11"/>
  <c r="BD565" i="11"/>
  <c r="BD551" i="11"/>
  <c r="BD523" i="11"/>
  <c r="BD512" i="11"/>
  <c r="BD501" i="11"/>
  <c r="BD498" i="11"/>
  <c r="BD490" i="11"/>
  <c r="BD474" i="11"/>
  <c r="BD464" i="11"/>
  <c r="BD446" i="11"/>
  <c r="BD441" i="11"/>
  <c r="BD430" i="11"/>
  <c r="BD409" i="11"/>
  <c r="BD403" i="11"/>
  <c r="BD400" i="11"/>
  <c r="BD384" i="11"/>
  <c r="BD357" i="11"/>
  <c r="BD349" i="11"/>
  <c r="BD329" i="11"/>
  <c r="BD304" i="11"/>
  <c r="BD266" i="11"/>
  <c r="BD260" i="11"/>
  <c r="BD215" i="11"/>
  <c r="BD190" i="11"/>
  <c r="BD187" i="11"/>
  <c r="BD176" i="11"/>
  <c r="BD144" i="11"/>
  <c r="BD139" i="11"/>
  <c r="BD136" i="11"/>
  <c r="BD127" i="11"/>
  <c r="BD116" i="11"/>
  <c r="BD111" i="11"/>
  <c r="BD75" i="11"/>
  <c r="BD53" i="11"/>
  <c r="BD42" i="11"/>
  <c r="BD37" i="11"/>
  <c r="BD29" i="11"/>
  <c r="BD1798" i="11"/>
  <c r="BD1779" i="11"/>
  <c r="BD1667" i="11"/>
  <c r="BD1585" i="11"/>
  <c r="BD1550" i="11"/>
  <c r="BD1353" i="11"/>
  <c r="BD1300" i="11"/>
  <c r="BD1297" i="11"/>
  <c r="BD1265" i="11"/>
  <c r="BD1133" i="11"/>
  <c r="BD1127" i="11"/>
  <c r="BD1100" i="11"/>
  <c r="BD995" i="11"/>
  <c r="BD967" i="11"/>
  <c r="BD792" i="11"/>
  <c r="BD777" i="11"/>
  <c r="BD747" i="11"/>
  <c r="BD704" i="11"/>
  <c r="BD631" i="11"/>
  <c r="BD591" i="11"/>
  <c r="BD520" i="11"/>
  <c r="BD517" i="11"/>
  <c r="BD471" i="11"/>
  <c r="BD466" i="11"/>
  <c r="BD453" i="11"/>
  <c r="BD448" i="11"/>
  <c r="BD438" i="11"/>
  <c r="BD389" i="11"/>
  <c r="BD378" i="11"/>
  <c r="BD323" i="11"/>
  <c r="BD320" i="11"/>
  <c r="BD309" i="11"/>
  <c r="BD298" i="11"/>
  <c r="BD290" i="11"/>
  <c r="BD271" i="11"/>
  <c r="BD257" i="11"/>
  <c r="BD240" i="11"/>
  <c r="BD223" i="11"/>
  <c r="BD206" i="11"/>
  <c r="BD198" i="11"/>
  <c r="BD181" i="11"/>
  <c r="BD173" i="11"/>
  <c r="BD170" i="11"/>
  <c r="BD155" i="11"/>
  <c r="BD152" i="11"/>
  <c r="BD149" i="11"/>
  <c r="BD141" i="11"/>
  <c r="BD113" i="11"/>
  <c r="BD91" i="11"/>
  <c r="BD83" i="11"/>
  <c r="BD61" i="11"/>
  <c r="BD58" i="11"/>
  <c r="BD34" i="11"/>
  <c r="BD23" i="11"/>
  <c r="BD1988" i="11"/>
  <c r="BD1979" i="11"/>
  <c r="BD1946" i="11"/>
  <c r="BD1907" i="11"/>
  <c r="BD1899" i="11"/>
  <c r="BD1562" i="11"/>
  <c r="BD1514" i="11"/>
  <c r="BD1369" i="11"/>
  <c r="BD1366" i="11"/>
  <c r="BD1047" i="11"/>
  <c r="BD1012" i="11"/>
  <c r="BD1009" i="11"/>
  <c r="BD979" i="11"/>
  <c r="BD922" i="11"/>
  <c r="BD875" i="11"/>
  <c r="BD794" i="11"/>
  <c r="BD743" i="11"/>
  <c r="BD720" i="11"/>
  <c r="BD717" i="11"/>
  <c r="BD688" i="11"/>
  <c r="BD668" i="11"/>
  <c r="BD615" i="11"/>
  <c r="BD500" i="11"/>
  <c r="BD497" i="11"/>
  <c r="BD478" i="11"/>
  <c r="BD473" i="11"/>
  <c r="BD450" i="11"/>
  <c r="BD445" i="11"/>
  <c r="BD440" i="11"/>
  <c r="BD411" i="11"/>
  <c r="BD408" i="11"/>
  <c r="BD366" i="11"/>
  <c r="BD286" i="11"/>
  <c r="BD281" i="11"/>
  <c r="BD242" i="11"/>
  <c r="BD236" i="11"/>
  <c r="BD214" i="11"/>
  <c r="BD175" i="11"/>
  <c r="BD143" i="11"/>
  <c r="BD138" i="11"/>
  <c r="BD110" i="11"/>
  <c r="BD96" i="11"/>
  <c r="BD93" i="11"/>
  <c r="BD85" i="11"/>
  <c r="BD71" i="11"/>
  <c r="BD66" i="11"/>
  <c r="BD52" i="11"/>
  <c r="BD41" i="11"/>
  <c r="BD25" i="11"/>
  <c r="BD1924" i="11"/>
  <c r="BD1921" i="11"/>
  <c r="BD1904" i="11"/>
  <c r="BD1825" i="11"/>
  <c r="BD1500" i="11"/>
  <c r="BD1372" i="11"/>
  <c r="BD1299" i="11"/>
  <c r="BD1593" i="11"/>
  <c r="BD1363" i="11"/>
  <c r="BD1022" i="11"/>
  <c r="BD984" i="11"/>
  <c r="BD910" i="11"/>
  <c r="BD825" i="11"/>
  <c r="BD715" i="11"/>
  <c r="BD712" i="11"/>
  <c r="BD709" i="11"/>
  <c r="BD643" i="11"/>
  <c r="BD637" i="11"/>
  <c r="BD608" i="11"/>
  <c r="BD538" i="11"/>
  <c r="BD483" i="11"/>
  <c r="BD480" i="11"/>
  <c r="BD417" i="11"/>
  <c r="BD342" i="11"/>
  <c r="BD339" i="11"/>
  <c r="BD336" i="11"/>
  <c r="BD333" i="11"/>
  <c r="BD324" i="11"/>
  <c r="BD135" i="11"/>
  <c r="BD114" i="11"/>
  <c r="BD64" i="11"/>
  <c r="BD19" i="11"/>
  <c r="BD1972" i="11"/>
  <c r="BD1206" i="11"/>
  <c r="BD1066" i="11"/>
  <c r="BD1031" i="11"/>
  <c r="BD779" i="11"/>
  <c r="BD776" i="11"/>
  <c r="BD655" i="11"/>
  <c r="BD621" i="11"/>
  <c r="BD618" i="11"/>
  <c r="BD586" i="11"/>
  <c r="BD558" i="11"/>
  <c r="BD553" i="11"/>
  <c r="BD550" i="11"/>
  <c r="BD535" i="11"/>
  <c r="BD527" i="11"/>
  <c r="BD202" i="11"/>
  <c r="BD157" i="11"/>
  <c r="BD128" i="11"/>
  <c r="BD125" i="11"/>
  <c r="BD105" i="11"/>
  <c r="BD67" i="11"/>
  <c r="BD1692" i="11"/>
  <c r="BD1598" i="11"/>
  <c r="BD1302" i="11"/>
  <c r="BD887" i="11"/>
  <c r="BD800" i="11"/>
  <c r="BD773" i="11"/>
  <c r="BD735" i="11"/>
  <c r="BD699" i="11"/>
  <c r="BD666" i="11"/>
  <c r="BD555" i="11"/>
  <c r="BD541" i="11"/>
  <c r="BD532" i="11"/>
  <c r="BD458" i="11"/>
  <c r="BD455" i="11"/>
  <c r="BD424" i="11"/>
  <c r="BD422" i="11"/>
  <c r="BD419" i="11"/>
  <c r="BD404" i="11"/>
  <c r="BD358" i="11"/>
  <c r="BD262" i="11"/>
  <c r="BD205" i="11"/>
  <c r="BD199" i="11"/>
  <c r="BD162" i="11"/>
  <c r="BD122" i="11"/>
  <c r="BD99" i="11"/>
  <c r="BD90" i="11"/>
  <c r="BD87" i="11"/>
  <c r="BD57" i="11"/>
  <c r="BD54" i="11"/>
  <c r="BD39" i="11"/>
  <c r="BD36" i="11"/>
  <c r="BD1746" i="11"/>
  <c r="BD1695" i="11"/>
  <c r="BD1495" i="11"/>
  <c r="BD1424" i="11"/>
  <c r="BD1385" i="11"/>
  <c r="BD1382" i="11"/>
  <c r="BD1318" i="11"/>
  <c r="BD1097" i="11"/>
  <c r="BD1090" i="11"/>
  <c r="BD726" i="11"/>
  <c r="BD696" i="11"/>
  <c r="BD660" i="11"/>
  <c r="BD573" i="11"/>
  <c r="BD570" i="11"/>
  <c r="BD506" i="11"/>
  <c r="BD468" i="11"/>
  <c r="BD414" i="11"/>
  <c r="BD363" i="11"/>
  <c r="BD350" i="11"/>
  <c r="BD347" i="11"/>
  <c r="BD303" i="11"/>
  <c r="BD300" i="11"/>
  <c r="BD268" i="11"/>
  <c r="BD265" i="11"/>
  <c r="BD253" i="11"/>
  <c r="BD250" i="11"/>
  <c r="BD247" i="11"/>
  <c r="BD244" i="11"/>
  <c r="BD229" i="11"/>
  <c r="BD211" i="11"/>
  <c r="BD208" i="11"/>
  <c r="BD184" i="11"/>
  <c r="BD178" i="11"/>
  <c r="BD168" i="11"/>
  <c r="BD165" i="11"/>
  <c r="BD159" i="11"/>
  <c r="BD102" i="11"/>
  <c r="BD84" i="11"/>
  <c r="BD72" i="11"/>
  <c r="BD69" i="11"/>
  <c r="BD60" i="11"/>
  <c r="BD33" i="11"/>
  <c r="BD27" i="11"/>
  <c r="BD1897" i="11"/>
  <c r="BD1862" i="11"/>
  <c r="BD1321" i="11"/>
  <c r="BD883" i="11"/>
  <c r="BD880" i="11"/>
  <c r="BD830" i="11"/>
  <c r="BD785" i="11"/>
  <c r="BD648" i="11"/>
  <c r="BD579" i="11"/>
  <c r="BD503" i="11"/>
  <c r="BD460" i="11"/>
  <c r="BD452" i="11"/>
  <c r="BD435" i="11"/>
  <c r="BD352" i="11"/>
  <c r="BD294" i="11"/>
  <c r="BD226" i="11"/>
  <c r="BD107" i="11"/>
  <c r="BD30" i="11"/>
  <c r="BD18" i="11"/>
  <c r="BD1976" i="11"/>
  <c r="BD1455" i="11"/>
  <c r="BD1452" i="11"/>
  <c r="BD1414" i="11"/>
  <c r="BD1402" i="11"/>
  <c r="BD1399" i="11"/>
  <c r="BD1049" i="11"/>
  <c r="BD1004" i="11"/>
  <c r="BD863" i="11"/>
  <c r="BD808" i="11"/>
  <c r="BD799" i="11"/>
  <c r="BD731" i="11"/>
  <c r="BD665" i="11"/>
  <c r="BD581" i="11"/>
  <c r="BD513" i="11"/>
  <c r="BD476" i="11"/>
  <c r="BD443" i="11"/>
  <c r="BD391" i="11"/>
  <c r="BD346" i="11"/>
  <c r="BD337" i="11"/>
  <c r="BD334" i="11"/>
  <c r="BD328" i="11"/>
  <c r="BD325" i="11"/>
  <c r="BD316" i="11"/>
  <c r="BD261" i="11"/>
  <c r="BD258" i="11"/>
  <c r="BD189" i="11"/>
  <c r="BD167" i="11"/>
  <c r="BD140" i="11"/>
  <c r="BD118" i="11"/>
  <c r="BD104" i="11"/>
  <c r="BD101" i="11"/>
  <c r="BD98" i="11"/>
  <c r="BD95" i="11"/>
  <c r="BD80" i="11"/>
  <c r="BD38" i="11"/>
  <c r="BD35" i="11"/>
  <c r="BD1193" i="11"/>
  <c r="BD765" i="11"/>
  <c r="BD746" i="11"/>
  <c r="BD736" i="11"/>
  <c r="BD686" i="11"/>
  <c r="BD656" i="11"/>
  <c r="BD429" i="11"/>
  <c r="BD308" i="11"/>
  <c r="BD305" i="11"/>
  <c r="BD293" i="11"/>
  <c r="BD273" i="11"/>
  <c r="BD231" i="11"/>
  <c r="BD145" i="11"/>
  <c r="BD132" i="11"/>
  <c r="BD17" i="11"/>
  <c r="BD1519" i="11"/>
  <c r="BD1350" i="11"/>
  <c r="BD966" i="11"/>
  <c r="BD901" i="11"/>
  <c r="BD796" i="11"/>
  <c r="BD774" i="11"/>
  <c r="BD771" i="11"/>
  <c r="BD768" i="11"/>
  <c r="BD755" i="11"/>
  <c r="BD683" i="11"/>
  <c r="BD674" i="11"/>
  <c r="BD671" i="11"/>
  <c r="BD505" i="11"/>
  <c r="BD495" i="11"/>
  <c r="BD423" i="11"/>
  <c r="BD314" i="11"/>
  <c r="BD283" i="11"/>
  <c r="BD234" i="11"/>
  <c r="BD158" i="11"/>
  <c r="BD151" i="11"/>
  <c r="BD65" i="11"/>
  <c r="BD1765" i="11"/>
  <c r="BD1043" i="11"/>
  <c r="BD1036" i="11"/>
  <c r="BD1030" i="11"/>
  <c r="BD998" i="11"/>
  <c r="BD972" i="11"/>
  <c r="BD705" i="11"/>
  <c r="BD600" i="11"/>
  <c r="BD597" i="11"/>
  <c r="BD578" i="11"/>
  <c r="BD492" i="11"/>
  <c r="BD431" i="11"/>
  <c r="BD278" i="11"/>
  <c r="BD275" i="11"/>
  <c r="BD228" i="11"/>
  <c r="BD154" i="11"/>
  <c r="BD77" i="11"/>
  <c r="BD74" i="11"/>
  <c r="BD68" i="11"/>
  <c r="BD26" i="11"/>
  <c r="BD821" i="11"/>
  <c r="BD691" i="11"/>
  <c r="BD528" i="11"/>
  <c r="BD457" i="11"/>
  <c r="BD383" i="11"/>
  <c r="BD371" i="11"/>
  <c r="BD301" i="11"/>
  <c r="BD218" i="11"/>
  <c r="BD180" i="11"/>
  <c r="BD163" i="11"/>
  <c r="BD121" i="11"/>
  <c r="BD112" i="11"/>
  <c r="BD106" i="11"/>
  <c r="BD22" i="11"/>
  <c r="BD1913" i="11"/>
  <c r="BD1830" i="11"/>
  <c r="BD1782" i="11"/>
  <c r="BD1103" i="11"/>
  <c r="BD1067" i="11"/>
  <c r="BD605" i="11"/>
  <c r="BD530" i="11"/>
  <c r="BD416" i="11"/>
  <c r="BD388" i="11"/>
  <c r="BD359" i="11"/>
  <c r="BD79" i="11"/>
  <c r="BD73" i="11"/>
  <c r="BD50" i="11"/>
  <c r="BD31" i="11"/>
  <c r="BD1916" i="11"/>
  <c r="BD1563" i="11"/>
  <c r="BD1079" i="11"/>
  <c r="BD1070" i="11"/>
  <c r="BD725" i="11"/>
  <c r="BD722" i="11"/>
  <c r="BD651" i="11"/>
  <c r="BD379" i="11"/>
  <c r="BD376" i="11"/>
  <c r="BD356" i="11"/>
  <c r="BD248" i="11"/>
  <c r="BD195" i="11"/>
  <c r="BD192" i="11"/>
  <c r="BD146" i="11"/>
  <c r="BD117" i="11"/>
  <c r="BD82" i="11"/>
  <c r="BD596" i="11"/>
  <c r="BD55" i="11"/>
  <c r="BD1727" i="11"/>
  <c r="BD896" i="11"/>
  <c r="BD836" i="11"/>
  <c r="BD599" i="11"/>
  <c r="BD209" i="11"/>
  <c r="BD186" i="11"/>
  <c r="BD1046" i="11"/>
  <c r="BD557" i="11"/>
  <c r="BD454" i="11"/>
  <c r="BD310" i="11"/>
  <c r="BD183" i="11"/>
  <c r="BD148" i="11"/>
  <c r="BD109" i="11"/>
  <c r="BD86" i="11"/>
  <c r="BD925" i="11"/>
  <c r="BD849" i="11"/>
  <c r="BD642" i="11"/>
  <c r="BD632" i="11"/>
  <c r="BD612" i="11"/>
  <c r="BD563" i="11"/>
  <c r="BD560" i="11"/>
  <c r="BD548" i="11"/>
  <c r="BD279" i="11"/>
  <c r="BD276" i="11"/>
  <c r="BD740" i="11"/>
  <c r="BD673" i="11"/>
  <c r="BD418" i="11"/>
  <c r="BD396" i="11"/>
  <c r="BD243" i="11"/>
  <c r="BD124" i="11"/>
  <c r="BD88" i="11"/>
  <c r="BD28" i="11"/>
  <c r="BD802" i="11"/>
  <c r="BD679" i="11"/>
  <c r="BD628" i="11"/>
  <c r="BD522" i="11"/>
  <c r="BD510" i="11"/>
  <c r="BD421" i="11"/>
  <c r="BD399" i="11"/>
  <c r="BD393" i="11"/>
  <c r="BD351" i="11"/>
  <c r="BD230" i="11"/>
  <c r="BD185" i="11"/>
  <c r="BD47" i="11"/>
  <c r="BD44" i="11"/>
  <c r="BD1902" i="11"/>
  <c r="BD938" i="11"/>
  <c r="BD728" i="11"/>
  <c r="BD670" i="11"/>
  <c r="BD545" i="11"/>
  <c r="BD436" i="11"/>
  <c r="BD789" i="11"/>
  <c r="BD763" i="11"/>
  <c r="BD634" i="11"/>
  <c r="BD368" i="11"/>
  <c r="BD943" i="11"/>
  <c r="BD805" i="11"/>
  <c r="BD374" i="11"/>
  <c r="BD239" i="11"/>
  <c r="BD213" i="11"/>
  <c r="BD120" i="11"/>
  <c r="BD811" i="11"/>
  <c r="BD76" i="11"/>
  <c r="BD467" i="11"/>
  <c r="BD280" i="11"/>
  <c r="BD481" i="11"/>
  <c r="BD126" i="11"/>
  <c r="BD295" i="11"/>
  <c r="BD160" i="11"/>
  <c r="BD533" i="11"/>
  <c r="BD174" i="11"/>
  <c r="BD203" i="11"/>
  <c r="BD200" i="11"/>
  <c r="BD197" i="11"/>
  <c r="BD40" i="11"/>
  <c r="BD219" i="11"/>
  <c r="BD1653" i="11"/>
  <c r="BD707" i="11"/>
  <c r="BD386" i="11"/>
  <c r="BD43" i="11"/>
  <c r="BD63" i="11"/>
  <c r="BD1934" i="11"/>
  <c r="BD216" i="11"/>
  <c r="BD46" i="11"/>
  <c r="BD587" i="11"/>
  <c r="BD49" i="11"/>
  <c r="BD20" i="11"/>
  <c r="BC16" i="11"/>
  <c r="BD16" i="11"/>
  <c r="X3" i="19"/>
  <c r="F17" i="14"/>
  <c r="G14" i="14"/>
  <c r="AZ13" i="11"/>
  <c r="AY16" i="11"/>
  <c r="X10" i="10"/>
  <c r="N14" i="9"/>
  <c r="G11" i="8"/>
  <c r="D14" i="8"/>
  <c r="D12" i="8"/>
  <c r="D111" i="24" l="1"/>
  <c r="F107" i="21"/>
  <c r="F109" i="21" s="1"/>
  <c r="G19" i="10"/>
  <c r="H19" i="10" s="1"/>
  <c r="G529" i="10"/>
  <c r="H529" i="10" s="1"/>
  <c r="G91" i="10"/>
  <c r="H91" i="10" s="1"/>
  <c r="G521" i="10"/>
  <c r="H521" i="10" s="1"/>
  <c r="G1354" i="10"/>
  <c r="H1354" i="10" s="1"/>
  <c r="G28" i="10"/>
  <c r="H28" i="10" s="1"/>
  <c r="G140" i="10"/>
  <c r="H140" i="10" s="1"/>
  <c r="G1687" i="10"/>
  <c r="H1687" i="10" s="1"/>
  <c r="G1447" i="10"/>
  <c r="H1447" i="10" s="1"/>
  <c r="G1009" i="10"/>
  <c r="H1009" i="10" s="1"/>
  <c r="G205" i="10"/>
  <c r="H205" i="10" s="1"/>
  <c r="G148" i="10"/>
  <c r="H148" i="10" s="1"/>
  <c r="G456" i="10"/>
  <c r="H456" i="10" s="1"/>
  <c r="G868" i="10"/>
  <c r="H868" i="10" s="1"/>
  <c r="G1884" i="10"/>
  <c r="H1884" i="10" s="1"/>
  <c r="G1620" i="10"/>
  <c r="H1620" i="10" s="1"/>
  <c r="G1332" i="10"/>
  <c r="H1332" i="10" s="1"/>
  <c r="G840" i="10"/>
  <c r="H840" i="10" s="1"/>
  <c r="G803" i="10"/>
  <c r="H803" i="10" s="1"/>
  <c r="G578" i="10"/>
  <c r="H578" i="10" s="1"/>
  <c r="G1571" i="10"/>
  <c r="H1571" i="10" s="1"/>
  <c r="G1259" i="10"/>
  <c r="H1259" i="10" s="1"/>
  <c r="G557" i="10"/>
  <c r="H557" i="10" s="1"/>
  <c r="G1540" i="10"/>
  <c r="H1540" i="10" s="1"/>
  <c r="G712" i="10"/>
  <c r="H712" i="10" s="1"/>
  <c r="G524" i="10"/>
  <c r="H524" i="10" s="1"/>
  <c r="G747" i="10"/>
  <c r="H747" i="10" s="1"/>
  <c r="G1808" i="10"/>
  <c r="H1808" i="10" s="1"/>
  <c r="G1280" i="10"/>
  <c r="H1280" i="10" s="1"/>
  <c r="G1833" i="10"/>
  <c r="H1833" i="10" s="1"/>
  <c r="G1497" i="10"/>
  <c r="H1497" i="10" s="1"/>
  <c r="G1107" i="10"/>
  <c r="H1107" i="10" s="1"/>
  <c r="G561" i="10"/>
  <c r="H561" i="10" s="1"/>
  <c r="G1766" i="10"/>
  <c r="H1766" i="10" s="1"/>
  <c r="G980" i="10"/>
  <c r="H980" i="10" s="1"/>
  <c r="G733" i="10"/>
  <c r="H733" i="10" s="1"/>
  <c r="G415" i="10"/>
  <c r="H415" i="10" s="1"/>
  <c r="G85" i="10"/>
  <c r="H85" i="10" s="1"/>
  <c r="G929" i="10"/>
  <c r="H929" i="10" s="1"/>
  <c r="G119" i="10"/>
  <c r="H119" i="10" s="1"/>
  <c r="G1612" i="10"/>
  <c r="H1612" i="10" s="1"/>
  <c r="G784" i="10"/>
  <c r="H784" i="10" s="1"/>
  <c r="G1028" i="10"/>
  <c r="H1028" i="10" s="1"/>
  <c r="G212" i="10"/>
  <c r="H212" i="10" s="1"/>
  <c r="G1849" i="10"/>
  <c r="H1849" i="10" s="1"/>
  <c r="G1633" i="10"/>
  <c r="H1633" i="10" s="1"/>
  <c r="G1393" i="10"/>
  <c r="H1393" i="10" s="1"/>
  <c r="G1153" i="10"/>
  <c r="H1153" i="10" s="1"/>
  <c r="G931" i="10"/>
  <c r="H931" i="10" s="1"/>
  <c r="G187" i="10"/>
  <c r="H187" i="10" s="1"/>
  <c r="G1576" i="10"/>
  <c r="H1576" i="10" s="1"/>
  <c r="G1070" i="10"/>
  <c r="H1070" i="10" s="1"/>
  <c r="G588" i="10"/>
  <c r="H588" i="10" s="1"/>
  <c r="G497" i="10"/>
  <c r="H497" i="10" s="1"/>
  <c r="G848" i="10"/>
  <c r="H848" i="10" s="1"/>
  <c r="G1854" i="10"/>
  <c r="H1854" i="10" s="1"/>
  <c r="G1590" i="10"/>
  <c r="H1590" i="10" s="1"/>
  <c r="G1302" i="10"/>
  <c r="H1302" i="10" s="1"/>
  <c r="G1032" i="10"/>
  <c r="H1032" i="10" s="1"/>
  <c r="G684" i="10"/>
  <c r="H684" i="10" s="1"/>
  <c r="G953" i="10"/>
  <c r="H953" i="10" s="1"/>
  <c r="G742" i="10"/>
  <c r="H742" i="10" s="1"/>
  <c r="G80" i="10"/>
  <c r="H80" i="10" s="1"/>
  <c r="G1781" i="10"/>
  <c r="H1781" i="10" s="1"/>
  <c r="G1541" i="10"/>
  <c r="H1541" i="10" s="1"/>
  <c r="G1229" i="10"/>
  <c r="H1229" i="10" s="1"/>
  <c r="G617" i="10"/>
  <c r="H617" i="10" s="1"/>
  <c r="G1714" i="10"/>
  <c r="H1714" i="10" s="1"/>
  <c r="G928" i="10"/>
  <c r="H928" i="10" s="1"/>
  <c r="G160" i="10"/>
  <c r="H160" i="10" s="1"/>
  <c r="G494" i="10"/>
  <c r="H494" i="10" s="1"/>
  <c r="G915" i="10"/>
  <c r="H915" i="10" s="1"/>
  <c r="G453" i="10"/>
  <c r="H453" i="10" s="1"/>
  <c r="G1988" i="10"/>
  <c r="H1988" i="10" s="1"/>
  <c r="G1484" i="10"/>
  <c r="H1484" i="10" s="1"/>
  <c r="G260" i="10"/>
  <c r="H260" i="10" s="1"/>
  <c r="G1779" i="10"/>
  <c r="H1779" i="10" s="1"/>
  <c r="G1515" i="10"/>
  <c r="H1515" i="10" s="1"/>
  <c r="G1299" i="10"/>
  <c r="H1299" i="10" s="1"/>
  <c r="G1065" i="10"/>
  <c r="H1065" i="10" s="1"/>
  <c r="G555" i="10"/>
  <c r="H555" i="10" s="1"/>
  <c r="G105" i="10"/>
  <c r="H105" i="10" s="1"/>
  <c r="G1658" i="10"/>
  <c r="H1658" i="10" s="1"/>
  <c r="G1124" i="10"/>
  <c r="H1124" i="10" s="1"/>
  <c r="G655" i="10"/>
  <c r="H655" i="10" s="1"/>
  <c r="G253" i="10"/>
  <c r="H253" i="10" s="1"/>
  <c r="G983" i="10"/>
  <c r="H983" i="10" s="1"/>
  <c r="G185" i="10"/>
  <c r="H185" i="10" s="1"/>
  <c r="G1096" i="10"/>
  <c r="H1096" i="10" s="1"/>
  <c r="G956" i="10"/>
  <c r="H956" i="10" s="1"/>
  <c r="G1987" i="10"/>
  <c r="H1987" i="10" s="1"/>
  <c r="G1651" i="10"/>
  <c r="H1651" i="10" s="1"/>
  <c r="G1291" i="10"/>
  <c r="H1291" i="10" s="1"/>
  <c r="G925" i="10"/>
  <c r="H925" i="10" s="1"/>
  <c r="G97" i="10"/>
  <c r="H97" i="10" s="1"/>
  <c r="G64" i="10"/>
  <c r="H64" i="10" s="1"/>
  <c r="G384" i="10"/>
  <c r="H384" i="10" s="1"/>
  <c r="G1330" i="10"/>
  <c r="H1330" i="10" s="1"/>
  <c r="G1920" i="10"/>
  <c r="H1920" i="10" s="1"/>
  <c r="G1584" i="10"/>
  <c r="H1584" i="10" s="1"/>
  <c r="G1344" i="10"/>
  <c r="H1344" i="10" s="1"/>
  <c r="G978" i="10"/>
  <c r="H978" i="10" s="1"/>
  <c r="G330" i="10"/>
  <c r="H330" i="10" s="1"/>
  <c r="G496" i="10"/>
  <c r="H496" i="10" s="1"/>
  <c r="G1895" i="10"/>
  <c r="H1895" i="10" s="1"/>
  <c r="G1607" i="10"/>
  <c r="H1607" i="10" s="1"/>
  <c r="G1271" i="10"/>
  <c r="H1271" i="10" s="1"/>
  <c r="G227" i="10"/>
  <c r="H227" i="10" s="1"/>
  <c r="G1300" i="10"/>
  <c r="H1300" i="10" s="1"/>
  <c r="G1100" i="10"/>
  <c r="H1100" i="10" s="1"/>
  <c r="G945" i="10"/>
  <c r="H945" i="10" s="1"/>
  <c r="G351" i="10"/>
  <c r="H351" i="10" s="1"/>
  <c r="G1688" i="10"/>
  <c r="H1688" i="10" s="1"/>
  <c r="G896" i="10"/>
  <c r="H896" i="10" s="1"/>
  <c r="G1749" i="10"/>
  <c r="H1749" i="10" s="1"/>
  <c r="G1437" i="10"/>
  <c r="H1437" i="10" s="1"/>
  <c r="G1119" i="10"/>
  <c r="H1119" i="10" s="1"/>
  <c r="G489" i="10"/>
  <c r="H489" i="10" s="1"/>
  <c r="G1880" i="10"/>
  <c r="H1880" i="10" s="1"/>
  <c r="G1202" i="10"/>
  <c r="H1202" i="10" s="1"/>
  <c r="G787" i="10"/>
  <c r="H787" i="10" s="1"/>
  <c r="G433" i="10"/>
  <c r="H433" i="10" s="1"/>
  <c r="G31" i="10"/>
  <c r="H31" i="10" s="1"/>
  <c r="G761" i="10"/>
  <c r="H761" i="10" s="1"/>
  <c r="G1954" i="10"/>
  <c r="H1954" i="10" s="1"/>
  <c r="G1144" i="10"/>
  <c r="H1144" i="10" s="1"/>
  <c r="G208" i="10"/>
  <c r="H208" i="10" s="1"/>
  <c r="G596" i="10"/>
  <c r="H596" i="10" s="1"/>
  <c r="G1909" i="10"/>
  <c r="H1909" i="10" s="1"/>
  <c r="G1669" i="10"/>
  <c r="H1669" i="10" s="1"/>
  <c r="G1405" i="10"/>
  <c r="H1405" i="10" s="1"/>
  <c r="G1189" i="10"/>
  <c r="H1189" i="10" s="1"/>
  <c r="G967" i="10"/>
  <c r="H967" i="10" s="1"/>
  <c r="G499" i="10"/>
  <c r="H499" i="10" s="1"/>
  <c r="G767" i="10"/>
  <c r="H767" i="10" s="1"/>
  <c r="G556" i="10"/>
  <c r="H556" i="10" s="1"/>
  <c r="G702" i="10"/>
  <c r="H702" i="10" s="1"/>
  <c r="G180" i="10"/>
  <c r="H180" i="10" s="1"/>
  <c r="G1090" i="10"/>
  <c r="H1090" i="10" s="1"/>
  <c r="G1962" i="10"/>
  <c r="H1962" i="10" s="1"/>
  <c r="G1746" i="10"/>
  <c r="H1746" i="10" s="1"/>
  <c r="G1482" i="10"/>
  <c r="H1482" i="10" s="1"/>
  <c r="G1266" i="10"/>
  <c r="H1266" i="10" s="1"/>
  <c r="G996" i="10"/>
  <c r="H996" i="10" s="1"/>
  <c r="G558" i="10"/>
  <c r="H558" i="10" s="1"/>
  <c r="G503" i="10"/>
  <c r="H503" i="10" s="1"/>
  <c r="G838" i="10"/>
  <c r="H838" i="10" s="1"/>
  <c r="G1961" i="10"/>
  <c r="H1961" i="10" s="1"/>
  <c r="G1673" i="10"/>
  <c r="H1673" i="10" s="1"/>
  <c r="G1433" i="10"/>
  <c r="H1433" i="10" s="1"/>
  <c r="G1145" i="10"/>
  <c r="H1145" i="10" s="1"/>
  <c r="G569" i="10"/>
  <c r="H569" i="10" s="1"/>
  <c r="G1732" i="10"/>
  <c r="H1732" i="10" s="1"/>
  <c r="G1204" i="10"/>
  <c r="H1204" i="10" s="1"/>
  <c r="G502" i="10"/>
  <c r="H502" i="10" s="1"/>
  <c r="G908" i="10"/>
  <c r="H908" i="10" s="1"/>
  <c r="G1023" i="10"/>
  <c r="H1023" i="10" s="1"/>
  <c r="G579" i="10"/>
  <c r="H579" i="10" s="1"/>
  <c r="G69" i="10"/>
  <c r="H69" i="10" s="1"/>
  <c r="G1562" i="10"/>
  <c r="H1562" i="10" s="1"/>
  <c r="G836" i="10"/>
  <c r="H836" i="10" s="1"/>
  <c r="G1863" i="10"/>
  <c r="H1863" i="10" s="1"/>
  <c r="G1575" i="10"/>
  <c r="H1575" i="10" s="1"/>
  <c r="G1287" i="10"/>
  <c r="H1287" i="10" s="1"/>
  <c r="G939" i="10"/>
  <c r="H939" i="10" s="1"/>
  <c r="G381" i="10"/>
  <c r="H381" i="10" s="1"/>
  <c r="G1874" i="10"/>
  <c r="H1874" i="10" s="1"/>
  <c r="G1418" i="10"/>
  <c r="H1418" i="10" s="1"/>
  <c r="G127" i="10"/>
  <c r="H127" i="10" s="1"/>
  <c r="G1073" i="10"/>
  <c r="H1073" i="10" s="1"/>
  <c r="G1984" i="10"/>
  <c r="H1984" i="10" s="1"/>
  <c r="G964" i="10"/>
  <c r="H964" i="10" s="1"/>
  <c r="G1711" i="10"/>
  <c r="H1711" i="10" s="1"/>
  <c r="G1351" i="10"/>
  <c r="H1351" i="10" s="1"/>
  <c r="G1063" i="10"/>
  <c r="H1063" i="10" s="1"/>
  <c r="G379" i="10"/>
  <c r="H379" i="10" s="1"/>
  <c r="G656" i="10"/>
  <c r="H656" i="10" s="1"/>
  <c r="G443" i="10"/>
  <c r="H443" i="10" s="1"/>
  <c r="G1944" i="10"/>
  <c r="H1944" i="10" s="1"/>
  <c r="G1548" i="10"/>
  <c r="H1548" i="10" s="1"/>
  <c r="G1188" i="10"/>
  <c r="H1188" i="10" s="1"/>
  <c r="G930" i="10"/>
  <c r="H930" i="10" s="1"/>
  <c r="G406" i="10"/>
  <c r="H406" i="10" s="1"/>
  <c r="G1883" i="10"/>
  <c r="H1883" i="10" s="1"/>
  <c r="G419" i="10"/>
  <c r="H419" i="10" s="1"/>
  <c r="G340" i="10"/>
  <c r="H340" i="10" s="1"/>
  <c r="G585" i="10"/>
  <c r="H585" i="10" s="1"/>
  <c r="G99" i="10"/>
  <c r="H99" i="10" s="1"/>
  <c r="G428" i="10"/>
  <c r="H428" i="10" s="1"/>
  <c r="G1593" i="10"/>
  <c r="H1593" i="10" s="1"/>
  <c r="G727" i="10"/>
  <c r="H727" i="10" s="1"/>
  <c r="G844" i="10"/>
  <c r="H844" i="10" s="1"/>
  <c r="G740" i="10"/>
  <c r="H740" i="10" s="1"/>
  <c r="G1387" i="10"/>
  <c r="H1387" i="10" s="1"/>
  <c r="G1021" i="10"/>
  <c r="H1021" i="10" s="1"/>
  <c r="G169" i="10"/>
  <c r="H169" i="10" s="1"/>
  <c r="G113" i="10"/>
  <c r="H113" i="10" s="1"/>
  <c r="G1358" i="10"/>
  <c r="H1358" i="10" s="1"/>
  <c r="G725" i="10"/>
  <c r="H725" i="10" s="1"/>
  <c r="G958" i="10"/>
  <c r="H958" i="10" s="1"/>
  <c r="G1260" i="10"/>
  <c r="H1260" i="10" s="1"/>
  <c r="G299" i="10"/>
  <c r="H299" i="10" s="1"/>
  <c r="G1811" i="10"/>
  <c r="H1811" i="10" s="1"/>
  <c r="G1487" i="10"/>
  <c r="H1487" i="10" s="1"/>
  <c r="G1343" i="10"/>
  <c r="H1343" i="10" s="1"/>
  <c r="G1103" i="10"/>
  <c r="H1103" i="10" s="1"/>
  <c r="G1744" i="10"/>
  <c r="H1744" i="10" s="1"/>
  <c r="G1372" i="10"/>
  <c r="H1372" i="10" s="1"/>
  <c r="G574" i="10"/>
  <c r="H574" i="10" s="1"/>
  <c r="G230" i="10"/>
  <c r="H230" i="10" s="1"/>
  <c r="G441" i="10"/>
  <c r="H441" i="10" s="1"/>
  <c r="G1886" i="10"/>
  <c r="H1886" i="10" s="1"/>
  <c r="G1304" i="10"/>
  <c r="H1304" i="10" s="1"/>
  <c r="G1989" i="10"/>
  <c r="H1989" i="10" s="1"/>
  <c r="G1665" i="10"/>
  <c r="H1665" i="10" s="1"/>
  <c r="G563" i="10"/>
  <c r="H563" i="10" s="1"/>
  <c r="G1438" i="10"/>
  <c r="H1438" i="10" s="1"/>
  <c r="G268" i="10"/>
  <c r="H268" i="10" s="1"/>
  <c r="G1999" i="10"/>
  <c r="H1999" i="10" s="1"/>
  <c r="G811" i="10"/>
  <c r="H811" i="10" s="1"/>
  <c r="G1224" i="10"/>
  <c r="H1224" i="10" s="1"/>
  <c r="G72" i="10"/>
  <c r="H72" i="10" s="1"/>
  <c r="G470" i="10"/>
  <c r="H470" i="10" s="1"/>
  <c r="G815" i="10"/>
  <c r="H815" i="10" s="1"/>
  <c r="G1377" i="10"/>
  <c r="H1377" i="10" s="1"/>
  <c r="G687" i="10"/>
  <c r="H687" i="10" s="1"/>
  <c r="G321" i="10"/>
  <c r="H321" i="10" s="1"/>
  <c r="G1544" i="10"/>
  <c r="H1544" i="10" s="1"/>
  <c r="G1434" i="10"/>
  <c r="H1434" i="10" s="1"/>
  <c r="G1940" i="10"/>
  <c r="H1940" i="10" s="1"/>
  <c r="G1947" i="10"/>
  <c r="H1947" i="10" s="1"/>
  <c r="G1922" i="10"/>
  <c r="H1922" i="10" s="1"/>
  <c r="G331" i="10"/>
  <c r="H331" i="10" s="1"/>
  <c r="G1303" i="10"/>
  <c r="H1303" i="10" s="1"/>
  <c r="G287" i="10"/>
  <c r="H287" i="10" s="1"/>
  <c r="G1968" i="10"/>
  <c r="H1968" i="10" s="1"/>
  <c r="G1439" i="10"/>
  <c r="H1439" i="10" s="1"/>
  <c r="G178" i="10"/>
  <c r="H178" i="10" s="1"/>
  <c r="G1928" i="10"/>
  <c r="H1928" i="10" s="1"/>
  <c r="G1653" i="10"/>
  <c r="H1653" i="10" s="1"/>
  <c r="G853" i="10"/>
  <c r="H853" i="10" s="1"/>
  <c r="G457" i="10"/>
  <c r="H457" i="10" s="1"/>
  <c r="G61" i="10"/>
  <c r="H61" i="10" s="1"/>
  <c r="G377" i="10"/>
  <c r="H377" i="10" s="1"/>
  <c r="G1120" i="10"/>
  <c r="H1120" i="10" s="1"/>
  <c r="G1142" i="10"/>
  <c r="H1142" i="10" s="1"/>
  <c r="G1975" i="10"/>
  <c r="H1975" i="10" s="1"/>
  <c r="G1663" i="10"/>
  <c r="H1663" i="10" s="1"/>
  <c r="G1399" i="10"/>
  <c r="H1399" i="10" s="1"/>
  <c r="G961" i="10"/>
  <c r="H961" i="10" s="1"/>
  <c r="G132" i="10"/>
  <c r="H132" i="10" s="1"/>
  <c r="G794" i="10"/>
  <c r="H794" i="10" s="1"/>
  <c r="G408" i="10"/>
  <c r="H408" i="10" s="1"/>
  <c r="G472" i="10"/>
  <c r="H472" i="10" s="1"/>
  <c r="G1836" i="10"/>
  <c r="H1836" i="10" s="1"/>
  <c r="G1596" i="10"/>
  <c r="H1596" i="10" s="1"/>
  <c r="G1308" i="10"/>
  <c r="H1308" i="10" s="1"/>
  <c r="G750" i="10"/>
  <c r="H750" i="10" s="1"/>
  <c r="G623" i="10"/>
  <c r="H623" i="10" s="1"/>
  <c r="G2003" i="10"/>
  <c r="H2003" i="10" s="1"/>
  <c r="G1547" i="10"/>
  <c r="H1547" i="10" s="1"/>
  <c r="G1187" i="10"/>
  <c r="H1187" i="10" s="1"/>
  <c r="G461" i="10"/>
  <c r="H461" i="10" s="1"/>
  <c r="G1408" i="10"/>
  <c r="H1408" i="10" s="1"/>
  <c r="G484" i="10"/>
  <c r="H484" i="10" s="1"/>
  <c r="G434" i="10"/>
  <c r="H434" i="10" s="1"/>
  <c r="G609" i="10"/>
  <c r="H609" i="10" s="1"/>
  <c r="G1760" i="10"/>
  <c r="H1760" i="10" s="1"/>
  <c r="G1166" i="10"/>
  <c r="H1166" i="10" s="1"/>
  <c r="G1809" i="10"/>
  <c r="H1809" i="10" s="1"/>
  <c r="G1425" i="10"/>
  <c r="H1425" i="10" s="1"/>
  <c r="G1029" i="10"/>
  <c r="H1029" i="10" s="1"/>
  <c r="G423" i="10"/>
  <c r="H423" i="10" s="1"/>
  <c r="G1670" i="10"/>
  <c r="H1670" i="10" s="1"/>
  <c r="G512" i="10"/>
  <c r="H512" i="10" s="1"/>
  <c r="G697" i="10"/>
  <c r="H697" i="10" s="1"/>
  <c r="G373" i="10"/>
  <c r="H373" i="10" s="1"/>
  <c r="G49" i="10"/>
  <c r="H49" i="10" s="1"/>
  <c r="G863" i="10"/>
  <c r="H863" i="10" s="1"/>
  <c r="G47" i="10"/>
  <c r="H47" i="10" s="1"/>
  <c r="G1516" i="10"/>
  <c r="H1516" i="10" s="1"/>
  <c r="G634" i="10"/>
  <c r="H634" i="10" s="1"/>
  <c r="G968" i="10"/>
  <c r="H968" i="10" s="1"/>
  <c r="G110" i="10"/>
  <c r="H110" i="10" s="1"/>
  <c r="G1825" i="10"/>
  <c r="H1825" i="10" s="1"/>
  <c r="G1609" i="10"/>
  <c r="H1609" i="10" s="1"/>
  <c r="G1369" i="10"/>
  <c r="H1369" i="10" s="1"/>
  <c r="G1129" i="10"/>
  <c r="H1129" i="10" s="1"/>
  <c r="G829" i="10"/>
  <c r="H829" i="10" s="1"/>
  <c r="G115" i="10"/>
  <c r="H115" i="10" s="1"/>
  <c r="G1414" i="10"/>
  <c r="H1414" i="10" s="1"/>
  <c r="G722" i="10"/>
  <c r="H722" i="10" s="1"/>
  <c r="G540" i="10"/>
  <c r="H540" i="10" s="1"/>
  <c r="G323" i="10"/>
  <c r="H323" i="10" s="1"/>
  <c r="G584" i="10"/>
  <c r="H584" i="10" s="1"/>
  <c r="G1806" i="10"/>
  <c r="H1806" i="10" s="1"/>
  <c r="G1566" i="10"/>
  <c r="H1566" i="10" s="1"/>
  <c r="G1278" i="10"/>
  <c r="H1278" i="10" s="1"/>
  <c r="G1008" i="10"/>
  <c r="H1008" i="10" s="1"/>
  <c r="G630" i="10"/>
  <c r="H630" i="10" s="1"/>
  <c r="G593" i="10"/>
  <c r="H593" i="10" s="1"/>
  <c r="G550" i="10"/>
  <c r="H550" i="10" s="1"/>
  <c r="G1997" i="10"/>
  <c r="H1997" i="10" s="1"/>
  <c r="G1757" i="10"/>
  <c r="H1757" i="10" s="1"/>
  <c r="G1493" i="10"/>
  <c r="H1493" i="10" s="1"/>
  <c r="G1181" i="10"/>
  <c r="H1181" i="10" s="1"/>
  <c r="G437" i="10"/>
  <c r="H437" i="10" s="1"/>
  <c r="G1648" i="10"/>
  <c r="H1648" i="10" s="1"/>
  <c r="G850" i="10"/>
  <c r="H850" i="10" s="1"/>
  <c r="G1196" i="10"/>
  <c r="H1196" i="10" s="1"/>
  <c r="G410" i="10"/>
  <c r="H410" i="10" s="1"/>
  <c r="G867" i="10"/>
  <c r="H867" i="10" s="1"/>
  <c r="G411" i="10"/>
  <c r="H411" i="10" s="1"/>
  <c r="G1892" i="10"/>
  <c r="H1892" i="10" s="1"/>
  <c r="G1436" i="10"/>
  <c r="H1436" i="10" s="1"/>
  <c r="G26" i="10"/>
  <c r="H26" i="10" s="1"/>
  <c r="G1755" i="10"/>
  <c r="H1755" i="10" s="1"/>
  <c r="G1491" i="10"/>
  <c r="H1491" i="10" s="1"/>
  <c r="G1275" i="10"/>
  <c r="H1275" i="10" s="1"/>
  <c r="G1017" i="10"/>
  <c r="H1017" i="10" s="1"/>
  <c r="G501" i="10"/>
  <c r="H501" i="10" s="1"/>
  <c r="G51" i="10"/>
  <c r="H51" i="10" s="1"/>
  <c r="G1580" i="10"/>
  <c r="H1580" i="10" s="1"/>
  <c r="G920" i="10"/>
  <c r="H920" i="10" s="1"/>
  <c r="G583" i="10"/>
  <c r="H583" i="10" s="1"/>
  <c r="G145" i="10"/>
  <c r="H145" i="10" s="1"/>
  <c r="G911" i="10"/>
  <c r="H911" i="10" s="1"/>
  <c r="G29" i="10"/>
  <c r="H29" i="10" s="1"/>
  <c r="G1006" i="10"/>
  <c r="H1006" i="10" s="1"/>
  <c r="G866" i="10"/>
  <c r="H866" i="10" s="1"/>
  <c r="G1939" i="10"/>
  <c r="H1939" i="10" s="1"/>
  <c r="G1579" i="10"/>
  <c r="H1579" i="10" s="1"/>
  <c r="G1219" i="10"/>
  <c r="H1219" i="10" s="1"/>
  <c r="G877" i="10"/>
  <c r="H877" i="10" s="1"/>
  <c r="G1055" i="10"/>
  <c r="H1055" i="10" s="1"/>
  <c r="G944" i="10"/>
  <c r="H944" i="10" s="1"/>
  <c r="G336" i="10"/>
  <c r="H336" i="10" s="1"/>
  <c r="G1138" i="10"/>
  <c r="H1138" i="10" s="1"/>
  <c r="G1848" i="10"/>
  <c r="H1848" i="10" s="1"/>
  <c r="G1560" i="10"/>
  <c r="H1560" i="10" s="1"/>
  <c r="G1320" i="10"/>
  <c r="H1320" i="10" s="1"/>
  <c r="G900" i="10"/>
  <c r="H900" i="10" s="1"/>
  <c r="G893" i="10"/>
  <c r="H893" i="10" s="1"/>
  <c r="G304" i="10"/>
  <c r="H304" i="10" s="1"/>
  <c r="G1871" i="10"/>
  <c r="H1871" i="10" s="1"/>
  <c r="G1583" i="10"/>
  <c r="H1583" i="10" s="1"/>
  <c r="G1223" i="10"/>
  <c r="H1223" i="10" s="1"/>
  <c r="G65" i="10"/>
  <c r="H65" i="10" s="1"/>
  <c r="G1222" i="10"/>
  <c r="H1222" i="10" s="1"/>
  <c r="G1016" i="10"/>
  <c r="H1016" i="10" s="1"/>
  <c r="G855" i="10"/>
  <c r="H855" i="10" s="1"/>
  <c r="G261" i="10"/>
  <c r="H261" i="10" s="1"/>
  <c r="G1640" i="10"/>
  <c r="H1640" i="10" s="1"/>
  <c r="G206" i="10"/>
  <c r="H206" i="10" s="1"/>
  <c r="G1677" i="10"/>
  <c r="H1677" i="10" s="1"/>
  <c r="G1389" i="10"/>
  <c r="H1389" i="10" s="1"/>
  <c r="G1089" i="10"/>
  <c r="H1089" i="10" s="1"/>
  <c r="G447" i="10"/>
  <c r="H447" i="10" s="1"/>
  <c r="G1742" i="10"/>
  <c r="H1742" i="10" s="1"/>
  <c r="G1076" i="10"/>
  <c r="H1076" i="10" s="1"/>
  <c r="G751" i="10"/>
  <c r="H751" i="10" s="1"/>
  <c r="G397" i="10"/>
  <c r="H397" i="10" s="1"/>
  <c r="G240" i="10"/>
  <c r="H240" i="10" s="1"/>
  <c r="G695" i="10"/>
  <c r="H695" i="10" s="1"/>
  <c r="G1870" i="10"/>
  <c r="H1870" i="10" s="1"/>
  <c r="G982" i="10"/>
  <c r="H982" i="10" s="1"/>
  <c r="G46" i="10"/>
  <c r="H46" i="10" s="1"/>
  <c r="G506" i="10"/>
  <c r="H506" i="10" s="1"/>
  <c r="G1861" i="10"/>
  <c r="H1861" i="10" s="1"/>
  <c r="G1645" i="10"/>
  <c r="H1645" i="10" s="1"/>
  <c r="G1381" i="10"/>
  <c r="H1381" i="10" s="1"/>
  <c r="G1165" i="10"/>
  <c r="H1165" i="10" s="1"/>
  <c r="G943" i="10"/>
  <c r="H943" i="10" s="1"/>
  <c r="G427" i="10"/>
  <c r="H427" i="10" s="1"/>
  <c r="G407" i="10"/>
  <c r="H407" i="10" s="1"/>
  <c r="G364" i="10"/>
  <c r="H364" i="10" s="1"/>
  <c r="G654" i="10"/>
  <c r="H654" i="10" s="1"/>
  <c r="G96" i="10"/>
  <c r="H96" i="10" s="1"/>
  <c r="G724" i="10"/>
  <c r="H724" i="10" s="1"/>
  <c r="G1914" i="10"/>
  <c r="H1914" i="10" s="1"/>
  <c r="G1698" i="10"/>
  <c r="H1698" i="10" s="1"/>
  <c r="G1458" i="10"/>
  <c r="H1458" i="10" s="1"/>
  <c r="G1242" i="10"/>
  <c r="H1242" i="10" s="1"/>
  <c r="G972" i="10"/>
  <c r="H972" i="10" s="1"/>
  <c r="G510" i="10"/>
  <c r="H510" i="10" s="1"/>
  <c r="G335" i="10"/>
  <c r="H335" i="10" s="1"/>
  <c r="G646" i="10"/>
  <c r="H646" i="10" s="1"/>
  <c r="G1937" i="10"/>
  <c r="H1937" i="10" s="1"/>
  <c r="G1649" i="10"/>
  <c r="H1649" i="10" s="1"/>
  <c r="G1385" i="10"/>
  <c r="H1385" i="10" s="1"/>
  <c r="G1121" i="10"/>
  <c r="H1121" i="10" s="1"/>
  <c r="G485" i="10"/>
  <c r="H485" i="10" s="1"/>
  <c r="G1690" i="10"/>
  <c r="H1690" i="10" s="1"/>
  <c r="G1048" i="10"/>
  <c r="H1048" i="10" s="1"/>
  <c r="G352" i="10"/>
  <c r="H352" i="10" s="1"/>
  <c r="G824" i="10"/>
  <c r="H824" i="10" s="1"/>
  <c r="G933" i="10"/>
  <c r="H933" i="10" s="1"/>
  <c r="G525" i="10"/>
  <c r="H525" i="10" s="1"/>
  <c r="G1964" i="10"/>
  <c r="H1964" i="10" s="1"/>
  <c r="G1514" i="10"/>
  <c r="H1514" i="10" s="1"/>
  <c r="G608" i="10"/>
  <c r="H608" i="10" s="1"/>
  <c r="G1815" i="10"/>
  <c r="H1815" i="10" s="1"/>
  <c r="G1527" i="10"/>
  <c r="H1527" i="10" s="1"/>
  <c r="G1233" i="10"/>
  <c r="H1233" i="10" s="1"/>
  <c r="G885" i="10"/>
  <c r="H885" i="10" s="1"/>
  <c r="G333" i="10"/>
  <c r="H333" i="10" s="1"/>
  <c r="G1826" i="10"/>
  <c r="H1826" i="10" s="1"/>
  <c r="G1334" i="10"/>
  <c r="H1334" i="10" s="1"/>
  <c r="G1512" i="10"/>
  <c r="H1512" i="10" s="1"/>
  <c r="G143" i="10"/>
  <c r="H143" i="10" s="1"/>
  <c r="G1881" i="10"/>
  <c r="H1881" i="10" s="1"/>
  <c r="G442" i="10"/>
  <c r="H442" i="10" s="1"/>
  <c r="G283" i="10"/>
  <c r="H283" i="10" s="1"/>
  <c r="G545" i="10"/>
  <c r="H545" i="10" s="1"/>
  <c r="G940" i="10"/>
  <c r="H940" i="10" s="1"/>
  <c r="G250" i="10"/>
  <c r="H250" i="10" s="1"/>
  <c r="G338" i="10"/>
  <c r="H338" i="10" s="1"/>
  <c r="G1741" i="10"/>
  <c r="H1741" i="10" s="1"/>
  <c r="G1273" i="10"/>
  <c r="H1273" i="10" s="1"/>
  <c r="G895" i="10"/>
  <c r="H895" i="10" s="1"/>
  <c r="G56" i="10"/>
  <c r="H56" i="10" s="1"/>
  <c r="G1186" i="10"/>
  <c r="H1186" i="10" s="1"/>
  <c r="G710" i="10"/>
  <c r="H710" i="10" s="1"/>
  <c r="G1578" i="10"/>
  <c r="H1578" i="10" s="1"/>
  <c r="G1218" i="10"/>
  <c r="H1218" i="10" s="1"/>
  <c r="G660" i="10"/>
  <c r="H660" i="10" s="1"/>
  <c r="G82" i="10"/>
  <c r="H82" i="10" s="1"/>
  <c r="G1661" i="10"/>
  <c r="H1661" i="10" s="1"/>
  <c r="G1337" i="10"/>
  <c r="H1337" i="10" s="1"/>
  <c r="G1013" i="10"/>
  <c r="H1013" i="10" s="1"/>
  <c r="G1246" i="10"/>
  <c r="H1246" i="10" s="1"/>
  <c r="G74" i="10"/>
  <c r="H74" i="10" s="1"/>
  <c r="G363" i="10"/>
  <c r="H363" i="10" s="1"/>
  <c r="G734" i="10"/>
  <c r="H734" i="10" s="1"/>
  <c r="G1767" i="10"/>
  <c r="H1767" i="10" s="1"/>
  <c r="G1587" i="10"/>
  <c r="H1587" i="10" s="1"/>
  <c r="G1221" i="10"/>
  <c r="H1221" i="10" s="1"/>
  <c r="G603" i="10"/>
  <c r="H603" i="10" s="1"/>
  <c r="G1778" i="10"/>
  <c r="H1778" i="10" s="1"/>
  <c r="G163" i="10"/>
  <c r="H163" i="10" s="1"/>
  <c r="G1043" i="10"/>
  <c r="H1043" i="10" s="1"/>
  <c r="G1906" i="10"/>
  <c r="H1906" i="10" s="1"/>
  <c r="G922" i="10"/>
  <c r="H922" i="10" s="1"/>
  <c r="G112" i="10"/>
  <c r="H112" i="10" s="1"/>
  <c r="G440" i="10"/>
  <c r="H440" i="10" s="1"/>
  <c r="G1807" i="10"/>
  <c r="H1807" i="10" s="1"/>
  <c r="G1339" i="10"/>
  <c r="H1339" i="10" s="1"/>
  <c r="G775" i="10"/>
  <c r="H775" i="10" s="1"/>
  <c r="G1104" i="10"/>
  <c r="H1104" i="10" s="1"/>
  <c r="G480" i="10"/>
  <c r="H480" i="10" s="1"/>
  <c r="G1896" i="10"/>
  <c r="H1896" i="10" s="1"/>
  <c r="G1572" i="10"/>
  <c r="H1572" i="10" s="1"/>
  <c r="G1212" i="10"/>
  <c r="H1212" i="10" s="1"/>
  <c r="G798" i="10"/>
  <c r="H798" i="10" s="1"/>
  <c r="G713" i="10"/>
  <c r="H713" i="10" s="1"/>
  <c r="G1943" i="10"/>
  <c r="H1943" i="10" s="1"/>
  <c r="G1235" i="10"/>
  <c r="H1235" i="10" s="1"/>
  <c r="G1726" i="10"/>
  <c r="H1726" i="10" s="1"/>
  <c r="G418" i="10"/>
  <c r="H418" i="10" s="1"/>
  <c r="G194" i="10"/>
  <c r="H194" i="10" s="1"/>
  <c r="G567" i="10"/>
  <c r="H567" i="10" s="1"/>
  <c r="G1545" i="10"/>
  <c r="H1545" i="10" s="1"/>
  <c r="G513" i="10"/>
  <c r="H513" i="10" s="1"/>
  <c r="G141" i="10"/>
  <c r="H141" i="10" s="1"/>
  <c r="G1191" i="10"/>
  <c r="H1191" i="10" s="1"/>
  <c r="G615" i="10"/>
  <c r="H615" i="10" s="1"/>
  <c r="G1478" i="10"/>
  <c r="H1478" i="10" s="1"/>
  <c r="G883" i="10"/>
  <c r="H883" i="10" s="1"/>
  <c r="G121" i="10"/>
  <c r="H121" i="10" s="1"/>
  <c r="G54" i="10"/>
  <c r="H54" i="10" s="1"/>
  <c r="G1978" i="10"/>
  <c r="H1978" i="10" s="1"/>
  <c r="G1294" i="10"/>
  <c r="H1294" i="10" s="1"/>
  <c r="G130" i="10"/>
  <c r="H130" i="10" s="1"/>
  <c r="G1597" i="10"/>
  <c r="H1597" i="10" s="1"/>
  <c r="G361" i="10"/>
  <c r="H361" i="10" s="1"/>
  <c r="G329" i="10"/>
  <c r="H329" i="10" s="1"/>
  <c r="G500" i="10"/>
  <c r="H500" i="10" s="1"/>
  <c r="G492" i="10"/>
  <c r="H492" i="10" s="1"/>
  <c r="G683" i="10"/>
  <c r="H683" i="10" s="1"/>
  <c r="G1902" i="10"/>
  <c r="H1902" i="10" s="1"/>
  <c r="G1068" i="10"/>
  <c r="H1068" i="10" s="1"/>
  <c r="G438" i="10"/>
  <c r="H438" i="10" s="1"/>
  <c r="G416" i="10"/>
  <c r="H416" i="10" s="1"/>
  <c r="G1697" i="10"/>
  <c r="H1697" i="10" s="1"/>
  <c r="G1517" i="10"/>
  <c r="H1517" i="10" s="1"/>
  <c r="G527" i="10"/>
  <c r="H527" i="10" s="1"/>
  <c r="G1816" i="10"/>
  <c r="H1816" i="10" s="1"/>
  <c r="G436" i="10"/>
  <c r="H436" i="10" s="1"/>
  <c r="G711" i="10"/>
  <c r="H711" i="10" s="1"/>
  <c r="G1652" i="10"/>
  <c r="H1652" i="10" s="1"/>
  <c r="G1407" i="10"/>
  <c r="H1407" i="10" s="1"/>
  <c r="G346" i="10"/>
  <c r="H346" i="10" s="1"/>
  <c r="G133" i="10"/>
  <c r="H133" i="10" s="1"/>
  <c r="G552" i="10"/>
  <c r="H552" i="10" s="1"/>
  <c r="G1140" i="10"/>
  <c r="H1140" i="10" s="1"/>
  <c r="G570" i="10"/>
  <c r="H570" i="10" s="1"/>
  <c r="G356" i="10"/>
  <c r="H356" i="10" s="1"/>
  <c r="G515" i="10"/>
  <c r="H515" i="10" s="1"/>
  <c r="G699" i="10"/>
  <c r="H699" i="10" s="1"/>
  <c r="G1941" i="10"/>
  <c r="H1941" i="10" s="1"/>
  <c r="G1143" i="10"/>
  <c r="H1143" i="10" s="1"/>
  <c r="G817" i="10"/>
  <c r="H817" i="10" s="1"/>
  <c r="G421" i="10"/>
  <c r="H421" i="10" s="1"/>
  <c r="G234" i="10"/>
  <c r="H234" i="10" s="1"/>
  <c r="G137" i="10"/>
  <c r="H137" i="10" s="1"/>
  <c r="G1054" i="10"/>
  <c r="H1054" i="10" s="1"/>
  <c r="G1046" i="10"/>
  <c r="H1046" i="10" s="1"/>
  <c r="G1951" i="10"/>
  <c r="H1951" i="10" s="1"/>
  <c r="G1639" i="10"/>
  <c r="H1639" i="10" s="1"/>
  <c r="G1327" i="10"/>
  <c r="H1327" i="10" s="1"/>
  <c r="G841" i="10"/>
  <c r="H841" i="10" s="1"/>
  <c r="G719" i="10"/>
  <c r="H719" i="10" s="1"/>
  <c r="G882" i="10"/>
  <c r="H882" i="10" s="1"/>
  <c r="G312" i="10"/>
  <c r="H312" i="10" s="1"/>
  <c r="G286" i="10"/>
  <c r="H286" i="10" s="1"/>
  <c r="G1812" i="10"/>
  <c r="H1812" i="10" s="1"/>
  <c r="G1524" i="10"/>
  <c r="H1524" i="10" s="1"/>
  <c r="G1284" i="10"/>
  <c r="H1284" i="10" s="1"/>
  <c r="G696" i="10"/>
  <c r="H696" i="10" s="1"/>
  <c r="G125" i="10"/>
  <c r="H125" i="10" s="1"/>
  <c r="G1931" i="10"/>
  <c r="H1931" i="10" s="1"/>
  <c r="G1499" i="10"/>
  <c r="H1499" i="10" s="1"/>
  <c r="G1115" i="10"/>
  <c r="H1115" i="10" s="1"/>
  <c r="G371" i="10"/>
  <c r="H371" i="10" s="1"/>
  <c r="G1342" i="10"/>
  <c r="H1342" i="10" s="1"/>
  <c r="G256" i="10"/>
  <c r="H256" i="10" s="1"/>
  <c r="G344" i="10"/>
  <c r="H344" i="10" s="1"/>
  <c r="G465" i="10"/>
  <c r="H465" i="10" s="1"/>
  <c r="G1712" i="10"/>
  <c r="H1712" i="10" s="1"/>
  <c r="G998" i="10"/>
  <c r="H998" i="10" s="1"/>
  <c r="G1785" i="10"/>
  <c r="H1785" i="10" s="1"/>
  <c r="G1401" i="10"/>
  <c r="H1401" i="10" s="1"/>
  <c r="G975" i="10"/>
  <c r="H975" i="10" s="1"/>
  <c r="G267" i="10"/>
  <c r="H267" i="10" s="1"/>
  <c r="G1592" i="10"/>
  <c r="H1592" i="10" s="1"/>
  <c r="G272" i="10"/>
  <c r="H272" i="10" s="1"/>
  <c r="G661" i="10"/>
  <c r="H661" i="10" s="1"/>
  <c r="G337" i="10"/>
  <c r="H337" i="10" s="1"/>
  <c r="G222" i="10"/>
  <c r="H222" i="10" s="1"/>
  <c r="G791" i="10"/>
  <c r="H791" i="10" s="1"/>
  <c r="G1930" i="10"/>
  <c r="H1930" i="10" s="1"/>
  <c r="G1336" i="10"/>
  <c r="H1336" i="10" s="1"/>
  <c r="G562" i="10"/>
  <c r="H562" i="10" s="1"/>
  <c r="G884" i="10"/>
  <c r="H884" i="10" s="1"/>
  <c r="G32" i="10"/>
  <c r="H32" i="10" s="1"/>
  <c r="G1801" i="10"/>
  <c r="H1801" i="10" s="1"/>
  <c r="G1585" i="10"/>
  <c r="H1585" i="10" s="1"/>
  <c r="G1345" i="10"/>
  <c r="H1345" i="10" s="1"/>
  <c r="G1105" i="10"/>
  <c r="H1105" i="10" s="1"/>
  <c r="G757" i="10"/>
  <c r="H757" i="10" s="1"/>
  <c r="G108" i="10"/>
  <c r="H108" i="10" s="1"/>
  <c r="G1228" i="10"/>
  <c r="H1228" i="10" s="1"/>
  <c r="G326" i="10"/>
  <c r="H326" i="10" s="1"/>
  <c r="G444" i="10"/>
  <c r="H444" i="10" s="1"/>
  <c r="G1654" i="10"/>
  <c r="H1654" i="10" s="1"/>
  <c r="G320" i="10"/>
  <c r="H320" i="10" s="1"/>
  <c r="G1782" i="10"/>
  <c r="H1782" i="10" s="1"/>
  <c r="G1518" i="10"/>
  <c r="H1518" i="10" s="1"/>
  <c r="G1230" i="10"/>
  <c r="H1230" i="10" s="1"/>
  <c r="G984" i="10"/>
  <c r="H984" i="10" s="1"/>
  <c r="G582" i="10"/>
  <c r="H582" i="10" s="1"/>
  <c r="G425" i="10"/>
  <c r="H425" i="10" s="1"/>
  <c r="G358" i="10"/>
  <c r="H358" i="10" s="1"/>
  <c r="G1973" i="10"/>
  <c r="H1973" i="10" s="1"/>
  <c r="G1733" i="10"/>
  <c r="H1733" i="10" s="1"/>
  <c r="G1469" i="10"/>
  <c r="H1469" i="10" s="1"/>
  <c r="G1157" i="10"/>
  <c r="H1157" i="10" s="1"/>
  <c r="G347" i="10"/>
  <c r="H347" i="10" s="1"/>
  <c r="G1588" i="10"/>
  <c r="H1588" i="10" s="1"/>
  <c r="G688" i="10"/>
  <c r="H688" i="10" s="1"/>
  <c r="G1112" i="10"/>
  <c r="H1112" i="10" s="1"/>
  <c r="G308" i="10"/>
  <c r="H308" i="10" s="1"/>
  <c r="G819" i="10"/>
  <c r="H819" i="10" s="1"/>
  <c r="G315" i="10"/>
  <c r="H315" i="10" s="1"/>
  <c r="G1844" i="10"/>
  <c r="H1844" i="10" s="1"/>
  <c r="G1382" i="10"/>
  <c r="H1382" i="10" s="1"/>
  <c r="G1995" i="10"/>
  <c r="H1995" i="10" s="1"/>
  <c r="G1707" i="10"/>
  <c r="H1707" i="10" s="1"/>
  <c r="G1467" i="10"/>
  <c r="H1467" i="10" s="1"/>
  <c r="G1245" i="10"/>
  <c r="H1245" i="10" s="1"/>
  <c r="G963" i="10"/>
  <c r="H963" i="10" s="1"/>
  <c r="G405" i="10"/>
  <c r="H405" i="10" s="1"/>
  <c r="G1994" i="10"/>
  <c r="H1994" i="10" s="1"/>
  <c r="G1532" i="10"/>
  <c r="H1532" i="10" s="1"/>
  <c r="G452" i="10"/>
  <c r="H452" i="10" s="1"/>
  <c r="G547" i="10"/>
  <c r="H547" i="10" s="1"/>
  <c r="G43" i="10"/>
  <c r="H43" i="10" s="1"/>
  <c r="G851" i="10"/>
  <c r="H851" i="10" s="1"/>
  <c r="G1882" i="10"/>
  <c r="H1882" i="10" s="1"/>
  <c r="G772" i="10"/>
  <c r="H772" i="10" s="1"/>
  <c r="G788" i="10"/>
  <c r="H788" i="10" s="1"/>
  <c r="G1915" i="10"/>
  <c r="H1915" i="10" s="1"/>
  <c r="G1555" i="10"/>
  <c r="H1555" i="10" s="1"/>
  <c r="G1147" i="10"/>
  <c r="H1147" i="10" s="1"/>
  <c r="G739" i="10"/>
  <c r="H739" i="10" s="1"/>
  <c r="G821" i="10"/>
  <c r="H821" i="10" s="1"/>
  <c r="G254" i="10"/>
  <c r="H254" i="10" s="1"/>
  <c r="G282" i="10"/>
  <c r="H282" i="10" s="1"/>
  <c r="G766" i="10"/>
  <c r="H766" i="10" s="1"/>
  <c r="G1776" i="10"/>
  <c r="H1776" i="10" s="1"/>
  <c r="G1536" i="10"/>
  <c r="H1536" i="10" s="1"/>
  <c r="G1272" i="10"/>
  <c r="H1272" i="10" s="1"/>
  <c r="G774" i="10"/>
  <c r="H774" i="10" s="1"/>
  <c r="G383" i="10"/>
  <c r="H383" i="10" s="1"/>
  <c r="G1052" i="10"/>
  <c r="H1052" i="10" s="1"/>
  <c r="G1823" i="10"/>
  <c r="H1823" i="10" s="1"/>
  <c r="G1535" i="10"/>
  <c r="H1535" i="10" s="1"/>
  <c r="G1151" i="10"/>
  <c r="H1151" i="10" s="1"/>
  <c r="G1960" i="10"/>
  <c r="H1960" i="10" s="1"/>
  <c r="G1060" i="10"/>
  <c r="H1060" i="10" s="1"/>
  <c r="G854" i="10"/>
  <c r="H854" i="10" s="1"/>
  <c r="G813" i="10"/>
  <c r="H813" i="10" s="1"/>
  <c r="G213" i="10"/>
  <c r="H213" i="10" s="1"/>
  <c r="G1574" i="10"/>
  <c r="H1574" i="10" s="1"/>
  <c r="G2013" i="10"/>
  <c r="H2013" i="10" s="1"/>
  <c r="G1629" i="10"/>
  <c r="H1629" i="10" s="1"/>
  <c r="G1317" i="10"/>
  <c r="H1317" i="10" s="1"/>
  <c r="G1053" i="10"/>
  <c r="H1053" i="10" s="1"/>
  <c r="G345" i="10"/>
  <c r="H345" i="10" s="1"/>
  <c r="G1694" i="10"/>
  <c r="H1694" i="10" s="1"/>
  <c r="G872" i="10"/>
  <c r="H872" i="10" s="1"/>
  <c r="G715" i="10"/>
  <c r="H715" i="10" s="1"/>
  <c r="G355" i="10"/>
  <c r="H355" i="10" s="1"/>
  <c r="G150" i="10"/>
  <c r="H150" i="10" s="1"/>
  <c r="G611" i="10"/>
  <c r="H611" i="10" s="1"/>
  <c r="G1822" i="10"/>
  <c r="H1822" i="10" s="1"/>
  <c r="G898" i="10"/>
  <c r="H898" i="10" s="1"/>
  <c r="G1160" i="10"/>
  <c r="H1160" i="10" s="1"/>
  <c r="G422" i="10"/>
  <c r="H422" i="10" s="1"/>
  <c r="G1837" i="10"/>
  <c r="H1837" i="10" s="1"/>
  <c r="G1621" i="10"/>
  <c r="H1621" i="10" s="1"/>
  <c r="G1357" i="10"/>
  <c r="H1357" i="10" s="1"/>
  <c r="G1141" i="10"/>
  <c r="H1141" i="10" s="1"/>
  <c r="G919" i="10"/>
  <c r="H919" i="10" s="1"/>
  <c r="G295" i="10"/>
  <c r="H295" i="10" s="1"/>
  <c r="G239" i="10"/>
  <c r="H239" i="10" s="1"/>
  <c r="G22" i="10"/>
  <c r="H22" i="10" s="1"/>
  <c r="G612" i="10"/>
  <c r="H612" i="10" s="1"/>
  <c r="G1031" i="10"/>
  <c r="H1031" i="10" s="1"/>
  <c r="G520" i="10"/>
  <c r="H520" i="10" s="1"/>
  <c r="G1890" i="10"/>
  <c r="H1890" i="10" s="1"/>
  <c r="G1674" i="10"/>
  <c r="H1674" i="10" s="1"/>
  <c r="G1410" i="10"/>
  <c r="H1410" i="10" s="1"/>
  <c r="G1194" i="10"/>
  <c r="H1194" i="10" s="1"/>
  <c r="G948" i="10"/>
  <c r="H948" i="10" s="1"/>
  <c r="G462" i="10"/>
  <c r="H462" i="10" s="1"/>
  <c r="G167" i="10"/>
  <c r="H167" i="10" s="1"/>
  <c r="G454" i="10"/>
  <c r="H454" i="10" s="1"/>
  <c r="G1889" i="10"/>
  <c r="H1889" i="10" s="1"/>
  <c r="G1601" i="10"/>
  <c r="H1601" i="10" s="1"/>
  <c r="G1361" i="10"/>
  <c r="H1361" i="10" s="1"/>
  <c r="G1049" i="10"/>
  <c r="H1049" i="10" s="1"/>
  <c r="G293" i="10"/>
  <c r="H293" i="10" s="1"/>
  <c r="G1618" i="10"/>
  <c r="H1618" i="10" s="1"/>
  <c r="G970" i="10"/>
  <c r="H970" i="10" s="1"/>
  <c r="G274" i="10"/>
  <c r="H274" i="10" s="1"/>
  <c r="G728" i="10"/>
  <c r="H728" i="10" s="1"/>
  <c r="G891" i="10"/>
  <c r="H891" i="10" s="1"/>
  <c r="G483" i="10"/>
  <c r="H483" i="10" s="1"/>
  <c r="G1916" i="10"/>
  <c r="H1916" i="10" s="1"/>
  <c r="G1412" i="10"/>
  <c r="H1412" i="10" s="1"/>
  <c r="G152" i="10"/>
  <c r="H152" i="10" s="1"/>
  <c r="G1791" i="10"/>
  <c r="H1791" i="10" s="1"/>
  <c r="G1503" i="10"/>
  <c r="H1503" i="10" s="1"/>
  <c r="G1209" i="10"/>
  <c r="H1209" i="10" s="1"/>
  <c r="G783" i="10"/>
  <c r="H783" i="10" s="1"/>
  <c r="G285" i="10"/>
  <c r="H285" i="10" s="1"/>
  <c r="G1730" i="10"/>
  <c r="H1730" i="10" s="1"/>
  <c r="G1238" i="10"/>
  <c r="H1238" i="10" s="1"/>
  <c r="G619" i="10"/>
  <c r="H619" i="10" s="1"/>
  <c r="G73" i="10"/>
  <c r="H73" i="10" s="1"/>
  <c r="G671" i="10"/>
  <c r="H671" i="10" s="1"/>
  <c r="G1786" i="10"/>
  <c r="H1786" i="10" s="1"/>
  <c r="G154" i="10"/>
  <c r="H154" i="10" s="1"/>
  <c r="G1675" i="10"/>
  <c r="H1675" i="10" s="1"/>
  <c r="G1279" i="10"/>
  <c r="H1279" i="10" s="1"/>
  <c r="G985" i="10"/>
  <c r="H985" i="10" s="1"/>
  <c r="G1624" i="10"/>
  <c r="H1624" i="10" s="1"/>
  <c r="G858" i="10"/>
  <c r="H858" i="10" s="1"/>
  <c r="G776" i="10"/>
  <c r="H776" i="10" s="1"/>
  <c r="G1908" i="10"/>
  <c r="H1908" i="10" s="1"/>
  <c r="G1116" i="10"/>
  <c r="H1116" i="10" s="1"/>
  <c r="G888" i="10"/>
  <c r="H888" i="10" s="1"/>
  <c r="G124" i="10"/>
  <c r="H124" i="10" s="1"/>
  <c r="G1667" i="10"/>
  <c r="H1667" i="10" s="1"/>
  <c r="G938" i="10"/>
  <c r="H938" i="10" s="1"/>
  <c r="G98" i="10"/>
  <c r="H98" i="10" s="1"/>
  <c r="G519" i="10"/>
  <c r="H519" i="10" s="1"/>
  <c r="G1952" i="10"/>
  <c r="H1952" i="10" s="1"/>
  <c r="G1449" i="10"/>
  <c r="H1449" i="10" s="1"/>
  <c r="G181" i="10"/>
  <c r="H181" i="10" s="1"/>
  <c r="G622" i="10"/>
  <c r="H622" i="10" s="1"/>
  <c r="G1963" i="10"/>
  <c r="H1963" i="10" s="1"/>
  <c r="G1315" i="10"/>
  <c r="H1315" i="10" s="1"/>
  <c r="G595" i="10"/>
  <c r="H595" i="10" s="1"/>
  <c r="G55" i="10"/>
  <c r="H55" i="10" s="1"/>
  <c r="G1366" i="10"/>
  <c r="H1366" i="10" s="1"/>
  <c r="G116" i="10"/>
  <c r="H116" i="10" s="1"/>
  <c r="G191" i="10"/>
  <c r="H191" i="10" s="1"/>
  <c r="G376" i="10"/>
  <c r="H376" i="10" s="1"/>
  <c r="G1152" i="10"/>
  <c r="H1152" i="10" s="1"/>
  <c r="G35" i="10"/>
  <c r="H35" i="10" s="1"/>
  <c r="G1775" i="10"/>
  <c r="H1775" i="10" s="1"/>
  <c r="G1451" i="10"/>
  <c r="H1451" i="10" s="1"/>
  <c r="G1247" i="10"/>
  <c r="H1247" i="10" s="1"/>
  <c r="G941" i="10"/>
  <c r="H941" i="10" s="1"/>
  <c r="G1666" i="10"/>
  <c r="H1666" i="10" s="1"/>
  <c r="G1150" i="10"/>
  <c r="H1150" i="10" s="1"/>
  <c r="G1059" i="10"/>
  <c r="H1059" i="10" s="1"/>
  <c r="G303" i="10"/>
  <c r="H303" i="10" s="1"/>
  <c r="G1664" i="10"/>
  <c r="H1664" i="10" s="1"/>
  <c r="G1232" i="10"/>
  <c r="H1232" i="10" s="1"/>
  <c r="G1953" i="10"/>
  <c r="H1953" i="10" s="1"/>
  <c r="G1521" i="10"/>
  <c r="H1521" i="10" s="1"/>
  <c r="G781" i="10"/>
  <c r="H781" i="10" s="1"/>
  <c r="G221" i="10"/>
  <c r="H221" i="10" s="1"/>
  <c r="G1198" i="10"/>
  <c r="H1198" i="10" s="1"/>
  <c r="G614" i="10"/>
  <c r="H614" i="10" s="1"/>
  <c r="G1927" i="10"/>
  <c r="H1927" i="10" s="1"/>
  <c r="G365" i="10"/>
  <c r="H365" i="10" s="1"/>
  <c r="G966" i="10"/>
  <c r="H966" i="10" s="1"/>
  <c r="G551" i="10"/>
  <c r="H551" i="10" s="1"/>
  <c r="G1991" i="10"/>
  <c r="H1991" i="10" s="1"/>
  <c r="G269" i="10"/>
  <c r="H269" i="10" s="1"/>
  <c r="G1341" i="10"/>
  <c r="H1341" i="10" s="1"/>
  <c r="G543" i="10"/>
  <c r="H543" i="10" s="1"/>
  <c r="G1862" i="10"/>
  <c r="H1862" i="10" s="1"/>
  <c r="G1226" i="10"/>
  <c r="H1226" i="10" s="1"/>
  <c r="G745" i="10"/>
  <c r="H745" i="10" s="1"/>
  <c r="G385" i="10"/>
  <c r="H385" i="10" s="1"/>
  <c r="G90" i="10"/>
  <c r="H90" i="10" s="1"/>
  <c r="G59" i="10"/>
  <c r="H59" i="10" s="1"/>
  <c r="G880" i="10"/>
  <c r="H880" i="10" s="1"/>
  <c r="G986" i="10"/>
  <c r="H986" i="10" s="1"/>
  <c r="G1903" i="10"/>
  <c r="H1903" i="10" s="1"/>
  <c r="G1615" i="10"/>
  <c r="H1615" i="10" s="1"/>
  <c r="G1255" i="10"/>
  <c r="H1255" i="10" s="1"/>
  <c r="G703" i="10"/>
  <c r="H703" i="10" s="1"/>
  <c r="G197" i="10"/>
  <c r="H197" i="10" s="1"/>
  <c r="G738" i="10"/>
  <c r="H738" i="10" s="1"/>
  <c r="G60" i="10"/>
  <c r="H60" i="10" s="1"/>
  <c r="G94" i="10"/>
  <c r="H94" i="10" s="1"/>
  <c r="G1788" i="10"/>
  <c r="H1788" i="10" s="1"/>
  <c r="G1500" i="10"/>
  <c r="H1500" i="10" s="1"/>
  <c r="G1236" i="10"/>
  <c r="H1236" i="10" s="1"/>
  <c r="G546" i="10"/>
  <c r="H546" i="10" s="1"/>
  <c r="G1348" i="10"/>
  <c r="H1348" i="10" s="1"/>
  <c r="G1907" i="10"/>
  <c r="H1907" i="10" s="1"/>
  <c r="G1475" i="10"/>
  <c r="H1475" i="10" s="1"/>
  <c r="G1019" i="10"/>
  <c r="H1019" i="10" s="1"/>
  <c r="G179" i="10"/>
  <c r="H179" i="10" s="1"/>
  <c r="G1264" i="10"/>
  <c r="H1264" i="10" s="1"/>
  <c r="G1388" i="10"/>
  <c r="H1388" i="10" s="1"/>
  <c r="G146" i="10"/>
  <c r="H146" i="10" s="1"/>
  <c r="G327" i="10"/>
  <c r="H327" i="10" s="1"/>
  <c r="G1628" i="10"/>
  <c r="H1628" i="10" s="1"/>
  <c r="G554" i="10"/>
  <c r="H554" i="10" s="1"/>
  <c r="G1761" i="10"/>
  <c r="H1761" i="10" s="1"/>
  <c r="G1353" i="10"/>
  <c r="H1353" i="10" s="1"/>
  <c r="G927" i="10"/>
  <c r="H927" i="10" s="1"/>
  <c r="G117" i="10"/>
  <c r="H117" i="10" s="1"/>
  <c r="G1496" i="10"/>
  <c r="H1496" i="10" s="1"/>
  <c r="G18" i="10"/>
  <c r="H18" i="10" s="1"/>
  <c r="G625" i="10"/>
  <c r="H625" i="10" s="1"/>
  <c r="G301" i="10"/>
  <c r="H301" i="10" s="1"/>
  <c r="G174" i="10"/>
  <c r="H174" i="10" s="1"/>
  <c r="G731" i="10"/>
  <c r="H731" i="10" s="1"/>
  <c r="G1894" i="10"/>
  <c r="H1894" i="10" s="1"/>
  <c r="G1252" i="10"/>
  <c r="H1252" i="10" s="1"/>
  <c r="G400" i="10"/>
  <c r="H400" i="10" s="1"/>
  <c r="G800" i="10"/>
  <c r="H800" i="10" s="1"/>
  <c r="G1969" i="10"/>
  <c r="H1969" i="10" s="1"/>
  <c r="G1777" i="10"/>
  <c r="H1777" i="10" s="1"/>
  <c r="G1537" i="10"/>
  <c r="H1537" i="10" s="1"/>
  <c r="G1321" i="10"/>
  <c r="H1321" i="10" s="1"/>
  <c r="G1081" i="10"/>
  <c r="H1081" i="10" s="1"/>
  <c r="G679" i="10"/>
  <c r="H679" i="10" s="1"/>
  <c r="G1289" i="10"/>
  <c r="H1289" i="10" s="1"/>
  <c r="G1036" i="10"/>
  <c r="H1036" i="10" s="1"/>
  <c r="G870" i="10"/>
  <c r="H870" i="10" s="1"/>
  <c r="G396" i="10"/>
  <c r="H396" i="10" s="1"/>
  <c r="G1378" i="10"/>
  <c r="H1378" i="10" s="1"/>
  <c r="G38" i="10"/>
  <c r="H38" i="10" s="1"/>
  <c r="G1734" i="10"/>
  <c r="H1734" i="10" s="1"/>
  <c r="G1494" i="10"/>
  <c r="H1494" i="10" s="1"/>
  <c r="G1206" i="10"/>
  <c r="H1206" i="10" s="1"/>
  <c r="G936" i="10"/>
  <c r="H936" i="10" s="1"/>
  <c r="G534" i="10"/>
  <c r="H534" i="10" s="1"/>
  <c r="G77" i="10"/>
  <c r="H77" i="10" s="1"/>
  <c r="G172" i="10"/>
  <c r="H172" i="10" s="1"/>
  <c r="G1925" i="10"/>
  <c r="H1925" i="10" s="1"/>
  <c r="G1709" i="10"/>
  <c r="H1709" i="10" s="1"/>
  <c r="G1421" i="10"/>
  <c r="H1421" i="10" s="1"/>
  <c r="G1109" i="10"/>
  <c r="H1109" i="10" s="1"/>
  <c r="G161" i="10"/>
  <c r="H161" i="10" s="1"/>
  <c r="G1528" i="10"/>
  <c r="H1528" i="10" s="1"/>
  <c r="G628" i="10"/>
  <c r="H628" i="10" s="1"/>
  <c r="G1034" i="10"/>
  <c r="H1034" i="10" s="1"/>
  <c r="G218" i="10"/>
  <c r="H218" i="10" s="1"/>
  <c r="G777" i="10"/>
  <c r="H777" i="10" s="1"/>
  <c r="G273" i="10"/>
  <c r="H273" i="10" s="1"/>
  <c r="G1748" i="10"/>
  <c r="H1748" i="10" s="1"/>
  <c r="G1316" i="10"/>
  <c r="H1316" i="10" s="1"/>
  <c r="G1971" i="10"/>
  <c r="H1971" i="10" s="1"/>
  <c r="G1683" i="10"/>
  <c r="H1683" i="10" s="1"/>
  <c r="G1419" i="10"/>
  <c r="H1419" i="10" s="1"/>
  <c r="G1197" i="10"/>
  <c r="H1197" i="10" s="1"/>
  <c r="G909" i="10"/>
  <c r="H909" i="10" s="1"/>
  <c r="G357" i="10"/>
  <c r="H357" i="10" s="1"/>
  <c r="G1946" i="10"/>
  <c r="H1946" i="10" s="1"/>
  <c r="G1490" i="10"/>
  <c r="H1490" i="10" s="1"/>
  <c r="G200" i="10"/>
  <c r="H200" i="10" s="1"/>
  <c r="G511" i="10"/>
  <c r="H511" i="10" s="1"/>
  <c r="G258" i="10"/>
  <c r="H258" i="10" s="1"/>
  <c r="G785" i="10"/>
  <c r="H785" i="10" s="1"/>
  <c r="G1834" i="10"/>
  <c r="H1834" i="10" s="1"/>
  <c r="G700" i="10"/>
  <c r="H700" i="10" s="1"/>
  <c r="G536" i="10"/>
  <c r="H536" i="10" s="1"/>
  <c r="G1891" i="10"/>
  <c r="H1891" i="10" s="1"/>
  <c r="G1507" i="10"/>
  <c r="H1507" i="10" s="1"/>
  <c r="G1123" i="10"/>
  <c r="H1123" i="10" s="1"/>
  <c r="G667" i="10"/>
  <c r="H667" i="10" s="1"/>
  <c r="G629" i="10"/>
  <c r="H629" i="10" s="1"/>
  <c r="G804" i="10"/>
  <c r="H804" i="10" s="1"/>
  <c r="G204" i="10"/>
  <c r="H204" i="10" s="1"/>
  <c r="G190" i="10"/>
  <c r="H190" i="10" s="1"/>
  <c r="G1752" i="10"/>
  <c r="H1752" i="10" s="1"/>
  <c r="G1488" i="10"/>
  <c r="H1488" i="10" s="1"/>
  <c r="G1200" i="10"/>
  <c r="H1200" i="10" s="1"/>
  <c r="G720" i="10"/>
  <c r="H720" i="10" s="1"/>
  <c r="G1606" i="10"/>
  <c r="H1606" i="10" s="1"/>
  <c r="G692" i="10"/>
  <c r="H692" i="10" s="1"/>
  <c r="G1799" i="10"/>
  <c r="H1799" i="10" s="1"/>
  <c r="G1511" i="10"/>
  <c r="H1511" i="10" s="1"/>
  <c r="G1127" i="10"/>
  <c r="H1127" i="10" s="1"/>
  <c r="G1852" i="10"/>
  <c r="H1852" i="10" s="1"/>
  <c r="G832" i="10"/>
  <c r="H832" i="10" s="1"/>
  <c r="G560" i="10"/>
  <c r="H560" i="10" s="1"/>
  <c r="G681" i="10"/>
  <c r="H681" i="10" s="1"/>
  <c r="G123" i="10"/>
  <c r="H123" i="10" s="1"/>
  <c r="G1526" i="10"/>
  <c r="H1526" i="10" s="1"/>
  <c r="G1965" i="10"/>
  <c r="H1965" i="10" s="1"/>
  <c r="G1605" i="10"/>
  <c r="H1605" i="10" s="1"/>
  <c r="G1293" i="10"/>
  <c r="H1293" i="10" s="1"/>
  <c r="G951" i="10"/>
  <c r="H951" i="10" s="1"/>
  <c r="G243" i="10"/>
  <c r="H243" i="10" s="1"/>
  <c r="G1646" i="10"/>
  <c r="H1646" i="10" s="1"/>
  <c r="G632" i="10"/>
  <c r="H632" i="10" s="1"/>
  <c r="G685" i="10"/>
  <c r="H685" i="10" s="1"/>
  <c r="G319" i="10"/>
  <c r="H319" i="10" s="1"/>
  <c r="G102" i="10"/>
  <c r="H102" i="10" s="1"/>
  <c r="G473" i="10"/>
  <c r="H473" i="10" s="1"/>
  <c r="G1708" i="10"/>
  <c r="H1708" i="10" s="1"/>
  <c r="G748" i="10"/>
  <c r="H748" i="10" s="1"/>
  <c r="G1082" i="10"/>
  <c r="H1082" i="10" s="1"/>
  <c r="G242" i="10"/>
  <c r="H242" i="10" s="1"/>
  <c r="G1813" i="10"/>
  <c r="H1813" i="10" s="1"/>
  <c r="G1573" i="10"/>
  <c r="H1573" i="10" s="1"/>
  <c r="G1333" i="10"/>
  <c r="H1333" i="10" s="1"/>
  <c r="G1117" i="10"/>
  <c r="H1117" i="10" s="1"/>
  <c r="G859" i="10"/>
  <c r="H859" i="10" s="1"/>
  <c r="G223" i="10"/>
  <c r="H223" i="10" s="1"/>
  <c r="G1684" i="10"/>
  <c r="H1684" i="10" s="1"/>
  <c r="G860" i="10"/>
  <c r="H860" i="10" s="1"/>
  <c r="G516" i="10"/>
  <c r="H516" i="10" s="1"/>
  <c r="G773" i="10"/>
  <c r="H773" i="10" s="1"/>
  <c r="G142" i="10"/>
  <c r="H142" i="10" s="1"/>
  <c r="G1866" i="10"/>
  <c r="H1866" i="10" s="1"/>
  <c r="G1626" i="10"/>
  <c r="H1626" i="10" s="1"/>
  <c r="G1386" i="10"/>
  <c r="H1386" i="10" s="1"/>
  <c r="G1170" i="10"/>
  <c r="H1170" i="10" s="1"/>
  <c r="G894" i="10"/>
  <c r="H894" i="10" s="1"/>
  <c r="G414" i="10"/>
  <c r="H414" i="10" s="1"/>
  <c r="G1996" i="10"/>
  <c r="H1996" i="10" s="1"/>
  <c r="G262" i="10"/>
  <c r="H262" i="10" s="1"/>
  <c r="G1865" i="10"/>
  <c r="H1865" i="10" s="1"/>
  <c r="G1577" i="10"/>
  <c r="H1577" i="10" s="1"/>
  <c r="G1295" i="10"/>
  <c r="H1295" i="10" s="1"/>
  <c r="G989" i="10"/>
  <c r="H989" i="10" s="1"/>
  <c r="G209" i="10"/>
  <c r="H209" i="10" s="1"/>
  <c r="G1552" i="10"/>
  <c r="H1552" i="10" s="1"/>
  <c r="G892" i="10"/>
  <c r="H892" i="10" s="1"/>
  <c r="G118" i="10"/>
  <c r="H118" i="10" s="1"/>
  <c r="G542" i="10"/>
  <c r="H542" i="10" s="1"/>
  <c r="G843" i="10"/>
  <c r="H843" i="10" s="1"/>
  <c r="G387" i="10"/>
  <c r="H387" i="10" s="1"/>
  <c r="G1820" i="10"/>
  <c r="H1820" i="10" s="1"/>
  <c r="G1340" i="10"/>
  <c r="H1340" i="10" s="1"/>
  <c r="G2007" i="10"/>
  <c r="H2007" i="10" s="1"/>
  <c r="G1743" i="10"/>
  <c r="H1743" i="10" s="1"/>
  <c r="G1455" i="10"/>
  <c r="H1455" i="10" s="1"/>
  <c r="G1185" i="10"/>
  <c r="H1185" i="10" s="1"/>
  <c r="G729" i="10"/>
  <c r="H729" i="10" s="1"/>
  <c r="G231" i="10"/>
  <c r="H231" i="10" s="1"/>
  <c r="G1682" i="10"/>
  <c r="H1682" i="10" s="1"/>
  <c r="G1178" i="10"/>
  <c r="H1178" i="10" s="1"/>
  <c r="G822" i="10"/>
  <c r="H822" i="10" s="1"/>
  <c r="G789" i="10"/>
  <c r="H789" i="10" s="1"/>
  <c r="G1415" i="10"/>
  <c r="H1415" i="10" s="1"/>
  <c r="G1472" i="10"/>
  <c r="H1472" i="10" s="1"/>
  <c r="G1828" i="10"/>
  <c r="H1828" i="10" s="1"/>
  <c r="G175" i="10"/>
  <c r="H175" i="10" s="1"/>
  <c r="G311" i="10"/>
  <c r="H311" i="10" s="1"/>
  <c r="G718" i="10"/>
  <c r="H718" i="10" s="1"/>
  <c r="G1394" i="10"/>
  <c r="H1394" i="10" s="1"/>
  <c r="G68" i="10"/>
  <c r="H68" i="10" s="1"/>
  <c r="G1561" i="10"/>
  <c r="H1561" i="10" s="1"/>
  <c r="G1201" i="10"/>
  <c r="H1201" i="10" s="1"/>
  <c r="G48" i="10"/>
  <c r="H48" i="10" s="1"/>
  <c r="G401" i="10"/>
  <c r="H401" i="10" s="1"/>
  <c r="G616" i="10"/>
  <c r="H616" i="10" s="1"/>
  <c r="G2010" i="10"/>
  <c r="H2010" i="10" s="1"/>
  <c r="G1542" i="10"/>
  <c r="H1542" i="10" s="1"/>
  <c r="G1146" i="10"/>
  <c r="H1146" i="10" s="1"/>
  <c r="G366" i="10"/>
  <c r="H366" i="10" s="1"/>
  <c r="G1949" i="10"/>
  <c r="H1949" i="10" s="1"/>
  <c r="G1445" i="10"/>
  <c r="H1445" i="10" s="1"/>
  <c r="G1277" i="10"/>
  <c r="H1277" i="10" s="1"/>
  <c r="G395" i="10"/>
  <c r="H395" i="10" s="1"/>
  <c r="G778" i="10"/>
  <c r="H778" i="10" s="1"/>
  <c r="G1047" i="10"/>
  <c r="H1047" i="10" s="1"/>
  <c r="G291" i="10"/>
  <c r="H291" i="10" s="1"/>
  <c r="G368" i="10"/>
  <c r="H368" i="10" s="1"/>
  <c r="G1731" i="10"/>
  <c r="H1731" i="10" s="1"/>
  <c r="G1551" i="10"/>
  <c r="H1551" i="10" s="1"/>
  <c r="G1113" i="10"/>
  <c r="H1113" i="10" s="1"/>
  <c r="G531" i="10"/>
  <c r="H531" i="10" s="1"/>
  <c r="G1706" i="10"/>
  <c r="H1706" i="10" s="1"/>
  <c r="G109" i="10"/>
  <c r="H109" i="10" s="1"/>
  <c r="G947" i="10"/>
  <c r="H947" i="10" s="1"/>
  <c r="G1750" i="10"/>
  <c r="H1750" i="10" s="1"/>
  <c r="G802" i="10"/>
  <c r="H802" i="10" s="1"/>
  <c r="G1190" i="10"/>
  <c r="H1190" i="10" s="1"/>
  <c r="G302" i="10"/>
  <c r="H302" i="10" s="1"/>
  <c r="G1771" i="10"/>
  <c r="H1771" i="10" s="1"/>
  <c r="G1267" i="10"/>
  <c r="H1267" i="10" s="1"/>
  <c r="G1534" i="10"/>
  <c r="H1534" i="10" s="1"/>
  <c r="G834" i="10"/>
  <c r="H834" i="10" s="1"/>
  <c r="G935" i="10"/>
  <c r="H935" i="10" s="1"/>
  <c r="G1716" i="10"/>
  <c r="H1716" i="10" s="1"/>
  <c r="G1464" i="10"/>
  <c r="H1464" i="10" s="1"/>
  <c r="G954" i="10"/>
  <c r="H954" i="10" s="1"/>
  <c r="G642" i="10"/>
  <c r="H642" i="10" s="1"/>
  <c r="G215" i="10"/>
  <c r="H215" i="10" s="1"/>
  <c r="G1835" i="10"/>
  <c r="H1835" i="10" s="1"/>
  <c r="G1199" i="10"/>
  <c r="H1199" i="10" s="1"/>
  <c r="G1636" i="10"/>
  <c r="H1636" i="10" s="1"/>
  <c r="G298" i="10"/>
  <c r="H298" i="10" s="1"/>
  <c r="G44" i="10"/>
  <c r="H44" i="10" s="1"/>
  <c r="G147" i="10"/>
  <c r="H147" i="10" s="1"/>
  <c r="G1473" i="10"/>
  <c r="H1473" i="10" s="1"/>
  <c r="G369" i="10"/>
  <c r="H369" i="10" s="1"/>
  <c r="G1838" i="10"/>
  <c r="H1838" i="10" s="1"/>
  <c r="G1071" i="10"/>
  <c r="H1071" i="10" s="1"/>
  <c r="G165" i="10"/>
  <c r="H165" i="10" s="1"/>
  <c r="G1406" i="10"/>
  <c r="H1406" i="10" s="1"/>
  <c r="G769" i="10"/>
  <c r="H769" i="10" s="1"/>
  <c r="G67" i="10"/>
  <c r="H67" i="10" s="1"/>
  <c r="G653" i="10"/>
  <c r="H653" i="10" s="1"/>
  <c r="G1774" i="10"/>
  <c r="H1774" i="10" s="1"/>
  <c r="G1072" i="10"/>
  <c r="H1072" i="10" s="1"/>
  <c r="G716" i="10"/>
  <c r="H716" i="10" s="1"/>
  <c r="G1489" i="10"/>
  <c r="H1489" i="10" s="1"/>
  <c r="G259" i="10"/>
  <c r="H259" i="10" s="1"/>
  <c r="G760" i="10"/>
  <c r="H760" i="10" s="1"/>
  <c r="G846" i="10"/>
  <c r="H846" i="10" s="1"/>
  <c r="G348" i="10"/>
  <c r="H348" i="10" s="1"/>
  <c r="G910" i="10"/>
  <c r="H910" i="10" s="1"/>
  <c r="G1758" i="10"/>
  <c r="H1758" i="10" s="1"/>
  <c r="G1326" i="10"/>
  <c r="H1326" i="10" s="1"/>
  <c r="G924" i="10"/>
  <c r="H924" i="10" s="1"/>
  <c r="G1307" i="10"/>
  <c r="H1307" i="10" s="1"/>
  <c r="G1985" i="10"/>
  <c r="H1985" i="10" s="1"/>
  <c r="G1625" i="10"/>
  <c r="H1625" i="10" s="1"/>
  <c r="G1169" i="10"/>
  <c r="H1169" i="10" s="1"/>
  <c r="G251" i="10"/>
  <c r="H251" i="10" s="1"/>
  <c r="G1126" i="10"/>
  <c r="H1126" i="10" s="1"/>
  <c r="G770" i="10"/>
  <c r="H770" i="10" s="1"/>
  <c r="G645" i="10"/>
  <c r="H645" i="10" s="1"/>
  <c r="G1868" i="10"/>
  <c r="H1868" i="10" s="1"/>
  <c r="G1460" i="10"/>
  <c r="H1460" i="10" s="1"/>
  <c r="G1839" i="10"/>
  <c r="H1839" i="10" s="1"/>
  <c r="G1335" i="10"/>
  <c r="H1335" i="10" s="1"/>
  <c r="G1286" i="10"/>
  <c r="H1286" i="10" s="1"/>
  <c r="G743" i="10"/>
  <c r="H743" i="10" s="1"/>
  <c r="G1843" i="10"/>
  <c r="H1843" i="10" s="1"/>
  <c r="G1231" i="10"/>
  <c r="H1231" i="10" s="1"/>
  <c r="G264" i="10"/>
  <c r="H264" i="10" s="1"/>
  <c r="G23" i="10"/>
  <c r="H23" i="10" s="1"/>
  <c r="G252" i="10"/>
  <c r="H252" i="10" s="1"/>
  <c r="G1932" i="10"/>
  <c r="H1932" i="10" s="1"/>
  <c r="G1098" i="10"/>
  <c r="H1098" i="10" s="1"/>
  <c r="G1037" i="10"/>
  <c r="H1037" i="10" s="1"/>
  <c r="G1763" i="10"/>
  <c r="H1763" i="10" s="1"/>
  <c r="G1403" i="10"/>
  <c r="H1403" i="10" s="1"/>
  <c r="G107" i="10"/>
  <c r="H107" i="10" s="1"/>
  <c r="G890" i="10"/>
  <c r="H890" i="10" s="1"/>
  <c r="G417" i="10"/>
  <c r="H417" i="10" s="1"/>
  <c r="G1448" i="10"/>
  <c r="H1448" i="10" s="1"/>
  <c r="G1905" i="10"/>
  <c r="H1905" i="10" s="1"/>
  <c r="G1509" i="10"/>
  <c r="H1509" i="10" s="1"/>
  <c r="G741" i="10"/>
  <c r="H741" i="10" s="1"/>
  <c r="G709" i="10"/>
  <c r="H709" i="10" s="1"/>
  <c r="G349" i="10"/>
  <c r="H349" i="10" s="1"/>
  <c r="G1007" i="10"/>
  <c r="H1007" i="10" s="1"/>
  <c r="G1942" i="10"/>
  <c r="H1942" i="10" s="1"/>
  <c r="G652" i="10"/>
  <c r="H652" i="10" s="1"/>
  <c r="G902" i="10"/>
  <c r="H902" i="10" s="1"/>
  <c r="G1831" i="10"/>
  <c r="H1831" i="10" s="1"/>
  <c r="G1591" i="10"/>
  <c r="H1591" i="10" s="1"/>
  <c r="G1183" i="10"/>
  <c r="H1183" i="10" s="1"/>
  <c r="G631" i="10"/>
  <c r="H631" i="10" s="1"/>
  <c r="G1462" i="10"/>
  <c r="H1462" i="10" s="1"/>
  <c r="G690" i="10"/>
  <c r="H690" i="10" s="1"/>
  <c r="G539" i="10"/>
  <c r="H539" i="10" s="1"/>
  <c r="G932" i="10"/>
  <c r="H932" i="10" s="1"/>
  <c r="G1764" i="10"/>
  <c r="H1764" i="10" s="1"/>
  <c r="G1452" i="10"/>
  <c r="H1452" i="10" s="1"/>
  <c r="G1164" i="10"/>
  <c r="H1164" i="10" s="1"/>
  <c r="G498" i="10"/>
  <c r="H498" i="10" s="1"/>
  <c r="G1162" i="10"/>
  <c r="H1162" i="10" s="1"/>
  <c r="G1859" i="10"/>
  <c r="H1859" i="10" s="1"/>
  <c r="G1427" i="10"/>
  <c r="H1427" i="10" s="1"/>
  <c r="G971" i="10"/>
  <c r="H971" i="10" s="1"/>
  <c r="G2014" i="10"/>
  <c r="H2014" i="10" s="1"/>
  <c r="G1192" i="10"/>
  <c r="H1192" i="10" s="1"/>
  <c r="G1136" i="10"/>
  <c r="H1136" i="10" s="1"/>
  <c r="G1011" i="10"/>
  <c r="H1011" i="10" s="1"/>
  <c r="G189" i="10"/>
  <c r="H189" i="10" s="1"/>
  <c r="G1598" i="10"/>
  <c r="H1598" i="10" s="1"/>
  <c r="G2001" i="10"/>
  <c r="H2001" i="10" s="1"/>
  <c r="G1713" i="10"/>
  <c r="H1713" i="10" s="1"/>
  <c r="G1281" i="10"/>
  <c r="H1281" i="10" s="1"/>
  <c r="G873" i="10"/>
  <c r="H873" i="10" s="1"/>
  <c r="G63" i="10"/>
  <c r="H63" i="10" s="1"/>
  <c r="G1454" i="10"/>
  <c r="H1454" i="10" s="1"/>
  <c r="G17" i="10"/>
  <c r="G589" i="10"/>
  <c r="H589" i="10" s="1"/>
  <c r="G265" i="10"/>
  <c r="H265" i="10" s="1"/>
  <c r="G78" i="10"/>
  <c r="H78" i="10" s="1"/>
  <c r="G575" i="10"/>
  <c r="H575" i="10" s="1"/>
  <c r="G1846" i="10"/>
  <c r="H1846" i="10" s="1"/>
  <c r="G1174" i="10"/>
  <c r="H1174" i="10" s="1"/>
  <c r="G334" i="10"/>
  <c r="H334" i="10" s="1"/>
  <c r="G638" i="10"/>
  <c r="H638" i="10" s="1"/>
  <c r="G1945" i="10"/>
  <c r="H1945" i="10" s="1"/>
  <c r="G1753" i="10"/>
  <c r="H1753" i="10" s="1"/>
  <c r="G1513" i="10"/>
  <c r="H1513" i="10" s="1"/>
  <c r="G1297" i="10"/>
  <c r="H1297" i="10" s="1"/>
  <c r="G1027" i="10"/>
  <c r="H1027" i="10" s="1"/>
  <c r="G613" i="10"/>
  <c r="H613" i="10" s="1"/>
  <c r="G677" i="10"/>
  <c r="H677" i="10" s="1"/>
  <c r="G856" i="10"/>
  <c r="H856" i="10" s="1"/>
  <c r="G816" i="10"/>
  <c r="H816" i="10" s="1"/>
  <c r="G294" i="10"/>
  <c r="H294" i="10" s="1"/>
  <c r="G1000" i="10"/>
  <c r="H1000" i="10" s="1"/>
  <c r="G1998" i="10"/>
  <c r="H1998" i="10" s="1"/>
  <c r="G1710" i="10"/>
  <c r="H1710" i="10" s="1"/>
  <c r="G1446" i="10"/>
  <c r="H1446" i="10" s="1"/>
  <c r="G1158" i="10"/>
  <c r="H1158" i="10" s="1"/>
  <c r="G906" i="10"/>
  <c r="H906" i="10" s="1"/>
  <c r="G486" i="10"/>
  <c r="H486" i="10" s="1"/>
  <c r="G1672" i="10"/>
  <c r="H1672" i="10" s="1"/>
  <c r="G1364" i="10"/>
  <c r="H1364" i="10" s="1"/>
  <c r="G1901" i="10"/>
  <c r="H1901" i="10" s="1"/>
  <c r="G1685" i="10"/>
  <c r="H1685" i="10" s="1"/>
  <c r="G1397" i="10"/>
  <c r="H1397" i="10" s="1"/>
  <c r="G1079" i="10"/>
  <c r="H1079" i="10" s="1"/>
  <c r="G89" i="10"/>
  <c r="H89" i="10" s="1"/>
  <c r="G1390" i="10"/>
  <c r="H1390" i="10" s="1"/>
  <c r="G466" i="10"/>
  <c r="H466" i="10" s="1"/>
  <c r="G962" i="10"/>
  <c r="H962" i="10" s="1"/>
  <c r="G122" i="10"/>
  <c r="H122" i="10" s="1"/>
  <c r="G735" i="10"/>
  <c r="H735" i="10" s="1"/>
  <c r="G225" i="10"/>
  <c r="H225" i="10" s="1"/>
  <c r="G1700" i="10"/>
  <c r="H1700" i="10" s="1"/>
  <c r="G1268" i="10"/>
  <c r="H1268" i="10" s="1"/>
  <c r="G1923" i="10"/>
  <c r="H1923" i="10" s="1"/>
  <c r="G1635" i="10"/>
  <c r="H1635" i="10" s="1"/>
  <c r="G1395" i="10"/>
  <c r="H1395" i="10" s="1"/>
  <c r="G1173" i="10"/>
  <c r="H1173" i="10" s="1"/>
  <c r="G861" i="10"/>
  <c r="H861" i="10" s="1"/>
  <c r="G309" i="10"/>
  <c r="H309" i="10" s="1"/>
  <c r="G1898" i="10"/>
  <c r="H1898" i="10" s="1"/>
  <c r="G1442" i="10"/>
  <c r="H1442" i="10" s="1"/>
  <c r="G913" i="10"/>
  <c r="H913" i="10" s="1"/>
  <c r="G475" i="10"/>
  <c r="H475" i="10" s="1"/>
  <c r="G168" i="10"/>
  <c r="H168" i="10" s="1"/>
  <c r="G701" i="10"/>
  <c r="H701" i="10" s="1"/>
  <c r="G1720" i="10"/>
  <c r="H1720" i="10" s="1"/>
  <c r="G538" i="10"/>
  <c r="H538" i="10" s="1"/>
  <c r="G278" i="10"/>
  <c r="H278" i="10" s="1"/>
  <c r="G1867" i="10"/>
  <c r="H1867" i="10" s="1"/>
  <c r="G1483" i="10"/>
  <c r="H1483" i="10" s="1"/>
  <c r="G1099" i="10"/>
  <c r="H1099" i="10" s="1"/>
  <c r="G517" i="10"/>
  <c r="H517" i="10" s="1"/>
  <c r="G449" i="10"/>
  <c r="H449" i="10" s="1"/>
  <c r="G714" i="10"/>
  <c r="H714" i="10" s="1"/>
  <c r="G120" i="10"/>
  <c r="H120" i="10" s="1"/>
  <c r="G1370" i="10"/>
  <c r="H1370" i="10" s="1"/>
  <c r="G1728" i="10"/>
  <c r="H1728" i="10" s="1"/>
  <c r="G1440" i="10"/>
  <c r="H1440" i="10" s="1"/>
  <c r="G1176" i="10"/>
  <c r="H1176" i="10" s="1"/>
  <c r="G672" i="10"/>
  <c r="H672" i="10" s="1"/>
  <c r="G1450" i="10"/>
  <c r="H1450" i="10" s="1"/>
  <c r="G236" i="10"/>
  <c r="H236" i="10" s="1"/>
  <c r="G1751" i="10"/>
  <c r="H1751" i="10" s="1"/>
  <c r="G1463" i="10"/>
  <c r="H1463" i="10" s="1"/>
  <c r="G1067" i="10"/>
  <c r="H1067" i="10" s="1"/>
  <c r="G1804" i="10"/>
  <c r="H1804" i="10" s="1"/>
  <c r="G604" i="10"/>
  <c r="H604" i="10" s="1"/>
  <c r="G290" i="10"/>
  <c r="H290" i="10" s="1"/>
  <c r="G633" i="10"/>
  <c r="H633" i="10" s="1"/>
  <c r="G81" i="10"/>
  <c r="H81" i="10" s="1"/>
  <c r="G1424" i="10"/>
  <c r="H1424" i="10" s="1"/>
  <c r="G1917" i="10"/>
  <c r="H1917" i="10" s="1"/>
  <c r="G1581" i="10"/>
  <c r="H1581" i="10" s="1"/>
  <c r="G1269" i="10"/>
  <c r="H1269" i="10" s="1"/>
  <c r="G897" i="10"/>
  <c r="H897" i="10" s="1"/>
  <c r="G195" i="10"/>
  <c r="H195" i="10" s="1"/>
  <c r="G1568" i="10"/>
  <c r="H1568" i="10" s="1"/>
  <c r="G386" i="10"/>
  <c r="H386" i="10" s="1"/>
  <c r="G643" i="10"/>
  <c r="H643" i="10" s="1"/>
  <c r="G247" i="10"/>
  <c r="H247" i="10" s="1"/>
  <c r="G1097" i="10"/>
  <c r="H1097" i="10" s="1"/>
  <c r="G389" i="10"/>
  <c r="H389" i="10" s="1"/>
  <c r="G1642" i="10"/>
  <c r="H1642" i="10" s="1"/>
  <c r="G682" i="10"/>
  <c r="H682" i="10" s="1"/>
  <c r="G1004" i="10"/>
  <c r="H1004" i="10" s="1"/>
  <c r="G158" i="10"/>
  <c r="H158" i="10" s="1"/>
  <c r="G1789" i="10"/>
  <c r="H1789" i="10" s="1"/>
  <c r="G1549" i="10"/>
  <c r="H1549" i="10" s="1"/>
  <c r="G1309" i="10"/>
  <c r="H1309" i="10" s="1"/>
  <c r="G1093" i="10"/>
  <c r="H1093" i="10" s="1"/>
  <c r="G793" i="10"/>
  <c r="H793" i="10" s="1"/>
  <c r="G151" i="10"/>
  <c r="H151" i="10" s="1"/>
  <c r="G1504" i="10"/>
  <c r="H1504" i="10" s="1"/>
  <c r="G182" i="10"/>
  <c r="H182" i="10" s="1"/>
  <c r="G468" i="10"/>
  <c r="H468" i="10" s="1"/>
  <c r="G587" i="10"/>
  <c r="H587" i="10" s="1"/>
  <c r="G1058" i="10"/>
  <c r="H1058" i="10" s="1"/>
  <c r="G1842" i="10"/>
  <c r="H1842" i="10" s="1"/>
  <c r="G1602" i="10"/>
  <c r="H1602" i="10" s="1"/>
  <c r="G1362" i="10"/>
  <c r="H1362" i="10" s="1"/>
  <c r="G1122" i="10"/>
  <c r="H1122" i="10" s="1"/>
  <c r="G852" i="10"/>
  <c r="H852" i="10" s="1"/>
  <c r="G318" i="10"/>
  <c r="H318" i="10" s="1"/>
  <c r="G1558" i="10"/>
  <c r="H1558" i="10" s="1"/>
  <c r="G914" i="10"/>
  <c r="H914" i="10" s="1"/>
  <c r="G1817" i="10"/>
  <c r="H1817" i="10" s="1"/>
  <c r="G1529" i="10"/>
  <c r="H1529" i="10" s="1"/>
  <c r="G1265" i="10"/>
  <c r="H1265" i="10" s="1"/>
  <c r="G917" i="10"/>
  <c r="H917" i="10" s="1"/>
  <c r="G41" i="10"/>
  <c r="H41" i="10" s="1"/>
  <c r="G1498" i="10"/>
  <c r="H1498" i="10" s="1"/>
  <c r="G814" i="10"/>
  <c r="H814" i="10" s="1"/>
  <c r="G34" i="10"/>
  <c r="H34" i="10" s="1"/>
  <c r="G458" i="10"/>
  <c r="H458" i="10" s="1"/>
  <c r="G801" i="10"/>
  <c r="H801" i="10" s="1"/>
  <c r="G339" i="10"/>
  <c r="H339" i="10" s="1"/>
  <c r="G1772" i="10"/>
  <c r="H1772" i="10" s="1"/>
  <c r="G1292" i="10"/>
  <c r="H1292" i="10" s="1"/>
  <c r="G1959" i="10"/>
  <c r="H1959" i="10" s="1"/>
  <c r="G1719" i="10"/>
  <c r="H1719" i="10" s="1"/>
  <c r="G1431" i="10"/>
  <c r="H1431" i="10" s="1"/>
  <c r="G1161" i="10"/>
  <c r="H1161" i="10" s="1"/>
  <c r="G627" i="10"/>
  <c r="H627" i="10" s="1"/>
  <c r="G183" i="10"/>
  <c r="H183" i="10" s="1"/>
  <c r="G1610" i="10"/>
  <c r="H1610" i="10" s="1"/>
  <c r="G1022" i="10"/>
  <c r="H1022" i="10" s="1"/>
  <c r="G565" i="10"/>
  <c r="H565" i="10" s="1"/>
  <c r="G25" i="10"/>
  <c r="H25" i="10" s="1"/>
  <c r="G455" i="10"/>
  <c r="H455" i="10" s="1"/>
  <c r="G1594" i="10"/>
  <c r="H1594" i="10" s="1"/>
  <c r="G482" i="10"/>
  <c r="H482" i="10" s="1"/>
  <c r="G1603" i="10"/>
  <c r="H1603" i="10" s="1"/>
  <c r="G1207" i="10"/>
  <c r="H1207" i="10" s="1"/>
  <c r="G949" i="10"/>
  <c r="H949" i="10" s="1"/>
  <c r="G1084" i="10"/>
  <c r="H1084" i="10" s="1"/>
  <c r="G432" i="10"/>
  <c r="H432" i="10" s="1"/>
  <c r="G2016" i="10"/>
  <c r="H2016" i="10" s="1"/>
  <c r="G1872" i="10"/>
  <c r="H1872" i="10" s="1"/>
  <c r="G1476" i="10"/>
  <c r="H1476" i="10" s="1"/>
  <c r="G1074" i="10"/>
  <c r="H1074" i="10" s="1"/>
  <c r="G134" i="10"/>
  <c r="H134" i="10" s="1"/>
  <c r="G1523" i="10"/>
  <c r="H1523" i="10" s="1"/>
  <c r="G1024" i="10"/>
  <c r="H1024" i="10" s="1"/>
  <c r="G806" i="10"/>
  <c r="H806" i="10" s="1"/>
  <c r="G375" i="10"/>
  <c r="H375" i="10" s="1"/>
  <c r="G1736" i="10"/>
  <c r="H1736" i="10" s="1"/>
  <c r="G1845" i="10"/>
  <c r="H1845" i="10" s="1"/>
  <c r="G889" i="10"/>
  <c r="H889" i="10" s="1"/>
  <c r="G341" i="10"/>
  <c r="H341" i="10" s="1"/>
  <c r="G388" i="10"/>
  <c r="H388" i="10" s="1"/>
  <c r="G1855" i="10"/>
  <c r="H1855" i="10" s="1"/>
  <c r="G1243" i="10"/>
  <c r="H1243" i="10" s="1"/>
  <c r="G481" i="10"/>
  <c r="H481" i="10" s="1"/>
  <c r="G84" i="10"/>
  <c r="H84" i="10" s="1"/>
  <c r="G808" i="10"/>
  <c r="H808" i="10" s="1"/>
  <c r="G780" i="10"/>
  <c r="H780" i="10" s="1"/>
  <c r="G1546" i="10"/>
  <c r="H1546" i="10" s="1"/>
  <c r="G380" i="10"/>
  <c r="H380" i="10" s="1"/>
  <c r="G1038" i="10"/>
  <c r="H1038" i="10" s="1"/>
  <c r="G976" i="10"/>
  <c r="H976" i="10" s="1"/>
  <c r="G1739" i="10"/>
  <c r="H1739" i="10" s="1"/>
  <c r="G1211" i="10"/>
  <c r="H1211" i="10" s="1"/>
  <c r="G689" i="10"/>
  <c r="H689" i="10" s="1"/>
  <c r="G1570" i="10"/>
  <c r="H1570" i="10" s="1"/>
  <c r="G916" i="10"/>
  <c r="H916" i="10" s="1"/>
  <c r="G214" i="10"/>
  <c r="H214" i="10" s="1"/>
  <c r="G921" i="10"/>
  <c r="H921" i="10" s="1"/>
  <c r="G171" i="10"/>
  <c r="H171" i="10" s="1"/>
  <c r="G782" i="10"/>
  <c r="H782" i="10" s="1"/>
  <c r="G1773" i="10"/>
  <c r="H1773" i="10" s="1"/>
  <c r="G1485" i="10"/>
  <c r="H1485" i="10" s="1"/>
  <c r="G289" i="10"/>
  <c r="H289" i="10" s="1"/>
  <c r="G1924" i="10"/>
  <c r="H1924" i="10" s="1"/>
  <c r="G730" i="10"/>
  <c r="H730" i="10" s="1"/>
  <c r="G350" i="10"/>
  <c r="H350" i="10" s="1"/>
  <c r="G1819" i="10"/>
  <c r="H1819" i="10" s="1"/>
  <c r="G156" i="10"/>
  <c r="H156" i="10" s="1"/>
  <c r="G450" i="10"/>
  <c r="H450" i="10" s="1"/>
  <c r="G1522" i="10"/>
  <c r="H1522" i="10" s="1"/>
  <c r="G1847" i="10"/>
  <c r="H1847" i="10" s="1"/>
  <c r="G1305" i="10"/>
  <c r="H1305" i="10" s="1"/>
  <c r="G471" i="10"/>
  <c r="H471" i="10" s="1"/>
  <c r="G1790" i="10"/>
  <c r="H1790" i="10" s="1"/>
  <c r="G668" i="10"/>
  <c r="H668" i="10" s="1"/>
  <c r="G20" i="10"/>
  <c r="H20" i="10" s="1"/>
  <c r="G673" i="10"/>
  <c r="H673" i="10" s="1"/>
  <c r="G313" i="10"/>
  <c r="H313" i="10" s="1"/>
  <c r="G887" i="10"/>
  <c r="H887" i="10" s="1"/>
  <c r="G1810" i="10"/>
  <c r="H1810" i="10" s="1"/>
  <c r="G580" i="10"/>
  <c r="H580" i="10" s="1"/>
  <c r="G818" i="10"/>
  <c r="H818" i="10" s="1"/>
  <c r="G1783" i="10"/>
  <c r="H1783" i="10" s="1"/>
  <c r="G1543" i="10"/>
  <c r="H1543" i="10" s="1"/>
  <c r="G1111" i="10"/>
  <c r="H1111" i="10" s="1"/>
  <c r="G553" i="10"/>
  <c r="H553" i="10" s="1"/>
  <c r="G904" i="10"/>
  <c r="H904" i="10" s="1"/>
  <c r="G648" i="10"/>
  <c r="H648" i="10" s="1"/>
  <c r="G1990" i="10"/>
  <c r="H1990" i="10" s="1"/>
  <c r="G104" i="10"/>
  <c r="H104" i="10" s="1"/>
  <c r="G1740" i="10"/>
  <c r="H1740" i="10" s="1"/>
  <c r="G1404" i="10"/>
  <c r="H1404" i="10" s="1"/>
  <c r="G1086" i="10"/>
  <c r="H1086" i="10" s="1"/>
  <c r="G402" i="10"/>
  <c r="H402" i="10" s="1"/>
  <c r="G790" i="10"/>
  <c r="H790" i="10" s="1"/>
  <c r="G1787" i="10"/>
  <c r="H1787" i="10" s="1"/>
  <c r="G1355" i="10"/>
  <c r="H1355" i="10" s="1"/>
  <c r="G899" i="10"/>
  <c r="H899" i="10" s="1"/>
  <c r="G1936" i="10"/>
  <c r="H1936" i="10" s="1"/>
  <c r="G1102" i="10"/>
  <c r="H1102" i="10" s="1"/>
  <c r="G1064" i="10"/>
  <c r="H1064" i="10" s="1"/>
  <c r="G969" i="10"/>
  <c r="H969" i="10" s="1"/>
  <c r="G57" i="10"/>
  <c r="H57" i="10" s="1"/>
  <c r="G1550" i="10"/>
  <c r="H1550" i="10" s="1"/>
  <c r="G1977" i="10"/>
  <c r="H1977" i="10" s="1"/>
  <c r="G1641" i="10"/>
  <c r="H1641" i="10" s="1"/>
  <c r="G1203" i="10"/>
  <c r="H1203" i="10" s="1"/>
  <c r="G825" i="10"/>
  <c r="H825" i="10" s="1"/>
  <c r="G1958" i="10"/>
  <c r="H1958" i="10" s="1"/>
  <c r="G1322" i="10"/>
  <c r="H1322" i="10" s="1"/>
  <c r="G1057" i="10"/>
  <c r="H1057" i="10" s="1"/>
  <c r="G523" i="10"/>
  <c r="H523" i="10" s="1"/>
  <c r="G229" i="10"/>
  <c r="H229" i="10" s="1"/>
  <c r="G36" i="10"/>
  <c r="H36" i="10" s="1"/>
  <c r="G509" i="10"/>
  <c r="H509" i="10" s="1"/>
  <c r="G1798" i="10"/>
  <c r="H1798" i="10" s="1"/>
  <c r="G1108" i="10"/>
  <c r="H1108" i="10" s="1"/>
  <c r="G166" i="10"/>
  <c r="H166" i="10" s="1"/>
  <c r="G548" i="10"/>
  <c r="H548" i="10" s="1"/>
  <c r="G1921" i="10"/>
  <c r="H1921" i="10" s="1"/>
  <c r="G1729" i="10"/>
  <c r="H1729" i="10" s="1"/>
  <c r="G1465" i="10"/>
  <c r="H1465" i="10" s="1"/>
  <c r="G1249" i="10"/>
  <c r="H1249" i="10" s="1"/>
  <c r="G1003" i="10"/>
  <c r="H1003" i="10" s="1"/>
  <c r="G535" i="10"/>
  <c r="H535" i="10" s="1"/>
  <c r="G491" i="10"/>
  <c r="H491" i="10" s="1"/>
  <c r="G664" i="10"/>
  <c r="H664" i="10" s="1"/>
  <c r="G768" i="10"/>
  <c r="H768" i="10" s="1"/>
  <c r="G228" i="10"/>
  <c r="H228" i="10" s="1"/>
  <c r="G820" i="10"/>
  <c r="H820" i="10" s="1"/>
  <c r="G1950" i="10"/>
  <c r="H1950" i="10" s="1"/>
  <c r="G1662" i="10"/>
  <c r="H1662" i="10" s="1"/>
  <c r="G1422" i="10"/>
  <c r="H1422" i="10" s="1"/>
  <c r="G1134" i="10"/>
  <c r="H1134" i="10" s="1"/>
  <c r="G828" i="10"/>
  <c r="H828" i="10" s="1"/>
  <c r="G390" i="10"/>
  <c r="H390" i="10" s="1"/>
  <c r="G1306" i="10"/>
  <c r="H1306" i="10" s="1"/>
  <c r="G758" i="10"/>
  <c r="H758" i="10" s="1"/>
  <c r="G1853" i="10"/>
  <c r="H1853" i="10" s="1"/>
  <c r="G1637" i="10"/>
  <c r="H1637" i="10" s="1"/>
  <c r="G1349" i="10"/>
  <c r="H1349" i="10" s="1"/>
  <c r="G959" i="10"/>
  <c r="H959" i="10" s="1"/>
  <c r="G1918" i="10"/>
  <c r="H1918" i="10" s="1"/>
  <c r="G1318" i="10"/>
  <c r="H1318" i="10" s="1"/>
  <c r="G394" i="10"/>
  <c r="H394" i="10" s="1"/>
  <c r="G878" i="10"/>
  <c r="H878" i="10" s="1"/>
  <c r="G1257" i="10"/>
  <c r="H1257" i="10" s="1"/>
  <c r="G693" i="10"/>
  <c r="H693" i="10" s="1"/>
  <c r="G177" i="10"/>
  <c r="H177" i="10" s="1"/>
  <c r="G1622" i="10"/>
  <c r="H1622" i="10" s="1"/>
  <c r="G1130" i="10"/>
  <c r="H1130" i="10" s="1"/>
  <c r="G1899" i="10"/>
  <c r="H1899" i="10" s="1"/>
  <c r="G1611" i="10"/>
  <c r="H1611" i="10" s="1"/>
  <c r="G1371" i="10"/>
  <c r="H1371" i="10" s="1"/>
  <c r="G1149" i="10"/>
  <c r="H1149" i="10" s="1"/>
  <c r="G807" i="10"/>
  <c r="H807" i="10" s="1"/>
  <c r="G255" i="10"/>
  <c r="H255" i="10" s="1"/>
  <c r="G1850" i="10"/>
  <c r="H1850" i="10" s="1"/>
  <c r="G1310" i="10"/>
  <c r="H1310" i="10" s="1"/>
  <c r="G799" i="10"/>
  <c r="H799" i="10" s="1"/>
  <c r="G439" i="10"/>
  <c r="H439" i="10" s="1"/>
  <c r="G114" i="10"/>
  <c r="H114" i="10" s="1"/>
  <c r="G479" i="10"/>
  <c r="H479" i="10" s="1"/>
  <c r="G1474" i="10"/>
  <c r="H1474" i="10" s="1"/>
  <c r="G310" i="10"/>
  <c r="H310" i="10" s="1"/>
  <c r="G170" i="10"/>
  <c r="H170" i="10" s="1"/>
  <c r="G1795" i="10"/>
  <c r="H1795" i="10" s="1"/>
  <c r="G1459" i="10"/>
  <c r="H1459" i="10" s="1"/>
  <c r="G1075" i="10"/>
  <c r="H1075" i="10" s="1"/>
  <c r="G445" i="10"/>
  <c r="H445" i="10" s="1"/>
  <c r="G1756" i="10"/>
  <c r="H1756" i="10" s="1"/>
  <c r="G666" i="10"/>
  <c r="H666" i="10" s="1"/>
  <c r="G827" i="10"/>
  <c r="H827" i="10" s="1"/>
  <c r="G518" i="10"/>
  <c r="H518" i="10" s="1"/>
  <c r="G1704" i="10"/>
  <c r="H1704" i="10" s="1"/>
  <c r="G1416" i="10"/>
  <c r="H1416" i="10" s="1"/>
  <c r="G1128" i="10"/>
  <c r="H1128" i="10" s="1"/>
  <c r="G618" i="10"/>
  <c r="H618" i="10" s="1"/>
  <c r="G1258" i="10"/>
  <c r="H1258" i="10" s="1"/>
  <c r="G2015" i="10"/>
  <c r="H2015" i="10" s="1"/>
  <c r="G1703" i="10"/>
  <c r="H1703" i="10" s="1"/>
  <c r="G1391" i="10"/>
  <c r="H1391" i="10" s="1"/>
  <c r="G857" i="10"/>
  <c r="H857" i="10" s="1"/>
  <c r="G1702" i="10"/>
  <c r="H1702" i="10" s="1"/>
  <c r="G526" i="10"/>
  <c r="H526" i="10" s="1"/>
  <c r="G1101" i="10"/>
  <c r="H1101" i="10" s="1"/>
  <c r="G537" i="10"/>
  <c r="H537" i="10" s="1"/>
  <c r="G1976" i="10"/>
  <c r="H1976" i="10" s="1"/>
  <c r="G1256" i="10"/>
  <c r="H1256" i="10" s="1"/>
  <c r="G1893" i="10"/>
  <c r="H1893" i="10" s="1"/>
  <c r="G1557" i="10"/>
  <c r="H1557" i="10" s="1"/>
  <c r="G1239" i="10"/>
  <c r="H1239" i="10" s="1"/>
  <c r="G795" i="10"/>
  <c r="H795" i="10" s="1"/>
  <c r="G39" i="10"/>
  <c r="H39" i="10" s="1"/>
  <c r="G1520" i="10"/>
  <c r="H1520" i="10" s="1"/>
  <c r="G128" i="10"/>
  <c r="H128" i="10" s="1"/>
  <c r="G577" i="10"/>
  <c r="H577" i="10" s="1"/>
  <c r="G211" i="10"/>
  <c r="H211" i="10" s="1"/>
  <c r="G1025" i="10"/>
  <c r="H1025" i="10" s="1"/>
  <c r="G245" i="10"/>
  <c r="H245" i="10" s="1"/>
  <c r="G1456" i="10"/>
  <c r="H1456" i="10" s="1"/>
  <c r="G532" i="10"/>
  <c r="H532" i="10" s="1"/>
  <c r="G926" i="10"/>
  <c r="H926" i="10" s="1"/>
  <c r="G2005" i="10"/>
  <c r="H2005" i="10" s="1"/>
  <c r="G1765" i="10"/>
  <c r="H1765" i="10" s="1"/>
  <c r="G1501" i="10"/>
  <c r="H1501" i="10" s="1"/>
  <c r="G1285" i="10"/>
  <c r="H1285" i="10" s="1"/>
  <c r="G1069" i="10"/>
  <c r="H1069" i="10" s="1"/>
  <c r="G721" i="10"/>
  <c r="H721" i="10" s="1"/>
  <c r="G79" i="10"/>
  <c r="H79" i="10" s="1"/>
  <c r="G1324" i="10"/>
  <c r="H1324" i="10" s="1"/>
  <c r="G912" i="10"/>
  <c r="H912" i="10" s="1"/>
  <c r="G420" i="10"/>
  <c r="H420" i="10" s="1"/>
  <c r="G233" i="10"/>
  <c r="H233" i="10" s="1"/>
  <c r="G446" i="10"/>
  <c r="H446" i="10" s="1"/>
  <c r="G1818" i="10"/>
  <c r="H1818" i="10" s="1"/>
  <c r="G1554" i="10"/>
  <c r="H1554" i="10" s="1"/>
  <c r="G1338" i="10"/>
  <c r="H1338" i="10" s="1"/>
  <c r="G1092" i="10"/>
  <c r="H1092" i="10" s="1"/>
  <c r="G762" i="10"/>
  <c r="H762" i="10" s="1"/>
  <c r="G246" i="10"/>
  <c r="H246" i="10" s="1"/>
  <c r="G1402" i="10"/>
  <c r="H1402" i="10" s="1"/>
  <c r="G626" i="10"/>
  <c r="H626" i="10" s="1"/>
  <c r="G1793" i="10"/>
  <c r="H1793" i="10" s="1"/>
  <c r="G1505" i="10"/>
  <c r="H1505" i="10" s="1"/>
  <c r="G1241" i="10"/>
  <c r="H1241" i="10" s="1"/>
  <c r="G839" i="10"/>
  <c r="H839" i="10" s="1"/>
  <c r="G1948" i="10"/>
  <c r="H1948" i="10" s="1"/>
  <c r="G1432" i="10"/>
  <c r="H1432" i="10" s="1"/>
  <c r="G736" i="10"/>
  <c r="H736" i="10" s="1"/>
  <c r="G1148" i="10"/>
  <c r="H1148" i="10" s="1"/>
  <c r="G266" i="10"/>
  <c r="H266" i="10" s="1"/>
  <c r="G759" i="10"/>
  <c r="H759" i="10" s="1"/>
  <c r="G249" i="10"/>
  <c r="H249" i="10" s="1"/>
  <c r="G1676" i="10"/>
  <c r="H1676" i="10" s="1"/>
  <c r="G1244" i="10"/>
  <c r="H1244" i="10" s="1"/>
  <c r="G1935" i="10"/>
  <c r="H1935" i="10" s="1"/>
  <c r="G1671" i="10"/>
  <c r="H1671" i="10" s="1"/>
  <c r="G1383" i="10"/>
  <c r="H1383" i="10" s="1"/>
  <c r="G1137" i="10"/>
  <c r="H1137" i="10" s="1"/>
  <c r="G573" i="10"/>
  <c r="H573" i="10" s="1"/>
  <c r="G129" i="10"/>
  <c r="H129" i="10" s="1"/>
  <c r="G1556" i="10"/>
  <c r="H1556" i="10" s="1"/>
  <c r="G812" i="10"/>
  <c r="H812" i="10" s="1"/>
  <c r="G1139" i="10"/>
  <c r="H1139" i="10" s="1"/>
  <c r="G676" i="10"/>
  <c r="H676" i="10" s="1"/>
  <c r="G823" i="10"/>
  <c r="H823" i="10" s="1"/>
  <c r="G306" i="10"/>
  <c r="H306" i="10" s="1"/>
  <c r="G83" i="10"/>
  <c r="H83" i="10" s="1"/>
  <c r="G598" i="10"/>
  <c r="H598" i="10" s="1"/>
  <c r="G842" i="10"/>
  <c r="H842" i="10" s="1"/>
  <c r="G1993" i="10"/>
  <c r="H1993" i="10" s="1"/>
  <c r="G1525" i="10"/>
  <c r="H1525" i="10" s="1"/>
  <c r="G1051" i="10"/>
  <c r="H1051" i="10" s="1"/>
  <c r="G581" i="10"/>
  <c r="H581" i="10" s="1"/>
  <c r="G149" i="10"/>
  <c r="H149" i="10" s="1"/>
  <c r="G328" i="10"/>
  <c r="H328" i="10" s="1"/>
  <c r="G1830" i="10"/>
  <c r="H1830" i="10" s="1"/>
  <c r="G1470" i="10"/>
  <c r="H1470" i="10" s="1"/>
  <c r="G1110" i="10"/>
  <c r="H1110" i="10" s="1"/>
  <c r="G288" i="10"/>
  <c r="H288" i="10" s="1"/>
  <c r="G1877" i="10"/>
  <c r="H1877" i="10" s="1"/>
  <c r="G1409" i="10"/>
  <c r="H1409" i="10" s="1"/>
  <c r="G1205" i="10"/>
  <c r="H1205" i="10" s="1"/>
  <c r="G1972" i="10"/>
  <c r="H1972" i="10" s="1"/>
  <c r="G202" i="10"/>
  <c r="H202" i="10" s="1"/>
  <c r="G981" i="10"/>
  <c r="H981" i="10" s="1"/>
  <c r="G159" i="10"/>
  <c r="H159" i="10" s="1"/>
  <c r="G1875" i="10"/>
  <c r="H1875" i="10" s="1"/>
  <c r="G1659" i="10"/>
  <c r="H1659" i="10" s="1"/>
  <c r="G1479" i="10"/>
  <c r="H1479" i="10" s="1"/>
  <c r="G753" i="10"/>
  <c r="H753" i="10" s="1"/>
  <c r="G459" i="10"/>
  <c r="H459" i="10" s="1"/>
  <c r="G1376" i="10"/>
  <c r="H1376" i="10" s="1"/>
  <c r="G186" i="10"/>
  <c r="H186" i="10" s="1"/>
  <c r="G305" i="10"/>
  <c r="H305" i="10" s="1"/>
  <c r="G1396" i="10"/>
  <c r="H1396" i="10" s="1"/>
  <c r="G478" i="10"/>
  <c r="H478" i="10" s="1"/>
  <c r="G698" i="10"/>
  <c r="H698" i="10" s="1"/>
  <c r="G50" i="10"/>
  <c r="H50" i="10" s="1"/>
  <c r="G1519" i="10"/>
  <c r="H1519" i="10" s="1"/>
  <c r="G1195" i="10"/>
  <c r="H1195" i="10" s="1"/>
  <c r="G412" i="10"/>
  <c r="H412" i="10" s="1"/>
  <c r="G756" i="10"/>
  <c r="H756" i="10" s="1"/>
  <c r="G359" i="10"/>
  <c r="H359" i="10" s="1"/>
  <c r="G1644" i="10"/>
  <c r="H1644" i="10" s="1"/>
  <c r="G1428" i="10"/>
  <c r="H1428" i="10" s="1"/>
  <c r="G918" i="10"/>
  <c r="H918" i="10" s="1"/>
  <c r="G426" i="10"/>
  <c r="H426" i="10" s="1"/>
  <c r="G40" i="10"/>
  <c r="H40" i="10" s="1"/>
  <c r="G1727" i="10"/>
  <c r="H1727" i="10" s="1"/>
  <c r="G1163" i="10"/>
  <c r="H1163" i="10" s="1"/>
  <c r="G754" i="10"/>
  <c r="H754" i="10" s="1"/>
  <c r="G58" i="10"/>
  <c r="H58" i="10" s="1"/>
  <c r="G903" i="10"/>
  <c r="H903" i="10" s="1"/>
  <c r="G1352" i="10"/>
  <c r="H1352" i="10" s="1"/>
  <c r="G1251" i="10"/>
  <c r="H1251" i="10" s="1"/>
  <c r="G297" i="10"/>
  <c r="H297" i="10" s="1"/>
  <c r="G1346" i="10"/>
  <c r="H1346" i="10" s="1"/>
  <c r="G999" i="10"/>
  <c r="H999" i="10" s="1"/>
  <c r="G93" i="10"/>
  <c r="H93" i="10" s="1"/>
  <c r="G1298" i="10"/>
  <c r="H1298" i="10" s="1"/>
  <c r="G559" i="10"/>
  <c r="H559" i="10" s="1"/>
  <c r="G198" i="10"/>
  <c r="H198" i="10" s="1"/>
  <c r="G431" i="10"/>
  <c r="H431" i="10" s="1"/>
  <c r="G1582" i="10"/>
  <c r="H1582" i="10" s="1"/>
  <c r="G826" i="10"/>
  <c r="H826" i="10" s="1"/>
  <c r="G1885" i="10"/>
  <c r="H1885" i="10" s="1"/>
  <c r="G1237" i="10"/>
  <c r="H1237" i="10" s="1"/>
  <c r="G37" i="10"/>
  <c r="H37" i="10" s="1"/>
  <c r="G460" i="10"/>
  <c r="H460" i="10" s="1"/>
  <c r="G636" i="10"/>
  <c r="H636" i="10" s="1"/>
  <c r="G270" i="10"/>
  <c r="H270" i="10" s="1"/>
  <c r="G1974" i="10"/>
  <c r="H1974" i="10" s="1"/>
  <c r="G1686" i="10"/>
  <c r="H1686" i="10" s="1"/>
  <c r="G1254" i="10"/>
  <c r="H1254" i="10" s="1"/>
  <c r="G876" i="10"/>
  <c r="H876" i="10" s="1"/>
  <c r="G755" i="10"/>
  <c r="H755" i="10" s="1"/>
  <c r="G1913" i="10"/>
  <c r="H1913" i="10" s="1"/>
  <c r="G1589" i="10"/>
  <c r="H1589" i="10" s="1"/>
  <c r="G1091" i="10"/>
  <c r="H1091" i="10" s="1"/>
  <c r="G131" i="10"/>
  <c r="H131" i="10" s="1"/>
  <c r="G1012" i="10"/>
  <c r="H1012" i="10" s="1"/>
  <c r="G620" i="10"/>
  <c r="H620" i="10" s="1"/>
  <c r="G507" i="10"/>
  <c r="H507" i="10" s="1"/>
  <c r="G1796" i="10"/>
  <c r="H1796" i="10" s="1"/>
  <c r="G1220" i="10"/>
  <c r="H1220" i="10" s="1"/>
  <c r="G1695" i="10"/>
  <c r="H1695" i="10" s="1"/>
  <c r="G987" i="10"/>
  <c r="H987" i="10" s="1"/>
  <c r="G332" i="10"/>
  <c r="H332" i="10" s="1"/>
  <c r="G871" i="10"/>
  <c r="H871" i="10" s="1"/>
  <c r="G641" i="10"/>
  <c r="H641" i="10" s="1"/>
  <c r="G1627" i="10"/>
  <c r="H1627" i="10" s="1"/>
  <c r="G1159" i="10"/>
  <c r="H1159" i="10" s="1"/>
  <c r="G24" i="10"/>
  <c r="H24" i="10" s="1"/>
  <c r="G1276" i="10"/>
  <c r="H1276" i="10" s="1"/>
  <c r="G568" i="10"/>
  <c r="H568" i="10" s="1"/>
  <c r="G1860" i="10"/>
  <c r="H1860" i="10" s="1"/>
  <c r="G1062" i="10"/>
  <c r="H1062" i="10" s="1"/>
  <c r="G467" i="10"/>
  <c r="H467" i="10" s="1"/>
  <c r="G1691" i="10"/>
  <c r="H1691" i="10" s="1"/>
  <c r="G1085" i="10"/>
  <c r="H1085" i="10" s="1"/>
  <c r="G1876" i="10"/>
  <c r="H1876" i="10" s="1"/>
  <c r="G746" i="10"/>
  <c r="H746" i="10" s="1"/>
  <c r="G279" i="10"/>
  <c r="H279" i="10" s="1"/>
  <c r="G1869" i="10"/>
  <c r="H1869" i="10" s="1"/>
  <c r="G1365" i="10"/>
  <c r="H1365" i="10" s="1"/>
  <c r="G637" i="10"/>
  <c r="H637" i="10" s="1"/>
  <c r="G271" i="10"/>
  <c r="H271" i="10" s="1"/>
  <c r="G809" i="10"/>
  <c r="H809" i="10" s="1"/>
  <c r="G1630" i="10"/>
  <c r="H1630" i="10" s="1"/>
  <c r="G430" i="10"/>
  <c r="H430" i="10" s="1"/>
  <c r="G662" i="10"/>
  <c r="H662" i="10" s="1"/>
  <c r="G1759" i="10"/>
  <c r="H1759" i="10" s="1"/>
  <c r="G1495" i="10"/>
  <c r="H1495" i="10" s="1"/>
  <c r="G1087" i="10"/>
  <c r="H1087" i="10" s="1"/>
  <c r="G409" i="10"/>
  <c r="H409" i="10" s="1"/>
  <c r="G706" i="10"/>
  <c r="H706" i="10" s="1"/>
  <c r="G600" i="10"/>
  <c r="H600" i="10" s="1"/>
  <c r="G1426" i="10"/>
  <c r="H1426" i="10" s="1"/>
  <c r="G2004" i="10"/>
  <c r="H2004" i="10" s="1"/>
  <c r="G1692" i="10"/>
  <c r="H1692" i="10" s="1"/>
  <c r="G1380" i="10"/>
  <c r="H1380" i="10" s="1"/>
  <c r="G1014" i="10"/>
  <c r="H1014" i="10" s="1"/>
  <c r="G354" i="10"/>
  <c r="H354" i="10" s="1"/>
  <c r="G592" i="10"/>
  <c r="H592" i="10" s="1"/>
  <c r="G1715" i="10"/>
  <c r="H1715" i="10" s="1"/>
  <c r="G1331" i="10"/>
  <c r="H1331" i="10" s="1"/>
  <c r="G737" i="10"/>
  <c r="H737" i="10" s="1"/>
  <c r="G1780" i="10"/>
  <c r="H1780" i="10" s="1"/>
  <c r="G952" i="10"/>
  <c r="H952" i="10" s="1"/>
  <c r="G974" i="10"/>
  <c r="H974" i="10" s="1"/>
  <c r="G879" i="10"/>
  <c r="H879" i="10" s="1"/>
  <c r="G1904" i="10"/>
  <c r="H1904" i="10" s="1"/>
  <c r="G1502" i="10"/>
  <c r="H1502" i="10" s="1"/>
  <c r="G1929" i="10"/>
  <c r="H1929" i="10" s="1"/>
  <c r="G1617" i="10"/>
  <c r="H1617" i="10" s="1"/>
  <c r="G1155" i="10"/>
  <c r="H1155" i="10" s="1"/>
  <c r="G717" i="10"/>
  <c r="H717" i="10" s="1"/>
  <c r="G1910" i="10"/>
  <c r="H1910" i="10" s="1"/>
  <c r="G1274" i="10"/>
  <c r="H1274" i="10" s="1"/>
  <c r="G847" i="10"/>
  <c r="H847" i="10" s="1"/>
  <c r="G487" i="10"/>
  <c r="H487" i="10" s="1"/>
  <c r="G193" i="10"/>
  <c r="H193" i="10" s="1"/>
  <c r="G1061" i="10"/>
  <c r="H1061" i="10" s="1"/>
  <c r="G353" i="10"/>
  <c r="H353" i="10" s="1"/>
  <c r="G1738" i="10"/>
  <c r="H1738" i="10" s="1"/>
  <c r="G1030" i="10"/>
  <c r="H1030" i="10" s="1"/>
  <c r="G88" i="10"/>
  <c r="H88" i="10" s="1"/>
  <c r="G374" i="10"/>
  <c r="H374" i="10" s="1"/>
  <c r="G1897" i="10"/>
  <c r="H1897" i="10" s="1"/>
  <c r="G1681" i="10"/>
  <c r="H1681" i="10" s="1"/>
  <c r="G1441" i="10"/>
  <c r="H1441" i="10" s="1"/>
  <c r="G1225" i="10"/>
  <c r="H1225" i="10" s="1"/>
  <c r="G979" i="10"/>
  <c r="H979" i="10" s="1"/>
  <c r="G391" i="10"/>
  <c r="H391" i="10" s="1"/>
  <c r="G155" i="10"/>
  <c r="H155" i="10" s="1"/>
  <c r="G280" i="10"/>
  <c r="H280" i="10" s="1"/>
  <c r="G726" i="10"/>
  <c r="H726" i="10" s="1"/>
  <c r="G30" i="10"/>
  <c r="H30" i="10" s="1"/>
  <c r="G424" i="10"/>
  <c r="H424" i="10" s="1"/>
  <c r="G1926" i="10"/>
  <c r="H1926" i="10" s="1"/>
  <c r="G1638" i="10"/>
  <c r="H1638" i="10" s="1"/>
  <c r="G1374" i="10"/>
  <c r="H1374" i="10" s="1"/>
  <c r="G1080" i="10"/>
  <c r="H1080" i="10" s="1"/>
  <c r="G786" i="10"/>
  <c r="H786" i="10" s="1"/>
  <c r="G342" i="10"/>
  <c r="H342" i="10" s="1"/>
  <c r="G1114" i="10"/>
  <c r="H1114" i="10" s="1"/>
  <c r="G530" i="10"/>
  <c r="H530" i="10" s="1"/>
  <c r="G1829" i="10"/>
  <c r="H1829" i="10" s="1"/>
  <c r="G1613" i="10"/>
  <c r="H1613" i="10" s="1"/>
  <c r="G1319" i="10"/>
  <c r="H1319" i="10" s="1"/>
  <c r="G881" i="10"/>
  <c r="H881" i="10" s="1"/>
  <c r="G1864" i="10"/>
  <c r="H1864" i="10" s="1"/>
  <c r="G1168" i="10"/>
  <c r="H1168" i="10" s="1"/>
  <c r="G316" i="10"/>
  <c r="H316" i="10" s="1"/>
  <c r="G680" i="10"/>
  <c r="H680" i="10" s="1"/>
  <c r="G1005" i="10"/>
  <c r="H1005" i="10" s="1"/>
  <c r="G597" i="10"/>
  <c r="H597" i="10" s="1"/>
  <c r="G135" i="10"/>
  <c r="H135" i="10" s="1"/>
  <c r="G1586" i="10"/>
  <c r="H1586" i="10" s="1"/>
  <c r="G950" i="10"/>
  <c r="H950" i="10" s="1"/>
  <c r="G1851" i="10"/>
  <c r="H1851" i="10" s="1"/>
  <c r="G1563" i="10"/>
  <c r="H1563" i="10" s="1"/>
  <c r="G1347" i="10"/>
  <c r="H1347" i="10" s="1"/>
  <c r="G1125" i="10"/>
  <c r="H1125" i="10" s="1"/>
  <c r="G705" i="10"/>
  <c r="H705" i="10" s="1"/>
  <c r="G207" i="10"/>
  <c r="H207" i="10" s="1"/>
  <c r="G1802" i="10"/>
  <c r="H1802" i="10" s="1"/>
  <c r="G1262" i="10"/>
  <c r="H1262" i="10" s="1"/>
  <c r="G763" i="10"/>
  <c r="H763" i="10" s="1"/>
  <c r="G403" i="10"/>
  <c r="H403" i="10" s="1"/>
  <c r="G66" i="10"/>
  <c r="H66" i="10" s="1"/>
  <c r="G413" i="10"/>
  <c r="H413" i="10" s="1"/>
  <c r="G1240" i="10"/>
  <c r="H1240" i="10" s="1"/>
  <c r="G70" i="10"/>
  <c r="H70" i="10" s="1"/>
  <c r="G92" i="10"/>
  <c r="H92" i="10" s="1"/>
  <c r="G1723" i="10"/>
  <c r="H1723" i="10" s="1"/>
  <c r="G1435" i="10"/>
  <c r="H1435" i="10" s="1"/>
  <c r="G1045" i="10"/>
  <c r="H1045" i="10" s="1"/>
  <c r="G307" i="10"/>
  <c r="H307" i="10" s="1"/>
  <c r="G1180" i="10"/>
  <c r="H1180" i="10" s="1"/>
  <c r="G576" i="10"/>
  <c r="H576" i="10" s="1"/>
  <c r="G635" i="10"/>
  <c r="H635" i="10" s="1"/>
  <c r="G248" i="10"/>
  <c r="H248" i="10" s="1"/>
  <c r="G1680" i="10"/>
  <c r="H1680" i="10" s="1"/>
  <c r="G1392" i="10"/>
  <c r="H1392" i="10" s="1"/>
  <c r="G1050" i="10"/>
  <c r="H1050" i="10" s="1"/>
  <c r="G522" i="10"/>
  <c r="H522" i="10" s="1"/>
  <c r="G1066" i="10"/>
  <c r="H1066" i="10" s="1"/>
  <c r="G1967" i="10"/>
  <c r="H1967" i="10" s="1"/>
  <c r="G1679" i="10"/>
  <c r="H1679" i="10" s="1"/>
  <c r="G1367" i="10"/>
  <c r="H1367" i="10" s="1"/>
  <c r="G599" i="10"/>
  <c r="H599" i="10" s="1"/>
  <c r="G1510" i="10"/>
  <c r="H1510" i="10" s="1"/>
  <c r="G382" i="10"/>
  <c r="H382" i="10" s="1"/>
  <c r="G1035" i="10"/>
  <c r="H1035" i="10" s="1"/>
  <c r="G495" i="10"/>
  <c r="H495" i="10" s="1"/>
  <c r="G1832" i="10"/>
  <c r="H1832" i="10" s="1"/>
  <c r="G1208" i="10"/>
  <c r="H1208" i="10" s="1"/>
  <c r="G1821" i="10"/>
  <c r="H1821" i="10" s="1"/>
  <c r="G1533" i="10"/>
  <c r="H1533" i="10" s="1"/>
  <c r="G1215" i="10"/>
  <c r="H1215" i="10" s="1"/>
  <c r="G639" i="10"/>
  <c r="H639" i="10" s="1"/>
  <c r="G1982" i="10"/>
  <c r="H1982" i="10" s="1"/>
  <c r="G1430" i="10"/>
  <c r="H1430" i="10" s="1"/>
  <c r="G901" i="10"/>
  <c r="H901" i="10" s="1"/>
  <c r="G541" i="10"/>
  <c r="H541" i="10" s="1"/>
  <c r="G139" i="10"/>
  <c r="H139" i="10" s="1"/>
  <c r="G905" i="10"/>
  <c r="H905" i="10" s="1"/>
  <c r="G173" i="10"/>
  <c r="H173" i="10" s="1"/>
  <c r="G1384" i="10"/>
  <c r="H1384" i="10" s="1"/>
  <c r="G448" i="10"/>
  <c r="H448" i="10" s="1"/>
  <c r="G764" i="10"/>
  <c r="H764" i="10" s="1"/>
  <c r="G1981" i="10"/>
  <c r="H1981" i="10" s="1"/>
  <c r="G1717" i="10"/>
  <c r="H1717" i="10" s="1"/>
  <c r="G1477" i="10"/>
  <c r="H1477" i="10" s="1"/>
  <c r="G1261" i="10"/>
  <c r="H1261" i="10" s="1"/>
  <c r="G1039" i="10"/>
  <c r="H1039" i="10" s="1"/>
  <c r="G649" i="10"/>
  <c r="H649" i="10" s="1"/>
  <c r="G162" i="10"/>
  <c r="H162" i="10" s="1"/>
  <c r="G1132" i="10"/>
  <c r="H1132" i="10" s="1"/>
  <c r="G792" i="10"/>
  <c r="H792" i="10" s="1"/>
  <c r="G372" i="10"/>
  <c r="H372" i="10" s="1"/>
  <c r="G53" i="10"/>
  <c r="H53" i="10" s="1"/>
  <c r="G176" i="10"/>
  <c r="H176" i="10" s="1"/>
  <c r="G1794" i="10"/>
  <c r="H1794" i="10" s="1"/>
  <c r="G1530" i="10"/>
  <c r="H1530" i="10" s="1"/>
  <c r="G1314" i="10"/>
  <c r="H1314" i="10" s="1"/>
  <c r="G1044" i="10"/>
  <c r="H1044" i="10" s="1"/>
  <c r="G708" i="10"/>
  <c r="H708" i="10" s="1"/>
  <c r="G845" i="10"/>
  <c r="H845" i="10" s="1"/>
  <c r="G1210" i="10"/>
  <c r="H1210" i="10" s="1"/>
  <c r="G188" i="10"/>
  <c r="H188" i="10" s="1"/>
  <c r="G1745" i="10"/>
  <c r="H1745" i="10" s="1"/>
  <c r="G1481" i="10"/>
  <c r="H1481" i="10" s="1"/>
  <c r="G1217" i="10"/>
  <c r="H1217" i="10" s="1"/>
  <c r="G749" i="10"/>
  <c r="H749" i="10" s="1"/>
  <c r="G1840" i="10"/>
  <c r="H1840" i="10" s="1"/>
  <c r="G1360" i="10"/>
  <c r="H1360" i="10" s="1"/>
  <c r="G658" i="10"/>
  <c r="H658" i="10" s="1"/>
  <c r="G1088" i="10"/>
  <c r="H1088" i="10" s="1"/>
  <c r="G164" i="10"/>
  <c r="H164" i="10" s="1"/>
  <c r="G669" i="10"/>
  <c r="H669" i="10" s="1"/>
  <c r="G201" i="10"/>
  <c r="H201" i="10" s="1"/>
  <c r="G1634" i="10"/>
  <c r="H1634" i="10" s="1"/>
  <c r="G1184" i="10"/>
  <c r="H1184" i="10" s="1"/>
  <c r="G1911" i="10"/>
  <c r="H1911" i="10" s="1"/>
  <c r="G1647" i="10"/>
  <c r="H1647" i="10" s="1"/>
  <c r="G1359" i="10"/>
  <c r="H1359" i="10" s="1"/>
  <c r="G1083" i="10"/>
  <c r="H1083" i="10" s="1"/>
  <c r="G477" i="10"/>
  <c r="H477" i="10" s="1"/>
  <c r="G27" i="10"/>
  <c r="H27" i="10" s="1"/>
  <c r="G1508" i="10"/>
  <c r="H1508" i="10" s="1"/>
  <c r="G572" i="10"/>
  <c r="H572" i="10" s="1"/>
  <c r="G235" i="10"/>
  <c r="H235" i="10" s="1"/>
  <c r="G144" i="10"/>
  <c r="H144" i="10" s="1"/>
  <c r="G95" i="10"/>
  <c r="H95" i="10" s="1"/>
  <c r="G1312" i="10"/>
  <c r="H1312" i="10" s="1"/>
  <c r="G1747" i="10"/>
  <c r="H1747" i="10" s="1"/>
  <c r="G1567" i="10"/>
  <c r="H1567" i="10" s="1"/>
  <c r="G1135" i="10"/>
  <c r="H1135" i="10" s="1"/>
  <c r="G907" i="10"/>
  <c r="H907" i="10" s="1"/>
  <c r="G232" i="10"/>
  <c r="H232" i="10" s="1"/>
  <c r="G360" i="10"/>
  <c r="H360" i="10" s="1"/>
  <c r="G1980" i="10"/>
  <c r="H1980" i="10" s="1"/>
  <c r="G1800" i="10"/>
  <c r="H1800" i="10" s="1"/>
  <c r="G1296" i="10"/>
  <c r="H1296" i="10" s="1"/>
  <c r="G1002" i="10"/>
  <c r="H1002" i="10" s="1"/>
  <c r="G300" i="10"/>
  <c r="H300" i="10" s="1"/>
  <c r="G1955" i="10"/>
  <c r="H1955" i="10" s="1"/>
  <c r="G796" i="10"/>
  <c r="H796" i="10" s="1"/>
  <c r="G650" i="10"/>
  <c r="H650" i="10" s="1"/>
  <c r="G723" i="10"/>
  <c r="H723" i="10" s="1"/>
  <c r="G237" i="10"/>
  <c r="H237" i="10" s="1"/>
  <c r="G1616" i="10"/>
  <c r="H1616" i="10" s="1"/>
  <c r="G1737" i="10"/>
  <c r="H1737" i="10" s="1"/>
  <c r="G835" i="10"/>
  <c r="H835" i="10" s="1"/>
  <c r="G1858" i="10"/>
  <c r="H1858" i="10" s="1"/>
  <c r="G1106" i="10"/>
  <c r="H1106" i="10" s="1"/>
  <c r="G1423" i="10"/>
  <c r="H1423" i="10" s="1"/>
  <c r="G1171" i="10"/>
  <c r="H1171" i="10" s="1"/>
  <c r="G277" i="10"/>
  <c r="H277" i="10" s="1"/>
  <c r="G923" i="10"/>
  <c r="H923" i="10" s="1"/>
  <c r="G508" i="10"/>
  <c r="H508" i="10" s="1"/>
  <c r="G1325" i="10"/>
  <c r="H1325" i="10" s="1"/>
  <c r="G1234" i="10"/>
  <c r="H1234" i="10" s="1"/>
  <c r="G1656" i="10"/>
  <c r="H1656" i="10" s="1"/>
  <c r="G594" i="10"/>
  <c r="H594" i="10" s="1"/>
  <c r="G830" i="10"/>
  <c r="H830" i="10" s="1"/>
  <c r="G1559" i="10"/>
  <c r="H1559" i="10" s="1"/>
  <c r="G1379" i="10"/>
  <c r="H1379" i="10" s="1"/>
  <c r="G1175" i="10"/>
  <c r="H1175" i="10" s="1"/>
  <c r="G1900" i="10"/>
  <c r="H1900" i="10" s="1"/>
  <c r="G1480" i="10"/>
  <c r="H1480" i="10" s="1"/>
  <c r="G100" i="10"/>
  <c r="H100" i="10" s="1"/>
  <c r="G657" i="10"/>
  <c r="H657" i="10" s="1"/>
  <c r="G33" i="10"/>
  <c r="H33" i="10" s="1"/>
  <c r="G1400" i="10"/>
  <c r="H1400" i="10" s="1"/>
  <c r="G86" i="10"/>
  <c r="H86" i="10" s="1"/>
  <c r="G1701" i="10"/>
  <c r="H1701" i="10" s="1"/>
  <c r="G1413" i="10"/>
  <c r="H1413" i="10" s="1"/>
  <c r="G210" i="10"/>
  <c r="H210" i="10" s="1"/>
  <c r="G1696" i="10"/>
  <c r="H1696" i="10" s="1"/>
  <c r="G514" i="10"/>
  <c r="H514" i="10" s="1"/>
  <c r="G224" i="10"/>
  <c r="H224" i="10" s="1"/>
  <c r="G1531" i="10"/>
  <c r="H1531" i="10" s="1"/>
  <c r="G670" i="10"/>
  <c r="H670" i="10" s="1"/>
  <c r="G378" i="10"/>
  <c r="H378" i="10" s="1"/>
  <c r="G694" i="10"/>
  <c r="H694" i="10" s="1"/>
  <c r="G1595" i="10"/>
  <c r="H1595" i="10" s="1"/>
  <c r="G1172" i="10"/>
  <c r="H1172" i="10" s="1"/>
  <c r="G765" i="10"/>
  <c r="H765" i="10" s="1"/>
  <c r="G393" i="10"/>
  <c r="H393" i="10" s="1"/>
  <c r="G1718" i="10"/>
  <c r="H1718" i="10" s="1"/>
  <c r="G21" i="10"/>
  <c r="H21" i="10" s="1"/>
  <c r="G601" i="10"/>
  <c r="H601" i="10" s="1"/>
  <c r="G199" i="10"/>
  <c r="H199" i="10" s="1"/>
  <c r="G605" i="10"/>
  <c r="H605" i="10" s="1"/>
  <c r="G1564" i="10"/>
  <c r="H1564" i="10" s="1"/>
  <c r="G196" i="10"/>
  <c r="H196" i="10" s="1"/>
  <c r="G404" i="10"/>
  <c r="H404" i="10" s="1"/>
  <c r="G1735" i="10"/>
  <c r="H1735" i="10" s="1"/>
  <c r="G1471" i="10"/>
  <c r="H1471" i="10" s="1"/>
  <c r="G1033" i="10"/>
  <c r="H1033" i="10" s="1"/>
  <c r="G343" i="10"/>
  <c r="H343" i="10" s="1"/>
  <c r="G322" i="10"/>
  <c r="H322" i="10" s="1"/>
  <c r="G504" i="10"/>
  <c r="H504" i="10" s="1"/>
  <c r="G1042" i="10"/>
  <c r="H1042" i="10" s="1"/>
  <c r="G1956" i="10"/>
  <c r="H1956" i="10" s="1"/>
  <c r="G1668" i="10"/>
  <c r="H1668" i="10" s="1"/>
  <c r="G1356" i="10"/>
  <c r="H1356" i="10" s="1"/>
  <c r="G942" i="10"/>
  <c r="H942" i="10" s="1"/>
  <c r="G216" i="10"/>
  <c r="H216" i="10" s="1"/>
  <c r="G220" i="10"/>
  <c r="H220" i="10" s="1"/>
  <c r="G1643" i="10"/>
  <c r="H1643" i="10" s="1"/>
  <c r="G1283" i="10"/>
  <c r="H1283" i="10" s="1"/>
  <c r="G647" i="10"/>
  <c r="H647" i="10" s="1"/>
  <c r="G1600" i="10"/>
  <c r="H1600" i="10" s="1"/>
  <c r="G874" i="10"/>
  <c r="H874" i="10" s="1"/>
  <c r="G704" i="10"/>
  <c r="H704" i="10" s="1"/>
  <c r="G831" i="10"/>
  <c r="H831" i="10" s="1"/>
  <c r="G1856" i="10"/>
  <c r="H1856" i="10" s="1"/>
  <c r="G1328" i="10"/>
  <c r="H1328" i="10" s="1"/>
  <c r="G1857" i="10"/>
  <c r="H1857" i="10" s="1"/>
  <c r="G1569" i="10"/>
  <c r="H1569" i="10" s="1"/>
  <c r="G1131" i="10"/>
  <c r="H1131" i="10" s="1"/>
  <c r="G663" i="10"/>
  <c r="H663" i="10" s="1"/>
  <c r="G1814" i="10"/>
  <c r="H1814" i="10" s="1"/>
  <c r="G1154" i="10"/>
  <c r="H1154" i="10" s="1"/>
  <c r="G805" i="10"/>
  <c r="H805" i="10" s="1"/>
  <c r="G451" i="10"/>
  <c r="H451" i="10" s="1"/>
  <c r="G157" i="10"/>
  <c r="H157" i="10" s="1"/>
  <c r="G995" i="10"/>
  <c r="H995" i="10" s="1"/>
  <c r="G281" i="10"/>
  <c r="H281" i="10" s="1"/>
  <c r="G1678" i="10"/>
  <c r="H1678" i="10" s="1"/>
  <c r="G862" i="10"/>
  <c r="H862" i="10" s="1"/>
  <c r="G1118" i="10"/>
  <c r="H1118" i="10" s="1"/>
  <c r="G284" i="10"/>
  <c r="H284" i="10" s="1"/>
  <c r="G1873" i="10"/>
  <c r="H1873" i="10" s="1"/>
  <c r="G1657" i="10"/>
  <c r="H1657" i="10" s="1"/>
  <c r="G1417" i="10"/>
  <c r="H1417" i="10" s="1"/>
  <c r="G1177" i="10"/>
  <c r="H1177" i="10" s="1"/>
  <c r="G955" i="10"/>
  <c r="H955" i="10" s="1"/>
  <c r="G325" i="10"/>
  <c r="H325" i="10" s="1"/>
  <c r="G2002" i="10"/>
  <c r="H2002" i="10" s="1"/>
  <c r="G106" i="10"/>
  <c r="H106" i="10" s="1"/>
  <c r="G678" i="10"/>
  <c r="H678" i="10" s="1"/>
  <c r="G875" i="10"/>
  <c r="H875" i="10" s="1"/>
  <c r="G238" i="10"/>
  <c r="H238" i="10" s="1"/>
  <c r="G1878" i="10"/>
  <c r="H1878" i="10" s="1"/>
  <c r="G1614" i="10"/>
  <c r="H1614" i="10" s="1"/>
  <c r="G1350" i="10"/>
  <c r="H1350" i="10" s="1"/>
  <c r="G1056" i="10"/>
  <c r="H1056" i="10" s="1"/>
  <c r="G732" i="10"/>
  <c r="H732" i="10" s="1"/>
  <c r="G192" i="10"/>
  <c r="H192" i="10" s="1"/>
  <c r="G934" i="10"/>
  <c r="H934" i="10" s="1"/>
  <c r="G296" i="10"/>
  <c r="H296" i="10" s="1"/>
  <c r="G1805" i="10"/>
  <c r="H1805" i="10" s="1"/>
  <c r="G1565" i="10"/>
  <c r="H1565" i="10" s="1"/>
  <c r="G1253" i="10"/>
  <c r="H1253" i="10" s="1"/>
  <c r="G707" i="10"/>
  <c r="H707" i="10" s="1"/>
  <c r="G1768" i="10"/>
  <c r="H1768" i="10" s="1"/>
  <c r="G1078" i="10"/>
  <c r="H1078" i="10" s="1"/>
  <c r="G244" i="10"/>
  <c r="H244" i="10" s="1"/>
  <c r="G590" i="10"/>
  <c r="H590" i="10" s="1"/>
  <c r="G957" i="10"/>
  <c r="H957" i="10" s="1"/>
  <c r="G549" i="10"/>
  <c r="H549" i="10" s="1"/>
  <c r="G45" i="10"/>
  <c r="H45" i="10" s="1"/>
  <c r="G1538" i="10"/>
  <c r="H1538" i="10" s="1"/>
  <c r="G488" i="10"/>
  <c r="H488" i="10" s="1"/>
  <c r="G1827" i="10"/>
  <c r="H1827" i="10" s="1"/>
  <c r="G1539" i="10"/>
  <c r="H1539" i="10" s="1"/>
  <c r="G1323" i="10"/>
  <c r="H1323" i="10" s="1"/>
  <c r="G1095" i="10"/>
  <c r="H1095" i="10" s="1"/>
  <c r="G651" i="10"/>
  <c r="H651" i="10" s="1"/>
  <c r="G153" i="10"/>
  <c r="H153" i="10" s="1"/>
  <c r="G1754" i="10"/>
  <c r="H1754" i="10" s="1"/>
  <c r="G1214" i="10"/>
  <c r="H1214" i="10" s="1"/>
  <c r="G691" i="10"/>
  <c r="H691" i="10" s="1"/>
  <c r="G367" i="10"/>
  <c r="H367" i="10" s="1"/>
  <c r="G1301" i="10"/>
  <c r="H1301" i="10" s="1"/>
  <c r="G263" i="10"/>
  <c r="H263" i="10" s="1"/>
  <c r="G1156" i="10"/>
  <c r="H1156" i="10" s="1"/>
  <c r="G1010" i="10"/>
  <c r="H1010" i="10" s="1"/>
  <c r="G2011" i="10"/>
  <c r="H2011" i="10" s="1"/>
  <c r="G1699" i="10"/>
  <c r="H1699" i="10" s="1"/>
  <c r="G1363" i="10"/>
  <c r="H1363" i="10" s="1"/>
  <c r="G997" i="10"/>
  <c r="H997" i="10" s="1"/>
  <c r="G241" i="10"/>
  <c r="H241" i="10" s="1"/>
  <c r="G610" i="10"/>
  <c r="H610" i="10" s="1"/>
  <c r="G528" i="10"/>
  <c r="H528" i="10" s="1"/>
  <c r="G275" i="10"/>
  <c r="H275" i="10" s="1"/>
  <c r="G1992" i="10"/>
  <c r="H1992" i="10" s="1"/>
  <c r="G1632" i="10"/>
  <c r="H1632" i="10" s="1"/>
  <c r="G1368" i="10"/>
  <c r="H1368" i="10" s="1"/>
  <c r="G1026" i="10"/>
  <c r="H1026" i="10" s="1"/>
  <c r="G474" i="10"/>
  <c r="H474" i="10" s="1"/>
  <c r="G886" i="10"/>
  <c r="H886" i="10" s="1"/>
  <c r="G1919" i="10"/>
  <c r="H1919" i="10" s="1"/>
  <c r="G1631" i="10"/>
  <c r="H1631" i="10" s="1"/>
  <c r="G1313" i="10"/>
  <c r="H1313" i="10" s="1"/>
  <c r="G317" i="10"/>
  <c r="H317" i="10" s="1"/>
  <c r="G1444" i="10"/>
  <c r="H1444" i="10" s="1"/>
  <c r="G136" i="10"/>
  <c r="H136" i="10" s="1"/>
  <c r="G993" i="10"/>
  <c r="H993" i="10" s="1"/>
  <c r="G399" i="10"/>
  <c r="H399" i="10" s="1"/>
  <c r="G1784" i="10"/>
  <c r="H1784" i="10" s="1"/>
  <c r="G1094" i="10"/>
  <c r="H1094" i="10" s="1"/>
  <c r="G1797" i="10"/>
  <c r="H1797" i="10" s="1"/>
  <c r="G1461" i="10"/>
  <c r="H1461" i="10" s="1"/>
  <c r="G1167" i="10"/>
  <c r="H1167" i="10" s="1"/>
  <c r="G591" i="10"/>
  <c r="H591" i="10" s="1"/>
  <c r="G1934" i="10"/>
  <c r="H1934" i="10" s="1"/>
  <c r="G1250" i="10"/>
  <c r="H1250" i="10" s="1"/>
  <c r="G865" i="10"/>
  <c r="H865" i="10" s="1"/>
  <c r="G469" i="10"/>
  <c r="H469" i="10" s="1"/>
  <c r="G103" i="10"/>
  <c r="H103" i="10" s="1"/>
  <c r="G833" i="10"/>
  <c r="H833" i="10" s="1"/>
  <c r="G2008" i="10"/>
  <c r="H2008" i="10" s="1"/>
  <c r="G1216" i="10"/>
  <c r="H1216" i="10" s="1"/>
  <c r="G292" i="10"/>
  <c r="H292" i="10" s="1"/>
  <c r="G674" i="10"/>
  <c r="H674" i="10" s="1"/>
  <c r="G1933" i="10"/>
  <c r="H1933" i="10" s="1"/>
  <c r="G1693" i="10"/>
  <c r="H1693" i="10" s="1"/>
  <c r="G1429" i="10"/>
  <c r="H1429" i="10" s="1"/>
  <c r="G1213" i="10"/>
  <c r="H1213" i="10" s="1"/>
  <c r="G991" i="10"/>
  <c r="H991" i="10" s="1"/>
  <c r="G571" i="10"/>
  <c r="H571" i="10" s="1"/>
  <c r="G977" i="10"/>
  <c r="H977" i="10" s="1"/>
  <c r="G946" i="10"/>
  <c r="H946" i="10" s="1"/>
  <c r="G744" i="10"/>
  <c r="H744" i="10" s="1"/>
  <c r="G324" i="10"/>
  <c r="H324" i="10" s="1"/>
  <c r="G1282" i="10"/>
  <c r="H1282" i="10" s="1"/>
  <c r="G1986" i="10"/>
  <c r="H1986" i="10" s="1"/>
  <c r="G1770" i="10"/>
  <c r="H1770" i="10" s="1"/>
  <c r="G1506" i="10"/>
  <c r="H1506" i="10" s="1"/>
  <c r="G1290" i="10"/>
  <c r="H1290" i="10" s="1"/>
  <c r="G1020" i="10"/>
  <c r="H1020" i="10" s="1"/>
  <c r="G606" i="10"/>
  <c r="H606" i="10" s="1"/>
  <c r="G665" i="10"/>
  <c r="H665" i="10" s="1"/>
  <c r="G1018" i="10"/>
  <c r="H1018" i="10" s="1"/>
  <c r="G2009" i="10"/>
  <c r="H2009" i="10" s="1"/>
  <c r="G1721" i="10"/>
  <c r="H1721" i="10" s="1"/>
  <c r="G1457" i="10"/>
  <c r="H1457" i="10" s="1"/>
  <c r="G1193" i="10"/>
  <c r="H1193" i="10" s="1"/>
  <c r="G659" i="10"/>
  <c r="H659" i="10" s="1"/>
  <c r="G1792" i="10"/>
  <c r="H1792" i="10" s="1"/>
  <c r="G1288" i="10"/>
  <c r="H1288" i="10" s="1"/>
  <c r="G586" i="10"/>
  <c r="H586" i="10" s="1"/>
  <c r="G992" i="10"/>
  <c r="H992" i="10" s="1"/>
  <c r="G1077" i="10"/>
  <c r="H1077" i="10" s="1"/>
  <c r="G621" i="10"/>
  <c r="H621" i="10" s="1"/>
  <c r="G111" i="10"/>
  <c r="H111" i="10" s="1"/>
  <c r="G1604" i="10"/>
  <c r="H1604" i="10" s="1"/>
  <c r="G1040" i="10"/>
  <c r="H1040" i="10" s="1"/>
  <c r="G1887" i="10"/>
  <c r="H1887" i="10" s="1"/>
  <c r="G1599" i="10"/>
  <c r="H1599" i="10" s="1"/>
  <c r="G1311" i="10"/>
  <c r="H1311" i="10" s="1"/>
  <c r="G1041" i="10"/>
  <c r="H1041" i="10" s="1"/>
  <c r="G435" i="10"/>
  <c r="H435" i="10" s="1"/>
  <c r="G1970" i="10"/>
  <c r="H1970" i="10" s="1"/>
  <c r="G1466" i="10"/>
  <c r="H1466" i="10" s="1"/>
  <c r="G62" i="10"/>
  <c r="H62" i="10" s="1"/>
  <c r="G392" i="10"/>
  <c r="H392" i="10" s="1"/>
  <c r="G607" i="10"/>
  <c r="H607" i="10" s="1"/>
  <c r="G965" i="10"/>
  <c r="H965" i="10" s="1"/>
  <c r="G1912" i="10"/>
  <c r="H1912" i="10" s="1"/>
  <c r="G370" i="10"/>
  <c r="H370" i="10" s="1"/>
  <c r="G464" i="10"/>
  <c r="H464" i="10" s="1"/>
  <c r="G1957" i="10"/>
  <c r="H1957" i="10" s="1"/>
  <c r="G1453" i="10"/>
  <c r="H1453" i="10" s="1"/>
  <c r="G1015" i="10"/>
  <c r="H1015" i="10" s="1"/>
  <c r="G71" i="10"/>
  <c r="H71" i="10" s="1"/>
  <c r="G1486" i="10"/>
  <c r="H1486" i="10" s="1"/>
  <c r="G52" i="10"/>
  <c r="H52" i="10" s="1"/>
  <c r="G1722" i="10"/>
  <c r="H1722" i="10" s="1"/>
  <c r="G1398" i="10"/>
  <c r="H1398" i="10" s="1"/>
  <c r="G960" i="10"/>
  <c r="H960" i="10" s="1"/>
  <c r="G257" i="10"/>
  <c r="H257" i="10" s="1"/>
  <c r="G1841" i="10"/>
  <c r="H1841" i="10" s="1"/>
  <c r="G1373" i="10"/>
  <c r="H1373" i="10" s="1"/>
  <c r="G1133" i="10"/>
  <c r="H1133" i="10" s="1"/>
  <c r="G1468" i="10"/>
  <c r="H1468" i="10" s="1"/>
  <c r="G76" i="10"/>
  <c r="H76" i="10" s="1"/>
  <c r="G429" i="10"/>
  <c r="H429" i="10" s="1"/>
  <c r="G2012" i="10"/>
  <c r="H2012" i="10" s="1"/>
  <c r="G1803" i="10"/>
  <c r="H1803" i="10" s="1"/>
  <c r="G1623" i="10"/>
  <c r="H1623" i="10" s="1"/>
  <c r="G1263" i="10"/>
  <c r="H1263" i="10" s="1"/>
  <c r="G675" i="10"/>
  <c r="H675" i="10" s="1"/>
  <c r="G75" i="10"/>
  <c r="H75" i="10" s="1"/>
  <c r="G686" i="10"/>
  <c r="H686" i="10" s="1"/>
  <c r="G217" i="10"/>
  <c r="H217" i="10" s="1"/>
  <c r="G42" i="10"/>
  <c r="H42" i="10" s="1"/>
  <c r="G1966" i="10"/>
  <c r="H1966" i="10" s="1"/>
  <c r="G1270" i="10"/>
  <c r="H1270" i="10" s="1"/>
  <c r="G226" i="10"/>
  <c r="H226" i="10" s="1"/>
  <c r="G566" i="10"/>
  <c r="H566" i="10" s="1"/>
  <c r="G1879" i="10"/>
  <c r="H1879" i="10" s="1"/>
  <c r="G1375" i="10"/>
  <c r="H1375" i="10" s="1"/>
  <c r="G973" i="10"/>
  <c r="H973" i="10" s="1"/>
  <c r="G398" i="10"/>
  <c r="H398" i="10" s="1"/>
  <c r="G624" i="10"/>
  <c r="H624" i="10" s="1"/>
  <c r="G101" i="10"/>
  <c r="H101" i="10" s="1"/>
  <c r="G1608" i="10"/>
  <c r="H1608" i="10" s="1"/>
  <c r="G1248" i="10"/>
  <c r="H1248" i="10" s="1"/>
  <c r="G864" i="10"/>
  <c r="H864" i="10" s="1"/>
  <c r="G276" i="10"/>
  <c r="H276" i="10" s="1"/>
  <c r="G1979" i="10"/>
  <c r="H1979" i="10" s="1"/>
  <c r="G1655" i="10"/>
  <c r="H1655" i="10" s="1"/>
  <c r="G779" i="10"/>
  <c r="H779" i="10" s="1"/>
  <c r="G640" i="10"/>
  <c r="H640" i="10" s="1"/>
  <c r="G602" i="10"/>
  <c r="H602" i="10" s="1"/>
  <c r="G771" i="10"/>
  <c r="H771" i="10" s="1"/>
  <c r="G1689" i="10"/>
  <c r="H1689" i="10" s="1"/>
  <c r="G1179" i="10"/>
  <c r="H1179" i="10" s="1"/>
  <c r="G219" i="10"/>
  <c r="H219" i="10" s="1"/>
  <c r="G1227" i="10"/>
  <c r="H1227" i="10" s="1"/>
  <c r="G849" i="10"/>
  <c r="H849" i="10" s="1"/>
  <c r="G2006" i="10"/>
  <c r="H2006" i="10" s="1"/>
  <c r="G752" i="10"/>
  <c r="H752" i="10" s="1"/>
  <c r="G505" i="10"/>
  <c r="H505" i="10" s="1"/>
  <c r="G126" i="10"/>
  <c r="H126" i="10" s="1"/>
  <c r="G203" i="10"/>
  <c r="H203" i="10" s="1"/>
  <c r="G1420" i="10"/>
  <c r="H1420" i="10" s="1"/>
  <c r="G490" i="10"/>
  <c r="H490" i="10" s="1"/>
  <c r="G1705" i="10"/>
  <c r="H1705" i="10" s="1"/>
  <c r="G463" i="10"/>
  <c r="H463" i="10" s="1"/>
  <c r="G869" i="10"/>
  <c r="H869" i="10" s="1"/>
  <c r="G184" i="10"/>
  <c r="H184" i="10" s="1"/>
  <c r="G564" i="10"/>
  <c r="H564" i="10" s="1"/>
  <c r="G138" i="10"/>
  <c r="H138" i="10" s="1"/>
  <c r="G1938" i="10"/>
  <c r="H1938" i="10" s="1"/>
  <c r="G1650" i="10"/>
  <c r="H1650" i="10" s="1"/>
  <c r="G1182" i="10"/>
  <c r="H1182" i="10" s="1"/>
  <c r="G810" i="10"/>
  <c r="H810" i="10" s="1"/>
  <c r="G1492" i="10"/>
  <c r="H1492" i="10" s="1"/>
  <c r="G1769" i="10"/>
  <c r="H1769" i="10" s="1"/>
  <c r="G1553" i="10"/>
  <c r="H1553" i="10" s="1"/>
  <c r="G797" i="10"/>
  <c r="H797" i="10" s="1"/>
  <c r="G1888" i="10"/>
  <c r="H1888" i="10" s="1"/>
  <c r="G544" i="10"/>
  <c r="H544" i="10" s="1"/>
  <c r="G362" i="10"/>
  <c r="H362" i="10" s="1"/>
  <c r="G87" i="10"/>
  <c r="H87" i="10" s="1"/>
  <c r="G1724" i="10"/>
  <c r="H1724" i="10" s="1"/>
  <c r="G1983" i="10"/>
  <c r="H1983" i="10" s="1"/>
  <c r="G1443" i="10"/>
  <c r="H1443" i="10" s="1"/>
  <c r="G837" i="10"/>
  <c r="H837" i="10" s="1"/>
  <c r="G493" i="10"/>
  <c r="H493" i="10" s="1"/>
  <c r="G1660" i="10"/>
  <c r="H1660" i="10" s="1"/>
  <c r="G1411" i="10"/>
  <c r="H1411" i="10" s="1"/>
  <c r="G937" i="10"/>
  <c r="H937" i="10" s="1"/>
  <c r="G533" i="10"/>
  <c r="H533" i="10" s="1"/>
  <c r="G994" i="10"/>
  <c r="H994" i="10" s="1"/>
  <c r="G644" i="10"/>
  <c r="H644" i="10" s="1"/>
  <c r="G1824" i="10"/>
  <c r="H1824" i="10" s="1"/>
  <c r="G990" i="10"/>
  <c r="H990" i="10" s="1"/>
  <c r="G1762" i="10"/>
  <c r="H1762" i="10" s="1"/>
  <c r="G1619" i="10"/>
  <c r="H1619" i="10" s="1"/>
  <c r="G1001" i="10"/>
  <c r="H1001" i="10" s="1"/>
  <c r="G988" i="10"/>
  <c r="H988" i="10" s="1"/>
  <c r="G476" i="10"/>
  <c r="H476" i="10" s="1"/>
  <c r="G2000" i="10"/>
  <c r="H2000" i="10" s="1"/>
  <c r="G314" i="10"/>
  <c r="H314" i="10" s="1"/>
  <c r="G1725" i="10"/>
  <c r="H1725" i="10" s="1"/>
  <c r="G1329" i="10"/>
  <c r="H1329" i="10" s="1"/>
  <c r="T15" i="11"/>
  <c r="U15" i="11" s="1"/>
  <c r="V15" i="11" s="1"/>
  <c r="I14" i="10"/>
  <c r="G2013" i="14"/>
  <c r="G2009" i="14"/>
  <c r="G2005" i="14"/>
  <c r="G2001" i="14"/>
  <c r="G1997" i="14"/>
  <c r="G1993" i="14"/>
  <c r="G1989" i="14"/>
  <c r="G1985" i="14"/>
  <c r="G1981" i="14"/>
  <c r="G1977" i="14"/>
  <c r="G1973" i="14"/>
  <c r="G1969" i="14"/>
  <c r="G1965" i="14"/>
  <c r="G1961" i="14"/>
  <c r="G1957" i="14"/>
  <c r="G1953" i="14"/>
  <c r="G1949" i="14"/>
  <c r="G1945" i="14"/>
  <c r="G1941" i="14"/>
  <c r="G1937" i="14"/>
  <c r="G1933" i="14"/>
  <c r="G1929" i="14"/>
  <c r="G1925" i="14"/>
  <c r="G1921" i="14"/>
  <c r="G1917" i="14"/>
  <c r="G1913" i="14"/>
  <c r="G1909" i="14"/>
  <c r="G1905" i="14"/>
  <c r="G1901" i="14"/>
  <c r="G1897" i="14"/>
  <c r="G1893" i="14"/>
  <c r="G1889" i="14"/>
  <c r="G1885" i="14"/>
  <c r="G1881" i="14"/>
  <c r="G1877" i="14"/>
  <c r="G1873" i="14"/>
  <c r="G1869" i="14"/>
  <c r="G1865" i="14"/>
  <c r="G1861" i="14"/>
  <c r="G1857" i="14"/>
  <c r="G1853" i="14"/>
  <c r="G1849" i="14"/>
  <c r="G1845" i="14"/>
  <c r="G1841" i="14"/>
  <c r="G1837" i="14"/>
  <c r="G1833" i="14"/>
  <c r="G1829" i="14"/>
  <c r="G1825" i="14"/>
  <c r="G1821" i="14"/>
  <c r="G1817" i="14"/>
  <c r="G1813" i="14"/>
  <c r="G1809" i="14"/>
  <c r="G1805" i="14"/>
  <c r="G1801" i="14"/>
  <c r="G1797" i="14"/>
  <c r="G1793" i="14"/>
  <c r="G1789" i="14"/>
  <c r="G1785" i="14"/>
  <c r="G1781" i="14"/>
  <c r="G1777" i="14"/>
  <c r="G1773" i="14"/>
  <c r="G1769" i="14"/>
  <c r="G1765" i="14"/>
  <c r="G1761" i="14"/>
  <c r="G1757" i="14"/>
  <c r="G1753" i="14"/>
  <c r="G1749" i="14"/>
  <c r="G1745" i="14"/>
  <c r="G1741" i="14"/>
  <c r="G1737" i="14"/>
  <c r="G1733" i="14"/>
  <c r="G1729" i="14"/>
  <c r="G1725" i="14"/>
  <c r="G1721" i="14"/>
  <c r="G1717" i="14"/>
  <c r="G1713" i="14"/>
  <c r="G1709" i="14"/>
  <c r="G1705" i="14"/>
  <c r="G1701" i="14"/>
  <c r="G1697" i="14"/>
  <c r="G1693" i="14"/>
  <c r="G1689" i="14"/>
  <c r="G1685" i="14"/>
  <c r="G1681" i="14"/>
  <c r="G1677" i="14"/>
  <c r="G1673" i="14"/>
  <c r="G1669" i="14"/>
  <c r="G1665" i="14"/>
  <c r="G1661" i="14"/>
  <c r="G1657" i="14"/>
  <c r="G1653" i="14"/>
  <c r="G1649" i="14"/>
  <c r="G1645" i="14"/>
  <c r="G2012" i="14"/>
  <c r="G1998" i="14"/>
  <c r="G1988" i="14"/>
  <c r="G1974" i="14"/>
  <c r="G1964" i="14"/>
  <c r="G1950" i="14"/>
  <c r="G1940" i="14"/>
  <c r="G1926" i="14"/>
  <c r="G1916" i="14"/>
  <c r="G1902" i="14"/>
  <c r="G1892" i="14"/>
  <c r="G1878" i="14"/>
  <c r="G2007" i="14"/>
  <c r="G1983" i="14"/>
  <c r="G1959" i="14"/>
  <c r="G1935" i="14"/>
  <c r="G1911" i="14"/>
  <c r="G1887" i="14"/>
  <c r="G1863" i="14"/>
  <c r="G1839" i="14"/>
  <c r="G1815" i="14"/>
  <c r="G1791" i="14"/>
  <c r="G1767" i="14"/>
  <c r="G1743" i="14"/>
  <c r="G1719" i="14"/>
  <c r="G1695" i="14"/>
  <c r="G1676" i="14"/>
  <c r="G2016" i="14"/>
  <c r="G2002" i="14"/>
  <c r="G1992" i="14"/>
  <c r="G1978" i="14"/>
  <c r="G1968" i="14"/>
  <c r="G1954" i="14"/>
  <c r="G1944" i="14"/>
  <c r="G1930" i="14"/>
  <c r="G1920" i="14"/>
  <c r="G1906" i="14"/>
  <c r="G1896" i="14"/>
  <c r="G1882" i="14"/>
  <c r="G1872" i="14"/>
  <c r="G1858" i="14"/>
  <c r="G1848" i="14"/>
  <c r="G1834" i="14"/>
  <c r="G1824" i="14"/>
  <c r="G1810" i="14"/>
  <c r="G1800" i="14"/>
  <c r="G1786" i="14"/>
  <c r="G1776" i="14"/>
  <c r="G1762" i="14"/>
  <c r="G1752" i="14"/>
  <c r="G1738" i="14"/>
  <c r="G1728" i="14"/>
  <c r="G1714" i="14"/>
  <c r="G1704" i="14"/>
  <c r="G1690" i="14"/>
  <c r="G1680" i="14"/>
  <c r="G1667" i="14"/>
  <c r="G1654" i="14"/>
  <c r="G1641" i="14"/>
  <c r="G1637" i="14"/>
  <c r="G1633" i="14"/>
  <c r="G1629" i="14"/>
  <c r="G1625" i="14"/>
  <c r="G1621" i="14"/>
  <c r="G2004" i="14"/>
  <c r="G1991" i="14"/>
  <c r="G1979" i="14"/>
  <c r="G1966" i="14"/>
  <c r="G1908" i="14"/>
  <c r="G1895" i="14"/>
  <c r="G1883" i="14"/>
  <c r="G1870" i="14"/>
  <c r="G1864" i="14"/>
  <c r="G1852" i="14"/>
  <c r="G1830" i="14"/>
  <c r="G1818" i="14"/>
  <c r="G1812" i="14"/>
  <c r="G1778" i="14"/>
  <c r="G1772" i="14"/>
  <c r="G1766" i="14"/>
  <c r="G1760" i="14"/>
  <c r="G1726" i="14"/>
  <c r="G1720" i="14"/>
  <c r="G1708" i="14"/>
  <c r="G1686" i="14"/>
  <c r="G1664" i="14"/>
  <c r="G1650" i="14"/>
  <c r="G1636" i="14"/>
  <c r="G1623" i="14"/>
  <c r="G2010" i="14"/>
  <c r="G1952" i="14"/>
  <c r="G1939" i="14"/>
  <c r="G1927" i="14"/>
  <c r="G1914" i="14"/>
  <c r="G1835" i="14"/>
  <c r="G1823" i="14"/>
  <c r="G1783" i="14"/>
  <c r="G1771" i="14"/>
  <c r="G1731" i="14"/>
  <c r="G1691" i="14"/>
  <c r="G1679" i="14"/>
  <c r="G1674" i="14"/>
  <c r="G1659" i="14"/>
  <c r="G1640" i="14"/>
  <c r="G1627" i="14"/>
  <c r="G1996" i="14"/>
  <c r="G1984" i="14"/>
  <c r="G1971" i="14"/>
  <c r="G1958" i="14"/>
  <c r="G1946" i="14"/>
  <c r="G1900" i="14"/>
  <c r="G1888" i="14"/>
  <c r="G1875" i="14"/>
  <c r="G1846" i="14"/>
  <c r="G1840" i="14"/>
  <c r="G1828" i="14"/>
  <c r="G1806" i="14"/>
  <c r="G1794" i="14"/>
  <c r="G1788" i="14"/>
  <c r="G1754" i="14"/>
  <c r="G1748" i="14"/>
  <c r="G1742" i="14"/>
  <c r="G1736" i="14"/>
  <c r="G1702" i="14"/>
  <c r="G1696" i="14"/>
  <c r="G1684" i="14"/>
  <c r="G1644" i="14"/>
  <c r="G1631" i="14"/>
  <c r="G1618" i="14"/>
  <c r="G1614" i="14"/>
  <c r="G1610" i="14"/>
  <c r="G1606" i="14"/>
  <c r="G1602" i="14"/>
  <c r="G1598" i="14"/>
  <c r="G1594" i="14"/>
  <c r="G1590" i="14"/>
  <c r="G1586" i="14"/>
  <c r="G1582" i="14"/>
  <c r="G1578" i="14"/>
  <c r="G1574" i="14"/>
  <c r="G1570" i="14"/>
  <c r="G1566" i="14"/>
  <c r="G1562" i="14"/>
  <c r="G1558" i="14"/>
  <c r="G1554" i="14"/>
  <c r="G1550" i="14"/>
  <c r="G1546" i="14"/>
  <c r="G1542" i="14"/>
  <c r="G1538" i="14"/>
  <c r="G1534" i="14"/>
  <c r="G1530" i="14"/>
  <c r="G1526" i="14"/>
  <c r="G1522" i="14"/>
  <c r="G1518" i="14"/>
  <c r="G1514" i="14"/>
  <c r="G1510" i="14"/>
  <c r="G1506" i="14"/>
  <c r="G1502" i="14"/>
  <c r="G1498" i="14"/>
  <c r="G1494" i="14"/>
  <c r="G1490" i="14"/>
  <c r="G1486" i="14"/>
  <c r="G1482" i="14"/>
  <c r="G1478" i="14"/>
  <c r="G1474" i="14"/>
  <c r="G1470" i="14"/>
  <c r="G1466" i="14"/>
  <c r="G1462" i="14"/>
  <c r="G1458" i="14"/>
  <c r="G1454" i="14"/>
  <c r="G1450" i="14"/>
  <c r="G1446" i="14"/>
  <c r="G1442" i="14"/>
  <c r="G1438" i="14"/>
  <c r="G1434" i="14"/>
  <c r="G1430" i="14"/>
  <c r="G1426" i="14"/>
  <c r="G1422" i="14"/>
  <c r="G1418" i="14"/>
  <c r="G1414" i="14"/>
  <c r="G1410" i="14"/>
  <c r="G1406" i="14"/>
  <c r="G1402" i="14"/>
  <c r="G1398" i="14"/>
  <c r="G1394" i="14"/>
  <c r="G1390" i="14"/>
  <c r="G1386" i="14"/>
  <c r="G1382" i="14"/>
  <c r="G1378" i="14"/>
  <c r="G1374" i="14"/>
  <c r="G1370" i="14"/>
  <c r="G1366" i="14"/>
  <c r="G1362" i="14"/>
  <c r="G1358" i="14"/>
  <c r="G1354" i="14"/>
  <c r="G1350" i="14"/>
  <c r="G1346" i="14"/>
  <c r="G1342" i="14"/>
  <c r="G1338" i="14"/>
  <c r="G1334" i="14"/>
  <c r="G1330" i="14"/>
  <c r="G1326" i="14"/>
  <c r="G1322" i="14"/>
  <c r="G1318" i="14"/>
  <c r="G1314" i="14"/>
  <c r="G1310" i="14"/>
  <c r="G1306" i="14"/>
  <c r="G1302" i="14"/>
  <c r="G1298" i="14"/>
  <c r="G1294" i="14"/>
  <c r="G1290" i="14"/>
  <c r="G1286" i="14"/>
  <c r="G1282" i="14"/>
  <c r="G1278" i="14"/>
  <c r="G1274" i="14"/>
  <c r="G1270" i="14"/>
  <c r="G1266" i="14"/>
  <c r="G1262" i="14"/>
  <c r="G1258" i="14"/>
  <c r="G1254" i="14"/>
  <c r="G1250" i="14"/>
  <c r="G1246" i="14"/>
  <c r="G1242" i="14"/>
  <c r="G1238" i="14"/>
  <c r="G1234" i="14"/>
  <c r="G1230" i="14"/>
  <c r="G1226" i="14"/>
  <c r="G1222" i="14"/>
  <c r="G1218" i="14"/>
  <c r="G2008" i="14"/>
  <c r="G1982" i="14"/>
  <c r="G1948" i="14"/>
  <c r="G1923" i="14"/>
  <c r="G1898" i="14"/>
  <c r="G1826" i="14"/>
  <c r="G1795" i="14"/>
  <c r="G1787" i="14"/>
  <c r="G1756" i="14"/>
  <c r="G1734" i="14"/>
  <c r="G1703" i="14"/>
  <c r="G1617" i="14"/>
  <c r="G1612" i="14"/>
  <c r="G1607" i="14"/>
  <c r="G1601" i="14"/>
  <c r="G1596" i="14"/>
  <c r="G1591" i="14"/>
  <c r="G1585" i="14"/>
  <c r="G1580" i="14"/>
  <c r="G1575" i="14"/>
  <c r="G1569" i="14"/>
  <c r="G1564" i="14"/>
  <c r="G1559" i="14"/>
  <c r="G1553" i="14"/>
  <c r="G1548" i="14"/>
  <c r="G1543" i="14"/>
  <c r="G1537" i="14"/>
  <c r="G1532" i="14"/>
  <c r="G1527" i="14"/>
  <c r="G1521" i="14"/>
  <c r="G1516" i="14"/>
  <c r="G1511" i="14"/>
  <c r="G1505" i="14"/>
  <c r="G1500" i="14"/>
  <c r="G1495" i="14"/>
  <c r="G1489" i="14"/>
  <c r="G1484" i="14"/>
  <c r="G1479" i="14"/>
  <c r="G1473" i="14"/>
  <c r="G1468" i="14"/>
  <c r="G1463" i="14"/>
  <c r="G1457" i="14"/>
  <c r="G1452" i="14"/>
  <c r="G1447" i="14"/>
  <c r="G1441" i="14"/>
  <c r="G1436" i="14"/>
  <c r="G1431" i="14"/>
  <c r="G1425" i="14"/>
  <c r="G1420" i="14"/>
  <c r="G1415" i="14"/>
  <c r="G1409" i="14"/>
  <c r="G1404" i="14"/>
  <c r="G1399" i="14"/>
  <c r="G1393" i="14"/>
  <c r="G1388" i="14"/>
  <c r="G1383" i="14"/>
  <c r="G1377" i="14"/>
  <c r="G1372" i="14"/>
  <c r="G1367" i="14"/>
  <c r="G1361" i="14"/>
  <c r="G1356" i="14"/>
  <c r="G1351" i="14"/>
  <c r="G1345" i="14"/>
  <c r="G1340" i="14"/>
  <c r="G1335" i="14"/>
  <c r="G1329" i="14"/>
  <c r="G1324" i="14"/>
  <c r="G1319" i="14"/>
  <c r="G1313" i="14"/>
  <c r="G1308" i="14"/>
  <c r="G1303" i="14"/>
  <c r="G1288" i="14"/>
  <c r="G1264" i="14"/>
  <c r="G1240" i="14"/>
  <c r="G1216" i="14"/>
  <c r="G1212" i="14"/>
  <c r="G1208" i="14"/>
  <c r="G1204" i="14"/>
  <c r="G1200" i="14"/>
  <c r="G1196" i="14"/>
  <c r="G1192" i="14"/>
  <c r="G1188" i="14"/>
  <c r="G1184" i="14"/>
  <c r="G1180" i="14"/>
  <c r="G1176" i="14"/>
  <c r="G1172" i="14"/>
  <c r="G1168" i="14"/>
  <c r="G1164" i="14"/>
  <c r="G1160" i="14"/>
  <c r="G1156" i="14"/>
  <c r="G1152" i="14"/>
  <c r="G1148" i="14"/>
  <c r="G1144" i="14"/>
  <c r="G1140" i="14"/>
  <c r="G1136" i="14"/>
  <c r="G1132" i="14"/>
  <c r="G1128" i="14"/>
  <c r="G1124" i="14"/>
  <c r="G1120" i="14"/>
  <c r="G1116" i="14"/>
  <c r="G1112" i="14"/>
  <c r="G1108" i="14"/>
  <c r="G1104" i="14"/>
  <c r="G1100" i="14"/>
  <c r="G1096" i="14"/>
  <c r="G1092" i="14"/>
  <c r="G1088" i="14"/>
  <c r="G1084" i="14"/>
  <c r="G1080" i="14"/>
  <c r="G1076" i="14"/>
  <c r="G1072" i="14"/>
  <c r="G1068" i="14"/>
  <c r="G1064" i="14"/>
  <c r="G1060" i="14"/>
  <c r="G1056" i="14"/>
  <c r="G1052" i="14"/>
  <c r="G2015" i="14"/>
  <c r="G1990" i="14"/>
  <c r="G1956" i="14"/>
  <c r="G1931" i="14"/>
  <c r="G1871" i="14"/>
  <c r="G1832" i="14"/>
  <c r="G1779" i="14"/>
  <c r="G1747" i="14"/>
  <c r="G1740" i="14"/>
  <c r="G1694" i="14"/>
  <c r="G1687" i="14"/>
  <c r="G1672" i="14"/>
  <c r="G1658" i="14"/>
  <c r="G1652" i="14"/>
  <c r="G1634" i="14"/>
  <c r="G1622" i="14"/>
  <c r="G1297" i="14"/>
  <c r="G1283" i="14"/>
  <c r="G1273" i="14"/>
  <c r="G1259" i="14"/>
  <c r="G1249" i="14"/>
  <c r="G1235" i="14"/>
  <c r="G1225" i="14"/>
  <c r="G1999" i="14"/>
  <c r="G1963" i="14"/>
  <c r="G1938" i="14"/>
  <c r="G1904" i="14"/>
  <c r="G1879" i="14"/>
  <c r="G1862" i="14"/>
  <c r="G1855" i="14"/>
  <c r="G1816" i="14"/>
  <c r="G1802" i="14"/>
  <c r="G1770" i="14"/>
  <c r="G1763" i="14"/>
  <c r="G1732" i="14"/>
  <c r="G1724" i="14"/>
  <c r="G1710" i="14"/>
  <c r="G1678" i="14"/>
  <c r="G1671" i="14"/>
  <c r="G1646" i="14"/>
  <c r="G1639" i="14"/>
  <c r="G1628" i="14"/>
  <c r="G1292" i="14"/>
  <c r="G1268" i="14"/>
  <c r="G1244" i="14"/>
  <c r="G1220" i="14"/>
  <c r="G1915" i="14"/>
  <c r="G1903" i="14"/>
  <c r="G1891" i="14"/>
  <c r="G1880" i="14"/>
  <c r="G1868" i="14"/>
  <c r="G1675" i="14"/>
  <c r="G1666" i="14"/>
  <c r="G1648" i="14"/>
  <c r="G1291" i="14"/>
  <c r="G1279" i="14"/>
  <c r="G1233" i="14"/>
  <c r="G1221" i="14"/>
  <c r="G1040" i="14"/>
  <c r="G1030" i="14"/>
  <c r="G1016" i="14"/>
  <c r="G1006" i="14"/>
  <c r="G992" i="14"/>
  <c r="G982" i="14"/>
  <c r="G968" i="14"/>
  <c r="G958" i="14"/>
  <c r="G944" i="14"/>
  <c r="G934" i="14"/>
  <c r="G920" i="14"/>
  <c r="G910" i="14"/>
  <c r="G896" i="14"/>
  <c r="G886" i="14"/>
  <c r="G877" i="14"/>
  <c r="G873" i="14"/>
  <c r="G869" i="14"/>
  <c r="G865" i="14"/>
  <c r="G861" i="14"/>
  <c r="G857" i="14"/>
  <c r="G853" i="14"/>
  <c r="G849" i="14"/>
  <c r="G845" i="14"/>
  <c r="G841" i="14"/>
  <c r="G837" i="14"/>
  <c r="G833" i="14"/>
  <c r="G829" i="14"/>
  <c r="G825" i="14"/>
  <c r="G821" i="14"/>
  <c r="G817" i="14"/>
  <c r="G813" i="14"/>
  <c r="G809" i="14"/>
  <c r="G805" i="14"/>
  <c r="G801" i="14"/>
  <c r="G797" i="14"/>
  <c r="G793" i="14"/>
  <c r="G789" i="14"/>
  <c r="G785" i="14"/>
  <c r="G781" i="14"/>
  <c r="G777" i="14"/>
  <c r="G773" i="14"/>
  <c r="G769" i="14"/>
  <c r="G765" i="14"/>
  <c r="G761" i="14"/>
  <c r="G757" i="14"/>
  <c r="G753" i="14"/>
  <c r="G749" i="14"/>
  <c r="G745" i="14"/>
  <c r="G741" i="14"/>
  <c r="G737" i="14"/>
  <c r="G733" i="14"/>
  <c r="G729" i="14"/>
  <c r="G725" i="14"/>
  <c r="G721" i="14"/>
  <c r="G717" i="14"/>
  <c r="G713" i="14"/>
  <c r="G709" i="14"/>
  <c r="G705" i="14"/>
  <c r="G701" i="14"/>
  <c r="G697" i="14"/>
  <c r="G693" i="14"/>
  <c r="G689" i="14"/>
  <c r="G685" i="14"/>
  <c r="G681" i="14"/>
  <c r="G677" i="14"/>
  <c r="G673" i="14"/>
  <c r="G669" i="14"/>
  <c r="G665" i="14"/>
  <c r="G661" i="14"/>
  <c r="G657" i="14"/>
  <c r="G653" i="14"/>
  <c r="G649" i="14"/>
  <c r="G645" i="14"/>
  <c r="G641" i="14"/>
  <c r="G637" i="14"/>
  <c r="G633" i="14"/>
  <c r="G629" i="14"/>
  <c r="G625" i="14"/>
  <c r="G621" i="14"/>
  <c r="G617" i="14"/>
  <c r="G613" i="14"/>
  <c r="G609" i="14"/>
  <c r="G605" i="14"/>
  <c r="G601" i="14"/>
  <c r="G597" i="14"/>
  <c r="G593" i="14"/>
  <c r="G589" i="14"/>
  <c r="G585" i="14"/>
  <c r="G581" i="14"/>
  <c r="G577" i="14"/>
  <c r="G573" i="14"/>
  <c r="G569" i="14"/>
  <c r="G565" i="14"/>
  <c r="G561" i="14"/>
  <c r="G557" i="14"/>
  <c r="G553" i="14"/>
  <c r="G549" i="14"/>
  <c r="G545" i="14"/>
  <c r="G541" i="14"/>
  <c r="G537" i="14"/>
  <c r="G533" i="14"/>
  <c r="G529" i="14"/>
  <c r="G525" i="14"/>
  <c r="G521" i="14"/>
  <c r="G517" i="14"/>
  <c r="G513" i="14"/>
  <c r="G509" i="14"/>
  <c r="G505" i="14"/>
  <c r="G501" i="14"/>
  <c r="G497" i="14"/>
  <c r="G493" i="14"/>
  <c r="G489" i="14"/>
  <c r="G485" i="14"/>
  <c r="G481" i="14"/>
  <c r="G477" i="14"/>
  <c r="G473" i="14"/>
  <c r="G469" i="14"/>
  <c r="G465" i="14"/>
  <c r="G461" i="14"/>
  <c r="G457" i="14"/>
  <c r="G453" i="14"/>
  <c r="G449" i="14"/>
  <c r="G445" i="14"/>
  <c r="G441" i="14"/>
  <c r="G437" i="14"/>
  <c r="G433" i="14"/>
  <c r="G429" i="14"/>
  <c r="G425" i="14"/>
  <c r="G421" i="14"/>
  <c r="G417" i="14"/>
  <c r="G413" i="14"/>
  <c r="G409" i="14"/>
  <c r="G405" i="14"/>
  <c r="G401" i="14"/>
  <c r="G397" i="14"/>
  <c r="G393" i="14"/>
  <c r="G389" i="14"/>
  <c r="G385" i="14"/>
  <c r="G381" i="14"/>
  <c r="G377" i="14"/>
  <c r="G373" i="14"/>
  <c r="G369" i="14"/>
  <c r="G365" i="14"/>
  <c r="G361" i="14"/>
  <c r="G357" i="14"/>
  <c r="G353" i="14"/>
  <c r="G349" i="14"/>
  <c r="G345" i="14"/>
  <c r="G341" i="14"/>
  <c r="G337" i="14"/>
  <c r="G333" i="14"/>
  <c r="G329" i="14"/>
  <c r="G325" i="14"/>
  <c r="G321" i="14"/>
  <c r="G317" i="14"/>
  <c r="G313" i="14"/>
  <c r="G309" i="14"/>
  <c r="G305" i="14"/>
  <c r="G301" i="14"/>
  <c r="G297" i="14"/>
  <c r="G293" i="14"/>
  <c r="G289" i="14"/>
  <c r="G285" i="14"/>
  <c r="G281" i="14"/>
  <c r="G277" i="14"/>
  <c r="G273" i="14"/>
  <c r="G269" i="14"/>
  <c r="G265" i="14"/>
  <c r="G261" i="14"/>
  <c r="G257" i="14"/>
  <c r="G253" i="14"/>
  <c r="G249" i="14"/>
  <c r="G245" i="14"/>
  <c r="G241" i="14"/>
  <c r="G237" i="14"/>
  <c r="G233" i="14"/>
  <c r="G229" i="14"/>
  <c r="G225" i="14"/>
  <c r="G221" i="14"/>
  <c r="G217" i="14"/>
  <c r="G213" i="14"/>
  <c r="G209" i="14"/>
  <c r="G205" i="14"/>
  <c r="G201" i="14"/>
  <c r="G197" i="14"/>
  <c r="G193" i="14"/>
  <c r="G189" i="14"/>
  <c r="G185" i="14"/>
  <c r="G181" i="14"/>
  <c r="G177" i="14"/>
  <c r="G173" i="14"/>
  <c r="G169" i="14"/>
  <c r="G1994" i="14"/>
  <c r="G1970" i="14"/>
  <c r="G1960" i="14"/>
  <c r="G1947" i="14"/>
  <c r="G1936" i="14"/>
  <c r="G1924" i="14"/>
  <c r="G1912" i="14"/>
  <c r="G1867" i="14"/>
  <c r="G1859" i="14"/>
  <c r="G1847" i="14"/>
  <c r="G1827" i="14"/>
  <c r="G1807" i="14"/>
  <c r="G1775" i="14"/>
  <c r="G1755" i="14"/>
  <c r="G1735" i="14"/>
  <c r="G1723" i="14"/>
  <c r="G1715" i="14"/>
  <c r="G1683" i="14"/>
  <c r="G1656" i="14"/>
  <c r="G1632" i="14"/>
  <c r="G1616" i="14"/>
  <c r="G1609" i="14"/>
  <c r="G1603" i="14"/>
  <c r="G1595" i="14"/>
  <c r="G1588" i="14"/>
  <c r="G1581" i="14"/>
  <c r="G1573" i="14"/>
  <c r="G1567" i="14"/>
  <c r="G1560" i="14"/>
  <c r="G1552" i="14"/>
  <c r="G1545" i="14"/>
  <c r="G1539" i="14"/>
  <c r="G1531" i="14"/>
  <c r="G1524" i="14"/>
  <c r="G1517" i="14"/>
  <c r="G1509" i="14"/>
  <c r="G1503" i="14"/>
  <c r="G1496" i="14"/>
  <c r="G1488" i="14"/>
  <c r="G1481" i="14"/>
  <c r="G1475" i="14"/>
  <c r="G1467" i="14"/>
  <c r="G1460" i="14"/>
  <c r="G1453" i="14"/>
  <c r="G1445" i="14"/>
  <c r="G1439" i="14"/>
  <c r="G1432" i="14"/>
  <c r="G1424" i="14"/>
  <c r="G1417" i="14"/>
  <c r="G1411" i="14"/>
  <c r="G1403" i="14"/>
  <c r="G1396" i="14"/>
  <c r="G1389" i="14"/>
  <c r="G1381" i="14"/>
  <c r="G1375" i="14"/>
  <c r="G1368" i="14"/>
  <c r="G1360" i="14"/>
  <c r="G1353" i="14"/>
  <c r="G1347" i="14"/>
  <c r="G1339" i="14"/>
  <c r="G1332" i="14"/>
  <c r="G1325" i="14"/>
  <c r="G1317" i="14"/>
  <c r="G1311" i="14"/>
  <c r="G1304" i="14"/>
  <c r="G1277" i="14"/>
  <c r="G1265" i="14"/>
  <c r="G1252" i="14"/>
  <c r="G1239" i="14"/>
  <c r="G1227" i="14"/>
  <c r="G1214" i="14"/>
  <c r="G1209" i="14"/>
  <c r="G1203" i="14"/>
  <c r="G1198" i="14"/>
  <c r="G1193" i="14"/>
  <c r="G1187" i="14"/>
  <c r="G1182" i="14"/>
  <c r="G1177" i="14"/>
  <c r="G1171" i="14"/>
  <c r="G1166" i="14"/>
  <c r="G1161" i="14"/>
  <c r="G1155" i="14"/>
  <c r="G1150" i="14"/>
  <c r="G1145" i="14"/>
  <c r="G1139" i="14"/>
  <c r="G1134" i="14"/>
  <c r="G1129" i="14"/>
  <c r="G1123" i="14"/>
  <c r="G1118" i="14"/>
  <c r="G1113" i="14"/>
  <c r="G1107" i="14"/>
  <c r="G1102" i="14"/>
  <c r="G1097" i="14"/>
  <c r="G1091" i="14"/>
  <c r="G1086" i="14"/>
  <c r="G1081" i="14"/>
  <c r="G1075" i="14"/>
  <c r="G1070" i="14"/>
  <c r="G1065" i="14"/>
  <c r="G1059" i="14"/>
  <c r="G1054" i="14"/>
  <c r="G1049" i="14"/>
  <c r="G1039" i="14"/>
  <c r="G1025" i="14"/>
  <c r="G1015" i="14"/>
  <c r="G1001" i="14"/>
  <c r="G991" i="14"/>
  <c r="G977" i="14"/>
  <c r="G967" i="14"/>
  <c r="G953" i="14"/>
  <c r="G943" i="14"/>
  <c r="G929" i="14"/>
  <c r="G919" i="14"/>
  <c r="G905" i="14"/>
  <c r="G895" i="14"/>
  <c r="G881" i="14"/>
  <c r="G2014" i="14"/>
  <c r="G2003" i="14"/>
  <c r="G1980" i="14"/>
  <c r="G1663" i="14"/>
  <c r="G1624" i="14"/>
  <c r="G1296" i="14"/>
  <c r="G1284" i="14"/>
  <c r="G1271" i="14"/>
  <c r="G1044" i="14"/>
  <c r="G1034" i="14"/>
  <c r="G1020" i="14"/>
  <c r="G1010" i="14"/>
  <c r="G996" i="14"/>
  <c r="G986" i="14"/>
  <c r="G972" i="14"/>
  <c r="G962" i="14"/>
  <c r="G948" i="14"/>
  <c r="G938" i="14"/>
  <c r="G924" i="14"/>
  <c r="G914" i="14"/>
  <c r="G900" i="14"/>
  <c r="G890" i="14"/>
  <c r="G1955" i="14"/>
  <c r="G1942" i="14"/>
  <c r="G1894" i="14"/>
  <c r="G1851" i="14"/>
  <c r="G1838" i="14"/>
  <c r="G1811" i="14"/>
  <c r="G1798" i="14"/>
  <c r="G1758" i="14"/>
  <c r="G1700" i="14"/>
  <c r="G1688" i="14"/>
  <c r="G1651" i="14"/>
  <c r="G1272" i="14"/>
  <c r="G1247" i="14"/>
  <c r="G1237" i="14"/>
  <c r="G1023" i="14"/>
  <c r="G1011" i="14"/>
  <c r="G998" i="14"/>
  <c r="G985" i="14"/>
  <c r="G973" i="14"/>
  <c r="G960" i="14"/>
  <c r="G927" i="14"/>
  <c r="G915" i="14"/>
  <c r="G902" i="14"/>
  <c r="G889" i="14"/>
  <c r="G168" i="14"/>
  <c r="G164" i="14"/>
  <c r="G160" i="14"/>
  <c r="G156" i="14"/>
  <c r="G152" i="14"/>
  <c r="G148" i="14"/>
  <c r="G144" i="14"/>
  <c r="G140" i="14"/>
  <c r="G136" i="14"/>
  <c r="G132" i="14"/>
  <c r="G128" i="14"/>
  <c r="G124" i="14"/>
  <c r="G120" i="14"/>
  <c r="G116" i="14"/>
  <c r="G112" i="14"/>
  <c r="G108" i="14"/>
  <c r="G104" i="14"/>
  <c r="G100" i="14"/>
  <c r="G96" i="14"/>
  <c r="G92" i="14"/>
  <c r="G88" i="14"/>
  <c r="G84" i="14"/>
  <c r="G80" i="14"/>
  <c r="G76" i="14"/>
  <c r="G72" i="14"/>
  <c r="G68" i="14"/>
  <c r="G64" i="14"/>
  <c r="G60" i="14"/>
  <c r="G56" i="14"/>
  <c r="G52" i="14"/>
  <c r="G48" i="14"/>
  <c r="G44" i="14"/>
  <c r="G40" i="14"/>
  <c r="G36" i="14"/>
  <c r="G32" i="14"/>
  <c r="G28" i="14"/>
  <c r="G24" i="14"/>
  <c r="G20" i="14"/>
  <c r="G2000" i="14"/>
  <c r="G1986" i="14"/>
  <c r="G1836" i="14"/>
  <c r="G1822" i="14"/>
  <c r="G1796" i="14"/>
  <c r="G1782" i="14"/>
  <c r="G1712" i="14"/>
  <c r="G1699" i="14"/>
  <c r="G1638" i="14"/>
  <c r="G1280" i="14"/>
  <c r="G1255" i="14"/>
  <c r="G1245" i="14"/>
  <c r="G1219" i="14"/>
  <c r="G1042" i="14"/>
  <c r="G1029" i="14"/>
  <c r="G1017" i="14"/>
  <c r="G1004" i="14"/>
  <c r="G971" i="14"/>
  <c r="G959" i="14"/>
  <c r="G946" i="14"/>
  <c r="G933" i="14"/>
  <c r="G921" i="14"/>
  <c r="G908" i="14"/>
  <c r="G876" i="14"/>
  <c r="G871" i="14"/>
  <c r="G866" i="14"/>
  <c r="G860" i="14"/>
  <c r="G855" i="14"/>
  <c r="G850" i="14"/>
  <c r="G844" i="14"/>
  <c r="G839" i="14"/>
  <c r="G834" i="14"/>
  <c r="G828" i="14"/>
  <c r="G823" i="14"/>
  <c r="G818" i="14"/>
  <c r="G812" i="14"/>
  <c r="G807" i="14"/>
  <c r="G802" i="14"/>
  <c r="G796" i="14"/>
  <c r="G791" i="14"/>
  <c r="G786" i="14"/>
  <c r="G780" i="14"/>
  <c r="G775" i="14"/>
  <c r="G770" i="14"/>
  <c r="G764" i="14"/>
  <c r="G759" i="14"/>
  <c r="G754" i="14"/>
  <c r="G748" i="14"/>
  <c r="G743" i="14"/>
  <c r="G738" i="14"/>
  <c r="G732" i="14"/>
  <c r="G727" i="14"/>
  <c r="G722" i="14"/>
  <c r="G716" i="14"/>
  <c r="G711" i="14"/>
  <c r="G706" i="14"/>
  <c r="G700" i="14"/>
  <c r="G695" i="14"/>
  <c r="G690" i="14"/>
  <c r="G684" i="14"/>
  <c r="G679" i="14"/>
  <c r="G674" i="14"/>
  <c r="G668" i="14"/>
  <c r="G663" i="14"/>
  <c r="G658" i="14"/>
  <c r="G652" i="14"/>
  <c r="G647" i="14"/>
  <c r="G642" i="14"/>
  <c r="G636" i="14"/>
  <c r="G631" i="14"/>
  <c r="G626" i="14"/>
  <c r="G620" i="14"/>
  <c r="G615" i="14"/>
  <c r="G610" i="14"/>
  <c r="G604" i="14"/>
  <c r="G599" i="14"/>
  <c r="G594" i="14"/>
  <c r="G588" i="14"/>
  <c r="G583" i="14"/>
  <c r="G578" i="14"/>
  <c r="G572" i="14"/>
  <c r="G567" i="14"/>
  <c r="G562" i="14"/>
  <c r="G556" i="14"/>
  <c r="G551" i="14"/>
  <c r="G546" i="14"/>
  <c r="G540" i="14"/>
  <c r="G535" i="14"/>
  <c r="G530" i="14"/>
  <c r="G524" i="14"/>
  <c r="G519" i="14"/>
  <c r="G514" i="14"/>
  <c r="G508" i="14"/>
  <c r="G503" i="14"/>
  <c r="G498" i="14"/>
  <c r="G492" i="14"/>
  <c r="G487" i="14"/>
  <c r="G482" i="14"/>
  <c r="G476" i="14"/>
  <c r="G471" i="14"/>
  <c r="G466" i="14"/>
  <c r="G460" i="14"/>
  <c r="G455" i="14"/>
  <c r="G450" i="14"/>
  <c r="G444" i="14"/>
  <c r="G439" i="14"/>
  <c r="G434" i="14"/>
  <c r="G428" i="14"/>
  <c r="G423" i="14"/>
  <c r="G418" i="14"/>
  <c r="G412" i="14"/>
  <c r="G407" i="14"/>
  <c r="G402" i="14"/>
  <c r="G396" i="14"/>
  <c r="G391" i="14"/>
  <c r="G386" i="14"/>
  <c r="G380" i="14"/>
  <c r="G375" i="14"/>
  <c r="G370" i="14"/>
  <c r="G364" i="14"/>
  <c r="G359" i="14"/>
  <c r="G354" i="14"/>
  <c r="G348" i="14"/>
  <c r="G343" i="14"/>
  <c r="G338" i="14"/>
  <c r="G332" i="14"/>
  <c r="G327" i="14"/>
  <c r="G322" i="14"/>
  <c r="G316" i="14"/>
  <c r="G311" i="14"/>
  <c r="G306" i="14"/>
  <c r="G300" i="14"/>
  <c r="G295" i="14"/>
  <c r="G290" i="14"/>
  <c r="G284" i="14"/>
  <c r="G279" i="14"/>
  <c r="G274" i="14"/>
  <c r="G268" i="14"/>
  <c r="G263" i="14"/>
  <c r="G258" i="14"/>
  <c r="G252" i="14"/>
  <c r="G247" i="14"/>
  <c r="G242" i="14"/>
  <c r="G236" i="14"/>
  <c r="G231" i="14"/>
  <c r="G226" i="14"/>
  <c r="G220" i="14"/>
  <c r="G215" i="14"/>
  <c r="G210" i="14"/>
  <c r="G204" i="14"/>
  <c r="G199" i="14"/>
  <c r="G194" i="14"/>
  <c r="G188" i="14"/>
  <c r="G183" i="14"/>
  <c r="G178" i="14"/>
  <c r="G172" i="14"/>
  <c r="G1922" i="14"/>
  <c r="G1876" i="14"/>
  <c r="G1808" i="14"/>
  <c r="G1768" i="14"/>
  <c r="G1619" i="14"/>
  <c r="G1608" i="14"/>
  <c r="G1599" i="14"/>
  <c r="G1589" i="14"/>
  <c r="G1579" i="14"/>
  <c r="G1571" i="14"/>
  <c r="G1561" i="14"/>
  <c r="G1551" i="14"/>
  <c r="G1541" i="14"/>
  <c r="G1533" i="14"/>
  <c r="G1523" i="14"/>
  <c r="G1513" i="14"/>
  <c r="G1504" i="14"/>
  <c r="G1493" i="14"/>
  <c r="G1485" i="14"/>
  <c r="G1476" i="14"/>
  <c r="G1465" i="14"/>
  <c r="G1456" i="14"/>
  <c r="G1448" i="14"/>
  <c r="G1437" i="14"/>
  <c r="G1428" i="14"/>
  <c r="G1419" i="14"/>
  <c r="G1408" i="14"/>
  <c r="G1400" i="14"/>
  <c r="G1391" i="14"/>
  <c r="G1380" i="14"/>
  <c r="G1371" i="14"/>
  <c r="G1363" i="14"/>
  <c r="G1352" i="14"/>
  <c r="G1343" i="14"/>
  <c r="G1333" i="14"/>
  <c r="G1323" i="14"/>
  <c r="G1315" i="14"/>
  <c r="G1305" i="14"/>
  <c r="G1287" i="14"/>
  <c r="G1253" i="14"/>
  <c r="G1228" i="14"/>
  <c r="G1211" i="14"/>
  <c r="G1205" i="14"/>
  <c r="G1197" i="14"/>
  <c r="G1190" i="14"/>
  <c r="G1183" i="14"/>
  <c r="G1175" i="14"/>
  <c r="G1169" i="14"/>
  <c r="G1162" i="14"/>
  <c r="G1154" i="14"/>
  <c r="G1147" i="14"/>
  <c r="G1141" i="14"/>
  <c r="G1133" i="14"/>
  <c r="G1126" i="14"/>
  <c r="G1119" i="14"/>
  <c r="G1111" i="14"/>
  <c r="G1105" i="14"/>
  <c r="G1098" i="14"/>
  <c r="G1090" i="14"/>
  <c r="G1083" i="14"/>
  <c r="G1077" i="14"/>
  <c r="G1069" i="14"/>
  <c r="G1062" i="14"/>
  <c r="G1055" i="14"/>
  <c r="G1048" i="14"/>
  <c r="G1036" i="14"/>
  <c r="G1003" i="14"/>
  <c r="G990" i="14"/>
  <c r="G978" i="14"/>
  <c r="G965" i="14"/>
  <c r="G952" i="14"/>
  <c r="G940" i="14"/>
  <c r="G907" i="14"/>
  <c r="G894" i="14"/>
  <c r="G882" i="14"/>
  <c r="G1995" i="14"/>
  <c r="G1934" i="14"/>
  <c r="G1874" i="14"/>
  <c r="G1820" i="14"/>
  <c r="G1643" i="14"/>
  <c r="G1630" i="14"/>
  <c r="G1615" i="14"/>
  <c r="G1604" i="14"/>
  <c r="G1592" i="14"/>
  <c r="G1577" i="14"/>
  <c r="G1565" i="14"/>
  <c r="G1555" i="14"/>
  <c r="G1540" i="14"/>
  <c r="G1528" i="14"/>
  <c r="G1515" i="14"/>
  <c r="G1501" i="14"/>
  <c r="G1491" i="14"/>
  <c r="G1477" i="14"/>
  <c r="G1464" i="14"/>
  <c r="G1451" i="14"/>
  <c r="G1440" i="14"/>
  <c r="G1427" i="14"/>
  <c r="G1413" i="14"/>
  <c r="G1401" i="14"/>
  <c r="G1387" i="14"/>
  <c r="G1376" i="14"/>
  <c r="G1364" i="14"/>
  <c r="G1349" i="14"/>
  <c r="G1337" i="14"/>
  <c r="G1327" i="14"/>
  <c r="G1312" i="14"/>
  <c r="G1300" i="14"/>
  <c r="G1289" i="14"/>
  <c r="G1276" i="14"/>
  <c r="G1210" i="14"/>
  <c r="G1201" i="14"/>
  <c r="G1191" i="14"/>
  <c r="G1181" i="14"/>
  <c r="G1173" i="14"/>
  <c r="G1163" i="14"/>
  <c r="G1153" i="14"/>
  <c r="G1143" i="14"/>
  <c r="G1135" i="14"/>
  <c r="G1125" i="14"/>
  <c r="G1115" i="14"/>
  <c r="G1106" i="14"/>
  <c r="G1095" i="14"/>
  <c r="G1087" i="14"/>
  <c r="G1078" i="14"/>
  <c r="G1067" i="14"/>
  <c r="G1058" i="14"/>
  <c r="G1050" i="14"/>
  <c r="G1024" i="14"/>
  <c r="G1014" i="14"/>
  <c r="G989" i="14"/>
  <c r="G964" i="14"/>
  <c r="G955" i="14"/>
  <c r="G930" i="14"/>
  <c r="G904" i="14"/>
  <c r="G1910" i="14"/>
  <c r="G1814" i="14"/>
  <c r="G1655" i="14"/>
  <c r="G1600" i="14"/>
  <c r="G1563" i="14"/>
  <c r="G1525" i="14"/>
  <c r="G1512" i="14"/>
  <c r="G1487" i="14"/>
  <c r="G1449" i="14"/>
  <c r="G1423" i="14"/>
  <c r="G1397" i="14"/>
  <c r="G1385" i="14"/>
  <c r="G1359" i="14"/>
  <c r="G1321" i="14"/>
  <c r="G1299" i="14"/>
  <c r="G1275" i="14"/>
  <c r="G1251" i="14"/>
  <c r="G1229" i="14"/>
  <c r="G1179" i="14"/>
  <c r="G1151" i="14"/>
  <c r="G1103" i="14"/>
  <c r="G1085" i="14"/>
  <c r="G1066" i="14"/>
  <c r="G954" i="14"/>
  <c r="G893" i="14"/>
  <c r="G1046" i="14"/>
  <c r="G987" i="14"/>
  <c r="G951" i="14"/>
  <c r="G936" i="14"/>
  <c r="G166" i="14"/>
  <c r="G150" i="14"/>
  <c r="G139" i="14"/>
  <c r="G1932" i="14"/>
  <c r="G1819" i="14"/>
  <c r="G1799" i="14"/>
  <c r="G1780" i="14"/>
  <c r="G1746" i="14"/>
  <c r="G1727" i="14"/>
  <c r="G1707" i="14"/>
  <c r="G1047" i="14"/>
  <c r="G1032" i="14"/>
  <c r="G1022" i="14"/>
  <c r="G997" i="14"/>
  <c r="G963" i="14"/>
  <c r="G937" i="14"/>
  <c r="G912" i="14"/>
  <c r="G903" i="14"/>
  <c r="G167" i="14"/>
  <c r="G162" i="14"/>
  <c r="G157" i="14"/>
  <c r="G151" i="14"/>
  <c r="G146" i="14"/>
  <c r="G141" i="14"/>
  <c r="G135" i="14"/>
  <c r="G130" i="14"/>
  <c r="G125" i="14"/>
  <c r="G119" i="14"/>
  <c r="G114" i="14"/>
  <c r="G109" i="14"/>
  <c r="G103" i="14"/>
  <c r="G98" i="14"/>
  <c r="G93" i="14"/>
  <c r="G87" i="14"/>
  <c r="G82" i="14"/>
  <c r="G77" i="14"/>
  <c r="G71" i="14"/>
  <c r="G66" i="14"/>
  <c r="G61" i="14"/>
  <c r="G55" i="14"/>
  <c r="G50" i="14"/>
  <c r="G45" i="14"/>
  <c r="G39" i="14"/>
  <c r="G34" i="14"/>
  <c r="G29" i="14"/>
  <c r="G23" i="14"/>
  <c r="G18" i="14"/>
  <c r="G1972" i="14"/>
  <c r="G1348" i="14"/>
  <c r="G1114" i="14"/>
  <c r="G988" i="14"/>
  <c r="G918" i="14"/>
  <c r="G2011" i="14"/>
  <c r="G1975" i="14"/>
  <c r="G1951" i="14"/>
  <c r="G1890" i="14"/>
  <c r="G1854" i="14"/>
  <c r="G1744" i="14"/>
  <c r="G1670" i="14"/>
  <c r="G1626" i="14"/>
  <c r="G1231" i="14"/>
  <c r="G1031" i="14"/>
  <c r="G1005" i="14"/>
  <c r="G995" i="14"/>
  <c r="G980" i="14"/>
  <c r="G970" i="14"/>
  <c r="G945" i="14"/>
  <c r="G911" i="14"/>
  <c r="G885" i="14"/>
  <c r="G878" i="14"/>
  <c r="G870" i="14"/>
  <c r="G863" i="14"/>
  <c r="G856" i="14"/>
  <c r="G848" i="14"/>
  <c r="G842" i="14"/>
  <c r="G835" i="14"/>
  <c r="G827" i="14"/>
  <c r="G820" i="14"/>
  <c r="G814" i="14"/>
  <c r="G806" i="14"/>
  <c r="G799" i="14"/>
  <c r="G792" i="14"/>
  <c r="G784" i="14"/>
  <c r="G778" i="14"/>
  <c r="G771" i="14"/>
  <c r="G763" i="14"/>
  <c r="G756" i="14"/>
  <c r="G750" i="14"/>
  <c r="G742" i="14"/>
  <c r="G735" i="14"/>
  <c r="G728" i="14"/>
  <c r="G720" i="14"/>
  <c r="G714" i="14"/>
  <c r="G707" i="14"/>
  <c r="G699" i="14"/>
  <c r="G692" i="14"/>
  <c r="G686" i="14"/>
  <c r="G678" i="14"/>
  <c r="G671" i="14"/>
  <c r="G664" i="14"/>
  <c r="G656" i="14"/>
  <c r="G650" i="14"/>
  <c r="G643" i="14"/>
  <c r="G635" i="14"/>
  <c r="G628" i="14"/>
  <c r="G622" i="14"/>
  <c r="G614" i="14"/>
  <c r="G607" i="14"/>
  <c r="G600" i="14"/>
  <c r="G592" i="14"/>
  <c r="G586" i="14"/>
  <c r="G579" i="14"/>
  <c r="G571" i="14"/>
  <c r="G564" i="14"/>
  <c r="G558" i="14"/>
  <c r="G550" i="14"/>
  <c r="G543" i="14"/>
  <c r="G536" i="14"/>
  <c r="G528" i="14"/>
  <c r="G522" i="14"/>
  <c r="G515" i="14"/>
  <c r="G507" i="14"/>
  <c r="G500" i="14"/>
  <c r="G494" i="14"/>
  <c r="G486" i="14"/>
  <c r="G479" i="14"/>
  <c r="G472" i="14"/>
  <c r="G464" i="14"/>
  <c r="G458" i="14"/>
  <c r="G451" i="14"/>
  <c r="G443" i="14"/>
  <c r="G436" i="14"/>
  <c r="G430" i="14"/>
  <c r="G422" i="14"/>
  <c r="G415" i="14"/>
  <c r="G408" i="14"/>
  <c r="G400" i="14"/>
  <c r="G394" i="14"/>
  <c r="G387" i="14"/>
  <c r="G379" i="14"/>
  <c r="G372" i="14"/>
  <c r="G366" i="14"/>
  <c r="G358" i="14"/>
  <c r="G351" i="14"/>
  <c r="G344" i="14"/>
  <c r="G336" i="14"/>
  <c r="G330" i="14"/>
  <c r="G323" i="14"/>
  <c r="G315" i="14"/>
  <c r="G308" i="14"/>
  <c r="G302" i="14"/>
  <c r="G294" i="14"/>
  <c r="G287" i="14"/>
  <c r="G280" i="14"/>
  <c r="G272" i="14"/>
  <c r="G266" i="14"/>
  <c r="G259" i="14"/>
  <c r="G251" i="14"/>
  <c r="G244" i="14"/>
  <c r="G238" i="14"/>
  <c r="G230" i="14"/>
  <c r="G223" i="14"/>
  <c r="G216" i="14"/>
  <c r="G208" i="14"/>
  <c r="G202" i="14"/>
  <c r="G195" i="14"/>
  <c r="G187" i="14"/>
  <c r="G180" i="14"/>
  <c r="G174" i="14"/>
  <c r="G1886" i="14"/>
  <c r="G1722" i="14"/>
  <c r="G1642" i="14"/>
  <c r="G1613" i="14"/>
  <c r="G1587" i="14"/>
  <c r="G1576" i="14"/>
  <c r="G1549" i="14"/>
  <c r="G1536" i="14"/>
  <c r="G1499" i="14"/>
  <c r="G1472" i="14"/>
  <c r="G1461" i="14"/>
  <c r="G1435" i="14"/>
  <c r="G1412" i="14"/>
  <c r="G1373" i="14"/>
  <c r="G1336" i="14"/>
  <c r="G1309" i="14"/>
  <c r="G1263" i="14"/>
  <c r="G1241" i="14"/>
  <c r="G1217" i="14"/>
  <c r="G1207" i="14"/>
  <c r="G1199" i="14"/>
  <c r="G1189" i="14"/>
  <c r="G1170" i="14"/>
  <c r="G1159" i="14"/>
  <c r="G1142" i="14"/>
  <c r="G1131" i="14"/>
  <c r="G1122" i="14"/>
  <c r="G1094" i="14"/>
  <c r="G1074" i="14"/>
  <c r="G1057" i="14"/>
  <c r="G1038" i="14"/>
  <c r="G1013" i="14"/>
  <c r="G979" i="14"/>
  <c r="G928" i="14"/>
  <c r="G1907" i="14"/>
  <c r="G1850" i="14"/>
  <c r="G1831" i="14"/>
  <c r="G1792" i="14"/>
  <c r="G1759" i="14"/>
  <c r="G1739" i="14"/>
  <c r="G1706" i="14"/>
  <c r="G1668" i="14"/>
  <c r="G1295" i="14"/>
  <c r="G1285" i="14"/>
  <c r="G1261" i="14"/>
  <c r="G1021" i="14"/>
  <c r="G961" i="14"/>
  <c r="G926" i="14"/>
  <c r="G901" i="14"/>
  <c r="G161" i="14"/>
  <c r="G155" i="14"/>
  <c r="G145" i="14"/>
  <c r="G1844" i="14"/>
  <c r="G1751" i="14"/>
  <c r="G1692" i="14"/>
  <c r="G1662" i="14"/>
  <c r="G1635" i="14"/>
  <c r="G1547" i="14"/>
  <c r="G1507" i="14"/>
  <c r="G1395" i="14"/>
  <c r="G1355" i="14"/>
  <c r="G1269" i="14"/>
  <c r="G1232" i="14"/>
  <c r="G1213" i="14"/>
  <c r="G1130" i="14"/>
  <c r="G1099" i="14"/>
  <c r="G1007" i="14"/>
  <c r="G975" i="14"/>
  <c r="G949" i="14"/>
  <c r="G932" i="14"/>
  <c r="G917" i="14"/>
  <c r="G862" i="14"/>
  <c r="G838" i="14"/>
  <c r="G815" i="14"/>
  <c r="G776" i="14"/>
  <c r="G752" i="14"/>
  <c r="G730" i="14"/>
  <c r="G691" i="14"/>
  <c r="G667" i="14"/>
  <c r="G644" i="14"/>
  <c r="G606" i="14"/>
  <c r="G582" i="14"/>
  <c r="G559" i="14"/>
  <c r="G520" i="14"/>
  <c r="G496" i="14"/>
  <c r="G474" i="14"/>
  <c r="G435" i="14"/>
  <c r="G411" i="14"/>
  <c r="G388" i="14"/>
  <c r="G350" i="14"/>
  <c r="G326" i="14"/>
  <c r="G303" i="14"/>
  <c r="G264" i="14"/>
  <c r="G240" i="14"/>
  <c r="G218" i="14"/>
  <c r="G179" i="14"/>
  <c r="G123" i="14"/>
  <c r="G107" i="14"/>
  <c r="G91" i="14"/>
  <c r="G75" i="14"/>
  <c r="G59" i="14"/>
  <c r="G43" i="14"/>
  <c r="G27" i="14"/>
  <c r="G1943" i="14"/>
  <c r="G1843" i="14"/>
  <c r="G1784" i="14"/>
  <c r="G1611" i="14"/>
  <c r="G1568" i="14"/>
  <c r="G1459" i="14"/>
  <c r="G1416" i="14"/>
  <c r="G1307" i="14"/>
  <c r="G1248" i="14"/>
  <c r="G1178" i="14"/>
  <c r="G1146" i="14"/>
  <c r="G1063" i="14"/>
  <c r="G947" i="14"/>
  <c r="G931" i="14"/>
  <c r="G899" i="14"/>
  <c r="G888" i="14"/>
  <c r="G874" i="14"/>
  <c r="G851" i="14"/>
  <c r="G811" i="14"/>
  <c r="G788" i="14"/>
  <c r="G766" i="14"/>
  <c r="G726" i="14"/>
  <c r="G703" i="14"/>
  <c r="G680" i="14"/>
  <c r="G640" i="14"/>
  <c r="G618" i="14"/>
  <c r="G595" i="14"/>
  <c r="G555" i="14"/>
  <c r="G532" i="14"/>
  <c r="G510" i="14"/>
  <c r="G470" i="14"/>
  <c r="G447" i="14"/>
  <c r="G424" i="14"/>
  <c r="G384" i="14"/>
  <c r="G362" i="14"/>
  <c r="G339" i="14"/>
  <c r="G299" i="14"/>
  <c r="G276" i="14"/>
  <c r="G254" i="14"/>
  <c r="G214" i="14"/>
  <c r="G191" i="14"/>
  <c r="G149" i="14"/>
  <c r="G2006" i="14"/>
  <c r="G1976" i="14"/>
  <c r="G1718" i="14"/>
  <c r="G1682" i="14"/>
  <c r="G1660" i="14"/>
  <c r="G1520" i="14"/>
  <c r="G1480" i="14"/>
  <c r="G1369" i="14"/>
  <c r="G1328" i="14"/>
  <c r="G1194" i="14"/>
  <c r="G1110" i="14"/>
  <c r="G1079" i="14"/>
  <c r="G1033" i="14"/>
  <c r="G1018" i="14"/>
  <c r="G1002" i="14"/>
  <c r="G887" i="14"/>
  <c r="G847" i="14"/>
  <c r="G824" i="14"/>
  <c r="G800" i="14"/>
  <c r="G762" i="14"/>
  <c r="G739" i="14"/>
  <c r="G715" i="14"/>
  <c r="G676" i="14"/>
  <c r="G654" i="14"/>
  <c r="G630" i="14"/>
  <c r="G591" i="14"/>
  <c r="G568" i="14"/>
  <c r="G544" i="14"/>
  <c r="G506" i="14"/>
  <c r="G483" i="14"/>
  <c r="G459" i="14"/>
  <c r="G420" i="14"/>
  <c r="G398" i="14"/>
  <c r="G374" i="14"/>
  <c r="G335" i="14"/>
  <c r="G312" i="14"/>
  <c r="G288" i="14"/>
  <c r="G250" i="14"/>
  <c r="G227" i="14"/>
  <c r="G203" i="14"/>
  <c r="G158" i="14"/>
  <c r="G131" i="14"/>
  <c r="G115" i="14"/>
  <c r="G99" i="14"/>
  <c r="G83" i="14"/>
  <c r="G67" i="14"/>
  <c r="G51" i="14"/>
  <c r="G35" i="14"/>
  <c r="G19" i="14"/>
  <c r="G1866" i="14"/>
  <c r="G1842" i="14"/>
  <c r="G1605" i="14"/>
  <c r="G1497" i="14"/>
  <c r="G1455" i="14"/>
  <c r="G1344" i="14"/>
  <c r="G1301" i="14"/>
  <c r="G1206" i="14"/>
  <c r="G1174" i="14"/>
  <c r="G1093" i="14"/>
  <c r="G1061" i="14"/>
  <c r="G1045" i="14"/>
  <c r="G1028" i="14"/>
  <c r="G913" i="14"/>
  <c r="G898" i="14"/>
  <c r="G883" i="14"/>
  <c r="G872" i="14"/>
  <c r="G832" i="14"/>
  <c r="G810" i="14"/>
  <c r="G787" i="14"/>
  <c r="G747" i="14"/>
  <c r="G724" i="14"/>
  <c r="G702" i="14"/>
  <c r="G662" i="14"/>
  <c r="G639" i="14"/>
  <c r="G616" i="14"/>
  <c r="G576" i="14"/>
  <c r="G554" i="14"/>
  <c r="G531" i="14"/>
  <c r="G1962" i="14"/>
  <c r="G1918" i="14"/>
  <c r="G1860" i="14"/>
  <c r="G1535" i="14"/>
  <c r="G1443" i="14"/>
  <c r="G1341" i="14"/>
  <c r="G1195" i="14"/>
  <c r="G1121" i="14"/>
  <c r="G1051" i="14"/>
  <c r="G1008" i="14"/>
  <c r="G939" i="14"/>
  <c r="G897" i="14"/>
  <c r="G854" i="14"/>
  <c r="G803" i="14"/>
  <c r="G746" i="14"/>
  <c r="G694" i="14"/>
  <c r="G655" i="14"/>
  <c r="G638" i="14"/>
  <c r="G598" i="14"/>
  <c r="G547" i="14"/>
  <c r="G475" i="14"/>
  <c r="G456" i="14"/>
  <c r="G410" i="14"/>
  <c r="G392" i="14"/>
  <c r="G346" i="14"/>
  <c r="G328" i="14"/>
  <c r="G282" i="14"/>
  <c r="G262" i="14"/>
  <c r="G198" i="14"/>
  <c r="G154" i="14"/>
  <c r="G121" i="14"/>
  <c r="G89" i="14"/>
  <c r="G57" i="14"/>
  <c r="G25" i="14"/>
  <c r="G698" i="14"/>
  <c r="G646" i="14"/>
  <c r="G590" i="14"/>
  <c r="G538" i="14"/>
  <c r="G432" i="14"/>
  <c r="G368" i="14"/>
  <c r="G304" i="14"/>
  <c r="G286" i="14"/>
  <c r="G239" i="14"/>
  <c r="G222" i="14"/>
  <c r="G137" i="14"/>
  <c r="G105" i="14"/>
  <c r="G41" i="14"/>
  <c r="G1884" i="14"/>
  <c r="G1037" i="14"/>
  <c r="G925" i="14"/>
  <c r="G624" i="14"/>
  <c r="G516" i="14"/>
  <c r="G448" i="14"/>
  <c r="G403" i="14"/>
  <c r="G383" i="14"/>
  <c r="G235" i="14"/>
  <c r="G171" i="14"/>
  <c r="G147" i="14"/>
  <c r="G126" i="14"/>
  <c r="G94" i="14"/>
  <c r="G49" i="14"/>
  <c r="G30" i="14"/>
  <c r="G17" i="14"/>
  <c r="G1035" i="14"/>
  <c r="G880" i="14"/>
  <c r="G808" i="14"/>
  <c r="G768" i="14"/>
  <c r="G660" i="14"/>
  <c r="G552" i="14"/>
  <c r="G512" i="14"/>
  <c r="G480" i="14"/>
  <c r="G416" i="14"/>
  <c r="G352" i="14"/>
  <c r="G186" i="14"/>
  <c r="G134" i="14"/>
  <c r="G38" i="14"/>
  <c r="G1919" i="14"/>
  <c r="G1009" i="14"/>
  <c r="G843" i="14"/>
  <c r="G712" i="14"/>
  <c r="G603" i="14"/>
  <c r="G495" i="14"/>
  <c r="G414" i="14"/>
  <c r="G347" i="14"/>
  <c r="G200" i="14"/>
  <c r="G122" i="14"/>
  <c r="G58" i="14"/>
  <c r="G822" i="14"/>
  <c r="G675" i="14"/>
  <c r="G584" i="14"/>
  <c r="G446" i="14"/>
  <c r="G427" i="14"/>
  <c r="G382" i="14"/>
  <c r="G363" i="14"/>
  <c r="G318" i="14"/>
  <c r="G298" i="14"/>
  <c r="G170" i="14"/>
  <c r="G47" i="14"/>
  <c r="G1804" i="14"/>
  <c r="G1764" i="14"/>
  <c r="G1716" i="14"/>
  <c r="G1597" i="14"/>
  <c r="G1433" i="14"/>
  <c r="G1405" i="14"/>
  <c r="G1167" i="14"/>
  <c r="G1026" i="14"/>
  <c r="G957" i="14"/>
  <c r="G916" i="14"/>
  <c r="G836" i="14"/>
  <c r="G798" i="14"/>
  <c r="G782" i="14"/>
  <c r="G688" i="14"/>
  <c r="G672" i="14"/>
  <c r="G634" i="14"/>
  <c r="G580" i="14"/>
  <c r="G542" i="14"/>
  <c r="G526" i="14"/>
  <c r="G490" i="14"/>
  <c r="G426" i="14"/>
  <c r="G406" i="14"/>
  <c r="G360" i="14"/>
  <c r="G342" i="14"/>
  <c r="G296" i="14"/>
  <c r="G278" i="14"/>
  <c r="G232" i="14"/>
  <c r="G212" i="14"/>
  <c r="G165" i="14"/>
  <c r="G129" i="14"/>
  <c r="G110" i="14"/>
  <c r="G97" i="14"/>
  <c r="G78" i="14"/>
  <c r="G65" i="14"/>
  <c r="G46" i="14"/>
  <c r="G33" i="14"/>
  <c r="G1928" i="14"/>
  <c r="G1967" i="14"/>
  <c r="G1899" i="14"/>
  <c r="G1856" i="14"/>
  <c r="G1711" i="14"/>
  <c r="G1557" i="14"/>
  <c r="G1469" i="14"/>
  <c r="G1365" i="14"/>
  <c r="G1243" i="14"/>
  <c r="G1215" i="14"/>
  <c r="G1138" i="14"/>
  <c r="G1071" i="14"/>
  <c r="G1043" i="14"/>
  <c r="G1000" i="14"/>
  <c r="G981" i="14"/>
  <c r="G935" i="14"/>
  <c r="G892" i="14"/>
  <c r="G868" i="14"/>
  <c r="G816" i="14"/>
  <c r="G760" i="14"/>
  <c r="G708" i="14"/>
  <c r="G670" i="14"/>
  <c r="G651" i="14"/>
  <c r="G612" i="14"/>
  <c r="G560" i="14"/>
  <c r="G504" i="14"/>
  <c r="G440" i="14"/>
  <c r="G376" i="14"/>
  <c r="G356" i="14"/>
  <c r="G310" i="14"/>
  <c r="G292" i="14"/>
  <c r="G246" i="14"/>
  <c r="G228" i="14"/>
  <c r="G182" i="14"/>
  <c r="G142" i="14"/>
  <c r="G118" i="14"/>
  <c r="G86" i="14"/>
  <c r="G54" i="14"/>
  <c r="G22" i="14"/>
  <c r="G1803" i="14"/>
  <c r="G1529" i="14"/>
  <c r="G1429" i="14"/>
  <c r="G1186" i="14"/>
  <c r="G1117" i="14"/>
  <c r="G999" i="14"/>
  <c r="G956" i="14"/>
  <c r="G909" i="14"/>
  <c r="G891" i="14"/>
  <c r="G852" i="14"/>
  <c r="G795" i="14"/>
  <c r="G744" i="14"/>
  <c r="G704" i="14"/>
  <c r="G687" i="14"/>
  <c r="G648" i="14"/>
  <c r="G596" i="14"/>
  <c r="G539" i="14"/>
  <c r="G454" i="14"/>
  <c r="G390" i="14"/>
  <c r="G371" i="14"/>
  <c r="G324" i="14"/>
  <c r="G307" i="14"/>
  <c r="G260" i="14"/>
  <c r="G243" i="14"/>
  <c r="G196" i="14"/>
  <c r="G176" i="14"/>
  <c r="G153" i="14"/>
  <c r="G138" i="14"/>
  <c r="G106" i="14"/>
  <c r="G74" i="14"/>
  <c r="G42" i="14"/>
  <c r="G1593" i="14"/>
  <c r="G1492" i="14"/>
  <c r="G1331" i="14"/>
  <c r="G1165" i="14"/>
  <c r="G1089" i="14"/>
  <c r="G1019" i="14"/>
  <c r="G976" i="14"/>
  <c r="G831" i="14"/>
  <c r="G779" i="14"/>
  <c r="G740" i="14"/>
  <c r="G723" i="14"/>
  <c r="G683" i="14"/>
  <c r="G632" i="14"/>
  <c r="G575" i="14"/>
  <c r="G523" i="14"/>
  <c r="G488" i="14"/>
  <c r="G468" i="14"/>
  <c r="G404" i="14"/>
  <c r="G340" i="14"/>
  <c r="G320" i="14"/>
  <c r="G275" i="14"/>
  <c r="G256" i="14"/>
  <c r="G211" i="14"/>
  <c r="G192" i="14"/>
  <c r="G163" i="14"/>
  <c r="G127" i="14"/>
  <c r="G95" i="14"/>
  <c r="G63" i="14"/>
  <c r="G31" i="14"/>
  <c r="G1987" i="14"/>
  <c r="G1750" i="14"/>
  <c r="G1584" i="14"/>
  <c r="G1556" i="14"/>
  <c r="G1392" i="14"/>
  <c r="G1267" i="14"/>
  <c r="G1236" i="14"/>
  <c r="G1158" i="14"/>
  <c r="G1137" i="14"/>
  <c r="G1041" i="14"/>
  <c r="G994" i="14"/>
  <c r="G974" i="14"/>
  <c r="G884" i="14"/>
  <c r="G867" i="14"/>
  <c r="G774" i="14"/>
  <c r="G758" i="14"/>
  <c r="G719" i="14"/>
  <c r="G666" i="14"/>
  <c r="G627" i="14"/>
  <c r="G611" i="14"/>
  <c r="G518" i="14"/>
  <c r="G502" i="14"/>
  <c r="G484" i="14"/>
  <c r="G438" i="14"/>
  <c r="G419" i="14"/>
  <c r="G355" i="14"/>
  <c r="G291" i="14"/>
  <c r="G271" i="14"/>
  <c r="G224" i="14"/>
  <c r="G207" i="14"/>
  <c r="G117" i="14"/>
  <c r="G85" i="14"/>
  <c r="G53" i="14"/>
  <c r="G21" i="14"/>
  <c r="G1698" i="14"/>
  <c r="G1620" i="14"/>
  <c r="G1519" i="14"/>
  <c r="G1357" i="14"/>
  <c r="G1185" i="14"/>
  <c r="G1109" i="14"/>
  <c r="G969" i="14"/>
  <c r="G950" i="14"/>
  <c r="G846" i="14"/>
  <c r="G794" i="14"/>
  <c r="G755" i="14"/>
  <c r="G736" i="14"/>
  <c r="G499" i="14"/>
  <c r="G452" i="14"/>
  <c r="G175" i="14"/>
  <c r="G73" i="14"/>
  <c r="G1790" i="14"/>
  <c r="G1647" i="14"/>
  <c r="G1583" i="14"/>
  <c r="G1421" i="14"/>
  <c r="G1320" i="14"/>
  <c r="G1293" i="14"/>
  <c r="G1260" i="14"/>
  <c r="G1157" i="14"/>
  <c r="G906" i="14"/>
  <c r="G830" i="14"/>
  <c r="G790" i="14"/>
  <c r="G772" i="14"/>
  <c r="G734" i="14"/>
  <c r="G682" i="14"/>
  <c r="G574" i="14"/>
  <c r="G534" i="14"/>
  <c r="G467" i="14"/>
  <c r="G319" i="14"/>
  <c r="G255" i="14"/>
  <c r="G190" i="14"/>
  <c r="G113" i="14"/>
  <c r="G81" i="14"/>
  <c r="G62" i="14"/>
  <c r="G1483" i="14"/>
  <c r="G1384" i="14"/>
  <c r="G1257" i="14"/>
  <c r="G1202" i="14"/>
  <c r="G1082" i="14"/>
  <c r="G1012" i="14"/>
  <c r="G993" i="14"/>
  <c r="G923" i="14"/>
  <c r="G864" i="14"/>
  <c r="G826" i="14"/>
  <c r="G718" i="14"/>
  <c r="G608" i="14"/>
  <c r="G570" i="14"/>
  <c r="G463" i="14"/>
  <c r="G399" i="14"/>
  <c r="G334" i="14"/>
  <c r="G270" i="14"/>
  <c r="G206" i="14"/>
  <c r="G159" i="14"/>
  <c r="G102" i="14"/>
  <c r="G70" i="14"/>
  <c r="G1774" i="14"/>
  <c r="G1544" i="14"/>
  <c r="G1444" i="14"/>
  <c r="G1224" i="14"/>
  <c r="G1127" i="14"/>
  <c r="G1053" i="14"/>
  <c r="G942" i="14"/>
  <c r="G859" i="14"/>
  <c r="G804" i="14"/>
  <c r="G751" i="14"/>
  <c r="G696" i="14"/>
  <c r="G587" i="14"/>
  <c r="G548" i="14"/>
  <c r="G478" i="14"/>
  <c r="G431" i="14"/>
  <c r="G367" i="14"/>
  <c r="G283" i="14"/>
  <c r="G219" i="14"/>
  <c r="G90" i="14"/>
  <c r="G26" i="14"/>
  <c r="G1508" i="14"/>
  <c r="G1407" i="14"/>
  <c r="G1316" i="14"/>
  <c r="G1281" i="14"/>
  <c r="G1101" i="14"/>
  <c r="G1027" i="14"/>
  <c r="G984" i="14"/>
  <c r="G966" i="14"/>
  <c r="G879" i="14"/>
  <c r="G840" i="14"/>
  <c r="G783" i="14"/>
  <c r="G731" i="14"/>
  <c r="G623" i="14"/>
  <c r="G566" i="14"/>
  <c r="G527" i="14"/>
  <c r="G491" i="14"/>
  <c r="G234" i="14"/>
  <c r="G111" i="14"/>
  <c r="G79" i="14"/>
  <c r="G1149" i="14"/>
  <c r="G875" i="14"/>
  <c r="G659" i="14"/>
  <c r="G442" i="14"/>
  <c r="G248" i="14"/>
  <c r="G1730" i="14"/>
  <c r="G983" i="14"/>
  <c r="G331" i="14"/>
  <c r="G143" i="14"/>
  <c r="G1256" i="14"/>
  <c r="G941" i="14"/>
  <c r="G1471" i="14"/>
  <c r="G858" i="14"/>
  <c r="G767" i="14"/>
  <c r="G1223" i="14"/>
  <c r="G619" i="14"/>
  <c r="G69" i="14"/>
  <c r="G1073" i="14"/>
  <c r="G819" i="14"/>
  <c r="G602" i="14"/>
  <c r="G395" i="14"/>
  <c r="G563" i="14"/>
  <c r="G37" i="14"/>
  <c r="G511" i="14"/>
  <c r="G314" i="14"/>
  <c r="G133" i="14"/>
  <c r="G710" i="14"/>
  <c r="G1572" i="14"/>
  <c r="G1379" i="14"/>
  <c r="G378" i="14"/>
  <c r="G184" i="14"/>
  <c r="G922" i="14"/>
  <c r="G462" i="14"/>
  <c r="G267" i="14"/>
  <c r="G101" i="14"/>
  <c r="Y3" i="19"/>
  <c r="BH6" i="11"/>
  <c r="H14" i="14"/>
  <c r="J13" i="9"/>
  <c r="AY13" i="11"/>
  <c r="W10" i="11" s="1"/>
  <c r="D15" i="8"/>
  <c r="B115" i="24" a="1"/>
  <c r="H23" i="20" l="1"/>
  <c r="M23" i="20" s="1"/>
  <c r="V11" i="11"/>
  <c r="B115" i="24"/>
  <c r="I2012" i="10"/>
  <c r="I2004" i="10"/>
  <c r="I1996" i="10"/>
  <c r="I1988" i="10"/>
  <c r="I1980" i="10"/>
  <c r="I1972" i="10"/>
  <c r="I1964" i="10"/>
  <c r="I1957" i="10"/>
  <c r="I1948" i="10"/>
  <c r="I1940" i="10"/>
  <c r="I1932" i="10"/>
  <c r="I2011" i="10"/>
  <c r="I2003" i="10"/>
  <c r="I1995" i="10"/>
  <c r="I1987" i="10"/>
  <c r="I1979" i="10"/>
  <c r="I1971" i="10"/>
  <c r="I1963" i="10"/>
  <c r="I1953" i="10"/>
  <c r="I1945" i="10"/>
  <c r="I1937" i="10"/>
  <c r="I2010" i="10"/>
  <c r="I2002" i="10"/>
  <c r="I1994" i="10"/>
  <c r="I1986" i="10"/>
  <c r="I1978" i="10"/>
  <c r="I1970" i="10"/>
  <c r="I1962" i="10"/>
  <c r="I1956" i="10"/>
  <c r="I1950" i="10"/>
  <c r="I1942" i="10"/>
  <c r="I1934" i="10"/>
  <c r="I2009" i="10"/>
  <c r="I2001" i="10"/>
  <c r="I1993" i="10"/>
  <c r="I1985" i="10"/>
  <c r="I1977" i="10"/>
  <c r="I1969" i="10"/>
  <c r="I1961" i="10"/>
  <c r="I1947" i="10"/>
  <c r="I1939" i="10"/>
  <c r="I2016" i="10"/>
  <c r="I2008" i="10"/>
  <c r="I2000" i="10"/>
  <c r="I1992" i="10"/>
  <c r="I1984" i="10"/>
  <c r="I1976" i="10"/>
  <c r="I1968" i="10"/>
  <c r="I1960" i="10"/>
  <c r="I1955" i="10"/>
  <c r="I1952" i="10"/>
  <c r="I1944" i="10"/>
  <c r="I1936" i="10"/>
  <c r="I2015" i="10"/>
  <c r="I2007" i="10"/>
  <c r="I1999" i="10"/>
  <c r="I1991" i="10"/>
  <c r="I1983" i="10"/>
  <c r="I1975" i="10"/>
  <c r="I1967" i="10"/>
  <c r="I1959" i="10"/>
  <c r="I1949" i="10"/>
  <c r="I1941" i="10"/>
  <c r="I1933" i="10"/>
  <c r="I2014" i="10"/>
  <c r="I2006" i="10"/>
  <c r="I1998" i="10"/>
  <c r="I1990" i="10"/>
  <c r="I1982" i="10"/>
  <c r="I1974" i="10"/>
  <c r="I1966" i="10"/>
  <c r="I1958" i="10"/>
  <c r="I1954" i="10"/>
  <c r="I1946" i="10"/>
  <c r="I1938" i="10"/>
  <c r="I1931" i="10"/>
  <c r="I1930" i="10"/>
  <c r="I1929" i="10"/>
  <c r="I1928" i="10"/>
  <c r="I1927" i="10"/>
  <c r="I1926" i="10"/>
  <c r="I1925" i="10"/>
  <c r="I1924" i="10"/>
  <c r="I1923" i="10"/>
  <c r="I1922" i="10"/>
  <c r="I1921" i="10"/>
  <c r="I1920" i="10"/>
  <c r="I1919" i="10"/>
  <c r="I1918" i="10"/>
  <c r="I1917" i="10"/>
  <c r="I1916" i="10"/>
  <c r="I1915" i="10"/>
  <c r="I1914" i="10"/>
  <c r="I1913" i="10"/>
  <c r="I1912" i="10"/>
  <c r="I1911" i="10"/>
  <c r="I1910" i="10"/>
  <c r="I1909" i="10"/>
  <c r="I1908" i="10"/>
  <c r="I1907" i="10"/>
  <c r="I1906" i="10"/>
  <c r="I1905" i="10"/>
  <c r="I1904" i="10"/>
  <c r="I1903" i="10"/>
  <c r="I1902" i="10"/>
  <c r="I1901" i="10"/>
  <c r="I1900" i="10"/>
  <c r="I1899" i="10"/>
  <c r="I1898" i="10"/>
  <c r="I1897" i="10"/>
  <c r="I1896" i="10"/>
  <c r="I1895" i="10"/>
  <c r="I1894" i="10"/>
  <c r="I1893" i="10"/>
  <c r="I1892" i="10"/>
  <c r="I1891" i="10"/>
  <c r="I1890" i="10"/>
  <c r="I1889" i="10"/>
  <c r="I1888" i="10"/>
  <c r="I1887" i="10"/>
  <c r="I1886" i="10"/>
  <c r="I1885" i="10"/>
  <c r="I1884" i="10"/>
  <c r="I1883" i="10"/>
  <c r="I1882" i="10"/>
  <c r="I1881" i="10"/>
  <c r="I1880" i="10"/>
  <c r="I1879" i="10"/>
  <c r="I1878" i="10"/>
  <c r="I1877" i="10"/>
  <c r="I1876" i="10"/>
  <c r="I1875" i="10"/>
  <c r="I1874" i="10"/>
  <c r="I1873" i="10"/>
  <c r="I1872" i="10"/>
  <c r="I1871" i="10"/>
  <c r="I1870" i="10"/>
  <c r="I1869" i="10"/>
  <c r="I1868" i="10"/>
  <c r="I1867" i="10"/>
  <c r="I1866" i="10"/>
  <c r="I1865" i="10"/>
  <c r="I1864" i="10"/>
  <c r="I1863" i="10"/>
  <c r="I1862" i="10"/>
  <c r="I1861" i="10"/>
  <c r="I1860" i="10"/>
  <c r="I1859" i="10"/>
  <c r="I1858" i="10"/>
  <c r="I1857" i="10"/>
  <c r="I1856" i="10"/>
  <c r="I1855" i="10"/>
  <c r="I1854" i="10"/>
  <c r="I1853" i="10"/>
  <c r="I1852" i="10"/>
  <c r="I1851" i="10"/>
  <c r="I1850" i="10"/>
  <c r="I1849" i="10"/>
  <c r="I1848" i="10"/>
  <c r="I1847" i="10"/>
  <c r="I1846" i="10"/>
  <c r="I1845" i="10"/>
  <c r="I1844" i="10"/>
  <c r="I1843" i="10"/>
  <c r="I1842" i="10"/>
  <c r="I1841" i="10"/>
  <c r="I1840" i="10"/>
  <c r="I1839" i="10"/>
  <c r="I1838" i="10"/>
  <c r="I1981" i="10"/>
  <c r="I1943" i="10"/>
  <c r="I1973" i="10"/>
  <c r="I1837" i="10"/>
  <c r="I1836" i="10"/>
  <c r="I1835" i="10"/>
  <c r="I1834" i="10"/>
  <c r="I1833" i="10"/>
  <c r="I1832" i="10"/>
  <c r="I1831" i="10"/>
  <c r="I1830" i="10"/>
  <c r="I1829" i="10"/>
  <c r="I1828" i="10"/>
  <c r="I1827" i="10"/>
  <c r="I1826" i="10"/>
  <c r="I1825" i="10"/>
  <c r="I1824" i="10"/>
  <c r="I1823" i="10"/>
  <c r="I1822" i="10"/>
  <c r="I1821" i="10"/>
  <c r="I1820" i="10"/>
  <c r="I1819" i="10"/>
  <c r="I1818" i="10"/>
  <c r="I1817" i="10"/>
  <c r="I1816" i="10"/>
  <c r="I1815" i="10"/>
  <c r="I1814" i="10"/>
  <c r="I1813" i="10"/>
  <c r="I1812" i="10"/>
  <c r="I1811" i="10"/>
  <c r="I1810" i="10"/>
  <c r="I1809" i="10"/>
  <c r="I1808" i="10"/>
  <c r="I1807" i="10"/>
  <c r="I1806" i="10"/>
  <c r="I1805" i="10"/>
  <c r="I1804" i="10"/>
  <c r="I1803" i="10"/>
  <c r="I1802" i="10"/>
  <c r="I1801" i="10"/>
  <c r="I1800" i="10"/>
  <c r="I1799" i="10"/>
  <c r="I1798" i="10"/>
  <c r="I1797" i="10"/>
  <c r="I1796" i="10"/>
  <c r="I1795" i="10"/>
  <c r="I1794" i="10"/>
  <c r="I1793" i="10"/>
  <c r="I1792" i="10"/>
  <c r="I1791" i="10"/>
  <c r="I1790" i="10"/>
  <c r="I1789" i="10"/>
  <c r="I1788" i="10"/>
  <c r="I1787" i="10"/>
  <c r="I1786" i="10"/>
  <c r="I1785" i="10"/>
  <c r="I1784" i="10"/>
  <c r="I1783" i="10"/>
  <c r="I1782" i="10"/>
  <c r="I1781" i="10"/>
  <c r="I1780" i="10"/>
  <c r="I1779" i="10"/>
  <c r="I1778" i="10"/>
  <c r="I1777" i="10"/>
  <c r="I1776" i="10"/>
  <c r="I1775" i="10"/>
  <c r="I1774" i="10"/>
  <c r="I1965" i="10"/>
  <c r="I1935" i="10"/>
  <c r="I2013" i="10"/>
  <c r="I2005" i="10"/>
  <c r="I1951" i="10"/>
  <c r="I1997" i="10"/>
  <c r="I1773" i="10"/>
  <c r="I1770" i="10"/>
  <c r="I1766" i="10"/>
  <c r="I1765" i="10"/>
  <c r="I1764" i="10"/>
  <c r="I1763" i="10"/>
  <c r="I1762" i="10"/>
  <c r="I1761" i="10"/>
  <c r="I1760" i="10"/>
  <c r="I1759" i="10"/>
  <c r="I1758" i="10"/>
  <c r="I1757" i="10"/>
  <c r="I1756" i="10"/>
  <c r="I1755" i="10"/>
  <c r="I1754" i="10"/>
  <c r="I1753" i="10"/>
  <c r="I1752" i="10"/>
  <c r="I1751" i="10"/>
  <c r="I1750" i="10"/>
  <c r="I1749" i="10"/>
  <c r="I1748" i="10"/>
  <c r="I1747" i="10"/>
  <c r="I1746" i="10"/>
  <c r="I1745" i="10"/>
  <c r="I1744" i="10"/>
  <c r="I1743" i="10"/>
  <c r="I1742" i="10"/>
  <c r="I1741" i="10"/>
  <c r="I1740" i="10"/>
  <c r="I1739" i="10"/>
  <c r="I1738" i="10"/>
  <c r="I1737" i="10"/>
  <c r="I1736" i="10"/>
  <c r="I1735" i="10"/>
  <c r="I1734" i="10"/>
  <c r="I1733" i="10"/>
  <c r="I1732" i="10"/>
  <c r="I1731" i="10"/>
  <c r="I1730" i="10"/>
  <c r="I1729" i="10"/>
  <c r="I1728" i="10"/>
  <c r="I1727" i="10"/>
  <c r="I1726" i="10"/>
  <c r="I1725" i="10"/>
  <c r="I1724" i="10"/>
  <c r="I1723" i="10"/>
  <c r="I1722" i="10"/>
  <c r="I1721" i="10"/>
  <c r="I1720" i="10"/>
  <c r="I1719" i="10"/>
  <c r="I1718" i="10"/>
  <c r="I1717" i="10"/>
  <c r="I1716" i="10"/>
  <c r="I1715" i="10"/>
  <c r="I1714" i="10"/>
  <c r="I1713" i="10"/>
  <c r="I1712" i="10"/>
  <c r="I1711" i="10"/>
  <c r="I1710" i="10"/>
  <c r="I1709" i="10"/>
  <c r="I1708" i="10"/>
  <c r="I1707" i="10"/>
  <c r="I1706" i="10"/>
  <c r="I1705" i="10"/>
  <c r="I1704" i="10"/>
  <c r="I1703" i="10"/>
  <c r="I1702" i="10"/>
  <c r="I1701" i="10"/>
  <c r="I1700" i="10"/>
  <c r="I1699" i="10"/>
  <c r="I1698" i="10"/>
  <c r="I1697" i="10"/>
  <c r="I1696" i="10"/>
  <c r="I1695" i="10"/>
  <c r="I1694" i="10"/>
  <c r="I1693" i="10"/>
  <c r="I1692" i="10"/>
  <c r="I1691" i="10"/>
  <c r="I1690" i="10"/>
  <c r="I1689" i="10"/>
  <c r="I1688" i="10"/>
  <c r="I1687" i="10"/>
  <c r="I1686" i="10"/>
  <c r="I1685" i="10"/>
  <c r="I1684" i="10"/>
  <c r="I1683" i="10"/>
  <c r="I1682" i="10"/>
  <c r="I1681" i="10"/>
  <c r="I1680" i="10"/>
  <c r="I1679" i="10"/>
  <c r="I1678" i="10"/>
  <c r="I1677" i="10"/>
  <c r="I1676" i="10"/>
  <c r="I1675" i="10"/>
  <c r="I1674" i="10"/>
  <c r="I1673" i="10"/>
  <c r="I1672" i="10"/>
  <c r="I1671" i="10"/>
  <c r="I1670" i="10"/>
  <c r="I1669" i="10"/>
  <c r="I1668" i="10"/>
  <c r="I1667" i="10"/>
  <c r="I1666" i="10"/>
  <c r="I1665" i="10"/>
  <c r="I1664" i="10"/>
  <c r="I1663" i="10"/>
  <c r="I1662" i="10"/>
  <c r="I1661" i="10"/>
  <c r="I1660" i="10"/>
  <c r="I1659" i="10"/>
  <c r="I1658" i="10"/>
  <c r="I1657" i="10"/>
  <c r="I1656" i="10"/>
  <c r="I1655" i="10"/>
  <c r="I1654" i="10"/>
  <c r="I1653" i="10"/>
  <c r="I1652" i="10"/>
  <c r="I1651" i="10"/>
  <c r="I1650" i="10"/>
  <c r="I1649" i="10"/>
  <c r="I1648" i="10"/>
  <c r="I1647" i="10"/>
  <c r="I1646" i="10"/>
  <c r="I1645" i="10"/>
  <c r="I1644" i="10"/>
  <c r="I1643" i="10"/>
  <c r="I1642" i="10"/>
  <c r="I1641" i="10"/>
  <c r="I1640" i="10"/>
  <c r="I1639" i="10"/>
  <c r="I1638" i="10"/>
  <c r="I1989" i="10"/>
  <c r="I1772" i="10"/>
  <c r="I1767" i="10"/>
  <c r="I1768" i="10"/>
  <c r="I1769" i="10"/>
  <c r="I1633" i="10"/>
  <c r="I1625" i="10"/>
  <c r="I1617" i="10"/>
  <c r="I1630" i="10"/>
  <c r="I1622" i="10"/>
  <c r="I1614" i="10"/>
  <c r="I1635" i="10"/>
  <c r="I1627" i="10"/>
  <c r="I1619" i="10"/>
  <c r="I1632" i="10"/>
  <c r="I1624" i="10"/>
  <c r="I1616" i="10"/>
  <c r="I1637" i="10"/>
  <c r="I1629" i="10"/>
  <c r="I1621" i="10"/>
  <c r="I1613" i="10"/>
  <c r="I1611" i="10"/>
  <c r="I1610" i="10"/>
  <c r="I1609" i="10"/>
  <c r="I1608" i="10"/>
  <c r="I1607" i="10"/>
  <c r="I1606" i="10"/>
  <c r="I1605" i="10"/>
  <c r="I1604" i="10"/>
  <c r="I1603" i="10"/>
  <c r="I1602" i="10"/>
  <c r="I1601" i="10"/>
  <c r="I1600" i="10"/>
  <c r="I1599" i="10"/>
  <c r="I1598" i="10"/>
  <c r="I1597" i="10"/>
  <c r="I1596" i="10"/>
  <c r="I1595" i="10"/>
  <c r="I1594" i="10"/>
  <c r="I1593" i="10"/>
  <c r="I1592" i="10"/>
  <c r="I1591" i="10"/>
  <c r="I1590" i="10"/>
  <c r="I1589" i="10"/>
  <c r="I1588" i="10"/>
  <c r="I1587" i="10"/>
  <c r="I1586" i="10"/>
  <c r="I1585" i="10"/>
  <c r="I1584" i="10"/>
  <c r="I1583" i="10"/>
  <c r="I1582" i="10"/>
  <c r="I1581" i="10"/>
  <c r="I1580" i="10"/>
  <c r="I1579" i="10"/>
  <c r="I1578" i="10"/>
  <c r="I1577" i="10"/>
  <c r="I1576" i="10"/>
  <c r="I1575" i="10"/>
  <c r="I1574" i="10"/>
  <c r="I1573" i="10"/>
  <c r="I1572" i="10"/>
  <c r="I1571" i="10"/>
  <c r="I1570" i="10"/>
  <c r="I1569" i="10"/>
  <c r="I1568" i="10"/>
  <c r="I1567" i="10"/>
  <c r="I1566" i="10"/>
  <c r="I1565" i="10"/>
  <c r="I1564" i="10"/>
  <c r="I1563" i="10"/>
  <c r="I1562" i="10"/>
  <c r="I1561" i="10"/>
  <c r="I1560" i="10"/>
  <c r="I1559" i="10"/>
  <c r="I1558" i="10"/>
  <c r="I1557" i="10"/>
  <c r="I1556" i="10"/>
  <c r="I1555" i="10"/>
  <c r="I1554" i="10"/>
  <c r="I1553" i="10"/>
  <c r="I1552" i="10"/>
  <c r="I1551" i="10"/>
  <c r="I1550" i="10"/>
  <c r="I1549" i="10"/>
  <c r="I1548" i="10"/>
  <c r="I1547" i="10"/>
  <c r="I1546" i="10"/>
  <c r="I1545" i="10"/>
  <c r="I1544" i="10"/>
  <c r="I1543" i="10"/>
  <c r="I1542" i="10"/>
  <c r="I1541" i="10"/>
  <c r="I1540" i="10"/>
  <c r="I1539" i="10"/>
  <c r="I1538" i="10"/>
  <c r="I1537" i="10"/>
  <c r="I1536" i="10"/>
  <c r="I1535" i="10"/>
  <c r="I1534" i="10"/>
  <c r="I1533" i="10"/>
  <c r="I1532" i="10"/>
  <c r="I1531" i="10"/>
  <c r="I1530" i="10"/>
  <c r="I1529" i="10"/>
  <c r="I1528" i="10"/>
  <c r="I1527" i="10"/>
  <c r="I1526" i="10"/>
  <c r="I1525" i="10"/>
  <c r="I1524" i="10"/>
  <c r="I1523" i="10"/>
  <c r="I1522" i="10"/>
  <c r="I1521" i="10"/>
  <c r="I1520" i="10"/>
  <c r="I1519" i="10"/>
  <c r="I1518" i="10"/>
  <c r="I1517" i="10"/>
  <c r="I1516" i="10"/>
  <c r="I1515" i="10"/>
  <c r="I1514" i="10"/>
  <c r="I1513" i="10"/>
  <c r="I1512" i="10"/>
  <c r="I1511" i="10"/>
  <c r="I1510" i="10"/>
  <c r="I1509" i="10"/>
  <c r="I1508" i="10"/>
  <c r="I1507" i="10"/>
  <c r="I1506" i="10"/>
  <c r="I1505" i="10"/>
  <c r="I1504" i="10"/>
  <c r="I1503" i="10"/>
  <c r="I1502" i="10"/>
  <c r="I1501" i="10"/>
  <c r="I1500" i="10"/>
  <c r="I1499" i="10"/>
  <c r="I1498" i="10"/>
  <c r="I1497" i="10"/>
  <c r="I1496" i="10"/>
  <c r="I1495" i="10"/>
  <c r="I1494" i="10"/>
  <c r="I1493" i="10"/>
  <c r="I1492" i="10"/>
  <c r="I1491" i="10"/>
  <c r="I1490" i="10"/>
  <c r="I1489" i="10"/>
  <c r="I1488" i="10"/>
  <c r="I1487" i="10"/>
  <c r="I1486" i="10"/>
  <c r="I1485" i="10"/>
  <c r="I1484" i="10"/>
  <c r="I1483" i="10"/>
  <c r="I1482" i="10"/>
  <c r="I1481" i="10"/>
  <c r="I1480" i="10"/>
  <c r="I1479" i="10"/>
  <c r="I1478" i="10"/>
  <c r="I1477" i="10"/>
  <c r="I1476" i="10"/>
  <c r="I1475" i="10"/>
  <c r="I1474" i="10"/>
  <c r="I1473" i="10"/>
  <c r="I1472" i="10"/>
  <c r="I1471" i="10"/>
  <c r="I1470" i="10"/>
  <c r="I1469" i="10"/>
  <c r="I1468" i="10"/>
  <c r="I1467" i="10"/>
  <c r="I1466" i="10"/>
  <c r="I1465" i="10"/>
  <c r="I1464" i="10"/>
  <c r="I1463" i="10"/>
  <c r="I1462" i="10"/>
  <c r="I1461" i="10"/>
  <c r="I1634" i="10"/>
  <c r="I1626" i="10"/>
  <c r="I1618" i="10"/>
  <c r="I1631" i="10"/>
  <c r="I1623" i="10"/>
  <c r="I1615" i="10"/>
  <c r="I1612" i="10"/>
  <c r="I1628" i="10"/>
  <c r="I1771" i="10"/>
  <c r="I1620" i="10"/>
  <c r="I1460" i="10"/>
  <c r="I1459" i="10"/>
  <c r="I1458" i="10"/>
  <c r="I1457" i="10"/>
  <c r="I1456" i="10"/>
  <c r="I1455" i="10"/>
  <c r="I1454" i="10"/>
  <c r="I1453" i="10"/>
  <c r="I1452" i="10"/>
  <c r="I1451" i="10"/>
  <c r="I1450" i="10"/>
  <c r="I1449" i="10"/>
  <c r="I1448" i="10"/>
  <c r="I1447" i="10"/>
  <c r="I1446" i="10"/>
  <c r="I1445" i="10"/>
  <c r="I1444" i="10"/>
  <c r="I1443" i="10"/>
  <c r="I1442" i="10"/>
  <c r="I1441" i="10"/>
  <c r="I1440" i="10"/>
  <c r="I1439" i="10"/>
  <c r="I1438" i="10"/>
  <c r="I1437" i="10"/>
  <c r="I1436" i="10"/>
  <c r="I1435" i="10"/>
  <c r="I1434" i="10"/>
  <c r="I1433" i="10"/>
  <c r="I1432" i="10"/>
  <c r="I1431" i="10"/>
  <c r="I1430" i="10"/>
  <c r="I1429" i="10"/>
  <c r="I1428" i="10"/>
  <c r="I1427" i="10"/>
  <c r="I1426" i="10"/>
  <c r="I1425" i="10"/>
  <c r="I1424" i="10"/>
  <c r="I1423" i="10"/>
  <c r="I1422" i="10"/>
  <c r="I1421" i="10"/>
  <c r="I1420" i="10"/>
  <c r="I1419" i="10"/>
  <c r="I1418" i="10"/>
  <c r="I1417" i="10"/>
  <c r="I1416" i="10"/>
  <c r="I1415" i="10"/>
  <c r="I1414" i="10"/>
  <c r="I1413" i="10"/>
  <c r="I1412" i="10"/>
  <c r="I1411" i="10"/>
  <c r="I1410" i="10"/>
  <c r="I1409" i="10"/>
  <c r="I1408" i="10"/>
  <c r="I1407" i="10"/>
  <c r="I1406" i="10"/>
  <c r="I1405" i="10"/>
  <c r="I1404" i="10"/>
  <c r="I1403" i="10"/>
  <c r="I1402" i="10"/>
  <c r="I1401" i="10"/>
  <c r="I1400" i="10"/>
  <c r="I1399" i="10"/>
  <c r="I1398" i="10"/>
  <c r="I1397" i="10"/>
  <c r="I1396" i="10"/>
  <c r="I1395" i="10"/>
  <c r="I1394" i="10"/>
  <c r="I1393" i="10"/>
  <c r="I1392" i="10"/>
  <c r="I1391" i="10"/>
  <c r="I1390" i="10"/>
  <c r="I1389" i="10"/>
  <c r="I1388" i="10"/>
  <c r="I1387" i="10"/>
  <c r="I1386" i="10"/>
  <c r="I1385" i="10"/>
  <c r="I1384" i="10"/>
  <c r="I1383" i="10"/>
  <c r="I1382" i="10"/>
  <c r="I1381" i="10"/>
  <c r="I1380" i="10"/>
  <c r="I1379" i="10"/>
  <c r="I1378" i="10"/>
  <c r="I1377" i="10"/>
  <c r="I1376" i="10"/>
  <c r="I1375" i="10"/>
  <c r="I1374" i="10"/>
  <c r="I1373" i="10"/>
  <c r="I1372" i="10"/>
  <c r="I1371" i="10"/>
  <c r="I1370" i="10"/>
  <c r="I1369" i="10"/>
  <c r="I1368" i="10"/>
  <c r="I1367" i="10"/>
  <c r="I1366" i="10"/>
  <c r="I1365" i="10"/>
  <c r="I1364" i="10"/>
  <c r="I1363" i="10"/>
  <c r="I1362" i="10"/>
  <c r="I1361" i="10"/>
  <c r="I1360" i="10"/>
  <c r="I1359" i="10"/>
  <c r="I1358" i="10"/>
  <c r="I1357" i="10"/>
  <c r="I1356" i="10"/>
  <c r="I1355" i="10"/>
  <c r="I1354" i="10"/>
  <c r="I1353" i="10"/>
  <c r="I1352" i="10"/>
  <c r="I1351" i="10"/>
  <c r="I1350" i="10"/>
  <c r="I1349" i="10"/>
  <c r="I1348" i="10"/>
  <c r="I1347" i="10"/>
  <c r="I1346" i="10"/>
  <c r="I1345" i="10"/>
  <c r="I1344" i="10"/>
  <c r="I1343" i="10"/>
  <c r="I1342" i="10"/>
  <c r="I1341" i="10"/>
  <c r="I1340" i="10"/>
  <c r="I1339" i="10"/>
  <c r="I1338" i="10"/>
  <c r="I1337" i="10"/>
  <c r="I1336" i="10"/>
  <c r="I1335" i="10"/>
  <c r="I1334" i="10"/>
  <c r="I1333" i="10"/>
  <c r="I1332" i="10"/>
  <c r="I1331" i="10"/>
  <c r="I1327" i="10"/>
  <c r="I1326" i="10"/>
  <c r="I1325" i="10"/>
  <c r="I1324" i="10"/>
  <c r="I1323" i="10"/>
  <c r="I1322" i="10"/>
  <c r="I1321" i="10"/>
  <c r="I1320" i="10"/>
  <c r="I1319" i="10"/>
  <c r="I1318" i="10"/>
  <c r="I1317" i="10"/>
  <c r="I1316" i="10"/>
  <c r="I1315" i="10"/>
  <c r="I1314" i="10"/>
  <c r="I1313" i="10"/>
  <c r="I1312" i="10"/>
  <c r="I1311" i="10"/>
  <c r="I1310" i="10"/>
  <c r="I1309" i="10"/>
  <c r="I1308" i="10"/>
  <c r="I1307" i="10"/>
  <c r="I1306" i="10"/>
  <c r="I1305" i="10"/>
  <c r="I1304" i="10"/>
  <c r="I1303" i="10"/>
  <c r="I1302" i="10"/>
  <c r="I1301" i="10"/>
  <c r="I1300" i="10"/>
  <c r="I1299" i="10"/>
  <c r="I1298" i="10"/>
  <c r="I1297" i="10"/>
  <c r="I1296" i="10"/>
  <c r="I1295" i="10"/>
  <c r="I1294" i="10"/>
  <c r="I1293" i="10"/>
  <c r="I1292" i="10"/>
  <c r="I1291" i="10"/>
  <c r="I1290" i="10"/>
  <c r="I1289" i="10"/>
  <c r="I1288" i="10"/>
  <c r="I1287" i="10"/>
  <c r="I1286" i="10"/>
  <c r="I1285" i="10"/>
  <c r="I1284" i="10"/>
  <c r="I1283" i="10"/>
  <c r="I1282" i="10"/>
  <c r="I1281" i="10"/>
  <c r="I1280" i="10"/>
  <c r="I1279" i="10"/>
  <c r="I1278" i="10"/>
  <c r="I1277" i="10"/>
  <c r="I1276" i="10"/>
  <c r="I1275" i="10"/>
  <c r="I1274" i="10"/>
  <c r="I1273" i="10"/>
  <c r="I1272" i="10"/>
  <c r="I1271" i="10"/>
  <c r="I1270" i="10"/>
  <c r="I1269" i="10"/>
  <c r="I1268" i="10"/>
  <c r="I1267" i="10"/>
  <c r="I1266" i="10"/>
  <c r="I1265" i="10"/>
  <c r="I1264" i="10"/>
  <c r="I1263" i="10"/>
  <c r="I1262" i="10"/>
  <c r="I1261" i="10"/>
  <c r="I1260" i="10"/>
  <c r="I1259" i="10"/>
  <c r="I1258" i="10"/>
  <c r="I1257" i="10"/>
  <c r="I1256" i="10"/>
  <c r="I1255" i="10"/>
  <c r="I1254" i="10"/>
  <c r="I1253" i="10"/>
  <c r="I1252" i="10"/>
  <c r="I1251" i="10"/>
  <c r="I1250" i="10"/>
  <c r="I1249" i="10"/>
  <c r="I1248" i="10"/>
  <c r="I1247" i="10"/>
  <c r="I1246" i="10"/>
  <c r="I1245" i="10"/>
  <c r="I1244" i="10"/>
  <c r="I1243" i="10"/>
  <c r="I1242" i="10"/>
  <c r="I1241" i="10"/>
  <c r="I1240" i="10"/>
  <c r="I1239" i="10"/>
  <c r="I1238" i="10"/>
  <c r="I1237" i="10"/>
  <c r="I1236" i="10"/>
  <c r="I1235" i="10"/>
  <c r="I1234" i="10"/>
  <c r="I1233" i="10"/>
  <c r="I1232" i="10"/>
  <c r="I1231" i="10"/>
  <c r="I1230" i="10"/>
  <c r="I1229" i="10"/>
  <c r="I1228" i="10"/>
  <c r="I1227" i="10"/>
  <c r="I1226" i="10"/>
  <c r="I1225" i="10"/>
  <c r="I1224" i="10"/>
  <c r="I1223" i="10"/>
  <c r="I1222" i="10"/>
  <c r="I1221" i="10"/>
  <c r="I1220" i="10"/>
  <c r="I1219" i="10"/>
  <c r="I1218" i="10"/>
  <c r="I1217" i="10"/>
  <c r="I1216" i="10"/>
  <c r="I1215" i="10"/>
  <c r="I1214" i="10"/>
  <c r="I1213" i="10"/>
  <c r="I1212" i="10"/>
  <c r="I1211" i="10"/>
  <c r="I1210" i="10"/>
  <c r="I1209" i="10"/>
  <c r="I1208" i="10"/>
  <c r="I1207" i="10"/>
  <c r="I1206" i="10"/>
  <c r="I1205" i="10"/>
  <c r="I1204" i="10"/>
  <c r="I1203" i="10"/>
  <c r="I1202" i="10"/>
  <c r="I1201" i="10"/>
  <c r="I1200" i="10"/>
  <c r="I1199" i="10"/>
  <c r="I1198" i="10"/>
  <c r="I1197" i="10"/>
  <c r="I1196" i="10"/>
  <c r="I1195" i="10"/>
  <c r="I1194" i="10"/>
  <c r="I1193" i="10"/>
  <c r="I1192" i="10"/>
  <c r="I1191" i="10"/>
  <c r="I1190" i="10"/>
  <c r="I1189" i="10"/>
  <c r="I1188" i="10"/>
  <c r="I1187" i="10"/>
  <c r="I1186" i="10"/>
  <c r="I1185" i="10"/>
  <c r="I1184" i="10"/>
  <c r="I1183" i="10"/>
  <c r="I1182" i="10"/>
  <c r="I1181" i="10"/>
  <c r="I1180" i="10"/>
  <c r="I1179" i="10"/>
  <c r="I1178" i="10"/>
  <c r="I1177" i="10"/>
  <c r="I1176" i="10"/>
  <c r="I1328" i="10"/>
  <c r="I1329" i="10"/>
  <c r="I1173" i="10"/>
  <c r="I1169" i="10"/>
  <c r="I1330" i="10"/>
  <c r="I1174" i="10"/>
  <c r="I1170" i="10"/>
  <c r="I1165" i="10"/>
  <c r="I1164" i="10"/>
  <c r="I1163" i="10"/>
  <c r="I1162" i="10"/>
  <c r="I1161" i="10"/>
  <c r="I1160" i="10"/>
  <c r="I1159" i="10"/>
  <c r="I1158" i="10"/>
  <c r="I1157" i="10"/>
  <c r="I1156" i="10"/>
  <c r="I1155" i="10"/>
  <c r="I1154" i="10"/>
  <c r="I1153" i="10"/>
  <c r="I1152" i="10"/>
  <c r="I1151" i="10"/>
  <c r="I1150" i="10"/>
  <c r="I1149" i="10"/>
  <c r="I1148" i="10"/>
  <c r="I1147" i="10"/>
  <c r="I1146" i="10"/>
  <c r="I1145" i="10"/>
  <c r="I1144" i="10"/>
  <c r="I1143" i="10"/>
  <c r="I1142" i="10"/>
  <c r="I1141" i="10"/>
  <c r="I1140" i="10"/>
  <c r="I1139" i="10"/>
  <c r="I1138" i="10"/>
  <c r="I1137" i="10"/>
  <c r="I1136" i="10"/>
  <c r="I1135" i="10"/>
  <c r="I1134" i="10"/>
  <c r="I1133" i="10"/>
  <c r="I1132" i="10"/>
  <c r="I1131" i="10"/>
  <c r="I1130" i="10"/>
  <c r="I1129" i="10"/>
  <c r="I1128" i="10"/>
  <c r="I1127" i="10"/>
  <c r="I1126" i="10"/>
  <c r="I1125" i="10"/>
  <c r="I1124" i="10"/>
  <c r="I1123" i="10"/>
  <c r="I1122" i="10"/>
  <c r="I1121" i="10"/>
  <c r="I1120" i="10"/>
  <c r="I1119" i="10"/>
  <c r="I1118" i="10"/>
  <c r="I1117" i="10"/>
  <c r="I1116" i="10"/>
  <c r="I1115" i="10"/>
  <c r="I1636" i="10"/>
  <c r="I1175" i="10"/>
  <c r="I1171" i="10"/>
  <c r="I1166" i="10"/>
  <c r="I1167" i="10"/>
  <c r="I1114" i="10"/>
  <c r="I1113" i="10"/>
  <c r="I1112" i="10"/>
  <c r="I1111" i="10"/>
  <c r="I1110" i="10"/>
  <c r="I1109" i="10"/>
  <c r="I1108" i="10"/>
  <c r="I1107" i="10"/>
  <c r="I1106" i="10"/>
  <c r="I1105" i="10"/>
  <c r="I1104" i="10"/>
  <c r="I1103" i="10"/>
  <c r="I1102" i="10"/>
  <c r="I1101" i="10"/>
  <c r="I1100" i="10"/>
  <c r="I1099" i="10"/>
  <c r="I1098" i="10"/>
  <c r="I1097" i="10"/>
  <c r="I1096" i="10"/>
  <c r="I1095" i="10"/>
  <c r="I1094" i="10"/>
  <c r="I1093" i="10"/>
  <c r="I1092" i="10"/>
  <c r="I1091" i="10"/>
  <c r="I1090" i="10"/>
  <c r="I1089" i="10"/>
  <c r="I1088" i="10"/>
  <c r="I1087" i="10"/>
  <c r="I1086" i="10"/>
  <c r="I1085" i="10"/>
  <c r="I1084" i="10"/>
  <c r="I1083" i="10"/>
  <c r="I1082" i="10"/>
  <c r="I1081" i="10"/>
  <c r="I1080" i="10"/>
  <c r="I1079" i="10"/>
  <c r="I1078" i="10"/>
  <c r="I1077" i="10"/>
  <c r="I1076" i="10"/>
  <c r="I1075" i="10"/>
  <c r="I1074" i="10"/>
  <c r="I1073" i="10"/>
  <c r="I1072" i="10"/>
  <c r="I1071" i="10"/>
  <c r="I1070" i="10"/>
  <c r="I1069" i="10"/>
  <c r="I1068" i="10"/>
  <c r="I1067" i="10"/>
  <c r="I1066" i="10"/>
  <c r="I1065" i="10"/>
  <c r="I1064" i="10"/>
  <c r="I1063" i="10"/>
  <c r="I1062" i="10"/>
  <c r="I1061" i="10"/>
  <c r="I1060" i="10"/>
  <c r="I1059" i="10"/>
  <c r="I1058" i="10"/>
  <c r="I1057" i="10"/>
  <c r="I1056" i="10"/>
  <c r="I1055" i="10"/>
  <c r="I1054" i="10"/>
  <c r="I1053" i="10"/>
  <c r="I1052" i="10"/>
  <c r="I1051" i="10"/>
  <c r="I1050" i="10"/>
  <c r="I1049" i="10"/>
  <c r="I1048" i="10"/>
  <c r="I1047" i="10"/>
  <c r="I1046" i="10"/>
  <c r="I1045" i="10"/>
  <c r="I1044" i="10"/>
  <c r="I1043" i="10"/>
  <c r="I1042" i="10"/>
  <c r="I1041" i="10"/>
  <c r="I1040" i="10"/>
  <c r="I1039" i="10"/>
  <c r="I1038" i="10"/>
  <c r="I1037" i="10"/>
  <c r="I1036" i="10"/>
  <c r="I1035" i="10"/>
  <c r="I1034" i="10"/>
  <c r="I1033" i="10"/>
  <c r="I1032" i="10"/>
  <c r="I1031" i="10"/>
  <c r="I1030" i="10"/>
  <c r="I1029" i="10"/>
  <c r="I1028" i="10"/>
  <c r="I1027" i="10"/>
  <c r="I1026" i="10"/>
  <c r="I1025" i="10"/>
  <c r="I1024" i="10"/>
  <c r="I1023" i="10"/>
  <c r="I1022" i="10"/>
  <c r="I1021" i="10"/>
  <c r="I1020" i="10"/>
  <c r="I1019" i="10"/>
  <c r="I1018" i="10"/>
  <c r="I1017" i="10"/>
  <c r="I1016" i="10"/>
  <c r="I1015" i="10"/>
  <c r="I1014" i="10"/>
  <c r="I1013" i="10"/>
  <c r="I1012" i="10"/>
  <c r="I1011" i="10"/>
  <c r="I1010" i="10"/>
  <c r="I1009" i="10"/>
  <c r="I1008" i="10"/>
  <c r="I1007" i="10"/>
  <c r="I1006" i="10"/>
  <c r="I1005" i="10"/>
  <c r="I1004" i="10"/>
  <c r="I1003" i="10"/>
  <c r="I1002" i="10"/>
  <c r="I1001" i="10"/>
  <c r="I1000" i="10"/>
  <c r="I999" i="10"/>
  <c r="I998" i="10"/>
  <c r="I997" i="10"/>
  <c r="I996" i="10"/>
  <c r="I995" i="10"/>
  <c r="I994" i="10"/>
  <c r="I993" i="10"/>
  <c r="I992" i="10"/>
  <c r="I991" i="10"/>
  <c r="I990" i="10"/>
  <c r="I989" i="10"/>
  <c r="I988" i="10"/>
  <c r="I987" i="10"/>
  <c r="I986" i="10"/>
  <c r="I985" i="10"/>
  <c r="I984" i="10"/>
  <c r="I983" i="10"/>
  <c r="I982" i="10"/>
  <c r="I981" i="10"/>
  <c r="I980" i="10"/>
  <c r="I979" i="10"/>
  <c r="I978" i="10"/>
  <c r="I977" i="10"/>
  <c r="I976" i="10"/>
  <c r="I975" i="10"/>
  <c r="I974" i="10"/>
  <c r="I973" i="10"/>
  <c r="I972" i="10"/>
  <c r="I971" i="10"/>
  <c r="I970" i="10"/>
  <c r="I969" i="10"/>
  <c r="I968" i="10"/>
  <c r="I967" i="10"/>
  <c r="I966" i="10"/>
  <c r="I965" i="10"/>
  <c r="I964" i="10"/>
  <c r="I963" i="10"/>
  <c r="I1172" i="10"/>
  <c r="I1168" i="10"/>
  <c r="I962" i="10"/>
  <c r="I961" i="10"/>
  <c r="I960" i="10"/>
  <c r="I959" i="10"/>
  <c r="I958" i="10"/>
  <c r="I957" i="10"/>
  <c r="I956" i="10"/>
  <c r="I955" i="10"/>
  <c r="I954" i="10"/>
  <c r="I953" i="10"/>
  <c r="I952" i="10"/>
  <c r="I951" i="10"/>
  <c r="I950" i="10"/>
  <c r="I949" i="10"/>
  <c r="I948" i="10"/>
  <c r="I947" i="10"/>
  <c r="I946" i="10"/>
  <c r="I945" i="10"/>
  <c r="I944" i="10"/>
  <c r="I943" i="10"/>
  <c r="I942" i="10"/>
  <c r="I941" i="10"/>
  <c r="I940" i="10"/>
  <c r="I939" i="10"/>
  <c r="I938" i="10"/>
  <c r="I937" i="10"/>
  <c r="I936" i="10"/>
  <c r="I935" i="10"/>
  <c r="I934" i="10"/>
  <c r="I933" i="10"/>
  <c r="I932" i="10"/>
  <c r="I931" i="10"/>
  <c r="I930" i="10"/>
  <c r="I929" i="10"/>
  <c r="I928" i="10"/>
  <c r="I927" i="10"/>
  <c r="I926" i="10"/>
  <c r="I925" i="10"/>
  <c r="I924" i="10"/>
  <c r="I923" i="10"/>
  <c r="I922" i="10"/>
  <c r="I921" i="10"/>
  <c r="I920" i="10"/>
  <c r="I919" i="10"/>
  <c r="I918" i="10"/>
  <c r="I917" i="10"/>
  <c r="I916" i="10"/>
  <c r="I915" i="10"/>
  <c r="I914" i="10"/>
  <c r="I913" i="10"/>
  <c r="I912" i="10"/>
  <c r="I911" i="10"/>
  <c r="I910" i="10"/>
  <c r="I909" i="10"/>
  <c r="I908" i="10"/>
  <c r="I907" i="10"/>
  <c r="I906" i="10"/>
  <c r="I905" i="10"/>
  <c r="I904" i="10"/>
  <c r="I903" i="10"/>
  <c r="I902" i="10"/>
  <c r="I901" i="10"/>
  <c r="I900" i="10"/>
  <c r="I899" i="10"/>
  <c r="I898" i="10"/>
  <c r="I897" i="10"/>
  <c r="I896" i="10"/>
  <c r="I895" i="10"/>
  <c r="I894" i="10"/>
  <c r="I893" i="10"/>
  <c r="I892" i="10"/>
  <c r="I891" i="10"/>
  <c r="I890" i="10"/>
  <c r="I889" i="10"/>
  <c r="I888" i="10"/>
  <c r="I887" i="10"/>
  <c r="I886" i="10"/>
  <c r="I885" i="10"/>
  <c r="I884" i="10"/>
  <c r="I883" i="10"/>
  <c r="I882" i="10"/>
  <c r="I881" i="10"/>
  <c r="I880" i="10"/>
  <c r="I879" i="10"/>
  <c r="I878" i="10"/>
  <c r="I877" i="10"/>
  <c r="I876" i="10"/>
  <c r="I875" i="10"/>
  <c r="I874" i="10"/>
  <c r="I873" i="10"/>
  <c r="I872" i="10"/>
  <c r="I871" i="10"/>
  <c r="I870" i="10"/>
  <c r="I869" i="10"/>
  <c r="I868" i="10"/>
  <c r="I867" i="10"/>
  <c r="I866" i="10"/>
  <c r="I865" i="10"/>
  <c r="I864" i="10"/>
  <c r="I863" i="10"/>
  <c r="I862" i="10"/>
  <c r="I861" i="10"/>
  <c r="I860" i="10"/>
  <c r="I859" i="10"/>
  <c r="I858" i="10"/>
  <c r="I857" i="10"/>
  <c r="I856" i="10"/>
  <c r="I855" i="10"/>
  <c r="I854" i="10"/>
  <c r="I853" i="10"/>
  <c r="I852" i="10"/>
  <c r="I851" i="10"/>
  <c r="I850" i="10"/>
  <c r="I849" i="10"/>
  <c r="I848" i="10"/>
  <c r="I847" i="10"/>
  <c r="I846" i="10"/>
  <c r="I845" i="10"/>
  <c r="I844" i="10"/>
  <c r="I843" i="10"/>
  <c r="I842" i="10"/>
  <c r="I841" i="10"/>
  <c r="I840" i="10"/>
  <c r="I839" i="10"/>
  <c r="I838" i="10"/>
  <c r="I837" i="10"/>
  <c r="I836" i="10"/>
  <c r="I835" i="10"/>
  <c r="I834" i="10"/>
  <c r="I833" i="10"/>
  <c r="I832" i="10"/>
  <c r="I831" i="10"/>
  <c r="I830" i="10"/>
  <c r="I829" i="10"/>
  <c r="I828" i="10"/>
  <c r="I827" i="10"/>
  <c r="I826" i="10"/>
  <c r="I825" i="10"/>
  <c r="I824" i="10"/>
  <c r="I823" i="10"/>
  <c r="I822" i="10"/>
  <c r="I821" i="10"/>
  <c r="I820" i="10"/>
  <c r="I819" i="10"/>
  <c r="I818" i="10"/>
  <c r="I817" i="10"/>
  <c r="I816" i="10"/>
  <c r="I815" i="10"/>
  <c r="I814" i="10"/>
  <c r="I813" i="10"/>
  <c r="I812" i="10"/>
  <c r="I811" i="10"/>
  <c r="I810" i="10"/>
  <c r="I809" i="10"/>
  <c r="I808" i="10"/>
  <c r="I807" i="10"/>
  <c r="I806" i="10"/>
  <c r="I805" i="10"/>
  <c r="I804" i="10"/>
  <c r="I803" i="10"/>
  <c r="I802" i="10"/>
  <c r="I801" i="10"/>
  <c r="I800" i="10"/>
  <c r="I799" i="10"/>
  <c r="I798" i="10"/>
  <c r="I797" i="10"/>
  <c r="I796" i="10"/>
  <c r="I795" i="10"/>
  <c r="I794" i="10"/>
  <c r="I793" i="10"/>
  <c r="I792" i="10"/>
  <c r="I791" i="10"/>
  <c r="I790" i="10"/>
  <c r="I789" i="10"/>
  <c r="I788" i="10"/>
  <c r="I787" i="10"/>
  <c r="I786" i="10"/>
  <c r="I785" i="10"/>
  <c r="I784" i="10"/>
  <c r="I783" i="10"/>
  <c r="I782" i="10"/>
  <c r="I781" i="10"/>
  <c r="I780" i="10"/>
  <c r="I779" i="10"/>
  <c r="I778" i="10"/>
  <c r="I777" i="10"/>
  <c r="I776" i="10"/>
  <c r="I775" i="10"/>
  <c r="I774" i="10"/>
  <c r="I773" i="10"/>
  <c r="I772" i="10"/>
  <c r="I771" i="10"/>
  <c r="I770" i="10"/>
  <c r="I769" i="10"/>
  <c r="I768" i="10"/>
  <c r="I767" i="10"/>
  <c r="I766" i="10"/>
  <c r="I765" i="10"/>
  <c r="I764" i="10"/>
  <c r="I763" i="10"/>
  <c r="I762" i="10"/>
  <c r="I761" i="10"/>
  <c r="I760" i="10"/>
  <c r="I759" i="10"/>
  <c r="I758" i="10"/>
  <c r="I757" i="10"/>
  <c r="I756" i="10"/>
  <c r="I755" i="10"/>
  <c r="I754" i="10"/>
  <c r="I753" i="10"/>
  <c r="I752" i="10"/>
  <c r="I751" i="10"/>
  <c r="I750" i="10"/>
  <c r="I749" i="10"/>
  <c r="I748" i="10"/>
  <c r="I747" i="10"/>
  <c r="I746" i="10"/>
  <c r="I745" i="10"/>
  <c r="I744" i="10"/>
  <c r="I743" i="10"/>
  <c r="I742" i="10"/>
  <c r="I741" i="10"/>
  <c r="I740" i="10"/>
  <c r="I739" i="10"/>
  <c r="I738" i="10"/>
  <c r="I737" i="10"/>
  <c r="I736" i="10"/>
  <c r="I735" i="10"/>
  <c r="I734" i="10"/>
  <c r="I733" i="10"/>
  <c r="I732" i="10"/>
  <c r="I731" i="10"/>
  <c r="I730" i="10"/>
  <c r="I729" i="10"/>
  <c r="I728" i="10"/>
  <c r="I727" i="10"/>
  <c r="I726" i="10"/>
  <c r="I725" i="10"/>
  <c r="I724" i="10"/>
  <c r="I723" i="10"/>
  <c r="I722" i="10"/>
  <c r="I721" i="10"/>
  <c r="I720" i="10"/>
  <c r="I719" i="10"/>
  <c r="I718" i="10"/>
  <c r="I717" i="10"/>
  <c r="I716" i="10"/>
  <c r="I715" i="10"/>
  <c r="I714" i="10"/>
  <c r="I713" i="10"/>
  <c r="I712" i="10"/>
  <c r="I711" i="10"/>
  <c r="I710" i="10"/>
  <c r="I709" i="10"/>
  <c r="I708" i="10"/>
  <c r="I707" i="10"/>
  <c r="I706" i="10"/>
  <c r="I705" i="10"/>
  <c r="I704" i="10"/>
  <c r="I703" i="10"/>
  <c r="I702" i="10"/>
  <c r="I701" i="10"/>
  <c r="I700" i="10"/>
  <c r="I699" i="10"/>
  <c r="I698" i="10"/>
  <c r="I697" i="10"/>
  <c r="I696" i="10"/>
  <c r="I695" i="10"/>
  <c r="I694" i="10"/>
  <c r="I693" i="10"/>
  <c r="I692" i="10"/>
  <c r="I691" i="10"/>
  <c r="I690" i="10"/>
  <c r="I689" i="10"/>
  <c r="I688" i="10"/>
  <c r="I687" i="10"/>
  <c r="I686" i="10"/>
  <c r="I685" i="10"/>
  <c r="I684" i="10"/>
  <c r="I683" i="10"/>
  <c r="I682" i="10"/>
  <c r="I681" i="10"/>
  <c r="I680" i="10"/>
  <c r="I679" i="10"/>
  <c r="I678" i="10"/>
  <c r="I677" i="10"/>
  <c r="I676" i="10"/>
  <c r="I675" i="10"/>
  <c r="I674" i="10"/>
  <c r="I673" i="10"/>
  <c r="I672" i="10"/>
  <c r="I671" i="10"/>
  <c r="I670" i="10"/>
  <c r="I669" i="10"/>
  <c r="I668" i="10"/>
  <c r="I667" i="10"/>
  <c r="I666" i="10"/>
  <c r="I665" i="10"/>
  <c r="I664" i="10"/>
  <c r="I663" i="10"/>
  <c r="I662" i="10"/>
  <c r="I661" i="10"/>
  <c r="I660" i="10"/>
  <c r="I659" i="10"/>
  <c r="I658" i="10"/>
  <c r="I657" i="10"/>
  <c r="I656" i="10"/>
  <c r="I655" i="10"/>
  <c r="I654" i="10"/>
  <c r="I653" i="10"/>
  <c r="I652" i="10"/>
  <c r="I651" i="10"/>
  <c r="I650" i="10"/>
  <c r="I649" i="10"/>
  <c r="I648" i="10"/>
  <c r="I647" i="10"/>
  <c r="I646" i="10"/>
  <c r="I645" i="10"/>
  <c r="I644" i="10"/>
  <c r="I643" i="10"/>
  <c r="I642" i="10"/>
  <c r="I641" i="10"/>
  <c r="I640" i="10"/>
  <c r="I639" i="10"/>
  <c r="I638" i="10"/>
  <c r="I637" i="10"/>
  <c r="I636" i="10"/>
  <c r="I635" i="10"/>
  <c r="I634" i="10"/>
  <c r="I633" i="10"/>
  <c r="I632" i="10"/>
  <c r="I631" i="10"/>
  <c r="I630" i="10"/>
  <c r="I629" i="10"/>
  <c r="I628" i="10"/>
  <c r="I627" i="10"/>
  <c r="I626" i="10"/>
  <c r="I625" i="10"/>
  <c r="I624" i="10"/>
  <c r="I623" i="10"/>
  <c r="I622" i="10"/>
  <c r="I621" i="10"/>
  <c r="I620" i="10"/>
  <c r="I619" i="10"/>
  <c r="I618" i="10"/>
  <c r="I617" i="10"/>
  <c r="I616" i="10"/>
  <c r="I615" i="10"/>
  <c r="I614" i="10"/>
  <c r="I613" i="10"/>
  <c r="I612" i="10"/>
  <c r="I611" i="10"/>
  <c r="I610" i="10"/>
  <c r="I609" i="10"/>
  <c r="I608" i="10"/>
  <c r="I607" i="10"/>
  <c r="I606" i="10"/>
  <c r="I605" i="10"/>
  <c r="I604" i="10"/>
  <c r="I603" i="10"/>
  <c r="I602" i="10"/>
  <c r="I601" i="10"/>
  <c r="I600" i="10"/>
  <c r="I599" i="10"/>
  <c r="I598" i="10"/>
  <c r="I597" i="10"/>
  <c r="I596" i="10"/>
  <c r="I595" i="10"/>
  <c r="I594" i="10"/>
  <c r="I593" i="10"/>
  <c r="I592" i="10"/>
  <c r="I591" i="10"/>
  <c r="I590" i="10"/>
  <c r="I589" i="10"/>
  <c r="I588" i="10"/>
  <c r="I587" i="10"/>
  <c r="I586" i="10"/>
  <c r="I585" i="10"/>
  <c r="I584" i="10"/>
  <c r="I583" i="10"/>
  <c r="I582" i="10"/>
  <c r="I581" i="10"/>
  <c r="I580" i="10"/>
  <c r="I579" i="10"/>
  <c r="I578" i="10"/>
  <c r="I577" i="10"/>
  <c r="I576" i="10"/>
  <c r="I575" i="10"/>
  <c r="I574" i="10"/>
  <c r="I573" i="10"/>
  <c r="I572" i="10"/>
  <c r="I571" i="10"/>
  <c r="I570" i="10"/>
  <c r="I569" i="10"/>
  <c r="I568" i="10"/>
  <c r="I567" i="10"/>
  <c r="I566" i="10"/>
  <c r="I565" i="10"/>
  <c r="I564" i="10"/>
  <c r="I563" i="10"/>
  <c r="I562" i="10"/>
  <c r="I561" i="10"/>
  <c r="I560" i="10"/>
  <c r="I559" i="10"/>
  <c r="I558" i="10"/>
  <c r="I557" i="10"/>
  <c r="I556" i="10"/>
  <c r="I555" i="10"/>
  <c r="I554" i="10"/>
  <c r="I553" i="10"/>
  <c r="I552" i="10"/>
  <c r="I551" i="10"/>
  <c r="I550" i="10"/>
  <c r="I549" i="10"/>
  <c r="I548" i="10"/>
  <c r="I547" i="10"/>
  <c r="I546" i="10"/>
  <c r="I545" i="10"/>
  <c r="I544" i="10"/>
  <c r="I543" i="10"/>
  <c r="I542" i="10"/>
  <c r="I541" i="10"/>
  <c r="I540" i="10"/>
  <c r="I539" i="10"/>
  <c r="I538" i="10"/>
  <c r="I537" i="10"/>
  <c r="I536" i="10"/>
  <c r="I535" i="10"/>
  <c r="I534" i="10"/>
  <c r="I533" i="10"/>
  <c r="I532" i="10"/>
  <c r="I531" i="10"/>
  <c r="I530" i="10"/>
  <c r="I529" i="10"/>
  <c r="I528" i="10"/>
  <c r="I527" i="10"/>
  <c r="I526" i="10"/>
  <c r="I525" i="10"/>
  <c r="I524" i="10"/>
  <c r="I523" i="10"/>
  <c r="I522" i="10"/>
  <c r="I521" i="10"/>
  <c r="I520" i="10"/>
  <c r="I519" i="10"/>
  <c r="I518" i="10"/>
  <c r="I517" i="10"/>
  <c r="I516" i="10"/>
  <c r="I515" i="10"/>
  <c r="I514" i="10"/>
  <c r="I513" i="10"/>
  <c r="I512" i="10"/>
  <c r="I511" i="10"/>
  <c r="I510" i="10"/>
  <c r="I509" i="10"/>
  <c r="I508" i="10"/>
  <c r="I507" i="10"/>
  <c r="I506" i="10"/>
  <c r="I505" i="10"/>
  <c r="I504" i="10"/>
  <c r="I503" i="10"/>
  <c r="I502" i="10"/>
  <c r="I501" i="10"/>
  <c r="I500" i="10"/>
  <c r="I499" i="10"/>
  <c r="I498" i="10"/>
  <c r="I497" i="10"/>
  <c r="I496" i="10"/>
  <c r="I495" i="10"/>
  <c r="I494" i="10"/>
  <c r="I493" i="10"/>
  <c r="I492" i="10"/>
  <c r="I491" i="10"/>
  <c r="I490" i="10"/>
  <c r="I489" i="10"/>
  <c r="I488" i="10"/>
  <c r="I487" i="10"/>
  <c r="I486" i="10"/>
  <c r="I485" i="10"/>
  <c r="I484" i="10"/>
  <c r="I483" i="10"/>
  <c r="I482" i="10"/>
  <c r="I481" i="10"/>
  <c r="I480" i="10"/>
  <c r="I479" i="10"/>
  <c r="I478" i="10"/>
  <c r="I477" i="10"/>
  <c r="I476" i="10"/>
  <c r="I475" i="10"/>
  <c r="I474" i="10"/>
  <c r="I473" i="10"/>
  <c r="I472" i="10"/>
  <c r="I471" i="10"/>
  <c r="I470" i="10"/>
  <c r="I469" i="10"/>
  <c r="I468" i="10"/>
  <c r="I467" i="10"/>
  <c r="I466" i="10"/>
  <c r="I465" i="10"/>
  <c r="I464" i="10"/>
  <c r="I463" i="10"/>
  <c r="I462" i="10"/>
  <c r="I461" i="10"/>
  <c r="I460" i="10"/>
  <c r="I459" i="10"/>
  <c r="I458" i="10"/>
  <c r="I457" i="10"/>
  <c r="I456" i="10"/>
  <c r="I455" i="10"/>
  <c r="I454" i="10"/>
  <c r="I453" i="10"/>
  <c r="I452" i="10"/>
  <c r="I451" i="10"/>
  <c r="I450" i="10"/>
  <c r="I449" i="10"/>
  <c r="I448" i="10"/>
  <c r="I447" i="10"/>
  <c r="I446" i="10"/>
  <c r="I445" i="10"/>
  <c r="I444" i="10"/>
  <c r="I443" i="10"/>
  <c r="I442" i="10"/>
  <c r="I441" i="10"/>
  <c r="I440" i="10"/>
  <c r="I439" i="10"/>
  <c r="I438" i="10"/>
  <c r="I437" i="10"/>
  <c r="I436" i="10"/>
  <c r="I435" i="10"/>
  <c r="I434" i="10"/>
  <c r="I433" i="10"/>
  <c r="I432" i="10"/>
  <c r="I431" i="10"/>
  <c r="I430" i="10"/>
  <c r="I429" i="10"/>
  <c r="I428" i="10"/>
  <c r="I427" i="10"/>
  <c r="I426" i="10"/>
  <c r="I425" i="10"/>
  <c r="I424" i="10"/>
  <c r="I423" i="10"/>
  <c r="I422" i="10"/>
  <c r="I421" i="10"/>
  <c r="I420" i="10"/>
  <c r="I419" i="10"/>
  <c r="I418" i="10"/>
  <c r="I417" i="10"/>
  <c r="I416" i="10"/>
  <c r="I415" i="10"/>
  <c r="I414" i="10"/>
  <c r="I413" i="10"/>
  <c r="I412" i="10"/>
  <c r="I411" i="10"/>
  <c r="I410" i="10"/>
  <c r="I409" i="10"/>
  <c r="I408" i="10"/>
  <c r="I407" i="10"/>
  <c r="I406" i="10"/>
  <c r="I405" i="10"/>
  <c r="I404" i="10"/>
  <c r="I403" i="10"/>
  <c r="I402" i="10"/>
  <c r="I401" i="10"/>
  <c r="I400" i="10"/>
  <c r="I399" i="10"/>
  <c r="I398" i="10"/>
  <c r="I397" i="10"/>
  <c r="I396" i="10"/>
  <c r="I395" i="10"/>
  <c r="I394" i="10"/>
  <c r="I393" i="10"/>
  <c r="I392" i="10"/>
  <c r="I391" i="10"/>
  <c r="I390" i="10"/>
  <c r="I389" i="10"/>
  <c r="I388" i="10"/>
  <c r="I387" i="10"/>
  <c r="I386" i="10"/>
  <c r="I385" i="10"/>
  <c r="I384" i="10"/>
  <c r="I383" i="10"/>
  <c r="I382" i="10"/>
  <c r="I381" i="10"/>
  <c r="I380" i="10"/>
  <c r="I379" i="10"/>
  <c r="I378" i="10"/>
  <c r="I377" i="10"/>
  <c r="I376" i="10"/>
  <c r="I375" i="10"/>
  <c r="I374" i="10"/>
  <c r="I373" i="10"/>
  <c r="I372" i="10"/>
  <c r="I371" i="10"/>
  <c r="I370" i="10"/>
  <c r="I369" i="10"/>
  <c r="I368" i="10"/>
  <c r="I367" i="10"/>
  <c r="I366" i="10"/>
  <c r="I365" i="10"/>
  <c r="I364" i="10"/>
  <c r="I363" i="10"/>
  <c r="I362" i="10"/>
  <c r="I361" i="10"/>
  <c r="I360" i="10"/>
  <c r="I359" i="10"/>
  <c r="I358" i="10"/>
  <c r="I357" i="10"/>
  <c r="I356" i="10"/>
  <c r="I355" i="10"/>
  <c r="I354" i="10"/>
  <c r="I353" i="10"/>
  <c r="I352" i="10"/>
  <c r="I351" i="10"/>
  <c r="I350" i="10"/>
  <c r="I349" i="10"/>
  <c r="I348" i="10"/>
  <c r="I347" i="10"/>
  <c r="I345" i="10"/>
  <c r="I344" i="10"/>
  <c r="I343" i="10"/>
  <c r="I342" i="10"/>
  <c r="I341" i="10"/>
  <c r="I340" i="10"/>
  <c r="I339" i="10"/>
  <c r="I338" i="10"/>
  <c r="I337" i="10"/>
  <c r="I336" i="10"/>
  <c r="I335" i="10"/>
  <c r="I334" i="10"/>
  <c r="I333" i="10"/>
  <c r="I332" i="10"/>
  <c r="I331" i="10"/>
  <c r="I330" i="10"/>
  <c r="I329" i="10"/>
  <c r="I328" i="10"/>
  <c r="I327" i="10"/>
  <c r="I326" i="10"/>
  <c r="I325" i="10"/>
  <c r="I324" i="10"/>
  <c r="I323" i="10"/>
  <c r="I322" i="10"/>
  <c r="I321" i="10"/>
  <c r="I320" i="10"/>
  <c r="I319" i="10"/>
  <c r="I318" i="10"/>
  <c r="I317" i="10"/>
  <c r="I316" i="10"/>
  <c r="I315" i="10"/>
  <c r="I314" i="10"/>
  <c r="I313" i="10"/>
  <c r="I312" i="10"/>
  <c r="I311" i="10"/>
  <c r="I310" i="10"/>
  <c r="I309" i="10"/>
  <c r="I308" i="10"/>
  <c r="I307" i="10"/>
  <c r="I306" i="10"/>
  <c r="I305" i="10"/>
  <c r="I304" i="10"/>
  <c r="I303" i="10"/>
  <c r="I302" i="10"/>
  <c r="I301" i="10"/>
  <c r="I300" i="10"/>
  <c r="I299" i="10"/>
  <c r="I298" i="10"/>
  <c r="I297" i="10"/>
  <c r="I296" i="10"/>
  <c r="I295" i="10"/>
  <c r="I294" i="10"/>
  <c r="I293" i="10"/>
  <c r="I292" i="10"/>
  <c r="I291" i="10"/>
  <c r="I290" i="10"/>
  <c r="I289" i="10"/>
  <c r="I288" i="10"/>
  <c r="I287" i="10"/>
  <c r="I286" i="10"/>
  <c r="I285" i="10"/>
  <c r="I284" i="10"/>
  <c r="I283" i="10"/>
  <c r="I282" i="10"/>
  <c r="I281" i="10"/>
  <c r="I280" i="10"/>
  <c r="I279" i="10"/>
  <c r="I278" i="10"/>
  <c r="I277" i="10"/>
  <c r="I276" i="10"/>
  <c r="I275" i="10"/>
  <c r="I274" i="10"/>
  <c r="I273" i="10"/>
  <c r="I272" i="10"/>
  <c r="I271" i="10"/>
  <c r="I270" i="10"/>
  <c r="I269" i="10"/>
  <c r="I268" i="10"/>
  <c r="I267" i="10"/>
  <c r="I266" i="10"/>
  <c r="I265" i="10"/>
  <c r="I264" i="10"/>
  <c r="I263" i="10"/>
  <c r="I262" i="10"/>
  <c r="I261" i="10"/>
  <c r="I260" i="10"/>
  <c r="I259" i="10"/>
  <c r="I258" i="10"/>
  <c r="I257" i="10"/>
  <c r="I256" i="10"/>
  <c r="I255" i="10"/>
  <c r="I254" i="10"/>
  <c r="I253" i="10"/>
  <c r="I252" i="10"/>
  <c r="I251" i="10"/>
  <c r="I250" i="10"/>
  <c r="I249" i="10"/>
  <c r="I248" i="10"/>
  <c r="I247" i="10"/>
  <c r="I246" i="10"/>
  <c r="I245" i="10"/>
  <c r="I244" i="10"/>
  <c r="I243" i="10"/>
  <c r="I242" i="10"/>
  <c r="I241" i="10"/>
  <c r="I240" i="10"/>
  <c r="I239" i="10"/>
  <c r="I238" i="10"/>
  <c r="I237" i="10"/>
  <c r="I236" i="10"/>
  <c r="I235" i="10"/>
  <c r="I234" i="10"/>
  <c r="I233" i="10"/>
  <c r="I232" i="10"/>
  <c r="I231" i="10"/>
  <c r="I230" i="10"/>
  <c r="I229" i="10"/>
  <c r="I228" i="10"/>
  <c r="I227" i="10"/>
  <c r="I226" i="10"/>
  <c r="I225" i="10"/>
  <c r="I224" i="10"/>
  <c r="I223" i="10"/>
  <c r="I222" i="10"/>
  <c r="I221" i="10"/>
  <c r="I220" i="10"/>
  <c r="I219" i="10"/>
  <c r="I218" i="10"/>
  <c r="I217" i="10"/>
  <c r="I216" i="10"/>
  <c r="I215" i="10"/>
  <c r="I214" i="10"/>
  <c r="I213" i="10"/>
  <c r="I212" i="10"/>
  <c r="I211" i="10"/>
  <c r="I210" i="10"/>
  <c r="I209" i="10"/>
  <c r="I208" i="10"/>
  <c r="I207" i="10"/>
  <c r="I206" i="10"/>
  <c r="I205" i="10"/>
  <c r="I204" i="10"/>
  <c r="I203" i="10"/>
  <c r="I202" i="10"/>
  <c r="I201" i="10"/>
  <c r="I200" i="10"/>
  <c r="I199" i="10"/>
  <c r="I198" i="10"/>
  <c r="I197" i="10"/>
  <c r="I196" i="10"/>
  <c r="I195" i="10"/>
  <c r="I194" i="10"/>
  <c r="I193" i="10"/>
  <c r="I192" i="10"/>
  <c r="I191" i="10"/>
  <c r="I190" i="10"/>
  <c r="I189" i="10"/>
  <c r="I188" i="10"/>
  <c r="I187" i="10"/>
  <c r="I186" i="10"/>
  <c r="I185" i="10"/>
  <c r="I184" i="10"/>
  <c r="I183" i="10"/>
  <c r="I182" i="10"/>
  <c r="I181" i="10"/>
  <c r="I180" i="10"/>
  <c r="I179" i="10"/>
  <c r="I178" i="10"/>
  <c r="I177" i="10"/>
  <c r="I176" i="10"/>
  <c r="I175" i="10"/>
  <c r="I174" i="10"/>
  <c r="I173" i="10"/>
  <c r="I172" i="10"/>
  <c r="I171" i="10"/>
  <c r="I170" i="10"/>
  <c r="I169" i="10"/>
  <c r="I168" i="10"/>
  <c r="I167" i="10"/>
  <c r="I166" i="10"/>
  <c r="I165" i="10"/>
  <c r="I164" i="10"/>
  <c r="I163" i="10"/>
  <c r="I162" i="10"/>
  <c r="I161" i="10"/>
  <c r="I160" i="10"/>
  <c r="I159" i="10"/>
  <c r="I158" i="10"/>
  <c r="I157" i="10"/>
  <c r="I156" i="10"/>
  <c r="I155" i="10"/>
  <c r="I154" i="10"/>
  <c r="I153" i="10"/>
  <c r="I152" i="10"/>
  <c r="I151" i="10"/>
  <c r="I150" i="10"/>
  <c r="I149" i="10"/>
  <c r="I148" i="10"/>
  <c r="I147" i="10"/>
  <c r="I146" i="10"/>
  <c r="I145" i="10"/>
  <c r="I144" i="10"/>
  <c r="I143" i="10"/>
  <c r="I142" i="10"/>
  <c r="I141" i="10"/>
  <c r="I140" i="10"/>
  <c r="I139" i="10"/>
  <c r="I138" i="10"/>
  <c r="I137" i="10"/>
  <c r="I136" i="10"/>
  <c r="I135" i="10"/>
  <c r="I134" i="10"/>
  <c r="I133" i="10"/>
  <c r="I132" i="10"/>
  <c r="I131" i="10"/>
  <c r="I130" i="10"/>
  <c r="I129" i="10"/>
  <c r="I128" i="10"/>
  <c r="I127" i="10"/>
  <c r="I126" i="10"/>
  <c r="I125" i="10"/>
  <c r="I124" i="10"/>
  <c r="I123" i="10"/>
  <c r="I122" i="10"/>
  <c r="I121" i="10"/>
  <c r="I120" i="10"/>
  <c r="I119" i="10"/>
  <c r="I118" i="10"/>
  <c r="I117" i="10"/>
  <c r="I116" i="10"/>
  <c r="I115" i="10"/>
  <c r="I114" i="10"/>
  <c r="I113" i="10"/>
  <c r="I112" i="10"/>
  <c r="I111" i="10"/>
  <c r="I110" i="10"/>
  <c r="I109" i="10"/>
  <c r="I108" i="10"/>
  <c r="I107" i="10"/>
  <c r="I106" i="10"/>
  <c r="I105" i="10"/>
  <c r="I104" i="10"/>
  <c r="I103" i="10"/>
  <c r="I102" i="10"/>
  <c r="I101" i="10"/>
  <c r="I100" i="10"/>
  <c r="I99" i="10"/>
  <c r="I98" i="10"/>
  <c r="I97" i="10"/>
  <c r="I96" i="10"/>
  <c r="I95" i="10"/>
  <c r="I94" i="10"/>
  <c r="I93" i="10"/>
  <c r="I92" i="10"/>
  <c r="I91" i="10"/>
  <c r="I90" i="10"/>
  <c r="I89" i="10"/>
  <c r="I88" i="10"/>
  <c r="I87" i="10"/>
  <c r="I86" i="10"/>
  <c r="I85" i="10"/>
  <c r="I84" i="10"/>
  <c r="I83" i="10"/>
  <c r="I82" i="10"/>
  <c r="I81" i="10"/>
  <c r="I80" i="10"/>
  <c r="I79" i="10"/>
  <c r="I78" i="10"/>
  <c r="I77" i="10"/>
  <c r="I76" i="10"/>
  <c r="I75" i="10"/>
  <c r="I74" i="10"/>
  <c r="I73" i="10"/>
  <c r="I72" i="10"/>
  <c r="I71" i="10"/>
  <c r="I70" i="10"/>
  <c r="I69" i="10"/>
  <c r="I68" i="10"/>
  <c r="I67" i="10"/>
  <c r="I66" i="10"/>
  <c r="I65" i="10"/>
  <c r="I64" i="10"/>
  <c r="I63" i="10"/>
  <c r="I62" i="10"/>
  <c r="I61" i="10"/>
  <c r="I60" i="10"/>
  <c r="I59" i="10"/>
  <c r="I58" i="10"/>
  <c r="I57" i="10"/>
  <c r="I56" i="10"/>
  <c r="I55" i="10"/>
  <c r="I54" i="10"/>
  <c r="I53" i="10"/>
  <c r="I52" i="10"/>
  <c r="I51" i="10"/>
  <c r="I50" i="10"/>
  <c r="I49" i="10"/>
  <c r="I48" i="10"/>
  <c r="I47" i="10"/>
  <c r="I46" i="10"/>
  <c r="I45" i="10"/>
  <c r="I44" i="10"/>
  <c r="I43" i="10"/>
  <c r="I42" i="10"/>
  <c r="I41" i="10"/>
  <c r="I40" i="10"/>
  <c r="I39" i="10"/>
  <c r="I38" i="10"/>
  <c r="I37" i="10"/>
  <c r="I36" i="10"/>
  <c r="I35" i="10"/>
  <c r="I34" i="10"/>
  <c r="I33" i="10"/>
  <c r="I32" i="10"/>
  <c r="I31" i="10"/>
  <c r="I30" i="10"/>
  <c r="I29" i="10"/>
  <c r="I28" i="10"/>
  <c r="I27" i="10"/>
  <c r="I26" i="10"/>
  <c r="I25" i="10"/>
  <c r="I24" i="10"/>
  <c r="I23" i="10"/>
  <c r="I22" i="10"/>
  <c r="I346" i="10"/>
  <c r="I21" i="10"/>
  <c r="I20" i="10"/>
  <c r="I18" i="10"/>
  <c r="I19" i="10"/>
  <c r="I17" i="10"/>
  <c r="W15" i="11"/>
  <c r="J14" i="10"/>
  <c r="H2007" i="14"/>
  <c r="H1993" i="14"/>
  <c r="H1983" i="14"/>
  <c r="H1969" i="14"/>
  <c r="H1959" i="14"/>
  <c r="H1945" i="14"/>
  <c r="H1935" i="14"/>
  <c r="H1921" i="14"/>
  <c r="H1911" i="14"/>
  <c r="H1897" i="14"/>
  <c r="H1887" i="14"/>
  <c r="H1873" i="14"/>
  <c r="H2016" i="14"/>
  <c r="H2002" i="14"/>
  <c r="H1992" i="14"/>
  <c r="H1978" i="14"/>
  <c r="H1968" i="14"/>
  <c r="H1954" i="14"/>
  <c r="H1944" i="14"/>
  <c r="H1930" i="14"/>
  <c r="H1920" i="14"/>
  <c r="H1906" i="14"/>
  <c r="H1896" i="14"/>
  <c r="H1882" i="14"/>
  <c r="H1872" i="14"/>
  <c r="H1858" i="14"/>
  <c r="H1848" i="14"/>
  <c r="H1834" i="14"/>
  <c r="H1824" i="14"/>
  <c r="H1810" i="14"/>
  <c r="H1800" i="14"/>
  <c r="H1786" i="14"/>
  <c r="H1776" i="14"/>
  <c r="H1762" i="14"/>
  <c r="H1752" i="14"/>
  <c r="H1738" i="14"/>
  <c r="H1728" i="14"/>
  <c r="H1714" i="14"/>
  <c r="H1704" i="14"/>
  <c r="H1690" i="14"/>
  <c r="H1680" i="14"/>
  <c r="H1667" i="14"/>
  <c r="H2011" i="14"/>
  <c r="H1997" i="14"/>
  <c r="H1987" i="14"/>
  <c r="H1973" i="14"/>
  <c r="H1963" i="14"/>
  <c r="H1949" i="14"/>
  <c r="H1939" i="14"/>
  <c r="H1925" i="14"/>
  <c r="H1915" i="14"/>
  <c r="H1901" i="14"/>
  <c r="H1891" i="14"/>
  <c r="H1877" i="14"/>
  <c r="H1867" i="14"/>
  <c r="H1853" i="14"/>
  <c r="H1843" i="14"/>
  <c r="H1829" i="14"/>
  <c r="H1819" i="14"/>
  <c r="H1805" i="14"/>
  <c r="H1795" i="14"/>
  <c r="H1781" i="14"/>
  <c r="H1771" i="14"/>
  <c r="H1757" i="14"/>
  <c r="H1747" i="14"/>
  <c r="H1733" i="14"/>
  <c r="H1723" i="14"/>
  <c r="H1709" i="14"/>
  <c r="H1699" i="14"/>
  <c r="H1685" i="14"/>
  <c r="H1671" i="14"/>
  <c r="H1658" i="14"/>
  <c r="H1645" i="14"/>
  <c r="H2010" i="14"/>
  <c r="H1998" i="14"/>
  <c r="H1985" i="14"/>
  <c r="H1952" i="14"/>
  <c r="H1940" i="14"/>
  <c r="H1927" i="14"/>
  <c r="H1914" i="14"/>
  <c r="H1902" i="14"/>
  <c r="H1889" i="14"/>
  <c r="H1841" i="14"/>
  <c r="H1835" i="14"/>
  <c r="H1823" i="14"/>
  <c r="H1801" i="14"/>
  <c r="H1789" i="14"/>
  <c r="H1783" i="14"/>
  <c r="H1749" i="14"/>
  <c r="H1743" i="14"/>
  <c r="H1737" i="14"/>
  <c r="H1731" i="14"/>
  <c r="H1697" i="14"/>
  <c r="H1691" i="14"/>
  <c r="H1679" i="14"/>
  <c r="H1674" i="14"/>
  <c r="H1669" i="14"/>
  <c r="H1659" i="14"/>
  <c r="H1640" i="14"/>
  <c r="H1627" i="14"/>
  <c r="H1996" i="14"/>
  <c r="H1984" i="14"/>
  <c r="H1971" i="14"/>
  <c r="H1958" i="14"/>
  <c r="H1946" i="14"/>
  <c r="H1933" i="14"/>
  <c r="H1900" i="14"/>
  <c r="H1888" i="14"/>
  <c r="H1875" i="14"/>
  <c r="H1846" i="14"/>
  <c r="H1840" i="14"/>
  <c r="H1828" i="14"/>
  <c r="H1806" i="14"/>
  <c r="H1794" i="14"/>
  <c r="H1788" i="14"/>
  <c r="H1754" i="14"/>
  <c r="H1748" i="14"/>
  <c r="H1742" i="14"/>
  <c r="H1736" i="14"/>
  <c r="H1702" i="14"/>
  <c r="H1696" i="14"/>
  <c r="H1684" i="14"/>
  <c r="H1654" i="14"/>
  <c r="H1649" i="14"/>
  <c r="H1644" i="14"/>
  <c r="H1631" i="14"/>
  <c r="H1618" i="14"/>
  <c r="H1614" i="14"/>
  <c r="H1610" i="14"/>
  <c r="H1606" i="14"/>
  <c r="H1602" i="14"/>
  <c r="H1598" i="14"/>
  <c r="H1594" i="14"/>
  <c r="H1590" i="14"/>
  <c r="H1586" i="14"/>
  <c r="H1582" i="14"/>
  <c r="H1578" i="14"/>
  <c r="H1574" i="14"/>
  <c r="H1570" i="14"/>
  <c r="H1566" i="14"/>
  <c r="H1562" i="14"/>
  <c r="H1558" i="14"/>
  <c r="H1554" i="14"/>
  <c r="H1550" i="14"/>
  <c r="H1546" i="14"/>
  <c r="H1542" i="14"/>
  <c r="H1538" i="14"/>
  <c r="H1534" i="14"/>
  <c r="H1530" i="14"/>
  <c r="H1526" i="14"/>
  <c r="H1522" i="14"/>
  <c r="H1518" i="14"/>
  <c r="H1514" i="14"/>
  <c r="H1510" i="14"/>
  <c r="H1506" i="14"/>
  <c r="H1502" i="14"/>
  <c r="H1498" i="14"/>
  <c r="H1494" i="14"/>
  <c r="H1490" i="14"/>
  <c r="H1486" i="14"/>
  <c r="H1482" i="14"/>
  <c r="H1478" i="14"/>
  <c r="H1474" i="14"/>
  <c r="H1470" i="14"/>
  <c r="H1466" i="14"/>
  <c r="H1462" i="14"/>
  <c r="H1458" i="14"/>
  <c r="H1454" i="14"/>
  <c r="H1450" i="14"/>
  <c r="H1446" i="14"/>
  <c r="H1442" i="14"/>
  <c r="H1438" i="14"/>
  <c r="H1434" i="14"/>
  <c r="H1430" i="14"/>
  <c r="H1426" i="14"/>
  <c r="H1422" i="14"/>
  <c r="H1418" i="14"/>
  <c r="H1414" i="14"/>
  <c r="H1410" i="14"/>
  <c r="H1406" i="14"/>
  <c r="H1402" i="14"/>
  <c r="H1398" i="14"/>
  <c r="H1394" i="14"/>
  <c r="H1390" i="14"/>
  <c r="H1386" i="14"/>
  <c r="H1382" i="14"/>
  <c r="H1378" i="14"/>
  <c r="H1374" i="14"/>
  <c r="H1370" i="14"/>
  <c r="H1366" i="14"/>
  <c r="H1362" i="14"/>
  <c r="H1358" i="14"/>
  <c r="H1354" i="14"/>
  <c r="H1350" i="14"/>
  <c r="H1346" i="14"/>
  <c r="H1342" i="14"/>
  <c r="H1338" i="14"/>
  <c r="H1334" i="14"/>
  <c r="H1330" i="14"/>
  <c r="H1326" i="14"/>
  <c r="H1322" i="14"/>
  <c r="H1318" i="14"/>
  <c r="H1314" i="14"/>
  <c r="H1310" i="14"/>
  <c r="H1306" i="14"/>
  <c r="H1302" i="14"/>
  <c r="H1298" i="14"/>
  <c r="H1294" i="14"/>
  <c r="H1290" i="14"/>
  <c r="H1286" i="14"/>
  <c r="H1282" i="14"/>
  <c r="H1278" i="14"/>
  <c r="H1274" i="14"/>
  <c r="H1270" i="14"/>
  <c r="H1266" i="14"/>
  <c r="H1262" i="14"/>
  <c r="H1258" i="14"/>
  <c r="H1254" i="14"/>
  <c r="H1250" i="14"/>
  <c r="H1246" i="14"/>
  <c r="H1242" i="14"/>
  <c r="H1238" i="14"/>
  <c r="H1234" i="14"/>
  <c r="H1230" i="14"/>
  <c r="H1226" i="14"/>
  <c r="H1222" i="14"/>
  <c r="H1218" i="14"/>
  <c r="H2015" i="14"/>
  <c r="H2003" i="14"/>
  <c r="H1990" i="14"/>
  <c r="H1977" i="14"/>
  <c r="H1965" i="14"/>
  <c r="H1932" i="14"/>
  <c r="H1919" i="14"/>
  <c r="H1907" i="14"/>
  <c r="H1894" i="14"/>
  <c r="H1881" i="14"/>
  <c r="H1869" i="14"/>
  <c r="H1863" i="14"/>
  <c r="H1857" i="14"/>
  <c r="H1851" i="14"/>
  <c r="H1817" i="14"/>
  <c r="H1811" i="14"/>
  <c r="H1799" i="14"/>
  <c r="H1777" i="14"/>
  <c r="H1765" i="14"/>
  <c r="H1759" i="14"/>
  <c r="H1725" i="14"/>
  <c r="H1719" i="14"/>
  <c r="H1713" i="14"/>
  <c r="H1707" i="14"/>
  <c r="H1668" i="14"/>
  <c r="H1663" i="14"/>
  <c r="H1635" i="14"/>
  <c r="H1622" i="14"/>
  <c r="H1991" i="14"/>
  <c r="H1966" i="14"/>
  <c r="H1956" i="14"/>
  <c r="H1941" i="14"/>
  <c r="H1931" i="14"/>
  <c r="H1905" i="14"/>
  <c r="H1871" i="14"/>
  <c r="H1864" i="14"/>
  <c r="H1849" i="14"/>
  <c r="H1832" i="14"/>
  <c r="H1818" i="14"/>
  <c r="H1779" i="14"/>
  <c r="H1772" i="14"/>
  <c r="H1740" i="14"/>
  <c r="H1726" i="14"/>
  <c r="H1694" i="14"/>
  <c r="H1687" i="14"/>
  <c r="H1672" i="14"/>
  <c r="H1652" i="14"/>
  <c r="H1634" i="14"/>
  <c r="H1623" i="14"/>
  <c r="H1297" i="14"/>
  <c r="H1283" i="14"/>
  <c r="H1273" i="14"/>
  <c r="H1259" i="14"/>
  <c r="H1249" i="14"/>
  <c r="H1235" i="14"/>
  <c r="H1225" i="14"/>
  <c r="H1999" i="14"/>
  <c r="H1974" i="14"/>
  <c r="H1964" i="14"/>
  <c r="H1938" i="14"/>
  <c r="H1913" i="14"/>
  <c r="H1904" i="14"/>
  <c r="H1879" i="14"/>
  <c r="H1862" i="14"/>
  <c r="H1855" i="14"/>
  <c r="H1816" i="14"/>
  <c r="H1809" i="14"/>
  <c r="H1802" i="14"/>
  <c r="H1770" i="14"/>
  <c r="H1763" i="14"/>
  <c r="H1732" i="14"/>
  <c r="H1724" i="14"/>
  <c r="H1717" i="14"/>
  <c r="H1710" i="14"/>
  <c r="H1678" i="14"/>
  <c r="H1665" i="14"/>
  <c r="H1646" i="14"/>
  <c r="H1639" i="14"/>
  <c r="H1628" i="14"/>
  <c r="H1292" i="14"/>
  <c r="H1268" i="14"/>
  <c r="H1244" i="14"/>
  <c r="H1220" i="14"/>
  <c r="H2006" i="14"/>
  <c r="H1981" i="14"/>
  <c r="H1972" i="14"/>
  <c r="H1947" i="14"/>
  <c r="H1922" i="14"/>
  <c r="H1912" i="14"/>
  <c r="H1886" i="14"/>
  <c r="H1847" i="14"/>
  <c r="H1839" i="14"/>
  <c r="H1825" i="14"/>
  <c r="H1808" i="14"/>
  <c r="H1793" i="14"/>
  <c r="H1755" i="14"/>
  <c r="H1716" i="14"/>
  <c r="H1701" i="14"/>
  <c r="H1616" i="14"/>
  <c r="H1611" i="14"/>
  <c r="H1605" i="14"/>
  <c r="H1600" i="14"/>
  <c r="H1595" i="14"/>
  <c r="H1589" i="14"/>
  <c r="H1584" i="14"/>
  <c r="H1579" i="14"/>
  <c r="H1573" i="14"/>
  <c r="H1568" i="14"/>
  <c r="H1563" i="14"/>
  <c r="H1557" i="14"/>
  <c r="H1552" i="14"/>
  <c r="H1547" i="14"/>
  <c r="H1541" i="14"/>
  <c r="H1536" i="14"/>
  <c r="H1531" i="14"/>
  <c r="H1525" i="14"/>
  <c r="H1520" i="14"/>
  <c r="H1515" i="14"/>
  <c r="H1509" i="14"/>
  <c r="H1504" i="14"/>
  <c r="H1499" i="14"/>
  <c r="H1493" i="14"/>
  <c r="H1488" i="14"/>
  <c r="H1483" i="14"/>
  <c r="H1477" i="14"/>
  <c r="H1472" i="14"/>
  <c r="H1467" i="14"/>
  <c r="H1461" i="14"/>
  <c r="H1456" i="14"/>
  <c r="H1451" i="14"/>
  <c r="H1445" i="14"/>
  <c r="H1440" i="14"/>
  <c r="H1435" i="14"/>
  <c r="H1429" i="14"/>
  <c r="H1424" i="14"/>
  <c r="H1419" i="14"/>
  <c r="H1413" i="14"/>
  <c r="H1408" i="14"/>
  <c r="H1403" i="14"/>
  <c r="H1397" i="14"/>
  <c r="H1392" i="14"/>
  <c r="H1387" i="14"/>
  <c r="H1381" i="14"/>
  <c r="H1376" i="14"/>
  <c r="H1371" i="14"/>
  <c r="H1365" i="14"/>
  <c r="H1360" i="14"/>
  <c r="H1355" i="14"/>
  <c r="H1349" i="14"/>
  <c r="H1344" i="14"/>
  <c r="H1339" i="14"/>
  <c r="H1333" i="14"/>
  <c r="H1328" i="14"/>
  <c r="H1323" i="14"/>
  <c r="H1317" i="14"/>
  <c r="H1312" i="14"/>
  <c r="H1307" i="14"/>
  <c r="H1301" i="14"/>
  <c r="H1287" i="14"/>
  <c r="H1277" i="14"/>
  <c r="H1263" i="14"/>
  <c r="H1253" i="14"/>
  <c r="H1239" i="14"/>
  <c r="H1229" i="14"/>
  <c r="H1215" i="14"/>
  <c r="H1211" i="14"/>
  <c r="H1207" i="14"/>
  <c r="H1203" i="14"/>
  <c r="H1199" i="14"/>
  <c r="H1195" i="14"/>
  <c r="H1191" i="14"/>
  <c r="H1187" i="14"/>
  <c r="H1183" i="14"/>
  <c r="H1179" i="14"/>
  <c r="H1175" i="14"/>
  <c r="H1171" i="14"/>
  <c r="H1167" i="14"/>
  <c r="H1163" i="14"/>
  <c r="H1159" i="14"/>
  <c r="H1155" i="14"/>
  <c r="H1151" i="14"/>
  <c r="H1147" i="14"/>
  <c r="H1143" i="14"/>
  <c r="H1139" i="14"/>
  <c r="H1135" i="14"/>
  <c r="H1131" i="14"/>
  <c r="H1127" i="14"/>
  <c r="H1123" i="14"/>
  <c r="H1119" i="14"/>
  <c r="H1115" i="14"/>
  <c r="H1111" i="14"/>
  <c r="H1107" i="14"/>
  <c r="H1103" i="14"/>
  <c r="H1099" i="14"/>
  <c r="H1095" i="14"/>
  <c r="H1091" i="14"/>
  <c r="H1087" i="14"/>
  <c r="H1083" i="14"/>
  <c r="H1079" i="14"/>
  <c r="H1075" i="14"/>
  <c r="H1071" i="14"/>
  <c r="H1067" i="14"/>
  <c r="H1063" i="14"/>
  <c r="H1059" i="14"/>
  <c r="H1055" i="14"/>
  <c r="H1051" i="14"/>
  <c r="H1047" i="14"/>
  <c r="H1043" i="14"/>
  <c r="H1039" i="14"/>
  <c r="H1035" i="14"/>
  <c r="H1031" i="14"/>
  <c r="H1027" i="14"/>
  <c r="H1023" i="14"/>
  <c r="H1019" i="14"/>
  <c r="H1015" i="14"/>
  <c r="H1011" i="14"/>
  <c r="H1007" i="14"/>
  <c r="H1003" i="14"/>
  <c r="H999" i="14"/>
  <c r="H995" i="14"/>
  <c r="H991" i="14"/>
  <c r="H987" i="14"/>
  <c r="H983" i="14"/>
  <c r="H979" i="14"/>
  <c r="H975" i="14"/>
  <c r="H971" i="14"/>
  <c r="H967" i="14"/>
  <c r="H963" i="14"/>
  <c r="H959" i="14"/>
  <c r="H955" i="14"/>
  <c r="H951" i="14"/>
  <c r="H947" i="14"/>
  <c r="H943" i="14"/>
  <c r="H939" i="14"/>
  <c r="H935" i="14"/>
  <c r="H931" i="14"/>
  <c r="H927" i="14"/>
  <c r="H923" i="14"/>
  <c r="H919" i="14"/>
  <c r="H915" i="14"/>
  <c r="H911" i="14"/>
  <c r="H907" i="14"/>
  <c r="H903" i="14"/>
  <c r="H899" i="14"/>
  <c r="H895" i="14"/>
  <c r="H891" i="14"/>
  <c r="H887" i="14"/>
  <c r="H883" i="14"/>
  <c r="H2005" i="14"/>
  <c r="H1994" i="14"/>
  <c r="H1982" i="14"/>
  <c r="H1970" i="14"/>
  <c r="H1960" i="14"/>
  <c r="H1948" i="14"/>
  <c r="H1936" i="14"/>
  <c r="H1924" i="14"/>
  <c r="H1859" i="14"/>
  <c r="H1827" i="14"/>
  <c r="H1807" i="14"/>
  <c r="H1787" i="14"/>
  <c r="H1775" i="14"/>
  <c r="H1767" i="14"/>
  <c r="H1756" i="14"/>
  <c r="H1735" i="14"/>
  <c r="H1715" i="14"/>
  <c r="H1695" i="14"/>
  <c r="H1683" i="14"/>
  <c r="H1656" i="14"/>
  <c r="H1641" i="14"/>
  <c r="H1632" i="14"/>
  <c r="H1617" i="14"/>
  <c r="H1609" i="14"/>
  <c r="H1603" i="14"/>
  <c r="H1596" i="14"/>
  <c r="H1588" i="14"/>
  <c r="H1581" i="14"/>
  <c r="H1575" i="14"/>
  <c r="H1567" i="14"/>
  <c r="H1560" i="14"/>
  <c r="H1553" i="14"/>
  <c r="H1545" i="14"/>
  <c r="H1539" i="14"/>
  <c r="H1532" i="14"/>
  <c r="H1524" i="14"/>
  <c r="H1517" i="14"/>
  <c r="H1511" i="14"/>
  <c r="H1503" i="14"/>
  <c r="H1496" i="14"/>
  <c r="H1489" i="14"/>
  <c r="H1481" i="14"/>
  <c r="H1475" i="14"/>
  <c r="H1468" i="14"/>
  <c r="H1460" i="14"/>
  <c r="H1453" i="14"/>
  <c r="H1447" i="14"/>
  <c r="H1439" i="14"/>
  <c r="H1432" i="14"/>
  <c r="H1425" i="14"/>
  <c r="H1417" i="14"/>
  <c r="H1411" i="14"/>
  <c r="H1404" i="14"/>
  <c r="H1396" i="14"/>
  <c r="H1389" i="14"/>
  <c r="H1383" i="14"/>
  <c r="H1375" i="14"/>
  <c r="H1368" i="14"/>
  <c r="H1361" i="14"/>
  <c r="H1353" i="14"/>
  <c r="H1347" i="14"/>
  <c r="H1340" i="14"/>
  <c r="H1332" i="14"/>
  <c r="H1325" i="14"/>
  <c r="H1319" i="14"/>
  <c r="H1311" i="14"/>
  <c r="H1304" i="14"/>
  <c r="H1265" i="14"/>
  <c r="H1252" i="14"/>
  <c r="H1240" i="14"/>
  <c r="H1227" i="14"/>
  <c r="H1214" i="14"/>
  <c r="H1209" i="14"/>
  <c r="H1204" i="14"/>
  <c r="H1198" i="14"/>
  <c r="H1193" i="14"/>
  <c r="H1188" i="14"/>
  <c r="H1182" i="14"/>
  <c r="H1177" i="14"/>
  <c r="H1172" i="14"/>
  <c r="H1166" i="14"/>
  <c r="H1161" i="14"/>
  <c r="H1156" i="14"/>
  <c r="H1150" i="14"/>
  <c r="H1145" i="14"/>
  <c r="H1140" i="14"/>
  <c r="H1134" i="14"/>
  <c r="H1129" i="14"/>
  <c r="H1124" i="14"/>
  <c r="H1118" i="14"/>
  <c r="H1113" i="14"/>
  <c r="H1108" i="14"/>
  <c r="H1102" i="14"/>
  <c r="H1097" i="14"/>
  <c r="H1092" i="14"/>
  <c r="H1086" i="14"/>
  <c r="H1081" i="14"/>
  <c r="H1076" i="14"/>
  <c r="H1070" i="14"/>
  <c r="H1065" i="14"/>
  <c r="H1060" i="14"/>
  <c r="H1054" i="14"/>
  <c r="H1049" i="14"/>
  <c r="H1025" i="14"/>
  <c r="H1001" i="14"/>
  <c r="H977" i="14"/>
  <c r="H953" i="14"/>
  <c r="H929" i="14"/>
  <c r="H905" i="14"/>
  <c r="H881" i="14"/>
  <c r="H2014" i="14"/>
  <c r="H2004" i="14"/>
  <c r="H1980" i="14"/>
  <c r="H1837" i="14"/>
  <c r="H1797" i="14"/>
  <c r="H1785" i="14"/>
  <c r="H1766" i="14"/>
  <c r="H1745" i="14"/>
  <c r="H1705" i="14"/>
  <c r="H1693" i="14"/>
  <c r="H1664" i="14"/>
  <c r="H1624" i="14"/>
  <c r="H1296" i="14"/>
  <c r="H1284" i="14"/>
  <c r="H1271" i="14"/>
  <c r="H1044" i="14"/>
  <c r="H1034" i="14"/>
  <c r="H1020" i="14"/>
  <c r="H1010" i="14"/>
  <c r="H996" i="14"/>
  <c r="H986" i="14"/>
  <c r="H972" i="14"/>
  <c r="H962" i="14"/>
  <c r="H948" i="14"/>
  <c r="H938" i="14"/>
  <c r="H924" i="14"/>
  <c r="H914" i="14"/>
  <c r="H900" i="14"/>
  <c r="H890" i="14"/>
  <c r="H1890" i="14"/>
  <c r="H1878" i="14"/>
  <c r="H1856" i="14"/>
  <c r="H1836" i="14"/>
  <c r="H1815" i="14"/>
  <c r="H1804" i="14"/>
  <c r="H1796" i="14"/>
  <c r="H1784" i="14"/>
  <c r="H1764" i="14"/>
  <c r="H1744" i="14"/>
  <c r="H1712" i="14"/>
  <c r="H1692" i="14"/>
  <c r="H1673" i="14"/>
  <c r="H1647" i="14"/>
  <c r="H1638" i="14"/>
  <c r="H1257" i="14"/>
  <c r="H1245" i="14"/>
  <c r="H1232" i="14"/>
  <c r="H1219" i="14"/>
  <c r="H1029" i="14"/>
  <c r="H1005" i="14"/>
  <c r="H981" i="14"/>
  <c r="H957" i="14"/>
  <c r="H933" i="14"/>
  <c r="H909" i="14"/>
  <c r="H885" i="14"/>
  <c r="H876" i="14"/>
  <c r="H872" i="14"/>
  <c r="H868" i="14"/>
  <c r="H864" i="14"/>
  <c r="H860" i="14"/>
  <c r="H856" i="14"/>
  <c r="H852" i="14"/>
  <c r="H848" i="14"/>
  <c r="H844" i="14"/>
  <c r="H840" i="14"/>
  <c r="H836" i="14"/>
  <c r="H832" i="14"/>
  <c r="H828" i="14"/>
  <c r="H824" i="14"/>
  <c r="H820" i="14"/>
  <c r="H816" i="14"/>
  <c r="H812" i="14"/>
  <c r="H808" i="14"/>
  <c r="H804" i="14"/>
  <c r="H800" i="14"/>
  <c r="H796" i="14"/>
  <c r="H792" i="14"/>
  <c r="H788" i="14"/>
  <c r="H784" i="14"/>
  <c r="H780" i="14"/>
  <c r="H776" i="14"/>
  <c r="H772" i="14"/>
  <c r="H768" i="14"/>
  <c r="H764" i="14"/>
  <c r="H760" i="14"/>
  <c r="H756" i="14"/>
  <c r="H752" i="14"/>
  <c r="H748" i="14"/>
  <c r="H744" i="14"/>
  <c r="H740" i="14"/>
  <c r="H736" i="14"/>
  <c r="H732" i="14"/>
  <c r="H728" i="14"/>
  <c r="H724" i="14"/>
  <c r="H720" i="14"/>
  <c r="H716" i="14"/>
  <c r="H712" i="14"/>
  <c r="H708" i="14"/>
  <c r="H704" i="14"/>
  <c r="H700" i="14"/>
  <c r="H696" i="14"/>
  <c r="H692" i="14"/>
  <c r="H688" i="14"/>
  <c r="H684" i="14"/>
  <c r="H680" i="14"/>
  <c r="H676" i="14"/>
  <c r="H672" i="14"/>
  <c r="H668" i="14"/>
  <c r="H664" i="14"/>
  <c r="H660" i="14"/>
  <c r="H656" i="14"/>
  <c r="H652" i="14"/>
  <c r="H648" i="14"/>
  <c r="H644" i="14"/>
  <c r="H640" i="14"/>
  <c r="H636" i="14"/>
  <c r="H632" i="14"/>
  <c r="H628" i="14"/>
  <c r="H624" i="14"/>
  <c r="H620" i="14"/>
  <c r="H616" i="14"/>
  <c r="H612" i="14"/>
  <c r="H608" i="14"/>
  <c r="H604" i="14"/>
  <c r="H600" i="14"/>
  <c r="H596" i="14"/>
  <c r="H592" i="14"/>
  <c r="H588" i="14"/>
  <c r="H584" i="14"/>
  <c r="H580" i="14"/>
  <c r="H576" i="14"/>
  <c r="H572" i="14"/>
  <c r="H568" i="14"/>
  <c r="H564" i="14"/>
  <c r="H560" i="14"/>
  <c r="H556" i="14"/>
  <c r="H552" i="14"/>
  <c r="H548" i="14"/>
  <c r="H544" i="14"/>
  <c r="H540" i="14"/>
  <c r="H536" i="14"/>
  <c r="H532" i="14"/>
  <c r="H528" i="14"/>
  <c r="H524" i="14"/>
  <c r="H520" i="14"/>
  <c r="H516" i="14"/>
  <c r="H512" i="14"/>
  <c r="H508" i="14"/>
  <c r="H504" i="14"/>
  <c r="H500" i="14"/>
  <c r="H496" i="14"/>
  <c r="H492" i="14"/>
  <c r="H488" i="14"/>
  <c r="H484" i="14"/>
  <c r="H480" i="14"/>
  <c r="H476" i="14"/>
  <c r="H472" i="14"/>
  <c r="H468" i="14"/>
  <c r="H464" i="14"/>
  <c r="H460" i="14"/>
  <c r="H456" i="14"/>
  <c r="H452" i="14"/>
  <c r="H448" i="14"/>
  <c r="H444" i="14"/>
  <c r="H440" i="14"/>
  <c r="H436" i="14"/>
  <c r="H432" i="14"/>
  <c r="H428" i="14"/>
  <c r="H424" i="14"/>
  <c r="H420" i="14"/>
  <c r="H416" i="14"/>
  <c r="H412" i="14"/>
  <c r="H408" i="14"/>
  <c r="H404" i="14"/>
  <c r="H400" i="14"/>
  <c r="H396" i="14"/>
  <c r="H392" i="14"/>
  <c r="H388" i="14"/>
  <c r="H384" i="14"/>
  <c r="H380" i="14"/>
  <c r="H376" i="14"/>
  <c r="H372" i="14"/>
  <c r="H368" i="14"/>
  <c r="H364" i="14"/>
  <c r="H360" i="14"/>
  <c r="H356" i="14"/>
  <c r="H352" i="14"/>
  <c r="H348" i="14"/>
  <c r="H344" i="14"/>
  <c r="H340" i="14"/>
  <c r="H336" i="14"/>
  <c r="H332" i="14"/>
  <c r="H328" i="14"/>
  <c r="H324" i="14"/>
  <c r="H320" i="14"/>
  <c r="H316" i="14"/>
  <c r="H312" i="14"/>
  <c r="H308" i="14"/>
  <c r="H304" i="14"/>
  <c r="H300" i="14"/>
  <c r="H296" i="14"/>
  <c r="H292" i="14"/>
  <c r="H288" i="14"/>
  <c r="H284" i="14"/>
  <c r="H280" i="14"/>
  <c r="H276" i="14"/>
  <c r="H272" i="14"/>
  <c r="H268" i="14"/>
  <c r="H264" i="14"/>
  <c r="H260" i="14"/>
  <c r="H256" i="14"/>
  <c r="H252" i="14"/>
  <c r="H248" i="14"/>
  <c r="H244" i="14"/>
  <c r="H240" i="14"/>
  <c r="H236" i="14"/>
  <c r="H232" i="14"/>
  <c r="H228" i="14"/>
  <c r="H224" i="14"/>
  <c r="H220" i="14"/>
  <c r="H216" i="14"/>
  <c r="H212" i="14"/>
  <c r="H208" i="14"/>
  <c r="H204" i="14"/>
  <c r="H200" i="14"/>
  <c r="H196" i="14"/>
  <c r="H192" i="14"/>
  <c r="H188" i="14"/>
  <c r="H184" i="14"/>
  <c r="H180" i="14"/>
  <c r="H176" i="14"/>
  <c r="H172" i="14"/>
  <c r="H2000" i="14"/>
  <c r="H1986" i="14"/>
  <c r="H1926" i="14"/>
  <c r="H1880" i="14"/>
  <c r="H1822" i="14"/>
  <c r="H1782" i="14"/>
  <c r="H1769" i="14"/>
  <c r="H1729" i="14"/>
  <c r="H1675" i="14"/>
  <c r="H1280" i="14"/>
  <c r="H1255" i="14"/>
  <c r="H1221" i="14"/>
  <c r="H1042" i="14"/>
  <c r="H1030" i="14"/>
  <c r="H1017" i="14"/>
  <c r="H1004" i="14"/>
  <c r="H992" i="14"/>
  <c r="H946" i="14"/>
  <c r="H934" i="14"/>
  <c r="H921" i="14"/>
  <c r="H908" i="14"/>
  <c r="H896" i="14"/>
  <c r="H877" i="14"/>
  <c r="H871" i="14"/>
  <c r="H866" i="14"/>
  <c r="H861" i="14"/>
  <c r="H855" i="14"/>
  <c r="H850" i="14"/>
  <c r="H845" i="14"/>
  <c r="H839" i="14"/>
  <c r="H834" i="14"/>
  <c r="H829" i="14"/>
  <c r="H823" i="14"/>
  <c r="H818" i="14"/>
  <c r="H813" i="14"/>
  <c r="H807" i="14"/>
  <c r="H802" i="14"/>
  <c r="H797" i="14"/>
  <c r="H791" i="14"/>
  <c r="H786" i="14"/>
  <c r="H781" i="14"/>
  <c r="H775" i="14"/>
  <c r="H770" i="14"/>
  <c r="H765" i="14"/>
  <c r="H759" i="14"/>
  <c r="H754" i="14"/>
  <c r="H749" i="14"/>
  <c r="H743" i="14"/>
  <c r="H738" i="14"/>
  <c r="H733" i="14"/>
  <c r="H727" i="14"/>
  <c r="H722" i="14"/>
  <c r="H717" i="14"/>
  <c r="H711" i="14"/>
  <c r="H706" i="14"/>
  <c r="H701" i="14"/>
  <c r="H695" i="14"/>
  <c r="H690" i="14"/>
  <c r="H685" i="14"/>
  <c r="H679" i="14"/>
  <c r="H674" i="14"/>
  <c r="H669" i="14"/>
  <c r="H663" i="14"/>
  <c r="H658" i="14"/>
  <c r="H653" i="14"/>
  <c r="H647" i="14"/>
  <c r="H642" i="14"/>
  <c r="H637" i="14"/>
  <c r="H631" i="14"/>
  <c r="H626" i="14"/>
  <c r="H621" i="14"/>
  <c r="H615" i="14"/>
  <c r="H610" i="14"/>
  <c r="H605" i="14"/>
  <c r="H599" i="14"/>
  <c r="H594" i="14"/>
  <c r="H589" i="14"/>
  <c r="H583" i="14"/>
  <c r="H578" i="14"/>
  <c r="H573" i="14"/>
  <c r="H567" i="14"/>
  <c r="H562" i="14"/>
  <c r="H557" i="14"/>
  <c r="H551" i="14"/>
  <c r="H546" i="14"/>
  <c r="H541" i="14"/>
  <c r="H535" i="14"/>
  <c r="H530" i="14"/>
  <c r="H525" i="14"/>
  <c r="H519" i="14"/>
  <c r="H514" i="14"/>
  <c r="H509" i="14"/>
  <c r="H503" i="14"/>
  <c r="H498" i="14"/>
  <c r="H493" i="14"/>
  <c r="H487" i="14"/>
  <c r="H482" i="14"/>
  <c r="H477" i="14"/>
  <c r="H471" i="14"/>
  <c r="H466" i="14"/>
  <c r="H461" i="14"/>
  <c r="H455" i="14"/>
  <c r="H450" i="14"/>
  <c r="H445" i="14"/>
  <c r="H439" i="14"/>
  <c r="H434" i="14"/>
  <c r="H429" i="14"/>
  <c r="H423" i="14"/>
  <c r="H418" i="14"/>
  <c r="H413" i="14"/>
  <c r="H407" i="14"/>
  <c r="H402" i="14"/>
  <c r="H397" i="14"/>
  <c r="H391" i="14"/>
  <c r="H386" i="14"/>
  <c r="H381" i="14"/>
  <c r="H375" i="14"/>
  <c r="H370" i="14"/>
  <c r="H365" i="14"/>
  <c r="H359" i="14"/>
  <c r="H354" i="14"/>
  <c r="H349" i="14"/>
  <c r="H343" i="14"/>
  <c r="H338" i="14"/>
  <c r="H333" i="14"/>
  <c r="H327" i="14"/>
  <c r="H322" i="14"/>
  <c r="H317" i="14"/>
  <c r="H311" i="14"/>
  <c r="H306" i="14"/>
  <c r="H301" i="14"/>
  <c r="H295" i="14"/>
  <c r="H290" i="14"/>
  <c r="H285" i="14"/>
  <c r="H279" i="14"/>
  <c r="H274" i="14"/>
  <c r="H269" i="14"/>
  <c r="H263" i="14"/>
  <c r="H258" i="14"/>
  <c r="H253" i="14"/>
  <c r="H247" i="14"/>
  <c r="H242" i="14"/>
  <c r="H237" i="14"/>
  <c r="H231" i="14"/>
  <c r="H226" i="14"/>
  <c r="H221" i="14"/>
  <c r="H215" i="14"/>
  <c r="H210" i="14"/>
  <c r="H205" i="14"/>
  <c r="H199" i="14"/>
  <c r="H194" i="14"/>
  <c r="H189" i="14"/>
  <c r="H183" i="14"/>
  <c r="H178" i="14"/>
  <c r="H173" i="14"/>
  <c r="H1923" i="14"/>
  <c r="H1909" i="14"/>
  <c r="H1876" i="14"/>
  <c r="H1865" i="14"/>
  <c r="H1768" i="14"/>
  <c r="H1753" i="14"/>
  <c r="H1741" i="14"/>
  <c r="H1661" i="14"/>
  <c r="H1629" i="14"/>
  <c r="H1619" i="14"/>
  <c r="H1608" i="14"/>
  <c r="H1599" i="14"/>
  <c r="H1591" i="14"/>
  <c r="H1580" i="14"/>
  <c r="H1571" i="14"/>
  <c r="H1561" i="14"/>
  <c r="H1551" i="14"/>
  <c r="H1543" i="14"/>
  <c r="H1533" i="14"/>
  <c r="H1523" i="14"/>
  <c r="H1513" i="14"/>
  <c r="H1505" i="14"/>
  <c r="H1495" i="14"/>
  <c r="H1485" i="14"/>
  <c r="H1476" i="14"/>
  <c r="H1465" i="14"/>
  <c r="H1457" i="14"/>
  <c r="H1448" i="14"/>
  <c r="H1437" i="14"/>
  <c r="H1428" i="14"/>
  <c r="H1420" i="14"/>
  <c r="H1409" i="14"/>
  <c r="H1400" i="14"/>
  <c r="H1391" i="14"/>
  <c r="H1380" i="14"/>
  <c r="H1372" i="14"/>
  <c r="H1363" i="14"/>
  <c r="H1352" i="14"/>
  <c r="H1343" i="14"/>
  <c r="H1335" i="14"/>
  <c r="H1324" i="14"/>
  <c r="H1315" i="14"/>
  <c r="H1305" i="14"/>
  <c r="H1288" i="14"/>
  <c r="H1228" i="14"/>
  <c r="H1212" i="14"/>
  <c r="H1205" i="14"/>
  <c r="H1197" i="14"/>
  <c r="H1190" i="14"/>
  <c r="H1184" i="14"/>
  <c r="H1176" i="14"/>
  <c r="H1169" i="14"/>
  <c r="H1162" i="14"/>
  <c r="H1154" i="14"/>
  <c r="H1148" i="14"/>
  <c r="H1141" i="14"/>
  <c r="H1133" i="14"/>
  <c r="H1126" i="14"/>
  <c r="H1120" i="14"/>
  <c r="H1112" i="14"/>
  <c r="H1105" i="14"/>
  <c r="H1098" i="14"/>
  <c r="H1090" i="14"/>
  <c r="H1084" i="14"/>
  <c r="H1077" i="14"/>
  <c r="H1069" i="14"/>
  <c r="H1062" i="14"/>
  <c r="H1056" i="14"/>
  <c r="H1048" i="14"/>
  <c r="H1036" i="14"/>
  <c r="H990" i="14"/>
  <c r="H978" i="14"/>
  <c r="H965" i="14"/>
  <c r="H952" i="14"/>
  <c r="H940" i="14"/>
  <c r="H894" i="14"/>
  <c r="H882" i="14"/>
  <c r="H2013" i="14"/>
  <c r="H1967" i="14"/>
  <c r="H1953" i="14"/>
  <c r="H1908" i="14"/>
  <c r="H1893" i="14"/>
  <c r="H1850" i="14"/>
  <c r="H1792" i="14"/>
  <c r="H1780" i="14"/>
  <c r="H1739" i="14"/>
  <c r="H1727" i="14"/>
  <c r="H1686" i="14"/>
  <c r="H1650" i="14"/>
  <c r="H1295" i="14"/>
  <c r="H1261" i="14"/>
  <c r="H1236" i="14"/>
  <c r="H1022" i="14"/>
  <c r="H1009" i="14"/>
  <c r="H997" i="14"/>
  <c r="H984" i="14"/>
  <c r="H926" i="14"/>
  <c r="H913" i="14"/>
  <c r="H901" i="14"/>
  <c r="H888" i="14"/>
  <c r="H167" i="14"/>
  <c r="H163" i="14"/>
  <c r="H159" i="14"/>
  <c r="H155" i="14"/>
  <c r="H151" i="14"/>
  <c r="H147" i="14"/>
  <c r="H143" i="14"/>
  <c r="H139" i="14"/>
  <c r="H135" i="14"/>
  <c r="H131" i="14"/>
  <c r="H127" i="14"/>
  <c r="H123" i="14"/>
  <c r="H119" i="14"/>
  <c r="H115" i="14"/>
  <c r="H111" i="14"/>
  <c r="H107" i="14"/>
  <c r="H103" i="14"/>
  <c r="H99" i="14"/>
  <c r="H95" i="14"/>
  <c r="H91" i="14"/>
  <c r="H87" i="14"/>
  <c r="H83" i="14"/>
  <c r="H79" i="14"/>
  <c r="H75" i="14"/>
  <c r="H71" i="14"/>
  <c r="H67" i="14"/>
  <c r="H63" i="14"/>
  <c r="H59" i="14"/>
  <c r="H55" i="14"/>
  <c r="H51" i="14"/>
  <c r="H47" i="14"/>
  <c r="H43" i="14"/>
  <c r="H39" i="14"/>
  <c r="H35" i="14"/>
  <c r="H31" i="14"/>
  <c r="H27" i="14"/>
  <c r="H23" i="14"/>
  <c r="H19" i="14"/>
  <c r="H1955" i="14"/>
  <c r="H1917" i="14"/>
  <c r="H1895" i="14"/>
  <c r="H1838" i="14"/>
  <c r="H1746" i="14"/>
  <c r="H1708" i="14"/>
  <c r="H1676" i="14"/>
  <c r="H1657" i="14"/>
  <c r="H1032" i="14"/>
  <c r="H998" i="14"/>
  <c r="H973" i="14"/>
  <c r="H937" i="14"/>
  <c r="H912" i="14"/>
  <c r="H168" i="14"/>
  <c r="H162" i="14"/>
  <c r="H157" i="14"/>
  <c r="H152" i="14"/>
  <c r="H146" i="14"/>
  <c r="H141" i="14"/>
  <c r="H136" i="14"/>
  <c r="H130" i="14"/>
  <c r="H125" i="14"/>
  <c r="H120" i="14"/>
  <c r="H114" i="14"/>
  <c r="H109" i="14"/>
  <c r="H104" i="14"/>
  <c r="H98" i="14"/>
  <c r="H93" i="14"/>
  <c r="H88" i="14"/>
  <c r="H82" i="14"/>
  <c r="H77" i="14"/>
  <c r="H72" i="14"/>
  <c r="H66" i="14"/>
  <c r="H61" i="14"/>
  <c r="H56" i="14"/>
  <c r="H50" i="14"/>
  <c r="H45" i="14"/>
  <c r="H40" i="14"/>
  <c r="H34" i="14"/>
  <c r="H29" i="14"/>
  <c r="H24" i="14"/>
  <c r="H18" i="14"/>
  <c r="H1989" i="14"/>
  <c r="H1929" i="14"/>
  <c r="H1870" i="14"/>
  <c r="H1852" i="14"/>
  <c r="H1778" i="14"/>
  <c r="H1760" i="14"/>
  <c r="H1706" i="14"/>
  <c r="H1688" i="14"/>
  <c r="H1046" i="14"/>
  <c r="H1021" i="14"/>
  <c r="H936" i="14"/>
  <c r="H161" i="14"/>
  <c r="H156" i="14"/>
  <c r="H140" i="14"/>
  <c r="H129" i="14"/>
  <c r="H113" i="14"/>
  <c r="H102" i="14"/>
  <c r="H81" i="14"/>
  <c r="H60" i="14"/>
  <c r="H44" i="14"/>
  <c r="H1988" i="14"/>
  <c r="H1028" i="14"/>
  <c r="H969" i="14"/>
  <c r="H910" i="14"/>
  <c r="H884" i="14"/>
  <c r="H869" i="14"/>
  <c r="H854" i="14"/>
  <c r="H841" i="14"/>
  <c r="H819" i="14"/>
  <c r="H798" i="14"/>
  <c r="H783" i="14"/>
  <c r="H769" i="14"/>
  <c r="H762" i="14"/>
  <c r="H747" i="14"/>
  <c r="H741" i="14"/>
  <c r="H726" i="14"/>
  <c r="H719" i="14"/>
  <c r="H713" i="14"/>
  <c r="H698" i="14"/>
  <c r="H691" i="14"/>
  <c r="H677" i="14"/>
  <c r="H662" i="14"/>
  <c r="H649" i="14"/>
  <c r="H627" i="14"/>
  <c r="H606" i="14"/>
  <c r="H585" i="14"/>
  <c r="H570" i="14"/>
  <c r="H555" i="14"/>
  <c r="H542" i="14"/>
  <c r="H527" i="14"/>
  <c r="H513" i="14"/>
  <c r="H499" i="14"/>
  <c r="H485" i="14"/>
  <c r="H470" i="14"/>
  <c r="H457" i="14"/>
  <c r="H442" i="14"/>
  <c r="H427" i="14"/>
  <c r="H414" i="14"/>
  <c r="H406" i="14"/>
  <c r="H393" i="14"/>
  <c r="H385" i="14"/>
  <c r="H378" i="14"/>
  <c r="H363" i="14"/>
  <c r="H357" i="14"/>
  <c r="H350" i="14"/>
  <c r="H335" i="14"/>
  <c r="H329" i="14"/>
  <c r="H314" i="14"/>
  <c r="H299" i="14"/>
  <c r="H286" i="14"/>
  <c r="H271" i="14"/>
  <c r="H257" i="14"/>
  <c r="H243" i="14"/>
  <c r="H214" i="14"/>
  <c r="H193" i="14"/>
  <c r="H179" i="14"/>
  <c r="H2012" i="14"/>
  <c r="H1975" i="14"/>
  <c r="H1951" i="14"/>
  <c r="H1916" i="14"/>
  <c r="H1892" i="14"/>
  <c r="H1854" i="14"/>
  <c r="H1670" i="14"/>
  <c r="H1626" i="14"/>
  <c r="H1231" i="14"/>
  <c r="H1040" i="14"/>
  <c r="H1006" i="14"/>
  <c r="H980" i="14"/>
  <c r="H970" i="14"/>
  <c r="H945" i="14"/>
  <c r="H920" i="14"/>
  <c r="H886" i="14"/>
  <c r="H878" i="14"/>
  <c r="H870" i="14"/>
  <c r="H863" i="14"/>
  <c r="H857" i="14"/>
  <c r="H849" i="14"/>
  <c r="H842" i="14"/>
  <c r="H835" i="14"/>
  <c r="H827" i="14"/>
  <c r="H821" i="14"/>
  <c r="H814" i="14"/>
  <c r="H806" i="14"/>
  <c r="H799" i="14"/>
  <c r="H793" i="14"/>
  <c r="H785" i="14"/>
  <c r="H778" i="14"/>
  <c r="H771" i="14"/>
  <c r="H763" i="14"/>
  <c r="H757" i="14"/>
  <c r="H750" i="14"/>
  <c r="H742" i="14"/>
  <c r="H735" i="14"/>
  <c r="H729" i="14"/>
  <c r="H721" i="14"/>
  <c r="H714" i="14"/>
  <c r="H707" i="14"/>
  <c r="H699" i="14"/>
  <c r="H693" i="14"/>
  <c r="H686" i="14"/>
  <c r="H678" i="14"/>
  <c r="H671" i="14"/>
  <c r="H665" i="14"/>
  <c r="H657" i="14"/>
  <c r="H650" i="14"/>
  <c r="H643" i="14"/>
  <c r="H635" i="14"/>
  <c r="H629" i="14"/>
  <c r="H622" i="14"/>
  <c r="H614" i="14"/>
  <c r="H607" i="14"/>
  <c r="H601" i="14"/>
  <c r="H593" i="14"/>
  <c r="H586" i="14"/>
  <c r="H579" i="14"/>
  <c r="H571" i="14"/>
  <c r="H565" i="14"/>
  <c r="H558" i="14"/>
  <c r="H550" i="14"/>
  <c r="H543" i="14"/>
  <c r="H537" i="14"/>
  <c r="H529" i="14"/>
  <c r="H522" i="14"/>
  <c r="H515" i="14"/>
  <c r="H507" i="14"/>
  <c r="H501" i="14"/>
  <c r="H494" i="14"/>
  <c r="H486" i="14"/>
  <c r="H479" i="14"/>
  <c r="H473" i="14"/>
  <c r="H465" i="14"/>
  <c r="H458" i="14"/>
  <c r="H451" i="14"/>
  <c r="H443" i="14"/>
  <c r="H437" i="14"/>
  <c r="H430" i="14"/>
  <c r="H422" i="14"/>
  <c r="H415" i="14"/>
  <c r="H409" i="14"/>
  <c r="H401" i="14"/>
  <c r="H394" i="14"/>
  <c r="H387" i="14"/>
  <c r="H379" i="14"/>
  <c r="H373" i="14"/>
  <c r="H366" i="14"/>
  <c r="H358" i="14"/>
  <c r="H351" i="14"/>
  <c r="H345" i="14"/>
  <c r="H337" i="14"/>
  <c r="H330" i="14"/>
  <c r="H323" i="14"/>
  <c r="H315" i="14"/>
  <c r="H309" i="14"/>
  <c r="H302" i="14"/>
  <c r="H294" i="14"/>
  <c r="H287" i="14"/>
  <c r="H281" i="14"/>
  <c r="H273" i="14"/>
  <c r="H266" i="14"/>
  <c r="H259" i="14"/>
  <c r="H251" i="14"/>
  <c r="H245" i="14"/>
  <c r="H238" i="14"/>
  <c r="H230" i="14"/>
  <c r="H223" i="14"/>
  <c r="H217" i="14"/>
  <c r="H209" i="14"/>
  <c r="H202" i="14"/>
  <c r="H195" i="14"/>
  <c r="H187" i="14"/>
  <c r="H181" i="14"/>
  <c r="H174" i="14"/>
  <c r="H145" i="14"/>
  <c r="H118" i="14"/>
  <c r="H92" i="14"/>
  <c r="H70" i="14"/>
  <c r="H49" i="14"/>
  <c r="H33" i="14"/>
  <c r="H22" i="14"/>
  <c r="H1910" i="14"/>
  <c r="H1833" i="14"/>
  <c r="H1814" i="14"/>
  <c r="H1761" i="14"/>
  <c r="H1722" i="14"/>
  <c r="H1689" i="14"/>
  <c r="H1655" i="14"/>
  <c r="H1642" i="14"/>
  <c r="H1613" i="14"/>
  <c r="H1601" i="14"/>
  <c r="H1587" i="14"/>
  <c r="H1576" i="14"/>
  <c r="H1564" i="14"/>
  <c r="H1549" i="14"/>
  <c r="H1537" i="14"/>
  <c r="H1527" i="14"/>
  <c r="H1512" i="14"/>
  <c r="H1500" i="14"/>
  <c r="H1487" i="14"/>
  <c r="H1473" i="14"/>
  <c r="H1463" i="14"/>
  <c r="H1449" i="14"/>
  <c r="H1436" i="14"/>
  <c r="H1423" i="14"/>
  <c r="H1412" i="14"/>
  <c r="H1399" i="14"/>
  <c r="H1385" i="14"/>
  <c r="H1373" i="14"/>
  <c r="H1359" i="14"/>
  <c r="H1348" i="14"/>
  <c r="H1336" i="14"/>
  <c r="H1321" i="14"/>
  <c r="H1309" i="14"/>
  <c r="H1299" i="14"/>
  <c r="H1275" i="14"/>
  <c r="H1264" i="14"/>
  <c r="H1251" i="14"/>
  <c r="H1241" i="14"/>
  <c r="H1217" i="14"/>
  <c r="H1208" i="14"/>
  <c r="H1200" i="14"/>
  <c r="H1189" i="14"/>
  <c r="H1180" i="14"/>
  <c r="H1170" i="14"/>
  <c r="H1160" i="14"/>
  <c r="H1152" i="14"/>
  <c r="H1142" i="14"/>
  <c r="H1132" i="14"/>
  <c r="H1122" i="14"/>
  <c r="H1114" i="14"/>
  <c r="H1104" i="14"/>
  <c r="H1094" i="14"/>
  <c r="H1085" i="14"/>
  <c r="H1074" i="14"/>
  <c r="H1066" i="14"/>
  <c r="H1057" i="14"/>
  <c r="H1038" i="14"/>
  <c r="H1013" i="14"/>
  <c r="H988" i="14"/>
  <c r="H954" i="14"/>
  <c r="H928" i="14"/>
  <c r="H918" i="14"/>
  <c r="H893" i="14"/>
  <c r="H1831" i="14"/>
  <c r="H1798" i="14"/>
  <c r="H1285" i="14"/>
  <c r="H961" i="14"/>
  <c r="H902" i="14"/>
  <c r="H166" i="14"/>
  <c r="H150" i="14"/>
  <c r="H134" i="14"/>
  <c r="H124" i="14"/>
  <c r="H108" i="14"/>
  <c r="H97" i="14"/>
  <c r="H86" i="14"/>
  <c r="H76" i="14"/>
  <c r="H65" i="14"/>
  <c r="H54" i="14"/>
  <c r="H38" i="14"/>
  <c r="H28" i="14"/>
  <c r="H17" i="14"/>
  <c r="H2009" i="14"/>
  <c r="H1950" i="14"/>
  <c r="H1928" i="14"/>
  <c r="H1868" i="14"/>
  <c r="H1653" i="14"/>
  <c r="H1637" i="14"/>
  <c r="H1625" i="14"/>
  <c r="H994" i="14"/>
  <c r="H944" i="14"/>
  <c r="H875" i="14"/>
  <c r="H862" i="14"/>
  <c r="H847" i="14"/>
  <c r="H833" i="14"/>
  <c r="H826" i="14"/>
  <c r="H811" i="14"/>
  <c r="H805" i="14"/>
  <c r="H790" i="14"/>
  <c r="H777" i="14"/>
  <c r="H755" i="14"/>
  <c r="H734" i="14"/>
  <c r="H705" i="14"/>
  <c r="H683" i="14"/>
  <c r="H670" i="14"/>
  <c r="H655" i="14"/>
  <c r="H641" i="14"/>
  <c r="H634" i="14"/>
  <c r="H619" i="14"/>
  <c r="H613" i="14"/>
  <c r="H598" i="14"/>
  <c r="H591" i="14"/>
  <c r="H577" i="14"/>
  <c r="H563" i="14"/>
  <c r="H549" i="14"/>
  <c r="H534" i="14"/>
  <c r="H521" i="14"/>
  <c r="H506" i="14"/>
  <c r="H491" i="14"/>
  <c r="H478" i="14"/>
  <c r="H463" i="14"/>
  <c r="H449" i="14"/>
  <c r="H435" i="14"/>
  <c r="H421" i="14"/>
  <c r="H399" i="14"/>
  <c r="H371" i="14"/>
  <c r="H342" i="14"/>
  <c r="H321" i="14"/>
  <c r="H307" i="14"/>
  <c r="H293" i="14"/>
  <c r="H278" i="14"/>
  <c r="H265" i="14"/>
  <c r="H250" i="14"/>
  <c r="H235" i="14"/>
  <c r="H229" i="14"/>
  <c r="H222" i="14"/>
  <c r="H207" i="14"/>
  <c r="H201" i="14"/>
  <c r="H186" i="14"/>
  <c r="H171" i="14"/>
  <c r="H1979" i="14"/>
  <c r="H1943" i="14"/>
  <c r="H1883" i="14"/>
  <c r="H1813" i="14"/>
  <c r="H1720" i="14"/>
  <c r="H1612" i="14"/>
  <c r="H1569" i="14"/>
  <c r="H1528" i="14"/>
  <c r="H1459" i="14"/>
  <c r="H1416" i="14"/>
  <c r="H1377" i="14"/>
  <c r="H1308" i="14"/>
  <c r="H1291" i="14"/>
  <c r="H1248" i="14"/>
  <c r="H1178" i="14"/>
  <c r="H1146" i="14"/>
  <c r="H1116" i="14"/>
  <c r="H1064" i="14"/>
  <c r="H904" i="14"/>
  <c r="H889" i="14"/>
  <c r="H874" i="14"/>
  <c r="H851" i="14"/>
  <c r="H789" i="14"/>
  <c r="H766" i="14"/>
  <c r="H703" i="14"/>
  <c r="H681" i="14"/>
  <c r="H618" i="14"/>
  <c r="H595" i="14"/>
  <c r="H533" i="14"/>
  <c r="H510" i="14"/>
  <c r="H447" i="14"/>
  <c r="H425" i="14"/>
  <c r="H362" i="14"/>
  <c r="H339" i="14"/>
  <c r="H277" i="14"/>
  <c r="H254" i="14"/>
  <c r="H191" i="14"/>
  <c r="H169" i="14"/>
  <c r="H149" i="14"/>
  <c r="H2008" i="14"/>
  <c r="H1976" i="14"/>
  <c r="H1812" i="14"/>
  <c r="H1718" i="14"/>
  <c r="H1682" i="14"/>
  <c r="H1660" i="14"/>
  <c r="H1592" i="14"/>
  <c r="H1521" i="14"/>
  <c r="H1480" i="14"/>
  <c r="H1441" i="14"/>
  <c r="H1369" i="14"/>
  <c r="H1329" i="14"/>
  <c r="H1289" i="14"/>
  <c r="H1194" i="14"/>
  <c r="H1164" i="14"/>
  <c r="H1110" i="14"/>
  <c r="H1080" i="14"/>
  <c r="H1050" i="14"/>
  <c r="H1033" i="14"/>
  <c r="H1018" i="14"/>
  <c r="H1002" i="14"/>
  <c r="H960" i="14"/>
  <c r="H825" i="14"/>
  <c r="H801" i="14"/>
  <c r="H739" i="14"/>
  <c r="H715" i="14"/>
  <c r="H654" i="14"/>
  <c r="H630" i="14"/>
  <c r="H569" i="14"/>
  <c r="H545" i="14"/>
  <c r="H483" i="14"/>
  <c r="H459" i="14"/>
  <c r="H398" i="14"/>
  <c r="H374" i="14"/>
  <c r="H313" i="14"/>
  <c r="H289" i="14"/>
  <c r="H227" i="14"/>
  <c r="H203" i="14"/>
  <c r="H158" i="14"/>
  <c r="H132" i="14"/>
  <c r="H116" i="14"/>
  <c r="H100" i="14"/>
  <c r="H84" i="14"/>
  <c r="H68" i="14"/>
  <c r="H52" i="14"/>
  <c r="H36" i="14"/>
  <c r="H20" i="14"/>
  <c r="H1874" i="14"/>
  <c r="H1774" i="14"/>
  <c r="H1750" i="14"/>
  <c r="H1633" i="14"/>
  <c r="H1585" i="14"/>
  <c r="H1544" i="14"/>
  <c r="H1501" i="14"/>
  <c r="H1433" i="14"/>
  <c r="H1393" i="14"/>
  <c r="H1351" i="14"/>
  <c r="H1267" i="14"/>
  <c r="H1224" i="14"/>
  <c r="H1210" i="14"/>
  <c r="H1158" i="14"/>
  <c r="H1128" i="14"/>
  <c r="H1096" i="14"/>
  <c r="H989" i="14"/>
  <c r="H974" i="14"/>
  <c r="H958" i="14"/>
  <c r="H942" i="14"/>
  <c r="H916" i="14"/>
  <c r="H859" i="14"/>
  <c r="H837" i="14"/>
  <c r="H774" i="14"/>
  <c r="H751" i="14"/>
  <c r="H689" i="14"/>
  <c r="H666" i="14"/>
  <c r="H603" i="14"/>
  <c r="H581" i="14"/>
  <c r="H518" i="14"/>
  <c r="H495" i="14"/>
  <c r="H433" i="14"/>
  <c r="H410" i="14"/>
  <c r="H347" i="14"/>
  <c r="H325" i="14"/>
  <c r="H262" i="14"/>
  <c r="H239" i="14"/>
  <c r="H177" i="14"/>
  <c r="H138" i="14"/>
  <c r="H122" i="14"/>
  <c r="H106" i="14"/>
  <c r="H90" i="14"/>
  <c r="H74" i="14"/>
  <c r="H58" i="14"/>
  <c r="H42" i="14"/>
  <c r="H26" i="14"/>
  <c r="H1937" i="14"/>
  <c r="H1899" i="14"/>
  <c r="H1711" i="14"/>
  <c r="H1681" i="14"/>
  <c r="H1651" i="14"/>
  <c r="H1630" i="14"/>
  <c r="H1559" i="14"/>
  <c r="H1519" i="14"/>
  <c r="H1479" i="14"/>
  <c r="H1407" i="14"/>
  <c r="H1367" i="14"/>
  <c r="H1327" i="14"/>
  <c r="H1281" i="14"/>
  <c r="H1243" i="14"/>
  <c r="H1192" i="14"/>
  <c r="H1138" i="14"/>
  <c r="H1109" i="14"/>
  <c r="H1078" i="14"/>
  <c r="H1016" i="14"/>
  <c r="H1000" i="14"/>
  <c r="H985" i="14"/>
  <c r="H846" i="14"/>
  <c r="H822" i="14"/>
  <c r="H761" i="14"/>
  <c r="H737" i="14"/>
  <c r="H675" i="14"/>
  <c r="H651" i="14"/>
  <c r="H590" i="14"/>
  <c r="H566" i="14"/>
  <c r="H505" i="14"/>
  <c r="H1820" i="14"/>
  <c r="H1721" i="14"/>
  <c r="H1636" i="14"/>
  <c r="H1597" i="14"/>
  <c r="H1507" i="14"/>
  <c r="H1405" i="14"/>
  <c r="H1313" i="14"/>
  <c r="H1279" i="14"/>
  <c r="H1168" i="14"/>
  <c r="H1100" i="14"/>
  <c r="H1026" i="14"/>
  <c r="H964" i="14"/>
  <c r="H917" i="14"/>
  <c r="H838" i="14"/>
  <c r="H782" i="14"/>
  <c r="H730" i="14"/>
  <c r="H673" i="14"/>
  <c r="H582" i="14"/>
  <c r="H526" i="14"/>
  <c r="H490" i="14"/>
  <c r="H426" i="14"/>
  <c r="H361" i="14"/>
  <c r="H297" i="14"/>
  <c r="H233" i="14"/>
  <c r="H213" i="14"/>
  <c r="H165" i="14"/>
  <c r="H110" i="14"/>
  <c r="H78" i="14"/>
  <c r="H46" i="14"/>
  <c r="H1942" i="14"/>
  <c r="H1934" i="14"/>
  <c r="H625" i="14"/>
  <c r="H574" i="14"/>
  <c r="H517" i="14"/>
  <c r="H467" i="14"/>
  <c r="H319" i="14"/>
  <c r="H190" i="14"/>
  <c r="H148" i="14"/>
  <c r="H94" i="14"/>
  <c r="H62" i="14"/>
  <c r="H1136" i="14"/>
  <c r="H1082" i="14"/>
  <c r="H880" i="14"/>
  <c r="H809" i="14"/>
  <c r="H661" i="14"/>
  <c r="H553" i="14"/>
  <c r="H481" i="14"/>
  <c r="H353" i="14"/>
  <c r="H334" i="14"/>
  <c r="H270" i="14"/>
  <c r="H206" i="14"/>
  <c r="H1181" i="14"/>
  <c r="H949" i="14"/>
  <c r="H843" i="14"/>
  <c r="H697" i="14"/>
  <c r="H587" i="14"/>
  <c r="H283" i="14"/>
  <c r="H219" i="14"/>
  <c r="H639" i="14"/>
  <c r="H531" i="14"/>
  <c r="H446" i="14"/>
  <c r="H382" i="14"/>
  <c r="H298" i="14"/>
  <c r="H234" i="14"/>
  <c r="H170" i="14"/>
  <c r="H80" i="14"/>
  <c r="H511" i="14"/>
  <c r="H395" i="14"/>
  <c r="H267" i="14"/>
  <c r="H249" i="14"/>
  <c r="H133" i="14"/>
  <c r="H101" i="14"/>
  <c r="H69" i="14"/>
  <c r="H1903" i="14"/>
  <c r="H1565" i="14"/>
  <c r="H1497" i="14"/>
  <c r="H1469" i="14"/>
  <c r="H1303" i="14"/>
  <c r="H1276" i="14"/>
  <c r="H1247" i="14"/>
  <c r="H1216" i="14"/>
  <c r="H1144" i="14"/>
  <c r="H1093" i="14"/>
  <c r="H1072" i="14"/>
  <c r="H1045" i="14"/>
  <c r="H982" i="14"/>
  <c r="H892" i="14"/>
  <c r="H873" i="14"/>
  <c r="H817" i="14"/>
  <c r="H725" i="14"/>
  <c r="H709" i="14"/>
  <c r="H617" i="14"/>
  <c r="H561" i="14"/>
  <c r="H441" i="14"/>
  <c r="H377" i="14"/>
  <c r="H310" i="14"/>
  <c r="H246" i="14"/>
  <c r="H182" i="14"/>
  <c r="H142" i="14"/>
  <c r="H383" i="14"/>
  <c r="H1861" i="14"/>
  <c r="H2001" i="14"/>
  <c r="H1961" i="14"/>
  <c r="H1803" i="14"/>
  <c r="H1529" i="14"/>
  <c r="H1431" i="14"/>
  <c r="H1337" i="14"/>
  <c r="H1186" i="14"/>
  <c r="H1117" i="14"/>
  <c r="H956" i="14"/>
  <c r="H853" i="14"/>
  <c r="H795" i="14"/>
  <c r="H745" i="14"/>
  <c r="H687" i="14"/>
  <c r="H597" i="14"/>
  <c r="H539" i="14"/>
  <c r="H474" i="14"/>
  <c r="H454" i="14"/>
  <c r="H390" i="14"/>
  <c r="H326" i="14"/>
  <c r="H261" i="14"/>
  <c r="H197" i="14"/>
  <c r="H153" i="14"/>
  <c r="H1957" i="14"/>
  <c r="H1845" i="14"/>
  <c r="H1758" i="14"/>
  <c r="H1703" i="14"/>
  <c r="H1666" i="14"/>
  <c r="H1621" i="14"/>
  <c r="H1593" i="14"/>
  <c r="H1492" i="14"/>
  <c r="H1401" i="14"/>
  <c r="H1331" i="14"/>
  <c r="H1300" i="14"/>
  <c r="H1272" i="14"/>
  <c r="H1165" i="14"/>
  <c r="H1089" i="14"/>
  <c r="H1024" i="14"/>
  <c r="H976" i="14"/>
  <c r="H831" i="14"/>
  <c r="H779" i="14"/>
  <c r="H723" i="14"/>
  <c r="H633" i="14"/>
  <c r="H575" i="14"/>
  <c r="H523" i="14"/>
  <c r="H489" i="14"/>
  <c r="H469" i="14"/>
  <c r="H405" i="14"/>
  <c r="H341" i="14"/>
  <c r="H275" i="14"/>
  <c r="H211" i="14"/>
  <c r="H164" i="14"/>
  <c r="H128" i="14"/>
  <c r="H96" i="14"/>
  <c r="H64" i="14"/>
  <c r="H32" i="14"/>
  <c r="H1995" i="14"/>
  <c r="H1898" i="14"/>
  <c r="H1844" i="14"/>
  <c r="H1751" i="14"/>
  <c r="H1700" i="14"/>
  <c r="H1662" i="14"/>
  <c r="H1556" i="14"/>
  <c r="H1464" i="14"/>
  <c r="H1395" i="14"/>
  <c r="H1364" i="14"/>
  <c r="H1269" i="14"/>
  <c r="H1237" i="14"/>
  <c r="H1213" i="14"/>
  <c r="H1137" i="14"/>
  <c r="H1068" i="14"/>
  <c r="H1041" i="14"/>
  <c r="H932" i="14"/>
  <c r="H867" i="14"/>
  <c r="H815" i="14"/>
  <c r="H758" i="14"/>
  <c r="H667" i="14"/>
  <c r="H611" i="14"/>
  <c r="H559" i="14"/>
  <c r="H502" i="14"/>
  <c r="H438" i="14"/>
  <c r="H419" i="14"/>
  <c r="H355" i="14"/>
  <c r="H291" i="14"/>
  <c r="H225" i="14"/>
  <c r="H117" i="14"/>
  <c r="H85" i="14"/>
  <c r="H53" i="14"/>
  <c r="H21" i="14"/>
  <c r="H1885" i="14"/>
  <c r="H1842" i="14"/>
  <c r="H1791" i="14"/>
  <c r="H1698" i="14"/>
  <c r="H1620" i="14"/>
  <c r="H1455" i="14"/>
  <c r="H1427" i="14"/>
  <c r="H1357" i="14"/>
  <c r="H1206" i="14"/>
  <c r="H1185" i="14"/>
  <c r="H1061" i="14"/>
  <c r="H950" i="14"/>
  <c r="H930" i="14"/>
  <c r="H810" i="14"/>
  <c r="H794" i="14"/>
  <c r="H702" i="14"/>
  <c r="H646" i="14"/>
  <c r="H554" i="14"/>
  <c r="H538" i="14"/>
  <c r="H453" i="14"/>
  <c r="H389" i="14"/>
  <c r="H369" i="14"/>
  <c r="H305" i="14"/>
  <c r="H241" i="14"/>
  <c r="H175" i="14"/>
  <c r="H137" i="14"/>
  <c r="H105" i="14"/>
  <c r="H73" i="14"/>
  <c r="H41" i="14"/>
  <c r="H1884" i="14"/>
  <c r="H1790" i="14"/>
  <c r="H1648" i="14"/>
  <c r="H1583" i="14"/>
  <c r="H1491" i="14"/>
  <c r="H1421" i="14"/>
  <c r="H1388" i="14"/>
  <c r="H1320" i="14"/>
  <c r="H1293" i="14"/>
  <c r="H1260" i="14"/>
  <c r="H1157" i="14"/>
  <c r="H1088" i="14"/>
  <c r="H1037" i="14"/>
  <c r="H1014" i="14"/>
  <c r="H925" i="14"/>
  <c r="H906" i="14"/>
  <c r="H830" i="14"/>
  <c r="H773" i="14"/>
  <c r="H682" i="14"/>
  <c r="H403" i="14"/>
  <c r="H255" i="14"/>
  <c r="H126" i="14"/>
  <c r="H30" i="14"/>
  <c r="H1830" i="14"/>
  <c r="H1555" i="14"/>
  <c r="H1484" i="14"/>
  <c r="H1452" i="14"/>
  <c r="H1384" i="14"/>
  <c r="H1202" i="14"/>
  <c r="H1058" i="14"/>
  <c r="H1012" i="14"/>
  <c r="H993" i="14"/>
  <c r="H865" i="14"/>
  <c r="H718" i="14"/>
  <c r="H609" i="14"/>
  <c r="H417" i="14"/>
  <c r="H160" i="14"/>
  <c r="H1734" i="14"/>
  <c r="H1615" i="14"/>
  <c r="H1548" i="14"/>
  <c r="H1516" i="14"/>
  <c r="H1444" i="14"/>
  <c r="H1356" i="14"/>
  <c r="H1233" i="14"/>
  <c r="H1130" i="14"/>
  <c r="H1106" i="14"/>
  <c r="H1053" i="14"/>
  <c r="H968" i="14"/>
  <c r="H753" i="14"/>
  <c r="H645" i="14"/>
  <c r="H497" i="14"/>
  <c r="H431" i="14"/>
  <c r="H367" i="14"/>
  <c r="H303" i="14"/>
  <c r="H1866" i="14"/>
  <c r="H1826" i="14"/>
  <c r="H1607" i="14"/>
  <c r="H1577" i="14"/>
  <c r="H1508" i="14"/>
  <c r="H1415" i="14"/>
  <c r="H1345" i="14"/>
  <c r="H1316" i="14"/>
  <c r="H1174" i="14"/>
  <c r="H1153" i="14"/>
  <c r="H1101" i="14"/>
  <c r="H966" i="14"/>
  <c r="H898" i="14"/>
  <c r="H879" i="14"/>
  <c r="H787" i="14"/>
  <c r="H731" i="14"/>
  <c r="H623" i="14"/>
  <c r="H318" i="14"/>
  <c r="H112" i="14"/>
  <c r="H48" i="14"/>
  <c r="H1773" i="14"/>
  <c r="H1730" i="14"/>
  <c r="H1643" i="14"/>
  <c r="H1572" i="14"/>
  <c r="H1540" i="14"/>
  <c r="H1471" i="14"/>
  <c r="H1379" i="14"/>
  <c r="H1256" i="14"/>
  <c r="H1223" i="14"/>
  <c r="H1201" i="14"/>
  <c r="H1149" i="14"/>
  <c r="H1125" i="14"/>
  <c r="H1073" i="14"/>
  <c r="H941" i="14"/>
  <c r="H922" i="14"/>
  <c r="H858" i="14"/>
  <c r="H767" i="14"/>
  <c r="H710" i="14"/>
  <c r="H659" i="14"/>
  <c r="H602" i="14"/>
  <c r="H462" i="14"/>
  <c r="H331" i="14"/>
  <c r="H185" i="14"/>
  <c r="H144" i="14"/>
  <c r="H37" i="14"/>
  <c r="H89" i="14"/>
  <c r="H547" i="14"/>
  <c r="H346" i="14"/>
  <c r="H154" i="14"/>
  <c r="H25" i="14"/>
  <c r="H1677" i="14"/>
  <c r="H746" i="14"/>
  <c r="H121" i="14"/>
  <c r="H694" i="14"/>
  <c r="H1962" i="14"/>
  <c r="H1121" i="14"/>
  <c r="H638" i="14"/>
  <c r="H1341" i="14"/>
  <c r="H1196" i="14"/>
  <c r="H1918" i="14"/>
  <c r="H1443" i="14"/>
  <c r="H411" i="14"/>
  <c r="H218" i="14"/>
  <c r="H1860" i="14"/>
  <c r="H198" i="14"/>
  <c r="H57" i="14"/>
  <c r="H475" i="14"/>
  <c r="H282" i="14"/>
  <c r="H1821" i="14"/>
  <c r="H1052" i="14"/>
  <c r="H803" i="14"/>
  <c r="H1008" i="14"/>
  <c r="H1604" i="14"/>
  <c r="H1535" i="14"/>
  <c r="H1173" i="14"/>
  <c r="H897" i="14"/>
  <c r="G2017" i="14"/>
  <c r="AQ3" i="19"/>
  <c r="AW13" i="11"/>
  <c r="D11" i="8"/>
  <c r="T936" i="11" l="1"/>
  <c r="T1324" i="11"/>
  <c r="T1713" i="11"/>
  <c r="T1783" i="11"/>
  <c r="T862" i="11"/>
  <c r="T631" i="11"/>
  <c r="T1486" i="11"/>
  <c r="T1986" i="11"/>
  <c r="T1590" i="11"/>
  <c r="T660" i="11"/>
  <c r="T416" i="11"/>
  <c r="T1248" i="11"/>
  <c r="T911" i="11"/>
  <c r="T1014" i="11"/>
  <c r="T785" i="11"/>
  <c r="T895" i="11"/>
  <c r="T1574" i="11"/>
  <c r="T1339" i="11"/>
  <c r="T1348" i="11"/>
  <c r="T1513" i="11"/>
  <c r="T1229" i="11"/>
  <c r="T1941" i="11"/>
  <c r="T573" i="11"/>
  <c r="T285" i="11"/>
  <c r="T912" i="11"/>
  <c r="T1714" i="11"/>
  <c r="T1749" i="11"/>
  <c r="T1032" i="11"/>
  <c r="T725" i="11"/>
  <c r="T831" i="11"/>
  <c r="T1442" i="11"/>
  <c r="T1853" i="11"/>
  <c r="T1487" i="11"/>
  <c r="T470" i="11"/>
  <c r="T1246" i="11"/>
  <c r="T1255" i="11"/>
  <c r="T21" i="11"/>
  <c r="Y21" i="11" s="1"/>
  <c r="T109" i="11"/>
  <c r="Y109" i="11" s="1"/>
  <c r="T890" i="11"/>
  <c r="T1128" i="11"/>
  <c r="T804" i="11"/>
  <c r="T1877" i="11"/>
  <c r="T1250" i="11"/>
  <c r="T193" i="11"/>
  <c r="T1937" i="11"/>
  <c r="T1559" i="11"/>
  <c r="T737" i="11"/>
  <c r="T1592" i="11"/>
  <c r="T1350" i="11"/>
  <c r="T1306" i="11"/>
  <c r="T1084" i="11"/>
  <c r="T182" i="11"/>
  <c r="Y182" i="11" s="1"/>
  <c r="T681" i="11"/>
  <c r="T238" i="11"/>
  <c r="T187" i="11"/>
  <c r="Y187" i="11" s="1"/>
  <c r="T1079" i="11"/>
  <c r="T1109" i="11"/>
  <c r="T490" i="11"/>
  <c r="T695" i="11"/>
  <c r="T1514" i="11"/>
  <c r="T1394" i="11"/>
  <c r="T1816" i="11"/>
  <c r="T447" i="11"/>
  <c r="T165" i="11"/>
  <c r="Y165" i="11" s="1"/>
  <c r="T483" i="11"/>
  <c r="T1672" i="11"/>
  <c r="T1152" i="11"/>
  <c r="T1341" i="11"/>
  <c r="T1963" i="11"/>
  <c r="T1928" i="11"/>
  <c r="T49" i="11"/>
  <c r="Y49" i="11" s="1"/>
  <c r="T994" i="11"/>
  <c r="T177" i="11"/>
  <c r="Y177" i="11" s="1"/>
  <c r="T634" i="11"/>
  <c r="T514" i="11"/>
  <c r="T892" i="11"/>
  <c r="T561" i="11"/>
  <c r="T665" i="11"/>
  <c r="T1480" i="11"/>
  <c r="T1044" i="11"/>
  <c r="T703" i="11"/>
  <c r="T232" i="11"/>
  <c r="T1675" i="11"/>
  <c r="T1365" i="11"/>
  <c r="T1551" i="11"/>
  <c r="T1766" i="11"/>
  <c r="T1426" i="11"/>
  <c r="T156" i="11"/>
  <c r="Y156" i="11" s="1"/>
  <c r="T1432" i="11"/>
  <c r="T103" i="11"/>
  <c r="Y103" i="11" s="1"/>
  <c r="T511" i="11"/>
  <c r="T211" i="11"/>
  <c r="T620" i="11"/>
  <c r="T1221" i="11"/>
  <c r="T1943" i="11"/>
  <c r="T819" i="11"/>
  <c r="T684" i="11"/>
  <c r="T1653" i="11"/>
  <c r="T1051" i="11"/>
  <c r="T90" i="11"/>
  <c r="Y90" i="11" s="1"/>
  <c r="T233" i="11"/>
  <c r="T559" i="11"/>
  <c r="T1027" i="11"/>
  <c r="T234" i="11"/>
  <c r="T501" i="11"/>
  <c r="T158" i="11"/>
  <c r="Y158" i="11" s="1"/>
  <c r="T1595" i="11"/>
  <c r="T991" i="11"/>
  <c r="T1355" i="11"/>
  <c r="T643" i="11"/>
  <c r="T1035" i="11"/>
  <c r="T67" i="11"/>
  <c r="Y67" i="11" s="1"/>
  <c r="T31" i="11"/>
  <c r="Y31" i="11" s="1"/>
  <c r="T1257" i="11"/>
  <c r="T979" i="11"/>
  <c r="T1761" i="11"/>
  <c r="T1516" i="11"/>
  <c r="T1856" i="11"/>
  <c r="T1656" i="11"/>
  <c r="T1069" i="11"/>
  <c r="T1369" i="11"/>
  <c r="T204" i="11"/>
  <c r="T921" i="11"/>
  <c r="T877" i="11"/>
  <c r="T756" i="11"/>
  <c r="T1634" i="11"/>
  <c r="T1601" i="11"/>
  <c r="T1481" i="11"/>
  <c r="T920" i="11"/>
  <c r="T714" i="11"/>
  <c r="T449" i="11"/>
  <c r="T230" i="11"/>
  <c r="T251" i="11"/>
  <c r="T1704" i="11"/>
  <c r="T418" i="11"/>
  <c r="T740" i="11"/>
  <c r="T208" i="11"/>
  <c r="T527" i="11"/>
  <c r="T1451" i="11"/>
  <c r="T1111" i="11"/>
  <c r="T1635" i="11"/>
  <c r="T357" i="11"/>
  <c r="T827" i="11"/>
  <c r="T948" i="11"/>
  <c r="T1745" i="11"/>
  <c r="T1625" i="11"/>
  <c r="T1655" i="11"/>
  <c r="T1125" i="11"/>
  <c r="T1396" i="11"/>
  <c r="T701" i="11"/>
  <c r="T1628" i="11"/>
  <c r="T1194" i="11"/>
  <c r="T305" i="11"/>
  <c r="T75" i="11"/>
  <c r="Y75" i="11" s="1"/>
  <c r="T1163" i="11"/>
  <c r="T861" i="11"/>
  <c r="T859" i="11"/>
  <c r="T1354" i="11"/>
  <c r="T1234" i="11"/>
  <c r="T1104" i="11"/>
  <c r="T1160" i="11"/>
  <c r="T471" i="11"/>
  <c r="T80" i="11"/>
  <c r="Y80" i="11" s="1"/>
  <c r="T585" i="11"/>
  <c r="T1345" i="11"/>
  <c r="T244" i="11"/>
  <c r="T724" i="11"/>
  <c r="T1667" i="11"/>
  <c r="T1659" i="11"/>
  <c r="T97" i="11"/>
  <c r="Y97" i="11" s="1"/>
  <c r="T1997" i="11"/>
  <c r="T940" i="11"/>
  <c r="T808" i="11"/>
  <c r="T431" i="11"/>
  <c r="T879" i="11"/>
  <c r="T482" i="11"/>
  <c r="T1992" i="11"/>
  <c r="T705" i="11"/>
  <c r="T1598" i="11"/>
  <c r="T672" i="11"/>
  <c r="T1030" i="11"/>
  <c r="T1157" i="11"/>
  <c r="T795" i="11"/>
  <c r="T1415" i="11"/>
  <c r="T40" i="11"/>
  <c r="Y40" i="11" s="1"/>
  <c r="T2003" i="11"/>
  <c r="T421" i="11"/>
  <c r="T1578" i="11"/>
  <c r="T1049" i="11"/>
  <c r="T115" i="11"/>
  <c r="Y115" i="11" s="1"/>
  <c r="T856" i="11"/>
  <c r="T1172" i="11"/>
  <c r="T481" i="11"/>
  <c r="T289" i="11"/>
  <c r="T226" i="11"/>
  <c r="T493" i="11"/>
  <c r="T571" i="11"/>
  <c r="T973" i="11"/>
  <c r="T1911" i="11"/>
  <c r="T1110" i="11"/>
  <c r="T566" i="11"/>
  <c r="T1490" i="11"/>
  <c r="T1443" i="11"/>
  <c r="T843" i="11"/>
  <c r="T529" i="11"/>
  <c r="T376" i="11"/>
  <c r="T478" i="11"/>
  <c r="T815" i="11"/>
  <c r="T1861" i="11"/>
  <c r="T790" i="11"/>
  <c r="T1865" i="11"/>
  <c r="T1271" i="11"/>
  <c r="T1189" i="11"/>
  <c r="T1892" i="11"/>
  <c r="T398" i="11"/>
  <c r="T865" i="11"/>
  <c r="T298" i="11"/>
  <c r="T794" i="11"/>
  <c r="T26" i="11"/>
  <c r="Y26" i="11" s="1"/>
  <c r="T468" i="11"/>
  <c r="T1294" i="11"/>
  <c r="T51" i="11"/>
  <c r="Y51" i="11" s="1"/>
  <c r="T1418" i="11"/>
  <c r="T377" i="11"/>
  <c r="T394" i="11"/>
  <c r="T343" i="11"/>
  <c r="T1533" i="11"/>
  <c r="T1080" i="11"/>
  <c r="T1778" i="11"/>
  <c r="T1428" i="11"/>
  <c r="T399" i="11"/>
  <c r="T1340" i="11"/>
  <c r="T1668" i="11"/>
  <c r="T1419" i="11"/>
  <c r="T462" i="11"/>
  <c r="T1669" i="11"/>
  <c r="T1767" i="11"/>
  <c r="T1187" i="11"/>
  <c r="T149" i="11"/>
  <c r="Y149" i="11" s="1"/>
  <c r="T1367" i="11"/>
  <c r="T1730" i="11"/>
  <c r="T666" i="11"/>
  <c r="T424" i="11"/>
  <c r="T1539" i="11"/>
  <c r="T1934" i="11"/>
  <c r="T1353" i="11"/>
  <c r="T262" i="11"/>
  <c r="T639" i="11"/>
  <c r="T1579" i="11"/>
  <c r="T1715" i="11"/>
  <c r="T125" i="11"/>
  <c r="Y125" i="11" s="1"/>
  <c r="T841" i="11"/>
  <c r="T1948" i="11"/>
  <c r="T778" i="11"/>
  <c r="T995" i="11"/>
  <c r="T1062" i="11"/>
  <c r="T1001" i="11"/>
  <c r="T893" i="11"/>
  <c r="T1463" i="11"/>
  <c r="T675" i="11"/>
  <c r="T1259" i="11"/>
  <c r="T1470" i="11"/>
  <c r="T282" i="11"/>
  <c r="T1479" i="11"/>
  <c r="T1114" i="11"/>
  <c r="T1497" i="11"/>
  <c r="T1439" i="11"/>
  <c r="T254" i="11"/>
  <c r="T811" i="11"/>
  <c r="T896" i="11"/>
  <c r="T76" i="11"/>
  <c r="Y76" i="11" s="1"/>
  <c r="T44" i="11"/>
  <c r="Y44" i="11" s="1"/>
  <c r="T1211" i="11"/>
  <c r="T1585" i="11"/>
  <c r="T411" i="11"/>
  <c r="T1198" i="11"/>
  <c r="T1883" i="11"/>
  <c r="T951" i="11"/>
  <c r="T611" i="11"/>
  <c r="T487" i="11"/>
  <c r="T1952" i="11"/>
  <c r="T1449" i="11"/>
  <c r="T1506" i="11"/>
  <c r="T613" i="11"/>
  <c r="T324" i="11"/>
  <c r="T641" i="11"/>
  <c r="T1721" i="11"/>
  <c r="T1924" i="11"/>
  <c r="T601" i="11"/>
  <c r="T955" i="11"/>
  <c r="T1305" i="11"/>
  <c r="T1985" i="11"/>
  <c r="T1838" i="11"/>
  <c r="T1297" i="11"/>
  <c r="T1002" i="11"/>
  <c r="T1509" i="11"/>
  <c r="T1687" i="11"/>
  <c r="T635" i="11"/>
  <c r="T1380" i="11"/>
  <c r="T414" i="11"/>
  <c r="T135" i="11"/>
  <c r="Y135" i="11" s="1"/>
  <c r="T252" i="11"/>
  <c r="T884" i="11"/>
  <c r="T231" i="11"/>
  <c r="T1841" i="11"/>
  <c r="T943" i="11"/>
  <c r="T1699" i="11"/>
  <c r="T952" i="11"/>
  <c r="T1837" i="11"/>
  <c r="T485" i="11"/>
  <c r="T845" i="11"/>
  <c r="T2000" i="11"/>
  <c r="T1910" i="11"/>
  <c r="T2009" i="11"/>
  <c r="T1916" i="11"/>
  <c r="T1034" i="11"/>
  <c r="T986" i="11"/>
  <c r="T150" i="11"/>
  <c r="Y150" i="11" s="1"/>
  <c r="T460" i="11"/>
  <c r="T77" i="11"/>
  <c r="Y77" i="11" s="1"/>
  <c r="T1307" i="11"/>
  <c r="T652" i="11"/>
  <c r="T405" i="11"/>
  <c r="T1342" i="11"/>
  <c r="T454" i="11"/>
  <c r="T162" i="11"/>
  <c r="Y162" i="11" s="1"/>
  <c r="T715" i="11"/>
  <c r="T537" i="11"/>
  <c r="T928" i="11"/>
  <c r="T1889" i="11"/>
  <c r="T1879" i="11"/>
  <c r="T1882" i="11"/>
  <c r="T662" i="11"/>
  <c r="T1075" i="11"/>
  <c r="T329" i="11"/>
  <c r="T331" i="11"/>
  <c r="T1206" i="11"/>
  <c r="T385" i="11"/>
  <c r="T1115" i="11"/>
  <c r="T1260" i="11"/>
  <c r="T1973" i="11"/>
  <c r="T1759" i="11"/>
  <c r="T1256" i="11"/>
  <c r="T870" i="11"/>
  <c r="T209" i="11"/>
  <c r="T1414" i="11"/>
  <c r="T176" i="11"/>
  <c r="Y176" i="11" s="1"/>
  <c r="T36" i="11"/>
  <c r="Y36" i="11" s="1"/>
  <c r="T1807" i="11"/>
  <c r="T539" i="11"/>
  <c r="T1624" i="11"/>
  <c r="T210" i="11"/>
  <c r="T945" i="11"/>
  <c r="T1899" i="11"/>
  <c r="T616" i="11"/>
  <c r="T86" i="11"/>
  <c r="Y86" i="11" s="1"/>
  <c r="T106" i="11"/>
  <c r="Y106" i="11" s="1"/>
  <c r="T560" i="11"/>
  <c r="T891" i="11"/>
  <c r="T1456" i="11"/>
  <c r="T1848" i="11"/>
  <c r="T107" i="11"/>
  <c r="Y107" i="11" s="1"/>
  <c r="T1226" i="11"/>
  <c r="T698" i="11"/>
  <c r="T1018" i="11"/>
  <c r="T279" i="11"/>
  <c r="T379" i="11"/>
  <c r="T476" i="11"/>
  <c r="T1519" i="11"/>
  <c r="T1024" i="11"/>
  <c r="T313" i="11"/>
  <c r="T768" i="11"/>
  <c r="T1532" i="11"/>
  <c r="T908" i="11"/>
  <c r="T1314" i="11"/>
  <c r="T727" i="11"/>
  <c r="T1872" i="11"/>
  <c r="T1269" i="11"/>
  <c r="T38" i="11"/>
  <c r="Y38" i="11" s="1"/>
  <c r="T1742" i="11"/>
  <c r="T465" i="11"/>
  <c r="T1737" i="11"/>
  <c r="T1857" i="11"/>
  <c r="T582" i="11"/>
  <c r="T440" i="11"/>
  <c r="T959" i="11"/>
  <c r="T931" i="11"/>
  <c r="T944" i="11"/>
  <c r="T998" i="11"/>
  <c r="T1159" i="11"/>
  <c r="T1441" i="11"/>
  <c r="T2010" i="11"/>
  <c r="T1880" i="11"/>
  <c r="T521" i="11"/>
  <c r="T730" i="11"/>
  <c r="T361" i="11"/>
  <c r="T1010" i="11"/>
  <c r="T1056" i="11"/>
  <c r="T712" i="11"/>
  <c r="T1975" i="11"/>
  <c r="T2001" i="11"/>
  <c r="T266" i="11"/>
  <c r="T260" i="11"/>
  <c r="T56" i="11"/>
  <c r="Y56" i="11" s="1"/>
  <c r="T492" i="11"/>
  <c r="T1711" i="11"/>
  <c r="T499" i="11"/>
  <c r="T1173" i="11"/>
  <c r="T1686" i="11"/>
  <c r="T293" i="11"/>
  <c r="T1949" i="11"/>
  <c r="T1604" i="11"/>
  <c r="T567" i="11"/>
  <c r="T1178" i="11"/>
  <c r="T1926" i="11"/>
  <c r="T408" i="11"/>
  <c r="T899" i="11"/>
  <c r="T1591" i="11"/>
  <c r="T1416" i="11"/>
  <c r="T296" i="11"/>
  <c r="T127" i="11"/>
  <c r="Y127" i="11" s="1"/>
  <c r="T1052" i="11"/>
  <c r="T365" i="11"/>
  <c r="T20" i="11"/>
  <c r="Y20" i="11" s="1"/>
  <c r="T1683" i="11"/>
  <c r="T1676" i="11"/>
  <c r="T517" i="11"/>
  <c r="T430" i="11"/>
  <c r="T1534" i="11"/>
  <c r="T275" i="11"/>
  <c r="T1792" i="11"/>
  <c r="T926" i="11"/>
  <c r="T1831" i="11"/>
  <c r="T368" i="11"/>
  <c r="T1622" i="11"/>
  <c r="T1938" i="11"/>
  <c r="T1313" i="11"/>
  <c r="T342" i="11"/>
  <c r="T848" i="11"/>
  <c r="T1482" i="11"/>
  <c r="T784" i="11"/>
  <c r="T1906" i="11"/>
  <c r="T674" i="11"/>
  <c r="T966" i="11"/>
  <c r="T1828" i="11"/>
  <c r="T1203" i="11"/>
  <c r="T1209" i="11"/>
  <c r="T446" i="11"/>
  <c r="T1503" i="11"/>
  <c r="T985" i="11"/>
  <c r="T314" i="11"/>
  <c r="T793" i="11"/>
  <c r="T1274" i="11"/>
  <c r="T1017" i="11"/>
  <c r="T215" i="11"/>
  <c r="T1788" i="11"/>
  <c r="T1829" i="11"/>
  <c r="T419" i="11"/>
  <c r="T128" i="11"/>
  <c r="Y128" i="11" s="1"/>
  <c r="T1903" i="11"/>
  <c r="T750" i="11"/>
  <c r="T1130" i="11"/>
  <c r="T556" i="11"/>
  <c r="T300" i="11"/>
  <c r="T1753" i="11"/>
  <c r="T1494" i="11"/>
  <c r="T563" i="11"/>
  <c r="T1768" i="11"/>
  <c r="T1120" i="11"/>
  <c r="T432" i="11"/>
  <c r="T1726" i="11"/>
  <c r="T1558" i="11"/>
  <c r="T157" i="11"/>
  <c r="Y157" i="11" s="1"/>
  <c r="T155" i="11"/>
  <c r="Y155" i="11" s="1"/>
  <c r="T1619" i="11"/>
  <c r="T1549" i="11"/>
  <c r="T1074" i="11"/>
  <c r="T34" i="11"/>
  <c r="Y34" i="11" s="1"/>
  <c r="T961" i="11"/>
  <c r="T888" i="11"/>
  <c r="T1088" i="11"/>
  <c r="T1100" i="11"/>
  <c r="T1886" i="11"/>
  <c r="T1453" i="11"/>
  <c r="T707" i="11"/>
  <c r="T1912" i="11"/>
  <c r="T1739" i="11"/>
  <c r="T690" i="11"/>
  <c r="T1868" i="11"/>
  <c r="T436" i="11"/>
  <c r="T311" i="11"/>
  <c r="T593" i="11"/>
  <c r="T1012" i="11"/>
  <c r="T1905" i="11"/>
  <c r="T1184" i="11"/>
  <c r="T1085" i="11"/>
  <c r="T400" i="11"/>
  <c r="T1343" i="11"/>
  <c r="T1208" i="11"/>
  <c r="T502" i="11"/>
  <c r="T1469" i="11"/>
  <c r="T84" i="11"/>
  <c r="Y84" i="11" s="1"/>
  <c r="T918" i="11"/>
  <c r="T1747" i="11"/>
  <c r="T383" i="11"/>
  <c r="T201" i="11"/>
  <c r="T1077" i="11"/>
  <c r="T341" i="11"/>
  <c r="T640" i="11"/>
  <c r="T1147" i="11"/>
  <c r="T1932" i="11"/>
  <c r="T434" i="11"/>
  <c r="T124" i="11"/>
  <c r="Y124" i="11" s="1"/>
  <c r="T1083" i="11"/>
  <c r="T1608" i="11"/>
  <c r="T1007" i="11"/>
  <c r="T1136" i="11"/>
  <c r="T1661" i="11"/>
  <c r="T452" i="11"/>
  <c r="T1907" i="11"/>
  <c r="T2013" i="11"/>
  <c r="T1333" i="11"/>
  <c r="T388" i="11"/>
  <c r="T2011" i="11"/>
  <c r="T1046" i="11"/>
  <c r="T1068" i="11"/>
  <c r="T789" i="11"/>
  <c r="T2004" i="11"/>
  <c r="T1812" i="11"/>
  <c r="T1664" i="11"/>
  <c r="T1410" i="11"/>
  <c r="T141" i="11"/>
  <c r="Y141" i="11" s="1"/>
  <c r="T191" i="11"/>
  <c r="Y191" i="11" s="1"/>
  <c r="T1282" i="11"/>
  <c r="T1733" i="11"/>
  <c r="T1972" i="11"/>
  <c r="T403" i="11"/>
  <c r="T1251" i="11"/>
  <c r="T186" i="11"/>
  <c r="Y186" i="11" s="1"/>
  <c r="T1918" i="11"/>
  <c r="T58" i="11"/>
  <c r="Y58" i="11" s="1"/>
  <c r="T1701" i="11"/>
  <c r="T1502" i="11"/>
  <c r="T1736" i="11"/>
  <c r="T1665" i="11"/>
  <c r="T1567" i="11"/>
  <c r="T976" i="11"/>
  <c r="T220" i="11"/>
  <c r="T686" i="11"/>
  <c r="T1678" i="11"/>
  <c r="T1717" i="11"/>
  <c r="T816" i="11"/>
  <c r="T1630" i="11"/>
  <c r="T1562" i="11"/>
  <c r="T832" i="11"/>
  <c r="T369" i="11"/>
  <c r="T580" i="11"/>
  <c r="T923" i="11"/>
  <c r="T949" i="11"/>
  <c r="T1107" i="11"/>
  <c r="T1462" i="11"/>
  <c r="T1789" i="11"/>
  <c r="T584" i="11"/>
  <c r="T101" i="11"/>
  <c r="Y101" i="11" s="1"/>
  <c r="T1844" i="11"/>
  <c r="T294" i="11"/>
  <c r="T1223" i="11"/>
  <c r="T1770" i="11"/>
  <c r="T1692" i="11"/>
  <c r="T960" i="11"/>
  <c r="T1854" i="11"/>
  <c r="T844" i="11"/>
  <c r="T927" i="11"/>
  <c r="T1845" i="11"/>
  <c r="T673" i="11"/>
  <c r="T111" i="11"/>
  <c r="Y111" i="11" s="1"/>
  <c r="T423" i="11"/>
  <c r="T1119" i="11"/>
  <c r="T558" i="11"/>
  <c r="T1070" i="11"/>
  <c r="T122" i="11"/>
  <c r="Y122" i="11" s="1"/>
  <c r="T1797" i="11"/>
  <c r="T1296" i="11"/>
  <c r="T73" i="11"/>
  <c r="Y73" i="11" s="1"/>
  <c r="T1092" i="11"/>
  <c r="T455" i="11"/>
  <c r="T530" i="11"/>
  <c r="T1021" i="11"/>
  <c r="T1491" i="11"/>
  <c r="T497" i="11"/>
  <c r="T334" i="11"/>
  <c r="T1055" i="11"/>
  <c r="T1039" i="11"/>
  <c r="T717" i="11"/>
  <c r="T321" i="11"/>
  <c r="T1422" i="11"/>
  <c r="T1902" i="11"/>
  <c r="T600" i="11"/>
  <c r="T1621" i="11"/>
  <c r="T1421" i="11"/>
  <c r="T913" i="11"/>
  <c r="T1617" i="11"/>
  <c r="T564" i="11"/>
  <c r="T195" i="11"/>
  <c r="T1155" i="11"/>
  <c r="T646" i="11"/>
  <c r="T1095" i="11"/>
  <c r="T1400" i="11"/>
  <c r="T807" i="11"/>
  <c r="T1492" i="11"/>
  <c r="T381" i="11"/>
  <c r="T1786" i="11"/>
  <c r="T1629" i="11"/>
  <c r="T118" i="11"/>
  <c r="Y118" i="11" s="1"/>
  <c r="T78" i="11"/>
  <c r="Y78" i="11" s="1"/>
  <c r="T1352" i="11"/>
  <c r="T356" i="11"/>
  <c r="T1138" i="11"/>
  <c r="T1270" i="11"/>
  <c r="T1162" i="11"/>
  <c r="T43" i="11"/>
  <c r="Y43" i="11" s="1"/>
  <c r="T336" i="11"/>
  <c r="T872" i="11"/>
  <c r="T597" i="11"/>
  <c r="T1528" i="11"/>
  <c r="T1292" i="11"/>
  <c r="T1633" i="11"/>
  <c r="T1798" i="11"/>
  <c r="T969" i="11"/>
  <c r="T1186" i="11"/>
  <c r="T1760" i="11"/>
  <c r="T433" i="11"/>
  <c r="T1201" i="11"/>
  <c r="T576" i="11"/>
  <c r="T1182" i="11"/>
  <c r="T1366" i="11"/>
  <c r="T851" i="11"/>
  <c r="T726" i="11"/>
  <c r="T1164" i="11"/>
  <c r="T1684" i="11"/>
  <c r="T1405" i="11"/>
  <c r="T1235" i="11"/>
  <c r="T1391" i="11"/>
  <c r="T1529" i="11"/>
  <c r="T219" i="11"/>
  <c r="T805" i="11"/>
  <c r="T1969" i="11"/>
  <c r="T854" i="11"/>
  <c r="T746" i="11"/>
  <c r="T318" i="11"/>
  <c r="T323" i="11"/>
  <c r="T604" i="11"/>
  <c r="T833" i="11"/>
  <c r="T1078" i="11"/>
  <c r="T17" i="11"/>
  <c r="Y17" i="11" s="1"/>
  <c r="T777" i="11"/>
  <c r="T1996" i="11"/>
  <c r="T1885" i="11"/>
  <c r="T1213" i="11"/>
  <c r="T1233" i="11"/>
  <c r="T257" i="11"/>
  <c r="T1920" i="11"/>
  <c r="T1401" i="11"/>
  <c r="T1884" i="11"/>
  <c r="T1835" i="11"/>
  <c r="T1288" i="11"/>
  <c r="T1806" i="11"/>
  <c r="T1137" i="11"/>
  <c r="T873" i="11"/>
  <c r="T542" i="11"/>
  <c r="T1290" i="11"/>
  <c r="T1723" i="11"/>
  <c r="T1953" i="11"/>
  <c r="T1732" i="11"/>
  <c r="T538" i="11"/>
  <c r="T1681" i="11"/>
  <c r="T586" i="11"/>
  <c r="T689" i="11"/>
  <c r="T469" i="11"/>
  <c r="T136" i="11"/>
  <c r="Y136" i="11" s="1"/>
  <c r="T98" i="11"/>
  <c r="Y98" i="11" s="1"/>
  <c r="T1177" i="11"/>
  <c r="T1552" i="11"/>
  <c r="T1239" i="11"/>
  <c r="T202" i="11"/>
  <c r="T99" i="11"/>
  <c r="Y99" i="11" s="1"/>
  <c r="T163" i="11"/>
  <c r="Y163" i="11" s="1"/>
  <c r="T235" i="11"/>
  <c r="T1316" i="11"/>
  <c r="T1276" i="11"/>
  <c r="T1802" i="11"/>
  <c r="T1765" i="11"/>
  <c r="T825" i="11"/>
  <c r="T93" i="11"/>
  <c r="Y93" i="11" s="1"/>
  <c r="T96" i="11"/>
  <c r="Y96" i="11" s="1"/>
  <c r="T330" i="11"/>
  <c r="T853" i="11"/>
  <c r="T1775" i="11"/>
  <c r="T728" i="11"/>
  <c r="T494" i="11"/>
  <c r="T1741" i="11"/>
  <c r="T458" i="11"/>
  <c r="T577" i="11"/>
  <c r="T1312" i="11"/>
  <c r="T227" i="11"/>
  <c r="T881" i="11"/>
  <c r="T1673" i="11"/>
  <c r="T121" i="11"/>
  <c r="Y121" i="11" s="1"/>
  <c r="T922" i="11"/>
  <c r="T304" i="11"/>
  <c r="T1273" i="11"/>
  <c r="T1301" i="11"/>
  <c r="T1881" i="11"/>
  <c r="T212" i="11"/>
  <c r="T735" i="11"/>
  <c r="T429" i="11"/>
  <c r="T1611" i="11"/>
  <c r="T32" i="11"/>
  <c r="Y32" i="11" s="1"/>
  <c r="T463" i="11"/>
  <c r="T1318" i="11"/>
  <c r="T1933" i="11"/>
  <c r="T1658" i="11"/>
  <c r="T1748" i="11"/>
  <c r="T1823" i="11"/>
  <c r="T1691" i="11"/>
  <c r="T864" i="11"/>
  <c r="T1135" i="11"/>
  <c r="T85" i="11"/>
  <c r="Y85" i="11" s="1"/>
  <c r="T1404" i="11"/>
  <c r="T880" i="11"/>
  <c r="T1293" i="11"/>
  <c r="T250" i="11"/>
  <c r="T1626" i="11"/>
  <c r="T1357" i="11"/>
  <c r="T1702" i="11"/>
  <c r="T1909" i="11"/>
  <c r="T575" i="11"/>
  <c r="T1361" i="11"/>
  <c r="T1796" i="11"/>
  <c r="T19" i="11"/>
  <c r="Y19" i="11" s="1"/>
  <c r="T1716" i="11"/>
  <c r="T104" i="11"/>
  <c r="Y104" i="11" s="1"/>
  <c r="T846" i="11"/>
  <c r="T1243" i="11"/>
  <c r="T595" i="11"/>
  <c r="T340" i="11"/>
  <c r="T901" i="11"/>
  <c r="T1473" i="11"/>
  <c r="T512" i="11"/>
  <c r="T123" i="11"/>
  <c r="Y123" i="11" s="1"/>
  <c r="T489" i="11"/>
  <c r="T1988" i="11"/>
  <c r="T1174" i="11"/>
  <c r="T803" i="11"/>
  <c r="T1825" i="11"/>
  <c r="T374" i="11"/>
  <c r="T1960" i="11"/>
  <c r="T1864" i="11"/>
  <c r="T842" i="11"/>
  <c r="T875" i="11"/>
  <c r="T734" i="11"/>
  <c r="T1165" i="11"/>
  <c r="T332" i="11"/>
  <c r="T52" i="11"/>
  <c r="Y52" i="11" s="1"/>
  <c r="T1638" i="11"/>
  <c r="T1057" i="11"/>
  <c r="T644" i="11"/>
  <c r="T1593" i="11"/>
  <c r="T1677" i="11"/>
  <c r="T776" i="11"/>
  <c r="T614" i="11"/>
  <c r="T355" i="11"/>
  <c r="T1311" i="11"/>
  <c r="T178" i="11"/>
  <c r="Y178" i="11" s="1"/>
  <c r="T1824" i="11"/>
  <c r="T1832" i="11"/>
  <c r="T1550" i="11"/>
  <c r="T883" i="11"/>
  <c r="T1383" i="11"/>
  <c r="T2006" i="11"/>
  <c r="T82" i="11"/>
  <c r="Y82" i="11" s="1"/>
  <c r="T507" i="11"/>
  <c r="T1493" i="11"/>
  <c r="T1942" i="11"/>
  <c r="T592" i="11"/>
  <c r="T670" i="11"/>
  <c r="T1734" i="11"/>
  <c r="T1693" i="11"/>
  <c r="T1923" i="11"/>
  <c r="T1073" i="11"/>
  <c r="T1387" i="11"/>
  <c r="T1317" i="11"/>
  <c r="T933" i="11"/>
  <c r="T1272" i="11"/>
  <c r="T997" i="11"/>
  <c r="T402" i="11"/>
  <c r="T488" i="11"/>
  <c r="T1379" i="11"/>
  <c r="T1978" i="11"/>
  <c r="T184" i="11"/>
  <c r="Y184" i="11" s="1"/>
  <c r="T823" i="11"/>
  <c r="T834" i="11"/>
  <c r="T42" i="11"/>
  <c r="Y42" i="11" s="1"/>
  <c r="T820" i="11"/>
  <c r="T1859" i="11"/>
  <c r="T1515" i="11"/>
  <c r="T1614" i="11"/>
  <c r="T264" i="11"/>
  <c r="T295" i="11"/>
  <c r="T496" i="11"/>
  <c r="T1013" i="11"/>
  <c r="T1547" i="11"/>
  <c r="T1247" i="11"/>
  <c r="T477" i="11"/>
  <c r="T1616" i="11"/>
  <c r="T375" i="11"/>
  <c r="T720" i="11"/>
  <c r="T1722" i="11"/>
  <c r="T617" i="11"/>
  <c r="T1167" i="11"/>
  <c r="T1329" i="11"/>
  <c r="T1028" i="11"/>
  <c r="T1309" i="11"/>
  <c r="T626" i="11"/>
  <c r="T1440" i="11"/>
  <c r="T246" i="11"/>
  <c r="T1594" i="11"/>
  <c r="T179" i="11"/>
  <c r="Y179" i="11" s="1"/>
  <c r="T1097" i="11"/>
  <c r="T1082" i="11"/>
  <c r="T1584" i="11"/>
  <c r="T114" i="11"/>
  <c r="Y114" i="11" s="1"/>
  <c r="T1708" i="11"/>
  <c r="T1507" i="11"/>
  <c r="T524" i="11"/>
  <c r="T1811" i="11"/>
  <c r="T1185" i="11"/>
  <c r="T506" i="11"/>
  <c r="T1754" i="11"/>
  <c r="T625" i="11"/>
  <c r="T1063" i="11"/>
  <c r="T1929" i="11"/>
  <c r="T192" i="11"/>
  <c r="Y192" i="11" s="1"/>
  <c r="T909" i="11"/>
  <c r="T1129" i="11"/>
  <c r="T1471" i="11"/>
  <c r="T417" i="11"/>
  <c r="T1435" i="11"/>
  <c r="T1281" i="11"/>
  <c r="T1328" i="11"/>
  <c r="T110" i="11"/>
  <c r="Y110" i="11" s="1"/>
  <c r="T1603" i="11"/>
  <c r="T688" i="11"/>
  <c r="T792" i="11"/>
  <c r="T610" i="11"/>
  <c r="T1898" i="11"/>
  <c r="T1101" i="11"/>
  <c r="T774" i="11"/>
  <c r="T605" i="11"/>
  <c r="T874" i="11"/>
  <c r="T1382" i="11"/>
  <c r="T1569" i="11"/>
  <c r="T347" i="11"/>
  <c r="T1815" i="11"/>
  <c r="T105" i="11"/>
  <c r="Y105" i="11" s="1"/>
  <c r="T1231" i="11"/>
  <c r="T1150" i="11"/>
  <c r="T664" i="11"/>
  <c r="T801" i="11"/>
  <c r="T702" i="11"/>
  <c r="T828" i="11"/>
  <c r="T569" i="11"/>
  <c r="T663" i="11"/>
  <c r="T223" i="11"/>
  <c r="T297" i="11"/>
  <c r="T1512" i="11"/>
  <c r="T1347" i="11"/>
  <c r="T863" i="11"/>
  <c r="T1568" i="11"/>
  <c r="T570" i="11"/>
  <c r="T1461" i="11"/>
  <c r="T351" i="11"/>
  <c r="T33" i="11"/>
  <c r="Y33" i="11" s="1"/>
  <c r="T829" i="11"/>
  <c r="T1468" i="11"/>
  <c r="T1216" i="11"/>
  <c r="T1023" i="11"/>
  <c r="T1782" i="11"/>
  <c r="T791" i="11"/>
  <c r="T809" i="11"/>
  <c r="T971" i="11"/>
  <c r="T1238" i="11"/>
  <c r="T1522" i="11"/>
  <c r="T544" i="11"/>
  <c r="T1286" i="11"/>
  <c r="T268" i="11"/>
  <c r="T353" i="11"/>
  <c r="T658" i="11"/>
  <c r="T1141" i="11"/>
  <c r="T472" i="11"/>
  <c r="T840" i="11"/>
  <c r="T1323" i="11"/>
  <c r="T1450" i="11"/>
  <c r="T364" i="11"/>
  <c r="T1431" i="11"/>
  <c r="T963" i="11"/>
  <c r="T259" i="11"/>
  <c r="T1979" i="11"/>
  <c r="T1090" i="11"/>
  <c r="T258" i="11"/>
  <c r="T1674" i="11"/>
  <c r="T1188" i="11"/>
  <c r="T1403" i="11"/>
  <c r="T1261" i="11"/>
  <c r="T645" i="11"/>
  <c r="T461" i="11"/>
  <c r="T847" i="11"/>
  <c r="T1890" i="11"/>
  <c r="T633" i="11"/>
  <c r="T638" i="11"/>
  <c r="T1118" i="11"/>
  <c r="T180" i="11"/>
  <c r="Y180" i="11" s="1"/>
  <c r="T138" i="11"/>
  <c r="Y138" i="11" s="1"/>
  <c r="T222" i="11"/>
  <c r="T1572" i="11"/>
  <c r="T1161" i="11"/>
  <c r="T1840" i="11"/>
  <c r="T822" i="11"/>
  <c r="T1245" i="11"/>
  <c r="T1958" i="11"/>
  <c r="T1930" i="11"/>
  <c r="T203" i="11"/>
  <c r="T1266" i="11"/>
  <c r="T1955" i="11"/>
  <c r="T721" i="11"/>
  <c r="T683" i="11"/>
  <c r="T1866" i="11"/>
  <c r="T659" i="11"/>
  <c r="T713" i="11"/>
  <c r="T1457" i="11"/>
  <c r="T551" i="11"/>
  <c r="T2005" i="11"/>
  <c r="T253" i="11"/>
  <c r="T1126" i="11"/>
  <c r="T1364" i="11"/>
  <c r="T706" i="11"/>
  <c r="T599" i="11"/>
  <c r="T276" i="11"/>
  <c r="T396" i="11"/>
  <c r="T337" i="11"/>
  <c r="T475" i="11"/>
  <c r="T937" i="11"/>
  <c r="T1253" i="11"/>
  <c r="T699" i="11"/>
  <c r="T671" i="11"/>
  <c r="T23" i="11"/>
  <c r="Y23" i="11" s="1"/>
  <c r="T796" i="11"/>
  <c r="T1524" i="11"/>
  <c r="T757" i="11"/>
  <c r="T680" i="11"/>
  <c r="T1500" i="11"/>
  <c r="T999" i="11"/>
  <c r="T596" i="11"/>
  <c r="T1850" i="11"/>
  <c r="T1827" i="11"/>
  <c r="T451" i="11"/>
  <c r="T1050" i="11"/>
  <c r="T1822" i="11"/>
  <c r="T990" i="11"/>
  <c r="T445" i="11"/>
  <c r="T1395" i="11"/>
  <c r="T467" i="11"/>
  <c r="T858" i="11"/>
  <c r="T1956" i="11"/>
  <c r="T1523" i="11"/>
  <c r="T534" i="11"/>
  <c r="T1799" i="11"/>
  <c r="T708" i="11"/>
  <c r="T1874" i="11"/>
  <c r="T968" i="11"/>
  <c r="T225" i="11"/>
  <c r="T1033" i="11"/>
  <c r="T1847" i="11"/>
  <c r="T1563" i="11"/>
  <c r="T1707" i="11"/>
  <c r="T35" i="11"/>
  <c r="Y35" i="11" s="1"/>
  <c r="T1131" i="11"/>
  <c r="T29" i="11"/>
  <c r="Y29" i="11" s="1"/>
  <c r="T170" i="11"/>
  <c r="Y170" i="11" s="1"/>
  <c r="T722" i="11"/>
  <c r="T882" i="11"/>
  <c r="T1094" i="11"/>
  <c r="T1980" i="11"/>
  <c r="T885" i="11"/>
  <c r="T1813" i="11"/>
  <c r="T133" i="11"/>
  <c r="Y133" i="11" s="1"/>
  <c r="T755" i="11"/>
  <c r="T780" i="11"/>
  <c r="T284" i="11"/>
  <c r="T1146" i="11"/>
  <c r="T397" i="11"/>
  <c r="T1409" i="11"/>
  <c r="T941" i="11"/>
  <c r="T1627" i="11"/>
  <c r="T479" i="11"/>
  <c r="T1236" i="11"/>
  <c r="T62" i="11"/>
  <c r="Y62" i="11" s="1"/>
  <c r="T1386" i="11"/>
  <c r="T200" i="11"/>
  <c r="T1663" i="11"/>
  <c r="T1006" i="11"/>
  <c r="T799" i="11"/>
  <c r="T1022" i="11"/>
  <c r="T897" i="11"/>
  <c r="T1651" i="11"/>
  <c r="T838" i="11"/>
  <c r="T1268" i="11"/>
  <c r="T1810" i="11"/>
  <c r="T1124" i="11"/>
  <c r="T812" i="11"/>
  <c r="T522" i="11"/>
  <c r="T975" i="11"/>
  <c r="T407" i="11"/>
  <c r="T1102" i="11"/>
  <c r="T1411" i="11"/>
  <c r="T692" i="11"/>
  <c r="T1646" i="11"/>
  <c r="T132" i="11"/>
  <c r="Y132" i="11" s="1"/>
  <c r="T1904" i="11"/>
  <c r="T319" i="11"/>
  <c r="T309" i="11"/>
  <c r="T1891" i="11"/>
  <c r="T1682" i="11"/>
  <c r="T145" i="11"/>
  <c r="Y145" i="11" s="1"/>
  <c r="T1964" i="11"/>
  <c r="T142" i="11"/>
  <c r="Y142" i="11" s="1"/>
  <c r="T1103" i="11"/>
  <c r="T148" i="11"/>
  <c r="Y148" i="11" s="1"/>
  <c r="T855" i="11"/>
  <c r="T270" i="11"/>
  <c r="T1586" i="11"/>
  <c r="T733" i="11"/>
  <c r="T366" i="11"/>
  <c r="T910" i="11"/>
  <c r="T531" i="11"/>
  <c r="T736" i="11"/>
  <c r="T1939" i="11"/>
  <c r="T60" i="11"/>
  <c r="Y60" i="11" s="1"/>
  <c r="T174" i="11"/>
  <c r="Y174" i="11" s="1"/>
  <c r="T1535" i="11"/>
  <c r="T1384" i="11"/>
  <c r="T1399" i="11"/>
  <c r="T1596" i="11"/>
  <c r="T140" i="11"/>
  <c r="Y140" i="11" s="1"/>
  <c r="T1931" i="11"/>
  <c r="T519" i="11"/>
  <c r="T1148" i="11"/>
  <c r="T1641" i="11"/>
  <c r="T70" i="11"/>
  <c r="Y70" i="11" s="1"/>
  <c r="T1818" i="11"/>
  <c r="T326" i="11"/>
  <c r="T1959" i="11"/>
  <c r="T839" i="11"/>
  <c r="T1769" i="11"/>
  <c r="T889" i="11"/>
  <c r="T322" i="11"/>
  <c r="T1436" i="11"/>
  <c r="T630" i="11"/>
  <c r="T1710" i="11"/>
  <c r="T552" i="11"/>
  <c r="T443" i="11"/>
  <c r="T1447" i="11"/>
  <c r="T316" i="11"/>
  <c r="T572" i="11"/>
  <c r="T39" i="11"/>
  <c r="Y39" i="11" s="1"/>
  <c r="T1060" i="11"/>
  <c r="T171" i="11"/>
  <c r="Y171" i="11" s="1"/>
  <c r="T243" i="11"/>
  <c r="T900" i="11"/>
  <c r="T1615" i="11"/>
  <c r="T2015" i="11"/>
  <c r="T1650" i="11"/>
  <c r="T1240" i="11"/>
  <c r="T206" i="11"/>
  <c r="T565" i="11"/>
  <c r="T274" i="11"/>
  <c r="T89" i="11"/>
  <c r="Y89" i="11" s="1"/>
  <c r="T850" i="11"/>
  <c r="T655" i="11"/>
  <c r="T1762" i="11"/>
  <c r="T1298" i="11"/>
  <c r="T1335" i="11"/>
  <c r="T723" i="11"/>
  <c r="T466" i="11"/>
  <c r="T190" i="11"/>
  <c r="Y190" i="11" s="1"/>
  <c r="T1679" i="11"/>
  <c r="T1195" i="11"/>
  <c r="T1735" i="11"/>
  <c r="T1029" i="11"/>
  <c r="T1232" i="11"/>
  <c r="T1833" i="11"/>
  <c r="T1181" i="11"/>
  <c r="T94" i="11"/>
  <c r="Y94" i="11" s="1"/>
  <c r="T117" i="11"/>
  <c r="Y117" i="11" s="1"/>
  <c r="T1846" i="11"/>
  <c r="T66" i="11"/>
  <c r="Y66" i="11" s="1"/>
  <c r="T144" i="11"/>
  <c r="Y144" i="11" s="1"/>
  <c r="T288" i="11"/>
  <c r="T704" i="11"/>
  <c r="T1244" i="11"/>
  <c r="T1662" i="11"/>
  <c r="T1517" i="11"/>
  <c r="T420" i="11"/>
  <c r="T188" i="11"/>
  <c r="Y188" i="11" s="1"/>
  <c r="T1954" i="11"/>
  <c r="T350" i="11"/>
  <c r="T1836" i="11"/>
  <c r="T783" i="11"/>
  <c r="T1913" i="11"/>
  <c r="T574" i="11"/>
  <c r="T484" i="11"/>
  <c r="T1375" i="11"/>
  <c r="T139" i="11"/>
  <c r="Y139" i="11" s="1"/>
  <c r="T25" i="11"/>
  <c r="Y25" i="11" s="1"/>
  <c r="T1830" i="11"/>
  <c r="T30" i="11"/>
  <c r="Y30" i="11" s="1"/>
  <c r="T632" i="11"/>
  <c r="T1728" i="11"/>
  <c r="T868" i="11"/>
  <c r="T1156" i="11"/>
  <c r="T1304" i="11"/>
  <c r="T954" i="11"/>
  <c r="T615" i="11"/>
  <c r="T1132" i="11"/>
  <c r="T236" i="11"/>
  <c r="T1803" i="11"/>
  <c r="T229" i="11"/>
  <c r="T1712" i="11"/>
  <c r="T448" i="11"/>
  <c r="T333" i="11"/>
  <c r="T1777" i="11"/>
  <c r="T1495" i="11"/>
  <c r="T1700" i="11"/>
  <c r="T540" i="11"/>
  <c r="T453" i="11"/>
  <c r="T1751" i="11"/>
  <c r="T510" i="11"/>
  <c r="T1412" i="11"/>
  <c r="T1922" i="11"/>
  <c r="T194" i="11"/>
  <c r="T545" i="11"/>
  <c r="T917" i="11"/>
  <c r="T442" i="11"/>
  <c r="T83" i="11"/>
  <c r="Y83" i="11" s="1"/>
  <c r="T1466" i="11"/>
  <c r="T1613" i="11"/>
  <c r="T1526" i="11"/>
  <c r="T787" i="11"/>
  <c r="T1576" i="11"/>
  <c r="T1408" i="11"/>
  <c r="T1303" i="11"/>
  <c r="T1145" i="11"/>
  <c r="T1106" i="11"/>
  <c r="T79" i="11"/>
  <c r="Y79" i="11" s="1"/>
  <c r="T1368" i="11"/>
  <c r="T1720" i="11"/>
  <c r="T1814" i="11"/>
  <c r="T919" i="11"/>
  <c r="T338" i="11"/>
  <c r="T619" i="11"/>
  <c r="T335" i="11"/>
  <c r="T710" i="11"/>
  <c r="T637" i="11"/>
  <c r="T1020" i="11"/>
  <c r="T1477" i="11"/>
  <c r="T1525" i="11"/>
  <c r="T261" i="11"/>
  <c r="T1475" i="11"/>
  <c r="T367" i="11"/>
  <c r="T588" i="11"/>
  <c r="T836" i="11"/>
  <c r="T344" i="11"/>
  <c r="T1570" i="11"/>
  <c r="T878" i="11"/>
  <c r="T1376" i="11"/>
  <c r="T1631" i="11"/>
  <c r="T1744" i="11"/>
  <c r="T1460" i="11"/>
  <c r="T1483" i="11"/>
  <c r="T1696" i="11"/>
  <c r="T594" i="11"/>
  <c r="T764" i="11"/>
  <c r="T1045" i="11"/>
  <c r="T1099" i="11"/>
  <c r="T1140" i="11"/>
  <c r="T378" i="11"/>
  <c r="T1771" i="11"/>
  <c r="T1388" i="11"/>
  <c r="T532" i="11"/>
  <c r="T1280" i="11"/>
  <c r="T1680" i="11"/>
  <c r="T1580" i="11"/>
  <c r="T1008" i="11"/>
  <c r="T373" i="11"/>
  <c r="T650" i="11"/>
  <c r="T1510" i="11"/>
  <c r="T1795" i="11"/>
  <c r="T748" i="11"/>
  <c r="T956" i="11"/>
  <c r="T669" i="11"/>
  <c r="T221" i="11"/>
  <c r="T159" i="11"/>
  <c r="Y159" i="11" s="1"/>
  <c r="T1067" i="11"/>
  <c r="T95" i="11"/>
  <c r="Y95" i="11" s="1"/>
  <c r="T925" i="11"/>
  <c r="T1697" i="11"/>
  <c r="T2008" i="11"/>
  <c r="T1058" i="11"/>
  <c r="T1019" i="11"/>
  <c r="T1385" i="11"/>
  <c r="T1787" i="11"/>
  <c r="T731" i="11"/>
  <c r="T1690" i="11"/>
  <c r="T1530" i="11"/>
  <c r="T69" i="11"/>
  <c r="Y69" i="11" s="1"/>
  <c r="T711" i="11"/>
  <c r="T143" i="11"/>
  <c r="Y143" i="11" s="1"/>
  <c r="T1112" i="11"/>
  <c r="T1817" i="11"/>
  <c r="T181" i="11"/>
  <c r="Y181" i="11" s="1"/>
  <c r="T151" i="11"/>
  <c r="Y151" i="11" s="1"/>
  <c r="T779" i="11"/>
  <c r="T1763" i="11"/>
  <c r="T1772" i="11"/>
  <c r="T1935" i="11"/>
  <c r="T1093" i="11"/>
  <c r="T1962" i="11"/>
  <c r="T1310" i="11"/>
  <c r="T553" i="11"/>
  <c r="T1205" i="11"/>
  <c r="T1446" i="11"/>
  <c r="T1417" i="11"/>
  <c r="T425" i="11"/>
  <c r="T1016" i="11"/>
  <c r="T691" i="11"/>
  <c r="T1950" i="11"/>
  <c r="T160" i="11"/>
  <c r="Y160" i="11" s="1"/>
  <c r="T1993" i="11"/>
  <c r="T964" i="11"/>
  <c r="T916" i="11"/>
  <c r="T1116" i="11"/>
  <c r="T1784" i="11"/>
  <c r="T1081" i="11"/>
  <c r="T1302" i="11"/>
  <c r="T161" i="11"/>
  <c r="Y161" i="11" s="1"/>
  <c r="T1434" i="11"/>
  <c r="T509" i="11"/>
  <c r="T590" i="11"/>
  <c r="T609" i="11"/>
  <c r="T1299" i="11"/>
  <c r="T1143" i="11"/>
  <c r="T541" i="11"/>
  <c r="T1264" i="11"/>
  <c r="T523" i="11"/>
  <c r="T1295" i="11"/>
  <c r="T24" i="11"/>
  <c r="Y24" i="11" s="1"/>
  <c r="T608" i="11"/>
  <c r="T583" i="11"/>
  <c r="T1444" i="11"/>
  <c r="T1599" i="11"/>
  <c r="T1671" i="11"/>
  <c r="T1000" i="11"/>
  <c r="T1277" i="11"/>
  <c r="T1746" i="11"/>
  <c r="T738" i="11"/>
  <c r="T1729" i="11"/>
  <c r="T1521" i="11"/>
  <c r="T358" i="11"/>
  <c r="T661" i="11"/>
  <c r="T286" i="11"/>
  <c r="T1695" i="11"/>
  <c r="T983" i="11"/>
  <c r="T65" i="11"/>
  <c r="Y65" i="11" s="1"/>
  <c r="T1618" i="11"/>
  <c r="T533" i="11"/>
  <c r="T1458" i="11"/>
  <c r="T1834" i="11"/>
  <c r="T797" i="11"/>
  <c r="T154" i="11"/>
  <c r="Y154" i="11" s="1"/>
  <c r="T1968" i="11"/>
  <c r="T557" i="11"/>
  <c r="T1505" i="11"/>
  <c r="T1974" i="11"/>
  <c r="T1561" i="11"/>
  <c r="T515" i="11"/>
  <c r="T1425" i="11"/>
  <c r="T1061" i="11"/>
  <c r="T1623" i="11"/>
  <c r="T857" i="11"/>
  <c r="T1420" i="11"/>
  <c r="T1166" i="11"/>
  <c r="T349" i="11"/>
  <c r="T1053" i="11"/>
  <c r="T1287" i="11"/>
  <c r="T312" i="11"/>
  <c r="T2002" i="11"/>
  <c r="T1196" i="11"/>
  <c r="T957" i="11"/>
  <c r="T1262" i="11"/>
  <c r="T1607" i="11"/>
  <c r="T886" i="11"/>
  <c r="T929" i="11"/>
  <c r="T1573" i="11"/>
  <c r="T1919" i="11"/>
  <c r="T993" i="11"/>
  <c r="T413" i="11"/>
  <c r="T1718" i="11"/>
  <c r="T589" i="11"/>
  <c r="T687" i="11"/>
  <c r="T283" i="11"/>
  <c r="T345" i="11"/>
  <c r="T57" i="11"/>
  <c r="Y57" i="11" s="1"/>
  <c r="T1541" i="11"/>
  <c r="T1267" i="11"/>
  <c r="T1581" i="11"/>
  <c r="T1731" i="11"/>
  <c r="T1946" i="11"/>
  <c r="T1804" i="11"/>
  <c r="T352" i="11"/>
  <c r="T814" i="11"/>
  <c r="T1990" i="11"/>
  <c r="T667" i="11"/>
  <c r="T444" i="11"/>
  <c r="T169" i="11"/>
  <c r="Y169" i="11" s="1"/>
  <c r="T1026" i="11"/>
  <c r="T63" i="11"/>
  <c r="Y63" i="11" s="1"/>
  <c r="T1180" i="11"/>
  <c r="T747" i="11"/>
  <c r="T1398" i="11"/>
  <c r="T1123" i="11"/>
  <c r="T526" i="11"/>
  <c r="T1108" i="11"/>
  <c r="T741" i="11"/>
  <c r="T934" i="11"/>
  <c r="T1600" i="11"/>
  <c r="T1970" i="11"/>
  <c r="T371" i="11"/>
  <c r="T824" i="11"/>
  <c r="T439" i="11"/>
  <c r="T902" i="11"/>
  <c r="T1649" i="11"/>
  <c r="T183" i="11"/>
  <c r="Y183" i="11" s="1"/>
  <c r="T554" i="11"/>
  <c r="T1983" i="11"/>
  <c r="T1332" i="11"/>
  <c r="T1098" i="11"/>
  <c r="T1378" i="11"/>
  <c r="T173" i="11"/>
  <c r="Y173" i="11" s="1"/>
  <c r="T1371" i="11"/>
  <c r="T676" i="11"/>
  <c r="T1005" i="11"/>
  <c r="T2014" i="11"/>
  <c r="T1637" i="11"/>
  <c r="T1654" i="11"/>
  <c r="T54" i="11"/>
  <c r="Y54" i="11" s="1"/>
  <c r="T1047" i="11"/>
  <c r="T168" i="11"/>
  <c r="Y168" i="11" s="1"/>
  <c r="T1504" i="11"/>
  <c r="T1372" i="11"/>
  <c r="T766" i="11"/>
  <c r="T362" i="11"/>
  <c r="T1821" i="11"/>
  <c r="T546" i="11"/>
  <c r="T1427" i="11"/>
  <c r="T697" i="11"/>
  <c r="T1176" i="11"/>
  <c r="T745" i="11"/>
  <c r="T813" i="11"/>
  <c r="T1200" i="11"/>
  <c r="T1406" i="11"/>
  <c r="T363" i="11"/>
  <c r="T370" i="11"/>
  <c r="T1121" i="11"/>
  <c r="T1843" i="11"/>
  <c r="T1554" i="11"/>
  <c r="T1984" i="11"/>
  <c r="T1038" i="11"/>
  <c r="T1402" i="11"/>
  <c r="T1587" i="11"/>
  <c r="T1901" i="11"/>
  <c r="T1779" i="11"/>
  <c r="T239" i="11"/>
  <c r="T328" i="11"/>
  <c r="T1945" i="11"/>
  <c r="T548" i="11"/>
  <c r="T474" i="11"/>
  <c r="T1987" i="11"/>
  <c r="T1727" i="11"/>
  <c r="T1981" i="11"/>
  <c r="T947" i="11"/>
  <c r="T102" i="11"/>
  <c r="Y102" i="11" s="1"/>
  <c r="T116" i="11"/>
  <c r="Y116" i="11" s="1"/>
  <c r="T1542" i="11"/>
  <c r="T781" i="11"/>
  <c r="T761" i="11"/>
  <c r="T1518" i="11"/>
  <c r="T1242" i="11"/>
  <c r="T1508" i="11"/>
  <c r="T1192" i="11"/>
  <c r="T384" i="11"/>
  <c r="T1127" i="11"/>
  <c r="T1564" i="11"/>
  <c r="T1392" i="11"/>
  <c r="T1511" i="11"/>
  <c r="T68" i="11"/>
  <c r="Y68" i="11" s="1"/>
  <c r="T1793" i="11"/>
  <c r="T1064" i="11"/>
  <c r="T1805" i="11"/>
  <c r="T981" i="11"/>
  <c r="T965" i="11"/>
  <c r="T1331" i="11"/>
  <c r="T1474" i="11"/>
  <c r="T1609" i="11"/>
  <c r="T1555" i="11"/>
  <c r="T1790" i="11"/>
  <c r="T758" i="11"/>
  <c r="T498" i="11"/>
  <c r="T1452" i="11"/>
  <c r="T1557" i="11"/>
  <c r="T217" i="11"/>
  <c r="T1472" i="11"/>
  <c r="T628" i="11"/>
  <c r="T1359" i="11"/>
  <c r="T1863" i="11"/>
  <c r="T47" i="11"/>
  <c r="Y47" i="11" s="1"/>
  <c r="T1373" i="11"/>
  <c r="T1640" i="11"/>
  <c r="T1279" i="11"/>
  <c r="T772" i="11"/>
  <c r="T719" i="11"/>
  <c r="T1657" i="11"/>
  <c r="T867" i="11"/>
  <c r="T1801" i="11"/>
  <c r="T457" i="11"/>
  <c r="T134" i="11"/>
  <c r="Y134" i="11" s="1"/>
  <c r="T1258" i="11"/>
  <c r="T1015" i="11"/>
  <c r="T1249" i="11"/>
  <c r="T1041" i="11"/>
  <c r="T1873" i="11"/>
  <c r="T982" i="11"/>
  <c r="T1134" i="11"/>
  <c r="T1917" i="11"/>
  <c r="T464" i="11"/>
  <c r="T1698" i="11"/>
  <c r="T618" i="11"/>
  <c r="T422" i="11"/>
  <c r="T224" i="11"/>
  <c r="T1337" i="11"/>
  <c r="T1087" i="11"/>
  <c r="T830" i="11"/>
  <c r="T1994" i="11"/>
  <c r="T164" i="11"/>
  <c r="Y164" i="11" s="1"/>
  <c r="T1424" i="11"/>
  <c r="T958" i="11"/>
  <c r="T547" i="11"/>
  <c r="T775" i="11"/>
  <c r="T1957" i="11"/>
  <c r="T228" i="11"/>
  <c r="T1336" i="11"/>
  <c r="T1566" i="11"/>
  <c r="T1214" i="11"/>
  <c r="T1501" i="11"/>
  <c r="T696" i="11"/>
  <c r="T1222" i="11"/>
  <c r="T562" i="11"/>
  <c r="T508" i="11"/>
  <c r="T172" i="11"/>
  <c r="Y172" i="11" s="1"/>
  <c r="T1537" i="11"/>
  <c r="T1752" i="11"/>
  <c r="T935" i="11"/>
  <c r="T237" i="11"/>
  <c r="T1465" i="11"/>
  <c r="T152" i="11"/>
  <c r="Y152" i="11" s="1"/>
  <c r="T770" i="11"/>
  <c r="T390" i="11"/>
  <c r="T1484" i="11"/>
  <c r="T1991" i="11"/>
  <c r="T1113" i="11"/>
  <c r="T1429" i="11"/>
  <c r="T1583" i="11"/>
  <c r="T1575" i="11"/>
  <c r="T1151" i="11"/>
  <c r="T1360" i="11"/>
  <c r="T1785" i="11"/>
  <c r="T1207" i="11"/>
  <c r="T1037" i="11"/>
  <c r="T1750" i="11"/>
  <c r="T391" i="11"/>
  <c r="T806" i="11"/>
  <c r="T1459" i="11"/>
  <c r="T1612" i="11"/>
  <c r="T1605" i="11"/>
  <c r="T1139" i="11"/>
  <c r="T647" i="11"/>
  <c r="T325" i="11"/>
  <c r="T1606" i="11"/>
  <c r="T1217" i="11"/>
  <c r="T938" i="11"/>
  <c r="T1048" i="11"/>
  <c r="T153" i="11"/>
  <c r="Y153" i="11" s="1"/>
  <c r="T1639" i="11"/>
  <c r="T852" i="11"/>
  <c r="T1927" i="11"/>
  <c r="T119" i="11"/>
  <c r="Y119" i="11" s="1"/>
  <c r="T1961" i="11"/>
  <c r="T1743" i="11"/>
  <c r="T1291" i="11"/>
  <c r="T906" i="11"/>
  <c r="T1054" i="11"/>
  <c r="T871" i="11"/>
  <c r="T301" i="11"/>
  <c r="T1610" i="11"/>
  <c r="T1820" i="11"/>
  <c r="T437" i="11"/>
  <c r="T718" i="11"/>
  <c r="T346" i="11"/>
  <c r="T263" i="11"/>
  <c r="T1520" i="11"/>
  <c r="T72" i="11"/>
  <c r="Y72" i="11" s="1"/>
  <c r="T1179" i="11"/>
  <c r="T1389" i="11"/>
  <c r="T1977" i="11"/>
  <c r="T1338" i="11"/>
  <c r="T907" i="11"/>
  <c r="T273" i="11"/>
  <c r="T287" i="11"/>
  <c r="T131" i="11"/>
  <c r="Y131" i="11" s="1"/>
  <c r="T249" i="11"/>
  <c r="T771" i="11"/>
  <c r="T412" i="11"/>
  <c r="T1688" i="11"/>
  <c r="T120" i="11"/>
  <c r="Y120" i="11" s="1"/>
  <c r="T269" i="11"/>
  <c r="T657" i="11"/>
  <c r="T166" i="11"/>
  <c r="Y166" i="11" s="1"/>
  <c r="T1540" i="11"/>
  <c r="T1169" i="11"/>
  <c r="T1321" i="11"/>
  <c r="T978" i="11"/>
  <c r="T213" i="11"/>
  <c r="T1455" i="11"/>
  <c r="T1758" i="11"/>
  <c r="T372" i="11"/>
  <c r="T1445" i="11"/>
  <c r="T1878" i="11"/>
  <c r="T1757" i="11"/>
  <c r="T914" i="11"/>
  <c r="T591" i="11"/>
  <c r="T677" i="11"/>
  <c r="T603" i="11"/>
  <c r="T1689" i="11"/>
  <c r="T1819" i="11"/>
  <c r="T1982" i="11"/>
  <c r="T1363" i="11"/>
  <c r="T578" i="11"/>
  <c r="T245" i="11"/>
  <c r="T1582" i="11"/>
  <c r="T1327" i="11"/>
  <c r="T1908" i="11"/>
  <c r="T427" i="11"/>
  <c r="T1091" i="11"/>
  <c r="T1776" i="11"/>
  <c r="T1839" i="11"/>
  <c r="T1773" i="11"/>
  <c r="T1620" i="11"/>
  <c r="T1546" i="11"/>
  <c r="T113" i="11"/>
  <c r="Y113" i="11" s="1"/>
  <c r="T1241" i="11"/>
  <c r="T1896" i="11"/>
  <c r="T46" i="11"/>
  <c r="Y46" i="11" s="1"/>
  <c r="T742" i="11"/>
  <c r="T1219" i="11"/>
  <c r="T1995" i="11"/>
  <c r="T798" i="11"/>
  <c r="T773" i="11"/>
  <c r="T1755" i="11"/>
  <c r="T905" i="11"/>
  <c r="T1212" i="11"/>
  <c r="T91" i="11"/>
  <c r="Y91" i="11" s="1"/>
  <c r="T1531" i="11"/>
  <c r="T45" i="11"/>
  <c r="Y45" i="11" s="1"/>
  <c r="T1278" i="11"/>
  <c r="T1538" i="11"/>
  <c r="T930" i="11"/>
  <c r="T1330" i="11"/>
  <c r="T1322" i="11"/>
  <c r="T1944" i="11"/>
  <c r="T996" i="11"/>
  <c r="T1951" i="11"/>
  <c r="T189" i="11"/>
  <c r="Y189" i="11" s="1"/>
  <c r="T61" i="11"/>
  <c r="Y61" i="11" s="1"/>
  <c r="T185" i="11"/>
  <c r="Y185" i="11" s="1"/>
  <c r="T1897" i="11"/>
  <c r="T1199" i="11"/>
  <c r="T1326" i="11"/>
  <c r="T1867" i="11"/>
  <c r="T50" i="11"/>
  <c r="Y50" i="11" s="1"/>
  <c r="T441" i="11"/>
  <c r="T22" i="11"/>
  <c r="Y22" i="11" s="1"/>
  <c r="T915" i="11"/>
  <c r="T876" i="11"/>
  <c r="T1072" i="11"/>
  <c r="T654" i="11"/>
  <c r="T1096" i="11"/>
  <c r="T1149" i="11"/>
  <c r="T1548" i="11"/>
  <c r="T1855" i="11"/>
  <c r="T1888" i="11"/>
  <c r="T1652" i="11"/>
  <c r="T320" i="11"/>
  <c r="T1999" i="11"/>
  <c r="T64" i="11"/>
  <c r="Y64" i="11" s="1"/>
  <c r="T1390" i="11"/>
  <c r="T27" i="11"/>
  <c r="Y27" i="11" s="1"/>
  <c r="T1407" i="11"/>
  <c r="T762" i="11"/>
  <c r="T1275" i="11"/>
  <c r="T1228" i="11"/>
  <c r="T339" i="11"/>
  <c r="T503" i="11"/>
  <c r="T800" i="11"/>
  <c r="T303" i="11"/>
  <c r="T387" i="11"/>
  <c r="T518" i="11"/>
  <c r="T1076" i="11"/>
  <c r="T1393" i="11"/>
  <c r="T550" i="11"/>
  <c r="T504" i="11"/>
  <c r="T1202" i="11"/>
  <c r="T1756" i="11"/>
  <c r="T1636" i="11"/>
  <c r="T743" i="11"/>
  <c r="T291" i="11"/>
  <c r="T942" i="11"/>
  <c r="T1553" i="11"/>
  <c r="T622" i="11"/>
  <c r="T1071" i="11"/>
  <c r="T247" i="11"/>
  <c r="T1725" i="11"/>
  <c r="T1724" i="11"/>
  <c r="T668" i="11"/>
  <c r="T1133" i="11"/>
  <c r="T1852" i="11"/>
  <c r="T513" i="11"/>
  <c r="T41" i="11"/>
  <c r="Y41" i="11" s="1"/>
  <c r="T218" i="11"/>
  <c r="T1647" i="11"/>
  <c r="T1971" i="11"/>
  <c r="T410" i="11"/>
  <c r="T587" i="11"/>
  <c r="T651" i="11"/>
  <c r="T386" i="11"/>
  <c r="T267" i="11"/>
  <c r="T1252" i="11"/>
  <c r="T1144" i="11"/>
  <c r="T1643" i="11"/>
  <c r="T1397" i="11"/>
  <c r="T1809" i="11"/>
  <c r="T1719" i="11"/>
  <c r="T1175" i="11"/>
  <c r="T835" i="11"/>
  <c r="T869" i="11"/>
  <c r="T1237" i="11"/>
  <c r="T389" i="11"/>
  <c r="T1263" i="11"/>
  <c r="T623" i="11"/>
  <c r="T92" i="11"/>
  <c r="Y92" i="11" s="1"/>
  <c r="T1849" i="11"/>
  <c r="T760" i="11"/>
  <c r="T1003" i="11"/>
  <c r="T167" i="11"/>
  <c r="Y167" i="11" s="1"/>
  <c r="T606" i="11"/>
  <c r="T1448" i="11"/>
  <c r="T428" i="11"/>
  <c r="T694" i="11"/>
  <c r="T656" i="11"/>
  <c r="T438" i="11"/>
  <c r="T543" i="11"/>
  <c r="T950" i="11"/>
  <c r="T112" i="11"/>
  <c r="Y112" i="11" s="1"/>
  <c r="T1738" i="11"/>
  <c r="T568" i="11"/>
  <c r="T81" i="11"/>
  <c r="Y81" i="11" s="1"/>
  <c r="T1842" i="11"/>
  <c r="T281" i="11"/>
  <c r="T752" i="11"/>
  <c r="T1423" i="11"/>
  <c r="T1871" i="11"/>
  <c r="T360" i="11"/>
  <c r="T1965" i="11"/>
  <c r="T2007" i="11"/>
  <c r="T1887" i="11"/>
  <c r="T1976" i="11"/>
  <c r="T1009" i="11"/>
  <c r="T205" i="11"/>
  <c r="T88" i="11"/>
  <c r="Y88" i="11" s="1"/>
  <c r="T1571" i="11"/>
  <c r="T939" i="11"/>
  <c r="T860" i="11"/>
  <c r="T1921" i="11"/>
  <c r="T406" i="11"/>
  <c r="T278" i="11"/>
  <c r="T1370" i="11"/>
  <c r="T37" i="11"/>
  <c r="Y37" i="11" s="1"/>
  <c r="T380" i="11"/>
  <c r="T1230" i="11"/>
  <c r="T1283" i="11"/>
  <c r="T1197" i="11"/>
  <c r="T500" i="11"/>
  <c r="T636" i="11"/>
  <c r="T1334" i="11"/>
  <c r="T1433" i="11"/>
  <c r="T826" i="11"/>
  <c r="T242" i="11"/>
  <c r="T1826" i="11"/>
  <c r="T87" i="11"/>
  <c r="Y87" i="11" s="1"/>
  <c r="T549" i="11"/>
  <c r="T1858" i="11"/>
  <c r="T1040" i="11"/>
  <c r="T108" i="11"/>
  <c r="Y108" i="11" s="1"/>
  <c r="T315" i="11"/>
  <c r="T505" i="11"/>
  <c r="T1464" i="11"/>
  <c r="T782" i="11"/>
  <c r="T271" i="11"/>
  <c r="T1122" i="11"/>
  <c r="T1894" i="11"/>
  <c r="T1224" i="11"/>
  <c r="T1158" i="11"/>
  <c r="T1740" i="11"/>
  <c r="T1705" i="11"/>
  <c r="T621" i="11"/>
  <c r="T1670" i="11"/>
  <c r="T989" i="11"/>
  <c r="T495" i="11"/>
  <c r="T732" i="11"/>
  <c r="T1227" i="11"/>
  <c r="T788" i="11"/>
  <c r="T693" i="11"/>
  <c r="T716" i="11"/>
  <c r="T48" i="11"/>
  <c r="Y48" i="11" s="1"/>
  <c r="T984" i="11"/>
  <c r="T1895" i="11"/>
  <c r="T1042" i="11"/>
  <c r="T1254" i="11"/>
  <c r="T1940" i="11"/>
  <c r="T1914" i="11"/>
  <c r="T1660" i="11"/>
  <c r="T607" i="11"/>
  <c r="T491" i="11"/>
  <c r="T642" i="11"/>
  <c r="T536" i="11"/>
  <c r="T1089" i="11"/>
  <c r="T1544" i="11"/>
  <c r="T456" i="11"/>
  <c r="T1545" i="11"/>
  <c r="T175" i="11"/>
  <c r="Y175" i="11" s="1"/>
  <c r="T987" i="11"/>
  <c r="T1947" i="11"/>
  <c r="T1862" i="11"/>
  <c r="T1438" i="11"/>
  <c r="T1031" i="11"/>
  <c r="T1694" i="11"/>
  <c r="T579" i="11"/>
  <c r="T962" i="11"/>
  <c r="T1893" i="11"/>
  <c r="T280" i="11"/>
  <c r="T555" i="11"/>
  <c r="T837" i="11"/>
  <c r="T317" i="11"/>
  <c r="T198" i="11"/>
  <c r="T1488" i="11"/>
  <c r="T1642" i="11"/>
  <c r="T1319" i="11"/>
  <c r="T1117" i="11"/>
  <c r="T2012" i="11"/>
  <c r="T1998" i="11"/>
  <c r="T516" i="11"/>
  <c r="T1589" i="11"/>
  <c r="T1869" i="11"/>
  <c r="T1153" i="11"/>
  <c r="T1565" i="11"/>
  <c r="T1142" i="11"/>
  <c r="T100" i="11"/>
  <c r="Y100" i="11" s="1"/>
  <c r="T1265" i="11"/>
  <c r="T146" i="11"/>
  <c r="Y146" i="11" s="1"/>
  <c r="T459" i="11"/>
  <c r="T255" i="11"/>
  <c r="T310" i="11"/>
  <c r="T1485" i="11"/>
  <c r="T1059" i="11"/>
  <c r="T1478" i="11"/>
  <c r="T970" i="11"/>
  <c r="T581" i="11"/>
  <c r="T751" i="11"/>
  <c r="T866" i="11"/>
  <c r="T1377" i="11"/>
  <c r="T980" i="11"/>
  <c r="T480" i="11"/>
  <c r="T1781" i="11"/>
  <c r="T1808" i="11"/>
  <c r="T1066" i="11"/>
  <c r="T629" i="11"/>
  <c r="T256" i="11"/>
  <c r="T894" i="11"/>
  <c r="T1171" i="11"/>
  <c r="T988" i="11"/>
  <c r="T1086" i="11"/>
  <c r="T473" i="11"/>
  <c r="T1644" i="11"/>
  <c r="T649" i="11"/>
  <c r="T767" i="11"/>
  <c r="T1036" i="11"/>
  <c r="T602" i="11"/>
  <c r="T535" i="11"/>
  <c r="T786" i="11"/>
  <c r="T1437" i="11"/>
  <c r="T679" i="11"/>
  <c r="T754" i="11"/>
  <c r="T648" i="11"/>
  <c r="T1346" i="11"/>
  <c r="T1900" i="11"/>
  <c r="T1780" i="11"/>
  <c r="T1645" i="11"/>
  <c r="T126" i="11"/>
  <c r="Y126" i="11" s="1"/>
  <c r="T1025" i="11"/>
  <c r="T392" i="11"/>
  <c r="T1430" i="11"/>
  <c r="T1191" i="11"/>
  <c r="T598" i="11"/>
  <c r="T1706" i="11"/>
  <c r="T700" i="11"/>
  <c r="T1602" i="11"/>
  <c r="T924" i="11"/>
  <c r="T1577" i="11"/>
  <c r="T1300" i="11"/>
  <c r="T130" i="11"/>
  <c r="Y130" i="11" s="1"/>
  <c r="T348" i="11"/>
  <c r="T903" i="11"/>
  <c r="T849" i="11"/>
  <c r="T1289" i="11"/>
  <c r="T1210" i="11"/>
  <c r="T450" i="11"/>
  <c r="T1285" i="11"/>
  <c r="T272" i="11"/>
  <c r="T1476" i="11"/>
  <c r="T299" i="11"/>
  <c r="T972" i="11"/>
  <c r="T241" i="11"/>
  <c r="T1315" i="11"/>
  <c r="T685" i="11"/>
  <c r="T744" i="11"/>
  <c r="T1225" i="11"/>
  <c r="T977" i="11"/>
  <c r="T1065" i="11"/>
  <c r="T810" i="11"/>
  <c r="T1183" i="11"/>
  <c r="T1597" i="11"/>
  <c r="T404" i="11"/>
  <c r="T137" i="11"/>
  <c r="Y137" i="11" s="1"/>
  <c r="T624" i="11"/>
  <c r="T1709" i="11"/>
  <c r="T1560" i="11"/>
  <c r="T1325" i="11"/>
  <c r="T1925" i="11"/>
  <c r="T307" i="11"/>
  <c r="T196" i="11"/>
  <c r="T401" i="11"/>
  <c r="T1356" i="11"/>
  <c r="T1358" i="11"/>
  <c r="T1308" i="11"/>
  <c r="T359" i="11"/>
  <c r="T678" i="11"/>
  <c r="T1989" i="11"/>
  <c r="T1190" i="11"/>
  <c r="T749" i="11"/>
  <c r="T486" i="11"/>
  <c r="T1168" i="11"/>
  <c r="T265" i="11"/>
  <c r="T216" i="11"/>
  <c r="T946" i="11"/>
  <c r="T354" i="11"/>
  <c r="T739" i="11"/>
  <c r="T28" i="11"/>
  <c r="Y28" i="11" s="1"/>
  <c r="T248" i="11"/>
  <c r="T709" i="11"/>
  <c r="T292" i="11"/>
  <c r="T1860" i="11"/>
  <c r="T53" i="11"/>
  <c r="Y53" i="11" s="1"/>
  <c r="T426" i="11"/>
  <c r="T1004" i="11"/>
  <c r="T1043" i="11"/>
  <c r="T71" i="11"/>
  <c r="Y71" i="11" s="1"/>
  <c r="T302" i="11"/>
  <c r="T1936" i="11"/>
  <c r="T1344" i="11"/>
  <c r="T199" i="11"/>
  <c r="T1454" i="11"/>
  <c r="T769" i="11"/>
  <c r="T1362" i="11"/>
  <c r="T1632" i="11"/>
  <c r="T240" i="11"/>
  <c r="T765" i="11"/>
  <c r="T1666" i="11"/>
  <c r="T1496" i="11"/>
  <c r="T409" i="11"/>
  <c r="T1703" i="11"/>
  <c r="T1467" i="11"/>
  <c r="T520" i="11"/>
  <c r="T435" i="11"/>
  <c r="T1588" i="11"/>
  <c r="T1876" i="11"/>
  <c r="T207" i="11"/>
  <c r="T627" i="11"/>
  <c r="T802" i="11"/>
  <c r="T818" i="11"/>
  <c r="T612" i="11"/>
  <c r="T1851" i="11"/>
  <c r="T1204" i="11"/>
  <c r="T1648" i="11"/>
  <c r="T382" i="11"/>
  <c r="T306" i="11"/>
  <c r="T1381" i="11"/>
  <c r="T1170" i="11"/>
  <c r="T55" i="11"/>
  <c r="Y55" i="11" s="1"/>
  <c r="T817" i="11"/>
  <c r="T1218" i="11"/>
  <c r="T967" i="11"/>
  <c r="T1527" i="11"/>
  <c r="T821" i="11"/>
  <c r="T1011" i="11"/>
  <c r="T1215" i="11"/>
  <c r="T525" i="11"/>
  <c r="T277" i="11"/>
  <c r="T1685" i="11"/>
  <c r="T1536" i="11"/>
  <c r="T1794" i="11"/>
  <c r="T1875" i="11"/>
  <c r="T214" i="11"/>
  <c r="T18" i="11"/>
  <c r="Y18" i="11" s="1"/>
  <c r="T308" i="11"/>
  <c r="T992" i="11"/>
  <c r="T904" i="11"/>
  <c r="T1791" i="11"/>
  <c r="T763" i="11"/>
  <c r="T1774" i="11"/>
  <c r="T1374" i="11"/>
  <c r="T653" i="11"/>
  <c r="T1966" i="11"/>
  <c r="T147" i="11"/>
  <c r="Y147" i="11" s="1"/>
  <c r="T682" i="11"/>
  <c r="T974" i="11"/>
  <c r="T1351" i="11"/>
  <c r="T759" i="11"/>
  <c r="T898" i="11"/>
  <c r="T415" i="11"/>
  <c r="T887" i="11"/>
  <c r="T1764" i="11"/>
  <c r="T753" i="11"/>
  <c r="T729" i="11"/>
  <c r="T1543" i="11"/>
  <c r="T1489" i="11"/>
  <c r="T393" i="11"/>
  <c r="T129" i="11"/>
  <c r="Y129" i="11" s="1"/>
  <c r="T395" i="11"/>
  <c r="T1220" i="11"/>
  <c r="T327" i="11"/>
  <c r="T953" i="11"/>
  <c r="T1800" i="11"/>
  <c r="T1105" i="11"/>
  <c r="T1967" i="11"/>
  <c r="T1915" i="11"/>
  <c r="T1498" i="11"/>
  <c r="T1870" i="11"/>
  <c r="T1349" i="11"/>
  <c r="T528" i="11"/>
  <c r="T1284" i="11"/>
  <c r="T197" i="11"/>
  <c r="T59" i="11"/>
  <c r="Y59" i="11" s="1"/>
  <c r="T1556" i="11"/>
  <c r="T1413" i="11"/>
  <c r="T1193" i="11"/>
  <c r="T1499" i="11"/>
  <c r="T74" i="11"/>
  <c r="Y74" i="11" s="1"/>
  <c r="T290" i="11"/>
  <c r="T932" i="11"/>
  <c r="T1320" i="11"/>
  <c r="T1154" i="11"/>
  <c r="L23" i="20"/>
  <c r="M24" i="20"/>
  <c r="X15" i="11"/>
  <c r="K14" i="10"/>
  <c r="AP3" i="19"/>
  <c r="W1" i="11"/>
  <c r="W11" i="11" s="1"/>
  <c r="H23" i="9"/>
  <c r="D16" i="8"/>
  <c r="AO16" i="11" l="1"/>
  <c r="Y1154" i="11"/>
  <c r="AO1154" i="11" s="1"/>
  <c r="AI1154" i="11"/>
  <c r="Y1556" i="11"/>
  <c r="AO1556" i="11" s="1"/>
  <c r="AI1556" i="11"/>
  <c r="Y1915" i="11"/>
  <c r="AO1915" i="11" s="1"/>
  <c r="AI1915" i="11"/>
  <c r="AO129" i="11"/>
  <c r="AI129" i="11"/>
  <c r="Y415" i="11"/>
  <c r="AO415" i="11" s="1"/>
  <c r="AI415" i="11"/>
  <c r="Y653" i="11"/>
  <c r="AO653" i="11" s="1"/>
  <c r="AI653" i="11"/>
  <c r="AO18" i="11"/>
  <c r="AI18" i="11"/>
  <c r="Y525" i="11"/>
  <c r="AO525" i="11" s="1"/>
  <c r="AI525" i="11"/>
  <c r="AO55" i="11"/>
  <c r="AI55" i="11"/>
  <c r="Y612" i="11"/>
  <c r="AO612" i="11" s="1"/>
  <c r="AI612" i="11"/>
  <c r="Y520" i="11"/>
  <c r="AO520" i="11" s="1"/>
  <c r="AI520" i="11"/>
  <c r="Y1632" i="11"/>
  <c r="AO1632" i="11" s="1"/>
  <c r="AI1632" i="11"/>
  <c r="AO71" i="11"/>
  <c r="AI71" i="11"/>
  <c r="Y248" i="11"/>
  <c r="AO248" i="11" s="1"/>
  <c r="AI248" i="11"/>
  <c r="Y486" i="11"/>
  <c r="AO486" i="11" s="1"/>
  <c r="AI486" i="11"/>
  <c r="Y1356" i="11"/>
  <c r="AO1356" i="11" s="1"/>
  <c r="AI1356" i="11"/>
  <c r="Y624" i="11"/>
  <c r="AO624" i="11" s="1"/>
  <c r="AI624" i="11"/>
  <c r="Y1225" i="11"/>
  <c r="AO1225" i="11" s="1"/>
  <c r="AI1225" i="11"/>
  <c r="Y272" i="11"/>
  <c r="AO272" i="11" s="1"/>
  <c r="AI272" i="11"/>
  <c r="AO130" i="11"/>
  <c r="AI130" i="11"/>
  <c r="Y1191" i="11"/>
  <c r="AO1191" i="11" s="1"/>
  <c r="AI1191" i="11"/>
  <c r="Y1346" i="11"/>
  <c r="AO1346" i="11" s="1"/>
  <c r="AI1346" i="11"/>
  <c r="Y1036" i="11"/>
  <c r="AO1036" i="11" s="1"/>
  <c r="AI1036" i="11"/>
  <c r="Y894" i="11"/>
  <c r="AO894" i="11" s="1"/>
  <c r="AI894" i="11"/>
  <c r="Y1377" i="11"/>
  <c r="AO1377" i="11" s="1"/>
  <c r="AI1377" i="11"/>
  <c r="Y310" i="11"/>
  <c r="AO310" i="11" s="1"/>
  <c r="AI310" i="11"/>
  <c r="Y1153" i="11"/>
  <c r="AO1153" i="11" s="1"/>
  <c r="AI1153" i="11"/>
  <c r="Y1642" i="11"/>
  <c r="AO1642" i="11" s="1"/>
  <c r="AI1642" i="11"/>
  <c r="Y962" i="11"/>
  <c r="AO962" i="11" s="1"/>
  <c r="AI962" i="11"/>
  <c r="AO175" i="11"/>
  <c r="AI175" i="11"/>
  <c r="Y607" i="11"/>
  <c r="AO607" i="11" s="1"/>
  <c r="AI607" i="11"/>
  <c r="AO48" i="11"/>
  <c r="AI48" i="11"/>
  <c r="Y1670" i="11"/>
  <c r="AO1670" i="11" s="1"/>
  <c r="AI1670" i="11"/>
  <c r="Y271" i="11"/>
  <c r="AO271" i="11" s="1"/>
  <c r="AI271" i="11"/>
  <c r="Y549" i="11"/>
  <c r="AO549" i="11" s="1"/>
  <c r="AI549" i="11"/>
  <c r="Y500" i="11"/>
  <c r="AO500" i="11" s="1"/>
  <c r="AI500" i="11"/>
  <c r="Y406" i="11"/>
  <c r="AO406" i="11" s="1"/>
  <c r="AI406" i="11"/>
  <c r="Y1976" i="11"/>
  <c r="AO1976" i="11" s="1"/>
  <c r="AI1976" i="11"/>
  <c r="Y281" i="11"/>
  <c r="AO281" i="11" s="1"/>
  <c r="AI281" i="11"/>
  <c r="Y438" i="11"/>
  <c r="AO438" i="11" s="1"/>
  <c r="AI438" i="11"/>
  <c r="Y760" i="11"/>
  <c r="AO760" i="11" s="1"/>
  <c r="AI760" i="11"/>
  <c r="Y835" i="11"/>
  <c r="AO835" i="11" s="1"/>
  <c r="AI835" i="11"/>
  <c r="Y267" i="11"/>
  <c r="AO267" i="11" s="1"/>
  <c r="AI267" i="11"/>
  <c r="AO41" i="11"/>
  <c r="AI41" i="11"/>
  <c r="Y1071" i="11"/>
  <c r="AO1071" i="11" s="1"/>
  <c r="AI1071" i="11"/>
  <c r="Y1202" i="11"/>
  <c r="AO1202" i="11" s="1"/>
  <c r="AI1202" i="11"/>
  <c r="Y800" i="11"/>
  <c r="AO800" i="11" s="1"/>
  <c r="AI800" i="11"/>
  <c r="Y1390" i="11"/>
  <c r="AO1390" i="11" s="1"/>
  <c r="AI1390" i="11"/>
  <c r="Y1149" i="11"/>
  <c r="AO1149" i="11" s="1"/>
  <c r="AI1149" i="11"/>
  <c r="AO50" i="11"/>
  <c r="AI50" i="11"/>
  <c r="Y1951" i="11"/>
  <c r="AO1951" i="11" s="1"/>
  <c r="AI1951" i="11"/>
  <c r="AO45" i="11"/>
  <c r="AI45" i="11"/>
  <c r="Y1995" i="11"/>
  <c r="AO1995" i="11" s="1"/>
  <c r="AI1995" i="11"/>
  <c r="Y1620" i="11"/>
  <c r="AO1620" i="11" s="1"/>
  <c r="AI1620" i="11"/>
  <c r="Y1582" i="11"/>
  <c r="AO1582" i="11" s="1"/>
  <c r="AI1582" i="11"/>
  <c r="Y677" i="11"/>
  <c r="AO677" i="11" s="1"/>
  <c r="AI677" i="11"/>
  <c r="Y1455" i="11"/>
  <c r="AO1455" i="11" s="1"/>
  <c r="AI1455" i="11"/>
  <c r="Y269" i="11"/>
  <c r="AO269" i="11" s="1"/>
  <c r="AI269" i="11"/>
  <c r="Y273" i="11"/>
  <c r="AO273" i="11" s="1"/>
  <c r="AI273" i="11"/>
  <c r="Y263" i="11"/>
  <c r="AO263" i="11" s="1"/>
  <c r="AI263" i="11"/>
  <c r="Y1054" i="11"/>
  <c r="AO1054" i="11" s="1"/>
  <c r="AI1054" i="11"/>
  <c r="Y1639" i="11"/>
  <c r="AO1639" i="11" s="1"/>
  <c r="AI1639" i="11"/>
  <c r="Y1139" i="11"/>
  <c r="AO1139" i="11" s="1"/>
  <c r="AI1139" i="11"/>
  <c r="Y1207" i="11"/>
  <c r="AO1207" i="11" s="1"/>
  <c r="AI1207" i="11"/>
  <c r="Y1991" i="11"/>
  <c r="AO1991" i="11" s="1"/>
  <c r="AI1991" i="11"/>
  <c r="Y1752" i="11"/>
  <c r="AO1752" i="11" s="1"/>
  <c r="AI1752" i="11"/>
  <c r="Y1214" i="11"/>
  <c r="AO1214" i="11" s="1"/>
  <c r="AI1214" i="11"/>
  <c r="Y1424" i="11"/>
  <c r="AO1424" i="11" s="1"/>
  <c r="AI1424" i="11"/>
  <c r="Y618" i="11"/>
  <c r="AO618" i="11" s="1"/>
  <c r="AI618" i="11"/>
  <c r="Y1249" i="11"/>
  <c r="AO1249" i="11" s="1"/>
  <c r="AI1249" i="11"/>
  <c r="Y719" i="11"/>
  <c r="AO719" i="11" s="1"/>
  <c r="AI719" i="11"/>
  <c r="Y628" i="11"/>
  <c r="AO628" i="11" s="1"/>
  <c r="AI628" i="11"/>
  <c r="Y1555" i="11"/>
  <c r="AO1555" i="11" s="1"/>
  <c r="AI1555" i="11"/>
  <c r="Y1793" i="11"/>
  <c r="AO1793" i="11" s="1"/>
  <c r="AI1793" i="11"/>
  <c r="Y1508" i="11"/>
  <c r="AO1508" i="11" s="1"/>
  <c r="AI1508" i="11"/>
  <c r="Y947" i="11"/>
  <c r="AO947" i="11" s="1"/>
  <c r="AI947" i="11"/>
  <c r="Y239" i="11"/>
  <c r="AO239" i="11" s="1"/>
  <c r="AI239" i="11"/>
  <c r="Y1843" i="11"/>
  <c r="AO1843" i="11" s="1"/>
  <c r="AI1843" i="11"/>
  <c r="Y1176" i="11"/>
  <c r="AO1176" i="11" s="1"/>
  <c r="AI1176" i="11"/>
  <c r="Y1504" i="11"/>
  <c r="AO1504" i="11" s="1"/>
  <c r="AI1504" i="11"/>
  <c r="Y676" i="11"/>
  <c r="AO676" i="11" s="1"/>
  <c r="AI676" i="11"/>
  <c r="AO183" i="11"/>
  <c r="AI183" i="11"/>
  <c r="Y934" i="11"/>
  <c r="AO934" i="11" s="1"/>
  <c r="AI934" i="11"/>
  <c r="AO63" i="11"/>
  <c r="AI63" i="11"/>
  <c r="Y1804" i="11"/>
  <c r="AO1804" i="11" s="1"/>
  <c r="AI1804" i="11"/>
  <c r="Y283" i="11"/>
  <c r="AO283" i="11" s="1"/>
  <c r="AI283" i="11"/>
  <c r="Y929" i="11"/>
  <c r="AO929" i="11" s="1"/>
  <c r="AI929" i="11"/>
  <c r="Y1287" i="11"/>
  <c r="AO1287" i="11" s="1"/>
  <c r="AI1287" i="11"/>
  <c r="Y1425" i="11"/>
  <c r="AO1425" i="11" s="1"/>
  <c r="AI1425" i="11"/>
  <c r="Y797" i="11"/>
  <c r="AO797" i="11" s="1"/>
  <c r="AI797" i="11"/>
  <c r="Y286" i="11"/>
  <c r="AO286" i="11" s="1"/>
  <c r="AI286" i="11"/>
  <c r="Y1000" i="11"/>
  <c r="AO1000" i="11" s="1"/>
  <c r="AI1000" i="11"/>
  <c r="Y523" i="11"/>
  <c r="AO523" i="11" s="1"/>
  <c r="AI523" i="11"/>
  <c r="Y1434" i="11"/>
  <c r="AO1434" i="11" s="1"/>
  <c r="AI1434" i="11"/>
  <c r="Y1993" i="11"/>
  <c r="AO1993" i="11" s="1"/>
  <c r="AI1993" i="11"/>
  <c r="Y1205" i="11"/>
  <c r="AO1205" i="11" s="1"/>
  <c r="AI1205" i="11"/>
  <c r="Y779" i="11"/>
  <c r="AO779" i="11" s="1"/>
  <c r="AI779" i="11"/>
  <c r="Y1530" i="11"/>
  <c r="AO1530" i="11" s="1"/>
  <c r="AI1530" i="11"/>
  <c r="Y1697" i="11"/>
  <c r="AO1697" i="11" s="1"/>
  <c r="AI1697" i="11"/>
  <c r="Y748" i="11"/>
  <c r="AO748" i="11" s="1"/>
  <c r="AI748" i="11"/>
  <c r="Y1280" i="11"/>
  <c r="AO1280" i="11" s="1"/>
  <c r="AI1280" i="11"/>
  <c r="Y764" i="11"/>
  <c r="AO764" i="11" s="1"/>
  <c r="AI764" i="11"/>
  <c r="Y878" i="11"/>
  <c r="AO878" i="11" s="1"/>
  <c r="AI878" i="11"/>
  <c r="Y1525" i="11"/>
  <c r="AO1525" i="11" s="1"/>
  <c r="AI1525" i="11"/>
  <c r="Y919" i="11"/>
  <c r="AO919" i="11" s="1"/>
  <c r="AI919" i="11"/>
  <c r="Y1408" i="11"/>
  <c r="AO1408" i="11" s="1"/>
  <c r="AI1408" i="11"/>
  <c r="Y917" i="11"/>
  <c r="AO917" i="11" s="1"/>
  <c r="AI917" i="11"/>
  <c r="Y540" i="11"/>
  <c r="AO540" i="11" s="1"/>
  <c r="AI540" i="11"/>
  <c r="Y1803" i="11"/>
  <c r="AO1803" i="11" s="1"/>
  <c r="AI1803" i="11"/>
  <c r="Y1728" i="11"/>
  <c r="AO1728" i="11" s="1"/>
  <c r="AI1728" i="11"/>
  <c r="Y574" i="11"/>
  <c r="AO574" i="11" s="1"/>
  <c r="AI574" i="11"/>
  <c r="Y1517" i="11"/>
  <c r="AO1517" i="11" s="1"/>
  <c r="AI1517" i="11"/>
  <c r="AO117" i="11"/>
  <c r="AI117" i="11"/>
  <c r="Y1679" i="11"/>
  <c r="AO1679" i="11" s="1"/>
  <c r="AI1679" i="11"/>
  <c r="Y850" i="11"/>
  <c r="AO850" i="11" s="1"/>
  <c r="AI850" i="11"/>
  <c r="Y1615" i="11"/>
  <c r="AO1615" i="11" s="1"/>
  <c r="AI1615" i="11"/>
  <c r="Y1447" i="11"/>
  <c r="AO1447" i="11" s="1"/>
  <c r="AI1447" i="11"/>
  <c r="Y1769" i="11"/>
  <c r="AO1769" i="11" s="1"/>
  <c r="AI1769" i="11"/>
  <c r="Y519" i="11"/>
  <c r="AO519" i="11" s="1"/>
  <c r="AI519" i="11"/>
  <c r="AO60" i="11"/>
  <c r="AI60" i="11"/>
  <c r="Y270" i="11"/>
  <c r="AO270" i="11" s="1"/>
  <c r="AI270" i="11"/>
  <c r="Y1891" i="11"/>
  <c r="AO1891" i="11" s="1"/>
  <c r="AI1891" i="11"/>
  <c r="Y1102" i="11"/>
  <c r="AO1102" i="11" s="1"/>
  <c r="AI1102" i="11"/>
  <c r="Y838" i="11"/>
  <c r="AO838" i="11" s="1"/>
  <c r="AI838" i="11"/>
  <c r="Y1386" i="11"/>
  <c r="AO1386" i="11" s="1"/>
  <c r="AI1386" i="11"/>
  <c r="Y1146" i="11"/>
  <c r="AO1146" i="11" s="1"/>
  <c r="AI1146" i="11"/>
  <c r="Y1094" i="11"/>
  <c r="AO1094" i="11" s="1"/>
  <c r="AI1094" i="11"/>
  <c r="Y1563" i="11"/>
  <c r="AO1563" i="11" s="1"/>
  <c r="AI1563" i="11"/>
  <c r="Y534" i="11"/>
  <c r="AO534" i="11" s="1"/>
  <c r="AI534" i="11"/>
  <c r="Y1822" i="11"/>
  <c r="AO1822" i="11" s="1"/>
  <c r="AI1822" i="11"/>
  <c r="Y680" i="11"/>
  <c r="AO680" i="11" s="1"/>
  <c r="AI680" i="11"/>
  <c r="Y937" i="11"/>
  <c r="AO937" i="11" s="1"/>
  <c r="AI937" i="11"/>
  <c r="Y1126" i="11"/>
  <c r="AO1126" i="11" s="1"/>
  <c r="AI1126" i="11"/>
  <c r="Y683" i="11"/>
  <c r="AO683" i="11" s="1"/>
  <c r="AI683" i="11"/>
  <c r="Y822" i="11"/>
  <c r="AO822" i="11" s="1"/>
  <c r="AI822" i="11"/>
  <c r="Y638" i="11"/>
  <c r="AO638" i="11" s="1"/>
  <c r="AI638" i="11"/>
  <c r="Y1188" i="11"/>
  <c r="AO1188" i="11" s="1"/>
  <c r="AI1188" i="11"/>
  <c r="Y364" i="11"/>
  <c r="AO364" i="11" s="1"/>
  <c r="AI364" i="11"/>
  <c r="Y268" i="11"/>
  <c r="AO268" i="11" s="1"/>
  <c r="AI268" i="11"/>
  <c r="Y1782" i="11"/>
  <c r="AO1782" i="11" s="1"/>
  <c r="AI1782" i="11"/>
  <c r="Y570" i="11"/>
  <c r="AO570" i="11" s="1"/>
  <c r="AI570" i="11"/>
  <c r="Y569" i="11"/>
  <c r="AO569" i="11" s="1"/>
  <c r="AI569" i="11"/>
  <c r="Y1815" i="11"/>
  <c r="AO1815" i="11" s="1"/>
  <c r="AI1815" i="11"/>
  <c r="Y1898" i="11"/>
  <c r="AO1898" i="11" s="1"/>
  <c r="AI1898" i="11"/>
  <c r="Y1435" i="11"/>
  <c r="AO1435" i="11" s="1"/>
  <c r="AI1435" i="11"/>
  <c r="Y625" i="11"/>
  <c r="AO625" i="11" s="1"/>
  <c r="AI625" i="11"/>
  <c r="AO114" i="11"/>
  <c r="AI114" i="11"/>
  <c r="Y626" i="11"/>
  <c r="AO626" i="11" s="1"/>
  <c r="AI626" i="11"/>
  <c r="Y375" i="11"/>
  <c r="AO375" i="11" s="1"/>
  <c r="AI375" i="11"/>
  <c r="Y264" i="11"/>
  <c r="AO264" i="11" s="1"/>
  <c r="AI264" i="11"/>
  <c r="AO184" i="11"/>
  <c r="AI184" i="11"/>
  <c r="Y1317" i="11"/>
  <c r="AO1317" i="11" s="1"/>
  <c r="AI1317" i="11"/>
  <c r="Y1942" i="11"/>
  <c r="AO1942" i="11" s="1"/>
  <c r="AI1942" i="11"/>
  <c r="Y1832" i="11"/>
  <c r="AO1832" i="11" s="1"/>
  <c r="AI1832" i="11"/>
  <c r="Y1593" i="11"/>
  <c r="AO1593" i="11" s="1"/>
  <c r="AI1593" i="11"/>
  <c r="Y875" i="11"/>
  <c r="AO875" i="11" s="1"/>
  <c r="AI875" i="11"/>
  <c r="Y1988" i="11"/>
  <c r="AO1988" i="11" s="1"/>
  <c r="AI1988" i="11"/>
  <c r="Y1243" i="11"/>
  <c r="AO1243" i="11" s="1"/>
  <c r="AI1243" i="11"/>
  <c r="Y1909" i="11"/>
  <c r="AO1909" i="11" s="1"/>
  <c r="AI1909" i="11"/>
  <c r="AO85" i="11"/>
  <c r="AI85" i="11"/>
  <c r="Y1318" i="11"/>
  <c r="AO1318" i="11" s="1"/>
  <c r="AI1318" i="11"/>
  <c r="Y1301" i="11"/>
  <c r="AO1301" i="11" s="1"/>
  <c r="AI1301" i="11"/>
  <c r="Y1312" i="11"/>
  <c r="AO1312" i="11" s="1"/>
  <c r="AI1312" i="11"/>
  <c r="Y330" i="11"/>
  <c r="AO330" i="11" s="1"/>
  <c r="AI330" i="11"/>
  <c r="Y235" i="11"/>
  <c r="AO235" i="11" s="1"/>
  <c r="AI235" i="11"/>
  <c r="AO136" i="11"/>
  <c r="AI136" i="11"/>
  <c r="Y1723" i="11"/>
  <c r="AO1723" i="11" s="1"/>
  <c r="AI1723" i="11"/>
  <c r="Y1884" i="11"/>
  <c r="AO1884" i="11" s="1"/>
  <c r="AI1884" i="11"/>
  <c r="Y777" i="11"/>
  <c r="AO777" i="11" s="1"/>
  <c r="AI777" i="11"/>
  <c r="Y854" i="11"/>
  <c r="AO854" i="11" s="1"/>
  <c r="AI854" i="11"/>
  <c r="Y1684" i="11"/>
  <c r="AO1684" i="11" s="1"/>
  <c r="AI1684" i="11"/>
  <c r="Y433" i="11"/>
  <c r="AO433" i="11" s="1"/>
  <c r="AI433" i="11"/>
  <c r="Y597" i="11"/>
  <c r="AO597" i="11" s="1"/>
  <c r="AI597" i="11"/>
  <c r="Y1352" i="11"/>
  <c r="AO1352" i="11" s="1"/>
  <c r="AI1352" i="11"/>
  <c r="Y1400" i="11"/>
  <c r="AO1400" i="11" s="1"/>
  <c r="AI1400" i="11"/>
  <c r="Y1421" i="11"/>
  <c r="AO1421" i="11" s="1"/>
  <c r="AI1421" i="11"/>
  <c r="Y1055" i="11"/>
  <c r="AO1055" i="11" s="1"/>
  <c r="AI1055" i="11"/>
  <c r="AO73" i="11"/>
  <c r="AI73" i="11"/>
  <c r="AO111" i="11"/>
  <c r="AI111" i="11"/>
  <c r="Y1770" i="11"/>
  <c r="AO1770" i="11" s="1"/>
  <c r="AI1770" i="11"/>
  <c r="Y1107" i="11"/>
  <c r="AO1107" i="11" s="1"/>
  <c r="AI1107" i="11"/>
  <c r="Y816" i="11"/>
  <c r="AO816" i="11" s="1"/>
  <c r="AI816" i="11"/>
  <c r="Y1736" i="11"/>
  <c r="AO1736" i="11" s="1"/>
  <c r="AI1736" i="11"/>
  <c r="Y1972" i="11"/>
  <c r="AO1972" i="11" s="1"/>
  <c r="AI1972" i="11"/>
  <c r="Y2004" i="11"/>
  <c r="AO2004" i="11" s="1"/>
  <c r="AI2004" i="11"/>
  <c r="Y1907" i="11"/>
  <c r="AO1907" i="11" s="1"/>
  <c r="AI1907" i="11"/>
  <c r="Y434" i="11"/>
  <c r="AO434" i="11" s="1"/>
  <c r="AI434" i="11"/>
  <c r="Y1747" i="11"/>
  <c r="AO1747" i="11" s="1"/>
  <c r="AI1747" i="11"/>
  <c r="Y1085" i="11"/>
  <c r="AO1085" i="11" s="1"/>
  <c r="AI1085" i="11"/>
  <c r="Y690" i="11"/>
  <c r="AO690" i="11" s="1"/>
  <c r="AI690" i="11"/>
  <c r="Y888" i="11"/>
  <c r="AO888" i="11" s="1"/>
  <c r="AI888" i="11"/>
  <c r="Y1558" i="11"/>
  <c r="AO1558" i="11" s="1"/>
  <c r="AI1558" i="11"/>
  <c r="Y300" i="11"/>
  <c r="AO300" i="11" s="1"/>
  <c r="AI300" i="11"/>
  <c r="Y1788" i="11"/>
  <c r="AO1788" i="11" s="1"/>
  <c r="AI1788" i="11"/>
  <c r="Y446" i="11"/>
  <c r="AO446" i="11" s="1"/>
  <c r="AI446" i="11"/>
  <c r="Y1482" i="11"/>
  <c r="AO1482" i="11" s="1"/>
  <c r="AI1482" i="11"/>
  <c r="Y926" i="11"/>
  <c r="AO926" i="11" s="1"/>
  <c r="AI926" i="11"/>
  <c r="AO20" i="11"/>
  <c r="AI20" i="11"/>
  <c r="Y408" i="11"/>
  <c r="AO408" i="11" s="1"/>
  <c r="AI408" i="11"/>
  <c r="Y1173" i="11"/>
  <c r="AO1173" i="11" s="1"/>
  <c r="AI1173" i="11"/>
  <c r="Y1975" i="11"/>
  <c r="AO1975" i="11" s="1"/>
  <c r="AI1975" i="11"/>
  <c r="Y2010" i="11"/>
  <c r="AO2010" i="11" s="1"/>
  <c r="AI2010" i="11"/>
  <c r="Y582" i="11"/>
  <c r="AO582" i="11" s="1"/>
  <c r="AI582" i="11"/>
  <c r="Y727" i="11"/>
  <c r="AO727" i="11" s="1"/>
  <c r="AI727" i="11"/>
  <c r="Y476" i="11"/>
  <c r="AO476" i="11" s="1"/>
  <c r="AI476" i="11"/>
  <c r="Y1456" i="11"/>
  <c r="AO1456" i="11" s="1"/>
  <c r="AI1456" i="11"/>
  <c r="Y210" i="11"/>
  <c r="AO210" i="11" s="1"/>
  <c r="AI210" i="11"/>
  <c r="Y870" i="11"/>
  <c r="AO870" i="11" s="1"/>
  <c r="AI870" i="11"/>
  <c r="Y331" i="11"/>
  <c r="AO331" i="11" s="1"/>
  <c r="AI331" i="11"/>
  <c r="Y537" i="11"/>
  <c r="AO537" i="11" s="1"/>
  <c r="AI537" i="11"/>
  <c r="AO77" i="11"/>
  <c r="AI77" i="11"/>
  <c r="Y2000" i="11"/>
  <c r="AO2000" i="11" s="1"/>
  <c r="AI2000" i="11"/>
  <c r="Y231" i="11"/>
  <c r="AO231" i="11" s="1"/>
  <c r="AI231" i="11"/>
  <c r="Y1509" i="11"/>
  <c r="AO1509" i="11" s="1"/>
  <c r="AI1509" i="11"/>
  <c r="Y1924" i="11"/>
  <c r="AO1924" i="11" s="1"/>
  <c r="AI1924" i="11"/>
  <c r="Y487" i="11"/>
  <c r="AO487" i="11" s="1"/>
  <c r="AI487" i="11"/>
  <c r="AO44" i="11"/>
  <c r="AI44" i="11"/>
  <c r="Y1479" i="11"/>
  <c r="AO1479" i="11" s="1"/>
  <c r="AI1479" i="11"/>
  <c r="Y1062" i="11"/>
  <c r="AO1062" i="11" s="1"/>
  <c r="AI1062" i="11"/>
  <c r="Y639" i="11"/>
  <c r="AO639" i="11" s="1"/>
  <c r="AI639" i="11"/>
  <c r="Y1367" i="11"/>
  <c r="AO1367" i="11" s="1"/>
  <c r="AI1367" i="11"/>
  <c r="Y1340" i="11"/>
  <c r="AO1340" i="11" s="1"/>
  <c r="AI1340" i="11"/>
  <c r="Y377" i="11"/>
  <c r="AO377" i="11" s="1"/>
  <c r="AI377" i="11"/>
  <c r="Y865" i="11"/>
  <c r="AO865" i="11" s="1"/>
  <c r="AI865" i="11"/>
  <c r="Y815" i="11"/>
  <c r="AO815" i="11" s="1"/>
  <c r="AI815" i="11"/>
  <c r="Y1110" i="11"/>
  <c r="AO1110" i="11" s="1"/>
  <c r="AI1110" i="11"/>
  <c r="Y1172" i="11"/>
  <c r="AO1172" i="11" s="1"/>
  <c r="AI1172" i="11"/>
  <c r="Y1415" i="11"/>
  <c r="AO1415" i="11" s="1"/>
  <c r="AI1415" i="11"/>
  <c r="Y482" i="11"/>
  <c r="AO482" i="11" s="1"/>
  <c r="AI482" i="11"/>
  <c r="Y1667" i="11"/>
  <c r="AO1667" i="11" s="1"/>
  <c r="AI1667" i="11"/>
  <c r="Y1104" i="11"/>
  <c r="AO1104" i="11" s="1"/>
  <c r="AI1104" i="11"/>
  <c r="Y1194" i="11"/>
  <c r="AO1194" i="11" s="1"/>
  <c r="AI1194" i="11"/>
  <c r="Y948" i="11"/>
  <c r="AO948" i="11" s="1"/>
  <c r="AI948" i="11"/>
  <c r="Y740" i="11"/>
  <c r="AO740" i="11" s="1"/>
  <c r="AI740" i="11"/>
  <c r="Y1481" i="11"/>
  <c r="AO1481" i="11" s="1"/>
  <c r="AI1481" i="11"/>
  <c r="Y1069" i="11"/>
  <c r="AO1069" i="11" s="1"/>
  <c r="AI1069" i="11"/>
  <c r="AO67" i="11"/>
  <c r="AI67" i="11"/>
  <c r="Y234" i="11"/>
  <c r="AO234" i="11" s="1"/>
  <c r="AI234" i="11"/>
  <c r="Y819" i="11"/>
  <c r="AO819" i="11" s="1"/>
  <c r="AI819" i="11"/>
  <c r="AO156" i="11"/>
  <c r="AI156" i="11"/>
  <c r="Y1044" i="11"/>
  <c r="AO1044" i="11" s="1"/>
  <c r="AI1044" i="11"/>
  <c r="Y994" i="11"/>
  <c r="AO994" i="11" s="1"/>
  <c r="AI994" i="11"/>
  <c r="AO165" i="11"/>
  <c r="AI165" i="11"/>
  <c r="Y1079" i="11"/>
  <c r="AO1079" i="11" s="1"/>
  <c r="AI1079" i="11"/>
  <c r="Y1592" i="11"/>
  <c r="AO1592" i="11" s="1"/>
  <c r="AI1592" i="11"/>
  <c r="Y1128" i="11"/>
  <c r="AO1128" i="11" s="1"/>
  <c r="AI1128" i="11"/>
  <c r="Y1853" i="11"/>
  <c r="AO1853" i="11" s="1"/>
  <c r="AI1853" i="11"/>
  <c r="Y285" i="11"/>
  <c r="AO285" i="11" s="1"/>
  <c r="AI285" i="11"/>
  <c r="Y895" i="11"/>
  <c r="AO895" i="11" s="1"/>
  <c r="AI895" i="11"/>
  <c r="Y1986" i="11"/>
  <c r="AO1986" i="11" s="1"/>
  <c r="AI1986" i="11"/>
  <c r="Y1320" i="11"/>
  <c r="AO1320" i="11" s="1"/>
  <c r="AI1320" i="11"/>
  <c r="AO59" i="11"/>
  <c r="AI59" i="11"/>
  <c r="Y1967" i="11"/>
  <c r="AO1967" i="11" s="1"/>
  <c r="AI1967" i="11"/>
  <c r="Y393" i="11"/>
  <c r="AO393" i="11" s="1"/>
  <c r="AI393" i="11"/>
  <c r="Y898" i="11"/>
  <c r="AO898" i="11" s="1"/>
  <c r="AI898" i="11"/>
  <c r="Y1374" i="11"/>
  <c r="AO1374" i="11" s="1"/>
  <c r="AI1374" i="11"/>
  <c r="Y214" i="11"/>
  <c r="AO214" i="11" s="1"/>
  <c r="AI214" i="11"/>
  <c r="Y1215" i="11"/>
  <c r="AO1215" i="11" s="1"/>
  <c r="AI1215" i="11"/>
  <c r="Y1170" i="11"/>
  <c r="AO1170" i="11" s="1"/>
  <c r="AI1170" i="11"/>
  <c r="Y818" i="11"/>
  <c r="AO818" i="11" s="1"/>
  <c r="AI818" i="11"/>
  <c r="Y1467" i="11"/>
  <c r="AO1467" i="11" s="1"/>
  <c r="AI1467" i="11"/>
  <c r="Y1362" i="11"/>
  <c r="AO1362" i="11" s="1"/>
  <c r="AI1362" i="11"/>
  <c r="Y1043" i="11"/>
  <c r="AO1043" i="11" s="1"/>
  <c r="AI1043" i="11"/>
  <c r="AO28" i="11"/>
  <c r="AI28" i="11"/>
  <c r="Y749" i="11"/>
  <c r="AO749" i="11" s="1"/>
  <c r="AI749" i="11"/>
  <c r="Y401" i="11"/>
  <c r="AO401" i="11" s="1"/>
  <c r="AI401" i="11"/>
  <c r="AO137" i="11"/>
  <c r="AI137" i="11"/>
  <c r="Y744" i="11"/>
  <c r="AO744" i="11" s="1"/>
  <c r="AI744" i="11"/>
  <c r="Y1285" i="11"/>
  <c r="AO1285" i="11" s="1"/>
  <c r="AI1285" i="11"/>
  <c r="Y1300" i="11"/>
  <c r="AO1300" i="11" s="1"/>
  <c r="AI1300" i="11"/>
  <c r="Y1430" i="11"/>
  <c r="AO1430" i="11" s="1"/>
  <c r="AI1430" i="11"/>
  <c r="Y648" i="11"/>
  <c r="AO648" i="11" s="1"/>
  <c r="AI648" i="11"/>
  <c r="Y767" i="11"/>
  <c r="AO767" i="11" s="1"/>
  <c r="AI767" i="11"/>
  <c r="Y256" i="11"/>
  <c r="AO256" i="11" s="1"/>
  <c r="AI256" i="11"/>
  <c r="Y866" i="11"/>
  <c r="AO866" i="11" s="1"/>
  <c r="AI866" i="11"/>
  <c r="Y255" i="11"/>
  <c r="AO255" i="11" s="1"/>
  <c r="AI255" i="11"/>
  <c r="Y1869" i="11"/>
  <c r="AO1869" i="11" s="1"/>
  <c r="AI1869" i="11"/>
  <c r="Y1488" i="11"/>
  <c r="AO1488" i="11" s="1"/>
  <c r="AI1488" i="11"/>
  <c r="Y579" i="11"/>
  <c r="AO579" i="11" s="1"/>
  <c r="AI579" i="11"/>
  <c r="Y1545" i="11"/>
  <c r="AO1545" i="11" s="1"/>
  <c r="AI1545" i="11"/>
  <c r="Y1660" i="11"/>
  <c r="AO1660" i="11" s="1"/>
  <c r="AI1660" i="11"/>
  <c r="Y716" i="11"/>
  <c r="AO716" i="11" s="1"/>
  <c r="AI716" i="11"/>
  <c r="Y621" i="11"/>
  <c r="AO621" i="11" s="1"/>
  <c r="AI621" i="11"/>
  <c r="Y782" i="11"/>
  <c r="AO782" i="11" s="1"/>
  <c r="AI782" i="11"/>
  <c r="AO87" i="11"/>
  <c r="AI87" i="11"/>
  <c r="Y1197" i="11"/>
  <c r="AO1197" i="11" s="1"/>
  <c r="AI1197" i="11"/>
  <c r="Y1921" i="11"/>
  <c r="AO1921" i="11" s="1"/>
  <c r="AI1921" i="11"/>
  <c r="Y1887" i="11"/>
  <c r="AO1887" i="11" s="1"/>
  <c r="AI1887" i="11"/>
  <c r="Y1842" i="11"/>
  <c r="AO1842" i="11" s="1"/>
  <c r="AI1842" i="11"/>
  <c r="Y656" i="11"/>
  <c r="AO656" i="11" s="1"/>
  <c r="AI656" i="11"/>
  <c r="Y1849" i="11"/>
  <c r="AO1849" i="11" s="1"/>
  <c r="AI1849" i="11"/>
  <c r="Y1175" i="11"/>
  <c r="AO1175" i="11" s="1"/>
  <c r="AI1175" i="11"/>
  <c r="Y386" i="11"/>
  <c r="AO386" i="11" s="1"/>
  <c r="AI386" i="11"/>
  <c r="Y513" i="11"/>
  <c r="AO513" i="11" s="1"/>
  <c r="AI513" i="11"/>
  <c r="Y622" i="11"/>
  <c r="AO622" i="11" s="1"/>
  <c r="AI622" i="11"/>
  <c r="Y504" i="11"/>
  <c r="AO504" i="11" s="1"/>
  <c r="AI504" i="11"/>
  <c r="Y503" i="11"/>
  <c r="AO503" i="11" s="1"/>
  <c r="AI503" i="11"/>
  <c r="AO64" i="11"/>
  <c r="AI64" i="11"/>
  <c r="Y1096" i="11"/>
  <c r="AO1096" i="11" s="1"/>
  <c r="AI1096" i="11"/>
  <c r="Y1867" i="11"/>
  <c r="AO1867" i="11" s="1"/>
  <c r="AI1867" i="11"/>
  <c r="Y996" i="11"/>
  <c r="AO996" i="11" s="1"/>
  <c r="AI996" i="11"/>
  <c r="Y1531" i="11"/>
  <c r="AO1531" i="11" s="1"/>
  <c r="AI1531" i="11"/>
  <c r="Y1219" i="11"/>
  <c r="AO1219" i="11" s="1"/>
  <c r="AI1219" i="11"/>
  <c r="Y1773" i="11"/>
  <c r="AO1773" i="11" s="1"/>
  <c r="AI1773" i="11"/>
  <c r="Y245" i="11"/>
  <c r="AO245" i="11" s="1"/>
  <c r="AI245" i="11"/>
  <c r="Y591" i="11"/>
  <c r="AO591" i="11" s="1"/>
  <c r="AI591" i="11"/>
  <c r="Y213" i="11"/>
  <c r="AO213" i="11" s="1"/>
  <c r="AI213" i="11"/>
  <c r="AO120" i="11"/>
  <c r="AI120" i="11"/>
  <c r="Y907" i="11"/>
  <c r="AO907" i="11" s="1"/>
  <c r="AI907" i="11"/>
  <c r="Y346" i="11"/>
  <c r="AO346" i="11" s="1"/>
  <c r="AI346" i="11"/>
  <c r="Y906" i="11"/>
  <c r="AO906" i="11" s="1"/>
  <c r="AI906" i="11"/>
  <c r="AO153" i="11"/>
  <c r="AI153" i="11"/>
  <c r="Y1605" i="11"/>
  <c r="AO1605" i="11" s="1"/>
  <c r="AI1605" i="11"/>
  <c r="Y1785" i="11"/>
  <c r="AO1785" i="11" s="1"/>
  <c r="AI1785" i="11"/>
  <c r="Y1484" i="11"/>
  <c r="AO1484" i="11" s="1"/>
  <c r="AI1484" i="11"/>
  <c r="Y1537" i="11"/>
  <c r="AO1537" i="11" s="1"/>
  <c r="AI1537" i="11"/>
  <c r="Y1566" i="11"/>
  <c r="AO1566" i="11" s="1"/>
  <c r="AI1566" i="11"/>
  <c r="AO164" i="11"/>
  <c r="AI164" i="11"/>
  <c r="Y1698" i="11"/>
  <c r="AO1698" i="11" s="1"/>
  <c r="AI1698" i="11"/>
  <c r="Y1015" i="11"/>
  <c r="AO1015" i="11" s="1"/>
  <c r="AI1015" i="11"/>
  <c r="Y772" i="11"/>
  <c r="AO772" i="11" s="1"/>
  <c r="AI772" i="11"/>
  <c r="Y1472" i="11"/>
  <c r="AO1472" i="11" s="1"/>
  <c r="AI1472" i="11"/>
  <c r="Y1609" i="11"/>
  <c r="AO1609" i="11" s="1"/>
  <c r="AI1609" i="11"/>
  <c r="AO68" i="11"/>
  <c r="AI68" i="11"/>
  <c r="Y1242" i="11"/>
  <c r="AO1242" i="11" s="1"/>
  <c r="AI1242" i="11"/>
  <c r="Y1981" i="11"/>
  <c r="AO1981" i="11" s="1"/>
  <c r="AI1981" i="11"/>
  <c r="Y1779" i="11"/>
  <c r="AO1779" i="11" s="1"/>
  <c r="AI1779" i="11"/>
  <c r="Y1121" i="11"/>
  <c r="AO1121" i="11" s="1"/>
  <c r="AI1121" i="11"/>
  <c r="Y697" i="11"/>
  <c r="AO697" i="11" s="1"/>
  <c r="AI697" i="11"/>
  <c r="AO168" i="11"/>
  <c r="AI168" i="11"/>
  <c r="Y1371" i="11"/>
  <c r="AO1371" i="11" s="1"/>
  <c r="AI1371" i="11"/>
  <c r="Y1649" i="11"/>
  <c r="AO1649" i="11" s="1"/>
  <c r="AI1649" i="11"/>
  <c r="Y741" i="11"/>
  <c r="AO741" i="11" s="1"/>
  <c r="AI741" i="11"/>
  <c r="Y1026" i="11"/>
  <c r="AO1026" i="11" s="1"/>
  <c r="AI1026" i="11"/>
  <c r="Y1946" i="11"/>
  <c r="AO1946" i="11" s="1"/>
  <c r="AI1946" i="11"/>
  <c r="Y687" i="11"/>
  <c r="AO687" i="11" s="1"/>
  <c r="AI687" i="11"/>
  <c r="Y886" i="11"/>
  <c r="AO886" i="11" s="1"/>
  <c r="AI886" i="11"/>
  <c r="Y1053" i="11"/>
  <c r="AO1053" i="11" s="1"/>
  <c r="AI1053" i="11"/>
  <c r="Y515" i="11"/>
  <c r="AO515" i="11" s="1"/>
  <c r="AI515" i="11"/>
  <c r="Y1834" i="11"/>
  <c r="AO1834" i="11" s="1"/>
  <c r="AI1834" i="11"/>
  <c r="Y661" i="11"/>
  <c r="AO661" i="11" s="1"/>
  <c r="AI661" i="11"/>
  <c r="Y1671" i="11"/>
  <c r="AO1671" i="11" s="1"/>
  <c r="AI1671" i="11"/>
  <c r="Y1264" i="11"/>
  <c r="AO1264" i="11" s="1"/>
  <c r="AI1264" i="11"/>
  <c r="AO161" i="11"/>
  <c r="AI161" i="11"/>
  <c r="AO160" i="11"/>
  <c r="AI160" i="11"/>
  <c r="Y553" i="11"/>
  <c r="AO553" i="11" s="1"/>
  <c r="AI553" i="11"/>
  <c r="AO151" i="11"/>
  <c r="AI151" i="11"/>
  <c r="Y1690" i="11"/>
  <c r="AO1690" i="11" s="1"/>
  <c r="AI1690" i="11"/>
  <c r="Y925" i="11"/>
  <c r="AO925" i="11" s="1"/>
  <c r="AI925" i="11"/>
  <c r="Y1795" i="11"/>
  <c r="AO1795" i="11" s="1"/>
  <c r="AI1795" i="11"/>
  <c r="Y532" i="11"/>
  <c r="AO532" i="11" s="1"/>
  <c r="AI532" i="11"/>
  <c r="Y594" i="11"/>
  <c r="AO594" i="11" s="1"/>
  <c r="AI594" i="11"/>
  <c r="Y1570" i="11"/>
  <c r="AO1570" i="11" s="1"/>
  <c r="AI1570" i="11"/>
  <c r="Y1477" i="11"/>
  <c r="AO1477" i="11" s="1"/>
  <c r="AI1477" i="11"/>
  <c r="Y1814" i="11"/>
  <c r="AO1814" i="11" s="1"/>
  <c r="AI1814" i="11"/>
  <c r="Y1576" i="11"/>
  <c r="AO1576" i="11" s="1"/>
  <c r="AI1576" i="11"/>
  <c r="Y545" i="11"/>
  <c r="AO545" i="11" s="1"/>
  <c r="AI545" i="11"/>
  <c r="Y1700" i="11"/>
  <c r="AO1700" i="11" s="1"/>
  <c r="AI1700" i="11"/>
  <c r="Y236" i="11"/>
  <c r="AO236" i="11" s="1"/>
  <c r="AI236" i="11"/>
  <c r="Y632" i="11"/>
  <c r="AO632" i="11" s="1"/>
  <c r="AI632" i="11"/>
  <c r="Y1913" i="11"/>
  <c r="AO1913" i="11" s="1"/>
  <c r="AI1913" i="11"/>
  <c r="Y1662" i="11"/>
  <c r="AO1662" i="11" s="1"/>
  <c r="AI1662" i="11"/>
  <c r="AO94" i="11"/>
  <c r="AI94" i="11"/>
  <c r="AO190" i="11"/>
  <c r="AI190" i="11"/>
  <c r="AO89" i="11"/>
  <c r="AI89" i="11"/>
  <c r="Y900" i="11"/>
  <c r="AO900" i="11" s="1"/>
  <c r="AI900" i="11"/>
  <c r="Y443" i="11"/>
  <c r="AO443" i="11" s="1"/>
  <c r="AI443" i="11"/>
  <c r="Y839" i="11"/>
  <c r="AO839" i="11" s="1"/>
  <c r="AI839" i="11"/>
  <c r="Y1931" i="11"/>
  <c r="AO1931" i="11" s="1"/>
  <c r="AI1931" i="11"/>
  <c r="Y1939" i="11"/>
  <c r="AO1939" i="11" s="1"/>
  <c r="AI1939" i="11"/>
  <c r="Y855" i="11"/>
  <c r="AO855" i="11" s="1"/>
  <c r="AI855" i="11"/>
  <c r="Y309" i="11"/>
  <c r="AO309" i="11" s="1"/>
  <c r="AI309" i="11"/>
  <c r="Y407" i="11"/>
  <c r="AO407" i="11" s="1"/>
  <c r="AI407" i="11"/>
  <c r="Y1651" i="11"/>
  <c r="AO1651" i="11" s="1"/>
  <c r="AI1651" i="11"/>
  <c r="AO62" i="11"/>
  <c r="AI62" i="11"/>
  <c r="Y284" i="11"/>
  <c r="AO284" i="11" s="1"/>
  <c r="AI284" i="11"/>
  <c r="Y882" i="11"/>
  <c r="AO882" i="11" s="1"/>
  <c r="AI882" i="11"/>
  <c r="Y1847" i="11"/>
  <c r="AO1847" i="11" s="1"/>
  <c r="AI1847" i="11"/>
  <c r="Y1523" i="11"/>
  <c r="AO1523" i="11" s="1"/>
  <c r="AI1523" i="11"/>
  <c r="Y1050" i="11"/>
  <c r="AO1050" i="11" s="1"/>
  <c r="AI1050" i="11"/>
  <c r="Y757" i="11"/>
  <c r="AO757" i="11" s="1"/>
  <c r="AI757" i="11"/>
  <c r="Y475" i="11"/>
  <c r="AO475" i="11" s="1"/>
  <c r="AI475" i="11"/>
  <c r="Y253" i="11"/>
  <c r="AO253" i="11" s="1"/>
  <c r="AI253" i="11"/>
  <c r="Y721" i="11"/>
  <c r="AO721" i="11" s="1"/>
  <c r="AI721" i="11"/>
  <c r="Y1840" i="11"/>
  <c r="AO1840" i="11" s="1"/>
  <c r="AI1840" i="11"/>
  <c r="Y633" i="11"/>
  <c r="AO633" i="11" s="1"/>
  <c r="AI633" i="11"/>
  <c r="Y1674" i="11"/>
  <c r="AO1674" i="11" s="1"/>
  <c r="AI1674" i="11"/>
  <c r="Y1450" i="11"/>
  <c r="AO1450" i="11" s="1"/>
  <c r="AI1450" i="11"/>
  <c r="Y1286" i="11"/>
  <c r="AO1286" i="11" s="1"/>
  <c r="AI1286" i="11"/>
  <c r="Y1023" i="11"/>
  <c r="AO1023" i="11" s="1"/>
  <c r="AI1023" i="11"/>
  <c r="Y1568" i="11"/>
  <c r="AO1568" i="11" s="1"/>
  <c r="AI1568" i="11"/>
  <c r="Y828" i="11"/>
  <c r="AO828" i="11" s="1"/>
  <c r="AI828" i="11"/>
  <c r="Y347" i="11"/>
  <c r="AO347" i="11" s="1"/>
  <c r="AI347" i="11"/>
  <c r="Y610" i="11"/>
  <c r="AO610" i="11" s="1"/>
  <c r="AI610" i="11"/>
  <c r="Y417" i="11"/>
  <c r="AO417" i="11" s="1"/>
  <c r="AI417" i="11"/>
  <c r="Y1754" i="11"/>
  <c r="AO1754" i="11" s="1"/>
  <c r="AI1754" i="11"/>
  <c r="Y1584" i="11"/>
  <c r="AO1584" i="11" s="1"/>
  <c r="AI1584" i="11"/>
  <c r="Y1309" i="11"/>
  <c r="AO1309" i="11" s="1"/>
  <c r="AI1309" i="11"/>
  <c r="Y1616" i="11"/>
  <c r="AO1616" i="11" s="1"/>
  <c r="AI1616" i="11"/>
  <c r="Y1614" i="11"/>
  <c r="AO1614" i="11" s="1"/>
  <c r="AI1614" i="11"/>
  <c r="Y1978" i="11"/>
  <c r="AO1978" i="11" s="1"/>
  <c r="AI1978" i="11"/>
  <c r="Y1387" i="11"/>
  <c r="AO1387" i="11" s="1"/>
  <c r="AI1387" i="11"/>
  <c r="Y1493" i="11"/>
  <c r="AO1493" i="11" s="1"/>
  <c r="AI1493" i="11"/>
  <c r="Y1824" i="11"/>
  <c r="AO1824" i="11" s="1"/>
  <c r="AI1824" i="11"/>
  <c r="Y644" i="11"/>
  <c r="AO644" i="11" s="1"/>
  <c r="AI644" i="11"/>
  <c r="Y842" i="11"/>
  <c r="AO842" i="11" s="1"/>
  <c r="AI842" i="11"/>
  <c r="Y489" i="11"/>
  <c r="AO489" i="11" s="1"/>
  <c r="AI489" i="11"/>
  <c r="Y846" i="11"/>
  <c r="AO846" i="11" s="1"/>
  <c r="AI846" i="11"/>
  <c r="Y1702" i="11"/>
  <c r="AO1702" i="11" s="1"/>
  <c r="AI1702" i="11"/>
  <c r="Y1135" i="11"/>
  <c r="AO1135" i="11" s="1"/>
  <c r="AI1135" i="11"/>
  <c r="Y463" i="11"/>
  <c r="AO463" i="11" s="1"/>
  <c r="AI463" i="11"/>
  <c r="Y1273" i="11"/>
  <c r="AO1273" i="11" s="1"/>
  <c r="AI1273" i="11"/>
  <c r="Y577" i="11"/>
  <c r="AO577" i="11" s="1"/>
  <c r="AI577" i="11"/>
  <c r="AO96" i="11"/>
  <c r="AI96" i="11"/>
  <c r="AO163" i="11"/>
  <c r="AI163" i="11"/>
  <c r="Y469" i="11"/>
  <c r="AO469" i="11" s="1"/>
  <c r="AI469" i="11"/>
  <c r="Y1290" i="11"/>
  <c r="AO1290" i="11" s="1"/>
  <c r="AI1290" i="11"/>
  <c r="Y1401" i="11"/>
  <c r="AO1401" i="11" s="1"/>
  <c r="AI1401" i="11"/>
  <c r="AO17" i="11"/>
  <c r="AI17" i="11"/>
  <c r="Y1969" i="11"/>
  <c r="AO1969" i="11" s="1"/>
  <c r="AI1969" i="11"/>
  <c r="Y1164" i="11"/>
  <c r="AO1164" i="11" s="1"/>
  <c r="AI1164" i="11"/>
  <c r="Y1760" i="11"/>
  <c r="AO1760" i="11" s="1"/>
  <c r="AI1760" i="11"/>
  <c r="Y872" i="11"/>
  <c r="AO872" i="11" s="1"/>
  <c r="AI872" i="11"/>
  <c r="AO78" i="11"/>
  <c r="AI78" i="11"/>
  <c r="Y1095" i="11"/>
  <c r="AO1095" i="11" s="1"/>
  <c r="AI1095" i="11"/>
  <c r="Y1621" i="11"/>
  <c r="AO1621" i="11" s="1"/>
  <c r="AI1621" i="11"/>
  <c r="Y334" i="11"/>
  <c r="AO334" i="11" s="1"/>
  <c r="AI334" i="11"/>
  <c r="Y1296" i="11"/>
  <c r="AO1296" i="11" s="1"/>
  <c r="AI1296" i="11"/>
  <c r="Y673" i="11"/>
  <c r="AO673" i="11" s="1"/>
  <c r="AI673" i="11"/>
  <c r="Y1223" i="11"/>
  <c r="AO1223" i="11" s="1"/>
  <c r="AI1223" i="11"/>
  <c r="Y949" i="11"/>
  <c r="AO949" i="11" s="1"/>
  <c r="AI949" i="11"/>
  <c r="Y1717" i="11"/>
  <c r="AO1717" i="11" s="1"/>
  <c r="AI1717" i="11"/>
  <c r="Y1502" i="11"/>
  <c r="AO1502" i="11" s="1"/>
  <c r="AI1502" i="11"/>
  <c r="Y1733" i="11"/>
  <c r="AO1733" i="11" s="1"/>
  <c r="AI1733" i="11"/>
  <c r="Y789" i="11"/>
  <c r="AO789" i="11" s="1"/>
  <c r="AI789" i="11"/>
  <c r="Y452" i="11"/>
  <c r="AO452" i="11" s="1"/>
  <c r="AI452" i="11"/>
  <c r="Y1932" i="11"/>
  <c r="AO1932" i="11" s="1"/>
  <c r="AI1932" i="11"/>
  <c r="Y918" i="11"/>
  <c r="AO918" i="11" s="1"/>
  <c r="AI918" i="11"/>
  <c r="Y1184" i="11"/>
  <c r="AO1184" i="11" s="1"/>
  <c r="AI1184" i="11"/>
  <c r="Y1739" i="11"/>
  <c r="AO1739" i="11" s="1"/>
  <c r="AI1739" i="11"/>
  <c r="Y961" i="11"/>
  <c r="AO961" i="11" s="1"/>
  <c r="AI961" i="11"/>
  <c r="Y1726" i="11"/>
  <c r="AO1726" i="11" s="1"/>
  <c r="AI1726" i="11"/>
  <c r="Y556" i="11"/>
  <c r="AO556" i="11" s="1"/>
  <c r="AI556" i="11"/>
  <c r="Y215" i="11"/>
  <c r="AO215" i="11" s="1"/>
  <c r="AI215" i="11"/>
  <c r="Y1209" i="11"/>
  <c r="AO1209" i="11" s="1"/>
  <c r="AI1209" i="11"/>
  <c r="Y848" i="11"/>
  <c r="AO848" i="11" s="1"/>
  <c r="AI848" i="11"/>
  <c r="Y1792" i="11"/>
  <c r="AO1792" i="11" s="1"/>
  <c r="AI1792" i="11"/>
  <c r="Y365" i="11"/>
  <c r="AO365" i="11" s="1"/>
  <c r="AI365" i="11"/>
  <c r="Y1926" i="11"/>
  <c r="AO1926" i="11" s="1"/>
  <c r="AI1926" i="11"/>
  <c r="Y499" i="11"/>
  <c r="AO499" i="11" s="1"/>
  <c r="AI499" i="11"/>
  <c r="Y712" i="11"/>
  <c r="AO712" i="11" s="1"/>
  <c r="AI712" i="11"/>
  <c r="Y1441" i="11"/>
  <c r="AO1441" i="11" s="1"/>
  <c r="AI1441" i="11"/>
  <c r="Y1857" i="11"/>
  <c r="AO1857" i="11" s="1"/>
  <c r="AI1857" i="11"/>
  <c r="Y1314" i="11"/>
  <c r="AO1314" i="11" s="1"/>
  <c r="AI1314" i="11"/>
  <c r="Y379" i="11"/>
  <c r="AO379" i="11" s="1"/>
  <c r="AI379" i="11"/>
  <c r="Y891" i="11"/>
  <c r="AO891" i="11" s="1"/>
  <c r="AI891" i="11"/>
  <c r="Y1624" i="11"/>
  <c r="AO1624" i="11" s="1"/>
  <c r="AI1624" i="11"/>
  <c r="Y1256" i="11"/>
  <c r="AO1256" i="11" s="1"/>
  <c r="AI1256" i="11"/>
  <c r="Y329" i="11"/>
  <c r="AO329" i="11" s="1"/>
  <c r="AI329" i="11"/>
  <c r="Y715" i="11"/>
  <c r="AO715" i="11" s="1"/>
  <c r="AI715" i="11"/>
  <c r="Y460" i="11"/>
  <c r="AO460" i="11" s="1"/>
  <c r="AI460" i="11"/>
  <c r="Y845" i="11"/>
  <c r="AO845" i="11" s="1"/>
  <c r="AI845" i="11"/>
  <c r="Y884" i="11"/>
  <c r="AO884" i="11" s="1"/>
  <c r="AI884" i="11"/>
  <c r="Y1002" i="11"/>
  <c r="AO1002" i="11" s="1"/>
  <c r="AI1002" i="11"/>
  <c r="Y1721" i="11"/>
  <c r="AO1721" i="11" s="1"/>
  <c r="AI1721" i="11"/>
  <c r="Y611" i="11"/>
  <c r="AO611" i="11" s="1"/>
  <c r="AI611" i="11"/>
  <c r="AO76" i="11"/>
  <c r="AI76" i="11"/>
  <c r="Y282" i="11"/>
  <c r="AO282" i="11" s="1"/>
  <c r="AI282" i="11"/>
  <c r="Y995" i="11"/>
  <c r="AO995" i="11" s="1"/>
  <c r="AI995" i="11"/>
  <c r="Y262" i="11"/>
  <c r="AO262" i="11" s="1"/>
  <c r="AI262" i="11"/>
  <c r="AO149" i="11"/>
  <c r="AI149" i="11"/>
  <c r="Y399" i="11"/>
  <c r="AO399" i="11" s="1"/>
  <c r="AI399" i="11"/>
  <c r="Y1418" i="11"/>
  <c r="AO1418" i="11" s="1"/>
  <c r="AI1418" i="11"/>
  <c r="Y398" i="11"/>
  <c r="AO398" i="11" s="1"/>
  <c r="AI398" i="11"/>
  <c r="Y478" i="11"/>
  <c r="AO478" i="11" s="1"/>
  <c r="AI478" i="11"/>
  <c r="Y1911" i="11"/>
  <c r="AO1911" i="11" s="1"/>
  <c r="AI1911" i="11"/>
  <c r="Y856" i="11"/>
  <c r="AO856" i="11" s="1"/>
  <c r="AI856" i="11"/>
  <c r="Y795" i="11"/>
  <c r="AO795" i="11" s="1"/>
  <c r="AI795" i="11"/>
  <c r="Y879" i="11"/>
  <c r="AO879" i="11" s="1"/>
  <c r="AI879" i="11"/>
  <c r="Y724" i="11"/>
  <c r="AO724" i="11" s="1"/>
  <c r="AI724" i="11"/>
  <c r="Y1234" i="11"/>
  <c r="AO1234" i="11" s="1"/>
  <c r="AI1234" i="11"/>
  <c r="Y1628" i="11"/>
  <c r="AO1628" i="11" s="1"/>
  <c r="AI1628" i="11"/>
  <c r="Y827" i="11"/>
  <c r="AO827" i="11" s="1"/>
  <c r="AI827" i="11"/>
  <c r="Y418" i="11"/>
  <c r="AO418" i="11" s="1"/>
  <c r="AI418" i="11"/>
  <c r="Y1601" i="11"/>
  <c r="AO1601" i="11" s="1"/>
  <c r="AI1601" i="11"/>
  <c r="Y1656" i="11"/>
  <c r="AO1656" i="11" s="1"/>
  <c r="AI1656" i="11"/>
  <c r="Y1035" i="11"/>
  <c r="AO1035" i="11" s="1"/>
  <c r="AI1035" i="11"/>
  <c r="Y1027" i="11"/>
  <c r="AO1027" i="11" s="1"/>
  <c r="AI1027" i="11"/>
  <c r="Y1943" i="11"/>
  <c r="AO1943" i="11" s="1"/>
  <c r="AI1943" i="11"/>
  <c r="Y1426" i="11"/>
  <c r="AO1426" i="11" s="1"/>
  <c r="AI1426" i="11"/>
  <c r="Y1480" i="11"/>
  <c r="AO1480" i="11" s="1"/>
  <c r="AI1480" i="11"/>
  <c r="AO49" i="11"/>
  <c r="AI49" i="11"/>
  <c r="Y447" i="11"/>
  <c r="AO447" i="11" s="1"/>
  <c r="AI447" i="11"/>
  <c r="AO187" i="11"/>
  <c r="AI187" i="11"/>
  <c r="Y737" i="11"/>
  <c r="AO737" i="11" s="1"/>
  <c r="AI737" i="11"/>
  <c r="Y890" i="11"/>
  <c r="AO890" i="11" s="1"/>
  <c r="AI890" i="11"/>
  <c r="Y1442" i="11"/>
  <c r="AO1442" i="11" s="1"/>
  <c r="AI1442" i="11"/>
  <c r="Y573" i="11"/>
  <c r="AO573" i="11" s="1"/>
  <c r="AI573" i="11"/>
  <c r="Y785" i="11"/>
  <c r="AO785" i="11" s="1"/>
  <c r="AI785" i="11"/>
  <c r="Y1486" i="11"/>
  <c r="AO1486" i="11" s="1"/>
  <c r="AI1486" i="11"/>
  <c r="Y932" i="11"/>
  <c r="AO932" i="11" s="1"/>
  <c r="AI932" i="11"/>
  <c r="Y197" i="11"/>
  <c r="AO197" i="11" s="1"/>
  <c r="AI197" i="11"/>
  <c r="Y1105" i="11"/>
  <c r="AO1105" i="11" s="1"/>
  <c r="AI1105" i="11"/>
  <c r="Y1489" i="11"/>
  <c r="AO1489" i="11" s="1"/>
  <c r="AI1489" i="11"/>
  <c r="Y759" i="11"/>
  <c r="AO759" i="11" s="1"/>
  <c r="AI759" i="11"/>
  <c r="Y1774" i="11"/>
  <c r="AO1774" i="11" s="1"/>
  <c r="AI1774" i="11"/>
  <c r="AI16" i="11"/>
  <c r="T13" i="11"/>
  <c r="AB3" i="19" s="1"/>
  <c r="Y1011" i="11"/>
  <c r="AO1011" i="11" s="1"/>
  <c r="AI1011" i="11"/>
  <c r="Y1381" i="11"/>
  <c r="AO1381" i="11" s="1"/>
  <c r="AI1381" i="11"/>
  <c r="Y802" i="11"/>
  <c r="AO802" i="11" s="1"/>
  <c r="AI802" i="11"/>
  <c r="Y1703" i="11"/>
  <c r="AO1703" i="11" s="1"/>
  <c r="AI1703" i="11"/>
  <c r="Y769" i="11"/>
  <c r="AO769" i="11" s="1"/>
  <c r="AI769" i="11"/>
  <c r="Y1004" i="11"/>
  <c r="AO1004" i="11" s="1"/>
  <c r="AI1004" i="11"/>
  <c r="Y739" i="11"/>
  <c r="AO739" i="11" s="1"/>
  <c r="AI739" i="11"/>
  <c r="Y1190" i="11"/>
  <c r="AO1190" i="11" s="1"/>
  <c r="AI1190" i="11"/>
  <c r="Y196" i="11"/>
  <c r="AO196" i="11" s="1"/>
  <c r="AI196" i="11"/>
  <c r="Y404" i="11"/>
  <c r="AO404" i="11" s="1"/>
  <c r="AI404" i="11"/>
  <c r="Y685" i="11"/>
  <c r="AO685" i="11" s="1"/>
  <c r="AI685" i="11"/>
  <c r="Y450" i="11"/>
  <c r="AO450" i="11" s="1"/>
  <c r="AI450" i="11"/>
  <c r="Y1577" i="11"/>
  <c r="AO1577" i="11" s="1"/>
  <c r="AI1577" i="11"/>
  <c r="Y392" i="11"/>
  <c r="AO392" i="11" s="1"/>
  <c r="AI392" i="11"/>
  <c r="Y754" i="11"/>
  <c r="AO754" i="11" s="1"/>
  <c r="AI754" i="11"/>
  <c r="Y649" i="11"/>
  <c r="AO649" i="11" s="1"/>
  <c r="AI649" i="11"/>
  <c r="Y629" i="11"/>
  <c r="AO629" i="11" s="1"/>
  <c r="AI629" i="11"/>
  <c r="Y751" i="11"/>
  <c r="AO751" i="11" s="1"/>
  <c r="AI751" i="11"/>
  <c r="Y459" i="11"/>
  <c r="AO459" i="11" s="1"/>
  <c r="AI459" i="11"/>
  <c r="Y1589" i="11"/>
  <c r="AO1589" i="11" s="1"/>
  <c r="AI1589" i="11"/>
  <c r="Y198" i="11"/>
  <c r="AO198" i="11" s="1"/>
  <c r="AI198" i="11"/>
  <c r="Y1694" i="11"/>
  <c r="AO1694" i="11" s="1"/>
  <c r="AI1694" i="11"/>
  <c r="Y456" i="11"/>
  <c r="AO456" i="11" s="1"/>
  <c r="AI456" i="11"/>
  <c r="Y1914" i="11"/>
  <c r="AO1914" i="11" s="1"/>
  <c r="AI1914" i="11"/>
  <c r="Y693" i="11"/>
  <c r="AO693" i="11" s="1"/>
  <c r="AI693" i="11"/>
  <c r="Y1705" i="11"/>
  <c r="AO1705" i="11" s="1"/>
  <c r="AI1705" i="11"/>
  <c r="Y1464" i="11"/>
  <c r="AO1464" i="11" s="1"/>
  <c r="AI1464" i="11"/>
  <c r="Y1826" i="11"/>
  <c r="AO1826" i="11" s="1"/>
  <c r="AI1826" i="11"/>
  <c r="Y1283" i="11"/>
  <c r="AO1283" i="11" s="1"/>
  <c r="AI1283" i="11"/>
  <c r="Y860" i="11"/>
  <c r="AO860" i="11" s="1"/>
  <c r="AI860" i="11"/>
  <c r="Y2007" i="11"/>
  <c r="AO2007" i="11" s="1"/>
  <c r="AI2007" i="11"/>
  <c r="AO81" i="11"/>
  <c r="AI81" i="11"/>
  <c r="Y694" i="11"/>
  <c r="AO694" i="11" s="1"/>
  <c r="AI694" i="11"/>
  <c r="AO92" i="11"/>
  <c r="AI92" i="11"/>
  <c r="Y1719" i="11"/>
  <c r="AO1719" i="11" s="1"/>
  <c r="AI1719" i="11"/>
  <c r="Y651" i="11"/>
  <c r="AO651" i="11" s="1"/>
  <c r="AI651" i="11"/>
  <c r="Y1852" i="11"/>
  <c r="AO1852" i="11" s="1"/>
  <c r="AI1852" i="11"/>
  <c r="Y1553" i="11"/>
  <c r="AO1553" i="11" s="1"/>
  <c r="AI1553" i="11"/>
  <c r="Y550" i="11"/>
  <c r="AO550" i="11" s="1"/>
  <c r="AI550" i="11"/>
  <c r="Y339" i="11"/>
  <c r="AO339" i="11" s="1"/>
  <c r="AI339" i="11"/>
  <c r="Y1999" i="11"/>
  <c r="AO1999" i="11" s="1"/>
  <c r="AI1999" i="11"/>
  <c r="Y654" i="11"/>
  <c r="AO654" i="11" s="1"/>
  <c r="AI654" i="11"/>
  <c r="Y1326" i="11"/>
  <c r="AO1326" i="11" s="1"/>
  <c r="AI1326" i="11"/>
  <c r="Y1944" i="11"/>
  <c r="AO1944" i="11" s="1"/>
  <c r="AI1944" i="11"/>
  <c r="AO91" i="11"/>
  <c r="AI91" i="11"/>
  <c r="Y742" i="11"/>
  <c r="AO742" i="11" s="1"/>
  <c r="AI742" i="11"/>
  <c r="Y1839" i="11"/>
  <c r="AO1839" i="11" s="1"/>
  <c r="AI1839" i="11"/>
  <c r="Y578" i="11"/>
  <c r="AO578" i="11" s="1"/>
  <c r="AI578" i="11"/>
  <c r="Y914" i="11"/>
  <c r="AO914" i="11" s="1"/>
  <c r="AI914" i="11"/>
  <c r="Y978" i="11"/>
  <c r="AO978" i="11" s="1"/>
  <c r="AI978" i="11"/>
  <c r="Y1688" i="11"/>
  <c r="AO1688" i="11" s="1"/>
  <c r="AI1688" i="11"/>
  <c r="Y1338" i="11"/>
  <c r="AO1338" i="11" s="1"/>
  <c r="AI1338" i="11"/>
  <c r="Y718" i="11"/>
  <c r="AO718" i="11" s="1"/>
  <c r="AI718" i="11"/>
  <c r="Y1291" i="11"/>
  <c r="AO1291" i="11" s="1"/>
  <c r="AI1291" i="11"/>
  <c r="Y1048" i="11"/>
  <c r="AO1048" i="11" s="1"/>
  <c r="AI1048" i="11"/>
  <c r="Y1612" i="11"/>
  <c r="AO1612" i="11" s="1"/>
  <c r="AI1612" i="11"/>
  <c r="Y1360" i="11"/>
  <c r="AO1360" i="11" s="1"/>
  <c r="AI1360" i="11"/>
  <c r="Y390" i="11"/>
  <c r="AO390" i="11" s="1"/>
  <c r="AI390" i="11"/>
  <c r="AO172" i="11"/>
  <c r="AI172" i="11"/>
  <c r="Y1336" i="11"/>
  <c r="AO1336" i="11" s="1"/>
  <c r="AI1336" i="11"/>
  <c r="Y1994" i="11"/>
  <c r="AO1994" i="11" s="1"/>
  <c r="AI1994" i="11"/>
  <c r="Y464" i="11"/>
  <c r="AO464" i="11" s="1"/>
  <c r="AI464" i="11"/>
  <c r="Y1258" i="11"/>
  <c r="AO1258" i="11" s="1"/>
  <c r="AI1258" i="11"/>
  <c r="Y1279" i="11"/>
  <c r="AO1279" i="11" s="1"/>
  <c r="AI1279" i="11"/>
  <c r="Y217" i="11"/>
  <c r="AO217" i="11" s="1"/>
  <c r="AI217" i="11"/>
  <c r="Y1474" i="11"/>
  <c r="AO1474" i="11" s="1"/>
  <c r="AI1474" i="11"/>
  <c r="Y1511" i="11"/>
  <c r="AO1511" i="11" s="1"/>
  <c r="AI1511" i="11"/>
  <c r="Y1518" i="11"/>
  <c r="AO1518" i="11" s="1"/>
  <c r="AI1518" i="11"/>
  <c r="Y1727" i="11"/>
  <c r="AO1727" i="11" s="1"/>
  <c r="AI1727" i="11"/>
  <c r="Y1901" i="11"/>
  <c r="AO1901" i="11" s="1"/>
  <c r="AI1901" i="11"/>
  <c r="Y370" i="11"/>
  <c r="AO370" i="11" s="1"/>
  <c r="AI370" i="11"/>
  <c r="Y1427" i="11"/>
  <c r="AO1427" i="11" s="1"/>
  <c r="AI1427" i="11"/>
  <c r="Y1047" i="11"/>
  <c r="AO1047" i="11" s="1"/>
  <c r="AI1047" i="11"/>
  <c r="AO173" i="11"/>
  <c r="AI173" i="11"/>
  <c r="Y902" i="11"/>
  <c r="AO902" i="11" s="1"/>
  <c r="AI902" i="11"/>
  <c r="Y1108" i="11"/>
  <c r="AO1108" i="11" s="1"/>
  <c r="AI1108" i="11"/>
  <c r="AO169" i="11"/>
  <c r="AI169" i="11"/>
  <c r="Y1731" i="11"/>
  <c r="AO1731" i="11" s="1"/>
  <c r="AI1731" i="11"/>
  <c r="Y589" i="11"/>
  <c r="AO589" i="11" s="1"/>
  <c r="AI589" i="11"/>
  <c r="Y1607" i="11"/>
  <c r="AO1607" i="11" s="1"/>
  <c r="AI1607" i="11"/>
  <c r="Y349" i="11"/>
  <c r="AO349" i="11" s="1"/>
  <c r="AI349" i="11"/>
  <c r="Y1561" i="11"/>
  <c r="AO1561" i="11" s="1"/>
  <c r="AI1561" i="11"/>
  <c r="Y1458" i="11"/>
  <c r="AO1458" i="11" s="1"/>
  <c r="AI1458" i="11"/>
  <c r="Y358" i="11"/>
  <c r="AO358" i="11" s="1"/>
  <c r="AI358" i="11"/>
  <c r="Y1599" i="11"/>
  <c r="AO1599" i="11" s="1"/>
  <c r="AI1599" i="11"/>
  <c r="Y541" i="11"/>
  <c r="AO541" i="11" s="1"/>
  <c r="AI541" i="11"/>
  <c r="Y1302" i="11"/>
  <c r="AO1302" i="11" s="1"/>
  <c r="AI1302" i="11"/>
  <c r="Y1950" i="11"/>
  <c r="AO1950" i="11" s="1"/>
  <c r="AI1950" i="11"/>
  <c r="Y1310" i="11"/>
  <c r="AO1310" i="11" s="1"/>
  <c r="AI1310" i="11"/>
  <c r="AO181" i="11"/>
  <c r="AI181" i="11"/>
  <c r="Y731" i="11"/>
  <c r="AO731" i="11" s="1"/>
  <c r="AI731" i="11"/>
  <c r="AO95" i="11"/>
  <c r="AI95" i="11"/>
  <c r="Y1510" i="11"/>
  <c r="AO1510" i="11" s="1"/>
  <c r="AI1510" i="11"/>
  <c r="Y1388" i="11"/>
  <c r="AO1388" i="11" s="1"/>
  <c r="AI1388" i="11"/>
  <c r="Y1696" i="11"/>
  <c r="AO1696" i="11" s="1"/>
  <c r="AI1696" i="11"/>
  <c r="Y344" i="11"/>
  <c r="AO344" i="11" s="1"/>
  <c r="AI344" i="11"/>
  <c r="Y1020" i="11"/>
  <c r="AO1020" i="11" s="1"/>
  <c r="AI1020" i="11"/>
  <c r="Y1720" i="11"/>
  <c r="AO1720" i="11" s="1"/>
  <c r="AI1720" i="11"/>
  <c r="Y787" i="11"/>
  <c r="AO787" i="11" s="1"/>
  <c r="AI787" i="11"/>
  <c r="Y194" i="11"/>
  <c r="AO194" i="11" s="1"/>
  <c r="AI194" i="11"/>
  <c r="Y1495" i="11"/>
  <c r="AO1495" i="11" s="1"/>
  <c r="AI1495" i="11"/>
  <c r="Y1132" i="11"/>
  <c r="AO1132" i="11" s="1"/>
  <c r="AI1132" i="11"/>
  <c r="AO30" i="11"/>
  <c r="AI30" i="11"/>
  <c r="Y783" i="11"/>
  <c r="AO783" i="11" s="1"/>
  <c r="AI783" i="11"/>
  <c r="Y1244" i="11"/>
  <c r="AO1244" i="11" s="1"/>
  <c r="AI1244" i="11"/>
  <c r="Y1181" i="11"/>
  <c r="AO1181" i="11" s="1"/>
  <c r="AI1181" i="11"/>
  <c r="Y466" i="11"/>
  <c r="AO466" i="11" s="1"/>
  <c r="AI466" i="11"/>
  <c r="Y274" i="11"/>
  <c r="AO274" i="11" s="1"/>
  <c r="AI274" i="11"/>
  <c r="Y243" i="11"/>
  <c r="AO243" i="11" s="1"/>
  <c r="AI243" i="11"/>
  <c r="Y552" i="11"/>
  <c r="AO552" i="11" s="1"/>
  <c r="AI552" i="11"/>
  <c r="Y1959" i="11"/>
  <c r="AO1959" i="11" s="1"/>
  <c r="AI1959" i="11"/>
  <c r="AO140" i="11"/>
  <c r="AI140" i="11"/>
  <c r="Y736" i="11"/>
  <c r="AO736" i="11" s="1"/>
  <c r="AI736" i="11"/>
  <c r="AO148" i="11"/>
  <c r="AI148" i="11"/>
  <c r="Y319" i="11"/>
  <c r="AO319" i="11" s="1"/>
  <c r="AI319" i="11"/>
  <c r="Y975" i="11"/>
  <c r="AO975" i="11" s="1"/>
  <c r="AI975" i="11"/>
  <c r="Y897" i="11"/>
  <c r="AO897" i="11" s="1"/>
  <c r="AI897" i="11"/>
  <c r="Y1236" i="11"/>
  <c r="AO1236" i="11" s="1"/>
  <c r="AI1236" i="11"/>
  <c r="Y780" i="11"/>
  <c r="AO780" i="11" s="1"/>
  <c r="AI780" i="11"/>
  <c r="Y722" i="11"/>
  <c r="AO722" i="11" s="1"/>
  <c r="AI722" i="11"/>
  <c r="Y1033" i="11"/>
  <c r="AO1033" i="11" s="1"/>
  <c r="AI1033" i="11"/>
  <c r="Y1956" i="11"/>
  <c r="AO1956" i="11" s="1"/>
  <c r="AI1956" i="11"/>
  <c r="Y451" i="11"/>
  <c r="AO451" i="11" s="1"/>
  <c r="AI451" i="11"/>
  <c r="Y1524" i="11"/>
  <c r="AO1524" i="11" s="1"/>
  <c r="AI1524" i="11"/>
  <c r="Y337" i="11"/>
  <c r="AO337" i="11" s="1"/>
  <c r="AI337" i="11"/>
  <c r="Y2005" i="11"/>
  <c r="AO2005" i="11" s="1"/>
  <c r="AI2005" i="11"/>
  <c r="Y1955" i="11"/>
  <c r="AO1955" i="11" s="1"/>
  <c r="AI1955" i="11"/>
  <c r="Y1161" i="11"/>
  <c r="AO1161" i="11" s="1"/>
  <c r="AI1161" i="11"/>
  <c r="Y1890" i="11"/>
  <c r="AO1890" i="11" s="1"/>
  <c r="AI1890" i="11"/>
  <c r="Y258" i="11"/>
  <c r="AO258" i="11" s="1"/>
  <c r="AI258" i="11"/>
  <c r="Y1323" i="11"/>
  <c r="AO1323" i="11" s="1"/>
  <c r="AI1323" i="11"/>
  <c r="Y544" i="11"/>
  <c r="AO544" i="11" s="1"/>
  <c r="AI544" i="11"/>
  <c r="Y1216" i="11"/>
  <c r="AO1216" i="11" s="1"/>
  <c r="AI1216" i="11"/>
  <c r="Y863" i="11"/>
  <c r="AO863" i="11" s="1"/>
  <c r="AI863" i="11"/>
  <c r="Y702" i="11"/>
  <c r="AO702" i="11" s="1"/>
  <c r="AI702" i="11"/>
  <c r="Y1569" i="11"/>
  <c r="AO1569" i="11" s="1"/>
  <c r="AI1569" i="11"/>
  <c r="Y792" i="11"/>
  <c r="AO792" i="11" s="1"/>
  <c r="AI792" i="11"/>
  <c r="Y1471" i="11"/>
  <c r="AO1471" i="11" s="1"/>
  <c r="AI1471" i="11"/>
  <c r="Y506" i="11"/>
  <c r="AO506" i="11" s="1"/>
  <c r="AI506" i="11"/>
  <c r="Y1082" i="11"/>
  <c r="AO1082" i="11" s="1"/>
  <c r="AI1082" i="11"/>
  <c r="Y1028" i="11"/>
  <c r="AO1028" i="11" s="1"/>
  <c r="AI1028" i="11"/>
  <c r="Y477" i="11"/>
  <c r="AO477" i="11" s="1"/>
  <c r="AI477" i="11"/>
  <c r="Y1515" i="11"/>
  <c r="AO1515" i="11" s="1"/>
  <c r="AI1515" i="11"/>
  <c r="Y1379" i="11"/>
  <c r="AO1379" i="11" s="1"/>
  <c r="AI1379" i="11"/>
  <c r="Y1073" i="11"/>
  <c r="AO1073" i="11" s="1"/>
  <c r="AI1073" i="11"/>
  <c r="Y507" i="11"/>
  <c r="AO507" i="11" s="1"/>
  <c r="AI507" i="11"/>
  <c r="AO178" i="11"/>
  <c r="AI178" i="11"/>
  <c r="Y1057" i="11"/>
  <c r="AO1057" i="11" s="1"/>
  <c r="AI1057" i="11"/>
  <c r="Y1864" i="11"/>
  <c r="AO1864" i="11" s="1"/>
  <c r="AI1864" i="11"/>
  <c r="AO123" i="11"/>
  <c r="AI123" i="11"/>
  <c r="AO104" i="11"/>
  <c r="AI104" i="11"/>
  <c r="Y1357" i="11"/>
  <c r="AO1357" i="11" s="1"/>
  <c r="AI1357" i="11"/>
  <c r="Y864" i="11"/>
  <c r="AO864" i="11" s="1"/>
  <c r="AI864" i="11"/>
  <c r="AO32" i="11"/>
  <c r="AI32" i="11"/>
  <c r="Y304" i="11"/>
  <c r="AO304" i="11" s="1"/>
  <c r="AI304" i="11"/>
  <c r="Y458" i="11"/>
  <c r="AO458" i="11" s="1"/>
  <c r="AI458" i="11"/>
  <c r="AO93" i="11"/>
  <c r="AI93" i="11"/>
  <c r="AO99" i="11"/>
  <c r="AI99" i="11"/>
  <c r="Y689" i="11"/>
  <c r="AO689" i="11" s="1"/>
  <c r="AI689" i="11"/>
  <c r="Y542" i="11"/>
  <c r="AO542" i="11" s="1"/>
  <c r="AI542" i="11"/>
  <c r="Y1920" i="11"/>
  <c r="AO1920" i="11" s="1"/>
  <c r="AI1920" i="11"/>
  <c r="Y1078" i="11"/>
  <c r="AO1078" i="11" s="1"/>
  <c r="AI1078" i="11"/>
  <c r="Y805" i="11"/>
  <c r="AO805" i="11" s="1"/>
  <c r="AI805" i="11"/>
  <c r="Y726" i="11"/>
  <c r="AO726" i="11" s="1"/>
  <c r="AI726" i="11"/>
  <c r="Y1186" i="11"/>
  <c r="AO1186" i="11" s="1"/>
  <c r="AI1186" i="11"/>
  <c r="Y336" i="11"/>
  <c r="AO336" i="11" s="1"/>
  <c r="AI336" i="11"/>
  <c r="AO118" i="11"/>
  <c r="AI118" i="11"/>
  <c r="Y646" i="11"/>
  <c r="AO646" i="11" s="1"/>
  <c r="AI646" i="11"/>
  <c r="Y600" i="11"/>
  <c r="AO600" i="11" s="1"/>
  <c r="AI600" i="11"/>
  <c r="Y497" i="11"/>
  <c r="AO497" i="11" s="1"/>
  <c r="AI497" i="11"/>
  <c r="Y1797" i="11"/>
  <c r="AO1797" i="11" s="1"/>
  <c r="AI1797" i="11"/>
  <c r="Y1845" i="11"/>
  <c r="AO1845" i="11" s="1"/>
  <c r="AI1845" i="11"/>
  <c r="Y294" i="11"/>
  <c r="AO294" i="11" s="1"/>
  <c r="AI294" i="11"/>
  <c r="Y923" i="11"/>
  <c r="AO923" i="11" s="1"/>
  <c r="AI923" i="11"/>
  <c r="Y1678" i="11"/>
  <c r="AO1678" i="11" s="1"/>
  <c r="AI1678" i="11"/>
  <c r="Y1701" i="11"/>
  <c r="AO1701" i="11" s="1"/>
  <c r="AI1701" i="11"/>
  <c r="Y1282" i="11"/>
  <c r="AO1282" i="11" s="1"/>
  <c r="AI1282" i="11"/>
  <c r="Y1068" i="11"/>
  <c r="AO1068" i="11" s="1"/>
  <c r="AI1068" i="11"/>
  <c r="Y1661" i="11"/>
  <c r="AO1661" i="11" s="1"/>
  <c r="AI1661" i="11"/>
  <c r="Y1147" i="11"/>
  <c r="AO1147" i="11" s="1"/>
  <c r="AI1147" i="11"/>
  <c r="AO84" i="11"/>
  <c r="AI84" i="11"/>
  <c r="Y1905" i="11"/>
  <c r="AO1905" i="11" s="1"/>
  <c r="AI1905" i="11"/>
  <c r="Y1912" i="11"/>
  <c r="AO1912" i="11" s="1"/>
  <c r="AI1912" i="11"/>
  <c r="AO34" i="11"/>
  <c r="AI34" i="11"/>
  <c r="Y432" i="11"/>
  <c r="AO432" i="11" s="1"/>
  <c r="AI432" i="11"/>
  <c r="Y1130" i="11"/>
  <c r="AO1130" i="11" s="1"/>
  <c r="AI1130" i="11"/>
  <c r="Y1017" i="11"/>
  <c r="AO1017" i="11" s="1"/>
  <c r="AI1017" i="11"/>
  <c r="Y1203" i="11"/>
  <c r="AO1203" i="11" s="1"/>
  <c r="AI1203" i="11"/>
  <c r="Y342" i="11"/>
  <c r="AO342" i="11" s="1"/>
  <c r="AI342" i="11"/>
  <c r="Y275" i="11"/>
  <c r="AO275" i="11" s="1"/>
  <c r="AI275" i="11"/>
  <c r="Y1052" i="11"/>
  <c r="AO1052" i="11" s="1"/>
  <c r="AI1052" i="11"/>
  <c r="Y1178" i="11"/>
  <c r="AO1178" i="11" s="1"/>
  <c r="AI1178" i="11"/>
  <c r="Y1711" i="11"/>
  <c r="AO1711" i="11" s="1"/>
  <c r="AI1711" i="11"/>
  <c r="Y1056" i="11"/>
  <c r="AO1056" i="11" s="1"/>
  <c r="AI1056" i="11"/>
  <c r="Y1159" i="11"/>
  <c r="AO1159" i="11" s="1"/>
  <c r="AI1159" i="11"/>
  <c r="Y1737" i="11"/>
  <c r="AO1737" i="11" s="1"/>
  <c r="AI1737" i="11"/>
  <c r="Y908" i="11"/>
  <c r="AO908" i="11" s="1"/>
  <c r="AI908" i="11"/>
  <c r="Y279" i="11"/>
  <c r="AO279" i="11" s="1"/>
  <c r="AI279" i="11"/>
  <c r="Y560" i="11"/>
  <c r="AO560" i="11" s="1"/>
  <c r="AI560" i="11"/>
  <c r="Y539" i="11"/>
  <c r="AO539" i="11" s="1"/>
  <c r="AI539" i="11"/>
  <c r="Y1759" i="11"/>
  <c r="AO1759" i="11" s="1"/>
  <c r="AI1759" i="11"/>
  <c r="Y1075" i="11"/>
  <c r="AO1075" i="11" s="1"/>
  <c r="AI1075" i="11"/>
  <c r="AO162" i="11"/>
  <c r="AI162" i="11"/>
  <c r="AO150" i="11"/>
  <c r="AI150" i="11"/>
  <c r="Y485" i="11"/>
  <c r="AO485" i="11" s="1"/>
  <c r="AI485" i="11"/>
  <c r="Y252" i="11"/>
  <c r="AO252" i="11" s="1"/>
  <c r="AI252" i="11"/>
  <c r="Y1297" i="11"/>
  <c r="AO1297" i="11" s="1"/>
  <c r="AI1297" i="11"/>
  <c r="Y641" i="11"/>
  <c r="AO641" i="11" s="1"/>
  <c r="AI641" i="11"/>
  <c r="Y951" i="11"/>
  <c r="AO951" i="11" s="1"/>
  <c r="AI951" i="11"/>
  <c r="Y896" i="11"/>
  <c r="AO896" i="11" s="1"/>
  <c r="AI896" i="11"/>
  <c r="Y1470" i="11"/>
  <c r="AO1470" i="11" s="1"/>
  <c r="AI1470" i="11"/>
  <c r="Y778" i="11"/>
  <c r="AO778" i="11" s="1"/>
  <c r="AI778" i="11"/>
  <c r="Y1353" i="11"/>
  <c r="AO1353" i="11" s="1"/>
  <c r="AI1353" i="11"/>
  <c r="Y1187" i="11"/>
  <c r="AO1187" i="11" s="1"/>
  <c r="AI1187" i="11"/>
  <c r="Y1428" i="11"/>
  <c r="AO1428" i="11" s="1"/>
  <c r="AI1428" i="11"/>
  <c r="AO51" i="11"/>
  <c r="AI51" i="11"/>
  <c r="Y1892" i="11"/>
  <c r="AO1892" i="11" s="1"/>
  <c r="AI1892" i="11"/>
  <c r="Y376" i="11"/>
  <c r="AO376" i="11" s="1"/>
  <c r="AI376" i="11"/>
  <c r="Y973" i="11"/>
  <c r="AO973" i="11" s="1"/>
  <c r="AI973" i="11"/>
  <c r="AO115" i="11"/>
  <c r="AI115" i="11"/>
  <c r="Y1157" i="11"/>
  <c r="AO1157" i="11" s="1"/>
  <c r="AI1157" i="11"/>
  <c r="Y431" i="11"/>
  <c r="AO431" i="11" s="1"/>
  <c r="AI431" i="11"/>
  <c r="Y244" i="11"/>
  <c r="AO244" i="11" s="1"/>
  <c r="AI244" i="11"/>
  <c r="Y1354" i="11"/>
  <c r="AO1354" i="11" s="1"/>
  <c r="AI1354" i="11"/>
  <c r="Y701" i="11"/>
  <c r="AO701" i="11" s="1"/>
  <c r="AI701" i="11"/>
  <c r="Y357" i="11"/>
  <c r="AO357" i="11" s="1"/>
  <c r="AI357" i="11"/>
  <c r="Y1704" i="11"/>
  <c r="AO1704" i="11" s="1"/>
  <c r="AI1704" i="11"/>
  <c r="Y1634" i="11"/>
  <c r="AO1634" i="11" s="1"/>
  <c r="AI1634" i="11"/>
  <c r="Y1856" i="11"/>
  <c r="AO1856" i="11" s="1"/>
  <c r="AI1856" i="11"/>
  <c r="Y643" i="11"/>
  <c r="AO643" i="11" s="1"/>
  <c r="AI643" i="11"/>
  <c r="Y559" i="11"/>
  <c r="AO559" i="11" s="1"/>
  <c r="AI559" i="11"/>
  <c r="Y1221" i="11"/>
  <c r="AO1221" i="11" s="1"/>
  <c r="AI1221" i="11"/>
  <c r="Y1766" i="11"/>
  <c r="AO1766" i="11" s="1"/>
  <c r="AI1766" i="11"/>
  <c r="Y665" i="11"/>
  <c r="AO665" i="11" s="1"/>
  <c r="AI665" i="11"/>
  <c r="Y1928" i="11"/>
  <c r="AO1928" i="11" s="1"/>
  <c r="AI1928" i="11"/>
  <c r="Y1816" i="11"/>
  <c r="AO1816" i="11" s="1"/>
  <c r="AI1816" i="11"/>
  <c r="Y238" i="11"/>
  <c r="AO238" i="11" s="1"/>
  <c r="AI238" i="11"/>
  <c r="Y1559" i="11"/>
  <c r="AO1559" i="11" s="1"/>
  <c r="AI1559" i="11"/>
  <c r="AO109" i="11"/>
  <c r="AI109" i="11"/>
  <c r="Y831" i="11"/>
  <c r="AO831" i="11" s="1"/>
  <c r="AI831" i="11"/>
  <c r="Y1941" i="11"/>
  <c r="AO1941" i="11" s="1"/>
  <c r="AI1941" i="11"/>
  <c r="Y1014" i="11"/>
  <c r="AO1014" i="11" s="1"/>
  <c r="AI1014" i="11"/>
  <c r="Y631" i="11"/>
  <c r="AO631" i="11" s="1"/>
  <c r="AI631" i="11"/>
  <c r="Y290" i="11"/>
  <c r="AO290" i="11" s="1"/>
  <c r="AI290" i="11"/>
  <c r="Y1284" i="11"/>
  <c r="AO1284" i="11" s="1"/>
  <c r="AI1284" i="11"/>
  <c r="Y1800" i="11"/>
  <c r="AO1800" i="11" s="1"/>
  <c r="AI1800" i="11"/>
  <c r="Y1543" i="11"/>
  <c r="AO1543" i="11" s="1"/>
  <c r="AI1543" i="11"/>
  <c r="Y1351" i="11"/>
  <c r="AO1351" i="11" s="1"/>
  <c r="AI1351" i="11"/>
  <c r="Y763" i="11"/>
  <c r="AO763" i="11" s="1"/>
  <c r="AI763" i="11"/>
  <c r="Y1875" i="11"/>
  <c r="AO1875" i="11" s="1"/>
  <c r="AI1875" i="11"/>
  <c r="Y821" i="11"/>
  <c r="AO821" i="11" s="1"/>
  <c r="AI821" i="11"/>
  <c r="Y306" i="11"/>
  <c r="AO306" i="11" s="1"/>
  <c r="AI306" i="11"/>
  <c r="Y627" i="11"/>
  <c r="AO627" i="11" s="1"/>
  <c r="AI627" i="11"/>
  <c r="Y409" i="11"/>
  <c r="AO409" i="11" s="1"/>
  <c r="AI409" i="11"/>
  <c r="Y1454" i="11"/>
  <c r="AO1454" i="11" s="1"/>
  <c r="AI1454" i="11"/>
  <c r="Y426" i="11"/>
  <c r="AO426" i="11" s="1"/>
  <c r="AI426" i="11"/>
  <c r="Y354" i="11"/>
  <c r="AO354" i="11" s="1"/>
  <c r="AI354" i="11"/>
  <c r="Y1989" i="11"/>
  <c r="AO1989" i="11" s="1"/>
  <c r="AI1989" i="11"/>
  <c r="Y307" i="11"/>
  <c r="AO307" i="11" s="1"/>
  <c r="AI307" i="11"/>
  <c r="Y1597" i="11"/>
  <c r="AO1597" i="11" s="1"/>
  <c r="AI1597" i="11"/>
  <c r="Y1315" i="11"/>
  <c r="AO1315" i="11" s="1"/>
  <c r="AI1315" i="11"/>
  <c r="Y1210" i="11"/>
  <c r="AO1210" i="11" s="1"/>
  <c r="AI1210" i="11"/>
  <c r="Y924" i="11"/>
  <c r="AO924" i="11" s="1"/>
  <c r="AI924" i="11"/>
  <c r="Y1025" i="11"/>
  <c r="AO1025" i="11" s="1"/>
  <c r="AI1025" i="11"/>
  <c r="Y679" i="11"/>
  <c r="AO679" i="11" s="1"/>
  <c r="AI679" i="11"/>
  <c r="Y1644" i="11"/>
  <c r="AO1644" i="11" s="1"/>
  <c r="AI1644" i="11"/>
  <c r="Y1066" i="11"/>
  <c r="AO1066" i="11" s="1"/>
  <c r="AI1066" i="11"/>
  <c r="Y581" i="11"/>
  <c r="AO581" i="11" s="1"/>
  <c r="AI581" i="11"/>
  <c r="AO146" i="11"/>
  <c r="AI146" i="11"/>
  <c r="Y516" i="11"/>
  <c r="AO516" i="11" s="1"/>
  <c r="AI516" i="11"/>
  <c r="Y317" i="11"/>
  <c r="AO317" i="11" s="1"/>
  <c r="AI317" i="11"/>
  <c r="Y1031" i="11"/>
  <c r="AO1031" i="11" s="1"/>
  <c r="AI1031" i="11"/>
  <c r="Y1544" i="11"/>
  <c r="AO1544" i="11" s="1"/>
  <c r="AI1544" i="11"/>
  <c r="Y1940" i="11"/>
  <c r="AO1940" i="11" s="1"/>
  <c r="AI1940" i="11"/>
  <c r="Y788" i="11"/>
  <c r="AO788" i="11" s="1"/>
  <c r="AI788" i="11"/>
  <c r="Y1740" i="11"/>
  <c r="AO1740" i="11" s="1"/>
  <c r="AI1740" i="11"/>
  <c r="Y505" i="11"/>
  <c r="AO505" i="11" s="1"/>
  <c r="AI505" i="11"/>
  <c r="Y242" i="11"/>
  <c r="AO242" i="11" s="1"/>
  <c r="AI242" i="11"/>
  <c r="Y1230" i="11"/>
  <c r="AO1230" i="11" s="1"/>
  <c r="AI1230" i="11"/>
  <c r="Y939" i="11"/>
  <c r="AO939" i="11" s="1"/>
  <c r="AI939" i="11"/>
  <c r="Y1965" i="11"/>
  <c r="AO1965" i="11" s="1"/>
  <c r="AI1965" i="11"/>
  <c r="Y568" i="11"/>
  <c r="AO568" i="11" s="1"/>
  <c r="AI568" i="11"/>
  <c r="Y428" i="11"/>
  <c r="AO428" i="11" s="1"/>
  <c r="AI428" i="11"/>
  <c r="Y623" i="11"/>
  <c r="AO623" i="11" s="1"/>
  <c r="AI623" i="11"/>
  <c r="Y1809" i="11"/>
  <c r="AO1809" i="11" s="1"/>
  <c r="AI1809" i="11"/>
  <c r="Y587" i="11"/>
  <c r="AO587" i="11" s="1"/>
  <c r="AI587" i="11"/>
  <c r="Y1133" i="11"/>
  <c r="AO1133" i="11" s="1"/>
  <c r="AI1133" i="11"/>
  <c r="Y942" i="11"/>
  <c r="AO942" i="11" s="1"/>
  <c r="AI942" i="11"/>
  <c r="Y1393" i="11"/>
  <c r="AO1393" i="11" s="1"/>
  <c r="AI1393" i="11"/>
  <c r="Y1228" i="11"/>
  <c r="AO1228" i="11" s="1"/>
  <c r="AI1228" i="11"/>
  <c r="Y320" i="11"/>
  <c r="AO320" i="11" s="1"/>
  <c r="AI320" i="11"/>
  <c r="Y1072" i="11"/>
  <c r="AO1072" i="11" s="1"/>
  <c r="AI1072" i="11"/>
  <c r="Y1199" i="11"/>
  <c r="AO1199" i="11" s="1"/>
  <c r="AI1199" i="11"/>
  <c r="Y1322" i="11"/>
  <c r="AO1322" i="11" s="1"/>
  <c r="AI1322" i="11"/>
  <c r="Y1212" i="11"/>
  <c r="AO1212" i="11" s="1"/>
  <c r="AI1212" i="11"/>
  <c r="AO46" i="11"/>
  <c r="AI46" i="11"/>
  <c r="Y1776" i="11"/>
  <c r="AO1776" i="11" s="1"/>
  <c r="AI1776" i="11"/>
  <c r="Y1363" i="11"/>
  <c r="AO1363" i="11" s="1"/>
  <c r="AI1363" i="11"/>
  <c r="Y1757" i="11"/>
  <c r="AO1757" i="11" s="1"/>
  <c r="AI1757" i="11"/>
  <c r="Y1321" i="11"/>
  <c r="AO1321" i="11" s="1"/>
  <c r="AI1321" i="11"/>
  <c r="Y412" i="11"/>
  <c r="AO412" i="11" s="1"/>
  <c r="AI412" i="11"/>
  <c r="Y1977" i="11"/>
  <c r="AO1977" i="11" s="1"/>
  <c r="AI1977" i="11"/>
  <c r="Y437" i="11"/>
  <c r="AO437" i="11" s="1"/>
  <c r="AI437" i="11"/>
  <c r="Y1743" i="11"/>
  <c r="AO1743" i="11" s="1"/>
  <c r="AI1743" i="11"/>
  <c r="Y938" i="11"/>
  <c r="AO938" i="11" s="1"/>
  <c r="AI938" i="11"/>
  <c r="Y1459" i="11"/>
  <c r="AO1459" i="11" s="1"/>
  <c r="AI1459" i="11"/>
  <c r="Y1151" i="11"/>
  <c r="AO1151" i="11" s="1"/>
  <c r="AI1151" i="11"/>
  <c r="Y770" i="11"/>
  <c r="AO770" i="11" s="1"/>
  <c r="AI770" i="11"/>
  <c r="Y508" i="11"/>
  <c r="AO508" i="11" s="1"/>
  <c r="AI508" i="11"/>
  <c r="Y228" i="11"/>
  <c r="AO228" i="11" s="1"/>
  <c r="AI228" i="11"/>
  <c r="Y830" i="11"/>
  <c r="AO830" i="11" s="1"/>
  <c r="AI830" i="11"/>
  <c r="Y1917" i="11"/>
  <c r="AO1917" i="11" s="1"/>
  <c r="AI1917" i="11"/>
  <c r="AO134" i="11"/>
  <c r="AI134" i="11"/>
  <c r="Y1640" i="11"/>
  <c r="AO1640" i="11" s="1"/>
  <c r="AI1640" i="11"/>
  <c r="Y1557" i="11"/>
  <c r="AO1557" i="11" s="1"/>
  <c r="AI1557" i="11"/>
  <c r="Y1331" i="11"/>
  <c r="AO1331" i="11" s="1"/>
  <c r="AI1331" i="11"/>
  <c r="Y1392" i="11"/>
  <c r="AO1392" i="11" s="1"/>
  <c r="AI1392" i="11"/>
  <c r="Y761" i="11"/>
  <c r="AO761" i="11" s="1"/>
  <c r="AI761" i="11"/>
  <c r="Y1987" i="11"/>
  <c r="AO1987" i="11" s="1"/>
  <c r="AI1987" i="11"/>
  <c r="Y1587" i="11"/>
  <c r="AO1587" i="11" s="1"/>
  <c r="AI1587" i="11"/>
  <c r="Y363" i="11"/>
  <c r="AO363" i="11" s="1"/>
  <c r="AI363" i="11"/>
  <c r="Y546" i="11"/>
  <c r="AO546" i="11" s="1"/>
  <c r="AI546" i="11"/>
  <c r="AO54" i="11"/>
  <c r="AI54" i="11"/>
  <c r="Y1378" i="11"/>
  <c r="AO1378" i="11" s="1"/>
  <c r="AI1378" i="11"/>
  <c r="Y439" i="11"/>
  <c r="AO439" i="11" s="1"/>
  <c r="AI439" i="11"/>
  <c r="Y526" i="11"/>
  <c r="AO526" i="11" s="1"/>
  <c r="AI526" i="11"/>
  <c r="Y444" i="11"/>
  <c r="AO444" i="11" s="1"/>
  <c r="AI444" i="11"/>
  <c r="Y1581" i="11"/>
  <c r="AO1581" i="11" s="1"/>
  <c r="AI1581" i="11"/>
  <c r="Y1718" i="11"/>
  <c r="AO1718" i="11" s="1"/>
  <c r="AI1718" i="11"/>
  <c r="Y1262" i="11"/>
  <c r="AO1262" i="11" s="1"/>
  <c r="AI1262" i="11"/>
  <c r="Y1166" i="11"/>
  <c r="AO1166" i="11" s="1"/>
  <c r="AI1166" i="11"/>
  <c r="Y1974" i="11"/>
  <c r="AO1974" i="11" s="1"/>
  <c r="AI1974" i="11"/>
  <c r="Y533" i="11"/>
  <c r="AO533" i="11" s="1"/>
  <c r="AI533" i="11"/>
  <c r="Y1521" i="11"/>
  <c r="AO1521" i="11" s="1"/>
  <c r="AI1521" i="11"/>
  <c r="Y1444" i="11"/>
  <c r="AO1444" i="11" s="1"/>
  <c r="AI1444" i="11"/>
  <c r="Y1143" i="11"/>
  <c r="AO1143" i="11" s="1"/>
  <c r="AI1143" i="11"/>
  <c r="Y1081" i="11"/>
  <c r="AO1081" i="11" s="1"/>
  <c r="AI1081" i="11"/>
  <c r="Y691" i="11"/>
  <c r="AO691" i="11" s="1"/>
  <c r="AI691" i="11"/>
  <c r="Y1962" i="11"/>
  <c r="AO1962" i="11" s="1"/>
  <c r="AI1962" i="11"/>
  <c r="Y1817" i="11"/>
  <c r="AO1817" i="11" s="1"/>
  <c r="AI1817" i="11"/>
  <c r="Y1787" i="11"/>
  <c r="AO1787" i="11" s="1"/>
  <c r="AI1787" i="11"/>
  <c r="Y1067" i="11"/>
  <c r="AO1067" i="11" s="1"/>
  <c r="AI1067" i="11"/>
  <c r="Y650" i="11"/>
  <c r="AO650" i="11" s="1"/>
  <c r="AI650" i="11"/>
  <c r="Y1771" i="11"/>
  <c r="AO1771" i="11" s="1"/>
  <c r="AI1771" i="11"/>
  <c r="Y1483" i="11"/>
  <c r="AO1483" i="11" s="1"/>
  <c r="AI1483" i="11"/>
  <c r="Y836" i="11"/>
  <c r="AO836" i="11" s="1"/>
  <c r="AI836" i="11"/>
  <c r="Y637" i="11"/>
  <c r="AO637" i="11" s="1"/>
  <c r="AI637" i="11"/>
  <c r="Y1368" i="11"/>
  <c r="AO1368" i="11" s="1"/>
  <c r="AI1368" i="11"/>
  <c r="Y1526" i="11"/>
  <c r="AO1526" i="11" s="1"/>
  <c r="AI1526" i="11"/>
  <c r="Y1922" i="11"/>
  <c r="AO1922" i="11" s="1"/>
  <c r="AI1922" i="11"/>
  <c r="Y1777" i="11"/>
  <c r="AO1777" i="11" s="1"/>
  <c r="AI1777" i="11"/>
  <c r="Y615" i="11"/>
  <c r="AO615" i="11" s="1"/>
  <c r="AI615" i="11"/>
  <c r="Y1830" i="11"/>
  <c r="AO1830" i="11" s="1"/>
  <c r="AI1830" i="11"/>
  <c r="Y1836" i="11"/>
  <c r="AO1836" i="11" s="1"/>
  <c r="AI1836" i="11"/>
  <c r="Y704" i="11"/>
  <c r="AO704" i="11" s="1"/>
  <c r="AI704" i="11"/>
  <c r="Y1833" i="11"/>
  <c r="AO1833" i="11" s="1"/>
  <c r="AI1833" i="11"/>
  <c r="Y723" i="11"/>
  <c r="AO723" i="11" s="1"/>
  <c r="AI723" i="11"/>
  <c r="Y565" i="11"/>
  <c r="AO565" i="11" s="1"/>
  <c r="AI565" i="11"/>
  <c r="AO171" i="11"/>
  <c r="AI171" i="11"/>
  <c r="Y1710" i="11"/>
  <c r="AO1710" i="11" s="1"/>
  <c r="AI1710" i="11"/>
  <c r="Y326" i="11"/>
  <c r="AO326" i="11" s="1"/>
  <c r="AI326" i="11"/>
  <c r="Y1596" i="11"/>
  <c r="AO1596" i="11" s="1"/>
  <c r="AI1596" i="11"/>
  <c r="Y531" i="11"/>
  <c r="AO531" i="11" s="1"/>
  <c r="AI531" i="11"/>
  <c r="Y1103" i="11"/>
  <c r="AO1103" i="11" s="1"/>
  <c r="AI1103" i="11"/>
  <c r="Y1904" i="11"/>
  <c r="AO1904" i="11" s="1"/>
  <c r="AI1904" i="11"/>
  <c r="Y522" i="11"/>
  <c r="AO522" i="11" s="1"/>
  <c r="AI522" i="11"/>
  <c r="Y1022" i="11"/>
  <c r="AO1022" i="11" s="1"/>
  <c r="AI1022" i="11"/>
  <c r="Y479" i="11"/>
  <c r="AO479" i="11" s="1"/>
  <c r="AI479" i="11"/>
  <c r="Y755" i="11"/>
  <c r="AO755" i="11" s="1"/>
  <c r="AI755" i="11"/>
  <c r="AO170" i="11"/>
  <c r="AI170" i="11"/>
  <c r="Y225" i="11"/>
  <c r="AO225" i="11" s="1"/>
  <c r="AI225" i="11"/>
  <c r="Y858" i="11"/>
  <c r="AO858" i="11" s="1"/>
  <c r="AI858" i="11"/>
  <c r="Y1827" i="11"/>
  <c r="AO1827" i="11" s="1"/>
  <c r="AI1827" i="11"/>
  <c r="Y796" i="11"/>
  <c r="AO796" i="11" s="1"/>
  <c r="AI796" i="11"/>
  <c r="Y396" i="11"/>
  <c r="AO396" i="11" s="1"/>
  <c r="AI396" i="11"/>
  <c r="Y551" i="11"/>
  <c r="AO551" i="11" s="1"/>
  <c r="AI551" i="11"/>
  <c r="Y1266" i="11"/>
  <c r="AO1266" i="11" s="1"/>
  <c r="AI1266" i="11"/>
  <c r="Y1572" i="11"/>
  <c r="AO1572" i="11" s="1"/>
  <c r="AI1572" i="11"/>
  <c r="Y847" i="11"/>
  <c r="AO847" i="11" s="1"/>
  <c r="AI847" i="11"/>
  <c r="Y1090" i="11"/>
  <c r="AO1090" i="11" s="1"/>
  <c r="AI1090" i="11"/>
  <c r="Y840" i="11"/>
  <c r="AO840" i="11" s="1"/>
  <c r="AI840" i="11"/>
  <c r="Y1522" i="11"/>
  <c r="AO1522" i="11" s="1"/>
  <c r="AI1522" i="11"/>
  <c r="Y1468" i="11"/>
  <c r="AO1468" i="11" s="1"/>
  <c r="AI1468" i="11"/>
  <c r="Y1347" i="11"/>
  <c r="AO1347" i="11" s="1"/>
  <c r="AI1347" i="11"/>
  <c r="Y801" i="11"/>
  <c r="AO801" i="11" s="1"/>
  <c r="AI801" i="11"/>
  <c r="Y1382" i="11"/>
  <c r="AO1382" i="11" s="1"/>
  <c r="AI1382" i="11"/>
  <c r="Y688" i="11"/>
  <c r="AO688" i="11" s="1"/>
  <c r="AI688" i="11"/>
  <c r="Y1129" i="11"/>
  <c r="AO1129" i="11" s="1"/>
  <c r="AI1129" i="11"/>
  <c r="Y1185" i="11"/>
  <c r="AO1185" i="11" s="1"/>
  <c r="AI1185" i="11"/>
  <c r="Y1097" i="11"/>
  <c r="AO1097" i="11" s="1"/>
  <c r="AI1097" i="11"/>
  <c r="Y1329" i="11"/>
  <c r="AO1329" i="11" s="1"/>
  <c r="AI1329" i="11"/>
  <c r="Y1247" i="11"/>
  <c r="AO1247" i="11" s="1"/>
  <c r="AI1247" i="11"/>
  <c r="Y1859" i="11"/>
  <c r="AO1859" i="11" s="1"/>
  <c r="AI1859" i="11"/>
  <c r="Y488" i="11"/>
  <c r="AO488" i="11" s="1"/>
  <c r="AI488" i="11"/>
  <c r="Y1923" i="11"/>
  <c r="AO1923" i="11" s="1"/>
  <c r="AI1923" i="11"/>
  <c r="AO82" i="11"/>
  <c r="AI82" i="11"/>
  <c r="Y1311" i="11"/>
  <c r="AO1311" i="11" s="1"/>
  <c r="AI1311" i="11"/>
  <c r="Y1638" i="11"/>
  <c r="AO1638" i="11" s="1"/>
  <c r="AI1638" i="11"/>
  <c r="Y1960" i="11"/>
  <c r="AO1960" i="11" s="1"/>
  <c r="AI1960" i="11"/>
  <c r="Y512" i="11"/>
  <c r="AO512" i="11" s="1"/>
  <c r="AI512" i="11"/>
  <c r="Y1716" i="11"/>
  <c r="AO1716" i="11" s="1"/>
  <c r="AI1716" i="11"/>
  <c r="Y1626" i="11"/>
  <c r="AO1626" i="11" s="1"/>
  <c r="AI1626" i="11"/>
  <c r="Y1691" i="11"/>
  <c r="AO1691" i="11" s="1"/>
  <c r="AI1691" i="11"/>
  <c r="Y1611" i="11"/>
  <c r="AO1611" i="11" s="1"/>
  <c r="AI1611" i="11"/>
  <c r="Y922" i="11"/>
  <c r="AO922" i="11" s="1"/>
  <c r="AI922" i="11"/>
  <c r="Y1741" i="11"/>
  <c r="AO1741" i="11" s="1"/>
  <c r="AI1741" i="11"/>
  <c r="Y825" i="11"/>
  <c r="AO825" i="11" s="1"/>
  <c r="AI825" i="11"/>
  <c r="Y202" i="11"/>
  <c r="AO202" i="11" s="1"/>
  <c r="AI202" i="11"/>
  <c r="Y586" i="11"/>
  <c r="AO586" i="11" s="1"/>
  <c r="AI586" i="11"/>
  <c r="Y873" i="11"/>
  <c r="AO873" i="11" s="1"/>
  <c r="AI873" i="11"/>
  <c r="Y257" i="11"/>
  <c r="AO257" i="11" s="1"/>
  <c r="AI257" i="11"/>
  <c r="Y833" i="11"/>
  <c r="AO833" i="11" s="1"/>
  <c r="AI833" i="11"/>
  <c r="Y219" i="11"/>
  <c r="AO219" i="11" s="1"/>
  <c r="AI219" i="11"/>
  <c r="Y851" i="11"/>
  <c r="AO851" i="11" s="1"/>
  <c r="AI851" i="11"/>
  <c r="Y969" i="11"/>
  <c r="AO969" i="11" s="1"/>
  <c r="AI969" i="11"/>
  <c r="AO43" i="11"/>
  <c r="AI43" i="11"/>
  <c r="Y1629" i="11"/>
  <c r="AO1629" i="11" s="1"/>
  <c r="AI1629" i="11"/>
  <c r="Y1155" i="11"/>
  <c r="AO1155" i="11" s="1"/>
  <c r="AI1155" i="11"/>
  <c r="Y1902" i="11"/>
  <c r="AO1902" i="11" s="1"/>
  <c r="AI1902" i="11"/>
  <c r="Y1491" i="11"/>
  <c r="AO1491" i="11" s="1"/>
  <c r="AI1491" i="11"/>
  <c r="AO122" i="11"/>
  <c r="AI122" i="11"/>
  <c r="Y927" i="11"/>
  <c r="AO927" i="11" s="1"/>
  <c r="AI927" i="11"/>
  <c r="Y1844" i="11"/>
  <c r="AO1844" i="11" s="1"/>
  <c r="AI1844" i="11"/>
  <c r="Y580" i="11"/>
  <c r="AO580" i="11" s="1"/>
  <c r="AI580" i="11"/>
  <c r="Y686" i="11"/>
  <c r="AO686" i="11" s="1"/>
  <c r="AI686" i="11"/>
  <c r="AO58" i="11"/>
  <c r="AI58" i="11"/>
  <c r="AO191" i="11"/>
  <c r="AI191" i="11"/>
  <c r="Y1046" i="11"/>
  <c r="AO1046" i="11" s="1"/>
  <c r="AI1046" i="11"/>
  <c r="Y1136" i="11"/>
  <c r="AO1136" i="11" s="1"/>
  <c r="AI1136" i="11"/>
  <c r="Y640" i="11"/>
  <c r="AO640" i="11" s="1"/>
  <c r="AI640" i="11"/>
  <c r="Y1469" i="11"/>
  <c r="AO1469" i="11" s="1"/>
  <c r="AI1469" i="11"/>
  <c r="Y1012" i="11"/>
  <c r="AO1012" i="11" s="1"/>
  <c r="AI1012" i="11"/>
  <c r="Y707" i="11"/>
  <c r="AO707" i="11" s="1"/>
  <c r="AI707" i="11"/>
  <c r="Y1074" i="11"/>
  <c r="AO1074" i="11" s="1"/>
  <c r="AI1074" i="11"/>
  <c r="Y1120" i="11"/>
  <c r="AO1120" i="11" s="1"/>
  <c r="AI1120" i="11"/>
  <c r="Y750" i="11"/>
  <c r="AO750" i="11" s="1"/>
  <c r="AI750" i="11"/>
  <c r="Y1274" i="11"/>
  <c r="AO1274" i="11" s="1"/>
  <c r="AI1274" i="11"/>
  <c r="Y1828" i="11"/>
  <c r="AO1828" i="11" s="1"/>
  <c r="AI1828" i="11"/>
  <c r="Y1313" i="11"/>
  <c r="AO1313" i="11" s="1"/>
  <c r="AI1313" i="11"/>
  <c r="Y1534" i="11"/>
  <c r="AO1534" i="11" s="1"/>
  <c r="AI1534" i="11"/>
  <c r="AO127" i="11"/>
  <c r="AI127" i="11"/>
  <c r="Y567" i="11"/>
  <c r="AO567" i="11" s="1"/>
  <c r="AI567" i="11"/>
  <c r="Y492" i="11"/>
  <c r="AO492" i="11" s="1"/>
  <c r="AI492" i="11"/>
  <c r="Y1010" i="11"/>
  <c r="AO1010" i="11" s="1"/>
  <c r="AI1010" i="11"/>
  <c r="Y998" i="11"/>
  <c r="AO998" i="11" s="1"/>
  <c r="AI998" i="11"/>
  <c r="Y465" i="11"/>
  <c r="AO465" i="11" s="1"/>
  <c r="AI465" i="11"/>
  <c r="Y1532" i="11"/>
  <c r="AO1532" i="11" s="1"/>
  <c r="AI1532" i="11"/>
  <c r="Y1018" i="11"/>
  <c r="AO1018" i="11" s="1"/>
  <c r="AI1018" i="11"/>
  <c r="AO106" i="11"/>
  <c r="AI106" i="11"/>
  <c r="Y1807" i="11"/>
  <c r="AO1807" i="11" s="1"/>
  <c r="AI1807" i="11"/>
  <c r="Y1973" i="11"/>
  <c r="AO1973" i="11" s="1"/>
  <c r="AI1973" i="11"/>
  <c r="Y662" i="11"/>
  <c r="AO662" i="11" s="1"/>
  <c r="AI662" i="11"/>
  <c r="Y454" i="11"/>
  <c r="AO454" i="11" s="1"/>
  <c r="AI454" i="11"/>
  <c r="Y986" i="11"/>
  <c r="AO986" i="11" s="1"/>
  <c r="AI986" i="11"/>
  <c r="Y1837" i="11"/>
  <c r="AO1837" i="11" s="1"/>
  <c r="AI1837" i="11"/>
  <c r="AO135" i="11"/>
  <c r="AI135" i="11"/>
  <c r="Y1838" i="11"/>
  <c r="AO1838" i="11" s="1"/>
  <c r="AI1838" i="11"/>
  <c r="Y324" i="11"/>
  <c r="AO324" i="11" s="1"/>
  <c r="AI324" i="11"/>
  <c r="Y1883" i="11"/>
  <c r="AO1883" i="11" s="1"/>
  <c r="AI1883" i="11"/>
  <c r="Y811" i="11"/>
  <c r="AO811" i="11" s="1"/>
  <c r="AI811" i="11"/>
  <c r="Y1259" i="11"/>
  <c r="AO1259" i="11" s="1"/>
  <c r="AI1259" i="11"/>
  <c r="Y1948" i="11"/>
  <c r="AO1948" i="11" s="1"/>
  <c r="AI1948" i="11"/>
  <c r="Y1934" i="11"/>
  <c r="AO1934" i="11" s="1"/>
  <c r="AI1934" i="11"/>
  <c r="Y1767" i="11"/>
  <c r="AO1767" i="11" s="1"/>
  <c r="AI1767" i="11"/>
  <c r="Y1778" i="11"/>
  <c r="AO1778" i="11" s="1"/>
  <c r="AI1778" i="11"/>
  <c r="Y1294" i="11"/>
  <c r="AO1294" i="11" s="1"/>
  <c r="AI1294" i="11"/>
  <c r="Y1189" i="11"/>
  <c r="AO1189" i="11" s="1"/>
  <c r="AI1189" i="11"/>
  <c r="Y529" i="11"/>
  <c r="AO529" i="11" s="1"/>
  <c r="AI529" i="11"/>
  <c r="Y571" i="11"/>
  <c r="AO571" i="11" s="1"/>
  <c r="AI571" i="11"/>
  <c r="Y1049" i="11"/>
  <c r="AO1049" i="11" s="1"/>
  <c r="AI1049" i="11"/>
  <c r="Y1030" i="11"/>
  <c r="AO1030" i="11" s="1"/>
  <c r="AI1030" i="11"/>
  <c r="Y808" i="11"/>
  <c r="AO808" i="11" s="1"/>
  <c r="AI808" i="11"/>
  <c r="Y1345" i="11"/>
  <c r="AO1345" i="11" s="1"/>
  <c r="AI1345" i="11"/>
  <c r="Y859" i="11"/>
  <c r="AO859" i="11" s="1"/>
  <c r="AI859" i="11"/>
  <c r="Y1396" i="11"/>
  <c r="AO1396" i="11" s="1"/>
  <c r="AI1396" i="11"/>
  <c r="Y1635" i="11"/>
  <c r="AO1635" i="11" s="1"/>
  <c r="AI1635" i="11"/>
  <c r="Y251" i="11"/>
  <c r="AO251" i="11" s="1"/>
  <c r="AI251" i="11"/>
  <c r="Y756" i="11"/>
  <c r="AO756" i="11" s="1"/>
  <c r="AI756" i="11"/>
  <c r="Y1516" i="11"/>
  <c r="AO1516" i="11" s="1"/>
  <c r="AI1516" i="11"/>
  <c r="Y1355" i="11"/>
  <c r="AO1355" i="11" s="1"/>
  <c r="AI1355" i="11"/>
  <c r="Y233" i="11"/>
  <c r="AO233" i="11" s="1"/>
  <c r="AI233" i="11"/>
  <c r="Y620" i="11"/>
  <c r="AO620" i="11" s="1"/>
  <c r="AI620" i="11"/>
  <c r="Y1551" i="11"/>
  <c r="AO1551" i="11" s="1"/>
  <c r="AI1551" i="11"/>
  <c r="Y561" i="11"/>
  <c r="AO561" i="11" s="1"/>
  <c r="AI561" i="11"/>
  <c r="Y1963" i="11"/>
  <c r="AO1963" i="11" s="1"/>
  <c r="AI1963" i="11"/>
  <c r="Y1394" i="11"/>
  <c r="AO1394" i="11" s="1"/>
  <c r="AI1394" i="11"/>
  <c r="Y681" i="11"/>
  <c r="AO681" i="11" s="1"/>
  <c r="AI681" i="11"/>
  <c r="Y1937" i="11"/>
  <c r="AO1937" i="11" s="1"/>
  <c r="AI1937" i="11"/>
  <c r="AO21" i="11"/>
  <c r="AI21" i="11"/>
  <c r="Y725" i="11"/>
  <c r="AO725" i="11" s="1"/>
  <c r="AI725" i="11"/>
  <c r="Y1229" i="11"/>
  <c r="AO1229" i="11" s="1"/>
  <c r="AI1229" i="11"/>
  <c r="Y911" i="11"/>
  <c r="AO911" i="11" s="1"/>
  <c r="AI911" i="11"/>
  <c r="Y862" i="11"/>
  <c r="AO862" i="11" s="1"/>
  <c r="AI862" i="11"/>
  <c r="AO74" i="11"/>
  <c r="AI74" i="11"/>
  <c r="Y528" i="11"/>
  <c r="AO528" i="11" s="1"/>
  <c r="AI528" i="11"/>
  <c r="Y953" i="11"/>
  <c r="AO953" i="11" s="1"/>
  <c r="AI953" i="11"/>
  <c r="Y729" i="11"/>
  <c r="AO729" i="11" s="1"/>
  <c r="AI729" i="11"/>
  <c r="Y974" i="11"/>
  <c r="AO974" i="11" s="1"/>
  <c r="AI974" i="11"/>
  <c r="Y1791" i="11"/>
  <c r="AO1791" i="11" s="1"/>
  <c r="AI1791" i="11"/>
  <c r="Y1794" i="11"/>
  <c r="AO1794" i="11" s="1"/>
  <c r="AI1794" i="11"/>
  <c r="Y1527" i="11"/>
  <c r="AO1527" i="11" s="1"/>
  <c r="AI1527" i="11"/>
  <c r="Y382" i="11"/>
  <c r="AO382" i="11" s="1"/>
  <c r="AI382" i="11"/>
  <c r="Y207" i="11"/>
  <c r="AO207" i="11" s="1"/>
  <c r="AI207" i="11"/>
  <c r="Y1496" i="11"/>
  <c r="AO1496" i="11" s="1"/>
  <c r="AI1496" i="11"/>
  <c r="Y199" i="11"/>
  <c r="AO199" i="11" s="1"/>
  <c r="AI199" i="11"/>
  <c r="AO53" i="11"/>
  <c r="AI53" i="11"/>
  <c r="Y946" i="11"/>
  <c r="AO946" i="11" s="1"/>
  <c r="AI946" i="11"/>
  <c r="Y678" i="11"/>
  <c r="AO678" i="11" s="1"/>
  <c r="AI678" i="11"/>
  <c r="Y1925" i="11"/>
  <c r="AO1925" i="11" s="1"/>
  <c r="AI1925" i="11"/>
  <c r="Y1183" i="11"/>
  <c r="AO1183" i="11" s="1"/>
  <c r="AI1183" i="11"/>
  <c r="Y241" i="11"/>
  <c r="AO241" i="11" s="1"/>
  <c r="AI241" i="11"/>
  <c r="Y1289" i="11"/>
  <c r="AO1289" i="11" s="1"/>
  <c r="AI1289" i="11"/>
  <c r="Y1602" i="11"/>
  <c r="AO1602" i="11" s="1"/>
  <c r="AI1602" i="11"/>
  <c r="AO126" i="11"/>
  <c r="AI126" i="11"/>
  <c r="Y1437" i="11"/>
  <c r="AO1437" i="11" s="1"/>
  <c r="AI1437" i="11"/>
  <c r="Y473" i="11"/>
  <c r="AO473" i="11" s="1"/>
  <c r="AI473" i="11"/>
  <c r="Y1808" i="11"/>
  <c r="AO1808" i="11" s="1"/>
  <c r="AI1808" i="11"/>
  <c r="Y970" i="11"/>
  <c r="AO970" i="11" s="1"/>
  <c r="AI970" i="11"/>
  <c r="Y1265" i="11"/>
  <c r="AO1265" i="11" s="1"/>
  <c r="AI1265" i="11"/>
  <c r="Y1998" i="11"/>
  <c r="AO1998" i="11" s="1"/>
  <c r="AI1998" i="11"/>
  <c r="Y837" i="11"/>
  <c r="AO837" i="11" s="1"/>
  <c r="AI837" i="11"/>
  <c r="Y1438" i="11"/>
  <c r="AO1438" i="11" s="1"/>
  <c r="AI1438" i="11"/>
  <c r="Y1089" i="11"/>
  <c r="AO1089" i="11" s="1"/>
  <c r="AI1089" i="11"/>
  <c r="Y1254" i="11"/>
  <c r="AO1254" i="11" s="1"/>
  <c r="AI1254" i="11"/>
  <c r="Y1227" i="11"/>
  <c r="AO1227" i="11" s="1"/>
  <c r="AI1227" i="11"/>
  <c r="Y1158" i="11"/>
  <c r="AO1158" i="11" s="1"/>
  <c r="AI1158" i="11"/>
  <c r="Y315" i="11"/>
  <c r="AO315" i="11" s="1"/>
  <c r="AI315" i="11"/>
  <c r="Y826" i="11"/>
  <c r="AO826" i="11" s="1"/>
  <c r="AI826" i="11"/>
  <c r="Y380" i="11"/>
  <c r="AO380" i="11" s="1"/>
  <c r="AI380" i="11"/>
  <c r="Y1571" i="11"/>
  <c r="AO1571" i="11" s="1"/>
  <c r="AI1571" i="11"/>
  <c r="Y360" i="11"/>
  <c r="AO360" i="11" s="1"/>
  <c r="AI360" i="11"/>
  <c r="Y1738" i="11"/>
  <c r="AO1738" i="11" s="1"/>
  <c r="AI1738" i="11"/>
  <c r="Y1448" i="11"/>
  <c r="AO1448" i="11" s="1"/>
  <c r="AI1448" i="11"/>
  <c r="Y1263" i="11"/>
  <c r="AO1263" i="11" s="1"/>
  <c r="AI1263" i="11"/>
  <c r="Y1397" i="11"/>
  <c r="AO1397" i="11" s="1"/>
  <c r="AI1397" i="11"/>
  <c r="Y410" i="11"/>
  <c r="AO410" i="11" s="1"/>
  <c r="AI410" i="11"/>
  <c r="Y668" i="11"/>
  <c r="AO668" i="11" s="1"/>
  <c r="AI668" i="11"/>
  <c r="Y291" i="11"/>
  <c r="AO291" i="11" s="1"/>
  <c r="AI291" i="11"/>
  <c r="Y1076" i="11"/>
  <c r="AO1076" i="11" s="1"/>
  <c r="AI1076" i="11"/>
  <c r="Y1275" i="11"/>
  <c r="AO1275" i="11" s="1"/>
  <c r="AI1275" i="11"/>
  <c r="Y1652" i="11"/>
  <c r="AO1652" i="11" s="1"/>
  <c r="AI1652" i="11"/>
  <c r="Y876" i="11"/>
  <c r="AO876" i="11" s="1"/>
  <c r="AI876" i="11"/>
  <c r="Y1897" i="11"/>
  <c r="AO1897" i="11" s="1"/>
  <c r="AI1897" i="11"/>
  <c r="Y1330" i="11"/>
  <c r="AO1330" i="11" s="1"/>
  <c r="AI1330" i="11"/>
  <c r="Y905" i="11"/>
  <c r="AO905" i="11" s="1"/>
  <c r="AI905" i="11"/>
  <c r="Y1896" i="11"/>
  <c r="AO1896" i="11" s="1"/>
  <c r="AI1896" i="11"/>
  <c r="Y1091" i="11"/>
  <c r="AO1091" i="11" s="1"/>
  <c r="AI1091" i="11"/>
  <c r="Y1982" i="11"/>
  <c r="AO1982" i="11" s="1"/>
  <c r="AI1982" i="11"/>
  <c r="Y1878" i="11"/>
  <c r="AO1878" i="11" s="1"/>
  <c r="AI1878" i="11"/>
  <c r="Y1169" i="11"/>
  <c r="AO1169" i="11" s="1"/>
  <c r="AI1169" i="11"/>
  <c r="Y771" i="11"/>
  <c r="AO771" i="11" s="1"/>
  <c r="AI771" i="11"/>
  <c r="Y1389" i="11"/>
  <c r="AO1389" i="11" s="1"/>
  <c r="AI1389" i="11"/>
  <c r="Y1820" i="11"/>
  <c r="AO1820" i="11" s="1"/>
  <c r="AI1820" i="11"/>
  <c r="Y1961" i="11"/>
  <c r="AO1961" i="11" s="1"/>
  <c r="AI1961" i="11"/>
  <c r="Y1217" i="11"/>
  <c r="AO1217" i="11" s="1"/>
  <c r="AI1217" i="11"/>
  <c r="Y806" i="11"/>
  <c r="AO806" i="11" s="1"/>
  <c r="AI806" i="11"/>
  <c r="Y1575" i="11"/>
  <c r="AO1575" i="11" s="1"/>
  <c r="AI1575" i="11"/>
  <c r="AO152" i="11"/>
  <c r="AI152" i="11"/>
  <c r="Y562" i="11"/>
  <c r="AO562" i="11" s="1"/>
  <c r="AI562" i="11"/>
  <c r="Y1957" i="11"/>
  <c r="AO1957" i="11" s="1"/>
  <c r="AI1957" i="11"/>
  <c r="Y1087" i="11"/>
  <c r="AO1087" i="11" s="1"/>
  <c r="AI1087" i="11"/>
  <c r="Y1134" i="11"/>
  <c r="AO1134" i="11" s="1"/>
  <c r="AI1134" i="11"/>
  <c r="Y457" i="11"/>
  <c r="AO457" i="11" s="1"/>
  <c r="AI457" i="11"/>
  <c r="Y1373" i="11"/>
  <c r="AO1373" i="11" s="1"/>
  <c r="AI1373" i="11"/>
  <c r="Y1452" i="11"/>
  <c r="AO1452" i="11" s="1"/>
  <c r="AI1452" i="11"/>
  <c r="Y965" i="11"/>
  <c r="AO965" i="11" s="1"/>
  <c r="AI965" i="11"/>
  <c r="Y1564" i="11"/>
  <c r="AO1564" i="11" s="1"/>
  <c r="AI1564" i="11"/>
  <c r="Y781" i="11"/>
  <c r="AO781" i="11" s="1"/>
  <c r="AI781" i="11"/>
  <c r="Y474" i="11"/>
  <c r="AO474" i="11" s="1"/>
  <c r="AI474" i="11"/>
  <c r="Y1402" i="11"/>
  <c r="AO1402" i="11" s="1"/>
  <c r="AI1402" i="11"/>
  <c r="Y1406" i="11"/>
  <c r="AO1406" i="11" s="1"/>
  <c r="AI1406" i="11"/>
  <c r="Y1821" i="11"/>
  <c r="AO1821" i="11" s="1"/>
  <c r="AI1821" i="11"/>
  <c r="Y1654" i="11"/>
  <c r="AO1654" i="11" s="1"/>
  <c r="AI1654" i="11"/>
  <c r="Y1098" i="11"/>
  <c r="AO1098" i="11" s="1"/>
  <c r="AI1098" i="11"/>
  <c r="Y824" i="11"/>
  <c r="AO824" i="11" s="1"/>
  <c r="AI824" i="11"/>
  <c r="Y1123" i="11"/>
  <c r="AO1123" i="11" s="1"/>
  <c r="AI1123" i="11"/>
  <c r="Y667" i="11"/>
  <c r="AO667" i="11" s="1"/>
  <c r="AI667" i="11"/>
  <c r="Y1267" i="11"/>
  <c r="AO1267" i="11" s="1"/>
  <c r="AI1267" i="11"/>
  <c r="Y413" i="11"/>
  <c r="AO413" i="11" s="1"/>
  <c r="AI413" i="11"/>
  <c r="Y957" i="11"/>
  <c r="AO957" i="11" s="1"/>
  <c r="AI957" i="11"/>
  <c r="Y1420" i="11"/>
  <c r="AO1420" i="11" s="1"/>
  <c r="AI1420" i="11"/>
  <c r="Y1505" i="11"/>
  <c r="AO1505" i="11" s="1"/>
  <c r="AI1505" i="11"/>
  <c r="Y1618" i="11"/>
  <c r="AO1618" i="11" s="1"/>
  <c r="AI1618" i="11"/>
  <c r="Y1729" i="11"/>
  <c r="AO1729" i="11" s="1"/>
  <c r="AI1729" i="11"/>
  <c r="Y583" i="11"/>
  <c r="AO583" i="11" s="1"/>
  <c r="AI583" i="11"/>
  <c r="Y1299" i="11"/>
  <c r="AO1299" i="11" s="1"/>
  <c r="AI1299" i="11"/>
  <c r="Y1784" i="11"/>
  <c r="AO1784" i="11" s="1"/>
  <c r="AI1784" i="11"/>
  <c r="Y1016" i="11"/>
  <c r="AO1016" i="11" s="1"/>
  <c r="AI1016" i="11"/>
  <c r="Y1093" i="11"/>
  <c r="AO1093" i="11" s="1"/>
  <c r="AI1093" i="11"/>
  <c r="Y1112" i="11"/>
  <c r="AO1112" i="11" s="1"/>
  <c r="AI1112" i="11"/>
  <c r="Y1385" i="11"/>
  <c r="AO1385" i="11" s="1"/>
  <c r="AI1385" i="11"/>
  <c r="AO159" i="11"/>
  <c r="AI159" i="11"/>
  <c r="Y373" i="11"/>
  <c r="AO373" i="11" s="1"/>
  <c r="AI373" i="11"/>
  <c r="Y378" i="11"/>
  <c r="AO378" i="11" s="1"/>
  <c r="AI378" i="11"/>
  <c r="Y1460" i="11"/>
  <c r="AO1460" i="11" s="1"/>
  <c r="AI1460" i="11"/>
  <c r="Y588" i="11"/>
  <c r="AO588" i="11" s="1"/>
  <c r="AI588" i="11"/>
  <c r="Y710" i="11"/>
  <c r="AO710" i="11" s="1"/>
  <c r="AI710" i="11"/>
  <c r="AO79" i="11"/>
  <c r="AI79" i="11"/>
  <c r="Y1613" i="11"/>
  <c r="AO1613" i="11" s="1"/>
  <c r="AI1613" i="11"/>
  <c r="Y1412" i="11"/>
  <c r="AO1412" i="11" s="1"/>
  <c r="AI1412" i="11"/>
  <c r="Y333" i="11"/>
  <c r="AO333" i="11" s="1"/>
  <c r="AI333" i="11"/>
  <c r="Y954" i="11"/>
  <c r="AO954" i="11" s="1"/>
  <c r="AI954" i="11"/>
  <c r="AO25" i="11"/>
  <c r="AI25" i="11"/>
  <c r="Y350" i="11"/>
  <c r="AO350" i="11" s="1"/>
  <c r="AI350" i="11"/>
  <c r="Y288" i="11"/>
  <c r="AO288" i="11" s="1"/>
  <c r="AI288" i="11"/>
  <c r="Y1232" i="11"/>
  <c r="AO1232" i="11" s="1"/>
  <c r="AI1232" i="11"/>
  <c r="Y1335" i="11"/>
  <c r="AO1335" i="11" s="1"/>
  <c r="AI1335" i="11"/>
  <c r="Y206" i="11"/>
  <c r="AO206" i="11" s="1"/>
  <c r="AI206" i="11"/>
  <c r="Y1060" i="11"/>
  <c r="AO1060" i="11" s="1"/>
  <c r="AI1060" i="11"/>
  <c r="Y630" i="11"/>
  <c r="AO630" i="11" s="1"/>
  <c r="AI630" i="11"/>
  <c r="Y1818" i="11"/>
  <c r="AO1818" i="11" s="1"/>
  <c r="AI1818" i="11"/>
  <c r="Y1399" i="11"/>
  <c r="AO1399" i="11" s="1"/>
  <c r="AI1399" i="11"/>
  <c r="Y910" i="11"/>
  <c r="AO910" i="11" s="1"/>
  <c r="AI910" i="11"/>
  <c r="AO142" i="11"/>
  <c r="AI142" i="11"/>
  <c r="AO132" i="11"/>
  <c r="AI132" i="11"/>
  <c r="Y812" i="11"/>
  <c r="AO812" i="11" s="1"/>
  <c r="AI812" i="11"/>
  <c r="Y799" i="11"/>
  <c r="AO799" i="11" s="1"/>
  <c r="AI799" i="11"/>
  <c r="Y1627" i="11"/>
  <c r="AO1627" i="11" s="1"/>
  <c r="AI1627" i="11"/>
  <c r="AO133" i="11"/>
  <c r="AI133" i="11"/>
  <c r="AO29" i="11"/>
  <c r="AI29" i="11"/>
  <c r="Y968" i="11"/>
  <c r="AO968" i="11" s="1"/>
  <c r="AI968" i="11"/>
  <c r="Y467" i="11"/>
  <c r="AO467" i="11" s="1"/>
  <c r="AI467" i="11"/>
  <c r="Y1850" i="11"/>
  <c r="AO1850" i="11" s="1"/>
  <c r="AI1850" i="11"/>
  <c r="AO23" i="11"/>
  <c r="AI23" i="11"/>
  <c r="Y276" i="11"/>
  <c r="AO276" i="11" s="1"/>
  <c r="AI276" i="11"/>
  <c r="Y1457" i="11"/>
  <c r="AO1457" i="11" s="1"/>
  <c r="AI1457" i="11"/>
  <c r="Y203" i="11"/>
  <c r="AO203" i="11" s="1"/>
  <c r="AI203" i="11"/>
  <c r="Y222" i="11"/>
  <c r="AO222" i="11" s="1"/>
  <c r="AI222" i="11"/>
  <c r="Y461" i="11"/>
  <c r="AO461" i="11" s="1"/>
  <c r="AI461" i="11"/>
  <c r="Y1979" i="11"/>
  <c r="AO1979" i="11" s="1"/>
  <c r="AI1979" i="11"/>
  <c r="Y472" i="11"/>
  <c r="AO472" i="11" s="1"/>
  <c r="AI472" i="11"/>
  <c r="Y1238" i="11"/>
  <c r="AO1238" i="11" s="1"/>
  <c r="AI1238" i="11"/>
  <c r="Y829" i="11"/>
  <c r="AO829" i="11" s="1"/>
  <c r="AI829" i="11"/>
  <c r="Y1512" i="11"/>
  <c r="AO1512" i="11" s="1"/>
  <c r="AI1512" i="11"/>
  <c r="Y664" i="11"/>
  <c r="AO664" i="11" s="1"/>
  <c r="AI664" i="11"/>
  <c r="Y874" i="11"/>
  <c r="AO874" i="11" s="1"/>
  <c r="AI874" i="11"/>
  <c r="Y1603" i="11"/>
  <c r="AO1603" i="11" s="1"/>
  <c r="AI1603" i="11"/>
  <c r="Y909" i="11"/>
  <c r="AO909" i="11" s="1"/>
  <c r="AI909" i="11"/>
  <c r="Y1811" i="11"/>
  <c r="AO1811" i="11" s="1"/>
  <c r="AI1811" i="11"/>
  <c r="AO179" i="11"/>
  <c r="AI179" i="11"/>
  <c r="Y1167" i="11"/>
  <c r="AO1167" i="11" s="1"/>
  <c r="AI1167" i="11"/>
  <c r="Y1547" i="11"/>
  <c r="AO1547" i="11" s="1"/>
  <c r="AI1547" i="11"/>
  <c r="Y820" i="11"/>
  <c r="AO820" i="11" s="1"/>
  <c r="AI820" i="11"/>
  <c r="Y402" i="11"/>
  <c r="AO402" i="11" s="1"/>
  <c r="AI402" i="11"/>
  <c r="Y1693" i="11"/>
  <c r="AO1693" i="11" s="1"/>
  <c r="AI1693" i="11"/>
  <c r="Y2006" i="11"/>
  <c r="AO2006" i="11" s="1"/>
  <c r="AI2006" i="11"/>
  <c r="Y355" i="11"/>
  <c r="AO355" i="11" s="1"/>
  <c r="AI355" i="11"/>
  <c r="AO52" i="11"/>
  <c r="AI52" i="11"/>
  <c r="Y374" i="11"/>
  <c r="AO374" i="11" s="1"/>
  <c r="AI374" i="11"/>
  <c r="Y1473" i="11"/>
  <c r="AO1473" i="11" s="1"/>
  <c r="AI1473" i="11"/>
  <c r="AO19" i="11"/>
  <c r="AI19" i="11"/>
  <c r="Y250" i="11"/>
  <c r="AO250" i="11" s="1"/>
  <c r="AI250" i="11"/>
  <c r="Y1823" i="11"/>
  <c r="AO1823" i="11" s="1"/>
  <c r="AI1823" i="11"/>
  <c r="Y429" i="11"/>
  <c r="AO429" i="11" s="1"/>
  <c r="AI429" i="11"/>
  <c r="AO121" i="11"/>
  <c r="AI121" i="11"/>
  <c r="Y494" i="11"/>
  <c r="AO494" i="11" s="1"/>
  <c r="AI494" i="11"/>
  <c r="Y1765" i="11"/>
  <c r="AO1765" i="11" s="1"/>
  <c r="AI1765" i="11"/>
  <c r="Y1239" i="11"/>
  <c r="AO1239" i="11" s="1"/>
  <c r="AI1239" i="11"/>
  <c r="Y1681" i="11"/>
  <c r="AO1681" i="11" s="1"/>
  <c r="AI1681" i="11"/>
  <c r="Y1137" i="11"/>
  <c r="AO1137" i="11" s="1"/>
  <c r="AI1137" i="11"/>
  <c r="Y1233" i="11"/>
  <c r="AO1233" i="11" s="1"/>
  <c r="AI1233" i="11"/>
  <c r="Y604" i="11"/>
  <c r="AO604" i="11" s="1"/>
  <c r="AI604" i="11"/>
  <c r="Y1529" i="11"/>
  <c r="AO1529" i="11" s="1"/>
  <c r="AI1529" i="11"/>
  <c r="Y1366" i="11"/>
  <c r="AO1366" i="11" s="1"/>
  <c r="AI1366" i="11"/>
  <c r="Y1798" i="11"/>
  <c r="AO1798" i="11" s="1"/>
  <c r="AI1798" i="11"/>
  <c r="Y1162" i="11"/>
  <c r="AO1162" i="11" s="1"/>
  <c r="AI1162" i="11"/>
  <c r="Y1786" i="11"/>
  <c r="AO1786" i="11" s="1"/>
  <c r="AI1786" i="11"/>
  <c r="Y195" i="11"/>
  <c r="AO195" i="11" s="1"/>
  <c r="AI195" i="11"/>
  <c r="Y1422" i="11"/>
  <c r="AO1422" i="11" s="1"/>
  <c r="AI1422" i="11"/>
  <c r="Y1021" i="11"/>
  <c r="AO1021" i="11" s="1"/>
  <c r="AI1021" i="11"/>
  <c r="Y1070" i="11"/>
  <c r="AO1070" i="11" s="1"/>
  <c r="AI1070" i="11"/>
  <c r="Y844" i="11"/>
  <c r="AO844" i="11" s="1"/>
  <c r="AI844" i="11"/>
  <c r="AO101" i="11"/>
  <c r="AI101" i="11"/>
  <c r="Y369" i="11"/>
  <c r="AO369" i="11" s="1"/>
  <c r="AI369" i="11"/>
  <c r="Y220" i="11"/>
  <c r="AO220" i="11" s="1"/>
  <c r="AI220" i="11"/>
  <c r="Y1918" i="11"/>
  <c r="AO1918" i="11" s="1"/>
  <c r="AI1918" i="11"/>
  <c r="AO141" i="11"/>
  <c r="AI141" i="11"/>
  <c r="Y2011" i="11"/>
  <c r="AO2011" i="11" s="1"/>
  <c r="AI2011" i="11"/>
  <c r="Y1007" i="11"/>
  <c r="AO1007" i="11" s="1"/>
  <c r="AI1007" i="11"/>
  <c r="Y341" i="11"/>
  <c r="AO341" i="11" s="1"/>
  <c r="AI341" i="11"/>
  <c r="Y502" i="11"/>
  <c r="AO502" i="11" s="1"/>
  <c r="AI502" i="11"/>
  <c r="Y593" i="11"/>
  <c r="AO593" i="11" s="1"/>
  <c r="AI593" i="11"/>
  <c r="Y1453" i="11"/>
  <c r="AO1453" i="11" s="1"/>
  <c r="AI1453" i="11"/>
  <c r="Y1549" i="11"/>
  <c r="AO1549" i="11" s="1"/>
  <c r="AI1549" i="11"/>
  <c r="Y1768" i="11"/>
  <c r="AO1768" i="11" s="1"/>
  <c r="AI1768" i="11"/>
  <c r="Y1903" i="11"/>
  <c r="AO1903" i="11" s="1"/>
  <c r="AI1903" i="11"/>
  <c r="Y793" i="11"/>
  <c r="AO793" i="11" s="1"/>
  <c r="AI793" i="11"/>
  <c r="Y966" i="11"/>
  <c r="AO966" i="11" s="1"/>
  <c r="AI966" i="11"/>
  <c r="Y1938" i="11"/>
  <c r="AO1938" i="11" s="1"/>
  <c r="AI1938" i="11"/>
  <c r="Y430" i="11"/>
  <c r="AO430" i="11" s="1"/>
  <c r="AI430" i="11"/>
  <c r="Y296" i="11"/>
  <c r="AO296" i="11" s="1"/>
  <c r="AI296" i="11"/>
  <c r="Y1604" i="11"/>
  <c r="AO1604" i="11" s="1"/>
  <c r="AI1604" i="11"/>
  <c r="AO56" i="11"/>
  <c r="AI56" i="11"/>
  <c r="Y361" i="11"/>
  <c r="AO361" i="11" s="1"/>
  <c r="AI361" i="11"/>
  <c r="Y944" i="11"/>
  <c r="AO944" i="11" s="1"/>
  <c r="AI944" i="11"/>
  <c r="Y1742" i="11"/>
  <c r="AO1742" i="11" s="1"/>
  <c r="AI1742" i="11"/>
  <c r="Y768" i="11"/>
  <c r="AO768" i="11" s="1"/>
  <c r="AI768" i="11"/>
  <c r="Y698" i="11"/>
  <c r="AO698" i="11" s="1"/>
  <c r="AI698" i="11"/>
  <c r="AO86" i="11"/>
  <c r="AI86" i="11"/>
  <c r="AO36" i="11"/>
  <c r="AI36" i="11"/>
  <c r="Y1260" i="11"/>
  <c r="AO1260" i="11" s="1"/>
  <c r="AI1260" i="11"/>
  <c r="Y1882" i="11"/>
  <c r="AO1882" i="11" s="1"/>
  <c r="AI1882" i="11"/>
  <c r="Y1342" i="11"/>
  <c r="AO1342" i="11" s="1"/>
  <c r="AI1342" i="11"/>
  <c r="Y1034" i="11"/>
  <c r="AO1034" i="11" s="1"/>
  <c r="AI1034" i="11"/>
  <c r="Y952" i="11"/>
  <c r="AO952" i="11" s="1"/>
  <c r="AI952" i="11"/>
  <c r="Y414" i="11"/>
  <c r="AO414" i="11" s="1"/>
  <c r="AI414" i="11"/>
  <c r="Y1985" i="11"/>
  <c r="AO1985" i="11" s="1"/>
  <c r="AI1985" i="11"/>
  <c r="Y613" i="11"/>
  <c r="AO613" i="11" s="1"/>
  <c r="AI613" i="11"/>
  <c r="Y1198" i="11"/>
  <c r="AO1198" i="11" s="1"/>
  <c r="AI1198" i="11"/>
  <c r="Y254" i="11"/>
  <c r="AO254" i="11" s="1"/>
  <c r="AI254" i="11"/>
  <c r="Y675" i="11"/>
  <c r="AO675" i="11" s="1"/>
  <c r="AI675" i="11"/>
  <c r="Y841" i="11"/>
  <c r="AO841" i="11" s="1"/>
  <c r="AI841" i="11"/>
  <c r="Y1539" i="11"/>
  <c r="AO1539" i="11" s="1"/>
  <c r="AI1539" i="11"/>
  <c r="Y1669" i="11"/>
  <c r="AO1669" i="11" s="1"/>
  <c r="AI1669" i="11"/>
  <c r="Y1080" i="11"/>
  <c r="AO1080" i="11" s="1"/>
  <c r="AI1080" i="11"/>
  <c r="Y468" i="11"/>
  <c r="AO468" i="11" s="1"/>
  <c r="AI468" i="11"/>
  <c r="Y1271" i="11"/>
  <c r="AO1271" i="11" s="1"/>
  <c r="AI1271" i="11"/>
  <c r="Y843" i="11"/>
  <c r="AO843" i="11" s="1"/>
  <c r="AI843" i="11"/>
  <c r="Y493" i="11"/>
  <c r="AO493" i="11" s="1"/>
  <c r="AI493" i="11"/>
  <c r="Y1578" i="11"/>
  <c r="AO1578" i="11" s="1"/>
  <c r="AI1578" i="11"/>
  <c r="Y672" i="11"/>
  <c r="AO672" i="11" s="1"/>
  <c r="AI672" i="11"/>
  <c r="Y940" i="11"/>
  <c r="AO940" i="11" s="1"/>
  <c r="AI940" i="11"/>
  <c r="Y585" i="11"/>
  <c r="AO585" i="11" s="1"/>
  <c r="AI585" i="11"/>
  <c r="Y861" i="11"/>
  <c r="AO861" i="11" s="1"/>
  <c r="AI861" i="11"/>
  <c r="Y1125" i="11"/>
  <c r="AO1125" i="11" s="1"/>
  <c r="AI1125" i="11"/>
  <c r="Y1111" i="11"/>
  <c r="AO1111" i="11" s="1"/>
  <c r="AI1111" i="11"/>
  <c r="Y230" i="11"/>
  <c r="AO230" i="11" s="1"/>
  <c r="AI230" i="11"/>
  <c r="Y877" i="11"/>
  <c r="AO877" i="11" s="1"/>
  <c r="AI877" i="11"/>
  <c r="Y1761" i="11"/>
  <c r="AO1761" i="11" s="1"/>
  <c r="AI1761" i="11"/>
  <c r="Y991" i="11"/>
  <c r="AO991" i="11" s="1"/>
  <c r="AI991" i="11"/>
  <c r="AO90" i="11"/>
  <c r="AI90" i="11"/>
  <c r="Y211" i="11"/>
  <c r="AO211" i="11" s="1"/>
  <c r="AI211" i="11"/>
  <c r="Y1365" i="11"/>
  <c r="AO1365" i="11" s="1"/>
  <c r="AI1365" i="11"/>
  <c r="Y892" i="11"/>
  <c r="AO892" i="11" s="1"/>
  <c r="AI892" i="11"/>
  <c r="Y1341" i="11"/>
  <c r="AO1341" i="11" s="1"/>
  <c r="AI1341" i="11"/>
  <c r="Y1514" i="11"/>
  <c r="AO1514" i="11" s="1"/>
  <c r="AI1514" i="11"/>
  <c r="AO182" i="11"/>
  <c r="AI182" i="11"/>
  <c r="Y193" i="11"/>
  <c r="AO193" i="11" s="1"/>
  <c r="AI193" i="11"/>
  <c r="Y1255" i="11"/>
  <c r="AO1255" i="11" s="1"/>
  <c r="AI1255" i="11"/>
  <c r="Y1032" i="11"/>
  <c r="AO1032" i="11" s="1"/>
  <c r="AI1032" i="11"/>
  <c r="Y1513" i="11"/>
  <c r="AO1513" i="11" s="1"/>
  <c r="AI1513" i="11"/>
  <c r="Y1248" i="11"/>
  <c r="AO1248" i="11" s="1"/>
  <c r="AI1248" i="11"/>
  <c r="Y1783" i="11"/>
  <c r="AO1783" i="11" s="1"/>
  <c r="AI1783" i="11"/>
  <c r="Y1499" i="11"/>
  <c r="AO1499" i="11" s="1"/>
  <c r="AI1499" i="11"/>
  <c r="Y1349" i="11"/>
  <c r="AO1349" i="11" s="1"/>
  <c r="AI1349" i="11"/>
  <c r="Y327" i="11"/>
  <c r="AO327" i="11" s="1"/>
  <c r="AI327" i="11"/>
  <c r="Y753" i="11"/>
  <c r="AO753" i="11" s="1"/>
  <c r="AI753" i="11"/>
  <c r="Y682" i="11"/>
  <c r="AO682" i="11" s="1"/>
  <c r="AI682" i="11"/>
  <c r="Y904" i="11"/>
  <c r="AO904" i="11" s="1"/>
  <c r="AI904" i="11"/>
  <c r="Y1536" i="11"/>
  <c r="AO1536" i="11" s="1"/>
  <c r="AI1536" i="11"/>
  <c r="Y967" i="11"/>
  <c r="AO967" i="11" s="1"/>
  <c r="AI967" i="11"/>
  <c r="Y1648" i="11"/>
  <c r="AO1648" i="11" s="1"/>
  <c r="AI1648" i="11"/>
  <c r="Y1876" i="11"/>
  <c r="AO1876" i="11" s="1"/>
  <c r="AI1876" i="11"/>
  <c r="Y1666" i="11"/>
  <c r="AO1666" i="11" s="1"/>
  <c r="AI1666" i="11"/>
  <c r="Y1344" i="11"/>
  <c r="AO1344" i="11" s="1"/>
  <c r="AI1344" i="11"/>
  <c r="Y1860" i="11"/>
  <c r="AO1860" i="11" s="1"/>
  <c r="AI1860" i="11"/>
  <c r="Y216" i="11"/>
  <c r="AO216" i="11" s="1"/>
  <c r="AI216" i="11"/>
  <c r="Y359" i="11"/>
  <c r="AO359" i="11" s="1"/>
  <c r="AI359" i="11"/>
  <c r="Y1325" i="11"/>
  <c r="AO1325" i="11" s="1"/>
  <c r="AI1325" i="11"/>
  <c r="Y810" i="11"/>
  <c r="AO810" i="11" s="1"/>
  <c r="AI810" i="11"/>
  <c r="Y972" i="11"/>
  <c r="AO972" i="11" s="1"/>
  <c r="AI972" i="11"/>
  <c r="Y849" i="11"/>
  <c r="AO849" i="11" s="1"/>
  <c r="AI849" i="11"/>
  <c r="Y700" i="11"/>
  <c r="AO700" i="11" s="1"/>
  <c r="AI700" i="11"/>
  <c r="Y1645" i="11"/>
  <c r="AO1645" i="11" s="1"/>
  <c r="AI1645" i="11"/>
  <c r="Y786" i="11"/>
  <c r="AO786" i="11" s="1"/>
  <c r="AI786" i="11"/>
  <c r="Y1086" i="11"/>
  <c r="AO1086" i="11" s="1"/>
  <c r="AI1086" i="11"/>
  <c r="Y1781" i="11"/>
  <c r="AO1781" i="11" s="1"/>
  <c r="AI1781" i="11"/>
  <c r="Y1478" i="11"/>
  <c r="AO1478" i="11" s="1"/>
  <c r="AI1478" i="11"/>
  <c r="AO100" i="11"/>
  <c r="AI100" i="11"/>
  <c r="Y2012" i="11"/>
  <c r="AO2012" i="11" s="1"/>
  <c r="AI2012" i="11"/>
  <c r="Y555" i="11"/>
  <c r="AO555" i="11" s="1"/>
  <c r="AI555" i="11"/>
  <c r="Y1862" i="11"/>
  <c r="AO1862" i="11" s="1"/>
  <c r="AI1862" i="11"/>
  <c r="Y536" i="11"/>
  <c r="AO536" i="11" s="1"/>
  <c r="AI536" i="11"/>
  <c r="Y1042" i="11"/>
  <c r="AO1042" i="11" s="1"/>
  <c r="AI1042" i="11"/>
  <c r="Y732" i="11"/>
  <c r="AO732" i="11" s="1"/>
  <c r="AI732" i="11"/>
  <c r="Y1224" i="11"/>
  <c r="AO1224" i="11" s="1"/>
  <c r="AI1224" i="11"/>
  <c r="AO108" i="11"/>
  <c r="AI108" i="11"/>
  <c r="Y1433" i="11"/>
  <c r="AO1433" i="11" s="1"/>
  <c r="AI1433" i="11"/>
  <c r="AO37" i="11"/>
  <c r="AI37" i="11"/>
  <c r="AO88" i="11"/>
  <c r="AI88" i="11"/>
  <c r="Y1871" i="11"/>
  <c r="AO1871" i="11" s="1"/>
  <c r="AI1871" i="11"/>
  <c r="AO112" i="11"/>
  <c r="AI112" i="11"/>
  <c r="Y606" i="11"/>
  <c r="AO606" i="11" s="1"/>
  <c r="AI606" i="11"/>
  <c r="Y389" i="11"/>
  <c r="AO389" i="11" s="1"/>
  <c r="AI389" i="11"/>
  <c r="Y1643" i="11"/>
  <c r="AO1643" i="11" s="1"/>
  <c r="AI1643" i="11"/>
  <c r="Y1971" i="11"/>
  <c r="AO1971" i="11" s="1"/>
  <c r="AI1971" i="11"/>
  <c r="Y1724" i="11"/>
  <c r="AO1724" i="11" s="1"/>
  <c r="AI1724" i="11"/>
  <c r="Y743" i="11"/>
  <c r="AO743" i="11" s="1"/>
  <c r="AI743" i="11"/>
  <c r="Y518" i="11"/>
  <c r="AO518" i="11" s="1"/>
  <c r="AI518" i="11"/>
  <c r="Y762" i="11"/>
  <c r="AO762" i="11" s="1"/>
  <c r="AI762" i="11"/>
  <c r="Y1888" i="11"/>
  <c r="AO1888" i="11" s="1"/>
  <c r="AI1888" i="11"/>
  <c r="Y915" i="11"/>
  <c r="AO915" i="11" s="1"/>
  <c r="AI915" i="11"/>
  <c r="AO185" i="11"/>
  <c r="AI185" i="11"/>
  <c r="Y930" i="11"/>
  <c r="AO930" i="11" s="1"/>
  <c r="AI930" i="11"/>
  <c r="Y1755" i="11"/>
  <c r="AO1755" i="11" s="1"/>
  <c r="AI1755" i="11"/>
  <c r="Y1241" i="11"/>
  <c r="AO1241" i="11" s="1"/>
  <c r="AI1241" i="11"/>
  <c r="Y427" i="11"/>
  <c r="AO427" i="11" s="1"/>
  <c r="AI427" i="11"/>
  <c r="Y1819" i="11"/>
  <c r="AO1819" i="11" s="1"/>
  <c r="AI1819" i="11"/>
  <c r="Y1445" i="11"/>
  <c r="AO1445" i="11" s="1"/>
  <c r="AI1445" i="11"/>
  <c r="Y1540" i="11"/>
  <c r="AO1540" i="11" s="1"/>
  <c r="AI1540" i="11"/>
  <c r="Y249" i="11"/>
  <c r="AO249" i="11" s="1"/>
  <c r="AI249" i="11"/>
  <c r="Y1179" i="11"/>
  <c r="AO1179" i="11" s="1"/>
  <c r="AI1179" i="11"/>
  <c r="Y1610" i="11"/>
  <c r="AO1610" i="11" s="1"/>
  <c r="AI1610" i="11"/>
  <c r="AO119" i="11"/>
  <c r="AI119" i="11"/>
  <c r="Y1606" i="11"/>
  <c r="AO1606" i="11" s="1"/>
  <c r="AI1606" i="11"/>
  <c r="Y391" i="11"/>
  <c r="AO391" i="11" s="1"/>
  <c r="AI391" i="11"/>
  <c r="Y1583" i="11"/>
  <c r="AO1583" i="11" s="1"/>
  <c r="AI1583" i="11"/>
  <c r="Y1465" i="11"/>
  <c r="AO1465" i="11" s="1"/>
  <c r="AI1465" i="11"/>
  <c r="Y1222" i="11"/>
  <c r="AO1222" i="11" s="1"/>
  <c r="AI1222" i="11"/>
  <c r="Y775" i="11"/>
  <c r="AO775" i="11" s="1"/>
  <c r="AI775" i="11"/>
  <c r="Y1337" i="11"/>
  <c r="AO1337" i="11" s="1"/>
  <c r="AI1337" i="11"/>
  <c r="Y982" i="11"/>
  <c r="AO982" i="11" s="1"/>
  <c r="AI982" i="11"/>
  <c r="Y1801" i="11"/>
  <c r="AO1801" i="11" s="1"/>
  <c r="AI1801" i="11"/>
  <c r="AO47" i="11"/>
  <c r="AI47" i="11"/>
  <c r="Y498" i="11"/>
  <c r="AO498" i="11" s="1"/>
  <c r="AI498" i="11"/>
  <c r="Y981" i="11"/>
  <c r="AO981" i="11" s="1"/>
  <c r="AI981" i="11"/>
  <c r="Y1127" i="11"/>
  <c r="AO1127" i="11" s="1"/>
  <c r="AI1127" i="11"/>
  <c r="Y1542" i="11"/>
  <c r="AO1542" i="11" s="1"/>
  <c r="AI1542" i="11"/>
  <c r="Y548" i="11"/>
  <c r="AO548" i="11" s="1"/>
  <c r="AI548" i="11"/>
  <c r="Y1038" i="11"/>
  <c r="AO1038" i="11" s="1"/>
  <c r="AI1038" i="11"/>
  <c r="Y1200" i="11"/>
  <c r="AO1200" i="11" s="1"/>
  <c r="AI1200" i="11"/>
  <c r="Y362" i="11"/>
  <c r="AO362" i="11" s="1"/>
  <c r="AI362" i="11"/>
  <c r="Y1637" i="11"/>
  <c r="AO1637" i="11" s="1"/>
  <c r="AI1637" i="11"/>
  <c r="Y1332" i="11"/>
  <c r="AO1332" i="11" s="1"/>
  <c r="AI1332" i="11"/>
  <c r="Y371" i="11"/>
  <c r="AO371" i="11" s="1"/>
  <c r="AI371" i="11"/>
  <c r="Y1398" i="11"/>
  <c r="AO1398" i="11" s="1"/>
  <c r="AI1398" i="11"/>
  <c r="Y1990" i="11"/>
  <c r="AO1990" i="11" s="1"/>
  <c r="AI1990" i="11"/>
  <c r="Y1541" i="11"/>
  <c r="AO1541" i="11" s="1"/>
  <c r="AI1541" i="11"/>
  <c r="Y993" i="11"/>
  <c r="AO993" i="11" s="1"/>
  <c r="AI993" i="11"/>
  <c r="Y1196" i="11"/>
  <c r="AO1196" i="11" s="1"/>
  <c r="AI1196" i="11"/>
  <c r="Y857" i="11"/>
  <c r="AO857" i="11" s="1"/>
  <c r="AI857" i="11"/>
  <c r="Y557" i="11"/>
  <c r="AO557" i="11" s="1"/>
  <c r="AI557" i="11"/>
  <c r="AO65" i="11"/>
  <c r="AI65" i="11"/>
  <c r="Y738" i="11"/>
  <c r="AO738" i="11" s="1"/>
  <c r="AI738" i="11"/>
  <c r="Y608" i="11"/>
  <c r="AO608" i="11" s="1"/>
  <c r="AI608" i="11"/>
  <c r="Y609" i="11"/>
  <c r="AO609" i="11" s="1"/>
  <c r="AI609" i="11"/>
  <c r="Y1116" i="11"/>
  <c r="AO1116" i="11" s="1"/>
  <c r="AI1116" i="11"/>
  <c r="Y425" i="11"/>
  <c r="AO425" i="11" s="1"/>
  <c r="AI425" i="11"/>
  <c r="Y1935" i="11"/>
  <c r="AO1935" i="11" s="1"/>
  <c r="AI1935" i="11"/>
  <c r="AO143" i="11"/>
  <c r="AI143" i="11"/>
  <c r="Y1019" i="11"/>
  <c r="AO1019" i="11" s="1"/>
  <c r="AI1019" i="11"/>
  <c r="Y221" i="11"/>
  <c r="AO221" i="11" s="1"/>
  <c r="AI221" i="11"/>
  <c r="Y1008" i="11"/>
  <c r="AO1008" i="11" s="1"/>
  <c r="AI1008" i="11"/>
  <c r="Y1140" i="11"/>
  <c r="AO1140" i="11" s="1"/>
  <c r="AI1140" i="11"/>
  <c r="Y1744" i="11"/>
  <c r="AO1744" i="11" s="1"/>
  <c r="AI1744" i="11"/>
  <c r="Y367" i="11"/>
  <c r="AO367" i="11" s="1"/>
  <c r="AI367" i="11"/>
  <c r="Y335" i="11"/>
  <c r="AO335" i="11" s="1"/>
  <c r="AI335" i="11"/>
  <c r="Y1106" i="11"/>
  <c r="AO1106" i="11" s="1"/>
  <c r="AI1106" i="11"/>
  <c r="Y1466" i="11"/>
  <c r="AO1466" i="11" s="1"/>
  <c r="AI1466" i="11"/>
  <c r="Y510" i="11"/>
  <c r="AO510" i="11" s="1"/>
  <c r="AI510" i="11"/>
  <c r="Y448" i="11"/>
  <c r="AO448" i="11" s="1"/>
  <c r="AI448" i="11"/>
  <c r="Y1304" i="11"/>
  <c r="AO1304" i="11" s="1"/>
  <c r="AI1304" i="11"/>
  <c r="AO139" i="11"/>
  <c r="AI139" i="11"/>
  <c r="Y1954" i="11"/>
  <c r="AO1954" i="11" s="1"/>
  <c r="AI1954" i="11"/>
  <c r="AO144" i="11"/>
  <c r="AI144" i="11"/>
  <c r="Y1029" i="11"/>
  <c r="AO1029" i="11" s="1"/>
  <c r="AI1029" i="11"/>
  <c r="Y1298" i="11"/>
  <c r="AO1298" i="11" s="1"/>
  <c r="AI1298" i="11"/>
  <c r="Y1240" i="11"/>
  <c r="AO1240" i="11" s="1"/>
  <c r="AI1240" i="11"/>
  <c r="AO39" i="11"/>
  <c r="AI39" i="11"/>
  <c r="Y1436" i="11"/>
  <c r="AO1436" i="11" s="1"/>
  <c r="AI1436" i="11"/>
  <c r="AO70" i="11"/>
  <c r="AI70" i="11"/>
  <c r="Y1384" i="11"/>
  <c r="AO1384" i="11" s="1"/>
  <c r="AI1384" i="11"/>
  <c r="Y366" i="11"/>
  <c r="AO366" i="11" s="1"/>
  <c r="AI366" i="11"/>
  <c r="Y1964" i="11"/>
  <c r="AO1964" i="11" s="1"/>
  <c r="AI1964" i="11"/>
  <c r="Y1646" i="11"/>
  <c r="AO1646" i="11" s="1"/>
  <c r="AI1646" i="11"/>
  <c r="Y1124" i="11"/>
  <c r="AO1124" i="11" s="1"/>
  <c r="AI1124" i="11"/>
  <c r="Y1006" i="11"/>
  <c r="AO1006" i="11" s="1"/>
  <c r="AI1006" i="11"/>
  <c r="Y941" i="11"/>
  <c r="AO941" i="11" s="1"/>
  <c r="AI941" i="11"/>
  <c r="Y1813" i="11"/>
  <c r="AO1813" i="11" s="1"/>
  <c r="AI1813" i="11"/>
  <c r="Y1131" i="11"/>
  <c r="AO1131" i="11" s="1"/>
  <c r="AI1131" i="11"/>
  <c r="Y1874" i="11"/>
  <c r="AO1874" i="11" s="1"/>
  <c r="AI1874" i="11"/>
  <c r="Y1395" i="11"/>
  <c r="AO1395" i="11" s="1"/>
  <c r="AI1395" i="11"/>
  <c r="Y596" i="11"/>
  <c r="AO596" i="11" s="1"/>
  <c r="AI596" i="11"/>
  <c r="Y671" i="11"/>
  <c r="AO671" i="11" s="1"/>
  <c r="AI671" i="11"/>
  <c r="Y599" i="11"/>
  <c r="AO599" i="11" s="1"/>
  <c r="AI599" i="11"/>
  <c r="Y713" i="11"/>
  <c r="AO713" i="11" s="1"/>
  <c r="AI713" i="11"/>
  <c r="Y1930" i="11"/>
  <c r="AO1930" i="11" s="1"/>
  <c r="AI1930" i="11"/>
  <c r="AO138" i="11"/>
  <c r="AI138" i="11"/>
  <c r="Y645" i="11"/>
  <c r="AO645" i="11" s="1"/>
  <c r="AI645" i="11"/>
  <c r="Y259" i="11"/>
  <c r="AO259" i="11" s="1"/>
  <c r="AI259" i="11"/>
  <c r="Y1141" i="11"/>
  <c r="AO1141" i="11" s="1"/>
  <c r="AI1141" i="11"/>
  <c r="Y971" i="11"/>
  <c r="AO971" i="11" s="1"/>
  <c r="AI971" i="11"/>
  <c r="AO33" i="11"/>
  <c r="AI33" i="11"/>
  <c r="Y297" i="11"/>
  <c r="AO297" i="11" s="1"/>
  <c r="AI297" i="11"/>
  <c r="Y1150" i="11"/>
  <c r="AO1150" i="11" s="1"/>
  <c r="AI1150" i="11"/>
  <c r="Y605" i="11"/>
  <c r="AO605" i="11" s="1"/>
  <c r="AI605" i="11"/>
  <c r="AO110" i="11"/>
  <c r="AI110" i="11"/>
  <c r="AO192" i="11"/>
  <c r="AI192" i="11"/>
  <c r="Y524" i="11"/>
  <c r="AO524" i="11" s="1"/>
  <c r="AI524" i="11"/>
  <c r="Y1594" i="11"/>
  <c r="AO1594" i="11" s="1"/>
  <c r="AI1594" i="11"/>
  <c r="Y617" i="11"/>
  <c r="AO617" i="11" s="1"/>
  <c r="AI617" i="11"/>
  <c r="Y1013" i="11"/>
  <c r="AO1013" i="11" s="1"/>
  <c r="AI1013" i="11"/>
  <c r="AO42" i="11"/>
  <c r="AI42" i="11"/>
  <c r="Y997" i="11"/>
  <c r="AO997" i="11" s="1"/>
  <c r="AI997" i="11"/>
  <c r="Y1734" i="11"/>
  <c r="AO1734" i="11" s="1"/>
  <c r="AI1734" i="11"/>
  <c r="Y1383" i="11"/>
  <c r="AO1383" i="11" s="1"/>
  <c r="AI1383" i="11"/>
  <c r="Y614" i="11"/>
  <c r="AO614" i="11" s="1"/>
  <c r="AI614" i="11"/>
  <c r="Y332" i="11"/>
  <c r="AO332" i="11" s="1"/>
  <c r="AI332" i="11"/>
  <c r="Y1825" i="11"/>
  <c r="AO1825" i="11" s="1"/>
  <c r="AI1825" i="11"/>
  <c r="Y901" i="11"/>
  <c r="AO901" i="11" s="1"/>
  <c r="AI901" i="11"/>
  <c r="Y1796" i="11"/>
  <c r="AO1796" i="11" s="1"/>
  <c r="AI1796" i="11"/>
  <c r="Y1293" i="11"/>
  <c r="AO1293" i="11" s="1"/>
  <c r="AI1293" i="11"/>
  <c r="Y1748" i="11"/>
  <c r="AO1748" i="11" s="1"/>
  <c r="AI1748" i="11"/>
  <c r="Y735" i="11"/>
  <c r="AO735" i="11" s="1"/>
  <c r="AI735" i="11"/>
  <c r="Y1673" i="11"/>
  <c r="AO1673" i="11" s="1"/>
  <c r="AI1673" i="11"/>
  <c r="Y728" i="11"/>
  <c r="AO728" i="11" s="1"/>
  <c r="AI728" i="11"/>
  <c r="Y1802" i="11"/>
  <c r="AO1802" i="11" s="1"/>
  <c r="AI1802" i="11"/>
  <c r="Y1552" i="11"/>
  <c r="AO1552" i="11" s="1"/>
  <c r="AI1552" i="11"/>
  <c r="Y538" i="11"/>
  <c r="AO538" i="11" s="1"/>
  <c r="AI538" i="11"/>
  <c r="Y1806" i="11"/>
  <c r="AO1806" i="11" s="1"/>
  <c r="AI1806" i="11"/>
  <c r="Y1213" i="11"/>
  <c r="AO1213" i="11" s="1"/>
  <c r="AI1213" i="11"/>
  <c r="Y323" i="11"/>
  <c r="AO323" i="11" s="1"/>
  <c r="AI323" i="11"/>
  <c r="Y1391" i="11"/>
  <c r="AO1391" i="11" s="1"/>
  <c r="AI1391" i="11"/>
  <c r="Y1182" i="11"/>
  <c r="AO1182" i="11" s="1"/>
  <c r="AI1182" i="11"/>
  <c r="Y1633" i="11"/>
  <c r="AO1633" i="11" s="1"/>
  <c r="AI1633" i="11"/>
  <c r="Y1270" i="11"/>
  <c r="AO1270" i="11" s="1"/>
  <c r="AI1270" i="11"/>
  <c r="Y381" i="11"/>
  <c r="AO381" i="11" s="1"/>
  <c r="AI381" i="11"/>
  <c r="Y564" i="11"/>
  <c r="AO564" i="11" s="1"/>
  <c r="AI564" i="11"/>
  <c r="Y321" i="11"/>
  <c r="AO321" i="11" s="1"/>
  <c r="AI321" i="11"/>
  <c r="Y530" i="11"/>
  <c r="AO530" i="11" s="1"/>
  <c r="AI530" i="11"/>
  <c r="Y558" i="11"/>
  <c r="AO558" i="11" s="1"/>
  <c r="AI558" i="11"/>
  <c r="Y1854" i="11"/>
  <c r="AO1854" i="11" s="1"/>
  <c r="AI1854" i="11"/>
  <c r="Y584" i="11"/>
  <c r="AO584" i="11" s="1"/>
  <c r="AI584" i="11"/>
  <c r="Y832" i="11"/>
  <c r="AO832" i="11" s="1"/>
  <c r="AI832" i="11"/>
  <c r="Y976" i="11"/>
  <c r="AO976" i="11" s="1"/>
  <c r="AI976" i="11"/>
  <c r="AO186" i="11"/>
  <c r="AI186" i="11"/>
  <c r="Y1410" i="11"/>
  <c r="AO1410" i="11" s="1"/>
  <c r="AI1410" i="11"/>
  <c r="Y388" i="11"/>
  <c r="AO388" i="11" s="1"/>
  <c r="AI388" i="11"/>
  <c r="Y1608" i="11"/>
  <c r="AO1608" i="11" s="1"/>
  <c r="AI1608" i="11"/>
  <c r="Y1077" i="11"/>
  <c r="AO1077" i="11" s="1"/>
  <c r="AI1077" i="11"/>
  <c r="Y1208" i="11"/>
  <c r="AO1208" i="11" s="1"/>
  <c r="AI1208" i="11"/>
  <c r="Y311" i="11"/>
  <c r="AO311" i="11" s="1"/>
  <c r="AI311" i="11"/>
  <c r="Y1886" i="11"/>
  <c r="AO1886" i="11" s="1"/>
  <c r="AI1886" i="11"/>
  <c r="Y1619" i="11"/>
  <c r="AO1619" i="11" s="1"/>
  <c r="AI1619" i="11"/>
  <c r="Y563" i="11"/>
  <c r="AO563" i="11" s="1"/>
  <c r="AI563" i="11"/>
  <c r="AO128" i="11"/>
  <c r="AI128" i="11"/>
  <c r="Y314" i="11"/>
  <c r="AO314" i="11" s="1"/>
  <c r="AI314" i="11"/>
  <c r="Y674" i="11"/>
  <c r="AO674" i="11" s="1"/>
  <c r="AI674" i="11"/>
  <c r="Y1622" i="11"/>
  <c r="AO1622" i="11" s="1"/>
  <c r="AI1622" i="11"/>
  <c r="Y517" i="11"/>
  <c r="AO517" i="11" s="1"/>
  <c r="AI517" i="11"/>
  <c r="Y1416" i="11"/>
  <c r="AO1416" i="11" s="1"/>
  <c r="AI1416" i="11"/>
  <c r="Y1949" i="11"/>
  <c r="AO1949" i="11" s="1"/>
  <c r="AI1949" i="11"/>
  <c r="Y260" i="11"/>
  <c r="AO260" i="11" s="1"/>
  <c r="AI260" i="11"/>
  <c r="Y730" i="11"/>
  <c r="AO730" i="11" s="1"/>
  <c r="AI730" i="11"/>
  <c r="Y931" i="11"/>
  <c r="AO931" i="11" s="1"/>
  <c r="AI931" i="11"/>
  <c r="AO38" i="11"/>
  <c r="AI38" i="11"/>
  <c r="Y313" i="11"/>
  <c r="AO313" i="11" s="1"/>
  <c r="AI313" i="11"/>
  <c r="Y1226" i="11"/>
  <c r="AO1226" i="11" s="1"/>
  <c r="AI1226" i="11"/>
  <c r="Y616" i="11"/>
  <c r="AO616" i="11" s="1"/>
  <c r="AI616" i="11"/>
  <c r="AO176" i="11"/>
  <c r="AI176" i="11"/>
  <c r="Y1115" i="11"/>
  <c r="AO1115" i="11" s="1"/>
  <c r="AI1115" i="11"/>
  <c r="Y1879" i="11"/>
  <c r="AO1879" i="11" s="1"/>
  <c r="AI1879" i="11"/>
  <c r="Y405" i="11"/>
  <c r="AO405" i="11" s="1"/>
  <c r="AI405" i="11"/>
  <c r="Y1916" i="11"/>
  <c r="AO1916" i="11" s="1"/>
  <c r="AI1916" i="11"/>
  <c r="Y1699" i="11"/>
  <c r="AO1699" i="11" s="1"/>
  <c r="AI1699" i="11"/>
  <c r="Y1380" i="11"/>
  <c r="AO1380" i="11" s="1"/>
  <c r="AI1380" i="11"/>
  <c r="Y1305" i="11"/>
  <c r="AO1305" i="11" s="1"/>
  <c r="AI1305" i="11"/>
  <c r="Y1506" i="11"/>
  <c r="AO1506" i="11" s="1"/>
  <c r="AI1506" i="11"/>
  <c r="Y411" i="11"/>
  <c r="AO411" i="11" s="1"/>
  <c r="AI411" i="11"/>
  <c r="Y1439" i="11"/>
  <c r="AO1439" i="11" s="1"/>
  <c r="AI1439" i="11"/>
  <c r="Y1463" i="11"/>
  <c r="AO1463" i="11" s="1"/>
  <c r="AI1463" i="11"/>
  <c r="AO125" i="11"/>
  <c r="AI125" i="11"/>
  <c r="Y424" i="11"/>
  <c r="AO424" i="11" s="1"/>
  <c r="AI424" i="11"/>
  <c r="Y462" i="11"/>
  <c r="AO462" i="11" s="1"/>
  <c r="AI462" i="11"/>
  <c r="Y1533" i="11"/>
  <c r="AO1533" i="11" s="1"/>
  <c r="AI1533" i="11"/>
  <c r="AO26" i="11"/>
  <c r="AI26" i="11"/>
  <c r="Y1865" i="11"/>
  <c r="AO1865" i="11" s="1"/>
  <c r="AI1865" i="11"/>
  <c r="Y1443" i="11"/>
  <c r="AO1443" i="11" s="1"/>
  <c r="AI1443" i="11"/>
  <c r="Y226" i="11"/>
  <c r="AO226" i="11" s="1"/>
  <c r="AI226" i="11"/>
  <c r="Y421" i="11"/>
  <c r="AO421" i="11" s="1"/>
  <c r="AI421" i="11"/>
  <c r="Y1598" i="11"/>
  <c r="AO1598" i="11" s="1"/>
  <c r="AI1598" i="11"/>
  <c r="Y1997" i="11"/>
  <c r="AO1997" i="11" s="1"/>
  <c r="AI1997" i="11"/>
  <c r="AO80" i="11"/>
  <c r="AI80" i="11"/>
  <c r="Y1163" i="11"/>
  <c r="AO1163" i="11" s="1"/>
  <c r="AI1163" i="11"/>
  <c r="Y1655" i="11"/>
  <c r="AO1655" i="11" s="1"/>
  <c r="AI1655" i="11"/>
  <c r="Y1451" i="11"/>
  <c r="AO1451" i="11" s="1"/>
  <c r="AI1451" i="11"/>
  <c r="Y449" i="11"/>
  <c r="AO449" i="11" s="1"/>
  <c r="AI449" i="11"/>
  <c r="Y921" i="11"/>
  <c r="AO921" i="11" s="1"/>
  <c r="AI921" i="11"/>
  <c r="Y979" i="11"/>
  <c r="AO979" i="11" s="1"/>
  <c r="AI979" i="11"/>
  <c r="Y1595" i="11"/>
  <c r="AO1595" i="11" s="1"/>
  <c r="AI1595" i="11"/>
  <c r="Y1051" i="11"/>
  <c r="AO1051" i="11" s="1"/>
  <c r="AI1051" i="11"/>
  <c r="Y511" i="11"/>
  <c r="AO511" i="11" s="1"/>
  <c r="AI511" i="11"/>
  <c r="Y1675" i="11"/>
  <c r="AO1675" i="11" s="1"/>
  <c r="AI1675" i="11"/>
  <c r="Y514" i="11"/>
  <c r="AO514" i="11" s="1"/>
  <c r="AI514" i="11"/>
  <c r="Y1152" i="11"/>
  <c r="AO1152" i="11" s="1"/>
  <c r="AI1152" i="11"/>
  <c r="Y695" i="11"/>
  <c r="AO695" i="11" s="1"/>
  <c r="AI695" i="11"/>
  <c r="Y1084" i="11"/>
  <c r="AO1084" i="11" s="1"/>
  <c r="AI1084" i="11"/>
  <c r="Y1250" i="11"/>
  <c r="AO1250" i="11" s="1"/>
  <c r="AI1250" i="11"/>
  <c r="Y1246" i="11"/>
  <c r="AO1246" i="11" s="1"/>
  <c r="AI1246" i="11"/>
  <c r="Y1749" i="11"/>
  <c r="AO1749" i="11" s="1"/>
  <c r="AI1749" i="11"/>
  <c r="Y1348" i="11"/>
  <c r="AO1348" i="11" s="1"/>
  <c r="AI1348" i="11"/>
  <c r="Y416" i="11"/>
  <c r="AO416" i="11" s="1"/>
  <c r="AI416" i="11"/>
  <c r="Y1713" i="11"/>
  <c r="AO1713" i="11" s="1"/>
  <c r="AI1713" i="11"/>
  <c r="Y1193" i="11"/>
  <c r="AO1193" i="11" s="1"/>
  <c r="AI1193" i="11"/>
  <c r="Y1870" i="11"/>
  <c r="AO1870" i="11" s="1"/>
  <c r="AI1870" i="11"/>
  <c r="Y1220" i="11"/>
  <c r="AO1220" i="11" s="1"/>
  <c r="AI1220" i="11"/>
  <c r="Y1764" i="11"/>
  <c r="AO1764" i="11" s="1"/>
  <c r="AI1764" i="11"/>
  <c r="AO147" i="11"/>
  <c r="AI147" i="11"/>
  <c r="Y992" i="11"/>
  <c r="AO992" i="11" s="1"/>
  <c r="AI992" i="11"/>
  <c r="Y1685" i="11"/>
  <c r="AO1685" i="11" s="1"/>
  <c r="AI1685" i="11"/>
  <c r="Y1218" i="11"/>
  <c r="AO1218" i="11" s="1"/>
  <c r="AI1218" i="11"/>
  <c r="Y1204" i="11"/>
  <c r="AO1204" i="11" s="1"/>
  <c r="AI1204" i="11"/>
  <c r="Y1588" i="11"/>
  <c r="AO1588" i="11" s="1"/>
  <c r="AI1588" i="11"/>
  <c r="Y765" i="11"/>
  <c r="AO765" i="11" s="1"/>
  <c r="AI765" i="11"/>
  <c r="Y1936" i="11"/>
  <c r="AO1936" i="11" s="1"/>
  <c r="AI1936" i="11"/>
  <c r="Y292" i="11"/>
  <c r="AO292" i="11" s="1"/>
  <c r="AI292" i="11"/>
  <c r="Y265" i="11"/>
  <c r="AO265" i="11" s="1"/>
  <c r="AI265" i="11"/>
  <c r="Y1308" i="11"/>
  <c r="AO1308" i="11" s="1"/>
  <c r="AI1308" i="11"/>
  <c r="Y1560" i="11"/>
  <c r="AO1560" i="11" s="1"/>
  <c r="AI1560" i="11"/>
  <c r="Y1065" i="11"/>
  <c r="AO1065" i="11" s="1"/>
  <c r="AI1065" i="11"/>
  <c r="Y299" i="11"/>
  <c r="AO299" i="11" s="1"/>
  <c r="AI299" i="11"/>
  <c r="Y903" i="11"/>
  <c r="AO903" i="11" s="1"/>
  <c r="AI903" i="11"/>
  <c r="Y1706" i="11"/>
  <c r="AO1706" i="11" s="1"/>
  <c r="AI1706" i="11"/>
  <c r="Y1780" i="11"/>
  <c r="AO1780" i="11" s="1"/>
  <c r="AI1780" i="11"/>
  <c r="Y535" i="11"/>
  <c r="AO535" i="11" s="1"/>
  <c r="AI535" i="11"/>
  <c r="Y988" i="11"/>
  <c r="AO988" i="11" s="1"/>
  <c r="AI988" i="11"/>
  <c r="Y480" i="11"/>
  <c r="AO480" i="11" s="1"/>
  <c r="AI480" i="11"/>
  <c r="Y1059" i="11"/>
  <c r="AO1059" i="11" s="1"/>
  <c r="AI1059" i="11"/>
  <c r="Y1142" i="11"/>
  <c r="AO1142" i="11" s="1"/>
  <c r="AI1142" i="11"/>
  <c r="Y1117" i="11"/>
  <c r="AO1117" i="11" s="1"/>
  <c r="AI1117" i="11"/>
  <c r="Y280" i="11"/>
  <c r="AO280" i="11" s="1"/>
  <c r="AI280" i="11"/>
  <c r="Y1947" i="11"/>
  <c r="AO1947" i="11" s="1"/>
  <c r="AI1947" i="11"/>
  <c r="Y642" i="11"/>
  <c r="AO642" i="11" s="1"/>
  <c r="AI642" i="11"/>
  <c r="Y1895" i="11"/>
  <c r="AO1895" i="11" s="1"/>
  <c r="AI1895" i="11"/>
  <c r="Y495" i="11"/>
  <c r="AO495" i="11" s="1"/>
  <c r="AI495" i="11"/>
  <c r="Y1894" i="11"/>
  <c r="AO1894" i="11" s="1"/>
  <c r="AI1894" i="11"/>
  <c r="Y1040" i="11"/>
  <c r="AO1040" i="11" s="1"/>
  <c r="AI1040" i="11"/>
  <c r="Y1334" i="11"/>
  <c r="AO1334" i="11" s="1"/>
  <c r="AI1334" i="11"/>
  <c r="Y1370" i="11"/>
  <c r="AO1370" i="11" s="1"/>
  <c r="AI1370" i="11"/>
  <c r="Y205" i="11"/>
  <c r="AO205" i="11" s="1"/>
  <c r="AI205" i="11"/>
  <c r="Y1423" i="11"/>
  <c r="AO1423" i="11" s="1"/>
  <c r="AI1423" i="11"/>
  <c r="Y950" i="11"/>
  <c r="AO950" i="11" s="1"/>
  <c r="AI950" i="11"/>
  <c r="AO167" i="11"/>
  <c r="AI167" i="11"/>
  <c r="Y1237" i="11"/>
  <c r="AO1237" i="11" s="1"/>
  <c r="AI1237" i="11"/>
  <c r="Y1144" i="11"/>
  <c r="AO1144" i="11" s="1"/>
  <c r="AI1144" i="11"/>
  <c r="Y1647" i="11"/>
  <c r="AO1647" i="11" s="1"/>
  <c r="AI1647" i="11"/>
  <c r="Y1725" i="11"/>
  <c r="AO1725" i="11" s="1"/>
  <c r="AI1725" i="11"/>
  <c r="Y1636" i="11"/>
  <c r="AO1636" i="11" s="1"/>
  <c r="AI1636" i="11"/>
  <c r="Y387" i="11"/>
  <c r="AO387" i="11" s="1"/>
  <c r="AI387" i="11"/>
  <c r="Y1407" i="11"/>
  <c r="AO1407" i="11" s="1"/>
  <c r="AI1407" i="11"/>
  <c r="Y1855" i="11"/>
  <c r="AO1855" i="11" s="1"/>
  <c r="AI1855" i="11"/>
  <c r="AO22" i="11"/>
  <c r="AI22" i="11"/>
  <c r="AO61" i="11"/>
  <c r="AI61" i="11"/>
  <c r="Y1538" i="11"/>
  <c r="AO1538" i="11" s="1"/>
  <c r="AI1538" i="11"/>
  <c r="Y773" i="11"/>
  <c r="AO773" i="11" s="1"/>
  <c r="AI773" i="11"/>
  <c r="AO113" i="11"/>
  <c r="AI113" i="11"/>
  <c r="Y1908" i="11"/>
  <c r="AO1908" i="11" s="1"/>
  <c r="AI1908" i="11"/>
  <c r="Y1689" i="11"/>
  <c r="AO1689" i="11" s="1"/>
  <c r="AI1689" i="11"/>
  <c r="Y372" i="11"/>
  <c r="AO372" i="11" s="1"/>
  <c r="AI372" i="11"/>
  <c r="AO166" i="11"/>
  <c r="AI166" i="11"/>
  <c r="AO131" i="11"/>
  <c r="AI131" i="11"/>
  <c r="AO72" i="11"/>
  <c r="AI72" i="11"/>
  <c r="Y301" i="11"/>
  <c r="AO301" i="11" s="1"/>
  <c r="AI301" i="11"/>
  <c r="Y1927" i="11"/>
  <c r="AO1927" i="11" s="1"/>
  <c r="AI1927" i="11"/>
  <c r="Y325" i="11"/>
  <c r="AO325" i="11" s="1"/>
  <c r="AI325" i="11"/>
  <c r="Y1750" i="11"/>
  <c r="AO1750" i="11" s="1"/>
  <c r="AI1750" i="11"/>
  <c r="Y1429" i="11"/>
  <c r="AO1429" i="11" s="1"/>
  <c r="AI1429" i="11"/>
  <c r="Y237" i="11"/>
  <c r="AO237" i="11" s="1"/>
  <c r="AI237" i="11"/>
  <c r="Y696" i="11"/>
  <c r="AO696" i="11" s="1"/>
  <c r="AI696" i="11"/>
  <c r="Y547" i="11"/>
  <c r="AO547" i="11" s="1"/>
  <c r="AI547" i="11"/>
  <c r="Y224" i="11"/>
  <c r="AO224" i="11" s="1"/>
  <c r="AI224" i="11"/>
  <c r="Y1873" i="11"/>
  <c r="AO1873" i="11" s="1"/>
  <c r="AI1873" i="11"/>
  <c r="Y867" i="11"/>
  <c r="AO867" i="11" s="1"/>
  <c r="AI867" i="11"/>
  <c r="Y1863" i="11"/>
  <c r="AO1863" i="11" s="1"/>
  <c r="AI1863" i="11"/>
  <c r="Y758" i="11"/>
  <c r="AO758" i="11" s="1"/>
  <c r="AI758" i="11"/>
  <c r="Y1805" i="11"/>
  <c r="AO1805" i="11" s="1"/>
  <c r="AI1805" i="11"/>
  <c r="Y384" i="11"/>
  <c r="AO384" i="11" s="1"/>
  <c r="AI384" i="11"/>
  <c r="AO116" i="11"/>
  <c r="AI116" i="11"/>
  <c r="Y1945" i="11"/>
  <c r="AO1945" i="11" s="1"/>
  <c r="AI1945" i="11"/>
  <c r="Y1984" i="11"/>
  <c r="AO1984" i="11" s="1"/>
  <c r="AI1984" i="11"/>
  <c r="Y813" i="11"/>
  <c r="AO813" i="11" s="1"/>
  <c r="AI813" i="11"/>
  <c r="Y766" i="11"/>
  <c r="AO766" i="11" s="1"/>
  <c r="AI766" i="11"/>
  <c r="Y2014" i="11"/>
  <c r="AO2014" i="11" s="1"/>
  <c r="AI2014" i="11"/>
  <c r="Y1983" i="11"/>
  <c r="AO1983" i="11" s="1"/>
  <c r="AI1983" i="11"/>
  <c r="Y1970" i="11"/>
  <c r="AO1970" i="11" s="1"/>
  <c r="AI1970" i="11"/>
  <c r="Y747" i="11"/>
  <c r="AO747" i="11" s="1"/>
  <c r="AI747" i="11"/>
  <c r="Y814" i="11"/>
  <c r="AO814" i="11" s="1"/>
  <c r="AI814" i="11"/>
  <c r="AO57" i="11"/>
  <c r="AI57" i="11"/>
  <c r="Y1919" i="11"/>
  <c r="AO1919" i="11" s="1"/>
  <c r="AI1919" i="11"/>
  <c r="Y2002" i="11"/>
  <c r="AO2002" i="11" s="1"/>
  <c r="AI2002" i="11"/>
  <c r="Y1623" i="11"/>
  <c r="AO1623" i="11" s="1"/>
  <c r="AI1623" i="11"/>
  <c r="Y1968" i="11"/>
  <c r="AO1968" i="11" s="1"/>
  <c r="AI1968" i="11"/>
  <c r="Y983" i="11"/>
  <c r="AO983" i="11" s="1"/>
  <c r="AI983" i="11"/>
  <c r="Y1746" i="11"/>
  <c r="AO1746" i="11" s="1"/>
  <c r="AI1746" i="11"/>
  <c r="AO24" i="11"/>
  <c r="AI24" i="11"/>
  <c r="Y590" i="11"/>
  <c r="AO590" i="11" s="1"/>
  <c r="AI590" i="11"/>
  <c r="Y916" i="11"/>
  <c r="AO916" i="11" s="1"/>
  <c r="AI916" i="11"/>
  <c r="Y1417" i="11"/>
  <c r="AO1417" i="11" s="1"/>
  <c r="AI1417" i="11"/>
  <c r="Y1772" i="11"/>
  <c r="AO1772" i="11" s="1"/>
  <c r="AI1772" i="11"/>
  <c r="Y711" i="11"/>
  <c r="AO711" i="11" s="1"/>
  <c r="AI711" i="11"/>
  <c r="Y1058" i="11"/>
  <c r="AO1058" i="11" s="1"/>
  <c r="AI1058" i="11"/>
  <c r="Y669" i="11"/>
  <c r="AO669" i="11" s="1"/>
  <c r="AI669" i="11"/>
  <c r="Y1580" i="11"/>
  <c r="AO1580" i="11" s="1"/>
  <c r="AI1580" i="11"/>
  <c r="Y1099" i="11"/>
  <c r="AO1099" i="11" s="1"/>
  <c r="AI1099" i="11"/>
  <c r="Y1631" i="11"/>
  <c r="AO1631" i="11" s="1"/>
  <c r="AI1631" i="11"/>
  <c r="Y1475" i="11"/>
  <c r="AO1475" i="11" s="1"/>
  <c r="AI1475" i="11"/>
  <c r="Y619" i="11"/>
  <c r="AO619" i="11" s="1"/>
  <c r="AI619" i="11"/>
  <c r="Y1145" i="11"/>
  <c r="AO1145" i="11" s="1"/>
  <c r="AI1145" i="11"/>
  <c r="AO83" i="11"/>
  <c r="AI83" i="11"/>
  <c r="Y1751" i="11"/>
  <c r="AO1751" i="11" s="1"/>
  <c r="AI1751" i="11"/>
  <c r="Y1712" i="11"/>
  <c r="AO1712" i="11" s="1"/>
  <c r="AI1712" i="11"/>
  <c r="Y1156" i="11"/>
  <c r="AO1156" i="11" s="1"/>
  <c r="AI1156" i="11"/>
  <c r="Y1375" i="11"/>
  <c r="AO1375" i="11" s="1"/>
  <c r="AI1375" i="11"/>
  <c r="AO188" i="11"/>
  <c r="AI188" i="11"/>
  <c r="AO66" i="11"/>
  <c r="AI66" i="11"/>
  <c r="Y1735" i="11"/>
  <c r="AO1735" i="11" s="1"/>
  <c r="AI1735" i="11"/>
  <c r="Y1762" i="11"/>
  <c r="AO1762" i="11" s="1"/>
  <c r="AI1762" i="11"/>
  <c r="Y1650" i="11"/>
  <c r="AO1650" i="11" s="1"/>
  <c r="AI1650" i="11"/>
  <c r="Y572" i="11"/>
  <c r="AO572" i="11" s="1"/>
  <c r="AI572" i="11"/>
  <c r="Y322" i="11"/>
  <c r="AO322" i="11" s="1"/>
  <c r="AI322" i="11"/>
  <c r="Y1641" i="11"/>
  <c r="AO1641" i="11" s="1"/>
  <c r="AI1641" i="11"/>
  <c r="Y1535" i="11"/>
  <c r="AO1535" i="11" s="1"/>
  <c r="AI1535" i="11"/>
  <c r="Y733" i="11"/>
  <c r="AO733" i="11" s="1"/>
  <c r="AI733" i="11"/>
  <c r="AO145" i="11"/>
  <c r="AI145" i="11"/>
  <c r="Y692" i="11"/>
  <c r="AO692" i="11" s="1"/>
  <c r="AI692" i="11"/>
  <c r="Y1810" i="11"/>
  <c r="AO1810" i="11" s="1"/>
  <c r="AI1810" i="11"/>
  <c r="Y1663" i="11"/>
  <c r="AO1663" i="11" s="1"/>
  <c r="AI1663" i="11"/>
  <c r="Y1409" i="11"/>
  <c r="AO1409" i="11" s="1"/>
  <c r="AI1409" i="11"/>
  <c r="Y885" i="11"/>
  <c r="AO885" i="11" s="1"/>
  <c r="AI885" i="11"/>
  <c r="AO35" i="11"/>
  <c r="AI35" i="11"/>
  <c r="Y708" i="11"/>
  <c r="AO708" i="11" s="1"/>
  <c r="AI708" i="11"/>
  <c r="Y445" i="11"/>
  <c r="AO445" i="11" s="1"/>
  <c r="AI445" i="11"/>
  <c r="Y999" i="11"/>
  <c r="AO999" i="11" s="1"/>
  <c r="AI999" i="11"/>
  <c r="Y699" i="11"/>
  <c r="AO699" i="11" s="1"/>
  <c r="AI699" i="11"/>
  <c r="Y706" i="11"/>
  <c r="AO706" i="11" s="1"/>
  <c r="AI706" i="11"/>
  <c r="Y659" i="11"/>
  <c r="AO659" i="11" s="1"/>
  <c r="AI659" i="11"/>
  <c r="Y1958" i="11"/>
  <c r="AO1958" i="11" s="1"/>
  <c r="AI1958" i="11"/>
  <c r="AO180" i="11"/>
  <c r="AI180" i="11"/>
  <c r="Y1261" i="11"/>
  <c r="AO1261" i="11" s="1"/>
  <c r="AI1261" i="11"/>
  <c r="Y963" i="11"/>
  <c r="AO963" i="11" s="1"/>
  <c r="AI963" i="11"/>
  <c r="Y658" i="11"/>
  <c r="AO658" i="11" s="1"/>
  <c r="AI658" i="11"/>
  <c r="Y809" i="11"/>
  <c r="AO809" i="11" s="1"/>
  <c r="AI809" i="11"/>
  <c r="Y351" i="11"/>
  <c r="AO351" i="11" s="1"/>
  <c r="AI351" i="11"/>
  <c r="Y223" i="11"/>
  <c r="AO223" i="11" s="1"/>
  <c r="AI223" i="11"/>
  <c r="Y1231" i="11"/>
  <c r="AO1231" i="11" s="1"/>
  <c r="AI1231" i="11"/>
  <c r="Y774" i="11"/>
  <c r="AO774" i="11" s="1"/>
  <c r="AI774" i="11"/>
  <c r="Y1328" i="11"/>
  <c r="AO1328" i="11" s="1"/>
  <c r="AI1328" i="11"/>
  <c r="Y1929" i="11"/>
  <c r="AO1929" i="11" s="1"/>
  <c r="AI1929" i="11"/>
  <c r="Y1507" i="11"/>
  <c r="AO1507" i="11" s="1"/>
  <c r="AI1507" i="11"/>
  <c r="Y246" i="11"/>
  <c r="AO246" i="11" s="1"/>
  <c r="AI246" i="11"/>
  <c r="Y1722" i="11"/>
  <c r="AO1722" i="11" s="1"/>
  <c r="AI1722" i="11"/>
  <c r="Y496" i="11"/>
  <c r="AO496" i="11" s="1"/>
  <c r="AI496" i="11"/>
  <c r="Y834" i="11"/>
  <c r="AO834" i="11" s="1"/>
  <c r="AI834" i="11"/>
  <c r="Y1272" i="11"/>
  <c r="AO1272" i="11" s="1"/>
  <c r="AI1272" i="11"/>
  <c r="Y670" i="11"/>
  <c r="AO670" i="11" s="1"/>
  <c r="AI670" i="11"/>
  <c r="Y883" i="11"/>
  <c r="AO883" i="11" s="1"/>
  <c r="AI883" i="11"/>
  <c r="Y776" i="11"/>
  <c r="AO776" i="11" s="1"/>
  <c r="AI776" i="11"/>
  <c r="Y1165" i="11"/>
  <c r="AO1165" i="11" s="1"/>
  <c r="AI1165" i="11"/>
  <c r="Y803" i="11"/>
  <c r="AO803" i="11" s="1"/>
  <c r="AI803" i="11"/>
  <c r="Y340" i="11"/>
  <c r="AO340" i="11" s="1"/>
  <c r="AI340" i="11"/>
  <c r="Y1361" i="11"/>
  <c r="AO1361" i="11" s="1"/>
  <c r="AI1361" i="11"/>
  <c r="Y880" i="11"/>
  <c r="AO880" i="11" s="1"/>
  <c r="AI880" i="11"/>
  <c r="Y1658" i="11"/>
  <c r="AO1658" i="11" s="1"/>
  <c r="AI1658" i="11"/>
  <c r="Y212" i="11"/>
  <c r="AO212" i="11" s="1"/>
  <c r="AI212" i="11"/>
  <c r="Y881" i="11"/>
  <c r="AO881" i="11" s="1"/>
  <c r="AI881" i="11"/>
  <c r="Y1775" i="11"/>
  <c r="AO1775" i="11" s="1"/>
  <c r="AI1775" i="11"/>
  <c r="Y1276" i="11"/>
  <c r="AO1276" i="11" s="1"/>
  <c r="AI1276" i="11"/>
  <c r="Y1177" i="11"/>
  <c r="AO1177" i="11" s="1"/>
  <c r="AI1177" i="11"/>
  <c r="Y1732" i="11"/>
  <c r="AO1732" i="11" s="1"/>
  <c r="AI1732" i="11"/>
  <c r="Y1288" i="11"/>
  <c r="AO1288" i="11" s="1"/>
  <c r="AI1288" i="11"/>
  <c r="Y1885" i="11"/>
  <c r="AO1885" i="11" s="1"/>
  <c r="AI1885" i="11"/>
  <c r="Y318" i="11"/>
  <c r="AO318" i="11" s="1"/>
  <c r="AI318" i="11"/>
  <c r="Y1235" i="11"/>
  <c r="AO1235" i="11" s="1"/>
  <c r="AI1235" i="11"/>
  <c r="Y576" i="11"/>
  <c r="AO576" i="11" s="1"/>
  <c r="AI576" i="11"/>
  <c r="Y1292" i="11"/>
  <c r="AO1292" i="11" s="1"/>
  <c r="AI1292" i="11"/>
  <c r="Y1138" i="11"/>
  <c r="AO1138" i="11" s="1"/>
  <c r="AI1138" i="11"/>
  <c r="Y1492" i="11"/>
  <c r="AO1492" i="11" s="1"/>
  <c r="AI1492" i="11"/>
  <c r="Y1617" i="11"/>
  <c r="AO1617" i="11" s="1"/>
  <c r="AI1617" i="11"/>
  <c r="Y717" i="11"/>
  <c r="AO717" i="11" s="1"/>
  <c r="AI717" i="11"/>
  <c r="Y455" i="11"/>
  <c r="AO455" i="11" s="1"/>
  <c r="AI455" i="11"/>
  <c r="Y1119" i="11"/>
  <c r="AO1119" i="11" s="1"/>
  <c r="AI1119" i="11"/>
  <c r="Y960" i="11"/>
  <c r="AO960" i="11" s="1"/>
  <c r="AI960" i="11"/>
  <c r="Y1789" i="11"/>
  <c r="AO1789" i="11" s="1"/>
  <c r="AI1789" i="11"/>
  <c r="Y1562" i="11"/>
  <c r="AO1562" i="11" s="1"/>
  <c r="AI1562" i="11"/>
  <c r="Y1567" i="11"/>
  <c r="AO1567" i="11" s="1"/>
  <c r="AI1567" i="11"/>
  <c r="Y1251" i="11"/>
  <c r="AO1251" i="11" s="1"/>
  <c r="AI1251" i="11"/>
  <c r="Y1664" i="11"/>
  <c r="AO1664" i="11" s="1"/>
  <c r="AI1664" i="11"/>
  <c r="Y1333" i="11"/>
  <c r="AO1333" i="11" s="1"/>
  <c r="AI1333" i="11"/>
  <c r="Y1083" i="11"/>
  <c r="AO1083" i="11" s="1"/>
  <c r="AI1083" i="11"/>
  <c r="Y201" i="11"/>
  <c r="AO201" i="11" s="1"/>
  <c r="AI201" i="11"/>
  <c r="Y1343" i="11"/>
  <c r="AO1343" i="11" s="1"/>
  <c r="AI1343" i="11"/>
  <c r="Y436" i="11"/>
  <c r="AO436" i="11" s="1"/>
  <c r="AI436" i="11"/>
  <c r="Y1100" i="11"/>
  <c r="AO1100" i="11" s="1"/>
  <c r="AI1100" i="11"/>
  <c r="AO155" i="11"/>
  <c r="AI155" i="11"/>
  <c r="Y1494" i="11"/>
  <c r="AO1494" i="11" s="1"/>
  <c r="AI1494" i="11"/>
  <c r="Y419" i="11"/>
  <c r="AO419" i="11" s="1"/>
  <c r="AI419" i="11"/>
  <c r="Y985" i="11"/>
  <c r="AO985" i="11" s="1"/>
  <c r="AI985" i="11"/>
  <c r="Y1906" i="11"/>
  <c r="AO1906" i="11" s="1"/>
  <c r="AI1906" i="11"/>
  <c r="Y368" i="11"/>
  <c r="AO368" i="11" s="1"/>
  <c r="AI368" i="11"/>
  <c r="Y1676" i="11"/>
  <c r="AO1676" i="11" s="1"/>
  <c r="AI1676" i="11"/>
  <c r="Y1591" i="11"/>
  <c r="AO1591" i="11" s="1"/>
  <c r="AI1591" i="11"/>
  <c r="Y293" i="11"/>
  <c r="AO293" i="11" s="1"/>
  <c r="AI293" i="11"/>
  <c r="Y266" i="11"/>
  <c r="AO266" i="11" s="1"/>
  <c r="AI266" i="11"/>
  <c r="Y521" i="11"/>
  <c r="AO521" i="11" s="1"/>
  <c r="AI521" i="11"/>
  <c r="Y959" i="11"/>
  <c r="AO959" i="11" s="1"/>
  <c r="AI959" i="11"/>
  <c r="Y1269" i="11"/>
  <c r="AO1269" i="11" s="1"/>
  <c r="AI1269" i="11"/>
  <c r="Y1024" i="11"/>
  <c r="AO1024" i="11" s="1"/>
  <c r="AI1024" i="11"/>
  <c r="AO107" i="11"/>
  <c r="AI107" i="11"/>
  <c r="Y1899" i="11"/>
  <c r="AO1899" i="11" s="1"/>
  <c r="AI1899" i="11"/>
  <c r="Y1414" i="11"/>
  <c r="AO1414" i="11" s="1"/>
  <c r="AI1414" i="11"/>
  <c r="Y385" i="11"/>
  <c r="AO385" i="11" s="1"/>
  <c r="AI385" i="11"/>
  <c r="Y1889" i="11"/>
  <c r="AO1889" i="11" s="1"/>
  <c r="AI1889" i="11"/>
  <c r="Y652" i="11"/>
  <c r="AO652" i="11" s="1"/>
  <c r="AI652" i="11"/>
  <c r="Y2009" i="11"/>
  <c r="AO2009" i="11" s="1"/>
  <c r="AI2009" i="11"/>
  <c r="Y943" i="11"/>
  <c r="AO943" i="11" s="1"/>
  <c r="AI943" i="11"/>
  <c r="Y635" i="11"/>
  <c r="AO635" i="11" s="1"/>
  <c r="AI635" i="11"/>
  <c r="Y955" i="11"/>
  <c r="AO955" i="11" s="1"/>
  <c r="AI955" i="11"/>
  <c r="Y1449" i="11"/>
  <c r="AO1449" i="11" s="1"/>
  <c r="AI1449" i="11"/>
  <c r="Y1585" i="11"/>
  <c r="AO1585" i="11" s="1"/>
  <c r="AI1585" i="11"/>
  <c r="Y1497" i="11"/>
  <c r="AO1497" i="11" s="1"/>
  <c r="AI1497" i="11"/>
  <c r="Y893" i="11"/>
  <c r="AO893" i="11" s="1"/>
  <c r="AI893" i="11"/>
  <c r="Y1715" i="11"/>
  <c r="AO1715" i="11" s="1"/>
  <c r="AI1715" i="11"/>
  <c r="Y666" i="11"/>
  <c r="AO666" i="11" s="1"/>
  <c r="AI666" i="11"/>
  <c r="Y1419" i="11"/>
  <c r="AO1419" i="11" s="1"/>
  <c r="AI1419" i="11"/>
  <c r="Y343" i="11"/>
  <c r="AO343" i="11" s="1"/>
  <c r="AI343" i="11"/>
  <c r="Y794" i="11"/>
  <c r="AO794" i="11" s="1"/>
  <c r="AI794" i="11"/>
  <c r="Y790" i="11"/>
  <c r="AO790" i="11" s="1"/>
  <c r="AI790" i="11"/>
  <c r="Y1490" i="11"/>
  <c r="AO1490" i="11" s="1"/>
  <c r="AI1490" i="11"/>
  <c r="Y289" i="11"/>
  <c r="AO289" i="11" s="1"/>
  <c r="AI289" i="11"/>
  <c r="Y2003" i="11"/>
  <c r="AO2003" i="11" s="1"/>
  <c r="AI2003" i="11"/>
  <c r="Y705" i="11"/>
  <c r="AO705" i="11" s="1"/>
  <c r="AI705" i="11"/>
  <c r="AO97" i="11"/>
  <c r="AI97" i="11"/>
  <c r="Y471" i="11"/>
  <c r="AO471" i="11" s="1"/>
  <c r="AI471" i="11"/>
  <c r="AO75" i="11"/>
  <c r="AI75" i="11"/>
  <c r="Y1625" i="11"/>
  <c r="AO1625" i="11" s="1"/>
  <c r="AI1625" i="11"/>
  <c r="Y527" i="11"/>
  <c r="AO527" i="11" s="1"/>
  <c r="AI527" i="11"/>
  <c r="Y714" i="11"/>
  <c r="AO714" i="11" s="1"/>
  <c r="AI714" i="11"/>
  <c r="Y204" i="11"/>
  <c r="AO204" i="11" s="1"/>
  <c r="AI204" i="11"/>
  <c r="Y1257" i="11"/>
  <c r="AO1257" i="11" s="1"/>
  <c r="AI1257" i="11"/>
  <c r="AO158" i="11"/>
  <c r="AI158" i="11"/>
  <c r="Y1653" i="11"/>
  <c r="AO1653" i="11" s="1"/>
  <c r="AI1653" i="11"/>
  <c r="AO103" i="11"/>
  <c r="AI103" i="11"/>
  <c r="Y232" i="11"/>
  <c r="AO232" i="11" s="1"/>
  <c r="AI232" i="11"/>
  <c r="Y634" i="11"/>
  <c r="AO634" i="11" s="1"/>
  <c r="AI634" i="11"/>
  <c r="Y1672" i="11"/>
  <c r="AO1672" i="11" s="1"/>
  <c r="AI1672" i="11"/>
  <c r="Y490" i="11"/>
  <c r="AO490" i="11" s="1"/>
  <c r="AI490" i="11"/>
  <c r="Y1306" i="11"/>
  <c r="AO1306" i="11" s="1"/>
  <c r="AI1306" i="11"/>
  <c r="Y1877" i="11"/>
  <c r="AO1877" i="11" s="1"/>
  <c r="AI1877" i="11"/>
  <c r="Y470" i="11"/>
  <c r="AO470" i="11" s="1"/>
  <c r="AI470" i="11"/>
  <c r="Y1714" i="11"/>
  <c r="AO1714" i="11" s="1"/>
  <c r="AI1714" i="11"/>
  <c r="Y1339" i="11"/>
  <c r="AO1339" i="11" s="1"/>
  <c r="AI1339" i="11"/>
  <c r="Y660" i="11"/>
  <c r="AO660" i="11" s="1"/>
  <c r="AI660" i="11"/>
  <c r="Y1324" i="11"/>
  <c r="AO1324" i="11" s="1"/>
  <c r="AI1324" i="11"/>
  <c r="Y1413" i="11"/>
  <c r="AO1413" i="11" s="1"/>
  <c r="AI1413" i="11"/>
  <c r="Y1498" i="11"/>
  <c r="AO1498" i="11" s="1"/>
  <c r="AI1498" i="11"/>
  <c r="Y395" i="11"/>
  <c r="AO395" i="11" s="1"/>
  <c r="AI395" i="11"/>
  <c r="Y887" i="11"/>
  <c r="AO887" i="11" s="1"/>
  <c r="AI887" i="11"/>
  <c r="Y1966" i="11"/>
  <c r="AO1966" i="11" s="1"/>
  <c r="AI1966" i="11"/>
  <c r="Y308" i="11"/>
  <c r="AO308" i="11" s="1"/>
  <c r="AI308" i="11"/>
  <c r="Y277" i="11"/>
  <c r="AO277" i="11" s="1"/>
  <c r="AI277" i="11"/>
  <c r="Y817" i="11"/>
  <c r="AO817" i="11" s="1"/>
  <c r="AI817" i="11"/>
  <c r="Y1851" i="11"/>
  <c r="AO1851" i="11" s="1"/>
  <c r="AI1851" i="11"/>
  <c r="Y435" i="11"/>
  <c r="AO435" i="11" s="1"/>
  <c r="AI435" i="11"/>
  <c r="Y240" i="11"/>
  <c r="AO240" i="11" s="1"/>
  <c r="AI240" i="11"/>
  <c r="Y302" i="11"/>
  <c r="AO302" i="11" s="1"/>
  <c r="AI302" i="11"/>
  <c r="Y709" i="11"/>
  <c r="AO709" i="11" s="1"/>
  <c r="AI709" i="11"/>
  <c r="Y1168" i="11"/>
  <c r="AO1168" i="11" s="1"/>
  <c r="AI1168" i="11"/>
  <c r="Y1358" i="11"/>
  <c r="AO1358" i="11" s="1"/>
  <c r="AI1358" i="11"/>
  <c r="Y1709" i="11"/>
  <c r="AO1709" i="11" s="1"/>
  <c r="AI1709" i="11"/>
  <c r="Y977" i="11"/>
  <c r="AO977" i="11" s="1"/>
  <c r="AI977" i="11"/>
  <c r="Y1476" i="11"/>
  <c r="AO1476" i="11" s="1"/>
  <c r="AI1476" i="11"/>
  <c r="Y348" i="11"/>
  <c r="AO348" i="11" s="1"/>
  <c r="AI348" i="11"/>
  <c r="Y598" i="11"/>
  <c r="AO598" i="11" s="1"/>
  <c r="AI598" i="11"/>
  <c r="Y1900" i="11"/>
  <c r="AO1900" i="11" s="1"/>
  <c r="AI1900" i="11"/>
  <c r="Y602" i="11"/>
  <c r="AO602" i="11" s="1"/>
  <c r="AI602" i="11"/>
  <c r="Y1171" i="11"/>
  <c r="AO1171" i="11" s="1"/>
  <c r="AI1171" i="11"/>
  <c r="Y980" i="11"/>
  <c r="AO980" i="11" s="1"/>
  <c r="AI980" i="11"/>
  <c r="Y1485" i="11"/>
  <c r="AO1485" i="11" s="1"/>
  <c r="AI1485" i="11"/>
  <c r="Y1565" i="11"/>
  <c r="AO1565" i="11" s="1"/>
  <c r="AI1565" i="11"/>
  <c r="Y1319" i="11"/>
  <c r="AO1319" i="11" s="1"/>
  <c r="AI1319" i="11"/>
  <c r="Y1893" i="11"/>
  <c r="AO1893" i="11" s="1"/>
  <c r="AI1893" i="11"/>
  <c r="Y987" i="11"/>
  <c r="AO987" i="11" s="1"/>
  <c r="AI987" i="11"/>
  <c r="Y491" i="11"/>
  <c r="AO491" i="11" s="1"/>
  <c r="AI491" i="11"/>
  <c r="Y984" i="11"/>
  <c r="AO984" i="11" s="1"/>
  <c r="AI984" i="11"/>
  <c r="Y989" i="11"/>
  <c r="AO989" i="11" s="1"/>
  <c r="AI989" i="11"/>
  <c r="Y1122" i="11"/>
  <c r="AO1122" i="11" s="1"/>
  <c r="AI1122" i="11"/>
  <c r="Y1858" i="11"/>
  <c r="AO1858" i="11" s="1"/>
  <c r="AI1858" i="11"/>
  <c r="Y636" i="11"/>
  <c r="AO636" i="11" s="1"/>
  <c r="AI636" i="11"/>
  <c r="Y278" i="11"/>
  <c r="AO278" i="11" s="1"/>
  <c r="AI278" i="11"/>
  <c r="Y1009" i="11"/>
  <c r="AO1009" i="11" s="1"/>
  <c r="AI1009" i="11"/>
  <c r="Y752" i="11"/>
  <c r="AO752" i="11" s="1"/>
  <c r="AI752" i="11"/>
  <c r="Y543" i="11"/>
  <c r="AO543" i="11" s="1"/>
  <c r="AI543" i="11"/>
  <c r="Y1003" i="11"/>
  <c r="AO1003" i="11" s="1"/>
  <c r="AI1003" i="11"/>
  <c r="Y869" i="11"/>
  <c r="AO869" i="11" s="1"/>
  <c r="AI869" i="11"/>
  <c r="Y1252" i="11"/>
  <c r="AO1252" i="11" s="1"/>
  <c r="AI1252" i="11"/>
  <c r="Y218" i="11"/>
  <c r="AO218" i="11" s="1"/>
  <c r="AI218" i="11"/>
  <c r="Y247" i="11"/>
  <c r="AO247" i="11" s="1"/>
  <c r="AI247" i="11"/>
  <c r="Y1756" i="11"/>
  <c r="AO1756" i="11" s="1"/>
  <c r="AI1756" i="11"/>
  <c r="Y303" i="11"/>
  <c r="AO303" i="11" s="1"/>
  <c r="AI303" i="11"/>
  <c r="AO27" i="11"/>
  <c r="AI27" i="11"/>
  <c r="Y1548" i="11"/>
  <c r="AO1548" i="11" s="1"/>
  <c r="AI1548" i="11"/>
  <c r="Y441" i="11"/>
  <c r="AO441" i="11" s="1"/>
  <c r="AI441" i="11"/>
  <c r="AO189" i="11"/>
  <c r="AI189" i="11"/>
  <c r="Y1278" i="11"/>
  <c r="AO1278" i="11" s="1"/>
  <c r="AI1278" i="11"/>
  <c r="Y798" i="11"/>
  <c r="AO798" i="11" s="1"/>
  <c r="AI798" i="11"/>
  <c r="Y1546" i="11"/>
  <c r="AO1546" i="11" s="1"/>
  <c r="AI1546" i="11"/>
  <c r="Y1327" i="11"/>
  <c r="AO1327" i="11" s="1"/>
  <c r="AI1327" i="11"/>
  <c r="Y603" i="11"/>
  <c r="AO603" i="11" s="1"/>
  <c r="AI603" i="11"/>
  <c r="Y1758" i="11"/>
  <c r="AO1758" i="11" s="1"/>
  <c r="AI1758" i="11"/>
  <c r="Y657" i="11"/>
  <c r="AO657" i="11" s="1"/>
  <c r="AI657" i="11"/>
  <c r="Y287" i="11"/>
  <c r="AO287" i="11" s="1"/>
  <c r="AI287" i="11"/>
  <c r="Y1520" i="11"/>
  <c r="AO1520" i="11" s="1"/>
  <c r="AI1520" i="11"/>
  <c r="Y871" i="11"/>
  <c r="AO871" i="11" s="1"/>
  <c r="AI871" i="11"/>
  <c r="Y852" i="11"/>
  <c r="AO852" i="11" s="1"/>
  <c r="AI852" i="11"/>
  <c r="Y647" i="11"/>
  <c r="AO647" i="11" s="1"/>
  <c r="AI647" i="11"/>
  <c r="Y1037" i="11"/>
  <c r="AO1037" i="11" s="1"/>
  <c r="AI1037" i="11"/>
  <c r="Y1113" i="11"/>
  <c r="AO1113" i="11" s="1"/>
  <c r="AI1113" i="11"/>
  <c r="Y935" i="11"/>
  <c r="AO935" i="11" s="1"/>
  <c r="AI935" i="11"/>
  <c r="Y1501" i="11"/>
  <c r="AO1501" i="11" s="1"/>
  <c r="AI1501" i="11"/>
  <c r="Y958" i="11"/>
  <c r="AO958" i="11" s="1"/>
  <c r="AI958" i="11"/>
  <c r="Y422" i="11"/>
  <c r="AO422" i="11" s="1"/>
  <c r="AI422" i="11"/>
  <c r="Y1041" i="11"/>
  <c r="AO1041" i="11" s="1"/>
  <c r="AI1041" i="11"/>
  <c r="Y1657" i="11"/>
  <c r="AO1657" i="11" s="1"/>
  <c r="AI1657" i="11"/>
  <c r="Y1359" i="11"/>
  <c r="AO1359" i="11" s="1"/>
  <c r="AI1359" i="11"/>
  <c r="Y1790" i="11"/>
  <c r="AO1790" i="11" s="1"/>
  <c r="AI1790" i="11"/>
  <c r="Y1064" i="11"/>
  <c r="AO1064" i="11" s="1"/>
  <c r="AI1064" i="11"/>
  <c r="Y1192" i="11"/>
  <c r="AO1192" i="11" s="1"/>
  <c r="AI1192" i="11"/>
  <c r="AO102" i="11"/>
  <c r="AI102" i="11"/>
  <c r="Y328" i="11"/>
  <c r="AO328" i="11" s="1"/>
  <c r="AI328" i="11"/>
  <c r="Y1554" i="11"/>
  <c r="AO1554" i="11" s="1"/>
  <c r="AI1554" i="11"/>
  <c r="Y745" i="11"/>
  <c r="AO745" i="11" s="1"/>
  <c r="AI745" i="11"/>
  <c r="Y1372" i="11"/>
  <c r="AO1372" i="11" s="1"/>
  <c r="AI1372" i="11"/>
  <c r="Y1005" i="11"/>
  <c r="AO1005" i="11" s="1"/>
  <c r="AI1005" i="11"/>
  <c r="Y554" i="11"/>
  <c r="AO554" i="11" s="1"/>
  <c r="AI554" i="11"/>
  <c r="Y1600" i="11"/>
  <c r="AO1600" i="11" s="1"/>
  <c r="AI1600" i="11"/>
  <c r="Y1180" i="11"/>
  <c r="AO1180" i="11" s="1"/>
  <c r="AI1180" i="11"/>
  <c r="Y352" i="11"/>
  <c r="AO352" i="11" s="1"/>
  <c r="AI352" i="11"/>
  <c r="Y345" i="11"/>
  <c r="AO345" i="11" s="1"/>
  <c r="AI345" i="11"/>
  <c r="Y1573" i="11"/>
  <c r="AO1573" i="11" s="1"/>
  <c r="AI1573" i="11"/>
  <c r="Y312" i="11"/>
  <c r="AO312" i="11" s="1"/>
  <c r="AI312" i="11"/>
  <c r="Y1061" i="11"/>
  <c r="AO1061" i="11" s="1"/>
  <c r="AI1061" i="11"/>
  <c r="AO154" i="11"/>
  <c r="AI154" i="11"/>
  <c r="Y1695" i="11"/>
  <c r="AO1695" i="11" s="1"/>
  <c r="AI1695" i="11"/>
  <c r="Y1277" i="11"/>
  <c r="AO1277" i="11" s="1"/>
  <c r="AI1277" i="11"/>
  <c r="Y1295" i="11"/>
  <c r="AO1295" i="11" s="1"/>
  <c r="AI1295" i="11"/>
  <c r="Y509" i="11"/>
  <c r="AO509" i="11" s="1"/>
  <c r="AI509" i="11"/>
  <c r="Y964" i="11"/>
  <c r="AO964" i="11" s="1"/>
  <c r="AI964" i="11"/>
  <c r="Y1446" i="11"/>
  <c r="AO1446" i="11" s="1"/>
  <c r="AI1446" i="11"/>
  <c r="Y1763" i="11"/>
  <c r="AO1763" i="11" s="1"/>
  <c r="AI1763" i="11"/>
  <c r="AO69" i="11"/>
  <c r="AI69" i="11"/>
  <c r="Y2008" i="11"/>
  <c r="AO2008" i="11" s="1"/>
  <c r="AI2008" i="11"/>
  <c r="Y956" i="11"/>
  <c r="AO956" i="11" s="1"/>
  <c r="AI956" i="11"/>
  <c r="Y1680" i="11"/>
  <c r="AO1680" i="11" s="1"/>
  <c r="AI1680" i="11"/>
  <c r="Y1045" i="11"/>
  <c r="AO1045" i="11" s="1"/>
  <c r="AI1045" i="11"/>
  <c r="Y1376" i="11"/>
  <c r="AO1376" i="11" s="1"/>
  <c r="AI1376" i="11"/>
  <c r="Y261" i="11"/>
  <c r="AO261" i="11" s="1"/>
  <c r="AI261" i="11"/>
  <c r="Y338" i="11"/>
  <c r="AO338" i="11" s="1"/>
  <c r="AI338" i="11"/>
  <c r="Y1303" i="11"/>
  <c r="AO1303" i="11" s="1"/>
  <c r="AI1303" i="11"/>
  <c r="Y442" i="11"/>
  <c r="AO442" i="11" s="1"/>
  <c r="AI442" i="11"/>
  <c r="Y453" i="11"/>
  <c r="AO453" i="11" s="1"/>
  <c r="AI453" i="11"/>
  <c r="Y229" i="11"/>
  <c r="AO229" i="11" s="1"/>
  <c r="AI229" i="11"/>
  <c r="Y868" i="11"/>
  <c r="AO868" i="11" s="1"/>
  <c r="AI868" i="11"/>
  <c r="Y484" i="11"/>
  <c r="AO484" i="11" s="1"/>
  <c r="AI484" i="11"/>
  <c r="Y420" i="11"/>
  <c r="AO420" i="11" s="1"/>
  <c r="AI420" i="11"/>
  <c r="Y1846" i="11"/>
  <c r="AO1846" i="11" s="1"/>
  <c r="AI1846" i="11"/>
  <c r="Y1195" i="11"/>
  <c r="AO1195" i="11" s="1"/>
  <c r="AI1195" i="11"/>
  <c r="Y655" i="11"/>
  <c r="AO655" i="11" s="1"/>
  <c r="AI655" i="11"/>
  <c r="Y2015" i="11"/>
  <c r="AO2015" i="11" s="1"/>
  <c r="AI2015" i="11"/>
  <c r="Y316" i="11"/>
  <c r="AO316" i="11" s="1"/>
  <c r="AI316" i="11"/>
  <c r="Y889" i="11"/>
  <c r="AO889" i="11" s="1"/>
  <c r="AI889" i="11"/>
  <c r="Y1148" i="11"/>
  <c r="AO1148" i="11" s="1"/>
  <c r="AI1148" i="11"/>
  <c r="AO174" i="11"/>
  <c r="AI174" i="11"/>
  <c r="Y1586" i="11"/>
  <c r="AO1586" i="11" s="1"/>
  <c r="AI1586" i="11"/>
  <c r="Y1682" i="11"/>
  <c r="AO1682" i="11" s="1"/>
  <c r="AI1682" i="11"/>
  <c r="Y1411" i="11"/>
  <c r="AO1411" i="11" s="1"/>
  <c r="AI1411" i="11"/>
  <c r="Y1268" i="11"/>
  <c r="AO1268" i="11" s="1"/>
  <c r="AI1268" i="11"/>
  <c r="Y200" i="11"/>
  <c r="AO200" i="11" s="1"/>
  <c r="AI200" i="11"/>
  <c r="Y397" i="11"/>
  <c r="AO397" i="11" s="1"/>
  <c r="AI397" i="11"/>
  <c r="Y1980" i="11"/>
  <c r="AO1980" i="11" s="1"/>
  <c r="AI1980" i="11"/>
  <c r="Y1707" i="11"/>
  <c r="AO1707" i="11" s="1"/>
  <c r="AI1707" i="11"/>
  <c r="Y1799" i="11"/>
  <c r="AO1799" i="11" s="1"/>
  <c r="AI1799" i="11"/>
  <c r="Y990" i="11"/>
  <c r="AO990" i="11" s="1"/>
  <c r="AI990" i="11"/>
  <c r="Y1500" i="11"/>
  <c r="AO1500" i="11" s="1"/>
  <c r="AI1500" i="11"/>
  <c r="Y1253" i="11"/>
  <c r="AO1253" i="11" s="1"/>
  <c r="AI1253" i="11"/>
  <c r="Y1364" i="11"/>
  <c r="AO1364" i="11" s="1"/>
  <c r="AI1364" i="11"/>
  <c r="Y1866" i="11"/>
  <c r="AO1866" i="11" s="1"/>
  <c r="AI1866" i="11"/>
  <c r="Y1245" i="11"/>
  <c r="AO1245" i="11" s="1"/>
  <c r="AI1245" i="11"/>
  <c r="Y1118" i="11"/>
  <c r="AO1118" i="11" s="1"/>
  <c r="AI1118" i="11"/>
  <c r="Y1403" i="11"/>
  <c r="AO1403" i="11" s="1"/>
  <c r="AI1403" i="11"/>
  <c r="Y1431" i="11"/>
  <c r="AO1431" i="11" s="1"/>
  <c r="AI1431" i="11"/>
  <c r="Y353" i="11"/>
  <c r="AO353" i="11" s="1"/>
  <c r="AI353" i="11"/>
  <c r="Y791" i="11"/>
  <c r="AO791" i="11" s="1"/>
  <c r="AI791" i="11"/>
  <c r="Y1461" i="11"/>
  <c r="AO1461" i="11" s="1"/>
  <c r="AI1461" i="11"/>
  <c r="Y663" i="11"/>
  <c r="AO663" i="11" s="1"/>
  <c r="AI663" i="11"/>
  <c r="AO105" i="11"/>
  <c r="AI105" i="11"/>
  <c r="Y1101" i="11"/>
  <c r="AO1101" i="11" s="1"/>
  <c r="AI1101" i="11"/>
  <c r="Y1281" i="11"/>
  <c r="AO1281" i="11" s="1"/>
  <c r="AI1281" i="11"/>
  <c r="Y1063" i="11"/>
  <c r="AO1063" i="11" s="1"/>
  <c r="AI1063" i="11"/>
  <c r="Y1708" i="11"/>
  <c r="AO1708" i="11" s="1"/>
  <c r="AI1708" i="11"/>
  <c r="Y1440" i="11"/>
  <c r="AO1440" i="11" s="1"/>
  <c r="AI1440" i="11"/>
  <c r="Y720" i="11"/>
  <c r="AO720" i="11" s="1"/>
  <c r="AI720" i="11"/>
  <c r="Y295" i="11"/>
  <c r="AO295" i="11" s="1"/>
  <c r="AI295" i="11"/>
  <c r="Y823" i="11"/>
  <c r="AO823" i="11" s="1"/>
  <c r="AI823" i="11"/>
  <c r="Y933" i="11"/>
  <c r="AO933" i="11" s="1"/>
  <c r="AI933" i="11"/>
  <c r="Y592" i="11"/>
  <c r="AO592" i="11" s="1"/>
  <c r="AI592" i="11"/>
  <c r="Y1550" i="11"/>
  <c r="AO1550" i="11" s="1"/>
  <c r="AI1550" i="11"/>
  <c r="Y1677" i="11"/>
  <c r="AO1677" i="11" s="1"/>
  <c r="AI1677" i="11"/>
  <c r="Y734" i="11"/>
  <c r="AO734" i="11" s="1"/>
  <c r="AI734" i="11"/>
  <c r="Y1174" i="11"/>
  <c r="AO1174" i="11" s="1"/>
  <c r="AI1174" i="11"/>
  <c r="Y595" i="11"/>
  <c r="AO595" i="11" s="1"/>
  <c r="AI595" i="11"/>
  <c r="Y575" i="11"/>
  <c r="AO575" i="11" s="1"/>
  <c r="AI575" i="11"/>
  <c r="Y1404" i="11"/>
  <c r="AO1404" i="11" s="1"/>
  <c r="AI1404" i="11"/>
  <c r="Y1933" i="11"/>
  <c r="AO1933" i="11" s="1"/>
  <c r="AI1933" i="11"/>
  <c r="Y1881" i="11"/>
  <c r="AO1881" i="11" s="1"/>
  <c r="AI1881" i="11"/>
  <c r="Y227" i="11"/>
  <c r="AO227" i="11" s="1"/>
  <c r="AI227" i="11"/>
  <c r="Y853" i="11"/>
  <c r="AO853" i="11" s="1"/>
  <c r="AI853" i="11"/>
  <c r="Y1316" i="11"/>
  <c r="AO1316" i="11" s="1"/>
  <c r="AI1316" i="11"/>
  <c r="AO98" i="11"/>
  <c r="AI98" i="11"/>
  <c r="Y1953" i="11"/>
  <c r="AO1953" i="11" s="1"/>
  <c r="AI1953" i="11"/>
  <c r="Y1835" i="11"/>
  <c r="AO1835" i="11" s="1"/>
  <c r="AI1835" i="11"/>
  <c r="Y1996" i="11"/>
  <c r="AO1996" i="11" s="1"/>
  <c r="AI1996" i="11"/>
  <c r="Y746" i="11"/>
  <c r="AO746" i="11" s="1"/>
  <c r="AI746" i="11"/>
  <c r="Y1405" i="11"/>
  <c r="AO1405" i="11" s="1"/>
  <c r="AI1405" i="11"/>
  <c r="Y1201" i="11"/>
  <c r="AO1201" i="11" s="1"/>
  <c r="AI1201" i="11"/>
  <c r="Y1528" i="11"/>
  <c r="AO1528" i="11" s="1"/>
  <c r="AI1528" i="11"/>
  <c r="Y356" i="11"/>
  <c r="AO356" i="11" s="1"/>
  <c r="AI356" i="11"/>
  <c r="Y807" i="11"/>
  <c r="AO807" i="11" s="1"/>
  <c r="AI807" i="11"/>
  <c r="Y913" i="11"/>
  <c r="AO913" i="11" s="1"/>
  <c r="AI913" i="11"/>
  <c r="Y1039" i="11"/>
  <c r="AO1039" i="11" s="1"/>
  <c r="AI1039" i="11"/>
  <c r="Y1092" i="11"/>
  <c r="AO1092" i="11" s="1"/>
  <c r="AI1092" i="11"/>
  <c r="Y423" i="11"/>
  <c r="AO423" i="11" s="1"/>
  <c r="AI423" i="11"/>
  <c r="Y1692" i="11"/>
  <c r="AO1692" i="11" s="1"/>
  <c r="AI1692" i="11"/>
  <c r="Y1462" i="11"/>
  <c r="AO1462" i="11" s="1"/>
  <c r="AI1462" i="11"/>
  <c r="Y1630" i="11"/>
  <c r="AO1630" i="11" s="1"/>
  <c r="AI1630" i="11"/>
  <c r="Y1665" i="11"/>
  <c r="AO1665" i="11" s="1"/>
  <c r="AI1665" i="11"/>
  <c r="Y403" i="11"/>
  <c r="AO403" i="11" s="1"/>
  <c r="AI403" i="11"/>
  <c r="Y1812" i="11"/>
  <c r="AO1812" i="11" s="1"/>
  <c r="AI1812" i="11"/>
  <c r="Y2013" i="11"/>
  <c r="AO2013" i="11" s="1"/>
  <c r="AI2013" i="11"/>
  <c r="AO124" i="11"/>
  <c r="AI124" i="11"/>
  <c r="Y383" i="11"/>
  <c r="AO383" i="11" s="1"/>
  <c r="AI383" i="11"/>
  <c r="Y400" i="11"/>
  <c r="AO400" i="11" s="1"/>
  <c r="AI400" i="11"/>
  <c r="Y1868" i="11"/>
  <c r="AO1868" i="11" s="1"/>
  <c r="AI1868" i="11"/>
  <c r="Y1088" i="11"/>
  <c r="AO1088" i="11" s="1"/>
  <c r="AI1088" i="11"/>
  <c r="AO157" i="11"/>
  <c r="AI157" i="11"/>
  <c r="Y1753" i="11"/>
  <c r="AO1753" i="11" s="1"/>
  <c r="AI1753" i="11"/>
  <c r="Y1829" i="11"/>
  <c r="AO1829" i="11" s="1"/>
  <c r="AI1829" i="11"/>
  <c r="Y1503" i="11"/>
  <c r="AO1503" i="11" s="1"/>
  <c r="AI1503" i="11"/>
  <c r="Y784" i="11"/>
  <c r="AO784" i="11" s="1"/>
  <c r="AI784" i="11"/>
  <c r="Y1831" i="11"/>
  <c r="AO1831" i="11" s="1"/>
  <c r="AI1831" i="11"/>
  <c r="Y1683" i="11"/>
  <c r="AO1683" i="11" s="1"/>
  <c r="AI1683" i="11"/>
  <c r="Y899" i="11"/>
  <c r="AO899" i="11" s="1"/>
  <c r="AI899" i="11"/>
  <c r="Y1686" i="11"/>
  <c r="AO1686" i="11" s="1"/>
  <c r="AI1686" i="11"/>
  <c r="Y2001" i="11"/>
  <c r="AO2001" i="11" s="1"/>
  <c r="AI2001" i="11"/>
  <c r="Y1880" i="11"/>
  <c r="AO1880" i="11" s="1"/>
  <c r="AI1880" i="11"/>
  <c r="Y440" i="11"/>
  <c r="AO440" i="11" s="1"/>
  <c r="AI440" i="11"/>
  <c r="Y1872" i="11"/>
  <c r="AO1872" i="11" s="1"/>
  <c r="AI1872" i="11"/>
  <c r="Y1519" i="11"/>
  <c r="AO1519" i="11" s="1"/>
  <c r="AI1519" i="11"/>
  <c r="Y1848" i="11"/>
  <c r="AO1848" i="11" s="1"/>
  <c r="AI1848" i="11"/>
  <c r="Y945" i="11"/>
  <c r="AO945" i="11" s="1"/>
  <c r="AI945" i="11"/>
  <c r="Y209" i="11"/>
  <c r="AO209" i="11" s="1"/>
  <c r="AI209" i="11"/>
  <c r="Y1206" i="11"/>
  <c r="AO1206" i="11" s="1"/>
  <c r="AI1206" i="11"/>
  <c r="Y928" i="11"/>
  <c r="AO928" i="11" s="1"/>
  <c r="AI928" i="11"/>
  <c r="Y1307" i="11"/>
  <c r="AO1307" i="11" s="1"/>
  <c r="AI1307" i="11"/>
  <c r="Y1910" i="11"/>
  <c r="AO1910" i="11" s="1"/>
  <c r="AI1910" i="11"/>
  <c r="Y1841" i="11"/>
  <c r="AO1841" i="11" s="1"/>
  <c r="AI1841" i="11"/>
  <c r="Y1687" i="11"/>
  <c r="AO1687" i="11" s="1"/>
  <c r="AI1687" i="11"/>
  <c r="Y601" i="11"/>
  <c r="AO601" i="11" s="1"/>
  <c r="AI601" i="11"/>
  <c r="Y1952" i="11"/>
  <c r="AO1952" i="11" s="1"/>
  <c r="AI1952" i="11"/>
  <c r="Y1211" i="11"/>
  <c r="AO1211" i="11" s="1"/>
  <c r="AI1211" i="11"/>
  <c r="Y1114" i="11"/>
  <c r="AO1114" i="11" s="1"/>
  <c r="AI1114" i="11"/>
  <c r="Y1001" i="11"/>
  <c r="AO1001" i="11" s="1"/>
  <c r="AI1001" i="11"/>
  <c r="Y1579" i="11"/>
  <c r="AO1579" i="11" s="1"/>
  <c r="AI1579" i="11"/>
  <c r="Y1730" i="11"/>
  <c r="AO1730" i="11" s="1"/>
  <c r="AI1730" i="11"/>
  <c r="Y1668" i="11"/>
  <c r="AO1668" i="11" s="1"/>
  <c r="AI1668" i="11"/>
  <c r="Y394" i="11"/>
  <c r="AO394" i="11" s="1"/>
  <c r="AI394" i="11"/>
  <c r="Y298" i="11"/>
  <c r="AO298" i="11" s="1"/>
  <c r="AI298" i="11"/>
  <c r="Y1861" i="11"/>
  <c r="AO1861" i="11" s="1"/>
  <c r="AI1861" i="11"/>
  <c r="Y566" i="11"/>
  <c r="AO566" i="11" s="1"/>
  <c r="AI566" i="11"/>
  <c r="Y481" i="11"/>
  <c r="AO481" i="11" s="1"/>
  <c r="AI481" i="11"/>
  <c r="AO40" i="11"/>
  <c r="AI40" i="11"/>
  <c r="Y1992" i="11"/>
  <c r="AO1992" i="11" s="1"/>
  <c r="AI1992" i="11"/>
  <c r="Y1659" i="11"/>
  <c r="AO1659" i="11" s="1"/>
  <c r="AI1659" i="11"/>
  <c r="Y1160" i="11"/>
  <c r="AO1160" i="11" s="1"/>
  <c r="AI1160" i="11"/>
  <c r="Y305" i="11"/>
  <c r="AO305" i="11" s="1"/>
  <c r="AI305" i="11"/>
  <c r="Y1745" i="11"/>
  <c r="AO1745" i="11" s="1"/>
  <c r="AI1745" i="11"/>
  <c r="Y208" i="11"/>
  <c r="AO208" i="11" s="1"/>
  <c r="AI208" i="11"/>
  <c r="Y920" i="11"/>
  <c r="AO920" i="11" s="1"/>
  <c r="AI920" i="11"/>
  <c r="Y1369" i="11"/>
  <c r="AO1369" i="11" s="1"/>
  <c r="AI1369" i="11"/>
  <c r="AO31" i="11"/>
  <c r="AI31" i="11"/>
  <c r="Y501" i="11"/>
  <c r="AO501" i="11" s="1"/>
  <c r="AI501" i="11"/>
  <c r="Y684" i="11"/>
  <c r="AO684" i="11" s="1"/>
  <c r="AI684" i="11"/>
  <c r="Y1432" i="11"/>
  <c r="AO1432" i="11" s="1"/>
  <c r="AI1432" i="11"/>
  <c r="Y703" i="11"/>
  <c r="AO703" i="11" s="1"/>
  <c r="AI703" i="11"/>
  <c r="AO177" i="11"/>
  <c r="AI177" i="11"/>
  <c r="Y483" i="11"/>
  <c r="AO483" i="11" s="1"/>
  <c r="AI483" i="11"/>
  <c r="Y1109" i="11"/>
  <c r="AO1109" i="11" s="1"/>
  <c r="AI1109" i="11"/>
  <c r="Y1350" i="11"/>
  <c r="AO1350" i="11" s="1"/>
  <c r="AI1350" i="11"/>
  <c r="Y804" i="11"/>
  <c r="AO804" i="11" s="1"/>
  <c r="AI804" i="11"/>
  <c r="Y1487" i="11"/>
  <c r="AO1487" i="11" s="1"/>
  <c r="AI1487" i="11"/>
  <c r="Y912" i="11"/>
  <c r="AO912" i="11" s="1"/>
  <c r="AI912" i="11"/>
  <c r="Y1574" i="11"/>
  <c r="AO1574" i="11" s="1"/>
  <c r="AI1574" i="11"/>
  <c r="Y1590" i="11"/>
  <c r="AO1590" i="11" s="1"/>
  <c r="AI1590" i="11"/>
  <c r="Y936" i="11"/>
  <c r="AO936" i="11" s="1"/>
  <c r="AI936" i="11"/>
  <c r="M40" i="20"/>
  <c r="K2016" i="10"/>
  <c r="K2015" i="10"/>
  <c r="K2014" i="10"/>
  <c r="K2013" i="10"/>
  <c r="K2012" i="10"/>
  <c r="K2011" i="10"/>
  <c r="K2010" i="10"/>
  <c r="K2009" i="10"/>
  <c r="K2008" i="10"/>
  <c r="K2007" i="10"/>
  <c r="K2006" i="10"/>
  <c r="K2005" i="10"/>
  <c r="K2004" i="10"/>
  <c r="K2003" i="10"/>
  <c r="K2002" i="10"/>
  <c r="K2001" i="10"/>
  <c r="K2000" i="10"/>
  <c r="K1999" i="10"/>
  <c r="K1998" i="10"/>
  <c r="K1997" i="10"/>
  <c r="K1996" i="10"/>
  <c r="K1995" i="10"/>
  <c r="K1994" i="10"/>
  <c r="K1993" i="10"/>
  <c r="K1992" i="10"/>
  <c r="K1991" i="10"/>
  <c r="K1990" i="10"/>
  <c r="K1989" i="10"/>
  <c r="K1988" i="10"/>
  <c r="K1987" i="10"/>
  <c r="K1986" i="10"/>
  <c r="K1985" i="10"/>
  <c r="K1984" i="10"/>
  <c r="K1983" i="10"/>
  <c r="K1982" i="10"/>
  <c r="K1981" i="10"/>
  <c r="K1980" i="10"/>
  <c r="K1979" i="10"/>
  <c r="K1978" i="10"/>
  <c r="K1977" i="10"/>
  <c r="K1976" i="10"/>
  <c r="K1975" i="10"/>
  <c r="K1974" i="10"/>
  <c r="K1973" i="10"/>
  <c r="K1972" i="10"/>
  <c r="K1971" i="10"/>
  <c r="K1970" i="10"/>
  <c r="K1969" i="10"/>
  <c r="K1968" i="10"/>
  <c r="K1967" i="10"/>
  <c r="K1966" i="10"/>
  <c r="K1965" i="10"/>
  <c r="K1964" i="10"/>
  <c r="K1963" i="10"/>
  <c r="K1962" i="10"/>
  <c r="K1961" i="10"/>
  <c r="K1960" i="10"/>
  <c r="K1959" i="10"/>
  <c r="K1958" i="10"/>
  <c r="K1957" i="10"/>
  <c r="K1956" i="10"/>
  <c r="K1955" i="10"/>
  <c r="K1954" i="10"/>
  <c r="K1953" i="10"/>
  <c r="K1952" i="10"/>
  <c r="K1951" i="10"/>
  <c r="K1950" i="10"/>
  <c r="K1949" i="10"/>
  <c r="K1948" i="10"/>
  <c r="K1947" i="10"/>
  <c r="K1946" i="10"/>
  <c r="K1945" i="10"/>
  <c r="K1944" i="10"/>
  <c r="K1943" i="10"/>
  <c r="K1942" i="10"/>
  <c r="K1941" i="10"/>
  <c r="K1940" i="10"/>
  <c r="K1939" i="10"/>
  <c r="K1938" i="10"/>
  <c r="K1937" i="10"/>
  <c r="K1936" i="10"/>
  <c r="K1935" i="10"/>
  <c r="K1934" i="10"/>
  <c r="K1933" i="10"/>
  <c r="K1932" i="10"/>
  <c r="K1931" i="10"/>
  <c r="K1930" i="10"/>
  <c r="K1929" i="10"/>
  <c r="K1928" i="10"/>
  <c r="K1927" i="10"/>
  <c r="K1926" i="10"/>
  <c r="K1925" i="10"/>
  <c r="K1924" i="10"/>
  <c r="K1923" i="10"/>
  <c r="K1922" i="10"/>
  <c r="K1921" i="10"/>
  <c r="K1920" i="10"/>
  <c r="K1919" i="10"/>
  <c r="K1918" i="10"/>
  <c r="K1917" i="10"/>
  <c r="K1916" i="10"/>
  <c r="K1915" i="10"/>
  <c r="K1914" i="10"/>
  <c r="K1913" i="10"/>
  <c r="K1912" i="10"/>
  <c r="K1911" i="10"/>
  <c r="K1910" i="10"/>
  <c r="K1909" i="10"/>
  <c r="K1908" i="10"/>
  <c r="K1907" i="10"/>
  <c r="K1906" i="10"/>
  <c r="K1905" i="10"/>
  <c r="K1904" i="10"/>
  <c r="K1903" i="10"/>
  <c r="K1902" i="10"/>
  <c r="K1901" i="10"/>
  <c r="K1900" i="10"/>
  <c r="K1899" i="10"/>
  <c r="K1898" i="10"/>
  <c r="K1897" i="10"/>
  <c r="K1896" i="10"/>
  <c r="K1895" i="10"/>
  <c r="K1894" i="10"/>
  <c r="K1893" i="10"/>
  <c r="K1892" i="10"/>
  <c r="K1891" i="10"/>
  <c r="K1890" i="10"/>
  <c r="K1889" i="10"/>
  <c r="K1888" i="10"/>
  <c r="K1887" i="10"/>
  <c r="K1886" i="10"/>
  <c r="K1885" i="10"/>
  <c r="K1884" i="10"/>
  <c r="K1883" i="10"/>
  <c r="K1882" i="10"/>
  <c r="K1881" i="10"/>
  <c r="K1880" i="10"/>
  <c r="K1879" i="10"/>
  <c r="K1878" i="10"/>
  <c r="K1877" i="10"/>
  <c r="K1876" i="10"/>
  <c r="K1875" i="10"/>
  <c r="K1874" i="10"/>
  <c r="K1873" i="10"/>
  <c r="K1872" i="10"/>
  <c r="K1871" i="10"/>
  <c r="K1870" i="10"/>
  <c r="K1869" i="10"/>
  <c r="K1868" i="10"/>
  <c r="K1867" i="10"/>
  <c r="K1866" i="10"/>
  <c r="K1865" i="10"/>
  <c r="K1864" i="10"/>
  <c r="K1863" i="10"/>
  <c r="K1862" i="10"/>
  <c r="K1861" i="10"/>
  <c r="K1860" i="10"/>
  <c r="K1859" i="10"/>
  <c r="K1858" i="10"/>
  <c r="K1857" i="10"/>
  <c r="K1856" i="10"/>
  <c r="K1855" i="10"/>
  <c r="K1854" i="10"/>
  <c r="K1853" i="10"/>
  <c r="K1852" i="10"/>
  <c r="K1851" i="10"/>
  <c r="K1850" i="10"/>
  <c r="K1849" i="10"/>
  <c r="K1848" i="10"/>
  <c r="K1847" i="10"/>
  <c r="K1846" i="10"/>
  <c r="K1845" i="10"/>
  <c r="K1844" i="10"/>
  <c r="K1843" i="10"/>
  <c r="K1842" i="10"/>
  <c r="K1841" i="10"/>
  <c r="K1840" i="10"/>
  <c r="K1839" i="10"/>
  <c r="K1838" i="10"/>
  <c r="K1837" i="10"/>
  <c r="K1836" i="10"/>
  <c r="K1835" i="10"/>
  <c r="K1834" i="10"/>
  <c r="K1833" i="10"/>
  <c r="K1832" i="10"/>
  <c r="K1831" i="10"/>
  <c r="K1830" i="10"/>
  <c r="K1829" i="10"/>
  <c r="K1828" i="10"/>
  <c r="K1827" i="10"/>
  <c r="K1826" i="10"/>
  <c r="K1825" i="10"/>
  <c r="K1824" i="10"/>
  <c r="K1823" i="10"/>
  <c r="K1822" i="10"/>
  <c r="K1821" i="10"/>
  <c r="K1820" i="10"/>
  <c r="K1819" i="10"/>
  <c r="K1818" i="10"/>
  <c r="K1817" i="10"/>
  <c r="K1816" i="10"/>
  <c r="K1815" i="10"/>
  <c r="K1814" i="10"/>
  <c r="K1813" i="10"/>
  <c r="K1812" i="10"/>
  <c r="K1811" i="10"/>
  <c r="K1810" i="10"/>
  <c r="K1809" i="10"/>
  <c r="K1808" i="10"/>
  <c r="K1807" i="10"/>
  <c r="K1806" i="10"/>
  <c r="K1805" i="10"/>
  <c r="K1804" i="10"/>
  <c r="K1803" i="10"/>
  <c r="K1802" i="10"/>
  <c r="K1801" i="10"/>
  <c r="K1800" i="10"/>
  <c r="K1799" i="10"/>
  <c r="K1798" i="10"/>
  <c r="K1797" i="10"/>
  <c r="K1796" i="10"/>
  <c r="K1795" i="10"/>
  <c r="K1794" i="10"/>
  <c r="K1793" i="10"/>
  <c r="K1792" i="10"/>
  <c r="K1791" i="10"/>
  <c r="K1790" i="10"/>
  <c r="K1789" i="10"/>
  <c r="K1788" i="10"/>
  <c r="K1787" i="10"/>
  <c r="K1786" i="10"/>
  <c r="K1785" i="10"/>
  <c r="K1784" i="10"/>
  <c r="K1783" i="10"/>
  <c r="K1782" i="10"/>
  <c r="K1781" i="10"/>
  <c r="K1780" i="10"/>
  <c r="K1779" i="10"/>
  <c r="K1778" i="10"/>
  <c r="K1777" i="10"/>
  <c r="K1776" i="10"/>
  <c r="K1775" i="10"/>
  <c r="K1774" i="10"/>
  <c r="K1773" i="10"/>
  <c r="K1772" i="10"/>
  <c r="K1771" i="10"/>
  <c r="K1770" i="10"/>
  <c r="K1769" i="10"/>
  <c r="K1768" i="10"/>
  <c r="K1766" i="10"/>
  <c r="K1765" i="10"/>
  <c r="K1764" i="10"/>
  <c r="K1763" i="10"/>
  <c r="K1762" i="10"/>
  <c r="K1761" i="10"/>
  <c r="K1760" i="10"/>
  <c r="K1759" i="10"/>
  <c r="K1758" i="10"/>
  <c r="K1757" i="10"/>
  <c r="K1756" i="10"/>
  <c r="K1755" i="10"/>
  <c r="K1754" i="10"/>
  <c r="K1753" i="10"/>
  <c r="K1752" i="10"/>
  <c r="K1751" i="10"/>
  <c r="K1750" i="10"/>
  <c r="K1749" i="10"/>
  <c r="K1748" i="10"/>
  <c r="K1747" i="10"/>
  <c r="K1746" i="10"/>
  <c r="K1745" i="10"/>
  <c r="K1744" i="10"/>
  <c r="K1743" i="10"/>
  <c r="K1742" i="10"/>
  <c r="K1741" i="10"/>
  <c r="K1740" i="10"/>
  <c r="K1739" i="10"/>
  <c r="K1738" i="10"/>
  <c r="K1737" i="10"/>
  <c r="K1736" i="10"/>
  <c r="K1735" i="10"/>
  <c r="K1734" i="10"/>
  <c r="K1733" i="10"/>
  <c r="K1732" i="10"/>
  <c r="K1731" i="10"/>
  <c r="K1730" i="10"/>
  <c r="K1729" i="10"/>
  <c r="K1728" i="10"/>
  <c r="K1727" i="10"/>
  <c r="K1726" i="10"/>
  <c r="K1725" i="10"/>
  <c r="K1724" i="10"/>
  <c r="K1723" i="10"/>
  <c r="K1722" i="10"/>
  <c r="K1721" i="10"/>
  <c r="K1720" i="10"/>
  <c r="K1719" i="10"/>
  <c r="K1718" i="10"/>
  <c r="K1717" i="10"/>
  <c r="K1716" i="10"/>
  <c r="K1715" i="10"/>
  <c r="K1714" i="10"/>
  <c r="K1713" i="10"/>
  <c r="K1712" i="10"/>
  <c r="K1711" i="10"/>
  <c r="K1710" i="10"/>
  <c r="K1709" i="10"/>
  <c r="K1708" i="10"/>
  <c r="K1707" i="10"/>
  <c r="K1706" i="10"/>
  <c r="K1705" i="10"/>
  <c r="K1704" i="10"/>
  <c r="K1703" i="10"/>
  <c r="K1702" i="10"/>
  <c r="K1701" i="10"/>
  <c r="K1700" i="10"/>
  <c r="K1699" i="10"/>
  <c r="K1698" i="10"/>
  <c r="K1697" i="10"/>
  <c r="K1696" i="10"/>
  <c r="K1695" i="10"/>
  <c r="K1694" i="10"/>
  <c r="K1693" i="10"/>
  <c r="K1692" i="10"/>
  <c r="K1691" i="10"/>
  <c r="K1690" i="10"/>
  <c r="K1689" i="10"/>
  <c r="K1688" i="10"/>
  <c r="K1687" i="10"/>
  <c r="K1686" i="10"/>
  <c r="K1685" i="10"/>
  <c r="K1684" i="10"/>
  <c r="K1683" i="10"/>
  <c r="K1682" i="10"/>
  <c r="K1681" i="10"/>
  <c r="K1680" i="10"/>
  <c r="K1679" i="10"/>
  <c r="K1678" i="10"/>
  <c r="K1677" i="10"/>
  <c r="K1676" i="10"/>
  <c r="K1675" i="10"/>
  <c r="K1674" i="10"/>
  <c r="K1673" i="10"/>
  <c r="K1672" i="10"/>
  <c r="K1671" i="10"/>
  <c r="K1670" i="10"/>
  <c r="K1669" i="10"/>
  <c r="K1668" i="10"/>
  <c r="K1667" i="10"/>
  <c r="K1666" i="10"/>
  <c r="K1665" i="10"/>
  <c r="K1664" i="10"/>
  <c r="K1663" i="10"/>
  <c r="K1662" i="10"/>
  <c r="K1661" i="10"/>
  <c r="K1660" i="10"/>
  <c r="K1659" i="10"/>
  <c r="K1658" i="10"/>
  <c r="K1657" i="10"/>
  <c r="K1656" i="10"/>
  <c r="K1655" i="10"/>
  <c r="K1654" i="10"/>
  <c r="K1653" i="10"/>
  <c r="K1652" i="10"/>
  <c r="K1651" i="10"/>
  <c r="K1650" i="10"/>
  <c r="K1649" i="10"/>
  <c r="K1648" i="10"/>
  <c r="K1647" i="10"/>
  <c r="K1646" i="10"/>
  <c r="K1645" i="10"/>
  <c r="K1644" i="10"/>
  <c r="K1643" i="10"/>
  <c r="K1642" i="10"/>
  <c r="K1641" i="10"/>
  <c r="K1640" i="10"/>
  <c r="K1639" i="10"/>
  <c r="K1638" i="10"/>
  <c r="K1637" i="10"/>
  <c r="K1636" i="10"/>
  <c r="K1635" i="10"/>
  <c r="K1634" i="10"/>
  <c r="K1633" i="10"/>
  <c r="K1632" i="10"/>
  <c r="K1631" i="10"/>
  <c r="K1630" i="10"/>
  <c r="K1629" i="10"/>
  <c r="K1628" i="10"/>
  <c r="K1627" i="10"/>
  <c r="K1626" i="10"/>
  <c r="K1625" i="10"/>
  <c r="K1624" i="10"/>
  <c r="K1623" i="10"/>
  <c r="K1622" i="10"/>
  <c r="K1621" i="10"/>
  <c r="K1620" i="10"/>
  <c r="K1619" i="10"/>
  <c r="K1618" i="10"/>
  <c r="K1617" i="10"/>
  <c r="K1616" i="10"/>
  <c r="K1615" i="10"/>
  <c r="K1614" i="10"/>
  <c r="K1613" i="10"/>
  <c r="K1612" i="10"/>
  <c r="K1767" i="10"/>
  <c r="K1611" i="10"/>
  <c r="K1610" i="10"/>
  <c r="K1609" i="10"/>
  <c r="K1608" i="10"/>
  <c r="K1607" i="10"/>
  <c r="K1606" i="10"/>
  <c r="K1605" i="10"/>
  <c r="K1604" i="10"/>
  <c r="K1603" i="10"/>
  <c r="K1602" i="10"/>
  <c r="K1601" i="10"/>
  <c r="K1600" i="10"/>
  <c r="K1599" i="10"/>
  <c r="K1598" i="10"/>
  <c r="K1597" i="10"/>
  <c r="K1596" i="10"/>
  <c r="K1595" i="10"/>
  <c r="K1594" i="10"/>
  <c r="K1593" i="10"/>
  <c r="K1592" i="10"/>
  <c r="K1591" i="10"/>
  <c r="K1590" i="10"/>
  <c r="K1589" i="10"/>
  <c r="K1588" i="10"/>
  <c r="K1587" i="10"/>
  <c r="K1586" i="10"/>
  <c r="K1585" i="10"/>
  <c r="K1584" i="10"/>
  <c r="K1583" i="10"/>
  <c r="K1582" i="10"/>
  <c r="K1581" i="10"/>
  <c r="K1580" i="10"/>
  <c r="K1579" i="10"/>
  <c r="K1578" i="10"/>
  <c r="K1577" i="10"/>
  <c r="K1576" i="10"/>
  <c r="K1575" i="10"/>
  <c r="K1574" i="10"/>
  <c r="K1573" i="10"/>
  <c r="K1572" i="10"/>
  <c r="K1571" i="10"/>
  <c r="K1570" i="10"/>
  <c r="K1569" i="10"/>
  <c r="K1568" i="10"/>
  <c r="K1567" i="10"/>
  <c r="K1566" i="10"/>
  <c r="K1565" i="10"/>
  <c r="K1564" i="10"/>
  <c r="K1563" i="10"/>
  <c r="K1562" i="10"/>
  <c r="K1561" i="10"/>
  <c r="K1560" i="10"/>
  <c r="K1559" i="10"/>
  <c r="K1558" i="10"/>
  <c r="K1557" i="10"/>
  <c r="K1556" i="10"/>
  <c r="K1555" i="10"/>
  <c r="K1554" i="10"/>
  <c r="K1553" i="10"/>
  <c r="K1552" i="10"/>
  <c r="K1551" i="10"/>
  <c r="K1550" i="10"/>
  <c r="K1549" i="10"/>
  <c r="K1548" i="10"/>
  <c r="K1547" i="10"/>
  <c r="K1546" i="10"/>
  <c r="K1545" i="10"/>
  <c r="K1544" i="10"/>
  <c r="K1543" i="10"/>
  <c r="K1542" i="10"/>
  <c r="K1541" i="10"/>
  <c r="K1540" i="10"/>
  <c r="K1539" i="10"/>
  <c r="K1538" i="10"/>
  <c r="K1537" i="10"/>
  <c r="K1536" i="10"/>
  <c r="K1535" i="10"/>
  <c r="K1534" i="10"/>
  <c r="K1533" i="10"/>
  <c r="K1532" i="10"/>
  <c r="K1531" i="10"/>
  <c r="K1530" i="10"/>
  <c r="K1529" i="10"/>
  <c r="K1528" i="10"/>
  <c r="K1527" i="10"/>
  <c r="K1526" i="10"/>
  <c r="K1525" i="10"/>
  <c r="K1524" i="10"/>
  <c r="K1523" i="10"/>
  <c r="K1522" i="10"/>
  <c r="K1521" i="10"/>
  <c r="K1520" i="10"/>
  <c r="K1519" i="10"/>
  <c r="K1518" i="10"/>
  <c r="K1517" i="10"/>
  <c r="K1516" i="10"/>
  <c r="K1515" i="10"/>
  <c r="K1514" i="10"/>
  <c r="K1513" i="10"/>
  <c r="K1512" i="10"/>
  <c r="K1511" i="10"/>
  <c r="K1510" i="10"/>
  <c r="K1509" i="10"/>
  <c r="K1508" i="10"/>
  <c r="K1507" i="10"/>
  <c r="K1506" i="10"/>
  <c r="K1505" i="10"/>
  <c r="K1504" i="10"/>
  <c r="K1503" i="10"/>
  <c r="K1502" i="10"/>
  <c r="K1501" i="10"/>
  <c r="K1495" i="10"/>
  <c r="K1487" i="10"/>
  <c r="K1479" i="10"/>
  <c r="K1474" i="10"/>
  <c r="K1463" i="10"/>
  <c r="K1500" i="10"/>
  <c r="K1492" i="10"/>
  <c r="K1484" i="10"/>
  <c r="K1476" i="10"/>
  <c r="K1471" i="10"/>
  <c r="K1464" i="10"/>
  <c r="K1497" i="10"/>
  <c r="K1489" i="10"/>
  <c r="K1481" i="10"/>
  <c r="K1465" i="10"/>
  <c r="K1494" i="10"/>
  <c r="K1486" i="10"/>
  <c r="K1478" i="10"/>
  <c r="K1472" i="10"/>
  <c r="K1466" i="10"/>
  <c r="K1499" i="10"/>
  <c r="K1491" i="10"/>
  <c r="K1483" i="10"/>
  <c r="K1475" i="10"/>
  <c r="K1467" i="10"/>
  <c r="K1496" i="10"/>
  <c r="K1488" i="10"/>
  <c r="K1480" i="10"/>
  <c r="K1473" i="10"/>
  <c r="K1468" i="10"/>
  <c r="K1460" i="10"/>
  <c r="K1459" i="10"/>
  <c r="K1458" i="10"/>
  <c r="K1457" i="10"/>
  <c r="K1456" i="10"/>
  <c r="K1455" i="10"/>
  <c r="K1454" i="10"/>
  <c r="K1453" i="10"/>
  <c r="K1452" i="10"/>
  <c r="K1451" i="10"/>
  <c r="K1450" i="10"/>
  <c r="K1449" i="10"/>
  <c r="K1448" i="10"/>
  <c r="K1447" i="10"/>
  <c r="K1446" i="10"/>
  <c r="K1445" i="10"/>
  <c r="K1444" i="10"/>
  <c r="K1443" i="10"/>
  <c r="K1442" i="10"/>
  <c r="K1441" i="10"/>
  <c r="K1440" i="10"/>
  <c r="K1439" i="10"/>
  <c r="K1438" i="10"/>
  <c r="K1437" i="10"/>
  <c r="K1436" i="10"/>
  <c r="K1435" i="10"/>
  <c r="K1434" i="10"/>
  <c r="K1433" i="10"/>
  <c r="K1432" i="10"/>
  <c r="K1431" i="10"/>
  <c r="K1430" i="10"/>
  <c r="K1429" i="10"/>
  <c r="K1428" i="10"/>
  <c r="K1427" i="10"/>
  <c r="K1426" i="10"/>
  <c r="K1425" i="10"/>
  <c r="K1424" i="10"/>
  <c r="K1423" i="10"/>
  <c r="K1422" i="10"/>
  <c r="K1421" i="10"/>
  <c r="K1420" i="10"/>
  <c r="K1419" i="10"/>
  <c r="K1418" i="10"/>
  <c r="K1417" i="10"/>
  <c r="K1416" i="10"/>
  <c r="K1415" i="10"/>
  <c r="K1414" i="10"/>
  <c r="K1413" i="10"/>
  <c r="K1412" i="10"/>
  <c r="K1411" i="10"/>
  <c r="K1410" i="10"/>
  <c r="K1409" i="10"/>
  <c r="K1408" i="10"/>
  <c r="K1407" i="10"/>
  <c r="K1406" i="10"/>
  <c r="K1405" i="10"/>
  <c r="K1404" i="10"/>
  <c r="K1403" i="10"/>
  <c r="K1402" i="10"/>
  <c r="K1401" i="10"/>
  <c r="K1400" i="10"/>
  <c r="K1399" i="10"/>
  <c r="K1398" i="10"/>
  <c r="K1397" i="10"/>
  <c r="K1396" i="10"/>
  <c r="K1395" i="10"/>
  <c r="K1394" i="10"/>
  <c r="K1393" i="10"/>
  <c r="K1392" i="10"/>
  <c r="K1391" i="10"/>
  <c r="K1390" i="10"/>
  <c r="K1389" i="10"/>
  <c r="K1388" i="10"/>
  <c r="K1387" i="10"/>
  <c r="K1386" i="10"/>
  <c r="K1385" i="10"/>
  <c r="K1384" i="10"/>
  <c r="K1383" i="10"/>
  <c r="K1382" i="10"/>
  <c r="K1381" i="10"/>
  <c r="K1380" i="10"/>
  <c r="K1379" i="10"/>
  <c r="K1378" i="10"/>
  <c r="K1377" i="10"/>
  <c r="K1376" i="10"/>
  <c r="K1375" i="10"/>
  <c r="K1374" i="10"/>
  <c r="K1373" i="10"/>
  <c r="K1372" i="10"/>
  <c r="K1371" i="10"/>
  <c r="K1370" i="10"/>
  <c r="K1369" i="10"/>
  <c r="K1368" i="10"/>
  <c r="K1367" i="10"/>
  <c r="K1366" i="10"/>
  <c r="K1365" i="10"/>
  <c r="K1364" i="10"/>
  <c r="K1363" i="10"/>
  <c r="K1362" i="10"/>
  <c r="K1361" i="10"/>
  <c r="K1360" i="10"/>
  <c r="K1359" i="10"/>
  <c r="K1358" i="10"/>
  <c r="K1357" i="10"/>
  <c r="K1356" i="10"/>
  <c r="K1355" i="10"/>
  <c r="K1354" i="10"/>
  <c r="K1353" i="10"/>
  <c r="K1352" i="10"/>
  <c r="K1351" i="10"/>
  <c r="K1350" i="10"/>
  <c r="K1349" i="10"/>
  <c r="K1348" i="10"/>
  <c r="K1347" i="10"/>
  <c r="K1346" i="10"/>
  <c r="K1345" i="10"/>
  <c r="K1344" i="10"/>
  <c r="K1343" i="10"/>
  <c r="K1342" i="10"/>
  <c r="K1341" i="10"/>
  <c r="K1340" i="10"/>
  <c r="K1339" i="10"/>
  <c r="K1338" i="10"/>
  <c r="K1337" i="10"/>
  <c r="K1336" i="10"/>
  <c r="K1335" i="10"/>
  <c r="K1334" i="10"/>
  <c r="K1333" i="10"/>
  <c r="K1332" i="10"/>
  <c r="K1493" i="10"/>
  <c r="K1485" i="10"/>
  <c r="K1477" i="10"/>
  <c r="K1469" i="10"/>
  <c r="K1461" i="10"/>
  <c r="K1327" i="10"/>
  <c r="K1326" i="10"/>
  <c r="K1325" i="10"/>
  <c r="K1324" i="10"/>
  <c r="K1323" i="10"/>
  <c r="K1322" i="10"/>
  <c r="K1321" i="10"/>
  <c r="K1320" i="10"/>
  <c r="K1319" i="10"/>
  <c r="K1318" i="10"/>
  <c r="K1317" i="10"/>
  <c r="K1316" i="10"/>
  <c r="K1315" i="10"/>
  <c r="K1314" i="10"/>
  <c r="K1313" i="10"/>
  <c r="K1312" i="10"/>
  <c r="K1311" i="10"/>
  <c r="K1310" i="10"/>
  <c r="K1309" i="10"/>
  <c r="K1308" i="10"/>
  <c r="K1307" i="10"/>
  <c r="K1306" i="10"/>
  <c r="K1305" i="10"/>
  <c r="K1304" i="10"/>
  <c r="K1303" i="10"/>
  <c r="K1302" i="10"/>
  <c r="K1301" i="10"/>
  <c r="K1300" i="10"/>
  <c r="K1299" i="10"/>
  <c r="K1298" i="10"/>
  <c r="K1297" i="10"/>
  <c r="K1296" i="10"/>
  <c r="K1295" i="10"/>
  <c r="K1294" i="10"/>
  <c r="K1293" i="10"/>
  <c r="K1292" i="10"/>
  <c r="K1291" i="10"/>
  <c r="K1290" i="10"/>
  <c r="K1289" i="10"/>
  <c r="K1288" i="10"/>
  <c r="K1287" i="10"/>
  <c r="K1286" i="10"/>
  <c r="K1285" i="10"/>
  <c r="K1284" i="10"/>
  <c r="K1283" i="10"/>
  <c r="K1282" i="10"/>
  <c r="K1281" i="10"/>
  <c r="K1280" i="10"/>
  <c r="K1279" i="10"/>
  <c r="K1278" i="10"/>
  <c r="K1277" i="10"/>
  <c r="K1276" i="10"/>
  <c r="K1275" i="10"/>
  <c r="K1274" i="10"/>
  <c r="K1273" i="10"/>
  <c r="K1272" i="10"/>
  <c r="K1271" i="10"/>
  <c r="K1270" i="10"/>
  <c r="K1269" i="10"/>
  <c r="K1268" i="10"/>
  <c r="K1267" i="10"/>
  <c r="K1266" i="10"/>
  <c r="K1265" i="10"/>
  <c r="K1264" i="10"/>
  <c r="K1263" i="10"/>
  <c r="K1262" i="10"/>
  <c r="K1261" i="10"/>
  <c r="K1260" i="10"/>
  <c r="K1259" i="10"/>
  <c r="K1258" i="10"/>
  <c r="K1257" i="10"/>
  <c r="K1256" i="10"/>
  <c r="K1255" i="10"/>
  <c r="K1254" i="10"/>
  <c r="K1253" i="10"/>
  <c r="K1252" i="10"/>
  <c r="K1251" i="10"/>
  <c r="K1250" i="10"/>
  <c r="K1249" i="10"/>
  <c r="K1248" i="10"/>
  <c r="K1247" i="10"/>
  <c r="K1246" i="10"/>
  <c r="K1245" i="10"/>
  <c r="K1244" i="10"/>
  <c r="K1243" i="10"/>
  <c r="K1242" i="10"/>
  <c r="K1241" i="10"/>
  <c r="K1240" i="10"/>
  <c r="K1239" i="10"/>
  <c r="K1238" i="10"/>
  <c r="K1237" i="10"/>
  <c r="K1236" i="10"/>
  <c r="K1235" i="10"/>
  <c r="K1234" i="10"/>
  <c r="K1233" i="10"/>
  <c r="K1232" i="10"/>
  <c r="K1231" i="10"/>
  <c r="K1230" i="10"/>
  <c r="K1229" i="10"/>
  <c r="K1228" i="10"/>
  <c r="K1227" i="10"/>
  <c r="K1226" i="10"/>
  <c r="K1225" i="10"/>
  <c r="K1224" i="10"/>
  <c r="K1223" i="10"/>
  <c r="K1222" i="10"/>
  <c r="K1221" i="10"/>
  <c r="K1220" i="10"/>
  <c r="K1219" i="10"/>
  <c r="K1218" i="10"/>
  <c r="K1217" i="10"/>
  <c r="K1216" i="10"/>
  <c r="K1215" i="10"/>
  <c r="K1214" i="10"/>
  <c r="K1213" i="10"/>
  <c r="K1212" i="10"/>
  <c r="K1211" i="10"/>
  <c r="K1210" i="10"/>
  <c r="K1209" i="10"/>
  <c r="K1208" i="10"/>
  <c r="K1207" i="10"/>
  <c r="K1206" i="10"/>
  <c r="K1205" i="10"/>
  <c r="K1204" i="10"/>
  <c r="K1203" i="10"/>
  <c r="K1202" i="10"/>
  <c r="K1201" i="10"/>
  <c r="K1200" i="10"/>
  <c r="K1199" i="10"/>
  <c r="K1198" i="10"/>
  <c r="K1197" i="10"/>
  <c r="K1196" i="10"/>
  <c r="K1195" i="10"/>
  <c r="K1194" i="10"/>
  <c r="K1193" i="10"/>
  <c r="K1192" i="10"/>
  <c r="K1191" i="10"/>
  <c r="K1190" i="10"/>
  <c r="K1189" i="10"/>
  <c r="K1188" i="10"/>
  <c r="K1187" i="10"/>
  <c r="K1186" i="10"/>
  <c r="K1185" i="10"/>
  <c r="K1184" i="10"/>
  <c r="K1183" i="10"/>
  <c r="K1182" i="10"/>
  <c r="K1490" i="10"/>
  <c r="K1462" i="10"/>
  <c r="K1328" i="10"/>
  <c r="K1470" i="10"/>
  <c r="K1331" i="10"/>
  <c r="K1329" i="10"/>
  <c r="K1482" i="10"/>
  <c r="K1330" i="10"/>
  <c r="K1498" i="10"/>
  <c r="K1179" i="10"/>
  <c r="K1177" i="10"/>
  <c r="K1174" i="10"/>
  <c r="K1170" i="10"/>
  <c r="K1181" i="10"/>
  <c r="K1165" i="10"/>
  <c r="K1164" i="10"/>
  <c r="K1163" i="10"/>
  <c r="K1162" i="10"/>
  <c r="K1161" i="10"/>
  <c r="K1160" i="10"/>
  <c r="K1159" i="10"/>
  <c r="K1158" i="10"/>
  <c r="K1157" i="10"/>
  <c r="K1156" i="10"/>
  <c r="K1155" i="10"/>
  <c r="K1154" i="10"/>
  <c r="K1153" i="10"/>
  <c r="K1152" i="10"/>
  <c r="K1151" i="10"/>
  <c r="K1150" i="10"/>
  <c r="K1149" i="10"/>
  <c r="K1148" i="10"/>
  <c r="K1147" i="10"/>
  <c r="K1146" i="10"/>
  <c r="K1145" i="10"/>
  <c r="K1144" i="10"/>
  <c r="K1143" i="10"/>
  <c r="K1142" i="10"/>
  <c r="K1141" i="10"/>
  <c r="K1140" i="10"/>
  <c r="K1139" i="10"/>
  <c r="K1138" i="10"/>
  <c r="K1137" i="10"/>
  <c r="K1136" i="10"/>
  <c r="K1135" i="10"/>
  <c r="K1134" i="10"/>
  <c r="K1133" i="10"/>
  <c r="K1132" i="10"/>
  <c r="K1131" i="10"/>
  <c r="K1130" i="10"/>
  <c r="K1129" i="10"/>
  <c r="K1128" i="10"/>
  <c r="K1127" i="10"/>
  <c r="K1126" i="10"/>
  <c r="K1125" i="10"/>
  <c r="K1124" i="10"/>
  <c r="K1123" i="10"/>
  <c r="K1122" i="10"/>
  <c r="K1121" i="10"/>
  <c r="K1120" i="10"/>
  <c r="K1119" i="10"/>
  <c r="K1118" i="10"/>
  <c r="K1117" i="10"/>
  <c r="K1116" i="10"/>
  <c r="K1175" i="10"/>
  <c r="K1171" i="10"/>
  <c r="K1166" i="10"/>
  <c r="K1167" i="10"/>
  <c r="K1180" i="10"/>
  <c r="K1178" i="10"/>
  <c r="K1172" i="10"/>
  <c r="K1168" i="10"/>
  <c r="K1173" i="10"/>
  <c r="K1169" i="10"/>
  <c r="K1176" i="10"/>
  <c r="K1115" i="10"/>
  <c r="K1114" i="10"/>
  <c r="K1113" i="10"/>
  <c r="K1112" i="10"/>
  <c r="K1111" i="10"/>
  <c r="K1110" i="10"/>
  <c r="K1109" i="10"/>
  <c r="K1108" i="10"/>
  <c r="K1107" i="10"/>
  <c r="K1106" i="10"/>
  <c r="K1105" i="10"/>
  <c r="K1104" i="10"/>
  <c r="K1103" i="10"/>
  <c r="K1102" i="10"/>
  <c r="K1101" i="10"/>
  <c r="K1100" i="10"/>
  <c r="K1099" i="10"/>
  <c r="K1098" i="10"/>
  <c r="K1097" i="10"/>
  <c r="K1096" i="10"/>
  <c r="K1095" i="10"/>
  <c r="K1094" i="10"/>
  <c r="K1093" i="10"/>
  <c r="K1092" i="10"/>
  <c r="K1091" i="10"/>
  <c r="K1090" i="10"/>
  <c r="K1089" i="10"/>
  <c r="K1088" i="10"/>
  <c r="K1087" i="10"/>
  <c r="K1086" i="10"/>
  <c r="K1085" i="10"/>
  <c r="K1084" i="10"/>
  <c r="K1083" i="10"/>
  <c r="K1082" i="10"/>
  <c r="K1081" i="10"/>
  <c r="K1080" i="10"/>
  <c r="K1079" i="10"/>
  <c r="K1078" i="10"/>
  <c r="K1077" i="10"/>
  <c r="K1076" i="10"/>
  <c r="K1075" i="10"/>
  <c r="K1074" i="10"/>
  <c r="K1073" i="10"/>
  <c r="K1072" i="10"/>
  <c r="K1071" i="10"/>
  <c r="K1070" i="10"/>
  <c r="K1069" i="10"/>
  <c r="K1068" i="10"/>
  <c r="K1067" i="10"/>
  <c r="K1066" i="10"/>
  <c r="K1065" i="10"/>
  <c r="K1064" i="10"/>
  <c r="K1063" i="10"/>
  <c r="K1062" i="10"/>
  <c r="K1061" i="10"/>
  <c r="K1060" i="10"/>
  <c r="K1059" i="10"/>
  <c r="K1058" i="10"/>
  <c r="K1057" i="10"/>
  <c r="K1056" i="10"/>
  <c r="K1055" i="10"/>
  <c r="K1054" i="10"/>
  <c r="K1053" i="10"/>
  <c r="K1052" i="10"/>
  <c r="K1051" i="10"/>
  <c r="K1050" i="10"/>
  <c r="K1049" i="10"/>
  <c r="K1048" i="10"/>
  <c r="K1047" i="10"/>
  <c r="K1046" i="10"/>
  <c r="K1045" i="10"/>
  <c r="K1044" i="10"/>
  <c r="K1043" i="10"/>
  <c r="K1042" i="10"/>
  <c r="K1041" i="10"/>
  <c r="K1040" i="10"/>
  <c r="K1039" i="10"/>
  <c r="K1038" i="10"/>
  <c r="K1037" i="10"/>
  <c r="K1036" i="10"/>
  <c r="K1035" i="10"/>
  <c r="K1034" i="10"/>
  <c r="K1033" i="10"/>
  <c r="K1032" i="10"/>
  <c r="K1031" i="10"/>
  <c r="K1030" i="10"/>
  <c r="K1029" i="10"/>
  <c r="K1028" i="10"/>
  <c r="K1027" i="10"/>
  <c r="K1026" i="10"/>
  <c r="K1025" i="10"/>
  <c r="K1024" i="10"/>
  <c r="K1023" i="10"/>
  <c r="K1022" i="10"/>
  <c r="K1021" i="10"/>
  <c r="K1020" i="10"/>
  <c r="K1019" i="10"/>
  <c r="K1018" i="10"/>
  <c r="K1017" i="10"/>
  <c r="K1016" i="10"/>
  <c r="K1015" i="10"/>
  <c r="K1014" i="10"/>
  <c r="K1013" i="10"/>
  <c r="K1012" i="10"/>
  <c r="K1011" i="10"/>
  <c r="K1010" i="10"/>
  <c r="K1009" i="10"/>
  <c r="K1008" i="10"/>
  <c r="K1007" i="10"/>
  <c r="K1006" i="10"/>
  <c r="K1005" i="10"/>
  <c r="K1004" i="10"/>
  <c r="K1003" i="10"/>
  <c r="K1002" i="10"/>
  <c r="K1001" i="10"/>
  <c r="K1000" i="10"/>
  <c r="K999" i="10"/>
  <c r="K998" i="10"/>
  <c r="K997" i="10"/>
  <c r="K996" i="10"/>
  <c r="K995" i="10"/>
  <c r="K994" i="10"/>
  <c r="K993" i="10"/>
  <c r="K992" i="10"/>
  <c r="K991" i="10"/>
  <c r="K990" i="10"/>
  <c r="K989" i="10"/>
  <c r="K988" i="10"/>
  <c r="K987" i="10"/>
  <c r="K986" i="10"/>
  <c r="K985" i="10"/>
  <c r="K984" i="10"/>
  <c r="K983" i="10"/>
  <c r="K982" i="10"/>
  <c r="K981" i="10"/>
  <c r="K980" i="10"/>
  <c r="K979" i="10"/>
  <c r="K978" i="10"/>
  <c r="K977" i="10"/>
  <c r="K976" i="10"/>
  <c r="K975" i="10"/>
  <c r="K974" i="10"/>
  <c r="K973" i="10"/>
  <c r="K972" i="10"/>
  <c r="K971" i="10"/>
  <c r="K970" i="10"/>
  <c r="K969" i="10"/>
  <c r="K968" i="10"/>
  <c r="K967" i="10"/>
  <c r="K966" i="10"/>
  <c r="K965" i="10"/>
  <c r="K964" i="10"/>
  <c r="K962" i="10"/>
  <c r="K961" i="10"/>
  <c r="K960" i="10"/>
  <c r="K959" i="10"/>
  <c r="K958" i="10"/>
  <c r="K957" i="10"/>
  <c r="K956" i="10"/>
  <c r="K955" i="10"/>
  <c r="K954" i="10"/>
  <c r="K953" i="10"/>
  <c r="K952" i="10"/>
  <c r="K951" i="10"/>
  <c r="K950" i="10"/>
  <c r="K949" i="10"/>
  <c r="K948" i="10"/>
  <c r="K947" i="10"/>
  <c r="K946" i="10"/>
  <c r="K945" i="10"/>
  <c r="K944" i="10"/>
  <c r="K943" i="10"/>
  <c r="K942" i="10"/>
  <c r="K941" i="10"/>
  <c r="K940" i="10"/>
  <c r="K939" i="10"/>
  <c r="K938" i="10"/>
  <c r="K937" i="10"/>
  <c r="K936" i="10"/>
  <c r="K935" i="10"/>
  <c r="K934" i="10"/>
  <c r="K933" i="10"/>
  <c r="K932" i="10"/>
  <c r="K931" i="10"/>
  <c r="K930" i="10"/>
  <c r="K929" i="10"/>
  <c r="K928" i="10"/>
  <c r="K927" i="10"/>
  <c r="K926" i="10"/>
  <c r="K925" i="10"/>
  <c r="K924" i="10"/>
  <c r="K923" i="10"/>
  <c r="K922" i="10"/>
  <c r="K921" i="10"/>
  <c r="K920" i="10"/>
  <c r="K919" i="10"/>
  <c r="K918" i="10"/>
  <c r="K917" i="10"/>
  <c r="K916" i="10"/>
  <c r="K915" i="10"/>
  <c r="K914" i="10"/>
  <c r="K913" i="10"/>
  <c r="K912" i="10"/>
  <c r="K911" i="10"/>
  <c r="K910" i="10"/>
  <c r="K909" i="10"/>
  <c r="K908" i="10"/>
  <c r="K907" i="10"/>
  <c r="K906" i="10"/>
  <c r="K905" i="10"/>
  <c r="K904" i="10"/>
  <c r="K903" i="10"/>
  <c r="K902" i="10"/>
  <c r="K901" i="10"/>
  <c r="K900" i="10"/>
  <c r="K899" i="10"/>
  <c r="K898" i="10"/>
  <c r="K897" i="10"/>
  <c r="K896" i="10"/>
  <c r="K895" i="10"/>
  <c r="K894" i="10"/>
  <c r="K893" i="10"/>
  <c r="K892" i="10"/>
  <c r="K891" i="10"/>
  <c r="K890" i="10"/>
  <c r="K889" i="10"/>
  <c r="K888" i="10"/>
  <c r="K887" i="10"/>
  <c r="K886" i="10"/>
  <c r="K885" i="10"/>
  <c r="K884" i="10"/>
  <c r="K883" i="10"/>
  <c r="K882" i="10"/>
  <c r="K881" i="10"/>
  <c r="K880" i="10"/>
  <c r="K879" i="10"/>
  <c r="K878" i="10"/>
  <c r="K877" i="10"/>
  <c r="K876" i="10"/>
  <c r="K875" i="10"/>
  <c r="K874" i="10"/>
  <c r="K873" i="10"/>
  <c r="K872" i="10"/>
  <c r="K871" i="10"/>
  <c r="K870" i="10"/>
  <c r="K869" i="10"/>
  <c r="K868" i="10"/>
  <c r="K867" i="10"/>
  <c r="K866" i="10"/>
  <c r="K865" i="10"/>
  <c r="K864" i="10"/>
  <c r="K863" i="10"/>
  <c r="K862" i="10"/>
  <c r="K861" i="10"/>
  <c r="K860" i="10"/>
  <c r="K859" i="10"/>
  <c r="K858" i="10"/>
  <c r="K857" i="10"/>
  <c r="K856" i="10"/>
  <c r="K855" i="10"/>
  <c r="K854" i="10"/>
  <c r="K853" i="10"/>
  <c r="K852" i="10"/>
  <c r="K851" i="10"/>
  <c r="K850" i="10"/>
  <c r="K849" i="10"/>
  <c r="K848" i="10"/>
  <c r="K847" i="10"/>
  <c r="K846" i="10"/>
  <c r="K845" i="10"/>
  <c r="K844" i="10"/>
  <c r="K843" i="10"/>
  <c r="K842" i="10"/>
  <c r="K841" i="10"/>
  <c r="K840" i="10"/>
  <c r="K839" i="10"/>
  <c r="K838" i="10"/>
  <c r="K837" i="10"/>
  <c r="K836" i="10"/>
  <c r="K835" i="10"/>
  <c r="K834" i="10"/>
  <c r="K833" i="10"/>
  <c r="K832" i="10"/>
  <c r="K831" i="10"/>
  <c r="K830" i="10"/>
  <c r="K829" i="10"/>
  <c r="K828" i="10"/>
  <c r="K827" i="10"/>
  <c r="K826" i="10"/>
  <c r="K825" i="10"/>
  <c r="K824" i="10"/>
  <c r="K823" i="10"/>
  <c r="K822" i="10"/>
  <c r="K821" i="10"/>
  <c r="K820" i="10"/>
  <c r="K819" i="10"/>
  <c r="K818" i="10"/>
  <c r="K817" i="10"/>
  <c r="K816" i="10"/>
  <c r="K815" i="10"/>
  <c r="K814" i="10"/>
  <c r="K813" i="10"/>
  <c r="K812" i="10"/>
  <c r="K811" i="10"/>
  <c r="K810" i="10"/>
  <c r="K809" i="10"/>
  <c r="K808" i="10"/>
  <c r="K807" i="10"/>
  <c r="K806" i="10"/>
  <c r="K805" i="10"/>
  <c r="K804" i="10"/>
  <c r="K803" i="10"/>
  <c r="K802" i="10"/>
  <c r="K801" i="10"/>
  <c r="K800" i="10"/>
  <c r="K799" i="10"/>
  <c r="K798" i="10"/>
  <c r="K797" i="10"/>
  <c r="K796" i="10"/>
  <c r="K795" i="10"/>
  <c r="K794" i="10"/>
  <c r="K793" i="10"/>
  <c r="K792" i="10"/>
  <c r="K791" i="10"/>
  <c r="K790" i="10"/>
  <c r="K789" i="10"/>
  <c r="K788" i="10"/>
  <c r="K787" i="10"/>
  <c r="K786" i="10"/>
  <c r="K785" i="10"/>
  <c r="K784" i="10"/>
  <c r="K783" i="10"/>
  <c r="K782" i="10"/>
  <c r="K781" i="10"/>
  <c r="K780" i="10"/>
  <c r="K779" i="10"/>
  <c r="K778" i="10"/>
  <c r="K777" i="10"/>
  <c r="K776" i="10"/>
  <c r="K775" i="10"/>
  <c r="K774" i="10"/>
  <c r="K773" i="10"/>
  <c r="K772" i="10"/>
  <c r="K771" i="10"/>
  <c r="K770" i="10"/>
  <c r="K769" i="10"/>
  <c r="K768" i="10"/>
  <c r="K767" i="10"/>
  <c r="K766" i="10"/>
  <c r="K765" i="10"/>
  <c r="K764" i="10"/>
  <c r="K763" i="10"/>
  <c r="K762" i="10"/>
  <c r="K761" i="10"/>
  <c r="K760" i="10"/>
  <c r="K759" i="10"/>
  <c r="K758" i="10"/>
  <c r="K757" i="10"/>
  <c r="K756" i="10"/>
  <c r="K755" i="10"/>
  <c r="K754" i="10"/>
  <c r="K753" i="10"/>
  <c r="K752" i="10"/>
  <c r="K751" i="10"/>
  <c r="K750" i="10"/>
  <c r="K749" i="10"/>
  <c r="K748" i="10"/>
  <c r="K747" i="10"/>
  <c r="K746" i="10"/>
  <c r="K745" i="10"/>
  <c r="K744" i="10"/>
  <c r="K743" i="10"/>
  <c r="K742" i="10"/>
  <c r="K741" i="10"/>
  <c r="K740" i="10"/>
  <c r="K739" i="10"/>
  <c r="K738" i="10"/>
  <c r="K737" i="10"/>
  <c r="K736" i="10"/>
  <c r="K735" i="10"/>
  <c r="K734" i="10"/>
  <c r="K733" i="10"/>
  <c r="K732" i="10"/>
  <c r="K731" i="10"/>
  <c r="K730" i="10"/>
  <c r="K729" i="10"/>
  <c r="K728" i="10"/>
  <c r="K727" i="10"/>
  <c r="K726" i="10"/>
  <c r="K725" i="10"/>
  <c r="K724" i="10"/>
  <c r="K723" i="10"/>
  <c r="K722" i="10"/>
  <c r="K721" i="10"/>
  <c r="K720" i="10"/>
  <c r="K719" i="10"/>
  <c r="K718" i="10"/>
  <c r="K717" i="10"/>
  <c r="K716" i="10"/>
  <c r="K715" i="10"/>
  <c r="K714" i="10"/>
  <c r="K713" i="10"/>
  <c r="K712" i="10"/>
  <c r="K711" i="10"/>
  <c r="K710" i="10"/>
  <c r="K709" i="10"/>
  <c r="K708" i="10"/>
  <c r="K707" i="10"/>
  <c r="K706" i="10"/>
  <c r="K705" i="10"/>
  <c r="K704" i="10"/>
  <c r="K703" i="10"/>
  <c r="K702" i="10"/>
  <c r="K701" i="10"/>
  <c r="K700" i="10"/>
  <c r="K699" i="10"/>
  <c r="K698" i="10"/>
  <c r="K697" i="10"/>
  <c r="K696" i="10"/>
  <c r="K695" i="10"/>
  <c r="K694" i="10"/>
  <c r="K693" i="10"/>
  <c r="K692" i="10"/>
  <c r="K691" i="10"/>
  <c r="K690" i="10"/>
  <c r="K689" i="10"/>
  <c r="K688" i="10"/>
  <c r="K687" i="10"/>
  <c r="K686" i="10"/>
  <c r="K685" i="10"/>
  <c r="K684" i="10"/>
  <c r="K683" i="10"/>
  <c r="K682" i="10"/>
  <c r="K681" i="10"/>
  <c r="K680" i="10"/>
  <c r="K679" i="10"/>
  <c r="K678" i="10"/>
  <c r="K677" i="10"/>
  <c r="K676" i="10"/>
  <c r="K675" i="10"/>
  <c r="K674" i="10"/>
  <c r="K673" i="10"/>
  <c r="K672" i="10"/>
  <c r="K671" i="10"/>
  <c r="K670" i="10"/>
  <c r="K669" i="10"/>
  <c r="K668" i="10"/>
  <c r="K667" i="10"/>
  <c r="K666" i="10"/>
  <c r="K665" i="10"/>
  <c r="K664" i="10"/>
  <c r="K663" i="10"/>
  <c r="K662" i="10"/>
  <c r="K661" i="10"/>
  <c r="K660" i="10"/>
  <c r="K659" i="10"/>
  <c r="K658" i="10"/>
  <c r="K657" i="10"/>
  <c r="K656" i="10"/>
  <c r="K655" i="10"/>
  <c r="K654" i="10"/>
  <c r="K653" i="10"/>
  <c r="K652" i="10"/>
  <c r="K651" i="10"/>
  <c r="K650" i="10"/>
  <c r="K649" i="10"/>
  <c r="K648" i="10"/>
  <c r="K647" i="10"/>
  <c r="K646" i="10"/>
  <c r="K645" i="10"/>
  <c r="K644" i="10"/>
  <c r="K963" i="10"/>
  <c r="K643" i="10"/>
  <c r="K642" i="10"/>
  <c r="K641" i="10"/>
  <c r="K640" i="10"/>
  <c r="K639" i="10"/>
  <c r="K638" i="10"/>
  <c r="K637" i="10"/>
  <c r="K636" i="10"/>
  <c r="K635" i="10"/>
  <c r="K634" i="10"/>
  <c r="K633" i="10"/>
  <c r="K632" i="10"/>
  <c r="K631" i="10"/>
  <c r="K630" i="10"/>
  <c r="K629" i="10"/>
  <c r="K628" i="10"/>
  <c r="K627" i="10"/>
  <c r="K626" i="10"/>
  <c r="K625" i="10"/>
  <c r="K624" i="10"/>
  <c r="K623" i="10"/>
  <c r="K622" i="10"/>
  <c r="K621" i="10"/>
  <c r="K620" i="10"/>
  <c r="K619" i="10"/>
  <c r="K618" i="10"/>
  <c r="K617" i="10"/>
  <c r="K616" i="10"/>
  <c r="K615" i="10"/>
  <c r="K614" i="10"/>
  <c r="K613" i="10"/>
  <c r="K612" i="10"/>
  <c r="K611" i="10"/>
  <c r="K610" i="10"/>
  <c r="K609" i="10"/>
  <c r="K608" i="10"/>
  <c r="K607" i="10"/>
  <c r="K606" i="10"/>
  <c r="K605" i="10"/>
  <c r="K604" i="10"/>
  <c r="K603" i="10"/>
  <c r="K602" i="10"/>
  <c r="K601" i="10"/>
  <c r="K600" i="10"/>
  <c r="K599" i="10"/>
  <c r="K598" i="10"/>
  <c r="K597" i="10"/>
  <c r="K596" i="10"/>
  <c r="K595" i="10"/>
  <c r="K594" i="10"/>
  <c r="K593" i="10"/>
  <c r="K592" i="10"/>
  <c r="K591" i="10"/>
  <c r="K590" i="10"/>
  <c r="K589" i="10"/>
  <c r="K588" i="10"/>
  <c r="K587" i="10"/>
  <c r="K586" i="10"/>
  <c r="K585" i="10"/>
  <c r="K584" i="10"/>
  <c r="K583" i="10"/>
  <c r="K582" i="10"/>
  <c r="K581" i="10"/>
  <c r="K580" i="10"/>
  <c r="K579" i="10"/>
  <c r="K578" i="10"/>
  <c r="K577" i="10"/>
  <c r="K576" i="10"/>
  <c r="K575" i="10"/>
  <c r="K574" i="10"/>
  <c r="K573" i="10"/>
  <c r="K572" i="10"/>
  <c r="K571" i="10"/>
  <c r="K570" i="10"/>
  <c r="K569" i="10"/>
  <c r="K568" i="10"/>
  <c r="K567" i="10"/>
  <c r="K566" i="10"/>
  <c r="K565" i="10"/>
  <c r="K564" i="10"/>
  <c r="K563" i="10"/>
  <c r="K562" i="10"/>
  <c r="K561" i="10"/>
  <c r="K560" i="10"/>
  <c r="K559" i="10"/>
  <c r="K558" i="10"/>
  <c r="K557" i="10"/>
  <c r="K556" i="10"/>
  <c r="K555" i="10"/>
  <c r="K554" i="10"/>
  <c r="K553" i="10"/>
  <c r="K552" i="10"/>
  <c r="K551" i="10"/>
  <c r="K550" i="10"/>
  <c r="K549" i="10"/>
  <c r="K548" i="10"/>
  <c r="K547" i="10"/>
  <c r="K546" i="10"/>
  <c r="K545" i="10"/>
  <c r="K544" i="10"/>
  <c r="K543" i="10"/>
  <c r="K542" i="10"/>
  <c r="K541" i="10"/>
  <c r="K540" i="10"/>
  <c r="K539" i="10"/>
  <c r="K538" i="10"/>
  <c r="K537" i="10"/>
  <c r="K536" i="10"/>
  <c r="K535" i="10"/>
  <c r="K534" i="10"/>
  <c r="K533" i="10"/>
  <c r="K532" i="10"/>
  <c r="K531" i="10"/>
  <c r="K530" i="10"/>
  <c r="K529" i="10"/>
  <c r="K528" i="10"/>
  <c r="K527" i="10"/>
  <c r="K526" i="10"/>
  <c r="K525" i="10"/>
  <c r="K524" i="10"/>
  <c r="K523" i="10"/>
  <c r="K522" i="10"/>
  <c r="K521" i="10"/>
  <c r="K520" i="10"/>
  <c r="K519" i="10"/>
  <c r="K518" i="10"/>
  <c r="K517" i="10"/>
  <c r="K516" i="10"/>
  <c r="K515" i="10"/>
  <c r="K514" i="10"/>
  <c r="K513" i="10"/>
  <c r="K512" i="10"/>
  <c r="K511" i="10"/>
  <c r="K510" i="10"/>
  <c r="K509" i="10"/>
  <c r="K508" i="10"/>
  <c r="K507" i="10"/>
  <c r="K506" i="10"/>
  <c r="K505" i="10"/>
  <c r="K504" i="10"/>
  <c r="K503" i="10"/>
  <c r="K502" i="10"/>
  <c r="K501" i="10"/>
  <c r="K500" i="10"/>
  <c r="K499" i="10"/>
  <c r="K498" i="10"/>
  <c r="K497" i="10"/>
  <c r="K496" i="10"/>
  <c r="K495" i="10"/>
  <c r="K494" i="10"/>
  <c r="K493" i="10"/>
  <c r="K492" i="10"/>
  <c r="K491" i="10"/>
  <c r="K490" i="10"/>
  <c r="K489" i="10"/>
  <c r="K488" i="10"/>
  <c r="K487" i="10"/>
  <c r="K486" i="10"/>
  <c r="K485" i="10"/>
  <c r="K484" i="10"/>
  <c r="K483" i="10"/>
  <c r="K482" i="10"/>
  <c r="K481" i="10"/>
  <c r="K480" i="10"/>
  <c r="K479" i="10"/>
  <c r="K478" i="10"/>
  <c r="K477" i="10"/>
  <c r="K476" i="10"/>
  <c r="K475" i="10"/>
  <c r="K474" i="10"/>
  <c r="K473" i="10"/>
  <c r="K472" i="10"/>
  <c r="K471" i="10"/>
  <c r="K470" i="10"/>
  <c r="K469" i="10"/>
  <c r="K468" i="10"/>
  <c r="K467" i="10"/>
  <c r="K466" i="10"/>
  <c r="K465" i="10"/>
  <c r="K464" i="10"/>
  <c r="K463" i="10"/>
  <c r="K462" i="10"/>
  <c r="K461" i="10"/>
  <c r="K460" i="10"/>
  <c r="K459" i="10"/>
  <c r="K458" i="10"/>
  <c r="K457" i="10"/>
  <c r="K456" i="10"/>
  <c r="K455" i="10"/>
  <c r="K454" i="10"/>
  <c r="K453" i="10"/>
  <c r="K452" i="10"/>
  <c r="K451" i="10"/>
  <c r="K450" i="10"/>
  <c r="K449" i="10"/>
  <c r="K448" i="10"/>
  <c r="K447" i="10"/>
  <c r="K446" i="10"/>
  <c r="K445" i="10"/>
  <c r="K444" i="10"/>
  <c r="K443" i="10"/>
  <c r="K442" i="10"/>
  <c r="K441" i="10"/>
  <c r="K440" i="10"/>
  <c r="K439" i="10"/>
  <c r="K438" i="10"/>
  <c r="K437" i="10"/>
  <c r="K436" i="10"/>
  <c r="K435" i="10"/>
  <c r="K434" i="10"/>
  <c r="K433" i="10"/>
  <c r="K432" i="10"/>
  <c r="K431" i="10"/>
  <c r="K430" i="10"/>
  <c r="K429" i="10"/>
  <c r="K428" i="10"/>
  <c r="K427" i="10"/>
  <c r="K426" i="10"/>
  <c r="K425" i="10"/>
  <c r="K424" i="10"/>
  <c r="K423" i="10"/>
  <c r="K422" i="10"/>
  <c r="K421" i="10"/>
  <c r="K420" i="10"/>
  <c r="K419" i="10"/>
  <c r="K418" i="10"/>
  <c r="K417" i="10"/>
  <c r="K416" i="10"/>
  <c r="K415" i="10"/>
  <c r="K414" i="10"/>
  <c r="K413" i="10"/>
  <c r="K412" i="10"/>
  <c r="K411" i="10"/>
  <c r="K410" i="10"/>
  <c r="K409" i="10"/>
  <c r="K408" i="10"/>
  <c r="K407" i="10"/>
  <c r="K406" i="10"/>
  <c r="K405" i="10"/>
  <c r="K404" i="10"/>
  <c r="K403" i="10"/>
  <c r="K402" i="10"/>
  <c r="K401" i="10"/>
  <c r="K400" i="10"/>
  <c r="K399" i="10"/>
  <c r="K398" i="10"/>
  <c r="K397" i="10"/>
  <c r="K396" i="10"/>
  <c r="K395" i="10"/>
  <c r="K394" i="10"/>
  <c r="K393" i="10"/>
  <c r="K392" i="10"/>
  <c r="K391" i="10"/>
  <c r="K390" i="10"/>
  <c r="K389" i="10"/>
  <c r="K388" i="10"/>
  <c r="K387" i="10"/>
  <c r="K386" i="10"/>
  <c r="K385" i="10"/>
  <c r="K384" i="10"/>
  <c r="K383" i="10"/>
  <c r="K382" i="10"/>
  <c r="K381" i="10"/>
  <c r="K380" i="10"/>
  <c r="K379" i="10"/>
  <c r="K378" i="10"/>
  <c r="K377" i="10"/>
  <c r="K376" i="10"/>
  <c r="K375" i="10"/>
  <c r="K374" i="10"/>
  <c r="K373" i="10"/>
  <c r="K372" i="10"/>
  <c r="K371" i="10"/>
  <c r="K370" i="10"/>
  <c r="K369" i="10"/>
  <c r="K368" i="10"/>
  <c r="K367" i="10"/>
  <c r="K366" i="10"/>
  <c r="K365" i="10"/>
  <c r="K364" i="10"/>
  <c r="K363" i="10"/>
  <c r="K362" i="10"/>
  <c r="K361" i="10"/>
  <c r="K360" i="10"/>
  <c r="K359" i="10"/>
  <c r="K358" i="10"/>
  <c r="K357" i="10"/>
  <c r="K356" i="10"/>
  <c r="K355" i="10"/>
  <c r="K354" i="10"/>
  <c r="K353" i="10"/>
  <c r="K352" i="10"/>
  <c r="K351" i="10"/>
  <c r="K350" i="10"/>
  <c r="K349" i="10"/>
  <c r="K348" i="10"/>
  <c r="K347" i="10"/>
  <c r="K346" i="10"/>
  <c r="K19" i="10"/>
  <c r="K20" i="10"/>
  <c r="K345" i="10"/>
  <c r="K344" i="10"/>
  <c r="K343" i="10"/>
  <c r="K342" i="10"/>
  <c r="K341" i="10"/>
  <c r="K340" i="10"/>
  <c r="K339" i="10"/>
  <c r="K338" i="10"/>
  <c r="K337" i="10"/>
  <c r="K336" i="10"/>
  <c r="K335" i="10"/>
  <c r="K334" i="10"/>
  <c r="K333" i="10"/>
  <c r="K332" i="10"/>
  <c r="K331" i="10"/>
  <c r="K330" i="10"/>
  <c r="K329" i="10"/>
  <c r="K328" i="10"/>
  <c r="K327" i="10"/>
  <c r="K326" i="10"/>
  <c r="K325" i="10"/>
  <c r="K324" i="10"/>
  <c r="K323" i="10"/>
  <c r="K322" i="10"/>
  <c r="K321" i="10"/>
  <c r="K320" i="10"/>
  <c r="K319" i="10"/>
  <c r="K318" i="10"/>
  <c r="K317" i="10"/>
  <c r="K316" i="10"/>
  <c r="K315" i="10"/>
  <c r="K314" i="10"/>
  <c r="K313" i="10"/>
  <c r="K312" i="10"/>
  <c r="K311" i="10"/>
  <c r="K310" i="10"/>
  <c r="K309" i="10"/>
  <c r="K308" i="10"/>
  <c r="K307" i="10"/>
  <c r="K306" i="10"/>
  <c r="K305" i="10"/>
  <c r="K304" i="10"/>
  <c r="K303" i="10"/>
  <c r="K302" i="10"/>
  <c r="K301" i="10"/>
  <c r="K300" i="10"/>
  <c r="K299" i="10"/>
  <c r="K298" i="10"/>
  <c r="K297" i="10"/>
  <c r="K296" i="10"/>
  <c r="K295" i="10"/>
  <c r="K294" i="10"/>
  <c r="K293" i="10"/>
  <c r="K292" i="10"/>
  <c r="K291" i="10"/>
  <c r="K290" i="10"/>
  <c r="K289" i="10"/>
  <c r="K288" i="10"/>
  <c r="K287" i="10"/>
  <c r="K286" i="10"/>
  <c r="K285" i="10"/>
  <c r="K284" i="10"/>
  <c r="K283" i="10"/>
  <c r="K282" i="10"/>
  <c r="K281" i="10"/>
  <c r="K280" i="10"/>
  <c r="K279" i="10"/>
  <c r="K278" i="10"/>
  <c r="K277" i="10"/>
  <c r="K276" i="10"/>
  <c r="K275" i="10"/>
  <c r="K274" i="10"/>
  <c r="K273" i="10"/>
  <c r="K272" i="10"/>
  <c r="K271" i="10"/>
  <c r="K270" i="10"/>
  <c r="K269" i="10"/>
  <c r="K268" i="10"/>
  <c r="K267" i="10"/>
  <c r="K266" i="10"/>
  <c r="K265" i="10"/>
  <c r="K264" i="10"/>
  <c r="K263" i="10"/>
  <c r="K262" i="10"/>
  <c r="K261" i="10"/>
  <c r="K260" i="10"/>
  <c r="K259" i="10"/>
  <c r="K258" i="10"/>
  <c r="K257" i="10"/>
  <c r="K256" i="10"/>
  <c r="K255" i="10"/>
  <c r="K254" i="10"/>
  <c r="K253" i="10"/>
  <c r="K252" i="10"/>
  <c r="K251" i="10"/>
  <c r="K250" i="10"/>
  <c r="K249" i="10"/>
  <c r="K248" i="10"/>
  <c r="K247" i="10"/>
  <c r="K246" i="10"/>
  <c r="K245" i="10"/>
  <c r="K244" i="10"/>
  <c r="K243" i="10"/>
  <c r="K242" i="10"/>
  <c r="K241" i="10"/>
  <c r="K240" i="10"/>
  <c r="K239" i="10"/>
  <c r="K238" i="10"/>
  <c r="K237" i="10"/>
  <c r="K236" i="10"/>
  <c r="K235" i="10"/>
  <c r="K234" i="10"/>
  <c r="K233" i="10"/>
  <c r="K232" i="10"/>
  <c r="K231" i="10"/>
  <c r="K230" i="10"/>
  <c r="K229" i="10"/>
  <c r="K228" i="10"/>
  <c r="K227" i="10"/>
  <c r="K226" i="10"/>
  <c r="K225" i="10"/>
  <c r="K224" i="10"/>
  <c r="K223" i="10"/>
  <c r="K222" i="10"/>
  <c r="K221" i="10"/>
  <c r="K220" i="10"/>
  <c r="K219" i="10"/>
  <c r="K218" i="10"/>
  <c r="K217" i="10"/>
  <c r="K216" i="10"/>
  <c r="K215" i="10"/>
  <c r="K214" i="10"/>
  <c r="K213" i="10"/>
  <c r="K212" i="10"/>
  <c r="K211" i="10"/>
  <c r="K210" i="10"/>
  <c r="K209" i="10"/>
  <c r="K208" i="10"/>
  <c r="K207" i="10"/>
  <c r="K206" i="10"/>
  <c r="K205" i="10"/>
  <c r="K204" i="10"/>
  <c r="K203" i="10"/>
  <c r="K202" i="10"/>
  <c r="K201" i="10"/>
  <c r="K200" i="10"/>
  <c r="K199" i="10"/>
  <c r="K198" i="10"/>
  <c r="K197" i="10"/>
  <c r="K196" i="10"/>
  <c r="K195" i="10"/>
  <c r="K194" i="10"/>
  <c r="K193" i="10"/>
  <c r="K192" i="10"/>
  <c r="K191" i="10"/>
  <c r="K190" i="10"/>
  <c r="K189" i="10"/>
  <c r="K188" i="10"/>
  <c r="K187" i="10"/>
  <c r="K186" i="10"/>
  <c r="K185" i="10"/>
  <c r="K184" i="10"/>
  <c r="K183" i="10"/>
  <c r="K182" i="10"/>
  <c r="K181" i="10"/>
  <c r="K180" i="10"/>
  <c r="K179" i="10"/>
  <c r="K178" i="10"/>
  <c r="K177" i="10"/>
  <c r="K176" i="10"/>
  <c r="K175" i="10"/>
  <c r="K174" i="10"/>
  <c r="K173" i="10"/>
  <c r="K172" i="10"/>
  <c r="K171" i="10"/>
  <c r="K170" i="10"/>
  <c r="K169" i="10"/>
  <c r="K168" i="10"/>
  <c r="K167" i="10"/>
  <c r="K166" i="10"/>
  <c r="K165" i="10"/>
  <c r="K164" i="10"/>
  <c r="K163" i="10"/>
  <c r="K162" i="10"/>
  <c r="K161" i="10"/>
  <c r="K160" i="10"/>
  <c r="K159" i="10"/>
  <c r="K158" i="10"/>
  <c r="K157" i="10"/>
  <c r="K156" i="10"/>
  <c r="K155" i="10"/>
  <c r="K154" i="10"/>
  <c r="K153" i="10"/>
  <c r="K152" i="10"/>
  <c r="K151" i="10"/>
  <c r="K150" i="10"/>
  <c r="K149" i="10"/>
  <c r="K148" i="10"/>
  <c r="K147" i="10"/>
  <c r="K146" i="10"/>
  <c r="K145" i="10"/>
  <c r="K144" i="10"/>
  <c r="K143" i="10"/>
  <c r="K142" i="10"/>
  <c r="K141" i="10"/>
  <c r="K140" i="10"/>
  <c r="K139" i="10"/>
  <c r="K138" i="10"/>
  <c r="K137" i="10"/>
  <c r="K136" i="10"/>
  <c r="K135" i="10"/>
  <c r="K134" i="10"/>
  <c r="K133" i="10"/>
  <c r="K132" i="10"/>
  <c r="K131" i="10"/>
  <c r="K130" i="10"/>
  <c r="K129" i="10"/>
  <c r="K128" i="10"/>
  <c r="K127" i="10"/>
  <c r="K126" i="10"/>
  <c r="K125" i="10"/>
  <c r="K124" i="10"/>
  <c r="K123" i="10"/>
  <c r="K122" i="10"/>
  <c r="K121" i="10"/>
  <c r="K120" i="10"/>
  <c r="K119" i="10"/>
  <c r="K118" i="10"/>
  <c r="K117" i="10"/>
  <c r="K116" i="10"/>
  <c r="K115" i="10"/>
  <c r="K114" i="10"/>
  <c r="K113" i="10"/>
  <c r="K112" i="10"/>
  <c r="K111" i="10"/>
  <c r="K110" i="10"/>
  <c r="K109" i="10"/>
  <c r="K108" i="10"/>
  <c r="K107" i="10"/>
  <c r="K106" i="10"/>
  <c r="K105" i="10"/>
  <c r="K104" i="10"/>
  <c r="K103" i="10"/>
  <c r="K102" i="10"/>
  <c r="K101" i="10"/>
  <c r="K100" i="10"/>
  <c r="K99" i="10"/>
  <c r="K98" i="10"/>
  <c r="K97" i="10"/>
  <c r="K96" i="10"/>
  <c r="K95" i="10"/>
  <c r="K94" i="10"/>
  <c r="K93" i="10"/>
  <c r="K92" i="10"/>
  <c r="K91" i="10"/>
  <c r="K90" i="10"/>
  <c r="K89" i="10"/>
  <c r="K88" i="10"/>
  <c r="K87" i="10"/>
  <c r="K86" i="10"/>
  <c r="K85" i="10"/>
  <c r="K84" i="10"/>
  <c r="K83" i="10"/>
  <c r="K82" i="10"/>
  <c r="K81" i="10"/>
  <c r="K80" i="10"/>
  <c r="K79" i="10"/>
  <c r="K78" i="10"/>
  <c r="K77" i="10"/>
  <c r="K76" i="10"/>
  <c r="K75" i="10"/>
  <c r="K74" i="10"/>
  <c r="K73" i="10"/>
  <c r="K72" i="10"/>
  <c r="K71" i="10"/>
  <c r="K70" i="10"/>
  <c r="K69" i="10"/>
  <c r="K68" i="10"/>
  <c r="K67" i="10"/>
  <c r="K66" i="10"/>
  <c r="K65" i="10"/>
  <c r="K64" i="10"/>
  <c r="K63" i="10"/>
  <c r="K62" i="10"/>
  <c r="K61" i="10"/>
  <c r="K60" i="10"/>
  <c r="K59" i="10"/>
  <c r="K58" i="10"/>
  <c r="K57" i="10"/>
  <c r="K56" i="10"/>
  <c r="K55" i="10"/>
  <c r="K54" i="10"/>
  <c r="K53" i="10"/>
  <c r="K52" i="10"/>
  <c r="K51" i="10"/>
  <c r="K50" i="10"/>
  <c r="K49" i="10"/>
  <c r="K48" i="10"/>
  <c r="K47" i="10"/>
  <c r="K46" i="10"/>
  <c r="K45" i="10"/>
  <c r="K44" i="10"/>
  <c r="K43" i="10"/>
  <c r="K42" i="10"/>
  <c r="K41" i="10"/>
  <c r="K40" i="10"/>
  <c r="K39" i="10"/>
  <c r="K38" i="10"/>
  <c r="K37" i="10"/>
  <c r="K36" i="10"/>
  <c r="K35" i="10"/>
  <c r="K34" i="10"/>
  <c r="K33" i="10"/>
  <c r="K32" i="10"/>
  <c r="K31" i="10"/>
  <c r="K30" i="10"/>
  <c r="K29" i="10"/>
  <c r="K28" i="10"/>
  <c r="K27" i="10"/>
  <c r="K26" i="10"/>
  <c r="K25" i="10"/>
  <c r="K24" i="10"/>
  <c r="K23" i="10"/>
  <c r="K22" i="10"/>
  <c r="K21" i="10"/>
  <c r="K18" i="10"/>
  <c r="K17" i="10"/>
  <c r="Y15" i="11"/>
  <c r="L14" i="10"/>
  <c r="U124" i="11"/>
  <c r="V124" i="11" s="1"/>
  <c r="J125" i="10" s="1"/>
  <c r="U431" i="11"/>
  <c r="V431" i="11" s="1"/>
  <c r="J432" i="10" s="1"/>
  <c r="U862" i="11"/>
  <c r="V862" i="11" s="1"/>
  <c r="J863" i="10" s="1"/>
  <c r="U1007" i="11"/>
  <c r="V1007" i="11" s="1"/>
  <c r="J1008" i="10" s="1"/>
  <c r="U176" i="11"/>
  <c r="V176" i="11" s="1"/>
  <c r="J177" i="10" s="1"/>
  <c r="U1992" i="11"/>
  <c r="V1992" i="11" s="1"/>
  <c r="J1993" i="10" s="1"/>
  <c r="U452" i="11"/>
  <c r="V452" i="11" s="1"/>
  <c r="J453" i="10" s="1"/>
  <c r="U672" i="11"/>
  <c r="V672" i="11" s="1"/>
  <c r="J673" i="10" s="1"/>
  <c r="U1333" i="11"/>
  <c r="V1333" i="11" s="1"/>
  <c r="J1334" i="10" s="1"/>
  <c r="U945" i="11"/>
  <c r="V945" i="11" s="1"/>
  <c r="J946" i="10" s="1"/>
  <c r="U1014" i="11"/>
  <c r="V1014" i="11" s="1"/>
  <c r="J1015" i="10" s="1"/>
  <c r="U1046" i="11"/>
  <c r="V1046" i="11" s="1"/>
  <c r="J1047" i="10" s="1"/>
  <c r="U86" i="11"/>
  <c r="V86" i="11" s="1"/>
  <c r="J87" i="10" s="1"/>
  <c r="U2003" i="11"/>
  <c r="V2003" i="11" s="1"/>
  <c r="J2004" i="10" s="1"/>
  <c r="U1049" i="11"/>
  <c r="V1049" i="11" s="1"/>
  <c r="J1050" i="10" s="1"/>
  <c r="U1513" i="11"/>
  <c r="V1513" i="11" s="1"/>
  <c r="J1514" i="10" s="1"/>
  <c r="U107" i="11"/>
  <c r="V107" i="11" s="1"/>
  <c r="J108" i="10" s="1"/>
  <c r="U573" i="11"/>
  <c r="V573" i="11" s="1"/>
  <c r="J574" i="10" s="1"/>
  <c r="U1018" i="11"/>
  <c r="V1018" i="11" s="1"/>
  <c r="J1019" i="10" s="1"/>
  <c r="U226" i="11"/>
  <c r="V226" i="11" s="1"/>
  <c r="J227" i="10" s="1"/>
  <c r="U1714" i="11"/>
  <c r="V1714" i="11" s="1"/>
  <c r="J1715" i="10" s="1"/>
  <c r="U403" i="11"/>
  <c r="V403" i="11" s="1"/>
  <c r="J404" i="10" s="1"/>
  <c r="U973" i="11"/>
  <c r="V973" i="11" s="1"/>
  <c r="J974" i="10" s="1"/>
  <c r="U725" i="11"/>
  <c r="V725" i="11" s="1"/>
  <c r="J726" i="10" s="1"/>
  <c r="U1918" i="11"/>
  <c r="V1918" i="11" s="1"/>
  <c r="J1919" i="10" s="1"/>
  <c r="U313" i="11"/>
  <c r="V313" i="11" s="1"/>
  <c r="J314" i="10" s="1"/>
  <c r="U566" i="11"/>
  <c r="V566" i="11" s="1"/>
  <c r="J567" i="10" s="1"/>
  <c r="U1502" i="11"/>
  <c r="V1502" i="11" s="1"/>
  <c r="J1503" i="10" s="1"/>
  <c r="U908" i="11"/>
  <c r="V908" i="11" s="1"/>
  <c r="J909" i="10" s="1"/>
  <c r="U1246" i="11"/>
  <c r="V1246" i="11" s="1"/>
  <c r="J1247" i="10" s="1"/>
  <c r="U1872" i="11"/>
  <c r="V1872" i="11" s="1"/>
  <c r="J1873" i="10" s="1"/>
  <c r="U478" i="11"/>
  <c r="V478" i="11" s="1"/>
  <c r="J479" i="10" s="1"/>
  <c r="U790" i="11"/>
  <c r="V790" i="11" s="1"/>
  <c r="J791" i="10" s="1"/>
  <c r="U804" i="11"/>
  <c r="V804" i="11" s="1"/>
  <c r="J805" i="10" s="1"/>
  <c r="U193" i="11"/>
  <c r="V193" i="11" s="1"/>
  <c r="J194" i="10" s="1"/>
  <c r="U959" i="11"/>
  <c r="V959" i="11" s="1"/>
  <c r="J960" i="10" s="1"/>
  <c r="U737" i="11"/>
  <c r="V737" i="11" s="1"/>
  <c r="J738" i="10" s="1"/>
  <c r="U998" i="11"/>
  <c r="V998" i="11" s="1"/>
  <c r="J999" i="10" s="1"/>
  <c r="U1462" i="11"/>
  <c r="V1462" i="11" s="1"/>
  <c r="J1463" i="10" s="1"/>
  <c r="U51" i="11"/>
  <c r="V51" i="11" s="1"/>
  <c r="J52" i="10" s="1"/>
  <c r="U101" i="11"/>
  <c r="V101" i="11" s="1"/>
  <c r="J102" i="10" s="1"/>
  <c r="U730" i="11"/>
  <c r="V730" i="11" s="1"/>
  <c r="J731" i="10" s="1"/>
  <c r="U394" i="11"/>
  <c r="V394" i="11" s="1"/>
  <c r="J395" i="10" s="1"/>
  <c r="U1079" i="11"/>
  <c r="V1079" i="11" s="1"/>
  <c r="J1080" i="10" s="1"/>
  <c r="U1223" i="11"/>
  <c r="V1223" i="11" s="1"/>
  <c r="J1224" i="10" s="1"/>
  <c r="U1056" i="11"/>
  <c r="V1056" i="11" s="1"/>
  <c r="J1057" i="10" s="1"/>
  <c r="U1080" i="11"/>
  <c r="V1080" i="11" s="1"/>
  <c r="J1081" i="10" s="1"/>
  <c r="U695" i="11"/>
  <c r="V695" i="11" s="1"/>
  <c r="J696" i="10" s="1"/>
  <c r="U399" i="11"/>
  <c r="V399" i="11" s="1"/>
  <c r="J400" i="10" s="1"/>
  <c r="U1816" i="11"/>
  <c r="V1816" i="11" s="1"/>
  <c r="J1817" i="10" s="1"/>
  <c r="U56" i="11"/>
  <c r="V56" i="11" s="1"/>
  <c r="J57" i="10" s="1"/>
  <c r="U1419" i="11"/>
  <c r="V1419" i="11" s="1"/>
  <c r="J1420" i="10" s="1"/>
  <c r="U483" i="11"/>
  <c r="V483" i="11" s="1"/>
  <c r="J484" i="10" s="1"/>
  <c r="U499" i="11"/>
  <c r="V499" i="11" s="1"/>
  <c r="J500" i="10" s="1"/>
  <c r="U1341" i="11"/>
  <c r="V1341" i="11" s="1"/>
  <c r="J1342" i="10" s="1"/>
  <c r="U293" i="11"/>
  <c r="V293" i="11" s="1"/>
  <c r="J294" i="10" s="1"/>
  <c r="U424" i="11"/>
  <c r="V424" i="11" s="1"/>
  <c r="J425" i="10" s="1"/>
  <c r="U634" i="11"/>
  <c r="V634" i="11" s="1"/>
  <c r="J635" i="10" s="1"/>
  <c r="U1092" i="11"/>
  <c r="V1092" i="11" s="1"/>
  <c r="J1093" i="10" s="1"/>
  <c r="U1353" i="11"/>
  <c r="V1353" i="11" s="1"/>
  <c r="J1354" i="10" s="1"/>
  <c r="U1021" i="11"/>
  <c r="V1021" i="11" s="1"/>
  <c r="J1022" i="10" s="1"/>
  <c r="U1416" i="11"/>
  <c r="V1416" i="11" s="1"/>
  <c r="J1417" i="10" s="1"/>
  <c r="U1579" i="11"/>
  <c r="V1579" i="11" s="1"/>
  <c r="J1580" i="10" s="1"/>
  <c r="U1044" i="11"/>
  <c r="V1044" i="11" s="1"/>
  <c r="J1045" i="10" s="1"/>
  <c r="U334" i="11"/>
  <c r="V334" i="11" s="1"/>
  <c r="J335" i="10" s="1"/>
  <c r="U1052" i="11"/>
  <c r="V1052" i="11" s="1"/>
  <c r="J1053" i="10" s="1"/>
  <c r="U841" i="11"/>
  <c r="V841" i="11" s="1"/>
  <c r="J842" i="10" s="1"/>
  <c r="U1675" i="11"/>
  <c r="V1675" i="11" s="1"/>
  <c r="J1676" i="10" s="1"/>
  <c r="U995" i="11"/>
  <c r="V995" i="11" s="1"/>
  <c r="J996" i="10" s="1"/>
  <c r="U825" i="11"/>
  <c r="V825" i="11" s="1"/>
  <c r="J826" i="10" s="1"/>
  <c r="U142" i="11"/>
  <c r="V142" i="11" s="1"/>
  <c r="J143" i="10" s="1"/>
  <c r="U105" i="11"/>
  <c r="V105" i="11" s="1"/>
  <c r="J106" i="10" s="1"/>
  <c r="U664" i="11"/>
  <c r="V664" i="11" s="1"/>
  <c r="J665" i="10" s="1"/>
  <c r="U728" i="11"/>
  <c r="V728" i="11" s="1"/>
  <c r="J729" i="10" s="1"/>
  <c r="U458" i="11"/>
  <c r="V458" i="11" s="1"/>
  <c r="J459" i="10" s="1"/>
  <c r="U54" i="11"/>
  <c r="V54" i="11" s="1"/>
  <c r="J55" i="10" s="1"/>
  <c r="U531" i="11"/>
  <c r="V531" i="11" s="1"/>
  <c r="J532" i="10" s="1"/>
  <c r="U227" i="11"/>
  <c r="V227" i="11" s="1"/>
  <c r="J228" i="10" s="1"/>
  <c r="U1347" i="11"/>
  <c r="V1347" i="11" s="1"/>
  <c r="J1348" i="10" s="1"/>
  <c r="U121" i="11"/>
  <c r="V121" i="11" s="1"/>
  <c r="J122" i="10" s="1"/>
  <c r="U1384" i="11"/>
  <c r="V1384" i="11" s="1"/>
  <c r="J1385" i="10" s="1"/>
  <c r="U570" i="11"/>
  <c r="V570" i="11" s="1"/>
  <c r="J571" i="10" s="1"/>
  <c r="U1273" i="11"/>
  <c r="V1273" i="11" s="1"/>
  <c r="J1274" i="10" s="1"/>
  <c r="U1452" i="11"/>
  <c r="V1452" i="11" s="1"/>
  <c r="J1453" i="10" s="1"/>
  <c r="U140" i="11"/>
  <c r="V140" i="11" s="1"/>
  <c r="J141" i="10" s="1"/>
  <c r="U212" i="11"/>
  <c r="V212" i="11" s="1"/>
  <c r="J213" i="10" s="1"/>
  <c r="U760" i="11"/>
  <c r="V760" i="11" s="1"/>
  <c r="J761" i="10" s="1"/>
  <c r="U1216" i="11"/>
  <c r="V1216" i="11" s="1"/>
  <c r="J1217" i="10" s="1"/>
  <c r="U1611" i="11"/>
  <c r="V1611" i="11" s="1"/>
  <c r="J1612" i="10" s="1"/>
  <c r="U983" i="11"/>
  <c r="V983" i="11" s="1"/>
  <c r="J984" i="10" s="1"/>
  <c r="U1818" i="11"/>
  <c r="V1818" i="11" s="1"/>
  <c r="J1819" i="10" s="1"/>
  <c r="U791" i="11"/>
  <c r="V791" i="11" s="1"/>
  <c r="J792" i="10" s="1"/>
  <c r="U1318" i="11"/>
  <c r="V1318" i="11" s="1"/>
  <c r="J1319" i="10" s="1"/>
  <c r="U1639" i="11"/>
  <c r="V1639" i="11" s="1"/>
  <c r="J1640" i="10" s="1"/>
  <c r="U839" i="11"/>
  <c r="V839" i="11" s="1"/>
  <c r="J840" i="10" s="1"/>
  <c r="U1748" i="11"/>
  <c r="V1748" i="11" s="1"/>
  <c r="J1749" i="10" s="1"/>
  <c r="U581" i="11"/>
  <c r="V581" i="11" s="1"/>
  <c r="J582" i="10" s="1"/>
  <c r="U322" i="11"/>
  <c r="V322" i="11" s="1"/>
  <c r="J323" i="10" s="1"/>
  <c r="U1286" i="11"/>
  <c r="V1286" i="11" s="1"/>
  <c r="J1287" i="10" s="1"/>
  <c r="U864" i="11"/>
  <c r="V864" i="11" s="1"/>
  <c r="J865" i="10" s="1"/>
  <c r="U1504" i="11"/>
  <c r="V1504" i="11" s="1"/>
  <c r="J1505" i="10" s="1"/>
  <c r="U1710" i="11"/>
  <c r="V1710" i="11" s="1"/>
  <c r="J1711" i="10" s="1"/>
  <c r="U658" i="11"/>
  <c r="V658" i="11" s="1"/>
  <c r="J659" i="10" s="1"/>
  <c r="U1404" i="11"/>
  <c r="V1404" i="11" s="1"/>
  <c r="J1405" i="10" s="1"/>
  <c r="U996" i="11"/>
  <c r="V996" i="11" s="1"/>
  <c r="J997" i="10" s="1"/>
  <c r="U1447" i="11"/>
  <c r="V1447" i="11" s="1"/>
  <c r="J1448" i="10" s="1"/>
  <c r="U840" i="11"/>
  <c r="V840" i="11" s="1"/>
  <c r="J841" i="10" s="1"/>
  <c r="U250" i="11"/>
  <c r="V250" i="11" s="1"/>
  <c r="J251" i="10" s="1"/>
  <c r="U532" i="11"/>
  <c r="V532" i="11" s="1"/>
  <c r="J533" i="10" s="1"/>
  <c r="U39" i="11"/>
  <c r="V39" i="11" s="1"/>
  <c r="J40" i="10" s="1"/>
  <c r="U364" i="11"/>
  <c r="V364" i="11" s="1"/>
  <c r="J365" i="10" s="1"/>
  <c r="U1702" i="11"/>
  <c r="V1702" i="11" s="1"/>
  <c r="J1703" i="10" s="1"/>
  <c r="U1472" i="11"/>
  <c r="V1472" i="11" s="1"/>
  <c r="J1473" i="10" s="1"/>
  <c r="U1361" i="11"/>
  <c r="V1361" i="11" s="1"/>
  <c r="J1362" i="10" s="1"/>
  <c r="U2015" i="11"/>
  <c r="V2015" i="11" s="1"/>
  <c r="J2016" i="10" s="1"/>
  <c r="U258" i="11"/>
  <c r="V258" i="11" s="1"/>
  <c r="J259" i="10" s="1"/>
  <c r="U206" i="11"/>
  <c r="V206" i="11" s="1"/>
  <c r="J207" i="10" s="1"/>
  <c r="U1403" i="11"/>
  <c r="V1403" i="11" s="1"/>
  <c r="J1404" i="10" s="1"/>
  <c r="U89" i="11"/>
  <c r="V89" i="11" s="1"/>
  <c r="J90" i="10" s="1"/>
  <c r="U1762" i="11"/>
  <c r="V1762" i="11" s="1"/>
  <c r="J1763" i="10" s="1"/>
  <c r="U362" i="11"/>
  <c r="V362" i="11" s="1"/>
  <c r="J363" i="10" s="1"/>
  <c r="U1973" i="11"/>
  <c r="V1973" i="11" s="1"/>
  <c r="J1974" i="10" s="1"/>
  <c r="U1997" i="11"/>
  <c r="V1997" i="11" s="1"/>
  <c r="J1998" i="10" s="1"/>
  <c r="U1324" i="11"/>
  <c r="V1324" i="11" s="1"/>
  <c r="J1325" i="10" s="1"/>
  <c r="U870" i="11"/>
  <c r="V870" i="11" s="1"/>
  <c r="J871" i="10" s="1"/>
  <c r="U1986" i="11"/>
  <c r="V1986" i="11" s="1"/>
  <c r="J1987" i="10" s="1"/>
  <c r="U539" i="11"/>
  <c r="V539" i="11" s="1"/>
  <c r="J540" i="10" s="1"/>
  <c r="U416" i="11"/>
  <c r="V416" i="11" s="1"/>
  <c r="J417" i="10" s="1"/>
  <c r="U795" i="11"/>
  <c r="V795" i="11" s="1"/>
  <c r="J796" i="10" s="1"/>
  <c r="U1574" i="11"/>
  <c r="V1574" i="11" s="1"/>
  <c r="J1575" i="10" s="1"/>
  <c r="U2004" i="11"/>
  <c r="V2004" i="11" s="1"/>
  <c r="J2005" i="10" s="1"/>
  <c r="U891" i="11"/>
  <c r="V891" i="11" s="1"/>
  <c r="J892" i="10" s="1"/>
  <c r="U1410" i="11"/>
  <c r="V1410" i="11" s="1"/>
  <c r="J1411" i="10" s="1"/>
  <c r="U1172" i="11"/>
  <c r="V1172" i="11" s="1"/>
  <c r="J1173" i="10" s="1"/>
  <c r="U1282" i="11"/>
  <c r="V1282" i="11" s="1"/>
  <c r="J1283" i="10" s="1"/>
  <c r="U476" i="11"/>
  <c r="V476" i="11" s="1"/>
  <c r="J477" i="10" s="1"/>
  <c r="U1853" i="11"/>
  <c r="V1853" i="11" s="1"/>
  <c r="J1854" i="10" s="1"/>
  <c r="U843" i="11"/>
  <c r="V843" i="11" s="1"/>
  <c r="J844" i="10" s="1"/>
  <c r="U1567" i="11"/>
  <c r="V1567" i="11" s="1"/>
  <c r="J1568" i="10" s="1"/>
  <c r="U109" i="11"/>
  <c r="V109" i="11" s="1"/>
  <c r="J110" i="10" s="1"/>
  <c r="U686" i="11"/>
  <c r="V686" i="11" s="1"/>
  <c r="J687" i="10" s="1"/>
  <c r="U1742" i="11"/>
  <c r="V1742" i="11" s="1"/>
  <c r="J1743" i="10" s="1"/>
  <c r="U816" i="11"/>
  <c r="V816" i="11" s="1"/>
  <c r="J817" i="10" s="1"/>
  <c r="U1857" i="11"/>
  <c r="V1857" i="11" s="1"/>
  <c r="J1858" i="10" s="1"/>
  <c r="U1189" i="11"/>
  <c r="V1189" i="11" s="1"/>
  <c r="J1190" i="10" s="1"/>
  <c r="U832" i="11"/>
  <c r="V832" i="11" s="1"/>
  <c r="J833" i="10" s="1"/>
  <c r="U865" i="11"/>
  <c r="V865" i="11" s="1"/>
  <c r="J866" i="10" s="1"/>
  <c r="U923" i="11"/>
  <c r="V923" i="11" s="1"/>
  <c r="J924" i="10" s="1"/>
  <c r="U26" i="11"/>
  <c r="V26" i="11" s="1"/>
  <c r="J27" i="10" s="1"/>
  <c r="U1306" i="11"/>
  <c r="V1306" i="11" s="1"/>
  <c r="J1307" i="10" s="1"/>
  <c r="U2010" i="11"/>
  <c r="V2010" i="11" s="1"/>
  <c r="J2011" i="10" s="1"/>
  <c r="U681" i="11"/>
  <c r="V681" i="11" s="1"/>
  <c r="J682" i="10" s="1"/>
  <c r="U960" i="11"/>
  <c r="V960" i="11" s="1"/>
  <c r="J961" i="10" s="1"/>
  <c r="U2001" i="11"/>
  <c r="V2001" i="11" s="1"/>
  <c r="J2002" i="10" s="1"/>
  <c r="U1676" i="11"/>
  <c r="V1676" i="11" s="1"/>
  <c r="J1677" i="10" s="1"/>
  <c r="U1062" i="11"/>
  <c r="V1062" i="11" s="1"/>
  <c r="J1063" i="10" s="1"/>
  <c r="U288" i="11"/>
  <c r="V288" i="11" s="1"/>
  <c r="J289" i="10" s="1"/>
  <c r="U1534" i="11"/>
  <c r="V1534" i="11" s="1"/>
  <c r="J1535" i="10" s="1"/>
  <c r="U926" i="11"/>
  <c r="V926" i="11" s="1"/>
  <c r="J927" i="10" s="1"/>
  <c r="U1114" i="11"/>
  <c r="V1114" i="11" s="1"/>
  <c r="J1115" i="10" s="1"/>
  <c r="U254" i="11"/>
  <c r="V254" i="11" s="1"/>
  <c r="J255" i="10" s="1"/>
  <c r="U1051" i="11"/>
  <c r="V1051" i="11" s="1"/>
  <c r="J1052" i="10" s="1"/>
  <c r="U644" i="11"/>
  <c r="V644" i="11" s="1"/>
  <c r="J645" i="10" s="1"/>
  <c r="U76" i="11"/>
  <c r="V76" i="11" s="1"/>
  <c r="J77" i="10" s="1"/>
  <c r="U559" i="11"/>
  <c r="V559" i="11" s="1"/>
  <c r="J560" i="10" s="1"/>
  <c r="U1102" i="11"/>
  <c r="V1102" i="11" s="1"/>
  <c r="J1103" i="10" s="1"/>
  <c r="U966" i="11"/>
  <c r="V966" i="11" s="1"/>
  <c r="J967" i="10" s="1"/>
  <c r="U1585" i="11"/>
  <c r="V1585" i="11" s="1"/>
  <c r="J1586" i="10" s="1"/>
  <c r="U501" i="11"/>
  <c r="V501" i="11" s="1"/>
  <c r="J502" i="10" s="1"/>
  <c r="U600" i="11"/>
  <c r="V600" i="11" s="1"/>
  <c r="J601" i="10" s="1"/>
  <c r="U1209" i="11"/>
  <c r="V1209" i="11" s="1"/>
  <c r="J1210" i="10" s="1"/>
  <c r="U1883" i="11"/>
  <c r="V1883" i="11" s="1"/>
  <c r="J1884" i="10" s="1"/>
  <c r="U991" i="11"/>
  <c r="V991" i="11" s="1"/>
  <c r="J992" i="10" s="1"/>
  <c r="U985" i="11"/>
  <c r="V985" i="11" s="1"/>
  <c r="J986" i="10" s="1"/>
  <c r="U1257" i="11"/>
  <c r="V1257" i="11" s="1"/>
  <c r="J1258" i="10" s="1"/>
  <c r="U1788" i="11"/>
  <c r="V1788" i="11" s="1"/>
  <c r="J1789" i="10" s="1"/>
  <c r="U1516" i="11"/>
  <c r="V1516" i="11" s="1"/>
  <c r="J1517" i="10" s="1"/>
  <c r="U1457" i="11"/>
  <c r="V1457" i="11" s="1"/>
  <c r="J1458" i="10" s="1"/>
  <c r="U128" i="11"/>
  <c r="V128" i="11" s="1"/>
  <c r="J129" i="10" s="1"/>
  <c r="U1069" i="11"/>
  <c r="V1069" i="11" s="1"/>
  <c r="J1070" i="10" s="1"/>
  <c r="U1045" i="11"/>
  <c r="V1045" i="11" s="1"/>
  <c r="J1046" i="10" s="1"/>
  <c r="U1130" i="11"/>
  <c r="V1130" i="11" s="1"/>
  <c r="J1131" i="10" s="1"/>
  <c r="U1985" i="11"/>
  <c r="V1985" i="11" s="1"/>
  <c r="J1986" i="10" s="1"/>
  <c r="U921" i="11"/>
  <c r="V921" i="11" s="1"/>
  <c r="J922" i="10" s="1"/>
  <c r="U776" i="11"/>
  <c r="V776" i="11" s="1"/>
  <c r="J777" i="10" s="1"/>
  <c r="U1753" i="11"/>
  <c r="V1753" i="11" s="1"/>
  <c r="J1754" i="10" s="1"/>
  <c r="U1634" i="11"/>
  <c r="V1634" i="11" s="1"/>
  <c r="J1635" i="10" s="1"/>
  <c r="U1646" i="11"/>
  <c r="V1646" i="11" s="1"/>
  <c r="J1647" i="10" s="1"/>
  <c r="U1768" i="11"/>
  <c r="V1768" i="11" s="1"/>
  <c r="J1769" i="10" s="1"/>
  <c r="U913" i="11"/>
  <c r="V913" i="11" s="1"/>
  <c r="J914" i="10" s="1"/>
  <c r="U1726" i="11"/>
  <c r="V1726" i="11" s="1"/>
  <c r="J1727" i="10" s="1"/>
  <c r="U230" i="11"/>
  <c r="V230" i="11" s="1"/>
  <c r="J231" i="10" s="1"/>
  <c r="U1898" i="11"/>
  <c r="V1898" i="11" s="1"/>
  <c r="J1899" i="10" s="1"/>
  <c r="U155" i="11"/>
  <c r="V155" i="11" s="1"/>
  <c r="J156" i="10" s="1"/>
  <c r="U418" i="11"/>
  <c r="V418" i="11" s="1"/>
  <c r="J419" i="10" s="1"/>
  <c r="U188" i="11"/>
  <c r="V188" i="11" s="1"/>
  <c r="J189" i="10" s="1"/>
  <c r="U527" i="11"/>
  <c r="V527" i="11" s="1"/>
  <c r="J528" i="10" s="1"/>
  <c r="U163" i="11"/>
  <c r="V163" i="11" s="1"/>
  <c r="J164" i="10" s="1"/>
  <c r="U888" i="11"/>
  <c r="V888" i="11" s="1"/>
  <c r="J889" i="10" s="1"/>
  <c r="U1635" i="11"/>
  <c r="V1635" i="11" s="1"/>
  <c r="J1636" i="10" s="1"/>
  <c r="U253" i="11"/>
  <c r="V253" i="11" s="1"/>
  <c r="J254" i="10" s="1"/>
  <c r="U948" i="11"/>
  <c r="V948" i="11" s="1"/>
  <c r="J949" i="10" s="1"/>
  <c r="U1912" i="11"/>
  <c r="V1912" i="11" s="1"/>
  <c r="J1913" i="10" s="1"/>
  <c r="U1034" i="11"/>
  <c r="V1034" i="11" s="1"/>
  <c r="J1035" i="10" s="1"/>
  <c r="U1655" i="11"/>
  <c r="V1655" i="11" s="1"/>
  <c r="J1656" i="10" s="1"/>
  <c r="U1868" i="11"/>
  <c r="V1868" i="11" s="1"/>
  <c r="J1869" i="10" s="1"/>
  <c r="U1426" i="11"/>
  <c r="V1426" i="11" s="1"/>
  <c r="J1427" i="10" s="1"/>
  <c r="U1463" i="11"/>
  <c r="V1463" i="11" s="1"/>
  <c r="J1464" i="10" s="1"/>
  <c r="U103" i="11"/>
  <c r="V103" i="11" s="1"/>
  <c r="J104" i="10" s="1"/>
  <c r="U98" i="11"/>
  <c r="V98" i="11" s="1"/>
  <c r="J99" i="10" s="1"/>
  <c r="U1470" i="11"/>
  <c r="V1470" i="11" s="1"/>
  <c r="J1471" i="10" s="1"/>
  <c r="U620" i="11"/>
  <c r="V620" i="11" s="1"/>
  <c r="J621" i="10" s="1"/>
  <c r="U1866" i="11"/>
  <c r="V1866" i="11" s="1"/>
  <c r="J1867" i="10" s="1"/>
  <c r="U1622" i="11"/>
  <c r="V1622" i="11" s="1"/>
  <c r="J1623" i="10" s="1"/>
  <c r="U819" i="11"/>
  <c r="V819" i="11" s="1"/>
  <c r="J820" i="10" s="1"/>
  <c r="U1278" i="11"/>
  <c r="V1278" i="11" s="1"/>
  <c r="J1279" i="10" s="1"/>
  <c r="U342" i="11"/>
  <c r="V342" i="11" s="1"/>
  <c r="J343" i="10" s="1"/>
  <c r="U784" i="11"/>
  <c r="V784" i="11" s="1"/>
  <c r="J785" i="10" s="1"/>
  <c r="U688" i="11"/>
  <c r="V688" i="11" s="1"/>
  <c r="J689" i="10" s="1"/>
  <c r="U487" i="11"/>
  <c r="V487" i="11" s="1"/>
  <c r="J488" i="10" s="1"/>
  <c r="U1035" i="11"/>
  <c r="V1035" i="11" s="1"/>
  <c r="J1036" i="10" s="1"/>
  <c r="U1662" i="11"/>
  <c r="V1662" i="11" s="1"/>
  <c r="J1663" i="10" s="1"/>
  <c r="U1274" i="11"/>
  <c r="V1274" i="11" s="1"/>
  <c r="J1275" i="10" s="1"/>
  <c r="U1506" i="11"/>
  <c r="V1506" i="11" s="1"/>
  <c r="J1507" i="10" s="1"/>
  <c r="U1239" i="11"/>
  <c r="V1239" i="11" s="1"/>
  <c r="J1240" i="10" s="1"/>
  <c r="U641" i="11"/>
  <c r="V641" i="11" s="1"/>
  <c r="J642" i="10" s="1"/>
  <c r="U601" i="11"/>
  <c r="V601" i="11" s="1"/>
  <c r="J602" i="10" s="1"/>
  <c r="U1002" i="11"/>
  <c r="V1002" i="11" s="1"/>
  <c r="J1003" i="10" s="1"/>
  <c r="U635" i="11"/>
  <c r="V635" i="11" s="1"/>
  <c r="J636" i="10" s="1"/>
  <c r="U920" i="11"/>
  <c r="V920" i="11" s="1"/>
  <c r="J921" i="10" s="1"/>
  <c r="U135" i="11"/>
  <c r="V135" i="11" s="1"/>
  <c r="J136" i="10" s="1"/>
  <c r="U231" i="11"/>
  <c r="V231" i="11" s="1"/>
  <c r="J232" i="10" s="1"/>
  <c r="U1074" i="11"/>
  <c r="V1074" i="11" s="1"/>
  <c r="J1075" i="10" s="1"/>
  <c r="U1699" i="11"/>
  <c r="V1699" i="11" s="1"/>
  <c r="J1700" i="10" s="1"/>
  <c r="U485" i="11"/>
  <c r="V485" i="11" s="1"/>
  <c r="J486" i="10" s="1"/>
  <c r="U1886" i="11"/>
  <c r="V1886" i="11" s="1"/>
  <c r="J1887" i="10" s="1"/>
  <c r="U1910" i="11"/>
  <c r="V1910" i="11" s="1"/>
  <c r="J1911" i="10" s="1"/>
  <c r="U1790" i="11"/>
  <c r="V1790" i="11" s="1"/>
  <c r="J1791" i="10" s="1"/>
  <c r="U1311" i="11"/>
  <c r="V1311" i="11" s="1"/>
  <c r="J1312" i="10" s="1"/>
  <c r="U460" i="11"/>
  <c r="V460" i="11" s="1"/>
  <c r="J461" i="10" s="1"/>
  <c r="U701" i="11"/>
  <c r="V701" i="11" s="1"/>
  <c r="J702" i="10" s="1"/>
  <c r="U195" i="11"/>
  <c r="V195" i="11" s="1"/>
  <c r="J196" i="10" s="1"/>
  <c r="U1184" i="11"/>
  <c r="V1184" i="11" s="1"/>
  <c r="J1185" i="10" s="1"/>
  <c r="U605" i="11"/>
  <c r="V605" i="11" s="1"/>
  <c r="J606" i="10" s="1"/>
  <c r="U1469" i="11"/>
  <c r="V1469" i="11" s="1"/>
  <c r="J1470" i="10" s="1"/>
  <c r="U471" i="11"/>
  <c r="V471" i="11" s="1"/>
  <c r="J472" i="10" s="1"/>
  <c r="U1077" i="11"/>
  <c r="V1077" i="11" s="1"/>
  <c r="J1078" i="10" s="1"/>
  <c r="U1206" i="11"/>
  <c r="V1206" i="11" s="1"/>
  <c r="J1207" i="10" s="1"/>
  <c r="U1667" i="11"/>
  <c r="V1667" i="11" s="1"/>
  <c r="J1668" i="10" s="1"/>
  <c r="U1147" i="11"/>
  <c r="V1147" i="11" s="1"/>
  <c r="J1148" i="10" s="1"/>
  <c r="U1260" i="11"/>
  <c r="V1260" i="11" s="1"/>
  <c r="J1261" i="10" s="1"/>
  <c r="U883" i="11"/>
  <c r="V883" i="11" s="1"/>
  <c r="J884" i="10" s="1"/>
  <c r="U807" i="11"/>
  <c r="V807" i="11" s="1"/>
  <c r="J808" i="10" s="1"/>
  <c r="U1375" i="11"/>
  <c r="V1375" i="11" s="1"/>
  <c r="J1376" i="10" s="1"/>
  <c r="U475" i="11"/>
  <c r="V475" i="11" s="1"/>
  <c r="J476" i="10" s="1"/>
  <c r="U1786" i="11"/>
  <c r="V1786" i="11" s="1"/>
  <c r="J1787" i="10" s="1"/>
  <c r="U1830" i="11"/>
  <c r="V1830" i="11" s="1"/>
  <c r="J1831" i="10" s="1"/>
  <c r="U699" i="11"/>
  <c r="V699" i="11" s="1"/>
  <c r="J700" i="10" s="1"/>
  <c r="U1728" i="11"/>
  <c r="V1728" i="11" s="1"/>
  <c r="J1729" i="10" s="1"/>
  <c r="U796" i="11"/>
  <c r="V796" i="11" s="1"/>
  <c r="J797" i="10" s="1"/>
  <c r="U1138" i="11"/>
  <c r="V1138" i="11" s="1"/>
  <c r="J1139" i="10" s="1"/>
  <c r="U596" i="11"/>
  <c r="V596" i="11" s="1"/>
  <c r="J597" i="10" s="1"/>
  <c r="U933" i="11"/>
  <c r="V933" i="11" s="1"/>
  <c r="J934" i="10" s="1"/>
  <c r="U597" i="11"/>
  <c r="V597" i="11" s="1"/>
  <c r="J598" i="10" s="1"/>
  <c r="U402" i="11"/>
  <c r="V402" i="11" s="1"/>
  <c r="J403" i="10" s="1"/>
  <c r="U1978" i="11"/>
  <c r="V1978" i="11" s="1"/>
  <c r="J1979" i="10" s="1"/>
  <c r="U1186" i="11"/>
  <c r="V1186" i="11" s="1"/>
  <c r="J1187" i="10" s="1"/>
  <c r="U1700" i="11"/>
  <c r="V1700" i="11" s="1"/>
  <c r="J1701" i="10" s="1"/>
  <c r="U1523" i="11"/>
  <c r="V1523" i="11" s="1"/>
  <c r="J1524" i="10" s="1"/>
  <c r="U1922" i="11"/>
  <c r="V1922" i="11" s="1"/>
  <c r="J1923" i="10" s="1"/>
  <c r="U1164" i="11"/>
  <c r="V1164" i="11" s="1"/>
  <c r="J1165" i="10" s="1"/>
  <c r="U917" i="11"/>
  <c r="V917" i="11" s="1"/>
  <c r="J918" i="10" s="1"/>
  <c r="U1235" i="11"/>
  <c r="V1235" i="11" s="1"/>
  <c r="J1236" i="10" s="1"/>
  <c r="U1466" i="11"/>
  <c r="V1466" i="11" s="1"/>
  <c r="J1467" i="10" s="1"/>
  <c r="U1563" i="11"/>
  <c r="V1563" i="11" s="1"/>
  <c r="J1564" i="10" s="1"/>
  <c r="U219" i="11"/>
  <c r="V219" i="11" s="1"/>
  <c r="J220" i="10" s="1"/>
  <c r="U720" i="11"/>
  <c r="V720" i="11" s="1"/>
  <c r="J721" i="10" s="1"/>
  <c r="U854" i="11"/>
  <c r="V854" i="11" s="1"/>
  <c r="J855" i="10" s="1"/>
  <c r="U722" i="11"/>
  <c r="V722" i="11" s="1"/>
  <c r="J723" i="10" s="1"/>
  <c r="U79" i="11"/>
  <c r="V79" i="11" s="1"/>
  <c r="J80" i="10" s="1"/>
  <c r="U1980" i="11"/>
  <c r="V1980" i="11" s="1"/>
  <c r="J1981" i="10" s="1"/>
  <c r="U246" i="11"/>
  <c r="V246" i="11" s="1"/>
  <c r="J247" i="10" s="1"/>
  <c r="U619" i="11"/>
  <c r="V619" i="11" s="1"/>
  <c r="J620" i="10" s="1"/>
  <c r="U637" i="11"/>
  <c r="V637" i="11" s="1"/>
  <c r="J638" i="10" s="1"/>
  <c r="U1409" i="11"/>
  <c r="V1409" i="11" s="1"/>
  <c r="J1410" i="10" s="1"/>
  <c r="U524" i="11"/>
  <c r="V524" i="11" s="1"/>
  <c r="J525" i="10" s="1"/>
  <c r="U367" i="11"/>
  <c r="V367" i="11" s="1"/>
  <c r="J368" i="10" s="1"/>
  <c r="U1386" i="11"/>
  <c r="V1386" i="11" s="1"/>
  <c r="J1387" i="10" s="1"/>
  <c r="U1723" i="11"/>
  <c r="V1723" i="11" s="1"/>
  <c r="J1724" i="10" s="1"/>
  <c r="U1759" i="11"/>
  <c r="V1759" i="11" s="1"/>
  <c r="J1760" i="10" s="1"/>
  <c r="U1001" i="11"/>
  <c r="V1001" i="11" s="1"/>
  <c r="J1002" i="10" s="1"/>
  <c r="U1432" i="11"/>
  <c r="V1432" i="11" s="1"/>
  <c r="J1433" i="10" s="1"/>
  <c r="U631" i="11"/>
  <c r="V631" i="11" s="1"/>
  <c r="J632" i="10" s="1"/>
  <c r="U1057" i="11"/>
  <c r="V1057" i="11" s="1"/>
  <c r="J1058" i="10" s="1"/>
  <c r="U1624" i="11"/>
  <c r="V1624" i="11" s="1"/>
  <c r="J1625" i="10" s="1"/>
  <c r="U1497" i="11"/>
  <c r="V1497" i="11" s="1"/>
  <c r="J1498" i="10" s="1"/>
  <c r="U1157" i="11"/>
  <c r="V1157" i="11" s="1"/>
  <c r="J1158" i="10" s="1"/>
  <c r="U785" i="11"/>
  <c r="V785" i="11" s="1"/>
  <c r="J786" i="10" s="1"/>
  <c r="U1595" i="11"/>
  <c r="V1595" i="11" s="1"/>
  <c r="J1596" i="10" s="1"/>
  <c r="U713" i="11"/>
  <c r="V713" i="11" s="1"/>
  <c r="J714" i="10" s="1"/>
  <c r="U1972" i="11"/>
  <c r="V1972" i="11" s="1"/>
  <c r="J1973" i="10" s="1"/>
  <c r="U793" i="11"/>
  <c r="V793" i="11" s="1"/>
  <c r="J794" i="10" s="1"/>
  <c r="U1110" i="11"/>
  <c r="V1110" i="11" s="1"/>
  <c r="J1111" i="10" s="1"/>
  <c r="U1487" i="11"/>
  <c r="V1487" i="11" s="1"/>
  <c r="J1488" i="10" s="1"/>
  <c r="U1838" i="11"/>
  <c r="V1838" i="11" s="1"/>
  <c r="J1839" i="10" s="1"/>
  <c r="U1861" i="11"/>
  <c r="V1861" i="11" s="1"/>
  <c r="J1862" i="10" s="1"/>
  <c r="U756" i="11"/>
  <c r="V756" i="11" s="1"/>
  <c r="J757" i="10" s="1"/>
  <c r="U1877" i="11"/>
  <c r="V1877" i="11" s="1"/>
  <c r="J1878" i="10" s="1"/>
  <c r="U420" i="11"/>
  <c r="V420" i="11" s="1"/>
  <c r="J421" i="10" s="1"/>
  <c r="U931" i="11"/>
  <c r="V931" i="11" s="1"/>
  <c r="J932" i="10" s="1"/>
  <c r="U252" i="11"/>
  <c r="V252" i="11" s="1"/>
  <c r="J253" i="10" s="1"/>
  <c r="U1704" i="11"/>
  <c r="V1704" i="11" s="1"/>
  <c r="J1705" i="10" s="1"/>
  <c r="U1084" i="11"/>
  <c r="V1084" i="11" s="1"/>
  <c r="J1085" i="10" s="1"/>
  <c r="U584" i="11"/>
  <c r="V584" i="11" s="1"/>
  <c r="J585" i="10" s="1"/>
  <c r="U361" i="11"/>
  <c r="V361" i="11" s="1"/>
  <c r="J362" i="10" s="1"/>
  <c r="U1533" i="11"/>
  <c r="V1533" i="11" s="1"/>
  <c r="J1534" i="10" s="1"/>
  <c r="U564" i="11"/>
  <c r="V564" i="11" s="1"/>
  <c r="J565" i="10" s="1"/>
  <c r="U844" i="11"/>
  <c r="V844" i="11" s="1"/>
  <c r="J845" i="10" s="1"/>
  <c r="U462" i="11"/>
  <c r="V462" i="11" s="1"/>
  <c r="J463" i="10" s="1"/>
  <c r="U350" i="11"/>
  <c r="V350" i="11" s="1"/>
  <c r="J351" i="10" s="1"/>
  <c r="U1012" i="11"/>
  <c r="V1012" i="11" s="1"/>
  <c r="J1013" i="10" s="1"/>
  <c r="U149" i="11"/>
  <c r="V149" i="11" s="1"/>
  <c r="J150" i="10" s="1"/>
  <c r="U1163" i="11"/>
  <c r="V1163" i="11" s="1"/>
  <c r="J1164" i="10" s="1"/>
  <c r="U178" i="11"/>
  <c r="V178" i="11" s="1"/>
  <c r="J179" i="10" s="1"/>
  <c r="U400" i="11"/>
  <c r="V400" i="11" s="1"/>
  <c r="J401" i="10" s="1"/>
  <c r="U715" i="11"/>
  <c r="V715" i="11" s="1"/>
  <c r="J716" i="10" s="1"/>
  <c r="U1836" i="11"/>
  <c r="V1836" i="11" s="1"/>
  <c r="J1837" i="10" s="1"/>
  <c r="U899" i="11"/>
  <c r="V899" i="11" s="1"/>
  <c r="J900" i="10" s="1"/>
  <c r="U497" i="11"/>
  <c r="V497" i="11" s="1"/>
  <c r="J498" i="10" s="1"/>
  <c r="U127" i="11"/>
  <c r="V127" i="11" s="1"/>
  <c r="J128" i="10" s="1"/>
  <c r="U1948" i="11"/>
  <c r="V1948" i="11" s="1"/>
  <c r="J1949" i="10" s="1"/>
  <c r="U321" i="11"/>
  <c r="V321" i="11" s="1"/>
  <c r="J322" i="10" s="1"/>
  <c r="U1964" i="11"/>
  <c r="V1964" i="11" s="1"/>
  <c r="J1965" i="10" s="1"/>
  <c r="U337" i="11"/>
  <c r="V337" i="11" s="1"/>
  <c r="J338" i="10" s="1"/>
  <c r="U82" i="11"/>
  <c r="V82" i="11" s="1"/>
  <c r="J83" i="10" s="1"/>
  <c r="U930" i="11"/>
  <c r="V930" i="11" s="1"/>
  <c r="J931" i="10" s="1"/>
  <c r="U30" i="11"/>
  <c r="V30" i="11" s="1"/>
  <c r="J31" i="10" s="1"/>
  <c r="U592" i="11"/>
  <c r="V592" i="11" s="1"/>
  <c r="J593" i="10" s="1"/>
  <c r="U1156" i="11"/>
  <c r="V1156" i="11" s="1"/>
  <c r="J1157" i="10" s="1"/>
  <c r="U223" i="11"/>
  <c r="V223" i="11" s="1"/>
  <c r="J224" i="10" s="1"/>
  <c r="U1073" i="11"/>
  <c r="V1073" i="11" s="1"/>
  <c r="J1074" i="10" s="1"/>
  <c r="U43" i="11"/>
  <c r="V43" i="11" s="1"/>
  <c r="J44" i="10" s="1"/>
  <c r="U1132" i="11"/>
  <c r="V1132" i="11" s="1"/>
  <c r="J1133" i="10" s="1"/>
  <c r="U174" i="11"/>
  <c r="V174" i="11" s="1"/>
  <c r="J175" i="10" s="1"/>
  <c r="U1850" i="11"/>
  <c r="V1850" i="11" s="1"/>
  <c r="J1851" i="10" s="1"/>
  <c r="U304" i="11"/>
  <c r="V304" i="11" s="1"/>
  <c r="J305" i="10" s="1"/>
  <c r="U1047" i="11"/>
  <c r="V1047" i="11" s="1"/>
  <c r="J1048" i="10" s="1"/>
  <c r="U33" i="11"/>
  <c r="V33" i="11" s="1"/>
  <c r="J34" i="10" s="1"/>
  <c r="U735" i="11"/>
  <c r="V735" i="11" s="1"/>
  <c r="J736" i="10" s="1"/>
  <c r="U1760" i="11"/>
  <c r="V1760" i="11" s="1"/>
  <c r="J1761" i="10" s="1"/>
  <c r="U820" i="11"/>
  <c r="V820" i="11" s="1"/>
  <c r="J821" i="10" s="1"/>
  <c r="U1366" i="11"/>
  <c r="V1366" i="11" s="1"/>
  <c r="J1367" i="10" s="1"/>
  <c r="U1944" i="11"/>
  <c r="V1944" i="11" s="1"/>
  <c r="J1945" i="10" s="1"/>
  <c r="U1522" i="11"/>
  <c r="V1522" i="11" s="1"/>
  <c r="J1523" i="10" s="1"/>
  <c r="U295" i="11"/>
  <c r="V295" i="11" s="1"/>
  <c r="J296" i="10" s="1"/>
  <c r="U1405" i="11"/>
  <c r="V1405" i="11" s="1"/>
  <c r="J1406" i="10" s="1"/>
  <c r="U552" i="11"/>
  <c r="V552" i="11" s="1"/>
  <c r="J553" i="10" s="1"/>
  <c r="U472" i="11"/>
  <c r="V472" i="11" s="1"/>
  <c r="J473" i="10" s="1"/>
  <c r="U1969" i="11"/>
  <c r="V1969" i="11" s="1"/>
  <c r="J1970" i="10" s="1"/>
  <c r="U882" i="11"/>
  <c r="V882" i="11" s="1"/>
  <c r="J883" i="10" s="1"/>
  <c r="U575" i="11"/>
  <c r="V575" i="11" s="1"/>
  <c r="J576" i="10" s="1"/>
  <c r="U1720" i="11"/>
  <c r="V1720" i="11" s="1"/>
  <c r="J1721" i="10" s="1"/>
  <c r="U1440" i="11"/>
  <c r="V1440" i="11" s="1"/>
  <c r="J1441" i="10" s="1"/>
  <c r="U533" i="11"/>
  <c r="V533" i="11" s="1"/>
  <c r="J534" i="10" s="1"/>
  <c r="U1261" i="11"/>
  <c r="V1261" i="11" s="1"/>
  <c r="J1262" i="10" s="1"/>
  <c r="U257" i="11"/>
  <c r="V257" i="11" s="1"/>
  <c r="J258" i="10" s="1"/>
  <c r="U1020" i="11"/>
  <c r="V1020" i="11" s="1"/>
  <c r="J1021" i="10" s="1"/>
  <c r="U941" i="11"/>
  <c r="V941" i="11" s="1"/>
  <c r="J942" i="10" s="1"/>
  <c r="U1335" i="11"/>
  <c r="V1335" i="11" s="1"/>
  <c r="J1336" i="10" s="1"/>
  <c r="U1185" i="11"/>
  <c r="V1185" i="11" s="1"/>
  <c r="J1186" i="10" s="1"/>
  <c r="U1679" i="11"/>
  <c r="V1679" i="11" s="1"/>
  <c r="J1680" i="10" s="1"/>
  <c r="U1580" i="11"/>
  <c r="V1580" i="11" s="1"/>
  <c r="J1581" i="10" s="1"/>
  <c r="U822" i="11"/>
  <c r="V822" i="11" s="1"/>
  <c r="J823" i="10" s="1"/>
  <c r="U842" i="11"/>
  <c r="V842" i="11" s="1"/>
  <c r="J843" i="10" s="1"/>
  <c r="U1863" i="11"/>
  <c r="V1863" i="11" s="1"/>
  <c r="J1864" i="10" s="1"/>
  <c r="U1181" i="11"/>
  <c r="V1181" i="11" s="1"/>
  <c r="J1182" i="10" s="1"/>
  <c r="U1165" i="11"/>
  <c r="V1165" i="11" s="1"/>
  <c r="J1166" i="10" s="1"/>
  <c r="U1846" i="11"/>
  <c r="V1846" i="11" s="1"/>
  <c r="J1847" i="10" s="1"/>
  <c r="U1638" i="11"/>
  <c r="V1638" i="11" s="1"/>
  <c r="J1639" i="10" s="1"/>
  <c r="U438" i="11"/>
  <c r="V438" i="11" s="1"/>
  <c r="J439" i="10" s="1"/>
  <c r="U1176" i="11"/>
  <c r="V1176" i="11" s="1"/>
  <c r="J1177" i="10" s="1"/>
  <c r="U1610" i="11"/>
  <c r="V1610" i="11" s="1"/>
  <c r="J1611" i="10" s="1"/>
  <c r="U1067" i="11"/>
  <c r="V1067" i="11" s="1"/>
  <c r="J1068" i="10" s="1"/>
  <c r="U1554" i="11"/>
  <c r="V1554" i="11" s="1"/>
  <c r="J1555" i="10" s="1"/>
  <c r="U360" i="11"/>
  <c r="V360" i="11" s="1"/>
  <c r="J361" i="10" s="1"/>
  <c r="U1887" i="11"/>
  <c r="V1887" i="11" s="1"/>
  <c r="J1888" i="10" s="1"/>
  <c r="U907" i="11"/>
  <c r="V907" i="11" s="1"/>
  <c r="J908" i="10" s="1"/>
  <c r="U1779" i="11"/>
  <c r="V1779" i="11" s="1"/>
  <c r="J1780" i="10" s="1"/>
  <c r="U731" i="11"/>
  <c r="V731" i="11" s="1"/>
  <c r="J732" i="10" s="1"/>
  <c r="U205" i="11"/>
  <c r="V205" i="11" s="1"/>
  <c r="J206" i="10" s="1"/>
  <c r="U939" i="11"/>
  <c r="V939" i="11" s="1"/>
  <c r="J940" i="10" s="1"/>
  <c r="U412" i="11"/>
  <c r="V412" i="11" s="1"/>
  <c r="J413" i="10" s="1"/>
  <c r="U1987" i="11"/>
  <c r="V1987" i="11" s="1"/>
  <c r="J1988" i="10" s="1"/>
  <c r="U1112" i="11"/>
  <c r="V1112" i="11" s="1"/>
  <c r="J1113" i="10" s="1"/>
  <c r="U947" i="11"/>
  <c r="V947" i="11" s="1"/>
  <c r="J948" i="10" s="1"/>
  <c r="U151" i="11"/>
  <c r="V151" i="11" s="1"/>
  <c r="J152" i="10" s="1"/>
  <c r="U1540" i="11"/>
  <c r="V1540" i="11" s="1"/>
  <c r="J1541" i="10" s="1"/>
  <c r="U1542" i="11"/>
  <c r="V1542" i="11" s="1"/>
  <c r="J1543" i="10" s="1"/>
  <c r="U1283" i="11"/>
  <c r="V1283" i="11" s="1"/>
  <c r="J1284" i="10" s="1"/>
  <c r="U1518" i="11"/>
  <c r="V1518" i="11" s="1"/>
  <c r="J1519" i="10" s="1"/>
  <c r="U1205" i="11"/>
  <c r="V1205" i="11" s="1"/>
  <c r="J1206" i="10" s="1"/>
  <c r="U1878" i="11"/>
  <c r="V1878" i="11" s="1"/>
  <c r="J1879" i="10" s="1"/>
  <c r="U1564" i="11"/>
  <c r="V1564" i="11" s="1"/>
  <c r="J1565" i="10" s="1"/>
  <c r="U87" i="11"/>
  <c r="V87" i="11" s="1"/>
  <c r="J88" i="10" s="1"/>
  <c r="U591" i="11"/>
  <c r="V591" i="11" s="1"/>
  <c r="J592" i="10" s="1"/>
  <c r="U1950" i="11"/>
  <c r="V1950" i="11" s="1"/>
  <c r="J1951" i="10" s="1"/>
  <c r="U1689" i="11"/>
  <c r="V1689" i="11" s="1"/>
  <c r="J1690" i="10" s="1"/>
  <c r="U1805" i="11"/>
  <c r="V1805" i="11" s="1"/>
  <c r="J1806" i="10" s="1"/>
  <c r="U964" i="11"/>
  <c r="V964" i="11" s="1"/>
  <c r="J965" i="10" s="1"/>
  <c r="U1331" i="11"/>
  <c r="V1331" i="11" s="1"/>
  <c r="J1332" i="10" s="1"/>
  <c r="U1784" i="11"/>
  <c r="V1784" i="11" s="1"/>
  <c r="J1785" i="10" s="1"/>
  <c r="U271" i="11"/>
  <c r="V271" i="11" s="1"/>
  <c r="J272" i="10" s="1"/>
  <c r="U1582" i="11"/>
  <c r="V1582" i="11" s="1"/>
  <c r="J1583" i="10" s="1"/>
  <c r="U427" i="11"/>
  <c r="V427" i="11" s="1"/>
  <c r="J428" i="10" s="1"/>
  <c r="U307" i="11"/>
  <c r="V307" i="11" s="1"/>
  <c r="J308" i="10" s="1"/>
  <c r="U590" i="11"/>
  <c r="V590" i="11" s="1"/>
  <c r="J591" i="10" s="1"/>
  <c r="U1839" i="11"/>
  <c r="V1839" i="11" s="1"/>
  <c r="J1840" i="10" s="1"/>
  <c r="U1851" i="11"/>
  <c r="V1851" i="11" s="1"/>
  <c r="J1852" i="10" s="1"/>
  <c r="U989" i="11"/>
  <c r="V989" i="11" s="1"/>
  <c r="J990" i="10" s="1"/>
  <c r="U523" i="11"/>
  <c r="V523" i="11" s="1"/>
  <c r="J524" i="10" s="1"/>
  <c r="U1896" i="11"/>
  <c r="V1896" i="11" s="1"/>
  <c r="J1897" i="10" s="1"/>
  <c r="U716" i="11"/>
  <c r="V716" i="11" s="1"/>
  <c r="J717" i="10" s="1"/>
  <c r="U1219" i="11"/>
  <c r="V1219" i="11" s="1"/>
  <c r="J1220" i="10" s="1"/>
  <c r="U765" i="11"/>
  <c r="V765" i="11" s="1"/>
  <c r="J766" i="10" s="1"/>
  <c r="U1940" i="11"/>
  <c r="V1940" i="11" s="1"/>
  <c r="J1941" i="10" s="1"/>
  <c r="U1729" i="11"/>
  <c r="V1729" i="11" s="1"/>
  <c r="J1730" i="10" s="1"/>
  <c r="U1666" i="11"/>
  <c r="V1666" i="11" s="1"/>
  <c r="J1667" i="10" s="1"/>
  <c r="U744" i="11"/>
  <c r="V744" i="11" s="1"/>
  <c r="J745" i="10" s="1"/>
  <c r="U649" i="11"/>
  <c r="V649" i="11" s="1"/>
  <c r="J650" i="10" s="1"/>
  <c r="U1791" i="11"/>
  <c r="V1791" i="11" s="1"/>
  <c r="J1792" i="10" s="1"/>
  <c r="U1065" i="11"/>
  <c r="V1065" i="11" s="1"/>
  <c r="J1066" i="10" s="1"/>
  <c r="U602" i="11"/>
  <c r="V602" i="11" s="1"/>
  <c r="J603" i="10" s="1"/>
  <c r="U1193" i="11"/>
  <c r="V1193" i="11" s="1"/>
  <c r="J1194" i="10" s="1"/>
  <c r="U1011" i="11"/>
  <c r="V1011" i="11" s="1"/>
  <c r="J1012" i="10" s="1"/>
  <c r="U648" i="11"/>
  <c r="V648" i="11" s="1"/>
  <c r="J649" i="10" s="1"/>
  <c r="U1794" i="11"/>
  <c r="V1794" i="11" s="1"/>
  <c r="J1795" i="10" s="1"/>
  <c r="U808" i="11"/>
  <c r="V808" i="11" s="1"/>
  <c r="J809" i="10" s="1"/>
  <c r="U1661" i="11"/>
  <c r="V1661" i="11" s="1"/>
  <c r="J1662" i="10" s="1"/>
  <c r="U368" i="11"/>
  <c r="V368" i="11" s="1"/>
  <c r="J369" i="10" s="1"/>
  <c r="U1653" i="11"/>
  <c r="V1653" i="11" s="1"/>
  <c r="J1654" i="10" s="1"/>
  <c r="U1603" i="11"/>
  <c r="V1603" i="11" s="1"/>
  <c r="J1604" i="10" s="1"/>
  <c r="U789" i="11"/>
  <c r="V789" i="11" s="1"/>
  <c r="J790" i="10" s="1"/>
  <c r="U674" i="11"/>
  <c r="V674" i="11" s="1"/>
  <c r="J675" i="10" s="1"/>
  <c r="U1456" i="11"/>
  <c r="V1456" i="11" s="1"/>
  <c r="J1457" i="10" s="1"/>
  <c r="U411" i="11"/>
  <c r="V411" i="11" s="1"/>
  <c r="J412" i="10" s="1"/>
  <c r="U856" i="11"/>
  <c r="V856" i="11" s="1"/>
  <c r="J857" i="10" s="1"/>
  <c r="U285" i="11"/>
  <c r="V285" i="11" s="1"/>
  <c r="J286" i="10" s="1"/>
  <c r="U1519" i="11"/>
  <c r="V1519" i="11" s="1"/>
  <c r="J1520" i="10" s="1"/>
  <c r="U613" i="11"/>
  <c r="V613" i="11" s="1"/>
  <c r="J614" i="10" s="1"/>
  <c r="U1761" i="11"/>
  <c r="V1761" i="11" s="1"/>
  <c r="J1762" i="10" s="1"/>
  <c r="U692" i="11"/>
  <c r="V692" i="11" s="1"/>
  <c r="J693" i="10" s="1"/>
  <c r="U1665" i="11"/>
  <c r="V1665" i="11" s="1"/>
  <c r="J1666" i="10" s="1"/>
  <c r="U750" i="11"/>
  <c r="V750" i="11" s="1"/>
  <c r="J751" i="10" s="1"/>
  <c r="U1269" i="11"/>
  <c r="V1269" i="11" s="1"/>
  <c r="J1270" i="10" s="1"/>
  <c r="U1562" i="11"/>
  <c r="V1562" i="11" s="1"/>
  <c r="J1563" i="10" s="1"/>
  <c r="U432" i="11"/>
  <c r="V432" i="11" s="1"/>
  <c r="J433" i="10" s="1"/>
  <c r="U794" i="11"/>
  <c r="V794" i="11" s="1"/>
  <c r="J795" i="10" s="1"/>
  <c r="U1637" i="11"/>
  <c r="V1637" i="11" s="1"/>
  <c r="J1638" i="10" s="1"/>
  <c r="U961" i="11"/>
  <c r="V961" i="11" s="1"/>
  <c r="J962" i="10" s="1"/>
  <c r="U845" i="11"/>
  <c r="V845" i="11" s="1"/>
  <c r="J846" i="10" s="1"/>
  <c r="U827" i="11"/>
  <c r="V827" i="11" s="1"/>
  <c r="J828" i="10" s="1"/>
  <c r="U1514" i="11"/>
  <c r="V1514" i="11" s="1"/>
  <c r="J1515" i="10" s="1"/>
  <c r="U690" i="11"/>
  <c r="V690" i="11" s="1"/>
  <c r="J691" i="10" s="1"/>
  <c r="U492" i="11"/>
  <c r="V492" i="11" s="1"/>
  <c r="J493" i="10" s="1"/>
  <c r="U77" i="11"/>
  <c r="V77" i="11" s="1"/>
  <c r="J78" i="10" s="1"/>
  <c r="U1628" i="11"/>
  <c r="V1628" i="11" s="1"/>
  <c r="J1629" i="10" s="1"/>
  <c r="U1234" i="11"/>
  <c r="V1234" i="11" s="1"/>
  <c r="J1235" i="10" s="1"/>
  <c r="U455" i="11"/>
  <c r="V455" i="11" s="1"/>
  <c r="J456" i="10" s="1"/>
  <c r="U80" i="11"/>
  <c r="V80" i="11" s="1"/>
  <c r="J81" i="10" s="1"/>
  <c r="U1480" i="11"/>
  <c r="V1480" i="11" s="1"/>
  <c r="J1481" i="10" s="1"/>
  <c r="U201" i="11"/>
  <c r="V201" i="11" s="1"/>
  <c r="J202" i="10" s="1"/>
  <c r="U331" i="11"/>
  <c r="V331" i="11" s="1"/>
  <c r="J332" i="10" s="1"/>
  <c r="U1365" i="11"/>
  <c r="V1365" i="11" s="1"/>
  <c r="J1366" i="10" s="1"/>
  <c r="U646" i="11"/>
  <c r="V646" i="11" s="1"/>
  <c r="J647" i="10" s="1"/>
  <c r="U1382" i="11"/>
  <c r="V1382" i="11" s="1"/>
  <c r="J1383" i="10" s="1"/>
  <c r="U1765" i="11"/>
  <c r="V1765" i="11" s="1"/>
  <c r="J1766" i="10" s="1"/>
  <c r="U1099" i="11"/>
  <c r="V1099" i="11" s="1"/>
  <c r="J1100" i="10" s="1"/>
  <c r="U484" i="11"/>
  <c r="V484" i="11" s="1"/>
  <c r="J485" i="10" s="1"/>
  <c r="U1586" i="11"/>
  <c r="V1586" i="11" s="1"/>
  <c r="J1587" i="10" s="1"/>
  <c r="U1741" i="11"/>
  <c r="V1741" i="11" s="1"/>
  <c r="J1742" i="10" s="1"/>
  <c r="U356" i="11"/>
  <c r="V356" i="11" s="1"/>
  <c r="J357" i="10" s="1"/>
  <c r="U1304" i="11"/>
  <c r="V1304" i="11" s="1"/>
  <c r="J1305" i="10" s="1"/>
  <c r="U680" i="11"/>
  <c r="V680" i="11" s="1"/>
  <c r="J681" i="10" s="1"/>
  <c r="U1292" i="11"/>
  <c r="V1292" i="11" s="1"/>
  <c r="J1293" i="10" s="1"/>
  <c r="U333" i="11"/>
  <c r="V333" i="11" s="1"/>
  <c r="J334" i="10" s="1"/>
  <c r="U990" i="11"/>
  <c r="V990" i="11" s="1"/>
  <c r="J991" i="10" s="1"/>
  <c r="U184" i="11"/>
  <c r="V184" i="11" s="1"/>
  <c r="J185" i="10" s="1"/>
  <c r="U1771" i="11"/>
  <c r="V1771" i="11" s="1"/>
  <c r="J1772" i="10" s="1"/>
  <c r="U70" i="11"/>
  <c r="V70" i="11" s="1"/>
  <c r="J71" i="10" s="1"/>
  <c r="U1859" i="11"/>
  <c r="V1859" i="11" s="1"/>
  <c r="J1860" i="10" s="1"/>
  <c r="U1769" i="11"/>
  <c r="V1769" i="11" s="1"/>
  <c r="J1770" i="10" s="1"/>
  <c r="U1707" i="11"/>
  <c r="V1707" i="11" s="1"/>
  <c r="J1708" i="10" s="1"/>
  <c r="U375" i="11"/>
  <c r="V375" i="11" s="1"/>
  <c r="J376" i="10" s="1"/>
  <c r="U1618" i="11"/>
  <c r="V1618" i="11" s="1"/>
  <c r="J1619" i="10" s="1"/>
  <c r="U1145" i="11"/>
  <c r="V1145" i="11" s="1"/>
  <c r="J1146" i="10" s="1"/>
  <c r="U1813" i="11"/>
  <c r="V1813" i="11" s="1"/>
  <c r="J1814" i="10" s="1"/>
  <c r="U1716" i="11"/>
  <c r="V1716" i="11" s="1"/>
  <c r="J1717" i="10" s="1"/>
  <c r="U1996" i="11"/>
  <c r="V1996" i="11" s="1"/>
  <c r="J1997" i="10" s="1"/>
  <c r="U766" i="11"/>
  <c r="V766" i="11" s="1"/>
  <c r="J767" i="10" s="1"/>
  <c r="U565" i="11"/>
  <c r="V565" i="11" s="1"/>
  <c r="J566" i="10" s="1"/>
  <c r="U595" i="11"/>
  <c r="V595" i="11" s="1"/>
  <c r="J596" i="10" s="1"/>
  <c r="U1448" i="11"/>
  <c r="V1448" i="11" s="1"/>
  <c r="J1449" i="10" s="1"/>
  <c r="U655" i="11"/>
  <c r="V655" i="11" s="1"/>
  <c r="J656" i="10" s="1"/>
  <c r="U1890" i="11"/>
  <c r="V1890" i="11" s="1"/>
  <c r="J1891" i="10" s="1"/>
  <c r="U512" i="11"/>
  <c r="V512" i="11" s="1"/>
  <c r="J513" i="10" s="1"/>
  <c r="U1458" i="11"/>
  <c r="V1458" i="11" s="1"/>
  <c r="J1459" i="10" s="1"/>
  <c r="U1475" i="11"/>
  <c r="V1475" i="11" s="1"/>
  <c r="J1476" i="10" s="1"/>
  <c r="U62" i="11"/>
  <c r="V62" i="11" s="1"/>
  <c r="J63" i="10" s="1"/>
  <c r="U180" i="11"/>
  <c r="V180" i="11" s="1"/>
  <c r="J181" i="10" s="1"/>
  <c r="U1174" i="11"/>
  <c r="V1174" i="11" s="1"/>
  <c r="J1175" i="10" s="1"/>
  <c r="U61" i="11"/>
  <c r="V61" i="11" s="1"/>
  <c r="J62" i="10" s="1"/>
  <c r="U1572" i="11"/>
  <c r="V1572" i="11" s="1"/>
  <c r="J1573" i="10" s="1"/>
  <c r="U374" i="11"/>
  <c r="V374" i="11" s="1"/>
  <c r="J375" i="10" s="1"/>
  <c r="U1376" i="11"/>
  <c r="V1376" i="11" s="1"/>
  <c r="J1377" i="10" s="1"/>
  <c r="U897" i="11"/>
  <c r="V897" i="11" s="1"/>
  <c r="J898" i="10" s="1"/>
  <c r="U909" i="11"/>
  <c r="V909" i="11" s="1"/>
  <c r="J910" i="10" s="1"/>
  <c r="U538" i="11"/>
  <c r="V538" i="11" s="1"/>
  <c r="J539" i="10" s="1"/>
  <c r="U1460" i="11"/>
  <c r="V1460" i="11" s="1"/>
  <c r="J1461" i="10" s="1"/>
  <c r="U1268" i="11"/>
  <c r="V1268" i="11" s="1"/>
  <c r="J1269" i="10" s="1"/>
  <c r="U689" i="11"/>
  <c r="V689" i="11" s="1"/>
  <c r="J690" i="10" s="1"/>
  <c r="U594" i="11"/>
  <c r="V594" i="11" s="1"/>
  <c r="J595" i="10" s="1"/>
  <c r="U812" i="11"/>
  <c r="V812" i="11" s="1"/>
  <c r="J813" i="10" s="1"/>
  <c r="U1328" i="11"/>
  <c r="V1328" i="11" s="1"/>
  <c r="J1329" i="10" s="1"/>
  <c r="U517" i="11"/>
  <c r="V517" i="11" s="1"/>
  <c r="J518" i="10" s="1"/>
  <c r="U1256" i="11"/>
  <c r="V1256" i="11" s="1"/>
  <c r="J1257" i="10" s="1"/>
  <c r="U511" i="11"/>
  <c r="V511" i="11" s="1"/>
  <c r="J512" i="10" s="1"/>
  <c r="U1486" i="11"/>
  <c r="V1486" i="11" s="1"/>
  <c r="J1487" i="10" s="1"/>
  <c r="U110" i="11"/>
  <c r="V110" i="11" s="1"/>
  <c r="J111" i="10" s="1"/>
  <c r="U1907" i="11"/>
  <c r="V1907" i="11" s="1"/>
  <c r="J1908" i="10" s="1"/>
  <c r="U1938" i="11"/>
  <c r="V1938" i="11" s="1"/>
  <c r="J1939" i="10" s="1"/>
  <c r="U210" i="11"/>
  <c r="V210" i="11" s="1"/>
  <c r="J211" i="10" s="1"/>
  <c r="U1439" i="11"/>
  <c r="V1439" i="11" s="1"/>
  <c r="J1440" i="10" s="1"/>
  <c r="U90" i="11"/>
  <c r="V90" i="11" s="1"/>
  <c r="J91" i="10" s="1"/>
  <c r="U895" i="11"/>
  <c r="V895" i="11" s="1"/>
  <c r="J896" i="10" s="1"/>
  <c r="U659" i="11"/>
  <c r="V659" i="11" s="1"/>
  <c r="J660" i="10" s="1"/>
  <c r="U1828" i="11"/>
  <c r="V1828" i="11" s="1"/>
  <c r="J1829" i="10" s="1"/>
  <c r="U481" i="11"/>
  <c r="V481" i="11" s="1"/>
  <c r="J482" i="10" s="1"/>
  <c r="U1411" i="11"/>
  <c r="V1411" i="11" s="1"/>
  <c r="J1412" i="10" s="1"/>
  <c r="U1251" i="11"/>
  <c r="V1251" i="11" s="1"/>
  <c r="J1252" i="10" s="1"/>
  <c r="U1017" i="11"/>
  <c r="V1017" i="11" s="1"/>
  <c r="J1018" i="10" s="1"/>
  <c r="U1024" i="11"/>
  <c r="V1024" i="11" s="1"/>
  <c r="J1025" i="10" s="1"/>
  <c r="U1856" i="11"/>
  <c r="V1856" i="11" s="1"/>
  <c r="J1857" i="10" s="1"/>
  <c r="U1517" i="11"/>
  <c r="V1517" i="11" s="1"/>
  <c r="J1518" i="10" s="1"/>
  <c r="U976" i="11"/>
  <c r="V976" i="11" s="1"/>
  <c r="J977" i="10" s="1"/>
  <c r="U556" i="11"/>
  <c r="V556" i="11" s="1"/>
  <c r="J557" i="10" s="1"/>
  <c r="U38" i="11"/>
  <c r="V38" i="11" s="1"/>
  <c r="J39" i="10" s="1"/>
  <c r="U1297" i="11"/>
  <c r="V1297" i="11" s="1"/>
  <c r="J1298" i="10" s="1"/>
  <c r="U1601" i="11"/>
  <c r="V1601" i="11" s="1"/>
  <c r="J1602" i="10" s="1"/>
  <c r="U1250" i="11"/>
  <c r="V1250" i="11" s="1"/>
  <c r="J1251" i="10" s="1"/>
  <c r="U358" i="11"/>
  <c r="V358" i="11" s="1"/>
  <c r="J359" i="10" s="1"/>
  <c r="U1558" i="11"/>
  <c r="V1558" i="11" s="1"/>
  <c r="J1559" i="10" s="1"/>
  <c r="U944" i="11"/>
  <c r="V944" i="11" s="1"/>
  <c r="J945" i="10" s="1"/>
  <c r="U468" i="11"/>
  <c r="V468" i="11" s="1"/>
  <c r="J469" i="10" s="1"/>
  <c r="U740" i="11"/>
  <c r="V740" i="11" s="1"/>
  <c r="J741" i="10" s="1"/>
  <c r="U182" i="11"/>
  <c r="V182" i="11" s="1"/>
  <c r="J183" i="10" s="1"/>
  <c r="U1844" i="11"/>
  <c r="V1844" i="11" s="1"/>
  <c r="J1845" i="10" s="1"/>
  <c r="U1088" i="11"/>
  <c r="V1088" i="11" s="1"/>
  <c r="J1089" i="10" s="1"/>
  <c r="U2000" i="11"/>
  <c r="V2000" i="11" s="1"/>
  <c r="J2001" i="10" s="1"/>
  <c r="U1778" i="11"/>
  <c r="V1778" i="11" s="1"/>
  <c r="J1779" i="10" s="1"/>
  <c r="U1394" i="11"/>
  <c r="V1394" i="11" s="1"/>
  <c r="J1395" i="10" s="1"/>
  <c r="U235" i="11"/>
  <c r="V235" i="11" s="1"/>
  <c r="J236" i="10" s="1"/>
  <c r="U1152" i="11"/>
  <c r="V1152" i="11" s="1"/>
  <c r="J1153" i="10" s="1"/>
  <c r="U1119" i="11"/>
  <c r="V1119" i="11" s="1"/>
  <c r="J1120" i="10" s="1"/>
  <c r="U1686" i="11"/>
  <c r="V1686" i="11" s="1"/>
  <c r="J1687" i="10" s="1"/>
  <c r="U1342" i="11"/>
  <c r="V1342" i="11" s="1"/>
  <c r="J1343" i="10" s="1"/>
  <c r="U567" i="11"/>
  <c r="V567" i="11" s="1"/>
  <c r="J568" i="10" s="1"/>
  <c r="U537" i="11"/>
  <c r="V537" i="11" s="1"/>
  <c r="J538" i="10" s="1"/>
  <c r="U514" i="11"/>
  <c r="V514" i="11" s="1"/>
  <c r="J515" i="10" s="1"/>
  <c r="U84" i="11"/>
  <c r="V84" i="11" s="1"/>
  <c r="J85" i="10" s="1"/>
  <c r="U1882" i="11"/>
  <c r="V1882" i="11" s="1"/>
  <c r="J1883" i="10" s="1"/>
  <c r="U874" i="11"/>
  <c r="V874" i="11" s="1"/>
  <c r="J875" i="10" s="1"/>
  <c r="U385" i="11"/>
  <c r="V385" i="11" s="1"/>
  <c r="J386" i="10" s="1"/>
  <c r="U1103" i="11"/>
  <c r="V1103" i="11" s="1"/>
  <c r="J1104" i="10" s="1"/>
  <c r="U853" i="11"/>
  <c r="V853" i="11" s="1"/>
  <c r="J854" i="10" s="1"/>
  <c r="U92" i="11"/>
  <c r="V92" i="11" s="1"/>
  <c r="J93" i="10" s="1"/>
  <c r="U702" i="11"/>
  <c r="V702" i="11" s="1"/>
  <c r="J703" i="10" s="1"/>
  <c r="U670" i="11"/>
  <c r="V670" i="11" s="1"/>
  <c r="J671" i="10" s="1"/>
  <c r="U297" i="11"/>
  <c r="V297" i="11" s="1"/>
  <c r="J298" i="10" s="1"/>
  <c r="U236" i="11"/>
  <c r="V236" i="11" s="1"/>
  <c r="J237" i="10" s="1"/>
  <c r="U1535" i="11"/>
  <c r="V1535" i="11" s="1"/>
  <c r="J1536" i="10" s="1"/>
  <c r="U1568" i="11"/>
  <c r="V1568" i="11" s="1"/>
  <c r="J1569" i="10" s="1"/>
  <c r="U997" i="11"/>
  <c r="V997" i="11" s="1"/>
  <c r="J998" i="10" s="1"/>
  <c r="U1633" i="11"/>
  <c r="V1633" i="11" s="1"/>
  <c r="J1634" i="10" s="1"/>
  <c r="U829" i="11"/>
  <c r="V829" i="11" s="1"/>
  <c r="J830" i="10" s="1"/>
  <c r="U453" i="11"/>
  <c r="V453" i="11" s="1"/>
  <c r="J454" i="10" s="1"/>
  <c r="U1956" i="11"/>
  <c r="V1956" i="11" s="1"/>
  <c r="J1957" i="10" s="1"/>
  <c r="U1933" i="11"/>
  <c r="V1933" i="11" s="1"/>
  <c r="J1934" i="10" s="1"/>
  <c r="U851" i="11"/>
  <c r="V851" i="11" s="1"/>
  <c r="J852" i="10" s="1"/>
  <c r="U1874" i="11"/>
  <c r="V1874" i="11" s="1"/>
  <c r="J1875" i="10" s="1"/>
  <c r="U544" i="11"/>
  <c r="V544" i="11" s="1"/>
  <c r="J545" i="10" s="1"/>
  <c r="U496" i="11"/>
  <c r="V496" i="11" s="1"/>
  <c r="J497" i="10" s="1"/>
  <c r="U217" i="11"/>
  <c r="V217" i="11" s="1"/>
  <c r="J218" i="10" s="1"/>
  <c r="U1613" i="11"/>
  <c r="V1613" i="11" s="1"/>
  <c r="J1614" i="10" s="1"/>
  <c r="U443" i="11"/>
  <c r="V443" i="11" s="1"/>
  <c r="J444" i="10" s="1"/>
  <c r="U35" i="11"/>
  <c r="V35" i="11" s="1"/>
  <c r="J36" i="10" s="1"/>
  <c r="U1626" i="11"/>
  <c r="V1626" i="11" s="1"/>
  <c r="J1627" i="10" s="1"/>
  <c r="U963" i="11"/>
  <c r="V963" i="11" s="1"/>
  <c r="J964" i="10" s="1"/>
  <c r="U1028" i="11"/>
  <c r="V1028" i="11" s="1"/>
  <c r="J1029" i="10" s="1"/>
  <c r="U833" i="11"/>
  <c r="V833" i="11" s="1"/>
  <c r="J834" i="10" s="1"/>
  <c r="U133" i="11"/>
  <c r="V133" i="11" s="1"/>
  <c r="J134" i="10" s="1"/>
  <c r="U335" i="11"/>
  <c r="V335" i="11" s="1"/>
  <c r="J336" i="10" s="1"/>
  <c r="U1082" i="11"/>
  <c r="V1082" i="11" s="1"/>
  <c r="J1083" i="10" s="1"/>
  <c r="U340" i="11"/>
  <c r="V340" i="11" s="1"/>
  <c r="J341" i="10" s="1"/>
  <c r="U1507" i="11"/>
  <c r="V1507" i="11" s="1"/>
  <c r="J1508" i="10" s="1"/>
  <c r="U1835" i="11"/>
  <c r="V1835" i="11" s="1"/>
  <c r="J1836" i="10" s="1"/>
  <c r="U506" i="11"/>
  <c r="V506" i="11" s="1"/>
  <c r="J507" i="10" s="1"/>
  <c r="U873" i="11"/>
  <c r="V873" i="11" s="1"/>
  <c r="J874" i="10" s="1"/>
  <c r="U344" i="11"/>
  <c r="V344" i="11" s="1"/>
  <c r="J345" i="10" s="1"/>
  <c r="U1006" i="11"/>
  <c r="V1006" i="11" s="1"/>
  <c r="J1007" i="10" s="1"/>
  <c r="U1063" i="11"/>
  <c r="V1063" i="11" s="1"/>
  <c r="J1064" i="10" s="1"/>
  <c r="U417" i="11"/>
  <c r="V417" i="11" s="1"/>
  <c r="J418" i="10" s="1"/>
  <c r="U536" i="11"/>
  <c r="V536" i="11" s="1"/>
  <c r="J537" i="10" s="1"/>
  <c r="U1326" i="11"/>
  <c r="V1326" i="11" s="1"/>
  <c r="J1327" i="10" s="1"/>
  <c r="U1279" i="11"/>
  <c r="V1279" i="11" s="1"/>
  <c r="J1280" i="10" s="1"/>
  <c r="U1657" i="11"/>
  <c r="V1657" i="11" s="1"/>
  <c r="J1658" i="10" s="1"/>
  <c r="U1932" i="11"/>
  <c r="V1932" i="11" s="1"/>
  <c r="J1933" i="10" s="1"/>
  <c r="U893" i="11"/>
  <c r="V893" i="11" s="1"/>
  <c r="J894" i="10" s="1"/>
  <c r="U879" i="11"/>
  <c r="V879" i="11" s="1"/>
  <c r="J880" i="10" s="1"/>
  <c r="U1415" i="11"/>
  <c r="V1415" i="11" s="1"/>
  <c r="J1416" i="10" s="1"/>
  <c r="U1812" i="11"/>
  <c r="V1812" i="11" s="1"/>
  <c r="J1813" i="10" s="1"/>
  <c r="U1848" i="11"/>
  <c r="V1848" i="11" s="1"/>
  <c r="J1849" i="10" s="1"/>
  <c r="U1198" i="11"/>
  <c r="V1198" i="11" s="1"/>
  <c r="J1199" i="10" s="1"/>
  <c r="U1355" i="11"/>
  <c r="V1355" i="11" s="1"/>
  <c r="J1356" i="10" s="1"/>
  <c r="U912" i="11"/>
  <c r="V912" i="11" s="1"/>
  <c r="J913" i="10" s="1"/>
  <c r="U324" i="11"/>
  <c r="V324" i="11" s="1"/>
  <c r="J325" i="10" s="1"/>
  <c r="U1490" i="11"/>
  <c r="V1490" i="11" s="1"/>
  <c r="J1491" i="10" s="1"/>
  <c r="U470" i="11"/>
  <c r="V470" i="11" s="1"/>
  <c r="J471" i="10" s="1"/>
  <c r="U1865" i="11"/>
  <c r="V1865" i="11" s="1"/>
  <c r="J1866" i="10" s="1"/>
  <c r="U369" i="11"/>
  <c r="V369" i="11" s="1"/>
  <c r="J370" i="10" s="1"/>
  <c r="U884" i="11"/>
  <c r="V884" i="11" s="1"/>
  <c r="J885" i="10" s="1"/>
  <c r="U1617" i="11"/>
  <c r="V1617" i="11" s="1"/>
  <c r="J1618" i="10" s="1"/>
  <c r="U1010" i="11"/>
  <c r="V1010" i="11" s="1"/>
  <c r="J1011" i="10" s="1"/>
  <c r="U1745" i="11"/>
  <c r="V1745" i="11" s="1"/>
  <c r="J1746" i="10" s="1"/>
  <c r="U927" i="11"/>
  <c r="V927" i="11" s="1"/>
  <c r="J928" i="10" s="1"/>
  <c r="U436" i="11"/>
  <c r="V436" i="11" s="1"/>
  <c r="J437" i="10" s="1"/>
  <c r="U1711" i="11"/>
  <c r="V1711" i="11" s="1"/>
  <c r="J1712" i="10" s="1"/>
  <c r="U1669" i="11"/>
  <c r="V1669" i="11" s="1"/>
  <c r="J1670" i="10" s="1"/>
  <c r="U1367" i="11"/>
  <c r="V1367" i="11" s="1"/>
  <c r="J1368" i="10" s="1"/>
  <c r="U49" i="11"/>
  <c r="V49" i="11" s="1"/>
  <c r="J50" i="10" s="1"/>
  <c r="U1797" i="11"/>
  <c r="V1797" i="11" s="1"/>
  <c r="J1798" i="10" s="1"/>
  <c r="U1343" i="11"/>
  <c r="V1343" i="11" s="1"/>
  <c r="J1344" i="10" s="1"/>
  <c r="U1539" i="11"/>
  <c r="V1539" i="11" s="1"/>
  <c r="J1540" i="10" s="1"/>
  <c r="U1538" i="11"/>
  <c r="V1538" i="11" s="1"/>
  <c r="J1539" i="10" s="1"/>
  <c r="U1591" i="11"/>
  <c r="V1591" i="11" s="1"/>
  <c r="J1592" i="10" s="1"/>
  <c r="U639" i="11"/>
  <c r="V639" i="11" s="1"/>
  <c r="J640" i="10" s="1"/>
  <c r="U585" i="11"/>
  <c r="V585" i="11" s="1"/>
  <c r="J586" i="10" s="1"/>
  <c r="U365" i="11"/>
  <c r="V365" i="11" s="1"/>
  <c r="J366" i="10" s="1"/>
  <c r="U1659" i="11"/>
  <c r="V1659" i="11" s="1"/>
  <c r="J1660" i="10" s="1"/>
  <c r="U1551" i="11"/>
  <c r="V1551" i="11" s="1"/>
  <c r="J1552" i="10" s="1"/>
  <c r="U1550" i="11"/>
  <c r="V1550" i="11" s="1"/>
  <c r="J1551" i="10" s="1"/>
  <c r="U1400" i="11"/>
  <c r="V1400" i="11" s="1"/>
  <c r="J1401" i="10" s="1"/>
  <c r="U1231" i="11"/>
  <c r="V1231" i="11" s="1"/>
  <c r="J1232" i="10" s="1"/>
  <c r="U1629" i="11"/>
  <c r="V1629" i="11" s="1"/>
  <c r="J1630" i="10" s="1"/>
  <c r="U632" i="11"/>
  <c r="V632" i="11" s="1"/>
  <c r="J633" i="10" s="1"/>
  <c r="U881" i="11"/>
  <c r="V881" i="11" s="1"/>
  <c r="J882" i="10" s="1"/>
  <c r="U1849" i="11"/>
  <c r="V1849" i="11" s="1"/>
  <c r="J1850" i="10" s="1"/>
  <c r="U1827" i="11"/>
  <c r="V1827" i="11" s="1"/>
  <c r="J1828" i="10" s="1"/>
  <c r="U153" i="11"/>
  <c r="V153" i="11" s="1"/>
  <c r="J154" i="10" s="1"/>
  <c r="U1931" i="11"/>
  <c r="V1931" i="11" s="1"/>
  <c r="J1932" i="10" s="1"/>
  <c r="U445" i="11"/>
  <c r="V445" i="11" s="1"/>
  <c r="J446" i="10" s="1"/>
  <c r="U1468" i="11"/>
  <c r="V1468" i="11" s="1"/>
  <c r="J1469" i="10" s="1"/>
  <c r="U429" i="11"/>
  <c r="V429" i="11" s="1"/>
  <c r="J430" i="10" s="1"/>
  <c r="U433" i="11"/>
  <c r="V433" i="11" s="1"/>
  <c r="J434" i="10" s="1"/>
  <c r="U809" i="11"/>
  <c r="V809" i="11" s="1"/>
  <c r="J810" i="10" s="1"/>
  <c r="U194" i="11"/>
  <c r="V194" i="11" s="1"/>
  <c r="J195" i="10" s="1"/>
  <c r="U968" i="11"/>
  <c r="V968" i="11" s="1"/>
  <c r="J969" i="10" s="1"/>
  <c r="U1013" i="11"/>
  <c r="V1013" i="11" s="1"/>
  <c r="J1014" i="10" s="1"/>
  <c r="U1135" i="11"/>
  <c r="V1135" i="11" s="1"/>
  <c r="J1136" i="10" s="1"/>
  <c r="U1391" i="11"/>
  <c r="V1391" i="11" s="1"/>
  <c r="J1392" i="10" s="1"/>
  <c r="U852" i="11"/>
  <c r="V852" i="11" s="1"/>
  <c r="J853" i="10" s="1"/>
  <c r="U1372" i="11"/>
  <c r="V1372" i="11" s="1"/>
  <c r="J1373" i="10" s="1"/>
  <c r="U171" i="11"/>
  <c r="V171" i="11" s="1"/>
  <c r="J172" i="10" s="1"/>
  <c r="U1094" i="11"/>
  <c r="V1094" i="11" s="1"/>
  <c r="J1095" i="10" s="1"/>
  <c r="U606" i="11"/>
  <c r="V606" i="11" s="1"/>
  <c r="J607" i="10" s="1"/>
  <c r="U1814" i="11"/>
  <c r="V1814" i="11" s="1"/>
  <c r="J1815" i="10" s="1"/>
  <c r="U1146" i="11"/>
  <c r="V1146" i="11" s="1"/>
  <c r="J1147" i="10" s="1"/>
  <c r="U1920" i="11"/>
  <c r="V1920" i="11" s="1"/>
  <c r="J1921" i="10" s="1"/>
  <c r="U1477" i="11"/>
  <c r="V1477" i="11" s="1"/>
  <c r="J1478" i="10" s="1"/>
  <c r="U1627" i="11"/>
  <c r="V1627" i="11" s="1"/>
  <c r="J1628" i="10" s="1"/>
  <c r="U723" i="11"/>
  <c r="V723" i="11" s="1"/>
  <c r="J724" i="10" s="1"/>
  <c r="U1960" i="11"/>
  <c r="V1960" i="11" s="1"/>
  <c r="J1961" i="10" s="1"/>
  <c r="U1834" i="11"/>
  <c r="V1834" i="11" s="1"/>
  <c r="J1835" i="10" s="1"/>
  <c r="U1232" i="11"/>
  <c r="V1232" i="11" s="1"/>
  <c r="J1233" i="10" s="1"/>
  <c r="U1245" i="11"/>
  <c r="V1245" i="11" s="1"/>
  <c r="J1246" i="10" s="1"/>
  <c r="U94" i="11"/>
  <c r="V94" i="11" s="1"/>
  <c r="J95" i="10" s="1"/>
  <c r="U1291" i="11"/>
  <c r="V1291" i="11" s="1"/>
  <c r="J1292" i="10" s="1"/>
  <c r="U871" i="11"/>
  <c r="V871" i="11" s="1"/>
  <c r="J872" i="10" s="1"/>
  <c r="U745" i="11"/>
  <c r="V745" i="11" s="1"/>
  <c r="J746" i="10" s="1"/>
  <c r="U1738" i="11"/>
  <c r="V1738" i="11" s="1"/>
  <c r="J1739" i="10" s="1"/>
  <c r="U1406" i="11"/>
  <c r="V1406" i="11" s="1"/>
  <c r="J1407" i="10" s="1"/>
  <c r="U221" i="11"/>
  <c r="V221" i="11" s="1"/>
  <c r="J222" i="10" s="1"/>
  <c r="U346" i="11"/>
  <c r="V346" i="11" s="1"/>
  <c r="J347" i="10" s="1"/>
  <c r="U72" i="11"/>
  <c r="V72" i="11" s="1"/>
  <c r="J73" i="10" s="1"/>
  <c r="U1984" i="11"/>
  <c r="V1984" i="11" s="1"/>
  <c r="J1985" i="10" s="1"/>
  <c r="U2008" i="11"/>
  <c r="V2008" i="11" s="1"/>
  <c r="J2009" i="10" s="1"/>
  <c r="U1976" i="11"/>
  <c r="V1976" i="11" s="1"/>
  <c r="J1977" i="10" s="1"/>
  <c r="U273" i="11"/>
  <c r="V273" i="11" s="1"/>
  <c r="J274" i="10" s="1"/>
  <c r="U1690" i="11"/>
  <c r="V1690" i="11" s="1"/>
  <c r="J1691" i="10" s="1"/>
  <c r="U88" i="11"/>
  <c r="V88" i="11" s="1"/>
  <c r="J89" i="10" s="1"/>
  <c r="U249" i="11"/>
  <c r="V249" i="11" s="1"/>
  <c r="J250" i="10" s="1"/>
  <c r="U548" i="11"/>
  <c r="V548" i="11" s="1"/>
  <c r="J549" i="10" s="1"/>
  <c r="U1688" i="11"/>
  <c r="V1688" i="11" s="1"/>
  <c r="J1689" i="10" s="1"/>
  <c r="U1727" i="11"/>
  <c r="V1727" i="11" s="1"/>
  <c r="J1728" i="10" s="1"/>
  <c r="U657" i="11"/>
  <c r="V657" i="11" s="1"/>
  <c r="J658" i="10" s="1"/>
  <c r="U102" i="11"/>
  <c r="V102" i="11" s="1"/>
  <c r="J103" i="10" s="1"/>
  <c r="U1169" i="11"/>
  <c r="V1169" i="11" s="1"/>
  <c r="J1170" i="10" s="1"/>
  <c r="U1197" i="11"/>
  <c r="V1197" i="11" s="1"/>
  <c r="J1198" i="10" s="1"/>
  <c r="U213" i="11"/>
  <c r="V213" i="11" s="1"/>
  <c r="J214" i="10" s="1"/>
  <c r="U1310" i="11"/>
  <c r="V1310" i="11" s="1"/>
  <c r="J1311" i="10" s="1"/>
  <c r="U1334" i="11"/>
  <c r="V1334" i="11" s="1"/>
  <c r="J1335" i="10" s="1"/>
  <c r="U372" i="11"/>
  <c r="V372" i="11" s="1"/>
  <c r="J373" i="10" s="1"/>
  <c r="U1016" i="11"/>
  <c r="V1016" i="11" s="1"/>
  <c r="J1017" i="10" s="1"/>
  <c r="U677" i="11"/>
  <c r="V677" i="11" s="1"/>
  <c r="J678" i="10" s="1"/>
  <c r="U108" i="11"/>
  <c r="V108" i="11" s="1"/>
  <c r="J109" i="10" s="1"/>
  <c r="U981" i="11"/>
  <c r="V981" i="11" s="1"/>
  <c r="J982" i="10" s="1"/>
  <c r="U916" i="11"/>
  <c r="V916" i="11" s="1"/>
  <c r="J917" i="10" s="1"/>
  <c r="U1464" i="11"/>
  <c r="V1464" i="11" s="1"/>
  <c r="J1465" i="10" s="1"/>
  <c r="U1081" i="11"/>
  <c r="V1081" i="11" s="1"/>
  <c r="J1082" i="10" s="1"/>
  <c r="U1158" i="11"/>
  <c r="V1158" i="11" s="1"/>
  <c r="J1159" i="10" s="1"/>
  <c r="U1066" i="11"/>
  <c r="V1066" i="11" s="1"/>
  <c r="J1067" i="10" s="1"/>
  <c r="U621" i="11"/>
  <c r="V621" i="11" s="1"/>
  <c r="J622" i="10" s="1"/>
  <c r="U932" i="11"/>
  <c r="V932" i="11" s="1"/>
  <c r="J933" i="10" s="1"/>
  <c r="U495" i="11"/>
  <c r="V495" i="11" s="1"/>
  <c r="J496" i="10" s="1"/>
  <c r="U113" i="11"/>
  <c r="V113" i="11" s="1"/>
  <c r="J114" i="10" s="1"/>
  <c r="U1204" i="11"/>
  <c r="V1204" i="11" s="1"/>
  <c r="J1205" i="10" s="1"/>
  <c r="U788" i="11"/>
  <c r="V788" i="11" s="1"/>
  <c r="J789" i="10" s="1"/>
  <c r="U583" i="11"/>
  <c r="V583" i="11" s="1"/>
  <c r="J584" i="10" s="1"/>
  <c r="U48" i="11"/>
  <c r="V48" i="11" s="1"/>
  <c r="J49" i="10" s="1"/>
  <c r="U1995" i="11"/>
  <c r="V1995" i="11" s="1"/>
  <c r="J1996" i="10" s="1"/>
  <c r="U894" i="11"/>
  <c r="V894" i="11" s="1"/>
  <c r="J895" i="10" s="1"/>
  <c r="U1042" i="11"/>
  <c r="V1042" i="11" s="1"/>
  <c r="J1043" i="10" s="1"/>
  <c r="U1746" i="11"/>
  <c r="V1746" i="11" s="1"/>
  <c r="J1747" i="10" s="1"/>
  <c r="U91" i="11"/>
  <c r="V91" i="11" s="1"/>
  <c r="J92" i="10" s="1"/>
  <c r="U904" i="11"/>
  <c r="V904" i="11" s="1"/>
  <c r="J905" i="10" s="1"/>
  <c r="U1521" i="11"/>
  <c r="V1521" i="11" s="1"/>
  <c r="J1522" i="10" s="1"/>
  <c r="U491" i="11"/>
  <c r="V491" i="11" s="1"/>
  <c r="J492" i="10" s="1"/>
  <c r="U1315" i="11"/>
  <c r="V1315" i="11" s="1"/>
  <c r="J1316" i="10" s="1"/>
  <c r="U473" i="11"/>
  <c r="V473" i="11" s="1"/>
  <c r="J474" i="10" s="1"/>
  <c r="U1320" i="11"/>
  <c r="V1320" i="11" s="1"/>
  <c r="J1321" i="10" s="1"/>
  <c r="U1225" i="11"/>
  <c r="V1225" i="11" s="1"/>
  <c r="J1226" i="10" s="1"/>
  <c r="U401" i="11"/>
  <c r="V401" i="11" s="1"/>
  <c r="J402" i="10" s="1"/>
  <c r="U810" i="11"/>
  <c r="V810" i="11" s="1"/>
  <c r="J811" i="10" s="1"/>
  <c r="U763" i="11"/>
  <c r="V763" i="11" s="1"/>
  <c r="J764" i="10" s="1"/>
  <c r="U404" i="11"/>
  <c r="V404" i="11" s="1"/>
  <c r="J405" i="10" s="1"/>
  <c r="U1083" i="11"/>
  <c r="V1083" i="11" s="1"/>
  <c r="J1084" i="10" s="1"/>
  <c r="U1136" i="11"/>
  <c r="V1136" i="11" s="1"/>
  <c r="J1137" i="10" s="1"/>
  <c r="U704" i="11"/>
  <c r="V704" i="11" s="1"/>
  <c r="J705" i="10" s="1"/>
  <c r="U911" i="11"/>
  <c r="V911" i="11" s="1"/>
  <c r="J912" i="10" s="1"/>
  <c r="U1578" i="11"/>
  <c r="V1578" i="11" s="1"/>
  <c r="J1579" i="10" s="1"/>
  <c r="U951" i="11"/>
  <c r="V951" i="11" s="1"/>
  <c r="J952" i="10" s="1"/>
  <c r="U611" i="11"/>
  <c r="V611" i="11" s="1"/>
  <c r="J612" i="10" s="1"/>
  <c r="U279" i="11"/>
  <c r="V279" i="11" s="1"/>
  <c r="J280" i="10" s="1"/>
  <c r="U379" i="11"/>
  <c r="V379" i="11" s="1"/>
  <c r="J380" i="10" s="1"/>
  <c r="U215" i="11"/>
  <c r="V215" i="11" s="1"/>
  <c r="J216" i="10" s="1"/>
  <c r="U58" i="11"/>
  <c r="V58" i="11" s="1"/>
  <c r="J59" i="10" s="1"/>
  <c r="U1255" i="11"/>
  <c r="V1255" i="11" s="1"/>
  <c r="J1256" i="10" s="1"/>
  <c r="U890" i="11"/>
  <c r="V890" i="11" s="1"/>
  <c r="J891" i="10" s="1"/>
  <c r="U1128" i="11"/>
  <c r="V1128" i="11" s="1"/>
  <c r="J1129" i="10" s="1"/>
  <c r="U1481" i="11"/>
  <c r="V1481" i="11" s="1"/>
  <c r="J1482" i="10" s="1"/>
  <c r="U398" i="11"/>
  <c r="V398" i="11" s="1"/>
  <c r="J399" i="10" s="1"/>
  <c r="U1841" i="11"/>
  <c r="V1841" i="11" s="1"/>
  <c r="J1842" i="10" s="1"/>
  <c r="U1100" i="11"/>
  <c r="V1100" i="11" s="1"/>
  <c r="J1101" i="10" s="1"/>
  <c r="U707" i="11"/>
  <c r="V707" i="11" s="1"/>
  <c r="J708" i="10" s="1"/>
  <c r="U447" i="11"/>
  <c r="V447" i="11" s="1"/>
  <c r="J448" i="10" s="1"/>
  <c r="U1217" i="11"/>
  <c r="V1217" i="11" s="1"/>
  <c r="J1218" i="10" s="1"/>
  <c r="U1604" i="11"/>
  <c r="V1604" i="11" s="1"/>
  <c r="J1605" i="10" s="1"/>
  <c r="U1889" i="11"/>
  <c r="V1889" i="11" s="1"/>
  <c r="J1890" i="10" s="1"/>
  <c r="U662" i="11"/>
  <c r="V662" i="11" s="1"/>
  <c r="J663" i="10" s="1"/>
  <c r="U329" i="11"/>
  <c r="V329" i="11" s="1"/>
  <c r="J330" i="10" s="1"/>
  <c r="U520" i="11"/>
  <c r="V520" i="11" s="1"/>
  <c r="J521" i="10" s="1"/>
  <c r="U574" i="11"/>
  <c r="V574" i="11" s="1"/>
  <c r="J575" i="10" s="1"/>
  <c r="U1654" i="11"/>
  <c r="V1654" i="11" s="1"/>
  <c r="J1655" i="10" s="1"/>
  <c r="U139" i="11"/>
  <c r="V139" i="11" s="1"/>
  <c r="J140" i="10" s="1"/>
  <c r="U270" i="11"/>
  <c r="V270" i="11" s="1"/>
  <c r="J271" i="10" s="1"/>
  <c r="U23" i="11"/>
  <c r="V23" i="11" s="1"/>
  <c r="J24" i="10" s="1"/>
  <c r="U336" i="11"/>
  <c r="V336" i="11" s="1"/>
  <c r="J337" i="10" s="1"/>
  <c r="U922" i="11"/>
  <c r="V922" i="11" s="1"/>
  <c r="J923" i="10" s="1"/>
  <c r="U1528" i="11"/>
  <c r="V1528" i="11" s="1"/>
  <c r="J1529" i="10" s="1"/>
  <c r="U823" i="11"/>
  <c r="V823" i="11" s="1"/>
  <c r="J824" i="10" s="1"/>
  <c r="U834" i="11"/>
  <c r="V834" i="11" s="1"/>
  <c r="J835" i="10" s="1"/>
  <c r="U32" i="11"/>
  <c r="V32" i="11" s="1"/>
  <c r="J33" i="10" s="1"/>
  <c r="U1182" i="11"/>
  <c r="V1182" i="11" s="1"/>
  <c r="J1183" i="10" s="1"/>
  <c r="U1658" i="11"/>
  <c r="V1658" i="11" s="1"/>
  <c r="J1659" i="10" s="1"/>
  <c r="U1691" i="11"/>
  <c r="V1691" i="11" s="1"/>
  <c r="J1692" i="10" s="1"/>
  <c r="U85" i="11"/>
  <c r="V85" i="11" s="1"/>
  <c r="J86" i="10" s="1"/>
  <c r="U477" i="11"/>
  <c r="V477" i="11" s="1"/>
  <c r="J478" i="10" s="1"/>
  <c r="U746" i="11"/>
  <c r="V746" i="11" s="1"/>
  <c r="J747" i="10" s="1"/>
  <c r="U318" i="11"/>
  <c r="V318" i="11" s="1"/>
  <c r="J319" i="10" s="1"/>
  <c r="U604" i="11"/>
  <c r="V604" i="11" s="1"/>
  <c r="J605" i="10" s="1"/>
  <c r="U1300" i="11"/>
  <c r="V1300" i="11" s="1"/>
  <c r="J1301" i="10" s="1"/>
  <c r="U1240" i="11"/>
  <c r="V1240" i="11" s="1"/>
  <c r="J1241" i="10" s="1"/>
  <c r="U645" i="11"/>
  <c r="V645" i="11" s="1"/>
  <c r="J646" i="10" s="1"/>
  <c r="U461" i="11"/>
  <c r="V461" i="11" s="1"/>
  <c r="J462" i="10" s="1"/>
  <c r="U633" i="11"/>
  <c r="V633" i="11" s="1"/>
  <c r="J634" i="10" s="1"/>
  <c r="U638" i="11"/>
  <c r="V638" i="11" s="1"/>
  <c r="J639" i="10" s="1"/>
  <c r="U435" i="11"/>
  <c r="V435" i="11" s="1"/>
  <c r="J436" i="10" s="1"/>
  <c r="U1631" i="11"/>
  <c r="V1631" i="11" s="1"/>
  <c r="J1632" i="10" s="1"/>
  <c r="U1744" i="11"/>
  <c r="V1744" i="11" s="1"/>
  <c r="J1745" i="10" s="1"/>
  <c r="U1810" i="11"/>
  <c r="V1810" i="11" s="1"/>
  <c r="J1811" i="10" s="1"/>
  <c r="U52" i="11"/>
  <c r="V52" i="11" s="1"/>
  <c r="J53" i="10" s="1"/>
  <c r="U136" i="11"/>
  <c r="V136" i="11" s="1"/>
  <c r="J137" i="10" s="1"/>
  <c r="U546" i="11"/>
  <c r="V546" i="11" s="1"/>
  <c r="J547" i="10" s="1"/>
  <c r="U301" i="11"/>
  <c r="V301" i="11" s="1"/>
  <c r="J302" i="10" s="1"/>
  <c r="U1561" i="11"/>
  <c r="V1561" i="11" s="1"/>
  <c r="J1562" i="10" s="1"/>
  <c r="U81" i="11"/>
  <c r="V81" i="11" s="1"/>
  <c r="J82" i="10" s="1"/>
  <c r="U1623" i="11"/>
  <c r="V1623" i="11" s="1"/>
  <c r="J1624" i="10" s="1"/>
  <c r="U866" i="11"/>
  <c r="V866" i="11" s="1"/>
  <c r="J867" i="10" s="1"/>
  <c r="U1249" i="11"/>
  <c r="V1249" i="11" s="1"/>
  <c r="J1250" i="10" s="1"/>
  <c r="U1038" i="11"/>
  <c r="V1038" i="11" s="1"/>
  <c r="J1039" i="10" s="1"/>
  <c r="U1058" i="11"/>
  <c r="V1058" i="11" s="1"/>
  <c r="J1059" i="10" s="1"/>
  <c r="U1901" i="11"/>
  <c r="V1901" i="11" s="1"/>
  <c r="J1902" i="10" s="1"/>
  <c r="U27" i="11"/>
  <c r="V27" i="11" s="1"/>
  <c r="J28" i="10" s="1"/>
  <c r="U422" i="11"/>
  <c r="V422" i="11" s="1"/>
  <c r="J423" i="10" s="1"/>
  <c r="U143" i="11"/>
  <c r="V143" i="11" s="1"/>
  <c r="J144" i="10" s="1"/>
  <c r="U1994" i="11"/>
  <c r="V1994" i="11" s="1"/>
  <c r="J1995" i="10" s="1"/>
  <c r="U779" i="11"/>
  <c r="V779" i="11" s="1"/>
  <c r="J780" i="10" s="1"/>
  <c r="U1321" i="11"/>
  <c r="V1321" i="11" s="1"/>
  <c r="J1322" i="10" s="1"/>
  <c r="U345" i="11"/>
  <c r="V345" i="11" s="1"/>
  <c r="J346" i="10" s="1"/>
  <c r="U1962" i="11"/>
  <c r="V1962" i="11" s="1"/>
  <c r="J1963" i="10" s="1"/>
  <c r="U636" i="11"/>
  <c r="V636" i="11" s="1"/>
  <c r="J637" i="10" s="1"/>
  <c r="U242" i="11"/>
  <c r="V242" i="11" s="1"/>
  <c r="J243" i="10" s="1"/>
  <c r="U743" i="11"/>
  <c r="V743" i="11" s="1"/>
  <c r="J744" i="10" s="1"/>
  <c r="U1222" i="11"/>
  <c r="V1222" i="11" s="1"/>
  <c r="J1223" i="10" s="1"/>
  <c r="U1511" i="11"/>
  <c r="V1511" i="11" s="1"/>
  <c r="J1512" i="10" s="1"/>
  <c r="U1781" i="11"/>
  <c r="V1781" i="11" s="1"/>
  <c r="J1782" i="10" s="1"/>
  <c r="U1752" i="11"/>
  <c r="V1752" i="11" s="1"/>
  <c r="J1753" i="10" s="1"/>
  <c r="U898" i="11"/>
  <c r="V898" i="11" s="1"/>
  <c r="J899" i="10" s="1"/>
  <c r="U668" i="11"/>
  <c r="V668" i="11" s="1"/>
  <c r="J669" i="10" s="1"/>
  <c r="U245" i="11"/>
  <c r="V245" i="11" s="1"/>
  <c r="J246" i="10" s="1"/>
  <c r="U1398" i="11"/>
  <c r="V1398" i="11" s="1"/>
  <c r="J1399" i="10" s="1"/>
  <c r="U741" i="11"/>
  <c r="V741" i="11" s="1"/>
  <c r="J742" i="10" s="1"/>
  <c r="U946" i="11"/>
  <c r="V946" i="11" s="1"/>
  <c r="J947" i="10" s="1"/>
  <c r="U587" i="11"/>
  <c r="V587" i="11" s="1"/>
  <c r="J588" i="10" s="1"/>
  <c r="U1620" i="11"/>
  <c r="V1620" i="11" s="1"/>
  <c r="J1621" i="10" s="1"/>
  <c r="U354" i="11"/>
  <c r="V354" i="11" s="1"/>
  <c r="J355" i="10" s="1"/>
  <c r="U183" i="11"/>
  <c r="V183" i="11" s="1"/>
  <c r="J184" i="10" s="1"/>
  <c r="U753" i="11"/>
  <c r="V753" i="11" s="1"/>
  <c r="J754" i="10" s="1"/>
  <c r="U1378" i="11"/>
  <c r="V1378" i="11" s="1"/>
  <c r="J1379" i="10" s="1"/>
  <c r="U729" i="11"/>
  <c r="V729" i="11" s="1"/>
  <c r="J730" i="10" s="1"/>
  <c r="U1489" i="11"/>
  <c r="V1489" i="11" s="1"/>
  <c r="J1490" i="10" s="1"/>
  <c r="U685" i="11"/>
  <c r="V685" i="11" s="1"/>
  <c r="J686" i="10" s="1"/>
  <c r="U598" i="11"/>
  <c r="V598" i="11" s="1"/>
  <c r="J599" i="10" s="1"/>
  <c r="U555" i="11"/>
  <c r="V555" i="11" s="1"/>
  <c r="J556" i="10" s="1"/>
  <c r="U327" i="11"/>
  <c r="V327" i="11" s="1"/>
  <c r="J328" i="10" s="1"/>
  <c r="U310" i="11"/>
  <c r="V310" i="11" s="1"/>
  <c r="J311" i="10" s="1"/>
  <c r="U1915" i="11"/>
  <c r="V1915" i="11" s="1"/>
  <c r="J1916" i="10" s="1"/>
  <c r="U924" i="11"/>
  <c r="V924" i="11" s="1"/>
  <c r="J925" i="10" s="1"/>
  <c r="U1362" i="11"/>
  <c r="V1362" i="11" s="1"/>
  <c r="J1363" i="10" s="1"/>
  <c r="U1325" i="11"/>
  <c r="V1325" i="11" s="1"/>
  <c r="J1326" i="10" s="1"/>
  <c r="U1780" i="11"/>
  <c r="V1780" i="11" s="1"/>
  <c r="J1781" i="10" s="1"/>
  <c r="U434" i="11"/>
  <c r="V434" i="11" s="1"/>
  <c r="J435" i="10" s="1"/>
  <c r="U1606" i="11"/>
  <c r="V1606" i="11" s="1"/>
  <c r="J1607" i="10" s="1"/>
  <c r="U1608" i="11"/>
  <c r="V1608" i="11" s="1"/>
  <c r="J1609" i="10" s="1"/>
  <c r="U1590" i="11"/>
  <c r="V1590" i="11" s="1"/>
  <c r="J1591" i="10" s="1"/>
  <c r="U660" i="11"/>
  <c r="V660" i="11" s="1"/>
  <c r="J661" i="10" s="1"/>
  <c r="U684" i="11"/>
  <c r="V684" i="11" s="1"/>
  <c r="J685" i="10" s="1"/>
  <c r="U1226" i="11"/>
  <c r="V1226" i="11" s="1"/>
  <c r="J1227" i="10" s="1"/>
  <c r="U314" i="11"/>
  <c r="V314" i="11" s="1"/>
  <c r="J315" i="10" s="1"/>
  <c r="U186" i="11"/>
  <c r="V186" i="11" s="1"/>
  <c r="J187" i="10" s="1"/>
  <c r="U1701" i="11"/>
  <c r="V1701" i="11" s="1"/>
  <c r="J1702" i="10" s="1"/>
  <c r="U21" i="11"/>
  <c r="V21" i="11" s="1"/>
  <c r="J22" i="10" s="1"/>
  <c r="U1159" i="11"/>
  <c r="V1159" i="11" s="1"/>
  <c r="J1160" i="10" s="1"/>
  <c r="U1441" i="11"/>
  <c r="V1441" i="11" s="1"/>
  <c r="J1442" i="10" s="1"/>
  <c r="U294" i="11"/>
  <c r="V294" i="11" s="1"/>
  <c r="J295" i="10" s="1"/>
  <c r="U1904" i="11"/>
  <c r="V1904" i="11" s="1"/>
  <c r="J1905" i="10" s="1"/>
  <c r="U1692" i="11"/>
  <c r="V1692" i="11" s="1"/>
  <c r="J1693" i="10" s="1"/>
  <c r="U774" i="11"/>
  <c r="V774" i="11" s="1"/>
  <c r="J775" i="10" s="1"/>
  <c r="U1126" i="11"/>
  <c r="V1126" i="11" s="1"/>
  <c r="J1127" i="10" s="1"/>
  <c r="U1672" i="11"/>
  <c r="V1672" i="11" s="1"/>
  <c r="J1673" i="10" s="1"/>
  <c r="U558" i="11"/>
  <c r="V558" i="11" s="1"/>
  <c r="J559" i="10" s="1"/>
  <c r="U1316" i="11"/>
  <c r="V1316" i="11" s="1"/>
  <c r="J1317" i="10" s="1"/>
  <c r="U1296" i="11"/>
  <c r="V1296" i="11" s="1"/>
  <c r="J1297" i="10" s="1"/>
  <c r="U1208" i="11"/>
  <c r="V1208" i="11" s="1"/>
  <c r="J1209" i="10" s="1"/>
  <c r="U1926" i="11"/>
  <c r="V1926" i="11" s="1"/>
  <c r="J1927" i="10" s="1"/>
  <c r="U296" i="11"/>
  <c r="V296" i="11" s="1"/>
  <c r="J297" i="10" s="1"/>
  <c r="U20" i="11"/>
  <c r="V20" i="11" s="1"/>
  <c r="J21" i="10" s="1"/>
  <c r="U1115" i="11"/>
  <c r="V1115" i="11" s="1"/>
  <c r="J1116" i="10" s="1"/>
  <c r="U1802" i="11"/>
  <c r="V1802" i="11" s="1"/>
  <c r="J1803" i="10" s="1"/>
  <c r="U661" i="11"/>
  <c r="V661" i="11" s="1"/>
  <c r="J662" i="10" s="1"/>
  <c r="U25" i="11"/>
  <c r="V25" i="11" s="1"/>
  <c r="J26" i="10" s="1"/>
  <c r="U663" i="11"/>
  <c r="V663" i="11" s="1"/>
  <c r="J664" i="10" s="1"/>
  <c r="U1923" i="11"/>
  <c r="V1923" i="11" s="1"/>
  <c r="J1924" i="10" s="1"/>
  <c r="U1387" i="11"/>
  <c r="V1387" i="11" s="1"/>
  <c r="J1388" i="10" s="1"/>
  <c r="U1301" i="11"/>
  <c r="V1301" i="11" s="1"/>
  <c r="J1302" i="10" s="1"/>
  <c r="U969" i="11"/>
  <c r="V969" i="11" s="1"/>
  <c r="J970" i="10" s="1"/>
  <c r="U42" i="11"/>
  <c r="V42" i="11" s="1"/>
  <c r="J43" i="10" s="1"/>
  <c r="U463" i="11"/>
  <c r="V463" i="11" s="1"/>
  <c r="J464" i="10" s="1"/>
  <c r="U726" i="11"/>
  <c r="V726" i="11" s="1"/>
  <c r="J727" i="10" s="1"/>
  <c r="U1823" i="11"/>
  <c r="V1823" i="11" s="1"/>
  <c r="J1824" i="10" s="1"/>
  <c r="U1616" i="11"/>
  <c r="V1616" i="11" s="1"/>
  <c r="J1617" i="10" s="1"/>
  <c r="U1357" i="11"/>
  <c r="V1357" i="11" s="1"/>
  <c r="J1358" i="10" s="1"/>
  <c r="U1909" i="11"/>
  <c r="V1909" i="11" s="1"/>
  <c r="J1910" i="10" s="1"/>
  <c r="U1078" i="11"/>
  <c r="V1078" i="11" s="1"/>
  <c r="J1079" i="10" s="1"/>
  <c r="U1280" i="11"/>
  <c r="V1280" i="11" s="1"/>
  <c r="J1281" i="10" s="1"/>
  <c r="U338" i="11"/>
  <c r="V338" i="11" s="1"/>
  <c r="J339" i="10" s="1"/>
  <c r="U274" i="11"/>
  <c r="V274" i="11" s="1"/>
  <c r="J275" i="10" s="1"/>
  <c r="U397" i="11"/>
  <c r="V397" i="11" s="1"/>
  <c r="J398" i="10" s="1"/>
  <c r="U479" i="11"/>
  <c r="V479" i="11" s="1"/>
  <c r="J480" i="10" s="1"/>
  <c r="U1118" i="11"/>
  <c r="V1118" i="11" s="1"/>
  <c r="J1119" i="10" s="1"/>
  <c r="U138" i="11"/>
  <c r="V138" i="11" s="1"/>
  <c r="J139" i="10" s="1"/>
  <c r="U1754" i="11"/>
  <c r="V1754" i="11" s="1"/>
  <c r="J1755" i="10" s="1"/>
  <c r="U1825" i="11"/>
  <c r="V1825" i="11" s="1"/>
  <c r="J1826" i="10" s="1"/>
  <c r="U1281" i="11"/>
  <c r="V1281" i="11" s="1"/>
  <c r="J1282" i="10" s="1"/>
  <c r="U154" i="11"/>
  <c r="V154" i="11" s="1"/>
  <c r="J155" i="10" s="1"/>
  <c r="U543" i="11"/>
  <c r="V543" i="11" s="1"/>
  <c r="J544" i="10" s="1"/>
  <c r="U950" i="11"/>
  <c r="V950" i="11" s="1"/>
  <c r="J951" i="10" s="1"/>
  <c r="U813" i="11"/>
  <c r="V813" i="11" s="1"/>
  <c r="J814" i="10" s="1"/>
  <c r="U669" i="11"/>
  <c r="V669" i="11" s="1"/>
  <c r="J670" i="10" s="1"/>
  <c r="U876" i="11"/>
  <c r="V876" i="11" s="1"/>
  <c r="J877" i="10" s="1"/>
  <c r="U457" i="11"/>
  <c r="V457" i="11" s="1"/>
  <c r="J458" i="10" s="1"/>
  <c r="U2007" i="11"/>
  <c r="V2007" i="11" s="1"/>
  <c r="J2008" i="10" s="1"/>
  <c r="U1338" i="11"/>
  <c r="V1338" i="11" s="1"/>
  <c r="J1339" i="10" s="1"/>
  <c r="U1196" i="11"/>
  <c r="V1196" i="11" s="1"/>
  <c r="J1197" i="10" s="1"/>
  <c r="U474" i="11"/>
  <c r="V474" i="11" s="1"/>
  <c r="J475" i="10" s="1"/>
  <c r="U339" i="11"/>
  <c r="V339" i="11" s="1"/>
  <c r="J340" i="10" s="1"/>
  <c r="U164" i="11"/>
  <c r="V164" i="11" s="1"/>
  <c r="J165" i="10" s="1"/>
  <c r="U486" i="11"/>
  <c r="V486" i="11" s="1"/>
  <c r="J487" i="10" s="1"/>
  <c r="U1230" i="11"/>
  <c r="V1230" i="11" s="1"/>
  <c r="J1231" i="10" s="1"/>
  <c r="U775" i="11"/>
  <c r="V775" i="11" s="1"/>
  <c r="J776" i="10" s="1"/>
  <c r="U1566" i="11"/>
  <c r="V1566" i="11" s="1"/>
  <c r="J1567" i="10" s="1"/>
  <c r="U384" i="11"/>
  <c r="V384" i="11" s="1"/>
  <c r="J385" i="10" s="1"/>
  <c r="U1446" i="11"/>
  <c r="V1446" i="11" s="1"/>
  <c r="J1447" i="10" s="1"/>
  <c r="U802" i="11"/>
  <c r="V802" i="11" s="1"/>
  <c r="J803" i="10" s="1"/>
  <c r="U814" i="11"/>
  <c r="V814" i="11" s="1"/>
  <c r="J815" i="10" s="1"/>
  <c r="U1040" i="11"/>
  <c r="V1040" i="11" s="1"/>
  <c r="J1041" i="10" s="1"/>
  <c r="U782" i="11"/>
  <c r="V782" i="11" s="1"/>
  <c r="J783" i="10" s="1"/>
  <c r="U770" i="11"/>
  <c r="V770" i="11" s="1"/>
  <c r="J771" i="10" s="1"/>
  <c r="U1555" i="11"/>
  <c r="V1555" i="11" s="1"/>
  <c r="J1556" i="10" s="1"/>
  <c r="U161" i="11"/>
  <c r="V161" i="11" s="1"/>
  <c r="J162" i="10" s="1"/>
  <c r="U1224" i="11"/>
  <c r="V1224" i="11" s="1"/>
  <c r="J1225" i="10" s="1"/>
  <c r="U1113" i="11"/>
  <c r="V1113" i="11" s="1"/>
  <c r="J1114" i="10" s="1"/>
  <c r="U609" i="11"/>
  <c r="V609" i="11" s="1"/>
  <c r="J610" i="10" s="1"/>
  <c r="U1670" i="11"/>
  <c r="V1670" i="11" s="1"/>
  <c r="J1671" i="10" s="1"/>
  <c r="U1360" i="11"/>
  <c r="V1360" i="11" s="1"/>
  <c r="J1361" i="10" s="1"/>
  <c r="U824" i="11"/>
  <c r="V824" i="11" s="1"/>
  <c r="J825" i="10" s="1"/>
  <c r="U1764" i="11"/>
  <c r="V1764" i="11" s="1"/>
  <c r="J1765" i="10" s="1"/>
  <c r="U1144" i="11"/>
  <c r="V1144" i="11" s="1"/>
  <c r="J1145" i="10" s="1"/>
  <c r="U1444" i="11"/>
  <c r="V1444" i="11" s="1"/>
  <c r="J1445" i="10" s="1"/>
  <c r="U1031" i="11"/>
  <c r="V1031" i="11" s="1"/>
  <c r="J1032" i="10" s="1"/>
  <c r="U1175" i="11"/>
  <c r="V1175" i="11" s="1"/>
  <c r="J1176" i="10" s="1"/>
  <c r="U1605" i="11"/>
  <c r="V1605" i="11" s="1"/>
  <c r="J1606" i="10" s="1"/>
  <c r="U382" i="11"/>
  <c r="V382" i="11" s="1"/>
  <c r="J383" i="10" s="1"/>
  <c r="U1277" i="11"/>
  <c r="V1277" i="11" s="1"/>
  <c r="J1278" i="10" s="1"/>
  <c r="U248" i="11"/>
  <c r="V248" i="11" s="1"/>
  <c r="J249" i="10" s="1"/>
  <c r="U2014" i="11"/>
  <c r="V2014" i="11" s="1"/>
  <c r="J2015" i="10" s="1"/>
  <c r="U1860" i="11"/>
  <c r="V1860" i="11" s="1"/>
  <c r="J1861" i="10" s="1"/>
  <c r="U837" i="11"/>
  <c r="V837" i="11" s="1"/>
  <c r="J838" i="10" s="1"/>
  <c r="U1527" i="11"/>
  <c r="V1527" i="11" s="1"/>
  <c r="J1528" i="10" s="1"/>
  <c r="U71" i="11"/>
  <c r="V71" i="11" s="1"/>
  <c r="J72" i="10" s="1"/>
  <c r="U1183" i="11"/>
  <c r="V1183" i="11" s="1"/>
  <c r="J1184" i="10" s="1"/>
  <c r="U1319" i="11"/>
  <c r="V1319" i="11" s="1"/>
  <c r="J1320" i="10" s="1"/>
  <c r="U199" i="11"/>
  <c r="V199" i="11" s="1"/>
  <c r="J200" i="10" s="1"/>
  <c r="U1998" i="11"/>
  <c r="V1998" i="11" s="1"/>
  <c r="J1999" i="10" s="1"/>
  <c r="U1774" i="11"/>
  <c r="V1774" i="11" s="1"/>
  <c r="J1775" i="10" s="1"/>
  <c r="U40" i="11"/>
  <c r="V40" i="11" s="1"/>
  <c r="J41" i="10" s="1"/>
  <c r="U44" i="11"/>
  <c r="V44" i="11" s="1"/>
  <c r="J45" i="10" s="1"/>
  <c r="U1211" i="11"/>
  <c r="V1211" i="11" s="1"/>
  <c r="J1212" i="10" s="1"/>
  <c r="U446" i="11"/>
  <c r="V446" i="11" s="1"/>
  <c r="J447" i="10" s="1"/>
  <c r="U698" i="11"/>
  <c r="V698" i="11" s="1"/>
  <c r="J699" i="10" s="1"/>
  <c r="U1677" i="11"/>
  <c r="V1677" i="11" s="1"/>
  <c r="J1678" i="10" s="1"/>
  <c r="U792" i="11"/>
  <c r="V792" i="11" s="1"/>
  <c r="J793" i="10" s="1"/>
  <c r="U1369" i="11"/>
  <c r="V1369" i="11" s="1"/>
  <c r="J1370" i="10" s="1"/>
  <c r="U877" i="11"/>
  <c r="V877" i="11" s="1"/>
  <c r="J878" i="10" s="1"/>
  <c r="U1271" i="11"/>
  <c r="V1271" i="11" s="1"/>
  <c r="J1272" i="10" s="1"/>
  <c r="U1380" i="11"/>
  <c r="V1380" i="11" s="1"/>
  <c r="J1381" i="10" s="1"/>
  <c r="U34" i="11"/>
  <c r="V34" i="11" s="1"/>
  <c r="J35" i="10" s="1"/>
  <c r="U1125" i="11"/>
  <c r="V1125" i="11" s="1"/>
  <c r="J1126" i="10" s="1"/>
  <c r="U1194" i="11"/>
  <c r="V1194" i="11" s="1"/>
  <c r="J1195" i="10" s="1"/>
  <c r="U122" i="11"/>
  <c r="V122" i="11" s="1"/>
  <c r="J123" i="10" s="1"/>
  <c r="U502" i="11"/>
  <c r="V502" i="11" s="1"/>
  <c r="J503" i="10" s="1"/>
  <c r="U408" i="11"/>
  <c r="V408" i="11" s="1"/>
  <c r="J409" i="10" s="1"/>
  <c r="U1747" i="11"/>
  <c r="V1747" i="11" s="1"/>
  <c r="J1748" i="10" s="1"/>
  <c r="U1095" i="11"/>
  <c r="V1095" i="11" s="1"/>
  <c r="J1096" i="10" s="1"/>
  <c r="U758" i="11"/>
  <c r="V758" i="11" s="1"/>
  <c r="J759" i="10" s="1"/>
  <c r="U855" i="11"/>
  <c r="V855" i="11" s="1"/>
  <c r="J856" i="10" s="1"/>
  <c r="U733" i="11"/>
  <c r="V733" i="11" s="1"/>
  <c r="J734" i="10" s="1"/>
  <c r="U366" i="11"/>
  <c r="V366" i="11" s="1"/>
  <c r="J367" i="10" s="1"/>
  <c r="U1524" i="11"/>
  <c r="V1524" i="11" s="1"/>
  <c r="J1525" i="10" s="1"/>
  <c r="U1673" i="11"/>
  <c r="V1673" i="11" s="1"/>
  <c r="J1674" i="10" s="1"/>
  <c r="U1272" i="11"/>
  <c r="V1272" i="11" s="1"/>
  <c r="J1273" i="10" s="1"/>
  <c r="U488" i="11"/>
  <c r="V488" i="11" s="1"/>
  <c r="J489" i="10" s="1"/>
  <c r="U1881" i="11"/>
  <c r="V1881" i="11" s="1"/>
  <c r="J1882" i="10" s="1"/>
  <c r="U1515" i="11"/>
  <c r="V1515" i="11" s="1"/>
  <c r="J1516" i="10" s="1"/>
  <c r="U1247" i="11"/>
  <c r="V1247" i="11" s="1"/>
  <c r="J1248" i="10" s="1"/>
  <c r="U1141" i="11"/>
  <c r="V1141" i="11" s="1"/>
  <c r="J1142" i="10" s="1"/>
  <c r="U1323" i="11"/>
  <c r="V1323" i="11" s="1"/>
  <c r="J1324" i="10" s="1"/>
  <c r="U1722" i="11"/>
  <c r="V1722" i="11" s="1"/>
  <c r="J1723" i="10" s="1"/>
  <c r="U1167" i="11"/>
  <c r="V1167" i="11" s="1"/>
  <c r="J1168" i="10" s="1"/>
  <c r="U17" i="11"/>
  <c r="V17" i="11" s="1"/>
  <c r="J18" i="10" s="1"/>
  <c r="U850" i="11"/>
  <c r="V850" i="11" s="1"/>
  <c r="J851" i="10" s="1"/>
  <c r="U1290" i="11"/>
  <c r="V1290" i="11" s="1"/>
  <c r="J1291" i="10" s="1"/>
  <c r="U1821" i="11"/>
  <c r="V1821" i="11" s="1"/>
  <c r="J1822" i="10" s="1"/>
  <c r="U1483" i="11"/>
  <c r="V1483" i="11" s="1"/>
  <c r="J1484" i="10" s="1"/>
  <c r="U117" i="11"/>
  <c r="V117" i="11" s="1"/>
  <c r="J118" i="10" s="1"/>
  <c r="U1266" i="11"/>
  <c r="V1266" i="11" s="1"/>
  <c r="J1267" i="10" s="1"/>
  <c r="U47" i="11"/>
  <c r="V47" i="11" s="1"/>
  <c r="J48" i="10" s="1"/>
  <c r="U650" i="11"/>
  <c r="V650" i="11" s="1"/>
  <c r="J651" i="10" s="1"/>
  <c r="U751" i="11"/>
  <c r="V751" i="11" s="1"/>
  <c r="J752" i="10" s="1"/>
  <c r="U50" i="11"/>
  <c r="V50" i="11" s="1"/>
  <c r="J51" i="10" s="1"/>
  <c r="U719" i="11"/>
  <c r="V719" i="11" s="1"/>
  <c r="J720" i="10" s="1"/>
  <c r="U1200" i="11"/>
  <c r="V1200" i="11" s="1"/>
  <c r="J1201" i="10" s="1"/>
  <c r="U1121" i="11"/>
  <c r="V1121" i="11" s="1"/>
  <c r="J1122" i="10" s="1"/>
  <c r="U95" i="11"/>
  <c r="V95" i="11" s="1"/>
  <c r="J96" i="10" s="1"/>
  <c r="U1423" i="11"/>
  <c r="V1423" i="11" s="1"/>
  <c r="J1424" i="10" s="1"/>
  <c r="U1149" i="11"/>
  <c r="V1149" i="11" s="1"/>
  <c r="J1150" i="10" s="1"/>
  <c r="U1179" i="11"/>
  <c r="V1179" i="11" s="1"/>
  <c r="J1180" i="10" s="1"/>
  <c r="U1053" i="11"/>
  <c r="V1053" i="11" s="1"/>
  <c r="J1054" i="10" s="1"/>
  <c r="U682" i="11"/>
  <c r="V682" i="11" s="1"/>
  <c r="J683" i="10" s="1"/>
  <c r="U1134" i="11"/>
  <c r="V1134" i="11" s="1"/>
  <c r="J1135" i="10" s="1"/>
  <c r="U957" i="11"/>
  <c r="V957" i="11" s="1"/>
  <c r="J958" i="10" s="1"/>
  <c r="U903" i="11"/>
  <c r="V903" i="11" s="1"/>
  <c r="J904" i="10" s="1"/>
  <c r="U771" i="11"/>
  <c r="V771" i="11" s="1"/>
  <c r="J772" i="10" s="1"/>
  <c r="U929" i="11"/>
  <c r="V929" i="11" s="1"/>
  <c r="J930" i="10" s="1"/>
  <c r="U456" i="11"/>
  <c r="V456" i="11" s="1"/>
  <c r="J457" i="10" s="1"/>
  <c r="U1718" i="11"/>
  <c r="V1718" i="11" s="1"/>
  <c r="J1719" i="10" s="1"/>
  <c r="U1763" i="11"/>
  <c r="V1763" i="11" s="1"/>
  <c r="J1764" i="10" s="1"/>
  <c r="U504" i="11"/>
  <c r="V504" i="11" s="1"/>
  <c r="J505" i="10" s="1"/>
  <c r="U1214" i="11"/>
  <c r="V1214" i="11" s="1"/>
  <c r="J1215" i="10" s="1"/>
  <c r="U1731" i="11"/>
  <c r="V1731" i="11" s="1"/>
  <c r="J1732" i="10" s="1"/>
  <c r="U1826" i="11"/>
  <c r="V1826" i="11" s="1"/>
  <c r="J1827" i="10" s="1"/>
  <c r="U562" i="11"/>
  <c r="V562" i="11" s="1"/>
  <c r="J563" i="10" s="1"/>
  <c r="U1026" i="11"/>
  <c r="V1026" i="11" s="1"/>
  <c r="J1027" i="10" s="1"/>
  <c r="U1429" i="11"/>
  <c r="V1429" i="11" s="1"/>
  <c r="J1430" i="10" s="1"/>
  <c r="U934" i="11"/>
  <c r="V934" i="11" s="1"/>
  <c r="J935" i="10" s="1"/>
  <c r="U1299" i="11"/>
  <c r="V1299" i="11" s="1"/>
  <c r="J1300" i="10" s="1"/>
  <c r="U272" i="11"/>
  <c r="V272" i="11" s="1"/>
  <c r="J273" i="10" s="1"/>
  <c r="U46" i="11"/>
  <c r="V46" i="11" s="1"/>
  <c r="J47" i="10" s="1"/>
  <c r="U1476" i="11"/>
  <c r="V1476" i="11" s="1"/>
  <c r="J1477" i="10" s="1"/>
  <c r="U554" i="11"/>
  <c r="V554" i="11" s="1"/>
  <c r="J555" i="10" s="1"/>
  <c r="U1895" i="11"/>
  <c r="V1895" i="11" s="1"/>
  <c r="J1896" i="10" s="1"/>
  <c r="U773" i="11"/>
  <c r="V773" i="11" s="1"/>
  <c r="J774" i="10" s="1"/>
  <c r="U1694" i="11"/>
  <c r="V1694" i="11" s="1"/>
  <c r="J1695" i="10" s="1"/>
  <c r="U389" i="11"/>
  <c r="V389" i="11" s="1"/>
  <c r="J390" i="10" s="1"/>
  <c r="U196" i="11"/>
  <c r="V196" i="11" s="1"/>
  <c r="J197" i="10" s="1"/>
  <c r="U1170" i="11"/>
  <c r="V1170" i="11" s="1"/>
  <c r="J1171" i="10" s="1"/>
  <c r="U953" i="11"/>
  <c r="V953" i="11" s="1"/>
  <c r="J954" i="10" s="1"/>
  <c r="U1485" i="11"/>
  <c r="V1485" i="11" s="1"/>
  <c r="J1486" i="10" s="1"/>
  <c r="U1154" i="11"/>
  <c r="V1154" i="11" s="1"/>
  <c r="J1155" i="10" s="1"/>
  <c r="U277" i="11"/>
  <c r="V277" i="11" s="1"/>
  <c r="J278" i="10" s="1"/>
  <c r="U624" i="11"/>
  <c r="V624" i="11" s="1"/>
  <c r="J625" i="10" s="1"/>
  <c r="U1632" i="11"/>
  <c r="V1632" i="11" s="1"/>
  <c r="J1633" i="10" s="1"/>
  <c r="U1783" i="11"/>
  <c r="V1783" i="11" s="1"/>
  <c r="J1784" i="10" s="1"/>
  <c r="U1422" i="11"/>
  <c r="V1422" i="11" s="1"/>
  <c r="J1423" i="10" s="1"/>
  <c r="U705" i="11"/>
  <c r="V705" i="11" s="1"/>
  <c r="J706" i="10" s="1"/>
  <c r="U1221" i="11"/>
  <c r="V1221" i="11" s="1"/>
  <c r="J1222" i="10" s="1"/>
  <c r="U1943" i="11"/>
  <c r="V1943" i="11" s="1"/>
  <c r="J1944" i="10" s="1"/>
  <c r="U1030" i="11"/>
  <c r="V1030" i="11" s="1"/>
  <c r="J1031" i="10" s="1"/>
  <c r="U896" i="11"/>
  <c r="V896" i="11" s="1"/>
  <c r="J897" i="10" s="1"/>
  <c r="U106" i="11"/>
  <c r="V106" i="11" s="1"/>
  <c r="J107" i="10" s="1"/>
  <c r="U560" i="11"/>
  <c r="V560" i="11" s="1"/>
  <c r="J561" i="10" s="1"/>
  <c r="U1203" i="11"/>
  <c r="V1203" i="11" s="1"/>
  <c r="J1204" i="10" s="1"/>
  <c r="U141" i="11"/>
  <c r="V141" i="11" s="1"/>
  <c r="J142" i="10" s="1"/>
  <c r="U1503" i="11"/>
  <c r="V1503" i="11" s="1"/>
  <c r="J1504" i="10" s="1"/>
  <c r="U1733" i="11"/>
  <c r="V1733" i="11" s="1"/>
  <c r="J1734" i="10" s="1"/>
  <c r="U359" i="11"/>
  <c r="V359" i="11" s="1"/>
  <c r="J360" i="10" s="1"/>
  <c r="U1621" i="11"/>
  <c r="V1621" i="11" s="1"/>
  <c r="J1622" i="10" s="1"/>
  <c r="U1442" i="11"/>
  <c r="V1442" i="11" s="1"/>
  <c r="J1443" i="10" s="1"/>
  <c r="U529" i="11"/>
  <c r="V529" i="11" s="1"/>
  <c r="J530" i="10" s="1"/>
  <c r="U204" i="11"/>
  <c r="V204" i="11" s="1"/>
  <c r="J205" i="10" s="1"/>
  <c r="U815" i="11"/>
  <c r="V815" i="11" s="1"/>
  <c r="J816" i="10" s="1"/>
  <c r="U1687" i="11"/>
  <c r="V1687" i="11" s="1"/>
  <c r="J1688" i="10" s="1"/>
  <c r="U440" i="11"/>
  <c r="V440" i="11" s="1"/>
  <c r="J441" i="10" s="1"/>
  <c r="U414" i="11"/>
  <c r="V414" i="11" s="1"/>
  <c r="J415" i="10" s="1"/>
  <c r="U949" i="11"/>
  <c r="V949" i="11" s="1"/>
  <c r="J950" i="10" s="1"/>
  <c r="U1619" i="11"/>
  <c r="V1619" i="11" s="1"/>
  <c r="J1620" i="10" s="1"/>
  <c r="U1549" i="11"/>
  <c r="V1549" i="11" s="1"/>
  <c r="J1550" i="10" s="1"/>
  <c r="U1789" i="11"/>
  <c r="V1789" i="11" s="1"/>
  <c r="J1790" i="10" s="1"/>
  <c r="U355" i="11"/>
  <c r="V355" i="11" s="1"/>
  <c r="J356" i="10" s="1"/>
  <c r="U1109" i="11"/>
  <c r="V1109" i="11" s="1"/>
  <c r="J1110" i="10" s="1"/>
  <c r="U490" i="11"/>
  <c r="V490" i="11" s="1"/>
  <c r="J491" i="10" s="1"/>
  <c r="U1954" i="11"/>
  <c r="V1954" i="11" s="1"/>
  <c r="J1955" i="10" s="1"/>
  <c r="U1340" i="11"/>
  <c r="V1340" i="11" s="1"/>
  <c r="J1341" i="10" s="1"/>
  <c r="U165" i="11"/>
  <c r="V165" i="11" s="1"/>
  <c r="J166" i="10" s="1"/>
  <c r="U305" i="11"/>
  <c r="V305" i="11" s="1"/>
  <c r="J306" i="10" s="1"/>
  <c r="U1928" i="11"/>
  <c r="V1928" i="11" s="1"/>
  <c r="J1929" i="10" s="1"/>
  <c r="U1364" i="11"/>
  <c r="V1364" i="11" s="1"/>
  <c r="J1365" i="10" s="1"/>
  <c r="U918" i="11"/>
  <c r="V918" i="11" s="1"/>
  <c r="J919" i="10" s="1"/>
  <c r="U383" i="11"/>
  <c r="V383" i="11" s="1"/>
  <c r="J384" i="10" s="1"/>
  <c r="U1832" i="11"/>
  <c r="V1832" i="11" s="1"/>
  <c r="J1833" i="10" s="1"/>
  <c r="U1492" i="11"/>
  <c r="V1492" i="11" s="1"/>
  <c r="J1493" i="10" s="1"/>
  <c r="U910" i="11"/>
  <c r="V910" i="11" s="1"/>
  <c r="J911" i="10" s="1"/>
  <c r="U757" i="11"/>
  <c r="V757" i="11" s="1"/>
  <c r="J758" i="10" s="1"/>
  <c r="U1500" i="11"/>
  <c r="V1500" i="11" s="1"/>
  <c r="J1501" i="10" s="1"/>
  <c r="U1512" i="11"/>
  <c r="V1512" i="11" s="1"/>
  <c r="J1513" i="10" s="1"/>
  <c r="U1461" i="11"/>
  <c r="V1461" i="11" s="1"/>
  <c r="J1462" i="10" s="1"/>
  <c r="U1379" i="11"/>
  <c r="V1379" i="11" s="1"/>
  <c r="J1380" i="10" s="1"/>
  <c r="U1395" i="11"/>
  <c r="V1395" i="11" s="1"/>
  <c r="J1396" i="10" s="1"/>
  <c r="U467" i="11"/>
  <c r="V467" i="11" s="1"/>
  <c r="J468" i="10" s="1"/>
  <c r="U1023" i="11"/>
  <c r="V1023" i="11" s="1"/>
  <c r="J1024" i="10" s="1"/>
  <c r="U1782" i="11"/>
  <c r="V1782" i="11" s="1"/>
  <c r="J1783" i="10" s="1"/>
  <c r="U1614" i="11"/>
  <c r="V1614" i="11" s="1"/>
  <c r="J1615" i="10" s="1"/>
  <c r="U264" i="11"/>
  <c r="V264" i="11" s="1"/>
  <c r="J265" i="10" s="1"/>
  <c r="U268" i="11"/>
  <c r="V268" i="11" s="1"/>
  <c r="J269" i="10" s="1"/>
  <c r="U1547" i="11"/>
  <c r="V1547" i="11" s="1"/>
  <c r="J1548" i="10" s="1"/>
  <c r="U1131" i="11"/>
  <c r="V1131" i="11" s="1"/>
  <c r="J1132" i="10" s="1"/>
  <c r="U1450" i="11"/>
  <c r="V1450" i="11" s="1"/>
  <c r="J1451" i="10" s="1"/>
  <c r="U617" i="11"/>
  <c r="V617" i="11" s="1"/>
  <c r="J618" i="10" s="1"/>
  <c r="U1329" i="11"/>
  <c r="V1329" i="11" s="1"/>
  <c r="J1330" i="10" s="1"/>
  <c r="U1309" i="11"/>
  <c r="V1309" i="11" s="1"/>
  <c r="J1310" i="10" s="1"/>
  <c r="U777" i="11"/>
  <c r="V777" i="11" s="1"/>
  <c r="J778" i="10" s="1"/>
  <c r="U710" i="11"/>
  <c r="V710" i="11" s="1"/>
  <c r="J711" i="10" s="1"/>
  <c r="U1525" i="11"/>
  <c r="V1525" i="11" s="1"/>
  <c r="J1526" i="10" s="1"/>
  <c r="U1298" i="11"/>
  <c r="V1298" i="11" s="1"/>
  <c r="J1299" i="10" s="1"/>
  <c r="U1236" i="11"/>
  <c r="V1236" i="11" s="1"/>
  <c r="J1237" i="10" s="1"/>
  <c r="U200" i="11"/>
  <c r="V200" i="11" s="1"/>
  <c r="J201" i="10" s="1"/>
  <c r="U222" i="11"/>
  <c r="V222" i="11" s="1"/>
  <c r="J223" i="10" s="1"/>
  <c r="U625" i="11"/>
  <c r="V625" i="11" s="1"/>
  <c r="J626" i="10" s="1"/>
  <c r="U1953" i="11"/>
  <c r="V1953" i="11" s="1"/>
  <c r="J1954" i="10" s="1"/>
  <c r="U1732" i="11"/>
  <c r="V1732" i="11" s="1"/>
  <c r="J1733" i="10" s="1"/>
  <c r="U1743" i="11"/>
  <c r="V1743" i="11" s="1"/>
  <c r="J1744" i="10" s="1"/>
  <c r="U1955" i="11"/>
  <c r="V1955" i="11" s="1"/>
  <c r="J1956" i="10" s="1"/>
  <c r="U1968" i="11"/>
  <c r="V1968" i="11" s="1"/>
  <c r="J1969" i="10" s="1"/>
  <c r="U515" i="11"/>
  <c r="V515" i="11" s="1"/>
  <c r="J516" i="10" s="1"/>
  <c r="U147" i="11"/>
  <c r="V147" i="11" s="1"/>
  <c r="J148" i="10" s="1"/>
  <c r="U134" i="11"/>
  <c r="V134" i="11" s="1"/>
  <c r="J135" i="10" s="1"/>
  <c r="U857" i="11"/>
  <c r="V857" i="11" s="1"/>
  <c r="J858" i="10" s="1"/>
  <c r="U1871" i="11"/>
  <c r="V1871" i="11" s="1"/>
  <c r="J1872" i="10" s="1"/>
  <c r="U1041" i="11"/>
  <c r="V1041" i="11" s="1"/>
  <c r="J1042" i="10" s="1"/>
  <c r="U1652" i="11"/>
  <c r="V1652" i="11" s="1"/>
  <c r="J1653" i="10" s="1"/>
  <c r="U1917" i="11"/>
  <c r="V1917" i="11" s="1"/>
  <c r="J1918" i="10" s="1"/>
  <c r="U239" i="11"/>
  <c r="V239" i="11" s="1"/>
  <c r="J240" i="10" s="1"/>
  <c r="U1571" i="11"/>
  <c r="V1571" i="11" s="1"/>
  <c r="J1572" i="10" s="1"/>
  <c r="U224" i="11"/>
  <c r="V224" i="11" s="1"/>
  <c r="J225" i="10" s="1"/>
  <c r="U1573" i="11"/>
  <c r="V1573" i="11" s="1"/>
  <c r="J1574" i="10" s="1"/>
  <c r="U166" i="11"/>
  <c r="V166" i="11" s="1"/>
  <c r="J167" i="10" s="1"/>
  <c r="U116" i="11"/>
  <c r="V116" i="11" s="1"/>
  <c r="J117" i="10" s="1"/>
  <c r="U627" i="11"/>
  <c r="V627" i="11" s="1"/>
  <c r="J628" i="10" s="1"/>
  <c r="U518" i="11"/>
  <c r="V518" i="11" s="1"/>
  <c r="J519" i="10" s="1"/>
  <c r="U978" i="11"/>
  <c r="V978" i="11" s="1"/>
  <c r="J979" i="10" s="1"/>
  <c r="U1957" i="11"/>
  <c r="V1957" i="11" s="1"/>
  <c r="J1958" i="10" s="1"/>
  <c r="U57" i="11"/>
  <c r="V57" i="11" s="1"/>
  <c r="J58" i="10" s="1"/>
  <c r="U480" i="11"/>
  <c r="V480" i="11" s="1"/>
  <c r="J481" i="10" s="1"/>
  <c r="U1202" i="11"/>
  <c r="V1202" i="11" s="1"/>
  <c r="J1203" i="10" s="1"/>
  <c r="U1417" i="11"/>
  <c r="V1417" i="11" s="1"/>
  <c r="J1418" i="10" s="1"/>
  <c r="U914" i="11"/>
  <c r="V914" i="11" s="1"/>
  <c r="J915" i="10" s="1"/>
  <c r="U68" i="11"/>
  <c r="V68" i="11" s="1"/>
  <c r="J69" i="10" s="1"/>
  <c r="U1990" i="11"/>
  <c r="V1990" i="11" s="1"/>
  <c r="J1991" i="10" s="1"/>
  <c r="U1025" i="11"/>
  <c r="V1025" i="11" s="1"/>
  <c r="J1026" i="10" s="1"/>
  <c r="U1071" i="11"/>
  <c r="V1071" i="11" s="1"/>
  <c r="J1072" i="10" s="1"/>
  <c r="U1819" i="11"/>
  <c r="V1819" i="11" s="1"/>
  <c r="J1820" i="10" s="1"/>
  <c r="U935" i="11"/>
  <c r="V935" i="11" s="1"/>
  <c r="J936" i="10" s="1"/>
  <c r="U965" i="11"/>
  <c r="V965" i="11" s="1"/>
  <c r="J966" i="10" s="1"/>
  <c r="U1116" i="11"/>
  <c r="V1116" i="11" s="1"/>
  <c r="J1117" i="10" s="1"/>
  <c r="U59" i="11"/>
  <c r="V59" i="11" s="1"/>
  <c r="J60" i="10" s="1"/>
  <c r="U1133" i="11"/>
  <c r="V1133" i="11" s="1"/>
  <c r="J1134" i="10" s="1"/>
  <c r="U1852" i="11"/>
  <c r="V1852" i="11" s="1"/>
  <c r="J1853" i="10" s="1"/>
  <c r="U216" i="11"/>
  <c r="V216" i="11" s="1"/>
  <c r="J217" i="10" s="1"/>
  <c r="U218" i="11"/>
  <c r="V218" i="11" s="1"/>
  <c r="J219" i="10" s="1"/>
  <c r="U1091" i="11"/>
  <c r="V1091" i="11" s="1"/>
  <c r="J1092" i="10" s="1"/>
  <c r="U887" i="11"/>
  <c r="V887" i="11" s="1"/>
  <c r="J888" i="10" s="1"/>
  <c r="U651" i="11"/>
  <c r="V651" i="11" s="1"/>
  <c r="J652" i="10" s="1"/>
  <c r="U1546" i="11"/>
  <c r="V1546" i="11" s="1"/>
  <c r="J1547" i="10" s="1"/>
  <c r="U439" i="11"/>
  <c r="V439" i="11" s="1"/>
  <c r="J440" i="10" s="1"/>
  <c r="U1438" i="11"/>
  <c r="V1438" i="11" s="1"/>
  <c r="J1439" i="10" s="1"/>
  <c r="U1643" i="11"/>
  <c r="V1643" i="11" s="1"/>
  <c r="J1644" i="10" s="1"/>
  <c r="U1648" i="11"/>
  <c r="V1648" i="11" s="1"/>
  <c r="J1649" i="10" s="1"/>
  <c r="U1599" i="11"/>
  <c r="V1599" i="11" s="1"/>
  <c r="J1600" i="10" s="1"/>
  <c r="U1139" i="11"/>
  <c r="V1139" i="11" s="1"/>
  <c r="J1140" i="10" s="1"/>
  <c r="U173" i="11"/>
  <c r="V173" i="11" s="1"/>
  <c r="J174" i="10" s="1"/>
  <c r="U579" i="11"/>
  <c r="V579" i="11" s="1"/>
  <c r="J580" i="10" s="1"/>
  <c r="U393" i="11"/>
  <c r="V393" i="11" s="1"/>
  <c r="J394" i="10" s="1"/>
  <c r="U55" i="11"/>
  <c r="V55" i="11" s="1"/>
  <c r="J56" i="10" s="1"/>
  <c r="U53" i="11"/>
  <c r="V53" i="11" s="1"/>
  <c r="J54" i="10" s="1"/>
  <c r="U459" i="11"/>
  <c r="V459" i="11" s="1"/>
  <c r="J460" i="10" s="1"/>
  <c r="U767" i="11"/>
  <c r="V767" i="11" s="1"/>
  <c r="J768" i="10" s="1"/>
  <c r="U821" i="11"/>
  <c r="V821" i="11" s="1"/>
  <c r="J822" i="10" s="1"/>
  <c r="U302" i="11"/>
  <c r="V302" i="11" s="1"/>
  <c r="J303" i="10" s="1"/>
  <c r="U1597" i="11"/>
  <c r="V1597" i="11" s="1"/>
  <c r="J1598" i="10" s="1"/>
  <c r="U1437" i="11"/>
  <c r="V1437" i="11" s="1"/>
  <c r="J1438" i="10" s="1"/>
  <c r="U1478" i="11"/>
  <c r="V1478" i="11" s="1"/>
  <c r="J1479" i="10" s="1"/>
  <c r="U516" i="11"/>
  <c r="V516" i="11" s="1"/>
  <c r="J517" i="10" s="1"/>
  <c r="U528" i="11"/>
  <c r="V528" i="11" s="1"/>
  <c r="J529" i="10" s="1"/>
  <c r="U683" i="11"/>
  <c r="V683" i="11" s="1"/>
  <c r="J684" i="10" s="1"/>
  <c r="U975" i="11"/>
  <c r="V975" i="11" s="1"/>
  <c r="J976" i="10" s="1"/>
  <c r="U1713" i="11"/>
  <c r="V1713" i="11" s="1"/>
  <c r="J1714" i="10" s="1"/>
  <c r="U211" i="11"/>
  <c r="V211" i="11" s="1"/>
  <c r="J212" i="10" s="1"/>
  <c r="U1598" i="11"/>
  <c r="V1598" i="11" s="1"/>
  <c r="J1599" i="10" s="1"/>
  <c r="U811" i="11"/>
  <c r="V811" i="11" s="1"/>
  <c r="J812" i="10" s="1"/>
  <c r="U831" i="11"/>
  <c r="V831" i="11" s="1"/>
  <c r="J832" i="10" s="1"/>
  <c r="U1656" i="11"/>
  <c r="V1656" i="11" s="1"/>
  <c r="J1657" i="10" s="1"/>
  <c r="U376" i="11"/>
  <c r="V376" i="11" s="1"/>
  <c r="J377" i="10" s="1"/>
  <c r="U1509" i="11"/>
  <c r="V1509" i="11" s="1"/>
  <c r="J1510" i="10" s="1"/>
  <c r="U582" i="11"/>
  <c r="V582" i="11" s="1"/>
  <c r="J583" i="10" s="1"/>
  <c r="U157" i="11"/>
  <c r="V157" i="11" s="1"/>
  <c r="J158" i="10" s="1"/>
  <c r="U1107" i="11"/>
  <c r="V1107" i="11" s="1"/>
  <c r="J1108" i="10" s="1"/>
  <c r="U238" i="11"/>
  <c r="V238" i="11" s="1"/>
  <c r="J239" i="10" s="1"/>
  <c r="U1414" i="11"/>
  <c r="V1414" i="11" s="1"/>
  <c r="J1415" i="10" s="1"/>
  <c r="U1313" i="11"/>
  <c r="V1313" i="11" s="1"/>
  <c r="J1314" i="10" s="1"/>
  <c r="U2011" i="11"/>
  <c r="V2011" i="11" s="1"/>
  <c r="J2012" i="10" s="1"/>
  <c r="U1749" i="11"/>
  <c r="V1749" i="11" s="1"/>
  <c r="J1750" i="10" s="1"/>
  <c r="U1911" i="11"/>
  <c r="V1911" i="11" s="1"/>
  <c r="J1912" i="10" s="1"/>
  <c r="U955" i="11"/>
  <c r="V955" i="11" s="1"/>
  <c r="J956" i="10" s="1"/>
  <c r="U449" i="11"/>
  <c r="V449" i="11" s="1"/>
  <c r="J450" i="10" s="1"/>
  <c r="U298" i="11"/>
  <c r="V298" i="11" s="1"/>
  <c r="J299" i="10" s="1"/>
  <c r="U952" i="11"/>
  <c r="V952" i="11" s="1"/>
  <c r="J953" i="10" s="1"/>
  <c r="U1837" i="11"/>
  <c r="V1837" i="11" s="1"/>
  <c r="J1838" i="10" s="1"/>
  <c r="U1916" i="11"/>
  <c r="V1916" i="11" s="1"/>
  <c r="J1917" i="10" s="1"/>
  <c r="U1187" i="11"/>
  <c r="V1187" i="11" s="1"/>
  <c r="J1188" i="10" s="1"/>
  <c r="U75" i="11"/>
  <c r="V75" i="11" s="1"/>
  <c r="J76" i="10" s="1"/>
  <c r="U162" i="11"/>
  <c r="V162" i="11" s="1"/>
  <c r="J163" i="10" s="1"/>
  <c r="U1155" i="11"/>
  <c r="V1155" i="11" s="1"/>
  <c r="J1156" i="10" s="1"/>
  <c r="U1715" i="11"/>
  <c r="V1715" i="11" s="1"/>
  <c r="J1716" i="10" s="1"/>
  <c r="U125" i="11"/>
  <c r="V125" i="11" s="1"/>
  <c r="J126" i="10" s="1"/>
  <c r="U148" i="11"/>
  <c r="V148" i="11" s="1"/>
  <c r="J149" i="10" s="1"/>
  <c r="U1140" i="11"/>
  <c r="V1140" i="11" s="1"/>
  <c r="J1141" i="10" s="1"/>
  <c r="U286" i="11"/>
  <c r="V286" i="11" s="1"/>
  <c r="J287" i="10" s="1"/>
  <c r="U1162" i="11"/>
  <c r="V1162" i="11" s="1"/>
  <c r="J1163" i="10" s="1"/>
  <c r="U1399" i="11"/>
  <c r="V1399" i="11" s="1"/>
  <c r="J1400" i="10" s="1"/>
  <c r="U1322" i="11"/>
  <c r="V1322" i="11" s="1"/>
  <c r="J1323" i="10" s="1"/>
  <c r="U510" i="11"/>
  <c r="V510" i="11" s="1"/>
  <c r="J511" i="10" s="1"/>
  <c r="U1033" i="11"/>
  <c r="V1033" i="11" s="1"/>
  <c r="J1034" i="10" s="1"/>
  <c r="U880" i="11"/>
  <c r="V880" i="11" s="1"/>
  <c r="J881" i="10" s="1"/>
  <c r="U1060" i="11"/>
  <c r="V1060" i="11" s="1"/>
  <c r="J1061" i="10" s="1"/>
  <c r="U19" i="11"/>
  <c r="V19" i="11" s="1"/>
  <c r="J20" i="10" s="1"/>
  <c r="U179" i="11"/>
  <c r="V179" i="11" s="1"/>
  <c r="J180" i="10" s="1"/>
  <c r="U1243" i="11"/>
  <c r="V1243" i="11" s="1"/>
  <c r="J1244" i="10" s="1"/>
  <c r="U1806" i="11"/>
  <c r="V1806" i="11" s="1"/>
  <c r="J1807" i="10" s="1"/>
  <c r="U803" i="11"/>
  <c r="V803" i="11" s="1"/>
  <c r="J804" i="10" s="1"/>
  <c r="U1161" i="11"/>
  <c r="V1161" i="11" s="1"/>
  <c r="J1162" i="10" s="1"/>
  <c r="U1929" i="11"/>
  <c r="V1929" i="11" s="1"/>
  <c r="J1930" i="10" s="1"/>
  <c r="U192" i="11"/>
  <c r="V192" i="11" s="1"/>
  <c r="J193" i="10" s="1"/>
  <c r="U1651" i="11"/>
  <c r="V1651" i="11" s="1"/>
  <c r="J1652" i="10" s="1"/>
  <c r="U838" i="11"/>
  <c r="V838" i="11" s="1"/>
  <c r="J839" i="10" s="1"/>
  <c r="U522" i="11"/>
  <c r="V522" i="11" s="1"/>
  <c r="J523" i="10" s="1"/>
  <c r="U568" i="11"/>
  <c r="V568" i="11" s="1"/>
  <c r="J569" i="10" s="1"/>
  <c r="U915" i="11"/>
  <c r="V915" i="11" s="1"/>
  <c r="J916" i="10" s="1"/>
  <c r="U263" i="11"/>
  <c r="V263" i="11" s="1"/>
  <c r="J264" i="10" s="1"/>
  <c r="U1520" i="11"/>
  <c r="V1520" i="11" s="1"/>
  <c r="J1521" i="10" s="1"/>
  <c r="U1015" i="11"/>
  <c r="V1015" i="11" s="1"/>
  <c r="J1016" i="10" s="1"/>
  <c r="U1389" i="11"/>
  <c r="V1389" i="11" s="1"/>
  <c r="J1390" i="10" s="1"/>
  <c r="U1873" i="11"/>
  <c r="V1873" i="11" s="1"/>
  <c r="J1874" i="10" s="1"/>
  <c r="U312" i="11"/>
  <c r="V312" i="11" s="1"/>
  <c r="J313" i="10" s="1"/>
  <c r="U328" i="11"/>
  <c r="V328" i="11" s="1"/>
  <c r="J329" i="10" s="1"/>
  <c r="U1262" i="11"/>
  <c r="V1262" i="11" s="1"/>
  <c r="J1263" i="10" s="1"/>
  <c r="U711" i="11"/>
  <c r="V711" i="11" s="1"/>
  <c r="J712" i="10" s="1"/>
  <c r="U278" i="11"/>
  <c r="V278" i="11" s="1"/>
  <c r="J279" i="10" s="1"/>
  <c r="U37" i="11"/>
  <c r="V37" i="11" s="1"/>
  <c r="J38" i="10" s="1"/>
  <c r="U500" i="11"/>
  <c r="V500" i="11" s="1"/>
  <c r="J501" i="10" s="1"/>
  <c r="U550" i="11"/>
  <c r="V550" i="11" s="1"/>
  <c r="J551" i="10" s="1"/>
  <c r="U1474" i="11"/>
  <c r="V1474" i="11" s="1"/>
  <c r="J1475" i="10" s="1"/>
  <c r="U1609" i="11"/>
  <c r="V1609" i="11" s="1"/>
  <c r="J1610" i="10" s="1"/>
  <c r="U1123" i="11"/>
  <c r="V1123" i="11" s="1"/>
  <c r="J1124" i="10" s="1"/>
  <c r="U1434" i="11"/>
  <c r="V1434" i="11" s="1"/>
  <c r="J1435" i="10" s="1"/>
  <c r="U1947" i="11"/>
  <c r="V1947" i="11" s="1"/>
  <c r="J1948" i="10" s="1"/>
  <c r="U541" i="11"/>
  <c r="V541" i="11" s="1"/>
  <c r="J542" i="10" s="1"/>
  <c r="U1264" i="11"/>
  <c r="V1264" i="11" s="1"/>
  <c r="J1265" i="10" s="1"/>
  <c r="U24" i="11"/>
  <c r="V24" i="11" s="1"/>
  <c r="J25" i="10" s="1"/>
  <c r="U1254" i="11"/>
  <c r="V1254" i="11" s="1"/>
  <c r="J1255" i="10" s="1"/>
  <c r="U709" i="11"/>
  <c r="V709" i="11" s="1"/>
  <c r="J710" i="10" s="1"/>
  <c r="U1191" i="11"/>
  <c r="V1191" i="11" s="1"/>
  <c r="J1192" i="10" s="1"/>
  <c r="U146" i="11"/>
  <c r="V146" i="11" s="1"/>
  <c r="J147" i="10" s="1"/>
  <c r="U255" i="11"/>
  <c r="V255" i="11" s="1"/>
  <c r="J256" i="10" s="1"/>
  <c r="U1936" i="11"/>
  <c r="V1936" i="11" s="1"/>
  <c r="J1937" i="10" s="1"/>
  <c r="U1059" i="11"/>
  <c r="V1059" i="11" s="1"/>
  <c r="J1060" i="10" s="1"/>
  <c r="U1346" i="11"/>
  <c r="V1346" i="11" s="1"/>
  <c r="J1347" i="10" s="1"/>
  <c r="U1858" i="11"/>
  <c r="V1858" i="11" s="1"/>
  <c r="J1859" i="10" s="1"/>
  <c r="U936" i="11"/>
  <c r="V936" i="11" s="1"/>
  <c r="J937" i="10" s="1"/>
  <c r="U1168" i="11"/>
  <c r="V1168" i="11" s="1"/>
  <c r="J1169" i="10" s="1"/>
  <c r="U1725" i="11"/>
  <c r="V1725" i="11" s="1"/>
  <c r="J1726" i="10" s="1"/>
  <c r="U513" i="11"/>
  <c r="V513" i="11" s="1"/>
  <c r="J514" i="10" s="1"/>
  <c r="U1991" i="11"/>
  <c r="V1991" i="11" s="1"/>
  <c r="J1992" i="10" s="1"/>
  <c r="U1575" i="11"/>
  <c r="V1575" i="11" s="1"/>
  <c r="J1576" i="10" s="1"/>
  <c r="U1785" i="11"/>
  <c r="V1785" i="11" s="1"/>
  <c r="J1786" i="10" s="1"/>
  <c r="U992" i="11"/>
  <c r="V992" i="11" s="1"/>
  <c r="J993" i="10" s="1"/>
  <c r="U1612" i="11"/>
  <c r="V1612" i="11" s="1"/>
  <c r="J1613" i="10" s="1"/>
  <c r="U1556" i="11"/>
  <c r="V1556" i="11" s="1"/>
  <c r="J1557" i="10" s="1"/>
  <c r="U1171" i="11"/>
  <c r="V1171" i="11" s="1"/>
  <c r="J1172" i="10" s="1"/>
  <c r="U1543" i="11"/>
  <c r="V1543" i="11" s="1"/>
  <c r="J1544" i="10" s="1"/>
  <c r="U1265" i="11"/>
  <c r="V1265" i="11" s="1"/>
  <c r="J1266" i="10" s="1"/>
  <c r="U1339" i="11"/>
  <c r="V1339" i="11" s="1"/>
  <c r="J1340" i="10" s="1"/>
  <c r="U115" i="11"/>
  <c r="V115" i="11" s="1"/>
  <c r="J116" i="10" s="1"/>
  <c r="U187" i="11"/>
  <c r="V187" i="11" s="1"/>
  <c r="J188" i="10" s="1"/>
  <c r="U1453" i="11"/>
  <c r="V1453" i="11" s="1"/>
  <c r="J1454" i="10" s="1"/>
  <c r="U311" i="11"/>
  <c r="V311" i="11" s="1"/>
  <c r="J312" i="10" s="1"/>
  <c r="U593" i="11"/>
  <c r="V593" i="11" s="1"/>
  <c r="J594" i="10" s="1"/>
  <c r="U1905" i="11"/>
  <c r="V1905" i="11" s="1"/>
  <c r="J1906" i="10" s="1"/>
  <c r="U994" i="11"/>
  <c r="V994" i="11" s="1"/>
  <c r="J995" i="10" s="1"/>
  <c r="U717" i="11"/>
  <c r="V717" i="11" s="1"/>
  <c r="J718" i="10" s="1"/>
  <c r="U145" i="11"/>
  <c r="V145" i="11" s="1"/>
  <c r="J146" i="10" s="1"/>
  <c r="U878" i="11"/>
  <c r="V878" i="11" s="1"/>
  <c r="J879" i="10" s="1"/>
  <c r="U586" i="11"/>
  <c r="V586" i="11" s="1"/>
  <c r="J587" i="10" s="1"/>
  <c r="U697" i="11"/>
  <c r="V697" i="11" s="1"/>
  <c r="J698" i="10" s="1"/>
  <c r="U1974" i="11"/>
  <c r="V1974" i="11" s="1"/>
  <c r="J1975" i="10" s="1"/>
  <c r="U1876" i="11"/>
  <c r="V1876" i="11" s="1"/>
  <c r="J1877" i="10" s="1"/>
  <c r="U1390" i="11"/>
  <c r="V1390" i="11" s="1"/>
  <c r="J1391" i="10" s="1"/>
  <c r="U1275" i="11"/>
  <c r="V1275" i="11" s="1"/>
  <c r="J1276" i="10" s="1"/>
  <c r="U1210" i="11"/>
  <c r="V1210" i="11" s="1"/>
  <c r="J1211" i="10" s="1"/>
  <c r="U647" i="11"/>
  <c r="V647" i="11" s="1"/>
  <c r="J648" i="10" s="1"/>
  <c r="U676" i="11"/>
  <c r="V676" i="11" s="1"/>
  <c r="J677" i="10" s="1"/>
  <c r="U1807" i="11"/>
  <c r="V1807" i="11" s="1"/>
  <c r="J1808" i="10" s="1"/>
  <c r="U616" i="11"/>
  <c r="V616" i="11" s="1"/>
  <c r="J617" i="10" s="1"/>
  <c r="U1068" i="11"/>
  <c r="V1068" i="11" s="1"/>
  <c r="J1069" i="10" s="1"/>
  <c r="U1027" i="11"/>
  <c r="V1027" i="11" s="1"/>
  <c r="J1028" i="10" s="1"/>
  <c r="U979" i="11"/>
  <c r="V979" i="11" s="1"/>
  <c r="J980" i="10" s="1"/>
  <c r="U768" i="11"/>
  <c r="V768" i="11" s="1"/>
  <c r="J769" i="10" s="1"/>
  <c r="U1350" i="11"/>
  <c r="V1350" i="11" s="1"/>
  <c r="J1351" i="10" s="1"/>
  <c r="U623" i="11"/>
  <c r="V623" i="11" s="1"/>
  <c r="J624" i="10" s="1"/>
  <c r="U1913" i="11"/>
  <c r="V1913" i="11" s="1"/>
  <c r="J1914" i="10" s="1"/>
  <c r="U96" i="11"/>
  <c r="V96" i="11" s="1"/>
  <c r="J97" i="10" s="1"/>
  <c r="U801" i="11"/>
  <c r="V801" i="11" s="1"/>
  <c r="J802" i="10" s="1"/>
  <c r="U828" i="11"/>
  <c r="V828" i="11" s="1"/>
  <c r="J829" i="10" s="1"/>
  <c r="U1939" i="11"/>
  <c r="V1939" i="11" s="1"/>
  <c r="J1940" i="10" s="1"/>
  <c r="U60" i="11"/>
  <c r="V60" i="11" s="1"/>
  <c r="J61" i="10" s="1"/>
  <c r="U378" i="11"/>
  <c r="V378" i="11" s="1"/>
  <c r="J379" i="10" s="1"/>
  <c r="U351" i="11"/>
  <c r="V351" i="11" s="1"/>
  <c r="J352" i="10" s="1"/>
  <c r="U1684" i="11"/>
  <c r="V1684" i="11" s="1"/>
  <c r="J1685" i="10" s="1"/>
  <c r="U1408" i="11"/>
  <c r="V1408" i="11" s="1"/>
  <c r="J1409" i="10" s="1"/>
  <c r="U900" i="11"/>
  <c r="V900" i="11" s="1"/>
  <c r="J901" i="10" s="1"/>
  <c r="U114" i="11"/>
  <c r="V114" i="11" s="1"/>
  <c r="J115" i="10" s="1"/>
  <c r="U466" i="11"/>
  <c r="V466" i="11" s="1"/>
  <c r="J467" i="10" s="1"/>
  <c r="U1570" i="11"/>
  <c r="V1570" i="11" s="1"/>
  <c r="J1571" i="10" s="1"/>
  <c r="U363" i="11"/>
  <c r="V363" i="11" s="1"/>
  <c r="J364" i="10" s="1"/>
  <c r="U1697" i="11"/>
  <c r="V1697" i="11" s="1"/>
  <c r="J1698" i="10" s="1"/>
  <c r="U1009" i="11"/>
  <c r="V1009" i="11" s="1"/>
  <c r="J1010" i="10" s="1"/>
  <c r="U1407" i="11"/>
  <c r="V1407" i="11" s="1"/>
  <c r="J1408" i="10" s="1"/>
  <c r="U1424" i="11"/>
  <c r="V1424" i="11" s="1"/>
  <c r="J1425" i="10" s="1"/>
  <c r="U781" i="11"/>
  <c r="V781" i="11" s="1"/>
  <c r="J782" i="10" s="1"/>
  <c r="U1508" i="11"/>
  <c r="V1508" i="11" s="1"/>
  <c r="J1509" i="10" s="1"/>
  <c r="U1647" i="11"/>
  <c r="V1647" i="11" s="1"/>
  <c r="J1648" i="10" s="1"/>
  <c r="U325" i="11"/>
  <c r="V325" i="11" s="1"/>
  <c r="J326" i="10" s="1"/>
  <c r="U1005" i="11"/>
  <c r="V1005" i="11" s="1"/>
  <c r="J1006" i="10" s="1"/>
  <c r="U280" i="11"/>
  <c r="V280" i="11" s="1"/>
  <c r="J281" i="10" s="1"/>
  <c r="U1642" i="11"/>
  <c r="V1642" i="11" s="1"/>
  <c r="J1643" i="10" s="1"/>
  <c r="U409" i="11"/>
  <c r="V409" i="11" s="1"/>
  <c r="J410" i="10" s="1"/>
  <c r="U1870" i="11"/>
  <c r="V1870" i="11" s="1"/>
  <c r="J1871" i="10" s="1"/>
  <c r="U1875" i="11"/>
  <c r="V1875" i="11" s="1"/>
  <c r="J1876" i="10" s="1"/>
  <c r="U430" i="11"/>
  <c r="V430" i="11" s="1"/>
  <c r="J431" i="10" s="1"/>
  <c r="U407" i="11"/>
  <c r="V407" i="11" s="1"/>
  <c r="J408" i="10" s="1"/>
  <c r="U1899" i="11"/>
  <c r="V1899" i="11" s="1"/>
  <c r="J1900" i="10" s="1"/>
  <c r="U191" i="11"/>
  <c r="V191" i="11" s="1"/>
  <c r="J192" i="10" s="1"/>
  <c r="U419" i="11"/>
  <c r="V419" i="11" s="1"/>
  <c r="J420" i="10" s="1"/>
  <c r="U1736" i="11"/>
  <c r="V1736" i="11" s="1"/>
  <c r="J1737" i="10" s="1"/>
  <c r="U300" i="11"/>
  <c r="V300" i="11" s="1"/>
  <c r="J301" i="10" s="1"/>
  <c r="U610" i="11"/>
  <c r="V610" i="11" s="1"/>
  <c r="J611" i="10" s="1"/>
  <c r="U551" i="11"/>
  <c r="V551" i="11" s="1"/>
  <c r="J552" i="10" s="1"/>
  <c r="U1592" i="11"/>
  <c r="V1592" i="11" s="1"/>
  <c r="J1593" i="10" s="1"/>
  <c r="U343" i="11"/>
  <c r="V343" i="11" s="1"/>
  <c r="J344" i="10" s="1"/>
  <c r="U150" i="11"/>
  <c r="V150" i="11" s="1"/>
  <c r="J151" i="10" s="1"/>
  <c r="U423" i="11"/>
  <c r="V423" i="11" s="1"/>
  <c r="J424" i="10" s="1"/>
  <c r="U861" i="11"/>
  <c r="V861" i="11" s="1"/>
  <c r="J862" i="10" s="1"/>
  <c r="U859" i="11"/>
  <c r="V859" i="11" s="1"/>
  <c r="J860" i="10" s="1"/>
  <c r="U1491" i="11"/>
  <c r="V1491" i="11" s="1"/>
  <c r="J1492" i="10" s="1"/>
  <c r="U703" i="11"/>
  <c r="V703" i="11" s="1"/>
  <c r="J704" i="10" s="1"/>
  <c r="U1891" i="11"/>
  <c r="V1891" i="11" s="1"/>
  <c r="J1892" i="10" s="1"/>
  <c r="U97" i="11"/>
  <c r="V97" i="11" s="1"/>
  <c r="J98" i="10" s="1"/>
  <c r="U507" i="11"/>
  <c r="V507" i="11" s="1"/>
  <c r="J508" i="10" s="1"/>
  <c r="U1493" i="11"/>
  <c r="V1493" i="11" s="1"/>
  <c r="J1494" i="10" s="1"/>
  <c r="U954" i="11"/>
  <c r="V954" i="11" s="1"/>
  <c r="J955" i="10" s="1"/>
  <c r="U872" i="11"/>
  <c r="V872" i="11" s="1"/>
  <c r="J873" i="10" s="1"/>
  <c r="U642" i="11"/>
  <c r="V642" i="11" s="1"/>
  <c r="J643" i="10" s="1"/>
  <c r="U534" i="11"/>
  <c r="V534" i="11" s="1"/>
  <c r="J535" i="10" s="1"/>
  <c r="U1526" i="11"/>
  <c r="V1526" i="11" s="1"/>
  <c r="J1527" i="10" s="1"/>
  <c r="U167" i="11"/>
  <c r="V167" i="11" s="1"/>
  <c r="J168" i="10" s="1"/>
  <c r="U1153" i="11"/>
  <c r="V1153" i="11" s="1"/>
  <c r="J1154" i="10" s="1"/>
  <c r="U628" i="11"/>
  <c r="V628" i="11" s="1"/>
  <c r="J629" i="10" s="1"/>
  <c r="U119" i="11"/>
  <c r="V119" i="11" s="1"/>
  <c r="J120" i="10" s="1"/>
  <c r="U1708" i="11"/>
  <c r="V1708" i="11" s="1"/>
  <c r="J1709" i="10" s="1"/>
  <c r="U734" i="11"/>
  <c r="V734" i="11" s="1"/>
  <c r="J735" i="10" s="1"/>
  <c r="U1640" i="11"/>
  <c r="V1640" i="11" s="1"/>
  <c r="J1641" i="10" s="1"/>
  <c r="U772" i="11"/>
  <c r="V772" i="11" s="1"/>
  <c r="J773" i="10" s="1"/>
  <c r="U867" i="11"/>
  <c r="V867" i="11" s="1"/>
  <c r="J868" i="10" s="1"/>
  <c r="U1843" i="11"/>
  <c r="V1843" i="11" s="1"/>
  <c r="J1844" i="10" s="1"/>
  <c r="U349" i="11"/>
  <c r="V349" i="11" s="1"/>
  <c r="J350" i="10" s="1"/>
  <c r="U1019" i="11"/>
  <c r="V1019" i="11" s="1"/>
  <c r="J1020" i="10" s="1"/>
  <c r="U1377" i="11"/>
  <c r="V1377" i="11" s="1"/>
  <c r="J1378" i="10" s="1"/>
  <c r="U1467" i="11"/>
  <c r="V1467" i="11" s="1"/>
  <c r="J1468" i="10" s="1"/>
  <c r="U1921" i="11"/>
  <c r="V1921" i="11" s="1"/>
  <c r="J1922" i="10" s="1"/>
  <c r="U269" i="11"/>
  <c r="V269" i="11" s="1"/>
  <c r="J270" i="10" s="1"/>
  <c r="U228" i="11"/>
  <c r="V228" i="11" s="1"/>
  <c r="J229" i="10" s="1"/>
  <c r="U1946" i="11"/>
  <c r="V1946" i="11" s="1"/>
  <c r="J1947" i="10" s="1"/>
  <c r="U1804" i="11"/>
  <c r="V1804" i="11" s="1"/>
  <c r="J1805" i="10" s="1"/>
  <c r="U352" i="11"/>
  <c r="V352" i="11" s="1"/>
  <c r="J353" i="10" s="1"/>
  <c r="U160" i="11"/>
  <c r="V160" i="11" s="1"/>
  <c r="J161" i="10" s="1"/>
  <c r="U265" i="11"/>
  <c r="V265" i="11" s="1"/>
  <c r="J266" i="10" s="1"/>
  <c r="U267" i="11"/>
  <c r="V267" i="11" s="1"/>
  <c r="J268" i="10" s="1"/>
  <c r="U742" i="11"/>
  <c r="V742" i="11" s="1"/>
  <c r="J743" i="10" s="1"/>
  <c r="U905" i="11"/>
  <c r="V905" i="11" s="1"/>
  <c r="J906" i="10" s="1"/>
  <c r="U972" i="11"/>
  <c r="V972" i="11" s="1"/>
  <c r="J973" i="10" s="1"/>
  <c r="U962" i="11"/>
  <c r="V962" i="11" s="1"/>
  <c r="J963" i="10" s="1"/>
  <c r="U317" i="11"/>
  <c r="V317" i="11" s="1"/>
  <c r="J318" i="10" s="1"/>
  <c r="U198" i="11"/>
  <c r="V198" i="11" s="1"/>
  <c r="J199" i="10" s="1"/>
  <c r="U786" i="11"/>
  <c r="V786" i="11" s="1"/>
  <c r="J787" i="10" s="1"/>
  <c r="U1349" i="11"/>
  <c r="V1349" i="11" s="1"/>
  <c r="J1350" i="10" s="1"/>
  <c r="U289" i="11"/>
  <c r="V289" i="11" s="1"/>
  <c r="J290" i="10" s="1"/>
  <c r="U614" i="11"/>
  <c r="V614" i="11" s="1"/>
  <c r="J615" i="10" s="1"/>
  <c r="U1451" i="11"/>
  <c r="V1451" i="11" s="1"/>
  <c r="J1452" i="10" s="1"/>
  <c r="U1625" i="11"/>
  <c r="V1625" i="11" s="1"/>
  <c r="J1626" i="10" s="1"/>
  <c r="U783" i="11"/>
  <c r="V783" i="11" s="1"/>
  <c r="J784" i="10" s="1"/>
  <c r="U93" i="11"/>
  <c r="V93" i="11" s="1"/>
  <c r="J94" i="10" s="1"/>
  <c r="U615" i="11"/>
  <c r="V615" i="11" s="1"/>
  <c r="J616" i="10" s="1"/>
  <c r="U1777" i="11"/>
  <c r="V1777" i="11" s="1"/>
  <c r="J1778" i="10" s="1"/>
  <c r="U353" i="11"/>
  <c r="V353" i="11" s="1"/>
  <c r="J354" i="10" s="1"/>
  <c r="U1615" i="11"/>
  <c r="V1615" i="11" s="1"/>
  <c r="J1616" i="10" s="1"/>
  <c r="U1213" i="11"/>
  <c r="V1213" i="11" s="1"/>
  <c r="J1214" i="10" s="1"/>
  <c r="U1584" i="11"/>
  <c r="V1584" i="11" s="1"/>
  <c r="J1585" i="10" s="1"/>
  <c r="U847" i="11"/>
  <c r="V847" i="11" s="1"/>
  <c r="J848" i="10" s="1"/>
  <c r="U1359" i="11"/>
  <c r="V1359" i="11" s="1"/>
  <c r="J1360" i="10" s="1"/>
  <c r="U1054" i="11"/>
  <c r="V1054" i="11" s="1"/>
  <c r="J1055" i="10" s="1"/>
  <c r="U1820" i="11"/>
  <c r="V1820" i="11" s="1"/>
  <c r="J1821" i="10" s="1"/>
  <c r="U370" i="11"/>
  <c r="V370" i="11" s="1"/>
  <c r="J371" i="10" s="1"/>
  <c r="U1166" i="11"/>
  <c r="V1166" i="11" s="1"/>
  <c r="J1167" i="10" s="1"/>
  <c r="U1787" i="11"/>
  <c r="V1787" i="11" s="1"/>
  <c r="J1788" i="10" s="1"/>
  <c r="U406" i="11"/>
  <c r="V406" i="11" s="1"/>
  <c r="J407" i="10" s="1"/>
  <c r="U1336" i="11"/>
  <c r="V1336" i="11" s="1"/>
  <c r="J1337" i="10" s="1"/>
  <c r="U1127" i="11"/>
  <c r="V1127" i="11" s="1"/>
  <c r="J1128" i="10" s="1"/>
  <c r="U667" i="11"/>
  <c r="V667" i="11" s="1"/>
  <c r="J668" i="10" s="1"/>
  <c r="U1719" i="11"/>
  <c r="V1719" i="11" s="1"/>
  <c r="J1720" i="10" s="1"/>
  <c r="U1482" i="11"/>
  <c r="V1482" i="11" s="1"/>
  <c r="J1483" i="10" s="1"/>
  <c r="U1552" i="11"/>
  <c r="V1552" i="11" s="1"/>
  <c r="J1553" i="10" s="1"/>
  <c r="U1120" i="11"/>
  <c r="V1120" i="11" s="1"/>
  <c r="J1121" i="10" s="1"/>
  <c r="U377" i="11"/>
  <c r="V377" i="11" s="1"/>
  <c r="J378" i="10" s="1"/>
  <c r="U319" i="11"/>
  <c r="V319" i="11" s="1"/>
  <c r="J320" i="10" s="1"/>
  <c r="U666" i="11"/>
  <c r="V666" i="11" s="1"/>
  <c r="J667" i="10" s="1"/>
  <c r="U928" i="11"/>
  <c r="V928" i="11" s="1"/>
  <c r="J929" i="10" s="1"/>
  <c r="U1345" i="11"/>
  <c r="V1345" i="11" s="1"/>
  <c r="J1346" i="10" s="1"/>
  <c r="U1048" i="11"/>
  <c r="V1048" i="11" s="1"/>
  <c r="J1049" i="10" s="1"/>
  <c r="U451" i="11"/>
  <c r="V451" i="11" s="1"/>
  <c r="J452" i="10" s="1"/>
  <c r="U1959" i="11"/>
  <c r="V1959" i="11" s="1"/>
  <c r="J1960" i="10" s="1"/>
  <c r="U542" i="11"/>
  <c r="V542" i="11" s="1"/>
  <c r="J543" i="10" s="1"/>
  <c r="U1471" i="11"/>
  <c r="V1471" i="11" s="1"/>
  <c r="J1472" i="10" s="1"/>
  <c r="U721" i="11"/>
  <c r="V721" i="11" s="1"/>
  <c r="J722" i="10" s="1"/>
  <c r="U441" i="11"/>
  <c r="V441" i="11" s="1"/>
  <c r="J442" i="10" s="1"/>
  <c r="U437" i="11"/>
  <c r="V437" i="11" s="1"/>
  <c r="J438" i="10" s="1"/>
  <c r="U1287" i="11"/>
  <c r="V1287" i="11" s="1"/>
  <c r="J1288" i="10" s="1"/>
  <c r="U207" i="11"/>
  <c r="V207" i="11" s="1"/>
  <c r="J208" i="10" s="1"/>
  <c r="U197" i="11"/>
  <c r="V197" i="11" s="1"/>
  <c r="J198" i="10" s="1"/>
  <c r="U303" i="11"/>
  <c r="V303" i="11" s="1"/>
  <c r="J304" i="10" s="1"/>
  <c r="U387" i="11"/>
  <c r="V387" i="11" s="1"/>
  <c r="J388" i="10" s="1"/>
  <c r="U1393" i="11"/>
  <c r="V1393" i="11" s="1"/>
  <c r="J1394" i="10" s="1"/>
  <c r="U1793" i="11"/>
  <c r="V1793" i="11" s="1"/>
  <c r="J1794" i="10" s="1"/>
  <c r="U444" i="11"/>
  <c r="V444" i="11" s="1"/>
  <c r="J445" i="10" s="1"/>
  <c r="U169" i="11"/>
  <c r="V169" i="11" s="1"/>
  <c r="J170" i="10" s="1"/>
  <c r="U63" i="11"/>
  <c r="V63" i="11" s="1"/>
  <c r="J64" i="10" s="1"/>
  <c r="U1862" i="11"/>
  <c r="V1862" i="11" s="1"/>
  <c r="J1863" i="10" s="1"/>
  <c r="U100" i="11"/>
  <c r="V100" i="11" s="1"/>
  <c r="J101" i="10" s="1"/>
  <c r="U1809" i="11"/>
  <c r="V1809" i="11" s="1"/>
  <c r="J1810" i="10" s="1"/>
  <c r="U984" i="11"/>
  <c r="V984" i="11" s="1"/>
  <c r="J985" i="10" s="1"/>
  <c r="U835" i="11"/>
  <c r="V835" i="11" s="1"/>
  <c r="J836" i="10" s="1"/>
  <c r="U1086" i="11"/>
  <c r="V1086" i="11" s="1"/>
  <c r="J1087" i="10" s="1"/>
  <c r="U535" i="11"/>
  <c r="V535" i="11" s="1"/>
  <c r="J536" i="10" s="1"/>
  <c r="U1602" i="11"/>
  <c r="V1602" i="11" s="1"/>
  <c r="J1603" i="10" s="1"/>
  <c r="U2012" i="11"/>
  <c r="V2012" i="11" s="1"/>
  <c r="J2013" i="10" s="1"/>
  <c r="U388" i="11"/>
  <c r="V388" i="11" s="1"/>
  <c r="J389" i="10" s="1"/>
  <c r="U233" i="11"/>
  <c r="V233" i="11" s="1"/>
  <c r="J234" i="10" s="1"/>
  <c r="U1559" i="11"/>
  <c r="V1559" i="11" s="1"/>
  <c r="J1560" i="10" s="1"/>
  <c r="U208" i="11"/>
  <c r="V208" i="11" s="1"/>
  <c r="J209" i="10" s="1"/>
  <c r="U454" i="11"/>
  <c r="V454" i="11" s="1"/>
  <c r="J455" i="10" s="1"/>
  <c r="U1178" i="11"/>
  <c r="V1178" i="11" s="1"/>
  <c r="J1179" i="10" s="1"/>
  <c r="U1276" i="11"/>
  <c r="V1276" i="11" s="1"/>
  <c r="J1277" i="10" s="1"/>
  <c r="U724" i="11"/>
  <c r="V724" i="11" s="1"/>
  <c r="J725" i="10" s="1"/>
  <c r="U778" i="11"/>
  <c r="V778" i="11" s="1"/>
  <c r="J779" i="10" s="1"/>
  <c r="U1383" i="11"/>
  <c r="V1383" i="11" s="1"/>
  <c r="J1384" i="10" s="1"/>
  <c r="U1751" i="11"/>
  <c r="V1751" i="11" s="1"/>
  <c r="J1752" i="10" s="1"/>
  <c r="U225" i="11"/>
  <c r="V225" i="11" s="1"/>
  <c r="J226" i="10" s="1"/>
  <c r="U1847" i="11"/>
  <c r="V1847" i="11" s="1"/>
  <c r="J1848" i="10" s="1"/>
  <c r="U1293" i="11"/>
  <c r="V1293" i="11" s="1"/>
  <c r="J1294" i="10" s="1"/>
  <c r="U156" i="11"/>
  <c r="V156" i="11" s="1"/>
  <c r="J157" i="10" s="1"/>
  <c r="U209" i="11"/>
  <c r="V209" i="11" s="1"/>
  <c r="J210" i="10" s="1"/>
  <c r="U1664" i="11"/>
  <c r="V1664" i="11" s="1"/>
  <c r="J1665" i="10" s="1"/>
  <c r="U1229" i="11"/>
  <c r="V1229" i="11" s="1"/>
  <c r="J1230" i="10" s="1"/>
  <c r="U1941" i="11"/>
  <c r="V1941" i="11" s="1"/>
  <c r="J1942" i="10" s="1"/>
  <c r="U67" i="11"/>
  <c r="V67" i="11" s="1"/>
  <c r="J68" i="10" s="1"/>
  <c r="U202" i="11"/>
  <c r="V202" i="11" s="1"/>
  <c r="J203" i="10" s="1"/>
  <c r="U714" i="11"/>
  <c r="V714" i="11" s="1"/>
  <c r="J715" i="10" s="1"/>
  <c r="U2009" i="11"/>
  <c r="V2009" i="11" s="1"/>
  <c r="J2010" i="10" s="1"/>
  <c r="U266" i="11"/>
  <c r="V266" i="11" s="1"/>
  <c r="J267" i="10" s="1"/>
  <c r="U1845" i="11"/>
  <c r="V1845" i="11" s="1"/>
  <c r="J1846" i="10" s="1"/>
  <c r="U1949" i="11"/>
  <c r="V1949" i="11" s="1"/>
  <c r="J1950" i="10" s="1"/>
  <c r="U892" i="11"/>
  <c r="V892" i="11" s="1"/>
  <c r="J893" i="10" s="1"/>
  <c r="U665" i="11"/>
  <c r="V665" i="11" s="1"/>
  <c r="J666" i="10" s="1"/>
  <c r="U347" i="11"/>
  <c r="V347" i="11" s="1"/>
  <c r="J348" i="10" s="1"/>
  <c r="U1815" i="11"/>
  <c r="V1815" i="11" s="1"/>
  <c r="J1816" i="10" s="1"/>
  <c r="U1312" i="11"/>
  <c r="V1312" i="11" s="1"/>
  <c r="J1313" i="10" s="1"/>
  <c r="U1317" i="11"/>
  <c r="V1317" i="11" s="1"/>
  <c r="J1318" i="10" s="1"/>
  <c r="U863" i="11"/>
  <c r="V863" i="11" s="1"/>
  <c r="J864" i="10" s="1"/>
  <c r="U448" i="11"/>
  <c r="V448" i="11" s="1"/>
  <c r="J449" i="10" s="1"/>
  <c r="U168" i="11"/>
  <c r="V168" i="11" s="1"/>
  <c r="J169" i="10" s="1"/>
  <c r="U1436" i="11"/>
  <c r="V1436" i="11" s="1"/>
  <c r="J1437" i="10" s="1"/>
  <c r="U1529" i="11"/>
  <c r="V1529" i="11" s="1"/>
  <c r="J1530" i="10" s="1"/>
  <c r="U1097" i="11"/>
  <c r="V1097" i="11" s="1"/>
  <c r="J1098" i="10" s="1"/>
  <c r="U489" i="11"/>
  <c r="V489" i="11" s="1"/>
  <c r="J490" i="10" s="1"/>
  <c r="U1988" i="11"/>
  <c r="V1988" i="11" s="1"/>
  <c r="J1989" i="10" s="1"/>
  <c r="U1137" i="11"/>
  <c r="V1137" i="11" s="1"/>
  <c r="J1138" i="10" s="1"/>
  <c r="U1840" i="11"/>
  <c r="V1840" i="11" s="1"/>
  <c r="J1841" i="10" s="1"/>
  <c r="U1124" i="11"/>
  <c r="V1124" i="11" s="1"/>
  <c r="J1125" i="10" s="1"/>
  <c r="U66" i="11"/>
  <c r="V66" i="11" s="1"/>
  <c r="J67" i="10" s="1"/>
  <c r="U144" i="11"/>
  <c r="V144" i="11" s="1"/>
  <c r="J145" i="10" s="1"/>
  <c r="U1925" i="11"/>
  <c r="V1925" i="11" s="1"/>
  <c r="J1926" i="10" s="1"/>
  <c r="U1645" i="11"/>
  <c r="V1645" i="11" s="1"/>
  <c r="J1646" i="10" s="1"/>
  <c r="U130" i="11"/>
  <c r="V130" i="11" s="1"/>
  <c r="J131" i="10" s="1"/>
  <c r="U1587" i="11"/>
  <c r="V1587" i="11" s="1"/>
  <c r="J1588" i="10" s="1"/>
  <c r="U886" i="11"/>
  <c r="V886" i="11" s="1"/>
  <c r="J887" i="10" s="1"/>
  <c r="U1817" i="11"/>
  <c r="V1817" i="11" s="1"/>
  <c r="J1818" i="10" s="1"/>
  <c r="U980" i="11"/>
  <c r="V980" i="11" s="1"/>
  <c r="J981" i="10" s="1"/>
  <c r="U1370" i="11"/>
  <c r="V1370" i="11" s="1"/>
  <c r="J1371" i="10" s="1"/>
  <c r="U380" i="11"/>
  <c r="V380" i="11" s="1"/>
  <c r="J381" i="10" s="1"/>
  <c r="U1756" i="11"/>
  <c r="V1756" i="11" s="1"/>
  <c r="J1757" i="10" s="1"/>
  <c r="U1757" i="11"/>
  <c r="V1757" i="11" s="1"/>
  <c r="J1758" i="10" s="1"/>
  <c r="U1537" i="11"/>
  <c r="V1537" i="11" s="1"/>
  <c r="J1538" i="10" s="1"/>
  <c r="U237" i="11"/>
  <c r="V237" i="11" s="1"/>
  <c r="J238" i="10" s="1"/>
  <c r="U1465" i="11"/>
  <c r="V1465" i="11" s="1"/>
  <c r="J1466" i="10" s="1"/>
  <c r="U390" i="11"/>
  <c r="V390" i="11" s="1"/>
  <c r="J391" i="10" s="1"/>
  <c r="U526" i="11"/>
  <c r="V526" i="11" s="1"/>
  <c r="J527" i="10" s="1"/>
  <c r="U509" i="11"/>
  <c r="V509" i="11" s="1"/>
  <c r="J510" i="10" s="1"/>
  <c r="U1600" i="11"/>
  <c r="V1600" i="11" s="1"/>
  <c r="J1601" i="10" s="1"/>
  <c r="U1970" i="11"/>
  <c r="V1970" i="11" s="1"/>
  <c r="J1971" i="10" s="1"/>
  <c r="U371" i="11"/>
  <c r="V371" i="11" s="1"/>
  <c r="J372" i="10" s="1"/>
  <c r="U1295" i="11"/>
  <c r="V1295" i="11" s="1"/>
  <c r="J1296" i="10" s="1"/>
  <c r="U1430" i="11"/>
  <c r="V1430" i="11" s="1"/>
  <c r="J1431" i="10" s="1"/>
  <c r="U739" i="11"/>
  <c r="V739" i="11" s="1"/>
  <c r="J740" i="10" s="1"/>
  <c r="U28" i="11"/>
  <c r="V28" i="11" s="1"/>
  <c r="J29" i="10" s="1"/>
  <c r="U1914" i="11"/>
  <c r="V1914" i="11" s="1"/>
  <c r="J1915" i="10" s="1"/>
  <c r="U306" i="11"/>
  <c r="V306" i="11" s="1"/>
  <c r="J307" i="10" s="1"/>
  <c r="U988" i="11"/>
  <c r="V988" i="11" s="1"/>
  <c r="J989" i="10" s="1"/>
  <c r="U45" i="11"/>
  <c r="V45" i="11" s="1"/>
  <c r="J46" i="10" s="1"/>
  <c r="U426" i="11"/>
  <c r="V426" i="11" s="1"/>
  <c r="J427" i="10" s="1"/>
  <c r="U1344" i="11"/>
  <c r="V1344" i="11" s="1"/>
  <c r="J1345" i="10" s="1"/>
  <c r="U137" i="11"/>
  <c r="V137" i="11" s="1"/>
  <c r="J138" i="10" s="1"/>
  <c r="U1900" i="11"/>
  <c r="V1900" i="11" s="1"/>
  <c r="J1901" i="10" s="1"/>
  <c r="U1966" i="11"/>
  <c r="V1966" i="11" s="1"/>
  <c r="J1967" i="10" s="1"/>
  <c r="U687" i="11"/>
  <c r="V687" i="11" s="1"/>
  <c r="J688" i="10" s="1"/>
  <c r="U1267" i="11"/>
  <c r="V1267" i="11" s="1"/>
  <c r="J1268" i="10" s="1"/>
  <c r="U1705" i="11"/>
  <c r="V1705" i="11" s="1"/>
  <c r="J1706" i="10" s="1"/>
  <c r="U1368" i="11"/>
  <c r="V1368" i="11" s="1"/>
  <c r="J1369" i="10" s="1"/>
  <c r="U675" i="11"/>
  <c r="V675" i="11" s="1"/>
  <c r="J676" i="10" s="1"/>
  <c r="U1792" i="11"/>
  <c r="V1792" i="11" s="1"/>
  <c r="J1793" i="10" s="1"/>
  <c r="U1902" i="11"/>
  <c r="V1902" i="11" s="1"/>
  <c r="J1903" i="10" s="1"/>
  <c r="U1177" i="11"/>
  <c r="V1177" i="11" s="1"/>
  <c r="J1178" i="10" s="1"/>
  <c r="U1244" i="11"/>
  <c r="V1244" i="11" s="1"/>
  <c r="J1245" i="10" s="1"/>
  <c r="U1263" i="11"/>
  <c r="V1263" i="11" s="1"/>
  <c r="J1264" i="10" s="1"/>
  <c r="U31" i="11"/>
  <c r="V31" i="11" s="1"/>
  <c r="J32" i="10" s="1"/>
  <c r="U1443" i="11"/>
  <c r="V1443" i="11" s="1"/>
  <c r="J1444" i="10" s="1"/>
  <c r="U1630" i="11"/>
  <c r="V1630" i="11" s="1"/>
  <c r="J1631" i="10" s="1"/>
  <c r="U132" i="11"/>
  <c r="V132" i="11" s="1"/>
  <c r="J133" i="10" s="1"/>
  <c r="U1294" i="11"/>
  <c r="V1294" i="11" s="1"/>
  <c r="J1295" i="10" s="1"/>
  <c r="U521" i="11"/>
  <c r="V521" i="11" s="1"/>
  <c r="J522" i="10" s="1"/>
  <c r="U1739" i="11"/>
  <c r="V1739" i="11" s="1"/>
  <c r="J1740" i="10" s="1"/>
  <c r="U1767" i="11"/>
  <c r="V1767" i="11" s="1"/>
  <c r="J1768" i="10" s="1"/>
  <c r="U405" i="11"/>
  <c r="V405" i="11" s="1"/>
  <c r="J406" i="10" s="1"/>
  <c r="U1569" i="11"/>
  <c r="V1569" i="11" s="1"/>
  <c r="J1570" i="10" s="1"/>
  <c r="U396" i="11"/>
  <c r="V396" i="11" s="1"/>
  <c r="J397" i="10" s="1"/>
  <c r="U118" i="11"/>
  <c r="V118" i="11" s="1"/>
  <c r="J119" i="10" s="1"/>
  <c r="U653" i="11"/>
  <c r="V653" i="11" s="1"/>
  <c r="J654" i="10" s="1"/>
  <c r="U1352" i="11"/>
  <c r="V1352" i="11" s="1"/>
  <c r="J1353" i="10" s="1"/>
  <c r="U577" i="11"/>
  <c r="V577" i="11" s="1"/>
  <c r="J578" i="10" s="1"/>
  <c r="U229" i="11"/>
  <c r="V229" i="11" s="1"/>
  <c r="J230" i="10" s="1"/>
  <c r="U1798" i="11"/>
  <c r="V1798" i="11" s="1"/>
  <c r="J1799" i="10" s="1"/>
  <c r="U1557" i="11"/>
  <c r="V1557" i="11" s="1"/>
  <c r="J1558" i="10" s="1"/>
  <c r="U630" i="11"/>
  <c r="V630" i="11" s="1"/>
  <c r="J631" i="10" s="1"/>
  <c r="U29" i="11"/>
  <c r="V29" i="11" s="1"/>
  <c r="J30" i="10" s="1"/>
  <c r="U170" i="11"/>
  <c r="V170" i="11" s="1"/>
  <c r="J171" i="10" s="1"/>
  <c r="U323" i="11"/>
  <c r="V323" i="11" s="1"/>
  <c r="J324" i="10" s="1"/>
  <c r="U1796" i="11"/>
  <c r="V1796" i="11" s="1"/>
  <c r="J1797" i="10" s="1"/>
  <c r="U1674" i="11"/>
  <c r="V1674" i="11" s="1"/>
  <c r="J1675" i="10" s="1"/>
  <c r="U1188" i="11"/>
  <c r="V1188" i="11" s="1"/>
  <c r="J1189" i="10" s="1"/>
  <c r="U1680" i="11"/>
  <c r="V1680" i="11" s="1"/>
  <c r="J1681" i="10" s="1"/>
  <c r="U799" i="11"/>
  <c r="V799" i="11" s="1"/>
  <c r="J800" i="10" s="1"/>
  <c r="U1833" i="11"/>
  <c r="V1833" i="11" s="1"/>
  <c r="J1834" i="10" s="1"/>
  <c r="U1696" i="11"/>
  <c r="V1696" i="11" s="1"/>
  <c r="J1697" i="10" s="1"/>
  <c r="U373" i="11"/>
  <c r="V373" i="11" s="1"/>
  <c r="J374" i="10" s="1"/>
  <c r="U1510" i="11"/>
  <c r="V1510" i="11" s="1"/>
  <c r="J1511" i="10" s="1"/>
  <c r="U1795" i="11"/>
  <c r="V1795" i="11" s="1"/>
  <c r="J1796" i="10" s="1"/>
  <c r="U1989" i="11"/>
  <c r="V1989" i="11" s="1"/>
  <c r="J1990" i="10" s="1"/>
  <c r="U1588" i="11"/>
  <c r="V1588" i="11" s="1"/>
  <c r="J1589" i="10" s="1"/>
  <c r="U1842" i="11"/>
  <c r="V1842" i="11" s="1"/>
  <c r="J1843" i="10" s="1"/>
  <c r="U1072" i="11"/>
  <c r="V1072" i="11" s="1"/>
  <c r="J1073" i="10" s="1"/>
  <c r="U654" i="11"/>
  <c r="V654" i="11" s="1"/>
  <c r="J655" i="10" s="1"/>
  <c r="U1096" i="11"/>
  <c r="V1096" i="11" s="1"/>
  <c r="J1097" i="10" s="1"/>
  <c r="U1548" i="11"/>
  <c r="V1548" i="11" s="1"/>
  <c r="J1549" i="10" s="1"/>
  <c r="U1855" i="11"/>
  <c r="V1855" i="11" s="1"/>
  <c r="J1856" i="10" s="1"/>
  <c r="U982" i="11"/>
  <c r="V982" i="11" s="1"/>
  <c r="J983" i="10" s="1"/>
  <c r="U464" i="11"/>
  <c r="V464" i="11" s="1"/>
  <c r="J465" i="10" s="1"/>
  <c r="U1698" i="11"/>
  <c r="V1698" i="11" s="1"/>
  <c r="J1699" i="10" s="1"/>
  <c r="U1945" i="11"/>
  <c r="V1945" i="11" s="1"/>
  <c r="J1946" i="10" s="1"/>
  <c r="U1607" i="11"/>
  <c r="V1607" i="11" s="1"/>
  <c r="J1608" i="10" s="1"/>
  <c r="U1919" i="11"/>
  <c r="V1919" i="11" s="1"/>
  <c r="J1920" i="10" s="1"/>
  <c r="U849" i="11"/>
  <c r="V849" i="11" s="1"/>
  <c r="J850" i="10" s="1"/>
  <c r="U1772" i="11"/>
  <c r="V1772" i="11" s="1"/>
  <c r="J1773" i="10" s="1"/>
  <c r="U1351" i="11"/>
  <c r="V1351" i="11" s="1"/>
  <c r="J1352" i="10" s="1"/>
  <c r="U240" i="11"/>
  <c r="V240" i="11" s="1"/>
  <c r="J241" i="10" s="1"/>
  <c r="U1545" i="11"/>
  <c r="V1545" i="11" s="1"/>
  <c r="J1546" i="10" s="1"/>
  <c r="U1636" i="11"/>
  <c r="V1636" i="11" s="1"/>
  <c r="J1637" i="10" s="1"/>
  <c r="U942" i="11"/>
  <c r="V942" i="11" s="1"/>
  <c r="J943" i="10" s="1"/>
  <c r="U603" i="11"/>
  <c r="V603" i="11" s="1"/>
  <c r="J604" i="10" s="1"/>
  <c r="U152" i="11"/>
  <c r="V152" i="11" s="1"/>
  <c r="J153" i="10" s="1"/>
  <c r="U450" i="11"/>
  <c r="V450" i="11" s="1"/>
  <c r="J451" i="10" s="1"/>
  <c r="U1108" i="11"/>
  <c r="V1108" i="11" s="1"/>
  <c r="J1109" i="10" s="1"/>
  <c r="U902" i="11"/>
  <c r="V902" i="11" s="1"/>
  <c r="J903" i="10" s="1"/>
  <c r="U1649" i="11"/>
  <c r="V1649" i="11" s="1"/>
  <c r="J1650" i="10" s="1"/>
  <c r="U608" i="11"/>
  <c r="V608" i="11" s="1"/>
  <c r="J609" i="10" s="1"/>
  <c r="U1671" i="11"/>
  <c r="V1671" i="11" s="1"/>
  <c r="J1672" i="10" s="1"/>
  <c r="U1660" i="11"/>
  <c r="V1660" i="11" s="1"/>
  <c r="J1661" i="10" s="1"/>
  <c r="U1004" i="11"/>
  <c r="V1004" i="11" s="1"/>
  <c r="J1005" i="10" s="1"/>
  <c r="U1043" i="11"/>
  <c r="V1043" i="11" s="1"/>
  <c r="J1044" i="10" s="1"/>
  <c r="U1577" i="11"/>
  <c r="V1577" i="11" s="1"/>
  <c r="J1578" i="10" s="1"/>
  <c r="U1869" i="11"/>
  <c r="V1869" i="11" s="1"/>
  <c r="J1870" i="10" s="1"/>
  <c r="U1148" i="11"/>
  <c r="V1148" i="11" s="1"/>
  <c r="J1149" i="10" s="1"/>
  <c r="U557" i="11"/>
  <c r="V557" i="11" s="1"/>
  <c r="J558" i="10" s="1"/>
  <c r="U553" i="11"/>
  <c r="V553" i="11" s="1"/>
  <c r="J554" i="10" s="1"/>
  <c r="U1560" i="11"/>
  <c r="V1560" i="11" s="1"/>
  <c r="J1561" i="10" s="1"/>
  <c r="U425" i="11"/>
  <c r="V425" i="11" s="1"/>
  <c r="J426" i="10" s="1"/>
  <c r="U836" i="11"/>
  <c r="V836" i="11" s="1"/>
  <c r="J837" i="10" s="1"/>
  <c r="U482" i="11"/>
  <c r="V482" i="11" s="1"/>
  <c r="J483" i="10" s="1"/>
  <c r="U1885" i="11"/>
  <c r="V1885" i="11" s="1"/>
  <c r="J1886" i="10" s="1"/>
  <c r="U1302" i="11"/>
  <c r="V1302" i="11" s="1"/>
  <c r="J1303" i="10" s="1"/>
  <c r="U1259" i="11"/>
  <c r="V1259" i="11" s="1"/>
  <c r="J1260" i="10" s="1"/>
  <c r="U275" i="11"/>
  <c r="V275" i="11" s="1"/>
  <c r="J276" i="10" s="1"/>
  <c r="U1479" i="11"/>
  <c r="V1479" i="11" s="1"/>
  <c r="J1480" i="10" s="1"/>
  <c r="U158" i="11"/>
  <c r="V158" i="11" s="1"/>
  <c r="J159" i="10" s="1"/>
  <c r="U493" i="11"/>
  <c r="V493" i="11" s="1"/>
  <c r="J494" i="10" s="1"/>
  <c r="U571" i="11"/>
  <c r="V571" i="11" s="1"/>
  <c r="J572" i="10" s="1"/>
  <c r="U727" i="11"/>
  <c r="V727" i="11" s="1"/>
  <c r="J728" i="10" s="1"/>
  <c r="U1421" i="11"/>
  <c r="V1421" i="11" s="1"/>
  <c r="J1422" i="10" s="1"/>
  <c r="U465" i="11"/>
  <c r="V465" i="11" s="1"/>
  <c r="J466" i="10" s="1"/>
  <c r="U1737" i="11"/>
  <c r="V1737" i="11" s="1"/>
  <c r="J1738" i="10" s="1"/>
  <c r="U1880" i="11"/>
  <c r="V1880" i="11" s="1"/>
  <c r="J1881" i="10" s="1"/>
  <c r="U357" i="11"/>
  <c r="V357" i="11" s="1"/>
  <c r="J358" i="10" s="1"/>
  <c r="U1975" i="11"/>
  <c r="V1975" i="11" s="1"/>
  <c r="J1976" i="10" s="1"/>
  <c r="U652" i="11"/>
  <c r="V652" i="11" s="1"/>
  <c r="J653" i="10" s="1"/>
  <c r="U1085" i="11"/>
  <c r="V1085" i="11" s="1"/>
  <c r="J1086" i="10" s="1"/>
  <c r="U73" i="11"/>
  <c r="V73" i="11" s="1"/>
  <c r="J74" i="10" s="1"/>
  <c r="U561" i="11"/>
  <c r="V561" i="11" s="1"/>
  <c r="J562" i="10" s="1"/>
  <c r="U1075" i="11"/>
  <c r="V1075" i="11" s="1"/>
  <c r="J1076" i="10" s="1"/>
  <c r="U1683" i="11"/>
  <c r="V1683" i="11" s="1"/>
  <c r="J1684" i="10" s="1"/>
  <c r="U276" i="11"/>
  <c r="V276" i="11" s="1"/>
  <c r="J277" i="10" s="1"/>
  <c r="U78" i="11"/>
  <c r="V78" i="11" s="1"/>
  <c r="J79" i="10" s="1"/>
  <c r="U1693" i="11"/>
  <c r="V1693" i="11" s="1"/>
  <c r="J1694" i="10" s="1"/>
  <c r="U1712" i="11"/>
  <c r="V1712" i="11" s="1"/>
  <c r="J1713" i="10" s="1"/>
  <c r="U1641" i="11"/>
  <c r="V1641" i="11" s="1"/>
  <c r="J1642" i="10" s="1"/>
  <c r="U576" i="11"/>
  <c r="V576" i="11" s="1"/>
  <c r="J577" i="10" s="1"/>
  <c r="U442" i="11"/>
  <c r="V442" i="11" s="1"/>
  <c r="J443" i="10" s="1"/>
  <c r="U83" i="11"/>
  <c r="V83" i="11" s="1"/>
  <c r="J84" i="10" s="1"/>
  <c r="U755" i="11"/>
  <c r="V755" i="11" s="1"/>
  <c r="J756" i="10" s="1"/>
  <c r="U780" i="11"/>
  <c r="V780" i="11" s="1"/>
  <c r="J781" i="10" s="1"/>
  <c r="U284" i="11"/>
  <c r="V284" i="11" s="1"/>
  <c r="J285" i="10" s="1"/>
  <c r="U678" i="11"/>
  <c r="V678" i="11" s="1"/>
  <c r="J679" i="10" s="1"/>
  <c r="U1811" i="11"/>
  <c r="V1811" i="11" s="1"/>
  <c r="J1812" i="10" s="1"/>
  <c r="U764" i="11"/>
  <c r="V764" i="11" s="1"/>
  <c r="J765" i="10" s="1"/>
  <c r="U281" i="11"/>
  <c r="V281" i="11" s="1"/>
  <c r="J282" i="10" s="1"/>
  <c r="U752" i="11"/>
  <c r="V752" i="11" s="1"/>
  <c r="J753" i="10" s="1"/>
  <c r="U1977" i="11"/>
  <c r="V1977" i="11" s="1"/>
  <c r="J1978" i="10" s="1"/>
  <c r="U1087" i="11"/>
  <c r="V1087" i="11" s="1"/>
  <c r="J1088" i="10" s="1"/>
  <c r="U181" i="11"/>
  <c r="V181" i="11" s="1"/>
  <c r="J182" i="10" s="1"/>
  <c r="U126" i="11"/>
  <c r="V126" i="11" s="1"/>
  <c r="J127" i="10" s="1"/>
  <c r="U1565" i="11"/>
  <c r="V1565" i="11" s="1"/>
  <c r="J1566" i="10" s="1"/>
  <c r="U1433" i="11"/>
  <c r="V1433" i="11" s="1"/>
  <c r="J1434" i="10" s="1"/>
  <c r="U826" i="11"/>
  <c r="V826" i="11" s="1"/>
  <c r="J827" i="10" s="1"/>
  <c r="U291" i="11"/>
  <c r="V291" i="11" s="1"/>
  <c r="J292" i="10" s="1"/>
  <c r="U1553" i="11"/>
  <c r="V1553" i="11" s="1"/>
  <c r="J1554" i="10" s="1"/>
  <c r="U622" i="11"/>
  <c r="V622" i="11" s="1"/>
  <c r="J623" i="10" s="1"/>
  <c r="U1982" i="11"/>
  <c r="V1982" i="11" s="1"/>
  <c r="J1983" i="10" s="1"/>
  <c r="U1363" i="11"/>
  <c r="V1363" i="11" s="1"/>
  <c r="J1364" i="10" s="1"/>
  <c r="U1327" i="11"/>
  <c r="V1327" i="11" s="1"/>
  <c r="J1328" i="10" s="1"/>
  <c r="U1484" i="11"/>
  <c r="V1484" i="11" s="1"/>
  <c r="J1485" i="10" s="1"/>
  <c r="U612" i="11"/>
  <c r="V612" i="11" s="1"/>
  <c r="J613" i="10" s="1"/>
  <c r="U1285" i="11"/>
  <c r="V1285" i="11" s="1"/>
  <c r="J1286" i="10" s="1"/>
  <c r="U629" i="11"/>
  <c r="V629" i="11" s="1"/>
  <c r="J630" i="10" s="1"/>
  <c r="U1207" i="11"/>
  <c r="V1207" i="11" s="1"/>
  <c r="J1208" i="10" s="1"/>
  <c r="U1983" i="11"/>
  <c r="V1983" i="11" s="1"/>
  <c r="J1984" i="10" s="1"/>
  <c r="U1332" i="11"/>
  <c r="V1332" i="11" s="1"/>
  <c r="J1333" i="10" s="1"/>
  <c r="U1000" i="11"/>
  <c r="V1000" i="11" s="1"/>
  <c r="J1001" i="10" s="1"/>
  <c r="U1371" i="11"/>
  <c r="V1371" i="11" s="1"/>
  <c r="J1372" i="10" s="1"/>
  <c r="U1374" i="11"/>
  <c r="V1374" i="11" s="1"/>
  <c r="J1375" i="10" s="1"/>
  <c r="U607" i="11"/>
  <c r="V607" i="11" s="1"/>
  <c r="J608" i="10" s="1"/>
  <c r="U1381" i="11"/>
  <c r="V1381" i="11" s="1"/>
  <c r="J1382" i="10" s="1"/>
  <c r="U292" i="11"/>
  <c r="V292" i="11" s="1"/>
  <c r="J293" i="10" s="1"/>
  <c r="U817" i="11"/>
  <c r="V817" i="11" s="1"/>
  <c r="J818" i="10" s="1"/>
  <c r="U1218" i="11"/>
  <c r="V1218" i="11" s="1"/>
  <c r="J1219" i="10" s="1"/>
  <c r="U967" i="11"/>
  <c r="V967" i="11" s="1"/>
  <c r="J968" i="10" s="1"/>
  <c r="U1105" i="11"/>
  <c r="V1105" i="11" s="1"/>
  <c r="J1106" i="10" s="1"/>
  <c r="U1215" i="11"/>
  <c r="V1215" i="11" s="1"/>
  <c r="J1216" i="10" s="1"/>
  <c r="U525" i="11"/>
  <c r="V525" i="11" s="1"/>
  <c r="J526" i="10" s="1"/>
  <c r="U1454" i="11"/>
  <c r="V1454" i="11" s="1"/>
  <c r="J1455" i="10" s="1"/>
  <c r="U1709" i="11"/>
  <c r="V1709" i="11" s="1"/>
  <c r="J1710" i="10" s="1"/>
  <c r="U970" i="11"/>
  <c r="V970" i="11" s="1"/>
  <c r="J971" i="10" s="1"/>
  <c r="U1248" i="11"/>
  <c r="V1248" i="11" s="1"/>
  <c r="J1249" i="10" s="1"/>
  <c r="U1924" i="11"/>
  <c r="V1924" i="11" s="1"/>
  <c r="J1925" i="10" s="1"/>
  <c r="U1314" i="11"/>
  <c r="V1314" i="11" s="1"/>
  <c r="J1315" i="10" s="1"/>
  <c r="U563" i="11"/>
  <c r="V563" i="11" s="1"/>
  <c r="J564" i="10" s="1"/>
  <c r="U1892" i="11"/>
  <c r="V1892" i="11" s="1"/>
  <c r="J1893" i="10" s="1"/>
  <c r="U2005" i="11"/>
  <c r="V2005" i="11" s="1"/>
  <c r="J2006" i="10" s="1"/>
  <c r="U943" i="11"/>
  <c r="V943" i="11" s="1"/>
  <c r="J944" i="10" s="1"/>
  <c r="U1101" i="11"/>
  <c r="V1101" i="11" s="1"/>
  <c r="J1102" i="10" s="1"/>
  <c r="U712" i="11"/>
  <c r="V712" i="11" s="1"/>
  <c r="J713" i="10" s="1"/>
  <c r="U1854" i="11"/>
  <c r="V1854" i="11" s="1"/>
  <c r="J1855" i="10" s="1"/>
  <c r="U1396" i="11"/>
  <c r="V1396" i="11" s="1"/>
  <c r="J1397" i="10" s="1"/>
  <c r="U1307" i="11"/>
  <c r="V1307" i="11" s="1"/>
  <c r="J1308" i="10" s="1"/>
  <c r="U309" i="11"/>
  <c r="V309" i="11" s="1"/>
  <c r="J310" i="10" s="1"/>
  <c r="U1104" i="11"/>
  <c r="V1104" i="11" s="1"/>
  <c r="J1105" i="10" s="1"/>
  <c r="U1160" i="11"/>
  <c r="V1160" i="11" s="1"/>
  <c r="J1161" i="10" s="1"/>
  <c r="U640" i="11"/>
  <c r="V640" i="11" s="1"/>
  <c r="J641" i="10" s="1"/>
  <c r="U599" i="11"/>
  <c r="V599" i="11" s="1"/>
  <c r="J600" i="10" s="1"/>
  <c r="U938" i="11"/>
  <c r="V938" i="11" s="1"/>
  <c r="J939" i="10" s="1"/>
  <c r="U1734" i="11"/>
  <c r="V1734" i="11" s="1"/>
  <c r="J1735" i="10" s="1"/>
  <c r="U1803" i="11"/>
  <c r="V1803" i="11" s="1"/>
  <c r="J1804" i="10" s="1"/>
  <c r="U540" i="11"/>
  <c r="V540" i="11" s="1"/>
  <c r="J541" i="10" s="1"/>
  <c r="U1201" i="11"/>
  <c r="V1201" i="11" s="1"/>
  <c r="J1202" i="10" s="1"/>
  <c r="U1238" i="11"/>
  <c r="V1238" i="11" s="1"/>
  <c r="J1239" i="10" s="1"/>
  <c r="U1388" i="11"/>
  <c r="V1388" i="11" s="1"/>
  <c r="J1389" i="10" s="1"/>
  <c r="U316" i="11"/>
  <c r="V316" i="11" s="1"/>
  <c r="J317" i="10" s="1"/>
  <c r="U572" i="11"/>
  <c r="V572" i="11" s="1"/>
  <c r="J573" i="10" s="1"/>
  <c r="U1303" i="11"/>
  <c r="V1303" i="11" s="1"/>
  <c r="J1304" i="10" s="1"/>
  <c r="U1979" i="11"/>
  <c r="V1979" i="11" s="1"/>
  <c r="J1980" i="10" s="1"/>
  <c r="U626" i="11"/>
  <c r="V626" i="11" s="1"/>
  <c r="J627" i="10" s="1"/>
  <c r="U1401" i="11"/>
  <c r="V1401" i="11" s="1"/>
  <c r="J1402" i="10" s="1"/>
  <c r="U1884" i="11"/>
  <c r="V1884" i="11" s="1"/>
  <c r="J1885" i="10" s="1"/>
  <c r="U123" i="11"/>
  <c r="V123" i="11" s="1"/>
  <c r="J124" i="10" s="1"/>
  <c r="U1195" i="11"/>
  <c r="V1195" i="11" s="1"/>
  <c r="J1196" i="10" s="1"/>
  <c r="U1735" i="11"/>
  <c r="V1735" i="11" s="1"/>
  <c r="J1736" i="10" s="1"/>
  <c r="U1022" i="11"/>
  <c r="V1022" i="11" s="1"/>
  <c r="J1023" i="10" s="1"/>
  <c r="U185" i="11"/>
  <c r="V185" i="11" s="1"/>
  <c r="J186" i="10" s="1"/>
  <c r="U694" i="11"/>
  <c r="V694" i="11" s="1"/>
  <c r="J695" i="10" s="1"/>
  <c r="U1008" i="11"/>
  <c r="V1008" i="11" s="1"/>
  <c r="J1009" i="10" s="1"/>
  <c r="U797" i="11"/>
  <c r="V797" i="11" s="1"/>
  <c r="J798" i="10" s="1"/>
  <c r="U1505" i="11"/>
  <c r="V1505" i="11" s="1"/>
  <c r="J1506" i="10" s="1"/>
  <c r="U748" i="11"/>
  <c r="V748" i="11" s="1"/>
  <c r="J749" i="10" s="1"/>
  <c r="U956" i="11"/>
  <c r="V956" i="11" s="1"/>
  <c r="J957" i="10" s="1"/>
  <c r="U1425" i="11"/>
  <c r="V1425" i="11" s="1"/>
  <c r="J1426" i="10" s="1"/>
  <c r="U290" i="11"/>
  <c r="V290" i="11" s="1"/>
  <c r="J291" i="10" s="1"/>
  <c r="U1888" i="11"/>
  <c r="V1888" i="11" s="1"/>
  <c r="J1889" i="10" s="1"/>
  <c r="U1999" i="11"/>
  <c r="V1999" i="11" s="1"/>
  <c r="J2000" i="10" s="1"/>
  <c r="U287" i="11"/>
  <c r="V287" i="11" s="1"/>
  <c r="J288" i="10" s="1"/>
  <c r="U131" i="11"/>
  <c r="V131" i="11" s="1"/>
  <c r="J132" i="10" s="1"/>
  <c r="U618" i="11"/>
  <c r="V618" i="11" s="1"/>
  <c r="J619" i="10" s="1"/>
  <c r="U1337" i="11"/>
  <c r="V1337" i="11" s="1"/>
  <c r="J1338" i="10" s="1"/>
  <c r="U1981" i="11"/>
  <c r="V1981" i="11" s="1"/>
  <c r="J1982" i="10" s="1"/>
  <c r="U1935" i="11"/>
  <c r="V1935" i="11" s="1"/>
  <c r="J1936" i="10" s="1"/>
  <c r="U1093" i="11"/>
  <c r="V1093" i="11" s="1"/>
  <c r="J1094" i="10" s="1"/>
  <c r="U549" i="11"/>
  <c r="V549" i="11" s="1"/>
  <c r="J550" i="10" s="1"/>
  <c r="U247" i="11"/>
  <c r="V247" i="11" s="1"/>
  <c r="J248" i="10" s="1"/>
  <c r="U578" i="11"/>
  <c r="V578" i="11" s="1"/>
  <c r="J579" i="10" s="1"/>
  <c r="U256" i="11"/>
  <c r="V256" i="11" s="1"/>
  <c r="J257" i="10" s="1"/>
  <c r="U1098" i="11"/>
  <c r="V1098" i="11" s="1"/>
  <c r="J1099" i="10" s="1"/>
  <c r="U129" i="11"/>
  <c r="V129" i="11" s="1"/>
  <c r="J130" i="10" s="1"/>
  <c r="U1220" i="11"/>
  <c r="V1220" i="11" s="1"/>
  <c r="J1221" i="10" s="1"/>
  <c r="U1800" i="11"/>
  <c r="V1800" i="11" s="1"/>
  <c r="J1801" i="10" s="1"/>
  <c r="U1967" i="11"/>
  <c r="V1967" i="11" s="1"/>
  <c r="J1968" i="10" s="1"/>
  <c r="U940" i="11"/>
  <c r="V940" i="11" s="1"/>
  <c r="J941" i="10" s="1"/>
  <c r="U282" i="11"/>
  <c r="V282" i="11" s="1"/>
  <c r="J283" i="10" s="1"/>
  <c r="U2013" i="11"/>
  <c r="V2013" i="11" s="1"/>
  <c r="J2014" i="10" s="1"/>
  <c r="U1906" i="11"/>
  <c r="V1906" i="11" s="1"/>
  <c r="J1907" i="10" s="1"/>
  <c r="U1348" i="11"/>
  <c r="V1348" i="11" s="1"/>
  <c r="J1349" i="10" s="1"/>
  <c r="U643" i="11"/>
  <c r="V643" i="11" s="1"/>
  <c r="J644" i="10" s="1"/>
  <c r="U1952" i="11"/>
  <c r="V1952" i="11" s="1"/>
  <c r="J1953" i="10" s="1"/>
  <c r="U1449" i="11"/>
  <c r="V1449" i="11" s="1"/>
  <c r="J1450" i="10" s="1"/>
  <c r="U1721" i="11"/>
  <c r="V1721" i="11" s="1"/>
  <c r="J1722" i="10" s="1"/>
  <c r="U1903" i="11"/>
  <c r="V1903" i="11" s="1"/>
  <c r="J1904" i="10" s="1"/>
  <c r="U1494" i="11"/>
  <c r="V1494" i="11" s="1"/>
  <c r="J1495" i="10" s="1"/>
  <c r="U1173" i="11"/>
  <c r="V1173" i="11" s="1"/>
  <c r="J1174" i="10" s="1"/>
  <c r="U1070" i="11"/>
  <c r="V1070" i="11" s="1"/>
  <c r="J1071" i="10" s="1"/>
  <c r="U177" i="11"/>
  <c r="V177" i="11" s="1"/>
  <c r="J178" i="10" s="1"/>
  <c r="U262" i="11"/>
  <c r="V262" i="11" s="1"/>
  <c r="J263" i="10" s="1"/>
  <c r="U1055" i="11"/>
  <c r="V1055" i="11" s="1"/>
  <c r="J1056" i="10" s="1"/>
  <c r="U341" i="11"/>
  <c r="V341" i="11" s="1"/>
  <c r="J342" i="10" s="1"/>
  <c r="U381" i="11"/>
  <c r="V381" i="11" s="1"/>
  <c r="J382" i="10" s="1"/>
  <c r="U1775" i="11"/>
  <c r="V1775" i="11" s="1"/>
  <c r="J1776" i="10" s="1"/>
  <c r="U1942" i="11"/>
  <c r="V1942" i="11" s="1"/>
  <c r="J1943" i="10" s="1"/>
  <c r="U494" i="11"/>
  <c r="V494" i="11" s="1"/>
  <c r="J495" i="10" s="1"/>
  <c r="U999" i="11"/>
  <c r="V999" i="11" s="1"/>
  <c r="J1000" i="10" s="1"/>
  <c r="U1695" i="11"/>
  <c r="V1695" i="11" s="1"/>
  <c r="J1696" i="10" s="1"/>
  <c r="U971" i="11"/>
  <c r="V971" i="11" s="1"/>
  <c r="J972" i="10" s="1"/>
  <c r="U708" i="11"/>
  <c r="V708" i="11" s="1"/>
  <c r="J709" i="10" s="1"/>
  <c r="U889" i="11"/>
  <c r="V889" i="11" s="1"/>
  <c r="J890" i="10" s="1"/>
  <c r="U65" i="11"/>
  <c r="V65" i="11" s="1"/>
  <c r="J66" i="10" s="1"/>
  <c r="U787" i="11"/>
  <c r="V787" i="11" s="1"/>
  <c r="J788" i="10" s="1"/>
  <c r="U259" i="11"/>
  <c r="V259" i="11" s="1"/>
  <c r="J260" i="10" s="1"/>
  <c r="U1090" i="11"/>
  <c r="V1090" i="11" s="1"/>
  <c r="J1091" i="10" s="1"/>
  <c r="U1650" i="11"/>
  <c r="V1650" i="11" s="1"/>
  <c r="J1651" i="10" s="1"/>
  <c r="U189" i="11"/>
  <c r="V189" i="11" s="1"/>
  <c r="J190" i="10" s="1"/>
  <c r="U1663" i="11"/>
  <c r="V1663" i="11" s="1"/>
  <c r="J1664" i="10" s="1"/>
  <c r="U1029" i="11"/>
  <c r="V1029" i="11" s="1"/>
  <c r="J1030" i="10" s="1"/>
  <c r="U1089" i="11"/>
  <c r="V1089" i="11" s="1"/>
  <c r="J1090" i="10" s="1"/>
  <c r="U348" i="11"/>
  <c r="V348" i="11" s="1"/>
  <c r="J349" i="10" s="1"/>
  <c r="U1965" i="11"/>
  <c r="V1965" i="11" s="1"/>
  <c r="J1966" i="10" s="1"/>
  <c r="U320" i="11"/>
  <c r="V320" i="11" s="1"/>
  <c r="J321" i="10" s="1"/>
  <c r="U64" i="11"/>
  <c r="V64" i="11" s="1"/>
  <c r="J65" i="10" s="1"/>
  <c r="U589" i="11"/>
  <c r="V589" i="11" s="1"/>
  <c r="J590" i="10" s="1"/>
  <c r="U283" i="11"/>
  <c r="V283" i="11" s="1"/>
  <c r="J284" i="10" s="1"/>
  <c r="U1289" i="11"/>
  <c r="V1289" i="11" s="1"/>
  <c r="J1290" i="10" s="1"/>
  <c r="U759" i="11"/>
  <c r="V759" i="11" s="1"/>
  <c r="J760" i="10" s="1"/>
  <c r="U308" i="11"/>
  <c r="V308" i="11" s="1"/>
  <c r="J309" i="10" s="1"/>
  <c r="U1724" i="11"/>
  <c r="V1724" i="11" s="1"/>
  <c r="J1725" i="10" s="1"/>
  <c r="U1122" i="11"/>
  <c r="V1122" i="11" s="1"/>
  <c r="J1123" i="10" s="1"/>
  <c r="U1776" i="11"/>
  <c r="V1776" i="11" s="1"/>
  <c r="J1777" i="10" s="1"/>
  <c r="U1151" i="11"/>
  <c r="V1151" i="11" s="1"/>
  <c r="J1152" i="10" s="1"/>
  <c r="U738" i="11"/>
  <c r="V738" i="11" s="1"/>
  <c r="J739" i="10" s="1"/>
  <c r="U395" i="11"/>
  <c r="V395" i="11" s="1"/>
  <c r="J396" i="10" s="1"/>
  <c r="U769" i="11"/>
  <c r="V769" i="11" s="1"/>
  <c r="J770" i="10" s="1"/>
  <c r="U234" i="11"/>
  <c r="V234" i="11" s="1"/>
  <c r="J235" i="10" s="1"/>
  <c r="U1532" i="11"/>
  <c r="V1532" i="11" s="1"/>
  <c r="J1533" i="10" s="1"/>
  <c r="U1678" i="11"/>
  <c r="V1678" i="11" s="1"/>
  <c r="J1679" i="10" s="1"/>
  <c r="U580" i="11"/>
  <c r="V580" i="11" s="1"/>
  <c r="J581" i="10" s="1"/>
  <c r="U1668" i="11"/>
  <c r="V1668" i="11" s="1"/>
  <c r="J1669" i="10" s="1"/>
  <c r="U1879" i="11"/>
  <c r="V1879" i="11" s="1"/>
  <c r="J1880" i="10" s="1"/>
  <c r="U706" i="11"/>
  <c r="V706" i="11" s="1"/>
  <c r="J707" i="10" s="1"/>
  <c r="U1039" i="11"/>
  <c r="V1039" i="11" s="1"/>
  <c r="J1040" i="10" s="1"/>
  <c r="U1682" i="11"/>
  <c r="V1682" i="11" s="1"/>
  <c r="J1683" i="10" s="1"/>
  <c r="U569" i="11"/>
  <c r="V569" i="11" s="1"/>
  <c r="J570" i="10" s="1"/>
  <c r="U214" i="11"/>
  <c r="V214" i="11" s="1"/>
  <c r="J215" i="10" s="1"/>
  <c r="U519" i="11"/>
  <c r="V519" i="11" s="1"/>
  <c r="J520" i="10" s="1"/>
  <c r="U545" i="11"/>
  <c r="V545" i="11" s="1"/>
  <c r="J546" i="10" s="1"/>
  <c r="U1576" i="11"/>
  <c r="V1576" i="11" s="1"/>
  <c r="J1577" i="10" s="1"/>
  <c r="U901" i="11"/>
  <c r="V901" i="11" s="1"/>
  <c r="J902" i="10" s="1"/>
  <c r="U1473" i="11"/>
  <c r="V1473" i="11" s="1"/>
  <c r="J1474" i="10" s="1"/>
  <c r="U190" i="11"/>
  <c r="V190" i="11" s="1"/>
  <c r="J191" i="10" s="1"/>
  <c r="U1681" i="11"/>
  <c r="V1681" i="11" s="1"/>
  <c r="J1682" i="10" s="1"/>
  <c r="U469" i="11"/>
  <c r="V469" i="11" s="1"/>
  <c r="J470" i="10" s="1"/>
  <c r="U1427" i="11"/>
  <c r="V1427" i="11" s="1"/>
  <c r="J1428" i="10" s="1"/>
  <c r="U159" i="11"/>
  <c r="V159" i="11" s="1"/>
  <c r="J160" i="10" s="1"/>
  <c r="U74" i="11"/>
  <c r="V74" i="11" s="1"/>
  <c r="J75" i="10" s="1"/>
  <c r="U1190" i="11"/>
  <c r="V1190" i="11" s="1"/>
  <c r="J1191" i="10" s="1"/>
  <c r="U762" i="11"/>
  <c r="V762" i="11" s="1"/>
  <c r="J763" i="10" s="1"/>
  <c r="U120" i="11"/>
  <c r="V120" i="11" s="1"/>
  <c r="J121" i="10" s="1"/>
  <c r="U830" i="11"/>
  <c r="V830" i="11" s="1"/>
  <c r="J831" i="10" s="1"/>
  <c r="U993" i="11"/>
  <c r="V993" i="11" s="1"/>
  <c r="J994" i="10" s="1"/>
  <c r="U413" i="11"/>
  <c r="V413" i="11" s="1"/>
  <c r="J414" i="10" s="1"/>
  <c r="U1541" i="11"/>
  <c r="V1541" i="11" s="1"/>
  <c r="J1542" i="10" s="1"/>
  <c r="U175" i="11"/>
  <c r="V175" i="11" s="1"/>
  <c r="J176" i="10" s="1"/>
  <c r="U315" i="11"/>
  <c r="V315" i="11" s="1"/>
  <c r="J316" i="10" s="1"/>
  <c r="U505" i="11"/>
  <c r="V505" i="11" s="1"/>
  <c r="J506" i="10" s="1"/>
  <c r="U1808" i="11"/>
  <c r="V1808" i="11" s="1"/>
  <c r="J1809" i="10" s="1"/>
  <c r="U1894" i="11"/>
  <c r="V1894" i="11" s="1"/>
  <c r="J1895" i="10" s="1"/>
  <c r="U1908" i="11"/>
  <c r="V1908" i="11" s="1"/>
  <c r="J1909" i="10" s="1"/>
  <c r="U1583" i="11"/>
  <c r="V1583" i="11" s="1"/>
  <c r="J1584" i="10" s="1"/>
  <c r="U1241" i="11"/>
  <c r="V1241" i="11" s="1"/>
  <c r="J1242" i="10" s="1"/>
  <c r="U1037" i="11"/>
  <c r="V1037" i="11" s="1"/>
  <c r="J1038" i="10" s="1"/>
  <c r="U1750" i="11"/>
  <c r="V1750" i="11" s="1"/>
  <c r="J1751" i="10" s="1"/>
  <c r="U1459" i="11"/>
  <c r="V1459" i="11" s="1"/>
  <c r="J1460" i="10" s="1"/>
  <c r="U299" i="11"/>
  <c r="V299" i="11" s="1"/>
  <c r="J300" i="10" s="1"/>
  <c r="U1496" i="11"/>
  <c r="V1496" i="11" s="1"/>
  <c r="J1497" i="10" s="1"/>
  <c r="U1356" i="11"/>
  <c r="V1356" i="11" s="1"/>
  <c r="J1357" i="10" s="1"/>
  <c r="U1498" i="11"/>
  <c r="V1498" i="11" s="1"/>
  <c r="J1499" i="10" s="1"/>
  <c r="U1685" i="11"/>
  <c r="V1685" i="11" s="1"/>
  <c r="J1686" i="10" s="1"/>
  <c r="U1766" i="11"/>
  <c r="V1766" i="11" s="1"/>
  <c r="J1767" i="10" s="1"/>
  <c r="U1717" i="11"/>
  <c r="V1717" i="11" s="1"/>
  <c r="J1718" i="10" s="1"/>
  <c r="U1354" i="11"/>
  <c r="V1354" i="11" s="1"/>
  <c r="J1355" i="10" s="1"/>
  <c r="U1934" i="11"/>
  <c r="V1934" i="11" s="1"/>
  <c r="J1935" i="10" s="1"/>
  <c r="U330" i="11"/>
  <c r="V330" i="11" s="1"/>
  <c r="J331" i="10" s="1"/>
  <c r="U736" i="11"/>
  <c r="V736" i="11" s="1"/>
  <c r="J737" i="10" s="1"/>
  <c r="U1799" i="11"/>
  <c r="V1799" i="11" s="1"/>
  <c r="J1800" i="10" s="1"/>
  <c r="U885" i="11"/>
  <c r="V885" i="11" s="1"/>
  <c r="J886" i="10" s="1"/>
  <c r="U919" i="11"/>
  <c r="V919" i="11" s="1"/>
  <c r="J920" i="10" s="1"/>
  <c r="U875" i="11"/>
  <c r="V875" i="11" s="1"/>
  <c r="J876" i="10" s="1"/>
  <c r="U1373" i="11"/>
  <c r="V1373" i="11" s="1"/>
  <c r="J1374" i="10" s="1"/>
  <c r="U1061" i="11"/>
  <c r="V1061" i="11" s="1"/>
  <c r="J1062" i="10" s="1"/>
  <c r="U1544" i="11"/>
  <c r="V1544" i="11" s="1"/>
  <c r="J1545" i="10" s="1"/>
  <c r="U1228" i="11"/>
  <c r="V1228" i="11" s="1"/>
  <c r="J1229" i="10" s="1"/>
  <c r="U958" i="11"/>
  <c r="V958" i="11" s="1"/>
  <c r="J959" i="10" s="1"/>
  <c r="U761" i="11"/>
  <c r="V761" i="11" s="1"/>
  <c r="J762" i="10" s="1"/>
  <c r="U1242" i="11"/>
  <c r="V1242" i="11" s="1"/>
  <c r="J1243" i="10" s="1"/>
  <c r="U691" i="11"/>
  <c r="V691" i="11" s="1"/>
  <c r="J692" i="10" s="1"/>
  <c r="U987" i="11"/>
  <c r="V987" i="11" s="1"/>
  <c r="J988" i="10" s="1"/>
  <c r="U41" i="11"/>
  <c r="V41" i="11" s="1"/>
  <c r="J42" i="10" s="1"/>
  <c r="U1971" i="11"/>
  <c r="V1971" i="11" s="1"/>
  <c r="J1972" i="10" s="1"/>
  <c r="U1773" i="11"/>
  <c r="V1773" i="11" s="1"/>
  <c r="J1774" i="10" s="1"/>
  <c r="U386" i="11"/>
  <c r="V386" i="11" s="1"/>
  <c r="J387" i="10" s="1"/>
  <c r="U1252" i="11"/>
  <c r="V1252" i="11" s="1"/>
  <c r="J1253" i="10" s="1"/>
  <c r="U391" i="11"/>
  <c r="V391" i="11" s="1"/>
  <c r="J392" i="10" s="1"/>
  <c r="U806" i="11"/>
  <c r="V806" i="11" s="1"/>
  <c r="J807" i="10" s="1"/>
  <c r="U798" i="11"/>
  <c r="V798" i="11" s="1"/>
  <c r="J799" i="10" s="1"/>
  <c r="U1413" i="11"/>
  <c r="V1413" i="11" s="1"/>
  <c r="J1414" i="10" s="1"/>
  <c r="U1488" i="11"/>
  <c r="V1488" i="11" s="1"/>
  <c r="J1489" i="10" s="1"/>
  <c r="U1117" i="11"/>
  <c r="V1117" i="11" s="1"/>
  <c r="J1118" i="10" s="1"/>
  <c r="U1536" i="11"/>
  <c r="V1536" i="11" s="1"/>
  <c r="J1537" i="10" s="1"/>
  <c r="U1495" i="11"/>
  <c r="V1495" i="11" s="1"/>
  <c r="J1496" i="10" s="1"/>
  <c r="U1431" i="11"/>
  <c r="V1431" i="11" s="1"/>
  <c r="J1432" i="10" s="1"/>
  <c r="U1129" i="11"/>
  <c r="V1129" i="11" s="1"/>
  <c r="J1130" i="10" s="1"/>
  <c r="U332" i="11"/>
  <c r="V332" i="11" s="1"/>
  <c r="J333" i="10" s="1"/>
  <c r="U1897" i="11"/>
  <c r="V1897" i="11" s="1"/>
  <c r="J1898" i="10" s="1"/>
  <c r="U1801" i="11"/>
  <c r="V1801" i="11" s="1"/>
  <c r="J1802" i="10" s="1"/>
  <c r="U925" i="11"/>
  <c r="V925" i="11" s="1"/>
  <c r="J926" i="10" s="1"/>
  <c r="U18" i="11"/>
  <c r="V18" i="11" s="1"/>
  <c r="J19" i="10" s="1"/>
  <c r="U1581" i="11"/>
  <c r="V1581" i="11" s="1"/>
  <c r="J1582" i="10" s="1"/>
  <c r="U1142" i="11"/>
  <c r="V1142" i="11" s="1"/>
  <c r="J1143" i="10" s="1"/>
  <c r="U410" i="11"/>
  <c r="V410" i="11" s="1"/>
  <c r="J411" i="10" s="1"/>
  <c r="U1755" i="11"/>
  <c r="V1755" i="11" s="1"/>
  <c r="J1756" i="10" s="1"/>
  <c r="U36" i="11"/>
  <c r="V36" i="11" s="1"/>
  <c r="J37" i="10" s="1"/>
  <c r="U99" i="11"/>
  <c r="V99" i="11" s="1"/>
  <c r="J100" i="10" s="1"/>
  <c r="U251" i="11"/>
  <c r="V251" i="11" s="1"/>
  <c r="J252" i="10" s="1"/>
  <c r="U1111" i="11"/>
  <c r="V1111" i="11" s="1"/>
  <c r="J1112" i="10" s="1"/>
  <c r="U1770" i="11"/>
  <c r="V1770" i="11" s="1"/>
  <c r="J1771" i="10" s="1"/>
  <c r="U986" i="11"/>
  <c r="V986" i="11" s="1"/>
  <c r="J987" i="10" s="1"/>
  <c r="U111" i="11"/>
  <c r="V111" i="11" s="1"/>
  <c r="J112" i="10" s="1"/>
  <c r="U232" i="11"/>
  <c r="V232" i="11" s="1"/>
  <c r="J233" i="10" s="1"/>
  <c r="U1150" i="11"/>
  <c r="V1150" i="11" s="1"/>
  <c r="J1151" i="10" s="1"/>
  <c r="U671" i="11"/>
  <c r="V671" i="11" s="1"/>
  <c r="J672" i="10" s="1"/>
  <c r="U1822" i="11"/>
  <c r="V1822" i="11" s="1"/>
  <c r="J1823" i="10" s="1"/>
  <c r="U1003" i="11"/>
  <c r="V1003" i="11" s="1"/>
  <c r="J1004" i="10" s="1"/>
  <c r="U243" i="11"/>
  <c r="V243" i="11" s="1"/>
  <c r="J244" i="10" s="1"/>
  <c r="U1233" i="11"/>
  <c r="V1233" i="11" s="1"/>
  <c r="J1234" i="10" s="1"/>
  <c r="U588" i="11"/>
  <c r="V588" i="11" s="1"/>
  <c r="J589" i="10" s="1"/>
  <c r="U428" i="11"/>
  <c r="V428" i="11" s="1"/>
  <c r="J429" i="10" s="1"/>
  <c r="U1435" i="11"/>
  <c r="V1435" i="11" s="1"/>
  <c r="J1436" i="10" s="1"/>
  <c r="U906" i="11"/>
  <c r="V906" i="11" s="1"/>
  <c r="J907" i="10" s="1"/>
  <c r="U1867" i="11"/>
  <c r="V1867" i="11" s="1"/>
  <c r="J1868" i="10" s="1"/>
  <c r="U1420" i="11"/>
  <c r="V1420" i="11" s="1"/>
  <c r="J1421" i="10" s="1"/>
  <c r="U860" i="11"/>
  <c r="V860" i="11" s="1"/>
  <c r="J861" i="10" s="1"/>
  <c r="U547" i="11"/>
  <c r="V547" i="11" s="1"/>
  <c r="J548" i="10" s="1"/>
  <c r="U1192" i="11"/>
  <c r="V1192" i="11" s="1"/>
  <c r="J1193" i="10" s="1"/>
  <c r="U1993" i="11"/>
  <c r="V1993" i="11" s="1"/>
  <c r="J1994" i="10" s="1"/>
  <c r="U818" i="11"/>
  <c r="V818" i="11" s="1"/>
  <c r="J819" i="10" s="1"/>
  <c r="U1180" i="11"/>
  <c r="V1180" i="11" s="1"/>
  <c r="J1181" i="10" s="1"/>
  <c r="U1740" i="11"/>
  <c r="V1740" i="11" s="1"/>
  <c r="J1741" i="10" s="1"/>
  <c r="U732" i="11"/>
  <c r="V732" i="11" s="1"/>
  <c r="J733" i="10" s="1"/>
  <c r="U1227" i="11"/>
  <c r="V1227" i="11" s="1"/>
  <c r="J1228" i="10" s="1"/>
  <c r="U869" i="11"/>
  <c r="V869" i="11" s="1"/>
  <c r="J870" i="10" s="1"/>
  <c r="U1212" i="11"/>
  <c r="V1212" i="11" s="1"/>
  <c r="J1213" i="10" s="1"/>
  <c r="U1893" i="11"/>
  <c r="V1893" i="11" s="1"/>
  <c r="J1894" i="10" s="1"/>
  <c r="U1644" i="11"/>
  <c r="V1644" i="11" s="1"/>
  <c r="J1645" i="10" s="1"/>
  <c r="U1706" i="11"/>
  <c r="V1706" i="11" s="1"/>
  <c r="J1707" i="10" s="1"/>
  <c r="U679" i="11"/>
  <c r="V679" i="11" s="1"/>
  <c r="J680" i="10" s="1"/>
  <c r="U1499" i="11"/>
  <c r="V1499" i="11" s="1"/>
  <c r="J1500" i="10" s="1"/>
  <c r="U1358" i="11"/>
  <c r="V1358" i="11" s="1"/>
  <c r="J1359" i="10" s="1"/>
  <c r="U1831" i="11"/>
  <c r="V1831" i="11" s="1"/>
  <c r="J1832" i="10" s="1"/>
  <c r="U848" i="11"/>
  <c r="V848" i="11" s="1"/>
  <c r="J849" i="10" s="1"/>
  <c r="U421" i="11"/>
  <c r="V421" i="11" s="1"/>
  <c r="J422" i="10" s="1"/>
  <c r="U1593" i="11"/>
  <c r="V1593" i="11" s="1"/>
  <c r="J1594" i="10" s="1"/>
  <c r="U1829" i="11"/>
  <c r="V1829" i="11" s="1"/>
  <c r="J1830" i="10" s="1"/>
  <c r="U1305" i="11"/>
  <c r="V1305" i="11" s="1"/>
  <c r="J1306" i="10" s="1"/>
  <c r="U673" i="11"/>
  <c r="V673" i="11" s="1"/>
  <c r="J674" i="10" s="1"/>
  <c r="U1963" i="11"/>
  <c r="V1963" i="11" s="1"/>
  <c r="J1964" i="10" s="1"/>
  <c r="U1824" i="11"/>
  <c r="V1824" i="11" s="1"/>
  <c r="J1825" i="10" s="1"/>
  <c r="U244" i="11"/>
  <c r="V244" i="11" s="1"/>
  <c r="J245" i="10" s="1"/>
  <c r="U2006" i="11"/>
  <c r="V2006" i="11" s="1"/>
  <c r="J2007" i="10" s="1"/>
  <c r="U937" i="11"/>
  <c r="V937" i="11" s="1"/>
  <c r="J938" i="10" s="1"/>
  <c r="U498" i="11"/>
  <c r="V498" i="11" s="1"/>
  <c r="J499" i="10" s="1"/>
  <c r="U1050" i="11"/>
  <c r="V1050" i="11" s="1"/>
  <c r="J1051" i="10" s="1"/>
  <c r="U326" i="11"/>
  <c r="V326" i="11" s="1"/>
  <c r="J327" i="10" s="1"/>
  <c r="U805" i="11"/>
  <c r="V805" i="11" s="1"/>
  <c r="J806" i="10" s="1"/>
  <c r="U104" i="11"/>
  <c r="V104" i="11" s="1"/>
  <c r="J105" i="10" s="1"/>
  <c r="U846" i="11"/>
  <c r="V846" i="11" s="1"/>
  <c r="J847" i="10" s="1"/>
  <c r="U1864" i="11"/>
  <c r="V1864" i="11" s="1"/>
  <c r="J1865" i="10" s="1"/>
  <c r="U1958" i="11"/>
  <c r="V1958" i="11" s="1"/>
  <c r="J1959" i="10" s="1"/>
  <c r="U656" i="11"/>
  <c r="V656" i="11" s="1"/>
  <c r="J657" i="10" s="1"/>
  <c r="U718" i="11"/>
  <c r="V718" i="11" s="1"/>
  <c r="J719" i="10" s="1"/>
  <c r="U1402" i="11"/>
  <c r="V1402" i="11" s="1"/>
  <c r="J1403" i="10" s="1"/>
  <c r="U1385" i="11"/>
  <c r="V1385" i="11" s="1"/>
  <c r="J1386" i="10" s="1"/>
  <c r="U749" i="11"/>
  <c r="V749" i="11" s="1"/>
  <c r="J750" i="10" s="1"/>
  <c r="U974" i="11"/>
  <c r="V974" i="11" s="1"/>
  <c r="J975" i="10" s="1"/>
  <c r="U1455" i="11"/>
  <c r="V1455" i="11" s="1"/>
  <c r="J1456" i="10" s="1"/>
  <c r="U747" i="11"/>
  <c r="V747" i="11" s="1"/>
  <c r="J748" i="10" s="1"/>
  <c r="U1237" i="11"/>
  <c r="V1237" i="11" s="1"/>
  <c r="J1238" i="10" s="1"/>
  <c r="U241" i="11"/>
  <c r="V241" i="11" s="1"/>
  <c r="J242" i="10" s="1"/>
  <c r="U1036" i="11"/>
  <c r="V1036" i="11" s="1"/>
  <c r="J1037" i="10" s="1"/>
  <c r="U1284" i="11"/>
  <c r="V1284" i="11" s="1"/>
  <c r="J1285" i="10" s="1"/>
  <c r="U1032" i="11"/>
  <c r="V1032" i="11" s="1"/>
  <c r="J1033" i="10" s="1"/>
  <c r="U220" i="11"/>
  <c r="V220" i="11" s="1"/>
  <c r="J221" i="10" s="1"/>
  <c r="U1937" i="11"/>
  <c r="V1937" i="11" s="1"/>
  <c r="J1938" i="10" s="1"/>
  <c r="U1418" i="11"/>
  <c r="V1418" i="11" s="1"/>
  <c r="J1419" i="10" s="1"/>
  <c r="U1428" i="11"/>
  <c r="V1428" i="11" s="1"/>
  <c r="J1429" i="10" s="1"/>
  <c r="U260" i="11"/>
  <c r="V260" i="11" s="1"/>
  <c r="J261" i="10" s="1"/>
  <c r="U1730" i="11"/>
  <c r="V1730" i="11" s="1"/>
  <c r="J1731" i="10" s="1"/>
  <c r="U530" i="11"/>
  <c r="V530" i="11" s="1"/>
  <c r="J531" i="10" s="1"/>
  <c r="U1253" i="11"/>
  <c r="V1253" i="11" s="1"/>
  <c r="J1254" i="10" s="1"/>
  <c r="U868" i="11"/>
  <c r="V868" i="11" s="1"/>
  <c r="J869" i="10" s="1"/>
  <c r="U1270" i="11"/>
  <c r="V1270" i="11" s="1"/>
  <c r="J1271" i="10" s="1"/>
  <c r="U1330" i="11"/>
  <c r="V1330" i="11" s="1"/>
  <c r="J1331" i="10" s="1"/>
  <c r="U1596" i="11"/>
  <c r="V1596" i="11" s="1"/>
  <c r="J1597" i="10" s="1"/>
  <c r="U858" i="11"/>
  <c r="V858" i="11" s="1"/>
  <c r="J859" i="10" s="1"/>
  <c r="U203" i="11"/>
  <c r="V203" i="11" s="1"/>
  <c r="J204" i="10" s="1"/>
  <c r="U800" i="11"/>
  <c r="V800" i="11" s="1"/>
  <c r="J801" i="10" s="1"/>
  <c r="U392" i="11"/>
  <c r="V392" i="11" s="1"/>
  <c r="J393" i="10" s="1"/>
  <c r="U172" i="11"/>
  <c r="V172" i="11" s="1"/>
  <c r="J173" i="10" s="1"/>
  <c r="U1106" i="11"/>
  <c r="V1106" i="11" s="1"/>
  <c r="J1107" i="10" s="1"/>
  <c r="U693" i="11"/>
  <c r="V693" i="11" s="1"/>
  <c r="J694" i="10" s="1"/>
  <c r="U2002" i="11"/>
  <c r="V2002" i="11" s="1"/>
  <c r="J2003" i="10" s="1"/>
  <c r="U754" i="11"/>
  <c r="V754" i="11" s="1"/>
  <c r="J755" i="10" s="1"/>
  <c r="U1951" i="11"/>
  <c r="V1951" i="11" s="1"/>
  <c r="J1952" i="10" s="1"/>
  <c r="U1594" i="11"/>
  <c r="V1594" i="11" s="1"/>
  <c r="J1595" i="10" s="1"/>
  <c r="U1288" i="11"/>
  <c r="V1288" i="11" s="1"/>
  <c r="J1289" i="10" s="1"/>
  <c r="U1258" i="11"/>
  <c r="V1258" i="11" s="1"/>
  <c r="J1259" i="10" s="1"/>
  <c r="U1445" i="11"/>
  <c r="V1445" i="11" s="1"/>
  <c r="J1446" i="10" s="1"/>
  <c r="U1064" i="11"/>
  <c r="V1064" i="11" s="1"/>
  <c r="J1065" i="10" s="1"/>
  <c r="U261" i="11"/>
  <c r="V261" i="11" s="1"/>
  <c r="J262" i="10" s="1"/>
  <c r="U1930" i="11"/>
  <c r="V1930" i="11" s="1"/>
  <c r="J1931" i="10" s="1"/>
  <c r="U1397" i="11"/>
  <c r="V1397" i="11" s="1"/>
  <c r="J1398" i="10" s="1"/>
  <c r="U1531" i="11"/>
  <c r="V1531" i="11" s="1"/>
  <c r="J1532" i="10" s="1"/>
  <c r="U1199" i="11"/>
  <c r="V1199" i="11" s="1"/>
  <c r="J1200" i="10" s="1"/>
  <c r="U503" i="11"/>
  <c r="V503" i="11" s="1"/>
  <c r="J504" i="10" s="1"/>
  <c r="U1392" i="11"/>
  <c r="V1392" i="11" s="1"/>
  <c r="J1393" i="10" s="1"/>
  <c r="U977" i="11"/>
  <c r="V977" i="11" s="1"/>
  <c r="J978" i="10" s="1"/>
  <c r="U1927" i="11"/>
  <c r="V1927" i="11" s="1"/>
  <c r="J1928" i="10" s="1"/>
  <c r="U69" i="11"/>
  <c r="V69" i="11" s="1"/>
  <c r="J70" i="10" s="1"/>
  <c r="U1308" i="11"/>
  <c r="V1308" i="11" s="1"/>
  <c r="J1309" i="10" s="1"/>
  <c r="U1412" i="11"/>
  <c r="V1412" i="11" s="1"/>
  <c r="J1413" i="10" s="1"/>
  <c r="U112" i="11"/>
  <c r="V112" i="11" s="1"/>
  <c r="J113" i="10" s="1"/>
  <c r="U1961" i="11"/>
  <c r="V1961" i="11" s="1"/>
  <c r="J1962" i="10" s="1"/>
  <c r="U1143" i="11"/>
  <c r="V1143" i="11" s="1"/>
  <c r="J1144" i="10" s="1"/>
  <c r="U696" i="11"/>
  <c r="V696" i="11" s="1"/>
  <c r="J697" i="10" s="1"/>
  <c r="U700" i="11"/>
  <c r="V700" i="11" s="1"/>
  <c r="J701" i="10" s="1"/>
  <c r="U1703" i="11"/>
  <c r="V1703" i="11" s="1"/>
  <c r="J1704" i="10" s="1"/>
  <c r="U1530" i="11"/>
  <c r="V1530" i="11" s="1"/>
  <c r="J1531" i="10" s="1"/>
  <c r="U1076" i="11"/>
  <c r="V1076" i="11" s="1"/>
  <c r="J1077" i="10" s="1"/>
  <c r="U1758" i="11"/>
  <c r="V1758" i="11" s="1"/>
  <c r="J1759" i="10" s="1"/>
  <c r="U508" i="11"/>
  <c r="V508" i="11" s="1"/>
  <c r="J509" i="10" s="1"/>
  <c r="U415" i="11"/>
  <c r="V415" i="11" s="1"/>
  <c r="J416" i="10" s="1"/>
  <c r="U1501" i="11"/>
  <c r="V1501" i="11" s="1"/>
  <c r="J1502" i="10" s="1"/>
  <c r="U22" i="11"/>
  <c r="V22" i="11" s="1"/>
  <c r="J23" i="10" s="1"/>
  <c r="U1589" i="11"/>
  <c r="V1589" i="11" s="1"/>
  <c r="J1590" i="10" s="1"/>
  <c r="U16" i="11"/>
  <c r="D18" i="8"/>
  <c r="D17" i="8"/>
  <c r="AO13" i="11" l="1"/>
  <c r="AM3" i="19" s="1"/>
  <c r="Y13" i="11"/>
  <c r="L2016" i="10"/>
  <c r="L2015" i="10"/>
  <c r="L2014" i="10"/>
  <c r="L2013" i="10"/>
  <c r="L2012" i="10"/>
  <c r="L2011" i="10"/>
  <c r="L2010" i="10"/>
  <c r="L2009" i="10"/>
  <c r="L2008" i="10"/>
  <c r="L2007" i="10"/>
  <c r="L2006" i="10"/>
  <c r="L2005" i="10"/>
  <c r="L2004" i="10"/>
  <c r="L2003" i="10"/>
  <c r="L2002" i="10"/>
  <c r="L2001" i="10"/>
  <c r="L2000" i="10"/>
  <c r="L1999" i="10"/>
  <c r="L1998" i="10"/>
  <c r="L1997" i="10"/>
  <c r="L1996" i="10"/>
  <c r="L1995" i="10"/>
  <c r="L1994" i="10"/>
  <c r="L1993" i="10"/>
  <c r="L1992" i="10"/>
  <c r="L1991" i="10"/>
  <c r="L1990" i="10"/>
  <c r="L1989" i="10"/>
  <c r="L1988" i="10"/>
  <c r="L1987" i="10"/>
  <c r="L1986" i="10"/>
  <c r="L1985" i="10"/>
  <c r="L1984" i="10"/>
  <c r="L1983" i="10"/>
  <c r="L1982" i="10"/>
  <c r="L1981" i="10"/>
  <c r="L1980" i="10"/>
  <c r="L1979" i="10"/>
  <c r="L1978" i="10"/>
  <c r="L1977" i="10"/>
  <c r="L1976" i="10"/>
  <c r="L1975" i="10"/>
  <c r="L1974" i="10"/>
  <c r="L1973" i="10"/>
  <c r="L1972" i="10"/>
  <c r="L1971" i="10"/>
  <c r="L1970" i="10"/>
  <c r="L1969" i="10"/>
  <c r="L1968" i="10"/>
  <c r="L1967" i="10"/>
  <c r="L1966" i="10"/>
  <c r="L1965" i="10"/>
  <c r="L1964" i="10"/>
  <c r="L1963" i="10"/>
  <c r="L1962" i="10"/>
  <c r="L1961" i="10"/>
  <c r="L1960" i="10"/>
  <c r="L1959" i="10"/>
  <c r="L1958" i="10"/>
  <c r="L1957" i="10"/>
  <c r="L1956" i="10"/>
  <c r="L1955" i="10"/>
  <c r="L1954" i="10"/>
  <c r="L1953" i="10"/>
  <c r="L1952" i="10"/>
  <c r="L1951" i="10"/>
  <c r="L1950" i="10"/>
  <c r="L1949" i="10"/>
  <c r="L1948" i="10"/>
  <c r="L1947" i="10"/>
  <c r="L1946" i="10"/>
  <c r="L1945" i="10"/>
  <c r="L1944" i="10"/>
  <c r="L1943" i="10"/>
  <c r="L1942" i="10"/>
  <c r="L1941" i="10"/>
  <c r="L1940" i="10"/>
  <c r="L1939" i="10"/>
  <c r="L1938" i="10"/>
  <c r="L1937" i="10"/>
  <c r="L1936" i="10"/>
  <c r="L1935" i="10"/>
  <c r="L1934" i="10"/>
  <c r="L1933" i="10"/>
  <c r="L1932" i="10"/>
  <c r="L1931" i="10"/>
  <c r="L1930" i="10"/>
  <c r="L1929" i="10"/>
  <c r="L1928" i="10"/>
  <c r="L1927" i="10"/>
  <c r="L1926" i="10"/>
  <c r="L1925" i="10"/>
  <c r="L1924" i="10"/>
  <c r="L1923" i="10"/>
  <c r="L1922" i="10"/>
  <c r="L1921" i="10"/>
  <c r="L1920" i="10"/>
  <c r="L1919" i="10"/>
  <c r="L1918" i="10"/>
  <c r="L1917" i="10"/>
  <c r="L1916" i="10"/>
  <c r="L1915" i="10"/>
  <c r="L1914" i="10"/>
  <c r="L1913" i="10"/>
  <c r="L1912" i="10"/>
  <c r="L1911" i="10"/>
  <c r="L1910" i="10"/>
  <c r="L1909" i="10"/>
  <c r="L1908" i="10"/>
  <c r="L1907" i="10"/>
  <c r="L1906" i="10"/>
  <c r="L1905" i="10"/>
  <c r="L1904" i="10"/>
  <c r="L1903" i="10"/>
  <c r="L1902" i="10"/>
  <c r="L1901" i="10"/>
  <c r="L1900" i="10"/>
  <c r="L1899" i="10"/>
  <c r="L1898" i="10"/>
  <c r="L1897" i="10"/>
  <c r="L1896" i="10"/>
  <c r="L1895" i="10"/>
  <c r="L1894" i="10"/>
  <c r="L1893" i="10"/>
  <c r="L1892" i="10"/>
  <c r="L1891" i="10"/>
  <c r="L1890" i="10"/>
  <c r="L1889" i="10"/>
  <c r="L1888" i="10"/>
  <c r="L1887" i="10"/>
  <c r="L1886" i="10"/>
  <c r="L1885" i="10"/>
  <c r="L1884" i="10"/>
  <c r="L1883" i="10"/>
  <c r="L1882" i="10"/>
  <c r="L1881" i="10"/>
  <c r="L1880" i="10"/>
  <c r="L1879" i="10"/>
  <c r="L1878" i="10"/>
  <c r="L1877" i="10"/>
  <c r="L1876" i="10"/>
  <c r="L1875" i="10"/>
  <c r="L1874" i="10"/>
  <c r="L1873" i="10"/>
  <c r="L1872" i="10"/>
  <c r="L1871" i="10"/>
  <c r="L1870" i="10"/>
  <c r="L1869" i="10"/>
  <c r="L1868" i="10"/>
  <c r="L1867" i="10"/>
  <c r="L1866" i="10"/>
  <c r="L1865" i="10"/>
  <c r="L1864" i="10"/>
  <c r="L1863" i="10"/>
  <c r="L1862" i="10"/>
  <c r="L1861" i="10"/>
  <c r="L1860" i="10"/>
  <c r="L1859" i="10"/>
  <c r="L1858" i="10"/>
  <c r="L1857" i="10"/>
  <c r="L1856" i="10"/>
  <c r="L1855" i="10"/>
  <c r="L1854" i="10"/>
  <c r="L1853" i="10"/>
  <c r="L1852" i="10"/>
  <c r="L1851" i="10"/>
  <c r="L1850" i="10"/>
  <c r="L1849" i="10"/>
  <c r="L1848" i="10"/>
  <c r="L1847" i="10"/>
  <c r="L1846" i="10"/>
  <c r="L1845" i="10"/>
  <c r="L1844" i="10"/>
  <c r="L1843" i="10"/>
  <c r="L1842" i="10"/>
  <c r="L1841" i="10"/>
  <c r="L1840" i="10"/>
  <c r="L1839" i="10"/>
  <c r="L1838" i="10"/>
  <c r="L1830" i="10"/>
  <c r="L1822" i="10"/>
  <c r="L1814" i="10"/>
  <c r="L1806" i="10"/>
  <c r="L1798" i="10"/>
  <c r="L1790" i="10"/>
  <c r="L1782" i="10"/>
  <c r="L1774" i="10"/>
  <c r="L1837" i="10"/>
  <c r="L1829" i="10"/>
  <c r="L1821" i="10"/>
  <c r="L1813" i="10"/>
  <c r="L1805" i="10"/>
  <c r="L1797" i="10"/>
  <c r="L1789" i="10"/>
  <c r="L1781" i="10"/>
  <c r="L1773" i="10"/>
  <c r="L1770" i="10"/>
  <c r="L1766" i="10"/>
  <c r="L1765" i="10"/>
  <c r="L1764" i="10"/>
  <c r="L1763" i="10"/>
  <c r="L1762" i="10"/>
  <c r="L1761" i="10"/>
  <c r="L1760" i="10"/>
  <c r="L1759" i="10"/>
  <c r="L1758" i="10"/>
  <c r="L1757" i="10"/>
  <c r="L1756" i="10"/>
  <c r="L1755" i="10"/>
  <c r="L1754" i="10"/>
  <c r="L1753" i="10"/>
  <c r="L1752" i="10"/>
  <c r="L1751" i="10"/>
  <c r="L1750" i="10"/>
  <c r="L1749" i="10"/>
  <c r="L1748" i="10"/>
  <c r="L1747" i="10"/>
  <c r="L1746" i="10"/>
  <c r="L1745" i="10"/>
  <c r="L1744" i="10"/>
  <c r="L1743" i="10"/>
  <c r="L1742" i="10"/>
  <c r="L1741" i="10"/>
  <c r="L1740" i="10"/>
  <c r="L1739" i="10"/>
  <c r="L1738" i="10"/>
  <c r="L1737" i="10"/>
  <c r="L1736" i="10"/>
  <c r="L1735" i="10"/>
  <c r="L1734" i="10"/>
  <c r="L1733" i="10"/>
  <c r="L1732" i="10"/>
  <c r="L1731" i="10"/>
  <c r="L1730" i="10"/>
  <c r="L1729" i="10"/>
  <c r="L1728" i="10"/>
  <c r="L1727" i="10"/>
  <c r="L1726" i="10"/>
  <c r="L1725" i="10"/>
  <c r="L1724" i="10"/>
  <c r="L1723" i="10"/>
  <c r="L1722" i="10"/>
  <c r="L1721" i="10"/>
  <c r="L1720" i="10"/>
  <c r="L1719" i="10"/>
  <c r="L1718" i="10"/>
  <c r="L1717" i="10"/>
  <c r="L1716" i="10"/>
  <c r="L1715" i="10"/>
  <c r="L1714" i="10"/>
  <c r="L1713" i="10"/>
  <c r="L1712" i="10"/>
  <c r="L1711" i="10"/>
  <c r="L1710" i="10"/>
  <c r="L1709" i="10"/>
  <c r="L1708" i="10"/>
  <c r="L1707" i="10"/>
  <c r="L1706" i="10"/>
  <c r="L1705" i="10"/>
  <c r="L1704" i="10"/>
  <c r="L1703" i="10"/>
  <c r="L1702" i="10"/>
  <c r="L1701" i="10"/>
  <c r="L1700" i="10"/>
  <c r="L1699" i="10"/>
  <c r="L1698" i="10"/>
  <c r="L1697" i="10"/>
  <c r="L1696" i="10"/>
  <c r="L1695" i="10"/>
  <c r="L1694" i="10"/>
  <c r="L1693" i="10"/>
  <c r="L1692" i="10"/>
  <c r="L1691" i="10"/>
  <c r="L1690" i="10"/>
  <c r="L1689" i="10"/>
  <c r="L1688" i="10"/>
  <c r="L1687" i="10"/>
  <c r="L1686" i="10"/>
  <c r="L1685" i="10"/>
  <c r="L1684" i="10"/>
  <c r="L1683" i="10"/>
  <c r="L1682" i="10"/>
  <c r="L1681" i="10"/>
  <c r="L1680" i="10"/>
  <c r="L1679" i="10"/>
  <c r="L1678" i="10"/>
  <c r="L1677" i="10"/>
  <c r="L1676" i="10"/>
  <c r="L1675" i="10"/>
  <c r="L1674" i="10"/>
  <c r="L1673" i="10"/>
  <c r="L1672" i="10"/>
  <c r="L1671" i="10"/>
  <c r="L1670" i="10"/>
  <c r="L1669" i="10"/>
  <c r="L1668" i="10"/>
  <c r="L1667" i="10"/>
  <c r="L1666" i="10"/>
  <c r="L1665" i="10"/>
  <c r="L1664" i="10"/>
  <c r="L1663" i="10"/>
  <c r="L1662" i="10"/>
  <c r="L1661" i="10"/>
  <c r="L1660" i="10"/>
  <c r="L1659" i="10"/>
  <c r="L1658" i="10"/>
  <c r="L1657" i="10"/>
  <c r="L1656" i="10"/>
  <c r="L1655" i="10"/>
  <c r="L1654" i="10"/>
  <c r="L1653" i="10"/>
  <c r="L1652" i="10"/>
  <c r="L1651" i="10"/>
  <c r="L1650" i="10"/>
  <c r="L1649" i="10"/>
  <c r="L1648" i="10"/>
  <c r="L1647" i="10"/>
  <c r="L1646" i="10"/>
  <c r="L1645" i="10"/>
  <c r="L1836" i="10"/>
  <c r="L1828" i="10"/>
  <c r="L1820" i="10"/>
  <c r="L1812" i="10"/>
  <c r="L1804" i="10"/>
  <c r="L1796" i="10"/>
  <c r="L1788" i="10"/>
  <c r="L1780" i="10"/>
  <c r="L1767" i="10"/>
  <c r="L1835" i="10"/>
  <c r="L1827" i="10"/>
  <c r="L1819" i="10"/>
  <c r="L1811" i="10"/>
  <c r="L1803" i="10"/>
  <c r="L1795" i="10"/>
  <c r="L1787" i="10"/>
  <c r="L1779" i="10"/>
  <c r="L1772" i="10"/>
  <c r="L1834" i="10"/>
  <c r="L1826" i="10"/>
  <c r="L1818" i="10"/>
  <c r="L1810" i="10"/>
  <c r="L1802" i="10"/>
  <c r="L1794" i="10"/>
  <c r="L1786" i="10"/>
  <c r="L1778" i="10"/>
  <c r="L1768" i="10"/>
  <c r="L1833" i="10"/>
  <c r="L1825" i="10"/>
  <c r="L1817" i="10"/>
  <c r="L1809" i="10"/>
  <c r="L1801" i="10"/>
  <c r="L1793" i="10"/>
  <c r="L1785" i="10"/>
  <c r="L1777" i="10"/>
  <c r="L1832" i="10"/>
  <c r="L1824" i="10"/>
  <c r="L1816" i="10"/>
  <c r="L1808" i="10"/>
  <c r="L1800" i="10"/>
  <c r="L1792" i="10"/>
  <c r="L1784" i="10"/>
  <c r="L1776" i="10"/>
  <c r="L1771" i="10"/>
  <c r="L1769" i="10"/>
  <c r="L1823" i="10"/>
  <c r="L1630" i="10"/>
  <c r="L1622" i="10"/>
  <c r="L1614" i="10"/>
  <c r="L1815" i="10"/>
  <c r="L1642" i="10"/>
  <c r="L1638" i="10"/>
  <c r="L1635" i="10"/>
  <c r="L1627" i="10"/>
  <c r="L1619" i="10"/>
  <c r="L1807" i="10"/>
  <c r="L1632" i="10"/>
  <c r="L1624" i="10"/>
  <c r="L1616" i="10"/>
  <c r="L1611" i="10"/>
  <c r="L1610" i="10"/>
  <c r="L1609" i="10"/>
  <c r="L1608" i="10"/>
  <c r="L1607" i="10"/>
  <c r="L1606" i="10"/>
  <c r="L1605" i="10"/>
  <c r="L1604" i="10"/>
  <c r="L1603" i="10"/>
  <c r="L1602" i="10"/>
  <c r="L1601" i="10"/>
  <c r="L1600" i="10"/>
  <c r="L1599" i="10"/>
  <c r="L1598" i="10"/>
  <c r="L1597" i="10"/>
  <c r="L1596" i="10"/>
  <c r="L1595" i="10"/>
  <c r="L1594" i="10"/>
  <c r="L1593" i="10"/>
  <c r="L1592" i="10"/>
  <c r="L1591" i="10"/>
  <c r="L1590" i="10"/>
  <c r="L1589" i="10"/>
  <c r="L1588" i="10"/>
  <c r="L1587" i="10"/>
  <c r="L1586" i="10"/>
  <c r="L1585" i="10"/>
  <c r="L1584" i="10"/>
  <c r="L1583" i="10"/>
  <c r="L1582" i="10"/>
  <c r="L1581" i="10"/>
  <c r="L1580" i="10"/>
  <c r="L1579" i="10"/>
  <c r="L1578" i="10"/>
  <c r="L1577" i="10"/>
  <c r="L1576" i="10"/>
  <c r="L1575" i="10"/>
  <c r="L1574" i="10"/>
  <c r="L1573" i="10"/>
  <c r="L1572" i="10"/>
  <c r="L1571" i="10"/>
  <c r="L1570" i="10"/>
  <c r="L1569" i="10"/>
  <c r="L1568" i="10"/>
  <c r="L1567" i="10"/>
  <c r="L1566" i="10"/>
  <c r="L1565" i="10"/>
  <c r="L1564" i="10"/>
  <c r="L1563" i="10"/>
  <c r="L1562" i="10"/>
  <c r="L1561" i="10"/>
  <c r="L1560" i="10"/>
  <c r="L1559" i="10"/>
  <c r="L1558" i="10"/>
  <c r="L1557" i="10"/>
  <c r="L1556" i="10"/>
  <c r="L1555" i="10"/>
  <c r="L1554" i="10"/>
  <c r="L1553" i="10"/>
  <c r="L1552" i="10"/>
  <c r="L1551" i="10"/>
  <c r="L1550" i="10"/>
  <c r="L1549" i="10"/>
  <c r="L1548" i="10"/>
  <c r="L1547" i="10"/>
  <c r="L1546" i="10"/>
  <c r="L1545" i="10"/>
  <c r="L1544" i="10"/>
  <c r="L1543" i="10"/>
  <c r="L1542" i="10"/>
  <c r="L1541" i="10"/>
  <c r="L1540" i="10"/>
  <c r="L1539" i="10"/>
  <c r="L1538" i="10"/>
  <c r="L1537" i="10"/>
  <c r="L1536" i="10"/>
  <c r="L1535" i="10"/>
  <c r="L1534" i="10"/>
  <c r="L1533" i="10"/>
  <c r="L1532" i="10"/>
  <c r="L1531" i="10"/>
  <c r="L1530" i="10"/>
  <c r="L1529" i="10"/>
  <c r="L1528" i="10"/>
  <c r="L1527" i="10"/>
  <c r="L1526" i="10"/>
  <c r="L1525" i="10"/>
  <c r="L1524" i="10"/>
  <c r="L1523" i="10"/>
  <c r="L1522" i="10"/>
  <c r="L1521" i="10"/>
  <c r="L1520" i="10"/>
  <c r="L1519" i="10"/>
  <c r="L1518" i="10"/>
  <c r="L1517" i="10"/>
  <c r="L1516" i="10"/>
  <c r="L1515" i="10"/>
  <c r="L1514" i="10"/>
  <c r="L1513" i="10"/>
  <c r="L1512" i="10"/>
  <c r="L1511" i="10"/>
  <c r="L1510" i="10"/>
  <c r="L1509" i="10"/>
  <c r="L1508" i="10"/>
  <c r="L1507" i="10"/>
  <c r="L1506" i="10"/>
  <c r="L1505" i="10"/>
  <c r="L1504" i="10"/>
  <c r="L1503" i="10"/>
  <c r="L1502" i="10"/>
  <c r="L1501" i="10"/>
  <c r="L1500" i="10"/>
  <c r="L1499" i="10"/>
  <c r="L1498" i="10"/>
  <c r="L1497" i="10"/>
  <c r="L1496" i="10"/>
  <c r="L1495" i="10"/>
  <c r="L1494" i="10"/>
  <c r="L1493" i="10"/>
  <c r="L1492" i="10"/>
  <c r="L1491" i="10"/>
  <c r="L1490" i="10"/>
  <c r="L1489" i="10"/>
  <c r="L1488" i="10"/>
  <c r="L1487" i="10"/>
  <c r="L1486" i="10"/>
  <c r="L1485" i="10"/>
  <c r="L1484" i="10"/>
  <c r="L1483" i="10"/>
  <c r="L1482" i="10"/>
  <c r="L1481" i="10"/>
  <c r="L1480" i="10"/>
  <c r="L1479" i="10"/>
  <c r="L1478" i="10"/>
  <c r="L1477" i="10"/>
  <c r="L1476" i="10"/>
  <c r="L1475" i="10"/>
  <c r="L1799" i="10"/>
  <c r="L1641" i="10"/>
  <c r="L1637" i="10"/>
  <c r="L1629" i="10"/>
  <c r="L1621" i="10"/>
  <c r="L1613" i="10"/>
  <c r="L1791" i="10"/>
  <c r="L1634" i="10"/>
  <c r="L1626" i="10"/>
  <c r="L1618" i="10"/>
  <c r="L1783" i="10"/>
  <c r="L1644" i="10"/>
  <c r="L1640" i="10"/>
  <c r="L1631" i="10"/>
  <c r="L1623" i="10"/>
  <c r="L1615" i="10"/>
  <c r="L1775" i="10"/>
  <c r="L1636" i="10"/>
  <c r="L1628" i="10"/>
  <c r="L1620" i="10"/>
  <c r="L1612" i="10"/>
  <c r="L1633" i="10"/>
  <c r="L1471" i="10"/>
  <c r="L1464" i="10"/>
  <c r="L1465" i="10"/>
  <c r="L1472" i="10"/>
  <c r="L1466" i="10"/>
  <c r="L1625" i="10"/>
  <c r="L1467" i="10"/>
  <c r="L1831" i="10"/>
  <c r="L1473" i="10"/>
  <c r="L1468" i="10"/>
  <c r="L1460" i="10"/>
  <c r="L1459" i="10"/>
  <c r="L1458" i="10"/>
  <c r="L1457" i="10"/>
  <c r="L1456" i="10"/>
  <c r="L1455" i="10"/>
  <c r="L1454" i="10"/>
  <c r="L1453" i="10"/>
  <c r="L1452" i="10"/>
  <c r="L1451" i="10"/>
  <c r="L1450" i="10"/>
  <c r="L1449" i="10"/>
  <c r="L1448" i="10"/>
  <c r="L1447" i="10"/>
  <c r="L1446" i="10"/>
  <c r="L1445" i="10"/>
  <c r="L1444" i="10"/>
  <c r="L1443" i="10"/>
  <c r="L1442" i="10"/>
  <c r="L1441" i="10"/>
  <c r="L1440" i="10"/>
  <c r="L1439" i="10"/>
  <c r="L1438" i="10"/>
  <c r="L1437" i="10"/>
  <c r="L1436" i="10"/>
  <c r="L1435" i="10"/>
  <c r="L1434" i="10"/>
  <c r="L1433" i="10"/>
  <c r="L1432" i="10"/>
  <c r="L1431" i="10"/>
  <c r="L1430" i="10"/>
  <c r="L1429" i="10"/>
  <c r="L1428" i="10"/>
  <c r="L1427" i="10"/>
  <c r="L1426" i="10"/>
  <c r="L1425" i="10"/>
  <c r="L1424" i="10"/>
  <c r="L1423" i="10"/>
  <c r="L1422" i="10"/>
  <c r="L1421" i="10"/>
  <c r="L1420" i="10"/>
  <c r="L1419" i="10"/>
  <c r="L1418" i="10"/>
  <c r="L1417" i="10"/>
  <c r="L1416" i="10"/>
  <c r="L1415" i="10"/>
  <c r="L1414" i="10"/>
  <c r="L1413" i="10"/>
  <c r="L1412" i="10"/>
  <c r="L1411" i="10"/>
  <c r="L1410" i="10"/>
  <c r="L1409" i="10"/>
  <c r="L1408" i="10"/>
  <c r="L1407" i="10"/>
  <c r="L1406" i="10"/>
  <c r="L1405" i="10"/>
  <c r="L1404" i="10"/>
  <c r="L1403" i="10"/>
  <c r="L1402" i="10"/>
  <c r="L1401" i="10"/>
  <c r="L1400" i="10"/>
  <c r="L1399" i="10"/>
  <c r="L1398" i="10"/>
  <c r="L1397" i="10"/>
  <c r="L1396" i="10"/>
  <c r="L1395" i="10"/>
  <c r="L1394" i="10"/>
  <c r="L1393" i="10"/>
  <c r="L1392" i="10"/>
  <c r="L1391" i="10"/>
  <c r="L1390" i="10"/>
  <c r="L1389" i="10"/>
  <c r="L1388" i="10"/>
  <c r="L1387" i="10"/>
  <c r="L1386" i="10"/>
  <c r="L1385" i="10"/>
  <c r="L1384" i="10"/>
  <c r="L1383" i="10"/>
  <c r="L1382" i="10"/>
  <c r="L1381" i="10"/>
  <c r="L1380" i="10"/>
  <c r="L1379" i="10"/>
  <c r="L1378" i="10"/>
  <c r="L1377" i="10"/>
  <c r="L1376" i="10"/>
  <c r="L1375" i="10"/>
  <c r="L1374" i="10"/>
  <c r="L1373" i="10"/>
  <c r="L1372" i="10"/>
  <c r="L1371" i="10"/>
  <c r="L1370" i="10"/>
  <c r="L1369" i="10"/>
  <c r="L1368" i="10"/>
  <c r="L1367" i="10"/>
  <c r="L1366" i="10"/>
  <c r="L1365" i="10"/>
  <c r="L1364" i="10"/>
  <c r="L1363" i="10"/>
  <c r="L1362" i="10"/>
  <c r="L1361" i="10"/>
  <c r="L1360" i="10"/>
  <c r="L1359" i="10"/>
  <c r="L1358" i="10"/>
  <c r="L1357" i="10"/>
  <c r="L1356" i="10"/>
  <c r="L1355" i="10"/>
  <c r="L1354" i="10"/>
  <c r="L1353" i="10"/>
  <c r="L1352" i="10"/>
  <c r="L1351" i="10"/>
  <c r="L1350" i="10"/>
  <c r="L1349" i="10"/>
  <c r="L1348" i="10"/>
  <c r="L1347" i="10"/>
  <c r="L1346" i="10"/>
  <c r="L1345" i="10"/>
  <c r="L1344" i="10"/>
  <c r="L1343" i="10"/>
  <c r="L1342" i="10"/>
  <c r="L1341" i="10"/>
  <c r="L1340" i="10"/>
  <c r="L1339" i="10"/>
  <c r="L1338" i="10"/>
  <c r="L1337" i="10"/>
  <c r="L1336" i="10"/>
  <c r="L1335" i="10"/>
  <c r="L1334" i="10"/>
  <c r="L1333" i="10"/>
  <c r="L1332" i="10"/>
  <c r="L1331" i="10"/>
  <c r="L1330" i="10"/>
  <c r="L1329" i="10"/>
  <c r="L1328" i="10"/>
  <c r="L1327" i="10"/>
  <c r="L1643" i="10"/>
  <c r="L1469" i="10"/>
  <c r="L1461" i="10"/>
  <c r="L1639" i="10"/>
  <c r="L1617" i="10"/>
  <c r="L1470" i="10"/>
  <c r="L1462" i="10"/>
  <c r="L1474" i="10"/>
  <c r="L1326" i="10"/>
  <c r="L1325" i="10"/>
  <c r="L1324" i="10"/>
  <c r="L1323" i="10"/>
  <c r="L1322" i="10"/>
  <c r="L1321" i="10"/>
  <c r="L1320" i="10"/>
  <c r="L1319" i="10"/>
  <c r="L1318" i="10"/>
  <c r="L1317" i="10"/>
  <c r="L1316" i="10"/>
  <c r="L1315" i="10"/>
  <c r="L1314" i="10"/>
  <c r="L1313" i="10"/>
  <c r="L1312" i="10"/>
  <c r="L1311" i="10"/>
  <c r="L1310" i="10"/>
  <c r="L1309" i="10"/>
  <c r="L1308" i="10"/>
  <c r="L1307" i="10"/>
  <c r="L1306" i="10"/>
  <c r="L1305" i="10"/>
  <c r="L1304" i="10"/>
  <c r="L1303" i="10"/>
  <c r="L1302" i="10"/>
  <c r="L1301" i="10"/>
  <c r="L1300" i="10"/>
  <c r="L1299" i="10"/>
  <c r="L1298" i="10"/>
  <c r="L1297" i="10"/>
  <c r="L1296" i="10"/>
  <c r="L1295" i="10"/>
  <c r="L1294" i="10"/>
  <c r="L1293" i="10"/>
  <c r="L1292" i="10"/>
  <c r="L1291" i="10"/>
  <c r="L1290" i="10"/>
  <c r="L1289" i="10"/>
  <c r="L1288" i="10"/>
  <c r="L1287" i="10"/>
  <c r="L1286" i="10"/>
  <c r="L1285" i="10"/>
  <c r="L1284" i="10"/>
  <c r="L1283" i="10"/>
  <c r="L1282" i="10"/>
  <c r="L1281" i="10"/>
  <c r="L1280" i="10"/>
  <c r="L1279" i="10"/>
  <c r="L1278" i="10"/>
  <c r="L1277" i="10"/>
  <c r="L1276" i="10"/>
  <c r="L1275" i="10"/>
  <c r="L1274" i="10"/>
  <c r="L1273" i="10"/>
  <c r="L1272" i="10"/>
  <c r="L1271" i="10"/>
  <c r="L1270" i="10"/>
  <c r="L1269" i="10"/>
  <c r="L1268" i="10"/>
  <c r="L1267" i="10"/>
  <c r="L1266" i="10"/>
  <c r="L1265" i="10"/>
  <c r="L1264" i="10"/>
  <c r="L1263" i="10"/>
  <c r="L1262" i="10"/>
  <c r="L1261" i="10"/>
  <c r="L1260" i="10"/>
  <c r="L1259" i="10"/>
  <c r="L1258" i="10"/>
  <c r="L1257" i="10"/>
  <c r="L1256" i="10"/>
  <c r="L1255" i="10"/>
  <c r="L1254" i="10"/>
  <c r="L1253" i="10"/>
  <c r="L1252" i="10"/>
  <c r="L1251" i="10"/>
  <c r="L1250" i="10"/>
  <c r="L1249" i="10"/>
  <c r="L1248" i="10"/>
  <c r="L1247" i="10"/>
  <c r="L1246" i="10"/>
  <c r="L1245" i="10"/>
  <c r="L1244" i="10"/>
  <c r="L1243" i="10"/>
  <c r="L1242" i="10"/>
  <c r="L1241" i="10"/>
  <c r="L1240" i="10"/>
  <c r="L1239" i="10"/>
  <c r="L1238" i="10"/>
  <c r="L1237" i="10"/>
  <c r="L1236" i="10"/>
  <c r="L1235" i="10"/>
  <c r="L1234" i="10"/>
  <c r="L1233" i="10"/>
  <c r="L1232" i="10"/>
  <c r="L1231" i="10"/>
  <c r="L1230" i="10"/>
  <c r="L1229" i="10"/>
  <c r="L1228" i="10"/>
  <c r="L1227" i="10"/>
  <c r="L1226" i="10"/>
  <c r="L1225" i="10"/>
  <c r="L1224" i="10"/>
  <c r="L1223" i="10"/>
  <c r="L1222" i="10"/>
  <c r="L1221" i="10"/>
  <c r="L1220" i="10"/>
  <c r="L1219" i="10"/>
  <c r="L1218" i="10"/>
  <c r="L1217" i="10"/>
  <c r="L1216" i="10"/>
  <c r="L1215" i="10"/>
  <c r="L1214" i="10"/>
  <c r="L1213" i="10"/>
  <c r="L1212" i="10"/>
  <c r="L1211" i="10"/>
  <c r="L1210" i="10"/>
  <c r="L1209" i="10"/>
  <c r="L1208" i="10"/>
  <c r="L1207" i="10"/>
  <c r="L1206" i="10"/>
  <c r="L1205" i="10"/>
  <c r="L1204" i="10"/>
  <c r="L1203" i="10"/>
  <c r="L1202" i="10"/>
  <c r="L1201" i="10"/>
  <c r="L1200" i="10"/>
  <c r="L1199" i="10"/>
  <c r="L1198" i="10"/>
  <c r="L1197" i="10"/>
  <c r="L1196" i="10"/>
  <c r="L1195" i="10"/>
  <c r="L1194" i="10"/>
  <c r="L1193" i="10"/>
  <c r="L1192" i="10"/>
  <c r="L1191" i="10"/>
  <c r="L1190" i="10"/>
  <c r="L1189" i="10"/>
  <c r="L1188" i="10"/>
  <c r="L1187" i="10"/>
  <c r="L1186" i="10"/>
  <c r="L1185" i="10"/>
  <c r="L1184" i="10"/>
  <c r="L1183" i="10"/>
  <c r="L1182" i="10"/>
  <c r="L1181" i="10"/>
  <c r="L1180" i="10"/>
  <c r="L1463" i="10"/>
  <c r="L1179" i="10"/>
  <c r="L1177" i="10"/>
  <c r="L1174" i="10"/>
  <c r="L1170" i="10"/>
  <c r="L1165" i="10"/>
  <c r="L1164" i="10"/>
  <c r="L1163" i="10"/>
  <c r="L1162" i="10"/>
  <c r="L1161" i="10"/>
  <c r="L1160" i="10"/>
  <c r="L1159" i="10"/>
  <c r="L1158" i="10"/>
  <c r="L1157" i="10"/>
  <c r="L1156" i="10"/>
  <c r="L1155" i="10"/>
  <c r="L1154" i="10"/>
  <c r="L1153" i="10"/>
  <c r="L1152" i="10"/>
  <c r="L1151" i="10"/>
  <c r="L1150" i="10"/>
  <c r="L1149" i="10"/>
  <c r="L1148" i="10"/>
  <c r="L1147" i="10"/>
  <c r="L1146" i="10"/>
  <c r="L1145" i="10"/>
  <c r="L1144" i="10"/>
  <c r="L1143" i="10"/>
  <c r="L1142" i="10"/>
  <c r="L1141" i="10"/>
  <c r="L1140" i="10"/>
  <c r="L1139" i="10"/>
  <c r="L1138" i="10"/>
  <c r="L1137" i="10"/>
  <c r="L1136" i="10"/>
  <c r="L1135" i="10"/>
  <c r="L1134" i="10"/>
  <c r="L1133" i="10"/>
  <c r="L1132" i="10"/>
  <c r="L1131" i="10"/>
  <c r="L1130" i="10"/>
  <c r="L1129" i="10"/>
  <c r="L1128" i="10"/>
  <c r="L1127" i="10"/>
  <c r="L1126" i="10"/>
  <c r="L1125" i="10"/>
  <c r="L1124" i="10"/>
  <c r="L1123" i="10"/>
  <c r="L1122" i="10"/>
  <c r="L1121" i="10"/>
  <c r="L1120" i="10"/>
  <c r="L1119" i="10"/>
  <c r="L1118" i="10"/>
  <c r="L1117" i="10"/>
  <c r="L1116" i="10"/>
  <c r="L1115" i="10"/>
  <c r="L1175" i="10"/>
  <c r="L1171" i="10"/>
  <c r="L1166" i="10"/>
  <c r="L1167" i="10"/>
  <c r="L1178" i="10"/>
  <c r="L1172" i="10"/>
  <c r="L1168" i="10"/>
  <c r="L1176" i="10"/>
  <c r="L1173" i="10"/>
  <c r="L1113" i="10"/>
  <c r="L1105" i="10"/>
  <c r="L1097" i="10"/>
  <c r="L1089" i="10"/>
  <c r="L1081" i="10"/>
  <c r="L1073" i="10"/>
  <c r="L1065" i="10"/>
  <c r="L1057" i="10"/>
  <c r="L1049" i="10"/>
  <c r="L1041" i="10"/>
  <c r="L1033" i="10"/>
  <c r="L1025" i="10"/>
  <c r="L1017" i="10"/>
  <c r="L1009" i="10"/>
  <c r="L1001" i="10"/>
  <c r="L993" i="10"/>
  <c r="L985" i="10"/>
  <c r="L977" i="10"/>
  <c r="L969" i="10"/>
  <c r="L1112" i="10"/>
  <c r="L1104" i="10"/>
  <c r="L1096" i="10"/>
  <c r="L1088" i="10"/>
  <c r="L1080" i="10"/>
  <c r="L1072" i="10"/>
  <c r="L1064" i="10"/>
  <c r="L1056" i="10"/>
  <c r="L1048" i="10"/>
  <c r="L1040" i="10"/>
  <c r="L1032" i="10"/>
  <c r="L1024" i="10"/>
  <c r="L1016" i="10"/>
  <c r="L1008" i="10"/>
  <c r="L1000" i="10"/>
  <c r="L992" i="10"/>
  <c r="L984" i="10"/>
  <c r="L976" i="10"/>
  <c r="L968" i="10"/>
  <c r="L1169" i="10"/>
  <c r="L1111" i="10"/>
  <c r="L1103" i="10"/>
  <c r="L1095" i="10"/>
  <c r="L1087" i="10"/>
  <c r="L1079" i="10"/>
  <c r="L1071" i="10"/>
  <c r="L1063" i="10"/>
  <c r="L1055" i="10"/>
  <c r="L1047" i="10"/>
  <c r="L1039" i="10"/>
  <c r="L1031" i="10"/>
  <c r="L1023" i="10"/>
  <c r="L1015" i="10"/>
  <c r="L1007" i="10"/>
  <c r="L999" i="10"/>
  <c r="L991" i="10"/>
  <c r="L983" i="10"/>
  <c r="L975" i="10"/>
  <c r="L967" i="10"/>
  <c r="L1110" i="10"/>
  <c r="L1102" i="10"/>
  <c r="L1094" i="10"/>
  <c r="L1086" i="10"/>
  <c r="L1078" i="10"/>
  <c r="L1070" i="10"/>
  <c r="L1062" i="10"/>
  <c r="L1054" i="10"/>
  <c r="L1046" i="10"/>
  <c r="L1038" i="10"/>
  <c r="L1030" i="10"/>
  <c r="L1022" i="10"/>
  <c r="L1014" i="10"/>
  <c r="L1006" i="10"/>
  <c r="L998" i="10"/>
  <c r="L990" i="10"/>
  <c r="L982" i="10"/>
  <c r="L974" i="10"/>
  <c r="L966" i="10"/>
  <c r="L1109" i="10"/>
  <c r="L1101" i="10"/>
  <c r="L1093" i="10"/>
  <c r="L1085" i="10"/>
  <c r="L1077" i="10"/>
  <c r="L1069" i="10"/>
  <c r="L1061" i="10"/>
  <c r="L1053" i="10"/>
  <c r="L1045" i="10"/>
  <c r="L1037" i="10"/>
  <c r="L1029" i="10"/>
  <c r="L1021" i="10"/>
  <c r="L1013" i="10"/>
  <c r="L1005" i="10"/>
  <c r="L997" i="10"/>
  <c r="L989" i="10"/>
  <c r="L981" i="10"/>
  <c r="L973" i="10"/>
  <c r="L965" i="10"/>
  <c r="L962" i="10"/>
  <c r="L961" i="10"/>
  <c r="L960" i="10"/>
  <c r="L959" i="10"/>
  <c r="L958" i="10"/>
  <c r="L957" i="10"/>
  <c r="L956" i="10"/>
  <c r="L955" i="10"/>
  <c r="L954" i="10"/>
  <c r="L953" i="10"/>
  <c r="L952" i="10"/>
  <c r="L951" i="10"/>
  <c r="L950" i="10"/>
  <c r="L949" i="10"/>
  <c r="L948" i="10"/>
  <c r="L947" i="10"/>
  <c r="L946" i="10"/>
  <c r="L945" i="10"/>
  <c r="L944" i="10"/>
  <c r="L943" i="10"/>
  <c r="L942" i="10"/>
  <c r="L941" i="10"/>
  <c r="L940" i="10"/>
  <c r="L939" i="10"/>
  <c r="L938" i="10"/>
  <c r="L937" i="10"/>
  <c r="L936" i="10"/>
  <c r="L935" i="10"/>
  <c r="L934" i="10"/>
  <c r="L933" i="10"/>
  <c r="L932" i="10"/>
  <c r="L931" i="10"/>
  <c r="L930" i="10"/>
  <c r="L929" i="10"/>
  <c r="L928" i="10"/>
  <c r="L927" i="10"/>
  <c r="L926" i="10"/>
  <c r="L925" i="10"/>
  <c r="L924" i="10"/>
  <c r="L923" i="10"/>
  <c r="L922" i="10"/>
  <c r="L921" i="10"/>
  <c r="L920" i="10"/>
  <c r="L919" i="10"/>
  <c r="L918" i="10"/>
  <c r="L917" i="10"/>
  <c r="L916" i="10"/>
  <c r="L915" i="10"/>
  <c r="L914" i="10"/>
  <c r="L913" i="10"/>
  <c r="L912" i="10"/>
  <c r="L911" i="10"/>
  <c r="L910" i="10"/>
  <c r="L909" i="10"/>
  <c r="L908" i="10"/>
  <c r="L907" i="10"/>
  <c r="L906" i="10"/>
  <c r="L905" i="10"/>
  <c r="L904" i="10"/>
  <c r="L903" i="10"/>
  <c r="L902" i="10"/>
  <c r="L901" i="10"/>
  <c r="L900" i="10"/>
  <c r="L899" i="10"/>
  <c r="L898" i="10"/>
  <c r="L897" i="10"/>
  <c r="L896" i="10"/>
  <c r="L895" i="10"/>
  <c r="L894" i="10"/>
  <c r="L893" i="10"/>
  <c r="L892" i="10"/>
  <c r="L891" i="10"/>
  <c r="L890" i="10"/>
  <c r="L889" i="10"/>
  <c r="L888" i="10"/>
  <c r="L887" i="10"/>
  <c r="L886" i="10"/>
  <c r="L885" i="10"/>
  <c r="L884" i="10"/>
  <c r="L883" i="10"/>
  <c r="L882" i="10"/>
  <c r="L881" i="10"/>
  <c r="L880" i="10"/>
  <c r="L879" i="10"/>
  <c r="L878" i="10"/>
  <c r="L877" i="10"/>
  <c r="L876" i="10"/>
  <c r="L875" i="10"/>
  <c r="L874" i="10"/>
  <c r="L873" i="10"/>
  <c r="L872" i="10"/>
  <c r="L871" i="10"/>
  <c r="L870" i="10"/>
  <c r="L869" i="10"/>
  <c r="L868" i="10"/>
  <c r="L867" i="10"/>
  <c r="L866" i="10"/>
  <c r="L865" i="10"/>
  <c r="L864" i="10"/>
  <c r="L863" i="10"/>
  <c r="L862" i="10"/>
  <c r="L861" i="10"/>
  <c r="L860" i="10"/>
  <c r="L859" i="10"/>
  <c r="L858" i="10"/>
  <c r="L857" i="10"/>
  <c r="L856" i="10"/>
  <c r="L855" i="10"/>
  <c r="L854" i="10"/>
  <c r="L853" i="10"/>
  <c r="L852" i="10"/>
  <c r="L851" i="10"/>
  <c r="L850" i="10"/>
  <c r="L849" i="10"/>
  <c r="L848" i="10"/>
  <c r="L847" i="10"/>
  <c r="L846" i="10"/>
  <c r="L845" i="10"/>
  <c r="L844" i="10"/>
  <c r="L843" i="10"/>
  <c r="L842" i="10"/>
  <c r="L841" i="10"/>
  <c r="L840" i="10"/>
  <c r="L839" i="10"/>
  <c r="L838" i="10"/>
  <c r="L837" i="10"/>
  <c r="L836" i="10"/>
  <c r="L835" i="10"/>
  <c r="L834" i="10"/>
  <c r="L833" i="10"/>
  <c r="L832" i="10"/>
  <c r="L831" i="10"/>
  <c r="L830" i="10"/>
  <c r="L829" i="10"/>
  <c r="L828" i="10"/>
  <c r="L827" i="10"/>
  <c r="L826" i="10"/>
  <c r="L825" i="10"/>
  <c r="L824" i="10"/>
  <c r="L823" i="10"/>
  <c r="L822" i="10"/>
  <c r="L821" i="10"/>
  <c r="L820" i="10"/>
  <c r="L819" i="10"/>
  <c r="L818" i="10"/>
  <c r="L817" i="10"/>
  <c r="L816" i="10"/>
  <c r="L815" i="10"/>
  <c r="L814" i="10"/>
  <c r="L813" i="10"/>
  <c r="L812" i="10"/>
  <c r="L811" i="10"/>
  <c r="L810" i="10"/>
  <c r="L809" i="10"/>
  <c r="L808" i="10"/>
  <c r="L807" i="10"/>
  <c r="L806" i="10"/>
  <c r="L805" i="10"/>
  <c r="L804" i="10"/>
  <c r="L803" i="10"/>
  <c r="L802" i="10"/>
  <c r="L801" i="10"/>
  <c r="L800" i="10"/>
  <c r="L799" i="10"/>
  <c r="L798" i="10"/>
  <c r="L797" i="10"/>
  <c r="L796" i="10"/>
  <c r="L795" i="10"/>
  <c r="L794" i="10"/>
  <c r="L793" i="10"/>
  <c r="L792" i="10"/>
  <c r="L791" i="10"/>
  <c r="L790" i="10"/>
  <c r="L789" i="10"/>
  <c r="L788" i="10"/>
  <c r="L787" i="10"/>
  <c r="L786" i="10"/>
  <c r="L785" i="10"/>
  <c r="L784" i="10"/>
  <c r="L783" i="10"/>
  <c r="L782" i="10"/>
  <c r="L781" i="10"/>
  <c r="L780" i="10"/>
  <c r="L779" i="10"/>
  <c r="L778" i="10"/>
  <c r="L777" i="10"/>
  <c r="L776" i="10"/>
  <c r="L775" i="10"/>
  <c r="L774" i="10"/>
  <c r="L773" i="10"/>
  <c r="L772" i="10"/>
  <c r="L771" i="10"/>
  <c r="L770" i="10"/>
  <c r="L769" i="10"/>
  <c r="L768" i="10"/>
  <c r="L767" i="10"/>
  <c r="L766" i="10"/>
  <c r="L765" i="10"/>
  <c r="L764" i="10"/>
  <c r="L763" i="10"/>
  <c r="L762" i="10"/>
  <c r="L761" i="10"/>
  <c r="L760" i="10"/>
  <c r="L759" i="10"/>
  <c r="L758" i="10"/>
  <c r="L757" i="10"/>
  <c r="L756" i="10"/>
  <c r="L755" i="10"/>
  <c r="L754" i="10"/>
  <c r="L753" i="10"/>
  <c r="L752" i="10"/>
  <c r="L751" i="10"/>
  <c r="L750" i="10"/>
  <c r="L749" i="10"/>
  <c r="L748" i="10"/>
  <c r="L747" i="10"/>
  <c r="L746" i="10"/>
  <c r="L745" i="10"/>
  <c r="L744" i="10"/>
  <c r="L743" i="10"/>
  <c r="L742" i="10"/>
  <c r="L741" i="10"/>
  <c r="L740" i="10"/>
  <c r="L739" i="10"/>
  <c r="L738" i="10"/>
  <c r="L737" i="10"/>
  <c r="L736" i="10"/>
  <c r="L735" i="10"/>
  <c r="L734" i="10"/>
  <c r="L733" i="10"/>
  <c r="L732" i="10"/>
  <c r="L731" i="10"/>
  <c r="L730" i="10"/>
  <c r="L729" i="10"/>
  <c r="L728" i="10"/>
  <c r="L727" i="10"/>
  <c r="L726" i="10"/>
  <c r="L725" i="10"/>
  <c r="L724" i="10"/>
  <c r="L723" i="10"/>
  <c r="L722" i="10"/>
  <c r="L721" i="10"/>
  <c r="L720" i="10"/>
  <c r="L719" i="10"/>
  <c r="L718" i="10"/>
  <c r="L717" i="10"/>
  <c r="L716" i="10"/>
  <c r="L715" i="10"/>
  <c r="L714" i="10"/>
  <c r="L713" i="10"/>
  <c r="L712" i="10"/>
  <c r="L711" i="10"/>
  <c r="L710" i="10"/>
  <c r="L709" i="10"/>
  <c r="L708" i="10"/>
  <c r="L707" i="10"/>
  <c r="L706" i="10"/>
  <c r="L705" i="10"/>
  <c r="L704" i="10"/>
  <c r="L703" i="10"/>
  <c r="L702" i="10"/>
  <c r="L701" i="10"/>
  <c r="L700" i="10"/>
  <c r="L699" i="10"/>
  <c r="L698" i="10"/>
  <c r="L697" i="10"/>
  <c r="L696" i="10"/>
  <c r="L695" i="10"/>
  <c r="L694" i="10"/>
  <c r="L693" i="10"/>
  <c r="L692" i="10"/>
  <c r="L691" i="10"/>
  <c r="L690" i="10"/>
  <c r="L689" i="10"/>
  <c r="L688" i="10"/>
  <c r="L687" i="10"/>
  <c r="L686" i="10"/>
  <c r="L685" i="10"/>
  <c r="L684" i="10"/>
  <c r="L683" i="10"/>
  <c r="L682" i="10"/>
  <c r="L681" i="10"/>
  <c r="L680" i="10"/>
  <c r="L679" i="10"/>
  <c r="L678" i="10"/>
  <c r="L677" i="10"/>
  <c r="L676" i="10"/>
  <c r="L675" i="10"/>
  <c r="L674" i="10"/>
  <c r="L673" i="10"/>
  <c r="L672" i="10"/>
  <c r="L671" i="10"/>
  <c r="L670" i="10"/>
  <c r="L669" i="10"/>
  <c r="L668" i="10"/>
  <c r="L667" i="10"/>
  <c r="L666" i="10"/>
  <c r="L665" i="10"/>
  <c r="L664" i="10"/>
  <c r="L663" i="10"/>
  <c r="L662" i="10"/>
  <c r="L661" i="10"/>
  <c r="L660" i="10"/>
  <c r="L659" i="10"/>
  <c r="L658" i="10"/>
  <c r="L657" i="10"/>
  <c r="L656" i="10"/>
  <c r="L655" i="10"/>
  <c r="L654" i="10"/>
  <c r="L653" i="10"/>
  <c r="L652" i="10"/>
  <c r="L651" i="10"/>
  <c r="L650" i="10"/>
  <c r="L649" i="10"/>
  <c r="L648" i="10"/>
  <c r="L647" i="10"/>
  <c r="L646" i="10"/>
  <c r="L645" i="10"/>
  <c r="L1108" i="10"/>
  <c r="L1100" i="10"/>
  <c r="L1092" i="10"/>
  <c r="L1084" i="10"/>
  <c r="L1076" i="10"/>
  <c r="L1068" i="10"/>
  <c r="L1060" i="10"/>
  <c r="L1052" i="10"/>
  <c r="L1044" i="10"/>
  <c r="L1036" i="10"/>
  <c r="L1028" i="10"/>
  <c r="L1020" i="10"/>
  <c r="L1012" i="10"/>
  <c r="L1004" i="10"/>
  <c r="L996" i="10"/>
  <c r="L988" i="10"/>
  <c r="L980" i="10"/>
  <c r="L972" i="10"/>
  <c r="L964" i="10"/>
  <c r="L1107" i="10"/>
  <c r="L1099" i="10"/>
  <c r="L1091" i="10"/>
  <c r="L1083" i="10"/>
  <c r="L1075" i="10"/>
  <c r="L1067" i="10"/>
  <c r="L1059" i="10"/>
  <c r="L1051" i="10"/>
  <c r="L1043" i="10"/>
  <c r="L1035" i="10"/>
  <c r="L1027" i="10"/>
  <c r="L1019" i="10"/>
  <c r="L1011" i="10"/>
  <c r="L1003" i="10"/>
  <c r="L995" i="10"/>
  <c r="L987" i="10"/>
  <c r="L979" i="10"/>
  <c r="L971" i="10"/>
  <c r="L963" i="10"/>
  <c r="L1098" i="10"/>
  <c r="L1034" i="10"/>
  <c r="L970" i="10"/>
  <c r="L643" i="10"/>
  <c r="L642" i="10"/>
  <c r="L641" i="10"/>
  <c r="L640" i="10"/>
  <c r="L639" i="10"/>
  <c r="L638" i="10"/>
  <c r="L637" i="10"/>
  <c r="L636" i="10"/>
  <c r="L635" i="10"/>
  <c r="L634" i="10"/>
  <c r="L633" i="10"/>
  <c r="L632" i="10"/>
  <c r="L631" i="10"/>
  <c r="L630" i="10"/>
  <c r="L629" i="10"/>
  <c r="L628" i="10"/>
  <c r="L627" i="10"/>
  <c r="L626" i="10"/>
  <c r="L625" i="10"/>
  <c r="L624" i="10"/>
  <c r="L623" i="10"/>
  <c r="L622" i="10"/>
  <c r="L621" i="10"/>
  <c r="L620" i="10"/>
  <c r="L619" i="10"/>
  <c r="L618" i="10"/>
  <c r="L617" i="10"/>
  <c r="L616" i="10"/>
  <c r="L615" i="10"/>
  <c r="L614" i="10"/>
  <c r="L613" i="10"/>
  <c r="L612" i="10"/>
  <c r="L611" i="10"/>
  <c r="L610" i="10"/>
  <c r="L609" i="10"/>
  <c r="L608" i="10"/>
  <c r="L607" i="10"/>
  <c r="L606" i="10"/>
  <c r="L605" i="10"/>
  <c r="L604" i="10"/>
  <c r="L603" i="10"/>
  <c r="L602" i="10"/>
  <c r="L601" i="10"/>
  <c r="L600" i="10"/>
  <c r="L599" i="10"/>
  <c r="L598" i="10"/>
  <c r="L597" i="10"/>
  <c r="L596" i="10"/>
  <c r="L595" i="10"/>
  <c r="L594" i="10"/>
  <c r="L593" i="10"/>
  <c r="L592" i="10"/>
  <c r="L591" i="10"/>
  <c r="L590" i="10"/>
  <c r="L589" i="10"/>
  <c r="L588" i="10"/>
  <c r="L587" i="10"/>
  <c r="L586" i="10"/>
  <c r="L585" i="10"/>
  <c r="L584" i="10"/>
  <c r="L583" i="10"/>
  <c r="L582" i="10"/>
  <c r="L581" i="10"/>
  <c r="L580" i="10"/>
  <c r="L579" i="10"/>
  <c r="L578" i="10"/>
  <c r="L577" i="10"/>
  <c r="L576" i="10"/>
  <c r="L575" i="10"/>
  <c r="L574" i="10"/>
  <c r="L573" i="10"/>
  <c r="L572" i="10"/>
  <c r="L571" i="10"/>
  <c r="L570" i="10"/>
  <c r="L569" i="10"/>
  <c r="L568" i="10"/>
  <c r="L567" i="10"/>
  <c r="L566" i="10"/>
  <c r="L565" i="10"/>
  <c r="L564" i="10"/>
  <c r="L563" i="10"/>
  <c r="L562" i="10"/>
  <c r="L561" i="10"/>
  <c r="L560" i="10"/>
  <c r="L559" i="10"/>
  <c r="L558" i="10"/>
  <c r="L557" i="10"/>
  <c r="L556" i="10"/>
  <c r="L555" i="10"/>
  <c r="L554" i="10"/>
  <c r="L553" i="10"/>
  <c r="L552" i="10"/>
  <c r="L551" i="10"/>
  <c r="L550" i="10"/>
  <c r="L549" i="10"/>
  <c r="L548" i="10"/>
  <c r="L547" i="10"/>
  <c r="L546" i="10"/>
  <c r="L545" i="10"/>
  <c r="L544" i="10"/>
  <c r="L543" i="10"/>
  <c r="L542" i="10"/>
  <c r="L541" i="10"/>
  <c r="L540" i="10"/>
  <c r="L539" i="10"/>
  <c r="L538" i="10"/>
  <c r="L537" i="10"/>
  <c r="L536" i="10"/>
  <c r="L535" i="10"/>
  <c r="L534" i="10"/>
  <c r="L533" i="10"/>
  <c r="L532" i="10"/>
  <c r="L531" i="10"/>
  <c r="L530" i="10"/>
  <c r="L529" i="10"/>
  <c r="L528" i="10"/>
  <c r="L527" i="10"/>
  <c r="L526" i="10"/>
  <c r="L525" i="10"/>
  <c r="L524" i="10"/>
  <c r="L523" i="10"/>
  <c r="L522" i="10"/>
  <c r="L521" i="10"/>
  <c r="L520" i="10"/>
  <c r="L519" i="10"/>
  <c r="L518" i="10"/>
  <c r="L517" i="10"/>
  <c r="L516" i="10"/>
  <c r="L515" i="10"/>
  <c r="L514" i="10"/>
  <c r="L513" i="10"/>
  <c r="L512" i="10"/>
  <c r="L511" i="10"/>
  <c r="L510" i="10"/>
  <c r="L509" i="10"/>
  <c r="L508" i="10"/>
  <c r="L507" i="10"/>
  <c r="L506" i="10"/>
  <c r="L505" i="10"/>
  <c r="L504" i="10"/>
  <c r="L503" i="10"/>
  <c r="L502" i="10"/>
  <c r="L501" i="10"/>
  <c r="L500" i="10"/>
  <c r="L499" i="10"/>
  <c r="L498" i="10"/>
  <c r="L497" i="10"/>
  <c r="L496" i="10"/>
  <c r="L495" i="10"/>
  <c r="L494" i="10"/>
  <c r="L493" i="10"/>
  <c r="L492" i="10"/>
  <c r="L491" i="10"/>
  <c r="L490" i="10"/>
  <c r="L489" i="10"/>
  <c r="L488" i="10"/>
  <c r="L487" i="10"/>
  <c r="L486" i="10"/>
  <c r="L485" i="10"/>
  <c r="L484" i="10"/>
  <c r="L483" i="10"/>
  <c r="L482" i="10"/>
  <c r="L481" i="10"/>
  <c r="L480" i="10"/>
  <c r="L479" i="10"/>
  <c r="L478" i="10"/>
  <c r="L477" i="10"/>
  <c r="L476" i="10"/>
  <c r="L475" i="10"/>
  <c r="L474" i="10"/>
  <c r="L473" i="10"/>
  <c r="L472" i="10"/>
  <c r="L471" i="10"/>
  <c r="L470" i="10"/>
  <c r="L469" i="10"/>
  <c r="L468" i="10"/>
  <c r="L467" i="10"/>
  <c r="L466" i="10"/>
  <c r="L465" i="10"/>
  <c r="L464" i="10"/>
  <c r="L463" i="10"/>
  <c r="L462" i="10"/>
  <c r="L461" i="10"/>
  <c r="L460" i="10"/>
  <c r="L459" i="10"/>
  <c r="L458" i="10"/>
  <c r="L457" i="10"/>
  <c r="L456" i="10"/>
  <c r="L455" i="10"/>
  <c r="L454" i="10"/>
  <c r="L453" i="10"/>
  <c r="L452" i="10"/>
  <c r="L451" i="10"/>
  <c r="L450" i="10"/>
  <c r="L449" i="10"/>
  <c r="L448" i="10"/>
  <c r="L447" i="10"/>
  <c r="L446" i="10"/>
  <c r="L445" i="10"/>
  <c r="L444" i="10"/>
  <c r="L443" i="10"/>
  <c r="L442" i="10"/>
  <c r="L441" i="10"/>
  <c r="L440" i="10"/>
  <c r="L439" i="10"/>
  <c r="L438" i="10"/>
  <c r="L437" i="10"/>
  <c r="L436" i="10"/>
  <c r="L435" i="10"/>
  <c r="L434" i="10"/>
  <c r="L433" i="10"/>
  <c r="L432" i="10"/>
  <c r="L431" i="10"/>
  <c r="L430" i="10"/>
  <c r="L429" i="10"/>
  <c r="L428" i="10"/>
  <c r="L427" i="10"/>
  <c r="L426" i="10"/>
  <c r="L425" i="10"/>
  <c r="L424" i="10"/>
  <c r="L423" i="10"/>
  <c r="L422" i="10"/>
  <c r="L421" i="10"/>
  <c r="L420" i="10"/>
  <c r="L419" i="10"/>
  <c r="L418" i="10"/>
  <c r="L417" i="10"/>
  <c r="L416" i="10"/>
  <c r="L415" i="10"/>
  <c r="L414" i="10"/>
  <c r="L413" i="10"/>
  <c r="L412" i="10"/>
  <c r="L411" i="10"/>
  <c r="L410" i="10"/>
  <c r="L409" i="10"/>
  <c r="L408" i="10"/>
  <c r="L407" i="10"/>
  <c r="L406" i="10"/>
  <c r="L405" i="10"/>
  <c r="L404" i="10"/>
  <c r="L403" i="10"/>
  <c r="L402" i="10"/>
  <c r="L401" i="10"/>
  <c r="L400" i="10"/>
  <c r="L399" i="10"/>
  <c r="L398" i="10"/>
  <c r="L397" i="10"/>
  <c r="L396" i="10"/>
  <c r="L395" i="10"/>
  <c r="L394" i="10"/>
  <c r="L393" i="10"/>
  <c r="L392" i="10"/>
  <c r="L391" i="10"/>
  <c r="L390" i="10"/>
  <c r="L389" i="10"/>
  <c r="L388" i="10"/>
  <c r="L387" i="10"/>
  <c r="L386" i="10"/>
  <c r="L385" i="10"/>
  <c r="L384" i="10"/>
  <c r="L383" i="10"/>
  <c r="L382" i="10"/>
  <c r="L381" i="10"/>
  <c r="L380" i="10"/>
  <c r="L379" i="10"/>
  <c r="L378" i="10"/>
  <c r="L377" i="10"/>
  <c r="L376" i="10"/>
  <c r="L375" i="10"/>
  <c r="L374" i="10"/>
  <c r="L373" i="10"/>
  <c r="L372" i="10"/>
  <c r="L371" i="10"/>
  <c r="L370" i="10"/>
  <c r="L369" i="10"/>
  <c r="L368" i="10"/>
  <c r="L367" i="10"/>
  <c r="L366" i="10"/>
  <c r="L365" i="10"/>
  <c r="L364" i="10"/>
  <c r="L363" i="10"/>
  <c r="L362" i="10"/>
  <c r="L361" i="10"/>
  <c r="L360" i="10"/>
  <c r="L359" i="10"/>
  <c r="L358" i="10"/>
  <c r="L357" i="10"/>
  <c r="L356" i="10"/>
  <c r="L355" i="10"/>
  <c r="L354" i="10"/>
  <c r="L353" i="10"/>
  <c r="L352" i="10"/>
  <c r="L351" i="10"/>
  <c r="L350" i="10"/>
  <c r="L1090" i="10"/>
  <c r="L1026" i="10"/>
  <c r="L1082" i="10"/>
  <c r="L1018" i="10"/>
  <c r="L1074" i="10"/>
  <c r="L1010" i="10"/>
  <c r="L1066" i="10"/>
  <c r="L1002" i="10"/>
  <c r="L644" i="10"/>
  <c r="L1058" i="10"/>
  <c r="L994" i="10"/>
  <c r="L1114" i="10"/>
  <c r="L1050" i="10"/>
  <c r="L986" i="10"/>
  <c r="L348" i="10"/>
  <c r="L20" i="10"/>
  <c r="L345" i="10"/>
  <c r="L344" i="10"/>
  <c r="L343" i="10"/>
  <c r="L342" i="10"/>
  <c r="L341" i="10"/>
  <c r="L340" i="10"/>
  <c r="L339" i="10"/>
  <c r="L338" i="10"/>
  <c r="L337" i="10"/>
  <c r="L336" i="10"/>
  <c r="L335" i="10"/>
  <c r="L334" i="10"/>
  <c r="L333" i="10"/>
  <c r="L332" i="10"/>
  <c r="L331" i="10"/>
  <c r="L330" i="10"/>
  <c r="L329" i="10"/>
  <c r="L328" i="10"/>
  <c r="L327" i="10"/>
  <c r="L326" i="10"/>
  <c r="L325" i="10"/>
  <c r="L324" i="10"/>
  <c r="L323" i="10"/>
  <c r="L322" i="10"/>
  <c r="L321" i="10"/>
  <c r="L320" i="10"/>
  <c r="L319" i="10"/>
  <c r="L318" i="10"/>
  <c r="L317" i="10"/>
  <c r="L316" i="10"/>
  <c r="L315" i="10"/>
  <c r="L314" i="10"/>
  <c r="L313" i="10"/>
  <c r="L312" i="10"/>
  <c r="L311" i="10"/>
  <c r="L310" i="10"/>
  <c r="L309" i="10"/>
  <c r="L308" i="10"/>
  <c r="L307" i="10"/>
  <c r="L306" i="10"/>
  <c r="L305" i="10"/>
  <c r="L304" i="10"/>
  <c r="L303" i="10"/>
  <c r="L302" i="10"/>
  <c r="L301" i="10"/>
  <c r="L300" i="10"/>
  <c r="L299" i="10"/>
  <c r="L298" i="10"/>
  <c r="L297" i="10"/>
  <c r="L296" i="10"/>
  <c r="L295" i="10"/>
  <c r="L294" i="10"/>
  <c r="L293" i="10"/>
  <c r="L292" i="10"/>
  <c r="L291" i="10"/>
  <c r="L290" i="10"/>
  <c r="L289" i="10"/>
  <c r="L288" i="10"/>
  <c r="L287" i="10"/>
  <c r="L286" i="10"/>
  <c r="L285" i="10"/>
  <c r="L284" i="10"/>
  <c r="L283" i="10"/>
  <c r="L282" i="10"/>
  <c r="L281" i="10"/>
  <c r="L280" i="10"/>
  <c r="L279" i="10"/>
  <c r="L278" i="10"/>
  <c r="L277" i="10"/>
  <c r="L276" i="10"/>
  <c r="L275" i="10"/>
  <c r="L274" i="10"/>
  <c r="L273" i="10"/>
  <c r="L272" i="10"/>
  <c r="L271" i="10"/>
  <c r="L270" i="10"/>
  <c r="L269" i="10"/>
  <c r="L268" i="10"/>
  <c r="L267" i="10"/>
  <c r="L266" i="10"/>
  <c r="L265" i="10"/>
  <c r="L264" i="10"/>
  <c r="L263" i="10"/>
  <c r="L262" i="10"/>
  <c r="L261" i="10"/>
  <c r="L260" i="10"/>
  <c r="L259" i="10"/>
  <c r="L258" i="10"/>
  <c r="L257" i="10"/>
  <c r="L256" i="10"/>
  <c r="L255" i="10"/>
  <c r="L254" i="10"/>
  <c r="L253" i="10"/>
  <c r="L252" i="10"/>
  <c r="L251" i="10"/>
  <c r="L250" i="10"/>
  <c r="L249" i="10"/>
  <c r="L248" i="10"/>
  <c r="L247" i="10"/>
  <c r="L246" i="10"/>
  <c r="L245" i="10"/>
  <c r="L244" i="10"/>
  <c r="L243" i="10"/>
  <c r="L242" i="10"/>
  <c r="L241" i="10"/>
  <c r="L240" i="10"/>
  <c r="L239" i="10"/>
  <c r="L238" i="10"/>
  <c r="L237" i="10"/>
  <c r="L236" i="10"/>
  <c r="L235" i="10"/>
  <c r="L234" i="10"/>
  <c r="L233" i="10"/>
  <c r="L232" i="10"/>
  <c r="L231" i="10"/>
  <c r="L230" i="10"/>
  <c r="L229" i="10"/>
  <c r="L228" i="10"/>
  <c r="L227" i="10"/>
  <c r="L226" i="10"/>
  <c r="L225" i="10"/>
  <c r="L224" i="10"/>
  <c r="L223" i="10"/>
  <c r="L222" i="10"/>
  <c r="L221" i="10"/>
  <c r="L220" i="10"/>
  <c r="L219" i="10"/>
  <c r="L218" i="10"/>
  <c r="L217" i="10"/>
  <c r="L216" i="10"/>
  <c r="L215" i="10"/>
  <c r="L214" i="10"/>
  <c r="L213" i="10"/>
  <c r="L212" i="10"/>
  <c r="L211" i="10"/>
  <c r="L210" i="10"/>
  <c r="L209" i="10"/>
  <c r="L208" i="10"/>
  <c r="L207" i="10"/>
  <c r="L206" i="10"/>
  <c r="L205" i="10"/>
  <c r="L204" i="10"/>
  <c r="L203" i="10"/>
  <c r="L202" i="10"/>
  <c r="L201" i="10"/>
  <c r="L200" i="10"/>
  <c r="L199" i="10"/>
  <c r="L198" i="10"/>
  <c r="L197" i="10"/>
  <c r="L196" i="10"/>
  <c r="L195" i="10"/>
  <c r="L194" i="10"/>
  <c r="L193" i="10"/>
  <c r="L192" i="10"/>
  <c r="L191" i="10"/>
  <c r="L190" i="10"/>
  <c r="L189" i="10"/>
  <c r="L188" i="10"/>
  <c r="L187" i="10"/>
  <c r="L186" i="10"/>
  <c r="L185" i="10"/>
  <c r="L184" i="10"/>
  <c r="L183" i="10"/>
  <c r="L182" i="10"/>
  <c r="L181" i="10"/>
  <c r="L180" i="10"/>
  <c r="L179" i="10"/>
  <c r="L178" i="10"/>
  <c r="L177" i="10"/>
  <c r="L176" i="10"/>
  <c r="L175" i="10"/>
  <c r="L174" i="10"/>
  <c r="L173" i="10"/>
  <c r="L172" i="10"/>
  <c r="L171" i="10"/>
  <c r="L170" i="10"/>
  <c r="L169" i="10"/>
  <c r="L168" i="10"/>
  <c r="L167" i="10"/>
  <c r="L166" i="10"/>
  <c r="L165" i="10"/>
  <c r="L164" i="10"/>
  <c r="L163" i="10"/>
  <c r="L162" i="10"/>
  <c r="L161" i="10"/>
  <c r="L160" i="10"/>
  <c r="L159" i="10"/>
  <c r="L158" i="10"/>
  <c r="L157" i="10"/>
  <c r="L156" i="10"/>
  <c r="L155" i="10"/>
  <c r="L154" i="10"/>
  <c r="L153" i="10"/>
  <c r="L152" i="10"/>
  <c r="L151" i="10"/>
  <c r="L150" i="10"/>
  <c r="L149" i="10"/>
  <c r="L148" i="10"/>
  <c r="L147" i="10"/>
  <c r="L146" i="10"/>
  <c r="L145" i="10"/>
  <c r="L144" i="10"/>
  <c r="L143" i="10"/>
  <c r="L142" i="10"/>
  <c r="L141" i="10"/>
  <c r="L140" i="10"/>
  <c r="L139" i="10"/>
  <c r="L138" i="10"/>
  <c r="L137" i="10"/>
  <c r="L136" i="10"/>
  <c r="L135" i="10"/>
  <c r="L134" i="10"/>
  <c r="L133" i="10"/>
  <c r="L132" i="10"/>
  <c r="L131" i="10"/>
  <c r="L130" i="10"/>
  <c r="L129" i="10"/>
  <c r="L128" i="10"/>
  <c r="L127" i="10"/>
  <c r="L126" i="10"/>
  <c r="L125" i="10"/>
  <c r="L124" i="10"/>
  <c r="L123" i="10"/>
  <c r="L122" i="10"/>
  <c r="L121" i="10"/>
  <c r="L120" i="10"/>
  <c r="L119" i="10"/>
  <c r="L118" i="10"/>
  <c r="L117" i="10"/>
  <c r="L116" i="10"/>
  <c r="L115" i="10"/>
  <c r="L114" i="10"/>
  <c r="L113" i="10"/>
  <c r="L112" i="10"/>
  <c r="L111" i="10"/>
  <c r="L110" i="10"/>
  <c r="L109" i="10"/>
  <c r="L108" i="10"/>
  <c r="L107" i="10"/>
  <c r="L106" i="10"/>
  <c r="L105" i="10"/>
  <c r="L104" i="10"/>
  <c r="L103" i="10"/>
  <c r="L102" i="10"/>
  <c r="L101" i="10"/>
  <c r="L100" i="10"/>
  <c r="L99" i="10"/>
  <c r="L98" i="10"/>
  <c r="L97" i="10"/>
  <c r="L96" i="10"/>
  <c r="L95" i="10"/>
  <c r="L94" i="10"/>
  <c r="L93" i="10"/>
  <c r="L92" i="10"/>
  <c r="L91" i="10"/>
  <c r="L90" i="10"/>
  <c r="L89" i="10"/>
  <c r="L88" i="10"/>
  <c r="L87" i="10"/>
  <c r="L86" i="10"/>
  <c r="L85" i="10"/>
  <c r="L84" i="10"/>
  <c r="L83" i="10"/>
  <c r="L82" i="10"/>
  <c r="L81" i="10"/>
  <c r="L80" i="10"/>
  <c r="L79" i="10"/>
  <c r="L78" i="10"/>
  <c r="L77" i="10"/>
  <c r="L76" i="10"/>
  <c r="L75" i="10"/>
  <c r="L74" i="10"/>
  <c r="L73" i="10"/>
  <c r="L72" i="10"/>
  <c r="L71" i="10"/>
  <c r="L70" i="10"/>
  <c r="L69" i="10"/>
  <c r="L68" i="10"/>
  <c r="L67" i="10"/>
  <c r="L66" i="10"/>
  <c r="L65" i="10"/>
  <c r="L64" i="10"/>
  <c r="L63" i="10"/>
  <c r="L62" i="10"/>
  <c r="L61" i="10"/>
  <c r="L60" i="10"/>
  <c r="L59" i="10"/>
  <c r="L58" i="10"/>
  <c r="L57" i="10"/>
  <c r="L56" i="10"/>
  <c r="L55" i="10"/>
  <c r="L54" i="10"/>
  <c r="L53" i="10"/>
  <c r="L52" i="10"/>
  <c r="L51" i="10"/>
  <c r="L50" i="10"/>
  <c r="L49" i="10"/>
  <c r="L48" i="10"/>
  <c r="L47" i="10"/>
  <c r="L46" i="10"/>
  <c r="L45" i="10"/>
  <c r="L44" i="10"/>
  <c r="L43" i="10"/>
  <c r="L42" i="10"/>
  <c r="L41" i="10"/>
  <c r="L40" i="10"/>
  <c r="L39" i="10"/>
  <c r="L38" i="10"/>
  <c r="L37" i="10"/>
  <c r="L36" i="10"/>
  <c r="L35" i="10"/>
  <c r="L34" i="10"/>
  <c r="L33" i="10"/>
  <c r="L32" i="10"/>
  <c r="L31" i="10"/>
  <c r="L30" i="10"/>
  <c r="L29" i="10"/>
  <c r="L28" i="10"/>
  <c r="L27" i="10"/>
  <c r="L26" i="10"/>
  <c r="L25" i="10"/>
  <c r="L24" i="10"/>
  <c r="L23" i="10"/>
  <c r="L22" i="10"/>
  <c r="L21" i="10"/>
  <c r="L347" i="10"/>
  <c r="L1106" i="10"/>
  <c r="L1042" i="10"/>
  <c r="L346" i="10"/>
  <c r="L19" i="10"/>
  <c r="L978" i="10"/>
  <c r="L349" i="10"/>
  <c r="L18" i="10"/>
  <c r="L17" i="10"/>
  <c r="Z15" i="11"/>
  <c r="M14" i="10"/>
  <c r="M17" i="10" s="1"/>
  <c r="U13" i="11"/>
  <c r="V16" i="11"/>
  <c r="J17" i="10" s="1"/>
  <c r="E16" i="8"/>
  <c r="K3" i="8"/>
  <c r="M3" i="8"/>
  <c r="N3" i="8"/>
  <c r="O3" i="8"/>
  <c r="I3" i="8"/>
  <c r="J3" i="8"/>
  <c r="L3" i="8"/>
  <c r="E17" i="8"/>
  <c r="E7" i="8"/>
  <c r="E3" i="8"/>
  <c r="E8" i="8"/>
  <c r="E9" i="8"/>
  <c r="E13" i="8"/>
  <c r="E6" i="8"/>
  <c r="E18" i="8"/>
  <c r="E5" i="8"/>
  <c r="E4" i="8"/>
  <c r="E10" i="8"/>
  <c r="E12" i="8"/>
  <c r="E14" i="8"/>
  <c r="E15" i="8"/>
  <c r="E11" i="8"/>
  <c r="D19" i="8"/>
  <c r="H3" i="8"/>
  <c r="H8" i="8" s="1"/>
  <c r="H9" i="8" s="1"/>
  <c r="AE3" i="19" l="1"/>
  <c r="BH4" i="11"/>
  <c r="BH8" i="11" s="1"/>
  <c r="M675" i="10"/>
  <c r="M1112" i="10"/>
  <c r="M366" i="10"/>
  <c r="M1308" i="10"/>
  <c r="M1964" i="10"/>
  <c r="M558" i="10"/>
  <c r="M229" i="10"/>
  <c r="M1064" i="10"/>
  <c r="M1035" i="10"/>
  <c r="M1611" i="10"/>
  <c r="M1166" i="10"/>
  <c r="M1663" i="10"/>
  <c r="M1968" i="10"/>
  <c r="M1637" i="10"/>
  <c r="M538" i="10"/>
  <c r="M1235" i="10"/>
  <c r="M919" i="10"/>
  <c r="M803" i="10"/>
  <c r="M1376" i="10"/>
  <c r="M688" i="10"/>
  <c r="M1744" i="10"/>
  <c r="M1083" i="10"/>
  <c r="M1729" i="10"/>
  <c r="M1357" i="10"/>
  <c r="M844" i="10"/>
  <c r="M1745" i="10"/>
  <c r="M1384" i="10"/>
  <c r="M611" i="10"/>
  <c r="M122" i="10"/>
  <c r="M573" i="10"/>
  <c r="M1816" i="10"/>
  <c r="M1105" i="10"/>
  <c r="M1916" i="10"/>
  <c r="M852" i="10"/>
  <c r="M1075" i="10"/>
  <c r="M645" i="10"/>
  <c r="M1111" i="10"/>
  <c r="M609" i="10"/>
  <c r="M1463" i="10"/>
  <c r="M1999" i="10"/>
  <c r="M1901" i="10"/>
  <c r="M1425" i="10"/>
  <c r="M1480" i="10"/>
  <c r="M926" i="10"/>
  <c r="M1817" i="10"/>
  <c r="M235" i="10"/>
  <c r="M47" i="10"/>
  <c r="M474" i="10"/>
  <c r="M59" i="10"/>
  <c r="M500" i="10"/>
  <c r="M903" i="10"/>
  <c r="M706" i="10"/>
  <c r="M956" i="10"/>
  <c r="M736" i="10"/>
  <c r="M962" i="10"/>
  <c r="M1680" i="10"/>
  <c r="M1612" i="10"/>
  <c r="M1330" i="10"/>
  <c r="M1325" i="10"/>
  <c r="M1702" i="10"/>
  <c r="M1764" i="10"/>
  <c r="M1892" i="10"/>
  <c r="M1610" i="10"/>
  <c r="M1889" i="10"/>
  <c r="M135" i="10"/>
  <c r="M157" i="10"/>
  <c r="M198" i="10"/>
  <c r="M125" i="10"/>
  <c r="M257" i="10"/>
  <c r="M108" i="10"/>
  <c r="M226" i="10"/>
  <c r="M264" i="10"/>
  <c r="M87" i="10"/>
  <c r="M446" i="10"/>
  <c r="M337" i="10"/>
  <c r="M430" i="10"/>
  <c r="M530" i="10"/>
  <c r="M490" i="10"/>
  <c r="M400" i="10"/>
  <c r="M600" i="10"/>
  <c r="M381" i="10"/>
  <c r="M523" i="10"/>
  <c r="M634" i="10"/>
  <c r="M828" i="10"/>
  <c r="M961" i="10"/>
  <c r="M493" i="10"/>
  <c r="M704" i="10"/>
  <c r="M752" i="10"/>
  <c r="M579" i="10"/>
  <c r="M661" i="10"/>
  <c r="M757" i="10"/>
  <c r="M1548" i="10"/>
  <c r="M876" i="10"/>
  <c r="M1123" i="10"/>
  <c r="M976" i="10"/>
  <c r="M874" i="10"/>
  <c r="M699" i="10"/>
  <c r="M1148" i="10"/>
  <c r="M514" i="10"/>
  <c r="M663" i="10"/>
  <c r="M1417" i="10"/>
  <c r="M870" i="10"/>
  <c r="M1137" i="10"/>
  <c r="M861" i="10"/>
  <c r="M605" i="10"/>
  <c r="M639" i="10"/>
  <c r="M802" i="10"/>
  <c r="M1752" i="10"/>
  <c r="M1389" i="10"/>
  <c r="M1275" i="10"/>
  <c r="M1699" i="10"/>
  <c r="M1738" i="10"/>
  <c r="M471" i="10"/>
  <c r="M355" i="10"/>
  <c r="M38" i="10"/>
  <c r="M1994" i="10"/>
  <c r="M1019" i="10"/>
  <c r="M560" i="10"/>
  <c r="M1284" i="10"/>
  <c r="M1946" i="10"/>
  <c r="M1982" i="10"/>
  <c r="M1031" i="10"/>
  <c r="M847" i="10"/>
  <c r="M1231" i="10"/>
  <c r="M465" i="10"/>
  <c r="M1386" i="10"/>
  <c r="M853" i="10"/>
  <c r="M64" i="10"/>
  <c r="M807" i="10"/>
  <c r="M801" i="10"/>
  <c r="M1869" i="10"/>
  <c r="M586" i="10"/>
  <c r="M1127" i="10"/>
  <c r="M1488" i="10"/>
  <c r="M1734" i="10"/>
  <c r="M705" i="10"/>
  <c r="M1397" i="10"/>
  <c r="M496" i="10"/>
  <c r="M872" i="10"/>
  <c r="M1141" i="10"/>
  <c r="M1782" i="10"/>
  <c r="M975" i="10"/>
  <c r="M1656" i="10"/>
  <c r="M575" i="10"/>
  <c r="M711" i="10"/>
  <c r="M682" i="10"/>
  <c r="M153" i="10"/>
  <c r="M178" i="10"/>
  <c r="M759" i="10"/>
  <c r="M1165" i="10"/>
  <c r="M1912" i="10"/>
  <c r="M518" i="10"/>
  <c r="M1266" i="10"/>
  <c r="M1033" i="10"/>
  <c r="M1921" i="10"/>
  <c r="M420" i="10"/>
  <c r="M934" i="10"/>
  <c r="M2007" i="10"/>
  <c r="M1091" i="10"/>
  <c r="M402" i="10"/>
  <c r="M665" i="10"/>
  <c r="M1496" i="10"/>
  <c r="M146" i="10"/>
  <c r="M1595" i="10"/>
  <c r="M360" i="10"/>
  <c r="M657" i="10"/>
  <c r="M1567" i="10"/>
  <c r="M1530" i="10"/>
  <c r="M1659" i="10"/>
  <c r="M2014" i="10"/>
  <c r="M1655" i="10"/>
  <c r="M1952" i="10"/>
  <c r="M1039" i="10"/>
  <c r="M1487" i="10"/>
  <c r="M1853" i="10"/>
  <c r="M965" i="10"/>
  <c r="M1580" i="10"/>
  <c r="M687" i="10"/>
  <c r="M983" i="10"/>
  <c r="M1205" i="10"/>
  <c r="M1854" i="10"/>
  <c r="M1013" i="10"/>
  <c r="M459" i="10"/>
  <c r="M73" i="10"/>
  <c r="M86" i="10"/>
  <c r="M102" i="10"/>
  <c r="M536" i="10"/>
  <c r="M115" i="10"/>
  <c r="M164" i="10"/>
  <c r="M63" i="10"/>
  <c r="M1820" i="10"/>
  <c r="M614" i="10"/>
  <c r="M1673" i="10"/>
  <c r="M987" i="10"/>
  <c r="M98" i="10"/>
  <c r="M718" i="10"/>
  <c r="M100" i="10"/>
  <c r="M1011" i="10"/>
  <c r="M369" i="10"/>
  <c r="M1872" i="10"/>
  <c r="M1209" i="10"/>
  <c r="M1326" i="10"/>
  <c r="M1185" i="10"/>
  <c r="M842" i="10"/>
  <c r="M783" i="10"/>
  <c r="M1803" i="10"/>
  <c r="M1190" i="10"/>
  <c r="M2002" i="10"/>
  <c r="M1177" i="10"/>
  <c r="M1380" i="10"/>
  <c r="M1388" i="10"/>
  <c r="M1549" i="10"/>
  <c r="M1819" i="10"/>
  <c r="M1506" i="10"/>
  <c r="M1833" i="10"/>
  <c r="M1450" i="10"/>
  <c r="M1975" i="10"/>
  <c r="M1780" i="10"/>
  <c r="M1620" i="10"/>
  <c r="M1894" i="10"/>
  <c r="M1983" i="10"/>
  <c r="M1831" i="10"/>
  <c r="M54" i="10"/>
  <c r="M140" i="10"/>
  <c r="M156" i="10"/>
  <c r="M180" i="10"/>
  <c r="M252" i="10"/>
  <c r="M214" i="10"/>
  <c r="M242" i="10"/>
  <c r="M134" i="10"/>
  <c r="M61" i="10"/>
  <c r="M263" i="10"/>
  <c r="M246" i="10"/>
  <c r="M131" i="10"/>
  <c r="M287" i="10"/>
  <c r="M227" i="10"/>
  <c r="M124" i="10"/>
  <c r="M292" i="10"/>
  <c r="M280" i="10"/>
  <c r="M105" i="10"/>
  <c r="M376" i="10"/>
  <c r="M147" i="10"/>
  <c r="M368" i="10"/>
  <c r="M340" i="10"/>
  <c r="M480" i="10"/>
  <c r="M477" i="10"/>
  <c r="M299" i="10"/>
  <c r="M559" i="10"/>
  <c r="M528" i="10"/>
  <c r="M412" i="10"/>
  <c r="M512" i="10"/>
  <c r="M416" i="10"/>
  <c r="M515" i="10"/>
  <c r="M333" i="10"/>
  <c r="M618" i="10"/>
  <c r="M383" i="10"/>
  <c r="M635" i="10"/>
  <c r="M642" i="10"/>
  <c r="M770" i="10"/>
  <c r="M760" i="10"/>
  <c r="M780" i="10"/>
  <c r="M838" i="10"/>
  <c r="M840" i="10"/>
  <c r="M1050" i="10"/>
  <c r="M931" i="10"/>
  <c r="M511" i="10"/>
  <c r="M655" i="10"/>
  <c r="M684" i="10"/>
  <c r="M708" i="10"/>
  <c r="M732" i="10"/>
  <c r="M756" i="10"/>
  <c r="M868" i="10"/>
  <c r="M597" i="10"/>
  <c r="M755" i="10"/>
  <c r="M667" i="10"/>
  <c r="M715" i="10"/>
  <c r="M758" i="10"/>
  <c r="M817" i="10"/>
  <c r="M481" i="10"/>
  <c r="M625" i="10"/>
  <c r="M881" i="10"/>
  <c r="M1162" i="10"/>
  <c r="M1074" i="10"/>
  <c r="M892" i="10"/>
  <c r="M1014" i="10"/>
  <c r="M1189" i="10"/>
  <c r="M1100" i="10"/>
  <c r="M1101" i="10"/>
  <c r="M1026" i="10"/>
  <c r="M1700" i="10"/>
  <c r="M1443" i="10"/>
  <c r="M1012" i="10"/>
  <c r="M1054" i="10"/>
  <c r="M1337" i="10"/>
  <c r="M1625" i="10"/>
  <c r="M1276" i="10"/>
  <c r="M1221" i="10"/>
  <c r="M1385" i="10"/>
  <c r="M1199" i="10"/>
  <c r="M1106" i="10"/>
  <c r="M1457" i="10"/>
  <c r="M1218" i="10"/>
  <c r="M1340" i="10"/>
  <c r="M1228" i="10"/>
  <c r="M1300" i="10"/>
  <c r="M1138" i="10"/>
  <c r="M1293" i="10"/>
  <c r="M1492" i="10"/>
  <c r="M1455" i="10"/>
  <c r="M1186" i="10"/>
  <c r="M1134" i="10"/>
  <c r="M1328" i="10"/>
  <c r="M1482" i="10"/>
  <c r="M1539" i="10"/>
  <c r="M1369" i="10"/>
  <c r="M1361" i="10"/>
  <c r="M1345" i="10"/>
  <c r="M1441" i="10"/>
  <c r="M1409" i="10"/>
  <c r="M1499" i="10"/>
  <c r="M1468" i="10"/>
  <c r="M1766" i="10"/>
  <c r="M1501" i="10"/>
  <c r="M1591" i="10"/>
  <c r="M1653" i="10"/>
  <c r="M1727" i="10"/>
  <c r="M1772" i="10"/>
  <c r="M1759" i="10"/>
  <c r="M1800" i="10"/>
  <c r="M1845" i="10"/>
  <c r="M1801" i="10"/>
  <c r="M1927" i="10"/>
  <c r="M1909" i="10"/>
  <c r="M1945" i="10"/>
  <c r="M1930" i="10"/>
  <c r="M1987" i="10"/>
  <c r="M1978" i="10"/>
  <c r="M2015" i="10"/>
  <c r="M1672" i="10"/>
  <c r="M531" i="10"/>
  <c r="M610" i="10"/>
  <c r="M1157" i="10"/>
  <c r="M1758" i="10"/>
  <c r="M1464" i="10"/>
  <c r="M904" i="10"/>
  <c r="M1834" i="10"/>
  <c r="M1686" i="10"/>
  <c r="M172" i="10"/>
  <c r="M154" i="10"/>
  <c r="M218" i="10"/>
  <c r="M312" i="10"/>
  <c r="M1535" i="10"/>
  <c r="M1940" i="10"/>
  <c r="M1001" i="10"/>
  <c r="M223" i="10"/>
  <c r="M676" i="10"/>
  <c r="M193" i="10"/>
  <c r="M384" i="10"/>
  <c r="M1613" i="10"/>
  <c r="M1675" i="10"/>
  <c r="M1685" i="10"/>
  <c r="M1193" i="10"/>
  <c r="M1870" i="10"/>
  <c r="M1583" i="10"/>
  <c r="M1052" i="10"/>
  <c r="M1890" i="10"/>
  <c r="M228" i="10"/>
  <c r="M104" i="10"/>
  <c r="M438" i="10"/>
  <c r="M177" i="10"/>
  <c r="M548" i="10"/>
  <c r="M1915" i="10"/>
  <c r="M143" i="10"/>
  <c r="M206" i="10"/>
  <c r="M390" i="10"/>
  <c r="M1238" i="10"/>
  <c r="M1195" i="10"/>
  <c r="M829" i="10"/>
  <c r="M1253" i="10"/>
  <c r="M1203" i="10"/>
  <c r="M1445" i="10"/>
  <c r="M1478" i="10"/>
  <c r="M1863" i="10"/>
  <c r="M1597" i="10"/>
  <c r="M1622" i="10"/>
  <c r="M1640" i="10"/>
  <c r="M42" i="10"/>
  <c r="M166" i="10"/>
  <c r="M187" i="10"/>
  <c r="M155" i="10"/>
  <c r="M68" i="10"/>
  <c r="M288" i="10"/>
  <c r="M297" i="10"/>
  <c r="M141" i="10"/>
  <c r="M286" i="10"/>
  <c r="M398" i="10"/>
  <c r="M389" i="10"/>
  <c r="M283" i="10"/>
  <c r="M302" i="10"/>
  <c r="M623" i="10"/>
  <c r="M544" i="10"/>
  <c r="M552" i="10"/>
  <c r="M641" i="10"/>
  <c r="M487" i="10"/>
  <c r="M764" i="10"/>
  <c r="M788" i="10"/>
  <c r="M889" i="10"/>
  <c r="M969" i="10"/>
  <c r="M529" i="10"/>
  <c r="M686" i="10"/>
  <c r="M734" i="10"/>
  <c r="M883" i="10"/>
  <c r="M762" i="10"/>
  <c r="M721" i="10"/>
  <c r="M819" i="10"/>
  <c r="M916" i="10"/>
  <c r="M1371" i="10"/>
  <c r="M1063" i="10"/>
  <c r="M1129" i="10"/>
  <c r="M1036" i="10"/>
  <c r="M1294" i="10"/>
  <c r="M1097" i="10"/>
  <c r="M1122" i="10"/>
  <c r="M1751" i="10"/>
  <c r="M1108" i="10"/>
  <c r="M1278" i="10"/>
  <c r="M1254" i="10"/>
  <c r="M1156" i="10"/>
  <c r="M1533" i="10"/>
  <c r="M1460" i="10"/>
  <c r="M1152" i="10"/>
  <c r="M1543" i="10"/>
  <c r="M1373" i="10"/>
  <c r="M1554" i="10"/>
  <c r="M1517" i="10"/>
  <c r="M1657" i="10"/>
  <c r="M1718" i="10"/>
  <c r="M1679" i="10"/>
  <c r="M1256" i="10"/>
  <c r="M767" i="10"/>
  <c r="M901" i="10"/>
  <c r="M1797" i="10"/>
  <c r="M909" i="10"/>
  <c r="M325" i="10"/>
  <c r="M915" i="10"/>
  <c r="M742" i="10"/>
  <c r="M790" i="10"/>
  <c r="M848" i="10"/>
  <c r="M1904" i="10"/>
  <c r="M1503" i="10"/>
  <c r="M1447" i="10"/>
  <c r="M1949" i="10"/>
  <c r="M1811" i="10"/>
  <c r="M1140" i="10"/>
  <c r="M1267" i="10"/>
  <c r="M375" i="10"/>
  <c r="M953" i="10"/>
  <c r="M426" i="10"/>
  <c r="M103" i="10"/>
  <c r="M894" i="10"/>
  <c r="M2016" i="10"/>
  <c r="M97" i="10"/>
  <c r="M1563" i="10"/>
  <c r="M1265" i="10"/>
  <c r="M1829" i="10"/>
  <c r="M504" i="10"/>
  <c r="M1467" i="10"/>
  <c r="M1411" i="10"/>
  <c r="M56" i="10"/>
  <c r="M833" i="10"/>
  <c r="M36" i="10"/>
  <c r="M1528" i="10"/>
  <c r="M839" i="10"/>
  <c r="M519" i="10"/>
  <c r="M1301" i="10"/>
  <c r="M1073" i="10"/>
  <c r="M630" i="10"/>
  <c r="M1059" i="10"/>
  <c r="M175" i="10"/>
  <c r="M914" i="10"/>
  <c r="M1175" i="10"/>
  <c r="M532" i="10"/>
  <c r="M1057" i="10"/>
  <c r="M550" i="10"/>
  <c r="M374" i="10"/>
  <c r="M457" i="10"/>
  <c r="M1638" i="10"/>
  <c r="M1633" i="10"/>
  <c r="M670" i="10"/>
  <c r="M1565" i="10"/>
  <c r="M1286" i="10"/>
  <c r="M1984" i="10"/>
  <c r="M1526" i="10"/>
  <c r="M1061" i="10"/>
  <c r="M700" i="10"/>
  <c r="M1604" i="10"/>
  <c r="M869" i="10"/>
  <c r="M94" i="10"/>
  <c r="M602" i="10"/>
  <c r="M132" i="10"/>
  <c r="M179" i="10"/>
  <c r="M683" i="10"/>
  <c r="M1396" i="10"/>
  <c r="M814" i="10"/>
  <c r="M1053" i="10"/>
  <c r="M169" i="10"/>
  <c r="M1377" i="10"/>
  <c r="M871" i="10"/>
  <c r="M1932" i="10"/>
  <c r="M1149" i="10"/>
  <c r="M1588" i="10"/>
  <c r="M1557" i="10"/>
  <c r="M1508" i="10"/>
  <c r="M1527" i="10"/>
  <c r="M1839" i="10"/>
  <c r="M1973" i="10"/>
  <c r="M1860" i="10"/>
  <c r="M184" i="10"/>
  <c r="M188" i="10"/>
  <c r="M55" i="10"/>
  <c r="M148" i="10"/>
  <c r="M27" i="10"/>
  <c r="M138" i="10"/>
  <c r="M247" i="10"/>
  <c r="M449" i="10"/>
  <c r="M123" i="10"/>
  <c r="M167" i="10"/>
  <c r="M358" i="10"/>
  <c r="M316" i="10"/>
  <c r="M326" i="10"/>
  <c r="M476" i="10"/>
  <c r="M442" i="10"/>
  <c r="M334" i="10"/>
  <c r="M392" i="10"/>
  <c r="M654" i="10"/>
  <c r="M812" i="10"/>
  <c r="M841" i="10"/>
  <c r="M858" i="10"/>
  <c r="M662" i="10"/>
  <c r="M710" i="10"/>
  <c r="M849" i="10"/>
  <c r="M615" i="10"/>
  <c r="M673" i="10"/>
  <c r="M978" i="10"/>
  <c r="M499" i="10"/>
  <c r="M643" i="10"/>
  <c r="M1246" i="10"/>
  <c r="M923" i="10"/>
  <c r="M865" i="10"/>
  <c r="M1216" i="10"/>
  <c r="M1310" i="10"/>
  <c r="M1018" i="10"/>
  <c r="M1339" i="10"/>
  <c r="M1281" i="10"/>
  <c r="M1272" i="10"/>
  <c r="M1217" i="10"/>
  <c r="M1462" i="10"/>
  <c r="M1116" i="10"/>
  <c r="M1334" i="10"/>
  <c r="M1313" i="10"/>
  <c r="M1204" i="10"/>
  <c r="M1331" i="10"/>
  <c r="M1428" i="10"/>
  <c r="M1374" i="10"/>
  <c r="M1469" i="10"/>
  <c r="M1449" i="10"/>
  <c r="M1585" i="10"/>
  <c r="M1882" i="10"/>
  <c r="M1662" i="10"/>
  <c r="M34" i="10"/>
  <c r="M209" i="10"/>
  <c r="M1794" i="10"/>
  <c r="M779" i="10"/>
  <c r="M1976" i="10"/>
  <c r="M1821" i="10"/>
  <c r="M307" i="10"/>
  <c r="M1067" i="10"/>
  <c r="M1016" i="10"/>
  <c r="M809" i="10"/>
  <c r="M1093" i="10"/>
  <c r="M1466" i="10"/>
  <c r="M1684" i="10"/>
  <c r="M1511" i="10"/>
  <c r="M1666" i="10"/>
  <c r="M1139" i="10"/>
  <c r="M1510" i="10"/>
  <c r="M1601" i="10"/>
  <c r="M461" i="10"/>
  <c r="M485" i="10"/>
  <c r="M1514" i="10"/>
  <c r="M431" i="10"/>
  <c r="M118" i="10"/>
  <c r="M899" i="10"/>
  <c r="M137" i="10"/>
  <c r="M173" i="10"/>
  <c r="M419" i="10"/>
  <c r="M251" i="10"/>
  <c r="M1358" i="10"/>
  <c r="M1897" i="10"/>
  <c r="M539" i="10"/>
  <c r="M279" i="10"/>
  <c r="M1452" i="10"/>
  <c r="M200" i="10"/>
  <c r="M843" i="10"/>
  <c r="M789" i="10"/>
  <c r="M53" i="10"/>
  <c r="M620" i="10"/>
  <c r="M1287" i="10"/>
  <c r="M1538" i="10"/>
  <c r="M1822" i="10"/>
  <c r="M862" i="10"/>
  <c r="M1513" i="10"/>
  <c r="M537" i="10"/>
  <c r="M906" i="10"/>
  <c r="M1392" i="10"/>
  <c r="M1873" i="10"/>
  <c r="M1119" i="10"/>
  <c r="M1939" i="10"/>
  <c r="M1525" i="10"/>
  <c r="M145" i="10"/>
  <c r="M545" i="10"/>
  <c r="M192" i="10"/>
  <c r="M837" i="10"/>
  <c r="M866" i="10"/>
  <c r="M963" i="10"/>
  <c r="M1370" i="10"/>
  <c r="M373" i="10"/>
  <c r="M646" i="10"/>
  <c r="M1584" i="10"/>
  <c r="M1356" i="10"/>
  <c r="M1997" i="10"/>
  <c r="M563" i="10"/>
  <c r="M1004" i="10"/>
  <c r="M463" i="10"/>
  <c r="M225" i="10"/>
  <c r="M483" i="10"/>
  <c r="M765" i="10"/>
  <c r="M1692" i="10"/>
  <c r="M361" i="10"/>
  <c r="M1765" i="10"/>
  <c r="M401" i="10"/>
  <c r="M717" i="10"/>
  <c r="M1646" i="10"/>
  <c r="M1598" i="10"/>
  <c r="M1723" i="10"/>
  <c r="M1322" i="10"/>
  <c r="M1710" i="10"/>
  <c r="M1996" i="10"/>
  <c r="M1273" i="10"/>
  <c r="M1564" i="10"/>
  <c r="M1917" i="10"/>
  <c r="M1285" i="10"/>
  <c r="M1616" i="10"/>
  <c r="M748" i="10"/>
  <c r="M1065" i="10"/>
  <c r="M1623" i="10"/>
  <c r="M2000" i="10"/>
  <c r="M414" i="10"/>
  <c r="M974" i="10"/>
  <c r="M318" i="10"/>
  <c r="M139" i="10"/>
  <c r="M60" i="10"/>
  <c r="M713" i="10"/>
  <c r="M240" i="10"/>
  <c r="M222" i="10"/>
  <c r="M202" i="10"/>
  <c r="M781" i="10"/>
  <c r="M811" i="10"/>
  <c r="M1687" i="10"/>
  <c r="M1712" i="10"/>
  <c r="M196" i="10"/>
  <c r="M1104" i="10"/>
  <c r="M327" i="10"/>
  <c r="M1306" i="10"/>
  <c r="M422" i="10"/>
  <c r="M301" i="10"/>
  <c r="M1289" i="10"/>
  <c r="M1451" i="10"/>
  <c r="M1227" i="10"/>
  <c r="M884" i="10"/>
  <c r="M854" i="10"/>
  <c r="M784" i="10"/>
  <c r="M1279" i="10"/>
  <c r="M1277" i="10"/>
  <c r="M1283" i="10"/>
  <c r="M1755" i="10"/>
  <c r="M1505" i="10"/>
  <c r="M1574" i="10"/>
  <c r="M1553" i="10"/>
  <c r="M1515" i="10"/>
  <c r="M1552" i="10"/>
  <c r="M1551" i="10"/>
  <c r="M1599" i="10"/>
  <c r="M1862" i="10"/>
  <c r="M1668" i="10"/>
  <c r="M1594" i="10"/>
  <c r="M1667" i="10"/>
  <c r="M1880" i="10"/>
  <c r="M232" i="10"/>
  <c r="M208" i="10"/>
  <c r="M231" i="10"/>
  <c r="M211" i="10"/>
  <c r="M213" i="10"/>
  <c r="M66" i="10"/>
  <c r="M117" i="10"/>
  <c r="M149" i="10"/>
  <c r="M106" i="10"/>
  <c r="M111" i="10"/>
  <c r="M52" i="10"/>
  <c r="M144" i="10"/>
  <c r="M322" i="10"/>
  <c r="M313" i="10"/>
  <c r="M185" i="10"/>
  <c r="M275" i="10"/>
  <c r="M328" i="10"/>
  <c r="M183" i="10"/>
  <c r="M458" i="10"/>
  <c r="M197" i="10"/>
  <c r="M423" i="10"/>
  <c r="M371" i="10"/>
  <c r="M294" i="10"/>
  <c r="M362" i="10"/>
  <c r="M304" i="10"/>
  <c r="M410" i="10"/>
  <c r="M659" i="10"/>
  <c r="M320" i="10"/>
  <c r="M580" i="10"/>
  <c r="M584" i="10"/>
  <c r="M606" i="10"/>
  <c r="M345" i="10"/>
  <c r="M546" i="10"/>
  <c r="M418" i="10"/>
  <c r="M526" i="10"/>
  <c r="M656" i="10"/>
  <c r="M991" i="10"/>
  <c r="M677" i="10"/>
  <c r="M799" i="10"/>
  <c r="M990" i="10"/>
  <c r="M804" i="10"/>
  <c r="M879" i="10"/>
  <c r="M1006" i="10"/>
  <c r="M547" i="10"/>
  <c r="M666" i="10"/>
  <c r="M690" i="10"/>
  <c r="M714" i="10"/>
  <c r="M738" i="10"/>
  <c r="M877" i="10"/>
  <c r="M489" i="10"/>
  <c r="M633" i="10"/>
  <c r="M786" i="10"/>
  <c r="M679" i="10"/>
  <c r="M727" i="10"/>
  <c r="M769" i="10"/>
  <c r="M824" i="10"/>
  <c r="M517" i="10"/>
  <c r="M856" i="10"/>
  <c r="M922" i="10"/>
  <c r="M1042" i="10"/>
  <c r="M913" i="10"/>
  <c r="M924" i="10"/>
  <c r="M1390" i="10"/>
  <c r="M887" i="10"/>
  <c r="M1194" i="10"/>
  <c r="M1224" i="10"/>
  <c r="M1062" i="10"/>
  <c r="M1318" i="10"/>
  <c r="M1332" i="10"/>
  <c r="M1020" i="10"/>
  <c r="M1198" i="10"/>
  <c r="M1375" i="10"/>
  <c r="M1144" i="10"/>
  <c r="M1355" i="10"/>
  <c r="M1107" i="10"/>
  <c r="M1124" i="10"/>
  <c r="M1225" i="10"/>
  <c r="M1252" i="10"/>
  <c r="M1473" i="10"/>
  <c r="M1292" i="10"/>
  <c r="M1142" i="10"/>
  <c r="M1282" i="10"/>
  <c r="M1372" i="10"/>
  <c r="M1174" i="10"/>
  <c r="M1360" i="10"/>
  <c r="M1774" i="10"/>
  <c r="M1541" i="10"/>
  <c r="M1234" i="10"/>
  <c r="M1170" i="10"/>
  <c r="M1333" i="10"/>
  <c r="M1762" i="10"/>
  <c r="M1589" i="10"/>
  <c r="M1401" i="10"/>
  <c r="M1534" i="10"/>
  <c r="M1416" i="10"/>
  <c r="M1453" i="10"/>
  <c r="M1573" i="10"/>
  <c r="M1739" i="10"/>
  <c r="M1569" i="10"/>
  <c r="M1529" i="10"/>
  <c r="M1603" i="10"/>
  <c r="M1701" i="10"/>
  <c r="M1763" i="10"/>
  <c r="M1713" i="10"/>
  <c r="M1806" i="10"/>
  <c r="M1768" i="10"/>
  <c r="M1911" i="10"/>
  <c r="M1804" i="10"/>
  <c r="M1884" i="10"/>
  <c r="M1843" i="10"/>
  <c r="M1969" i="10"/>
  <c r="M1980" i="10"/>
  <c r="M1914" i="10"/>
  <c r="M1991" i="10"/>
  <c r="M1974" i="10"/>
  <c r="M379" i="10"/>
  <c r="M890" i="10"/>
  <c r="M1504" i="10"/>
  <c r="M1671" i="10"/>
  <c r="M1243" i="10"/>
  <c r="M647" i="10"/>
  <c r="M644" i="10"/>
  <c r="M1635" i="10"/>
  <c r="M130" i="10"/>
  <c r="M1130" i="10"/>
  <c r="M629" i="10"/>
  <c r="M415" i="10"/>
  <c r="M591" i="10"/>
  <c r="M1572" i="10"/>
  <c r="M998" i="10"/>
  <c r="M224" i="10"/>
  <c r="M1341" i="10"/>
  <c r="M1837" i="10"/>
  <c r="M1523" i="10"/>
  <c r="M939" i="10"/>
  <c r="M1900" i="10"/>
  <c r="M1944" i="10"/>
  <c r="M1472" i="10"/>
  <c r="M210" i="10"/>
  <c r="M25" i="10"/>
  <c r="M968" i="10"/>
  <c r="M403" i="10"/>
  <c r="M1660" i="10"/>
  <c r="M191" i="10"/>
  <c r="M1103" i="10"/>
  <c r="M230" i="10"/>
  <c r="M778" i="10"/>
  <c r="M411" i="10"/>
  <c r="M409" i="10"/>
  <c r="M1963" i="10"/>
  <c r="M1756" i="10"/>
  <c r="M1771" i="10"/>
  <c r="M1352" i="10"/>
  <c r="M816" i="10"/>
  <c r="M1624" i="10"/>
  <c r="M1076" i="10"/>
  <c r="M604" i="10"/>
  <c r="M1051" i="10"/>
  <c r="M142" i="10"/>
  <c r="M258" i="10"/>
  <c r="M378" i="10"/>
  <c r="M254" i="10"/>
  <c r="M957" i="10"/>
  <c r="M2012" i="10"/>
  <c r="M1201" i="10"/>
  <c r="M126" i="10"/>
  <c r="M324" i="10"/>
  <c r="M1536" i="10"/>
  <c r="M1705" i="10"/>
  <c r="M944" i="10"/>
  <c r="M1288" i="10"/>
  <c r="M1359" i="10"/>
  <c r="M1509" i="10"/>
  <c r="M1520" i="10"/>
  <c r="M1786" i="10"/>
  <c r="M1879" i="10"/>
  <c r="M1618" i="10"/>
  <c r="M1883" i="10"/>
  <c r="M239" i="10"/>
  <c r="M220" i="10"/>
  <c r="M78" i="10"/>
  <c r="M150" i="10"/>
  <c r="M152" i="10"/>
  <c r="M248" i="10"/>
  <c r="M569" i="10"/>
  <c r="M259" i="10"/>
  <c r="M201" i="10"/>
  <c r="M244" i="10"/>
  <c r="M527" i="10"/>
  <c r="M310" i="10"/>
  <c r="M309" i="10"/>
  <c r="M417" i="10"/>
  <c r="M616" i="10"/>
  <c r="M562" i="10"/>
  <c r="M440" i="10"/>
  <c r="M831" i="10"/>
  <c r="M918" i="10"/>
  <c r="M649" i="10"/>
  <c r="M949" i="10"/>
  <c r="M565" i="10"/>
  <c r="M692" i="10"/>
  <c r="M740" i="10"/>
  <c r="M507" i="10"/>
  <c r="M810" i="10"/>
  <c r="M733" i="10"/>
  <c r="M850" i="10"/>
  <c r="M996" i="10"/>
  <c r="M1056" i="10"/>
  <c r="M46" i="10"/>
  <c r="M1095" i="10"/>
  <c r="M1490" i="10"/>
  <c r="M1605" i="10"/>
  <c r="M35" i="10"/>
  <c r="M1029" i="10"/>
  <c r="M671" i="10"/>
  <c r="M433" i="10"/>
  <c r="M1159" i="10"/>
  <c r="M1717" i="10"/>
  <c r="M1522" i="10"/>
  <c r="M495" i="10"/>
  <c r="M1544" i="10"/>
  <c r="M1470" i="10"/>
  <c r="M190" i="10"/>
  <c r="M791" i="10"/>
  <c r="M83" i="10"/>
  <c r="M372" i="10"/>
  <c r="M234" i="10"/>
  <c r="M855" i="10"/>
  <c r="M821" i="10"/>
  <c r="M1647" i="10"/>
  <c r="M882" i="10"/>
  <c r="M612" i="10"/>
  <c r="M1434" i="10"/>
  <c r="M1143" i="10"/>
  <c r="M31" i="10"/>
  <c r="M664" i="10"/>
  <c r="M1865" i="10"/>
  <c r="M1475" i="10"/>
  <c r="M730" i="10"/>
  <c r="M1516" i="10"/>
  <c r="M593" i="10"/>
  <c r="M513" i="10"/>
  <c r="M501" i="10"/>
  <c r="M1747" i="10"/>
  <c r="M1844" i="10"/>
  <c r="M864" i="10"/>
  <c r="M1788" i="10"/>
  <c r="M1342" i="10"/>
  <c r="M2006" i="10"/>
  <c r="M1629" i="10"/>
  <c r="M1290" i="10"/>
  <c r="M763" i="10"/>
  <c r="M1641" i="10"/>
  <c r="M1531" i="10"/>
  <c r="M331" i="10"/>
  <c r="M45" i="10"/>
  <c r="M319" i="10"/>
  <c r="M893" i="10"/>
  <c r="M632" i="10"/>
  <c r="M199" i="10"/>
  <c r="M621" i="10"/>
  <c r="M885" i="10"/>
  <c r="M1433" i="10"/>
  <c r="M891" i="10"/>
  <c r="M1094" i="10"/>
  <c r="M1307" i="10"/>
  <c r="M1173" i="10"/>
  <c r="M1576" i="10"/>
  <c r="M1570" i="10"/>
  <c r="M1669" i="10"/>
  <c r="M1614" i="10"/>
  <c r="M1728" i="10"/>
  <c r="M1694" i="10"/>
  <c r="M44" i="10"/>
  <c r="M43" i="10"/>
  <c r="M243" i="10"/>
  <c r="M133" i="10"/>
  <c r="M129" i="10"/>
  <c r="M65" i="10"/>
  <c r="M99" i="10"/>
  <c r="M219" i="10"/>
  <c r="M370" i="10"/>
  <c r="M460" i="10"/>
  <c r="M298" i="10"/>
  <c r="M382" i="10"/>
  <c r="M466" i="10"/>
  <c r="M321" i="10"/>
  <c r="M447" i="10"/>
  <c r="M346" i="10"/>
  <c r="M640" i="10"/>
  <c r="M541" i="10"/>
  <c r="M533" i="10"/>
  <c r="M806" i="10"/>
  <c r="M794" i="10"/>
  <c r="M967" i="10"/>
  <c r="M668" i="10"/>
  <c r="M716" i="10"/>
  <c r="M910" i="10"/>
  <c r="M651" i="10"/>
  <c r="M685" i="10"/>
  <c r="M771" i="10"/>
  <c r="M535" i="10"/>
  <c r="M927" i="10"/>
  <c r="M951" i="10"/>
  <c r="M933" i="10"/>
  <c r="M1602" i="10"/>
  <c r="M1693" i="10"/>
  <c r="M1703" i="10"/>
  <c r="M1251" i="10"/>
  <c r="M1995" i="10"/>
  <c r="M1730" i="10"/>
  <c r="M90" i="10"/>
  <c r="M439" i="10"/>
  <c r="M555" i="10"/>
  <c r="M747" i="10"/>
  <c r="M941" i="10"/>
  <c r="M556" i="10"/>
  <c r="M1631" i="10"/>
  <c r="M2010" i="10"/>
  <c r="M1722" i="10"/>
  <c r="M1236" i="10"/>
  <c r="M1362" i="10"/>
  <c r="M1577" i="10"/>
  <c r="M1041" i="10"/>
  <c r="M1658" i="10"/>
  <c r="M694" i="10"/>
  <c r="M1556" i="10"/>
  <c r="M1919" i="10"/>
  <c r="M204" i="10"/>
  <c r="M1502" i="10"/>
  <c r="M1133" i="10"/>
  <c r="M669" i="10"/>
  <c r="M1907" i="10"/>
  <c r="M813" i="10"/>
  <c r="M1212" i="10"/>
  <c r="M95" i="10"/>
  <c r="M658" i="10"/>
  <c r="M182" i="10"/>
  <c r="M1769" i="10"/>
  <c r="M330" i="10"/>
  <c r="M1040" i="10"/>
  <c r="M897" i="10"/>
  <c r="M236" i="10"/>
  <c r="M937" i="10"/>
  <c r="M1350" i="10"/>
  <c r="M1670" i="10"/>
  <c r="M1960" i="10"/>
  <c r="M1017" i="10"/>
  <c r="M1532" i="10"/>
  <c r="M628" i="10"/>
  <c r="M993" i="10"/>
  <c r="M1446" i="10"/>
  <c r="M1942" i="10"/>
  <c r="M1229" i="10"/>
  <c r="M71" i="10"/>
  <c r="M421" i="10"/>
  <c r="M267" i="10"/>
  <c r="M1009" i="10"/>
  <c r="M256" i="10"/>
  <c r="M82" i="10"/>
  <c r="M339" i="10"/>
  <c r="M1021" i="10"/>
  <c r="M1709" i="10"/>
  <c r="M408" i="10"/>
  <c r="M754" i="10"/>
  <c r="M1689" i="10"/>
  <c r="M1581" i="10"/>
  <c r="M284" i="10"/>
  <c r="M596" i="10"/>
  <c r="M1151" i="10"/>
  <c r="M723" i="10"/>
  <c r="M238" i="10"/>
  <c r="M510" i="10"/>
  <c r="M815" i="10"/>
  <c r="M1795" i="10"/>
  <c r="M441" i="10"/>
  <c r="M1855" i="10"/>
  <c r="M467" i="10"/>
  <c r="M898" i="10"/>
  <c r="M1274" i="10"/>
  <c r="M1826" i="10"/>
  <c r="M1846" i="10"/>
  <c r="M1555" i="10"/>
  <c r="M1827" i="10"/>
  <c r="M981" i="10"/>
  <c r="M1387" i="10"/>
  <c r="M1696" i="10"/>
  <c r="M825" i="10"/>
  <c r="M1324" i="10"/>
  <c r="M1807" i="10"/>
  <c r="M867" i="10"/>
  <c r="M1082" i="10"/>
  <c r="M1674" i="10"/>
  <c r="M1828" i="10"/>
  <c r="M1197" i="10"/>
  <c r="M399" i="10"/>
  <c r="M217" i="10"/>
  <c r="M261" i="10"/>
  <c r="M26" i="10"/>
  <c r="M462" i="10"/>
  <c r="M353" i="10"/>
  <c r="M271" i="10"/>
  <c r="M241" i="10"/>
  <c r="M524" i="10"/>
  <c r="M707" i="10"/>
  <c r="M930" i="10"/>
  <c r="M468" i="10"/>
  <c r="M1351" i="10"/>
  <c r="M650" i="10"/>
  <c r="M189" i="10"/>
  <c r="M992" i="10"/>
  <c r="M396" i="10"/>
  <c r="M1748" i="10"/>
  <c r="M1664" i="10"/>
  <c r="M1783" i="10"/>
  <c r="M995" i="10"/>
  <c r="M1058" i="10"/>
  <c r="M1147" i="10"/>
  <c r="M1400" i="10"/>
  <c r="M1323" i="10"/>
  <c r="M1740" i="10"/>
  <c r="M1259" i="10"/>
  <c r="M1568" i="10"/>
  <c r="M1592" i="10"/>
  <c r="M1720" i="10"/>
  <c r="M1524" i="10"/>
  <c r="M1793" i="10"/>
  <c r="M1796" i="10"/>
  <c r="M1695" i="10"/>
  <c r="M1886" i="10"/>
  <c r="M1770" i="10"/>
  <c r="M1639" i="10"/>
  <c r="M1776" i="10"/>
  <c r="M1950" i="10"/>
  <c r="M72" i="10"/>
  <c r="M265" i="10"/>
  <c r="M109" i="10"/>
  <c r="M278" i="10"/>
  <c r="M136" i="10"/>
  <c r="M107" i="10"/>
  <c r="M37" i="10"/>
  <c r="M194" i="10"/>
  <c r="M158" i="10"/>
  <c r="M165" i="10"/>
  <c r="M70" i="10"/>
  <c r="M262" i="10"/>
  <c r="M151" i="10"/>
  <c r="M273" i="10"/>
  <c r="M237" i="10"/>
  <c r="M617" i="10"/>
  <c r="M33" i="10"/>
  <c r="M207" i="10"/>
  <c r="M308" i="10"/>
  <c r="M276" i="10"/>
  <c r="M282" i="10"/>
  <c r="M434" i="10"/>
  <c r="M329" i="10"/>
  <c r="M437" i="10"/>
  <c r="M332" i="10"/>
  <c r="M470" i="10"/>
  <c r="M436" i="10"/>
  <c r="M335" i="10"/>
  <c r="M424" i="10"/>
  <c r="M452" i="10"/>
  <c r="M564" i="10"/>
  <c r="M429" i="10"/>
  <c r="M357" i="10"/>
  <c r="M491" i="10"/>
  <c r="M479" i="10"/>
  <c r="M695" i="10"/>
  <c r="M595" i="10"/>
  <c r="M660" i="10"/>
  <c r="M873" i="10"/>
  <c r="M652" i="10"/>
  <c r="M798" i="10"/>
  <c r="M1032" i="10"/>
  <c r="M945" i="10"/>
  <c r="M583" i="10"/>
  <c r="M672" i="10"/>
  <c r="M696" i="10"/>
  <c r="M720" i="10"/>
  <c r="M744" i="10"/>
  <c r="M984" i="10"/>
  <c r="M525" i="10"/>
  <c r="M719" i="10"/>
  <c r="M921" i="10"/>
  <c r="M691" i="10"/>
  <c r="M739" i="10"/>
  <c r="M776" i="10"/>
  <c r="M942" i="10"/>
  <c r="M553" i="10"/>
  <c r="M1317" i="10"/>
  <c r="M1015" i="10"/>
  <c r="M1072" i="10"/>
  <c r="M954" i="10"/>
  <c r="M946" i="10"/>
  <c r="M955" i="10"/>
  <c r="M959" i="10"/>
  <c r="M943" i="10"/>
  <c r="M900" i="10"/>
  <c r="M1269" i="10"/>
  <c r="M1230" i="10"/>
  <c r="M964" i="10"/>
  <c r="M1136" i="10"/>
  <c r="M1080" i="10"/>
  <c r="M952" i="10"/>
  <c r="M1220" i="10"/>
  <c r="M1084" i="10"/>
  <c r="M1498" i="10"/>
  <c r="M1135" i="10"/>
  <c r="M1338" i="10"/>
  <c r="M1303" i="10"/>
  <c r="M1146" i="10"/>
  <c r="M1125" i="10"/>
  <c r="M1178" i="10"/>
  <c r="M1399" i="10"/>
  <c r="M1398" i="10"/>
  <c r="M1210" i="10"/>
  <c r="M1391" i="10"/>
  <c r="M1315" i="10"/>
  <c r="M1682" i="10"/>
  <c r="M1347" i="10"/>
  <c r="M1206" i="10"/>
  <c r="M1481" i="10"/>
  <c r="M1346" i="10"/>
  <c r="M1626" i="10"/>
  <c r="M1442" i="10"/>
  <c r="M1736" i="10"/>
  <c r="M1426" i="10"/>
  <c r="M1465" i="10"/>
  <c r="M1461" i="10"/>
  <c r="M1558" i="10"/>
  <c r="M1661" i="10"/>
  <c r="M1593" i="10"/>
  <c r="M1676" i="10"/>
  <c r="M1677" i="10"/>
  <c r="M1767" i="10"/>
  <c r="M1750" i="10"/>
  <c r="M1847" i="10"/>
  <c r="M1802" i="10"/>
  <c r="M1824" i="10"/>
  <c r="M1852" i="10"/>
  <c r="M1926" i="10"/>
  <c r="M1934" i="10"/>
  <c r="M1925" i="10"/>
  <c r="M1923" i="10"/>
  <c r="M2001" i="10"/>
  <c r="M1947" i="10"/>
  <c r="M1986" i="10"/>
  <c r="M444" i="10"/>
  <c r="M120" i="10"/>
  <c r="M245" i="10"/>
  <c r="M450" i="10"/>
  <c r="M917" i="10"/>
  <c r="M1368" i="10"/>
  <c r="M1714" i="10"/>
  <c r="M1271" i="10"/>
  <c r="M743" i="10"/>
  <c r="M1537" i="10"/>
  <c r="M1241" i="10"/>
  <c r="M486" i="10"/>
  <c r="M40" i="10"/>
  <c r="M272" i="10"/>
  <c r="M349" i="10"/>
  <c r="M1724" i="10"/>
  <c r="M1047" i="10"/>
  <c r="M1617" i="10"/>
  <c r="M599" i="10"/>
  <c r="M808" i="10"/>
  <c r="M626" i="10"/>
  <c r="M80" i="10"/>
  <c r="M75" i="10"/>
  <c r="M1037" i="10"/>
  <c r="M1856" i="10"/>
  <c r="M1566" i="10"/>
  <c r="M986" i="10"/>
  <c r="M1777" i="10"/>
  <c r="M1402" i="10"/>
  <c r="M878" i="10"/>
  <c r="M1719" i="10"/>
  <c r="M112" i="10"/>
  <c r="M50" i="10"/>
  <c r="M314" i="10"/>
  <c r="M377" i="10"/>
  <c r="M427" i="10"/>
  <c r="M785" i="10"/>
  <c r="M542" i="10"/>
  <c r="M689" i="10"/>
  <c r="M1215" i="10"/>
  <c r="M989" i="10"/>
  <c r="M1948" i="10"/>
  <c r="M1115" i="10"/>
  <c r="M1226" i="10"/>
  <c r="M1344" i="10"/>
  <c r="M1295" i="10"/>
  <c r="M1608" i="10"/>
  <c r="M1654" i="10"/>
  <c r="M1832" i="10"/>
  <c r="M1698" i="10"/>
  <c r="M1955" i="10"/>
  <c r="M1711" i="10"/>
  <c r="M1990" i="10"/>
  <c r="M255" i="10"/>
  <c r="M356" i="10"/>
  <c r="M81" i="10"/>
  <c r="M161" i="10"/>
  <c r="M77" i="10"/>
  <c r="M159" i="10"/>
  <c r="M250" i="10"/>
  <c r="M51" i="10"/>
  <c r="M221" i="10"/>
  <c r="M290" i="10"/>
  <c r="M455" i="10"/>
  <c r="M498" i="10"/>
  <c r="M472" i="10"/>
  <c r="M454" i="10"/>
  <c r="M566" i="10"/>
  <c r="M359" i="10"/>
  <c r="M497" i="10"/>
  <c r="M598" i="10"/>
  <c r="M895" i="10"/>
  <c r="M830" i="10"/>
  <c r="M958" i="10"/>
  <c r="M674" i="10"/>
  <c r="M722" i="10"/>
  <c r="M1068" i="10"/>
  <c r="M725" i="10"/>
  <c r="M697" i="10"/>
  <c r="M793" i="10"/>
  <c r="M571" i="10"/>
  <c r="M1154" i="10"/>
  <c r="M971" i="10"/>
  <c r="M985" i="10"/>
  <c r="M1024" i="10"/>
  <c r="M1320" i="10"/>
  <c r="M982" i="10"/>
  <c r="M1092" i="10"/>
  <c r="M966" i="10"/>
  <c r="M1098" i="10"/>
  <c r="M1145" i="10"/>
  <c r="M1311" i="10"/>
  <c r="M1981" i="10"/>
  <c r="M1708" i="10"/>
  <c r="M859" i="10"/>
  <c r="M1414" i="10"/>
  <c r="M772" i="10"/>
  <c r="M181" i="10"/>
  <c r="M935" i="10"/>
  <c r="M581" i="10"/>
  <c r="M797" i="10"/>
  <c r="M980" i="10"/>
  <c r="M576" i="10"/>
  <c r="M1643" i="10"/>
  <c r="M1479" i="10"/>
  <c r="M1836" i="10"/>
  <c r="M1440" i="10"/>
  <c r="M1403" i="10"/>
  <c r="M1648" i="10"/>
  <c r="M1077" i="10"/>
  <c r="M1109" i="10"/>
  <c r="M1798" i="10"/>
  <c r="M84" i="10"/>
  <c r="M306" i="10"/>
  <c r="M1761" i="10"/>
  <c r="M1184" i="10"/>
  <c r="M1128" i="10"/>
  <c r="M160" i="10"/>
  <c r="M1363" i="10"/>
  <c r="M557" i="10"/>
  <c r="M863" i="10"/>
  <c r="M1896" i="10"/>
  <c r="M1066" i="10"/>
  <c r="M281" i="10"/>
  <c r="M1415" i="10"/>
  <c r="M475" i="10"/>
  <c r="M1665" i="10"/>
  <c r="M1007" i="10"/>
  <c r="M594" i="10"/>
  <c r="M168" i="10"/>
  <c r="M28" i="10"/>
  <c r="M32" i="10"/>
  <c r="M1055" i="10"/>
  <c r="M413" i="10"/>
  <c r="M1754" i="10"/>
  <c r="M289" i="10"/>
  <c r="M1179" i="10"/>
  <c r="M303" i="10"/>
  <c r="M836" i="10"/>
  <c r="M693" i="10"/>
  <c r="M503" i="10"/>
  <c r="M1343" i="10"/>
  <c r="M1910" i="10"/>
  <c r="M1888" i="10"/>
  <c r="M1410" i="10"/>
  <c r="M827" i="10"/>
  <c r="M1859" i="10"/>
  <c r="M1088" i="10"/>
  <c r="M266" i="10"/>
  <c r="M79" i="10"/>
  <c r="M351" i="10"/>
  <c r="M57" i="10"/>
  <c r="M724" i="10"/>
  <c r="M343" i="10"/>
  <c r="M592" i="10"/>
  <c r="M823" i="10"/>
  <c r="M1899" i="10"/>
  <c r="M253" i="10"/>
  <c r="M456" i="10"/>
  <c r="M766" i="10"/>
  <c r="M1172" i="10"/>
  <c r="M1550" i="10"/>
  <c r="M1933" i="10"/>
  <c r="M1459" i="10"/>
  <c r="M1992" i="10"/>
  <c r="M1876" i="10"/>
  <c r="M1792" i="10"/>
  <c r="M1861" i="10"/>
  <c r="M91" i="10"/>
  <c r="M116" i="10"/>
  <c r="M39" i="10"/>
  <c r="M110" i="10"/>
  <c r="M205" i="10"/>
  <c r="M186" i="10"/>
  <c r="M269" i="10"/>
  <c r="M338" i="10"/>
  <c r="M296" i="10"/>
  <c r="M406" i="10"/>
  <c r="M295" i="10"/>
  <c r="M347" i="10"/>
  <c r="M404" i="10"/>
  <c r="M448" i="10"/>
  <c r="M344" i="10"/>
  <c r="M428" i="10"/>
  <c r="M509" i="10"/>
  <c r="M505" i="10"/>
  <c r="M588" i="10"/>
  <c r="M701" i="10"/>
  <c r="M818" i="10"/>
  <c r="M880" i="10"/>
  <c r="M601" i="10"/>
  <c r="M698" i="10"/>
  <c r="M746" i="10"/>
  <c r="M543" i="10"/>
  <c r="M977" i="10"/>
  <c r="M745" i="10"/>
  <c r="M979" i="10"/>
  <c r="M1087" i="10"/>
  <c r="M1078" i="10"/>
  <c r="M960" i="10"/>
  <c r="M972" i="10"/>
  <c r="M907" i="10"/>
  <c r="M1378" i="10"/>
  <c r="M1366" i="10"/>
  <c r="M1248" i="10"/>
  <c r="M1507" i="10"/>
  <c r="M1349" i="10"/>
  <c r="M317" i="10"/>
  <c r="M896" i="10"/>
  <c r="M354" i="10"/>
  <c r="M1005" i="10"/>
  <c r="M832" i="10"/>
  <c r="M170" i="10"/>
  <c r="M947" i="10"/>
  <c r="M735" i="10"/>
  <c r="M905" i="10"/>
  <c r="M1023" i="10"/>
  <c r="M741" i="10"/>
  <c r="M1757" i="10"/>
  <c r="M1518" i="10"/>
  <c r="M1841" i="10"/>
  <c r="M1559" i="10"/>
  <c r="M1485" i="10"/>
  <c r="M1779" i="10"/>
  <c r="M522" i="10"/>
  <c r="M1121" i="10"/>
  <c r="M41" i="10"/>
  <c r="M1628" i="10"/>
  <c r="M365" i="10"/>
  <c r="M445" i="10"/>
  <c r="M502" i="10"/>
  <c r="M1187" i="10"/>
  <c r="M1208" i="10"/>
  <c r="M163" i="10"/>
  <c r="M397" i="10"/>
  <c r="M729" i="10"/>
  <c r="M315" i="10"/>
  <c r="M1079" i="10"/>
  <c r="M494" i="10"/>
  <c r="M520" i="10"/>
  <c r="M551" i="10"/>
  <c r="M1494" i="10"/>
  <c r="M1732" i="10"/>
  <c r="M391" i="10"/>
  <c r="M1022" i="10"/>
  <c r="M1444" i="10"/>
  <c r="M1726" i="10"/>
  <c r="M603" i="10"/>
  <c r="M1316" i="10"/>
  <c r="M1842" i="10"/>
  <c r="M753" i="10"/>
  <c r="M1010" i="10"/>
  <c r="M1651" i="10"/>
  <c r="M627" i="10"/>
  <c r="M1263" i="10"/>
  <c r="M176" i="10"/>
  <c r="M582" i="10"/>
  <c r="M336" i="10"/>
  <c r="M74" i="10"/>
  <c r="M540" i="10"/>
  <c r="M49" i="10"/>
  <c r="M554" i="10"/>
  <c r="M1081" i="10"/>
  <c r="M1741" i="10"/>
  <c r="M432" i="10"/>
  <c r="M1089" i="10"/>
  <c r="M1823" i="10"/>
  <c r="M1868" i="10"/>
  <c r="M291" i="10"/>
  <c r="M820" i="10"/>
  <c r="M1242" i="10"/>
  <c r="M1027" i="10"/>
  <c r="M323" i="10"/>
  <c r="M636" i="10"/>
  <c r="M1211" i="10"/>
  <c r="M88" i="10"/>
  <c r="M1071" i="10"/>
  <c r="M270" i="10"/>
  <c r="M578" i="10"/>
  <c r="M1131" i="10"/>
  <c r="M1429" i="10"/>
  <c r="M1232" i="10"/>
  <c r="M1971" i="10"/>
  <c r="M1600" i="10"/>
  <c r="M1895" i="10"/>
  <c r="M999" i="10"/>
  <c r="M1412" i="10"/>
  <c r="M1787" i="10"/>
  <c r="M846" i="10"/>
  <c r="M1422" i="10"/>
  <c r="M1962" i="10"/>
  <c r="M902" i="10"/>
  <c r="M1158" i="10"/>
  <c r="M1799" i="10"/>
  <c r="M886" i="10"/>
  <c r="M119" i="10"/>
  <c r="M48" i="10"/>
  <c r="M484" i="10"/>
  <c r="M572" i="10"/>
  <c r="M387" i="10"/>
  <c r="M58" i="10"/>
  <c r="M796" i="10"/>
  <c r="M585" i="10"/>
  <c r="M488" i="10"/>
  <c r="M451" i="10"/>
  <c r="M1003" i="10"/>
  <c r="M875" i="10"/>
  <c r="M908" i="10"/>
  <c r="M653" i="10"/>
  <c r="M92" i="10"/>
  <c r="M712" i="10"/>
  <c r="M342" i="10"/>
  <c r="M1223" i="10"/>
  <c r="M506" i="10"/>
  <c r="M1043" i="10"/>
  <c r="M787" i="10"/>
  <c r="M768" i="10"/>
  <c r="M1233" i="10"/>
  <c r="M1261" i="10"/>
  <c r="M1255" i="10"/>
  <c r="M1571" i="10"/>
  <c r="M1070" i="10"/>
  <c r="M1183" i="10"/>
  <c r="M1298" i="10"/>
  <c r="M1540" i="10"/>
  <c r="M1627" i="10"/>
  <c r="M1431" i="10"/>
  <c r="M1707" i="10"/>
  <c r="M1887" i="10"/>
  <c r="M1691" i="10"/>
  <c r="M1715" i="10"/>
  <c r="M1965" i="10"/>
  <c r="M1805" i="10"/>
  <c r="M1753" i="10"/>
  <c r="M1885" i="10"/>
  <c r="M2004" i="10"/>
  <c r="M93" i="10"/>
  <c r="M29" i="10"/>
  <c r="M127" i="10"/>
  <c r="M121" i="10"/>
  <c r="M101" i="10"/>
  <c r="M128" i="10"/>
  <c r="M171" i="10"/>
  <c r="M216" i="10"/>
  <c r="M195" i="10"/>
  <c r="M203" i="10"/>
  <c r="M89" i="10"/>
  <c r="M274" i="10"/>
  <c r="M162" i="10"/>
  <c r="M350" i="10"/>
  <c r="M277" i="10"/>
  <c r="M305" i="10"/>
  <c r="M69" i="10"/>
  <c r="M249" i="10"/>
  <c r="M425" i="10"/>
  <c r="M352" i="10"/>
  <c r="M311" i="10"/>
  <c r="M293" i="10"/>
  <c r="M380" i="10"/>
  <c r="M534" i="10"/>
  <c r="M567" i="10"/>
  <c r="M478" i="10"/>
  <c r="M464" i="10"/>
  <c r="M393" i="10"/>
  <c r="M388" i="10"/>
  <c r="M435" i="10"/>
  <c r="M549" i="10"/>
  <c r="M570" i="10"/>
  <c r="M364" i="10"/>
  <c r="M577" i="10"/>
  <c r="M508" i="10"/>
  <c r="M624" i="10"/>
  <c r="M631" i="10"/>
  <c r="M774" i="10"/>
  <c r="M782" i="10"/>
  <c r="M851" i="10"/>
  <c r="M888" i="10"/>
  <c r="M928" i="10"/>
  <c r="M912" i="10"/>
  <c r="M619" i="10"/>
  <c r="M678" i="10"/>
  <c r="M702" i="10"/>
  <c r="M726" i="10"/>
  <c r="M750" i="10"/>
  <c r="M1069" i="10"/>
  <c r="M561" i="10"/>
  <c r="M731" i="10"/>
  <c r="M1044" i="10"/>
  <c r="M703" i="10"/>
  <c r="M751" i="10"/>
  <c r="M795" i="10"/>
  <c r="M1045" i="10"/>
  <c r="M589" i="10"/>
  <c r="M1239" i="10"/>
  <c r="M1258" i="10"/>
  <c r="M1153" i="10"/>
  <c r="M1086" i="10"/>
  <c r="M973" i="10"/>
  <c r="M994" i="10"/>
  <c r="M988" i="10"/>
  <c r="M1030" i="10"/>
  <c r="M911" i="10"/>
  <c r="M1435" i="10"/>
  <c r="M1430" i="10"/>
  <c r="M1002" i="10"/>
  <c r="M970" i="10"/>
  <c r="M1237" i="10"/>
  <c r="M1096" i="10"/>
  <c r="M1615" i="10"/>
  <c r="M1099" i="10"/>
  <c r="M1117" i="10"/>
  <c r="M1163" i="10"/>
  <c r="M1354" i="10"/>
  <c r="M1329" i="10"/>
  <c r="M1182" i="10"/>
  <c r="M1304" i="10"/>
  <c r="M1214" i="10"/>
  <c r="M1489" i="10"/>
  <c r="M1102" i="10"/>
  <c r="M1257" i="10"/>
  <c r="M1413" i="10"/>
  <c r="M1367" i="10"/>
  <c r="M1150" i="10"/>
  <c r="M1418" i="10"/>
  <c r="M1264" i="10"/>
  <c r="M1407" i="10"/>
  <c r="M1486" i="10"/>
  <c r="M1790" i="10"/>
  <c r="M1560" i="10"/>
  <c r="M1309" i="10"/>
  <c r="M1609" i="10"/>
  <c r="M1546" i="10"/>
  <c r="M1596" i="10"/>
  <c r="M1419" i="10"/>
  <c r="M1495" i="10"/>
  <c r="M1644" i="10"/>
  <c r="M1690" i="10"/>
  <c r="M1716" i="10"/>
  <c r="M1731" i="10"/>
  <c r="M1815" i="10"/>
  <c r="M1906" i="10"/>
  <c r="M1877" i="10"/>
  <c r="M1936" i="10"/>
  <c r="M1898" i="10"/>
  <c r="M1850" i="10"/>
  <c r="M1838" i="10"/>
  <c r="M1967" i="10"/>
  <c r="M1979" i="10"/>
  <c r="M1989" i="10"/>
  <c r="M1953" i="10"/>
  <c r="M2005" i="10"/>
  <c r="M761" i="10"/>
  <c r="M777" i="10"/>
  <c r="M1749" i="10"/>
  <c r="M1678" i="10"/>
  <c r="M1818" i="10"/>
  <c r="M1645" i="10"/>
  <c r="M1512" i="10"/>
  <c r="M367" i="10"/>
  <c r="M773" i="10"/>
  <c r="M1956" i="10"/>
  <c r="M407" i="10"/>
  <c r="M453" i="10"/>
  <c r="M826" i="10"/>
  <c r="M1167" i="10"/>
  <c r="M1813" i="10"/>
  <c r="M568" i="10"/>
  <c r="M1456" i="10"/>
  <c r="M681" i="10"/>
  <c r="M482" i="10"/>
  <c r="M1046" i="10"/>
  <c r="M792" i="10"/>
  <c r="M212" i="10"/>
  <c r="M608" i="10"/>
  <c r="M648" i="10"/>
  <c r="M67" i="10"/>
  <c r="M1155" i="10"/>
  <c r="M443" i="10"/>
  <c r="M1028" i="10"/>
  <c r="M395" i="10"/>
  <c r="M1791" i="10"/>
  <c r="M385" i="10"/>
  <c r="M1364" i="10"/>
  <c r="M113" i="10"/>
  <c r="M300" i="10"/>
  <c r="M1302" i="10"/>
  <c r="M1491" i="10"/>
  <c r="M1621" i="10"/>
  <c r="M1025" i="10"/>
  <c r="M1840" i="10"/>
  <c r="M860" i="10"/>
  <c r="M2008" i="10"/>
  <c r="M1169" i="10"/>
  <c r="M622" i="10"/>
  <c r="M62" i="10"/>
  <c r="M574" i="10"/>
  <c r="M114" i="10"/>
  <c r="M76" i="10"/>
  <c r="M932" i="10"/>
  <c r="M1085" i="10"/>
  <c r="M920" i="10"/>
  <c r="M96" i="10"/>
  <c r="M348" i="10"/>
  <c r="M1381" i="10"/>
  <c r="M1314" i="10"/>
  <c r="M805" i="10"/>
  <c r="M1737" i="10"/>
  <c r="M1902" i="10"/>
  <c r="M1161" i="10"/>
  <c r="M1547" i="10"/>
  <c r="M1484" i="10"/>
  <c r="M1438" i="10"/>
  <c r="M1743" i="10"/>
  <c r="M1878" i="10"/>
  <c r="M1931" i="10"/>
  <c r="M30" i="10"/>
  <c r="M85" i="10"/>
  <c r="M233" i="10"/>
  <c r="M174" i="10"/>
  <c r="M260" i="10"/>
  <c r="M215" i="10"/>
  <c r="M268" i="10"/>
  <c r="M394" i="10"/>
  <c r="M341" i="10"/>
  <c r="M285" i="10"/>
  <c r="M363" i="10"/>
  <c r="M386" i="10"/>
  <c r="M638" i="10"/>
  <c r="M516" i="10"/>
  <c r="M405" i="10"/>
  <c r="M492" i="10"/>
  <c r="M587" i="10"/>
  <c r="M613" i="10"/>
  <c r="M749" i="10"/>
  <c r="M775" i="10"/>
  <c r="M822" i="10"/>
  <c r="M929" i="10"/>
  <c r="M637" i="10"/>
  <c r="M680" i="10"/>
  <c r="M728" i="10"/>
  <c r="M1268" i="10"/>
  <c r="M737" i="10"/>
  <c r="M709" i="10"/>
  <c r="M800" i="10"/>
  <c r="M607" i="10"/>
  <c r="M1110" i="10"/>
  <c r="M1180" i="10"/>
  <c r="M997" i="10"/>
  <c r="M1439" i="10"/>
  <c r="M1191" i="10"/>
  <c r="M1181" i="10"/>
  <c r="M1114" i="10"/>
  <c r="M1519" i="10"/>
  <c r="M1393" i="10"/>
  <c r="M1296" i="10"/>
  <c r="M1454" i="10"/>
  <c r="M1448" i="10"/>
  <c r="M1458" i="10"/>
  <c r="M1437" i="10"/>
  <c r="M1808" i="10"/>
  <c r="M1874" i="10"/>
  <c r="M1245" i="10"/>
  <c r="M948" i="10"/>
  <c r="M1171" i="10"/>
  <c r="M1305" i="10"/>
  <c r="M1222" i="10"/>
  <c r="M1383" i="10"/>
  <c r="M1427" i="10"/>
  <c r="M1408" i="10"/>
  <c r="M1335" i="10"/>
  <c r="M1619" i="10"/>
  <c r="M1476" i="10"/>
  <c r="M1587" i="10"/>
  <c r="M1733" i="10"/>
  <c r="M1773" i="10"/>
  <c r="M1858" i="10"/>
  <c r="M1825" i="10"/>
  <c r="M1924" i="10"/>
  <c r="M1908" i="10"/>
  <c r="M1851" i="10"/>
  <c r="M1060" i="10"/>
  <c r="M1008" i="10"/>
  <c r="M940" i="10"/>
  <c r="M1395" i="10"/>
  <c r="M1312" i="10"/>
  <c r="M1474" i="10"/>
  <c r="M1270" i="10"/>
  <c r="M1606" i="10"/>
  <c r="M1406" i="10"/>
  <c r="M1630" i="10"/>
  <c r="M1405" i="10"/>
  <c r="M1477" i="10"/>
  <c r="M1632" i="10"/>
  <c r="M1781" i="10"/>
  <c r="M1814" i="10"/>
  <c r="M1871" i="10"/>
  <c r="M1941" i="10"/>
  <c r="M1943" i="10"/>
  <c r="M2003" i="10"/>
  <c r="M1706" i="10"/>
  <c r="M1038" i="10"/>
  <c r="M1493" i="10"/>
  <c r="M1260" i="10"/>
  <c r="M1160" i="10"/>
  <c r="M1120" i="10"/>
  <c r="M1336" i="10"/>
  <c r="M1188" i="10"/>
  <c r="M1497" i="10"/>
  <c r="M1291" i="10"/>
  <c r="M1636" i="10"/>
  <c r="M1697" i="10"/>
  <c r="M1704" i="10"/>
  <c r="M1760" i="10"/>
  <c r="M1920" i="10"/>
  <c r="M1954" i="10"/>
  <c r="M1864" i="10"/>
  <c r="M1977" i="10"/>
  <c r="M1957" i="10"/>
  <c r="M1000" i="10"/>
  <c r="M1048" i="10"/>
  <c r="M1213" i="10"/>
  <c r="M1432" i="10"/>
  <c r="M1196" i="10"/>
  <c r="M1192" i="10"/>
  <c r="M1423" i="10"/>
  <c r="M1240" i="10"/>
  <c r="M1590" i="10"/>
  <c r="M1327" i="10"/>
  <c r="M1578" i="10"/>
  <c r="M1575" i="10"/>
  <c r="M1778" i="10"/>
  <c r="M1784" i="10"/>
  <c r="M1810" i="10"/>
  <c r="M1835" i="10"/>
  <c r="M925" i="10"/>
  <c r="M1207" i="10"/>
  <c r="M1382" i="10"/>
  <c r="M1250" i="10"/>
  <c r="M1118" i="10"/>
  <c r="M1219" i="10"/>
  <c r="M1247" i="10"/>
  <c r="M1542" i="10"/>
  <c r="M1297" i="10"/>
  <c r="M1650" i="10"/>
  <c r="M1424" i="10"/>
  <c r="M1471" i="10"/>
  <c r="M1607" i="10"/>
  <c r="M1812" i="10"/>
  <c r="M1830" i="10"/>
  <c r="M1959" i="10"/>
  <c r="M1893" i="10"/>
  <c r="M1929" i="10"/>
  <c r="M1922" i="10"/>
  <c r="M1998" i="10"/>
  <c r="M1090" i="10"/>
  <c r="M1319" i="10"/>
  <c r="M1299" i="10"/>
  <c r="M1348" i="10"/>
  <c r="M1164" i="10"/>
  <c r="M1321" i="10"/>
  <c r="M1280" i="10"/>
  <c r="M1132" i="10"/>
  <c r="M1394" i="10"/>
  <c r="M1353" i="10"/>
  <c r="M1582" i="10"/>
  <c r="M1500" i="10"/>
  <c r="M1483" i="10"/>
  <c r="M1735" i="10"/>
  <c r="M1848" i="10"/>
  <c r="M1857" i="10"/>
  <c r="M1928" i="10"/>
  <c r="M1913" i="10"/>
  <c r="M1966" i="10"/>
  <c r="M2011" i="10"/>
  <c r="M1681" i="10"/>
  <c r="M1875" i="10"/>
  <c r="M1988" i="10"/>
  <c r="M1972" i="10"/>
  <c r="M1961" i="10"/>
  <c r="M936" i="10"/>
  <c r="M1545" i="10"/>
  <c r="M1379" i="10"/>
  <c r="M1126" i="10"/>
  <c r="M1200" i="10"/>
  <c r="M1436" i="10"/>
  <c r="M1365" i="10"/>
  <c r="M1168" i="10"/>
  <c r="M1649" i="10"/>
  <c r="M1420" i="10"/>
  <c r="M1683" i="10"/>
  <c r="M1579" i="10"/>
  <c r="M1652" i="10"/>
  <c r="M1742" i="10"/>
  <c r="M1721" i="10"/>
  <c r="M1905" i="10"/>
  <c r="M1881" i="10"/>
  <c r="M1970" i="10"/>
  <c r="M1935" i="10"/>
  <c r="M2009" i="10"/>
  <c r="M1785" i="10"/>
  <c r="M1938" i="10"/>
  <c r="M1985" i="10"/>
  <c r="M1951" i="10"/>
  <c r="M2013" i="10"/>
  <c r="M1746" i="10"/>
  <c r="M1809" i="10"/>
  <c r="M1262" i="10"/>
  <c r="M1993" i="10"/>
  <c r="M23" i="10"/>
  <c r="M1634" i="10"/>
  <c r="M22" i="10"/>
  <c r="M1521" i="10"/>
  <c r="M1867" i="10"/>
  <c r="M1725" i="10"/>
  <c r="M1404" i="10"/>
  <c r="M950" i="10"/>
  <c r="M24" i="10"/>
  <c r="M1244" i="10"/>
  <c r="M1789" i="10"/>
  <c r="M1249" i="10"/>
  <c r="M857" i="10"/>
  <c r="M1421" i="10"/>
  <c r="M473" i="10"/>
  <c r="M845" i="10"/>
  <c r="M1849" i="10"/>
  <c r="M1113" i="10"/>
  <c r="M1937" i="10"/>
  <c r="M469" i="10"/>
  <c r="M834" i="10"/>
  <c r="M1688" i="10"/>
  <c r="M938" i="10"/>
  <c r="M1562" i="10"/>
  <c r="M1049" i="10"/>
  <c r="M1918" i="10"/>
  <c r="M1561" i="10"/>
  <c r="M1642" i="10"/>
  <c r="M1034" i="10"/>
  <c r="M1891" i="10"/>
  <c r="M1202" i="10"/>
  <c r="M1176" i="10"/>
  <c r="M1958" i="10"/>
  <c r="M1586" i="10"/>
  <c r="M1775" i="10"/>
  <c r="M835" i="10"/>
  <c r="M1866" i="10"/>
  <c r="M1903" i="10"/>
  <c r="M590" i="10"/>
  <c r="M521" i="10"/>
  <c r="M21" i="10"/>
  <c r="M19" i="10"/>
  <c r="M18" i="10"/>
  <c r="M20" i="10"/>
  <c r="AA15" i="11"/>
  <c r="AB15" i="11" s="1"/>
  <c r="AC15" i="11" s="1"/>
  <c r="AD15" i="11" s="1"/>
  <c r="AE15" i="11" s="1"/>
  <c r="AF15" i="11" s="1"/>
  <c r="AG15" i="11" s="1"/>
  <c r="AH15" i="11" s="1"/>
  <c r="AI15" i="11" s="1"/>
  <c r="AJ15" i="11" s="1"/>
  <c r="AK15" i="11" s="1"/>
  <c r="AL15" i="11" s="1"/>
  <c r="N14" i="10"/>
  <c r="AC3" i="19"/>
  <c r="V13" i="11"/>
  <c r="O8" i="8"/>
  <c r="O9" i="8" s="1"/>
  <c r="O6" i="8"/>
  <c r="O7" i="8"/>
  <c r="O4" i="8"/>
  <c r="O5" i="8"/>
  <c r="N8" i="8"/>
  <c r="N9" i="8" s="1"/>
  <c r="N7" i="8"/>
  <c r="N4" i="8"/>
  <c r="N5" i="8"/>
  <c r="N6" i="8"/>
  <c r="I7" i="8"/>
  <c r="I4" i="8"/>
  <c r="I8" i="8"/>
  <c r="I6" i="8"/>
  <c r="I5" i="8"/>
  <c r="M7" i="8"/>
  <c r="M4" i="8"/>
  <c r="M8" i="8"/>
  <c r="M9" i="8" s="1"/>
  <c r="M5" i="8"/>
  <c r="M6" i="8"/>
  <c r="L5" i="8"/>
  <c r="L8" i="8"/>
  <c r="L9" i="8" s="1"/>
  <c r="L6" i="8"/>
  <c r="L4" i="8"/>
  <c r="L7" i="8"/>
  <c r="J7" i="8"/>
  <c r="J5" i="8"/>
  <c r="J8" i="8"/>
  <c r="J9" i="8" s="1"/>
  <c r="J6" i="8"/>
  <c r="J4" i="8"/>
  <c r="K5" i="8"/>
  <c r="K8" i="8"/>
  <c r="K9" i="8" s="1"/>
  <c r="K7" i="8"/>
  <c r="K6" i="8"/>
  <c r="K4" i="8"/>
  <c r="H6" i="8"/>
  <c r="H4" i="8"/>
  <c r="H7" i="8"/>
  <c r="H5" i="8"/>
  <c r="AD3" i="19" l="1"/>
  <c r="BJ2" i="11"/>
  <c r="N2016" i="10"/>
  <c r="N2015" i="10"/>
  <c r="N2014" i="10"/>
  <c r="N2013" i="10"/>
  <c r="N2012" i="10"/>
  <c r="N2011" i="10"/>
  <c r="N2010" i="10"/>
  <c r="N2009" i="10"/>
  <c r="N2008" i="10"/>
  <c r="N2007" i="10"/>
  <c r="N2006" i="10"/>
  <c r="N2005" i="10"/>
  <c r="N2004" i="10"/>
  <c r="N2003" i="10"/>
  <c r="N2002" i="10"/>
  <c r="N2001" i="10"/>
  <c r="N2000" i="10"/>
  <c r="N1999" i="10"/>
  <c r="N1998" i="10"/>
  <c r="N1997" i="10"/>
  <c r="N1996" i="10"/>
  <c r="N1995" i="10"/>
  <c r="N1994" i="10"/>
  <c r="N1993" i="10"/>
  <c r="N1992" i="10"/>
  <c r="N1991" i="10"/>
  <c r="N1990" i="10"/>
  <c r="N1989" i="10"/>
  <c r="N1988" i="10"/>
  <c r="N1987" i="10"/>
  <c r="N1986" i="10"/>
  <c r="N1985" i="10"/>
  <c r="N1984" i="10"/>
  <c r="N1983" i="10"/>
  <c r="N1982" i="10"/>
  <c r="N1981" i="10"/>
  <c r="N1980" i="10"/>
  <c r="N1979" i="10"/>
  <c r="N1978" i="10"/>
  <c r="N1977" i="10"/>
  <c r="N1976" i="10"/>
  <c r="N1975" i="10"/>
  <c r="N1974" i="10"/>
  <c r="N1973" i="10"/>
  <c r="N1972" i="10"/>
  <c r="N1971" i="10"/>
  <c r="N1970" i="10"/>
  <c r="N1969" i="10"/>
  <c r="N1968" i="10"/>
  <c r="N1967" i="10"/>
  <c r="N1966" i="10"/>
  <c r="N1965" i="10"/>
  <c r="N1964" i="10"/>
  <c r="N1963" i="10"/>
  <c r="N1962" i="10"/>
  <c r="N1961" i="10"/>
  <c r="N1960" i="10"/>
  <c r="N1959" i="10"/>
  <c r="N1958" i="10"/>
  <c r="N1957" i="10"/>
  <c r="N1956" i="10"/>
  <c r="N1955" i="10"/>
  <c r="N1954" i="10"/>
  <c r="N1953" i="10"/>
  <c r="N1952" i="10"/>
  <c r="N1951" i="10"/>
  <c r="N1950" i="10"/>
  <c r="N1949" i="10"/>
  <c r="N1948" i="10"/>
  <c r="N1947" i="10"/>
  <c r="N1946" i="10"/>
  <c r="N1945" i="10"/>
  <c r="N1944" i="10"/>
  <c r="N1943" i="10"/>
  <c r="N1942" i="10"/>
  <c r="N1941" i="10"/>
  <c r="N1940" i="10"/>
  <c r="N1939" i="10"/>
  <c r="N1938" i="10"/>
  <c r="N1937" i="10"/>
  <c r="N1936" i="10"/>
  <c r="N1935" i="10"/>
  <c r="N1934" i="10"/>
  <c r="N1933" i="10"/>
  <c r="N1932" i="10"/>
  <c r="N1931" i="10"/>
  <c r="N1930" i="10"/>
  <c r="N1929" i="10"/>
  <c r="N1928" i="10"/>
  <c r="N1927" i="10"/>
  <c r="N1926" i="10"/>
  <c r="N1925" i="10"/>
  <c r="N1924" i="10"/>
  <c r="N1923" i="10"/>
  <c r="N1922" i="10"/>
  <c r="N1921" i="10"/>
  <c r="N1920" i="10"/>
  <c r="N1919" i="10"/>
  <c r="N1918" i="10"/>
  <c r="N1917" i="10"/>
  <c r="N1916" i="10"/>
  <c r="N1915" i="10"/>
  <c r="N1914" i="10"/>
  <c r="N1913" i="10"/>
  <c r="N1912" i="10"/>
  <c r="N1911" i="10"/>
  <c r="N1910" i="10"/>
  <c r="N1909" i="10"/>
  <c r="N1908" i="10"/>
  <c r="N1907" i="10"/>
  <c r="N1906" i="10"/>
  <c r="N1905" i="10"/>
  <c r="N1904" i="10"/>
  <c r="N1903" i="10"/>
  <c r="N1902" i="10"/>
  <c r="N1901" i="10"/>
  <c r="N1900" i="10"/>
  <c r="N1899" i="10"/>
  <c r="N1898" i="10"/>
  <c r="N1897" i="10"/>
  <c r="N1896" i="10"/>
  <c r="N1895" i="10"/>
  <c r="N1894" i="10"/>
  <c r="N1893" i="10"/>
  <c r="N1892" i="10"/>
  <c r="N1891" i="10"/>
  <c r="N1890" i="10"/>
  <c r="N1889" i="10"/>
  <c r="N1888" i="10"/>
  <c r="N1887" i="10"/>
  <c r="N1886" i="10"/>
  <c r="N1885" i="10"/>
  <c r="N1884" i="10"/>
  <c r="N1883" i="10"/>
  <c r="N1882" i="10"/>
  <c r="N1881" i="10"/>
  <c r="N1880" i="10"/>
  <c r="N1879" i="10"/>
  <c r="N1878" i="10"/>
  <c r="N1877" i="10"/>
  <c r="N1876" i="10"/>
  <c r="N1875" i="10"/>
  <c r="N1874" i="10"/>
  <c r="N1873" i="10"/>
  <c r="N1872" i="10"/>
  <c r="N1871" i="10"/>
  <c r="N1870" i="10"/>
  <c r="N1869" i="10"/>
  <c r="N1868" i="10"/>
  <c r="N1867" i="10"/>
  <c r="N1866" i="10"/>
  <c r="N1865" i="10"/>
  <c r="N1864" i="10"/>
  <c r="N1863" i="10"/>
  <c r="N1860" i="10"/>
  <c r="N1852" i="10"/>
  <c r="N1844" i="10"/>
  <c r="N1857" i="10"/>
  <c r="N1849" i="10"/>
  <c r="N1841" i="10"/>
  <c r="N1862" i="10"/>
  <c r="N1854" i="10"/>
  <c r="N1846" i="10"/>
  <c r="N1838" i="10"/>
  <c r="N1859" i="10"/>
  <c r="N1851" i="10"/>
  <c r="N1843" i="10"/>
  <c r="N1856" i="10"/>
  <c r="N1848" i="10"/>
  <c r="N1840" i="10"/>
  <c r="N1861" i="10"/>
  <c r="N1853" i="10"/>
  <c r="N1845" i="10"/>
  <c r="N1858" i="10"/>
  <c r="N1850" i="10"/>
  <c r="N1842" i="10"/>
  <c r="N1837" i="10"/>
  <c r="N1836" i="10"/>
  <c r="N1835" i="10"/>
  <c r="N1834" i="10"/>
  <c r="N1833" i="10"/>
  <c r="N1832" i="10"/>
  <c r="N1831" i="10"/>
  <c r="N1830" i="10"/>
  <c r="N1829" i="10"/>
  <c r="N1828" i="10"/>
  <c r="N1827" i="10"/>
  <c r="N1826" i="10"/>
  <c r="N1825" i="10"/>
  <c r="N1824" i="10"/>
  <c r="N1823" i="10"/>
  <c r="N1822" i="10"/>
  <c r="N1821" i="10"/>
  <c r="N1820" i="10"/>
  <c r="N1819" i="10"/>
  <c r="N1818" i="10"/>
  <c r="N1817" i="10"/>
  <c r="N1816" i="10"/>
  <c r="N1815" i="10"/>
  <c r="N1814" i="10"/>
  <c r="N1813" i="10"/>
  <c r="N1812" i="10"/>
  <c r="N1811" i="10"/>
  <c r="N1810" i="10"/>
  <c r="N1809" i="10"/>
  <c r="N1808" i="10"/>
  <c r="N1807" i="10"/>
  <c r="N1806" i="10"/>
  <c r="N1805" i="10"/>
  <c r="N1804" i="10"/>
  <c r="N1803" i="10"/>
  <c r="N1802" i="10"/>
  <c r="N1801" i="10"/>
  <c r="N1800" i="10"/>
  <c r="N1799" i="10"/>
  <c r="N1798" i="10"/>
  <c r="N1797" i="10"/>
  <c r="N1796" i="10"/>
  <c r="N1795" i="10"/>
  <c r="N1794" i="10"/>
  <c r="N1793" i="10"/>
  <c r="N1792" i="10"/>
  <c r="N1791" i="10"/>
  <c r="N1790" i="10"/>
  <c r="N1789" i="10"/>
  <c r="N1788" i="10"/>
  <c r="N1787" i="10"/>
  <c r="N1786" i="10"/>
  <c r="N1785" i="10"/>
  <c r="N1784" i="10"/>
  <c r="N1783" i="10"/>
  <c r="N1782" i="10"/>
  <c r="N1781" i="10"/>
  <c r="N1780" i="10"/>
  <c r="N1779" i="10"/>
  <c r="N1778" i="10"/>
  <c r="N1777" i="10"/>
  <c r="N1776" i="10"/>
  <c r="N1775" i="10"/>
  <c r="N1774" i="10"/>
  <c r="N1773" i="10"/>
  <c r="N1772" i="10"/>
  <c r="N1771" i="10"/>
  <c r="N1770" i="10"/>
  <c r="N1839" i="10"/>
  <c r="N1766" i="10"/>
  <c r="N1765" i="10"/>
  <c r="N1764" i="10"/>
  <c r="N1763" i="10"/>
  <c r="N1762" i="10"/>
  <c r="N1761" i="10"/>
  <c r="N1760" i="10"/>
  <c r="N1759" i="10"/>
  <c r="N1758" i="10"/>
  <c r="N1757" i="10"/>
  <c r="N1756" i="10"/>
  <c r="N1755" i="10"/>
  <c r="N1754" i="10"/>
  <c r="N1753" i="10"/>
  <c r="N1752" i="10"/>
  <c r="N1751" i="10"/>
  <c r="N1750" i="10"/>
  <c r="N1749" i="10"/>
  <c r="N1748" i="10"/>
  <c r="N1747" i="10"/>
  <c r="N1746" i="10"/>
  <c r="N1745" i="10"/>
  <c r="N1744" i="10"/>
  <c r="N1743" i="10"/>
  <c r="N1742" i="10"/>
  <c r="N1741" i="10"/>
  <c r="N1740" i="10"/>
  <c r="N1739" i="10"/>
  <c r="N1738" i="10"/>
  <c r="N1737" i="10"/>
  <c r="N1736" i="10"/>
  <c r="N1735" i="10"/>
  <c r="N1734" i="10"/>
  <c r="N1733" i="10"/>
  <c r="N1732" i="10"/>
  <c r="N1731" i="10"/>
  <c r="N1730" i="10"/>
  <c r="N1729" i="10"/>
  <c r="N1728" i="10"/>
  <c r="N1727" i="10"/>
  <c r="N1726" i="10"/>
  <c r="N1725" i="10"/>
  <c r="N1724" i="10"/>
  <c r="N1723" i="10"/>
  <c r="N1722" i="10"/>
  <c r="N1721" i="10"/>
  <c r="N1720" i="10"/>
  <c r="N1719" i="10"/>
  <c r="N1718" i="10"/>
  <c r="N1717" i="10"/>
  <c r="N1716" i="10"/>
  <c r="N1715" i="10"/>
  <c r="N1714" i="10"/>
  <c r="N1713" i="10"/>
  <c r="N1712" i="10"/>
  <c r="N1711" i="10"/>
  <c r="N1710" i="10"/>
  <c r="N1709" i="10"/>
  <c r="N1708" i="10"/>
  <c r="N1707" i="10"/>
  <c r="N1706" i="10"/>
  <c r="N1705" i="10"/>
  <c r="N1704" i="10"/>
  <c r="N1703" i="10"/>
  <c r="N1702" i="10"/>
  <c r="N1701" i="10"/>
  <c r="N1700" i="10"/>
  <c r="N1699" i="10"/>
  <c r="N1698" i="10"/>
  <c r="N1697" i="10"/>
  <c r="N1696" i="10"/>
  <c r="N1695" i="10"/>
  <c r="N1694" i="10"/>
  <c r="N1693" i="10"/>
  <c r="N1692" i="10"/>
  <c r="N1691" i="10"/>
  <c r="N1690" i="10"/>
  <c r="N1689" i="10"/>
  <c r="N1688" i="10"/>
  <c r="N1687" i="10"/>
  <c r="N1686" i="10"/>
  <c r="N1685" i="10"/>
  <c r="N1684" i="10"/>
  <c r="N1683" i="10"/>
  <c r="N1682" i="10"/>
  <c r="N1681" i="10"/>
  <c r="N1680" i="10"/>
  <c r="N1679" i="10"/>
  <c r="N1678" i="10"/>
  <c r="N1677" i="10"/>
  <c r="N1676" i="10"/>
  <c r="N1675" i="10"/>
  <c r="N1674" i="10"/>
  <c r="N1673" i="10"/>
  <c r="N1672" i="10"/>
  <c r="N1671" i="10"/>
  <c r="N1670" i="10"/>
  <c r="N1669" i="10"/>
  <c r="N1668" i="10"/>
  <c r="N1667" i="10"/>
  <c r="N1666" i="10"/>
  <c r="N1665" i="10"/>
  <c r="N1664" i="10"/>
  <c r="N1663" i="10"/>
  <c r="N1662" i="10"/>
  <c r="N1661" i="10"/>
  <c r="N1660" i="10"/>
  <c r="N1659" i="10"/>
  <c r="N1658" i="10"/>
  <c r="N1657" i="10"/>
  <c r="N1656" i="10"/>
  <c r="N1655" i="10"/>
  <c r="N1654" i="10"/>
  <c r="N1653" i="10"/>
  <c r="N1652" i="10"/>
  <c r="N1651" i="10"/>
  <c r="N1650" i="10"/>
  <c r="N1649" i="10"/>
  <c r="N1648" i="10"/>
  <c r="N1647" i="10"/>
  <c r="N1646" i="10"/>
  <c r="N1645" i="10"/>
  <c r="N1644" i="10"/>
  <c r="N1643" i="10"/>
  <c r="N1642" i="10"/>
  <c r="N1641" i="10"/>
  <c r="N1640" i="10"/>
  <c r="N1639" i="10"/>
  <c r="N1638" i="10"/>
  <c r="N1637" i="10"/>
  <c r="N1636" i="10"/>
  <c r="N1635" i="10"/>
  <c r="N1634" i="10"/>
  <c r="N1633" i="10"/>
  <c r="N1632" i="10"/>
  <c r="N1631" i="10"/>
  <c r="N1630" i="10"/>
  <c r="N1629" i="10"/>
  <c r="N1628" i="10"/>
  <c r="N1627" i="10"/>
  <c r="N1626" i="10"/>
  <c r="N1625" i="10"/>
  <c r="N1624" i="10"/>
  <c r="N1623" i="10"/>
  <c r="N1622" i="10"/>
  <c r="N1621" i="10"/>
  <c r="N1620" i="10"/>
  <c r="N1619" i="10"/>
  <c r="N1618" i="10"/>
  <c r="N1617" i="10"/>
  <c r="N1616" i="10"/>
  <c r="N1615" i="10"/>
  <c r="N1614" i="10"/>
  <c r="N1613" i="10"/>
  <c r="N1612" i="10"/>
  <c r="N1767" i="10"/>
  <c r="N1855" i="10"/>
  <c r="N1768" i="10"/>
  <c r="N1847" i="10"/>
  <c r="N1769" i="10"/>
  <c r="N1611" i="10"/>
  <c r="N1610" i="10"/>
  <c r="N1609" i="10"/>
  <c r="N1608" i="10"/>
  <c r="N1607" i="10"/>
  <c r="N1606" i="10"/>
  <c r="N1605" i="10"/>
  <c r="N1604" i="10"/>
  <c r="N1603" i="10"/>
  <c r="N1602" i="10"/>
  <c r="N1601" i="10"/>
  <c r="N1600" i="10"/>
  <c r="N1599" i="10"/>
  <c r="N1598" i="10"/>
  <c r="N1597" i="10"/>
  <c r="N1596" i="10"/>
  <c r="N1595" i="10"/>
  <c r="N1594" i="10"/>
  <c r="N1593" i="10"/>
  <c r="N1592" i="10"/>
  <c r="N1591" i="10"/>
  <c r="N1590" i="10"/>
  <c r="N1589" i="10"/>
  <c r="N1588" i="10"/>
  <c r="N1587" i="10"/>
  <c r="N1586" i="10"/>
  <c r="N1585" i="10"/>
  <c r="N1584" i="10"/>
  <c r="N1583" i="10"/>
  <c r="N1582" i="10"/>
  <c r="N1581" i="10"/>
  <c r="N1580" i="10"/>
  <c r="N1579" i="10"/>
  <c r="N1578" i="10"/>
  <c r="N1577" i="10"/>
  <c r="N1576" i="10"/>
  <c r="N1575" i="10"/>
  <c r="N1574" i="10"/>
  <c r="N1573" i="10"/>
  <c r="N1572" i="10"/>
  <c r="N1571" i="10"/>
  <c r="N1570" i="10"/>
  <c r="N1569" i="10"/>
  <c r="N1568" i="10"/>
  <c r="N1567" i="10"/>
  <c r="N1566" i="10"/>
  <c r="N1565" i="10"/>
  <c r="N1564" i="10"/>
  <c r="N1563" i="10"/>
  <c r="N1562" i="10"/>
  <c r="N1561" i="10"/>
  <c r="N1560" i="10"/>
  <c r="N1559" i="10"/>
  <c r="N1558" i="10"/>
  <c r="N1557" i="10"/>
  <c r="N1556" i="10"/>
  <c r="N1555" i="10"/>
  <c r="N1554" i="10"/>
  <c r="N1553" i="10"/>
  <c r="N1552" i="10"/>
  <c r="N1551" i="10"/>
  <c r="N1550" i="10"/>
  <c r="N1549" i="10"/>
  <c r="N1548" i="10"/>
  <c r="N1547" i="10"/>
  <c r="N1546" i="10"/>
  <c r="N1545" i="10"/>
  <c r="N1544" i="10"/>
  <c r="N1543" i="10"/>
  <c r="N1542" i="10"/>
  <c r="N1541" i="10"/>
  <c r="N1540" i="10"/>
  <c r="N1539" i="10"/>
  <c r="N1538" i="10"/>
  <c r="N1537" i="10"/>
  <c r="N1536" i="10"/>
  <c r="N1535" i="10"/>
  <c r="N1534" i="10"/>
  <c r="N1533" i="10"/>
  <c r="N1532" i="10"/>
  <c r="N1531" i="10"/>
  <c r="N1530" i="10"/>
  <c r="N1529" i="10"/>
  <c r="N1528" i="10"/>
  <c r="N1527" i="10"/>
  <c r="N1526" i="10"/>
  <c r="N1525" i="10"/>
  <c r="N1524" i="10"/>
  <c r="N1523" i="10"/>
  <c r="N1522" i="10"/>
  <c r="N1521" i="10"/>
  <c r="N1520" i="10"/>
  <c r="N1519" i="10"/>
  <c r="N1518" i="10"/>
  <c r="N1517" i="10"/>
  <c r="N1516" i="10"/>
  <c r="N1515" i="10"/>
  <c r="N1514" i="10"/>
  <c r="N1513" i="10"/>
  <c r="N1512" i="10"/>
  <c r="N1511" i="10"/>
  <c r="N1510" i="10"/>
  <c r="N1509" i="10"/>
  <c r="N1508" i="10"/>
  <c r="N1504" i="10"/>
  <c r="N1500" i="10"/>
  <c r="N1492" i="10"/>
  <c r="N1484" i="10"/>
  <c r="N1476" i="10"/>
  <c r="N1465" i="10"/>
  <c r="N1497" i="10"/>
  <c r="N1489" i="10"/>
  <c r="N1481" i="10"/>
  <c r="N1472" i="10"/>
  <c r="N1466" i="10"/>
  <c r="N1507" i="10"/>
  <c r="N1503" i="10"/>
  <c r="N1494" i="10"/>
  <c r="N1486" i="10"/>
  <c r="N1478" i="10"/>
  <c r="N1467" i="10"/>
  <c r="N1499" i="10"/>
  <c r="N1491" i="10"/>
  <c r="N1483" i="10"/>
  <c r="N1475" i="10"/>
  <c r="N1473" i="10"/>
  <c r="N1468" i="10"/>
  <c r="N1460" i="10"/>
  <c r="N1459" i="10"/>
  <c r="N1458" i="10"/>
  <c r="N1457" i="10"/>
  <c r="N1456" i="10"/>
  <c r="N1455" i="10"/>
  <c r="N1454" i="10"/>
  <c r="N1453" i="10"/>
  <c r="N1452" i="10"/>
  <c r="N1451" i="10"/>
  <c r="N1450" i="10"/>
  <c r="N1449" i="10"/>
  <c r="N1448" i="10"/>
  <c r="N1447" i="10"/>
  <c r="N1446" i="10"/>
  <c r="N1445" i="10"/>
  <c r="N1444" i="10"/>
  <c r="N1443" i="10"/>
  <c r="N1442" i="10"/>
  <c r="N1441" i="10"/>
  <c r="N1440" i="10"/>
  <c r="N1439" i="10"/>
  <c r="N1438" i="10"/>
  <c r="N1437" i="10"/>
  <c r="N1436" i="10"/>
  <c r="N1435" i="10"/>
  <c r="N1434" i="10"/>
  <c r="N1433" i="10"/>
  <c r="N1432" i="10"/>
  <c r="N1431" i="10"/>
  <c r="N1430" i="10"/>
  <c r="N1429" i="10"/>
  <c r="N1428" i="10"/>
  <c r="N1427" i="10"/>
  <c r="N1426" i="10"/>
  <c r="N1425" i="10"/>
  <c r="N1424" i="10"/>
  <c r="N1423" i="10"/>
  <c r="N1422" i="10"/>
  <c r="N1421" i="10"/>
  <c r="N1420" i="10"/>
  <c r="N1419" i="10"/>
  <c r="N1418" i="10"/>
  <c r="N1417" i="10"/>
  <c r="N1416" i="10"/>
  <c r="N1415" i="10"/>
  <c r="N1414" i="10"/>
  <c r="N1413" i="10"/>
  <c r="N1412" i="10"/>
  <c r="N1411" i="10"/>
  <c r="N1410" i="10"/>
  <c r="N1409" i="10"/>
  <c r="N1408" i="10"/>
  <c r="N1407" i="10"/>
  <c r="N1406" i="10"/>
  <c r="N1405" i="10"/>
  <c r="N1404" i="10"/>
  <c r="N1403" i="10"/>
  <c r="N1402" i="10"/>
  <c r="N1401" i="10"/>
  <c r="N1400" i="10"/>
  <c r="N1399" i="10"/>
  <c r="N1398" i="10"/>
  <c r="N1397" i="10"/>
  <c r="N1396" i="10"/>
  <c r="N1395" i="10"/>
  <c r="N1394" i="10"/>
  <c r="N1393" i="10"/>
  <c r="N1392" i="10"/>
  <c r="N1391" i="10"/>
  <c r="N1390" i="10"/>
  <c r="N1389" i="10"/>
  <c r="N1388" i="10"/>
  <c r="N1387" i="10"/>
  <c r="N1386" i="10"/>
  <c r="N1385" i="10"/>
  <c r="N1384" i="10"/>
  <c r="N1383" i="10"/>
  <c r="N1382" i="10"/>
  <c r="N1381" i="10"/>
  <c r="N1380" i="10"/>
  <c r="N1379" i="10"/>
  <c r="N1378" i="10"/>
  <c r="N1377" i="10"/>
  <c r="N1376" i="10"/>
  <c r="N1375" i="10"/>
  <c r="N1374" i="10"/>
  <c r="N1373" i="10"/>
  <c r="N1372" i="10"/>
  <c r="N1371" i="10"/>
  <c r="N1370" i="10"/>
  <c r="N1369" i="10"/>
  <c r="N1368" i="10"/>
  <c r="N1367" i="10"/>
  <c r="N1366" i="10"/>
  <c r="N1365" i="10"/>
  <c r="N1364" i="10"/>
  <c r="N1363" i="10"/>
  <c r="N1362" i="10"/>
  <c r="N1361" i="10"/>
  <c r="N1360" i="10"/>
  <c r="N1359" i="10"/>
  <c r="N1358" i="10"/>
  <c r="N1357" i="10"/>
  <c r="N1356" i="10"/>
  <c r="N1355" i="10"/>
  <c r="N1354" i="10"/>
  <c r="N1353" i="10"/>
  <c r="N1352" i="10"/>
  <c r="N1351" i="10"/>
  <c r="N1350" i="10"/>
  <c r="N1349" i="10"/>
  <c r="N1348" i="10"/>
  <c r="N1347" i="10"/>
  <c r="N1346" i="10"/>
  <c r="N1345" i="10"/>
  <c r="N1344" i="10"/>
  <c r="N1343" i="10"/>
  <c r="N1342" i="10"/>
  <c r="N1341" i="10"/>
  <c r="N1340" i="10"/>
  <c r="N1339" i="10"/>
  <c r="N1338" i="10"/>
  <c r="N1337" i="10"/>
  <c r="N1336" i="10"/>
  <c r="N1335" i="10"/>
  <c r="N1334" i="10"/>
  <c r="N1333" i="10"/>
  <c r="N1332" i="10"/>
  <c r="N1331" i="10"/>
  <c r="N1330" i="10"/>
  <c r="N1506" i="10"/>
  <c r="N1502" i="10"/>
  <c r="N1496" i="10"/>
  <c r="N1488" i="10"/>
  <c r="N1480" i="10"/>
  <c r="N1469" i="10"/>
  <c r="N1461" i="10"/>
  <c r="N1493" i="10"/>
  <c r="N1485" i="10"/>
  <c r="N1477" i="10"/>
  <c r="N1470" i="10"/>
  <c r="N1462" i="10"/>
  <c r="N1505" i="10"/>
  <c r="N1501" i="10"/>
  <c r="N1498" i="10"/>
  <c r="N1490" i="10"/>
  <c r="N1482" i="10"/>
  <c r="N1474" i="10"/>
  <c r="N1463" i="10"/>
  <c r="N1495" i="10"/>
  <c r="N1464" i="10"/>
  <c r="N1327" i="10"/>
  <c r="N1328" i="10"/>
  <c r="N1471" i="10"/>
  <c r="N1487" i="10"/>
  <c r="N1329" i="10"/>
  <c r="N1165" i="10"/>
  <c r="N1164" i="10"/>
  <c r="N1163" i="10"/>
  <c r="N1162" i="10"/>
  <c r="N1161" i="10"/>
  <c r="N1160" i="10"/>
  <c r="N1159" i="10"/>
  <c r="N1158" i="10"/>
  <c r="N1157" i="10"/>
  <c r="N1156" i="10"/>
  <c r="N1155" i="10"/>
  <c r="N1154" i="10"/>
  <c r="N1153" i="10"/>
  <c r="N1152" i="10"/>
  <c r="N1151" i="10"/>
  <c r="N1150" i="10"/>
  <c r="N1149" i="10"/>
  <c r="N1148" i="10"/>
  <c r="N1147" i="10"/>
  <c r="N1146" i="10"/>
  <c r="N1145" i="10"/>
  <c r="N1144" i="10"/>
  <c r="N1143" i="10"/>
  <c r="N1142" i="10"/>
  <c r="N1325" i="10"/>
  <c r="N1321" i="10"/>
  <c r="N1317" i="10"/>
  <c r="N1313" i="10"/>
  <c r="N1309" i="10"/>
  <c r="N1305" i="10"/>
  <c r="N1301" i="10"/>
  <c r="N1297" i="10"/>
  <c r="N1293" i="10"/>
  <c r="N1289" i="10"/>
  <c r="N1285" i="10"/>
  <c r="N1281" i="10"/>
  <c r="N1277" i="10"/>
  <c r="N1273" i="10"/>
  <c r="N1269" i="10"/>
  <c r="N1265" i="10"/>
  <c r="N1261" i="10"/>
  <c r="N1257" i="10"/>
  <c r="N1253" i="10"/>
  <c r="N1249" i="10"/>
  <c r="N1245" i="10"/>
  <c r="N1241" i="10"/>
  <c r="N1237" i="10"/>
  <c r="N1233" i="10"/>
  <c r="N1229" i="10"/>
  <c r="N1225" i="10"/>
  <c r="N1221" i="10"/>
  <c r="N1217" i="10"/>
  <c r="N1213" i="10"/>
  <c r="N1209" i="10"/>
  <c r="N1205" i="10"/>
  <c r="N1201" i="10"/>
  <c r="N1197" i="10"/>
  <c r="N1193" i="10"/>
  <c r="N1189" i="10"/>
  <c r="N1185" i="10"/>
  <c r="N1181" i="10"/>
  <c r="N1175" i="10"/>
  <c r="N1171" i="10"/>
  <c r="N1166" i="10"/>
  <c r="N1479" i="10"/>
  <c r="N1167" i="10"/>
  <c r="N1324" i="10"/>
  <c r="N1320" i="10"/>
  <c r="N1316" i="10"/>
  <c r="N1312" i="10"/>
  <c r="N1308" i="10"/>
  <c r="N1304" i="10"/>
  <c r="N1300" i="10"/>
  <c r="N1296" i="10"/>
  <c r="N1292" i="10"/>
  <c r="N1288" i="10"/>
  <c r="N1284" i="10"/>
  <c r="N1280" i="10"/>
  <c r="N1276" i="10"/>
  <c r="N1272" i="10"/>
  <c r="N1268" i="10"/>
  <c r="N1264" i="10"/>
  <c r="N1260" i="10"/>
  <c r="N1256" i="10"/>
  <c r="N1252" i="10"/>
  <c r="N1248" i="10"/>
  <c r="N1244" i="10"/>
  <c r="N1240" i="10"/>
  <c r="N1236" i="10"/>
  <c r="N1232" i="10"/>
  <c r="N1228" i="10"/>
  <c r="N1224" i="10"/>
  <c r="N1220" i="10"/>
  <c r="N1216" i="10"/>
  <c r="N1212" i="10"/>
  <c r="N1208" i="10"/>
  <c r="N1204" i="10"/>
  <c r="N1200" i="10"/>
  <c r="N1196" i="10"/>
  <c r="N1192" i="10"/>
  <c r="N1188" i="10"/>
  <c r="N1184" i="10"/>
  <c r="N1178" i="10"/>
  <c r="N1172" i="10"/>
  <c r="N1168" i="10"/>
  <c r="N1180" i="10"/>
  <c r="N1176" i="10"/>
  <c r="N1323" i="10"/>
  <c r="N1319" i="10"/>
  <c r="N1315" i="10"/>
  <c r="N1311" i="10"/>
  <c r="N1307" i="10"/>
  <c r="N1303" i="10"/>
  <c r="N1299" i="10"/>
  <c r="N1295" i="10"/>
  <c r="N1291" i="10"/>
  <c r="N1287" i="10"/>
  <c r="N1283" i="10"/>
  <c r="N1279" i="10"/>
  <c r="N1275" i="10"/>
  <c r="N1271" i="10"/>
  <c r="N1267" i="10"/>
  <c r="N1263" i="10"/>
  <c r="N1259" i="10"/>
  <c r="N1255" i="10"/>
  <c r="N1251" i="10"/>
  <c r="N1247" i="10"/>
  <c r="N1243" i="10"/>
  <c r="N1239" i="10"/>
  <c r="N1235" i="10"/>
  <c r="N1231" i="10"/>
  <c r="N1227" i="10"/>
  <c r="N1223" i="10"/>
  <c r="N1219" i="10"/>
  <c r="N1215" i="10"/>
  <c r="N1211" i="10"/>
  <c r="N1207" i="10"/>
  <c r="N1203" i="10"/>
  <c r="N1199" i="10"/>
  <c r="N1195" i="10"/>
  <c r="N1191" i="10"/>
  <c r="N1187" i="10"/>
  <c r="N1183" i="10"/>
  <c r="N1173" i="10"/>
  <c r="N1169" i="10"/>
  <c r="N1326" i="10"/>
  <c r="N1322" i="10"/>
  <c r="N1318" i="10"/>
  <c r="N1314" i="10"/>
  <c r="N1310" i="10"/>
  <c r="N1306" i="10"/>
  <c r="N1302" i="10"/>
  <c r="N1298" i="10"/>
  <c r="N1294" i="10"/>
  <c r="N1290" i="10"/>
  <c r="N1286" i="10"/>
  <c r="N1282" i="10"/>
  <c r="N1278" i="10"/>
  <c r="N1274" i="10"/>
  <c r="N1270" i="10"/>
  <c r="N1266" i="10"/>
  <c r="N1262" i="10"/>
  <c r="N1258" i="10"/>
  <c r="N1254" i="10"/>
  <c r="N1250" i="10"/>
  <c r="N1246" i="10"/>
  <c r="N1242" i="10"/>
  <c r="N1238" i="10"/>
  <c r="N1234" i="10"/>
  <c r="N1230" i="10"/>
  <c r="N1226" i="10"/>
  <c r="N1222" i="10"/>
  <c r="N1218" i="10"/>
  <c r="N1214" i="10"/>
  <c r="N1210" i="10"/>
  <c r="N1206" i="10"/>
  <c r="N1202" i="10"/>
  <c r="N1198" i="10"/>
  <c r="N1194" i="10"/>
  <c r="N1190" i="10"/>
  <c r="N1186" i="10"/>
  <c r="N1182" i="10"/>
  <c r="N1179" i="10"/>
  <c r="N1177" i="10"/>
  <c r="N1174" i="10"/>
  <c r="N1170" i="10"/>
  <c r="N1138" i="10"/>
  <c r="N1134" i="10"/>
  <c r="N1126" i="10"/>
  <c r="N1118" i="10"/>
  <c r="N1131" i="10"/>
  <c r="N1123" i="10"/>
  <c r="N1115" i="10"/>
  <c r="N1141" i="10"/>
  <c r="N1137" i="10"/>
  <c r="N1128" i="10"/>
  <c r="N1120" i="10"/>
  <c r="N1133" i="10"/>
  <c r="N1125" i="10"/>
  <c r="N1117" i="10"/>
  <c r="N1140" i="10"/>
  <c r="N1136" i="10"/>
  <c r="N1130" i="10"/>
  <c r="N1122" i="10"/>
  <c r="N1127" i="10"/>
  <c r="N1119" i="10"/>
  <c r="N1114" i="10"/>
  <c r="N1113" i="10"/>
  <c r="N1112" i="10"/>
  <c r="N1111" i="10"/>
  <c r="N1110" i="10"/>
  <c r="N1109" i="10"/>
  <c r="N1108" i="10"/>
  <c r="N1107" i="10"/>
  <c r="N1106" i="10"/>
  <c r="N1105" i="10"/>
  <c r="N1104" i="10"/>
  <c r="N1103" i="10"/>
  <c r="N1102" i="10"/>
  <c r="N1101" i="10"/>
  <c r="N1100" i="10"/>
  <c r="N1099" i="10"/>
  <c r="N1098" i="10"/>
  <c r="N1097" i="10"/>
  <c r="N1096" i="10"/>
  <c r="N1095" i="10"/>
  <c r="N1094" i="10"/>
  <c r="N1093" i="10"/>
  <c r="N1092" i="10"/>
  <c r="N1091" i="10"/>
  <c r="N1090" i="10"/>
  <c r="N1089" i="10"/>
  <c r="N1088" i="10"/>
  <c r="N1087" i="10"/>
  <c r="N1086" i="10"/>
  <c r="N1085" i="10"/>
  <c r="N1084" i="10"/>
  <c r="N1083" i="10"/>
  <c r="N1082" i="10"/>
  <c r="N1081" i="10"/>
  <c r="N1080" i="10"/>
  <c r="N1079" i="10"/>
  <c r="N1078" i="10"/>
  <c r="N1077" i="10"/>
  <c r="N1076" i="10"/>
  <c r="N1075" i="10"/>
  <c r="N1074" i="10"/>
  <c r="N1073" i="10"/>
  <c r="N1072" i="10"/>
  <c r="N1071" i="10"/>
  <c r="N1070" i="10"/>
  <c r="N1069" i="10"/>
  <c r="N1068" i="10"/>
  <c r="N1067" i="10"/>
  <c r="N1066" i="10"/>
  <c r="N1065" i="10"/>
  <c r="N1064" i="10"/>
  <c r="N1063" i="10"/>
  <c r="N1062" i="10"/>
  <c r="N1061" i="10"/>
  <c r="N1060" i="10"/>
  <c r="N1059" i="10"/>
  <c r="N1058" i="10"/>
  <c r="N1057" i="10"/>
  <c r="N1056" i="10"/>
  <c r="N1055" i="10"/>
  <c r="N1054" i="10"/>
  <c r="N1053" i="10"/>
  <c r="N1052" i="10"/>
  <c r="N1051" i="10"/>
  <c r="N1050" i="10"/>
  <c r="N1049" i="10"/>
  <c r="N1048" i="10"/>
  <c r="N1047" i="10"/>
  <c r="N1046" i="10"/>
  <c r="N1045" i="10"/>
  <c r="N1044" i="10"/>
  <c r="N1043" i="10"/>
  <c r="N1042" i="10"/>
  <c r="N1041" i="10"/>
  <c r="N1040" i="10"/>
  <c r="N1039" i="10"/>
  <c r="N1038" i="10"/>
  <c r="N1037" i="10"/>
  <c r="N1036" i="10"/>
  <c r="N1035" i="10"/>
  <c r="N1034" i="10"/>
  <c r="N1033" i="10"/>
  <c r="N1032" i="10"/>
  <c r="N1031" i="10"/>
  <c r="N1030" i="10"/>
  <c r="N1029" i="10"/>
  <c r="N1028" i="10"/>
  <c r="N1027" i="10"/>
  <c r="N1026" i="10"/>
  <c r="N1025" i="10"/>
  <c r="N1024" i="10"/>
  <c r="N1023" i="10"/>
  <c r="N1022" i="10"/>
  <c r="N1021" i="10"/>
  <c r="N1020" i="10"/>
  <c r="N1019" i="10"/>
  <c r="N1018" i="10"/>
  <c r="N1017" i="10"/>
  <c r="N1016" i="10"/>
  <c r="N1015" i="10"/>
  <c r="N1014" i="10"/>
  <c r="N1013" i="10"/>
  <c r="N1012" i="10"/>
  <c r="N1011" i="10"/>
  <c r="N1010" i="10"/>
  <c r="N1009" i="10"/>
  <c r="N1008" i="10"/>
  <c r="N1007" i="10"/>
  <c r="N1006" i="10"/>
  <c r="N1005" i="10"/>
  <c r="N1004" i="10"/>
  <c r="N1003" i="10"/>
  <c r="N1002" i="10"/>
  <c r="N1001" i="10"/>
  <c r="N1000" i="10"/>
  <c r="N999" i="10"/>
  <c r="N998" i="10"/>
  <c r="N997" i="10"/>
  <c r="N996" i="10"/>
  <c r="N995" i="10"/>
  <c r="N994" i="10"/>
  <c r="N993" i="10"/>
  <c r="N992" i="10"/>
  <c r="N991" i="10"/>
  <c r="N990" i="10"/>
  <c r="N989" i="10"/>
  <c r="N988" i="10"/>
  <c r="N987" i="10"/>
  <c r="N986" i="10"/>
  <c r="N985" i="10"/>
  <c r="N984" i="10"/>
  <c r="N983" i="10"/>
  <c r="N982" i="10"/>
  <c r="N981" i="10"/>
  <c r="N980" i="10"/>
  <c r="N979" i="10"/>
  <c r="N978" i="10"/>
  <c r="N977" i="10"/>
  <c r="N976" i="10"/>
  <c r="N975" i="10"/>
  <c r="N974" i="10"/>
  <c r="N973" i="10"/>
  <c r="N972" i="10"/>
  <c r="N971" i="10"/>
  <c r="N970" i="10"/>
  <c r="N969" i="10"/>
  <c r="N968" i="10"/>
  <c r="N967" i="10"/>
  <c r="N966" i="10"/>
  <c r="N965" i="10"/>
  <c r="N964" i="10"/>
  <c r="N963" i="10"/>
  <c r="N1129" i="10"/>
  <c r="N1121" i="10"/>
  <c r="N1132" i="10"/>
  <c r="N1124" i="10"/>
  <c r="N962" i="10"/>
  <c r="N961" i="10"/>
  <c r="N960" i="10"/>
  <c r="N959" i="10"/>
  <c r="N958" i="10"/>
  <c r="N957" i="10"/>
  <c r="N956" i="10"/>
  <c r="N955" i="10"/>
  <c r="N954" i="10"/>
  <c r="N953" i="10"/>
  <c r="N952" i="10"/>
  <c r="N951" i="10"/>
  <c r="N950" i="10"/>
  <c r="N949" i="10"/>
  <c r="N948" i="10"/>
  <c r="N947" i="10"/>
  <c r="N946" i="10"/>
  <c r="N945" i="10"/>
  <c r="N944" i="10"/>
  <c r="N943" i="10"/>
  <c r="N942" i="10"/>
  <c r="N941" i="10"/>
  <c r="N940" i="10"/>
  <c r="N939" i="10"/>
  <c r="N938" i="10"/>
  <c r="N937" i="10"/>
  <c r="N936" i="10"/>
  <c r="N935" i="10"/>
  <c r="N934" i="10"/>
  <c r="N933" i="10"/>
  <c r="N932" i="10"/>
  <c r="N931" i="10"/>
  <c r="N930" i="10"/>
  <c r="N929" i="10"/>
  <c r="N928" i="10"/>
  <c r="N927" i="10"/>
  <c r="N926" i="10"/>
  <c r="N925" i="10"/>
  <c r="N924" i="10"/>
  <c r="N923" i="10"/>
  <c r="N922" i="10"/>
  <c r="N921" i="10"/>
  <c r="N920" i="10"/>
  <c r="N919" i="10"/>
  <c r="N918" i="10"/>
  <c r="N917" i="10"/>
  <c r="N916" i="10"/>
  <c r="N915" i="10"/>
  <c r="N914" i="10"/>
  <c r="N913" i="10"/>
  <c r="N912" i="10"/>
  <c r="N911" i="10"/>
  <c r="N910" i="10"/>
  <c r="N909" i="10"/>
  <c r="N908" i="10"/>
  <c r="N907" i="10"/>
  <c r="N906" i="10"/>
  <c r="N905" i="10"/>
  <c r="N904" i="10"/>
  <c r="N903" i="10"/>
  <c r="N902" i="10"/>
  <c r="N901" i="10"/>
  <c r="N900" i="10"/>
  <c r="N899" i="10"/>
  <c r="N898" i="10"/>
  <c r="N897" i="10"/>
  <c r="N896" i="10"/>
  <c r="N895" i="10"/>
  <c r="N894" i="10"/>
  <c r="N893" i="10"/>
  <c r="N892" i="10"/>
  <c r="N891" i="10"/>
  <c r="N890" i="10"/>
  <c r="N889" i="10"/>
  <c r="N888" i="10"/>
  <c r="N887" i="10"/>
  <c r="N886" i="10"/>
  <c r="N885" i="10"/>
  <c r="N884" i="10"/>
  <c r="N883" i="10"/>
  <c r="N882" i="10"/>
  <c r="N881" i="10"/>
  <c r="N880" i="10"/>
  <c r="N879" i="10"/>
  <c r="N878" i="10"/>
  <c r="N877" i="10"/>
  <c r="N876" i="10"/>
  <c r="N875" i="10"/>
  <c r="N874" i="10"/>
  <c r="N873" i="10"/>
  <c r="N872" i="10"/>
  <c r="N871" i="10"/>
  <c r="N870" i="10"/>
  <c r="N869" i="10"/>
  <c r="N868" i="10"/>
  <c r="N867" i="10"/>
  <c r="N866" i="10"/>
  <c r="N865" i="10"/>
  <c r="N864" i="10"/>
  <c r="N863" i="10"/>
  <c r="N862" i="10"/>
  <c r="N861" i="10"/>
  <c r="N860" i="10"/>
  <c r="N859" i="10"/>
  <c r="N858" i="10"/>
  <c r="N857" i="10"/>
  <c r="N856" i="10"/>
  <c r="N855" i="10"/>
  <c r="N854" i="10"/>
  <c r="N853" i="10"/>
  <c r="N852" i="10"/>
  <c r="N851" i="10"/>
  <c r="N850" i="10"/>
  <c r="N849" i="10"/>
  <c r="N848" i="10"/>
  <c r="N847" i="10"/>
  <c r="N846" i="10"/>
  <c r="N845" i="10"/>
  <c r="N844" i="10"/>
  <c r="N843" i="10"/>
  <c r="N842" i="10"/>
  <c r="N841" i="10"/>
  <c r="N840" i="10"/>
  <c r="N839" i="10"/>
  <c r="N838" i="10"/>
  <c r="N837" i="10"/>
  <c r="N836" i="10"/>
  <c r="N835" i="10"/>
  <c r="N834" i="10"/>
  <c r="N833" i="10"/>
  <c r="N832" i="10"/>
  <c r="N831" i="10"/>
  <c r="N830" i="10"/>
  <c r="N829" i="10"/>
  <c r="N828" i="10"/>
  <c r="N827" i="10"/>
  <c r="N826" i="10"/>
  <c r="N825" i="10"/>
  <c r="N824" i="10"/>
  <c r="N823" i="10"/>
  <c r="N822" i="10"/>
  <c r="N821" i="10"/>
  <c r="N820" i="10"/>
  <c r="N819" i="10"/>
  <c r="N818" i="10"/>
  <c r="N817" i="10"/>
  <c r="N816" i="10"/>
  <c r="N815" i="10"/>
  <c r="N814" i="10"/>
  <c r="N813" i="10"/>
  <c r="N812" i="10"/>
  <c r="N811" i="10"/>
  <c r="N810" i="10"/>
  <c r="N809" i="10"/>
  <c r="N808" i="10"/>
  <c r="N807" i="10"/>
  <c r="N806" i="10"/>
  <c r="N805" i="10"/>
  <c r="N804" i="10"/>
  <c r="N803" i="10"/>
  <c r="N802" i="10"/>
  <c r="N801" i="10"/>
  <c r="N800" i="10"/>
  <c r="N799" i="10"/>
  <c r="N798" i="10"/>
  <c r="N797" i="10"/>
  <c r="N796" i="10"/>
  <c r="N795" i="10"/>
  <c r="N794" i="10"/>
  <c r="N793" i="10"/>
  <c r="N792" i="10"/>
  <c r="N791" i="10"/>
  <c r="N790" i="10"/>
  <c r="N789" i="10"/>
  <c r="N788" i="10"/>
  <c r="N787" i="10"/>
  <c r="N786" i="10"/>
  <c r="N785" i="10"/>
  <c r="N784" i="10"/>
  <c r="N783" i="10"/>
  <c r="N782" i="10"/>
  <c r="N781" i="10"/>
  <c r="N780" i="10"/>
  <c r="N779" i="10"/>
  <c r="N778" i="10"/>
  <c r="N777" i="10"/>
  <c r="N776" i="10"/>
  <c r="N775" i="10"/>
  <c r="N774" i="10"/>
  <c r="N773" i="10"/>
  <c r="N772" i="10"/>
  <c r="N771" i="10"/>
  <c r="N770" i="10"/>
  <c r="N769" i="10"/>
  <c r="N768" i="10"/>
  <c r="N767" i="10"/>
  <c r="N766" i="10"/>
  <c r="N765" i="10"/>
  <c r="N764" i="10"/>
  <c r="N763" i="10"/>
  <c r="N762" i="10"/>
  <c r="N761" i="10"/>
  <c r="N760" i="10"/>
  <c r="N759" i="10"/>
  <c r="N758" i="10"/>
  <c r="N757" i="10"/>
  <c r="N756" i="10"/>
  <c r="N755" i="10"/>
  <c r="N754" i="10"/>
  <c r="N753" i="10"/>
  <c r="N752" i="10"/>
  <c r="N751" i="10"/>
  <c r="N750" i="10"/>
  <c r="N749" i="10"/>
  <c r="N748" i="10"/>
  <c r="N747" i="10"/>
  <c r="N746" i="10"/>
  <c r="N745" i="10"/>
  <c r="N744" i="10"/>
  <c r="N743" i="10"/>
  <c r="N742" i="10"/>
  <c r="N741" i="10"/>
  <c r="N740" i="10"/>
  <c r="N739" i="10"/>
  <c r="N738" i="10"/>
  <c r="N737" i="10"/>
  <c r="N736" i="10"/>
  <c r="N735" i="10"/>
  <c r="N734" i="10"/>
  <c r="N733" i="10"/>
  <c r="N732" i="10"/>
  <c r="N731" i="10"/>
  <c r="N730" i="10"/>
  <c r="N729" i="10"/>
  <c r="N728" i="10"/>
  <c r="N727" i="10"/>
  <c r="N726" i="10"/>
  <c r="N725" i="10"/>
  <c r="N724" i="10"/>
  <c r="N723" i="10"/>
  <c r="N722" i="10"/>
  <c r="N721" i="10"/>
  <c r="N720" i="10"/>
  <c r="N719" i="10"/>
  <c r="N718" i="10"/>
  <c r="N717" i="10"/>
  <c r="N716" i="10"/>
  <c r="N715" i="10"/>
  <c r="N714" i="10"/>
  <c r="N713" i="10"/>
  <c r="N712" i="10"/>
  <c r="N711" i="10"/>
  <c r="N710" i="10"/>
  <c r="N709" i="10"/>
  <c r="N708" i="10"/>
  <c r="N707" i="10"/>
  <c r="N706" i="10"/>
  <c r="N705" i="10"/>
  <c r="N704" i="10"/>
  <c r="N703" i="10"/>
  <c r="N702" i="10"/>
  <c r="N701" i="10"/>
  <c r="N700" i="10"/>
  <c r="N699" i="10"/>
  <c r="N698" i="10"/>
  <c r="N697" i="10"/>
  <c r="N696" i="10"/>
  <c r="N695" i="10"/>
  <c r="N694" i="10"/>
  <c r="N693" i="10"/>
  <c r="N692" i="10"/>
  <c r="N691" i="10"/>
  <c r="N690" i="10"/>
  <c r="N689" i="10"/>
  <c r="N688" i="10"/>
  <c r="N687" i="10"/>
  <c r="N686" i="10"/>
  <c r="N685" i="10"/>
  <c r="N684" i="10"/>
  <c r="N683" i="10"/>
  <c r="N682" i="10"/>
  <c r="N681" i="10"/>
  <c r="N680" i="10"/>
  <c r="N679" i="10"/>
  <c r="N678" i="10"/>
  <c r="N677" i="10"/>
  <c r="N676" i="10"/>
  <c r="N675" i="10"/>
  <c r="N674" i="10"/>
  <c r="N673" i="10"/>
  <c r="N672" i="10"/>
  <c r="N671" i="10"/>
  <c r="N670" i="10"/>
  <c r="N669" i="10"/>
  <c r="N668" i="10"/>
  <c r="N667" i="10"/>
  <c r="N666" i="10"/>
  <c r="N665" i="10"/>
  <c r="N664" i="10"/>
  <c r="N663" i="10"/>
  <c r="N662" i="10"/>
  <c r="N661" i="10"/>
  <c r="N660" i="10"/>
  <c r="N659" i="10"/>
  <c r="N658" i="10"/>
  <c r="N657" i="10"/>
  <c r="N656" i="10"/>
  <c r="N655" i="10"/>
  <c r="N654" i="10"/>
  <c r="N653" i="10"/>
  <c r="N652" i="10"/>
  <c r="N651" i="10"/>
  <c r="N650" i="10"/>
  <c r="N649" i="10"/>
  <c r="N648" i="10"/>
  <c r="N647" i="10"/>
  <c r="N646" i="10"/>
  <c r="N645" i="10"/>
  <c r="N644" i="10"/>
  <c r="N1139" i="10"/>
  <c r="N1116" i="10"/>
  <c r="N1135" i="10"/>
  <c r="N642" i="10"/>
  <c r="N634" i="10"/>
  <c r="N626" i="10"/>
  <c r="N618" i="10"/>
  <c r="N610" i="10"/>
  <c r="N602" i="10"/>
  <c r="N594" i="10"/>
  <c r="N586" i="10"/>
  <c r="N578" i="10"/>
  <c r="N570" i="10"/>
  <c r="N562" i="10"/>
  <c r="N554" i="10"/>
  <c r="N546" i="10"/>
  <c r="N538" i="10"/>
  <c r="N530" i="10"/>
  <c r="N522" i="10"/>
  <c r="N514" i="10"/>
  <c r="N506" i="10"/>
  <c r="N498" i="10"/>
  <c r="N490" i="10"/>
  <c r="N482" i="10"/>
  <c r="N474" i="10"/>
  <c r="N466" i="10"/>
  <c r="N458" i="10"/>
  <c r="N450" i="10"/>
  <c r="N442" i="10"/>
  <c r="N434" i="10"/>
  <c r="N426" i="10"/>
  <c r="N418" i="10"/>
  <c r="N410" i="10"/>
  <c r="N402" i="10"/>
  <c r="N394" i="10"/>
  <c r="N386" i="10"/>
  <c r="N378" i="10"/>
  <c r="N370" i="10"/>
  <c r="N362" i="10"/>
  <c r="N354" i="10"/>
  <c r="N345" i="10"/>
  <c r="N344" i="10"/>
  <c r="N343" i="10"/>
  <c r="N342" i="10"/>
  <c r="N341" i="10"/>
  <c r="N340" i="10"/>
  <c r="N339" i="10"/>
  <c r="N338" i="10"/>
  <c r="N337" i="10"/>
  <c r="N336" i="10"/>
  <c r="N335" i="10"/>
  <c r="N334" i="10"/>
  <c r="N333" i="10"/>
  <c r="N332" i="10"/>
  <c r="N331" i="10"/>
  <c r="N330" i="10"/>
  <c r="N329" i="10"/>
  <c r="N328" i="10"/>
  <c r="N327" i="10"/>
  <c r="N326" i="10"/>
  <c r="N325" i="10"/>
  <c r="N324" i="10"/>
  <c r="N323" i="10"/>
  <c r="N322" i="10"/>
  <c r="N321" i="10"/>
  <c r="N320" i="10"/>
  <c r="N319" i="10"/>
  <c r="N318" i="10"/>
  <c r="N317" i="10"/>
  <c r="N316" i="10"/>
  <c r="N315" i="10"/>
  <c r="N314" i="10"/>
  <c r="N313" i="10"/>
  <c r="N312" i="10"/>
  <c r="N311" i="10"/>
  <c r="N310" i="10"/>
  <c r="N309" i="10"/>
  <c r="N308" i="10"/>
  <c r="N307" i="10"/>
  <c r="N306" i="10"/>
  <c r="N305" i="10"/>
  <c r="N304" i="10"/>
  <c r="N303" i="10"/>
  <c r="N302" i="10"/>
  <c r="N301" i="10"/>
  <c r="N300" i="10"/>
  <c r="N299" i="10"/>
  <c r="N298" i="10"/>
  <c r="N297" i="10"/>
  <c r="N296" i="10"/>
  <c r="N295" i="10"/>
  <c r="N294" i="10"/>
  <c r="N293" i="10"/>
  <c r="N292" i="10"/>
  <c r="N291" i="10"/>
  <c r="N290" i="10"/>
  <c r="N289" i="10"/>
  <c r="N288" i="10"/>
  <c r="N287" i="10"/>
  <c r="N286" i="10"/>
  <c r="N285" i="10"/>
  <c r="N284" i="10"/>
  <c r="N283" i="10"/>
  <c r="N282" i="10"/>
  <c r="N281" i="10"/>
  <c r="N280" i="10"/>
  <c r="N279" i="10"/>
  <c r="N278" i="10"/>
  <c r="N277" i="10"/>
  <c r="N276" i="10"/>
  <c r="N275" i="10"/>
  <c r="N274" i="10"/>
  <c r="N273" i="10"/>
  <c r="N272" i="10"/>
  <c r="N271" i="10"/>
  <c r="N270" i="10"/>
  <c r="N269" i="10"/>
  <c r="N268" i="10"/>
  <c r="N267" i="10"/>
  <c r="N266" i="10"/>
  <c r="N265" i="10"/>
  <c r="N264" i="10"/>
  <c r="N263" i="10"/>
  <c r="N262" i="10"/>
  <c r="N261" i="10"/>
  <c r="N260" i="10"/>
  <c r="N259" i="10"/>
  <c r="N258" i="10"/>
  <c r="N257" i="10"/>
  <c r="N256" i="10"/>
  <c r="N255" i="10"/>
  <c r="N254" i="10"/>
  <c r="N253" i="10"/>
  <c r="N252" i="10"/>
  <c r="N251" i="10"/>
  <c r="N250" i="10"/>
  <c r="N249" i="10"/>
  <c r="N248" i="10"/>
  <c r="N247" i="10"/>
  <c r="N246" i="10"/>
  <c r="N245" i="10"/>
  <c r="N244" i="10"/>
  <c r="N243" i="10"/>
  <c r="N242" i="10"/>
  <c r="N241" i="10"/>
  <c r="N240" i="10"/>
  <c r="N239" i="10"/>
  <c r="N238" i="10"/>
  <c r="N237" i="10"/>
  <c r="N236" i="10"/>
  <c r="N235" i="10"/>
  <c r="N234" i="10"/>
  <c r="N233" i="10"/>
  <c r="N232" i="10"/>
  <c r="N231" i="10"/>
  <c r="N230" i="10"/>
  <c r="N229" i="10"/>
  <c r="N228" i="10"/>
  <c r="N227" i="10"/>
  <c r="N226" i="10"/>
  <c r="N225" i="10"/>
  <c r="N224" i="10"/>
  <c r="N223" i="10"/>
  <c r="N222" i="10"/>
  <c r="N221" i="10"/>
  <c r="N220" i="10"/>
  <c r="N219" i="10"/>
  <c r="N218" i="10"/>
  <c r="N217" i="10"/>
  <c r="N216" i="10"/>
  <c r="N215" i="10"/>
  <c r="N214" i="10"/>
  <c r="N213" i="10"/>
  <c r="N212" i="10"/>
  <c r="N211" i="10"/>
  <c r="N210" i="10"/>
  <c r="N209" i="10"/>
  <c r="N208" i="10"/>
  <c r="N207" i="10"/>
  <c r="N206" i="10"/>
  <c r="N205" i="10"/>
  <c r="N204" i="10"/>
  <c r="N203" i="10"/>
  <c r="N202" i="10"/>
  <c r="N201" i="10"/>
  <c r="N200" i="10"/>
  <c r="N199" i="10"/>
  <c r="N198" i="10"/>
  <c r="N197" i="10"/>
  <c r="N196" i="10"/>
  <c r="N195" i="10"/>
  <c r="N194" i="10"/>
  <c r="N193" i="10"/>
  <c r="N192" i="10"/>
  <c r="N191" i="10"/>
  <c r="N190" i="10"/>
  <c r="N189" i="10"/>
  <c r="N188" i="10"/>
  <c r="N187" i="10"/>
  <c r="N186" i="10"/>
  <c r="N185" i="10"/>
  <c r="N184" i="10"/>
  <c r="N183" i="10"/>
  <c r="N182" i="10"/>
  <c r="N181" i="10"/>
  <c r="N180" i="10"/>
  <c r="N179" i="10"/>
  <c r="N178" i="10"/>
  <c r="N177" i="10"/>
  <c r="N176" i="10"/>
  <c r="N175" i="10"/>
  <c r="N174" i="10"/>
  <c r="N173" i="10"/>
  <c r="N172" i="10"/>
  <c r="N171" i="10"/>
  <c r="N170" i="10"/>
  <c r="N169" i="10"/>
  <c r="N168" i="10"/>
  <c r="N167" i="10"/>
  <c r="N166" i="10"/>
  <c r="N165" i="10"/>
  <c r="N164" i="10"/>
  <c r="N163" i="10"/>
  <c r="N162" i="10"/>
  <c r="N161" i="10"/>
  <c r="N160" i="10"/>
  <c r="N159" i="10"/>
  <c r="N158" i="10"/>
  <c r="N157" i="10"/>
  <c r="N156" i="10"/>
  <c r="N155" i="10"/>
  <c r="N154" i="10"/>
  <c r="N153" i="10"/>
  <c r="N152" i="10"/>
  <c r="N151" i="10"/>
  <c r="N150" i="10"/>
  <c r="N149" i="10"/>
  <c r="N148" i="10"/>
  <c r="N147" i="10"/>
  <c r="N146" i="10"/>
  <c r="N145" i="10"/>
  <c r="N144" i="10"/>
  <c r="N143" i="10"/>
  <c r="N142" i="10"/>
  <c r="N141" i="10"/>
  <c r="N140" i="10"/>
  <c r="N139" i="10"/>
  <c r="N138" i="10"/>
  <c r="N137" i="10"/>
  <c r="N136" i="10"/>
  <c r="N135" i="10"/>
  <c r="N134" i="10"/>
  <c r="N133" i="10"/>
  <c r="N132" i="10"/>
  <c r="N131" i="10"/>
  <c r="N130" i="10"/>
  <c r="N129" i="10"/>
  <c r="N128" i="10"/>
  <c r="N127" i="10"/>
  <c r="N126" i="10"/>
  <c r="N125" i="10"/>
  <c r="N124" i="10"/>
  <c r="N123" i="10"/>
  <c r="N122" i="10"/>
  <c r="N121" i="10"/>
  <c r="N120" i="10"/>
  <c r="N119" i="10"/>
  <c r="N118" i="10"/>
  <c r="N117" i="10"/>
  <c r="N116" i="10"/>
  <c r="N115" i="10"/>
  <c r="N114" i="10"/>
  <c r="N113" i="10"/>
  <c r="N112" i="10"/>
  <c r="N111" i="10"/>
  <c r="N110" i="10"/>
  <c r="N109" i="10"/>
  <c r="N108" i="10"/>
  <c r="N107" i="10"/>
  <c r="N106" i="10"/>
  <c r="N105" i="10"/>
  <c r="N104" i="10"/>
  <c r="N103" i="10"/>
  <c r="N102" i="10"/>
  <c r="N101" i="10"/>
  <c r="N100" i="10"/>
  <c r="N99" i="10"/>
  <c r="N98" i="10"/>
  <c r="N97" i="10"/>
  <c r="N96" i="10"/>
  <c r="N95" i="10"/>
  <c r="N94" i="10"/>
  <c r="N93" i="10"/>
  <c r="N92" i="10"/>
  <c r="N91" i="10"/>
  <c r="N90" i="10"/>
  <c r="N89" i="10"/>
  <c r="N88" i="10"/>
  <c r="N87" i="10"/>
  <c r="N86" i="10"/>
  <c r="N85" i="10"/>
  <c r="N84" i="10"/>
  <c r="N83" i="10"/>
  <c r="N82" i="10"/>
  <c r="N81" i="10"/>
  <c r="N80" i="10"/>
  <c r="N79" i="10"/>
  <c r="N78" i="10"/>
  <c r="N77" i="10"/>
  <c r="N76" i="10"/>
  <c r="N75" i="10"/>
  <c r="N74" i="10"/>
  <c r="N73" i="10"/>
  <c r="N72" i="10"/>
  <c r="N71" i="10"/>
  <c r="N70" i="10"/>
  <c r="N69" i="10"/>
  <c r="N68" i="10"/>
  <c r="N67" i="10"/>
  <c r="N66" i="10"/>
  <c r="N65" i="10"/>
  <c r="N64" i="10"/>
  <c r="N63" i="10"/>
  <c r="N62" i="10"/>
  <c r="N61" i="10"/>
  <c r="N60" i="10"/>
  <c r="N59" i="10"/>
  <c r="N58" i="10"/>
  <c r="N57" i="10"/>
  <c r="N56" i="10"/>
  <c r="N55" i="10"/>
  <c r="N54" i="10"/>
  <c r="N53" i="10"/>
  <c r="N52" i="10"/>
  <c r="N51" i="10"/>
  <c r="N50" i="10"/>
  <c r="N49" i="10"/>
  <c r="N48" i="10"/>
  <c r="N47" i="10"/>
  <c r="N46" i="10"/>
  <c r="N45" i="10"/>
  <c r="N44" i="10"/>
  <c r="N43" i="10"/>
  <c r="N42" i="10"/>
  <c r="N41" i="10"/>
  <c r="N40" i="10"/>
  <c r="N39" i="10"/>
  <c r="N38" i="10"/>
  <c r="N37" i="10"/>
  <c r="N36" i="10"/>
  <c r="N35" i="10"/>
  <c r="N34" i="10"/>
  <c r="N33" i="10"/>
  <c r="N32" i="10"/>
  <c r="N31" i="10"/>
  <c r="N30" i="10"/>
  <c r="N29" i="10"/>
  <c r="N28" i="10"/>
  <c r="N27" i="10"/>
  <c r="N26" i="10"/>
  <c r="N25" i="10"/>
  <c r="N24" i="10"/>
  <c r="N23" i="10"/>
  <c r="N22" i="10"/>
  <c r="N21" i="10"/>
  <c r="N641" i="10"/>
  <c r="N633" i="10"/>
  <c r="N625" i="10"/>
  <c r="N617" i="10"/>
  <c r="N609" i="10"/>
  <c r="N601" i="10"/>
  <c r="N593" i="10"/>
  <c r="N585" i="10"/>
  <c r="N577" i="10"/>
  <c r="N569" i="10"/>
  <c r="N561" i="10"/>
  <c r="N553" i="10"/>
  <c r="N545" i="10"/>
  <c r="N537" i="10"/>
  <c r="N529" i="10"/>
  <c r="N521" i="10"/>
  <c r="N513" i="10"/>
  <c r="N505" i="10"/>
  <c r="N497" i="10"/>
  <c r="N489" i="10"/>
  <c r="N481" i="10"/>
  <c r="N473" i="10"/>
  <c r="N465" i="10"/>
  <c r="N457" i="10"/>
  <c r="N449" i="10"/>
  <c r="N441" i="10"/>
  <c r="N433" i="10"/>
  <c r="N425" i="10"/>
  <c r="N417" i="10"/>
  <c r="N409" i="10"/>
  <c r="N401" i="10"/>
  <c r="N393" i="10"/>
  <c r="N385" i="10"/>
  <c r="N377" i="10"/>
  <c r="N369" i="10"/>
  <c r="N361" i="10"/>
  <c r="N353" i="10"/>
  <c r="N347" i="10"/>
  <c r="N640" i="10"/>
  <c r="N632" i="10"/>
  <c r="N624" i="10"/>
  <c r="N616" i="10"/>
  <c r="N608" i="10"/>
  <c r="N600" i="10"/>
  <c r="N592" i="10"/>
  <c r="N584" i="10"/>
  <c r="N576" i="10"/>
  <c r="N568" i="10"/>
  <c r="N560" i="10"/>
  <c r="N552" i="10"/>
  <c r="N544" i="10"/>
  <c r="N536" i="10"/>
  <c r="N528" i="10"/>
  <c r="N520" i="10"/>
  <c r="N512" i="10"/>
  <c r="N504" i="10"/>
  <c r="N496" i="10"/>
  <c r="N488" i="10"/>
  <c r="N480" i="10"/>
  <c r="N472" i="10"/>
  <c r="N464" i="10"/>
  <c r="N456" i="10"/>
  <c r="N448" i="10"/>
  <c r="N440" i="10"/>
  <c r="N432" i="10"/>
  <c r="N424" i="10"/>
  <c r="N416" i="10"/>
  <c r="N408" i="10"/>
  <c r="N400" i="10"/>
  <c r="N392" i="10"/>
  <c r="N384" i="10"/>
  <c r="N376" i="10"/>
  <c r="N368" i="10"/>
  <c r="N360" i="10"/>
  <c r="N352" i="10"/>
  <c r="N547" i="10"/>
  <c r="N523" i="10"/>
  <c r="N507" i="10"/>
  <c r="N491" i="10"/>
  <c r="N467" i="10"/>
  <c r="N459" i="10"/>
  <c r="N435" i="10"/>
  <c r="N411" i="10"/>
  <c r="N395" i="10"/>
  <c r="N379" i="10"/>
  <c r="N355" i="10"/>
  <c r="N639" i="10"/>
  <c r="N631" i="10"/>
  <c r="N623" i="10"/>
  <c r="N615" i="10"/>
  <c r="N607" i="10"/>
  <c r="N599" i="10"/>
  <c r="N591" i="10"/>
  <c r="N583" i="10"/>
  <c r="N575" i="10"/>
  <c r="N567" i="10"/>
  <c r="N559" i="10"/>
  <c r="N551" i="10"/>
  <c r="N543" i="10"/>
  <c r="N535" i="10"/>
  <c r="N527" i="10"/>
  <c r="N519" i="10"/>
  <c r="N511" i="10"/>
  <c r="N503" i="10"/>
  <c r="N495" i="10"/>
  <c r="N487" i="10"/>
  <c r="N479" i="10"/>
  <c r="N471" i="10"/>
  <c r="N463" i="10"/>
  <c r="N455" i="10"/>
  <c r="N447" i="10"/>
  <c r="N439" i="10"/>
  <c r="N431" i="10"/>
  <c r="N423" i="10"/>
  <c r="N415" i="10"/>
  <c r="N407" i="10"/>
  <c r="N399" i="10"/>
  <c r="N391" i="10"/>
  <c r="N383" i="10"/>
  <c r="N375" i="10"/>
  <c r="N367" i="10"/>
  <c r="N359" i="10"/>
  <c r="N351" i="10"/>
  <c r="N619" i="10"/>
  <c r="N638" i="10"/>
  <c r="N630" i="10"/>
  <c r="N622" i="10"/>
  <c r="N614" i="10"/>
  <c r="N606" i="10"/>
  <c r="N598" i="10"/>
  <c r="N590" i="10"/>
  <c r="N582" i="10"/>
  <c r="N574" i="10"/>
  <c r="N566" i="10"/>
  <c r="N558" i="10"/>
  <c r="N550" i="10"/>
  <c r="N542" i="10"/>
  <c r="N534" i="10"/>
  <c r="N526" i="10"/>
  <c r="N518" i="10"/>
  <c r="N510" i="10"/>
  <c r="N502" i="10"/>
  <c r="N494" i="10"/>
  <c r="N486" i="10"/>
  <c r="N478" i="10"/>
  <c r="N470" i="10"/>
  <c r="N462" i="10"/>
  <c r="N454" i="10"/>
  <c r="N446" i="10"/>
  <c r="N438" i="10"/>
  <c r="N430" i="10"/>
  <c r="N422" i="10"/>
  <c r="N414" i="10"/>
  <c r="N406" i="10"/>
  <c r="N398" i="10"/>
  <c r="N390" i="10"/>
  <c r="N382" i="10"/>
  <c r="N374" i="10"/>
  <c r="N366" i="10"/>
  <c r="N358" i="10"/>
  <c r="N350" i="10"/>
  <c r="N346" i="10"/>
  <c r="N539" i="10"/>
  <c r="N499" i="10"/>
  <c r="N475" i="10"/>
  <c r="N451" i="10"/>
  <c r="N427" i="10"/>
  <c r="N403" i="10"/>
  <c r="N371" i="10"/>
  <c r="N348" i="10"/>
  <c r="N20" i="10"/>
  <c r="N637" i="10"/>
  <c r="N629" i="10"/>
  <c r="N621" i="10"/>
  <c r="N613" i="10"/>
  <c r="N605" i="10"/>
  <c r="N597" i="10"/>
  <c r="N589" i="10"/>
  <c r="N581" i="10"/>
  <c r="N573" i="10"/>
  <c r="N565" i="10"/>
  <c r="N557" i="10"/>
  <c r="N549" i="10"/>
  <c r="N541" i="10"/>
  <c r="N533" i="10"/>
  <c r="N525" i="10"/>
  <c r="N517" i="10"/>
  <c r="N509" i="10"/>
  <c r="N501" i="10"/>
  <c r="N493" i="10"/>
  <c r="N485" i="10"/>
  <c r="N477" i="10"/>
  <c r="N469" i="10"/>
  <c r="N461" i="10"/>
  <c r="N453" i="10"/>
  <c r="N445" i="10"/>
  <c r="N437" i="10"/>
  <c r="N429" i="10"/>
  <c r="N421" i="10"/>
  <c r="N413" i="10"/>
  <c r="N405" i="10"/>
  <c r="N397" i="10"/>
  <c r="N389" i="10"/>
  <c r="N381" i="10"/>
  <c r="N373" i="10"/>
  <c r="N365" i="10"/>
  <c r="N357" i="10"/>
  <c r="N349" i="10"/>
  <c r="N18" i="10"/>
  <c r="N563" i="10"/>
  <c r="N636" i="10"/>
  <c r="N628" i="10"/>
  <c r="N620" i="10"/>
  <c r="N612" i="10"/>
  <c r="N604" i="10"/>
  <c r="N596" i="10"/>
  <c r="N588" i="10"/>
  <c r="N580" i="10"/>
  <c r="N572" i="10"/>
  <c r="N564" i="10"/>
  <c r="N556" i="10"/>
  <c r="N548" i="10"/>
  <c r="N540" i="10"/>
  <c r="N532" i="10"/>
  <c r="N524" i="10"/>
  <c r="N516" i="10"/>
  <c r="N508" i="10"/>
  <c r="N500" i="10"/>
  <c r="N492" i="10"/>
  <c r="N484" i="10"/>
  <c r="N476" i="10"/>
  <c r="N468" i="10"/>
  <c r="N460" i="10"/>
  <c r="N452" i="10"/>
  <c r="N444" i="10"/>
  <c r="N436" i="10"/>
  <c r="N428" i="10"/>
  <c r="N420" i="10"/>
  <c r="N412" i="10"/>
  <c r="N404" i="10"/>
  <c r="N396" i="10"/>
  <c r="N388" i="10"/>
  <c r="N380" i="10"/>
  <c r="N372" i="10"/>
  <c r="N364" i="10"/>
  <c r="N356" i="10"/>
  <c r="N19" i="10"/>
  <c r="N643" i="10"/>
  <c r="N635" i="10"/>
  <c r="N627" i="10"/>
  <c r="N611" i="10"/>
  <c r="N603" i="10"/>
  <c r="N595" i="10"/>
  <c r="N587" i="10"/>
  <c r="N579" i="10"/>
  <c r="N571" i="10"/>
  <c r="N555" i="10"/>
  <c r="N531" i="10"/>
  <c r="N515" i="10"/>
  <c r="N483" i="10"/>
  <c r="N443" i="10"/>
  <c r="N419" i="10"/>
  <c r="N387" i="10"/>
  <c r="N363" i="10"/>
  <c r="N17" i="10"/>
  <c r="AM15" i="11"/>
  <c r="AN15" i="11" s="1"/>
  <c r="S14" i="10"/>
  <c r="BJ3" i="11"/>
  <c r="E11" i="2"/>
  <c r="AO15" i="11" l="1"/>
  <c r="AP15" i="11" s="1"/>
  <c r="AQ15" i="11" s="1"/>
  <c r="R14" i="10"/>
  <c r="AR15" i="11" l="1"/>
  <c r="AS15" i="11" s="1"/>
  <c r="AT15" i="11" s="1"/>
  <c r="AU15" i="11" s="1"/>
  <c r="AV15" i="11" s="1"/>
  <c r="AW15" i="11" s="1"/>
  <c r="AX15" i="11" s="1"/>
  <c r="AY15" i="11" s="1"/>
  <c r="AZ15" i="11" s="1"/>
  <c r="BA15" i="11" s="1"/>
  <c r="BB15" i="11" s="1"/>
  <c r="BC15" i="11" s="1"/>
  <c r="BD15" i="11" s="1"/>
  <c r="B8" i="20" s="1" a="1"/>
  <c r="B8" i="20" s="1"/>
  <c r="O14" i="10"/>
  <c r="H17" i="10" l="1"/>
  <c r="E2017" i="10" l="1"/>
  <c r="H2017" i="10"/>
  <c r="I2017" i="10" l="1"/>
  <c r="U15" i="9" s="1"/>
  <c r="W15" i="9" l="1"/>
  <c r="J2017" i="10" l="1"/>
  <c r="U20" i="9" s="1"/>
  <c r="W20" i="9" l="1"/>
  <c r="M2017" i="10" l="1"/>
  <c r="U23" i="9" s="1"/>
  <c r="N2017" i="10"/>
  <c r="U24" i="9" s="1"/>
  <c r="W24" i="9" s="1"/>
  <c r="X24" i="9" s="1"/>
  <c r="W23" i="9" l="1"/>
  <c r="U43" i="9"/>
  <c r="J14" i="14" l="1"/>
  <c r="K14" i="14" l="1"/>
  <c r="N14" i="14" l="1"/>
  <c r="M14" i="14" l="1"/>
  <c r="L14" i="14" l="1"/>
  <c r="B8" i="9" l="1" a="1"/>
  <c r="B8" i="9" l="1"/>
  <c r="Q40" i="9" l="1"/>
  <c r="Q39" i="9"/>
  <c r="Q38" i="9"/>
  <c r="Q26" i="9"/>
  <c r="Q14" i="9"/>
  <c r="Q23" i="9"/>
  <c r="Q10" i="9"/>
  <c r="Q9" i="9"/>
  <c r="Q20" i="9"/>
  <c r="Q19" i="9"/>
  <c r="Q30" i="9"/>
  <c r="Q41" i="9"/>
  <c r="Q5" i="9"/>
  <c r="Q4" i="9"/>
  <c r="Q3" i="9"/>
  <c r="Q37" i="9"/>
  <c r="Q25" i="9"/>
  <c r="Q13" i="9"/>
  <c r="Q36" i="9"/>
  <c r="Q24" i="9"/>
  <c r="Q12" i="9"/>
  <c r="Q35" i="9"/>
  <c r="Q11" i="9"/>
  <c r="Q34" i="9"/>
  <c r="Q22" i="9"/>
  <c r="Q33" i="9"/>
  <c r="Q21" i="9"/>
  <c r="Q32" i="9"/>
  <c r="Q8" i="9"/>
  <c r="Q31" i="9"/>
  <c r="Q7" i="9"/>
  <c r="Q18" i="9"/>
  <c r="Q6" i="9"/>
  <c r="Q29" i="9"/>
  <c r="Q17" i="9"/>
  <c r="Q28" i="9"/>
  <c r="Q16" i="9"/>
  <c r="Q27" i="9"/>
  <c r="Q15" i="9"/>
  <c r="AI13" i="11" l="1"/>
  <c r="AK3" i="19" s="1"/>
  <c r="AC12" i="11" l="1"/>
  <c r="BH2" i="11" s="1"/>
  <c r="BH9" i="11" l="1" a="1"/>
  <c r="BH9" i="11" s="1"/>
  <c r="BH3" i="11" a="1"/>
  <c r="BH3" i="11" s="1"/>
  <c r="BL3" i="11" s="1"/>
  <c r="BL4" i="11" s="1"/>
  <c r="BL5" i="11" l="1"/>
  <c r="BB1220" i="11" s="1"/>
  <c r="BI4" i="11"/>
  <c r="BH7" i="11"/>
  <c r="BH10" i="11"/>
  <c r="BI10" i="11" s="1"/>
  <c r="BB1925" i="11"/>
  <c r="BB1879" i="11"/>
  <c r="BB639" i="11"/>
  <c r="BB604" i="11"/>
  <c r="BB1183" i="11"/>
  <c r="BB63" i="11"/>
  <c r="BB1721" i="11"/>
  <c r="BB1328" i="11"/>
  <c r="BB798" i="11"/>
  <c r="BB473" i="11"/>
  <c r="BB166" i="11"/>
  <c r="BB1816" i="11"/>
  <c r="BB1399" i="11"/>
  <c r="BB1750" i="11"/>
  <c r="BB301" i="11"/>
  <c r="BB2000" i="11"/>
  <c r="BB794" i="11"/>
  <c r="BB696" i="11"/>
  <c r="BB1602" i="11"/>
  <c r="BB1039" i="11"/>
  <c r="BB1592" i="11"/>
  <c r="BB286" i="11"/>
  <c r="BB1760" i="11"/>
  <c r="BB503" i="11"/>
  <c r="BB1553" i="11"/>
  <c r="BB544" i="11"/>
  <c r="BB693" i="11"/>
  <c r="BB1458" i="11"/>
  <c r="BB475" i="11"/>
  <c r="BB1009" i="11"/>
  <c r="BB359" i="11"/>
  <c r="BB1504" i="11"/>
  <c r="BB343" i="11"/>
  <c r="BB1999" i="11"/>
  <c r="BB1265" i="11"/>
  <c r="BB1279" i="11"/>
  <c r="BB1152" i="11"/>
  <c r="BB568" i="11"/>
  <c r="BB768" i="11"/>
  <c r="BB391" i="11"/>
  <c r="BB1413" i="11"/>
  <c r="BB987" i="11"/>
  <c r="BB179" i="11"/>
  <c r="BB78" i="11"/>
  <c r="BB630" i="11"/>
  <c r="BB704" i="11"/>
  <c r="BB1263" i="11"/>
  <c r="BB231" i="11"/>
  <c r="BB1993" i="11"/>
  <c r="BB1438" i="11"/>
  <c r="BB193" i="11"/>
  <c r="BB628" i="11"/>
  <c r="BB805" i="11"/>
  <c r="BB889" i="11"/>
  <c r="BB290" i="11"/>
  <c r="BB2008" i="11"/>
  <c r="BB720" i="11"/>
  <c r="BB953" i="11"/>
  <c r="BB1195" i="11"/>
  <c r="BB76" i="11"/>
  <c r="BB526" i="11"/>
  <c r="BB621" i="11"/>
  <c r="BB1252" i="11"/>
  <c r="BB1617" i="11"/>
  <c r="BB131" i="11"/>
  <c r="BB1583" i="11"/>
  <c r="BB1213" i="11"/>
  <c r="BB54" i="11"/>
  <c r="BB1483" i="11"/>
  <c r="BB1294" i="11"/>
  <c r="BB813" i="11"/>
  <c r="BB39" i="11"/>
  <c r="BB1409" i="11"/>
  <c r="BB651" i="11"/>
  <c r="BB751" i="11"/>
  <c r="BB75" i="11"/>
  <c r="BB647" i="11"/>
  <c r="BB297" i="11"/>
  <c r="BB505" i="11"/>
  <c r="BB665" i="11"/>
  <c r="BB259" i="11"/>
  <c r="BB91" i="11"/>
  <c r="BB504" i="11"/>
  <c r="BB999" i="11"/>
  <c r="BB227" i="11"/>
  <c r="BB857" i="11"/>
  <c r="BB1954" i="11"/>
  <c r="BB92" i="11"/>
  <c r="BB107" i="11"/>
  <c r="BB706" i="11"/>
  <c r="BB380" i="11"/>
  <c r="BB1202" i="11"/>
  <c r="BB2007" i="11"/>
  <c r="BB1111" i="11"/>
  <c r="BB1547" i="11"/>
  <c r="BB395" i="11"/>
  <c r="BB481" i="11"/>
  <c r="BB205" i="11"/>
  <c r="BB1792" i="11"/>
  <c r="BB1132" i="11"/>
  <c r="BB225" i="11"/>
  <c r="BB1235" i="11"/>
  <c r="BB1248" i="11"/>
  <c r="BB834" i="11"/>
  <c r="BB1615" i="11"/>
  <c r="BB470" i="11"/>
  <c r="BB336" i="11"/>
  <c r="BB1309" i="11"/>
  <c r="BB136" i="11"/>
  <c r="BB536" i="11"/>
  <c r="BB1229" i="11"/>
  <c r="BB1425" i="11"/>
  <c r="BB1570" i="11"/>
  <c r="BB1973" i="11"/>
  <c r="BB648" i="11"/>
  <c r="BB191" i="11"/>
  <c r="BB789" i="11" l="1"/>
  <c r="BB1724" i="11"/>
  <c r="BB497" i="11"/>
  <c r="BB1364" i="11"/>
  <c r="BB119" i="11"/>
  <c r="BB717" i="11"/>
  <c r="BB1730" i="11"/>
  <c r="BB1224" i="11"/>
  <c r="BB1842" i="11"/>
  <c r="BB514" i="11"/>
  <c r="BB1726" i="11"/>
  <c r="BB1709" i="11"/>
  <c r="BB484" i="11"/>
  <c r="BB1264" i="11"/>
  <c r="BB1466" i="11"/>
  <c r="BB68" i="11"/>
  <c r="BB236" i="11"/>
  <c r="BB491" i="11"/>
  <c r="BB537" i="11"/>
  <c r="BB808" i="11"/>
  <c r="BB1976" i="11"/>
  <c r="BB611" i="11"/>
  <c r="BB487" i="11"/>
  <c r="BB275" i="11"/>
  <c r="BB49" i="11"/>
  <c r="BB1439" i="11"/>
  <c r="BB27" i="11"/>
  <c r="BB377" i="11"/>
  <c r="BB1680" i="11"/>
  <c r="BB840" i="11"/>
  <c r="BB1105" i="11"/>
  <c r="BB1045" i="11"/>
  <c r="BB1566" i="11"/>
  <c r="BB1124" i="11"/>
  <c r="BB1013" i="11"/>
  <c r="BB609" i="11"/>
  <c r="BB1795" i="11"/>
  <c r="BB719" i="11"/>
  <c r="BB1552" i="11"/>
  <c r="BB1359" i="11"/>
  <c r="BB1510" i="11"/>
  <c r="BB1883" i="11"/>
  <c r="BB1442" i="11"/>
  <c r="BB523" i="11"/>
  <c r="BB1571" i="11"/>
  <c r="BB459" i="11"/>
  <c r="BB1688" i="11"/>
  <c r="BB1763" i="11"/>
  <c r="BB1065" i="11"/>
  <c r="BB310" i="11"/>
  <c r="BB552" i="11"/>
  <c r="BB1489" i="11"/>
  <c r="BB1585" i="11"/>
  <c r="BB1055" i="11"/>
  <c r="BB105" i="11"/>
  <c r="BB676" i="11"/>
  <c r="BB1901" i="11"/>
  <c r="BB1117" i="11"/>
  <c r="BB915" i="11"/>
  <c r="BB1245" i="11"/>
  <c r="BB1362" i="11"/>
  <c r="BB970" i="11"/>
  <c r="BB1138" i="11"/>
  <c r="BB715" i="11"/>
  <c r="BB1852" i="11"/>
  <c r="BB1838" i="11"/>
  <c r="BB1867" i="11"/>
  <c r="BB148" i="11"/>
  <c r="BB1607" i="11"/>
  <c r="BB951" i="11"/>
  <c r="BB907" i="11"/>
  <c r="BB1786" i="11"/>
  <c r="BB1732" i="11"/>
  <c r="BB495" i="11"/>
  <c r="BB431" i="11"/>
  <c r="BB276" i="11"/>
  <c r="BB1775" i="11"/>
  <c r="BB1757" i="11"/>
  <c r="BB875" i="11"/>
  <c r="BB1784" i="11"/>
  <c r="BB1534" i="11"/>
  <c r="BB1802" i="11"/>
  <c r="BB19" i="11"/>
  <c r="BB994" i="11"/>
  <c r="BB401" i="11"/>
  <c r="BB220" i="11"/>
  <c r="BB461" i="11"/>
  <c r="BB1222" i="11"/>
  <c r="BB829" i="11"/>
  <c r="BB85" i="11"/>
  <c r="BB694" i="11"/>
  <c r="BB654" i="11"/>
  <c r="BB1487" i="11"/>
  <c r="BB1342" i="11"/>
  <c r="BB1371" i="11"/>
  <c r="BB1460" i="11"/>
  <c r="BB216" i="11"/>
  <c r="BB1970" i="11"/>
  <c r="BB1347" i="11"/>
  <c r="BB939" i="11"/>
  <c r="BB972" i="11"/>
  <c r="BB1089" i="11"/>
  <c r="BB515" i="11"/>
  <c r="BB554" i="11"/>
  <c r="BB1535" i="11"/>
  <c r="BB1284" i="11"/>
  <c r="BB173" i="11"/>
  <c r="BB1754" i="11"/>
  <c r="BB1166" i="11"/>
  <c r="BB185" i="11"/>
  <c r="BB955" i="11"/>
  <c r="BB622" i="11"/>
  <c r="BB735" i="11"/>
  <c r="BB1479" i="11"/>
  <c r="BB1953" i="11"/>
  <c r="BB17" i="11"/>
  <c r="BB1829" i="11"/>
  <c r="BB1476" i="11"/>
  <c r="BB16" i="11"/>
  <c r="BB824" i="11"/>
  <c r="BB1333" i="11"/>
  <c r="BB1498" i="11"/>
  <c r="BB1774" i="11"/>
  <c r="BB452" i="11"/>
  <c r="BB1064" i="11"/>
  <c r="BB1854" i="11"/>
  <c r="BB305" i="11"/>
  <c r="BB67" i="11"/>
  <c r="BB1449" i="11"/>
  <c r="BB1836" i="11"/>
  <c r="BB1068" i="11"/>
  <c r="BB797" i="11"/>
  <c r="BB137" i="11"/>
  <c r="BB1300" i="11"/>
  <c r="BB1698" i="11"/>
  <c r="BB168" i="11"/>
  <c r="BB40" i="11"/>
  <c r="BB141" i="11"/>
  <c r="BB1707" i="11"/>
  <c r="BB204" i="11"/>
  <c r="BB435" i="11"/>
  <c r="BB207" i="11"/>
  <c r="BB429" i="11"/>
  <c r="BB1624" i="11"/>
  <c r="BB306" i="11"/>
  <c r="BB769" i="11"/>
  <c r="BB74" i="11"/>
  <c r="BB1179" i="11"/>
  <c r="BB1046" i="11"/>
  <c r="BB793" i="11"/>
  <c r="BB223" i="11"/>
  <c r="BB1171" i="11"/>
  <c r="BB242" i="11"/>
  <c r="BB1384" i="11"/>
  <c r="BB1301" i="11"/>
  <c r="BB1197" i="11"/>
  <c r="BB936" i="11"/>
  <c r="BB272" i="11"/>
  <c r="BB1558" i="11"/>
  <c r="BB1116" i="11"/>
  <c r="BB34" i="11"/>
  <c r="BB138" i="11"/>
  <c r="BB1022" i="11"/>
  <c r="BB1655" i="11"/>
  <c r="BB1230" i="11"/>
  <c r="BB1108" i="11"/>
  <c r="BB189" i="11"/>
  <c r="BB1376" i="11"/>
  <c r="BB1906" i="11"/>
  <c r="BB1887" i="11"/>
  <c r="BB1015" i="11"/>
  <c r="BB422" i="11"/>
  <c r="BB1423" i="11"/>
  <c r="BB93" i="11"/>
  <c r="BB455" i="11"/>
  <c r="BB281" i="11"/>
  <c r="BB1674" i="11"/>
  <c r="BB1160" i="11"/>
  <c r="BB744" i="11"/>
  <c r="BB711" i="11"/>
  <c r="BB358" i="11"/>
  <c r="BB31" i="11"/>
  <c r="BB796" i="11"/>
  <c r="BB700" i="11"/>
  <c r="BB867" i="11"/>
  <c r="BB496" i="11"/>
  <c r="BB403" i="11"/>
  <c r="BB390" i="11"/>
  <c r="BB1933" i="11"/>
  <c r="BB594" i="11"/>
  <c r="BB121" i="11"/>
  <c r="BB1669" i="11"/>
  <c r="BB1104" i="11"/>
  <c r="BB540" i="11"/>
  <c r="BB1685" i="11"/>
  <c r="BB1394" i="11"/>
  <c r="BB1645" i="11"/>
  <c r="BB966" i="11"/>
  <c r="BB722" i="11"/>
  <c r="BB778" i="11"/>
  <c r="BB1891" i="11"/>
  <c r="BB1878" i="11"/>
  <c r="BB1951" i="11"/>
  <c r="BB261" i="11"/>
  <c r="BB702" i="11"/>
  <c r="BB94" i="11"/>
  <c r="BB1837" i="11"/>
  <c r="BB653" i="11"/>
  <c r="BB837" i="11"/>
  <c r="BB1427" i="11"/>
  <c r="BB1153" i="11"/>
  <c r="BB2014" i="11"/>
  <c r="BB438" i="11"/>
  <c r="BB913" i="11"/>
  <c r="BB1435" i="11"/>
  <c r="BB57" i="11"/>
  <c r="BB430" i="11"/>
  <c r="BB650" i="11"/>
  <c r="BB1392" i="11"/>
  <c r="BB314" i="11"/>
  <c r="BB531" i="11"/>
  <c r="BB783" i="11"/>
  <c r="BB932" i="11"/>
  <c r="BB287" i="11"/>
  <c r="BB1271" i="11"/>
  <c r="BB177" i="11"/>
  <c r="BB1477" i="11"/>
  <c r="BB156" i="11"/>
  <c r="BB1875" i="11"/>
  <c r="BB1511" i="11"/>
  <c r="BB147" i="11"/>
  <c r="BB1380" i="11"/>
  <c r="BB739" i="11"/>
  <c r="BB1470" i="11"/>
  <c r="BB1381" i="11"/>
  <c r="BB203" i="11"/>
  <c r="BB760" i="11"/>
  <c r="BB99" i="11"/>
  <c r="BB1474" i="11"/>
  <c r="BB327" i="11"/>
  <c r="BB633" i="11"/>
  <c r="BB1900" i="11"/>
  <c r="BB627" i="11"/>
  <c r="BB646" i="11"/>
  <c r="BB1595" i="11"/>
  <c r="BB810" i="11"/>
  <c r="BB224" i="11"/>
  <c r="BB1850" i="11"/>
  <c r="BB849" i="11"/>
  <c r="BB826" i="11"/>
  <c r="BB985" i="11"/>
  <c r="BB2001" i="11"/>
  <c r="BB1776" i="11"/>
  <c r="BB1660" i="11"/>
  <c r="BB1187" i="11"/>
  <c r="BB1944" i="11"/>
  <c r="BB329" i="11"/>
  <c r="BB253" i="11"/>
  <c r="BB685" i="11"/>
  <c r="BB338" i="11"/>
  <c r="BB658" i="11"/>
  <c r="BB1063" i="11"/>
  <c r="BB238" i="11"/>
  <c r="BB499" i="11"/>
  <c r="BB1163" i="11"/>
  <c r="BB1273" i="11"/>
  <c r="BB1029" i="11"/>
  <c r="BB1782" i="11"/>
  <c r="BB671" i="11"/>
  <c r="BB277" i="11"/>
  <c r="BB1126" i="11"/>
  <c r="BB900" i="11"/>
  <c r="BB1106" i="11"/>
  <c r="BB1725" i="11"/>
  <c r="BB124" i="11"/>
  <c r="BB194" i="11"/>
  <c r="BB786" i="11"/>
  <c r="BB670" i="11"/>
  <c r="BB1444" i="11"/>
  <c r="BB123" i="11"/>
  <c r="BB1521" i="11"/>
  <c r="BB1994" i="11"/>
  <c r="BB584" i="11"/>
  <c r="BB1429" i="11"/>
  <c r="BB1895" i="11"/>
  <c r="BB961" i="11"/>
  <c r="BB1186" i="11"/>
  <c r="BB1374" i="11"/>
  <c r="BB916" i="11"/>
  <c r="BB904" i="11"/>
  <c r="BB1396" i="11"/>
  <c r="BB1654" i="11"/>
  <c r="BB1072" i="11"/>
  <c r="BB1912" i="11"/>
  <c r="BB1961" i="11"/>
  <c r="BB679" i="11"/>
  <c r="BB657" i="11"/>
  <c r="BB218" i="11"/>
  <c r="BB1596" i="11"/>
  <c r="BB1028" i="11"/>
  <c r="BB960" i="11"/>
  <c r="BB800" i="11"/>
  <c r="BB1196" i="11"/>
  <c r="BB118" i="11"/>
  <c r="BB381" i="11"/>
  <c r="BB339" i="11"/>
  <c r="BB357" i="11"/>
  <c r="BB159" i="11"/>
  <c r="BB844" i="11"/>
  <c r="BB1542" i="11"/>
  <c r="BB214" i="11"/>
  <c r="BB851" i="11"/>
  <c r="BB1094" i="11"/>
  <c r="BB389" i="11"/>
  <c r="BB1421" i="11"/>
  <c r="BB1952" i="11"/>
  <c r="BB1543" i="11"/>
  <c r="BB995" i="11"/>
  <c r="BB1246" i="11"/>
  <c r="BB674" i="11"/>
  <c r="BB1679" i="11"/>
  <c r="BB1690" i="11"/>
  <c r="BB1700" i="11"/>
  <c r="BB1272" i="11"/>
  <c r="BB222" i="11"/>
  <c r="BB1033" i="11"/>
  <c r="BB1718" i="11"/>
  <c r="BB1523" i="11"/>
  <c r="BB353" i="11"/>
  <c r="BB405" i="11"/>
  <c r="BB154" i="11"/>
  <c r="BB369" i="11"/>
  <c r="BB1120" i="11"/>
  <c r="BB1538" i="11"/>
  <c r="BB128" i="11"/>
  <c r="BB1471" i="11"/>
  <c r="BB1020" i="11"/>
  <c r="BB655" i="11"/>
  <c r="BB701" i="11"/>
  <c r="BB145" i="11"/>
  <c r="BB294" i="11"/>
  <c r="BB29" i="11"/>
  <c r="BB1278" i="11"/>
  <c r="BB1143" i="11"/>
  <c r="BB1249" i="11"/>
  <c r="BB232" i="11"/>
  <c r="BB449" i="11"/>
  <c r="BB1503" i="11"/>
  <c r="BB1385" i="11"/>
  <c r="BB853" i="11"/>
  <c r="BB427" i="11"/>
  <c r="BB758" i="11"/>
  <c r="BB723" i="11"/>
  <c r="BB190" i="11"/>
  <c r="BB571" i="11"/>
  <c r="BB1871" i="11"/>
  <c r="BB1434" i="11"/>
  <c r="BB809" i="11"/>
  <c r="BB1979" i="11"/>
  <c r="BB591" i="11"/>
  <c r="BB1134" i="11"/>
  <c r="BB1626" i="11"/>
  <c r="BB1819" i="11"/>
  <c r="BB1266" i="11"/>
  <c r="BB1339" i="11"/>
  <c r="BB1982" i="11"/>
  <c r="BB1026" i="11"/>
  <c r="BB1275" i="11"/>
  <c r="BB1330" i="11"/>
  <c r="BB599" i="11"/>
  <c r="BB1077" i="11"/>
  <c r="BB1370" i="11"/>
  <c r="BB1675" i="11"/>
  <c r="BB1934" i="11"/>
  <c r="BB1749" i="11"/>
  <c r="BB1070" i="11"/>
  <c r="BB365" i="11"/>
  <c r="BB635" i="11"/>
  <c r="BB705" i="11"/>
  <c r="BB1628" i="11"/>
  <c r="BB511" i="11"/>
  <c r="BB533" i="11"/>
  <c r="BB1559" i="11"/>
  <c r="BB952" i="11"/>
  <c r="BB1751" i="11"/>
  <c r="BB756" i="11"/>
  <c r="BB570" i="11"/>
  <c r="BB1791" i="11"/>
  <c r="BB1681" i="11"/>
  <c r="BB948" i="11"/>
  <c r="BB46" i="11"/>
  <c r="BB1499" i="11"/>
  <c r="BB1806" i="11"/>
  <c r="BB1673" i="11"/>
  <c r="BB83" i="11"/>
  <c r="BB1084" i="11"/>
  <c r="BB1998" i="11"/>
  <c r="BB996" i="11"/>
  <c r="BB1734" i="11"/>
  <c r="BB1515" i="11"/>
  <c r="BB838" i="11"/>
  <c r="BB1554" i="11"/>
  <c r="BB968" i="11"/>
  <c r="BB379" i="11"/>
  <c r="BB1030" i="11"/>
  <c r="BB378" i="11"/>
  <c r="BB1406" i="11"/>
  <c r="BB881" i="11"/>
  <c r="BB300" i="11"/>
  <c r="BB180" i="11"/>
  <c r="BB1398" i="11"/>
  <c r="BB1142" i="11"/>
  <c r="BB582" i="11"/>
  <c r="BB478" i="11"/>
  <c r="BB483" i="11"/>
  <c r="BB230" i="11"/>
  <c r="BB924" i="11"/>
  <c r="BB1897" i="11"/>
  <c r="BB1101" i="11"/>
  <c r="BB642" i="11"/>
  <c r="BB903" i="11"/>
  <c r="BB64" i="11"/>
  <c r="BB1695" i="11"/>
  <c r="BB1122" i="11"/>
  <c r="BB1349" i="11"/>
  <c r="BB386" i="11"/>
  <c r="BB1780" i="11"/>
  <c r="BB1962" i="11"/>
  <c r="BB525" i="11"/>
  <c r="BB55" i="11"/>
  <c r="BB1375" i="11"/>
  <c r="BB307" i="11"/>
  <c r="BB1436" i="11"/>
  <c r="BB1529" i="11"/>
  <c r="BB384" i="11"/>
  <c r="BB409" i="11"/>
  <c r="BB823" i="11"/>
  <c r="BB370" i="11"/>
  <c r="BB1023" i="11"/>
  <c r="BB833" i="11"/>
  <c r="BB492" i="11"/>
  <c r="BB1180" i="11"/>
  <c r="BB922" i="11"/>
  <c r="BB1091" i="11"/>
  <c r="BB1049" i="11"/>
  <c r="BB489" i="11"/>
  <c r="BB322" i="11"/>
  <c r="BB1190" i="11"/>
  <c r="BB712" i="11"/>
  <c r="BB578" i="11"/>
  <c r="BB1167" i="11"/>
  <c r="BB935" i="11"/>
  <c r="BB139" i="11"/>
  <c r="BB984" i="11"/>
  <c r="BB573" i="11"/>
  <c r="BB1889" i="11"/>
  <c r="BB1863" i="11"/>
  <c r="BB861" i="11"/>
  <c r="BB1200" i="11"/>
  <c r="BB1785" i="11"/>
  <c r="BB284" i="11"/>
  <c r="BB462" i="11"/>
  <c r="BB1778" i="11"/>
  <c r="BB1360" i="11"/>
  <c r="BB969" i="11"/>
  <c r="BB326" i="11"/>
  <c r="BB529" i="11"/>
  <c r="BB237" i="11"/>
  <c r="BB1956" i="11"/>
  <c r="BB1938" i="11"/>
  <c r="BB81" i="11"/>
  <c r="BB59" i="11"/>
  <c r="BB1324" i="11"/>
  <c r="BB212" i="11"/>
  <c r="BB90" i="11"/>
  <c r="BB1292" i="11"/>
  <c r="BB574" i="11"/>
  <c r="BB66" i="11"/>
  <c r="BB1676" i="11"/>
  <c r="BB1417" i="11"/>
  <c r="BB1550" i="11"/>
  <c r="BB558" i="11"/>
  <c r="BB912" i="11"/>
  <c r="BB1088" i="11"/>
  <c r="BB1472" i="11"/>
  <c r="BB1257" i="11"/>
  <c r="BB1712" i="11"/>
  <c r="BB1496" i="11"/>
  <c r="BB559" i="11"/>
  <c r="BB169" i="11"/>
  <c r="BB1253" i="11"/>
  <c r="BB736" i="11"/>
  <c r="BB947" i="11"/>
  <c r="BB126" i="11"/>
  <c r="BB1475" i="11"/>
  <c r="BB990" i="11"/>
  <c r="BB791" i="11"/>
  <c r="BB1807" i="11"/>
  <c r="BB1779" i="11"/>
  <c r="BB1995" i="11"/>
  <c r="BB510" i="11"/>
  <c r="BB112" i="11"/>
  <c r="BB707" i="11"/>
  <c r="BB822" i="11"/>
  <c r="BB1233" i="11"/>
  <c r="BB1619" i="11"/>
  <c r="BB631" i="11"/>
  <c r="BB607" i="11"/>
  <c r="BB682" i="11"/>
  <c r="BB691" i="11"/>
  <c r="BB1736" i="11"/>
  <c r="BB1285" i="11"/>
  <c r="BB1561" i="11"/>
  <c r="BB940" i="11"/>
  <c r="BB2010" i="11"/>
  <c r="BB331" i="11"/>
  <c r="BB167" i="11"/>
  <c r="BB944" i="11"/>
  <c r="BB1696" i="11"/>
  <c r="BB1184" i="11"/>
  <c r="BB1322" i="11"/>
  <c r="BB501" i="11"/>
  <c r="BB1719" i="11"/>
  <c r="BB33" i="11"/>
  <c r="BB442" i="11"/>
  <c r="BB425" i="11"/>
  <c r="BB480" i="11"/>
  <c r="BB530" i="11"/>
  <c r="BB689" i="11"/>
  <c r="BB1913" i="11"/>
  <c r="BB1057" i="11"/>
  <c r="BB1401" i="11"/>
  <c r="BB1119" i="11"/>
  <c r="BB332" i="11"/>
  <c r="BB683" i="11"/>
  <c r="BB1943" i="11"/>
  <c r="BB1636" i="11"/>
  <c r="BB1899" i="11"/>
  <c r="BB1247" i="11"/>
  <c r="BB1177" i="11"/>
  <c r="BB1147" i="11"/>
  <c r="BB1358" i="11"/>
  <c r="BB1661" i="11"/>
  <c r="BB1579" i="11"/>
  <c r="BB557" i="11"/>
  <c r="BB522" i="11"/>
  <c r="BB1584" i="11"/>
  <c r="BB72" i="11"/>
  <c r="BB447" i="11"/>
  <c r="BB831" i="11"/>
  <c r="BB133" i="11"/>
  <c r="BB561" i="11"/>
  <c r="BB1482" i="11"/>
  <c r="BB1635" i="11"/>
  <c r="BB465" i="11"/>
  <c r="BB1462" i="11"/>
  <c r="BB1756" i="11"/>
  <c r="BB1908" i="11"/>
  <c r="BB1161" i="11"/>
  <c r="BB404" i="11"/>
  <c r="BB1902" i="11"/>
  <c r="BB713" i="11"/>
  <c r="BB1722" i="11"/>
  <c r="BB1789" i="11"/>
  <c r="BB280" i="11"/>
  <c r="BB340" i="11"/>
  <c r="BB1616" i="11"/>
  <c r="BB1826" i="11"/>
  <c r="BB928" i="11"/>
  <c r="BB920" i="11"/>
  <c r="BB1905" i="11"/>
  <c r="BB1024" i="11"/>
  <c r="BB998" i="11"/>
  <c r="BB1198" i="11"/>
  <c r="BB434" i="11"/>
  <c r="BB569" i="11"/>
  <c r="BB507" i="11"/>
  <c r="BB1577" i="11"/>
  <c r="BB1388" i="11"/>
  <c r="BB1092" i="11"/>
  <c r="BB1226" i="11"/>
  <c r="BB1443" i="11"/>
  <c r="BB601" i="11"/>
  <c r="BB117" i="11"/>
  <c r="BB1823" i="11"/>
  <c r="BB1927" i="11"/>
  <c r="BB1234" i="11"/>
  <c r="BB643" i="11"/>
  <c r="BB402" i="11"/>
  <c r="BB1102" i="11"/>
  <c r="BB1321" i="11"/>
  <c r="BB710" i="11"/>
  <c r="BB892" i="11"/>
  <c r="BB1856" i="11"/>
  <c r="BB1831" i="11"/>
  <c r="BB1135" i="11"/>
  <c r="BB1003" i="11"/>
  <c r="BB645" i="11"/>
  <c r="BB1665" i="11"/>
  <c r="BB965" i="11"/>
  <c r="BB1788" i="11"/>
  <c r="BB662" i="11"/>
  <c r="BB2011" i="11"/>
  <c r="BB448" i="11"/>
  <c r="BB1787" i="11"/>
  <c r="BB1337" i="11"/>
  <c r="BB311" i="11"/>
  <c r="BB877" i="11"/>
  <c r="BB1869" i="11"/>
  <c r="BB1903" i="11"/>
  <c r="BB668" i="11"/>
  <c r="BB1382" i="11"/>
  <c r="BB619" i="11"/>
  <c r="BB2013" i="11"/>
  <c r="BB846" i="11"/>
  <c r="BB362" i="11"/>
  <c r="BB1597" i="11"/>
  <c r="BB1703" i="11"/>
  <c r="BB1455" i="11"/>
  <c r="BB688" i="11"/>
  <c r="BB426" i="11"/>
  <c r="BB1874" i="11"/>
  <c r="BB750" i="11"/>
  <c r="BB432" i="11"/>
  <c r="BB472" i="11"/>
  <c r="BB25" i="11"/>
  <c r="BB613" i="11"/>
  <c r="BB106" i="11"/>
  <c r="BB176" i="11"/>
  <c r="BB1843" i="11"/>
  <c r="BB1118" i="11"/>
  <c r="BB372" i="11"/>
  <c r="BB521" i="11"/>
  <c r="BB80" i="11"/>
  <c r="BB1130" i="11"/>
  <c r="BB1942" i="11"/>
  <c r="BB354" i="11"/>
  <c r="BB1586" i="11"/>
  <c r="BB664" i="11"/>
  <c r="BB1794" i="11"/>
  <c r="BB1115" i="11"/>
  <c r="BB1426" i="11"/>
  <c r="BB387" i="11"/>
  <c r="BB1289" i="11"/>
  <c r="BB1217" i="11"/>
  <c r="BB1149" i="11"/>
  <c r="BB1881" i="11"/>
  <c r="BB872" i="11"/>
  <c r="BB799" i="11"/>
  <c r="BB1031" i="11"/>
  <c r="BB718" i="11"/>
  <c r="BB1042" i="11"/>
  <c r="BB1314" i="11"/>
  <c r="BB1157" i="11"/>
  <c r="BB832" i="11"/>
  <c r="BB1150" i="11"/>
  <c r="BB56" i="11"/>
  <c r="BB780" i="11"/>
  <c r="BB363" i="11"/>
  <c r="BB467" i="11"/>
  <c r="BB1494" i="11"/>
  <c r="BB1191" i="11"/>
  <c r="BB1861" i="11"/>
  <c r="BB347" i="11"/>
  <c r="BB1172" i="11"/>
  <c r="BB1729" i="11"/>
  <c r="BB140" i="11"/>
  <c r="BB1478" i="11"/>
  <c r="BB1391" i="11"/>
  <c r="BB1231" i="11"/>
  <c r="BB909" i="11"/>
  <c r="BB579" i="11"/>
  <c r="BB1492" i="11"/>
  <c r="BB302" i="11"/>
  <c r="BB1668" i="11"/>
  <c r="BB1169" i="11"/>
  <c r="BB748" i="11"/>
  <c r="BB1971" i="11"/>
  <c r="BB513" i="11"/>
  <c r="BB1888" i="11"/>
  <c r="BB1296" i="11"/>
  <c r="BB1441" i="11"/>
  <c r="BB1612" i="11"/>
  <c r="BB488" i="11"/>
  <c r="BB1932" i="11"/>
  <c r="BB1629" i="11"/>
  <c r="BB792" i="11"/>
  <c r="BB1638" i="11"/>
  <c r="BB1949" i="11"/>
  <c r="BB771" i="11"/>
  <c r="BB906" i="11"/>
  <c r="BB188" i="11"/>
  <c r="BB1010" i="11"/>
  <c r="BB1631" i="11"/>
  <c r="BB1211" i="11"/>
  <c r="BB1546" i="11"/>
  <c r="BB937" i="11"/>
  <c r="BB26" i="11"/>
  <c r="BB1508" i="11"/>
  <c r="BB248" i="11"/>
  <c r="BB215" i="11"/>
  <c r="BB1201" i="11"/>
  <c r="BB243" i="11"/>
  <c r="BB48" i="11"/>
  <c r="BB1402" i="11"/>
  <c r="BB1447" i="11"/>
  <c r="BB1536" i="11"/>
  <c r="BB1495" i="11"/>
  <c r="BB466" i="11"/>
  <c r="BB1525" i="11"/>
  <c r="BB162" i="11"/>
  <c r="BB637" i="11"/>
  <c r="BB663" i="11"/>
  <c r="BB1947" i="11"/>
  <c r="BB678" i="11"/>
  <c r="BB740" i="11"/>
  <c r="BB1405" i="11"/>
  <c r="BB1805" i="11"/>
  <c r="BB979" i="11"/>
  <c r="BB806" i="11"/>
  <c r="BB146" i="11"/>
  <c r="BB256" i="11"/>
  <c r="BB734" i="11"/>
  <c r="BB293" i="11"/>
  <c r="BB1697" i="11"/>
  <c r="BB1329" i="11"/>
  <c r="BB1799" i="11"/>
  <c r="BB97" i="11"/>
  <c r="BB572" i="11"/>
  <c r="BB235" i="11"/>
  <c r="BB590" i="11"/>
  <c r="BB898" i="11"/>
  <c r="BB1589" i="11"/>
  <c r="BB400" i="11"/>
  <c r="BB1192" i="11"/>
  <c r="BB1491" i="11"/>
  <c r="BB1369" i="11"/>
  <c r="BB890" i="11"/>
  <c r="BB517" i="11"/>
  <c r="BB1410" i="11"/>
  <c r="BB977" i="11"/>
  <c r="BB1067" i="11"/>
  <c r="BB1432" i="11"/>
  <c r="BB967" i="11"/>
  <c r="BB1880" i="11"/>
  <c r="BB933" i="11"/>
  <c r="BB1549" i="11"/>
  <c r="BB1531" i="11"/>
  <c r="BB699" i="11"/>
  <c r="BB1672" i="11"/>
  <c r="BB869" i="11"/>
  <c r="BB684" i="11"/>
  <c r="BB564" i="11"/>
  <c r="BB1541" i="11"/>
  <c r="BB563" i="11"/>
  <c r="BB308" i="11"/>
  <c r="BB1683" i="11"/>
  <c r="BB482" i="11"/>
  <c r="BB963" i="11"/>
  <c r="BB1019" i="11"/>
  <c r="BB545" i="11"/>
  <c r="BB120" i="11"/>
  <c r="BB983" i="11"/>
  <c r="BB157" i="11"/>
  <c r="BB868" i="11"/>
  <c r="BB1162" i="11"/>
  <c r="BB1860" i="11"/>
  <c r="BB1295" i="11"/>
  <c r="BB1841" i="11"/>
  <c r="BB776" i="11"/>
  <c r="BB1948" i="11"/>
  <c r="BB1781" i="11"/>
  <c r="BB1877" i="11"/>
  <c r="BB721" i="11"/>
  <c r="BB1501" i="11"/>
  <c r="BB610" i="11"/>
  <c r="BB498" i="11"/>
  <c r="BB1367" i="11"/>
  <c r="BB247" i="11"/>
  <c r="BB785" i="11"/>
  <c r="BB58" i="11"/>
  <c r="BB714" i="11"/>
  <c r="BB1642" i="11"/>
  <c r="BB741" i="11"/>
  <c r="BB1032" i="11"/>
  <c r="BB440" i="11"/>
  <c r="BB1646" i="11"/>
  <c r="BB1366" i="11"/>
  <c r="BB1759" i="11"/>
  <c r="BB288" i="11"/>
  <c r="BB941" i="11"/>
  <c r="BB1274" i="11"/>
  <c r="BB1855" i="11"/>
  <c r="BB61" i="11"/>
  <c r="BB1677" i="11"/>
  <c r="BB1898" i="11"/>
  <c r="BB1467" i="11"/>
  <c r="BB608" i="11"/>
  <c r="BB1303" i="11"/>
  <c r="BB246" i="11"/>
  <c r="BB423" i="11"/>
  <c r="BB1885" i="11"/>
  <c r="BB142" i="11"/>
  <c r="BB436" i="11"/>
  <c r="BB1909" i="11"/>
  <c r="BB50" i="11"/>
  <c r="BB1128" i="11"/>
  <c r="BB1081" i="11"/>
  <c r="BB2003" i="11"/>
  <c r="BB1155" i="11"/>
  <c r="BB1890" i="11"/>
  <c r="BB444" i="11"/>
  <c r="BB677" i="11"/>
  <c r="BB415" i="11"/>
  <c r="BB1604" i="11"/>
  <c r="BB1992" i="11"/>
  <c r="BB1450" i="11"/>
  <c r="BB388" i="11"/>
  <c r="BB1845" i="11"/>
  <c r="BB917" i="11"/>
  <c r="BB30" i="11"/>
  <c r="BB1456" i="11"/>
  <c r="BB367" i="11"/>
  <c r="BB640" i="11"/>
  <c r="BB943" i="11"/>
  <c r="BB1281" i="11"/>
  <c r="BB1972" i="11"/>
  <c r="BB2012" i="11"/>
  <c r="BB1465" i="11"/>
  <c r="BB566" i="11"/>
  <c r="BB1099" i="11"/>
  <c r="BB1708" i="11"/>
  <c r="BB1164" i="11"/>
  <c r="BB848" i="11"/>
  <c r="BB1079" i="11"/>
  <c r="BB1148" i="11"/>
  <c r="BB1500" i="11"/>
  <c r="BB1728" i="11"/>
  <c r="BB1317" i="11"/>
  <c r="BB1445" i="11"/>
  <c r="BB1884" i="11"/>
  <c r="BB949" i="11"/>
  <c r="BB1204" i="11"/>
  <c r="BB1865" i="11"/>
  <c r="BB334" i="11"/>
  <c r="BB127" i="11"/>
  <c r="BB1035" i="11"/>
  <c r="BB687" i="11"/>
  <c r="BB1969" i="11"/>
  <c r="BB993" i="11"/>
  <c r="BB1975" i="11"/>
  <c r="BB257" i="11"/>
  <c r="BB858" i="11"/>
  <c r="BB1864" i="11"/>
  <c r="BB125" i="11"/>
  <c r="BB262" i="11"/>
  <c r="BB1649" i="11"/>
  <c r="BB1921" i="11"/>
  <c r="BB1066" i="11"/>
  <c r="BB1916" i="11"/>
  <c r="BB884" i="11"/>
  <c r="BB42" i="11"/>
  <c r="BB1574" i="11"/>
  <c r="BB1232" i="11"/>
  <c r="BB1175" i="11"/>
  <c r="BB1844" i="11"/>
  <c r="BB842" i="11"/>
  <c r="BB726" i="11"/>
  <c r="BB1731" i="11"/>
  <c r="BB946" i="11"/>
  <c r="BB1276" i="11"/>
  <c r="BB333" i="11"/>
  <c r="BB1643" i="11"/>
  <c r="BB752" i="11"/>
  <c r="BB1505" i="11"/>
  <c r="BB543" i="11"/>
  <c r="BB1940" i="11"/>
  <c r="BB1251" i="11"/>
  <c r="BB226" i="11"/>
  <c r="BB1262" i="11"/>
  <c r="BB371" i="11"/>
  <c r="BB774" i="11"/>
  <c r="BB1557" i="11"/>
  <c r="BB878" i="11"/>
  <c r="BB1513" i="11"/>
  <c r="BB1144" i="11"/>
  <c r="BB1946" i="11"/>
  <c r="BB1990" i="11"/>
  <c r="BB958" i="11"/>
  <c r="BB360" i="11"/>
  <c r="BB1214" i="11"/>
  <c r="BB1758" i="11"/>
  <c r="BB1146" i="11"/>
  <c r="BB1868" i="11"/>
  <c r="BB882" i="11"/>
  <c r="BB896" i="11"/>
  <c r="BB299" i="11"/>
  <c r="BB1922" i="11"/>
  <c r="BB96" i="11"/>
  <c r="BB1453" i="11"/>
  <c r="BB1804" i="11"/>
  <c r="BB1648" i="11"/>
  <c r="BB419" i="11"/>
  <c r="BB802" i="11"/>
  <c r="BB1572" i="11"/>
  <c r="BB1828" i="11"/>
  <c r="BB1714" i="11"/>
  <c r="BB22" i="11"/>
  <c r="BB675" i="11"/>
  <c r="BB638" i="11"/>
  <c r="BB267" i="11"/>
  <c r="BB1747" i="11"/>
  <c r="BB1621" i="11"/>
  <c r="BB86" i="11"/>
  <c r="BB441" i="11"/>
  <c r="BB342" i="11"/>
  <c r="BB821" i="11"/>
  <c r="BB1311" i="11"/>
  <c r="BB762" i="11"/>
  <c r="BB1141" i="11"/>
  <c r="BB754" i="11"/>
  <c r="BB1258" i="11"/>
  <c r="BB1769" i="11"/>
  <c r="BB1090" i="11"/>
  <c r="BB62" i="11"/>
  <c r="BB1219" i="11"/>
  <c r="BB1446" i="11"/>
  <c r="BB1006" i="11"/>
  <c r="BB265" i="11"/>
  <c r="BB1647" i="11"/>
  <c r="BB1834" i="11"/>
  <c r="BB520" i="11"/>
  <c r="BB1338" i="11"/>
  <c r="BB1833" i="11"/>
  <c r="BB1522" i="11"/>
  <c r="BB1735" i="11"/>
  <c r="BB1137" i="11"/>
  <c r="BB945" i="11"/>
  <c r="BB641" i="11"/>
  <c r="BB1127" i="11"/>
  <c r="BB1005" i="11"/>
  <c r="BB1397" i="11"/>
  <c r="BB421" i="11"/>
  <c r="BB1354" i="11"/>
  <c r="BB807" i="11"/>
  <c r="BB725" i="11"/>
  <c r="BB615" i="11"/>
  <c r="BB1075" i="11"/>
  <c r="BB1334" i="11"/>
  <c r="BB1551" i="11"/>
  <c r="BB1206" i="11"/>
  <c r="BB200" i="11"/>
  <c r="BB1518" i="11"/>
  <c r="BB1356" i="11"/>
  <c r="BB1839" i="11"/>
  <c r="BB1623" i="11"/>
  <c r="BB749" i="11"/>
  <c r="BB1632" i="11"/>
  <c r="BB240" i="11"/>
  <c r="BB1378" i="11"/>
  <c r="BB1103" i="11"/>
  <c r="BB1746" i="11"/>
  <c r="BB1991" i="11"/>
  <c r="BB680" i="11"/>
  <c r="BB1773" i="11"/>
  <c r="BB1963" i="11"/>
  <c r="BB1886" i="11"/>
  <c r="BB1286" i="11"/>
  <c r="BB547" i="11"/>
  <c r="BB1662" i="11"/>
  <c r="BB1076" i="11"/>
  <c r="BB1001" i="11"/>
  <c r="BB1581" i="11"/>
  <c r="BB1419" i="11"/>
  <c r="BB971" i="11"/>
  <c r="BB1866" i="11"/>
  <c r="BB1159" i="11"/>
  <c r="BB1341" i="11"/>
  <c r="BB1016" i="11"/>
  <c r="BB1461" i="11"/>
  <c r="BB1038" i="11"/>
  <c r="BB1974" i="11"/>
  <c r="BB23" i="11"/>
  <c r="BB795" i="11"/>
  <c r="BB746" i="11"/>
  <c r="BB895" i="11"/>
  <c r="BB1123" i="11"/>
  <c r="BB356" i="11"/>
  <c r="BB320" i="11"/>
  <c r="BB1748" i="11"/>
  <c r="BB1193" i="11"/>
  <c r="BB1822" i="11"/>
  <c r="BB690" i="11"/>
  <c r="BB439" i="11"/>
  <c r="BB1404" i="11"/>
  <c r="BB1050" i="11"/>
  <c r="BB1041" i="11"/>
  <c r="BB376" i="11"/>
  <c r="BB502" i="11"/>
  <c r="BB291" i="11"/>
  <c r="BB1915" i="11"/>
  <c r="BB775" i="11"/>
  <c r="BB1620" i="11"/>
  <c r="BB1151" i="11"/>
  <c r="BB1170" i="11"/>
  <c r="BB790" i="11"/>
  <c r="BB1377" i="11"/>
  <c r="BB158" i="11"/>
  <c r="BB493" i="11"/>
  <c r="BB1797" i="11"/>
  <c r="BB1766" i="11"/>
  <c r="BB250" i="11"/>
  <c r="BB1770" i="11"/>
  <c r="BB1236" i="11"/>
  <c r="BB801" i="11"/>
  <c r="BB1533" i="11"/>
  <c r="BB1720" i="11"/>
  <c r="BB950" i="11"/>
  <c r="BB1290" i="11"/>
  <c r="BB1601" i="11"/>
  <c r="BB1416" i="11"/>
  <c r="BB1353" i="11"/>
  <c r="BB1917" i="11"/>
  <c r="BB1473" i="11"/>
  <c r="BB1519" i="11"/>
  <c r="BB1176" i="11"/>
  <c r="BB1556" i="11"/>
  <c r="BB988" i="11"/>
  <c r="BB52" i="11"/>
  <c r="BB839" i="11"/>
  <c r="BB413" i="11"/>
  <c r="BB1693" i="11"/>
  <c r="BB453" i="11"/>
  <c r="BB433" i="11"/>
  <c r="BB1306" i="11"/>
  <c r="BB71" i="11"/>
  <c r="BB1918" i="11"/>
  <c r="BB1618" i="11"/>
  <c r="BB1318" i="11"/>
  <c r="BB1336" i="11"/>
  <c r="BB254" i="11"/>
  <c r="BB873" i="11"/>
  <c r="BB1590" i="11"/>
  <c r="BB1591" i="11"/>
  <c r="BB1387" i="11"/>
  <c r="BB2002" i="11"/>
  <c r="BB923" i="11"/>
  <c r="BB38" i="11"/>
  <c r="BB1600" i="11"/>
  <c r="BB304" i="11"/>
  <c r="BB743" i="11"/>
  <c r="BB626" i="11"/>
  <c r="BB1096" i="11"/>
  <c r="BB1532" i="11"/>
  <c r="BB695" i="11"/>
  <c r="BB1412" i="11"/>
  <c r="BB905" i="11"/>
  <c r="BB1825" i="11"/>
  <c r="BB1959" i="11"/>
  <c r="BB597" i="11"/>
  <c r="BB1355" i="11"/>
  <c r="BB1133" i="11"/>
  <c r="BB586" i="11"/>
  <c r="BB318" i="11"/>
  <c r="BB1299" i="11"/>
  <c r="BB1420" i="11"/>
  <c r="BB1911" i="11"/>
  <c r="BB989" i="11"/>
  <c r="BB770" i="11"/>
  <c r="BB252" i="11"/>
  <c r="BB876" i="11"/>
  <c r="BB485" i="11"/>
  <c r="BB1872" i="11"/>
  <c r="BB1967" i="11"/>
  <c r="BB36" i="11"/>
  <c r="BB65" i="11"/>
  <c r="BB1283" i="11"/>
  <c r="BB1037" i="11"/>
  <c r="BB731" i="11"/>
  <c r="BB1772" i="11"/>
  <c r="BB399" i="11"/>
  <c r="BB143" i="11"/>
  <c r="BB1851" i="11"/>
  <c r="BB103" i="11"/>
  <c r="BB927" i="11"/>
  <c r="BB1738" i="11"/>
  <c r="BB219" i="11"/>
  <c r="BB562" i="11"/>
  <c r="BB1363" i="11"/>
  <c r="BB535" i="11"/>
  <c r="BB508" i="11"/>
  <c r="BB1593" i="11"/>
  <c r="BB1093" i="11"/>
  <c r="BB891" i="11"/>
  <c r="BB556" i="11"/>
  <c r="BB733" i="11"/>
  <c r="BB1422" i="11"/>
  <c r="BB298" i="11"/>
  <c r="BB325" i="11"/>
  <c r="BB111" i="11"/>
  <c r="BB1448" i="11"/>
  <c r="BB84" i="11"/>
  <c r="BB1765" i="11"/>
  <c r="BB763" i="11"/>
  <c r="BB1555" i="11"/>
  <c r="BB1657" i="11"/>
  <c r="BB1939" i="11"/>
  <c r="BB908" i="11"/>
  <c r="BB1957" i="11"/>
  <c r="BB1599" i="11"/>
  <c r="BB244" i="11"/>
  <c r="BB1059" i="11"/>
  <c r="BB1140" i="11"/>
  <c r="BB1716" i="11"/>
  <c r="BB1637" i="11"/>
  <c r="BB1986" i="11"/>
  <c r="BB986" i="11"/>
  <c r="BB660" i="11"/>
  <c r="BB1174" i="11"/>
  <c r="BB1463" i="11"/>
  <c r="BB606" i="11"/>
  <c r="BB592" i="11"/>
  <c r="BB132" i="11"/>
  <c r="BB1051" i="11"/>
  <c r="BB1040" i="11"/>
  <c r="BB1061" i="11"/>
  <c r="BB1606" i="11"/>
  <c r="BB901" i="11"/>
  <c r="BB612" i="11"/>
  <c r="BB1977" i="11"/>
  <c r="BB978" i="11"/>
  <c r="BB1578" i="11"/>
  <c r="BB764" i="11"/>
  <c r="BB1082" i="11"/>
  <c r="BB490" i="11"/>
  <c r="BB860" i="11"/>
  <c r="BB315" i="11"/>
  <c r="BB565" i="11"/>
  <c r="BB1651" i="11"/>
  <c r="BB1383" i="11"/>
  <c r="BB1194" i="11"/>
  <c r="BB108" i="11"/>
  <c r="BB1129" i="11"/>
  <c r="BB251" i="11"/>
  <c r="BB113" i="11"/>
  <c r="BB209" i="11"/>
  <c r="BB95" i="11"/>
  <c r="BB1114" i="11"/>
  <c r="BB1824" i="11"/>
  <c r="BB312" i="11"/>
  <c r="BB1537" i="11"/>
  <c r="BB1564" i="11"/>
  <c r="BB348" i="11"/>
  <c r="BB451" i="11"/>
  <c r="BB618" i="11"/>
  <c r="BB1744" i="11"/>
  <c r="BB445" i="11"/>
  <c r="BB1100" i="11"/>
  <c r="BB1858" i="11"/>
  <c r="BB1516" i="11"/>
  <c r="BB1560" i="11"/>
  <c r="BB1545" i="11"/>
  <c r="BB18" i="11"/>
  <c r="BB1199" i="11"/>
  <c r="BB41" i="11"/>
  <c r="BB1408" i="11"/>
  <c r="BB1227" i="11"/>
  <c r="BB1923" i="11"/>
  <c r="BB1506" i="11"/>
  <c r="BB1796" i="11"/>
  <c r="BB1997" i="11"/>
  <c r="BB1846" i="11"/>
  <c r="BB1357" i="11"/>
  <c r="BB1411" i="11"/>
  <c r="BB101" i="11"/>
  <c r="BB408" i="11"/>
  <c r="BB1755" i="11"/>
  <c r="BB930" i="11"/>
  <c r="BB211" i="11"/>
  <c r="BB183" i="11"/>
  <c r="BB583" i="11"/>
  <c r="BB1021" i="11"/>
  <c r="BB1514" i="11"/>
  <c r="BB109" i="11"/>
  <c r="BB1777" i="11"/>
  <c r="BB417" i="11"/>
  <c r="BB1205" i="11"/>
  <c r="BB1212" i="11"/>
  <c r="BB1717" i="11"/>
  <c r="BB938" i="11"/>
  <c r="BB766" i="11"/>
  <c r="BB1904" i="11"/>
  <c r="BB527" i="11"/>
  <c r="BB1964" i="11"/>
  <c r="BB1633" i="11"/>
  <c r="BB1870" i="11"/>
  <c r="BB1320" i="11"/>
  <c r="BB355" i="11"/>
  <c r="BB1835" i="11"/>
  <c r="BB1244" i="11"/>
  <c r="BB454" i="11"/>
  <c r="BB596" i="11"/>
  <c r="BB1315" i="11"/>
  <c r="BB1454" i="11"/>
  <c r="BB373" i="11"/>
  <c r="BB1490" i="11"/>
  <c r="BB1403" i="11"/>
  <c r="BB874" i="11"/>
  <c r="BJ10" i="11"/>
  <c r="BB174" i="11"/>
  <c r="BB192" i="11"/>
  <c r="BB1327" i="11"/>
  <c r="BB629" i="11"/>
  <c r="BB576" i="11"/>
  <c r="BB70" i="11"/>
  <c r="BB198" i="11"/>
  <c r="BB1002" i="11"/>
  <c r="BB716" i="11"/>
  <c r="BB1400" i="11"/>
  <c r="BB328" i="11"/>
  <c r="BB600" i="11"/>
  <c r="BB686" i="11"/>
  <c r="BB1666" i="11"/>
  <c r="BB625" i="11"/>
  <c r="BB1332" i="11"/>
  <c r="BB1004" i="11"/>
  <c r="BB1319" i="11"/>
  <c r="BB1078" i="11"/>
  <c r="BB1393" i="11"/>
  <c r="BB1640" i="11"/>
  <c r="BB163" i="11"/>
  <c r="BB35" i="11"/>
  <c r="BB661" i="11"/>
  <c r="BB1256" i="11"/>
  <c r="BB863" i="11"/>
  <c r="BB864" i="11"/>
  <c r="BB1653" i="11"/>
  <c r="BB337" i="11"/>
  <c r="BB528" i="11"/>
  <c r="BB1740" i="11"/>
  <c r="BB1812" i="11"/>
  <c r="BB416" i="11"/>
  <c r="BB44" i="11"/>
  <c r="BB1613" i="11"/>
  <c r="BB1813" i="11"/>
  <c r="BB549" i="11"/>
  <c r="BB206" i="11"/>
  <c r="BB981" i="11"/>
  <c r="BB845" i="11"/>
  <c r="BB394" i="11"/>
  <c r="BB1457" i="11"/>
  <c r="BB341" i="11"/>
  <c r="BB1181" i="11"/>
  <c r="BB1517" i="11"/>
  <c r="BB500" i="11"/>
  <c r="BB672" i="11"/>
  <c r="BB1095" i="11"/>
  <c r="BB1185" i="11"/>
  <c r="BB1415" i="11"/>
  <c r="BB1630" i="11"/>
  <c r="BB519" i="11"/>
  <c r="BB266" i="11"/>
  <c r="BB1313" i="11"/>
  <c r="BB911" i="11"/>
  <c r="BB1873" i="11"/>
  <c r="BB1965" i="11"/>
  <c r="BB747" i="11"/>
  <c r="BB309" i="11"/>
  <c r="BB1316" i="11"/>
  <c r="BB553" i="11"/>
  <c r="BB2009" i="11"/>
  <c r="BB1350" i="11"/>
  <c r="BB1563" i="11"/>
  <c r="BB1379" i="11"/>
  <c r="BB856" i="11"/>
  <c r="BB634" i="11"/>
  <c r="BB524" i="11"/>
  <c r="BB130" i="11"/>
  <c r="BB1742" i="11"/>
  <c r="BB1189" i="11"/>
  <c r="BB1323" i="11"/>
  <c r="BB814" i="11"/>
  <c r="BB1743" i="11"/>
  <c r="BB171" i="11"/>
  <c r="BB187" i="11"/>
  <c r="BB366" i="11"/>
  <c r="BB1803" i="11"/>
  <c r="BB581" i="11"/>
  <c r="BB767" i="11"/>
  <c r="BB918" i="11"/>
  <c r="BB335" i="11"/>
  <c r="BB825" i="11"/>
  <c r="BB1326" i="11"/>
  <c r="BB1914" i="11"/>
  <c r="BB1060" i="11"/>
  <c r="BB1862" i="11"/>
  <c r="BB1484" i="11"/>
  <c r="BB1985" i="11"/>
  <c r="BB1008" i="11"/>
  <c r="BB1634" i="11"/>
  <c r="BB666" i="11"/>
  <c r="BB1701" i="11"/>
  <c r="BB1950" i="11"/>
  <c r="BB617" i="11"/>
  <c r="BB1302" i="11"/>
  <c r="BB1544" i="11"/>
  <c r="BB1018" i="11"/>
  <c r="BB886" i="11"/>
  <c r="BB1069" i="11"/>
  <c r="BB1221" i="11"/>
  <c r="BB782" i="11"/>
  <c r="BB1876" i="11"/>
  <c r="BB1594" i="11"/>
  <c r="BB1936" i="11"/>
  <c r="BB396" i="11"/>
  <c r="BB862" i="11"/>
  <c r="BB816" i="11"/>
  <c r="BB1678" i="11"/>
  <c r="BB45" i="11"/>
  <c r="BB361" i="11"/>
  <c r="BB729" i="11"/>
  <c r="BB1667" i="11"/>
  <c r="BB114" i="11"/>
  <c r="BB589" i="11"/>
  <c r="BB165" i="11"/>
  <c r="BB624" i="11"/>
  <c r="BB1480" i="11"/>
  <c r="BB1255" i="11"/>
  <c r="BB407" i="11"/>
  <c r="BB1562" i="11"/>
  <c r="BB150" i="11"/>
  <c r="BB1481" i="11"/>
  <c r="BB1282" i="11"/>
  <c r="BB201" i="11"/>
  <c r="BB249" i="11"/>
  <c r="BB779" i="11"/>
  <c r="BB1007" i="11"/>
  <c r="BB788" i="11"/>
  <c r="BB1293" i="11"/>
  <c r="BB1280" i="11"/>
  <c r="BB1000" i="11"/>
  <c r="BB1818" i="11"/>
  <c r="BB803" i="11"/>
  <c r="BB446" i="11"/>
  <c r="BB1368" i="11"/>
  <c r="BB352" i="11"/>
  <c r="BB1036" i="11"/>
  <c r="BB623" i="11"/>
  <c r="BB1433" i="11"/>
  <c r="BB773" i="11"/>
  <c r="BB1331" i="11"/>
  <c r="BB567" i="11"/>
  <c r="BB2004" i="11"/>
  <c r="BB509" i="11"/>
  <c r="BB1112" i="11"/>
  <c r="BB534" i="11"/>
  <c r="BB914" i="11"/>
  <c r="BB1573" i="11"/>
  <c r="BB1737" i="11"/>
  <c r="BB69" i="11"/>
  <c r="BB1085" i="11"/>
  <c r="BB269" i="11"/>
  <c r="BB926" i="11"/>
  <c r="BB239" i="11"/>
  <c r="BB178" i="11"/>
  <c r="BB1929" i="11"/>
  <c r="BB1817" i="11"/>
  <c r="BB411" i="11"/>
  <c r="BB1526" i="11"/>
  <c r="BB991" i="11"/>
  <c r="BB1268" i="11"/>
  <c r="BB450" i="11"/>
  <c r="BB1892" i="11"/>
  <c r="BB555" i="11"/>
  <c r="BB959" i="11"/>
  <c r="BB931" i="11"/>
  <c r="BB151" i="11"/>
  <c r="BB598" i="11"/>
  <c r="BB1611" i="11"/>
  <c r="BB346" i="11"/>
  <c r="BB1452" i="11"/>
  <c r="BB477" i="11"/>
  <c r="BB1958" i="11"/>
  <c r="BB1687" i="11"/>
  <c r="BB1815" i="11"/>
  <c r="BB1689" i="11"/>
  <c r="BB296" i="11"/>
  <c r="BB1937" i="11"/>
  <c r="BB1208" i="11"/>
  <c r="BB1928" i="11"/>
  <c r="BB129" i="11"/>
  <c r="BB1783" i="11"/>
  <c r="BB135" i="11"/>
  <c r="BB784" i="11"/>
  <c r="BB1723" i="11"/>
  <c r="BB1297" i="11"/>
  <c r="BB292" i="11"/>
  <c r="BB887" i="11"/>
  <c r="BB1087" i="11"/>
  <c r="BB181" i="11"/>
  <c r="BB761" i="11"/>
  <c r="BB1919" i="11"/>
  <c r="BB1814" i="11"/>
  <c r="BB164" i="11"/>
  <c r="BB1390" i="11"/>
  <c r="BB1056" i="11"/>
  <c r="BB469" i="11"/>
  <c r="BB153" i="11"/>
  <c r="BB53" i="11"/>
  <c r="BB866" i="11"/>
  <c r="BB708" i="11"/>
  <c r="BB560" i="11"/>
  <c r="BB897" i="11"/>
  <c r="BB974" i="11"/>
  <c r="BB1145" i="11"/>
  <c r="BB1907" i="11"/>
  <c r="BB1361" i="11"/>
  <c r="BB732" i="11"/>
  <c r="BB170" i="11"/>
  <c r="BB925" i="11"/>
  <c r="BB737" i="11"/>
  <c r="BB1241" i="11"/>
  <c r="BB1663" i="11"/>
  <c r="BB1497" i="11"/>
  <c r="BB819" i="11"/>
  <c r="BB160" i="11"/>
  <c r="BB1768" i="11"/>
  <c r="BB245" i="11"/>
  <c r="BB703" i="11"/>
  <c r="BB1830" i="11"/>
  <c r="BB1598" i="11"/>
  <c r="BB24" i="11"/>
  <c r="BB1920" i="11"/>
  <c r="BB1291" i="11"/>
  <c r="BB1739" i="11"/>
  <c r="BB1488" i="11"/>
  <c r="BB1178" i="11"/>
  <c r="BB1372" i="11"/>
  <c r="BB464" i="11"/>
  <c r="BB1352" i="11"/>
  <c r="BB398" i="11"/>
  <c r="BB603" i="11"/>
  <c r="BB1418" i="11"/>
  <c r="BB1801" i="11"/>
  <c r="BB1486" i="11"/>
  <c r="BB1968" i="11"/>
  <c r="BB1097" i="11"/>
  <c r="BB456" i="11"/>
  <c r="BB546" i="11"/>
  <c r="BB175" i="11"/>
  <c r="BB1840" i="11"/>
  <c r="BB811" i="11"/>
  <c r="BB1767" i="11"/>
  <c r="BB1798" i="11"/>
  <c r="BB1182" i="11"/>
  <c r="BB1935" i="11"/>
  <c r="BB652" i="11"/>
  <c r="BB289" i="11"/>
  <c r="BB1810" i="11"/>
  <c r="BB1225" i="11"/>
  <c r="BB575" i="11"/>
  <c r="BB1978" i="11"/>
  <c r="BB580" i="11"/>
  <c r="BB1109" i="11"/>
  <c r="BB1348" i="11"/>
  <c r="BB79" i="11"/>
  <c r="BB1605" i="11"/>
  <c r="BB1715" i="11"/>
  <c r="BB1771" i="11"/>
  <c r="BB1941" i="11"/>
  <c r="BB1173" i="11"/>
  <c r="BB1827" i="11"/>
  <c r="BB1011" i="11"/>
  <c r="BB616" i="11"/>
  <c r="BB77" i="11"/>
  <c r="BB1298" i="11"/>
  <c r="BB1699" i="11"/>
  <c r="BB871" i="11"/>
  <c r="BB1259" i="11"/>
  <c r="BB43" i="11"/>
  <c r="BB1644" i="11"/>
  <c r="BB1351" i="11"/>
  <c r="BB457" i="11"/>
  <c r="BB1809" i="11"/>
  <c r="BB428" i="11"/>
  <c r="BB538" i="11"/>
  <c r="BB1071" i="11"/>
  <c r="BB817" i="11"/>
  <c r="BB836" i="11"/>
  <c r="BB1790" i="11"/>
  <c r="BB1609" i="11"/>
  <c r="BB1440" i="11"/>
  <c r="BB1820" i="11"/>
  <c r="BB1614" i="11"/>
  <c r="BB614" i="11"/>
  <c r="BB1753" i="11"/>
  <c r="BB1670" i="11"/>
  <c r="BB879" i="11"/>
  <c r="BB1343" i="11"/>
  <c r="BB835" i="11"/>
  <c r="BB479" i="11"/>
  <c r="BB1305" i="11"/>
  <c r="BB1428" i="11"/>
  <c r="BB506" i="11"/>
  <c r="BB1984" i="11"/>
  <c r="BB1215" i="11"/>
  <c r="BB962" i="11"/>
  <c r="BB1530" i="11"/>
  <c r="BB880" i="11"/>
  <c r="BB382" i="11"/>
  <c r="BB919" i="11"/>
  <c r="BB199" i="11"/>
  <c r="BB1711" i="11"/>
  <c r="BB1373" i="11"/>
  <c r="BB973" i="11"/>
  <c r="BB1610" i="11"/>
  <c r="BB412" i="11"/>
  <c r="BB964" i="11"/>
  <c r="BB632" i="11"/>
  <c r="BB1261" i="11"/>
  <c r="BB1437" i="11"/>
  <c r="BB182" i="11"/>
  <c r="BB1254" i="11"/>
  <c r="BB406" i="11"/>
  <c r="BB982" i="11"/>
  <c r="BB1218" i="11"/>
  <c r="BB149" i="11"/>
  <c r="BB1567" i="11"/>
  <c r="BB1239" i="11"/>
  <c r="BB1058" i="11"/>
  <c r="BB1310" i="11"/>
  <c r="BB1240" i="11"/>
  <c r="BB463" i="11"/>
  <c r="BB210" i="11"/>
  <c r="BB656" i="11"/>
  <c r="BB605" i="11"/>
  <c r="BB1270" i="11"/>
  <c r="BB1793" i="11"/>
  <c r="BB1752" i="11"/>
  <c r="BB787" i="11"/>
  <c r="BB1983" i="11"/>
  <c r="BB1054" i="11"/>
  <c r="BB88" i="11"/>
  <c r="BB21" i="11"/>
  <c r="BB542" i="11"/>
  <c r="BB1603" i="11"/>
  <c r="BB317" i="11"/>
  <c r="BB1451" i="11"/>
  <c r="BB1012" i="11"/>
  <c r="BB196" i="11"/>
  <c r="BB1308" i="11"/>
  <c r="BB274" i="11"/>
  <c r="BB818" i="11"/>
  <c r="BB976" i="11"/>
  <c r="BB828" i="11"/>
  <c r="BB229" i="11"/>
  <c r="BB1926" i="11"/>
  <c r="BB1527" i="11"/>
  <c r="BB2015" i="11"/>
  <c r="BB755" i="11"/>
  <c r="BB437" i="11"/>
  <c r="BB854" i="11"/>
  <c r="BB1307" i="11"/>
  <c r="BB883" i="11"/>
  <c r="BB1576" i="11"/>
  <c r="BB144" i="11"/>
  <c r="BB865" i="11"/>
  <c r="BB1639" i="11"/>
  <c r="BB893" i="11"/>
  <c r="BB60" i="11"/>
  <c r="BB350" i="11"/>
  <c r="BB1083" i="11"/>
  <c r="BB375" i="11"/>
  <c r="BB313" i="11"/>
  <c r="BB934" i="11"/>
  <c r="BB1025" i="11"/>
  <c r="BB1832" i="11"/>
  <c r="BB468" i="11"/>
  <c r="BB1073" i="11"/>
  <c r="BB32" i="11"/>
  <c r="BB843" i="11"/>
  <c r="BB516" i="11"/>
  <c r="BB1710" i="11"/>
  <c r="BB899" i="11"/>
  <c r="BB397" i="11"/>
  <c r="BB1733" i="11"/>
  <c r="BB1269" i="11"/>
  <c r="BB202" i="11"/>
  <c r="BB1587" i="11"/>
  <c r="BB1365" i="11"/>
  <c r="BB957" i="11"/>
  <c r="BB1154" i="11"/>
  <c r="BB37" i="11"/>
  <c r="BB303" i="11"/>
  <c r="BB757" i="11"/>
  <c r="BB197" i="11"/>
  <c r="BB1761" i="11"/>
  <c r="BB1340" i="11"/>
  <c r="BB894" i="11"/>
  <c r="BB841" i="11"/>
  <c r="BB172" i="11"/>
  <c r="BB1395" i="11"/>
  <c r="BB1034" i="11"/>
  <c r="BB184" i="11"/>
  <c r="BB1267" i="11"/>
  <c r="BB1686" i="11"/>
  <c r="BB1658" i="11"/>
  <c r="BB1896" i="11"/>
  <c r="BB1493" i="11"/>
  <c r="BB1228" i="11"/>
  <c r="BB1625" i="11"/>
  <c r="BB1125" i="11"/>
  <c r="BB777" i="11"/>
  <c r="BB1704" i="11"/>
  <c r="BB1608" i="11"/>
  <c r="BB1664" i="11"/>
  <c r="BB1705" i="11"/>
  <c r="BB588" i="11"/>
  <c r="BB1811" i="11"/>
  <c r="BB1107" i="11"/>
  <c r="BB1156" i="11"/>
  <c r="BB234" i="11"/>
  <c r="BB1650" i="11"/>
  <c r="BB772" i="11"/>
  <c r="BB1325" i="11"/>
  <c r="BB2005" i="11"/>
  <c r="BB659" i="11"/>
  <c r="BB1407" i="11"/>
  <c r="BB1335" i="11"/>
  <c r="BB1052" i="11"/>
  <c r="BB364" i="11"/>
  <c r="BB233" i="11"/>
  <c r="BB1304" i="11"/>
  <c r="BB1048" i="11"/>
  <c r="BB870" i="11"/>
  <c r="BB1565" i="11"/>
  <c r="BB1288" i="11"/>
  <c r="BB1692" i="11"/>
  <c r="BB673" i="11"/>
  <c r="BB410" i="11"/>
  <c r="BB738" i="11"/>
  <c r="BB1741" i="11"/>
  <c r="BB115" i="11"/>
  <c r="BB1764" i="11"/>
  <c r="BB1136" i="11"/>
  <c r="BB1027" i="11"/>
  <c r="BB345" i="11"/>
  <c r="BB1745" i="11"/>
  <c r="BB264" i="11"/>
  <c r="BB1014" i="11"/>
  <c r="BB349" i="11"/>
  <c r="BB255" i="11"/>
  <c r="BB815" i="11"/>
  <c r="BB1121" i="11"/>
  <c r="BB1158" i="11"/>
  <c r="BB669" i="11"/>
  <c r="BB1165" i="11"/>
  <c r="BB980" i="11"/>
  <c r="BB424" i="11"/>
  <c r="BB273" i="11"/>
  <c r="BB104" i="11"/>
  <c r="BB1237" i="11"/>
  <c r="BB186" i="11"/>
  <c r="BB87" i="11"/>
  <c r="BB1344" i="11"/>
  <c r="BB1682" i="11"/>
  <c r="BB956" i="11"/>
  <c r="BB1582" i="11"/>
  <c r="BB241" i="11"/>
  <c r="BB1216" i="11"/>
  <c r="BB902" i="11"/>
  <c r="BB385" i="11"/>
  <c r="BB161" i="11"/>
  <c r="BB392" i="11"/>
  <c r="BB1414" i="11"/>
  <c r="BB1684" i="11"/>
  <c r="BB270" i="11"/>
  <c r="BB759" i="11"/>
  <c r="BB942" i="11"/>
  <c r="BB1080" i="11"/>
  <c r="BB692" i="11"/>
  <c r="BB471" i="11"/>
  <c r="BB885" i="11"/>
  <c r="BB1762" i="11"/>
  <c r="BB1431" i="11"/>
  <c r="BB577" i="11"/>
  <c r="BB89" i="11"/>
  <c r="BB548" i="11"/>
  <c r="BB1893" i="11"/>
  <c r="BB595" i="11"/>
  <c r="BB116" i="11"/>
  <c r="BB1168" i="11"/>
  <c r="BB1568" i="11"/>
  <c r="BB1044" i="11"/>
  <c r="BB374" i="11"/>
  <c r="BB319" i="11"/>
  <c r="BB1848" i="11"/>
  <c r="BB1548" i="11"/>
  <c r="BB213" i="11"/>
  <c r="BB1053" i="11"/>
  <c r="BB1485" i="11"/>
  <c r="BB47" i="11"/>
  <c r="BB1659" i="11"/>
  <c r="BB1047" i="11"/>
  <c r="BB73" i="11"/>
  <c r="BB324" i="11"/>
  <c r="BB1086" i="11"/>
  <c r="BB1110" i="11"/>
  <c r="BB1502" i="11"/>
  <c r="BB847" i="11"/>
  <c r="BB1588" i="11"/>
  <c r="BB460" i="11"/>
  <c r="BB1945" i="11"/>
  <c r="BB1960" i="11"/>
  <c r="BB1017" i="11"/>
  <c r="BB316" i="11"/>
  <c r="BB1713" i="11"/>
  <c r="BB155" i="11"/>
  <c r="BB1622" i="11"/>
  <c r="BB494" i="11"/>
  <c r="BB636" i="11"/>
  <c r="BB208" i="11"/>
  <c r="BB228" i="11"/>
  <c r="BB1671" i="11"/>
  <c r="BB1996" i="11"/>
  <c r="BB1981" i="11"/>
  <c r="BB268" i="11"/>
  <c r="BB418" i="11"/>
  <c r="BB344" i="11"/>
  <c r="BB1539" i="11"/>
  <c r="BB1074" i="11"/>
  <c r="BB1203" i="11"/>
  <c r="BB1727" i="11"/>
  <c r="BB110" i="11"/>
  <c r="BB1987" i="11"/>
  <c r="BB709" i="11"/>
  <c r="BB443" i="11"/>
  <c r="BB1931" i="11"/>
  <c r="BB1312" i="11"/>
  <c r="BB855" i="11"/>
  <c r="BB217" i="11"/>
  <c r="BB1656" i="11"/>
  <c r="BB476" i="11"/>
  <c r="BB1346" i="11"/>
  <c r="BB730" i="11"/>
  <c r="BB1277" i="11"/>
  <c r="BB921" i="11"/>
  <c r="BB1507" i="11"/>
  <c r="BB1524" i="11"/>
  <c r="BB1706" i="11"/>
  <c r="BB859" i="11"/>
  <c r="BB649" i="11"/>
  <c r="BB134" i="11"/>
  <c r="BB1430" i="11"/>
  <c r="BB1857" i="11"/>
  <c r="BB1989" i="11"/>
  <c r="BB1210" i="11"/>
  <c r="BB1389" i="11"/>
  <c r="BB1139" i="11"/>
  <c r="BB551" i="11"/>
  <c r="BB667" i="11"/>
  <c r="BB765" i="11"/>
  <c r="BB321" i="11"/>
  <c r="BB295" i="11"/>
  <c r="BB1098" i="11"/>
  <c r="BB929" i="11"/>
  <c r="BB1859" i="11"/>
  <c r="BB1847" i="11"/>
  <c r="BB698" i="11"/>
  <c r="BB1853" i="11"/>
  <c r="BB728" i="11"/>
  <c r="BB98" i="11"/>
  <c r="BB152" i="11"/>
  <c r="BB1569" i="11"/>
  <c r="BB1808" i="11"/>
  <c r="BB474" i="11"/>
  <c r="BB420" i="11"/>
  <c r="BB585" i="11"/>
  <c r="BB258" i="11"/>
  <c r="BB122" i="11"/>
  <c r="BB781" i="11"/>
  <c r="BB1131" i="11"/>
  <c r="BB1988" i="11"/>
  <c r="BB278" i="11"/>
  <c r="BB1800" i="11"/>
  <c r="BB724" i="11"/>
  <c r="BB330" i="11"/>
  <c r="BB1652" i="11"/>
  <c r="BB1930" i="11"/>
  <c r="BB1955" i="11"/>
  <c r="BB1207" i="11"/>
  <c r="BB1924" i="11"/>
  <c r="BB1509" i="11"/>
  <c r="BB1966" i="11"/>
  <c r="BB100" i="11"/>
  <c r="BB323" i="11"/>
  <c r="BB550" i="11"/>
  <c r="BB727" i="11"/>
  <c r="BB852" i="11"/>
  <c r="BB827" i="11"/>
  <c r="BB888" i="11"/>
  <c r="BB1188" i="11"/>
  <c r="BB997" i="11"/>
  <c r="BB271" i="11"/>
  <c r="BB1894" i="11"/>
  <c r="BB587" i="11"/>
  <c r="BB1345" i="11"/>
  <c r="BB1243" i="11"/>
  <c r="BB644" i="11"/>
  <c r="BB753" i="11"/>
  <c r="BB745" i="11"/>
  <c r="BB393" i="11"/>
  <c r="BB1882" i="11"/>
  <c r="BB820" i="11"/>
  <c r="BB1043" i="11"/>
  <c r="BB593" i="11"/>
  <c r="BB282" i="11"/>
  <c r="BB351" i="11"/>
  <c r="BB1528" i="11"/>
  <c r="BB458" i="11"/>
  <c r="BB102" i="11"/>
  <c r="BB541" i="11"/>
  <c r="BB975" i="11"/>
  <c r="BB1260" i="11"/>
  <c r="BB51" i="11"/>
  <c r="BB1980" i="11"/>
  <c r="BB82" i="11"/>
  <c r="BB992" i="11"/>
  <c r="BB1821" i="11"/>
  <c r="BB954" i="11"/>
  <c r="BB1575" i="11"/>
  <c r="BB1238" i="11"/>
  <c r="BB1520" i="11"/>
  <c r="BB1242" i="11"/>
  <c r="BB263" i="11"/>
  <c r="BB260" i="11"/>
  <c r="BB2006" i="11"/>
  <c r="BB697" i="11"/>
  <c r="BB1424" i="11"/>
  <c r="BB1386" i="11"/>
  <c r="BB1910" i="11"/>
  <c r="BB1641" i="11"/>
  <c r="BB221" i="11"/>
  <c r="BB1250" i="11"/>
  <c r="BB1512" i="11"/>
  <c r="BB414" i="11"/>
  <c r="BB681" i="11"/>
  <c r="BB195" i="11"/>
  <c r="BB383" i="11"/>
  <c r="BB1287" i="11"/>
  <c r="BB620" i="11"/>
  <c r="BB1702" i="11"/>
  <c r="BB1540" i="11"/>
  <c r="BB830" i="11"/>
  <c r="BB512" i="11"/>
  <c r="BB1464" i="11"/>
  <c r="BB1469" i="11"/>
  <c r="BB1223" i="11"/>
  <c r="BB812" i="11"/>
  <c r="BB532" i="11"/>
  <c r="BB1627" i="11"/>
  <c r="BB368" i="11"/>
  <c r="BB279" i="11"/>
  <c r="BB742" i="11"/>
  <c r="BB20" i="11"/>
  <c r="BB1113" i="11"/>
  <c r="BB1459" i="11"/>
  <c r="BB804" i="11"/>
  <c r="BB28" i="11"/>
  <c r="BB602" i="11"/>
  <c r="BB1468" i="11"/>
  <c r="BB539" i="11"/>
  <c r="BB1209" i="11"/>
  <c r="BB1694" i="11"/>
  <c r="BB285" i="11"/>
  <c r="BB1580" i="11"/>
  <c r="BB518" i="11"/>
  <c r="BB283" i="11"/>
  <c r="BB486" i="11"/>
  <c r="BB1691" i="11"/>
  <c r="BB850" i="11"/>
  <c r="BB1849" i="11"/>
  <c r="BB910" i="11"/>
  <c r="BB1062" i="11"/>
  <c r="BI7" i="11"/>
  <c r="BJ7" i="11" s="1"/>
  <c r="BJ11" i="11" l="1"/>
  <c r="BA1974" i="11" s="1"/>
  <c r="AB1974" i="11" s="1"/>
  <c r="BB13" i="11"/>
  <c r="AA3" i="19" s="1"/>
  <c r="BA1837" i="11"/>
  <c r="AB1837" i="11" s="1"/>
  <c r="BA1221" i="11"/>
  <c r="AB1221" i="11" s="1"/>
  <c r="AD1221" i="11" s="1" a="1"/>
  <c r="AD1221" i="11" s="1"/>
  <c r="AE1221" i="11" s="1"/>
  <c r="BA1393" i="11"/>
  <c r="AB1393" i="11" s="1"/>
  <c r="BA836" i="11"/>
  <c r="AB836" i="11" s="1"/>
  <c r="BA1714" i="11"/>
  <c r="AB1714" i="11" s="1"/>
  <c r="AA1714" i="11" s="1"/>
  <c r="BA1936" i="11"/>
  <c r="AB1936" i="11" s="1"/>
  <c r="AF1936" i="11" s="1" a="1"/>
  <c r="AF1936" i="11" s="1"/>
  <c r="BA1589" i="11"/>
  <c r="AB1589" i="11" s="1"/>
  <c r="BA1051" i="11"/>
  <c r="AB1051" i="11" s="1"/>
  <c r="BA1556" i="11"/>
  <c r="AB1556" i="11" s="1"/>
  <c r="BA1055" i="11"/>
  <c r="AB1055" i="11" s="1"/>
  <c r="AA1055" i="11" s="1"/>
  <c r="BA1246" i="11"/>
  <c r="AB1246" i="11" s="1"/>
  <c r="BA814" i="11"/>
  <c r="AB814" i="11" s="1"/>
  <c r="BA1214" i="11"/>
  <c r="AB1214" i="11" s="1"/>
  <c r="AD1214" i="11" s="1" a="1"/>
  <c r="AD1214" i="11" s="1"/>
  <c r="AE1214" i="11" s="1"/>
  <c r="BA1028" i="11"/>
  <c r="AB1028" i="11" s="1"/>
  <c r="BA1835" i="11"/>
  <c r="AB1835" i="11" s="1"/>
  <c r="BA1896" i="11"/>
  <c r="AB1896" i="11" s="1"/>
  <c r="BA1008" i="11"/>
  <c r="AB1008" i="11" s="1"/>
  <c r="BA346" i="11"/>
  <c r="AB346" i="11" s="1"/>
  <c r="BA1497" i="11"/>
  <c r="AB1497" i="11" s="1"/>
  <c r="AA1497" i="11" s="1"/>
  <c r="BA801" i="11"/>
  <c r="AB801" i="11" s="1"/>
  <c r="BA228" i="11"/>
  <c r="AB228" i="11" s="1"/>
  <c r="BA1358" i="11"/>
  <c r="AB1358" i="11" s="1"/>
  <c r="AD1358" i="11" s="1" a="1"/>
  <c r="AD1358" i="11" s="1"/>
  <c r="AE1358" i="11" s="1"/>
  <c r="BA1695" i="11"/>
  <c r="AB1695" i="11" s="1"/>
  <c r="BA1698" i="11"/>
  <c r="AB1698" i="11" s="1"/>
  <c r="BA1803" i="11"/>
  <c r="AB1803" i="11" s="1"/>
  <c r="BA388" i="11"/>
  <c r="AB388" i="11" s="1"/>
  <c r="AD388" i="11" s="1" a="1"/>
  <c r="AD388" i="11" s="1"/>
  <c r="AE388" i="11" s="1"/>
  <c r="BA1300" i="11"/>
  <c r="AB1300" i="11" s="1"/>
  <c r="AA1300" i="11" s="1"/>
  <c r="BA1972" i="11"/>
  <c r="AB1972" i="11" s="1"/>
  <c r="BA1993" i="11"/>
  <c r="AB1993" i="11" s="1"/>
  <c r="BA201" i="11"/>
  <c r="AB201" i="11" s="1"/>
  <c r="BA583" i="11"/>
  <c r="AB583" i="11" s="1"/>
  <c r="AD583" i="11" s="1" a="1"/>
  <c r="AD583" i="11" s="1"/>
  <c r="AE583" i="11" s="1"/>
  <c r="BA1599" i="11"/>
  <c r="AB1599" i="11" s="1"/>
  <c r="BA1165" i="11"/>
  <c r="AB1165" i="11" s="1"/>
  <c r="BA997" i="11"/>
  <c r="AB997" i="11" s="1"/>
  <c r="AD997" i="11" s="1" a="1"/>
  <c r="AD997" i="11" s="1"/>
  <c r="AE997" i="11" s="1"/>
  <c r="BA1810" i="11"/>
  <c r="AB1810" i="11" s="1"/>
  <c r="BA1842" i="11"/>
  <c r="AB1842" i="11" s="1"/>
  <c r="BA231" i="11"/>
  <c r="AB231" i="11" s="1"/>
  <c r="AD231" i="11" s="1" a="1"/>
  <c r="AD231" i="11" s="1"/>
  <c r="AE231" i="11" s="1"/>
  <c r="BA460" i="11"/>
  <c r="AB460" i="11" s="1"/>
  <c r="BA642" i="11"/>
  <c r="AB642" i="11" s="1"/>
  <c r="AF642" i="11" s="1" a="1"/>
  <c r="AF642" i="11" s="1"/>
  <c r="BA1990" i="11"/>
  <c r="AB1990" i="11" s="1"/>
  <c r="AF1990" i="11" s="1" a="1"/>
  <c r="AF1990" i="11" s="1"/>
  <c r="BA1727" i="11"/>
  <c r="AB1727" i="11" s="1"/>
  <c r="BA1682" i="11"/>
  <c r="AB1682" i="11" s="1"/>
  <c r="AD1682" i="11" s="1" a="1"/>
  <c r="AD1682" i="11" s="1"/>
  <c r="AE1682" i="11" s="1"/>
  <c r="BA855" i="11"/>
  <c r="AB855" i="11" s="1"/>
  <c r="BA1426" i="11"/>
  <c r="AB1426" i="11" s="1"/>
  <c r="BA68" i="11"/>
  <c r="AB68" i="11" s="1"/>
  <c r="BA1515" i="11"/>
  <c r="AB1515" i="11" s="1"/>
  <c r="BA1042" i="11"/>
  <c r="AB1042" i="11" s="1"/>
  <c r="BA1030" i="11"/>
  <c r="AB1030" i="11" s="1"/>
  <c r="BA663" i="11"/>
  <c r="AB663" i="11" s="1"/>
  <c r="BA1417" i="11"/>
  <c r="AB1417" i="11" s="1"/>
  <c r="BA1259" i="11"/>
  <c r="AB1259" i="11" s="1"/>
  <c r="BA1287" i="11"/>
  <c r="AB1287" i="11" s="1"/>
  <c r="AF1287" i="11" s="1" a="1"/>
  <c r="AF1287" i="11" s="1"/>
  <c r="BA1151" i="11"/>
  <c r="AB1151" i="11" s="1"/>
  <c r="BA823" i="11"/>
  <c r="AB823" i="11" s="1"/>
  <c r="BA1687" i="11"/>
  <c r="AB1687" i="11" s="1"/>
  <c r="AD1687" i="11" s="1" a="1"/>
  <c r="AD1687" i="11" s="1"/>
  <c r="AE1687" i="11" s="1"/>
  <c r="BA1227" i="11"/>
  <c r="AB1227" i="11" s="1"/>
  <c r="BA1667" i="11"/>
  <c r="AB1667" i="11" s="1"/>
  <c r="BA57" i="11"/>
  <c r="AB57" i="11" s="1"/>
  <c r="BA1771" i="11"/>
  <c r="AB1771" i="11" s="1"/>
  <c r="BA1559" i="11"/>
  <c r="AB1559" i="11" s="1"/>
  <c r="BA959" i="11"/>
  <c r="AB959" i="11" s="1"/>
  <c r="BA785" i="11"/>
  <c r="AB785" i="11" s="1"/>
  <c r="BA1090" i="11"/>
  <c r="AB1090" i="11" s="1"/>
  <c r="BA1546" i="11"/>
  <c r="AB1546" i="11" s="1"/>
  <c r="BA133" i="11"/>
  <c r="AB133" i="11" s="1"/>
  <c r="BA1463" i="11"/>
  <c r="AB1463" i="11" s="1"/>
  <c r="BA1230" i="11"/>
  <c r="AB1230" i="11" s="1"/>
  <c r="BA1283" i="11"/>
  <c r="AB1283" i="11" s="1"/>
  <c r="BA891" i="11"/>
  <c r="AB891" i="11" s="1"/>
  <c r="BA1429" i="11"/>
  <c r="AB1429" i="11" s="1"/>
  <c r="BA909" i="11"/>
  <c r="AB909" i="11" s="1"/>
  <c r="BA1790" i="11"/>
  <c r="AB1790" i="11" s="1"/>
  <c r="BA1384" i="11"/>
  <c r="AB1384" i="11" s="1"/>
  <c r="BA804" i="11"/>
  <c r="AB804" i="11" s="1"/>
  <c r="BA490" i="11"/>
  <c r="AB490" i="11" s="1"/>
  <c r="BA1663" i="11"/>
  <c r="AB1663" i="11" s="1"/>
  <c r="BA1075" i="11"/>
  <c r="AB1075" i="11" s="1"/>
  <c r="BA1840" i="11"/>
  <c r="AB1840" i="11" s="1"/>
  <c r="AF1840" i="11" s="1" a="1"/>
  <c r="AF1840" i="11" s="1"/>
  <c r="BA926" i="11"/>
  <c r="AB926" i="11" s="1"/>
  <c r="BA189" i="11"/>
  <c r="AB189" i="11" s="1"/>
  <c r="BA815" i="11"/>
  <c r="AB815" i="11" s="1"/>
  <c r="AF815" i="11" s="1" a="1"/>
  <c r="AF815" i="11" s="1"/>
  <c r="BA1975" i="11"/>
  <c r="AB1975" i="11" s="1"/>
  <c r="BA860" i="11"/>
  <c r="AB860" i="11" s="1"/>
  <c r="BA214" i="11"/>
  <c r="AB214" i="11" s="1"/>
  <c r="BA1142" i="11"/>
  <c r="AB1142" i="11" s="1"/>
  <c r="BA510" i="11"/>
  <c r="AB510" i="11" s="1"/>
  <c r="BA1390" i="11"/>
  <c r="AB1390" i="11" s="1"/>
  <c r="BA474" i="11"/>
  <c r="AB474" i="11" s="1"/>
  <c r="BA727" i="11"/>
  <c r="AB727" i="11" s="1"/>
  <c r="AD727" i="11" s="1" a="1"/>
  <c r="AD727" i="11" s="1"/>
  <c r="AE727" i="11" s="1"/>
  <c r="BA1532" i="11"/>
  <c r="AB1532" i="11" s="1"/>
  <c r="BA631" i="11"/>
  <c r="AB631" i="11" s="1"/>
  <c r="BA199" i="11"/>
  <c r="AB199" i="11" s="1"/>
  <c r="BA378" i="11"/>
  <c r="AB378" i="11" s="1"/>
  <c r="AD378" i="11" s="1" a="1"/>
  <c r="AD378" i="11" s="1"/>
  <c r="AE378" i="11" s="1"/>
  <c r="BA213" i="11"/>
  <c r="AB213" i="11" s="1"/>
  <c r="AA213" i="11" s="1"/>
  <c r="BA485" i="11"/>
  <c r="AB485" i="11" s="1"/>
  <c r="BA1930" i="11"/>
  <c r="AB1930" i="11" s="1"/>
  <c r="AD1930" i="11" s="1" a="1"/>
  <c r="AD1930" i="11" s="1"/>
  <c r="AE1930" i="11" s="1"/>
  <c r="BA1598" i="11"/>
  <c r="AB1598" i="11" s="1"/>
  <c r="BA1680" i="11"/>
  <c r="AB1680" i="11" s="1"/>
  <c r="BA861" i="11"/>
  <c r="AB861" i="11" s="1"/>
  <c r="BA59" i="11"/>
  <c r="AB59" i="11" s="1"/>
  <c r="BA1154" i="11"/>
  <c r="AB1154" i="11" s="1"/>
  <c r="BA1222" i="11"/>
  <c r="AB1222" i="11" s="1"/>
  <c r="BA1070" i="11"/>
  <c r="AB1070" i="11" s="1"/>
  <c r="BA1091" i="11"/>
  <c r="AB1091" i="11" s="1"/>
  <c r="BA392" i="11"/>
  <c r="AB392" i="11" s="1"/>
  <c r="BA1506" i="11"/>
  <c r="AB1506" i="11" s="1"/>
  <c r="AF1506" i="11" s="1" a="1"/>
  <c r="AF1506" i="11" s="1"/>
  <c r="BA1418" i="11"/>
  <c r="AB1418" i="11" s="1"/>
  <c r="BA701" i="11"/>
  <c r="AB701" i="11" s="1"/>
  <c r="BA1832" i="11"/>
  <c r="AB1832" i="11" s="1"/>
  <c r="AD1832" i="11" s="1" a="1"/>
  <c r="AD1832" i="11" s="1"/>
  <c r="AE1832" i="11" s="1"/>
  <c r="BA876" i="11"/>
  <c r="AB876" i="11" s="1"/>
  <c r="BA100" i="11"/>
  <c r="AB100" i="11" s="1"/>
  <c r="BA649" i="11"/>
  <c r="AB649" i="11" s="1"/>
  <c r="BA776" i="11"/>
  <c r="AB776" i="11" s="1"/>
  <c r="BA308" i="11"/>
  <c r="AB308" i="11" s="1"/>
  <c r="BA370" i="11"/>
  <c r="AB370" i="11" s="1"/>
  <c r="BA625" i="11"/>
  <c r="AB625" i="11" s="1"/>
  <c r="BA1437" i="11"/>
  <c r="AB1437" i="11" s="1"/>
  <c r="AF1437" i="11" s="1" a="1"/>
  <c r="AF1437" i="11" s="1"/>
  <c r="BA1130" i="11"/>
  <c r="AB1130" i="11" s="1"/>
  <c r="BA1307" i="11"/>
  <c r="AB1307" i="11" s="1"/>
  <c r="BA108" i="11"/>
  <c r="AB108" i="11" s="1"/>
  <c r="BA1068" i="11"/>
  <c r="AB1068" i="11" s="1"/>
  <c r="BA1232" i="11"/>
  <c r="AB1232" i="11" s="1"/>
  <c r="BA1900" i="11"/>
  <c r="AB1900" i="11" s="1"/>
  <c r="AF1900" i="11" s="1" a="1"/>
  <c r="AF1900" i="11" s="1"/>
  <c r="BA1263" i="11"/>
  <c r="AB1263" i="11" s="1"/>
  <c r="BA773" i="11"/>
  <c r="AB773" i="11" s="1"/>
  <c r="BA1158" i="11"/>
  <c r="AB1158" i="11" s="1"/>
  <c r="BA422" i="11"/>
  <c r="AB422" i="11" s="1"/>
  <c r="AD422" i="11" s="1" a="1"/>
  <c r="AD422" i="11" s="1"/>
  <c r="AE422" i="11" s="1"/>
  <c r="BA1697" i="11"/>
  <c r="AB1697" i="11" s="1"/>
  <c r="BA1333" i="11"/>
  <c r="AB1333" i="11" s="1"/>
  <c r="BA1273" i="11"/>
  <c r="AB1273" i="11" s="1"/>
  <c r="BA1543" i="11"/>
  <c r="AB1543" i="11" s="1"/>
  <c r="BA542" i="11"/>
  <c r="AB542" i="11" s="1"/>
  <c r="BA428" i="11"/>
  <c r="AB428" i="11" s="1"/>
  <c r="BA1688" i="11"/>
  <c r="AB1688" i="11" s="1"/>
  <c r="BA1124" i="11"/>
  <c r="AB1124" i="11" s="1"/>
  <c r="BA955" i="11"/>
  <c r="AB955" i="11" s="1"/>
  <c r="BA222" i="11"/>
  <c r="AB222" i="11" s="1"/>
  <c r="BA846" i="11"/>
  <c r="AB846" i="11" s="1"/>
  <c r="AF846" i="11" s="1" a="1"/>
  <c r="AF846" i="11" s="1"/>
  <c r="BA354" i="11"/>
  <c r="AB354" i="11" s="1"/>
  <c r="BA1187" i="11"/>
  <c r="AB1187" i="11" s="1"/>
  <c r="BA946" i="11"/>
  <c r="AB946" i="11" s="1"/>
  <c r="BA344" i="11"/>
  <c r="AB344" i="11" s="1"/>
  <c r="AF344" i="11" s="1" a="1"/>
  <c r="AF344" i="11" s="1"/>
  <c r="BA927" i="11"/>
  <c r="AB927" i="11" s="1"/>
  <c r="BA1450" i="11"/>
  <c r="AB1450" i="11" s="1"/>
  <c r="BA575" i="11"/>
  <c r="AB575" i="11" s="1"/>
  <c r="BA902" i="11"/>
  <c r="AB902" i="11" s="1"/>
  <c r="BA19" i="11"/>
  <c r="AB19" i="11" s="1"/>
  <c r="BA1047" i="11"/>
  <c r="AB1047" i="11" s="1"/>
  <c r="BA193" i="11"/>
  <c r="AB193" i="11" s="1"/>
  <c r="BA1945" i="11"/>
  <c r="AB1945" i="11" s="1"/>
  <c r="BA91" i="11"/>
  <c r="AB91" i="11" s="1"/>
  <c r="BA1346" i="11"/>
  <c r="AB1346" i="11" s="1"/>
  <c r="BA347" i="11"/>
  <c r="AB347" i="11" s="1"/>
  <c r="AD347" i="11" s="1" a="1"/>
  <c r="AD347" i="11" s="1"/>
  <c r="AE347" i="11" s="1"/>
  <c r="BA1262" i="11"/>
  <c r="AB1262" i="11" s="1"/>
  <c r="BA408" i="11"/>
  <c r="AB408" i="11" s="1"/>
  <c r="BA1862" i="11"/>
  <c r="AB1862" i="11" s="1"/>
  <c r="BA1763" i="11"/>
  <c r="AB1763" i="11" s="1"/>
  <c r="AD1763" i="11" s="1" a="1"/>
  <c r="AD1763" i="11" s="1"/>
  <c r="AE1763" i="11" s="1"/>
  <c r="BA1152" i="11"/>
  <c r="AB1152" i="11" s="1"/>
  <c r="BA883" i="11"/>
  <c r="AB883" i="11" s="1"/>
  <c r="BA1204" i="11"/>
  <c r="AB1204" i="11" s="1"/>
  <c r="BA1617" i="11"/>
  <c r="AB1617" i="11" s="1"/>
  <c r="BA934" i="11"/>
  <c r="AB934" i="11" s="1"/>
  <c r="BA435" i="11"/>
  <c r="AB435" i="11" s="1"/>
  <c r="BA1565" i="11"/>
  <c r="AB1565" i="11" s="1"/>
  <c r="BA1021" i="11"/>
  <c r="AB1021" i="11" s="1"/>
  <c r="BA782" i="11"/>
  <c r="AB782" i="11" s="1"/>
  <c r="BA154" i="11"/>
  <c r="AB154" i="11" s="1"/>
  <c r="BA1039" i="11"/>
  <c r="AB1039" i="11" s="1"/>
  <c r="BA1888" i="11"/>
  <c r="AB1888" i="11" s="1"/>
  <c r="BA1372" i="11"/>
  <c r="AB1372" i="11" s="1"/>
  <c r="BA520" i="11"/>
  <c r="AB520" i="11" s="1"/>
  <c r="BA881" i="11"/>
  <c r="AB881" i="11" s="1"/>
  <c r="BA438" i="11"/>
  <c r="AB438" i="11" s="1"/>
  <c r="BA809" i="11"/>
  <c r="AB809" i="11" s="1"/>
  <c r="BA797" i="11"/>
  <c r="AB797" i="11" s="1"/>
  <c r="BA1664" i="11"/>
  <c r="AB1664" i="11" s="1"/>
  <c r="BA325" i="11"/>
  <c r="AB325" i="11" s="1"/>
  <c r="BA72" i="11"/>
  <c r="AB72" i="11" s="1"/>
  <c r="BA1140" i="11"/>
  <c r="AB1140" i="11" s="1"/>
  <c r="BA216" i="11"/>
  <c r="AB216" i="11" s="1"/>
  <c r="BA1668" i="11"/>
  <c r="AB1668" i="11" s="1"/>
  <c r="BA1717" i="11"/>
  <c r="AB1717" i="11" s="1"/>
  <c r="BA847" i="11"/>
  <c r="AB847" i="11" s="1"/>
  <c r="BA1296" i="11"/>
  <c r="AB1296" i="11" s="1"/>
  <c r="BA1634" i="11"/>
  <c r="AB1634" i="11" s="1"/>
  <c r="BA1709" i="11"/>
  <c r="AB1709" i="11" s="1"/>
  <c r="BA175" i="11"/>
  <c r="AB175" i="11" s="1"/>
  <c r="BA1415" i="11"/>
  <c r="AB1415" i="11" s="1"/>
  <c r="BA1419" i="11"/>
  <c r="AB1419" i="11" s="1"/>
  <c r="BA898" i="11"/>
  <c r="AB898" i="11" s="1"/>
  <c r="BA421" i="11"/>
  <c r="AB421" i="11" s="1"/>
  <c r="BA1719" i="11"/>
  <c r="AB1719" i="11" s="1"/>
  <c r="BA512" i="11"/>
  <c r="AB512" i="11" s="1"/>
  <c r="BA1327" i="11"/>
  <c r="AB1327" i="11" s="1"/>
  <c r="BA1486" i="11"/>
  <c r="AB1486" i="11" s="1"/>
  <c r="BA1360" i="11"/>
  <c r="AB1360" i="11" s="1"/>
  <c r="BA910" i="11"/>
  <c r="AB910" i="11" s="1"/>
  <c r="BA1982" i="11"/>
  <c r="AB1982" i="11" s="1"/>
  <c r="BA375" i="11"/>
  <c r="AB375" i="11" s="1"/>
  <c r="BA654" i="11"/>
  <c r="AB654" i="11" s="1"/>
  <c r="BA223" i="11"/>
  <c r="AB223" i="11" s="1"/>
  <c r="BA1769" i="11"/>
  <c r="AB1769" i="11" s="1"/>
  <c r="BA1470" i="11"/>
  <c r="AB1470" i="11" s="1"/>
  <c r="BA1316" i="11"/>
  <c r="AB1316" i="11" s="1"/>
  <c r="BA278" i="11"/>
  <c r="AB278" i="11" s="1"/>
  <c r="AD278" i="11" s="1" a="1"/>
  <c r="AD278" i="11" s="1"/>
  <c r="AE278" i="11" s="1"/>
  <c r="BA27" i="11"/>
  <c r="AB27" i="11" s="1"/>
  <c r="BA1474" i="11"/>
  <c r="AB1474" i="11" s="1"/>
  <c r="BA461" i="11"/>
  <c r="AB461" i="11" s="1"/>
  <c r="BA935" i="11"/>
  <c r="AB935" i="11" s="1"/>
  <c r="AD935" i="11" s="1" a="1"/>
  <c r="AD935" i="11" s="1"/>
  <c r="AE935" i="11" s="1"/>
  <c r="BA600" i="11"/>
  <c r="AB600" i="11" s="1"/>
  <c r="BA453" i="11"/>
  <c r="AB453" i="11" s="1"/>
  <c r="BA921" i="11"/>
  <c r="AB921" i="11" s="1"/>
  <c r="BA417" i="11"/>
  <c r="AB417" i="11" s="1"/>
  <c r="BA1016" i="11"/>
  <c r="AB1016" i="11" s="1"/>
  <c r="BA420" i="11"/>
  <c r="AB420" i="11" s="1"/>
  <c r="BA812" i="11"/>
  <c r="AB812" i="11" s="1"/>
  <c r="BA601" i="11"/>
  <c r="AB601" i="11" s="1"/>
  <c r="BA1432" i="11"/>
  <c r="AB1432" i="11" s="1"/>
  <c r="BA1193" i="11"/>
  <c r="AB1193" i="11" s="1"/>
  <c r="BA879" i="11"/>
  <c r="AB879" i="11" s="1"/>
  <c r="BA1377" i="11"/>
  <c r="AB1377" i="11" s="1"/>
  <c r="AD1377" i="11" s="1" a="1"/>
  <c r="AD1377" i="11" s="1"/>
  <c r="AE1377" i="11" s="1"/>
  <c r="BA1270" i="11"/>
  <c r="AB1270" i="11" s="1"/>
  <c r="BA1447" i="11"/>
  <c r="AB1447" i="11" s="1"/>
  <c r="BA1725" i="11"/>
  <c r="AB1725" i="11" s="1"/>
  <c r="BA929" i="11"/>
  <c r="AB929" i="11" s="1"/>
  <c r="BA1084" i="11"/>
  <c r="AB1084" i="11" s="1"/>
  <c r="AF1084" i="11" s="1" a="1"/>
  <c r="AF1084" i="11" s="1"/>
  <c r="BA192" i="11"/>
  <c r="AB192" i="11" s="1"/>
  <c r="BA1952" i="11"/>
  <c r="AB1952" i="11" s="1"/>
  <c r="BA553" i="11"/>
  <c r="AB553" i="11" s="1"/>
  <c r="BA739" i="11"/>
  <c r="AB739" i="11" s="1"/>
  <c r="BA705" i="11"/>
  <c r="AB705" i="11" s="1"/>
  <c r="BA487" i="11"/>
  <c r="AB487" i="11" s="1"/>
  <c r="BA1104" i="11"/>
  <c r="AB1104" i="11" s="1"/>
  <c r="BA949" i="11"/>
  <c r="AB949" i="11" s="1"/>
  <c r="BA806" i="11"/>
  <c r="AB806" i="11" s="1"/>
  <c r="BA586" i="11"/>
  <c r="AB586" i="11" s="1"/>
  <c r="BA1295" i="11"/>
  <c r="AB1295" i="11" s="1"/>
  <c r="AD1295" i="11" s="1" a="1"/>
  <c r="AD1295" i="11" s="1"/>
  <c r="AE1295" i="11" s="1"/>
  <c r="BA614" i="11"/>
  <c r="AB614" i="11" s="1"/>
  <c r="BA1620" i="11"/>
  <c r="AB1620" i="11" s="1"/>
  <c r="BA1694" i="11"/>
  <c r="AB1694" i="11" s="1"/>
  <c r="BA2008" i="11"/>
  <c r="AB2008" i="11" s="1"/>
  <c r="BA488" i="11"/>
  <c r="AB488" i="11" s="1"/>
  <c r="BA1801" i="11"/>
  <c r="AB1801" i="11" s="1"/>
  <c r="AD1801" i="11" s="1" a="1"/>
  <c r="AD1801" i="11" s="1"/>
  <c r="AE1801" i="11" s="1"/>
  <c r="BA951" i="11"/>
  <c r="AB951" i="11" s="1"/>
  <c r="BA1590" i="11"/>
  <c r="AB1590" i="11" s="1"/>
  <c r="BA524" i="11"/>
  <c r="AB524" i="11" s="1"/>
  <c r="BA1804" i="11"/>
  <c r="AB1804" i="11" s="1"/>
  <c r="BA1526" i="11"/>
  <c r="AB1526" i="11" s="1"/>
  <c r="BA1964" i="11"/>
  <c r="AB1964" i="11" s="1"/>
  <c r="BA115" i="11"/>
  <c r="AB115" i="11" s="1"/>
  <c r="BA459" i="11"/>
  <c r="AB459" i="11" s="1"/>
  <c r="BA720" i="11"/>
  <c r="AB720" i="11" s="1"/>
  <c r="BA229" i="11"/>
  <c r="AB229" i="11" s="1"/>
  <c r="BA1820" i="11"/>
  <c r="AB1820" i="11" s="1"/>
  <c r="BA212" i="11"/>
  <c r="AB212" i="11" s="1"/>
  <c r="AF212" i="11" s="1" a="1"/>
  <c r="AF212" i="11" s="1"/>
  <c r="BA1180" i="11"/>
  <c r="AB1180" i="11" s="1"/>
  <c r="BA1455" i="11"/>
  <c r="AB1455" i="11" s="1"/>
  <c r="BA1381" i="11"/>
  <c r="AB1381" i="11" s="1"/>
  <c r="BA954" i="11"/>
  <c r="AB954" i="11" s="1"/>
  <c r="AF954" i="11" s="1" a="1"/>
  <c r="AF954" i="11" s="1"/>
  <c r="BA886" i="11"/>
  <c r="AB886" i="11" s="1"/>
  <c r="BA101" i="11"/>
  <c r="AB101" i="11" s="1"/>
  <c r="BA679" i="11"/>
  <c r="AB679" i="11" s="1"/>
  <c r="BA1848" i="11"/>
  <c r="AB1848" i="11" s="1"/>
  <c r="BA1925" i="11"/>
  <c r="AB1925" i="11" s="1"/>
  <c r="BA327" i="11"/>
  <c r="AB327" i="11" s="1"/>
  <c r="BA1578" i="11"/>
  <c r="AB1578" i="11" s="1"/>
  <c r="BA511" i="11"/>
  <c r="AB511" i="11" s="1"/>
  <c r="BA1811" i="11"/>
  <c r="AB1811" i="11" s="1"/>
  <c r="BA316" i="11"/>
  <c r="AB316" i="11" s="1"/>
  <c r="AD642" i="11" a="1"/>
  <c r="AD642" i="11" s="1"/>
  <c r="AE642" i="11" s="1"/>
  <c r="AF1682" i="11" a="1"/>
  <c r="AF1682" i="11" s="1"/>
  <c r="AD1287" i="11" a="1"/>
  <c r="AD1287" i="11" s="1"/>
  <c r="AE1287" i="11" s="1"/>
  <c r="AD1900" i="11" a="1"/>
  <c r="AD1900" i="11" s="1"/>
  <c r="AE1900" i="11" s="1"/>
  <c r="AF1221" i="11" a="1"/>
  <c r="AF1221" i="11" s="1"/>
  <c r="AF1763" i="11" l="1" a="1"/>
  <c r="AF1763" i="11" s="1"/>
  <c r="BA1121" i="11"/>
  <c r="AB1121" i="11" s="1"/>
  <c r="BA315" i="11"/>
  <c r="AB315" i="11" s="1"/>
  <c r="BA158" i="11"/>
  <c r="AB158" i="11" s="1"/>
  <c r="BA467" i="11"/>
  <c r="AB467" i="11" s="1"/>
  <c r="BA528" i="11"/>
  <c r="AB528" i="11" s="1"/>
  <c r="BA980" i="11"/>
  <c r="AB980" i="11" s="1"/>
  <c r="BA1025" i="11"/>
  <c r="AB1025" i="11" s="1"/>
  <c r="BA468" i="11"/>
  <c r="AB468" i="11" s="1"/>
  <c r="BA1215" i="11"/>
  <c r="AB1215" i="11" s="1"/>
  <c r="BA1128" i="11"/>
  <c r="AB1128" i="11" s="1"/>
  <c r="BA1250" i="11"/>
  <c r="AB1250" i="11" s="1"/>
  <c r="AD1250" i="11" s="1" a="1"/>
  <c r="AD1250" i="11" s="1"/>
  <c r="AE1250" i="11" s="1"/>
  <c r="BA1218" i="11"/>
  <c r="AB1218" i="11" s="1"/>
  <c r="BA1745" i="11"/>
  <c r="AB1745" i="11" s="1"/>
  <c r="BA469" i="11"/>
  <c r="AB469" i="11" s="1"/>
  <c r="BA63" i="11"/>
  <c r="AB63" i="11" s="1"/>
  <c r="BA1513" i="11"/>
  <c r="AB1513" i="11" s="1"/>
  <c r="BA338" i="11"/>
  <c r="AB338" i="11" s="1"/>
  <c r="BA598" i="11"/>
  <c r="AB598" i="11" s="1"/>
  <c r="BA1588" i="11"/>
  <c r="AB1588" i="11" s="1"/>
  <c r="BA1785" i="11"/>
  <c r="AB1785" i="11" s="1"/>
  <c r="BA1517" i="11"/>
  <c r="AB1517" i="11" s="1"/>
  <c r="BA722" i="11"/>
  <c r="AB722" i="11" s="1"/>
  <c r="BA1940" i="11"/>
  <c r="AB1940" i="11" s="1"/>
  <c r="AF1940" i="11" s="1" a="1"/>
  <c r="AF1940" i="11" s="1"/>
  <c r="BA88" i="11"/>
  <c r="AB88" i="11" s="1"/>
  <c r="BA596" i="11"/>
  <c r="AB596" i="11" s="1"/>
  <c r="BA1107" i="11"/>
  <c r="AB1107" i="11" s="1"/>
  <c r="BA1774" i="11"/>
  <c r="AB1774" i="11" s="1"/>
  <c r="BA136" i="11"/>
  <c r="AB136" i="11" s="1"/>
  <c r="BA1708" i="11"/>
  <c r="AB1708" i="11" s="1"/>
  <c r="BA1939" i="11"/>
  <c r="AB1939" i="11" s="1"/>
  <c r="BA1978" i="11"/>
  <c r="AB1978" i="11" s="1"/>
  <c r="BA808" i="11"/>
  <c r="AB808" i="11" s="1"/>
  <c r="BA426" i="11"/>
  <c r="AB426" i="11" s="1"/>
  <c r="BA991" i="11"/>
  <c r="AB991" i="11" s="1"/>
  <c r="BA1286" i="11"/>
  <c r="AB1286" i="11" s="1"/>
  <c r="AD1286" i="11" s="1" a="1"/>
  <c r="AD1286" i="11" s="1"/>
  <c r="AE1286" i="11" s="1"/>
  <c r="BA194" i="11"/>
  <c r="AB194" i="11" s="1"/>
  <c r="BA1685" i="11"/>
  <c r="AB1685" i="11" s="1"/>
  <c r="BA1703" i="11"/>
  <c r="AB1703" i="11" s="1"/>
  <c r="BA844" i="11"/>
  <c r="AB844" i="11" s="1"/>
  <c r="BA618" i="11"/>
  <c r="AB618" i="11" s="1"/>
  <c r="BA89" i="11"/>
  <c r="AB89" i="11" s="1"/>
  <c r="BA1435" i="11"/>
  <c r="AB1435" i="11" s="1"/>
  <c r="BA1288" i="11"/>
  <c r="AB1288" i="11" s="1"/>
  <c r="BA391" i="11"/>
  <c r="AB391" i="11" s="1"/>
  <c r="BA557" i="11"/>
  <c r="AB557" i="11" s="1"/>
  <c r="BA779" i="11"/>
  <c r="AB779" i="11" s="1"/>
  <c r="BA1812" i="11"/>
  <c r="AB1812" i="11" s="1"/>
  <c r="BA982" i="11"/>
  <c r="AB982" i="11" s="1"/>
  <c r="BA602" i="11"/>
  <c r="AB602" i="11" s="1"/>
  <c r="BA1822" i="11"/>
  <c r="AB1822" i="11" s="1"/>
  <c r="BA1765" i="11"/>
  <c r="AB1765" i="11" s="1"/>
  <c r="BA1639" i="11"/>
  <c r="AB1639" i="11" s="1"/>
  <c r="BA247" i="11"/>
  <c r="AB247" i="11" s="1"/>
  <c r="BA1511" i="11"/>
  <c r="AB1511" i="11" s="1"/>
  <c r="BA746" i="11"/>
  <c r="AB746" i="11" s="1"/>
  <c r="BA142" i="11"/>
  <c r="AB142" i="11" s="1"/>
  <c r="BA1830" i="11"/>
  <c r="AB1830" i="11" s="1"/>
  <c r="BA1389" i="11"/>
  <c r="AB1389" i="11" s="1"/>
  <c r="BA795" i="11"/>
  <c r="AB795" i="11" s="1"/>
  <c r="BA1186" i="11"/>
  <c r="AB1186" i="11" s="1"/>
  <c r="AD1186" i="11" s="1" a="1"/>
  <c r="AD1186" i="11" s="1"/>
  <c r="AE1186" i="11" s="1"/>
  <c r="BA1741" i="11"/>
  <c r="AB1741" i="11" s="1"/>
  <c r="BA1613" i="11"/>
  <c r="AB1613" i="11" s="1"/>
  <c r="BA134" i="11"/>
  <c r="AB134" i="11" s="1"/>
  <c r="BA1561" i="11"/>
  <c r="AB1561" i="11" s="1"/>
  <c r="BA1915" i="11"/>
  <c r="AB1915" i="11" s="1"/>
  <c r="BA693" i="11"/>
  <c r="AB693" i="11" s="1"/>
  <c r="BA37" i="11"/>
  <c r="AB37" i="11" s="1"/>
  <c r="AF37" i="11" s="1" a="1"/>
  <c r="AF37" i="11" s="1"/>
  <c r="AD846" i="11" a="1"/>
  <c r="AD846" i="11" s="1"/>
  <c r="AE846" i="11" s="1"/>
  <c r="BA1865" i="11"/>
  <c r="AB1865" i="11" s="1"/>
  <c r="BA1607" i="11"/>
  <c r="AB1607" i="11" s="1"/>
  <c r="BA401" i="11"/>
  <c r="AB401" i="11" s="1"/>
  <c r="AF401" i="11" s="1" a="1"/>
  <c r="AF401" i="11" s="1"/>
  <c r="BA178" i="11"/>
  <c r="AB178" i="11" s="1"/>
  <c r="BA1920" i="11"/>
  <c r="AB1920" i="11" s="1"/>
  <c r="BA1973" i="11"/>
  <c r="AB1973" i="11" s="1"/>
  <c r="BA1876" i="11"/>
  <c r="AB1876" i="11" s="1"/>
  <c r="BA1136" i="11"/>
  <c r="AB1136" i="11" s="1"/>
  <c r="BA1099" i="11"/>
  <c r="AB1099" i="11" s="1"/>
  <c r="BA1600" i="11"/>
  <c r="AB1600" i="11" s="1"/>
  <c r="BA1560" i="11"/>
  <c r="AB1560" i="11" s="1"/>
  <c r="BA307" i="11"/>
  <c r="AB307" i="11" s="1"/>
  <c r="BA1971" i="11"/>
  <c r="AB1971" i="11" s="1"/>
  <c r="BA603" i="11"/>
  <c r="AB603" i="11" s="1"/>
  <c r="BA1200" i="11"/>
  <c r="AB1200" i="11" s="1"/>
  <c r="AD1200" i="11" s="1" a="1"/>
  <c r="AD1200" i="11" s="1"/>
  <c r="AE1200" i="11" s="1"/>
  <c r="BA1880" i="11"/>
  <c r="AB1880" i="11" s="1"/>
  <c r="BA1518" i="11"/>
  <c r="AB1518" i="11" s="1"/>
  <c r="BA719" i="11"/>
  <c r="AB719" i="11" s="1"/>
  <c r="BA900" i="11"/>
  <c r="AB900" i="11" s="1"/>
  <c r="BA1813" i="11"/>
  <c r="AB1813" i="11" s="1"/>
  <c r="BA837" i="11"/>
  <c r="AB837" i="11" s="1"/>
  <c r="BA738" i="11"/>
  <c r="AB738" i="11" s="1"/>
  <c r="BA661" i="11"/>
  <c r="AB661" i="11" s="1"/>
  <c r="BA492" i="11"/>
  <c r="AB492" i="11" s="1"/>
  <c r="BA1755" i="11"/>
  <c r="AB1755" i="11" s="1"/>
  <c r="BA52" i="11"/>
  <c r="AB52" i="11" s="1"/>
  <c r="BA826" i="11"/>
  <c r="AB826" i="11" s="1"/>
  <c r="BA1483" i="11"/>
  <c r="AB1483" i="11" s="1"/>
  <c r="BA606" i="11"/>
  <c r="AB606" i="11" s="1"/>
  <c r="BA1985" i="11"/>
  <c r="AB1985" i="11" s="1"/>
  <c r="BA477" i="11"/>
  <c r="AB477" i="11" s="1"/>
  <c r="BA1568" i="11"/>
  <c r="AB1568" i="11" s="1"/>
  <c r="BA617" i="11"/>
  <c r="AB617" i="11" s="1"/>
  <c r="BA1097" i="11"/>
  <c r="AB1097" i="11" s="1"/>
  <c r="BA688" i="11"/>
  <c r="AB688" i="11" s="1"/>
  <c r="BA767" i="11"/>
  <c r="AB767" i="11" s="1"/>
  <c r="BA1456" i="11"/>
  <c r="AB1456" i="11" s="1"/>
  <c r="BA1721" i="11"/>
  <c r="AB1721" i="11" s="1"/>
  <c r="BA402" i="11"/>
  <c r="AB402" i="11" s="1"/>
  <c r="AD402" i="11" s="1" a="1"/>
  <c r="AD402" i="11" s="1"/>
  <c r="AE402" i="11" s="1"/>
  <c r="BA729" i="11"/>
  <c r="AB729" i="11" s="1"/>
  <c r="AD729" i="11" s="1" a="1"/>
  <c r="AD729" i="11" s="1"/>
  <c r="AE729" i="11" s="1"/>
  <c r="BA1166" i="11"/>
  <c r="AB1166" i="11" s="1"/>
  <c r="BA1724" i="11"/>
  <c r="AB1724" i="11" s="1"/>
  <c r="BA1726" i="11"/>
  <c r="AB1726" i="11" s="1"/>
  <c r="BA1297" i="11"/>
  <c r="AB1297" i="11" s="1"/>
  <c r="BA1991" i="11"/>
  <c r="AB1991" i="11" s="1"/>
  <c r="BA841" i="11"/>
  <c r="AB841" i="11" s="1"/>
  <c r="BA829" i="11"/>
  <c r="AB829" i="11" s="1"/>
  <c r="BA39" i="11"/>
  <c r="AB39" i="11" s="1"/>
  <c r="BA106" i="11"/>
  <c r="AB106" i="11" s="1"/>
  <c r="BA274" i="11"/>
  <c r="AB274" i="11" s="1"/>
  <c r="BA220" i="11"/>
  <c r="AB220" i="11" s="1"/>
  <c r="AA220" i="11" s="1"/>
  <c r="BA758" i="11"/>
  <c r="AB758" i="11" s="1"/>
  <c r="BA1860" i="11"/>
  <c r="AB1860" i="11" s="1"/>
  <c r="BA22" i="11"/>
  <c r="AB22" i="11" s="1"/>
  <c r="BA658" i="11"/>
  <c r="AB658" i="11" s="1"/>
  <c r="BA225" i="11"/>
  <c r="AB225" i="11" s="1"/>
  <c r="BA732" i="11"/>
  <c r="AB732" i="11" s="1"/>
  <c r="BA164" i="11"/>
  <c r="AB164" i="11" s="1"/>
  <c r="BA448" i="11"/>
  <c r="AB448" i="11" s="1"/>
  <c r="BA986" i="11"/>
  <c r="AB986" i="11" s="1"/>
  <c r="BA1024" i="11"/>
  <c r="AB1024" i="11" s="1"/>
  <c r="BA1931" i="11"/>
  <c r="AB1931" i="11" s="1"/>
  <c r="BA527" i="11"/>
  <c r="AB527" i="11" s="1"/>
  <c r="BA1178" i="11"/>
  <c r="AB1178" i="11" s="1"/>
  <c r="BA348" i="11"/>
  <c r="AB348" i="11" s="1"/>
  <c r="BA48" i="11"/>
  <c r="AB48" i="11" s="1"/>
  <c r="AF378" i="11" a="1"/>
  <c r="AF378" i="11" s="1"/>
  <c r="BA1411" i="11"/>
  <c r="AB1411" i="11" s="1"/>
  <c r="BA1338" i="11"/>
  <c r="AB1338" i="11" s="1"/>
  <c r="BA1006" i="11"/>
  <c r="AB1006" i="11" s="1"/>
  <c r="BA1949" i="11"/>
  <c r="AB1949" i="11" s="1"/>
  <c r="BA456" i="11"/>
  <c r="AB456" i="11" s="1"/>
  <c r="BA624" i="11"/>
  <c r="AB624" i="11" s="1"/>
  <c r="BA283" i="11"/>
  <c r="AB283" i="11" s="1"/>
  <c r="BA1496" i="11"/>
  <c r="AB1496" i="11" s="1"/>
  <c r="AA1496" i="11" s="1"/>
  <c r="BA1043" i="11"/>
  <c r="AB1043" i="11" s="1"/>
  <c r="BA117" i="11"/>
  <c r="AB117" i="11" s="1"/>
  <c r="BA1645" i="11"/>
  <c r="AB1645" i="11" s="1"/>
  <c r="BA825" i="11"/>
  <c r="AB825" i="11" s="1"/>
  <c r="BA999" i="11"/>
  <c r="AB999" i="11" s="1"/>
  <c r="BA1020" i="11"/>
  <c r="AB1020" i="11" s="1"/>
  <c r="AD1020" i="11" s="1" a="1"/>
  <c r="AD1020" i="11" s="1"/>
  <c r="AE1020" i="11" s="1"/>
  <c r="BA24" i="11"/>
  <c r="AB24" i="11" s="1"/>
  <c r="AF24" i="11" s="1" a="1"/>
  <c r="AF24" i="11" s="1"/>
  <c r="BA1994" i="11"/>
  <c r="AB1994" i="11" s="1"/>
  <c r="BA1387" i="11"/>
  <c r="AB1387" i="11" s="1"/>
  <c r="BA1328" i="11"/>
  <c r="AB1328" i="11" s="1"/>
  <c r="BA1102" i="11"/>
  <c r="AB1102" i="11" s="1"/>
  <c r="BA166" i="11"/>
  <c r="AB166" i="11" s="1"/>
  <c r="AA166" i="11" s="1"/>
  <c r="BA202" i="11"/>
  <c r="AB202" i="11" s="1"/>
  <c r="BA1064" i="11"/>
  <c r="AB1064" i="11" s="1"/>
  <c r="BA1391" i="11"/>
  <c r="AB1391" i="11" s="1"/>
  <c r="BA295" i="11"/>
  <c r="AB295" i="11" s="1"/>
  <c r="BA794" i="11"/>
  <c r="AB794" i="11" s="1"/>
  <c r="BA1503" i="11"/>
  <c r="AB1503" i="11" s="1"/>
  <c r="BA2013" i="11"/>
  <c r="AB2013" i="11" s="1"/>
  <c r="BA786" i="11"/>
  <c r="AB786" i="11" s="1"/>
  <c r="BA163" i="11"/>
  <c r="AB163" i="11" s="1"/>
  <c r="BA450" i="11"/>
  <c r="AB450" i="11" s="1"/>
  <c r="BA1001" i="11"/>
  <c r="AB1001" i="11" s="1"/>
  <c r="BA895" i="11"/>
  <c r="AB895" i="11" s="1"/>
  <c r="AD895" i="11" s="1" a="1"/>
  <c r="AD895" i="11" s="1"/>
  <c r="AE895" i="11" s="1"/>
  <c r="BA1400" i="11"/>
  <c r="AB1400" i="11" s="1"/>
  <c r="BA613" i="11"/>
  <c r="AB613" i="11" s="1"/>
  <c r="BA330" i="11"/>
  <c r="AB330" i="11" s="1"/>
  <c r="AA330" i="11" s="1"/>
  <c r="BA1492" i="11"/>
  <c r="AB1492" i="11" s="1"/>
  <c r="AD1492" i="11" s="1" a="1"/>
  <c r="AD1492" i="11" s="1"/>
  <c r="AE1492" i="11" s="1"/>
  <c r="BA967" i="11"/>
  <c r="AB967" i="11" s="1"/>
  <c r="BA1109" i="11"/>
  <c r="AB1109" i="11" s="1"/>
  <c r="BA1976" i="11"/>
  <c r="AB1976" i="11" s="1"/>
  <c r="BA531" i="11"/>
  <c r="AB531" i="11" s="1"/>
  <c r="BA255" i="11"/>
  <c r="AB255" i="11" s="1"/>
  <c r="BA1957" i="11"/>
  <c r="AB1957" i="11" s="1"/>
  <c r="BA1798" i="11"/>
  <c r="AB1798" i="11" s="1"/>
  <c r="BA147" i="11"/>
  <c r="AB147" i="11" s="1"/>
  <c r="AA147" i="11" s="1"/>
  <c r="BA1894" i="11"/>
  <c r="AB1894" i="11" s="1"/>
  <c r="BA398" i="11"/>
  <c r="AB398" i="11" s="1"/>
  <c r="BA1168" i="11"/>
  <c r="AB1168" i="11" s="1"/>
  <c r="BA1332" i="11"/>
  <c r="AB1332" i="11" s="1"/>
  <c r="BA863" i="11"/>
  <c r="AB863" i="11" s="1"/>
  <c r="BA457" i="11"/>
  <c r="AB457" i="11" s="1"/>
  <c r="BA1014" i="11"/>
  <c r="AB1014" i="11" s="1"/>
  <c r="AA1014" i="11" s="1"/>
  <c r="BA1436" i="11"/>
  <c r="AB1436" i="11" s="1"/>
  <c r="BA1787" i="11"/>
  <c r="AB1787" i="11" s="1"/>
  <c r="BA653" i="11"/>
  <c r="AB653" i="11" s="1"/>
  <c r="BA1926" i="11"/>
  <c r="AB1926" i="11" s="1"/>
  <c r="BA1453" i="11"/>
  <c r="AB1453" i="11" s="1"/>
  <c r="AD1453" i="11" s="1" a="1"/>
  <c r="AD1453" i="11" s="1"/>
  <c r="AE1453" i="11" s="1"/>
  <c r="BA1827" i="11"/>
  <c r="AB1827" i="11" s="1"/>
  <c r="BA71" i="11"/>
  <c r="AB71" i="11" s="1"/>
  <c r="AD1506" i="11" a="1"/>
  <c r="AD1506" i="11" s="1"/>
  <c r="AE1506" i="11" s="1"/>
  <c r="AD1437" i="11" a="1"/>
  <c r="AD1437" i="11" s="1"/>
  <c r="AE1437" i="11" s="1"/>
  <c r="AF1832" i="11" a="1"/>
  <c r="AF1832" i="11" s="1"/>
  <c r="BA1231" i="11"/>
  <c r="AB1231" i="11" s="1"/>
  <c r="BA445" i="11"/>
  <c r="AB445" i="11" s="1"/>
  <c r="BA870" i="11"/>
  <c r="AB870" i="11" s="1"/>
  <c r="BA1293" i="11"/>
  <c r="AB1293" i="11" s="1"/>
  <c r="BA1505" i="11"/>
  <c r="AB1505" i="11" s="1"/>
  <c r="BA42" i="11"/>
  <c r="AB42" i="11" s="1"/>
  <c r="BA1825" i="11"/>
  <c r="AB1825" i="11" s="1"/>
  <c r="AA1825" i="11" s="1"/>
  <c r="BA1576" i="11"/>
  <c r="AB1576" i="11" s="1"/>
  <c r="BA317" i="11"/>
  <c r="AB317" i="11" s="1"/>
  <c r="BA1783" i="11"/>
  <c r="AB1783" i="11" s="1"/>
  <c r="BA1395" i="11"/>
  <c r="AB1395" i="11" s="1"/>
  <c r="BA1089" i="11"/>
  <c r="AB1089" i="11" s="1"/>
  <c r="BA1577" i="11"/>
  <c r="AB1577" i="11" s="1"/>
  <c r="BA597" i="11"/>
  <c r="AB597" i="11" s="1"/>
  <c r="BA1739" i="11"/>
  <c r="AB1739" i="11" s="1"/>
  <c r="BA660" i="11"/>
  <c r="AB660" i="11" s="1"/>
  <c r="BA1693" i="11"/>
  <c r="AB1693" i="11" s="1"/>
  <c r="BA75" i="11"/>
  <c r="AB75" i="11" s="1"/>
  <c r="BA1481" i="11"/>
  <c r="AB1481" i="11" s="1"/>
  <c r="BA1881" i="11"/>
  <c r="AB1881" i="11" s="1"/>
  <c r="BA1905" i="11"/>
  <c r="AB1905" i="11" s="1"/>
  <c r="BA973" i="11"/>
  <c r="AB973" i="11" s="1"/>
  <c r="BA857" i="11"/>
  <c r="AB857" i="11" s="1"/>
  <c r="BA61" i="11"/>
  <c r="AB61" i="11" s="1"/>
  <c r="BA1891" i="11"/>
  <c r="AB1891" i="11" s="1"/>
  <c r="BA584" i="11"/>
  <c r="AB584" i="11" s="1"/>
  <c r="BA246" i="11"/>
  <c r="AB246" i="11" s="1"/>
  <c r="BA1960" i="11"/>
  <c r="AB1960" i="11" s="1"/>
  <c r="BA489" i="11"/>
  <c r="AB489" i="11" s="1"/>
  <c r="BA129" i="11"/>
  <c r="AB129" i="11" s="1"/>
  <c r="BA1388" i="11"/>
  <c r="AB1388" i="11" s="1"/>
  <c r="AA1388" i="11" s="1"/>
  <c r="BA737" i="11"/>
  <c r="AB737" i="11" s="1"/>
  <c r="BA78" i="11"/>
  <c r="AB78" i="11" s="1"/>
  <c r="BA1530" i="11"/>
  <c r="AB1530" i="11" s="1"/>
  <c r="BA1334" i="11"/>
  <c r="AB1334" i="11" s="1"/>
  <c r="BA1929" i="11"/>
  <c r="AB1929" i="11" s="1"/>
  <c r="BA752" i="11"/>
  <c r="AB752" i="11" s="1"/>
  <c r="BA1510" i="11"/>
  <c r="AB1510" i="11" s="1"/>
  <c r="BA608" i="11"/>
  <c r="AB608" i="11" s="1"/>
  <c r="BA248" i="11"/>
  <c r="AB248" i="11" s="1"/>
  <c r="BA1594" i="11"/>
  <c r="AB1594" i="11" s="1"/>
  <c r="BA2000" i="11"/>
  <c r="AB2000" i="11" s="1"/>
  <c r="BA186" i="11"/>
  <c r="AB186" i="11" s="1"/>
  <c r="BA361" i="11"/>
  <c r="AB361" i="11" s="1"/>
  <c r="BA534" i="11"/>
  <c r="AB534" i="11" s="1"/>
  <c r="BA536" i="11"/>
  <c r="AB536" i="11" s="1"/>
  <c r="AF536" i="11" s="1" a="1"/>
  <c r="AF536" i="11" s="1"/>
  <c r="BA1404" i="11"/>
  <c r="AB1404" i="11" s="1"/>
  <c r="BA622" i="11"/>
  <c r="AB622" i="11" s="1"/>
  <c r="BA1992" i="11"/>
  <c r="AB1992" i="11" s="1"/>
  <c r="AA1992" i="11" s="1"/>
  <c r="BA430" i="11"/>
  <c r="AB430" i="11" s="1"/>
  <c r="BA1856" i="11"/>
  <c r="AB1856" i="11" s="1"/>
  <c r="BA1677" i="11"/>
  <c r="AB1677" i="11" s="1"/>
  <c r="BA1317" i="11"/>
  <c r="AB1317" i="11" s="1"/>
  <c r="AF1317" i="11" s="1" a="1"/>
  <c r="AF1317" i="11" s="1"/>
  <c r="AF388" i="11" a="1"/>
  <c r="AF388" i="11" s="1"/>
  <c r="BA880" i="11"/>
  <c r="AB880" i="11" s="1"/>
  <c r="BA1420" i="11"/>
  <c r="AB1420" i="11" s="1"/>
  <c r="BA1489" i="11"/>
  <c r="AB1489" i="11" s="1"/>
  <c r="BA252" i="11"/>
  <c r="AB252" i="11" s="1"/>
  <c r="BA1003" i="11"/>
  <c r="AB1003" i="11" s="1"/>
  <c r="BA395" i="11"/>
  <c r="AB395" i="11" s="1"/>
  <c r="BA447" i="11"/>
  <c r="AB447" i="11" s="1"/>
  <c r="BA1397" i="11"/>
  <c r="AB1397" i="11" s="1"/>
  <c r="BA784" i="11"/>
  <c r="AB784" i="11" s="1"/>
  <c r="BA988" i="11"/>
  <c r="AB988" i="11" s="1"/>
  <c r="AF988" i="11" s="1" a="1"/>
  <c r="AF988" i="11" s="1"/>
  <c r="BA1094" i="11"/>
  <c r="AB1094" i="11" s="1"/>
  <c r="BA181" i="11"/>
  <c r="AB181" i="11" s="1"/>
  <c r="BA612" i="11"/>
  <c r="AB612" i="11" s="1"/>
  <c r="BA1113" i="11"/>
  <c r="AB1113" i="11" s="1"/>
  <c r="BA874" i="11"/>
  <c r="AB874" i="11" s="1"/>
  <c r="AF874" i="11" s="1" a="1"/>
  <c r="AF874" i="11" s="1"/>
  <c r="BA1917" i="11"/>
  <c r="AB1917" i="11" s="1"/>
  <c r="BA670" i="11"/>
  <c r="AB670" i="11" s="1"/>
  <c r="BA1139" i="11"/>
  <c r="AB1139" i="11" s="1"/>
  <c r="BA1730" i="11"/>
  <c r="AB1730" i="11" s="1"/>
  <c r="BA824" i="11"/>
  <c r="AB824" i="11" s="1"/>
  <c r="BA1738" i="11"/>
  <c r="AB1738" i="11" s="1"/>
  <c r="BA970" i="11"/>
  <c r="AB970" i="11" s="1"/>
  <c r="BA620" i="11"/>
  <c r="AB620" i="11" s="1"/>
  <c r="BA594" i="11"/>
  <c r="AB594" i="11" s="1"/>
  <c r="BA820" i="11"/>
  <c r="AB820" i="11" s="1"/>
  <c r="BA1504" i="11"/>
  <c r="AB1504" i="11" s="1"/>
  <c r="BA1382" i="11"/>
  <c r="AB1382" i="11" s="1"/>
  <c r="AF1382" i="11" s="1" a="1"/>
  <c r="AF1382" i="11" s="1"/>
  <c r="BA1851" i="11"/>
  <c r="AB1851" i="11" s="1"/>
  <c r="BA1465" i="11"/>
  <c r="AB1465" i="11" s="1"/>
  <c r="BA790" i="11"/>
  <c r="AB790" i="11" s="1"/>
  <c r="BA774" i="11"/>
  <c r="AB774" i="11" s="1"/>
  <c r="BA940" i="11"/>
  <c r="AB940" i="11" s="1"/>
  <c r="AD940" i="11" s="1" a="1"/>
  <c r="AD940" i="11" s="1"/>
  <c r="AE940" i="11" s="1"/>
  <c r="BA1857" i="11"/>
  <c r="AB1857" i="11" s="1"/>
  <c r="BA483" i="11"/>
  <c r="AB483" i="11" s="1"/>
  <c r="BA1135" i="11"/>
  <c r="AB1135" i="11" s="1"/>
  <c r="BA1167" i="11"/>
  <c r="AB1167" i="11" s="1"/>
  <c r="BA731" i="11"/>
  <c r="AB731" i="11" s="1"/>
  <c r="BA50" i="11"/>
  <c r="AB50" i="11" s="1"/>
  <c r="BA950" i="11"/>
  <c r="AB950" i="11" s="1"/>
  <c r="BA651" i="11"/>
  <c r="AB651" i="11" s="1"/>
  <c r="AF651" i="11" s="1" a="1"/>
  <c r="AF651" i="11" s="1"/>
  <c r="BA979" i="11"/>
  <c r="AB979" i="11" s="1"/>
  <c r="BA251" i="11"/>
  <c r="AB251" i="11" s="1"/>
  <c r="BA1950" i="11"/>
  <c r="AB1950" i="11" s="1"/>
  <c r="BA885" i="11"/>
  <c r="AB885" i="11" s="1"/>
  <c r="BA1912" i="11"/>
  <c r="AB1912" i="11" s="1"/>
  <c r="BA480" i="11"/>
  <c r="AB480" i="11" s="1"/>
  <c r="BA1802" i="11"/>
  <c r="AB1802" i="11" s="1"/>
  <c r="BA1082" i="11"/>
  <c r="AB1082" i="11" s="1"/>
  <c r="BA1408" i="11"/>
  <c r="AB1408" i="11" s="1"/>
  <c r="AA1408" i="11" s="1"/>
  <c r="BA1732" i="11"/>
  <c r="AB1732" i="11" s="1"/>
  <c r="BA548" i="11"/>
  <c r="AB548" i="11" s="1"/>
  <c r="BA1918" i="11"/>
  <c r="AB1918" i="11" s="1"/>
  <c r="BA1133" i="11"/>
  <c r="AB1133" i="11" s="1"/>
  <c r="BA211" i="11"/>
  <c r="AB211" i="11" s="1"/>
  <c r="BA695" i="11"/>
  <c r="AB695" i="11" s="1"/>
  <c r="BA139" i="11"/>
  <c r="AB139" i="11" s="1"/>
  <c r="AF139" i="11" s="1" a="1"/>
  <c r="AF139" i="11" s="1"/>
  <c r="BA611" i="11"/>
  <c r="AB611" i="11" s="1"/>
  <c r="BA442" i="11"/>
  <c r="AB442" i="11" s="1"/>
  <c r="AF1930" i="11" a="1"/>
  <c r="AF1930" i="11" s="1"/>
  <c r="BA917" i="11"/>
  <c r="AB917" i="11" s="1"/>
  <c r="BA976" i="11"/>
  <c r="AB976" i="11" s="1"/>
  <c r="AD976" i="11" s="1" a="1"/>
  <c r="AD976" i="11" s="1"/>
  <c r="AE976" i="11" s="1"/>
  <c r="BA168" i="11"/>
  <c r="AB168" i="11" s="1"/>
  <c r="BA1839" i="11"/>
  <c r="AB1839" i="11" s="1"/>
  <c r="BA306" i="11"/>
  <c r="AB306" i="11" s="1"/>
  <c r="BA1692" i="11"/>
  <c r="AB1692" i="11" s="1"/>
  <c r="BA1120" i="11"/>
  <c r="AB1120" i="11" s="1"/>
  <c r="BA925" i="11"/>
  <c r="AB925" i="11" s="1"/>
  <c r="BA31" i="11"/>
  <c r="AB31" i="11" s="1"/>
  <c r="BA98" i="11"/>
  <c r="AB98" i="11" s="1"/>
  <c r="BA889" i="11"/>
  <c r="AB889" i="11" s="1"/>
  <c r="BA341" i="11"/>
  <c r="AB341" i="11" s="1"/>
  <c r="BA537" i="11"/>
  <c r="AB537" i="11" s="1"/>
  <c r="BA730" i="11"/>
  <c r="AB730" i="11" s="1"/>
  <c r="AF730" i="11" s="1" a="1"/>
  <c r="AF730" i="11" s="1"/>
  <c r="BA1524" i="11"/>
  <c r="AB1524" i="11" s="1"/>
  <c r="BA1402" i="11"/>
  <c r="AB1402" i="11" s="1"/>
  <c r="BA1041" i="11"/>
  <c r="AB1041" i="11" s="1"/>
  <c r="BA1760" i="11"/>
  <c r="AB1760" i="11" s="1"/>
  <c r="BA769" i="11"/>
  <c r="AB769" i="11" s="1"/>
  <c r="BA845" i="11"/>
  <c r="AB845" i="11" s="1"/>
  <c r="BA1781" i="11"/>
  <c r="AB1781" i="11" s="1"/>
  <c r="BA1580" i="11"/>
  <c r="AB1580" i="11" s="1"/>
  <c r="BA713" i="11"/>
  <c r="AB713" i="11" s="1"/>
  <c r="BA748" i="11"/>
  <c r="AB748" i="11" s="1"/>
  <c r="BA525" i="11"/>
  <c r="AB525" i="11" s="1"/>
  <c r="BA314" i="11"/>
  <c r="AB314" i="11" s="1"/>
  <c r="AD314" i="11" s="1" a="1"/>
  <c r="AD314" i="11" s="1"/>
  <c r="AE314" i="11" s="1"/>
  <c r="BA1966" i="11"/>
  <c r="AB1966" i="11" s="1"/>
  <c r="BA1234" i="11"/>
  <c r="AB1234" i="11" s="1"/>
  <c r="BA1988" i="11"/>
  <c r="AB1988" i="11" s="1"/>
  <c r="BA41" i="11"/>
  <c r="AB41" i="11" s="1"/>
  <c r="BA256" i="11"/>
  <c r="AB256" i="11" s="1"/>
  <c r="BA1482" i="11"/>
  <c r="AB1482" i="11" s="1"/>
  <c r="BA1373" i="11"/>
  <c r="AB1373" i="11" s="1"/>
  <c r="BA1119" i="11"/>
  <c r="AB1119" i="11" s="1"/>
  <c r="BA1219" i="11"/>
  <c r="AB1219" i="11" s="1"/>
  <c r="BA1756" i="11"/>
  <c r="AB1756" i="11" s="1"/>
  <c r="BA429" i="11"/>
  <c r="AB429" i="11" s="1"/>
  <c r="BA1362" i="11"/>
  <c r="AB1362" i="11" s="1"/>
  <c r="AA1362" i="11" s="1"/>
  <c r="BA1213" i="11"/>
  <c r="AB1213" i="11" s="1"/>
  <c r="BA259" i="11"/>
  <c r="AB259" i="11" s="1"/>
  <c r="BA1201" i="11"/>
  <c r="AB1201" i="11" s="1"/>
  <c r="BA326" i="11"/>
  <c r="AB326" i="11" s="1"/>
  <c r="BA913" i="11"/>
  <c r="AB913" i="11" s="1"/>
  <c r="BA754" i="11"/>
  <c r="AB754" i="11" s="1"/>
  <c r="BA1220" i="11"/>
  <c r="AB1220" i="11" s="1"/>
  <c r="BA610" i="11"/>
  <c r="AB610" i="11" s="1"/>
  <c r="BA1430" i="11"/>
  <c r="AB1430" i="11" s="1"/>
  <c r="BA132" i="11"/>
  <c r="AB132" i="11" s="1"/>
  <c r="BA788" i="11"/>
  <c r="AB788" i="11" s="1"/>
  <c r="BA1208" i="11"/>
  <c r="AB1208" i="11" s="1"/>
  <c r="AA1208" i="11" s="1"/>
  <c r="BA1279" i="11"/>
  <c r="AB1279" i="11" s="1"/>
  <c r="BA1553" i="11"/>
  <c r="AB1553" i="11" s="1"/>
  <c r="BA2002" i="11"/>
  <c r="AB2002" i="11" s="1"/>
  <c r="BA1959" i="11"/>
  <c r="AB1959" i="11" s="1"/>
  <c r="BA1723" i="11"/>
  <c r="AB1723" i="11" s="1"/>
  <c r="BA1628" i="11"/>
  <c r="AB1628" i="11" s="1"/>
  <c r="BA1658" i="11"/>
  <c r="AB1658" i="11" s="1"/>
  <c r="BA2014" i="11"/>
  <c r="AB2014" i="11" s="1"/>
  <c r="BA931" i="11"/>
  <c r="AB931" i="11" s="1"/>
  <c r="BA339" i="11"/>
  <c r="AB339" i="11" s="1"/>
  <c r="BA648" i="11"/>
  <c r="AB648" i="11" s="1"/>
  <c r="BA549" i="11"/>
  <c r="AB549" i="11" s="1"/>
  <c r="AA549" i="11" s="1"/>
  <c r="BA1623" i="11"/>
  <c r="AB1623" i="11" s="1"/>
  <c r="BA1547" i="11"/>
  <c r="AB1547" i="11" s="1"/>
  <c r="BA1938" i="11"/>
  <c r="AB1938" i="11" s="1"/>
  <c r="AD1938" i="11" s="1" a="1"/>
  <c r="AD1938" i="11" s="1"/>
  <c r="AE1938" i="11" s="1"/>
  <c r="BA1303" i="11"/>
  <c r="AB1303" i="11" s="1"/>
  <c r="BA204" i="11"/>
  <c r="AB204" i="11" s="1"/>
  <c r="BA1050" i="11"/>
  <c r="AB1050" i="11" s="1"/>
  <c r="BA1199" i="11"/>
  <c r="AB1199" i="11" s="1"/>
  <c r="BA265" i="11"/>
  <c r="AB265" i="11" s="1"/>
  <c r="AF265" i="11" s="1" a="1"/>
  <c r="AF265" i="11" s="1"/>
  <c r="BA1378" i="11"/>
  <c r="AB1378" i="11" s="1"/>
  <c r="BA513" i="11"/>
  <c r="AB513" i="11" s="1"/>
  <c r="AF513" i="11" s="1" a="1"/>
  <c r="AF513" i="11" s="1"/>
  <c r="BA1943" i="11"/>
  <c r="AB1943" i="11" s="1"/>
  <c r="BA1137" i="11"/>
  <c r="AB1137" i="11" s="1"/>
  <c r="AA1137" i="11" s="1"/>
  <c r="BA1731" i="11"/>
  <c r="AB1731" i="11" s="1"/>
  <c r="BA896" i="11"/>
  <c r="AB896" i="11" s="1"/>
  <c r="BA94" i="11"/>
  <c r="AB94" i="11" s="1"/>
  <c r="BA356" i="11"/>
  <c r="AB356" i="11" s="1"/>
  <c r="BA1782" i="11"/>
  <c r="AB1782" i="11" s="1"/>
  <c r="BA1144" i="11"/>
  <c r="AB1144" i="11" s="1"/>
  <c r="BA507" i="11"/>
  <c r="AB507" i="11" s="1"/>
  <c r="BA431" i="11"/>
  <c r="AB431" i="11" s="1"/>
  <c r="BA451" i="11"/>
  <c r="AB451" i="11" s="1"/>
  <c r="BA275" i="11"/>
  <c r="AB275" i="11" s="1"/>
  <c r="BA1652" i="11"/>
  <c r="AB1652" i="11" s="1"/>
  <c r="AD1652" i="11" s="1" a="1"/>
  <c r="AD1652" i="11" s="1"/>
  <c r="AE1652" i="11" s="1"/>
  <c r="BA62" i="11"/>
  <c r="AB62" i="11" s="1"/>
  <c r="BA350" i="11"/>
  <c r="AB350" i="11" s="1"/>
  <c r="BA80" i="11"/>
  <c r="AB80" i="11" s="1"/>
  <c r="BA1622" i="11"/>
  <c r="AB1622" i="11" s="1"/>
  <c r="BA1209" i="11"/>
  <c r="AB1209" i="11" s="1"/>
  <c r="AF1209" i="11" s="1" a="1"/>
  <c r="AF1209" i="11" s="1"/>
  <c r="BA835" i="11"/>
  <c r="AB835" i="11" s="1"/>
  <c r="BA696" i="11"/>
  <c r="AB696" i="11" s="1"/>
  <c r="AD696" i="11" s="1" a="1"/>
  <c r="AD696" i="11" s="1"/>
  <c r="AE696" i="11" s="1"/>
  <c r="BA817" i="11"/>
  <c r="AB817" i="11" s="1"/>
  <c r="BA18" i="11"/>
  <c r="AB18" i="11" s="1"/>
  <c r="BA1308" i="11"/>
  <c r="AB1308" i="11" s="1"/>
  <c r="BA269" i="11"/>
  <c r="AB269" i="11" s="1"/>
  <c r="BA369" i="11"/>
  <c r="AB369" i="11" s="1"/>
  <c r="BA1255" i="11"/>
  <c r="AB1255" i="11" s="1"/>
  <c r="BA1650" i="11"/>
  <c r="AB1650" i="11" s="1"/>
  <c r="BA1858" i="11"/>
  <c r="AB1858" i="11" s="1"/>
  <c r="BA866" i="11"/>
  <c r="AB866" i="11" s="1"/>
  <c r="BA1656" i="11"/>
  <c r="AB1656" i="11" s="1"/>
  <c r="BA853" i="11"/>
  <c r="AB853" i="11" s="1"/>
  <c r="BA807" i="11"/>
  <c r="AB807" i="11" s="1"/>
  <c r="BA1624" i="11"/>
  <c r="AB1624" i="11" s="1"/>
  <c r="BA54" i="11"/>
  <c r="AB54" i="11" s="1"/>
  <c r="BA1659" i="11"/>
  <c r="AB1659" i="11" s="1"/>
  <c r="BA399" i="11"/>
  <c r="AB399" i="11" s="1"/>
  <c r="BA1877" i="11"/>
  <c r="AB1877" i="11" s="1"/>
  <c r="AD1877" i="11" s="1" a="1"/>
  <c r="AD1877" i="11" s="1"/>
  <c r="AE1877" i="11" s="1"/>
  <c r="BA1410" i="11"/>
  <c r="AB1410" i="11" s="1"/>
  <c r="AD1410" i="11" s="1" a="1"/>
  <c r="AD1410" i="11" s="1"/>
  <c r="AE1410" i="11" s="1"/>
  <c r="BA1762" i="11"/>
  <c r="AB1762" i="11" s="1"/>
  <c r="AF347" i="11" a="1"/>
  <c r="AF347" i="11" s="1"/>
  <c r="BA1188" i="11"/>
  <c r="AB1188" i="11" s="1"/>
  <c r="BA1385" i="11"/>
  <c r="AB1385" i="11" s="1"/>
  <c r="BA1066" i="11"/>
  <c r="AB1066" i="11" s="1"/>
  <c r="BA1434" i="11"/>
  <c r="AB1434" i="11" s="1"/>
  <c r="BA1116" i="11"/>
  <c r="AB1116" i="11" s="1"/>
  <c r="BA268" i="11"/>
  <c r="AB268" i="11" s="1"/>
  <c r="BA1690" i="11"/>
  <c r="AB1690" i="11" s="1"/>
  <c r="BA1986" i="11"/>
  <c r="AB1986" i="11" s="1"/>
  <c r="BA1451" i="11"/>
  <c r="AB1451" i="11" s="1"/>
  <c r="BA1548" i="11"/>
  <c r="AB1548" i="11" s="1"/>
  <c r="AD1548" i="11" s="1" a="1"/>
  <c r="AD1548" i="11" s="1"/>
  <c r="AE1548" i="11" s="1"/>
  <c r="BA753" i="11"/>
  <c r="AB753" i="11" s="1"/>
  <c r="BA1814" i="11"/>
  <c r="AB1814" i="11" s="1"/>
  <c r="BA1770" i="11"/>
  <c r="AB1770" i="11" s="1"/>
  <c r="BA416" i="11"/>
  <c r="AB416" i="11" s="1"/>
  <c r="BA1678" i="11"/>
  <c r="AB1678" i="11" s="1"/>
  <c r="BA1621" i="11"/>
  <c r="AB1621" i="11" s="1"/>
  <c r="BA1643" i="11"/>
  <c r="AB1643" i="11" s="1"/>
  <c r="BA87" i="11"/>
  <c r="AB87" i="11" s="1"/>
  <c r="BA552" i="11"/>
  <c r="AB552" i="11" s="1"/>
  <c r="BA1176" i="11"/>
  <c r="AB1176" i="11" s="1"/>
  <c r="BA198" i="11"/>
  <c r="AB198" i="11" s="1"/>
  <c r="BA1792" i="11"/>
  <c r="AB1792" i="11" s="1"/>
  <c r="AD1792" i="11" s="1" a="1"/>
  <c r="AD1792" i="11" s="1"/>
  <c r="AE1792" i="11" s="1"/>
  <c r="BA440" i="11"/>
  <c r="AB440" i="11" s="1"/>
  <c r="BA1445" i="11"/>
  <c r="AB1445" i="11" s="1"/>
  <c r="BA383" i="11"/>
  <c r="AB383" i="11" s="1"/>
  <c r="BA514" i="11"/>
  <c r="AB514" i="11" s="1"/>
  <c r="BA1423" i="11"/>
  <c r="AB1423" i="11" s="1"/>
  <c r="BA372" i="11"/>
  <c r="AB372" i="11" s="1"/>
  <c r="BA747" i="11"/>
  <c r="AB747" i="11" s="1"/>
  <c r="BA1131" i="11"/>
  <c r="AB1131" i="11" s="1"/>
  <c r="BA506" i="11"/>
  <c r="AB506" i="11" s="1"/>
  <c r="BA1519" i="11"/>
  <c r="AB1519" i="11" s="1"/>
  <c r="AF1519" i="11" s="1" a="1"/>
  <c r="AF1519" i="11" s="1"/>
  <c r="BA482" i="11"/>
  <c r="AB482" i="11" s="1"/>
  <c r="BA2007" i="11"/>
  <c r="AB2007" i="11" s="1"/>
  <c r="BA33" i="11"/>
  <c r="AB33" i="11" s="1"/>
  <c r="BA423" i="11"/>
  <c r="AB423" i="11" s="1"/>
  <c r="BA1229" i="11"/>
  <c r="AB1229" i="11" s="1"/>
  <c r="BA1934" i="11"/>
  <c r="AB1934" i="11" s="1"/>
  <c r="BA1670" i="11"/>
  <c r="AB1670" i="11" s="1"/>
  <c r="BA813" i="11"/>
  <c r="AB813" i="11" s="1"/>
  <c r="BA508" i="11"/>
  <c r="AB508" i="11" s="1"/>
  <c r="BA1386" i="11"/>
  <c r="AB1386" i="11" s="1"/>
  <c r="BA1464" i="11"/>
  <c r="AB1464" i="11" s="1"/>
  <c r="BA208" i="11"/>
  <c r="AB208" i="11" s="1"/>
  <c r="BA1053" i="11"/>
  <c r="AB1053" i="11" s="1"/>
  <c r="BA1343" i="11"/>
  <c r="AB1343" i="11" s="1"/>
  <c r="AA1343" i="11" s="1"/>
  <c r="BA562" i="11"/>
  <c r="AB562" i="11" s="1"/>
  <c r="AA562" i="11" s="1"/>
  <c r="BA321" i="11"/>
  <c r="AB321" i="11" s="1"/>
  <c r="BA1164" i="11"/>
  <c r="AB1164" i="11" s="1"/>
  <c r="BA1869" i="11"/>
  <c r="AB1869" i="11" s="1"/>
  <c r="BA1302" i="11"/>
  <c r="AB1302" i="11" s="1"/>
  <c r="AA1302" i="11" s="1"/>
  <c r="BA1870" i="11"/>
  <c r="AB1870" i="11" s="1"/>
  <c r="BA1011" i="11"/>
  <c r="AB1011" i="11" s="1"/>
  <c r="BA1635" i="11"/>
  <c r="AB1635" i="11" s="1"/>
  <c r="BA143" i="11"/>
  <c r="AB143" i="11" s="1"/>
  <c r="BA1146" i="11"/>
  <c r="AB1146" i="11" s="1"/>
  <c r="BA698" i="11"/>
  <c r="AB698" i="11" s="1"/>
  <c r="BA207" i="11"/>
  <c r="AB207" i="11" s="1"/>
  <c r="AF207" i="11" s="1" a="1"/>
  <c r="AF207" i="11" s="1"/>
  <c r="BA1516" i="11"/>
  <c r="AB1516" i="11" s="1"/>
  <c r="BA1646" i="11"/>
  <c r="AB1646" i="11" s="1"/>
  <c r="BA1699" i="11"/>
  <c r="AB1699" i="11" s="1"/>
  <c r="AF1699" i="11" s="1" a="1"/>
  <c r="AF1699" i="11" s="1"/>
  <c r="BA1885" i="11"/>
  <c r="AB1885" i="11" s="1"/>
  <c r="AF1885" i="11" s="1" a="1"/>
  <c r="AF1885" i="11" s="1"/>
  <c r="BA1734" i="11"/>
  <c r="AB1734" i="11" s="1"/>
  <c r="AA1734" i="11" s="1"/>
  <c r="BA25" i="11"/>
  <c r="AB25" i="11" s="1"/>
  <c r="BA1017" i="11"/>
  <c r="AB1017" i="11" s="1"/>
  <c r="BA685" i="11"/>
  <c r="AB685" i="11" s="1"/>
  <c r="BA1459" i="11"/>
  <c r="AB1459" i="11" s="1"/>
  <c r="AD1459" i="11" s="1" a="1"/>
  <c r="AD1459" i="11" s="1"/>
  <c r="AE1459" i="11" s="1"/>
  <c r="BA1126" i="11"/>
  <c r="AB1126" i="11" s="1"/>
  <c r="BA1702" i="11"/>
  <c r="AB1702" i="11" s="1"/>
  <c r="BA342" i="11"/>
  <c r="AB342" i="11" s="1"/>
  <c r="BA1074" i="11"/>
  <c r="AB1074" i="11" s="1"/>
  <c r="AF1074" i="11" s="1" a="1"/>
  <c r="AF1074" i="11" s="1"/>
  <c r="BA839" i="11"/>
  <c r="AB839" i="11" s="1"/>
  <c r="BA1572" i="11"/>
  <c r="AB1572" i="11" s="1"/>
  <c r="BA1117" i="11"/>
  <c r="AB1117" i="11" s="1"/>
  <c r="BA504" i="11"/>
  <c r="AB504" i="11" s="1"/>
  <c r="AA504" i="11" s="1"/>
  <c r="BA1226" i="11"/>
  <c r="AB1226" i="11" s="1"/>
  <c r="BA1245" i="11"/>
  <c r="AB1245" i="11" s="1"/>
  <c r="BA1054" i="11"/>
  <c r="AB1054" i="11" s="1"/>
  <c r="BA1983" i="11"/>
  <c r="AB1983" i="11" s="1"/>
  <c r="BA351" i="11"/>
  <c r="AB351" i="11" s="1"/>
  <c r="BA1268" i="11"/>
  <c r="AB1268" i="11" s="1"/>
  <c r="BA733" i="11"/>
  <c r="AB733" i="11" s="1"/>
  <c r="AF733" i="11" s="1" a="1"/>
  <c r="AF733" i="11" s="1"/>
  <c r="BA1642" i="11"/>
  <c r="AB1642" i="11" s="1"/>
  <c r="BA310" i="11"/>
  <c r="AB310" i="11" s="1"/>
  <c r="BA1340" i="11"/>
  <c r="AB1340" i="11" s="1"/>
  <c r="BA1831" i="11"/>
  <c r="AB1831" i="11" s="1"/>
  <c r="BA530" i="11"/>
  <c r="AB530" i="11" s="1"/>
  <c r="BA1277" i="11"/>
  <c r="AB1277" i="11" s="1"/>
  <c r="AD1277" i="11" s="1" a="1"/>
  <c r="AD1277" i="11" s="1"/>
  <c r="AE1277" i="11" s="1"/>
  <c r="BA1071" i="11"/>
  <c r="AB1071" i="11" s="1"/>
  <c r="BA832" i="11"/>
  <c r="AB832" i="11" s="1"/>
  <c r="BA1736" i="11"/>
  <c r="AB1736" i="11" s="1"/>
  <c r="BA393" i="11"/>
  <c r="AB393" i="11" s="1"/>
  <c r="BA1260" i="11"/>
  <c r="AB1260" i="11" s="1"/>
  <c r="BA1289" i="11"/>
  <c r="AB1289" i="11" s="1"/>
  <c r="AA1289" i="11" s="1"/>
  <c r="BA1032" i="11"/>
  <c r="AB1032" i="11" s="1"/>
  <c r="AF1032" i="11" s="1" a="1"/>
  <c r="AF1032" i="11" s="1"/>
  <c r="BA1361" i="11"/>
  <c r="AB1361" i="11" s="1"/>
  <c r="AF1361" i="11" s="1" a="1"/>
  <c r="AF1361" i="11" s="1"/>
  <c r="BA236" i="11"/>
  <c r="AB236" i="11" s="1"/>
  <c r="BA1000" i="11"/>
  <c r="AB1000" i="11" s="1"/>
  <c r="BA312" i="11"/>
  <c r="AB312" i="11" s="1"/>
  <c r="BA1105" i="11"/>
  <c r="AB1105" i="11" s="1"/>
  <c r="AD1105" i="11" s="1" a="1"/>
  <c r="AD1105" i="11" s="1"/>
  <c r="AE1105" i="11" s="1"/>
  <c r="BA1951" i="11"/>
  <c r="AB1951" i="11" s="1"/>
  <c r="AD1951" i="11" s="1" a="1"/>
  <c r="AD1951" i="11" s="1"/>
  <c r="AE1951" i="11" s="1"/>
  <c r="BA593" i="11"/>
  <c r="AB593" i="11" s="1"/>
  <c r="BA125" i="11"/>
  <c r="AB125" i="11" s="1"/>
  <c r="BA38" i="11"/>
  <c r="AB38" i="11" s="1"/>
  <c r="BA662" i="11"/>
  <c r="AB662" i="11" s="1"/>
  <c r="AA662" i="11" s="1"/>
  <c r="BA1348" i="11"/>
  <c r="AB1348" i="11" s="1"/>
  <c r="AD1348" i="11" s="1" a="1"/>
  <c r="AD1348" i="11" s="1"/>
  <c r="AE1348" i="11" s="1"/>
  <c r="BA1772" i="11"/>
  <c r="AB1772" i="11" s="1"/>
  <c r="BA904" i="11"/>
  <c r="AB904" i="11" s="1"/>
  <c r="BA77" i="11"/>
  <c r="AB77" i="11" s="1"/>
  <c r="BA585" i="11"/>
  <c r="AB585" i="11" s="1"/>
  <c r="BA1595" i="11"/>
  <c r="AB1595" i="11" s="1"/>
  <c r="AF1687" i="11" a="1"/>
  <c r="AF1687" i="11" s="1"/>
  <c r="AF997" i="11" a="1"/>
  <c r="AF997" i="11" s="1"/>
  <c r="BA1581" i="11"/>
  <c r="AB1581" i="11" s="1"/>
  <c r="BA271" i="11"/>
  <c r="AB271" i="11" s="1"/>
  <c r="BA1566" i="11"/>
  <c r="AB1566" i="11" s="1"/>
  <c r="AF1566" i="11" s="1" a="1"/>
  <c r="AF1566" i="11" s="1"/>
  <c r="BA1253" i="11"/>
  <c r="AB1253" i="11" s="1"/>
  <c r="BA644" i="11"/>
  <c r="AB644" i="11" s="1"/>
  <c r="AA644" i="11" s="1"/>
  <c r="BA717" i="11"/>
  <c r="AB717" i="11" s="1"/>
  <c r="BA1148" i="11"/>
  <c r="AB1148" i="11" s="1"/>
  <c r="BA500" i="11"/>
  <c r="AB500" i="11" s="1"/>
  <c r="BA1155" i="11"/>
  <c r="AB1155" i="11" s="1"/>
  <c r="AD1155" i="11" s="1" a="1"/>
  <c r="AD1155" i="11" s="1"/>
  <c r="AE1155" i="11" s="1"/>
  <c r="BA1584" i="11"/>
  <c r="AB1584" i="11" s="1"/>
  <c r="BA1716" i="11"/>
  <c r="AB1716" i="11" s="1"/>
  <c r="BA156" i="11"/>
  <c r="AB156" i="11" s="1"/>
  <c r="BA219" i="11"/>
  <c r="AB219" i="11" s="1"/>
  <c r="BA1045" i="11"/>
  <c r="AB1045" i="11" s="1"/>
  <c r="BA45" i="11"/>
  <c r="AB45" i="11" s="1"/>
  <c r="BA1359" i="11"/>
  <c r="AB1359" i="11" s="1"/>
  <c r="BA772" i="11"/>
  <c r="AB772" i="11" s="1"/>
  <c r="AD772" i="11" s="1" a="1"/>
  <c r="AD772" i="11" s="1"/>
  <c r="AE772" i="11" s="1"/>
  <c r="BA1767" i="11"/>
  <c r="AB1767" i="11" s="1"/>
  <c r="BA234" i="11"/>
  <c r="AB234" i="11" s="1"/>
  <c r="BA412" i="11"/>
  <c r="AB412" i="11" s="1"/>
  <c r="BA1351" i="11"/>
  <c r="AB1351" i="11" s="1"/>
  <c r="BA188" i="11"/>
  <c r="AB188" i="11" s="1"/>
  <c r="BA171" i="11"/>
  <c r="AB171" i="11" s="1"/>
  <c r="BA944" i="11"/>
  <c r="AB944" i="11" s="1"/>
  <c r="BA1815" i="11"/>
  <c r="AB1815" i="11" s="1"/>
  <c r="BA1495" i="11"/>
  <c r="AB1495" i="11" s="1"/>
  <c r="AF1495" i="11" s="1" a="1"/>
  <c r="AF1495" i="11" s="1"/>
  <c r="BA798" i="11"/>
  <c r="AB798" i="11" s="1"/>
  <c r="BA1710" i="11"/>
  <c r="AB1710" i="11" s="1"/>
  <c r="AD1710" i="11" s="1" a="1"/>
  <c r="AD1710" i="11" s="1"/>
  <c r="AE1710" i="11" s="1"/>
  <c r="BA805" i="11"/>
  <c r="AB805" i="11" s="1"/>
  <c r="BA710" i="11"/>
  <c r="AB710" i="11" s="1"/>
  <c r="BA1780" i="11"/>
  <c r="AB1780" i="11" s="1"/>
  <c r="BA1471" i="11"/>
  <c r="AB1471" i="11" s="1"/>
  <c r="BA1258" i="11"/>
  <c r="AB1258" i="11" s="1"/>
  <c r="BA668" i="11"/>
  <c r="AB668" i="11" s="1"/>
  <c r="AA668" i="11" s="1"/>
  <c r="BA182" i="11"/>
  <c r="AB182" i="11" s="1"/>
  <c r="BA1177" i="11"/>
  <c r="AB1177" i="11" s="1"/>
  <c r="BA796" i="11"/>
  <c r="AB796" i="11" s="1"/>
  <c r="AD796" i="11" s="1" a="1"/>
  <c r="AD796" i="11" s="1"/>
  <c r="AE796" i="11" s="1"/>
  <c r="BA1987" i="11"/>
  <c r="AB1987" i="11" s="1"/>
  <c r="BA1606" i="11"/>
  <c r="AB1606" i="11" s="1"/>
  <c r="BA743" i="11"/>
  <c r="AB743" i="11" s="1"/>
  <c r="BA1211" i="11"/>
  <c r="AB1211" i="11" s="1"/>
  <c r="BA282" i="11"/>
  <c r="AB282" i="11" s="1"/>
  <c r="BA1575" i="11"/>
  <c r="AB1575" i="11" s="1"/>
  <c r="BA2011" i="11"/>
  <c r="AB2011" i="11" s="1"/>
  <c r="BA443" i="11"/>
  <c r="AB443" i="11" s="1"/>
  <c r="BA1701" i="11"/>
  <c r="AB1701" i="11" s="1"/>
  <c r="BA637" i="11"/>
  <c r="AB637" i="11" s="1"/>
  <c r="AA637" i="11" s="1"/>
  <c r="BA664" i="11"/>
  <c r="AB664" i="11" s="1"/>
  <c r="BA800" i="11"/>
  <c r="AB800" i="11" s="1"/>
  <c r="BA1026" i="11"/>
  <c r="AB1026" i="11" s="1"/>
  <c r="BA1077" i="11"/>
  <c r="AB1077" i="11" s="1"/>
  <c r="BA1567" i="11"/>
  <c r="AB1567" i="11" s="1"/>
  <c r="AD344" i="11" a="1"/>
  <c r="AD344" i="11" s="1"/>
  <c r="AE344" i="11" s="1"/>
  <c r="BA702" i="11"/>
  <c r="AB702" i="11" s="1"/>
  <c r="BA1610" i="11"/>
  <c r="AB1610" i="11" s="1"/>
  <c r="BA714" i="11"/>
  <c r="AB714" i="11" s="1"/>
  <c r="BA1083" i="11"/>
  <c r="AB1083" i="11" s="1"/>
  <c r="BA1614" i="11"/>
  <c r="AB1614" i="11" s="1"/>
  <c r="BA455" i="11"/>
  <c r="AB455" i="11" s="1"/>
  <c r="BA49" i="11"/>
  <c r="AB49" i="11" s="1"/>
  <c r="BA650" i="11"/>
  <c r="AB650" i="11" s="1"/>
  <c r="BA1604" i="11"/>
  <c r="AB1604" i="11" s="1"/>
  <c r="BA205" i="11"/>
  <c r="AB205" i="11" s="1"/>
  <c r="BA297" i="11"/>
  <c r="AB297" i="11" s="1"/>
  <c r="BA40" i="11"/>
  <c r="AB40" i="11" s="1"/>
  <c r="AD40" i="11" s="1" a="1"/>
  <c r="AD40" i="11" s="1"/>
  <c r="AE40" i="11" s="1"/>
  <c r="BA1476" i="11"/>
  <c r="AB1476" i="11" s="1"/>
  <c r="BA1440" i="11"/>
  <c r="AB1440" i="11" s="1"/>
  <c r="BA1037" i="11"/>
  <c r="AB1037" i="11" s="1"/>
  <c r="BA81" i="11"/>
  <c r="AB81" i="11" s="1"/>
  <c r="BA1494" i="11"/>
  <c r="AB1494" i="11" s="1"/>
  <c r="BA1236" i="11"/>
  <c r="AB1236" i="11" s="1"/>
  <c r="AD1236" i="11" s="1" a="1"/>
  <c r="AD1236" i="11" s="1"/>
  <c r="AE1236" i="11" s="1"/>
  <c r="BA791" i="11"/>
  <c r="AB791" i="11" s="1"/>
  <c r="BA768" i="11"/>
  <c r="AB768" i="11" s="1"/>
  <c r="BA1191" i="11"/>
  <c r="AB1191" i="11" s="1"/>
  <c r="BA322" i="11"/>
  <c r="AB322" i="11" s="1"/>
  <c r="BA1700" i="11"/>
  <c r="AB1700" i="11" s="1"/>
  <c r="BA1345" i="11"/>
  <c r="AB1345" i="11" s="1"/>
  <c r="AD1345" i="11" s="1" a="1"/>
  <c r="AD1345" i="11" s="1"/>
  <c r="AE1345" i="11" s="1"/>
  <c r="BA1369" i="11"/>
  <c r="AB1369" i="11" s="1"/>
  <c r="BA502" i="11"/>
  <c r="AB502" i="11" s="1"/>
  <c r="BA1944" i="11"/>
  <c r="AB1944" i="11" s="1"/>
  <c r="AD1944" i="11" s="1" a="1"/>
  <c r="AD1944" i="11" s="1"/>
  <c r="AE1944" i="11" s="1"/>
  <c r="BA1744" i="11"/>
  <c r="AB1744" i="11" s="1"/>
  <c r="BA1706" i="11"/>
  <c r="AB1706" i="11" s="1"/>
  <c r="BA479" i="11"/>
  <c r="AB479" i="11" s="1"/>
  <c r="BA629" i="11"/>
  <c r="AB629" i="11" s="1"/>
  <c r="BA763" i="11"/>
  <c r="AB763" i="11" s="1"/>
  <c r="BA1405" i="11"/>
  <c r="AB1405" i="11" s="1"/>
  <c r="BA473" i="11"/>
  <c r="AB473" i="11" s="1"/>
  <c r="BA1777" i="11"/>
  <c r="AB1777" i="11" s="1"/>
  <c r="BA1462" i="11"/>
  <c r="AB1462" i="11" s="1"/>
  <c r="AA1462" i="11" s="1"/>
  <c r="BA1371" i="11"/>
  <c r="AB1371" i="11" s="1"/>
  <c r="AD1371" i="11" s="1" a="1"/>
  <c r="AD1371" i="11" s="1"/>
  <c r="AE1371" i="11" s="1"/>
  <c r="BA1315" i="11"/>
  <c r="AB1315" i="11" s="1"/>
  <c r="BA55" i="11"/>
  <c r="AB55" i="11" s="1"/>
  <c r="BA360" i="11"/>
  <c r="AB360" i="11" s="1"/>
  <c r="BA691" i="11"/>
  <c r="AB691" i="11" s="1"/>
  <c r="BA1968" i="11"/>
  <c r="AB1968" i="11" s="1"/>
  <c r="AA1968" i="11" s="1"/>
  <c r="BA919" i="11"/>
  <c r="AB919" i="11" s="1"/>
  <c r="BA1826" i="11"/>
  <c r="AB1826" i="11" s="1"/>
  <c r="BA332" i="11"/>
  <c r="AB332" i="11" s="1"/>
  <c r="AA332" i="11" s="1"/>
  <c r="BA1758" i="11"/>
  <c r="AB1758" i="11" s="1"/>
  <c r="BA1748" i="11"/>
  <c r="AB1748" i="11" s="1"/>
  <c r="BA1284" i="11"/>
  <c r="AB1284" i="11" s="1"/>
  <c r="AA1284" i="11" s="1"/>
  <c r="BA261" i="11"/>
  <c r="AB261" i="11" s="1"/>
  <c r="BA961" i="11"/>
  <c r="AB961" i="11" s="1"/>
  <c r="BA523" i="11"/>
  <c r="AB523" i="11" s="1"/>
  <c r="BA1478" i="11"/>
  <c r="AB1478" i="11" s="1"/>
  <c r="BA827" i="11"/>
  <c r="AB827" i="11" s="1"/>
  <c r="BA190" i="11"/>
  <c r="AB190" i="11" s="1"/>
  <c r="BA1786" i="11"/>
  <c r="AB1786" i="11" s="1"/>
  <c r="AD1786" i="11" s="1" a="1"/>
  <c r="AD1786" i="11" s="1"/>
  <c r="AE1786" i="11" s="1"/>
  <c r="BA146" i="11"/>
  <c r="AB146" i="11" s="1"/>
  <c r="AA146" i="11" s="1"/>
  <c r="BA567" i="11"/>
  <c r="AB567" i="11" s="1"/>
  <c r="AF562" i="11" a="1"/>
  <c r="AF562" i="11" s="1"/>
  <c r="BA1859" i="11"/>
  <c r="AB1859" i="11" s="1"/>
  <c r="BA2004" i="11"/>
  <c r="AB2004" i="11" s="1"/>
  <c r="AA2004" i="11" s="1"/>
  <c r="BA1079" i="11"/>
  <c r="AB1079" i="11" s="1"/>
  <c r="BA155" i="11"/>
  <c r="AB155" i="11" s="1"/>
  <c r="BA1257" i="11"/>
  <c r="AB1257" i="11" s="1"/>
  <c r="BA538" i="11"/>
  <c r="AB538" i="11" s="1"/>
  <c r="BA1855" i="11"/>
  <c r="AB1855" i="11" s="1"/>
  <c r="AF1855" i="11" s="1" a="1"/>
  <c r="AF1855" i="11" s="1"/>
  <c r="BA140" i="11"/>
  <c r="AB140" i="11" s="1"/>
  <c r="BA111" i="11"/>
  <c r="AB111" i="11" s="1"/>
  <c r="BA96" i="11"/>
  <c r="AB96" i="11" s="1"/>
  <c r="AD96" i="11" s="1" a="1"/>
  <c r="AD96" i="11" s="1"/>
  <c r="AE96" i="11" s="1"/>
  <c r="BA595" i="11"/>
  <c r="AB595" i="11" s="1"/>
  <c r="AF595" i="11" s="1" a="1"/>
  <c r="AF595" i="11" s="1"/>
  <c r="BA1182" i="11"/>
  <c r="AB1182" i="11" s="1"/>
  <c r="BA56" i="11"/>
  <c r="AB56" i="11" s="1"/>
  <c r="BA1407" i="11"/>
  <c r="AB1407" i="11" s="1"/>
  <c r="BA1374" i="11"/>
  <c r="AB1374" i="11" s="1"/>
  <c r="BA43" i="11"/>
  <c r="AB43" i="11" s="1"/>
  <c r="AF43" i="11" s="1" a="1"/>
  <c r="AF43" i="11" s="1"/>
  <c r="BA475" i="11"/>
  <c r="AB475" i="11" s="1"/>
  <c r="BA576" i="11"/>
  <c r="AB576" i="11" s="1"/>
  <c r="AD576" i="11" s="1" a="1"/>
  <c r="AD576" i="11" s="1"/>
  <c r="AE576" i="11" s="1"/>
  <c r="BA621" i="11"/>
  <c r="AB621" i="11" s="1"/>
  <c r="BA1537" i="11"/>
  <c r="AB1537" i="11" s="1"/>
  <c r="BA92" i="11"/>
  <c r="AB92" i="11" s="1"/>
  <c r="BA1707" i="11"/>
  <c r="AB1707" i="11" s="1"/>
  <c r="AD1707" i="11" s="1" a="1"/>
  <c r="AD1707" i="11" s="1"/>
  <c r="AE1707" i="11" s="1"/>
  <c r="BA165" i="11"/>
  <c r="AB165" i="11" s="1"/>
  <c r="AD165" i="11" s="1" a="1"/>
  <c r="AD165" i="11" s="1"/>
  <c r="AE165" i="11" s="1"/>
  <c r="BA1901" i="11"/>
  <c r="AB1901" i="11" s="1"/>
  <c r="BA1309" i="11"/>
  <c r="AB1309" i="11" s="1"/>
  <c r="BA1828" i="11"/>
  <c r="AB1828" i="11" s="1"/>
  <c r="AA1828" i="11" s="1"/>
  <c r="BA1899" i="11"/>
  <c r="AB1899" i="11" s="1"/>
  <c r="AA1899" i="11" s="1"/>
  <c r="BA1240" i="11"/>
  <c r="AB1240" i="11" s="1"/>
  <c r="BA1551" i="11"/>
  <c r="AB1551" i="11" s="1"/>
  <c r="BA1932" i="11"/>
  <c r="AB1932" i="11" s="1"/>
  <c r="BA1776" i="11"/>
  <c r="AB1776" i="11" s="1"/>
  <c r="BA464" i="11"/>
  <c r="AB464" i="11" s="1"/>
  <c r="BA390" i="11"/>
  <c r="AB390" i="11" s="1"/>
  <c r="BA1452" i="11"/>
  <c r="AB1452" i="11" s="1"/>
  <c r="BA821" i="11"/>
  <c r="AB821" i="11" s="1"/>
  <c r="BA497" i="11"/>
  <c r="AB497" i="11" s="1"/>
  <c r="BA819" i="11"/>
  <c r="AB819" i="11" s="1"/>
  <c r="AF819" i="11" s="1" a="1"/>
  <c r="AF819" i="11" s="1"/>
  <c r="BA243" i="11"/>
  <c r="AB243" i="11" s="1"/>
  <c r="AF243" i="11" s="1" a="1"/>
  <c r="AF243" i="11" s="1"/>
  <c r="BA941" i="11"/>
  <c r="AB941" i="11" s="1"/>
  <c r="AD941" i="11" s="1" a="1"/>
  <c r="AD941" i="11" s="1"/>
  <c r="AE941" i="11" s="1"/>
  <c r="BA978" i="11"/>
  <c r="AB978" i="11" s="1"/>
  <c r="BA681" i="11"/>
  <c r="AB681" i="11" s="1"/>
  <c r="BA159" i="11"/>
  <c r="AB159" i="11" s="1"/>
  <c r="AD159" i="11" s="1" a="1"/>
  <c r="AD159" i="11" s="1"/>
  <c r="AE159" i="11" s="1"/>
  <c r="BA1641" i="11"/>
  <c r="AB1641" i="11" s="1"/>
  <c r="BA652" i="11"/>
  <c r="AB652" i="11" s="1"/>
  <c r="AD652" i="11" s="1" a="1"/>
  <c r="AD652" i="11" s="1"/>
  <c r="AE652" i="11" s="1"/>
  <c r="BA1913" i="11"/>
  <c r="AB1913" i="11" s="1"/>
  <c r="BA1196" i="11"/>
  <c r="AB1196" i="11" s="1"/>
  <c r="AF1196" i="11" s="1" a="1"/>
  <c r="AF1196" i="11" s="1"/>
  <c r="BA329" i="11"/>
  <c r="AB329" i="11" s="1"/>
  <c r="BA353" i="11"/>
  <c r="AB353" i="11" s="1"/>
  <c r="AD644" i="11" a="1"/>
  <c r="AD644" i="11" s="1"/>
  <c r="AE644" i="11" s="1"/>
  <c r="BA319" i="11"/>
  <c r="AB319" i="11" s="1"/>
  <c r="AF319" i="11" s="1" a="1"/>
  <c r="AF319" i="11" s="1"/>
  <c r="BA1366" i="11"/>
  <c r="AB1366" i="11" s="1"/>
  <c r="BA427" i="11"/>
  <c r="AB427" i="11" s="1"/>
  <c r="BA1242" i="11"/>
  <c r="AB1242" i="11" s="1"/>
  <c r="BA1552" i="11"/>
  <c r="AB1552" i="11" s="1"/>
  <c r="BA755" i="11"/>
  <c r="AB755" i="11" s="1"/>
  <c r="BA196" i="11"/>
  <c r="AB196" i="11" s="1"/>
  <c r="BA1457" i="11"/>
  <c r="AB1457" i="11" s="1"/>
  <c r="AD1457" i="11" s="1" a="1"/>
  <c r="AD1457" i="11" s="1"/>
  <c r="AE1457" i="11" s="1"/>
  <c r="BA1601" i="11"/>
  <c r="AB1601" i="11" s="1"/>
  <c r="AD1601" i="11" s="1" a="1"/>
  <c r="AD1601" i="11" s="1"/>
  <c r="AE1601" i="11" s="1"/>
  <c r="BA1264" i="11"/>
  <c r="AB1264" i="11" s="1"/>
  <c r="BA914" i="11"/>
  <c r="AB914" i="11" s="1"/>
  <c r="BA984" i="11"/>
  <c r="AB984" i="11" s="1"/>
  <c r="AD984" i="11" s="1" a="1"/>
  <c r="AD984" i="11" s="1"/>
  <c r="AE984" i="11" s="1"/>
  <c r="BA299" i="11"/>
  <c r="AB299" i="11" s="1"/>
  <c r="BA1443" i="11"/>
  <c r="AB1443" i="11" s="1"/>
  <c r="BA718" i="11"/>
  <c r="AB718" i="11" s="1"/>
  <c r="AD718" i="11" s="1" a="1"/>
  <c r="AD718" i="11" s="1"/>
  <c r="AE718" i="11" s="1"/>
  <c r="BA291" i="11"/>
  <c r="AB291" i="11" s="1"/>
  <c r="BA26" i="11"/>
  <c r="AB26" i="11" s="1"/>
  <c r="BA21" i="11"/>
  <c r="AB21" i="11" s="1"/>
  <c r="BA607" i="11"/>
  <c r="AB607" i="11" s="1"/>
  <c r="AA607" i="11" s="1"/>
  <c r="BA1323" i="11"/>
  <c r="AB1323" i="11" s="1"/>
  <c r="BA1145" i="11"/>
  <c r="AB1145" i="11" s="1"/>
  <c r="AF1145" i="11" s="1" a="1"/>
  <c r="AF1145" i="11" s="1"/>
  <c r="BA1106" i="11"/>
  <c r="AB1106" i="11" s="1"/>
  <c r="AA1106" i="11" s="1"/>
  <c r="BA1582" i="11"/>
  <c r="AB1582" i="11" s="1"/>
  <c r="AF1582" i="11" s="1" a="1"/>
  <c r="AF1582" i="11" s="1"/>
  <c r="BA686" i="11"/>
  <c r="AB686" i="11" s="1"/>
  <c r="AA686" i="11" s="1"/>
  <c r="BA1829" i="11"/>
  <c r="AB1829" i="11" s="1"/>
  <c r="BA1523" i="11"/>
  <c r="AB1523" i="11" s="1"/>
  <c r="BA289" i="11"/>
  <c r="AB289" i="11" s="1"/>
  <c r="AF1020" i="11" a="1"/>
  <c r="AF1020" i="11" s="1"/>
  <c r="AD1382" i="11" a="1"/>
  <c r="AD1382" i="11" s="1"/>
  <c r="AE1382" i="11" s="1"/>
  <c r="BA1632" i="11"/>
  <c r="AB1632" i="11" s="1"/>
  <c r="BA1278" i="11"/>
  <c r="AB1278" i="11" s="1"/>
  <c r="BA1280" i="11"/>
  <c r="AB1280" i="11" s="1"/>
  <c r="BA1281" i="11"/>
  <c r="AB1281" i="11" s="1"/>
  <c r="AD1281" i="11" s="1" a="1"/>
  <c r="AD1281" i="11" s="1"/>
  <c r="AE1281" i="11" s="1"/>
  <c r="BA493" i="11"/>
  <c r="AB493" i="11" s="1"/>
  <c r="AF493" i="11" s="1" a="1"/>
  <c r="AF493" i="11" s="1"/>
  <c r="BA1571" i="11"/>
  <c r="AB1571" i="11" s="1"/>
  <c r="BA908" i="11"/>
  <c r="AB908" i="11" s="1"/>
  <c r="AF908" i="11" s="1" a="1"/>
  <c r="AF908" i="11" s="1"/>
  <c r="BA975" i="11"/>
  <c r="AB975" i="11" s="1"/>
  <c r="AF975" i="11" s="1" a="1"/>
  <c r="AF975" i="11" s="1"/>
  <c r="BA1040" i="11"/>
  <c r="AB1040" i="11" s="1"/>
  <c r="BA777" i="11"/>
  <c r="AB777" i="11" s="1"/>
  <c r="BA1593" i="11"/>
  <c r="AB1593" i="11" s="1"/>
  <c r="AF1593" i="11" s="1" a="1"/>
  <c r="AF1593" i="11" s="1"/>
  <c r="BA1248" i="11"/>
  <c r="AB1248" i="11" s="1"/>
  <c r="BA1683" i="11"/>
  <c r="AB1683" i="11" s="1"/>
  <c r="AD1683" i="11" s="1" a="1"/>
  <c r="AD1683" i="11" s="1"/>
  <c r="AE1683" i="11" s="1"/>
  <c r="BA554" i="11"/>
  <c r="AB554" i="11" s="1"/>
  <c r="AD988" i="11" a="1"/>
  <c r="AD988" i="11" s="1"/>
  <c r="AE988" i="11" s="1"/>
  <c r="AF422" i="11" a="1"/>
  <c r="AF422" i="11" s="1"/>
  <c r="BA1564" i="11"/>
  <c r="AB1564" i="11" s="1"/>
  <c r="BA963" i="11"/>
  <c r="AB963" i="11" s="1"/>
  <c r="BA1795" i="11"/>
  <c r="AB1795" i="11" s="1"/>
  <c r="AD1795" i="11" s="1" a="1"/>
  <c r="AD1795" i="11" s="1"/>
  <c r="AE1795" i="11" s="1"/>
  <c r="BA1239" i="11"/>
  <c r="AB1239" i="11" s="1"/>
  <c r="BA1533" i="11"/>
  <c r="AB1533" i="11" s="1"/>
  <c r="BA655" i="11"/>
  <c r="AB655" i="11" s="1"/>
  <c r="BA1261" i="11"/>
  <c r="AB1261" i="11" s="1"/>
  <c r="BA551" i="11"/>
  <c r="AB551" i="11" s="1"/>
  <c r="BA419" i="11"/>
  <c r="AB419" i="11" s="1"/>
  <c r="BA1060" i="11"/>
  <c r="AB1060" i="11" s="1"/>
  <c r="BA107" i="11"/>
  <c r="AB107" i="11" s="1"/>
  <c r="BA1544" i="11"/>
  <c r="AB1544" i="11" s="1"/>
  <c r="AA1544" i="11" s="1"/>
  <c r="BA656" i="11"/>
  <c r="AB656" i="11" s="1"/>
  <c r="BA1557" i="11"/>
  <c r="AB1557" i="11" s="1"/>
  <c r="AF1938" i="11" a="1"/>
  <c r="AF1938" i="11" s="1"/>
  <c r="BA932" i="11"/>
  <c r="AB932" i="11" s="1"/>
  <c r="AF696" i="11" a="1"/>
  <c r="AF696" i="11" s="1"/>
  <c r="AF1652" i="11" a="1"/>
  <c r="AF1652" i="11" s="1"/>
  <c r="BA1275" i="11"/>
  <c r="AB1275" i="11" s="1"/>
  <c r="AA1275" i="11" s="1"/>
  <c r="BA1924" i="11"/>
  <c r="AB1924" i="11" s="1"/>
  <c r="AA1924" i="11" s="1"/>
  <c r="BA1638" i="11"/>
  <c r="AB1638" i="11" s="1"/>
  <c r="BA1824" i="11"/>
  <c r="AB1824" i="11" s="1"/>
  <c r="BA555" i="11"/>
  <c r="AB555" i="11" s="1"/>
  <c r="BA294" i="11"/>
  <c r="AB294" i="11" s="1"/>
  <c r="AA294" i="11" s="1"/>
  <c r="BA1134" i="11"/>
  <c r="AB1134" i="11" s="1"/>
  <c r="BA756" i="11"/>
  <c r="AB756" i="11" s="1"/>
  <c r="AD756" i="11" s="1" a="1"/>
  <c r="AD756" i="11" s="1"/>
  <c r="AE756" i="11" s="1"/>
  <c r="AF1377" i="11" a="1"/>
  <c r="AF1377" i="11" s="1"/>
  <c r="BA1883" i="11"/>
  <c r="AB1883" i="11" s="1"/>
  <c r="AD265" i="11" a="1"/>
  <c r="AD265" i="11" s="1"/>
  <c r="AE265" i="11" s="1"/>
  <c r="BA588" i="11"/>
  <c r="AB588" i="11" s="1"/>
  <c r="BA765" i="11"/>
  <c r="AB765" i="11" s="1"/>
  <c r="AD1032" i="11" a="1"/>
  <c r="AD1032" i="11" s="1"/>
  <c r="AE1032" i="11" s="1"/>
  <c r="AD1361" i="11" a="1"/>
  <c r="AD1361" i="11" s="1"/>
  <c r="AE1361" i="11" s="1"/>
  <c r="AF941" i="11" a="1"/>
  <c r="AF941" i="11" s="1"/>
  <c r="AF1295" i="11" a="1"/>
  <c r="AF1295" i="11" s="1"/>
  <c r="AF1277" i="11" a="1"/>
  <c r="AF1277" i="11" s="1"/>
  <c r="AD1074" i="11" a="1"/>
  <c r="AD1074" i="11" s="1"/>
  <c r="AE1074" i="11" s="1"/>
  <c r="AF935" i="11" a="1"/>
  <c r="AF935" i="11" s="1"/>
  <c r="AF159" i="11" a="1"/>
  <c r="AF159" i="11" s="1"/>
  <c r="AF1683" i="11" a="1"/>
  <c r="AF1683" i="11" s="1"/>
  <c r="AD37" i="11" a="1"/>
  <c r="AD37" i="11" s="1"/>
  <c r="AE37" i="11" s="1"/>
  <c r="BA1867" i="11"/>
  <c r="AB1867" i="11" s="1"/>
  <c r="BA1850" i="11"/>
  <c r="AB1850" i="11" s="1"/>
  <c r="BA444" i="11"/>
  <c r="AB444" i="11" s="1"/>
  <c r="AD444" i="11" s="1" a="1"/>
  <c r="AD444" i="11" s="1"/>
  <c r="AE444" i="11" s="1"/>
  <c r="BA36" i="11"/>
  <c r="AB36" i="11" s="1"/>
  <c r="AF1801" i="11" a="1"/>
  <c r="AF1801" i="11" s="1"/>
  <c r="AF583" i="11" a="1"/>
  <c r="AF583" i="11" s="1"/>
  <c r="AD536" i="11" a="1"/>
  <c r="AD536" i="11" s="1"/>
  <c r="AE536" i="11" s="1"/>
  <c r="BA1619" i="11"/>
  <c r="AB1619" i="11" s="1"/>
  <c r="AD1619" i="11" s="1" a="1"/>
  <c r="AD1619" i="11" s="1"/>
  <c r="AE1619" i="11" s="1"/>
  <c r="BA405" i="11"/>
  <c r="AB405" i="11" s="1"/>
  <c r="AD405" i="11" s="1" a="1"/>
  <c r="AD405" i="11" s="1"/>
  <c r="AE405" i="11" s="1"/>
  <c r="BA1671" i="11"/>
  <c r="AB1671" i="11" s="1"/>
  <c r="AF1671" i="11" s="1" a="1"/>
  <c r="AF1671" i="11" s="1"/>
  <c r="BA535" i="11"/>
  <c r="AB535" i="11" s="1"/>
  <c r="BA558" i="11"/>
  <c r="AB558" i="11" s="1"/>
  <c r="BA323" i="11"/>
  <c r="AB323" i="11" s="1"/>
  <c r="AF323" i="11" s="1" a="1"/>
  <c r="AF323" i="11" s="1"/>
  <c r="BA1018" i="11"/>
  <c r="AB1018" i="11" s="1"/>
  <c r="BA1086" i="11"/>
  <c r="AB1086" i="11" s="1"/>
  <c r="AF1086" i="11" s="1" a="1"/>
  <c r="AF1086" i="11" s="1"/>
  <c r="BA1764" i="11"/>
  <c r="AB1764" i="11" s="1"/>
  <c r="BA700" i="11"/>
  <c r="AB700" i="11" s="1"/>
  <c r="AD700" i="11" s="1" a="1"/>
  <c r="AD700" i="11" s="1"/>
  <c r="AE700" i="11" s="1"/>
  <c r="BA540" i="11"/>
  <c r="AB540" i="11" s="1"/>
  <c r="AA540" i="11" s="1"/>
  <c r="BA303" i="11"/>
  <c r="AB303" i="11" s="1"/>
  <c r="BA172" i="11"/>
  <c r="AB172" i="11" s="1"/>
  <c r="AF172" i="11" s="1" a="1"/>
  <c r="AF172" i="11" s="1"/>
  <c r="BA1181" i="11"/>
  <c r="AB1181" i="11" s="1"/>
  <c r="AD1181" i="11" s="1" a="1"/>
  <c r="AD1181" i="11" s="1"/>
  <c r="AE1181" i="11" s="1"/>
  <c r="BA2010" i="11"/>
  <c r="AB2010" i="11" s="1"/>
  <c r="AA2010" i="11" s="1"/>
  <c r="BA872" i="11"/>
  <c r="AB872" i="11" s="1"/>
  <c r="BA1625" i="11"/>
  <c r="AB1625" i="11" s="1"/>
  <c r="BA1127" i="11"/>
  <c r="AB1127" i="11" s="1"/>
  <c r="AD1127" i="11" s="1" a="1"/>
  <c r="AD1127" i="11" s="1"/>
  <c r="AE1127" i="11" s="1"/>
  <c r="BA364" i="11"/>
  <c r="AB364" i="11" s="1"/>
  <c r="BA161" i="11"/>
  <c r="AB161" i="11" s="1"/>
  <c r="AA161" i="11" s="1"/>
  <c r="BA1958" i="11"/>
  <c r="AB1958" i="11" s="1"/>
  <c r="BA415" i="11"/>
  <c r="AB415" i="11" s="1"/>
  <c r="AA415" i="11" s="1"/>
  <c r="BA968" i="11"/>
  <c r="AB968" i="11" s="1"/>
  <c r="BA1629" i="11"/>
  <c r="AB1629" i="11" s="1"/>
  <c r="BA1122" i="11"/>
  <c r="AB1122" i="11" s="1"/>
  <c r="AA1122" i="11" s="1"/>
  <c r="BA604" i="11"/>
  <c r="AB604" i="11" s="1"/>
  <c r="AD604" i="11" s="1" a="1"/>
  <c r="AD604" i="11" s="1"/>
  <c r="AE604" i="11" s="1"/>
  <c r="BA1431" i="11"/>
  <c r="AB1431" i="11" s="1"/>
  <c r="AD1431" i="11" s="1" a="1"/>
  <c r="AD1431" i="11" s="1"/>
  <c r="AE1431" i="11" s="1"/>
  <c r="BA1318" i="11"/>
  <c r="AB1318" i="11" s="1"/>
  <c r="BA379" i="11"/>
  <c r="AB379" i="11" s="1"/>
  <c r="BA690" i="11"/>
  <c r="AB690" i="11" s="1"/>
  <c r="AD690" i="11" s="1" a="1"/>
  <c r="AD690" i="11" s="1"/>
  <c r="AE690" i="11" s="1"/>
  <c r="BA1350" i="11"/>
  <c r="AB1350" i="11" s="1"/>
  <c r="BA592" i="11"/>
  <c r="AB592" i="11" s="1"/>
  <c r="AA592" i="11" s="1"/>
  <c r="BA1500" i="11"/>
  <c r="AB1500" i="11" s="1"/>
  <c r="BA272" i="11"/>
  <c r="AB272" i="11" s="1"/>
  <c r="AD272" i="11" s="1" a="1"/>
  <c r="AD272" i="11" s="1"/>
  <c r="AE272" i="11" s="1"/>
  <c r="BA1644" i="11"/>
  <c r="AB1644" i="11" s="1"/>
  <c r="AD1644" i="11" s="1" a="1"/>
  <c r="AD1644" i="11" s="1"/>
  <c r="AE1644" i="11" s="1"/>
  <c r="BA118" i="11"/>
  <c r="AB118" i="11" s="1"/>
  <c r="BA1799" i="11"/>
  <c r="AB1799" i="11" s="1"/>
  <c r="AF1799" i="11" s="1" a="1"/>
  <c r="AF1799" i="11" s="1"/>
  <c r="BA966" i="11"/>
  <c r="AB966" i="11" s="1"/>
  <c r="AA966" i="11" s="1"/>
  <c r="BA599" i="11"/>
  <c r="AB599" i="11" s="1"/>
  <c r="AA599" i="11" s="1"/>
  <c r="BA112" i="11"/>
  <c r="AB112" i="11" s="1"/>
  <c r="BA266" i="11"/>
  <c r="AB266" i="11" s="1"/>
  <c r="BA560" i="11"/>
  <c r="AB560" i="11" s="1"/>
  <c r="AF560" i="11" s="1" a="1"/>
  <c r="AF560" i="11" s="1"/>
  <c r="BA882" i="11"/>
  <c r="AB882" i="11" s="1"/>
  <c r="BA1626" i="11"/>
  <c r="AB1626" i="11" s="1"/>
  <c r="AA1626" i="11" s="1"/>
  <c r="BA1953" i="11"/>
  <c r="AB1953" i="11" s="1"/>
  <c r="AD1953" i="11" s="1" a="1"/>
  <c r="AD1953" i="11" s="1"/>
  <c r="AE1953" i="11" s="1"/>
  <c r="BA793" i="11"/>
  <c r="AB793" i="11" s="1"/>
  <c r="AA793" i="11" s="1"/>
  <c r="BA892" i="11"/>
  <c r="AB892" i="11" s="1"/>
  <c r="AA892" i="11" s="1"/>
  <c r="BA1796" i="11"/>
  <c r="AB1796" i="11" s="1"/>
  <c r="BA1036" i="11"/>
  <c r="AB1036" i="11" s="1"/>
  <c r="AA1036" i="11" s="1"/>
  <c r="BA1007" i="11"/>
  <c r="AB1007" i="11" s="1"/>
  <c r="AF1007" i="11" s="1" a="1"/>
  <c r="AF1007" i="11" s="1"/>
  <c r="BA579" i="11"/>
  <c r="AB579" i="11" s="1"/>
  <c r="AD579" i="11" s="1" a="1"/>
  <c r="AD579" i="11" s="1"/>
  <c r="AE579" i="11" s="1"/>
  <c r="BA1022" i="11"/>
  <c r="AB1022" i="11" s="1"/>
  <c r="BA1773" i="11"/>
  <c r="AB1773" i="11" s="1"/>
  <c r="BA334" i="11"/>
  <c r="AB334" i="11" s="1"/>
  <c r="AA334" i="11" s="1"/>
  <c r="BA160" i="11"/>
  <c r="AB160" i="11" s="1"/>
  <c r="AD160" i="11" s="1" a="1"/>
  <c r="AD160" i="11" s="1"/>
  <c r="AE160" i="11" s="1"/>
  <c r="BA1202" i="11"/>
  <c r="AB1202" i="11" s="1"/>
  <c r="AF1202" i="11" s="1" a="1"/>
  <c r="AF1202" i="11" s="1"/>
  <c r="BA1198" i="11"/>
  <c r="AB1198" i="11" s="1"/>
  <c r="BA149" i="11"/>
  <c r="AB149" i="11" s="1"/>
  <c r="AD149" i="11" s="1" a="1"/>
  <c r="AD149" i="11" s="1"/>
  <c r="AE149" i="11" s="1"/>
  <c r="BA1009" i="11"/>
  <c r="AB1009" i="11" s="1"/>
  <c r="AA1009" i="11" s="1"/>
  <c r="BA1326" i="11"/>
  <c r="AB1326" i="11" s="1"/>
  <c r="AF1326" i="11" s="1" a="1"/>
  <c r="AF1326" i="11" s="1"/>
  <c r="BA561" i="11"/>
  <c r="AB561" i="11" s="1"/>
  <c r="AA561" i="11" s="1"/>
  <c r="BA877" i="11"/>
  <c r="AB877" i="11" s="1"/>
  <c r="AF877" i="11" s="1" a="1"/>
  <c r="AF877" i="11" s="1"/>
  <c r="BA858" i="11"/>
  <c r="AB858" i="11" s="1"/>
  <c r="AD858" i="11" s="1" a="1"/>
  <c r="AD858" i="11" s="1"/>
  <c r="AE858" i="11" s="1"/>
  <c r="BA1276" i="11"/>
  <c r="AB1276" i="11" s="1"/>
  <c r="BA875" i="11"/>
  <c r="AB875" i="11" s="1"/>
  <c r="AD875" i="11" s="1" a="1"/>
  <c r="AD875" i="11" s="1"/>
  <c r="AE875" i="11" s="1"/>
  <c r="BA856" i="11"/>
  <c r="AB856" i="11" s="1"/>
  <c r="AA856" i="11" s="1"/>
  <c r="BA153" i="11"/>
  <c r="AB153" i="11" s="1"/>
  <c r="BA1081" i="11"/>
  <c r="AB1081" i="11" s="1"/>
  <c r="AD1081" i="11" s="1" a="1"/>
  <c r="AD1081" i="11" s="1"/>
  <c r="AE1081" i="11" s="1"/>
  <c r="BA414" i="11"/>
  <c r="AB414" i="11" s="1"/>
  <c r="BA454" i="11"/>
  <c r="AB454" i="11" s="1"/>
  <c r="AD454" i="11" s="1" a="1"/>
  <c r="AD454" i="11" s="1"/>
  <c r="AE454" i="11" s="1"/>
  <c r="BA632" i="11"/>
  <c r="AB632" i="11" s="1"/>
  <c r="AF632" i="11" s="1" a="1"/>
  <c r="AF632" i="11" s="1"/>
  <c r="BA833" i="11"/>
  <c r="AB833" i="11" s="1"/>
  <c r="BA749" i="11"/>
  <c r="AB749" i="11" s="1"/>
  <c r="BA1603" i="11"/>
  <c r="AB1603" i="11" s="1"/>
  <c r="BA1238" i="11"/>
  <c r="AB1238" i="11" s="1"/>
  <c r="AF1238" i="11" s="1" a="1"/>
  <c r="AF1238" i="11" s="1"/>
  <c r="BA792" i="11"/>
  <c r="AB792" i="11" s="1"/>
  <c r="BA1252" i="11"/>
  <c r="AB1252" i="11" s="1"/>
  <c r="BA1749" i="11"/>
  <c r="AB1749" i="11" s="1"/>
  <c r="AA1749" i="11" s="1"/>
  <c r="BA1156" i="11"/>
  <c r="AB1156" i="11" s="1"/>
  <c r="BA148" i="11"/>
  <c r="AB148" i="11" s="1"/>
  <c r="AF148" i="11" s="1" a="1"/>
  <c r="AF148" i="11" s="1"/>
  <c r="BA1380" i="11"/>
  <c r="AB1380" i="11" s="1"/>
  <c r="BA1072" i="11"/>
  <c r="AB1072" i="11" s="1"/>
  <c r="AA1072" i="11" s="1"/>
  <c r="BA1514" i="11"/>
  <c r="AB1514" i="11" s="1"/>
  <c r="AA1514" i="11" s="1"/>
  <c r="BA1554" i="11"/>
  <c r="AB1554" i="11" s="1"/>
  <c r="BA74" i="11"/>
  <c r="AB74" i="11" s="1"/>
  <c r="AF74" i="11" s="1" a="1"/>
  <c r="AF74" i="11" s="1"/>
  <c r="BA1784" i="11"/>
  <c r="AB1784" i="11" s="1"/>
  <c r="AD1784" i="11" s="1" a="1"/>
  <c r="AD1784" i="11" s="1"/>
  <c r="AE1784" i="11" s="1"/>
  <c r="BA669" i="11"/>
  <c r="AB669" i="11" s="1"/>
  <c r="AD669" i="11" s="1" a="1"/>
  <c r="AD669" i="11" s="1"/>
  <c r="AE669" i="11" s="1"/>
  <c r="BA1027" i="11"/>
  <c r="AB1027" i="11" s="1"/>
  <c r="BA605" i="11"/>
  <c r="AB605" i="11" s="1"/>
  <c r="BA381" i="11"/>
  <c r="AB381" i="11" s="1"/>
  <c r="AA381" i="11" s="1"/>
  <c r="BA1439" i="11"/>
  <c r="AB1439" i="11" s="1"/>
  <c r="BA1864" i="11"/>
  <c r="AB1864" i="11" s="1"/>
  <c r="AD1864" i="11" s="1" a="1"/>
  <c r="AD1864" i="11" s="1"/>
  <c r="AE1864" i="11" s="1"/>
  <c r="BA333" i="11"/>
  <c r="AB333" i="11" s="1"/>
  <c r="BA1743" i="11"/>
  <c r="AB1743" i="11" s="1"/>
  <c r="AA1743" i="11" s="1"/>
  <c r="BA167" i="11"/>
  <c r="AB167" i="11" s="1"/>
  <c r="AA167" i="11" s="1"/>
  <c r="BA1684" i="11"/>
  <c r="AB1684" i="11" s="1"/>
  <c r="BA1512" i="11"/>
  <c r="AB1512" i="11" s="1"/>
  <c r="AA1512" i="11" s="1"/>
  <c r="BA387" i="11"/>
  <c r="AB387" i="11" s="1"/>
  <c r="AF387" i="11" s="1" a="1"/>
  <c r="AF387" i="11" s="1"/>
  <c r="BA110" i="11"/>
  <c r="AB110" i="11" s="1"/>
  <c r="AF110" i="11" s="1" a="1"/>
  <c r="AF110" i="11" s="1"/>
  <c r="BA1129" i="11"/>
  <c r="AB1129" i="11" s="1"/>
  <c r="BA1484" i="11"/>
  <c r="AB1484" i="11" s="1"/>
  <c r="BA1535" i="11"/>
  <c r="AB1535" i="11" s="1"/>
  <c r="AF1535" i="11" s="1" a="1"/>
  <c r="AF1535" i="11" s="1"/>
  <c r="BA505" i="11"/>
  <c r="AB505" i="11" s="1"/>
  <c r="AD874" i="11" a="1"/>
  <c r="AD874" i="11" s="1"/>
  <c r="AE874" i="11" s="1"/>
  <c r="AF1951" i="11" a="1"/>
  <c r="AF1951" i="11" s="1"/>
  <c r="AD1714" i="11" a="1"/>
  <c r="AD1714" i="11" s="1"/>
  <c r="AE1714" i="11" s="1"/>
  <c r="BA218" i="11"/>
  <c r="AB218" i="11" s="1"/>
  <c r="AD218" i="11" s="1" a="1"/>
  <c r="AD218" i="11" s="1"/>
  <c r="AE218" i="11" s="1"/>
  <c r="BA1023" i="11"/>
  <c r="AB1023" i="11" s="1"/>
  <c r="BA300" i="11"/>
  <c r="AB300" i="11" s="1"/>
  <c r="AF300" i="11" s="1" a="1"/>
  <c r="AF300" i="11" s="1"/>
  <c r="BA1138" i="11"/>
  <c r="AB1138" i="11" s="1"/>
  <c r="AD1138" i="11" s="1" a="1"/>
  <c r="AD1138" i="11" s="1"/>
  <c r="AE1138" i="11" s="1"/>
  <c r="BA1711" i="11"/>
  <c r="AB1711" i="11" s="1"/>
  <c r="AF1711" i="11" s="1" a="1"/>
  <c r="AF1711" i="11" s="1"/>
  <c r="BA104" i="11"/>
  <c r="AB104" i="11" s="1"/>
  <c r="BA1444" i="11"/>
  <c r="AB1444" i="11" s="1"/>
  <c r="AD1444" i="11" s="1" a="1"/>
  <c r="AD1444" i="11" s="1"/>
  <c r="AE1444" i="11" s="1"/>
  <c r="BA121" i="11"/>
  <c r="AB121" i="11" s="1"/>
  <c r="AD121" i="11" s="1" a="1"/>
  <c r="AD121" i="11" s="1"/>
  <c r="AE121" i="11" s="1"/>
  <c r="BA811" i="11"/>
  <c r="AB811" i="11" s="1"/>
  <c r="AD811" i="11" s="1" a="1"/>
  <c r="AD811" i="11" s="1"/>
  <c r="AE811" i="11" s="1"/>
  <c r="BA1906" i="11"/>
  <c r="AB1906" i="11" s="1"/>
  <c r="AF1906" i="11" s="1" a="1"/>
  <c r="AF1906" i="11" s="1"/>
  <c r="BA911" i="11"/>
  <c r="AB911" i="11" s="1"/>
  <c r="BA67" i="11"/>
  <c r="AB67" i="11" s="1"/>
  <c r="AA67" i="11" s="1"/>
  <c r="BA1587" i="11"/>
  <c r="AB1587" i="11" s="1"/>
  <c r="AA1587" i="11" s="1"/>
  <c r="BA293" i="11"/>
  <c r="AB293" i="11" s="1"/>
  <c r="BA113" i="11"/>
  <c r="AB113" i="11" s="1"/>
  <c r="AD113" i="11" s="1" a="1"/>
  <c r="AD113" i="11" s="1"/>
  <c r="AE113" i="11" s="1"/>
  <c r="BA280" i="11"/>
  <c r="AB280" i="11" s="1"/>
  <c r="AD280" i="11" s="1" a="1"/>
  <c r="AD280" i="11" s="1"/>
  <c r="AE280" i="11" s="1"/>
  <c r="BA1908" i="11"/>
  <c r="AB1908" i="11" s="1"/>
  <c r="AD1908" i="11" s="1" a="1"/>
  <c r="AD1908" i="11" s="1"/>
  <c r="AE1908" i="11" s="1"/>
  <c r="BA761" i="11"/>
  <c r="AB761" i="11" s="1"/>
  <c r="BA1637" i="11"/>
  <c r="AB1637" i="11" s="1"/>
  <c r="BA436" i="11"/>
  <c r="AB436" i="11" s="1"/>
  <c r="AA436" i="11" s="1"/>
  <c r="BA871" i="11"/>
  <c r="AB871" i="11" s="1"/>
  <c r="AF871" i="11" s="1" a="1"/>
  <c r="AF871" i="11" s="1"/>
  <c r="BA1062" i="11"/>
  <c r="AB1062" i="11" s="1"/>
  <c r="AA1062" i="11" s="1"/>
  <c r="BA627" i="11"/>
  <c r="AB627" i="11" s="1"/>
  <c r="AF627" i="11" s="1" a="1"/>
  <c r="AF627" i="11" s="1"/>
  <c r="BA578" i="11"/>
  <c r="AB578" i="11" s="1"/>
  <c r="AA578" i="11" s="1"/>
  <c r="BA1195" i="11"/>
  <c r="AB1195" i="11" s="1"/>
  <c r="AA1195" i="11" s="1"/>
  <c r="BA1866" i="11"/>
  <c r="AB1866" i="11" s="1"/>
  <c r="BA1044" i="11"/>
  <c r="AB1044" i="11" s="1"/>
  <c r="AD1044" i="11" s="1" a="1"/>
  <c r="AD1044" i="11" s="1"/>
  <c r="AE1044" i="11" s="1"/>
  <c r="BA1808" i="11"/>
  <c r="AB1808" i="11" s="1"/>
  <c r="AF1808" i="11" s="1" a="1"/>
  <c r="AF1808" i="11" s="1"/>
  <c r="BA1791" i="11"/>
  <c r="AB1791" i="11" s="1"/>
  <c r="AF1791" i="11" s="1" a="1"/>
  <c r="AF1791" i="11" s="1"/>
  <c r="BA240" i="11"/>
  <c r="AB240" i="11" s="1"/>
  <c r="BA697" i="11"/>
  <c r="AB697" i="11" s="1"/>
  <c r="AD697" i="11" s="1" a="1"/>
  <c r="AD697" i="11" s="1"/>
  <c r="AE697" i="11" s="1"/>
  <c r="BA203" i="11"/>
  <c r="AB203" i="11" s="1"/>
  <c r="AA203" i="11" s="1"/>
  <c r="BA176" i="11"/>
  <c r="AB176" i="11" s="1"/>
  <c r="BA665" i="11"/>
  <c r="AB665" i="11" s="1"/>
  <c r="AD665" i="11" s="1" a="1"/>
  <c r="AD665" i="11" s="1"/>
  <c r="AE665" i="11" s="1"/>
  <c r="BA122" i="11"/>
  <c r="AB122" i="11" s="1"/>
  <c r="BA945" i="11"/>
  <c r="AB945" i="11" s="1"/>
  <c r="AA945" i="11" s="1"/>
  <c r="BA1490" i="11"/>
  <c r="AB1490" i="11" s="1"/>
  <c r="AD1490" i="11" s="1" a="1"/>
  <c r="AD1490" i="11" s="1"/>
  <c r="AE1490" i="11" s="1"/>
  <c r="BA1963" i="11"/>
  <c r="AB1963" i="11" s="1"/>
  <c r="BA1019" i="11"/>
  <c r="AB1019" i="11" s="1"/>
  <c r="AF1019" i="11" s="1" a="1"/>
  <c r="AF1019" i="11" s="1"/>
  <c r="BA912" i="11"/>
  <c r="AB912" i="11" s="1"/>
  <c r="AF912" i="11" s="1" a="1"/>
  <c r="AF912" i="11" s="1"/>
  <c r="BA1879" i="11"/>
  <c r="AB1879" i="11" s="1"/>
  <c r="AF1879" i="11" s="1" a="1"/>
  <c r="AF1879" i="11" s="1"/>
  <c r="BA675" i="11"/>
  <c r="AB675" i="11" s="1"/>
  <c r="BA1887" i="11"/>
  <c r="AB1887" i="11" s="1"/>
  <c r="BA1115" i="11"/>
  <c r="AB1115" i="11" s="1"/>
  <c r="AA1115" i="11" s="1"/>
  <c r="BA1031" i="11"/>
  <c r="AB1031" i="11" s="1"/>
  <c r="BA357" i="11"/>
  <c r="AB357" i="11" s="1"/>
  <c r="AD357" i="11" s="1" a="1"/>
  <c r="AD357" i="11" s="1"/>
  <c r="AE357" i="11" s="1"/>
  <c r="BA818" i="11"/>
  <c r="AB818" i="11" s="1"/>
  <c r="BA887" i="11"/>
  <c r="AB887" i="11" s="1"/>
  <c r="AD887" i="11" s="1" a="1"/>
  <c r="AD887" i="11" s="1"/>
  <c r="AE887" i="11" s="1"/>
  <c r="BA82" i="11"/>
  <c r="AB82" i="11" s="1"/>
  <c r="AD82" i="11" s="1" a="1"/>
  <c r="AD82" i="11" s="1"/>
  <c r="AE82" i="11" s="1"/>
  <c r="BA116" i="11"/>
  <c r="AB116" i="11" s="1"/>
  <c r="BA1108" i="11"/>
  <c r="AB1108" i="11" s="1"/>
  <c r="AF1108" i="11" s="1" a="1"/>
  <c r="AF1108" i="11" s="1"/>
  <c r="BA1449" i="11"/>
  <c r="AB1449" i="11" s="1"/>
  <c r="AA1449" i="11" s="1"/>
  <c r="BA905" i="11"/>
  <c r="AB905" i="11" s="1"/>
  <c r="AD905" i="11" s="1" a="1"/>
  <c r="AD905" i="11" s="1"/>
  <c r="AE905" i="11" s="1"/>
  <c r="BA494" i="11"/>
  <c r="AB494" i="11" s="1"/>
  <c r="BA1768" i="11"/>
  <c r="AB1768" i="11" s="1"/>
  <c r="BA302" i="11"/>
  <c r="AB302" i="11" s="1"/>
  <c r="AD302" i="11" s="1" a="1"/>
  <c r="AD302" i="11" s="1"/>
  <c r="AE302" i="11" s="1"/>
  <c r="BA985" i="11"/>
  <c r="AB985" i="11" s="1"/>
  <c r="BA1305" i="11"/>
  <c r="AB1305" i="11" s="1"/>
  <c r="AA1305" i="11" s="1"/>
  <c r="BA131" i="11"/>
  <c r="AB131" i="11" s="1"/>
  <c r="BA1203" i="11"/>
  <c r="AB1203" i="11" s="1"/>
  <c r="AA1203" i="11" s="1"/>
  <c r="BA76" i="11"/>
  <c r="AB76" i="11" s="1"/>
  <c r="AA76" i="11" s="1"/>
  <c r="BA1254" i="11"/>
  <c r="AB1254" i="11" s="1"/>
  <c r="BA2005" i="11"/>
  <c r="AB2005" i="11" s="1"/>
  <c r="AA2005" i="11" s="1"/>
  <c r="BA703" i="11"/>
  <c r="AB703" i="11" s="1"/>
  <c r="AF703" i="11" s="1" a="1"/>
  <c r="AF703" i="11" s="1"/>
  <c r="BA324" i="11"/>
  <c r="AB324" i="11" s="1"/>
  <c r="AA324" i="11" s="1"/>
  <c r="BA1833" i="11"/>
  <c r="AB1833" i="11" s="1"/>
  <c r="AD1833" i="11" s="1" a="1"/>
  <c r="AD1833" i="11" s="1"/>
  <c r="AE1833" i="11" s="1"/>
  <c r="BA1672" i="11"/>
  <c r="AB1672" i="11" s="1"/>
  <c r="BA915" i="11"/>
  <c r="AB915" i="11" s="1"/>
  <c r="AD915" i="11" s="1" a="1"/>
  <c r="AD915" i="11" s="1"/>
  <c r="AE915" i="11" s="1"/>
  <c r="BA85" i="11"/>
  <c r="AB85" i="11" s="1"/>
  <c r="BA458" i="11"/>
  <c r="AB458" i="11" s="1"/>
  <c r="AA458" i="11" s="1"/>
  <c r="BA1817" i="11"/>
  <c r="AB1817" i="11" s="1"/>
  <c r="AD1817" i="11" s="1" a="1"/>
  <c r="AD1817" i="11" s="1"/>
  <c r="AE1817" i="11" s="1"/>
  <c r="BA296" i="11"/>
  <c r="AB296" i="11" s="1"/>
  <c r="AF296" i="11" s="1" a="1"/>
  <c r="AF296" i="11" s="1"/>
  <c r="BA1636" i="11"/>
  <c r="AB1636" i="11" s="1"/>
  <c r="AD1636" i="11" s="1" a="1"/>
  <c r="AD1636" i="11" s="1"/>
  <c r="AE1636" i="11" s="1"/>
  <c r="BA1057" i="11"/>
  <c r="AB1057" i="11" s="1"/>
  <c r="BA1847" i="11"/>
  <c r="AB1847" i="11" s="1"/>
  <c r="AA1847" i="11" s="1"/>
  <c r="BA1596" i="11"/>
  <c r="AB1596" i="11" s="1"/>
  <c r="AF1596" i="11" s="1" a="1"/>
  <c r="AF1596" i="11" s="1"/>
  <c r="BA1460" i="11"/>
  <c r="AB1460" i="11" s="1"/>
  <c r="AD1460" i="11" s="1" a="1"/>
  <c r="AD1460" i="11" s="1"/>
  <c r="AE1460" i="11" s="1"/>
  <c r="BA573" i="11"/>
  <c r="AB573" i="11" s="1"/>
  <c r="BA169" i="11"/>
  <c r="AB169" i="11" s="1"/>
  <c r="BA635" i="11"/>
  <c r="AB635" i="11" s="1"/>
  <c r="AA635" i="11" s="1"/>
  <c r="BA580" i="11"/>
  <c r="AB580" i="11" s="1"/>
  <c r="BA1729" i="11"/>
  <c r="AB1729" i="11" s="1"/>
  <c r="AA1729" i="11" s="1"/>
  <c r="BA1052" i="11"/>
  <c r="AB1052" i="11" s="1"/>
  <c r="BA73" i="11"/>
  <c r="AB73" i="11" s="1"/>
  <c r="AD73" i="11" s="1" a="1"/>
  <c r="AD73" i="11" s="1"/>
  <c r="AE73" i="11" s="1"/>
  <c r="BA1394" i="11"/>
  <c r="AB1394" i="11" s="1"/>
  <c r="AA1394" i="11" s="1"/>
  <c r="BA1185" i="11"/>
  <c r="AB1185" i="11" s="1"/>
  <c r="AA1185" i="11" s="1"/>
  <c r="BA363" i="11"/>
  <c r="AB363" i="11" s="1"/>
  <c r="AD363" i="11" s="1" a="1"/>
  <c r="AD363" i="11" s="1"/>
  <c r="AE363" i="11" s="1"/>
  <c r="BA589" i="11"/>
  <c r="AB589" i="11" s="1"/>
  <c r="AA589" i="11" s="1"/>
  <c r="BA760" i="11"/>
  <c r="AB760" i="11" s="1"/>
  <c r="AA760" i="11" s="1"/>
  <c r="BA1356" i="11"/>
  <c r="AB1356" i="11" s="1"/>
  <c r="BA1189" i="11"/>
  <c r="AB1189" i="11" s="1"/>
  <c r="BA667" i="11"/>
  <c r="AB667" i="11" s="1"/>
  <c r="AA667" i="11" s="1"/>
  <c r="BA197" i="11"/>
  <c r="AB197" i="11" s="1"/>
  <c r="BA1349" i="11"/>
  <c r="AB1349" i="11" s="1"/>
  <c r="AD1349" i="11" s="1" a="1"/>
  <c r="AD1349" i="11" s="1"/>
  <c r="AE1349" i="11" s="1"/>
  <c r="BA775" i="11"/>
  <c r="AB775" i="11" s="1"/>
  <c r="BA1224" i="11"/>
  <c r="AB1224" i="11" s="1"/>
  <c r="AD1224" i="11" s="1" a="1"/>
  <c r="AD1224" i="11" s="1"/>
  <c r="AE1224" i="11" s="1"/>
  <c r="BA1569" i="11"/>
  <c r="AB1569" i="11" s="1"/>
  <c r="AA1569" i="11" s="1"/>
  <c r="BA285" i="11"/>
  <c r="AB285" i="11" s="1"/>
  <c r="BA1893" i="11"/>
  <c r="AB1893" i="11" s="1"/>
  <c r="AA1893" i="11" s="1"/>
  <c r="BA1995" i="11"/>
  <c r="AB1995" i="11" s="1"/>
  <c r="AF1995" i="11" s="1" a="1"/>
  <c r="AF1995" i="11" s="1"/>
  <c r="BA715" i="11"/>
  <c r="AB715" i="11" s="1"/>
  <c r="AA715" i="11" s="1"/>
  <c r="BA1911" i="11"/>
  <c r="AB1911" i="11" s="1"/>
  <c r="BA253" i="11"/>
  <c r="AB253" i="11" s="1"/>
  <c r="BA183" i="11"/>
  <c r="AB183" i="11" s="1"/>
  <c r="AF183" i="11" s="1" a="1"/>
  <c r="AF183" i="11" s="1"/>
  <c r="BA1941" i="11"/>
  <c r="AB1941" i="11" s="1"/>
  <c r="BA1733" i="11"/>
  <c r="AB1733" i="11" s="1"/>
  <c r="AF1733" i="11" s="1" a="1"/>
  <c r="AF1733" i="11" s="1"/>
  <c r="BA1266" i="11"/>
  <c r="AB1266" i="11" s="1"/>
  <c r="BA1061" i="11"/>
  <c r="AB1061" i="11" s="1"/>
  <c r="AA1061" i="11" s="1"/>
  <c r="BA1933" i="11"/>
  <c r="AB1933" i="11" s="1"/>
  <c r="AA1933" i="11" s="1"/>
  <c r="BA884" i="11"/>
  <c r="AB884" i="11" s="1"/>
  <c r="BA1662" i="11"/>
  <c r="AB1662" i="11" s="1"/>
  <c r="AA1662" i="11" s="1"/>
  <c r="BA1996" i="11"/>
  <c r="AB1996" i="11" s="1"/>
  <c r="AD1996" i="11" s="1" a="1"/>
  <c r="AD1996" i="11" s="1"/>
  <c r="AE1996" i="11" s="1"/>
  <c r="BA1834" i="11"/>
  <c r="AB1834" i="11" s="1"/>
  <c r="AA1834" i="11" s="1"/>
  <c r="BA1033" i="11"/>
  <c r="AB1033" i="11" s="1"/>
  <c r="BA1718" i="11"/>
  <c r="AB1718" i="11" s="1"/>
  <c r="BA834" i="11"/>
  <c r="AB834" i="11" s="1"/>
  <c r="AA834" i="11" s="1"/>
  <c r="BA1171" i="11"/>
  <c r="AB1171" i="11" s="1"/>
  <c r="BA936" i="11"/>
  <c r="AB936" i="11" s="1"/>
  <c r="AD936" i="11" s="1" a="1"/>
  <c r="AD936" i="11" s="1"/>
  <c r="AE936" i="11" s="1"/>
  <c r="BA1312" i="11"/>
  <c r="AB1312" i="11" s="1"/>
  <c r="BA2009" i="11"/>
  <c r="AB2009" i="11" s="1"/>
  <c r="AA2009" i="11" s="1"/>
  <c r="BA465" i="11"/>
  <c r="AB465" i="11" s="1"/>
  <c r="AD465" i="11" s="1" a="1"/>
  <c r="AD465" i="11" s="1"/>
  <c r="AE465" i="11" s="1"/>
  <c r="BA1845" i="11"/>
  <c r="AB1845" i="11" s="1"/>
  <c r="BA1528" i="11"/>
  <c r="AB1528" i="11" s="1"/>
  <c r="AD1528" i="11" s="1" a="1"/>
  <c r="AD1528" i="11" s="1"/>
  <c r="AE1528" i="11" s="1"/>
  <c r="BA1212" i="11"/>
  <c r="AB1212" i="11" s="1"/>
  <c r="AA1212" i="11" s="1"/>
  <c r="BA1319" i="11"/>
  <c r="AB1319" i="11" s="1"/>
  <c r="AA1319" i="11" s="1"/>
  <c r="BA933" i="11"/>
  <c r="AB933" i="11" s="1"/>
  <c r="BA1916" i="11"/>
  <c r="AB1916" i="11" s="1"/>
  <c r="AF1916" i="11" s="1" a="1"/>
  <c r="AF1916" i="11" s="1"/>
  <c r="BA757" i="11"/>
  <c r="AB757" i="11" s="1"/>
  <c r="AA757" i="11" s="1"/>
  <c r="BA626" i="11"/>
  <c r="AB626" i="11" s="1"/>
  <c r="AA626" i="11" s="1"/>
  <c r="BA1766" i="11"/>
  <c r="AB1766" i="11" s="1"/>
  <c r="AF1766" i="11" s="1" a="1"/>
  <c r="AF1766" i="11" s="1"/>
  <c r="BA1096" i="11"/>
  <c r="AB1096" i="11" s="1"/>
  <c r="BA569" i="11"/>
  <c r="AB569" i="11" s="1"/>
  <c r="AF569" i="11" s="1" a="1"/>
  <c r="AF569" i="11" s="1"/>
  <c r="BA239" i="11"/>
  <c r="AB239" i="11" s="1"/>
  <c r="AD239" i="11" s="1" a="1"/>
  <c r="AD239" i="11" s="1"/>
  <c r="AE239" i="11" s="1"/>
  <c r="BA32" i="11"/>
  <c r="AB32" i="11" s="1"/>
  <c r="BA367" i="11"/>
  <c r="AB367" i="11" s="1"/>
  <c r="BA1947" i="11"/>
  <c r="AB1947" i="11" s="1"/>
  <c r="AA1947" i="11" s="1"/>
  <c r="BA195" i="11"/>
  <c r="AB195" i="11" s="1"/>
  <c r="AA195" i="11" s="1"/>
  <c r="BA609" i="11"/>
  <c r="AB609" i="11" s="1"/>
  <c r="BA233" i="11"/>
  <c r="AB233" i="11" s="1"/>
  <c r="AF233" i="11" s="1" a="1"/>
  <c r="AF233" i="11" s="1"/>
  <c r="BA1325" i="11"/>
  <c r="AB1325" i="11" s="1"/>
  <c r="AD1325" i="11" s="1" a="1"/>
  <c r="AD1325" i="11" s="1"/>
  <c r="AE1325" i="11" s="1"/>
  <c r="BA103" i="11"/>
  <c r="AB103" i="11" s="1"/>
  <c r="BA1570" i="11"/>
  <c r="AB1570" i="11" s="1"/>
  <c r="AF1570" i="11" s="1" a="1"/>
  <c r="AF1570" i="11" s="1"/>
  <c r="BA1602" i="11"/>
  <c r="AB1602" i="11" s="1"/>
  <c r="BA418" i="11"/>
  <c r="AB418" i="11" s="1"/>
  <c r="AA418" i="11" s="1"/>
  <c r="BA1370" i="11"/>
  <c r="AB1370" i="11" s="1"/>
  <c r="AD1370" i="11" s="1" a="1"/>
  <c r="AD1370" i="11" s="1"/>
  <c r="AE1370" i="11" s="1"/>
  <c r="BA1775" i="11"/>
  <c r="AB1775" i="11" s="1"/>
  <c r="BA1585" i="11"/>
  <c r="AB1585" i="11" s="1"/>
  <c r="AA1585" i="11" s="1"/>
  <c r="BA386" i="11"/>
  <c r="AB386" i="11" s="1"/>
  <c r="AD386" i="11" s="1" a="1"/>
  <c r="AD386" i="11" s="1"/>
  <c r="AE386" i="11" s="1"/>
  <c r="BA1347" i="11"/>
  <c r="AB1347" i="11" s="1"/>
  <c r="AA1347" i="11" s="1"/>
  <c r="BA1159" i="11"/>
  <c r="AB1159" i="11" s="1"/>
  <c r="BA60" i="11"/>
  <c r="AB60" i="11" s="1"/>
  <c r="AA60" i="11" s="1"/>
  <c r="BA470" i="11"/>
  <c r="AB470" i="11" s="1"/>
  <c r="AD470" i="11" s="1" a="1"/>
  <c r="AD470" i="11" s="1"/>
  <c r="AE470" i="11" s="1"/>
  <c r="BA2015" i="11"/>
  <c r="AB2015" i="11" s="1"/>
  <c r="AD2015" i="11" s="1" a="1"/>
  <c r="AD2015" i="11" s="1"/>
  <c r="AE2015" i="11" s="1"/>
  <c r="BA1903" i="11"/>
  <c r="AB1903" i="11" s="1"/>
  <c r="AD1903" i="11" s="1" a="1"/>
  <c r="AD1903" i="11" s="1"/>
  <c r="AE1903" i="11" s="1"/>
  <c r="BA28" i="11"/>
  <c r="AB28" i="11" s="1"/>
  <c r="BA893" i="11"/>
  <c r="AB893" i="11" s="1"/>
  <c r="AD893" i="11" s="1" a="1"/>
  <c r="AD893" i="11" s="1"/>
  <c r="AE893" i="11" s="1"/>
  <c r="BA689" i="11"/>
  <c r="AB689" i="11" s="1"/>
  <c r="AD689" i="11" s="1" a="1"/>
  <c r="AD689" i="11" s="1"/>
  <c r="AE689" i="11" s="1"/>
  <c r="BA1574" i="11"/>
  <c r="AB1574" i="11" s="1"/>
  <c r="BA245" i="11"/>
  <c r="AB245" i="11" s="1"/>
  <c r="AF245" i="11" s="1" a="1"/>
  <c r="AF245" i="11" s="1"/>
  <c r="BA1063" i="11"/>
  <c r="AB1063" i="11" s="1"/>
  <c r="AD1063" i="11" s="1" a="1"/>
  <c r="AD1063" i="11" s="1"/>
  <c r="AE1063" i="11" s="1"/>
  <c r="BA1241" i="11"/>
  <c r="AB1241" i="11" s="1"/>
  <c r="AA1241" i="11" s="1"/>
  <c r="BA380" i="11"/>
  <c r="AB380" i="11" s="1"/>
  <c r="BA1818" i="11"/>
  <c r="AB1818" i="11" s="1"/>
  <c r="BA699" i="11"/>
  <c r="AB699" i="11" s="1"/>
  <c r="AD699" i="11" s="1" a="1"/>
  <c r="AD699" i="11" s="1"/>
  <c r="AE699" i="11" s="1"/>
  <c r="BA34" i="11"/>
  <c r="AB34" i="11" s="1"/>
  <c r="AF34" i="11" s="1" a="1"/>
  <c r="AF34" i="11" s="1"/>
  <c r="BA1223" i="11"/>
  <c r="AB1223" i="11" s="1"/>
  <c r="AF1223" i="11" s="1" a="1"/>
  <c r="AF1223" i="11" s="1"/>
  <c r="BA284" i="11"/>
  <c r="AB284" i="11" s="1"/>
  <c r="BA191" i="11"/>
  <c r="AB191" i="11" s="1"/>
  <c r="AA191" i="11" s="1"/>
  <c r="BA179" i="11"/>
  <c r="AB179" i="11" s="1"/>
  <c r="AD179" i="11" s="1" a="1"/>
  <c r="AD179" i="11" s="1"/>
  <c r="AE179" i="11" s="1"/>
  <c r="BA854" i="11"/>
  <c r="AB854" i="11" s="1"/>
  <c r="BA673" i="11"/>
  <c r="AB673" i="11" s="1"/>
  <c r="AF673" i="11" s="1" a="1"/>
  <c r="AF673" i="11" s="1"/>
  <c r="BA1843" i="11"/>
  <c r="AB1843" i="11" s="1"/>
  <c r="AD1843" i="11" s="1" a="1"/>
  <c r="AD1843" i="11" s="1"/>
  <c r="AE1843" i="11" s="1"/>
  <c r="BA439" i="11"/>
  <c r="AB439" i="11" s="1"/>
  <c r="AA439" i="11" s="1"/>
  <c r="BA1341" i="11"/>
  <c r="AB1341" i="11" s="1"/>
  <c r="BA1507" i="11"/>
  <c r="AB1507" i="11" s="1"/>
  <c r="BA1272" i="11"/>
  <c r="AB1272" i="11" s="1"/>
  <c r="AD1272" i="11" s="1" a="1"/>
  <c r="AD1272" i="11" s="1"/>
  <c r="AE1272" i="11" s="1"/>
  <c r="BA1871" i="11"/>
  <c r="AB1871" i="11" s="1"/>
  <c r="BA1175" i="11"/>
  <c r="AB1175" i="11" s="1"/>
  <c r="AD1175" i="11" s="1" a="1"/>
  <c r="AD1175" i="11" s="1"/>
  <c r="AE1175" i="11" s="1"/>
  <c r="BA894" i="11"/>
  <c r="AB894" i="11" s="1"/>
  <c r="AF894" i="11" s="1" a="1"/>
  <c r="AF894" i="11" s="1"/>
  <c r="BA1161" i="11"/>
  <c r="AB1161" i="11" s="1"/>
  <c r="AF1161" i="11" s="1" a="1"/>
  <c r="AF1161" i="11" s="1"/>
  <c r="BA1352" i="11"/>
  <c r="AB1352" i="11" s="1"/>
  <c r="AF1352" i="11" s="1" a="1"/>
  <c r="AF1352" i="11" s="1"/>
  <c r="BA694" i="11"/>
  <c r="AB694" i="11" s="1"/>
  <c r="BA1618" i="11"/>
  <c r="AB1618" i="11" s="1"/>
  <c r="AA1618" i="11" s="1"/>
  <c r="BA1676" i="11"/>
  <c r="AB1676" i="11" s="1"/>
  <c r="AA1676" i="11" s="1"/>
  <c r="BA865" i="11"/>
  <c r="AB865" i="11" s="1"/>
  <c r="AF865" i="11" s="1" a="1"/>
  <c r="AF865" i="11" s="1"/>
  <c r="BA529" i="11"/>
  <c r="AB529" i="11" s="1"/>
  <c r="BA1485" i="11"/>
  <c r="AB1485" i="11" s="1"/>
  <c r="BA263" i="11"/>
  <c r="AB263" i="11" s="1"/>
  <c r="AD263" i="11" s="1" a="1"/>
  <c r="AD263" i="11" s="1"/>
  <c r="AE263" i="11" s="1"/>
  <c r="BA787" i="11"/>
  <c r="AB787" i="11" s="1"/>
  <c r="BA1653" i="11"/>
  <c r="AB1653" i="11" s="1"/>
  <c r="AF1653" i="11" s="1" a="1"/>
  <c r="AF1653" i="11" s="1"/>
  <c r="BA1324" i="11"/>
  <c r="AB1324" i="11" s="1"/>
  <c r="BA869" i="11"/>
  <c r="AB869" i="11" s="1"/>
  <c r="AA869" i="11" s="1"/>
  <c r="BA928" i="11"/>
  <c r="AB928" i="11" s="1"/>
  <c r="AD928" i="11" s="1" a="1"/>
  <c r="AD928" i="11" s="1"/>
  <c r="AE928" i="11" s="1"/>
  <c r="BA633" i="11"/>
  <c r="AB633" i="11" s="1"/>
  <c r="BA495" i="11"/>
  <c r="AB495" i="11" s="1"/>
  <c r="AD495" i="11" s="1" a="1"/>
  <c r="AD495" i="11" s="1"/>
  <c r="AE495" i="11" s="1"/>
  <c r="BA640" i="11"/>
  <c r="AB640" i="11" s="1"/>
  <c r="AA640" i="11" s="1"/>
  <c r="BA1907" i="11"/>
  <c r="AB1907" i="11" s="1"/>
  <c r="AD1907" i="11" s="1" a="1"/>
  <c r="AD1907" i="11" s="1"/>
  <c r="AE1907" i="11" s="1"/>
  <c r="BA1579" i="11"/>
  <c r="AB1579" i="11" s="1"/>
  <c r="BA1118" i="11"/>
  <c r="AB1118" i="11" s="1"/>
  <c r="AF1118" i="11" s="1" a="1"/>
  <c r="AF1118" i="11" s="1"/>
  <c r="BA735" i="11"/>
  <c r="AB735" i="11" s="1"/>
  <c r="AA735" i="11" s="1"/>
  <c r="BA1206" i="11"/>
  <c r="AB1206" i="11" s="1"/>
  <c r="BA947" i="11"/>
  <c r="AB947" i="11" s="1"/>
  <c r="AF947" i="11" s="1" a="1"/>
  <c r="AF947" i="11" s="1"/>
  <c r="BA449" i="11"/>
  <c r="AB449" i="11" s="1"/>
  <c r="AD449" i="11" s="1" a="1"/>
  <c r="AD449" i="11" s="1"/>
  <c r="AE449" i="11" s="1"/>
  <c r="BA232" i="11"/>
  <c r="AB232" i="11" s="1"/>
  <c r="AF232" i="11" s="1" a="1"/>
  <c r="AF232" i="11" s="1"/>
  <c r="BA1882" i="11"/>
  <c r="AB1882" i="11" s="1"/>
  <c r="AA1882" i="11" s="1"/>
  <c r="BA1173" i="11"/>
  <c r="AB1173" i="11" s="1"/>
  <c r="BA1956" i="11"/>
  <c r="AB1956" i="11" s="1"/>
  <c r="AA1956" i="11" s="1"/>
  <c r="BA185" i="11"/>
  <c r="AB185" i="11" s="1"/>
  <c r="AD185" i="11" s="1" a="1"/>
  <c r="AD185" i="11" s="1"/>
  <c r="AE185" i="11" s="1"/>
  <c r="BA1163" i="11"/>
  <c r="AB1163" i="11" s="1"/>
  <c r="AD1163" i="11" s="1" a="1"/>
  <c r="AD1163" i="11" s="1"/>
  <c r="AE1163" i="11" s="1"/>
  <c r="BA1461" i="11"/>
  <c r="AB1461" i="11" s="1"/>
  <c r="BA563" i="11"/>
  <c r="AB563" i="11" s="1"/>
  <c r="AF563" i="11" s="1" a="1"/>
  <c r="AF563" i="11" s="1"/>
  <c r="BA1967" i="11"/>
  <c r="AB1967" i="11" s="1"/>
  <c r="AF1967" i="11" s="1" a="1"/>
  <c r="AF1967" i="11" s="1"/>
  <c r="BA1977" i="11"/>
  <c r="AB1977" i="11" s="1"/>
  <c r="AD1977" i="11" s="1" a="1"/>
  <c r="AD1977" i="11" s="1"/>
  <c r="AE1977" i="11" s="1"/>
  <c r="BA1713" i="11"/>
  <c r="AB1713" i="11" s="1"/>
  <c r="AD1713" i="11" s="1" a="1"/>
  <c r="AD1713" i="11" s="1"/>
  <c r="AE1713" i="11" s="1"/>
  <c r="BA1251" i="11"/>
  <c r="AB1251" i="11" s="1"/>
  <c r="AF1251" i="11" s="1" a="1"/>
  <c r="AF1251" i="11" s="1"/>
  <c r="BA1427" i="11"/>
  <c r="AB1427" i="11" s="1"/>
  <c r="AF1427" i="11" s="1" a="1"/>
  <c r="AF1427" i="11" s="1"/>
  <c r="BA434" i="11"/>
  <c r="AB434" i="11" s="1"/>
  <c r="AD434" i="11" s="1" a="1"/>
  <c r="AD434" i="11" s="1"/>
  <c r="AE434" i="11" s="1"/>
  <c r="BA751" i="11"/>
  <c r="AB751" i="11" s="1"/>
  <c r="BA292" i="11"/>
  <c r="AB292" i="11" s="1"/>
  <c r="AA292" i="11" s="1"/>
  <c r="BA766" i="11"/>
  <c r="AB766" i="11" s="1"/>
  <c r="AA766" i="11" s="1"/>
  <c r="BA1946" i="11"/>
  <c r="AB1946" i="11" s="1"/>
  <c r="AD1946" i="11" s="1" a="1"/>
  <c r="AD1946" i="11" s="1"/>
  <c r="AE1946" i="11" s="1"/>
  <c r="BA587" i="11"/>
  <c r="AB587" i="11" s="1"/>
  <c r="BA254" i="11"/>
  <c r="AB254" i="11" s="1"/>
  <c r="AF254" i="11" s="1" a="1"/>
  <c r="AF254" i="11" s="1"/>
  <c r="BA906" i="11"/>
  <c r="AB906" i="11" s="1"/>
  <c r="AA906" i="11" s="1"/>
  <c r="BA1897" i="11"/>
  <c r="AB1897" i="11" s="1"/>
  <c r="BA1793" i="11"/>
  <c r="AB1793" i="11" s="1"/>
  <c r="AF1793" i="11" s="1" a="1"/>
  <c r="AF1793" i="11" s="1"/>
  <c r="BA1592" i="11"/>
  <c r="AB1592" i="11" s="1"/>
  <c r="AD1592" i="11" s="1" a="1"/>
  <c r="AD1592" i="11" s="1"/>
  <c r="AE1592" i="11" s="1"/>
  <c r="BA1562" i="11"/>
  <c r="AB1562" i="11" s="1"/>
  <c r="AA1562" i="11" s="1"/>
  <c r="BA1479" i="11"/>
  <c r="AB1479" i="11" s="1"/>
  <c r="AF1479" i="11" s="1" a="1"/>
  <c r="AF1479" i="11" s="1"/>
  <c r="BA241" i="11"/>
  <c r="AB241" i="11" s="1"/>
  <c r="BA1759" i="11"/>
  <c r="AB1759" i="11" s="1"/>
  <c r="AF1759" i="11" s="1" a="1"/>
  <c r="AF1759" i="11" s="1"/>
  <c r="BA47" i="11"/>
  <c r="AB47" i="11" s="1"/>
  <c r="AF47" i="11" s="1" a="1"/>
  <c r="AF47" i="11" s="1"/>
  <c r="BA1884" i="11"/>
  <c r="AB1884" i="11" s="1"/>
  <c r="AA1884" i="11" s="1"/>
  <c r="BA1794" i="11"/>
  <c r="AB1794" i="11" s="1"/>
  <c r="BA224" i="11"/>
  <c r="AB224" i="11" s="1"/>
  <c r="AF224" i="11" s="1" a="1"/>
  <c r="AF224" i="11" s="1"/>
  <c r="BA433" i="11"/>
  <c r="AB433" i="11" s="1"/>
  <c r="AA433" i="11" s="1"/>
  <c r="BA1586" i="11"/>
  <c r="AB1586" i="11" s="1"/>
  <c r="AF1586" i="11" s="1" a="1"/>
  <c r="AF1586" i="11" s="1"/>
  <c r="BA725" i="11"/>
  <c r="AB725" i="11" s="1"/>
  <c r="AF725" i="11" s="1" a="1"/>
  <c r="AF725" i="11" s="1"/>
  <c r="BA965" i="11"/>
  <c r="AB965" i="11" s="1"/>
  <c r="AD965" i="11" s="1" a="1"/>
  <c r="AD965" i="11" s="1"/>
  <c r="AE965" i="11" s="1"/>
  <c r="BA1114" i="11"/>
  <c r="AB1114" i="11" s="1"/>
  <c r="AF1114" i="11" s="1" a="1"/>
  <c r="AF1114" i="11" s="1"/>
  <c r="BA1125" i="11"/>
  <c r="AB1125" i="11" s="1"/>
  <c r="AF1125" i="11" s="1" a="1"/>
  <c r="AF1125" i="11" s="1"/>
  <c r="BA249" i="11"/>
  <c r="AB249" i="11" s="1"/>
  <c r="BA948" i="11"/>
  <c r="AB948" i="11" s="1"/>
  <c r="AD948" i="11" s="1" a="1"/>
  <c r="AD948" i="11" s="1"/>
  <c r="AE948" i="11" s="1"/>
  <c r="BA1396" i="11"/>
  <c r="AB1396" i="11" s="1"/>
  <c r="AF1396" i="11" s="1" a="1"/>
  <c r="AF1396" i="11" s="1"/>
  <c r="BA545" i="11"/>
  <c r="AB545" i="11" s="1"/>
  <c r="AD545" i="11" s="1" a="1"/>
  <c r="AD545" i="11" s="1"/>
  <c r="AE545" i="11" s="1"/>
  <c r="BA1010" i="11"/>
  <c r="AB1010" i="11" s="1"/>
  <c r="BA1406" i="11"/>
  <c r="AB1406" i="11" s="1"/>
  <c r="AF1406" i="11" s="1" a="1"/>
  <c r="AF1406" i="11" s="1"/>
  <c r="BA628" i="11"/>
  <c r="AB628" i="11" s="1"/>
  <c r="AA628" i="11" s="1"/>
  <c r="BA1285" i="11"/>
  <c r="AB1285" i="11" s="1"/>
  <c r="AD1285" i="11" s="1" a="1"/>
  <c r="AD1285" i="11" s="1"/>
  <c r="AE1285" i="11" s="1"/>
  <c r="BA501" i="11"/>
  <c r="AB501" i="11" s="1"/>
  <c r="AD501" i="11" s="1" a="1"/>
  <c r="AD501" i="11" s="1"/>
  <c r="AE501" i="11" s="1"/>
  <c r="BA1704" i="11"/>
  <c r="AB1704" i="11" s="1"/>
  <c r="AD1704" i="11" s="1" a="1"/>
  <c r="AD1704" i="11" s="1"/>
  <c r="AE1704" i="11" s="1"/>
  <c r="BA1616" i="11"/>
  <c r="AB1616" i="11" s="1"/>
  <c r="AA1616" i="11" s="1"/>
  <c r="BA1002" i="11"/>
  <c r="AB1002" i="11" s="1"/>
  <c r="AF1002" i="11" s="1" a="1"/>
  <c r="AF1002" i="11" s="1"/>
  <c r="BA1836" i="11"/>
  <c r="AB1836" i="11" s="1"/>
  <c r="BA952" i="11"/>
  <c r="AB952" i="11" s="1"/>
  <c r="AF952" i="11" s="1" a="1"/>
  <c r="AF952" i="11" s="1"/>
  <c r="BA404" i="11"/>
  <c r="AB404" i="11" s="1"/>
  <c r="AD404" i="11" s="1" a="1"/>
  <c r="AD404" i="11" s="1"/>
  <c r="AE404" i="11" s="1"/>
  <c r="BA987" i="11"/>
  <c r="AB987" i="11" s="1"/>
  <c r="AA987" i="11" s="1"/>
  <c r="BA1679" i="11"/>
  <c r="AB1679" i="11" s="1"/>
  <c r="BA822" i="11"/>
  <c r="AB822" i="11" s="1"/>
  <c r="AD822" i="11" s="1" a="1"/>
  <c r="AD822" i="11" s="1"/>
  <c r="AE822" i="11" s="1"/>
  <c r="BA1320" i="11"/>
  <c r="AB1320" i="11" s="1"/>
  <c r="AD1320" i="11" s="1" a="1"/>
  <c r="AD1320" i="11" s="1"/>
  <c r="AE1320" i="11" s="1"/>
  <c r="BA1522" i="11"/>
  <c r="AB1522" i="11" s="1"/>
  <c r="BA993" i="11"/>
  <c r="AB993" i="11" s="1"/>
  <c r="AD993" i="11" s="1" a="1"/>
  <c r="AD993" i="11" s="1"/>
  <c r="AE993" i="11" s="1"/>
  <c r="BA446" i="11"/>
  <c r="AB446" i="11" s="1"/>
  <c r="AD446" i="11" s="1" a="1"/>
  <c r="AD446" i="11" s="1"/>
  <c r="AE446" i="11" s="1"/>
  <c r="BA66" i="11"/>
  <c r="AB66" i="11" s="1"/>
  <c r="AD66" i="11" s="1" a="1"/>
  <c r="AD66" i="11" s="1"/>
  <c r="AE66" i="11" s="1"/>
  <c r="BA466" i="11"/>
  <c r="AB466" i="11" s="1"/>
  <c r="AA466" i="11" s="1"/>
  <c r="BA1132" i="11"/>
  <c r="AB1132" i="11" s="1"/>
  <c r="BA920" i="11"/>
  <c r="AB920" i="11" s="1"/>
  <c r="BA287" i="11"/>
  <c r="AB287" i="11" s="1"/>
  <c r="AF287" i="11" s="1" a="1"/>
  <c r="AF287" i="11" s="1"/>
  <c r="BA1854" i="11"/>
  <c r="AB1854" i="11" s="1"/>
  <c r="AF1854" i="11" s="1" a="1"/>
  <c r="AF1854" i="11" s="1"/>
  <c r="BA938" i="11"/>
  <c r="AB938" i="11" s="1"/>
  <c r="BA1612" i="11"/>
  <c r="AB1612" i="11" s="1"/>
  <c r="AD1612" i="11" s="1" a="1"/>
  <c r="AD1612" i="11" s="1"/>
  <c r="AE1612" i="11" s="1"/>
  <c r="BA396" i="11"/>
  <c r="AB396" i="11" s="1"/>
  <c r="AD396" i="11" s="1" a="1"/>
  <c r="AD396" i="11" s="1"/>
  <c r="AE396" i="11" s="1"/>
  <c r="AF1977" i="11" a="1"/>
  <c r="AF1977" i="11" s="1"/>
  <c r="BA109" i="11"/>
  <c r="AB109" i="11" s="1"/>
  <c r="AA109" i="11" s="1"/>
  <c r="BA1304" i="11"/>
  <c r="AB1304" i="11" s="1"/>
  <c r="BA137" i="11"/>
  <c r="AB137" i="11" s="1"/>
  <c r="BA336" i="11"/>
  <c r="AB336" i="11" s="1"/>
  <c r="BA983" i="11"/>
  <c r="AB983" i="11" s="1"/>
  <c r="BA1807" i="11"/>
  <c r="AB1807" i="11" s="1"/>
  <c r="AF1807" i="11" s="1" a="1"/>
  <c r="AF1807" i="11" s="1"/>
  <c r="BA521" i="11"/>
  <c r="AB521" i="11" s="1"/>
  <c r="AA521" i="11" s="1"/>
  <c r="BA1605" i="11"/>
  <c r="AB1605" i="11" s="1"/>
  <c r="AD1605" i="11" s="1" a="1"/>
  <c r="AD1605" i="11" s="1"/>
  <c r="AE1605" i="11" s="1"/>
  <c r="BA901" i="11"/>
  <c r="AB901" i="11" s="1"/>
  <c r="AF901" i="11" s="1" a="1"/>
  <c r="AF901" i="11" s="1"/>
  <c r="BA1339" i="11"/>
  <c r="AB1339" i="11" s="1"/>
  <c r="AA1339" i="11" s="1"/>
  <c r="BA918" i="11"/>
  <c r="AB918" i="11" s="1"/>
  <c r="AA918" i="11" s="1"/>
  <c r="BA1265" i="11"/>
  <c r="AB1265" i="11" s="1"/>
  <c r="AA1265" i="11" s="1"/>
  <c r="BA547" i="11"/>
  <c r="AB547" i="11" s="1"/>
  <c r="AD547" i="11" s="1" a="1"/>
  <c r="AD547" i="11" s="1"/>
  <c r="AE547" i="11" s="1"/>
  <c r="BA1720" i="11"/>
  <c r="AB1720" i="11" s="1"/>
  <c r="BA1101" i="11"/>
  <c r="AB1101" i="11" s="1"/>
  <c r="BA150" i="11"/>
  <c r="AB150" i="11" s="1"/>
  <c r="BA1545" i="11"/>
  <c r="AB1545" i="11" s="1"/>
  <c r="BA810" i="11"/>
  <c r="AB810" i="11" s="1"/>
  <c r="AA810" i="11" s="1"/>
  <c r="BA1873" i="11"/>
  <c r="AB1873" i="11" s="1"/>
  <c r="AA1873" i="11" s="1"/>
  <c r="BA1409" i="11"/>
  <c r="AB1409" i="11" s="1"/>
  <c r="AF1409" i="11" s="1" a="1"/>
  <c r="AF1409" i="11" s="1"/>
  <c r="BA206" i="11"/>
  <c r="AB206" i="11" s="1"/>
  <c r="AA206" i="11" s="1"/>
  <c r="BA1056" i="11"/>
  <c r="AB1056" i="11" s="1"/>
  <c r="AD1056" i="11" s="1" a="1"/>
  <c r="AD1056" i="11" s="1"/>
  <c r="AE1056" i="11" s="1"/>
  <c r="BA922" i="11"/>
  <c r="AB922" i="11" s="1"/>
  <c r="AF922" i="11" s="1" a="1"/>
  <c r="AF922" i="11" s="1"/>
  <c r="BA1788" i="11"/>
  <c r="AB1788" i="11" s="1"/>
  <c r="AA1788" i="11" s="1"/>
  <c r="BA1468" i="11"/>
  <c r="AB1468" i="11" s="1"/>
  <c r="AA1468" i="11" s="1"/>
  <c r="BA1048" i="11"/>
  <c r="AB1048" i="11" s="1"/>
  <c r="BA582" i="11"/>
  <c r="AB582" i="11" s="1"/>
  <c r="BA1878" i="11"/>
  <c r="AB1878" i="11" s="1"/>
  <c r="BA1686" i="11"/>
  <c r="AB1686" i="11" s="1"/>
  <c r="AF1686" i="11" s="1" a="1"/>
  <c r="AF1686" i="11" s="1"/>
  <c r="BA90" i="11"/>
  <c r="AB90" i="11" s="1"/>
  <c r="BA750" i="11"/>
  <c r="AB750" i="11" s="1"/>
  <c r="AD750" i="11" s="1" a="1"/>
  <c r="AD750" i="11" s="1"/>
  <c r="AE750" i="11" s="1"/>
  <c r="BA541" i="11"/>
  <c r="AB541" i="11" s="1"/>
  <c r="AF541" i="11" s="1" a="1"/>
  <c r="AF541" i="11" s="1"/>
  <c r="BA366" i="11"/>
  <c r="AB366" i="11" s="1"/>
  <c r="AD366" i="11" s="1" a="1"/>
  <c r="AD366" i="11" s="1"/>
  <c r="AE366" i="11" s="1"/>
  <c r="BA2001" i="11"/>
  <c r="AB2001" i="11" s="1"/>
  <c r="AF2001" i="11" s="1" a="1"/>
  <c r="AF2001" i="11" s="1"/>
  <c r="BA1669" i="11"/>
  <c r="AB1669" i="11" s="1"/>
  <c r="BA734" i="11"/>
  <c r="AB734" i="11" s="1"/>
  <c r="AA734" i="11" s="1"/>
  <c r="BA210" i="11"/>
  <c r="AB210" i="11" s="1"/>
  <c r="AD210" i="11" s="1" a="1"/>
  <c r="AD210" i="11" s="1"/>
  <c r="AE210" i="11" s="1"/>
  <c r="BA237" i="11"/>
  <c r="AB237" i="11" s="1"/>
  <c r="BA29" i="11"/>
  <c r="AB29" i="11" s="1"/>
  <c r="AA29" i="11" s="1"/>
  <c r="BA964" i="11"/>
  <c r="AB964" i="11" s="1"/>
  <c r="BA1466" i="11"/>
  <c r="AB1466" i="11" s="1"/>
  <c r="BA1555" i="11"/>
  <c r="AB1555" i="11" s="1"/>
  <c r="BA409" i="11"/>
  <c r="AB409" i="11" s="1"/>
  <c r="AD409" i="11" s="1" a="1"/>
  <c r="AD409" i="11" s="1"/>
  <c r="AE409" i="11" s="1"/>
  <c r="BA1087" i="11"/>
  <c r="AB1087" i="11" s="1"/>
  <c r="BA1183" i="11"/>
  <c r="AB1183" i="11" s="1"/>
  <c r="AF1183" i="11" s="1" a="1"/>
  <c r="AF1183" i="11" s="1"/>
  <c r="BA425" i="11"/>
  <c r="AB425" i="11" s="1"/>
  <c r="AF425" i="11" s="1" a="1"/>
  <c r="AF425" i="11" s="1"/>
  <c r="BA1392" i="11"/>
  <c r="AB1392" i="11" s="1"/>
  <c r="AA1392" i="11" s="1"/>
  <c r="BA437" i="11"/>
  <c r="AB437" i="11" s="1"/>
  <c r="AA437" i="11" s="1"/>
  <c r="BA1872" i="11"/>
  <c r="AB1872" i="11" s="1"/>
  <c r="AA1872" i="11" s="1"/>
  <c r="BA678" i="11"/>
  <c r="AB678" i="11" s="1"/>
  <c r="BA1649" i="11"/>
  <c r="AB1649" i="11" s="1"/>
  <c r="AA1649" i="11" s="1"/>
  <c r="BA1329" i="11"/>
  <c r="AB1329" i="11" s="1"/>
  <c r="BA803" i="11"/>
  <c r="AB803" i="11" s="1"/>
  <c r="BA309" i="11"/>
  <c r="AB309" i="11" s="1"/>
  <c r="AD309" i="11" s="1" a="1"/>
  <c r="AD309" i="11" s="1"/>
  <c r="AE309" i="11" s="1"/>
  <c r="BA1433" i="11"/>
  <c r="AB1433" i="11" s="1"/>
  <c r="AA1433" i="11" s="1"/>
  <c r="BA227" i="11"/>
  <c r="AB227" i="11" s="1"/>
  <c r="AD227" i="11" s="1" a="1"/>
  <c r="AD227" i="11" s="1"/>
  <c r="AE227" i="11" s="1"/>
  <c r="BA1038" i="11"/>
  <c r="AB1038" i="11" s="1"/>
  <c r="AA1038" i="11" s="1"/>
  <c r="BA1657" i="11"/>
  <c r="AB1657" i="11" s="1"/>
  <c r="AD1657" i="11" s="1" a="1"/>
  <c r="AD1657" i="11" s="1"/>
  <c r="AE1657" i="11" s="1"/>
  <c r="BA517" i="11"/>
  <c r="AB517" i="11" s="1"/>
  <c r="AA517" i="11" s="1"/>
  <c r="BA1800" i="11"/>
  <c r="AB1800" i="11" s="1"/>
  <c r="AA1800" i="11" s="1"/>
  <c r="BA1157" i="11"/>
  <c r="AB1157" i="11" s="1"/>
  <c r="AD1157" i="11" s="1" a="1"/>
  <c r="AD1157" i="11" s="1"/>
  <c r="AE1157" i="11" s="1"/>
  <c r="BA1689" i="11"/>
  <c r="AB1689" i="11" s="1"/>
  <c r="AA1689" i="11" s="1"/>
  <c r="BA1174" i="11"/>
  <c r="AB1174" i="11" s="1"/>
  <c r="AA1174" i="11" s="1"/>
  <c r="BA1861" i="11"/>
  <c r="AB1861" i="11" s="1"/>
  <c r="AA1861" i="11" s="1"/>
  <c r="BA1274" i="11"/>
  <c r="AB1274" i="11" s="1"/>
  <c r="BA1661" i="11"/>
  <c r="AB1661" i="11" s="1"/>
  <c r="AF1661" i="11" s="1" a="1"/>
  <c r="AF1661" i="11" s="1"/>
  <c r="BA1980" i="11"/>
  <c r="AB1980" i="11" s="1"/>
  <c r="AD1980" i="11" s="1" a="1"/>
  <c r="AD1980" i="11" s="1"/>
  <c r="AE1980" i="11" s="1"/>
  <c r="BA590" i="11"/>
  <c r="AB590" i="11" s="1"/>
  <c r="AD590" i="11" s="1" a="1"/>
  <c r="AD590" i="11" s="1"/>
  <c r="AE590" i="11" s="1"/>
  <c r="BA923" i="11"/>
  <c r="AB923" i="11" s="1"/>
  <c r="AA923" i="11" s="1"/>
  <c r="BA373" i="11"/>
  <c r="AB373" i="11" s="1"/>
  <c r="AF373" i="11" s="1" a="1"/>
  <c r="AF373" i="11" s="1"/>
  <c r="BA1078" i="11"/>
  <c r="AB1078" i="11" s="1"/>
  <c r="AD1078" i="11" s="1" a="1"/>
  <c r="AD1078" i="11" s="1"/>
  <c r="AE1078" i="11" s="1"/>
  <c r="BA476" i="11"/>
  <c r="AB476" i="11" s="1"/>
  <c r="BA1910" i="11"/>
  <c r="AB1910" i="11" s="1"/>
  <c r="AD1910" i="11" s="1" a="1"/>
  <c r="AD1910" i="11" s="1"/>
  <c r="AE1910" i="11" s="1"/>
  <c r="BA270" i="11"/>
  <c r="AB270" i="11" s="1"/>
  <c r="BA1654" i="11"/>
  <c r="AB1654" i="11" s="1"/>
  <c r="AA1654" i="11" s="1"/>
  <c r="BA1354" i="11"/>
  <c r="AB1354" i="11" s="1"/>
  <c r="BA684" i="11"/>
  <c r="AB684" i="11" s="1"/>
  <c r="BA1472" i="11"/>
  <c r="AB1472" i="11" s="1"/>
  <c r="AA1472" i="11" s="1"/>
  <c r="BA972" i="11"/>
  <c r="AB972" i="11" s="1"/>
  <c r="AF972" i="11" s="1" a="1"/>
  <c r="AF972" i="11" s="1"/>
  <c r="BA1752" i="11"/>
  <c r="AB1752" i="11" s="1"/>
  <c r="AA1752" i="11" s="1"/>
  <c r="BA1093" i="11"/>
  <c r="AB1093" i="11" s="1"/>
  <c r="AF1093" i="11" s="1" a="1"/>
  <c r="AF1093" i="11" s="1"/>
  <c r="BA1336" i="11"/>
  <c r="AB1336" i="11" s="1"/>
  <c r="AD1336" i="11" s="1" a="1"/>
  <c r="AD1336" i="11" s="1"/>
  <c r="AE1336" i="11" s="1"/>
  <c r="BA903" i="11"/>
  <c r="AB903" i="11" s="1"/>
  <c r="AA903" i="11" s="1"/>
  <c r="BA630" i="11"/>
  <c r="AB630" i="11" s="1"/>
  <c r="BA1715" i="11"/>
  <c r="AB1715" i="11" s="1"/>
  <c r="AF1715" i="11" s="1" a="1"/>
  <c r="AF1715" i="11" s="1"/>
  <c r="BA1368" i="11"/>
  <c r="AB1368" i="11" s="1"/>
  <c r="BA1076" i="11"/>
  <c r="AB1076" i="11" s="1"/>
  <c r="AA1076" i="11" s="1"/>
  <c r="BA942" i="11"/>
  <c r="AB942" i="11" s="1"/>
  <c r="BA1921" i="11"/>
  <c r="AB1921" i="11" s="1"/>
  <c r="BA830" i="11"/>
  <c r="AB830" i="11" s="1"/>
  <c r="AA830" i="11" s="1"/>
  <c r="BA1299" i="11"/>
  <c r="AB1299" i="11" s="1"/>
  <c r="AF1299" i="11" s="1" a="1"/>
  <c r="AF1299" i="11" s="1"/>
  <c r="BA1750" i="11"/>
  <c r="AB1750" i="11" s="1"/>
  <c r="AF1750" i="11" s="1" a="1"/>
  <c r="AF1750" i="11" s="1"/>
  <c r="BA781" i="11"/>
  <c r="AB781" i="11" s="1"/>
  <c r="AD781" i="11" s="1" a="1"/>
  <c r="AD781" i="11" s="1"/>
  <c r="AE781" i="11" s="1"/>
  <c r="BA1751" i="11"/>
  <c r="AB1751" i="11" s="1"/>
  <c r="AF1751" i="11" s="1" a="1"/>
  <c r="AF1751" i="11" s="1"/>
  <c r="BA539" i="11"/>
  <c r="AB539" i="11" s="1"/>
  <c r="AF539" i="11" s="1" a="1"/>
  <c r="AF539" i="11" s="1"/>
  <c r="BA1696" i="11"/>
  <c r="AB1696" i="11" s="1"/>
  <c r="BA1475" i="11"/>
  <c r="AB1475" i="11" s="1"/>
  <c r="AD1475" i="11" s="1" a="1"/>
  <c r="AD1475" i="11" s="1"/>
  <c r="AE1475" i="11" s="1"/>
  <c r="BA638" i="11"/>
  <c r="AB638" i="11" s="1"/>
  <c r="BA1611" i="11"/>
  <c r="AB1611" i="11" s="1"/>
  <c r="BA1065" i="11"/>
  <c r="AB1065" i="11" s="1"/>
  <c r="BA1498" i="11"/>
  <c r="AB1498" i="11" s="1"/>
  <c r="BA365" i="11"/>
  <c r="AB365" i="11" s="1"/>
  <c r="BA1746" i="11"/>
  <c r="AB1746" i="11" s="1"/>
  <c r="AA1746" i="11" s="1"/>
  <c r="BA1247" i="11"/>
  <c r="AB1247" i="11" s="1"/>
  <c r="AA1247" i="11" s="1"/>
  <c r="BA1335" i="11"/>
  <c r="AB1335" i="11" s="1"/>
  <c r="AA1335" i="11" s="1"/>
  <c r="BA1984" i="11"/>
  <c r="AB1984" i="11" s="1"/>
  <c r="AA1984" i="11" s="1"/>
  <c r="BA377" i="11"/>
  <c r="AB377" i="11" s="1"/>
  <c r="AA377" i="11" s="1"/>
  <c r="BA546" i="11"/>
  <c r="AB546" i="11" s="1"/>
  <c r="BA1311" i="11"/>
  <c r="AB1311" i="11" s="1"/>
  <c r="AA1311" i="11" s="1"/>
  <c r="BA1722" i="11"/>
  <c r="AB1722" i="11" s="1"/>
  <c r="BA1080" i="11"/>
  <c r="AB1080" i="11" s="1"/>
  <c r="AA1080" i="11" s="1"/>
  <c r="BA1367" i="11"/>
  <c r="AB1367" i="11" s="1"/>
  <c r="BA328" i="11"/>
  <c r="AB328" i="11" s="1"/>
  <c r="BA619" i="11"/>
  <c r="AB619" i="11" s="1"/>
  <c r="AA619" i="11" s="1"/>
  <c r="BA215" i="11"/>
  <c r="AB215" i="11" s="1"/>
  <c r="AF215" i="11" s="1" a="1"/>
  <c r="AF215" i="11" s="1"/>
  <c r="BA1015" i="11"/>
  <c r="AB1015" i="11" s="1"/>
  <c r="AF1015" i="11" s="1" a="1"/>
  <c r="AF1015" i="11" s="1"/>
  <c r="BA1422" i="11"/>
  <c r="AB1422" i="11" s="1"/>
  <c r="AF1422" i="11" s="1" a="1"/>
  <c r="AF1422" i="11" s="1"/>
  <c r="BA1630" i="11"/>
  <c r="AB1630" i="11" s="1"/>
  <c r="AF1630" i="11" s="1" a="1"/>
  <c r="AF1630" i="11" s="1"/>
  <c r="BA969" i="11"/>
  <c r="AB969" i="11" s="1"/>
  <c r="AF969" i="11" s="1" a="1"/>
  <c r="AF969" i="11" s="1"/>
  <c r="BA1660" i="11"/>
  <c r="AB1660" i="11" s="1"/>
  <c r="BA1162" i="11"/>
  <c r="AB1162" i="11" s="1"/>
  <c r="AF1162" i="11" s="1" a="1"/>
  <c r="AF1162" i="11" s="1"/>
  <c r="BA1448" i="11"/>
  <c r="AB1448" i="11" s="1"/>
  <c r="AA1448" i="11" s="1"/>
  <c r="BA764" i="11"/>
  <c r="AB764" i="11" s="1"/>
  <c r="AA764" i="11" s="1"/>
  <c r="BA770" i="11"/>
  <c r="AB770" i="11" s="1"/>
  <c r="BA1237" i="11"/>
  <c r="AB1237" i="11" s="1"/>
  <c r="BA1271" i="11"/>
  <c r="AB1271" i="11" s="1"/>
  <c r="AA1271" i="11" s="1"/>
  <c r="BA30" i="11"/>
  <c r="AB30" i="11" s="1"/>
  <c r="AA30" i="11" s="1"/>
  <c r="BA1841" i="11"/>
  <c r="AB1841" i="11" s="1"/>
  <c r="AD1841" i="11" s="1" a="1"/>
  <c r="AD1841" i="11" s="1"/>
  <c r="AE1841" i="11" s="1"/>
  <c r="BA519" i="11"/>
  <c r="AB519" i="11" s="1"/>
  <c r="AD519" i="11" s="1" a="1"/>
  <c r="AD519" i="11" s="1"/>
  <c r="AE519" i="11" s="1"/>
  <c r="BA1541" i="11"/>
  <c r="AB1541" i="11" s="1"/>
  <c r="AF1541" i="11" s="1" a="1"/>
  <c r="AF1541" i="11" s="1"/>
  <c r="BA1291" i="11"/>
  <c r="AB1291" i="11" s="1"/>
  <c r="AA1291" i="11" s="1"/>
  <c r="BA1103" i="11"/>
  <c r="AB1103" i="11" s="1"/>
  <c r="BA1207" i="11"/>
  <c r="AB1207" i="11" s="1"/>
  <c r="AA1207" i="11" s="1"/>
  <c r="BA1747" i="11"/>
  <c r="AB1747" i="11" s="1"/>
  <c r="AA1747" i="11" s="1"/>
  <c r="BA1491" i="11"/>
  <c r="AB1491" i="11" s="1"/>
  <c r="BA615" i="11"/>
  <c r="AB615" i="11" s="1"/>
  <c r="BA69" i="11"/>
  <c r="AB69" i="11" s="1"/>
  <c r="BA1542" i="11"/>
  <c r="AB1542" i="11" s="1"/>
  <c r="AD1542" i="11" s="1" a="1"/>
  <c r="AD1542" i="11" s="1"/>
  <c r="AE1542" i="11" s="1"/>
  <c r="BA44" i="11"/>
  <c r="AB44" i="11" s="1"/>
  <c r="AA44" i="11" s="1"/>
  <c r="BA1501" i="11"/>
  <c r="AB1501" i="11" s="1"/>
  <c r="AD1501" i="11" s="1" a="1"/>
  <c r="AD1501" i="11" s="1"/>
  <c r="AE1501" i="11" s="1"/>
  <c r="BA890" i="11"/>
  <c r="AB890" i="11" s="1"/>
  <c r="AF890" i="11" s="1" a="1"/>
  <c r="AF890" i="11" s="1"/>
  <c r="BA745" i="11"/>
  <c r="AB745" i="11" s="1"/>
  <c r="AA745" i="11" s="1"/>
  <c r="BA1615" i="11"/>
  <c r="AB1615" i="11" s="1"/>
  <c r="BA721" i="11"/>
  <c r="AB721" i="11" s="1"/>
  <c r="AA721" i="11" s="1"/>
  <c r="BA114" i="11"/>
  <c r="AB114" i="11" s="1"/>
  <c r="AA114" i="11" s="1"/>
  <c r="BA1935" i="11"/>
  <c r="AB1935" i="11" s="1"/>
  <c r="AA1935" i="11" s="1"/>
  <c r="BA1754" i="11"/>
  <c r="AB1754" i="11" s="1"/>
  <c r="AA1754" i="11" s="1"/>
  <c r="BA907" i="11"/>
  <c r="AB907" i="11" s="1"/>
  <c r="BA288" i="11"/>
  <c r="AB288" i="11" s="1"/>
  <c r="BA1217" i="11"/>
  <c r="AB1217" i="11" s="1"/>
  <c r="AF1217" i="11" s="1" a="1"/>
  <c r="AF1217" i="11" s="1"/>
  <c r="BA1421" i="11"/>
  <c r="AB1421" i="11" s="1"/>
  <c r="AA1421" i="11" s="1"/>
  <c r="BA1520" i="11"/>
  <c r="AB1520" i="11" s="1"/>
  <c r="AA1520" i="11" s="1"/>
  <c r="BA962" i="11"/>
  <c r="AB962" i="11" s="1"/>
  <c r="AF962" i="11" s="1" a="1"/>
  <c r="AF962" i="11" s="1"/>
  <c r="BA499" i="11"/>
  <c r="AB499" i="11" s="1"/>
  <c r="AA499" i="11" s="1"/>
  <c r="BA741" i="11"/>
  <c r="AB741" i="11" s="1"/>
  <c r="AA741" i="11" s="1"/>
  <c r="BA1852" i="11"/>
  <c r="AB1852" i="11" s="1"/>
  <c r="AA1852" i="11" s="1"/>
  <c r="BA264" i="11"/>
  <c r="AB264" i="11" s="1"/>
  <c r="AD264" i="11" s="1" a="1"/>
  <c r="AD264" i="11" s="1"/>
  <c r="AE264" i="11" s="1"/>
  <c r="BA1502" i="11"/>
  <c r="AB1502" i="11" s="1"/>
  <c r="AA1502" i="11" s="1"/>
  <c r="BA1179" i="11"/>
  <c r="AB1179" i="11" s="1"/>
  <c r="BA1962" i="11"/>
  <c r="AB1962" i="11" s="1"/>
  <c r="BA1970" i="11"/>
  <c r="AB1970" i="11" s="1"/>
  <c r="BA953" i="11"/>
  <c r="AB953" i="11" s="1"/>
  <c r="AF953" i="11" s="1" a="1"/>
  <c r="AF953" i="11" s="1"/>
  <c r="BA362" i="11"/>
  <c r="AB362" i="11" s="1"/>
  <c r="AD362" i="11" s="1" a="1"/>
  <c r="AD362" i="11" s="1"/>
  <c r="AE362" i="11" s="1"/>
  <c r="BA1853" i="11"/>
  <c r="AB1853" i="11" s="1"/>
  <c r="AF1853" i="11" s="1" a="1"/>
  <c r="AF1853" i="11" s="1"/>
  <c r="BA1294" i="11"/>
  <c r="AB1294" i="11" s="1"/>
  <c r="AD1294" i="11" s="1" a="1"/>
  <c r="AD1294" i="11" s="1"/>
  <c r="AE1294" i="11" s="1"/>
  <c r="BA1442" i="11"/>
  <c r="AB1442" i="11" s="1"/>
  <c r="AA1442" i="11" s="1"/>
  <c r="BA1337" i="11"/>
  <c r="AB1337" i="11" s="1"/>
  <c r="AA1337" i="11" s="1"/>
  <c r="BA384" i="11"/>
  <c r="AB384" i="11" s="1"/>
  <c r="AA384" i="11" s="1"/>
  <c r="BA484" i="11"/>
  <c r="AB484" i="11" s="1"/>
  <c r="AA484" i="11" s="1"/>
  <c r="BA659" i="11"/>
  <c r="AB659" i="11" s="1"/>
  <c r="BA478" i="11"/>
  <c r="AB478" i="11" s="1"/>
  <c r="AA478" i="11" s="1"/>
  <c r="BA1665" i="11"/>
  <c r="AB1665" i="11" s="1"/>
  <c r="BA174" i="11"/>
  <c r="AB174" i="11" s="1"/>
  <c r="BA937" i="11"/>
  <c r="AB937" i="11" s="1"/>
  <c r="AF937" i="11" s="1" a="1"/>
  <c r="AF937" i="11" s="1"/>
  <c r="BA1666" i="11"/>
  <c r="AB1666" i="11" s="1"/>
  <c r="AA1666" i="11" s="1"/>
  <c r="BA842" i="11"/>
  <c r="AB842" i="11" s="1"/>
  <c r="AA842" i="11" s="1"/>
  <c r="BA345" i="11"/>
  <c r="AB345" i="11" s="1"/>
  <c r="AF345" i="11" s="1" a="1"/>
  <c r="AF345" i="11" s="1"/>
  <c r="BA831" i="11"/>
  <c r="AB831" i="11" s="1"/>
  <c r="AA831" i="11" s="1"/>
  <c r="BA1399" i="11"/>
  <c r="AB1399" i="11" s="1"/>
  <c r="AA1399" i="11" s="1"/>
  <c r="BA1608" i="11"/>
  <c r="AB1608" i="11" s="1"/>
  <c r="BA374" i="11"/>
  <c r="AB374" i="11" s="1"/>
  <c r="AA374" i="11" s="1"/>
  <c r="BA916" i="11"/>
  <c r="AB916" i="11" s="1"/>
  <c r="AA916" i="11" s="1"/>
  <c r="BA1190" i="11"/>
  <c r="AB1190" i="11" s="1"/>
  <c r="AA1190" i="11" s="1"/>
  <c r="BA486" i="11"/>
  <c r="AB486" i="11" s="1"/>
  <c r="BA799" i="11"/>
  <c r="AB799" i="11" s="1"/>
  <c r="BA305" i="11"/>
  <c r="AB305" i="11" s="1"/>
  <c r="AD305" i="11" s="1" a="1"/>
  <c r="AD305" i="11" s="1"/>
  <c r="AE305" i="11" s="1"/>
  <c r="BA371" i="11"/>
  <c r="AB371" i="11" s="1"/>
  <c r="AA371" i="11" s="1"/>
  <c r="BA994" i="11"/>
  <c r="AB994" i="11" s="1"/>
  <c r="AA994" i="11" s="1"/>
  <c r="BA1243" i="11"/>
  <c r="AB1243" i="11" s="1"/>
  <c r="AA1243" i="11" s="1"/>
  <c r="BA958" i="11"/>
  <c r="AB958" i="11" s="1"/>
  <c r="AA958" i="11" s="1"/>
  <c r="BA1143" i="11"/>
  <c r="AB1143" i="11" s="1"/>
  <c r="AA1143" i="11" s="1"/>
  <c r="BA726" i="11"/>
  <c r="AB726" i="11" s="1"/>
  <c r="AA726" i="11" s="1"/>
  <c r="BA526" i="11"/>
  <c r="AB526" i="11" s="1"/>
  <c r="AD526" i="11" s="1" a="1"/>
  <c r="AD526" i="11" s="1"/>
  <c r="AE526" i="11" s="1"/>
  <c r="BA1753" i="11"/>
  <c r="AB1753" i="11" s="1"/>
  <c r="AA1753" i="11" s="1"/>
  <c r="BA873" i="11"/>
  <c r="AB873" i="11" s="1"/>
  <c r="AA873" i="11" s="1"/>
  <c r="BA971" i="11"/>
  <c r="AB971" i="11" s="1"/>
  <c r="BA1290" i="11"/>
  <c r="AB1290" i="11" s="1"/>
  <c r="BA1216" i="11"/>
  <c r="AB1216" i="11" s="1"/>
  <c r="AD1216" i="11" s="1" a="1"/>
  <c r="AD1216" i="11" s="1"/>
  <c r="AE1216" i="11" s="1"/>
  <c r="BA687" i="11"/>
  <c r="AB687" i="11" s="1"/>
  <c r="AA687" i="11" s="1"/>
  <c r="BA990" i="11"/>
  <c r="AB990" i="11" s="1"/>
  <c r="BA692" i="11"/>
  <c r="AB692" i="11" s="1"/>
  <c r="BA177" i="11"/>
  <c r="AB177" i="11" s="1"/>
  <c r="BA1875" i="11"/>
  <c r="AB1875" i="11" s="1"/>
  <c r="BA1228" i="11"/>
  <c r="AB1228" i="11" s="1"/>
  <c r="BA1789" i="11"/>
  <c r="AB1789" i="11" s="1"/>
  <c r="BA1298" i="11"/>
  <c r="AB1298" i="11" s="1"/>
  <c r="BA349" i="11"/>
  <c r="AB349" i="11" s="1"/>
  <c r="BA411" i="11"/>
  <c r="AB411" i="11" s="1"/>
  <c r="BA1493" i="11"/>
  <c r="AB1493" i="11" s="1"/>
  <c r="BA102" i="11"/>
  <c r="AB102" i="11" s="1"/>
  <c r="BA311" i="11"/>
  <c r="AB311" i="11" s="1"/>
  <c r="BA432" i="11"/>
  <c r="AB432" i="11" s="1"/>
  <c r="BA257" i="11"/>
  <c r="AB257" i="11" s="1"/>
  <c r="BA1438" i="11"/>
  <c r="AB1438" i="11" s="1"/>
  <c r="BA849" i="11"/>
  <c r="AB849" i="11" s="1"/>
  <c r="BA200" i="11"/>
  <c r="AB200" i="11" s="1"/>
  <c r="BA1937" i="11"/>
  <c r="AB1937" i="11" s="1"/>
  <c r="AA1937" i="11" s="1"/>
  <c r="BA105" i="11"/>
  <c r="AB105" i="11" s="1"/>
  <c r="BA1838" i="11"/>
  <c r="AB1838" i="11" s="1"/>
  <c r="BA276" i="11"/>
  <c r="AB276" i="11" s="1"/>
  <c r="BA643" i="11"/>
  <c r="AB643" i="11" s="1"/>
  <c r="BA1821" i="11"/>
  <c r="AB1821" i="11" s="1"/>
  <c r="AA1821" i="11" s="1"/>
  <c r="BA1398" i="11"/>
  <c r="AB1398" i="11" s="1"/>
  <c r="BA1194" i="11"/>
  <c r="AB1194" i="11" s="1"/>
  <c r="BA957" i="11"/>
  <c r="AB957" i="11" s="1"/>
  <c r="BA868" i="11"/>
  <c r="AB868" i="11" s="1"/>
  <c r="BA304" i="11"/>
  <c r="AB304" i="11" s="1"/>
  <c r="BA1412" i="11"/>
  <c r="AB1412" i="11" s="1"/>
  <c r="BA840" i="11"/>
  <c r="AB840" i="11" s="1"/>
  <c r="BA1999" i="11"/>
  <c r="AB1999" i="11" s="1"/>
  <c r="BA577" i="11"/>
  <c r="AB577" i="11" s="1"/>
  <c r="BA1674" i="11"/>
  <c r="AB1674" i="11" s="1"/>
  <c r="BA1909" i="11"/>
  <c r="AB1909" i="11" s="1"/>
  <c r="BA452" i="11"/>
  <c r="AB452" i="11" s="1"/>
  <c r="AA452" i="11" s="1"/>
  <c r="BA1902" i="11"/>
  <c r="AB1902" i="11" s="1"/>
  <c r="AA1902" i="11" s="1"/>
  <c r="BA1633" i="11"/>
  <c r="AB1633" i="11" s="1"/>
  <c r="AA1633" i="11" s="1"/>
  <c r="BA899" i="11"/>
  <c r="AB899" i="11" s="1"/>
  <c r="AA899" i="11" s="1"/>
  <c r="BA924" i="11"/>
  <c r="AB924" i="11" s="1"/>
  <c r="AA924" i="11" s="1"/>
  <c r="BA1737" i="11"/>
  <c r="AB1737" i="11" s="1"/>
  <c r="AA1737" i="11" s="1"/>
  <c r="BA65" i="11"/>
  <c r="AB65" i="11" s="1"/>
  <c r="BA838" i="11"/>
  <c r="AB838" i="11" s="1"/>
  <c r="AA838" i="11" s="1"/>
  <c r="BA623" i="11"/>
  <c r="AB623" i="11" s="1"/>
  <c r="AA623" i="11" s="1"/>
  <c r="BA1235" i="11"/>
  <c r="AB1235" i="11" s="1"/>
  <c r="AA1235" i="11" s="1"/>
  <c r="BA645" i="11"/>
  <c r="AB645" i="11" s="1"/>
  <c r="BA724" i="11"/>
  <c r="AB724" i="11" s="1"/>
  <c r="AA724" i="11" s="1"/>
  <c r="BA331" i="11"/>
  <c r="AB331" i="11" s="1"/>
  <c r="BA1403" i="11"/>
  <c r="AB1403" i="11" s="1"/>
  <c r="AD1403" i="11" s="1" a="1"/>
  <c r="AD1403" i="11" s="1"/>
  <c r="AE1403" i="11" s="1"/>
  <c r="BA1363" i="11"/>
  <c r="AB1363" i="11" s="1"/>
  <c r="AA1363" i="11" s="1"/>
  <c r="BA848" i="11"/>
  <c r="AB848" i="11" s="1"/>
  <c r="AA848" i="11" s="1"/>
  <c r="BA389" i="11"/>
  <c r="AB389" i="11" s="1"/>
  <c r="AA389" i="11" s="1"/>
  <c r="BA1874" i="11"/>
  <c r="AB1874" i="11" s="1"/>
  <c r="AA1874" i="11" s="1"/>
  <c r="BA135" i="11"/>
  <c r="AB135" i="11" s="1"/>
  <c r="AA135" i="11" s="1"/>
  <c r="BA1597" i="11"/>
  <c r="AB1597" i="11" s="1"/>
  <c r="AA1597" i="11" s="1"/>
  <c r="BA672" i="11"/>
  <c r="AB672" i="11" s="1"/>
  <c r="AA672" i="11" s="1"/>
  <c r="BA1314" i="11"/>
  <c r="AB1314" i="11" s="1"/>
  <c r="AA1314" i="11" s="1"/>
  <c r="BA1225" i="11"/>
  <c r="AB1225" i="11" s="1"/>
  <c r="BA86" i="11"/>
  <c r="AB86" i="11" s="1"/>
  <c r="BA1757" i="11"/>
  <c r="AB1757" i="11" s="1"/>
  <c r="AF1757" i="11" s="1" a="1"/>
  <c r="AF1757" i="11" s="1"/>
  <c r="BA1550" i="11"/>
  <c r="AB1550" i="11" s="1"/>
  <c r="AA1550" i="11" s="1"/>
  <c r="BA677" i="11"/>
  <c r="AB677" i="11" s="1"/>
  <c r="AD677" i="11" s="1" a="1"/>
  <c r="AD677" i="11" s="1"/>
  <c r="AE677" i="11" s="1"/>
  <c r="BA1192" i="11"/>
  <c r="AB1192" i="11" s="1"/>
  <c r="AA1192" i="11" s="1"/>
  <c r="BA170" i="11"/>
  <c r="AB170" i="11" s="1"/>
  <c r="AA170" i="11" s="1"/>
  <c r="BA1004" i="11"/>
  <c r="AB1004" i="11" s="1"/>
  <c r="AA1004" i="11" s="1"/>
  <c r="BA1034" i="11"/>
  <c r="AB1034" i="11" s="1"/>
  <c r="AA1034" i="11" s="1"/>
  <c r="BA1321" i="11"/>
  <c r="AB1321" i="11" s="1"/>
  <c r="AD1321" i="11" s="1" a="1"/>
  <c r="AD1321" i="11" s="1"/>
  <c r="AE1321" i="11" s="1"/>
  <c r="BA1244" i="11"/>
  <c r="AB1244" i="11" s="1"/>
  <c r="AA1244" i="11" s="1"/>
  <c r="BA550" i="11"/>
  <c r="AB550" i="11" s="1"/>
  <c r="AA550" i="11" s="1"/>
  <c r="BA23" i="11"/>
  <c r="AB23" i="11" s="1"/>
  <c r="BA235" i="11"/>
  <c r="AB235" i="11" s="1"/>
  <c r="AA235" i="11" s="1"/>
  <c r="BA138" i="11"/>
  <c r="AB138" i="11" s="1"/>
  <c r="BA1375" i="11"/>
  <c r="AB1375" i="11" s="1"/>
  <c r="AD1375" i="11" s="1" a="1"/>
  <c r="AD1375" i="11" s="1"/>
  <c r="AE1375" i="11" s="1"/>
  <c r="BA318" i="11"/>
  <c r="AB318" i="11" s="1"/>
  <c r="AA318" i="11" s="1"/>
  <c r="BA1675" i="11"/>
  <c r="AB1675" i="11" s="1"/>
  <c r="AA1675" i="11" s="1"/>
  <c r="BA277" i="11"/>
  <c r="AB277" i="11" s="1"/>
  <c r="AA277" i="11" s="1"/>
  <c r="BA780" i="11"/>
  <c r="AB780" i="11" s="1"/>
  <c r="AA780" i="11" s="1"/>
  <c r="BA1563" i="11"/>
  <c r="AB1563" i="11" s="1"/>
  <c r="AA1563" i="11" s="1"/>
  <c r="BA1269" i="11"/>
  <c r="AB1269" i="11" s="1"/>
  <c r="AA1269" i="11" s="1"/>
  <c r="BA1534" i="11"/>
  <c r="AB1534" i="11" s="1"/>
  <c r="AA1534" i="11" s="1"/>
  <c r="BA481" i="11"/>
  <c r="AB481" i="11" s="1"/>
  <c r="AA481" i="11" s="1"/>
  <c r="BA1344" i="11"/>
  <c r="AB1344" i="11" s="1"/>
  <c r="BA93" i="11"/>
  <c r="AB93" i="11" s="1"/>
  <c r="BA666" i="11"/>
  <c r="AB666" i="11" s="1"/>
  <c r="AA666" i="11" s="1"/>
  <c r="BA162" i="11"/>
  <c r="AB162" i="11" s="1"/>
  <c r="AA162" i="11" s="1"/>
  <c r="BA503" i="11"/>
  <c r="AB503" i="11" s="1"/>
  <c r="AF503" i="11" s="1" a="1"/>
  <c r="AF503" i="11" s="1"/>
  <c r="BA368" i="11"/>
  <c r="AB368" i="11" s="1"/>
  <c r="AA368" i="11" s="1"/>
  <c r="BA1029" i="11"/>
  <c r="AB1029" i="11" s="1"/>
  <c r="AA1029" i="11" s="1"/>
  <c r="BA1205" i="11"/>
  <c r="AB1205" i="11" s="1"/>
  <c r="AA1205" i="11" s="1"/>
  <c r="BA1073" i="11"/>
  <c r="AB1073" i="11" s="1"/>
  <c r="AA1073" i="11" s="1"/>
  <c r="BA634" i="11"/>
  <c r="AB634" i="11" s="1"/>
  <c r="AD634" i="11" s="1" a="1"/>
  <c r="AD634" i="11" s="1"/>
  <c r="AE634" i="11" s="1"/>
  <c r="BA279" i="11"/>
  <c r="AB279" i="11" s="1"/>
  <c r="AA279" i="11" s="1"/>
  <c r="BA262" i="11"/>
  <c r="AB262" i="11" s="1"/>
  <c r="AA262" i="11" s="1"/>
  <c r="BA1425" i="11"/>
  <c r="AB1425" i="11" s="1"/>
  <c r="BA491" i="11"/>
  <c r="AB491" i="11" s="1"/>
  <c r="AA491" i="11" s="1"/>
  <c r="BA1609" i="11"/>
  <c r="AB1609" i="11" s="1"/>
  <c r="AD1609" i="11" s="1" a="1"/>
  <c r="AD1609" i="11" s="1"/>
  <c r="AE1609" i="11" s="1"/>
  <c r="BA1059" i="11"/>
  <c r="AB1059" i="11" s="1"/>
  <c r="AA1059" i="11" s="1"/>
  <c r="BA1416" i="11"/>
  <c r="AB1416" i="11" s="1"/>
  <c r="AA1416" i="11" s="1"/>
  <c r="BA676" i="11"/>
  <c r="AB676" i="11" s="1"/>
  <c r="AA676" i="11" s="1"/>
  <c r="BA1487" i="11"/>
  <c r="AB1487" i="11" s="1"/>
  <c r="AA1487" i="11" s="1"/>
  <c r="BA1110" i="11"/>
  <c r="AB1110" i="11" s="1"/>
  <c r="AA1110" i="11" s="1"/>
  <c r="BA1088" i="11"/>
  <c r="AB1088" i="11" s="1"/>
  <c r="AA1088" i="11" s="1"/>
  <c r="BA238" i="11"/>
  <c r="AB238" i="11" s="1"/>
  <c r="AA238" i="11" s="1"/>
  <c r="BA441" i="11"/>
  <c r="AB441" i="11" s="1"/>
  <c r="AA441" i="11" s="1"/>
  <c r="BA127" i="11"/>
  <c r="AB127" i="11" s="1"/>
  <c r="AA127" i="11" s="1"/>
  <c r="BA1979" i="11"/>
  <c r="AB1979" i="11" s="1"/>
  <c r="AA1979" i="11" s="1"/>
  <c r="BA974" i="11"/>
  <c r="AB974" i="11" s="1"/>
  <c r="BA864" i="11"/>
  <c r="AB864" i="11" s="1"/>
  <c r="AA864" i="11" s="1"/>
  <c r="BA2003" i="11"/>
  <c r="AB2003" i="11" s="1"/>
  <c r="AA2003" i="11" s="1"/>
  <c r="BA244" i="11"/>
  <c r="AB244" i="11" s="1"/>
  <c r="AA244" i="11" s="1"/>
  <c r="BA1301" i="11"/>
  <c r="AB1301" i="11" s="1"/>
  <c r="AA1301" i="11" s="1"/>
  <c r="BA995" i="11"/>
  <c r="AB995" i="11" s="1"/>
  <c r="AA995" i="11" s="1"/>
  <c r="BA394" i="11"/>
  <c r="AB394" i="11" s="1"/>
  <c r="AA394" i="11" s="1"/>
  <c r="BA1540" i="11"/>
  <c r="AB1540" i="11" s="1"/>
  <c r="AA1540" i="11" s="1"/>
  <c r="BA35" i="11"/>
  <c r="AB35" i="11" s="1"/>
  <c r="AD35" i="11" s="1" a="1"/>
  <c r="AD35" i="11" s="1"/>
  <c r="AE35" i="11" s="1"/>
  <c r="BA1922" i="11"/>
  <c r="AB1922" i="11" s="1"/>
  <c r="AA1922" i="11" s="1"/>
  <c r="BA1648" i="11"/>
  <c r="AB1648" i="11" s="1"/>
  <c r="AA1648" i="11" s="1"/>
  <c r="BA1446" i="11"/>
  <c r="AB1446" i="11" s="1"/>
  <c r="BA157" i="11"/>
  <c r="AB157" i="11" s="1"/>
  <c r="AA157" i="11" s="1"/>
  <c r="BA641" i="11"/>
  <c r="AB641" i="11" s="1"/>
  <c r="AA641" i="11" s="1"/>
  <c r="BA1267" i="11"/>
  <c r="AB1267" i="11" s="1"/>
  <c r="AA1267" i="11" s="1"/>
  <c r="BA267" i="11"/>
  <c r="AB267" i="11" s="1"/>
  <c r="AA267" i="11" s="1"/>
  <c r="BA977" i="11"/>
  <c r="AB977" i="11" s="1"/>
  <c r="AA977" i="11" s="1"/>
  <c r="BA1424" i="11"/>
  <c r="AB1424" i="11" s="1"/>
  <c r="AA1424" i="11" s="1"/>
  <c r="BA509" i="11"/>
  <c r="AB509" i="11" s="1"/>
  <c r="AA509" i="11" s="1"/>
  <c r="BA99" i="11"/>
  <c r="AB99" i="11" s="1"/>
  <c r="AA99" i="11" s="1"/>
  <c r="BA1886" i="11"/>
  <c r="AB1886" i="11" s="1"/>
  <c r="AA1886" i="11" s="1"/>
  <c r="BA736" i="11"/>
  <c r="AB736" i="11" s="1"/>
  <c r="AA736" i="11" s="1"/>
  <c r="BA740" i="11"/>
  <c r="AB740" i="11" s="1"/>
  <c r="AA740" i="11" s="1"/>
  <c r="BA707" i="11"/>
  <c r="AB707" i="11" s="1"/>
  <c r="BA1035" i="11"/>
  <c r="AB1035" i="11" s="1"/>
  <c r="BA1469" i="11"/>
  <c r="AB1469" i="11" s="1"/>
  <c r="AF1469" i="11" s="1" a="1"/>
  <c r="AF1469" i="11" s="1"/>
  <c r="BA1473" i="11"/>
  <c r="AB1473" i="11" s="1"/>
  <c r="AA1473" i="11" s="1"/>
  <c r="BA1705" i="11"/>
  <c r="AB1705" i="11" s="1"/>
  <c r="AA1705" i="11" s="1"/>
  <c r="BA359" i="11"/>
  <c r="AB359" i="11" s="1"/>
  <c r="AA359" i="11" s="1"/>
  <c r="BA515" i="11"/>
  <c r="AB515" i="11" s="1"/>
  <c r="AA515" i="11" s="1"/>
  <c r="BA250" i="11"/>
  <c r="AB250" i="11" s="1"/>
  <c r="AA250" i="11" s="1"/>
  <c r="BA843" i="11"/>
  <c r="AB843" i="11" s="1"/>
  <c r="AA843" i="11" s="1"/>
  <c r="BA400" i="11"/>
  <c r="AB400" i="11" s="1"/>
  <c r="AA400" i="11" s="1"/>
  <c r="BA1012" i="11"/>
  <c r="AB1012" i="11" s="1"/>
  <c r="AA1012" i="11" s="1"/>
  <c r="BA1673" i="11"/>
  <c r="AB1673" i="11" s="1"/>
  <c r="AA1673" i="11" s="1"/>
  <c r="BA1197" i="11"/>
  <c r="AB1197" i="11" s="1"/>
  <c r="BA568" i="11"/>
  <c r="AB568" i="11" s="1"/>
  <c r="AA568" i="11" s="1"/>
  <c r="BA1549" i="11"/>
  <c r="AB1549" i="11" s="1"/>
  <c r="AF1549" i="11" s="1" a="1"/>
  <c r="AF1549" i="11" s="1"/>
  <c r="BA543" i="11"/>
  <c r="AB543" i="11" s="1"/>
  <c r="AA543" i="11" s="1"/>
  <c r="BA716" i="11"/>
  <c r="AB716" i="11" s="1"/>
  <c r="AA716" i="11" s="1"/>
  <c r="BA1895" i="11"/>
  <c r="AB1895" i="11" s="1"/>
  <c r="AA1895" i="11" s="1"/>
  <c r="BA1342" i="11"/>
  <c r="AB1342" i="11" s="1"/>
  <c r="AA1342" i="11" s="1"/>
  <c r="BA859" i="11"/>
  <c r="AB859" i="11" s="1"/>
  <c r="AA859" i="11" s="1"/>
  <c r="BA565" i="11"/>
  <c r="AB565" i="11" s="1"/>
  <c r="AA565" i="11" s="1"/>
  <c r="BA1085" i="11"/>
  <c r="AB1085" i="11" s="1"/>
  <c r="AA1085" i="11" s="1"/>
  <c r="BA1538" i="11"/>
  <c r="AB1538" i="11" s="1"/>
  <c r="AA1538" i="11" s="1"/>
  <c r="BA1069" i="11"/>
  <c r="AB1069" i="11" s="1"/>
  <c r="AA1069" i="11" s="1"/>
  <c r="BA343" i="11"/>
  <c r="AB343" i="11" s="1"/>
  <c r="BA789" i="11"/>
  <c r="AB789" i="11" s="1"/>
  <c r="BA260" i="11"/>
  <c r="AB260" i="11" s="1"/>
  <c r="AD260" i="11" s="1" a="1"/>
  <c r="AD260" i="11" s="1"/>
  <c r="AE260" i="11" s="1"/>
  <c r="BA1100" i="11"/>
  <c r="AB1100" i="11" s="1"/>
  <c r="AA1100" i="11" s="1"/>
  <c r="BA1480" i="11"/>
  <c r="AB1480" i="11" s="1"/>
  <c r="AA1480" i="11" s="1"/>
  <c r="BA1401" i="11"/>
  <c r="AB1401" i="11" s="1"/>
  <c r="AA1401" i="11" s="1"/>
  <c r="BA1499" i="11"/>
  <c r="AB1499" i="11" s="1"/>
  <c r="AA1499" i="11" s="1"/>
  <c r="BA518" i="11"/>
  <c r="AB518" i="11" s="1"/>
  <c r="AA518" i="11" s="1"/>
  <c r="BA1149" i="11"/>
  <c r="AB1149" i="11" s="1"/>
  <c r="AA1149" i="11" s="1"/>
  <c r="BA1477" i="11"/>
  <c r="AB1477" i="11" s="1"/>
  <c r="AD1477" i="11" s="1" a="1"/>
  <c r="AD1477" i="11" s="1"/>
  <c r="AE1477" i="11" s="1"/>
  <c r="BA657" i="11"/>
  <c r="AB657" i="11" s="1"/>
  <c r="AA657" i="11" s="1"/>
  <c r="BA1210" i="11"/>
  <c r="AB1210" i="11" s="1"/>
  <c r="AA1210" i="11" s="1"/>
  <c r="BA301" i="11"/>
  <c r="AB301" i="11" s="1"/>
  <c r="BA498" i="11"/>
  <c r="AB498" i="11" s="1"/>
  <c r="AA498" i="11" s="1"/>
  <c r="BA778" i="11"/>
  <c r="AB778" i="11" s="1"/>
  <c r="AD778" i="11" s="1" a="1"/>
  <c r="AD778" i="11" s="1"/>
  <c r="AE778" i="11" s="1"/>
  <c r="BA1536" i="11"/>
  <c r="AB1536" i="11" s="1"/>
  <c r="AA1536" i="11" s="1"/>
  <c r="BA1256" i="11"/>
  <c r="AB1256" i="11" s="1"/>
  <c r="AA1256" i="11" s="1"/>
  <c r="BA352" i="11"/>
  <c r="AB352" i="11" s="1"/>
  <c r="AA352" i="11" s="1"/>
  <c r="BA1816" i="11"/>
  <c r="AB1816" i="11" s="1"/>
  <c r="AA1816" i="11" s="1"/>
  <c r="BA1969" i="11"/>
  <c r="AB1969" i="11" s="1"/>
  <c r="AA1969" i="11" s="1"/>
  <c r="BA1428" i="11"/>
  <c r="AB1428" i="11" s="1"/>
  <c r="AA1428" i="11" s="1"/>
  <c r="BA956" i="11"/>
  <c r="AB956" i="11" s="1"/>
  <c r="AA956" i="11" s="1"/>
  <c r="BA1819" i="11"/>
  <c r="AB1819" i="11" s="1"/>
  <c r="AA1819" i="11" s="1"/>
  <c r="BA570" i="11"/>
  <c r="AB570" i="11" s="1"/>
  <c r="AA570" i="11" s="1"/>
  <c r="BA1823" i="11"/>
  <c r="AB1823" i="11" s="1"/>
  <c r="BA1627" i="11"/>
  <c r="AB1627" i="11" s="1"/>
  <c r="BA1364" i="11"/>
  <c r="AB1364" i="11" s="1"/>
  <c r="AD1364" i="11" s="1" a="1"/>
  <c r="AD1364" i="11" s="1"/>
  <c r="AE1364" i="11" s="1"/>
  <c r="BA711" i="11"/>
  <c r="AB711" i="11" s="1"/>
  <c r="AA711" i="11" s="1"/>
  <c r="BA217" i="11"/>
  <c r="AB217" i="11" s="1"/>
  <c r="AA217" i="11" s="1"/>
  <c r="BA1655" i="11"/>
  <c r="AB1655" i="11" s="1"/>
  <c r="AA1655" i="11" s="1"/>
  <c r="BA1005" i="11"/>
  <c r="AB1005" i="11" s="1"/>
  <c r="AA1005" i="11" s="1"/>
  <c r="BA130" i="11"/>
  <c r="AB130" i="11" s="1"/>
  <c r="AA130" i="11" s="1"/>
  <c r="BA897" i="11"/>
  <c r="AB897" i="11" s="1"/>
  <c r="AA897" i="11" s="1"/>
  <c r="BA1355" i="11"/>
  <c r="AB1355" i="11" s="1"/>
  <c r="AD1355" i="11" s="1" a="1"/>
  <c r="AD1355" i="11" s="1"/>
  <c r="AE1355" i="11" s="1"/>
  <c r="BA1160" i="11"/>
  <c r="AB1160" i="11" s="1"/>
  <c r="AA1160" i="11" s="1"/>
  <c r="BA335" i="11"/>
  <c r="AB335" i="11" s="1"/>
  <c r="AA335" i="11" s="1"/>
  <c r="BA556" i="11"/>
  <c r="AB556" i="11" s="1"/>
  <c r="BA1046" i="11"/>
  <c r="AB1046" i="11" s="1"/>
  <c r="AA1046" i="11" s="1"/>
  <c r="BA79" i="11"/>
  <c r="AB79" i="11" s="1"/>
  <c r="AF79" i="11" s="1" a="1"/>
  <c r="AF79" i="11" s="1"/>
  <c r="BA1141" i="11"/>
  <c r="AB1141" i="11" s="1"/>
  <c r="AA1141" i="11" s="1"/>
  <c r="BA1353" i="11"/>
  <c r="AB1353" i="11" s="1"/>
  <c r="BA1904" i="11"/>
  <c r="AB1904" i="11" s="1"/>
  <c r="AF1904" i="11" s="1" a="1"/>
  <c r="AF1904" i="11" s="1"/>
  <c r="BA358" i="11"/>
  <c r="AB358" i="11" s="1"/>
  <c r="AD358" i="11" s="1" a="1"/>
  <c r="AD358" i="11" s="1"/>
  <c r="AE358" i="11" s="1"/>
  <c r="BA119" i="11"/>
  <c r="AB119" i="11" s="1"/>
  <c r="AD119" i="11" s="1" a="1"/>
  <c r="AD119" i="11" s="1"/>
  <c r="AE119" i="11" s="1"/>
  <c r="BA1282" i="11"/>
  <c r="AB1282" i="11" s="1"/>
  <c r="AA1282" i="11" s="1"/>
  <c r="BA1691" i="11"/>
  <c r="AB1691" i="11" s="1"/>
  <c r="AD1691" i="11" s="1" a="1"/>
  <c r="AD1691" i="11" s="1"/>
  <c r="AE1691" i="11" s="1"/>
  <c r="BA1521" i="11"/>
  <c r="AB1521" i="11" s="1"/>
  <c r="AA1521" i="11" s="1"/>
  <c r="BA385" i="11"/>
  <c r="AB385" i="11" s="1"/>
  <c r="AA385" i="11" s="1"/>
  <c r="BA1954" i="11"/>
  <c r="AB1954" i="11" s="1"/>
  <c r="BA1914" i="11"/>
  <c r="AB1914" i="11" s="1"/>
  <c r="BA1092" i="11"/>
  <c r="AB1092" i="11" s="1"/>
  <c r="BA1809" i="11"/>
  <c r="AB1809" i="11" s="1"/>
  <c r="AA1809" i="11" s="1"/>
  <c r="BA123" i="11"/>
  <c r="AB123" i="11" s="1"/>
  <c r="BA571" i="11"/>
  <c r="AB571" i="11" s="1"/>
  <c r="BA180" i="11"/>
  <c r="AB180" i="11" s="1"/>
  <c r="AD180" i="11" s="1" a="1"/>
  <c r="AD180" i="11" s="1"/>
  <c r="AE180" i="11" s="1"/>
  <c r="BA828" i="11"/>
  <c r="AB828" i="11" s="1"/>
  <c r="AF828" i="11" s="1" a="1"/>
  <c r="AF828" i="11" s="1"/>
  <c r="BA313" i="11"/>
  <c r="AB313" i="11" s="1"/>
  <c r="AA313" i="11" s="1"/>
  <c r="BA867" i="11"/>
  <c r="AB867" i="11" s="1"/>
  <c r="BA762" i="11"/>
  <c r="AB762" i="11" s="1"/>
  <c r="BA1233" i="11"/>
  <c r="AB1233" i="11" s="1"/>
  <c r="BA759" i="11"/>
  <c r="AB759" i="11" s="1"/>
  <c r="BA572" i="11"/>
  <c r="AB572" i="11" s="1"/>
  <c r="BA1539" i="11"/>
  <c r="AB1539" i="11" s="1"/>
  <c r="BA382" i="11"/>
  <c r="AB382" i="11" s="1"/>
  <c r="AF382" i="11" s="1" a="1"/>
  <c r="AF382" i="11" s="1"/>
  <c r="BA1098" i="11"/>
  <c r="AB1098" i="11" s="1"/>
  <c r="AD1098" i="11" s="1" a="1"/>
  <c r="AD1098" i="11" s="1"/>
  <c r="AE1098" i="11" s="1"/>
  <c r="BA1330" i="11"/>
  <c r="AB1330" i="11" s="1"/>
  <c r="BA1955" i="11"/>
  <c r="AB1955" i="11" s="1"/>
  <c r="BA646" i="11"/>
  <c r="AB646" i="11" s="1"/>
  <c r="AA646" i="11" s="1"/>
  <c r="BA1310" i="11"/>
  <c r="AB1310" i="11" s="1"/>
  <c r="BA187" i="11"/>
  <c r="AB187" i="11" s="1"/>
  <c r="AA187" i="11" s="1"/>
  <c r="BA998" i="11"/>
  <c r="AB998" i="11" s="1"/>
  <c r="BA151" i="11"/>
  <c r="AB151" i="11" s="1"/>
  <c r="BA1184" i="11"/>
  <c r="AB1184" i="11" s="1"/>
  <c r="BA424" i="11"/>
  <c r="AB424" i="11" s="1"/>
  <c r="BA144" i="11"/>
  <c r="AB144" i="11" s="1"/>
  <c r="AF144" i="11" s="1" a="1"/>
  <c r="AF144" i="11" s="1"/>
  <c r="BA851" i="11"/>
  <c r="AB851" i="11" s="1"/>
  <c r="BA1797" i="11"/>
  <c r="AB1797" i="11" s="1"/>
  <c r="AD1797" i="11" s="1" a="1"/>
  <c r="AD1797" i="11" s="1"/>
  <c r="AE1797" i="11" s="1"/>
  <c r="BA712" i="11"/>
  <c r="AB712" i="11" s="1"/>
  <c r="AD712" i="11" s="1" a="1"/>
  <c r="AD712" i="11" s="1"/>
  <c r="AE712" i="11" s="1"/>
  <c r="BA771" i="11"/>
  <c r="AB771" i="11" s="1"/>
  <c r="AA771" i="11" s="1"/>
  <c r="BA1583" i="11"/>
  <c r="AB1583" i="11" s="1"/>
  <c r="AF1583" i="11" s="1" a="1"/>
  <c r="AF1583" i="11" s="1"/>
  <c r="BA1735" i="11"/>
  <c r="AB1735" i="11" s="1"/>
  <c r="AA1735" i="11" s="1"/>
  <c r="BA1806" i="11"/>
  <c r="AB1806" i="11" s="1"/>
  <c r="AD1806" i="11" s="1" a="1"/>
  <c r="AD1806" i="11" s="1"/>
  <c r="AE1806" i="11" s="1"/>
  <c r="BA862" i="11"/>
  <c r="AB862" i="11" s="1"/>
  <c r="BA1681" i="11"/>
  <c r="AB1681" i="11" s="1"/>
  <c r="BA1458" i="11"/>
  <c r="AB1458" i="11" s="1"/>
  <c r="BA1379" i="11"/>
  <c r="AB1379" i="11" s="1"/>
  <c r="BA97" i="11"/>
  <c r="AB97" i="11" s="1"/>
  <c r="AD97" i="11" s="1" a="1"/>
  <c r="AD97" i="11" s="1"/>
  <c r="AE97" i="11" s="1"/>
  <c r="BA708" i="11"/>
  <c r="AB708" i="11" s="1"/>
  <c r="BA407" i="11"/>
  <c r="AB407" i="11" s="1"/>
  <c r="BA58" i="11"/>
  <c r="AB58" i="11" s="1"/>
  <c r="AA58" i="11" s="1"/>
  <c r="BA1779" i="11"/>
  <c r="AB1779" i="11" s="1"/>
  <c r="BA1890" i="11"/>
  <c r="AB1890" i="11" s="1"/>
  <c r="AF1890" i="11" s="1" a="1"/>
  <c r="AF1890" i="11" s="1"/>
  <c r="BA1640" i="11"/>
  <c r="AB1640" i="11" s="1"/>
  <c r="BA406" i="11"/>
  <c r="AB406" i="11" s="1"/>
  <c r="AA406" i="11" s="1"/>
  <c r="BA1846" i="11"/>
  <c r="AB1846" i="11" s="1"/>
  <c r="BA1331" i="11"/>
  <c r="AB1331" i="11" s="1"/>
  <c r="BA1965" i="11"/>
  <c r="AB1965" i="11" s="1"/>
  <c r="BA850" i="11"/>
  <c r="AB850" i="11" s="1"/>
  <c r="BA1111" i="11"/>
  <c r="AB1111" i="11" s="1"/>
  <c r="BA1249" i="11"/>
  <c r="AB1249" i="11" s="1"/>
  <c r="AA1249" i="11" s="1"/>
  <c r="BA996" i="11"/>
  <c r="AB996" i="11" s="1"/>
  <c r="BA403" i="11"/>
  <c r="AB403" i="11" s="1"/>
  <c r="BA939" i="11"/>
  <c r="AB939" i="11" s="1"/>
  <c r="BA1868" i="11"/>
  <c r="AB1868" i="11" s="1"/>
  <c r="AD1868" i="11" s="1" a="1"/>
  <c r="AD1868" i="11" s="1"/>
  <c r="AE1868" i="11" s="1"/>
  <c r="BA1013" i="11"/>
  <c r="AB1013" i="11" s="1"/>
  <c r="BA816" i="11"/>
  <c r="AB816" i="11" s="1"/>
  <c r="AD816" i="11" s="1" a="1"/>
  <c r="AD816" i="11" s="1"/>
  <c r="AE816" i="11" s="1"/>
  <c r="BA574" i="11"/>
  <c r="AB574" i="11" s="1"/>
  <c r="BA51" i="11"/>
  <c r="AB51" i="11" s="1"/>
  <c r="AA51" i="11" s="1"/>
  <c r="BA2012" i="11"/>
  <c r="AB2012" i="11" s="1"/>
  <c r="AF2012" i="11" s="1" a="1"/>
  <c r="AF2012" i="11" s="1"/>
  <c r="BA120" i="11"/>
  <c r="AB120" i="11" s="1"/>
  <c r="BA1172" i="11"/>
  <c r="AB1172" i="11" s="1"/>
  <c r="AD1172" i="11" s="1" a="1"/>
  <c r="AD1172" i="11" s="1"/>
  <c r="AE1172" i="11" s="1"/>
  <c r="BA532" i="11"/>
  <c r="AB532" i="11" s="1"/>
  <c r="AA532" i="11" s="1"/>
  <c r="BA581" i="11"/>
  <c r="AB581" i="11" s="1"/>
  <c r="AF581" i="11" s="1" a="1"/>
  <c r="AF581" i="11" s="1"/>
  <c r="BA1170" i="11"/>
  <c r="AB1170" i="11" s="1"/>
  <c r="AA1170" i="11" s="1"/>
  <c r="BA680" i="11"/>
  <c r="AB680" i="11" s="1"/>
  <c r="AF680" i="11" s="1" a="1"/>
  <c r="AF680" i="11" s="1"/>
  <c r="BA397" i="11"/>
  <c r="AB397" i="11" s="1"/>
  <c r="AD397" i="11" s="1" a="1"/>
  <c r="AD397" i="11" s="1"/>
  <c r="AE397" i="11" s="1"/>
  <c r="BA1961" i="11"/>
  <c r="AB1961" i="11" s="1"/>
  <c r="BA1712" i="11"/>
  <c r="AB1712" i="11" s="1"/>
  <c r="AF1712" i="11" s="1" a="1"/>
  <c r="AF1712" i="11" s="1"/>
  <c r="BA1357" i="11"/>
  <c r="AB1357" i="11" s="1"/>
  <c r="AA1357" i="11" s="1"/>
  <c r="BA852" i="11"/>
  <c r="AB852" i="11" s="1"/>
  <c r="AA852" i="11" s="1"/>
  <c r="BA53" i="11"/>
  <c r="AB53" i="11" s="1"/>
  <c r="AD53" i="11" s="1" a="1"/>
  <c r="AD53" i="11" s="1"/>
  <c r="AE53" i="11" s="1"/>
  <c r="BA1927" i="11"/>
  <c r="AB1927" i="11" s="1"/>
  <c r="BA1558" i="11"/>
  <c r="AB1558" i="11" s="1"/>
  <c r="AA1558" i="11" s="1"/>
  <c r="BA1413" i="11"/>
  <c r="AB1413" i="11" s="1"/>
  <c r="BA516" i="11"/>
  <c r="AB516" i="11" s="1"/>
  <c r="AD516" i="11" s="1" a="1"/>
  <c r="AD516" i="11" s="1"/>
  <c r="AE516" i="11" s="1"/>
  <c r="BA462" i="11"/>
  <c r="AB462" i="11" s="1"/>
  <c r="AD462" i="11" s="1" a="1"/>
  <c r="AD462" i="11" s="1"/>
  <c r="AE462" i="11" s="1"/>
  <c r="BA1728" i="11"/>
  <c r="AB1728" i="11" s="1"/>
  <c r="AD1728" i="11" s="1" a="1"/>
  <c r="AD1728" i="11" s="1"/>
  <c r="AE1728" i="11" s="1"/>
  <c r="BA706" i="11"/>
  <c r="AB706" i="11" s="1"/>
  <c r="BA1591" i="11"/>
  <c r="AB1591" i="11" s="1"/>
  <c r="AD1591" i="11" s="1" a="1"/>
  <c r="AD1591" i="11" s="1"/>
  <c r="AE1591" i="11" s="1"/>
  <c r="BA981" i="11"/>
  <c r="AB981" i="11" s="1"/>
  <c r="AA981" i="11" s="1"/>
  <c r="BA723" i="11"/>
  <c r="AB723" i="11" s="1"/>
  <c r="BA960" i="11"/>
  <c r="AB960" i="11" s="1"/>
  <c r="AA960" i="11" s="1"/>
  <c r="BA671" i="11"/>
  <c r="AB671" i="11" s="1"/>
  <c r="BA1488" i="11"/>
  <c r="AB1488" i="11" s="1"/>
  <c r="BA95" i="11"/>
  <c r="AB95" i="11" s="1"/>
  <c r="AF95" i="11" s="1" a="1"/>
  <c r="AF95" i="11" s="1"/>
  <c r="BA410" i="11"/>
  <c r="AB410" i="11" s="1"/>
  <c r="BA1998" i="11"/>
  <c r="AB1998" i="11" s="1"/>
  <c r="AD1998" i="11" s="1" a="1"/>
  <c r="AD1998" i="11" s="1"/>
  <c r="AE1998" i="11" s="1"/>
  <c r="BA1527" i="11"/>
  <c r="AB1527" i="11" s="1"/>
  <c r="AD1527" i="11" s="1" a="1"/>
  <c r="AD1527" i="11" s="1"/>
  <c r="AE1527" i="11" s="1"/>
  <c r="BA1153" i="11"/>
  <c r="AB1153" i="11" s="1"/>
  <c r="AD1153" i="11" s="1" a="1"/>
  <c r="AD1153" i="11" s="1"/>
  <c r="AE1153" i="11" s="1"/>
  <c r="BA64" i="11"/>
  <c r="AB64" i="11" s="1"/>
  <c r="AF64" i="11" s="1" a="1"/>
  <c r="AF64" i="11" s="1"/>
  <c r="BA298" i="11"/>
  <c r="AB298" i="11" s="1"/>
  <c r="BA1863" i="11"/>
  <c r="AB1863" i="11" s="1"/>
  <c r="AF1863" i="11" s="1" a="1"/>
  <c r="AF1863" i="11" s="1"/>
  <c r="BA1306" i="11"/>
  <c r="AB1306" i="11" s="1"/>
  <c r="BA1365" i="11"/>
  <c r="AB1365" i="11" s="1"/>
  <c r="BA647" i="11"/>
  <c r="AB647" i="11" s="1"/>
  <c r="BA1928" i="11"/>
  <c r="AB1928" i="11" s="1"/>
  <c r="BA1112" i="11"/>
  <c r="AB1112" i="11" s="1"/>
  <c r="AD1112" i="11" s="1" a="1"/>
  <c r="AD1112" i="11" s="1"/>
  <c r="AE1112" i="11" s="1"/>
  <c r="BA744" i="11"/>
  <c r="AB744" i="11" s="1"/>
  <c r="AA744" i="11" s="1"/>
  <c r="BA17" i="11"/>
  <c r="AB17" i="11" s="1"/>
  <c r="AF17" i="11" s="1" a="1"/>
  <c r="AF17" i="11" s="1"/>
  <c r="BA992" i="11"/>
  <c r="AB992" i="11" s="1"/>
  <c r="AF992" i="11" s="1" a="1"/>
  <c r="AF992" i="11" s="1"/>
  <c r="BA46" i="11"/>
  <c r="AB46" i="11" s="1"/>
  <c r="AF46" i="11" s="1" a="1"/>
  <c r="AF46" i="11" s="1"/>
  <c r="BA559" i="11"/>
  <c r="AB559" i="11" s="1"/>
  <c r="AA559" i="11" s="1"/>
  <c r="BA20" i="11"/>
  <c r="AB20" i="11" s="1"/>
  <c r="AD20" i="11" s="1" a="1"/>
  <c r="AD20" i="11" s="1"/>
  <c r="AE20" i="11" s="1"/>
  <c r="BA2006" i="11"/>
  <c r="AB2006" i="11" s="1"/>
  <c r="AA2006" i="11" s="1"/>
  <c r="BA1531" i="11"/>
  <c r="AB1531" i="11" s="1"/>
  <c r="BA682" i="11"/>
  <c r="AB682" i="11" s="1"/>
  <c r="BA1989" i="11"/>
  <c r="AB1989" i="11" s="1"/>
  <c r="AD1989" i="11" s="1" a="1"/>
  <c r="AD1989" i="11" s="1"/>
  <c r="AE1989" i="11" s="1"/>
  <c r="BA1778" i="11"/>
  <c r="AB1778" i="11" s="1"/>
  <c r="AA1778" i="11" s="1"/>
  <c r="BA472" i="11"/>
  <c r="AB472" i="11" s="1"/>
  <c r="AA472" i="11" s="1"/>
  <c r="BA152" i="11"/>
  <c r="AB152" i="11" s="1"/>
  <c r="AA152" i="11" s="1"/>
  <c r="BA878" i="11"/>
  <c r="AB878" i="11" s="1"/>
  <c r="BA209" i="11"/>
  <c r="AB209" i="11" s="1"/>
  <c r="AA209" i="11" s="1"/>
  <c r="BA636" i="11"/>
  <c r="AB636" i="11" s="1"/>
  <c r="AD636" i="11" s="1" a="1"/>
  <c r="AD636" i="11" s="1"/>
  <c r="AE636" i="11" s="1"/>
  <c r="BA286" i="11"/>
  <c r="AB286" i="11" s="1"/>
  <c r="BA355" i="11"/>
  <c r="AB355" i="11" s="1"/>
  <c r="AF355" i="11" s="1" a="1"/>
  <c r="AF355" i="11" s="1"/>
  <c r="BA639" i="11"/>
  <c r="AB639" i="11" s="1"/>
  <c r="BA1740" i="11"/>
  <c r="AB1740" i="11" s="1"/>
  <c r="BA1509" i="11"/>
  <c r="AB1509" i="11" s="1"/>
  <c r="AD1509" i="11" s="1" a="1"/>
  <c r="AD1509" i="11" s="1"/>
  <c r="AE1509" i="11" s="1"/>
  <c r="BA1376" i="11"/>
  <c r="AB1376" i="11" s="1"/>
  <c r="AD1376" i="11" s="1" a="1"/>
  <c r="AD1376" i="11" s="1"/>
  <c r="AE1376" i="11" s="1"/>
  <c r="BA533" i="11"/>
  <c r="AB533" i="11" s="1"/>
  <c r="AF533" i="11" s="1" a="1"/>
  <c r="AF533" i="11" s="1"/>
  <c r="BA930" i="11"/>
  <c r="AB930" i="11" s="1"/>
  <c r="BA1529" i="11"/>
  <c r="AB1529" i="11" s="1"/>
  <c r="AA1529" i="11" s="1"/>
  <c r="BA1844" i="11"/>
  <c r="AB1844" i="11" s="1"/>
  <c r="AF1844" i="11" s="1" a="1"/>
  <c r="AF1844" i="11" s="1"/>
  <c r="BA989" i="11"/>
  <c r="AB989" i="11" s="1"/>
  <c r="BA1651" i="11"/>
  <c r="AB1651" i="11" s="1"/>
  <c r="AF1651" i="11" s="1" a="1"/>
  <c r="AF1651" i="11" s="1"/>
  <c r="BA1095" i="11"/>
  <c r="AB1095" i="11" s="1"/>
  <c r="AD1095" i="11" s="1" a="1"/>
  <c r="AD1095" i="11" s="1"/>
  <c r="AE1095" i="11" s="1"/>
  <c r="BA783" i="11"/>
  <c r="AB783" i="11" s="1"/>
  <c r="AF783" i="11" s="1" a="1"/>
  <c r="AF783" i="11" s="1"/>
  <c r="BA226" i="11"/>
  <c r="AB226" i="11" s="1"/>
  <c r="AF226" i="11" s="1" a="1"/>
  <c r="AF226" i="11" s="1"/>
  <c r="BA16" i="11"/>
  <c r="AB16" i="11" s="1"/>
  <c r="AF16" i="11" s="1" a="1"/>
  <c r="AF16" i="11" s="1"/>
  <c r="BA1292" i="11"/>
  <c r="AB1292" i="11" s="1"/>
  <c r="AA1292" i="11" s="1"/>
  <c r="BA70" i="11"/>
  <c r="AB70" i="11" s="1"/>
  <c r="BA184" i="11"/>
  <c r="AB184" i="11" s="1"/>
  <c r="AA184" i="11" s="1"/>
  <c r="BA1322" i="11"/>
  <c r="AB1322" i="11" s="1"/>
  <c r="AD1322" i="11" s="1" a="1"/>
  <c r="AD1322" i="11" s="1"/>
  <c r="AE1322" i="11" s="1"/>
  <c r="BA1313" i="11"/>
  <c r="AB1313" i="11" s="1"/>
  <c r="AD1313" i="11" s="1" a="1"/>
  <c r="AD1313" i="11" s="1"/>
  <c r="AE1313" i="11" s="1"/>
  <c r="BA1805" i="11"/>
  <c r="AB1805" i="11" s="1"/>
  <c r="AA1805" i="11" s="1"/>
  <c r="BA1525" i="11"/>
  <c r="AB1525" i="11" s="1"/>
  <c r="AA1525" i="11" s="1"/>
  <c r="BA566" i="11"/>
  <c r="AB566" i="11" s="1"/>
  <c r="AA566" i="11" s="1"/>
  <c r="BA1923" i="11"/>
  <c r="AB1923" i="11" s="1"/>
  <c r="AA1923" i="11" s="1"/>
  <c r="BA1508" i="11"/>
  <c r="AB1508" i="11" s="1"/>
  <c r="AA1508" i="11" s="1"/>
  <c r="BA145" i="11"/>
  <c r="AB145" i="11" s="1"/>
  <c r="AA145" i="11" s="1"/>
  <c r="BA943" i="11"/>
  <c r="AB943" i="11" s="1"/>
  <c r="AA943" i="11" s="1"/>
  <c r="BA616" i="11"/>
  <c r="AB616" i="11" s="1"/>
  <c r="AA616" i="11" s="1"/>
  <c r="BA1150" i="11"/>
  <c r="AB1150" i="11" s="1"/>
  <c r="BA1898" i="11"/>
  <c r="AB1898" i="11" s="1"/>
  <c r="AA1898" i="11" s="1"/>
  <c r="BA1414" i="11"/>
  <c r="AB1414" i="11" s="1"/>
  <c r="AF1414" i="11" s="1" a="1"/>
  <c r="AF1414" i="11" s="1"/>
  <c r="BA84" i="11"/>
  <c r="AB84" i="11" s="1"/>
  <c r="AD84" i="11" s="1" a="1"/>
  <c r="AD84" i="11" s="1"/>
  <c r="AE84" i="11" s="1"/>
  <c r="BA1573" i="11"/>
  <c r="AB1573" i="11" s="1"/>
  <c r="AA1573" i="11" s="1"/>
  <c r="BA1383" i="11"/>
  <c r="AB1383" i="11" s="1"/>
  <c r="AA1383" i="11" s="1"/>
  <c r="BA221" i="11"/>
  <c r="AB221" i="11" s="1"/>
  <c r="AA221" i="11" s="1"/>
  <c r="BA1942" i="11"/>
  <c r="AB1942" i="11" s="1"/>
  <c r="AA1942" i="11" s="1"/>
  <c r="BA173" i="11"/>
  <c r="AB173" i="11" s="1"/>
  <c r="AA173" i="11" s="1"/>
  <c r="BA1454" i="11"/>
  <c r="AB1454" i="11" s="1"/>
  <c r="AD1454" i="11" s="1" a="1"/>
  <c r="AD1454" i="11" s="1"/>
  <c r="AE1454" i="11" s="1"/>
  <c r="BA258" i="11"/>
  <c r="AB258" i="11" s="1"/>
  <c r="BA413" i="11"/>
  <c r="AB413" i="11" s="1"/>
  <c r="AA413" i="11" s="1"/>
  <c r="BA888" i="11"/>
  <c r="AB888" i="11" s="1"/>
  <c r="BA126" i="11"/>
  <c r="AB126" i="11" s="1"/>
  <c r="AA126" i="11" s="1"/>
  <c r="BA1441" i="11"/>
  <c r="AB1441" i="11" s="1"/>
  <c r="AA1441" i="11" s="1"/>
  <c r="BA564" i="11"/>
  <c r="AB564" i="11" s="1"/>
  <c r="AA564" i="11" s="1"/>
  <c r="BA683" i="11"/>
  <c r="AB683" i="11" s="1"/>
  <c r="AA683" i="11" s="1"/>
  <c r="BA544" i="11"/>
  <c r="AB544" i="11" s="1"/>
  <c r="AF544" i="11" s="1" a="1"/>
  <c r="AF544" i="11" s="1"/>
  <c r="BA463" i="11"/>
  <c r="AB463" i="11" s="1"/>
  <c r="AA463" i="11" s="1"/>
  <c r="BA704" i="11"/>
  <c r="AB704" i="11" s="1"/>
  <c r="AA704" i="11" s="1"/>
  <c r="BA1892" i="11"/>
  <c r="AB1892" i="11" s="1"/>
  <c r="AF1892" i="11" s="1" a="1"/>
  <c r="AF1892" i="11" s="1"/>
  <c r="BA242" i="11"/>
  <c r="AB242" i="11" s="1"/>
  <c r="AA242" i="11" s="1"/>
  <c r="BA1849" i="11"/>
  <c r="AB1849" i="11" s="1"/>
  <c r="BA1147" i="11"/>
  <c r="AB1147" i="11" s="1"/>
  <c r="BA83" i="11"/>
  <c r="AB83" i="11" s="1"/>
  <c r="AA83" i="11" s="1"/>
  <c r="BA1761" i="11"/>
  <c r="AB1761" i="11" s="1"/>
  <c r="BA1647" i="11"/>
  <c r="AB1647" i="11" s="1"/>
  <c r="AD1647" i="11" s="1" a="1"/>
  <c r="AD1647" i="11" s="1"/>
  <c r="AE1647" i="11" s="1"/>
  <c r="BA496" i="11"/>
  <c r="AB496" i="11" s="1"/>
  <c r="AD496" i="11" s="1" a="1"/>
  <c r="AD496" i="11" s="1"/>
  <c r="AE496" i="11" s="1"/>
  <c r="BA1889" i="11"/>
  <c r="AB1889" i="11" s="1"/>
  <c r="AF1889" i="11" s="1" a="1"/>
  <c r="AF1889" i="11" s="1"/>
  <c r="BA376" i="11"/>
  <c r="AB376" i="11" s="1"/>
  <c r="AA376" i="11" s="1"/>
  <c r="BA273" i="11"/>
  <c r="AB273" i="11" s="1"/>
  <c r="AF273" i="11" s="1" a="1"/>
  <c r="AF273" i="11" s="1"/>
  <c r="BA124" i="11"/>
  <c r="AB124" i="11" s="1"/>
  <c r="AA124" i="11" s="1"/>
  <c r="BA337" i="11"/>
  <c r="AB337" i="11" s="1"/>
  <c r="AA337" i="11" s="1"/>
  <c r="BA1919" i="11"/>
  <c r="AB1919" i="11" s="1"/>
  <c r="AD1919" i="11" s="1" a="1"/>
  <c r="AD1919" i="11" s="1"/>
  <c r="AE1919" i="11" s="1"/>
  <c r="BA471" i="11"/>
  <c r="AB471" i="11" s="1"/>
  <c r="BA1981" i="11"/>
  <c r="AB1981" i="11" s="1"/>
  <c r="AA1981" i="11" s="1"/>
  <c r="BA1058" i="11"/>
  <c r="AB1058" i="11" s="1"/>
  <c r="BA802" i="11"/>
  <c r="AB802" i="11" s="1"/>
  <c r="AA802" i="11" s="1"/>
  <c r="BA1123" i="11"/>
  <c r="AB1123" i="11" s="1"/>
  <c r="AD1123" i="11" s="1" a="1"/>
  <c r="AD1123" i="11" s="1"/>
  <c r="AE1123" i="11" s="1"/>
  <c r="BA230" i="11"/>
  <c r="AB230" i="11" s="1"/>
  <c r="AA230" i="11" s="1"/>
  <c r="BA1948" i="11"/>
  <c r="AB1948" i="11" s="1"/>
  <c r="AA1948" i="11" s="1"/>
  <c r="BA1067" i="11"/>
  <c r="AB1067" i="11" s="1"/>
  <c r="AD1067" i="11" s="1" a="1"/>
  <c r="AD1067" i="11" s="1"/>
  <c r="AE1067" i="11" s="1"/>
  <c r="BA674" i="11"/>
  <c r="AB674" i="11" s="1"/>
  <c r="AA674" i="11" s="1"/>
  <c r="BA1997" i="11"/>
  <c r="AB1997" i="11" s="1"/>
  <c r="AA1997" i="11" s="1"/>
  <c r="BA320" i="11"/>
  <c r="AB320" i="11" s="1"/>
  <c r="AA320" i="11" s="1"/>
  <c r="BA522" i="11"/>
  <c r="AB522" i="11" s="1"/>
  <c r="AA522" i="11" s="1"/>
  <c r="BA340" i="11"/>
  <c r="AB340" i="11" s="1"/>
  <c r="AA340" i="11" s="1"/>
  <c r="BA1467" i="11"/>
  <c r="AB1467" i="11" s="1"/>
  <c r="BA1169" i="11"/>
  <c r="AB1169" i="11" s="1"/>
  <c r="BA1742" i="11"/>
  <c r="AB1742" i="11" s="1"/>
  <c r="BA290" i="11"/>
  <c r="AB290" i="11" s="1"/>
  <c r="AA290" i="11" s="1"/>
  <c r="BA281" i="11"/>
  <c r="AB281" i="11" s="1"/>
  <c r="AD281" i="11" s="1" a="1"/>
  <c r="AD281" i="11" s="1"/>
  <c r="AE281" i="11" s="1"/>
  <c r="BA709" i="11"/>
  <c r="AB709" i="11" s="1"/>
  <c r="AA709" i="11" s="1"/>
  <c r="BA1049" i="11"/>
  <c r="AB1049" i="11" s="1"/>
  <c r="AA1049" i="11" s="1"/>
  <c r="BA1631" i="11"/>
  <c r="AB1631" i="11" s="1"/>
  <c r="AA1631" i="11" s="1"/>
  <c r="BA591" i="11"/>
  <c r="AB591" i="11" s="1"/>
  <c r="AA591" i="11" s="1"/>
  <c r="BA141" i="11"/>
  <c r="AB141" i="11" s="1"/>
  <c r="AD141" i="11" s="1" a="1"/>
  <c r="AD141" i="11" s="1"/>
  <c r="AE141" i="11" s="1"/>
  <c r="BA728" i="11"/>
  <c r="AB728" i="11" s="1"/>
  <c r="AD728" i="11" s="1" a="1"/>
  <c r="AD728" i="11" s="1"/>
  <c r="AE728" i="11" s="1"/>
  <c r="BA128" i="11"/>
  <c r="AB128" i="11" s="1"/>
  <c r="BA742" i="11"/>
  <c r="AB742" i="11" s="1"/>
  <c r="AD1316" i="11" a="1"/>
  <c r="AD1316" i="11" s="1"/>
  <c r="AE1316" i="11" s="1"/>
  <c r="AD1811" i="11" a="1"/>
  <c r="AD1811" i="11" s="1"/>
  <c r="AE1811" i="11" s="1"/>
  <c r="AA1925" i="11"/>
  <c r="AA1455" i="11"/>
  <c r="AA720" i="11"/>
  <c r="AA158" i="11"/>
  <c r="AA2008" i="11"/>
  <c r="AA178" i="11"/>
  <c r="AA739" i="11"/>
  <c r="AA929" i="11"/>
  <c r="AD1023" i="11" a="1"/>
  <c r="AD1023" i="11" s="1"/>
  <c r="AE1023" i="11" s="1"/>
  <c r="AD524" i="11" a="1"/>
  <c r="AD524" i="11" s="1"/>
  <c r="AE524" i="11" s="1"/>
  <c r="AD101" i="11" a="1"/>
  <c r="AD101" i="11" s="1"/>
  <c r="AE101" i="11" s="1"/>
  <c r="AA1180" i="11"/>
  <c r="AD1018" i="11" a="1"/>
  <c r="AD1018" i="11" s="1"/>
  <c r="AE1018" i="11" s="1"/>
  <c r="AD453" i="11" a="1"/>
  <c r="AD453" i="11" s="1"/>
  <c r="AE453" i="11" s="1"/>
  <c r="AD27" i="11" a="1"/>
  <c r="AD27" i="11" s="1"/>
  <c r="AE27" i="11" s="1"/>
  <c r="AD1764" i="11" a="1"/>
  <c r="AD1764" i="11" s="1"/>
  <c r="AE1764" i="11" s="1"/>
  <c r="AD1486" i="11" a="1"/>
  <c r="AD1486" i="11" s="1"/>
  <c r="AE1486" i="11" s="1"/>
  <c r="AF1419" i="11" a="1"/>
  <c r="AF1419" i="11" s="1"/>
  <c r="AF1668" i="11" a="1"/>
  <c r="AF1668" i="11" s="1"/>
  <c r="AD1420" i="11" a="1"/>
  <c r="AD1420" i="11" s="1"/>
  <c r="AE1420" i="11" s="1"/>
  <c r="AD1628" i="11" a="1"/>
  <c r="AD1628" i="11" s="1"/>
  <c r="AE1628" i="11" s="1"/>
  <c r="AD1039" i="11" a="1"/>
  <c r="AD1039" i="11" s="1"/>
  <c r="AE1039" i="11" s="1"/>
  <c r="AD456" i="11" a="1"/>
  <c r="AD456" i="11" s="1"/>
  <c r="AE456" i="11" s="1"/>
  <c r="AA1625" i="11"/>
  <c r="AF1262" i="11" a="1"/>
  <c r="AF1262" i="11" s="1"/>
  <c r="AD447" i="11" a="1"/>
  <c r="AD447" i="11" s="1"/>
  <c r="AE447" i="11" s="1"/>
  <c r="AA364" i="11"/>
  <c r="AD648" i="11" a="1"/>
  <c r="AD648" i="11" s="1"/>
  <c r="AE648" i="11" s="1"/>
  <c r="AD19" i="11" a="1"/>
  <c r="AD19" i="11" s="1"/>
  <c r="AE19" i="11" s="1"/>
  <c r="AD1958" i="11" a="1"/>
  <c r="AD1958" i="11" s="1"/>
  <c r="AE1958" i="11" s="1"/>
  <c r="AF117" i="11" a="1"/>
  <c r="AF117" i="11" s="1"/>
  <c r="AD1734" i="11" a="1"/>
  <c r="AD1734" i="11" s="1"/>
  <c r="AE1734" i="11" s="1"/>
  <c r="AF354" i="11" a="1"/>
  <c r="AF354" i="11" s="1"/>
  <c r="AD181" i="11" a="1"/>
  <c r="AD181" i="11" s="1"/>
  <c r="AE181" i="11" s="1"/>
  <c r="AF1303" i="11" a="1"/>
  <c r="AF1303" i="11" s="1"/>
  <c r="AA542" i="11"/>
  <c r="AA24" i="11"/>
  <c r="AD1126" i="11" a="1"/>
  <c r="AD1126" i="11" s="1"/>
  <c r="AE1126" i="11" s="1"/>
  <c r="AA379" i="11"/>
  <c r="AD1263" i="11" a="1"/>
  <c r="AD1263" i="11" s="1"/>
  <c r="AE1263" i="11" s="1"/>
  <c r="AD670" i="11" a="1"/>
  <c r="AD670" i="11" s="1"/>
  <c r="AE670" i="11" s="1"/>
  <c r="AF1350" i="11" a="1"/>
  <c r="AF1350" i="11" s="1"/>
  <c r="AD1378" i="11" a="1"/>
  <c r="AD1378" i="11" s="1"/>
  <c r="AE1378" i="11" s="1"/>
  <c r="AD1485" i="11" a="1"/>
  <c r="AD1485" i="11" s="1"/>
  <c r="AE1485" i="11" s="1"/>
  <c r="AD513" i="11" a="1"/>
  <c r="AD513" i="11" s="1"/>
  <c r="AE513" i="11" s="1"/>
  <c r="AD370" i="11" a="1"/>
  <c r="AD370" i="11" s="1"/>
  <c r="AE370" i="11" s="1"/>
  <c r="AD649" i="11" a="1"/>
  <c r="AD649" i="11" s="1"/>
  <c r="AE649" i="11" s="1"/>
  <c r="AF504" i="11" a="1"/>
  <c r="AF504" i="11" s="1"/>
  <c r="AA1226" i="11"/>
  <c r="AF1222" i="11" a="1"/>
  <c r="AF1222" i="11" s="1"/>
  <c r="AD894" i="11" a="1"/>
  <c r="AD894" i="11" s="1"/>
  <c r="AE894" i="11" s="1"/>
  <c r="AF861" i="11" a="1"/>
  <c r="AF861" i="11" s="1"/>
  <c r="AA112" i="11"/>
  <c r="AA954" i="11"/>
  <c r="AA212" i="11"/>
  <c r="AA300" i="11"/>
  <c r="AA1801" i="11"/>
  <c r="AA1295" i="11"/>
  <c r="AA1084" i="11"/>
  <c r="AA1377" i="11"/>
  <c r="AA1444" i="11"/>
  <c r="AF1296" i="11" a="1"/>
  <c r="AF1296" i="11" s="1"/>
  <c r="AF154" i="11" a="1"/>
  <c r="AF154" i="11" s="1"/>
  <c r="AD1204" i="11" a="1"/>
  <c r="AD1204" i="11" s="1"/>
  <c r="AE1204" i="11" s="1"/>
  <c r="AA917" i="11"/>
  <c r="AF1385" i="11" a="1"/>
  <c r="AF1385" i="11" s="1"/>
  <c r="AF1880" i="11" a="1"/>
  <c r="AF1880" i="11" s="1"/>
  <c r="AA193" i="11"/>
  <c r="AF1293" i="11" a="1"/>
  <c r="AF1293" i="11" s="1"/>
  <c r="AA902" i="11"/>
  <c r="AF306" i="11" a="1"/>
  <c r="AF306" i="11" s="1"/>
  <c r="AF1588" i="11" a="1"/>
  <c r="AF1588" i="11" s="1"/>
  <c r="AF1692" i="11" a="1"/>
  <c r="AF1692" i="11" s="1"/>
  <c r="AF1813" i="11" a="1"/>
  <c r="AF1813" i="11" s="1"/>
  <c r="AF1690" i="11" a="1"/>
  <c r="AF1690" i="11" s="1"/>
  <c r="AA837" i="11"/>
  <c r="AF317" i="11" a="1"/>
  <c r="AF317" i="11" s="1"/>
  <c r="AF88" i="11" a="1"/>
  <c r="AF88" i="11" s="1"/>
  <c r="AD1814" i="11" a="1"/>
  <c r="AD1814" i="11" s="1"/>
  <c r="AE1814" i="11" s="1"/>
  <c r="AD1500" i="11" a="1"/>
  <c r="AD1500" i="11" s="1"/>
  <c r="AE1500" i="11" s="1"/>
  <c r="AD100" i="11" a="1"/>
  <c r="AD100" i="11" s="1"/>
  <c r="AE100" i="11" s="1"/>
  <c r="AD1402" i="11" a="1"/>
  <c r="AD1402" i="11" s="1"/>
  <c r="AE1402" i="11" s="1"/>
  <c r="AA1978" i="11"/>
  <c r="AA75" i="11"/>
  <c r="AD1097" i="11" a="1"/>
  <c r="AD1097" i="11" s="1"/>
  <c r="AE1097" i="11" s="1"/>
  <c r="AA688" i="11"/>
  <c r="AD1580" i="11" a="1"/>
  <c r="AD1580" i="11" s="1"/>
  <c r="AE1580" i="11" s="1"/>
  <c r="AD713" i="11" a="1"/>
  <c r="AD713" i="11" s="1"/>
  <c r="AE713" i="11" s="1"/>
  <c r="AF510" i="11" a="1"/>
  <c r="AF510" i="11" s="1"/>
  <c r="AA1642" i="11"/>
  <c r="AD967" i="11" a="1"/>
  <c r="AD967" i="11" s="1"/>
  <c r="AE967" i="11" s="1"/>
  <c r="AD832" i="11" a="1"/>
  <c r="AD832" i="11" s="1"/>
  <c r="AE832" i="11" s="1"/>
  <c r="AF482" i="11" a="1"/>
  <c r="AF482" i="11" s="1"/>
  <c r="AA1426" i="11"/>
  <c r="AD1860" i="11" a="1"/>
  <c r="AD1860" i="11" s="1"/>
  <c r="AE1860" i="11" s="1"/>
  <c r="AF1802" i="11" a="1"/>
  <c r="AF1802" i="11" s="1"/>
  <c r="AF142" i="11" a="1"/>
  <c r="AF142" i="11" s="1"/>
  <c r="AF768" i="11" a="1"/>
  <c r="AF768" i="11" s="1"/>
  <c r="AF228" i="11" a="1"/>
  <c r="AF228" i="11" s="1"/>
  <c r="AD1430" i="11" a="1"/>
  <c r="AD1430" i="11" s="1"/>
  <c r="AE1430" i="11" s="1"/>
  <c r="AA316" i="11"/>
  <c r="AA327" i="11"/>
  <c r="AA229" i="11"/>
  <c r="AA1804" i="11"/>
  <c r="AA535" i="11"/>
  <c r="AA586" i="11"/>
  <c r="AA705" i="11"/>
  <c r="AA1193" i="11"/>
  <c r="AA420" i="11"/>
  <c r="AA1086" i="11"/>
  <c r="AA1470" i="11"/>
  <c r="AA910" i="11"/>
  <c r="AA700" i="11"/>
  <c r="AA1709" i="11"/>
  <c r="AA1959" i="11"/>
  <c r="AA303" i="11"/>
  <c r="AA143" i="11"/>
  <c r="AA1006" i="11"/>
  <c r="AA252" i="11"/>
  <c r="AA435" i="11"/>
  <c r="AA872" i="11"/>
  <c r="AA1862" i="11"/>
  <c r="AA931" i="11"/>
  <c r="AA1646" i="11"/>
  <c r="AA784" i="11"/>
  <c r="AA575" i="11"/>
  <c r="AA946" i="11"/>
  <c r="AA1547" i="11"/>
  <c r="AA1629" i="11"/>
  <c r="AA1017" i="11"/>
  <c r="AA999" i="11"/>
  <c r="AA604" i="11"/>
  <c r="AA1113" i="11"/>
  <c r="AA1273" i="11"/>
  <c r="AA1318" i="11"/>
  <c r="AA1158" i="11"/>
  <c r="AA1199" i="11"/>
  <c r="AA342" i="11"/>
  <c r="AA1328" i="11"/>
  <c r="AA1102" i="11"/>
  <c r="AA529" i="11"/>
  <c r="AA665" i="11"/>
  <c r="AA701" i="11"/>
  <c r="AA694" i="11"/>
  <c r="AA620" i="11"/>
  <c r="AA594" i="11"/>
  <c r="AA1019" i="11"/>
  <c r="AA1432" i="11"/>
  <c r="AA1016" i="11"/>
  <c r="AA1474" i="11"/>
  <c r="AA1769" i="11"/>
  <c r="AA468" i="11"/>
  <c r="AA421" i="11"/>
  <c r="AD1099" i="11" a="1"/>
  <c r="AD1099" i="11" s="1"/>
  <c r="AE1099" i="11" s="1"/>
  <c r="AA847" i="11"/>
  <c r="AD1338" i="11" a="1"/>
  <c r="AD1338" i="11" s="1"/>
  <c r="AE1338" i="11" s="1"/>
  <c r="AF1664" i="11" a="1"/>
  <c r="AF1664" i="11" s="1"/>
  <c r="AA438" i="11"/>
  <c r="AA1888" i="11"/>
  <c r="AF782" i="11" a="1"/>
  <c r="AF782" i="11" s="1"/>
  <c r="AA1745" i="11"/>
  <c r="AA2014" i="11"/>
  <c r="AA603" i="11"/>
  <c r="AA1188" i="11"/>
  <c r="AD283" i="11" a="1"/>
  <c r="AD283" i="11" s="1"/>
  <c r="AE283" i="11" s="1"/>
  <c r="AF1346" i="11" a="1"/>
  <c r="AF1346" i="11" s="1"/>
  <c r="AF870" i="11" a="1"/>
  <c r="AF870" i="11" s="1"/>
  <c r="AF1047" i="11" a="1"/>
  <c r="AF1047" i="11" s="1"/>
  <c r="AD1839" i="11" a="1"/>
  <c r="AD1839" i="11" s="1"/>
  <c r="AE1839" i="11" s="1"/>
  <c r="AA598" i="11"/>
  <c r="AA1623" i="11"/>
  <c r="AF900" i="11" a="1"/>
  <c r="AF900" i="11" s="1"/>
  <c r="AF268" i="11" a="1"/>
  <c r="AF268" i="11" s="1"/>
  <c r="AD825" i="11" a="1"/>
  <c r="AD825" i="11" s="1"/>
  <c r="AE825" i="11" s="1"/>
  <c r="AF222" i="11" a="1"/>
  <c r="AF222" i="11" s="1"/>
  <c r="AA1576" i="11"/>
  <c r="AA428" i="11"/>
  <c r="AA31" i="11"/>
  <c r="AA1050" i="11"/>
  <c r="AA492" i="11"/>
  <c r="AA753" i="11"/>
  <c r="AF1387" i="11" a="1"/>
  <c r="AF1387" i="11" s="1"/>
  <c r="AA1232" i="11"/>
  <c r="AD1577" i="11" a="1"/>
  <c r="AD1577" i="11" s="1"/>
  <c r="AE1577" i="11" s="1"/>
  <c r="AA1130" i="11"/>
  <c r="AA597" i="11"/>
  <c r="AD839" i="11" a="1"/>
  <c r="AD839" i="11" s="1"/>
  <c r="AE839" i="11" s="1"/>
  <c r="AF1739" i="11" a="1"/>
  <c r="AF1739" i="11" s="1"/>
  <c r="AA1678" i="11"/>
  <c r="AF606" i="11" a="1"/>
  <c r="AF606" i="11" s="1"/>
  <c r="AF1621" i="11" a="1"/>
  <c r="AF1621" i="11" s="1"/>
  <c r="AA1985" i="11"/>
  <c r="AA1041" i="11"/>
  <c r="AD392" i="11" a="1"/>
  <c r="AD392" i="11" s="1"/>
  <c r="AE392" i="11" s="1"/>
  <c r="AF1760" i="11" a="1"/>
  <c r="AF1760" i="11" s="1"/>
  <c r="AF1070" i="11" a="1"/>
  <c r="AF1070" i="11" s="1"/>
  <c r="AA769" i="11"/>
  <c r="AA1154" i="11"/>
  <c r="AA1881" i="11"/>
  <c r="AA1680" i="11"/>
  <c r="AA1905" i="11"/>
  <c r="AA198" i="11"/>
  <c r="AF2013" i="11" a="1"/>
  <c r="AF2013" i="11" s="1"/>
  <c r="AF1532" i="11" a="1"/>
  <c r="AF1532" i="11" s="1"/>
  <c r="AA440" i="11"/>
  <c r="AA1685" i="11"/>
  <c r="AF748" i="11" a="1"/>
  <c r="AF748" i="11" s="1"/>
  <c r="AA1703" i="11"/>
  <c r="AF525" i="11" a="1"/>
  <c r="AF525" i="11" s="1"/>
  <c r="AD860" i="11" a="1"/>
  <c r="AD860" i="11" s="1"/>
  <c r="AE860" i="11" s="1"/>
  <c r="AD774" i="11" a="1"/>
  <c r="AD774" i="11" s="1"/>
  <c r="AE774" i="11" s="1"/>
  <c r="AD189" i="11" a="1"/>
  <c r="AD189" i="11" s="1"/>
  <c r="AE189" i="11" s="1"/>
  <c r="AA806" i="11"/>
  <c r="AA104" i="11"/>
  <c r="AD417" i="11" a="1"/>
  <c r="AD417" i="11" s="1"/>
  <c r="AE417" i="11" s="1"/>
  <c r="AA1411" i="11"/>
  <c r="AA1635" i="11"/>
  <c r="AD797" i="11" a="1"/>
  <c r="AD797" i="11" s="1"/>
  <c r="AE797" i="11" s="1"/>
  <c r="AA1489" i="11"/>
  <c r="AF293" i="11" a="1"/>
  <c r="AF293" i="11" s="1"/>
  <c r="AF1658" i="11" a="1"/>
  <c r="AF1658" i="11" s="1"/>
  <c r="AA934" i="11"/>
  <c r="AF624" i="11" a="1"/>
  <c r="AF624" i="11" s="1"/>
  <c r="AF761" i="11" a="1"/>
  <c r="AF761" i="11" s="1"/>
  <c r="AD91" i="11" a="1"/>
  <c r="AD91" i="11" s="1"/>
  <c r="AE91" i="11" s="1"/>
  <c r="AF1397" i="11" a="1"/>
  <c r="AF1397" i="11" s="1"/>
  <c r="AA1450" i="11"/>
  <c r="AD1645" i="11" a="1"/>
  <c r="AD1645" i="11" s="1"/>
  <c r="AE1645" i="11" s="1"/>
  <c r="AD25" i="11" a="1"/>
  <c r="AD25" i="11" s="1"/>
  <c r="AE25" i="11" s="1"/>
  <c r="AF1866" i="11" a="1"/>
  <c r="AF1866" i="11" s="1"/>
  <c r="AF1333" i="11" a="1"/>
  <c r="AF1333" i="11" s="1"/>
  <c r="AF240" i="11" a="1"/>
  <c r="AF240" i="11" s="1"/>
  <c r="AA1139" i="11"/>
  <c r="AA1730" i="11"/>
  <c r="AF176" i="11" a="1"/>
  <c r="AF176" i="11" s="1"/>
  <c r="AD938" i="11" a="1"/>
  <c r="AD938" i="11" s="1"/>
  <c r="AE938" i="11" s="1"/>
  <c r="AA1572" i="11"/>
  <c r="AD202" i="11" a="1"/>
  <c r="AD202" i="11" s="1"/>
  <c r="AE202" i="11" s="1"/>
  <c r="AA1731" i="11"/>
  <c r="AA1132" i="11"/>
  <c r="AD896" i="11" a="1"/>
  <c r="AD896" i="11" s="1"/>
  <c r="AE896" i="11" s="1"/>
  <c r="AD266" i="11" a="1"/>
  <c r="AD266" i="11" s="1"/>
  <c r="AE266" i="11" s="1"/>
  <c r="AA1983" i="11"/>
  <c r="AD1887" i="11" a="1"/>
  <c r="AD1887" i="11" s="1"/>
  <c r="AE1887" i="11" s="1"/>
  <c r="AD1390" i="11" a="1"/>
  <c r="AD1390" i="11" s="1"/>
  <c r="AE1390" i="11" s="1"/>
  <c r="AF431" i="11" a="1"/>
  <c r="AF431" i="11" s="1"/>
  <c r="AF1400" i="11" a="1"/>
  <c r="AF1400" i="11" s="1"/>
  <c r="AF579" i="11" a="1"/>
  <c r="AF579" i="11" s="1"/>
  <c r="AA891" i="11"/>
  <c r="AD1463" i="11" a="1"/>
  <c r="AD1463" i="11" s="1"/>
  <c r="AE1463" i="11" s="1"/>
  <c r="AA1010" i="11"/>
  <c r="AA1976" i="11"/>
  <c r="AA249" i="11"/>
  <c r="AA531" i="11"/>
  <c r="AD18" i="11" a="1"/>
  <c r="AD18" i="11" s="1"/>
  <c r="AE18" i="11" s="1"/>
  <c r="AD1030" i="11" a="1"/>
  <c r="AD1030" i="11" s="1"/>
  <c r="AE1030" i="11" s="1"/>
  <c r="AA885" i="11"/>
  <c r="AD1000" i="11" a="1"/>
  <c r="AD1000" i="11" s="1"/>
  <c r="AE1000" i="11" s="1"/>
  <c r="AA398" i="11"/>
  <c r="AD866" i="11" a="1"/>
  <c r="AD866" i="11" s="1"/>
  <c r="AE866" i="11" s="1"/>
  <c r="AD1121" i="11" a="1"/>
  <c r="AD1121" i="11" s="1"/>
  <c r="AE1121" i="11" s="1"/>
  <c r="AD679" i="11" a="1"/>
  <c r="AD679" i="11" s="1"/>
  <c r="AE679" i="11" s="1"/>
  <c r="AF315" i="11" a="1"/>
  <c r="AF315" i="11" s="1"/>
  <c r="AD115" i="11" a="1"/>
  <c r="AD115" i="11" s="1"/>
  <c r="AE115" i="11" s="1"/>
  <c r="AF1694" i="11" a="1"/>
  <c r="AF1694" i="11" s="1"/>
  <c r="AA949" i="11"/>
  <c r="AF1952" i="11" a="1"/>
  <c r="AF1952" i="11" s="1"/>
  <c r="AD1725" i="11" a="1"/>
  <c r="AD1725" i="11" s="1"/>
  <c r="AE1725" i="11" s="1"/>
  <c r="AF980" i="11" a="1"/>
  <c r="AF980" i="11" s="1"/>
  <c r="AF921" i="11" a="1"/>
  <c r="AF921" i="11" s="1"/>
  <c r="AF1025" i="11" a="1"/>
  <c r="AF1025" i="11" s="1"/>
  <c r="AF654" i="11" a="1"/>
  <c r="AF654" i="11" s="1"/>
  <c r="AD1136" i="11" a="1"/>
  <c r="AD1136" i="11" s="1"/>
  <c r="AE1136" i="11" s="1"/>
  <c r="AD898" i="11" a="1"/>
  <c r="AD898" i="11" s="1"/>
  <c r="AE898" i="11" s="1"/>
  <c r="AD1634" i="11" a="1"/>
  <c r="AD1634" i="11" s="1"/>
  <c r="AE1634" i="11" s="1"/>
  <c r="AD1717" i="11" a="1"/>
  <c r="AD1717" i="11" s="1"/>
  <c r="AE1717" i="11" s="1"/>
  <c r="AA1140" i="11"/>
  <c r="AA881" i="11"/>
  <c r="AA1218" i="11"/>
  <c r="AF1021" i="11" a="1"/>
  <c r="AF1021" i="11" s="1"/>
  <c r="AF1971" i="11" a="1"/>
  <c r="AF1971" i="11" s="1"/>
  <c r="AF883" i="11" a="1"/>
  <c r="AF883" i="11" s="1"/>
  <c r="AD1231" i="11" a="1"/>
  <c r="AD1231" i="11" s="1"/>
  <c r="AE1231" i="11" s="1"/>
  <c r="AA408" i="11"/>
  <c r="AD445" i="11" a="1"/>
  <c r="AD445" i="11" s="1"/>
  <c r="AE445" i="11" s="1"/>
  <c r="AD1513" i="11" a="1"/>
  <c r="AD1513" i="11" s="1"/>
  <c r="AE1513" i="11" s="1"/>
  <c r="AA168" i="11"/>
  <c r="AD338" i="11" a="1"/>
  <c r="AD338" i="11" s="1"/>
  <c r="AE338" i="11" s="1"/>
  <c r="AD1434" i="11" a="1"/>
  <c r="AD1434" i="11" s="1"/>
  <c r="AE1434" i="11" s="1"/>
  <c r="AD719" i="11" a="1"/>
  <c r="AD719" i="11" s="1"/>
  <c r="AE719" i="11" s="1"/>
  <c r="AD1116" i="11" a="1"/>
  <c r="AD1116" i="11" s="1"/>
  <c r="AE1116" i="11" s="1"/>
  <c r="AF42" i="11" a="1"/>
  <c r="AF42" i="11" s="1"/>
  <c r="AF1187" i="11" a="1"/>
  <c r="AF1187" i="11" s="1"/>
  <c r="AD1517" i="11" a="1"/>
  <c r="AD1517" i="11" s="1"/>
  <c r="AE1517" i="11" s="1"/>
  <c r="AD925" i="11" a="1"/>
  <c r="AD925" i="11" s="1"/>
  <c r="AE925" i="11" s="1"/>
  <c r="AA722" i="11"/>
  <c r="AD1451" i="11" a="1"/>
  <c r="AD1451" i="11" s="1"/>
  <c r="AE1451" i="11" s="1"/>
  <c r="AF661" i="11" a="1"/>
  <c r="AF661" i="11" s="1"/>
  <c r="AD1395" i="11" a="1"/>
  <c r="AD1395" i="11" s="1"/>
  <c r="AE1395" i="11" s="1"/>
  <c r="AA773" i="11"/>
  <c r="AF1089" i="11" a="1"/>
  <c r="AF1089" i="11" s="1"/>
  <c r="AF1107" i="11" a="1"/>
  <c r="AF1107" i="11" s="1"/>
  <c r="AD537" i="11" a="1"/>
  <c r="AD537" i="11" s="1"/>
  <c r="AE537" i="11" s="1"/>
  <c r="AD625" i="11" a="1"/>
  <c r="AD625" i="11" s="1"/>
  <c r="AE625" i="11" s="1"/>
  <c r="AA824" i="11"/>
  <c r="AD776" i="11" a="1"/>
  <c r="AD776" i="11" s="1"/>
  <c r="AE776" i="11" s="1"/>
  <c r="AA660" i="11"/>
  <c r="AA1117" i="11"/>
  <c r="AF1064" i="11" a="1"/>
  <c r="AF1064" i="11" s="1"/>
  <c r="AD1643" i="11" a="1"/>
  <c r="AD1643" i="11" s="1"/>
  <c r="AE1643" i="11" s="1"/>
  <c r="AF1490" i="11" a="1"/>
  <c r="AF1490" i="11" s="1"/>
  <c r="AA87" i="11"/>
  <c r="AD808" i="11" a="1"/>
  <c r="AD808" i="11" s="1"/>
  <c r="AE808" i="11" s="1"/>
  <c r="AA94" i="11"/>
  <c r="AF426" i="11" a="1"/>
  <c r="AF426" i="11" s="1"/>
  <c r="AD845" i="11" a="1"/>
  <c r="AD845" i="11" s="1"/>
  <c r="AE845" i="11" s="1"/>
  <c r="AA1578" i="11"/>
  <c r="AF886" i="11" a="1"/>
  <c r="AF886" i="11" s="1"/>
  <c r="AD1607" i="11" a="1"/>
  <c r="AD1607" i="11" s="1"/>
  <c r="AE1607" i="11" s="1"/>
  <c r="AD1964" i="11" a="1"/>
  <c r="AD1964" i="11" s="1"/>
  <c r="AE1964" i="11" s="1"/>
  <c r="AF951" i="11" a="1"/>
  <c r="AF951" i="11" s="1"/>
  <c r="AD614" i="11" a="1"/>
  <c r="AD614" i="11" s="1"/>
  <c r="AE614" i="11" s="1"/>
  <c r="AD1104" i="11" a="1"/>
  <c r="AD1104" i="11" s="1"/>
  <c r="AE1104" i="11" s="1"/>
  <c r="AA528" i="11"/>
  <c r="AD1270" i="11" a="1"/>
  <c r="AD1270" i="11" s="1"/>
  <c r="AE1270" i="11" s="1"/>
  <c r="AD809" i="11" a="1"/>
  <c r="AD809" i="11" s="1"/>
  <c r="AE809" i="11" s="1"/>
  <c r="AD520" i="11" a="1"/>
  <c r="AD520" i="11" s="1"/>
  <c r="AE520" i="11" s="1"/>
  <c r="AD307" i="11" a="1"/>
  <c r="AD307" i="11" s="1"/>
  <c r="AE307" i="11" s="1"/>
  <c r="AD698" i="11" a="1"/>
  <c r="AD698" i="11" s="1"/>
  <c r="AE698" i="11" s="1"/>
  <c r="AA1617" i="11"/>
  <c r="AF1152" i="11" a="1"/>
  <c r="AF1152" i="11" s="1"/>
  <c r="AF395" i="11" a="1"/>
  <c r="AF395" i="11" s="1"/>
  <c r="AA63" i="11"/>
  <c r="AD1945" i="11" a="1"/>
  <c r="AD1945" i="11" s="1"/>
  <c r="AE1945" i="11" s="1"/>
  <c r="AA1066" i="11"/>
  <c r="AA1518" i="11"/>
  <c r="AD1885" i="11" a="1"/>
  <c r="AD1885" i="11" s="1"/>
  <c r="AE1885" i="11" s="1"/>
  <c r="AF1505" i="11" a="1"/>
  <c r="AF1505" i="11" s="1"/>
  <c r="AD927" i="11" a="1"/>
  <c r="AD927" i="11" s="1"/>
  <c r="AE927" i="11" s="1"/>
  <c r="AD1094" i="11" a="1"/>
  <c r="AD1094" i="11" s="1"/>
  <c r="AE1094" i="11" s="1"/>
  <c r="AD1785" i="11" a="1"/>
  <c r="AD1785" i="11" s="1"/>
  <c r="AE1785" i="11" s="1"/>
  <c r="AD1120" i="11" a="1"/>
  <c r="AD1120" i="11" s="1"/>
  <c r="AE1120" i="11" s="1"/>
  <c r="AA1124" i="11"/>
  <c r="AD1986" i="11" a="1"/>
  <c r="AD1986" i="11" s="1"/>
  <c r="AE1986" i="11" s="1"/>
  <c r="AF738" i="11" a="1"/>
  <c r="AF738" i="11" s="1"/>
  <c r="AA1459" i="11"/>
  <c r="AF1783" i="11" a="1"/>
  <c r="AF1783" i="11" s="1"/>
  <c r="AF1697" i="11" a="1"/>
  <c r="AF1697" i="11" s="1"/>
  <c r="AF1917" i="11" a="1"/>
  <c r="AF1917" i="11" s="1"/>
  <c r="AD596" i="11" a="1"/>
  <c r="AD596" i="11" s="1"/>
  <c r="AE596" i="11" s="1"/>
  <c r="AD341" i="11" a="1"/>
  <c r="AD341" i="11" s="1"/>
  <c r="AE341" i="11" s="1"/>
  <c r="AA108" i="11"/>
  <c r="AF1770" i="11" a="1"/>
  <c r="AF1770" i="11" s="1"/>
  <c r="AF1774" i="11" a="1"/>
  <c r="AF1774" i="11" s="1"/>
  <c r="AA416" i="11"/>
  <c r="AF136" i="11" a="1"/>
  <c r="AF136" i="11" s="1"/>
  <c r="AD1524" i="11" a="1"/>
  <c r="AD1524" i="11" s="1"/>
  <c r="AE1524" i="11" s="1"/>
  <c r="AD1708" i="11" a="1"/>
  <c r="AD1708" i="11" s="1"/>
  <c r="AE1708" i="11" s="1"/>
  <c r="AA1738" i="11"/>
  <c r="AA876" i="11"/>
  <c r="AF1693" i="11" a="1"/>
  <c r="AF1693" i="11" s="1"/>
  <c r="AD1418" i="11" a="1"/>
  <c r="AD1418" i="11" s="1"/>
  <c r="AE1418" i="11" s="1"/>
  <c r="AD477" i="11" a="1"/>
  <c r="AD477" i="11" s="1"/>
  <c r="AE477" i="11" s="1"/>
  <c r="AD1091" i="11" a="1"/>
  <c r="AD1091" i="11" s="1"/>
  <c r="AE1091" i="11" s="1"/>
  <c r="AA1568" i="11"/>
  <c r="AD552" i="11" a="1"/>
  <c r="AD552" i="11" s="1"/>
  <c r="AE552" i="11" s="1"/>
  <c r="AD617" i="11" a="1"/>
  <c r="AD617" i="11" s="1"/>
  <c r="AE617" i="11" s="1"/>
  <c r="AA356" i="11"/>
  <c r="AA935" i="11"/>
  <c r="AA278" i="11"/>
  <c r="AD512" i="11" a="1"/>
  <c r="AD512" i="11" s="1"/>
  <c r="AE512" i="11" s="1"/>
  <c r="AD175" i="11" a="1"/>
  <c r="AD175" i="11" s="1"/>
  <c r="AE175" i="11" s="1"/>
  <c r="AF911" i="11" a="1"/>
  <c r="AF911" i="11" s="1"/>
  <c r="AA216" i="11"/>
  <c r="AF1723" i="11" a="1"/>
  <c r="AF1723" i="11" s="1"/>
  <c r="AD1949" i="11" a="1"/>
  <c r="AD1949" i="11" s="1"/>
  <c r="AE1949" i="11" s="1"/>
  <c r="AA1003" i="11"/>
  <c r="AA1763" i="11"/>
  <c r="AA347" i="11"/>
  <c r="AA339" i="11"/>
  <c r="AA1637" i="11"/>
  <c r="AA1699" i="11"/>
  <c r="AA1043" i="11"/>
  <c r="AA871" i="11"/>
  <c r="AA988" i="11"/>
  <c r="AA344" i="11"/>
  <c r="AA627" i="11"/>
  <c r="AA846" i="11"/>
  <c r="AA1938" i="11"/>
  <c r="AA685" i="11"/>
  <c r="AA1020" i="11"/>
  <c r="AA874" i="11"/>
  <c r="AA422" i="11"/>
  <c r="AA1900" i="11"/>
  <c r="AA265" i="11"/>
  <c r="AA697" i="11"/>
  <c r="AA1074" i="11"/>
  <c r="AA1437" i="11"/>
  <c r="AA1612" i="11"/>
  <c r="AD308" i="11" a="1"/>
  <c r="AD308" i="11" s="1"/>
  <c r="AE308" i="11" s="1"/>
  <c r="AA122" i="11"/>
  <c r="AA1832" i="11"/>
  <c r="AA1506" i="11"/>
  <c r="AA1391" i="11"/>
  <c r="AA295" i="11"/>
  <c r="AA446" i="11"/>
  <c r="AA1930" i="11"/>
  <c r="AA1522" i="11"/>
  <c r="AA378" i="11"/>
  <c r="AA1382" i="11"/>
  <c r="AA822" i="11"/>
  <c r="AA1851" i="11"/>
  <c r="AA1031" i="11"/>
  <c r="AA450" i="11"/>
  <c r="AA1001" i="11"/>
  <c r="AA275" i="11"/>
  <c r="AA1054" i="11"/>
  <c r="AA1503" i="11"/>
  <c r="AA1144" i="11"/>
  <c r="AA1341" i="11"/>
  <c r="AA507" i="11"/>
  <c r="AA1142" i="11"/>
  <c r="AA790" i="11"/>
  <c r="AA854" i="11"/>
  <c r="AA310" i="11"/>
  <c r="AA1340" i="11"/>
  <c r="AA1790" i="11"/>
  <c r="AA350" i="11"/>
  <c r="AA1022" i="11"/>
  <c r="AA1230" i="11"/>
  <c r="AA380" i="11"/>
  <c r="AA1546" i="11"/>
  <c r="AA494" i="11"/>
  <c r="AA1109" i="11"/>
  <c r="AA1736" i="11"/>
  <c r="AA1574" i="11"/>
  <c r="AA1198" i="11"/>
  <c r="AA823" i="11"/>
  <c r="AA1259" i="11"/>
  <c r="AA131" i="11"/>
  <c r="AA251" i="11"/>
  <c r="AA1515" i="11"/>
  <c r="AA1159" i="11"/>
  <c r="AA1894" i="11"/>
  <c r="AA703" i="11"/>
  <c r="AA386" i="11"/>
  <c r="AA1650" i="11"/>
  <c r="AA1165" i="11"/>
  <c r="AA1775" i="11"/>
  <c r="AA153" i="11"/>
  <c r="AA1082" i="11"/>
  <c r="AA85" i="11"/>
  <c r="AA1191" i="11"/>
  <c r="AA125" i="11"/>
  <c r="AA833" i="11"/>
  <c r="AA801" i="11"/>
  <c r="AA609" i="11"/>
  <c r="AA1918" i="11"/>
  <c r="AA1057" i="11"/>
  <c r="AA1826" i="11"/>
  <c r="AA622" i="11"/>
  <c r="AA32" i="11"/>
  <c r="AA1252" i="11"/>
  <c r="AA1901" i="11"/>
  <c r="AA1309" i="11"/>
  <c r="AA169" i="11"/>
  <c r="AA134" i="11"/>
  <c r="AA1926" i="11"/>
  <c r="AA1242" i="11"/>
  <c r="AA933" i="11"/>
  <c r="AA1552" i="11"/>
  <c r="AA763" i="11"/>
  <c r="AA1584" i="11"/>
  <c r="AA1845" i="11"/>
  <c r="AA1393" i="11"/>
  <c r="AA155" i="11"/>
  <c r="AA56" i="11"/>
  <c r="AA585" i="11"/>
  <c r="AA1206" i="11"/>
  <c r="AA1777" i="11"/>
  <c r="AA219" i="11"/>
  <c r="AA1033" i="11"/>
  <c r="AA497" i="11"/>
  <c r="AA2011" i="11"/>
  <c r="AA1494" i="11"/>
  <c r="AA299" i="11"/>
  <c r="AA328" i="11"/>
  <c r="AA475" i="11"/>
  <c r="AA495" i="11"/>
  <c r="AA633" i="11"/>
  <c r="AA1909" i="11"/>
  <c r="AA1011" i="11"/>
  <c r="AA964" i="11"/>
  <c r="AA291" i="11"/>
  <c r="AA1701" i="11"/>
  <c r="AA1425" i="11"/>
  <c r="AA1653" i="11"/>
  <c r="AA1609" i="11"/>
  <c r="AA288" i="11"/>
  <c r="AA932" i="11"/>
  <c r="AA1883" i="11"/>
  <c r="AA803" i="11"/>
  <c r="AA974" i="11"/>
  <c r="AA1974" i="11"/>
  <c r="AA765" i="11"/>
  <c r="AA1962" i="11"/>
  <c r="AA1446" i="11"/>
  <c r="AA1075" i="11"/>
  <c r="AA1166" i="11"/>
  <c r="AA372" i="11"/>
  <c r="AA1724" i="11"/>
  <c r="AD747" i="11" a="1"/>
  <c r="AD747" i="11" s="1"/>
  <c r="AE747" i="11" s="1"/>
  <c r="AA1288" i="11"/>
  <c r="AA80" i="11"/>
  <c r="AD391" i="11" a="1"/>
  <c r="AD391" i="11" s="1"/>
  <c r="AE391" i="11" s="1"/>
  <c r="AD1167" i="11" a="1"/>
  <c r="AD1167" i="11" s="1"/>
  <c r="AE1167" i="11" s="1"/>
  <c r="AA557" i="11"/>
  <c r="AA737" i="11"/>
  <c r="AA785" i="11"/>
  <c r="AD78" i="11" a="1"/>
  <c r="AD78" i="11" s="1"/>
  <c r="AE78" i="11" s="1"/>
  <c r="AD1771" i="11" a="1"/>
  <c r="AD1771" i="11" s="1"/>
  <c r="AE1771" i="11" s="1"/>
  <c r="AA393" i="11"/>
  <c r="AA39" i="11"/>
  <c r="AA817" i="11"/>
  <c r="AA106" i="11"/>
  <c r="AA1756" i="11"/>
  <c r="AD1822" i="11" a="1"/>
  <c r="AD1822" i="11" s="1"/>
  <c r="AE1822" i="11" s="1"/>
  <c r="AA429" i="11"/>
  <c r="AA1765" i="11"/>
  <c r="AA1510" i="11"/>
  <c r="AA855" i="11"/>
  <c r="AA608" i="11"/>
  <c r="AA236" i="11"/>
  <c r="AA248" i="11"/>
  <c r="AA813" i="11"/>
  <c r="AD22" i="11" a="1"/>
  <c r="AD22" i="11" s="1"/>
  <c r="AE22" i="11" s="1"/>
  <c r="AD508" i="11" a="1"/>
  <c r="AD508" i="11" s="1"/>
  <c r="AE508" i="11" s="1"/>
  <c r="AA658" i="11"/>
  <c r="AA326" i="11"/>
  <c r="AA201" i="11"/>
  <c r="AA913" i="11"/>
  <c r="AD1972" i="11" a="1"/>
  <c r="AD1972" i="11" s="1"/>
  <c r="AE1972" i="11" s="1"/>
  <c r="AA754" i="11"/>
  <c r="AA55" i="11"/>
  <c r="AA1698" i="11"/>
  <c r="AD360" i="11" a="1"/>
  <c r="AD360" i="11" s="1"/>
  <c r="AE360" i="11" s="1"/>
  <c r="AF1695" i="11" a="1"/>
  <c r="AF1695" i="11" s="1"/>
  <c r="AA714" i="11"/>
  <c r="AA610" i="11"/>
  <c r="AA1083" i="11"/>
  <c r="AD1581" i="11" a="1"/>
  <c r="AD1581" i="11" s="1"/>
  <c r="AE1581" i="11" s="1"/>
  <c r="AA1614" i="11"/>
  <c r="AA1624" i="11"/>
  <c r="AD1896" i="11" a="1"/>
  <c r="AD1896" i="11" s="1"/>
  <c r="AE1896" i="11" s="1"/>
  <c r="AF1835" i="11" a="1"/>
  <c r="AF1835" i="11" s="1"/>
  <c r="AF1133" i="11" a="1"/>
  <c r="AF1133" i="11" s="1"/>
  <c r="AD49" i="11" a="1"/>
  <c r="AD49" i="11" s="1"/>
  <c r="AE49" i="11" s="1"/>
  <c r="AA814" i="11"/>
  <c r="AA788" i="11"/>
  <c r="AA1744" i="11"/>
  <c r="AA1351" i="11"/>
  <c r="AF1556" i="11" a="1"/>
  <c r="AF1556" i="11" s="1"/>
  <c r="AA1148" i="11"/>
  <c r="AD188" i="11" a="1"/>
  <c r="AD188" i="11" s="1"/>
  <c r="AE188" i="11" s="1"/>
  <c r="AA261" i="11"/>
  <c r="AA500" i="11"/>
  <c r="AD1561" i="11" a="1"/>
  <c r="AD1561" i="11" s="1"/>
  <c r="AE1561" i="11" s="1"/>
  <c r="AA1178" i="11"/>
  <c r="AA944" i="11"/>
  <c r="AA1564" i="11"/>
  <c r="AA523" i="11"/>
  <c r="AA963" i="11"/>
  <c r="AA836" i="11"/>
  <c r="AD1405" i="11" a="1"/>
  <c r="AD1405" i="11" s="1"/>
  <c r="AE1405" i="11" s="1"/>
  <c r="AF348" i="11" a="1"/>
  <c r="AF348" i="11" s="1"/>
  <c r="AA1827" i="11"/>
  <c r="AA611" i="11"/>
  <c r="AA473" i="11"/>
  <c r="AF1870" i="11" a="1"/>
  <c r="AF1870" i="11" s="1"/>
  <c r="AA655" i="11"/>
  <c r="AA1374" i="11"/>
  <c r="AF1641" i="11" a="1"/>
  <c r="AF1641" i="11" s="1"/>
  <c r="AF419" i="11" a="1"/>
  <c r="AF419" i="11" s="1"/>
  <c r="AA1274" i="11"/>
  <c r="AA71" i="11"/>
  <c r="AA1045" i="11"/>
  <c r="AA442" i="11"/>
  <c r="AF1443" i="11" a="1"/>
  <c r="AF1443" i="11" s="1"/>
  <c r="AD481" i="11" a="1"/>
  <c r="AD481" i="11" s="1"/>
  <c r="AE481" i="11" s="1"/>
  <c r="AD1344" i="11" a="1"/>
  <c r="AD1344" i="11" s="1"/>
  <c r="AE1344" i="11" s="1"/>
  <c r="AD93" i="11" a="1"/>
  <c r="AD93" i="11" s="1"/>
  <c r="AE93" i="11" s="1"/>
  <c r="AD710" i="11" a="1"/>
  <c r="AD710" i="11" s="1"/>
  <c r="AE710" i="11" s="1"/>
  <c r="AF1654" i="11" a="1"/>
  <c r="AF1654" i="11" s="1"/>
  <c r="AA1595" i="11"/>
  <c r="AF1324" i="11" a="1"/>
  <c r="AF1324" i="11" s="1"/>
  <c r="AA1466" i="11"/>
  <c r="AD764" i="11" a="1"/>
  <c r="AD764" i="11" s="1"/>
  <c r="AE764" i="11" s="1"/>
  <c r="AD1523" i="11" a="1"/>
  <c r="AD1523" i="11" s="1"/>
  <c r="AE1523" i="11" s="1"/>
  <c r="AF1129" i="11" a="1"/>
  <c r="AF1129" i="11" s="1"/>
  <c r="AF684" i="11" a="1"/>
  <c r="AF684" i="11" s="1"/>
  <c r="AD1754" i="11" a="1"/>
  <c r="AD1754" i="11" s="1"/>
  <c r="AE1754" i="11" s="1"/>
  <c r="AA1182" i="11"/>
  <c r="AD1537" i="11" a="1"/>
  <c r="AD1537" i="11" s="1"/>
  <c r="AE1537" i="11" s="1"/>
  <c r="AF1484" i="11" a="1"/>
  <c r="AF1484" i="11" s="1"/>
  <c r="AF289" i="11" a="1"/>
  <c r="AF289" i="11" s="1"/>
  <c r="AA1720" i="11"/>
  <c r="AA253" i="11"/>
  <c r="AD1850" i="11" a="1"/>
  <c r="AD1850" i="11" s="1"/>
  <c r="AE1850" i="11" s="1"/>
  <c r="AF1101" i="11" a="1"/>
  <c r="AF1101" i="11" s="1"/>
  <c r="AA36" i="11"/>
  <c r="AF1294" i="11" a="1"/>
  <c r="AF1294" i="11" s="1"/>
  <c r="AD1665" i="11" a="1"/>
  <c r="AD1665" i="11" s="1"/>
  <c r="AE1665" i="11" s="1"/>
  <c r="AD587" i="11" a="1"/>
  <c r="AD587" i="11" s="1"/>
  <c r="AE587" i="11" s="1"/>
  <c r="AA271" i="11"/>
  <c r="AF573" i="11" a="1"/>
  <c r="AF573" i="11" s="1"/>
  <c r="AD1748" i="11" a="1"/>
  <c r="AD1748" i="11" s="1"/>
  <c r="AE1748" i="11" s="1"/>
  <c r="AA695" i="11"/>
  <c r="AD1859" i="11" a="1"/>
  <c r="AD1859" i="11" s="1"/>
  <c r="AE1859" i="11" s="1"/>
  <c r="AA1932" i="11"/>
  <c r="AF196" i="11" a="1"/>
  <c r="AF196" i="11" s="1"/>
  <c r="AF1173" i="11" a="1"/>
  <c r="AF1173" i="11" s="1"/>
  <c r="AD464" i="11" a="1"/>
  <c r="AD464" i="11" s="1"/>
  <c r="AE464" i="11" s="1"/>
  <c r="AA1553" i="11"/>
  <c r="AF798" i="11" a="1"/>
  <c r="AF798" i="11" s="1"/>
  <c r="AF1264" i="11" a="1"/>
  <c r="AF1264" i="11" s="1"/>
  <c r="AF800" i="11" a="1"/>
  <c r="AF800" i="11" s="1"/>
  <c r="AD190" i="11" a="1"/>
  <c r="AD190" i="11" s="1"/>
  <c r="AE190" i="11" s="1"/>
  <c r="AA1718" i="11"/>
  <c r="AA197" i="11"/>
  <c r="AD140" i="11" a="1"/>
  <c r="AD140" i="11" s="1"/>
  <c r="AE140" i="11" s="1"/>
  <c r="AF150" i="11" a="1"/>
  <c r="AF150" i="11" s="1"/>
  <c r="AF884" i="11" a="1"/>
  <c r="AF884" i="11" s="1"/>
  <c r="AF1542" i="11" a="1"/>
  <c r="AF1542" i="11" s="1"/>
  <c r="AA1248" i="11"/>
  <c r="AD285" i="11" a="1"/>
  <c r="AD285" i="11" s="1"/>
  <c r="AE285" i="11" s="1"/>
  <c r="AF1829" i="11" a="1"/>
  <c r="AF1829" i="11" s="1"/>
  <c r="AD740" i="11" a="1"/>
  <c r="AD740" i="11" s="1"/>
  <c r="AE740" i="11" s="1"/>
  <c r="AD707" i="11" a="1"/>
  <c r="AD707" i="11" s="1"/>
  <c r="AE707" i="11" s="1"/>
  <c r="AA1035" i="11"/>
  <c r="AF1197" i="11" a="1"/>
  <c r="AF1197" i="11" s="1"/>
  <c r="AF343" i="11" a="1"/>
  <c r="AF343" i="11" s="1"/>
  <c r="AD789" i="11" a="1"/>
  <c r="AD789" i="11" s="1"/>
  <c r="AE789" i="11" s="1"/>
  <c r="AA79" i="11"/>
  <c r="AD1598" i="11" a="1"/>
  <c r="AD1598" i="11" s="1"/>
  <c r="AE1598" i="11" s="1"/>
  <c r="AD1504" i="11" a="1"/>
  <c r="AD1504" i="11" s="1"/>
  <c r="AE1504" i="11" s="1"/>
  <c r="AA485" i="11"/>
  <c r="AD675" i="11" a="1"/>
  <c r="AD675" i="11" s="1"/>
  <c r="AE675" i="11" s="1"/>
  <c r="AF199" i="11" a="1"/>
  <c r="AF199" i="11" s="1"/>
  <c r="AF767" i="11" a="1"/>
  <c r="AF767" i="11" s="1"/>
  <c r="AA1268" i="11"/>
  <c r="AF1456" i="11" a="1"/>
  <c r="AF1456" i="11" s="1"/>
  <c r="AF1445" i="11" a="1"/>
  <c r="AF1445" i="11" s="1"/>
  <c r="AD214" i="11" a="1"/>
  <c r="AD214" i="11" s="1"/>
  <c r="AE214" i="11" s="1"/>
  <c r="AD451" i="11" a="1"/>
  <c r="AD451" i="11" s="1"/>
  <c r="AE451" i="11" s="1"/>
  <c r="AD844" i="11" a="1"/>
  <c r="AD844" i="11" s="1"/>
  <c r="AE844" i="11" s="1"/>
  <c r="AF818" i="11" a="1"/>
  <c r="AF818" i="11" s="1"/>
  <c r="AF618" i="11" a="1"/>
  <c r="AF618" i="11" s="1"/>
  <c r="AA246" i="11"/>
  <c r="AD1663" i="11" a="1"/>
  <c r="AD1663" i="11" s="1"/>
  <c r="AE1663" i="11" s="1"/>
  <c r="AD1960" i="11" a="1"/>
  <c r="AD1960" i="11" s="1"/>
  <c r="AE1960" i="11" s="1"/>
  <c r="AA804" i="11"/>
  <c r="AD613" i="11" a="1"/>
  <c r="AD613" i="11" s="1"/>
  <c r="AE613" i="11" s="1"/>
  <c r="AA530" i="11"/>
  <c r="AA1726" i="11"/>
  <c r="AF1297" i="11" a="1"/>
  <c r="AF1297" i="11" s="1"/>
  <c r="AA256" i="11"/>
  <c r="AA1090" i="11"/>
  <c r="AD1482" i="11" a="1"/>
  <c r="AD1482" i="11" s="1"/>
  <c r="AE1482" i="11" s="1"/>
  <c r="AF779" i="11" a="1"/>
  <c r="AF779" i="11" s="1"/>
  <c r="AA50" i="11"/>
  <c r="AF57" i="11" a="1"/>
  <c r="AF57" i="11" s="1"/>
  <c r="AF1530" i="11" a="1"/>
  <c r="AF1530" i="11" s="1"/>
  <c r="AA985" i="11"/>
  <c r="AD1334" i="11" a="1"/>
  <c r="AD1334" i="11" s="1"/>
  <c r="AE1334" i="11" s="1"/>
  <c r="AA33" i="11"/>
  <c r="AD255" i="11" a="1"/>
  <c r="AD255" i="11" s="1"/>
  <c r="AE255" i="11" s="1"/>
  <c r="AA423" i="11"/>
  <c r="AF274" i="11" a="1"/>
  <c r="AF274" i="11" s="1"/>
  <c r="AD1308" i="11" a="1"/>
  <c r="AD1308" i="11" s="1"/>
  <c r="AE1308" i="11" s="1"/>
  <c r="AF68" i="11" a="1"/>
  <c r="AF68" i="11" s="1"/>
  <c r="AD1254" i="11" a="1"/>
  <c r="AD1254" i="11" s="1"/>
  <c r="AE1254" i="11" s="1"/>
  <c r="AD1213" i="11" a="1"/>
  <c r="AD1213" i="11" s="1"/>
  <c r="AE1213" i="11" s="1"/>
  <c r="AA1727" i="11"/>
  <c r="AD1912" i="11" a="1"/>
  <c r="AD1912" i="11" s="1"/>
  <c r="AE1912" i="11" s="1"/>
  <c r="AD460" i="11" a="1"/>
  <c r="AD460" i="11" s="1"/>
  <c r="AE460" i="11" s="1"/>
  <c r="AF1594" i="11" a="1"/>
  <c r="AF1594" i="11" s="1"/>
  <c r="AF312" i="11" a="1"/>
  <c r="AF312" i="11" s="1"/>
  <c r="AD1168" i="11" a="1"/>
  <c r="AD1168" i="11" s="1"/>
  <c r="AE1168" i="11" s="1"/>
  <c r="AD1386" i="11" a="1"/>
  <c r="AD1386" i="11" s="1"/>
  <c r="AE1386" i="11" s="1"/>
  <c r="AD1672" i="11" a="1"/>
  <c r="AD1672" i="11" s="1"/>
  <c r="AE1672" i="11" s="1"/>
  <c r="AD1464" i="11" a="1"/>
  <c r="AD1464" i="11" s="1"/>
  <c r="AE1464" i="11" s="1"/>
  <c r="AD1830" i="11" a="1"/>
  <c r="AD1830" i="11" s="1"/>
  <c r="AE1830" i="11" s="1"/>
  <c r="AA1656" i="11"/>
  <c r="AF593" i="11" a="1"/>
  <c r="AF593" i="11" s="1"/>
  <c r="AD457" i="11" a="1"/>
  <c r="AD457" i="11" s="1"/>
  <c r="AE457" i="11" s="1"/>
  <c r="AF1732" i="11" a="1"/>
  <c r="AF1732" i="11" s="1"/>
  <c r="AF1358" i="11" a="1"/>
  <c r="AF1358" i="11" s="1"/>
  <c r="AF691" i="11" a="1"/>
  <c r="AF691" i="11" s="1"/>
  <c r="AF1968" i="11" a="1"/>
  <c r="AF1968" i="11" s="1"/>
  <c r="AA346" i="11"/>
  <c r="AD562" i="11" a="1"/>
  <c r="AD562" i="11" s="1"/>
  <c r="AE562" i="11" s="1"/>
  <c r="AD455" i="11" a="1"/>
  <c r="AD455" i="11" s="1"/>
  <c r="AE455" i="11" s="1"/>
  <c r="AD1024" i="11" a="1"/>
  <c r="AD1024" i="11" s="1"/>
  <c r="AE1024" i="11" s="1"/>
  <c r="AF132" i="11" a="1"/>
  <c r="AF132" i="11" s="1"/>
  <c r="AF332" i="11" a="1"/>
  <c r="AF332" i="11" s="1"/>
  <c r="AF1944" i="11" a="1"/>
  <c r="AF1944" i="11" s="1"/>
  <c r="AD319" i="11" a="1"/>
  <c r="AD319" i="11" s="1"/>
  <c r="AE319" i="11" s="1"/>
  <c r="AD1164" i="11" a="1"/>
  <c r="AD1164" i="11" s="1"/>
  <c r="AE1164" i="11" s="1"/>
  <c r="AF1055" i="11" a="1"/>
  <c r="AF1055" i="11" s="1"/>
  <c r="AF205" i="11" a="1"/>
  <c r="AF205" i="11" s="1"/>
  <c r="AF1899" i="11" a="1"/>
  <c r="AF1899" i="11" s="1"/>
  <c r="AF668" i="11" a="1"/>
  <c r="AF668" i="11" s="1"/>
  <c r="AD171" i="11" a="1"/>
  <c r="AD171" i="11" s="1"/>
  <c r="AE171" i="11" s="1"/>
  <c r="AD1936" i="11" a="1"/>
  <c r="AD1936" i="11" s="1"/>
  <c r="AE1936" i="11" s="1"/>
  <c r="AD139" i="11" a="1"/>
  <c r="AD139" i="11" s="1"/>
  <c r="AE139" i="11" s="1"/>
  <c r="AF1877" i="11" a="1"/>
  <c r="AF1877" i="11" s="1"/>
  <c r="AD1302" i="11" a="1"/>
  <c r="AD1302" i="11" s="1"/>
  <c r="AE1302" i="11" s="1"/>
  <c r="AF1714" i="11" a="1"/>
  <c r="AF1714" i="11" s="1"/>
  <c r="AF796" i="11" a="1"/>
  <c r="AF796" i="11" s="1"/>
  <c r="AA1716" i="11"/>
  <c r="AF664" i="11" a="1"/>
  <c r="AF664" i="11" s="1"/>
  <c r="AD493" i="11" a="1"/>
  <c r="AD493" i="11" s="1"/>
  <c r="AE493" i="11" s="1"/>
  <c r="AA1410" i="11"/>
  <c r="AD1323" i="11" a="1"/>
  <c r="AD1323" i="11" s="1"/>
  <c r="AE1323" i="11" s="1"/>
  <c r="AA1261" i="11"/>
  <c r="AA159" i="11"/>
  <c r="AD942" i="11" a="1"/>
  <c r="AD942" i="11" s="1"/>
  <c r="AE942" i="11" s="1"/>
  <c r="AA551" i="11"/>
  <c r="AF1106" i="11" a="1"/>
  <c r="AF1106" i="11" s="1"/>
  <c r="AA1686" i="11"/>
  <c r="AA1786" i="11"/>
  <c r="AD1317" i="11" a="1"/>
  <c r="AD1317" i="11" s="1"/>
  <c r="AE1317" i="11" s="1"/>
  <c r="AF366" i="11" a="1"/>
  <c r="AF366" i="11" s="1"/>
  <c r="AD1593" i="11" a="1"/>
  <c r="AD1593" i="11" s="1"/>
  <c r="AE1593" i="11" s="1"/>
  <c r="AA1236" i="11"/>
  <c r="AF1371" i="11" a="1"/>
  <c r="AF1371" i="11" s="1"/>
  <c r="AA941" i="11"/>
  <c r="AF1762" i="11" a="1"/>
  <c r="AF1762" i="11" s="1"/>
  <c r="AF1290" i="11" a="1"/>
  <c r="AF1290" i="11" s="1"/>
  <c r="AD1409" i="11" a="1"/>
  <c r="AD1409" i="11" s="1"/>
  <c r="AE1409" i="11" s="1"/>
  <c r="AD1521" i="11" a="1"/>
  <c r="AD1521" i="11" s="1"/>
  <c r="AE1521" i="11" s="1"/>
  <c r="AF385" i="11" a="1"/>
  <c r="AF385" i="11" s="1"/>
  <c r="AD1914" i="11" a="1"/>
  <c r="AD1914" i="11" s="1"/>
  <c r="AE1914" i="11" s="1"/>
  <c r="AD572" i="11" a="1"/>
  <c r="AD572" i="11" s="1"/>
  <c r="AE572" i="11" s="1"/>
  <c r="AD151" i="11" a="1"/>
  <c r="AD151" i="11" s="1"/>
  <c r="AE151" i="11" s="1"/>
  <c r="AD424" i="11" a="1"/>
  <c r="AD424" i="11" s="1"/>
  <c r="AE424" i="11" s="1"/>
  <c r="AF1458" i="11" a="1"/>
  <c r="AF1458" i="11" s="1"/>
  <c r="AA850" i="11"/>
  <c r="AD574" i="11" a="1"/>
  <c r="AD574" i="11" s="1"/>
  <c r="AE574" i="11" s="1"/>
  <c r="AF1871" i="11" a="1"/>
  <c r="AF1871" i="11" s="1"/>
  <c r="AD213" i="11" a="1"/>
  <c r="AD213" i="11" s="1"/>
  <c r="AE213" i="11" s="1"/>
  <c r="AA1507" i="11"/>
  <c r="AA631" i="11"/>
  <c r="AF786" i="11" a="1"/>
  <c r="AF786" i="11" s="1"/>
  <c r="AF163" i="11" a="1"/>
  <c r="AF163" i="11" s="1"/>
  <c r="AA1953" i="11"/>
  <c r="AD815" i="11" a="1"/>
  <c r="AD815" i="11" s="1"/>
  <c r="AE815" i="11" s="1"/>
  <c r="AD1840" i="11" a="1"/>
  <c r="AD1840" i="11" s="1"/>
  <c r="AE1840" i="11" s="1"/>
  <c r="AA940" i="11"/>
  <c r="AF284" i="11" a="1"/>
  <c r="AF284" i="11" s="1"/>
  <c r="AF1857" i="11" a="1"/>
  <c r="AF1857" i="11" s="1"/>
  <c r="AA34" i="11"/>
  <c r="AD330" i="11" a="1"/>
  <c r="AD330" i="11" s="1"/>
  <c r="AE330" i="11" s="1"/>
  <c r="AA1818" i="11"/>
  <c r="AA1492" i="11"/>
  <c r="AF1622" i="11" a="1"/>
  <c r="AF1622" i="11" s="1"/>
  <c r="AD1209" i="11" a="1"/>
  <c r="AD1209" i="11" s="1"/>
  <c r="AE1209" i="11" s="1"/>
  <c r="AF160" i="11" a="1"/>
  <c r="AF160" i="11" s="1"/>
  <c r="AA950" i="11"/>
  <c r="AA651" i="11"/>
  <c r="AA1260" i="11"/>
  <c r="AD28" i="11" a="1"/>
  <c r="AD28" i="11" s="1"/>
  <c r="AE28" i="11" s="1"/>
  <c r="AD1326" i="11" a="1"/>
  <c r="AD1326" i="11" s="1"/>
  <c r="AE1326" i="11" s="1"/>
  <c r="AF2015" i="11" a="1"/>
  <c r="AF2015" i="11" s="1"/>
  <c r="AF269" i="11" a="1"/>
  <c r="AF269" i="11" s="1"/>
  <c r="AF60" i="11" a="1"/>
  <c r="AF60" i="11" s="1"/>
  <c r="AA369" i="11"/>
  <c r="AD1990" i="11" a="1"/>
  <c r="AD1990" i="11" s="1"/>
  <c r="AE1990" i="11" s="1"/>
  <c r="AD1347" i="11" a="1"/>
  <c r="AD1347" i="11" s="1"/>
  <c r="AE1347" i="11" s="1"/>
  <c r="AA231" i="11"/>
  <c r="AF875" i="11" a="1"/>
  <c r="AF875" i="11" s="1"/>
  <c r="AA1833" i="11"/>
  <c r="AA1105" i="11"/>
  <c r="AA1951" i="11"/>
  <c r="AD1300" i="11" a="1"/>
  <c r="AD1300" i="11" s="1"/>
  <c r="AE1300" i="11" s="1"/>
  <c r="AD1602" i="11" a="1"/>
  <c r="AD1602" i="11" s="1"/>
  <c r="AE1602" i="11" s="1"/>
  <c r="AA388" i="11"/>
  <c r="AA454" i="11"/>
  <c r="AD103" i="11" a="1"/>
  <c r="AD103" i="11" s="1"/>
  <c r="AE103" i="11" s="1"/>
  <c r="AF1817" i="11" a="1"/>
  <c r="AF1817" i="11" s="1"/>
  <c r="AD448" i="11" a="1"/>
  <c r="AD448" i="11" s="1"/>
  <c r="AE448" i="11" s="1"/>
  <c r="AA233" i="11"/>
  <c r="AD1497" i="11" a="1"/>
  <c r="AD1497" i="11" s="1"/>
  <c r="AE1497" i="11" s="1"/>
  <c r="AA1359" i="11"/>
  <c r="AF321" i="11" a="1"/>
  <c r="AF321" i="11" s="1"/>
  <c r="AA1758" i="11"/>
  <c r="AF1992" i="11" a="1"/>
  <c r="AF1992" i="11" s="1"/>
  <c r="AD1096" i="11" a="1"/>
  <c r="AD1096" i="11" s="1"/>
  <c r="AE1096" i="11" s="1"/>
  <c r="AD1772" i="11" a="1"/>
  <c r="AD1772" i="11" s="1"/>
  <c r="AE1772" i="11" s="1"/>
  <c r="AF626" i="11" a="1"/>
  <c r="AF626" i="11" s="1"/>
  <c r="AA580" i="11"/>
  <c r="AA1916" i="11"/>
  <c r="AD1589" i="11" a="1"/>
  <c r="AD1589" i="11" s="1"/>
  <c r="AE1589" i="11" s="1"/>
  <c r="AD1177" i="11" a="1"/>
  <c r="AD1177" i="11" s="1"/>
  <c r="AE1177" i="11" s="1"/>
  <c r="AF1185" i="11" a="1"/>
  <c r="AF1185" i="11" s="1"/>
  <c r="AF1915" i="11" a="1"/>
  <c r="AF1915" i="11" s="1"/>
  <c r="AF465" i="11" a="1"/>
  <c r="AF465" i="11" s="1"/>
  <c r="AA1457" i="11"/>
  <c r="AD1495" i="11" a="1"/>
  <c r="AD1495" i="11" s="1"/>
  <c r="AE1495" i="11" s="1"/>
  <c r="AF607" i="11" a="1"/>
  <c r="AF607" i="11" s="1"/>
  <c r="AA156" i="11"/>
  <c r="AD1452" i="11" a="1"/>
  <c r="AD1452" i="11" s="1"/>
  <c r="AE1452" i="11" s="1"/>
  <c r="AA1439" i="11"/>
  <c r="AF914" i="11" a="1"/>
  <c r="AF914" i="11" s="1"/>
  <c r="AD1855" i="11" a="1"/>
  <c r="AD1855" i="11" s="1"/>
  <c r="AE1855" i="11" s="1"/>
  <c r="AF1710" i="11" a="1"/>
  <c r="AF1710" i="11" s="1"/>
  <c r="AD1579" i="11" a="1"/>
  <c r="AD1579" i="11" s="1"/>
  <c r="AE1579" i="11" s="1"/>
  <c r="AD1026" i="11" a="1"/>
  <c r="AD1026" i="11" s="1"/>
  <c r="AE1026" i="11" s="1"/>
  <c r="AD43" i="11" a="1"/>
  <c r="AD43" i="11" s="1"/>
  <c r="AE43" i="11" s="1"/>
  <c r="AA819" i="11"/>
  <c r="AD1582" i="11" a="1"/>
  <c r="AD1582" i="11" s="1"/>
  <c r="AE1582" i="11" s="1"/>
  <c r="AD1275" i="11" a="1"/>
  <c r="AD1275" i="11" s="1"/>
  <c r="AE1275" i="11" s="1"/>
  <c r="AA111" i="11"/>
  <c r="AF443" i="11" a="1"/>
  <c r="AF443" i="11" s="1"/>
  <c r="AF2002" i="11" a="1"/>
  <c r="AF2002" i="11" s="1"/>
  <c r="AD2012" i="11" a="1"/>
  <c r="AD2012" i="11" s="1"/>
  <c r="AE2012" i="11" s="1"/>
  <c r="AD1357" i="11" a="1"/>
  <c r="AD1357" i="11" s="1"/>
  <c r="AE1357" i="11" s="1"/>
  <c r="AF53" i="11" a="1"/>
  <c r="AF53" i="11" s="1"/>
  <c r="AF1927" i="11" a="1"/>
  <c r="AF1927" i="11" s="1"/>
  <c r="AD723" i="11" a="1"/>
  <c r="AD723" i="11" s="1"/>
  <c r="AE723" i="11" s="1"/>
  <c r="AF671" i="11" a="1"/>
  <c r="AF671" i="11" s="1"/>
  <c r="AD1488" i="11" a="1"/>
  <c r="AD1488" i="11" s="1"/>
  <c r="AE1488" i="11" s="1"/>
  <c r="AD1306" i="11" a="1"/>
  <c r="AD1306" i="11" s="1"/>
  <c r="AE1306" i="11" s="1"/>
  <c r="AD1365" i="11" a="1"/>
  <c r="AD1365" i="11" s="1"/>
  <c r="AE1365" i="11" s="1"/>
  <c r="AD647" i="11" a="1"/>
  <c r="AD647" i="11" s="1"/>
  <c r="AE647" i="11" s="1"/>
  <c r="AD1928" i="11" a="1"/>
  <c r="AD1928" i="11" s="1"/>
  <c r="AE1928" i="11" s="1"/>
  <c r="AF1989" i="11" a="1"/>
  <c r="AF1989" i="11" s="1"/>
  <c r="AF1778" i="11" a="1"/>
  <c r="AF1778" i="11" s="1"/>
  <c r="AF1740" i="11" a="1"/>
  <c r="AF1740" i="11" s="1"/>
  <c r="AF1376" i="11" a="1"/>
  <c r="AF1376" i="11" s="1"/>
  <c r="AD533" i="11" a="1"/>
  <c r="AD533" i="11" s="1"/>
  <c r="AE533" i="11" s="1"/>
  <c r="AD991" i="11" a="1"/>
  <c r="AD991" i="11" s="1"/>
  <c r="AE991" i="11" s="1"/>
  <c r="AF1781" i="11" a="1"/>
  <c r="AF1781" i="11" s="1"/>
  <c r="AF973" i="11" a="1"/>
  <c r="AF973" i="11" s="1"/>
  <c r="AD194" i="11" a="1"/>
  <c r="AD194" i="11" s="1"/>
  <c r="AE194" i="11" s="1"/>
  <c r="AD857" i="11" a="1"/>
  <c r="AD857" i="11" s="1"/>
  <c r="AE857" i="11" s="1"/>
  <c r="AF727" i="11" a="1"/>
  <c r="AF727" i="11" s="1"/>
  <c r="AD61" i="11" a="1"/>
  <c r="AD61" i="11" s="1"/>
  <c r="AE61" i="11" s="1"/>
  <c r="AA1721" i="11"/>
  <c r="AD383" i="11" a="1"/>
  <c r="AD383" i="11" s="1"/>
  <c r="AE383" i="11" s="1"/>
  <c r="AA729" i="11"/>
  <c r="AD1966" i="11" a="1"/>
  <c r="AD1966" i="11" s="1"/>
  <c r="AE1966" i="11" s="1"/>
  <c r="AA89" i="11"/>
  <c r="AD1234" i="11" a="1"/>
  <c r="AD1234" i="11" s="1"/>
  <c r="AE1234" i="11" s="1"/>
  <c r="AD1384" i="11" a="1"/>
  <c r="AD1384" i="11" s="1"/>
  <c r="AE1384" i="11" s="1"/>
  <c r="AA489" i="11"/>
  <c r="AF909" i="11" a="1"/>
  <c r="AF909" i="11" s="1"/>
  <c r="AA129" i="11"/>
  <c r="AF1131" i="11" a="1"/>
  <c r="AF1131" i="11" s="1"/>
  <c r="AD506" i="11" a="1"/>
  <c r="AD506" i="11" s="1"/>
  <c r="AE506" i="11" s="1"/>
  <c r="AF1991" i="11" a="1"/>
  <c r="AF1991" i="11" s="1"/>
  <c r="AD1519" i="11" a="1"/>
  <c r="AD1519" i="11" s="1"/>
  <c r="AE1519" i="11" s="1"/>
  <c r="AF1559" i="11" a="1"/>
  <c r="AF1559" i="11" s="1"/>
  <c r="AF1373" i="11" a="1"/>
  <c r="AF1373" i="11" s="1"/>
  <c r="AD1812" i="11" a="1"/>
  <c r="AD1812" i="11" s="1"/>
  <c r="AE1812" i="11" s="1"/>
  <c r="AF1119" i="11" a="1"/>
  <c r="AF1119" i="11" s="1"/>
  <c r="AF1227" i="11" a="1"/>
  <c r="AF1227" i="11" s="1"/>
  <c r="AA1219" i="11"/>
  <c r="AD1151" i="11" a="1"/>
  <c r="AD1151" i="11" s="1"/>
  <c r="AE1151" i="11" s="1"/>
  <c r="AD1929" i="11" a="1"/>
  <c r="AD1929" i="11" s="1"/>
  <c r="AE1929" i="11" s="1"/>
  <c r="AD1417" i="11" a="1"/>
  <c r="AD1417" i="11" s="1"/>
  <c r="AE1417" i="11" s="1"/>
  <c r="AD1957" i="11" a="1"/>
  <c r="AD1957" i="11" s="1"/>
  <c r="AE1957" i="11" s="1"/>
  <c r="AA1229" i="11"/>
  <c r="AD1934" i="11" a="1"/>
  <c r="AD1934" i="11" s="1"/>
  <c r="AE1934" i="11" s="1"/>
  <c r="AA1639" i="11"/>
  <c r="AD1670" i="11" a="1"/>
  <c r="AD1670" i="11" s="1"/>
  <c r="AE1670" i="11" s="1"/>
  <c r="AF247" i="11" a="1"/>
  <c r="AF247" i="11" s="1"/>
  <c r="AD259" i="11" a="1"/>
  <c r="AD259" i="11" s="1"/>
  <c r="AE259" i="11" s="1"/>
  <c r="AA1511" i="11"/>
  <c r="AA480" i="11"/>
  <c r="AD1810" i="11" a="1"/>
  <c r="AD1810" i="11" s="1"/>
  <c r="AE1810" i="11" s="1"/>
  <c r="AF2000" i="11" a="1"/>
  <c r="AF2000" i="11" s="1"/>
  <c r="AD1599" i="11" a="1"/>
  <c r="AD1599" i="11" s="1"/>
  <c r="AE1599" i="11" s="1"/>
  <c r="AF225" i="11" a="1"/>
  <c r="AF225" i="11" s="1"/>
  <c r="AD1993" i="11" a="1"/>
  <c r="AD1993" i="11" s="1"/>
  <c r="AE1993" i="11" s="1"/>
  <c r="AA732" i="11"/>
  <c r="AF702" i="11" a="1"/>
  <c r="AF702" i="11" s="1"/>
  <c r="AD1803" i="11" a="1"/>
  <c r="AD1803" i="11" s="1"/>
  <c r="AE1803" i="11" s="1"/>
  <c r="AF534" i="11" a="1"/>
  <c r="AF534" i="11" s="1"/>
  <c r="AA1220" i="11"/>
  <c r="AF795" i="11" a="1"/>
  <c r="AF795" i="11" s="1"/>
  <c r="AD1014" i="11" a="1"/>
  <c r="AD1014" i="11" s="1"/>
  <c r="AE1014" i="11" s="1"/>
  <c r="AF807" i="11" a="1"/>
  <c r="AF807" i="11" s="1"/>
  <c r="AA1186" i="11"/>
  <c r="AD986" i="11" a="1"/>
  <c r="AD986" i="11" s="1"/>
  <c r="AE986" i="11" s="1"/>
  <c r="AF919" i="11" a="1"/>
  <c r="AF919" i="11" s="1"/>
  <c r="AD662" i="11" a="1"/>
  <c r="AD662" i="11" s="1"/>
  <c r="AE662" i="11" s="1"/>
  <c r="AA1707" i="11"/>
  <c r="AD1566" i="11" a="1"/>
  <c r="AD1566" i="11" s="1"/>
  <c r="AE1566" i="11" s="1"/>
  <c r="AD54" i="11" a="1"/>
  <c r="AD54" i="11" s="1"/>
  <c r="AE54" i="11" s="1"/>
  <c r="AF1214" i="11" a="1"/>
  <c r="AF1214" i="11" s="1"/>
  <c r="AA1931" i="11"/>
  <c r="AD412" i="11" a="1"/>
  <c r="AD412" i="11" s="1"/>
  <c r="AE412" i="11" s="1"/>
  <c r="AD1659" i="11" a="1"/>
  <c r="AD1659" i="11" s="1"/>
  <c r="AE1659" i="11" s="1"/>
  <c r="AF717" i="11" a="1"/>
  <c r="AF717" i="11" s="1"/>
  <c r="AF1366" i="11" a="1"/>
  <c r="AF1366" i="11" s="1"/>
  <c r="AD1706" i="11" a="1"/>
  <c r="AD1706" i="11" s="1"/>
  <c r="AE1706" i="11" s="1"/>
  <c r="AD430" i="11" a="1"/>
  <c r="AD430" i="11" s="1"/>
  <c r="AE430" i="11" s="1"/>
  <c r="AA399" i="11"/>
  <c r="AD1869" i="11" a="1"/>
  <c r="AD1869" i="11" s="1"/>
  <c r="AE1869" i="11" s="1"/>
  <c r="AD182" i="11" a="1"/>
  <c r="AD182" i="11" s="1"/>
  <c r="AE182" i="11" s="1"/>
  <c r="AF629" i="11" a="1"/>
  <c r="AF629" i="11" s="1"/>
  <c r="AF1155" i="11" a="1"/>
  <c r="AF1155" i="11" s="1"/>
  <c r="AF1632" i="11" a="1"/>
  <c r="AF1632" i="11" s="1"/>
  <c r="AA755" i="11"/>
  <c r="AA77" i="11"/>
  <c r="AF1815" i="11" a="1"/>
  <c r="AF1815" i="11" s="1"/>
  <c r="AD637" i="11" a="1"/>
  <c r="AD637" i="11" s="1"/>
  <c r="AE637" i="11" s="1"/>
  <c r="AD21" i="11" a="1"/>
  <c r="AD21" i="11" s="1"/>
  <c r="AE21" i="11" s="1"/>
  <c r="AF1239" i="11" a="1"/>
  <c r="AF1239" i="11" s="1"/>
  <c r="AF1037" i="11" a="1"/>
  <c r="AF1037" i="11" s="1"/>
  <c r="AF1533" i="11" a="1"/>
  <c r="AF1533" i="11" s="1"/>
  <c r="AD1606" i="11" a="1"/>
  <c r="AD1606" i="11" s="1"/>
  <c r="AE1606" i="11" s="1"/>
  <c r="AA81" i="11"/>
  <c r="AD975" i="11" a="1"/>
  <c r="AD975" i="11" s="1"/>
  <c r="AE975" i="11" s="1"/>
  <c r="AF1689" i="11" a="1"/>
  <c r="AF1689" i="11" s="1"/>
  <c r="AF743" i="11" a="1"/>
  <c r="AF743" i="11" s="1"/>
  <c r="AD1861" i="11" a="1"/>
  <c r="AD1861" i="11" s="1"/>
  <c r="AE1861" i="11" s="1"/>
  <c r="AA652" i="11"/>
  <c r="AD48" i="11" a="1"/>
  <c r="AD48" i="11" s="1"/>
  <c r="AE48" i="11" s="1"/>
  <c r="AD1684" i="11" a="1"/>
  <c r="AD1684" i="11" s="1"/>
  <c r="AE1684" i="11" s="1"/>
  <c r="AF1924" i="11" a="1"/>
  <c r="AF1924" i="11" s="1"/>
  <c r="AF96" i="11" a="1"/>
  <c r="AF96" i="11" s="1"/>
  <c r="AD146" i="11" a="1"/>
  <c r="AD146" i="11" s="1"/>
  <c r="AE146" i="11" s="1"/>
  <c r="AA1638" i="11"/>
  <c r="AA1605" i="11"/>
  <c r="AA718" i="11"/>
  <c r="AF1065" i="11" a="1"/>
  <c r="AF1065" i="11" s="1"/>
  <c r="AF70" i="11" a="1"/>
  <c r="AF70" i="11" s="1"/>
  <c r="AD184" i="11" a="1"/>
  <c r="AD184" i="11" s="1"/>
  <c r="AE184" i="11" s="1"/>
  <c r="AD1508" i="11" a="1"/>
  <c r="AD1508" i="11" s="1"/>
  <c r="AE1508" i="11" s="1"/>
  <c r="AF943" i="11" a="1"/>
  <c r="AF943" i="11" s="1"/>
  <c r="AF1150" i="11" a="1"/>
  <c r="AF1150" i="11" s="1"/>
  <c r="AD1898" i="11" a="1"/>
  <c r="AD1898" i="11" s="1"/>
  <c r="AE1898" i="11" s="1"/>
  <c r="AF258" i="11" a="1"/>
  <c r="AF258" i="11" s="1"/>
  <c r="AD413" i="11" a="1"/>
  <c r="AD413" i="11" s="1"/>
  <c r="AE413" i="11" s="1"/>
  <c r="AF888" i="11" a="1"/>
  <c r="AF888" i="11" s="1"/>
  <c r="AD126" i="11" a="1"/>
  <c r="AD126" i="11" s="1"/>
  <c r="AE126" i="11" s="1"/>
  <c r="AF463" i="11" a="1"/>
  <c r="AF463" i="11" s="1"/>
  <c r="AF1849" i="11" a="1"/>
  <c r="AF1849" i="11" s="1"/>
  <c r="AD83" i="11" a="1"/>
  <c r="AD83" i="11" s="1"/>
  <c r="AE83" i="11" s="1"/>
  <c r="AA1761" i="11"/>
  <c r="AF471" i="11" a="1"/>
  <c r="AF471" i="11" s="1"/>
  <c r="AA1058" i="11"/>
  <c r="AD802" i="11" a="1"/>
  <c r="AD802" i="11" s="1"/>
  <c r="AE802" i="11" s="1"/>
  <c r="AD320" i="11" a="1"/>
  <c r="AD320" i="11" s="1"/>
  <c r="AE320" i="11" s="1"/>
  <c r="AD340" i="11" a="1"/>
  <c r="AD340" i="11" s="1"/>
  <c r="AE340" i="11" s="1"/>
  <c r="AD1169" i="11" a="1"/>
  <c r="AD1169" i="11" s="1"/>
  <c r="AE1169" i="11" s="1"/>
  <c r="AD1742" i="11" a="1"/>
  <c r="AD1742" i="11" s="1"/>
  <c r="AE1742" i="11" s="1"/>
  <c r="AA728" i="11"/>
  <c r="AA1652" i="11"/>
  <c r="AA1704" i="11"/>
  <c r="AA116" i="11"/>
  <c r="AA483" i="11"/>
  <c r="AA1285" i="11"/>
  <c r="AA1135" i="11"/>
  <c r="AA1277" i="11"/>
  <c r="AA1406" i="11"/>
  <c r="AA1071" i="11"/>
  <c r="AA1768" i="11"/>
  <c r="AA835" i="11"/>
  <c r="AA948" i="11"/>
  <c r="AA696" i="11"/>
  <c r="AA1687" i="11"/>
  <c r="AA1287" i="11"/>
  <c r="AA965" i="11"/>
  <c r="AA1032" i="11"/>
  <c r="AA1586" i="11"/>
  <c r="AA1361" i="11"/>
  <c r="AA1682" i="11"/>
  <c r="AA224" i="11"/>
  <c r="AA642" i="11"/>
  <c r="AA1276" i="11"/>
  <c r="AA997" i="11"/>
  <c r="AA583" i="11"/>
  <c r="AA1332" i="11"/>
  <c r="AA863" i="11"/>
  <c r="AA1592" i="11"/>
  <c r="AA853" i="11"/>
  <c r="AA1897" i="11"/>
  <c r="AA536" i="11"/>
  <c r="AA254" i="11"/>
  <c r="AA1436" i="11"/>
  <c r="AA1603" i="11"/>
  <c r="AA1946" i="11"/>
  <c r="AA1787" i="11"/>
  <c r="AA1253" i="11"/>
  <c r="AA1780" i="11"/>
  <c r="AA211" i="11"/>
  <c r="AA1156" i="11"/>
  <c r="AA1251" i="11"/>
  <c r="AA1977" i="11"/>
  <c r="AA297" i="11"/>
  <c r="AA1240" i="11"/>
  <c r="AA563" i="11"/>
  <c r="AA1551" i="11"/>
  <c r="AA1554" i="11"/>
  <c r="AA1440" i="11"/>
  <c r="AA1079" i="11"/>
  <c r="AA1677" i="11"/>
  <c r="AA605" i="11"/>
  <c r="AA449" i="11"/>
  <c r="AA1257" i="11"/>
  <c r="AA1171" i="11"/>
  <c r="AA1189" i="11"/>
  <c r="AA1221" i="11"/>
  <c r="AA1118" i="11"/>
  <c r="AA37" i="11"/>
  <c r="AA1060" i="11"/>
  <c r="AA983" i="11"/>
  <c r="AA69" i="11"/>
  <c r="AA1913" i="11"/>
  <c r="AA1545" i="11"/>
  <c r="AA1077" i="11"/>
  <c r="AA576" i="11"/>
  <c r="AA1498" i="11"/>
  <c r="AA1683" i="11"/>
  <c r="AA978" i="11"/>
  <c r="AA329" i="11"/>
  <c r="AA282" i="11"/>
  <c r="AA1567" i="11"/>
  <c r="AA411" i="11"/>
  <c r="AA907" i="11"/>
  <c r="AA1493" i="11"/>
  <c r="AA102" i="11"/>
  <c r="AA787" i="11"/>
  <c r="AA1304" i="11"/>
  <c r="AA1329" i="11"/>
  <c r="AA1134" i="11"/>
  <c r="AA505" i="11"/>
  <c r="AA276" i="11"/>
  <c r="AA799" i="11"/>
  <c r="AA567" i="11"/>
  <c r="AA1674" i="11"/>
  <c r="AA1767" i="11"/>
  <c r="AD527" i="11" a="1"/>
  <c r="AD527" i="11" s="1"/>
  <c r="AE527" i="11" s="1"/>
  <c r="AD427" i="11" a="1"/>
  <c r="AD427" i="11" s="1"/>
  <c r="AE427" i="11" s="1"/>
  <c r="AD1856" i="11" a="1"/>
  <c r="AD1856" i="11" s="1"/>
  <c r="AE1856" i="11" s="1"/>
  <c r="AF1279" i="11" a="1"/>
  <c r="AF1279" i="11" s="1"/>
  <c r="AD1776" i="11" a="1"/>
  <c r="AD1776" i="11" s="1"/>
  <c r="AE1776" i="11" s="1"/>
  <c r="AD1280" i="11" a="1"/>
  <c r="AD1280" i="11" s="1"/>
  <c r="AE1280" i="11" s="1"/>
  <c r="AD1478" i="11" a="1"/>
  <c r="AD1478" i="11" s="1"/>
  <c r="AE1478" i="11" s="1"/>
  <c r="AF1027" i="11" a="1"/>
  <c r="AF1027" i="11" s="1"/>
  <c r="AD1571" i="11" a="1"/>
  <c r="AD1571" i="11" s="1"/>
  <c r="AE1571" i="11" s="1"/>
  <c r="AF1076" i="11" a="1"/>
  <c r="AF1076" i="11" s="1"/>
  <c r="AA1837" i="11"/>
  <c r="AD1753" i="11" a="1"/>
  <c r="AD1753" i="11" s="1"/>
  <c r="AE1753" i="11" s="1"/>
  <c r="AD45" i="11" a="1"/>
  <c r="AD45" i="11" s="1"/>
  <c r="AE45" i="11" s="1"/>
  <c r="AD1266" i="11" a="1"/>
  <c r="AD1266" i="11" s="1"/>
  <c r="AE1266" i="11" s="1"/>
  <c r="AF656" i="11" a="1"/>
  <c r="AF656" i="11" s="1"/>
  <c r="AD1941" i="11" a="1"/>
  <c r="AD1941" i="11" s="1"/>
  <c r="AE1941" i="11" s="1"/>
  <c r="AF672" i="11" a="1"/>
  <c r="AF672" i="11" s="1"/>
  <c r="AD170" i="11" a="1"/>
  <c r="AD170" i="11" s="1"/>
  <c r="AE170" i="11" s="1"/>
  <c r="AF588" i="11" a="1"/>
  <c r="AF588" i="11" s="1"/>
  <c r="AD1867" i="11" a="1"/>
  <c r="AD1867" i="11" s="1"/>
  <c r="AE1867" i="11" s="1"/>
  <c r="AD582" i="11" a="1"/>
  <c r="AD582" i="11" s="1"/>
  <c r="AE582" i="11" s="1"/>
  <c r="AD174" i="11" a="1"/>
  <c r="AD174" i="11" s="1"/>
  <c r="AE174" i="11" s="1"/>
  <c r="AF1734" i="11" a="1"/>
  <c r="AF1734" i="11" s="1"/>
  <c r="AF112" i="11" a="1"/>
  <c r="AF112" i="11" s="1"/>
  <c r="AF631" i="11" a="1"/>
  <c r="AF631" i="11" s="1"/>
  <c r="AD607" i="11" a="1"/>
  <c r="AD607" i="11" s="1"/>
  <c r="AE607" i="11" s="1"/>
  <c r="AA1209" i="11"/>
  <c r="AA1326" i="11"/>
  <c r="AA1817" i="11"/>
  <c r="AA465" i="11"/>
  <c r="AF940" i="11" a="1"/>
  <c r="AF940" i="11" s="1"/>
  <c r="AF1126" i="11" a="1"/>
  <c r="AF1126" i="11" s="1"/>
  <c r="AA1582" i="11"/>
  <c r="AD626" i="11" a="1"/>
  <c r="AD626" i="11" s="1"/>
  <c r="AE626" i="11" s="1"/>
  <c r="AD1916" i="11" a="1"/>
  <c r="AD1916" i="11" s="1"/>
  <c r="AE1916" i="11" s="1"/>
  <c r="AA2012" i="11"/>
  <c r="AF448" i="11" a="1"/>
  <c r="AF448" i="11" s="1"/>
  <c r="AD156" i="11" a="1"/>
  <c r="AD156" i="11" s="1"/>
  <c r="AE156" i="11" s="1"/>
  <c r="AD1992" i="11" a="1"/>
  <c r="AD1992" i="11" s="1"/>
  <c r="AE1992" i="11" s="1"/>
  <c r="AF1589" i="11" a="1"/>
  <c r="AF1589" i="11" s="1"/>
  <c r="AF181" i="11" a="1"/>
  <c r="AF181" i="11" s="1"/>
  <c r="AA160" i="11"/>
  <c r="AD651" i="11" a="1"/>
  <c r="AD651" i="11" s="1"/>
  <c r="AE651" i="11" s="1"/>
  <c r="AF1105" i="11" a="1"/>
  <c r="AF1105" i="11" s="1"/>
  <c r="AA875" i="11"/>
  <c r="AF1953" i="11" a="1"/>
  <c r="AF1953" i="11" s="1"/>
  <c r="AF1833" i="11" a="1"/>
  <c r="AF1833" i="11" s="1"/>
  <c r="AF1492" i="11" a="1"/>
  <c r="AF1492" i="11" s="1"/>
  <c r="AA28" i="11"/>
  <c r="AD269" i="11" a="1"/>
  <c r="AD269" i="11" s="1"/>
  <c r="AE269" i="11" s="1"/>
  <c r="AA1096" i="11"/>
  <c r="AA43" i="11"/>
  <c r="AA648" i="11"/>
  <c r="AA1990" i="11"/>
  <c r="AF1319" i="11" a="1"/>
  <c r="AF1319" i="11" s="1"/>
  <c r="AA225" i="11"/>
  <c r="AD1758" i="11" a="1"/>
  <c r="AD1758" i="11" s="1"/>
  <c r="AE1758" i="11" s="1"/>
  <c r="AA1376" i="11"/>
  <c r="AF231" i="11" a="1"/>
  <c r="AF231" i="11" s="1"/>
  <c r="AD950" i="11" a="1"/>
  <c r="AD950" i="11" s="1"/>
  <c r="AE950" i="11" s="1"/>
  <c r="AF960" i="11" a="1"/>
  <c r="AF960" i="11" s="1"/>
  <c r="AF1096" i="11" a="1"/>
  <c r="AF1096" i="11" s="1"/>
  <c r="AD51" i="11" a="1"/>
  <c r="AD51" i="11" s="1"/>
  <c r="AE51" i="11" s="1"/>
  <c r="AF242" i="11" a="1"/>
  <c r="AF242" i="11" s="1"/>
  <c r="AF1625" i="11" a="1"/>
  <c r="AF1625" i="11" s="1"/>
  <c r="AF1958" i="11" a="1"/>
  <c r="AF1958" i="11" s="1"/>
  <c r="AD1857" i="11" a="1"/>
  <c r="AD1857" i="11" s="1"/>
  <c r="AE1857" i="11" s="1"/>
  <c r="AF1261" i="11" a="1"/>
  <c r="AF1261" i="11" s="1"/>
  <c r="AD1716" i="11" a="1"/>
  <c r="AD1716" i="11" s="1"/>
  <c r="AE1716" i="11" s="1"/>
  <c r="AA139" i="11"/>
  <c r="AF457" i="11" a="1"/>
  <c r="AF457" i="11" s="1"/>
  <c r="AF1302" i="11" a="1"/>
  <c r="AF1302" i="11" s="1"/>
  <c r="AD1968" i="11" a="1"/>
  <c r="AD1968" i="11" s="1"/>
  <c r="AE1968" i="11" s="1"/>
  <c r="AD132" i="11" a="1"/>
  <c r="AD132" i="11" s="1"/>
  <c r="AE132" i="11" s="1"/>
  <c r="AD1055" i="11" a="1"/>
  <c r="AD1055" i="11" s="1"/>
  <c r="AE1055" i="11" s="1"/>
  <c r="AA691" i="11"/>
  <c r="AA1453" i="11"/>
  <c r="AA1024" i="11"/>
  <c r="AA132" i="11"/>
  <c r="AD332" i="11" a="1"/>
  <c r="AD332" i="11" s="1"/>
  <c r="AE332" i="11" s="1"/>
  <c r="AA1732" i="11"/>
  <c r="AF1323" i="11" a="1"/>
  <c r="AF1323" i="11" s="1"/>
  <c r="AD664" i="11" a="1"/>
  <c r="AD664" i="11" s="1"/>
  <c r="AE664" i="11" s="1"/>
  <c r="AA319" i="11"/>
  <c r="AF346" i="11" a="1"/>
  <c r="AF346" i="11" s="1"/>
  <c r="AF455" i="11" a="1"/>
  <c r="AF455" i="11" s="1"/>
  <c r="AF1024" i="11" a="1"/>
  <c r="AF1024" i="11" s="1"/>
  <c r="AD1352" i="11" a="1"/>
  <c r="AD1352" i="11" s="1"/>
  <c r="AE1352" i="11" s="1"/>
  <c r="AD346" i="11" a="1"/>
  <c r="AD346" i="11" s="1"/>
  <c r="AE346" i="11" s="1"/>
  <c r="AA796" i="11"/>
  <c r="AA181" i="11"/>
  <c r="AA894" i="11"/>
  <c r="AF330" i="11" a="1"/>
  <c r="AF330" i="11" s="1"/>
  <c r="AA2015" i="11"/>
  <c r="AD691" i="11" a="1"/>
  <c r="AD691" i="11" s="1"/>
  <c r="AE691" i="11" s="1"/>
  <c r="AD117" i="11" a="1"/>
  <c r="AD117" i="11" s="1"/>
  <c r="AE117" i="11" s="1"/>
  <c r="AA1958" i="11"/>
  <c r="AA117" i="11"/>
  <c r="AA815" i="11"/>
  <c r="AD1818" i="11" a="1"/>
  <c r="AD1818" i="11" s="1"/>
  <c r="AE1818" i="11" s="1"/>
  <c r="AD1871" i="11" a="1"/>
  <c r="AD1871" i="11" s="1"/>
  <c r="AE1871" i="11" s="1"/>
  <c r="AF950" i="11" a="1"/>
  <c r="AF950" i="11" s="1"/>
  <c r="AA786" i="11"/>
  <c r="AD369" i="11" a="1"/>
  <c r="AD369" i="11" s="1"/>
  <c r="AE369" i="11" s="1"/>
  <c r="AF1226" i="11" a="1"/>
  <c r="AF1226" i="11" s="1"/>
  <c r="AD1359" i="11" a="1"/>
  <c r="AD1359" i="11" s="1"/>
  <c r="AE1359" i="11" s="1"/>
  <c r="AD1226" i="11" a="1"/>
  <c r="AD1226" i="11" s="1"/>
  <c r="AE1226" i="11" s="1"/>
  <c r="AD364" i="11" a="1"/>
  <c r="AD364" i="11" s="1"/>
  <c r="AE364" i="11" s="1"/>
  <c r="AD163" i="11" a="1"/>
  <c r="AD163" i="11" s="1"/>
  <c r="AE163" i="11" s="1"/>
  <c r="AA1840" i="11"/>
  <c r="AF1388" i="11" a="1"/>
  <c r="AF1388" i="11" s="1"/>
  <c r="AD284" i="11" a="1"/>
  <c r="AD284" i="11" s="1"/>
  <c r="AE284" i="11" s="1"/>
  <c r="AD60" i="11" a="1"/>
  <c r="AD60" i="11" s="1"/>
  <c r="AE60" i="11" s="1"/>
  <c r="AD233" i="11" a="1"/>
  <c r="AD233" i="11" s="1"/>
  <c r="AE233" i="11" s="1"/>
  <c r="AD954" i="11" a="1"/>
  <c r="AD954" i="11" s="1"/>
  <c r="AE954" i="11" s="1"/>
  <c r="AF278" i="11" a="1"/>
  <c r="AF278" i="11" s="1"/>
  <c r="AD871" i="11" a="1"/>
  <c r="AD871" i="11" s="1"/>
  <c r="AE871" i="11" s="1"/>
  <c r="AD627" i="11" a="1"/>
  <c r="AD627" i="11" s="1"/>
  <c r="AE627" i="11" s="1"/>
  <c r="AD212" i="11" a="1"/>
  <c r="AD212" i="11" s="1"/>
  <c r="AE212" i="11" s="1"/>
  <c r="AD1084" i="11" a="1"/>
  <c r="AD1084" i="11" s="1"/>
  <c r="AE1084" i="11" s="1"/>
  <c r="AF1003" i="11" a="1"/>
  <c r="AF1003" i="11" s="1"/>
  <c r="AD1003" i="11" a="1"/>
  <c r="AD1003" i="11" s="1"/>
  <c r="AE1003" i="11" s="1"/>
  <c r="AA1960" i="11"/>
  <c r="AD1732" i="11" a="1"/>
  <c r="AD1732" i="11" s="1"/>
  <c r="AE1732" i="11" s="1"/>
  <c r="AD668" i="11" a="1"/>
  <c r="AD668" i="11" s="1"/>
  <c r="AE668" i="11" s="1"/>
  <c r="AA1323" i="11"/>
  <c r="AA1877" i="11"/>
  <c r="AA1409" i="11"/>
  <c r="AA1371" i="11"/>
  <c r="AF1830" i="11" a="1"/>
  <c r="AF1830" i="11" s="1"/>
  <c r="AA447" i="11"/>
  <c r="AF648" i="11" a="1"/>
  <c r="AF648" i="11" s="1"/>
  <c r="AA1871" i="11"/>
  <c r="AD1625" i="11" a="1"/>
  <c r="AD1625" i="11" s="1"/>
  <c r="AE1625" i="11" s="1"/>
  <c r="AA354" i="11"/>
  <c r="AD504" i="11" a="1"/>
  <c r="AD504" i="11" s="1"/>
  <c r="AE504" i="11" s="1"/>
  <c r="AD631" i="11" a="1"/>
  <c r="AD631" i="11" s="1"/>
  <c r="AE631" i="11" s="1"/>
  <c r="AD861" i="11" a="1"/>
  <c r="AD861" i="11" s="1"/>
  <c r="AE861" i="11" s="1"/>
  <c r="AD1262" i="11" a="1"/>
  <c r="AD1262" i="11" s="1"/>
  <c r="AE1262" i="11" s="1"/>
  <c r="AF364" i="11" a="1"/>
  <c r="AF364" i="11" s="1"/>
  <c r="AF19" i="11" a="1"/>
  <c r="AF19" i="11" s="1"/>
  <c r="AA370" i="11"/>
  <c r="AA448" i="11"/>
  <c r="AD321" i="11" a="1"/>
  <c r="AD321" i="11" s="1"/>
  <c r="AE321" i="11" s="1"/>
  <c r="AA513" i="11"/>
  <c r="AA19" i="11"/>
  <c r="AA163" i="11"/>
  <c r="AF1357" i="11" a="1"/>
  <c r="AF1357" i="11" s="1"/>
  <c r="AA1855" i="11"/>
  <c r="AA1710" i="11"/>
  <c r="AA284" i="11"/>
  <c r="AD112" i="11" a="1"/>
  <c r="AD112" i="11" s="1"/>
  <c r="AE112" i="11" s="1"/>
  <c r="AA269" i="11"/>
  <c r="AF156" i="11" a="1"/>
  <c r="AF156" i="11" s="1"/>
  <c r="AD819" i="11" a="1"/>
  <c r="AD819" i="11" s="1"/>
  <c r="AE819" i="11" s="1"/>
  <c r="AA1262" i="11"/>
  <c r="AF447" i="11" a="1"/>
  <c r="AF447" i="11" s="1"/>
  <c r="AD1185" i="11" a="1"/>
  <c r="AD1185" i="11" s="1"/>
  <c r="AE1185" i="11" s="1"/>
  <c r="AF1457" i="11" a="1"/>
  <c r="AF1457" i="11" s="1"/>
  <c r="AA1495" i="11"/>
  <c r="AD1778" i="11" a="1"/>
  <c r="AD1778" i="11" s="1"/>
  <c r="AE1778" i="11" s="1"/>
  <c r="AA1589" i="11"/>
  <c r="AF213" i="11" a="1"/>
  <c r="AF213" i="11" s="1"/>
  <c r="AD354" i="11" a="1"/>
  <c r="AD354" i="11" s="1"/>
  <c r="AE354" i="11" s="1"/>
  <c r="AF1758" i="11" a="1"/>
  <c r="AF1758" i="11" s="1"/>
  <c r="AA1989" i="11"/>
  <c r="AD34" i="11" a="1"/>
  <c r="AD34" i="11" s="1"/>
  <c r="AE34" i="11" s="1"/>
  <c r="AF1818" i="11" a="1"/>
  <c r="AF1818" i="11" s="1"/>
  <c r="AA533" i="11"/>
  <c r="AF28" i="11" a="1"/>
  <c r="AF28" i="11" s="1"/>
  <c r="AF1497" i="11" a="1"/>
  <c r="AF1497" i="11" s="1"/>
  <c r="AD786" i="11" a="1"/>
  <c r="AD786" i="11" s="1"/>
  <c r="AE786" i="11" s="1"/>
  <c r="AF369" i="11" a="1"/>
  <c r="AF369" i="11" s="1"/>
  <c r="AD379" i="11" a="1"/>
  <c r="AD379" i="11" s="1"/>
  <c r="AE379" i="11" s="1"/>
  <c r="AF370" i="11" a="1"/>
  <c r="AF370" i="11" s="1"/>
  <c r="AA1857" i="11"/>
  <c r="AA1602" i="11"/>
  <c r="AF1275" i="11" a="1"/>
  <c r="AF1275" i="11" s="1"/>
  <c r="AD852" i="11" a="1"/>
  <c r="AD852" i="11" s="1"/>
  <c r="AE852" i="11" s="1"/>
  <c r="AA53" i="11"/>
  <c r="AF1263" i="11" a="1"/>
  <c r="AF1263" i="11" s="1"/>
  <c r="AD94" i="11" a="1"/>
  <c r="AD94" i="11" s="1"/>
  <c r="AE94" i="11" s="1"/>
  <c r="AA457" i="11"/>
  <c r="AF734" i="11" a="1"/>
  <c r="AF734" i="11" s="1"/>
  <c r="AA285" i="11"/>
  <c r="AD798" i="11" a="1"/>
  <c r="AD798" i="11" s="1"/>
  <c r="AE798" i="11" s="1"/>
  <c r="AF1748" i="11" a="1"/>
  <c r="AF1748" i="11" s="1"/>
  <c r="AD249" i="11" a="1"/>
  <c r="AD249" i="11" s="1"/>
  <c r="AE249" i="11" s="1"/>
  <c r="AA493" i="11"/>
  <c r="AF1656" i="11" a="1"/>
  <c r="AF1656" i="11" s="1"/>
  <c r="AA1936" i="11"/>
  <c r="AF587" i="11" a="1"/>
  <c r="AF587" i="11" s="1"/>
  <c r="AF1164" i="11" a="1"/>
  <c r="AF1164" i="11" s="1"/>
  <c r="AD1061" i="11" a="1"/>
  <c r="AD1061" i="11" s="1"/>
  <c r="AE1061" i="11" s="1"/>
  <c r="AA363" i="11"/>
  <c r="AD1106" i="11" a="1"/>
  <c r="AD1106" i="11" s="1"/>
  <c r="AE1106" i="11" s="1"/>
  <c r="AF424" i="11" a="1"/>
  <c r="AF424" i="11" s="1"/>
  <c r="AA1830" i="11"/>
  <c r="AA664" i="11"/>
  <c r="AD593" i="11" a="1"/>
  <c r="AD593" i="11" s="1"/>
  <c r="AE593" i="11" s="1"/>
  <c r="AD1149" i="11" a="1"/>
  <c r="AD1149" i="11" s="1"/>
  <c r="AE1149" i="11" s="1"/>
  <c r="AA1914" i="11"/>
  <c r="AF1210" i="11" a="1"/>
  <c r="AF1210" i="11" s="1"/>
  <c r="AD1656" i="11" a="1"/>
  <c r="AD1656" i="11" s="1"/>
  <c r="AE1656" i="11" s="1"/>
  <c r="AF1786" i="11" a="1"/>
  <c r="AF1786" i="11" s="1"/>
  <c r="AA1164" i="11"/>
  <c r="AF1716" i="11" a="1"/>
  <c r="AF1716" i="11" s="1"/>
  <c r="AA455" i="11"/>
  <c r="AA1317" i="11"/>
  <c r="AD1261" i="11" a="1"/>
  <c r="AD1261" i="11" s="1"/>
  <c r="AE1261" i="11" s="1"/>
  <c r="AA1358" i="11"/>
  <c r="AA593" i="11"/>
  <c r="AF1410" i="11" a="1"/>
  <c r="AF1410" i="11" s="1"/>
  <c r="AF1521" i="11" a="1"/>
  <c r="AF1521" i="11" s="1"/>
  <c r="AF1236" i="11" a="1"/>
  <c r="AF1236" i="11" s="1"/>
  <c r="AF1914" i="11" a="1"/>
  <c r="AF1914" i="11" s="1"/>
  <c r="AD385" i="11" a="1"/>
  <c r="AD385" i="11" s="1"/>
  <c r="AE385" i="11" s="1"/>
  <c r="AD312" i="11" a="1"/>
  <c r="AD312" i="11" s="1"/>
  <c r="AE312" i="11" s="1"/>
  <c r="AD1686" i="11" a="1"/>
  <c r="AD1686" i="11" s="1"/>
  <c r="AE1686" i="11" s="1"/>
  <c r="AA1944" i="11"/>
  <c r="AA424" i="11"/>
  <c r="AA1593" i="11"/>
  <c r="AA91" i="11"/>
  <c r="AF1132" i="11" a="1"/>
  <c r="AF1132" i="11" s="1"/>
  <c r="AD1976" i="11" a="1"/>
  <c r="AD1976" i="11" s="1"/>
  <c r="AE1976" i="11" s="1"/>
  <c r="AF249" i="11" a="1"/>
  <c r="AF249" i="11" s="1"/>
  <c r="AF1450" i="11" a="1"/>
  <c r="AF1450" i="11" s="1"/>
  <c r="AF1731" i="11" a="1"/>
  <c r="AF1731" i="11" s="1"/>
  <c r="AD1132" i="11" a="1"/>
  <c r="AD1132" i="11" s="1"/>
  <c r="AE1132" i="11" s="1"/>
  <c r="AF1010" i="11" a="1"/>
  <c r="AF1010" i="11" s="1"/>
  <c r="AF1976" i="11" a="1"/>
  <c r="AF1976" i="11" s="1"/>
  <c r="AF1444" i="11" a="1"/>
  <c r="AF1444" i="11" s="1"/>
  <c r="AD1489" i="11" a="1"/>
  <c r="AD1489" i="11" s="1"/>
  <c r="AE1489" i="11" s="1"/>
  <c r="AD1450" i="11" a="1"/>
  <c r="AD1450" i="11" s="1"/>
  <c r="AE1450" i="11" s="1"/>
  <c r="AD1731" i="11" a="1"/>
  <c r="AD1731" i="11" s="1"/>
  <c r="AE1731" i="11" s="1"/>
  <c r="AD1658" i="11" a="1"/>
  <c r="AD1658" i="11" s="1"/>
  <c r="AE1658" i="11" s="1"/>
  <c r="AF202" i="11" a="1"/>
  <c r="AF202" i="11" s="1"/>
  <c r="AA1537" i="11"/>
  <c r="AA761" i="11"/>
  <c r="AA202" i="11"/>
  <c r="AA240" i="11"/>
  <c r="AF285" i="11" a="1"/>
  <c r="AF285" i="11" s="1"/>
  <c r="AA1829" i="11"/>
  <c r="AF1859" i="11" a="1"/>
  <c r="AF1859" i="11" s="1"/>
  <c r="AF1023" i="11" a="1"/>
  <c r="AF1023" i="11" s="1"/>
  <c r="AA1859" i="11"/>
  <c r="AF570" i="11" a="1"/>
  <c r="AF570" i="11" s="1"/>
  <c r="AD1397" i="11" a="1"/>
  <c r="AD1397" i="11" s="1"/>
  <c r="AE1397" i="11" s="1"/>
  <c r="AA587" i="11"/>
  <c r="AA1542" i="11"/>
  <c r="AA176" i="11"/>
  <c r="AD240" i="11" a="1"/>
  <c r="AD240" i="11" s="1"/>
  <c r="AE240" i="11" s="1"/>
  <c r="AD1730" i="11" a="1"/>
  <c r="AD1730" i="11" s="1"/>
  <c r="AE1730" i="11" s="1"/>
  <c r="AD1829" i="11" a="1"/>
  <c r="AD1829" i="11" s="1"/>
  <c r="AE1829" i="11" s="1"/>
  <c r="AA798" i="11"/>
  <c r="AF36" i="11" a="1"/>
  <c r="AF36" i="11" s="1"/>
  <c r="AD1101" i="11" a="1"/>
  <c r="AD1101" i="11" s="1"/>
  <c r="AE1101" i="11" s="1"/>
  <c r="AD36" i="11" a="1"/>
  <c r="AD36" i="11" s="1"/>
  <c r="AE36" i="11" s="1"/>
  <c r="AD1553" i="11" a="1"/>
  <c r="AD1553" i="11" s="1"/>
  <c r="AE1553" i="11" s="1"/>
  <c r="AF1932" i="11" a="1"/>
  <c r="AF1932" i="11" s="1"/>
  <c r="AD1983" i="11" a="1"/>
  <c r="AD1983" i="11" s="1"/>
  <c r="AE1983" i="11" s="1"/>
  <c r="AD176" i="11" a="1"/>
  <c r="AD176" i="11" s="1"/>
  <c r="AE176" i="11" s="1"/>
  <c r="AA789" i="11"/>
  <c r="AF1730" i="11" a="1"/>
  <c r="AF1730" i="11" s="1"/>
  <c r="AD695" i="11" a="1"/>
  <c r="AD695" i="11" s="1"/>
  <c r="AE695" i="11" s="1"/>
  <c r="AD343" i="11" a="1"/>
  <c r="AD343" i="11" s="1"/>
  <c r="AE343" i="11" s="1"/>
  <c r="AD1411" i="11" a="1"/>
  <c r="AD1411" i="11" s="1"/>
  <c r="AE1411" i="11" s="1"/>
  <c r="AF789" i="11" a="1"/>
  <c r="AF789" i="11" s="1"/>
  <c r="AA196" i="11"/>
  <c r="AF398" i="11" a="1"/>
  <c r="AF398" i="11" s="1"/>
  <c r="AA524" i="11"/>
  <c r="AA343" i="11"/>
  <c r="AD289" i="11" a="1"/>
  <c r="AD289" i="11" s="1"/>
  <c r="AE289" i="11" s="1"/>
  <c r="AD1129" i="11" a="1"/>
  <c r="AD1129" i="11" s="1"/>
  <c r="AE1129" i="11" s="1"/>
  <c r="AF1983" i="11" a="1"/>
  <c r="AF1983" i="11" s="1"/>
  <c r="AD761" i="11" a="1"/>
  <c r="AD761" i="11" s="1"/>
  <c r="AE761" i="11" s="1"/>
  <c r="AA896" i="11"/>
  <c r="AF140" i="11" a="1"/>
  <c r="AF140" i="11" s="1"/>
  <c r="AD884" i="11" a="1"/>
  <c r="AD884" i="11" s="1"/>
  <c r="AE884" i="11" s="1"/>
  <c r="AF695" i="11" a="1"/>
  <c r="AF695" i="11" s="1"/>
  <c r="AF190" i="11" a="1"/>
  <c r="AF190" i="11" s="1"/>
  <c r="AF896" i="11" a="1"/>
  <c r="AF896" i="11" s="1"/>
  <c r="AD196" i="11" a="1"/>
  <c r="AD196" i="11" s="1"/>
  <c r="AE196" i="11" s="1"/>
  <c r="AD398" i="11" a="1"/>
  <c r="AD398" i="11" s="1"/>
  <c r="AE398" i="11" s="1"/>
  <c r="AF1160" i="11" a="1"/>
  <c r="AF1160" i="11" s="1"/>
  <c r="AF524" i="11" a="1"/>
  <c r="AF524" i="11" s="1"/>
  <c r="AD1010" i="11" a="1"/>
  <c r="AD1010" i="11" s="1"/>
  <c r="AE1010" i="11" s="1"/>
  <c r="AA884" i="11"/>
  <c r="AD531" i="11" a="1"/>
  <c r="AD531" i="11" s="1"/>
  <c r="AE531" i="11" s="1"/>
  <c r="AD1210" i="11" a="1"/>
  <c r="AD1210" i="11" s="1"/>
  <c r="AE1210" i="11" s="1"/>
  <c r="AF234" i="11" a="1"/>
  <c r="AF234" i="11" s="1"/>
  <c r="AD234" i="11" a="1"/>
  <c r="AD234" i="11" s="1"/>
  <c r="AE234" i="11" s="1"/>
  <c r="AA1996" i="11"/>
  <c r="AA92" i="11"/>
  <c r="AF92" i="11" a="1"/>
  <c r="AF92" i="11" s="1"/>
  <c r="AD92" i="11" a="1"/>
  <c r="AD92" i="11" s="1"/>
  <c r="AE92" i="11" s="1"/>
  <c r="AA26" i="11"/>
  <c r="AF26" i="11" a="1"/>
  <c r="AF26" i="11" s="1"/>
  <c r="AD26" i="11" a="1"/>
  <c r="AD26" i="11" s="1"/>
  <c r="AE26" i="11" s="1"/>
  <c r="AA137" i="11"/>
  <c r="AD137" i="11" a="1"/>
  <c r="AD137" i="11" s="1"/>
  <c r="AE137" i="11" s="1"/>
  <c r="AF137" i="11" a="1"/>
  <c r="AF137" i="11" s="1"/>
  <c r="AF1056" i="11" a="1"/>
  <c r="AF1056" i="11" s="1"/>
  <c r="AD1182" i="11" a="1"/>
  <c r="AD1182" i="11" s="1"/>
  <c r="AE1182" i="11" s="1"/>
  <c r="AF1182" i="11" a="1"/>
  <c r="AF1182" i="11" s="1"/>
  <c r="AD1217" i="11" a="1"/>
  <c r="AD1217" i="11" s="1"/>
  <c r="AE1217" i="11" s="1"/>
  <c r="AD916" i="11" a="1"/>
  <c r="AD916" i="11" s="1"/>
  <c r="AE916" i="11" s="1"/>
  <c r="AF916" i="11" a="1"/>
  <c r="AF916" i="11" s="1"/>
  <c r="AA486" i="11"/>
  <c r="AF486" i="11" a="1"/>
  <c r="AF486" i="11" s="1"/>
  <c r="AD486" i="11" a="1"/>
  <c r="AD486" i="11" s="1"/>
  <c r="AE486" i="11" s="1"/>
  <c r="AF1665" i="11" a="1"/>
  <c r="AF1665" i="11" s="1"/>
  <c r="AA1665" i="11"/>
  <c r="AA1970" i="11"/>
  <c r="AF1970" i="11" a="1"/>
  <c r="AF1970" i="11" s="1"/>
  <c r="AD1970" i="11" a="1"/>
  <c r="AD1970" i="11" s="1"/>
  <c r="AE1970" i="11" s="1"/>
  <c r="AF553" i="11" a="1"/>
  <c r="AF553" i="11" s="1"/>
  <c r="AD553" i="11" a="1"/>
  <c r="AD553" i="11" s="1"/>
  <c r="AE553" i="11" s="1"/>
  <c r="AA829" i="11"/>
  <c r="AF829" i="11" a="1"/>
  <c r="AF829" i="11" s="1"/>
  <c r="AA353" i="11"/>
  <c r="AF353" i="11" a="1"/>
  <c r="AF353" i="11" s="1"/>
  <c r="AA1367" i="11"/>
  <c r="AF1367" i="11" a="1"/>
  <c r="AF1367" i="11" s="1"/>
  <c r="AD1484" i="11" a="1"/>
  <c r="AD1484" i="11" s="1"/>
  <c r="AE1484" i="11" s="1"/>
  <c r="AF1360" i="11" a="1"/>
  <c r="AF1360" i="11" s="1"/>
  <c r="AA1360" i="11"/>
  <c r="AA1702" i="11"/>
  <c r="AD1702" i="11" a="1"/>
  <c r="AD1702" i="11" s="1"/>
  <c r="AE1702" i="11" s="1"/>
  <c r="AF118" i="11" a="1"/>
  <c r="AF118" i="11" s="1"/>
  <c r="AD118" i="11" a="1"/>
  <c r="AD118" i="11" s="1"/>
  <c r="AE118" i="11" s="1"/>
  <c r="AD1679" i="11" a="1"/>
  <c r="AD1679" i="11" s="1"/>
  <c r="AE1679" i="11" s="1"/>
  <c r="AF1679" i="11" a="1"/>
  <c r="AF1679" i="11" s="1"/>
  <c r="AD1836" i="11" a="1"/>
  <c r="AD1836" i="11" s="1"/>
  <c r="AE1836" i="11" s="1"/>
  <c r="AA1836" i="11"/>
  <c r="AF1836" i="11" a="1"/>
  <c r="AF1836" i="11" s="1"/>
  <c r="AF1831" i="11" a="1"/>
  <c r="AF1831" i="11" s="1"/>
  <c r="AD1831" i="11" a="1"/>
  <c r="AD1831" i="11" s="1"/>
  <c r="AE1831" i="11" s="1"/>
  <c r="AA959" i="11"/>
  <c r="AD959" i="11" a="1"/>
  <c r="AD959" i="11" s="1"/>
  <c r="AE959" i="11" s="1"/>
  <c r="AD561" i="11" a="1"/>
  <c r="AD561" i="11" s="1"/>
  <c r="AE561" i="11" s="1"/>
  <c r="AF885" i="11" a="1"/>
  <c r="AF885" i="11" s="1"/>
  <c r="AD885" i="11" a="1"/>
  <c r="AD885" i="11" s="1"/>
  <c r="AE885" i="11" s="1"/>
  <c r="AD1794" i="11" a="1"/>
  <c r="AD1794" i="11" s="1"/>
  <c r="AE1794" i="11" s="1"/>
  <c r="AA1794" i="11"/>
  <c r="AF1794" i="11" a="1"/>
  <c r="AF1794" i="11" s="1"/>
  <c r="AD1858" i="11" a="1"/>
  <c r="AD1858" i="11" s="1"/>
  <c r="AE1858" i="11" s="1"/>
  <c r="AA1858" i="11"/>
  <c r="AA208" i="11"/>
  <c r="AD208" i="11" a="1"/>
  <c r="AD208" i="11" s="1"/>
  <c r="AE208" i="11" s="1"/>
  <c r="AF208" i="11" a="1"/>
  <c r="AF208" i="11" s="1"/>
  <c r="AA322" i="11"/>
  <c r="AF322" i="11" a="1"/>
  <c r="AF322" i="11" s="1"/>
  <c r="AF1700" i="11" a="1"/>
  <c r="AF1700" i="11" s="1"/>
  <c r="AA1700" i="11"/>
  <c r="AD1700" i="11" a="1"/>
  <c r="AD1700" i="11" s="1"/>
  <c r="AE1700" i="11" s="1"/>
  <c r="AF1741" i="11" a="1"/>
  <c r="AF1741" i="11" s="1"/>
  <c r="AD1741" i="11" a="1"/>
  <c r="AD1741" i="11" s="1"/>
  <c r="AE1741" i="11" s="1"/>
  <c r="AA1741" i="11"/>
  <c r="AA792" i="11"/>
  <c r="AD792" i="11" a="1"/>
  <c r="AD792" i="11" s="1"/>
  <c r="AE792" i="11" s="1"/>
  <c r="AF792" i="11" a="1"/>
  <c r="AF792" i="11" s="1"/>
  <c r="AF751" i="11" a="1"/>
  <c r="AF751" i="11" s="1"/>
  <c r="AD751" i="11" a="1"/>
  <c r="AD751" i="11" s="1"/>
  <c r="AE751" i="11" s="1"/>
  <c r="AA751" i="11"/>
  <c r="AF1784" i="11" a="1"/>
  <c r="AF1784" i="11" s="1"/>
  <c r="AA1784" i="11"/>
  <c r="AF736" i="11" a="1"/>
  <c r="AF736" i="11" s="1"/>
  <c r="AD736" i="11" a="1"/>
  <c r="AD736" i="11" s="1"/>
  <c r="AE736" i="11" s="1"/>
  <c r="AD1012" i="11" a="1"/>
  <c r="AD1012" i="11" s="1"/>
  <c r="AE1012" i="11" s="1"/>
  <c r="AF1012" i="11" a="1"/>
  <c r="AF1012" i="11" s="1"/>
  <c r="AD568" i="11" a="1"/>
  <c r="AD568" i="11" s="1"/>
  <c r="AE568" i="11" s="1"/>
  <c r="AF568" i="11" a="1"/>
  <c r="AF568" i="11" s="1"/>
  <c r="AF1895" i="11" a="1"/>
  <c r="AF1895" i="11" s="1"/>
  <c r="AD1069" i="11" a="1"/>
  <c r="AD1069" i="11" s="1"/>
  <c r="AE1069" i="11" s="1"/>
  <c r="AF1069" i="11" a="1"/>
  <c r="AF1069" i="11" s="1"/>
  <c r="AD657" i="11" a="1"/>
  <c r="AD657" i="11" s="1"/>
  <c r="AE657" i="11" s="1"/>
  <c r="AF657" i="11" a="1"/>
  <c r="AF657" i="11" s="1"/>
  <c r="AF1823" i="11" a="1"/>
  <c r="AF1823" i="11" s="1"/>
  <c r="AD1823" i="11" a="1"/>
  <c r="AD1823" i="11" s="1"/>
  <c r="AE1823" i="11" s="1"/>
  <c r="AA1823" i="11"/>
  <c r="AD79" i="11" a="1"/>
  <c r="AD79" i="11" s="1"/>
  <c r="AE79" i="11" s="1"/>
  <c r="AA140" i="11"/>
  <c r="AA1390" i="11"/>
  <c r="AA1484" i="11"/>
  <c r="AA1023" i="11"/>
  <c r="AF891" i="11" a="1"/>
  <c r="AF891" i="11" s="1"/>
  <c r="AD104" i="11" a="1"/>
  <c r="AD104" i="11" s="1"/>
  <c r="AE104" i="11" s="1"/>
  <c r="AA791" i="11"/>
  <c r="AF791" i="11" a="1"/>
  <c r="AF791" i="11" s="1"/>
  <c r="AD1649" i="11" a="1"/>
  <c r="AD1649" i="11" s="1"/>
  <c r="AE1649" i="11" s="1"/>
  <c r="AF1649" i="11" a="1"/>
  <c r="AF1649" i="11" s="1"/>
  <c r="AD937" i="11" a="1"/>
  <c r="AD937" i="11" s="1"/>
  <c r="AE937" i="11" s="1"/>
  <c r="AA1850" i="11"/>
  <c r="AF1850" i="11" a="1"/>
  <c r="AF1850" i="11" s="1"/>
  <c r="AF1537" i="11" a="1"/>
  <c r="AF1537" i="11" s="1"/>
  <c r="AF1720" i="11" a="1"/>
  <c r="AF1720" i="11" s="1"/>
  <c r="AA511" i="11"/>
  <c r="AD511" i="11" a="1"/>
  <c r="AD511" i="11" s="1"/>
  <c r="AE511" i="11" s="1"/>
  <c r="AA1848" i="11"/>
  <c r="AD1848" i="11" a="1"/>
  <c r="AD1848" i="11" s="1"/>
  <c r="AE1848" i="11" s="1"/>
  <c r="AF1848" i="11" a="1"/>
  <c r="AF1848" i="11" s="1"/>
  <c r="AA459" i="11"/>
  <c r="AF459" i="11" a="1"/>
  <c r="AF459" i="11" s="1"/>
  <c r="AD459" i="11" a="1"/>
  <c r="AD459" i="11" s="1"/>
  <c r="AE459" i="11" s="1"/>
  <c r="AD601" i="11" a="1"/>
  <c r="AD601" i="11" s="1"/>
  <c r="AE601" i="11" s="1"/>
  <c r="AF601" i="11" a="1"/>
  <c r="AF601" i="11" s="1"/>
  <c r="AA601" i="11"/>
  <c r="AA223" i="11"/>
  <c r="AD223" i="11" a="1"/>
  <c r="AD223" i="11" s="1"/>
  <c r="AE223" i="11" s="1"/>
  <c r="AF223" i="11" a="1"/>
  <c r="AF223" i="11" s="1"/>
  <c r="AA293" i="11"/>
  <c r="AD293" i="11" a="1"/>
  <c r="AD293" i="11" s="1"/>
  <c r="AE293" i="11" s="1"/>
  <c r="AF1516" i="11" a="1"/>
  <c r="AF1516" i="11" s="1"/>
  <c r="AA1516" i="11"/>
  <c r="AF204" i="11" a="1"/>
  <c r="AF204" i="11" s="1"/>
  <c r="AD204" i="11" a="1"/>
  <c r="AD204" i="11" s="1"/>
  <c r="AE204" i="11" s="1"/>
  <c r="AA204" i="11"/>
  <c r="AD1994" i="11" a="1"/>
  <c r="AD1994" i="11" s="1"/>
  <c r="AE1994" i="11" s="1"/>
  <c r="AF1994" i="11" a="1"/>
  <c r="AF1994" i="11" s="1"/>
  <c r="AF820" i="11" a="1"/>
  <c r="AF820" i="11" s="1"/>
  <c r="AD820" i="11" a="1"/>
  <c r="AD820" i="11" s="1"/>
  <c r="AE820" i="11" s="1"/>
  <c r="AA820" i="11"/>
  <c r="AA431" i="11"/>
  <c r="AD431" i="11" a="1"/>
  <c r="AD431" i="11" s="1"/>
  <c r="AE431" i="11" s="1"/>
  <c r="AA926" i="11"/>
  <c r="AD926" i="11" a="1"/>
  <c r="AD926" i="11" s="1"/>
  <c r="AE926" i="11" s="1"/>
  <c r="AF926" i="11" a="1"/>
  <c r="AF926" i="11" s="1"/>
  <c r="AF1463" i="11" a="1"/>
  <c r="AF1463" i="11" s="1"/>
  <c r="AA1463" i="11"/>
  <c r="AD731" i="11" a="1"/>
  <c r="AD731" i="11" s="1"/>
  <c r="AE731" i="11" s="1"/>
  <c r="AF731" i="11" a="1"/>
  <c r="AF731" i="11" s="1"/>
  <c r="AA731" i="11"/>
  <c r="AF1950" i="11" a="1"/>
  <c r="AF1950" i="11" s="1"/>
  <c r="AD1950" i="11" a="1"/>
  <c r="AD1950" i="11" s="1"/>
  <c r="AE1950" i="11" s="1"/>
  <c r="AA1950" i="11"/>
  <c r="AD164" i="11" a="1"/>
  <c r="AD164" i="11" s="1"/>
  <c r="AE164" i="11" s="1"/>
  <c r="AA164" i="11"/>
  <c r="AF164" i="11" a="1"/>
  <c r="AF164" i="11" s="1"/>
  <c r="AD271" i="11" a="1"/>
  <c r="AD271" i="11" s="1"/>
  <c r="AE271" i="11" s="1"/>
  <c r="AF271" i="11" a="1"/>
  <c r="AF271" i="11" s="1"/>
  <c r="AA502" i="11"/>
  <c r="AD502" i="11" a="1"/>
  <c r="AD502" i="11" s="1"/>
  <c r="AE502" i="11" s="1"/>
  <c r="AA650" i="11"/>
  <c r="AD650" i="11" a="1"/>
  <c r="AD650" i="11" s="1"/>
  <c r="AE650" i="11" s="1"/>
  <c r="AF650" i="11" a="1"/>
  <c r="AF650" i="11" s="1"/>
  <c r="AA573" i="11"/>
  <c r="AD573" i="11" a="1"/>
  <c r="AD573" i="11" s="1"/>
  <c r="AE573" i="11" s="1"/>
  <c r="AF1828" i="11" a="1"/>
  <c r="AF1828" i="11" s="1"/>
  <c r="AD1380" i="11" a="1"/>
  <c r="AD1380" i="11" s="1"/>
  <c r="AE1380" i="11" s="1"/>
  <c r="AF1380" i="11" a="1"/>
  <c r="AF1380" i="11" s="1"/>
  <c r="AA1380" i="11"/>
  <c r="AD1461" i="11" a="1"/>
  <c r="AD1461" i="11" s="1"/>
  <c r="AE1461" i="11" s="1"/>
  <c r="AF1461" i="11" a="1"/>
  <c r="AF1461" i="11" s="1"/>
  <c r="AA800" i="11"/>
  <c r="AD800" i="11" a="1"/>
  <c r="AD800" i="11" s="1"/>
  <c r="AE800" i="11" s="1"/>
  <c r="AD693" i="11" a="1"/>
  <c r="AD693" i="11" s="1"/>
  <c r="AE693" i="11" s="1"/>
  <c r="AA693" i="11"/>
  <c r="AF693" i="11" a="1"/>
  <c r="AF693" i="11" s="1"/>
  <c r="AA150" i="11"/>
  <c r="AD150" i="11" a="1"/>
  <c r="AD150" i="11" s="1"/>
  <c r="AE150" i="11" s="1"/>
  <c r="AD107" i="11" a="1"/>
  <c r="AD107" i="11" s="1"/>
  <c r="AE107" i="11" s="1"/>
  <c r="AA107" i="11"/>
  <c r="AF107" i="11" a="1"/>
  <c r="AF107" i="11" s="1"/>
  <c r="AF1248" i="11" a="1"/>
  <c r="AF1248" i="11" s="1"/>
  <c r="AD1248" i="11" a="1"/>
  <c r="AD1248" i="11" s="1"/>
  <c r="AE1248" i="11" s="1"/>
  <c r="AF1886" i="11" a="1"/>
  <c r="AF1886" i="11" s="1"/>
  <c r="AF1673" i="11" a="1"/>
  <c r="AF1673" i="11" s="1"/>
  <c r="AD1673" i="11" a="1"/>
  <c r="AD1673" i="11" s="1"/>
  <c r="AE1673" i="11" s="1"/>
  <c r="AD1538" i="11" a="1"/>
  <c r="AD1538" i="11" s="1"/>
  <c r="AE1538" i="11" s="1"/>
  <c r="AF1538" i="11" a="1"/>
  <c r="AF1538" i="11" s="1"/>
  <c r="AD498" i="11" a="1"/>
  <c r="AD498" i="11" s="1"/>
  <c r="AE498" i="11" s="1"/>
  <c r="AD1627" i="11" a="1"/>
  <c r="AD1627" i="11" s="1"/>
  <c r="AE1627" i="11" s="1"/>
  <c r="AA1627" i="11"/>
  <c r="AF1627" i="11" a="1"/>
  <c r="AF1627" i="11" s="1"/>
  <c r="AF1005" i="11" a="1"/>
  <c r="AF1005" i="11" s="1"/>
  <c r="AF1046" i="11" a="1"/>
  <c r="AF1046" i="11" s="1"/>
  <c r="AA25" i="11"/>
  <c r="AA18" i="11"/>
  <c r="AF502" i="11" a="1"/>
  <c r="AF502" i="11" s="1"/>
  <c r="AD1046" i="11" a="1"/>
  <c r="AD1046" i="11" s="1"/>
  <c r="AE1046" i="11" s="1"/>
  <c r="AF104" i="11" a="1"/>
  <c r="AF104" i="11" s="1"/>
  <c r="AD353" i="11" a="1"/>
  <c r="AD353" i="11" s="1"/>
  <c r="AE353" i="11" s="1"/>
  <c r="AD1516" i="11" a="1"/>
  <c r="AD1516" i="11" s="1"/>
  <c r="AE1516" i="11" s="1"/>
  <c r="AD1718" i="11" a="1"/>
  <c r="AD1718" i="11" s="1"/>
  <c r="AE1718" i="11" s="1"/>
  <c r="AD766" i="11" a="1"/>
  <c r="AD766" i="11" s="1"/>
  <c r="AE766" i="11" s="1"/>
  <c r="AF511" i="11" a="1"/>
  <c r="AF511" i="11" s="1"/>
  <c r="AF197" i="11" a="1"/>
  <c r="AF197" i="11" s="1"/>
  <c r="AD806" i="11" a="1"/>
  <c r="AD806" i="11" s="1"/>
  <c r="AE806" i="11" s="1"/>
  <c r="AF1933" i="11" a="1"/>
  <c r="AF1933" i="11" s="1"/>
  <c r="AF866" i="11" a="1"/>
  <c r="AF866" i="11" s="1"/>
  <c r="AD2005" i="11" a="1"/>
  <c r="AD2005" i="11" s="1"/>
  <c r="AE2005" i="11" s="1"/>
  <c r="AA1887" i="11"/>
  <c r="AA118" i="11"/>
  <c r="AA653" i="11"/>
  <c r="AD653" i="11" a="1"/>
  <c r="AD653" i="11" s="1"/>
  <c r="AE653" i="11" s="1"/>
  <c r="AA621" i="11"/>
  <c r="AD621" i="11" a="1"/>
  <c r="AD621" i="11" s="1"/>
  <c r="AE621" i="11" s="1"/>
  <c r="AA1237" i="11"/>
  <c r="AD1237" i="11" a="1"/>
  <c r="AD1237" i="11" s="1"/>
  <c r="AE1237" i="11" s="1"/>
  <c r="AF1237" i="11" a="1"/>
  <c r="AF1237" i="11" s="1"/>
  <c r="AA1048" i="11"/>
  <c r="AF1048" i="11" a="1"/>
  <c r="AF1048" i="11" s="1"/>
  <c r="AD1288" i="11" a="1"/>
  <c r="AD1288" i="11" s="1"/>
  <c r="AE1288" i="11" s="1"/>
  <c r="AA1101" i="11"/>
  <c r="AA1138" i="11"/>
  <c r="AF955" i="11" a="1"/>
  <c r="AF955" i="11" s="1"/>
  <c r="AD955" i="11" a="1"/>
  <c r="AD955" i="11" s="1"/>
  <c r="AE955" i="11" s="1"/>
  <c r="AA955" i="11"/>
  <c r="AA612" i="11"/>
  <c r="AD612" i="11" a="1"/>
  <c r="AD612" i="11" s="1"/>
  <c r="AE612" i="11" s="1"/>
  <c r="AF612" i="11" a="1"/>
  <c r="AF612" i="11" s="1"/>
  <c r="AD1333" i="11" a="1"/>
  <c r="AD1333" i="11" s="1"/>
  <c r="AE1333" i="11" s="1"/>
  <c r="AA1333" i="11"/>
  <c r="AF1068" i="11" a="1"/>
  <c r="AF1068" i="11" s="1"/>
  <c r="AA1068" i="11"/>
  <c r="AD1068" i="11" a="1"/>
  <c r="AD1068" i="11" s="1"/>
  <c r="AE1068" i="11" s="1"/>
  <c r="AA1963" i="11"/>
  <c r="AD1963" i="11" a="1"/>
  <c r="AD1963" i="11" s="1"/>
  <c r="AE1963" i="11" s="1"/>
  <c r="AF59" i="11" a="1"/>
  <c r="AF59" i="11" s="1"/>
  <c r="AD59" i="11" a="1"/>
  <c r="AD59" i="11" s="1"/>
  <c r="AE59" i="11" s="1"/>
  <c r="AA59" i="11"/>
  <c r="AF266" i="11" a="1"/>
  <c r="AF266" i="11" s="1"/>
  <c r="AA266" i="11"/>
  <c r="AA351" i="11"/>
  <c r="AD351" i="11" a="1"/>
  <c r="AD351" i="11" s="1"/>
  <c r="AE351" i="11" s="1"/>
  <c r="AF351" i="11" a="1"/>
  <c r="AF351" i="11" s="1"/>
  <c r="AD793" i="11" a="1"/>
  <c r="AD793" i="11" s="1"/>
  <c r="AE793" i="11" s="1"/>
  <c r="AD1975" i="11" a="1"/>
  <c r="AD1975" i="11" s="1"/>
  <c r="AE1975" i="11" s="1"/>
  <c r="AF1975" i="11" a="1"/>
  <c r="AF1975" i="11" s="1"/>
  <c r="AA1975" i="11"/>
  <c r="AD1400" i="11" a="1"/>
  <c r="AD1400" i="11" s="1"/>
  <c r="AE1400" i="11" s="1"/>
  <c r="AA1400" i="11"/>
  <c r="AD241" i="11" a="1"/>
  <c r="AD241" i="11" s="1"/>
  <c r="AE241" i="11" s="1"/>
  <c r="AA241" i="11"/>
  <c r="AD1051" i="11" a="1"/>
  <c r="AD1051" i="11" s="1"/>
  <c r="AE1051" i="11" s="1"/>
  <c r="AA1051" i="11"/>
  <c r="AF1051" i="11" a="1"/>
  <c r="AF1051" i="11" s="1"/>
  <c r="AA1052" i="11"/>
  <c r="AD1052" i="11" a="1"/>
  <c r="AD1052" i="11" s="1"/>
  <c r="AE1052" i="11" s="1"/>
  <c r="AF1052" i="11" a="1"/>
  <c r="AF1052" i="11" s="1"/>
  <c r="AF464" i="11" a="1"/>
  <c r="AF464" i="11" s="1"/>
  <c r="AA464" i="11"/>
  <c r="AA984" i="11"/>
  <c r="AF1747" i="11" a="1"/>
  <c r="AF1747" i="11" s="1"/>
  <c r="AA775" i="11"/>
  <c r="AF775" i="11" a="1"/>
  <c r="AF775" i="11" s="1"/>
  <c r="AD775" i="11" a="1"/>
  <c r="AD775" i="11" s="1"/>
  <c r="AE775" i="11" s="1"/>
  <c r="AA615" i="11"/>
  <c r="AD615" i="11" a="1"/>
  <c r="AD615" i="11" s="1"/>
  <c r="AE615" i="11" s="1"/>
  <c r="AA1630" i="11"/>
  <c r="AF740" i="11" a="1"/>
  <c r="AF740" i="11" s="1"/>
  <c r="AF707" i="11" a="1"/>
  <c r="AF707" i="11" s="1"/>
  <c r="AA707" i="11"/>
  <c r="AD1035" i="11" a="1"/>
  <c r="AD1035" i="11" s="1"/>
  <c r="AE1035" i="11" s="1"/>
  <c r="AF1035" i="11" a="1"/>
  <c r="AF1035" i="11" s="1"/>
  <c r="AD1197" i="11" a="1"/>
  <c r="AD1197" i="11" s="1"/>
  <c r="AE1197" i="11" s="1"/>
  <c r="AA1197" i="11"/>
  <c r="AD301" i="11" a="1"/>
  <c r="AD301" i="11" s="1"/>
  <c r="AE301" i="11" s="1"/>
  <c r="AA301" i="11"/>
  <c r="AF301" i="11" a="1"/>
  <c r="AF301" i="11" s="1"/>
  <c r="AF897" i="11" a="1"/>
  <c r="AF897" i="11" s="1"/>
  <c r="AD335" i="11" a="1"/>
  <c r="AD335" i="11" s="1"/>
  <c r="AE335" i="11" s="1"/>
  <c r="AF335" i="11" a="1"/>
  <c r="AF335" i="11" s="1"/>
  <c r="AF556" i="11" a="1"/>
  <c r="AF556" i="11" s="1"/>
  <c r="AD556" i="11" a="1"/>
  <c r="AD556" i="11" s="1"/>
  <c r="AE556" i="11" s="1"/>
  <c r="AA556" i="11"/>
  <c r="AF18" i="11" a="1"/>
  <c r="AF18" i="11" s="1"/>
  <c r="AD1932" i="11" a="1"/>
  <c r="AD1932" i="11" s="1"/>
  <c r="AE1932" i="11" s="1"/>
  <c r="AF1718" i="11" a="1"/>
  <c r="AF1718" i="11" s="1"/>
  <c r="AD1173" i="11" a="1"/>
  <c r="AD1173" i="11" s="1"/>
  <c r="AE1173" i="11" s="1"/>
  <c r="AA579" i="11"/>
  <c r="AD1048" i="11" a="1"/>
  <c r="AD1048" i="11" s="1"/>
  <c r="AE1048" i="11" s="1"/>
  <c r="AF1139" i="11" a="1"/>
  <c r="AF1139" i="11" s="1"/>
  <c r="AD1720" i="11" a="1"/>
  <c r="AD1720" i="11" s="1"/>
  <c r="AE1720" i="11" s="1"/>
  <c r="AD570" i="11" a="1"/>
  <c r="AD570" i="11" s="1"/>
  <c r="AE570" i="11" s="1"/>
  <c r="AD253" i="11" a="1"/>
  <c r="AD253" i="11" s="1"/>
  <c r="AE253" i="11" s="1"/>
  <c r="AF498" i="11" a="1"/>
  <c r="AF498" i="11" s="1"/>
  <c r="AA1173" i="11"/>
  <c r="AD1819" i="11" a="1"/>
  <c r="AD1819" i="11" s="1"/>
  <c r="AE1819" i="11" s="1"/>
  <c r="AA1645" i="11"/>
  <c r="AF25" i="11" a="1"/>
  <c r="AF25" i="11" s="1"/>
  <c r="AF1390" i="11" a="1"/>
  <c r="AF1390" i="11" s="1"/>
  <c r="AD891" i="11" a="1"/>
  <c r="AD891" i="11" s="1"/>
  <c r="AE891" i="11" s="1"/>
  <c r="AD1139" i="11" a="1"/>
  <c r="AD1139" i="11" s="1"/>
  <c r="AE1139" i="11" s="1"/>
  <c r="AA866" i="11"/>
  <c r="AF1887" i="11" a="1"/>
  <c r="AF1887" i="11" s="1"/>
  <c r="AF1963" i="11" a="1"/>
  <c r="AF1963" i="11" s="1"/>
  <c r="AF253" i="11" a="1"/>
  <c r="AF253" i="11" s="1"/>
  <c r="AD791" i="11" a="1"/>
  <c r="AD791" i="11" s="1"/>
  <c r="AE791" i="11" s="1"/>
  <c r="AF91" i="11" a="1"/>
  <c r="AF91" i="11" s="1"/>
  <c r="AA1397" i="11"/>
  <c r="AD549" i="11" a="1"/>
  <c r="AD549" i="11" s="1"/>
  <c r="AE549" i="11" s="1"/>
  <c r="AD322" i="11" a="1"/>
  <c r="AD322" i="11" s="1"/>
  <c r="AE322" i="11" s="1"/>
  <c r="AD1264" i="11" a="1"/>
  <c r="AD1264" i="11" s="1"/>
  <c r="AE1264" i="11" s="1"/>
  <c r="AF1502" i="11" a="1"/>
  <c r="AF1502" i="11" s="1"/>
  <c r="AF1000" i="11" a="1"/>
  <c r="AF1000" i="11" s="1"/>
  <c r="AF1645" i="11" a="1"/>
  <c r="AF1645" i="11" s="1"/>
  <c r="AF1553" i="11" a="1"/>
  <c r="AF1553" i="11" s="1"/>
  <c r="AA1264" i="11"/>
  <c r="AD1502" i="11" a="1"/>
  <c r="AD1502" i="11" s="1"/>
  <c r="AE1502" i="11" s="1"/>
  <c r="AA1000" i="11"/>
  <c r="AF241" i="11" a="1"/>
  <c r="AF241" i="11" s="1"/>
  <c r="AA1831" i="11"/>
  <c r="AD197" i="11" a="1"/>
  <c r="AD197" i="11" s="1"/>
  <c r="AE197" i="11" s="1"/>
  <c r="AD1367" i="11" a="1"/>
  <c r="AD1367" i="11" s="1"/>
  <c r="AE1367" i="11" s="1"/>
  <c r="AF806" i="11" a="1"/>
  <c r="AF806" i="11" s="1"/>
  <c r="AF959" i="11" a="1"/>
  <c r="AF959" i="11" s="1"/>
  <c r="AF531" i="11" a="1"/>
  <c r="AF531" i="11" s="1"/>
  <c r="AA289" i="11"/>
  <c r="AF1860" i="11" a="1"/>
  <c r="AF1860" i="11" s="1"/>
  <c r="AD228" i="11" a="1"/>
  <c r="AD228" i="11" s="1"/>
  <c r="AE228" i="11" s="1"/>
  <c r="AA861" i="11"/>
  <c r="AA1523" i="11"/>
  <c r="AA684" i="11"/>
  <c r="AF1635" i="11" a="1"/>
  <c r="AF1635" i="11" s="1"/>
  <c r="AF1489" i="11" a="1"/>
  <c r="AF1489" i="11" s="1"/>
  <c r="AF280" i="11" a="1"/>
  <c r="AF280" i="11" s="1"/>
  <c r="AD1360" i="11" a="1"/>
  <c r="AD1360" i="11" s="1"/>
  <c r="AE1360" i="11" s="1"/>
  <c r="AA1658" i="11"/>
  <c r="AD1866" i="11" a="1"/>
  <c r="AD1866" i="11" s="1"/>
  <c r="AE1866" i="11" s="1"/>
  <c r="AF938" i="11" a="1"/>
  <c r="AF938" i="11" s="1"/>
  <c r="AD934" i="11" a="1"/>
  <c r="AD934" i="11" s="1"/>
  <c r="AE934" i="11" s="1"/>
  <c r="AA797" i="11"/>
  <c r="AA1030" i="11"/>
  <c r="AD193" i="11" a="1"/>
  <c r="AD193" i="11" s="1"/>
  <c r="AE193" i="11" s="1"/>
  <c r="AD1588" i="11" a="1"/>
  <c r="AD1588" i="11" s="1"/>
  <c r="AE1588" i="11" s="1"/>
  <c r="AA1994" i="11"/>
  <c r="AA553" i="11"/>
  <c r="AA417" i="11"/>
  <c r="AD1747" i="11" a="1"/>
  <c r="AD1747" i="11" s="1"/>
  <c r="AE1747" i="11" s="1"/>
  <c r="AA1748" i="11"/>
  <c r="AA190" i="11"/>
  <c r="AF174" i="11" a="1"/>
  <c r="AF174" i="11" s="1"/>
  <c r="AF1858" i="11" a="1"/>
  <c r="AF1858" i="11" s="1"/>
  <c r="AA1866" i="11"/>
  <c r="AA938" i="11"/>
  <c r="AA1461" i="11"/>
  <c r="AF934" i="11" a="1"/>
  <c r="AF934" i="11" s="1"/>
  <c r="AF797" i="11" a="1"/>
  <c r="AF797" i="11" s="1"/>
  <c r="AF615" i="11" a="1"/>
  <c r="AF615" i="11" s="1"/>
  <c r="AF1030" i="11" a="1"/>
  <c r="AF1030" i="11" s="1"/>
  <c r="AF917" i="11" a="1"/>
  <c r="AF917" i="11" s="1"/>
  <c r="AF417" i="11" a="1"/>
  <c r="AF417" i="11" s="1"/>
  <c r="AF1702" i="11" a="1"/>
  <c r="AF1702" i="11" s="1"/>
  <c r="AA1679" i="11"/>
  <c r="AA624" i="11"/>
  <c r="AF1572" i="11" a="1"/>
  <c r="AF1572" i="11" s="1"/>
  <c r="AD1692" i="11" a="1"/>
  <c r="AD1692" i="11" s="1"/>
  <c r="AE1692" i="11" s="1"/>
  <c r="AF1776" i="11" a="1"/>
  <c r="AF1776" i="11" s="1"/>
  <c r="AD1572" i="11" a="1"/>
  <c r="AD1572" i="11" s="1"/>
  <c r="AE1572" i="11" s="1"/>
  <c r="AF790" i="11" a="1"/>
  <c r="AF790" i="11" s="1"/>
  <c r="AD147" i="11" a="1"/>
  <c r="AD147" i="11" s="1"/>
  <c r="AE147" i="11" s="1"/>
  <c r="AD395" i="11" a="1"/>
  <c r="AD395" i="11" s="1"/>
  <c r="AE395" i="11" s="1"/>
  <c r="AD169" i="11" a="1"/>
  <c r="AD169" i="11" s="1"/>
  <c r="AE169" i="11" s="1"/>
  <c r="AF1418" i="11" a="1"/>
  <c r="AF1418" i="11" s="1"/>
  <c r="AF314" i="11" a="1"/>
  <c r="AF314" i="11" s="1"/>
  <c r="AA909" i="11"/>
  <c r="AD933" i="11" a="1"/>
  <c r="AD933" i="11" s="1"/>
  <c r="AE933" i="11" s="1"/>
  <c r="AA976" i="11"/>
  <c r="AD1206" i="11" a="1"/>
  <c r="AD1206" i="11" s="1"/>
  <c r="AE1206" i="11" s="1"/>
  <c r="AD219" i="11" a="1"/>
  <c r="AD219" i="11" s="1"/>
  <c r="AE219" i="11" s="1"/>
  <c r="AD1229" i="11" a="1"/>
  <c r="AD1229" i="11" s="1"/>
  <c r="AE1229" i="11" s="1"/>
  <c r="AF1109" i="11" a="1"/>
  <c r="AF1109" i="11" s="1"/>
  <c r="AF529" i="11" a="1"/>
  <c r="AF529" i="11" s="1"/>
  <c r="AF1242" i="11" a="1"/>
  <c r="AF1242" i="11" s="1"/>
  <c r="AF1547" i="11" a="1"/>
  <c r="AF1547" i="11" s="1"/>
  <c r="AF61" i="11" a="1"/>
  <c r="AF61" i="11" s="1"/>
  <c r="AD1462" i="11" a="1"/>
  <c r="AD1462" i="11" s="1"/>
  <c r="AE1462" i="11" s="1"/>
  <c r="AF134" i="11" a="1"/>
  <c r="AF134" i="11" s="1"/>
  <c r="AF1945" i="11" a="1"/>
  <c r="AF1945" i="11" s="1"/>
  <c r="AF169" i="11" a="1"/>
  <c r="AF169" i="11" s="1"/>
  <c r="AF1540" i="11" a="1"/>
  <c r="AF1540" i="11" s="1"/>
  <c r="AF1909" i="11" a="1"/>
  <c r="AF1909" i="11" s="1"/>
  <c r="AD790" i="11" a="1"/>
  <c r="AD790" i="11" s="1"/>
  <c r="AE790" i="11" s="1"/>
  <c r="AD1947" i="11" a="1"/>
  <c r="AD1947" i="11" s="1"/>
  <c r="AE1947" i="11" s="1"/>
  <c r="AD964" i="11" a="1"/>
  <c r="AD964" i="11" s="1"/>
  <c r="AE964" i="11" s="1"/>
  <c r="AF328" i="11" a="1"/>
  <c r="AF328" i="11" s="1"/>
  <c r="AF219" i="11" a="1"/>
  <c r="AF219" i="11" s="1"/>
  <c r="AD2011" i="11" a="1"/>
  <c r="AD2011" i="11" s="1"/>
  <c r="AE2011" i="11" s="1"/>
  <c r="AD131" i="11" a="1"/>
  <c r="AD131" i="11" s="1"/>
  <c r="AE131" i="11" s="1"/>
  <c r="AF147" i="11" a="1"/>
  <c r="AF147" i="11" s="1"/>
  <c r="AF1462" i="11" a="1"/>
  <c r="AF1462" i="11" s="1"/>
  <c r="AF157" i="11" a="1"/>
  <c r="AF157" i="11" s="1"/>
  <c r="AD491" i="11" a="1"/>
  <c r="AD491" i="11" s="1"/>
  <c r="AE491" i="11" s="1"/>
  <c r="AF288" i="11" a="1"/>
  <c r="AF288" i="11" s="1"/>
  <c r="AD974" i="11" a="1"/>
  <c r="AD974" i="11" s="1"/>
  <c r="AE974" i="11" s="1"/>
  <c r="AF1901" i="11" a="1"/>
  <c r="AF1901" i="11" s="1"/>
  <c r="AD1584" i="11" a="1"/>
  <c r="AD1584" i="11" s="1"/>
  <c r="AE1584" i="11" s="1"/>
  <c r="AD1230" i="11" a="1"/>
  <c r="AD1230" i="11" s="1"/>
  <c r="AE1230" i="11" s="1"/>
  <c r="AD1653" i="11" a="1"/>
  <c r="AD1653" i="11" s="1"/>
  <c r="AE1653" i="11" s="1"/>
  <c r="AD1540" i="11" a="1"/>
  <c r="AD1540" i="11" s="1"/>
  <c r="AE1540" i="11" s="1"/>
  <c r="AD1446" i="11" a="1"/>
  <c r="AD1446" i="11" s="1"/>
  <c r="AE1446" i="11" s="1"/>
  <c r="AF1736" i="11" a="1"/>
  <c r="AF1736" i="11" s="1"/>
  <c r="AF1206" i="11" a="1"/>
  <c r="AF1206" i="11" s="1"/>
  <c r="AF1393" i="11" a="1"/>
  <c r="AF1393" i="11" s="1"/>
  <c r="AD1425" i="11" a="1"/>
  <c r="AD1425" i="11" s="1"/>
  <c r="AE1425" i="11" s="1"/>
  <c r="AD1393" i="11" a="1"/>
  <c r="AD1393" i="11" s="1"/>
  <c r="AE1393" i="11" s="1"/>
  <c r="AD155" i="11" a="1"/>
  <c r="AD155" i="11" s="1"/>
  <c r="AE155" i="11" s="1"/>
  <c r="AF1252" i="11" a="1"/>
  <c r="AF1252" i="11" s="1"/>
  <c r="AF575" i="11" a="1"/>
  <c r="AF575" i="11" s="1"/>
  <c r="AD310" i="11" a="1"/>
  <c r="AD310" i="11" s="1"/>
  <c r="AE310" i="11" s="1"/>
  <c r="AF1584" i="11" a="1"/>
  <c r="AF1584" i="11" s="1"/>
  <c r="AF1922" i="11" a="1"/>
  <c r="AF1922" i="11" s="1"/>
  <c r="AF497" i="11" a="1"/>
  <c r="AF497" i="11" s="1"/>
  <c r="AF1446" i="11" a="1"/>
  <c r="AF1446" i="11" s="1"/>
  <c r="AF1788" i="11" a="1"/>
  <c r="AF1788" i="11" s="1"/>
  <c r="AD1736" i="11" a="1"/>
  <c r="AD1736" i="11" s="1"/>
  <c r="AE1736" i="11" s="1"/>
  <c r="AF633" i="11" a="1"/>
  <c r="AF633" i="11" s="1"/>
  <c r="AD1159" i="11" a="1"/>
  <c r="AD1159" i="11" s="1"/>
  <c r="AE1159" i="11" s="1"/>
  <c r="AD143" i="11" a="1"/>
  <c r="AD143" i="11" s="1"/>
  <c r="AE143" i="11" s="1"/>
  <c r="AF1425" i="11" a="1"/>
  <c r="AF1425" i="11" s="1"/>
  <c r="AD765" i="11" a="1"/>
  <c r="AD765" i="11" s="1"/>
  <c r="AE765" i="11" s="1"/>
  <c r="AD1252" i="11" a="1"/>
  <c r="AD1252" i="11" s="1"/>
  <c r="AE1252" i="11" s="1"/>
  <c r="AD575" i="11" a="1"/>
  <c r="AD575" i="11" s="1"/>
  <c r="AE575" i="11" s="1"/>
  <c r="AD380" i="11" a="1"/>
  <c r="AD380" i="11" s="1"/>
  <c r="AE380" i="11" s="1"/>
  <c r="AD1922" i="11" a="1"/>
  <c r="AD1922" i="11" s="1"/>
  <c r="AE1922" i="11" s="1"/>
  <c r="AD803" i="11" a="1"/>
  <c r="AD803" i="11" s="1"/>
  <c r="AE803" i="11" s="1"/>
  <c r="AD109" i="11" a="1"/>
  <c r="AD109" i="11" s="1"/>
  <c r="AE109" i="11" s="1"/>
  <c r="AF1080" i="11" a="1"/>
  <c r="AF1080" i="11" s="1"/>
  <c r="AF701" i="11" a="1"/>
  <c r="AF701" i="11" s="1"/>
  <c r="AD864" i="11" a="1"/>
  <c r="AD864" i="11" s="1"/>
  <c r="AE864" i="11" s="1"/>
  <c r="AF872" i="11" a="1"/>
  <c r="AF872" i="11" s="1"/>
  <c r="AD1547" i="11" a="1"/>
  <c r="AD1547" i="11" s="1"/>
  <c r="AE1547" i="11" s="1"/>
  <c r="AF763" i="11" a="1"/>
  <c r="AF763" i="11" s="1"/>
  <c r="AD763" i="11" a="1"/>
  <c r="AD763" i="11" s="1"/>
  <c r="AE763" i="11" s="1"/>
  <c r="AD1017" i="11" a="1"/>
  <c r="AD1017" i="11" s="1"/>
  <c r="AE1017" i="11" s="1"/>
  <c r="AD1408" i="11" a="1"/>
  <c r="AD1408" i="11" s="1"/>
  <c r="AE1408" i="11" s="1"/>
  <c r="AD924" i="11" a="1"/>
  <c r="AD924" i="11" s="1"/>
  <c r="AE924" i="11" s="1"/>
  <c r="AF765" i="11" a="1"/>
  <c r="AF765" i="11" s="1"/>
  <c r="AF609" i="11" a="1"/>
  <c r="AF609" i="11" s="1"/>
  <c r="AF1826" i="11" a="1"/>
  <c r="AF1826" i="11" s="1"/>
  <c r="AD1082" i="11" a="1"/>
  <c r="AD1082" i="11" s="1"/>
  <c r="AE1082" i="11" s="1"/>
  <c r="AD350" i="11" a="1"/>
  <c r="AD350" i="11" s="1"/>
  <c r="AE350" i="11" s="1"/>
  <c r="AF380" i="11" a="1"/>
  <c r="AF380" i="11" s="1"/>
  <c r="AF803" i="11" a="1"/>
  <c r="AF803" i="11" s="1"/>
  <c r="AF1193" i="11" a="1"/>
  <c r="AF1193" i="11" s="1"/>
  <c r="AF1198" i="11" a="1"/>
  <c r="AF1198" i="11" s="1"/>
  <c r="AD1650" i="11" a="1"/>
  <c r="AD1650" i="11" s="1"/>
  <c r="AE1650" i="11" s="1"/>
  <c r="AD251" i="11" a="1"/>
  <c r="AD251" i="11" s="1"/>
  <c r="AE251" i="11" s="1"/>
  <c r="AD1701" i="11" a="1"/>
  <c r="AD1701" i="11" s="1"/>
  <c r="AE1701" i="11" s="1"/>
  <c r="AD624" i="11" a="1"/>
  <c r="AD624" i="11" s="1"/>
  <c r="AE624" i="11" s="1"/>
  <c r="AF1777" i="11" a="1"/>
  <c r="AF1777" i="11" s="1"/>
  <c r="AF1411" i="11" a="1"/>
  <c r="AF1411" i="11" s="1"/>
  <c r="AD1646" i="11" a="1"/>
  <c r="AD1646" i="11" s="1"/>
  <c r="AE1646" i="11" s="1"/>
  <c r="AF155" i="11" a="1"/>
  <c r="AF155" i="11" s="1"/>
  <c r="AF1408" i="11" a="1"/>
  <c r="AF1408" i="11" s="1"/>
  <c r="AD609" i="11" a="1"/>
  <c r="AD609" i="11" s="1"/>
  <c r="AE609" i="11" s="1"/>
  <c r="AD1826" i="11" a="1"/>
  <c r="AD1826" i="11" s="1"/>
  <c r="AE1826" i="11" s="1"/>
  <c r="AF1082" i="11" a="1"/>
  <c r="AF1082" i="11" s="1"/>
  <c r="AF441" i="11" a="1"/>
  <c r="AF441" i="11" s="1"/>
  <c r="AF1113" i="11" a="1"/>
  <c r="AF1113" i="11" s="1"/>
  <c r="AD1995" i="11" a="1"/>
  <c r="AD1995" i="11" s="1"/>
  <c r="AE1995" i="11" s="1"/>
  <c r="AF1033" i="11" a="1"/>
  <c r="AF1033" i="11" s="1"/>
  <c r="AD823" i="11" a="1"/>
  <c r="AD823" i="11" s="1"/>
  <c r="AE823" i="11" s="1"/>
  <c r="AF1926" i="11" a="1"/>
  <c r="AF1926" i="11" s="1"/>
  <c r="AD686" i="11" a="1"/>
  <c r="AD686" i="11" s="1"/>
  <c r="AE686" i="11" s="1"/>
  <c r="AD1165" i="11" a="1"/>
  <c r="AD1165" i="11" s="1"/>
  <c r="AE1165" i="11" s="1"/>
  <c r="AF435" i="11" a="1"/>
  <c r="AF435" i="11" s="1"/>
  <c r="AD56" i="11" a="1"/>
  <c r="AD56" i="11" s="1"/>
  <c r="AE56" i="11" s="1"/>
  <c r="AF1959" i="11" a="1"/>
  <c r="AF1959" i="11" s="1"/>
  <c r="AD1979" i="11" a="1"/>
  <c r="AD1979" i="11" s="1"/>
  <c r="AE1979" i="11" s="1"/>
  <c r="AD784" i="11" a="1"/>
  <c r="AD784" i="11" s="1"/>
  <c r="AE784" i="11" s="1"/>
  <c r="AD1416" i="11" a="1"/>
  <c r="AD1416" i="11" s="1"/>
  <c r="AE1416" i="11" s="1"/>
  <c r="AF1962" i="11" a="1"/>
  <c r="AF1962" i="11" s="1"/>
  <c r="AF32" i="11" a="1"/>
  <c r="AF32" i="11" s="1"/>
  <c r="AD1962" i="11" a="1"/>
  <c r="AD1962" i="11" s="1"/>
  <c r="AE1962" i="11" s="1"/>
  <c r="AF946" i="11" a="1"/>
  <c r="AF946" i="11" s="1"/>
  <c r="AD1142" i="11" a="1"/>
  <c r="AD1142" i="11" s="1"/>
  <c r="AE1142" i="11" s="1"/>
  <c r="AD32" i="11" a="1"/>
  <c r="AD32" i="11" s="1"/>
  <c r="AE32" i="11" s="1"/>
  <c r="AD441" i="11" a="1"/>
  <c r="AD441" i="11" s="1"/>
  <c r="AE441" i="11" s="1"/>
  <c r="AF1804" i="11" a="1"/>
  <c r="AF1804" i="11" s="1"/>
  <c r="AF964" i="11" a="1"/>
  <c r="AF964" i="11" s="1"/>
  <c r="AD328" i="11" a="1"/>
  <c r="AD328" i="11" s="1"/>
  <c r="AE328" i="11" s="1"/>
  <c r="AF2011" i="11" a="1"/>
  <c r="AF2011" i="11" s="1"/>
  <c r="AF1102" i="11" a="1"/>
  <c r="AF1102" i="11" s="1"/>
  <c r="AF801" i="11" a="1"/>
  <c r="AF801" i="11" s="1"/>
  <c r="AD1635" i="11" a="1"/>
  <c r="AD1635" i="11" s="1"/>
  <c r="AE1635" i="11" s="1"/>
  <c r="AF1494" i="11" a="1"/>
  <c r="AF1494" i="11" s="1"/>
  <c r="AD1193" i="11" a="1"/>
  <c r="AD1193" i="11" s="1"/>
  <c r="AE1193" i="11" s="1"/>
  <c r="AD166" i="11" a="1"/>
  <c r="AD166" i="11" s="1"/>
  <c r="AE166" i="11" s="1"/>
  <c r="AD1011" i="11" a="1"/>
  <c r="AD1011" i="11" s="1"/>
  <c r="AE1011" i="11" s="1"/>
  <c r="AD529" i="11" a="1"/>
  <c r="AD529" i="11" s="1"/>
  <c r="AE529" i="11" s="1"/>
  <c r="AD435" i="11" a="1"/>
  <c r="AD435" i="11" s="1"/>
  <c r="AE435" i="11" s="1"/>
  <c r="AD932" i="11" a="1"/>
  <c r="AD932" i="11" s="1"/>
  <c r="AE932" i="11" s="1"/>
  <c r="AD701" i="11" a="1"/>
  <c r="AD701" i="11" s="1"/>
  <c r="AE701" i="11" s="1"/>
  <c r="AF125" i="11" a="1"/>
  <c r="AF125" i="11" s="1"/>
  <c r="AF85" i="11" a="1"/>
  <c r="AF85" i="11" s="1"/>
  <c r="AD801" i="11" a="1"/>
  <c r="AD801" i="11" s="1"/>
  <c r="AE801" i="11" s="1"/>
  <c r="AD872" i="11" a="1"/>
  <c r="AD872" i="11" s="1"/>
  <c r="AE872" i="11" s="1"/>
  <c r="AD1894" i="11" a="1"/>
  <c r="AD1894" i="11" s="1"/>
  <c r="AE1894" i="11" s="1"/>
  <c r="AD1959" i="11" a="1"/>
  <c r="AD1959" i="11" s="1"/>
  <c r="AE1959" i="11" s="1"/>
  <c r="AF143" i="11" a="1"/>
  <c r="AF143" i="11" s="1"/>
  <c r="AD1054" i="11" a="1"/>
  <c r="AD1054" i="11" s="1"/>
  <c r="AE1054" i="11" s="1"/>
  <c r="AD1191" i="11" a="1"/>
  <c r="AD1191" i="11" s="1"/>
  <c r="AE1191" i="11" s="1"/>
  <c r="AD288" i="11" a="1"/>
  <c r="AD288" i="11" s="1"/>
  <c r="AE288" i="11" s="1"/>
  <c r="AF478" i="11" a="1"/>
  <c r="AF478" i="11" s="1"/>
  <c r="AF1646" i="11" a="1"/>
  <c r="AF1646" i="11" s="1"/>
  <c r="AF784" i="11" a="1"/>
  <c r="AF784" i="11" s="1"/>
  <c r="AF1629" i="11" a="1"/>
  <c r="AF1629" i="11" s="1"/>
  <c r="AF694" i="11" a="1"/>
  <c r="AF694" i="11" s="1"/>
  <c r="AD854" i="11" a="1"/>
  <c r="AD854" i="11" s="1"/>
  <c r="AE854" i="11" s="1"/>
  <c r="AD229" i="11" a="1"/>
  <c r="AD229" i="11" s="1"/>
  <c r="AE229" i="11" s="1"/>
  <c r="AD1804" i="11" a="1"/>
  <c r="AD1804" i="11" s="1"/>
  <c r="AE1804" i="11" s="1"/>
  <c r="AD1113" i="11" a="1"/>
  <c r="AD1113" i="11" s="1"/>
  <c r="AE1113" i="11" s="1"/>
  <c r="AF1273" i="11" a="1"/>
  <c r="AF1273" i="11" s="1"/>
  <c r="AF1318" i="11" a="1"/>
  <c r="AF1318" i="11" s="1"/>
  <c r="AF594" i="11" a="1"/>
  <c r="AF594" i="11" s="1"/>
  <c r="AD1546" i="11" a="1"/>
  <c r="AD1546" i="11" s="1"/>
  <c r="AE1546" i="11" s="1"/>
  <c r="AD705" i="11" a="1"/>
  <c r="AD705" i="11" s="1"/>
  <c r="AE705" i="11" s="1"/>
  <c r="AD1102" i="11" a="1"/>
  <c r="AD1102" i="11" s="1"/>
  <c r="AE1102" i="11" s="1"/>
  <c r="AF1574" i="11" a="1"/>
  <c r="AF1574" i="11" s="1"/>
  <c r="AD134" i="11" a="1"/>
  <c r="AD134" i="11" s="1"/>
  <c r="AE134" i="11" s="1"/>
  <c r="AD910" i="11" a="1"/>
  <c r="AD910" i="11" s="1"/>
  <c r="AE910" i="11" s="1"/>
  <c r="AD1515" i="11" a="1"/>
  <c r="AD1515" i="11" s="1"/>
  <c r="AE1515" i="11" s="1"/>
  <c r="AD585" i="11" a="1"/>
  <c r="AD585" i="11" s="1"/>
  <c r="AE585" i="11" s="1"/>
  <c r="AF1199" i="11" a="1"/>
  <c r="AF1199" i="11" s="1"/>
  <c r="AF620" i="11" a="1"/>
  <c r="AF620" i="11" s="1"/>
  <c r="AF999" i="11" a="1"/>
  <c r="AF999" i="11" s="1"/>
  <c r="AF262" i="11" a="1"/>
  <c r="AF262" i="11" s="1"/>
  <c r="AD703" i="11" a="1"/>
  <c r="AD703" i="11" s="1"/>
  <c r="AE703" i="11" s="1"/>
  <c r="AD1777" i="11" a="1"/>
  <c r="AD1777" i="11" s="1"/>
  <c r="AE1777" i="11" s="1"/>
  <c r="AF933" i="11" a="1"/>
  <c r="AF933" i="11" s="1"/>
  <c r="AD1883" i="11" a="1"/>
  <c r="AD1883" i="11" s="1"/>
  <c r="AE1883" i="11" s="1"/>
  <c r="AF1057" i="11" a="1"/>
  <c r="AF1057" i="11" s="1"/>
  <c r="AF279" i="11" a="1"/>
  <c r="AF279" i="11" s="1"/>
  <c r="AF309" i="11" a="1"/>
  <c r="AF309" i="11" s="1"/>
  <c r="AF291" i="11" a="1"/>
  <c r="AF291" i="11" s="1"/>
  <c r="AF1979" i="11" a="1"/>
  <c r="AF1979" i="11" s="1"/>
  <c r="AD1629" i="11" a="1"/>
  <c r="AD1629" i="11" s="1"/>
  <c r="AE1629" i="11" s="1"/>
  <c r="AD694" i="11" a="1"/>
  <c r="AD694" i="11" s="1"/>
  <c r="AE694" i="11" s="1"/>
  <c r="AF854" i="11" a="1"/>
  <c r="AF854" i="11" s="1"/>
  <c r="AD1901" i="11" a="1"/>
  <c r="AD1901" i="11" s="1"/>
  <c r="AE1901" i="11" s="1"/>
  <c r="AF229" i="11" a="1"/>
  <c r="AF229" i="11" s="1"/>
  <c r="AD1273" i="11" a="1"/>
  <c r="AD1273" i="11" s="1"/>
  <c r="AE1273" i="11" s="1"/>
  <c r="AD1318" i="11" a="1"/>
  <c r="AD1318" i="11" s="1"/>
  <c r="AE1318" i="11" s="1"/>
  <c r="AF1158" i="11" a="1"/>
  <c r="AF1158" i="11" s="1"/>
  <c r="AD594" i="11" a="1"/>
  <c r="AD594" i="11" s="1"/>
  <c r="AE594" i="11" s="1"/>
  <c r="AF1790" i="11" a="1"/>
  <c r="AF1790" i="11" s="1"/>
  <c r="AF1022" i="11" a="1"/>
  <c r="AF1022" i="11" s="1"/>
  <c r="AF1546" i="11" a="1"/>
  <c r="AF1546" i="11" s="1"/>
  <c r="AD497" i="11" a="1"/>
  <c r="AD497" i="11" s="1"/>
  <c r="AE497" i="11" s="1"/>
  <c r="AF586" i="11" a="1"/>
  <c r="AF586" i="11" s="1"/>
  <c r="AF705" i="11" a="1"/>
  <c r="AF705" i="11" s="1"/>
  <c r="AD1328" i="11" a="1"/>
  <c r="AD1328" i="11" s="1"/>
  <c r="AE1328" i="11" s="1"/>
  <c r="AD592" i="11" a="1"/>
  <c r="AD592" i="11" s="1"/>
  <c r="AE592" i="11" s="1"/>
  <c r="AD1574" i="11" a="1"/>
  <c r="AD1574" i="11" s="1"/>
  <c r="AE1574" i="11" s="1"/>
  <c r="AD1259" i="11" a="1"/>
  <c r="AD1259" i="11" s="1"/>
  <c r="AE1259" i="11" s="1"/>
  <c r="AD633" i="11" a="1"/>
  <c r="AD633" i="11" s="1"/>
  <c r="AE633" i="11" s="1"/>
  <c r="AF910" i="11" a="1"/>
  <c r="AF910" i="11" s="1"/>
  <c r="AF1515" i="11" a="1"/>
  <c r="AF1515" i="11" s="1"/>
  <c r="AF585" i="11" a="1"/>
  <c r="AF585" i="11" s="1"/>
  <c r="AD1845" i="11" a="1"/>
  <c r="AD1845" i="11" s="1"/>
  <c r="AE1845" i="11" s="1"/>
  <c r="AD1080" i="11" a="1"/>
  <c r="AD1080" i="11" s="1"/>
  <c r="AE1080" i="11" s="1"/>
  <c r="AD1199" i="11" a="1"/>
  <c r="AD1199" i="11" s="1"/>
  <c r="AE1199" i="11" s="1"/>
  <c r="AD620" i="11" a="1"/>
  <c r="AD620" i="11" s="1"/>
  <c r="AE620" i="11" s="1"/>
  <c r="AF1648" i="11" a="1"/>
  <c r="AF1648" i="11" s="1"/>
  <c r="AD999" i="11" a="1"/>
  <c r="AD999" i="11" s="1"/>
  <c r="AE999" i="11" s="1"/>
  <c r="AD640" i="11" a="1"/>
  <c r="AD640" i="11" s="1"/>
  <c r="AE640" i="11" s="1"/>
  <c r="AD262" i="11" a="1"/>
  <c r="AD262" i="11" s="1"/>
  <c r="AE262" i="11" s="1"/>
  <c r="AF73" i="11" a="1"/>
  <c r="AF73" i="11" s="1"/>
  <c r="AF1883" i="11" a="1"/>
  <c r="AF1883" i="11" s="1"/>
  <c r="AD1057" i="11" a="1"/>
  <c r="AD1057" i="11" s="1"/>
  <c r="AE1057" i="11" s="1"/>
  <c r="AD279" i="11" a="1"/>
  <c r="AD279" i="11" s="1"/>
  <c r="AE279" i="11" s="1"/>
  <c r="AD291" i="11" a="1"/>
  <c r="AD291" i="11" s="1"/>
  <c r="AE291" i="11" s="1"/>
  <c r="AF1974" i="11" a="1"/>
  <c r="AF1974" i="11" s="1"/>
  <c r="AF622" i="11" a="1"/>
  <c r="AF622" i="11" s="1"/>
  <c r="AF1496" i="11" a="1"/>
  <c r="AF1496" i="11" s="1"/>
  <c r="AF1843" i="11" a="1"/>
  <c r="AF1843" i="11" s="1"/>
  <c r="AF1340" i="11" a="1"/>
  <c r="AF1340" i="11" s="1"/>
  <c r="AF327" i="11" a="1"/>
  <c r="AF327" i="11" s="1"/>
  <c r="AD1158" i="11" a="1"/>
  <c r="AD1158" i="11" s="1"/>
  <c r="AE1158" i="11" s="1"/>
  <c r="AD1790" i="11" a="1"/>
  <c r="AD1790" i="11" s="1"/>
  <c r="AE1790" i="11" s="1"/>
  <c r="AD1022" i="11" a="1"/>
  <c r="AD1022" i="11" s="1"/>
  <c r="AE1022" i="11" s="1"/>
  <c r="AD1775" i="11" a="1"/>
  <c r="AD1775" i="11" s="1"/>
  <c r="AE1775" i="11" s="1"/>
  <c r="AD535" i="11" a="1"/>
  <c r="AD535" i="11" s="1"/>
  <c r="AE535" i="11" s="1"/>
  <c r="AD586" i="11" a="1"/>
  <c r="AD586" i="11" s="1"/>
  <c r="AE586" i="11" s="1"/>
  <c r="AF342" i="11" a="1"/>
  <c r="AF342" i="11" s="1"/>
  <c r="AF1328" i="11" a="1"/>
  <c r="AF1328" i="11" s="1"/>
  <c r="AF1503" i="11" a="1"/>
  <c r="AF1503" i="11" s="1"/>
  <c r="AF1259" i="11" a="1"/>
  <c r="AF1259" i="11" s="1"/>
  <c r="AD1470" i="11" a="1"/>
  <c r="AD1470" i="11" s="1"/>
  <c r="AE1470" i="11" s="1"/>
  <c r="AF1552" i="11" a="1"/>
  <c r="AF1552" i="11" s="1"/>
  <c r="AF1845" i="11" a="1"/>
  <c r="AF1845" i="11" s="1"/>
  <c r="AD1648" i="11" a="1"/>
  <c r="AD1648" i="11" s="1"/>
  <c r="AE1648" i="11" s="1"/>
  <c r="AF1006" i="11" a="1"/>
  <c r="AF1006" i="11" s="1"/>
  <c r="AD1309" i="11" a="1"/>
  <c r="AD1309" i="11" s="1"/>
  <c r="AE1309" i="11" s="1"/>
  <c r="AF833" i="11" a="1"/>
  <c r="AF833" i="11" s="1"/>
  <c r="AF127" i="11" a="1"/>
  <c r="AF127" i="11" s="1"/>
  <c r="AD1448" i="11" a="1"/>
  <c r="AD1448" i="11" s="1"/>
  <c r="AE1448" i="11" s="1"/>
  <c r="AD252" i="11" a="1"/>
  <c r="AD252" i="11" s="1"/>
  <c r="AE252" i="11" s="1"/>
  <c r="AD1709" i="11" a="1"/>
  <c r="AD1709" i="11" s="1"/>
  <c r="AE1709" i="11" s="1"/>
  <c r="AF303" i="11" a="1"/>
  <c r="AF303" i="11" s="1"/>
  <c r="AD299" i="11" a="1"/>
  <c r="AD299" i="11" s="1"/>
  <c r="AE299" i="11" s="1"/>
  <c r="AD1974" i="11" a="1"/>
  <c r="AD1974" i="11" s="1"/>
  <c r="AE1974" i="11" s="1"/>
  <c r="AD622" i="11" a="1"/>
  <c r="AD622" i="11" s="1"/>
  <c r="AE622" i="11" s="1"/>
  <c r="AD931" i="11" a="1"/>
  <c r="AD931" i="11" s="1"/>
  <c r="AE931" i="11" s="1"/>
  <c r="AF1137" i="11" a="1"/>
  <c r="AF1137" i="11" s="1"/>
  <c r="AF931" i="11" a="1"/>
  <c r="AF931" i="11" s="1"/>
  <c r="AD1137" i="11" a="1"/>
  <c r="AD1137" i="11" s="1"/>
  <c r="AE1137" i="11" s="1"/>
  <c r="AD1496" i="11" a="1"/>
  <c r="AD1496" i="11" s="1"/>
  <c r="AE1496" i="11" s="1"/>
  <c r="AD946" i="11" a="1"/>
  <c r="AD946" i="11" s="1"/>
  <c r="AE946" i="11" s="1"/>
  <c r="AF1017" i="11" a="1"/>
  <c r="AF1017" i="11" s="1"/>
  <c r="AD1799" i="11" a="1"/>
  <c r="AD1799" i="11" s="1"/>
  <c r="AE1799" i="11" s="1"/>
  <c r="AD1340" i="11" a="1"/>
  <c r="AD1340" i="11" s="1"/>
  <c r="AE1340" i="11" s="1"/>
  <c r="AD316" i="11" a="1"/>
  <c r="AD316" i="11" s="1"/>
  <c r="AE316" i="11" s="1"/>
  <c r="AD327" i="11" a="1"/>
  <c r="AD327" i="11" s="1"/>
  <c r="AE327" i="11" s="1"/>
  <c r="AD1019" i="11" a="1"/>
  <c r="AD1019" i="11" s="1"/>
  <c r="AE1019" i="11" s="1"/>
  <c r="AF350" i="11" a="1"/>
  <c r="AF350" i="11" s="1"/>
  <c r="AF1230" i="11" a="1"/>
  <c r="AF1230" i="11" s="1"/>
  <c r="AD1033" i="11" a="1"/>
  <c r="AD1033" i="11" s="1"/>
  <c r="AE1033" i="11" s="1"/>
  <c r="AF1775" i="11" a="1"/>
  <c r="AF1775" i="11" s="1"/>
  <c r="AF535" i="11" a="1"/>
  <c r="AF535" i="11" s="1"/>
  <c r="AD342" i="11" a="1"/>
  <c r="AD342" i="11" s="1"/>
  <c r="AE342" i="11" s="1"/>
  <c r="AD1503" i="11" a="1"/>
  <c r="AD1503" i="11" s="1"/>
  <c r="AE1503" i="11" s="1"/>
  <c r="AD1198" i="11" a="1"/>
  <c r="AD1198" i="11" s="1"/>
  <c r="AE1198" i="11" s="1"/>
  <c r="AF131" i="11" a="1"/>
  <c r="AF131" i="11" s="1"/>
  <c r="AF686" i="11" a="1"/>
  <c r="AF686" i="11" s="1"/>
  <c r="AF1862" i="11" a="1"/>
  <c r="AF1862" i="11" s="1"/>
  <c r="AF1650" i="11" a="1"/>
  <c r="AF1650" i="11" s="1"/>
  <c r="AF1470" i="11" a="1"/>
  <c r="AF1470" i="11" s="1"/>
  <c r="AD1341" i="11" a="1"/>
  <c r="AD1341" i="11" s="1"/>
  <c r="AE1341" i="11" s="1"/>
  <c r="AD1552" i="11" a="1"/>
  <c r="AD1552" i="11" s="1"/>
  <c r="AE1552" i="11" s="1"/>
  <c r="AD1006" i="11" a="1"/>
  <c r="AD1006" i="11" s="1"/>
  <c r="AE1006" i="11" s="1"/>
  <c r="AF604" i="11" a="1"/>
  <c r="AF604" i="11" s="1"/>
  <c r="AF1309" i="11" a="1"/>
  <c r="AF1309" i="11" s="1"/>
  <c r="AD833" i="11" a="1"/>
  <c r="AD833" i="11" s="1"/>
  <c r="AE833" i="11" s="1"/>
  <c r="AD127" i="11" a="1"/>
  <c r="AD127" i="11" s="1"/>
  <c r="AE127" i="11" s="1"/>
  <c r="AF1448" i="11" a="1"/>
  <c r="AF1448" i="11" s="1"/>
  <c r="AF252" i="11" a="1"/>
  <c r="AF252" i="11" s="1"/>
  <c r="AF491" i="11" a="1"/>
  <c r="AF491" i="11" s="1"/>
  <c r="AF1709" i="11" a="1"/>
  <c r="AF1709" i="11" s="1"/>
  <c r="AD303" i="11" a="1"/>
  <c r="AD303" i="11" s="1"/>
  <c r="AE303" i="11" s="1"/>
  <c r="AD494" i="11" a="1"/>
  <c r="AD494" i="11" s="1"/>
  <c r="AE494" i="11" s="1"/>
  <c r="AF1676" i="11" a="1"/>
  <c r="AF1676" i="11" s="1"/>
  <c r="AF1918" i="11" a="1"/>
  <c r="AF1918" i="11" s="1"/>
  <c r="AF299" i="11" a="1"/>
  <c r="AF299" i="11" s="1"/>
  <c r="AD475" i="11" a="1"/>
  <c r="AD475" i="11" s="1"/>
  <c r="AE475" i="11" s="1"/>
  <c r="AF974" i="11" a="1"/>
  <c r="AF974" i="11" s="1"/>
  <c r="AD1862" i="11" a="1"/>
  <c r="AD1862" i="11" s="1"/>
  <c r="AE1862" i="11" s="1"/>
  <c r="AF420" i="11" a="1"/>
  <c r="AF420" i="11" s="1"/>
  <c r="AF1341" i="11" a="1"/>
  <c r="AF1341" i="11" s="1"/>
  <c r="AF1181" i="11" a="1"/>
  <c r="AF1181" i="11" s="1"/>
  <c r="AF507" i="11" a="1"/>
  <c r="AF507" i="11" s="1"/>
  <c r="AD1144" i="11" a="1"/>
  <c r="AD1144" i="11" s="1"/>
  <c r="AE1144" i="11" s="1"/>
  <c r="AF494" i="11" a="1"/>
  <c r="AF494" i="11" s="1"/>
  <c r="AD1918" i="11" a="1"/>
  <c r="AD1918" i="11" s="1"/>
  <c r="AE1918" i="11" s="1"/>
  <c r="AF475" i="11" a="1"/>
  <c r="AF475" i="11" s="1"/>
  <c r="AF153" i="11" a="1"/>
  <c r="AF153" i="11" s="1"/>
  <c r="AF316" i="11" a="1"/>
  <c r="AF316" i="11" s="1"/>
  <c r="AF1142" i="11" a="1"/>
  <c r="AF1142" i="11" s="1"/>
  <c r="AF310" i="11" a="1"/>
  <c r="AF310" i="11" s="1"/>
  <c r="AD1109" i="11" a="1"/>
  <c r="AD1109" i="11" s="1"/>
  <c r="AE1109" i="11" s="1"/>
  <c r="AF823" i="11" a="1"/>
  <c r="AF823" i="11" s="1"/>
  <c r="AD1926" i="11" a="1"/>
  <c r="AD1926" i="11" s="1"/>
  <c r="AE1926" i="11" s="1"/>
  <c r="AD1242" i="11" a="1"/>
  <c r="AD1242" i="11" s="1"/>
  <c r="AE1242" i="11" s="1"/>
  <c r="AF109" i="11" a="1"/>
  <c r="AF109" i="11" s="1"/>
  <c r="AF1165" i="11" a="1"/>
  <c r="AF1165" i="11" s="1"/>
  <c r="AD420" i="11" a="1"/>
  <c r="AD420" i="11" s="1"/>
  <c r="AE420" i="11" s="1"/>
  <c r="AF166" i="11" a="1"/>
  <c r="AF166" i="11" s="1"/>
  <c r="AF251" i="11" a="1"/>
  <c r="AF251" i="11" s="1"/>
  <c r="AF1011" i="11" a="1"/>
  <c r="AF1011" i="11" s="1"/>
  <c r="AD157" i="11" a="1"/>
  <c r="AD157" i="11" s="1"/>
  <c r="AE157" i="11" s="1"/>
  <c r="AF932" i="11" a="1"/>
  <c r="AF932" i="11" s="1"/>
  <c r="AD507" i="11" a="1"/>
  <c r="AD507" i="11" s="1"/>
  <c r="AE507" i="11" s="1"/>
  <c r="AF1159" i="11" a="1"/>
  <c r="AF1159" i="11" s="1"/>
  <c r="AF1144" i="11" a="1"/>
  <c r="AF1144" i="11" s="1"/>
  <c r="AD125" i="11" a="1"/>
  <c r="AD125" i="11" s="1"/>
  <c r="AE125" i="11" s="1"/>
  <c r="AD1909" i="11" a="1"/>
  <c r="AD1909" i="11" s="1"/>
  <c r="AE1909" i="11" s="1"/>
  <c r="AD85" i="11" a="1"/>
  <c r="AD85" i="11" s="1"/>
  <c r="AE85" i="11" s="1"/>
  <c r="AF56" i="11" a="1"/>
  <c r="AF56" i="11" s="1"/>
  <c r="AF1701" i="11" a="1"/>
  <c r="AF1701" i="11" s="1"/>
  <c r="AF1894" i="11" a="1"/>
  <c r="AF1894" i="11" s="1"/>
  <c r="AD1633" i="11" a="1"/>
  <c r="AD1633" i="11" s="1"/>
  <c r="AE1633" i="11" s="1"/>
  <c r="AF1054" i="11" a="1"/>
  <c r="AF1054" i="11" s="1"/>
  <c r="AD1494" i="11" a="1"/>
  <c r="AD1494" i="11" s="1"/>
  <c r="AE1494" i="11" s="1"/>
  <c r="AF1191" i="11" a="1"/>
  <c r="AF1191" i="11" s="1"/>
  <c r="AD478" i="11" a="1"/>
  <c r="AD478" i="11" s="1"/>
  <c r="AE478" i="11" s="1"/>
  <c r="AD153" i="11" a="1"/>
  <c r="AD153" i="11" s="1"/>
  <c r="AE153" i="11" s="1"/>
  <c r="AA1430" i="11"/>
  <c r="AA142" i="11"/>
  <c r="AA306" i="11"/>
  <c r="AA1293" i="11"/>
  <c r="AA1813" i="11"/>
  <c r="AA1941" i="11"/>
  <c r="AA1505" i="11"/>
  <c r="AF63" i="11" a="1"/>
  <c r="AF63" i="11" s="1"/>
  <c r="AF1286" i="11" a="1"/>
  <c r="AF1286" i="11" s="1"/>
  <c r="AF976" i="11" a="1"/>
  <c r="AF976" i="11" s="1"/>
  <c r="AF1066" i="11" a="1"/>
  <c r="AF1066" i="11" s="1"/>
  <c r="AD755" i="11" a="1"/>
  <c r="AD755" i="11" s="1"/>
  <c r="AE755" i="11" s="1"/>
  <c r="AD1738" i="11" a="1"/>
  <c r="AD1738" i="11" s="1"/>
  <c r="AE1738" i="11" s="1"/>
  <c r="AA395" i="11"/>
  <c r="AA1286" i="11"/>
  <c r="AA1945" i="11"/>
  <c r="AD1066" i="11" a="1"/>
  <c r="AD1066" i="11" s="1"/>
  <c r="AE1066" i="11" s="1"/>
  <c r="AA727" i="11"/>
  <c r="AA96" i="11"/>
  <c r="AF1861" i="11" a="1"/>
  <c r="AF1861" i="11" s="1"/>
  <c r="AF1014" i="11" a="1"/>
  <c r="AF1014" i="11" s="1"/>
  <c r="AF1659" i="11" a="1"/>
  <c r="AF1659" i="11" s="1"/>
  <c r="AF755" i="11" a="1"/>
  <c r="AF755" i="11" s="1"/>
  <c r="AF718" i="11" a="1"/>
  <c r="AF718" i="11" s="1"/>
  <c r="AF637" i="11" a="1"/>
  <c r="AF637" i="11" s="1"/>
  <c r="AF1147" i="11" a="1"/>
  <c r="AF1147" i="11" s="1"/>
  <c r="AA1885" i="11"/>
  <c r="AD1505" i="11" a="1"/>
  <c r="AD1505" i="11" s="1"/>
  <c r="AE1505" i="11" s="1"/>
  <c r="AA1418" i="11"/>
  <c r="AA733" i="11"/>
  <c r="AD1721" i="11" a="1"/>
  <c r="AD1721" i="11" s="1"/>
  <c r="AE1721" i="11" s="1"/>
  <c r="AF729" i="11" a="1"/>
  <c r="AF729" i="11" s="1"/>
  <c r="AF1707" i="11" a="1"/>
  <c r="AF1707" i="11" s="1"/>
  <c r="AA1566" i="11"/>
  <c r="AF54" i="11" a="1"/>
  <c r="AF54" i="11" s="1"/>
  <c r="AA1214" i="11"/>
  <c r="AF1186" i="11" a="1"/>
  <c r="AF1186" i="11" s="1"/>
  <c r="AF173" i="11" a="1"/>
  <c r="AF173" i="11" s="1"/>
  <c r="AF1459" i="11" a="1"/>
  <c r="AF1459" i="11" s="1"/>
  <c r="AF1234" i="11" a="1"/>
  <c r="AF1234" i="11" s="1"/>
  <c r="AD909" i="11" a="1"/>
  <c r="AD909" i="11" s="1"/>
  <c r="AE909" i="11" s="1"/>
  <c r="AF129" i="11" a="1"/>
  <c r="AF129" i="11" s="1"/>
  <c r="AD1388" i="11" a="1"/>
  <c r="AD1388" i="11" s="1"/>
  <c r="AE1388" i="11" s="1"/>
  <c r="AA1661" i="11"/>
  <c r="AF340" i="11" a="1"/>
  <c r="AF340" i="11" s="1"/>
  <c r="AA975" i="11"/>
  <c r="AF83" i="11" a="1"/>
  <c r="AF83" i="11" s="1"/>
  <c r="AA1770" i="11"/>
  <c r="AD1924" i="11" a="1"/>
  <c r="AD1924" i="11" s="1"/>
  <c r="AE1924" i="11" s="1"/>
  <c r="AD2000" i="11" a="1"/>
  <c r="AD2000" i="11" s="1"/>
  <c r="AE2000" i="11" s="1"/>
  <c r="AA1155" i="11"/>
  <c r="AA1657" i="11"/>
  <c r="AF184" i="11" a="1"/>
  <c r="AF184" i="11" s="1"/>
  <c r="AF1467" i="11" a="1"/>
  <c r="AF1467" i="11" s="1"/>
  <c r="AF48" i="11" a="1"/>
  <c r="AF48" i="11" s="1"/>
  <c r="AF802" i="11" a="1"/>
  <c r="AF802" i="11" s="1"/>
  <c r="AA182" i="11"/>
  <c r="AD732" i="11" a="1"/>
  <c r="AD732" i="11" s="1"/>
  <c r="AE732" i="11" s="1"/>
  <c r="AF146" i="11" a="1"/>
  <c r="AF146" i="11" s="1"/>
  <c r="AF662" i="11" a="1"/>
  <c r="AF662" i="11" s="1"/>
  <c r="AF1606" i="11" a="1"/>
  <c r="AF1606" i="11" s="1"/>
  <c r="AA1795" i="11"/>
  <c r="AF21" i="11" a="1"/>
  <c r="AF21" i="11" s="1"/>
  <c r="AA1519" i="11"/>
  <c r="AD225" i="11" a="1"/>
  <c r="AD225" i="11" s="1"/>
  <c r="AE225" i="11" s="1"/>
  <c r="AF927" i="11" a="1"/>
  <c r="AF927" i="11" s="1"/>
  <c r="AA61" i="11"/>
  <c r="AA402" i="11"/>
  <c r="AA314" i="11"/>
  <c r="AA1991" i="11"/>
  <c r="AD1689" i="11" a="1"/>
  <c r="AD1689" i="11" s="1"/>
  <c r="AE1689" i="11" s="1"/>
  <c r="AA743" i="11"/>
  <c r="AA1559" i="11"/>
  <c r="AF1812" i="11" a="1"/>
  <c r="AF1812" i="11" s="1"/>
  <c r="AD1512" i="11" a="1"/>
  <c r="AD1512" i="11" s="1"/>
  <c r="AE1512" i="11" s="1"/>
  <c r="AF1898" i="11" a="1"/>
  <c r="AF1898" i="11" s="1"/>
  <c r="AF616" i="11" a="1"/>
  <c r="AF616" i="11" s="1"/>
  <c r="AD1150" i="11" a="1"/>
  <c r="AD1150" i="11" s="1"/>
  <c r="AE1150" i="11" s="1"/>
  <c r="AF1605" i="11" a="1"/>
  <c r="AF1605" i="11" s="1"/>
  <c r="AF732" i="11" a="1"/>
  <c r="AF732" i="11" s="1"/>
  <c r="AF986" i="11" a="1"/>
  <c r="AF986" i="11" s="1"/>
  <c r="AA1606" i="11"/>
  <c r="AA21" i="11"/>
  <c r="AA1348" i="11"/>
  <c r="AF617" i="11" a="1"/>
  <c r="AF617" i="11" s="1"/>
  <c r="AA927" i="11"/>
  <c r="AF1785" i="11" a="1"/>
  <c r="AF1785" i="11" s="1"/>
  <c r="AA1120" i="11"/>
  <c r="AF402" i="11" a="1"/>
  <c r="AF402" i="11" s="1"/>
  <c r="AD1578" i="11" a="1"/>
  <c r="AD1578" i="11" s="1"/>
  <c r="AE1578" i="11" s="1"/>
  <c r="AD489" i="11" a="1"/>
  <c r="AD489" i="11" s="1"/>
  <c r="AE489" i="11" s="1"/>
  <c r="AD743" i="11" a="1"/>
  <c r="AD743" i="11" s="1"/>
  <c r="AE743" i="11" s="1"/>
  <c r="AD1559" i="11" a="1"/>
  <c r="AD1559" i="11" s="1"/>
  <c r="AE1559" i="11" s="1"/>
  <c r="AA1815" i="11"/>
  <c r="AF1292" i="11" a="1"/>
  <c r="AF1292" i="11" s="1"/>
  <c r="AA1742" i="11"/>
  <c r="AD674" i="11" a="1"/>
  <c r="AD674" i="11" s="1"/>
  <c r="AE674" i="11" s="1"/>
  <c r="AD973" i="11" a="1"/>
  <c r="AD973" i="11" s="1"/>
  <c r="AE973" i="11" s="1"/>
  <c r="AA807" i="11"/>
  <c r="AD1573" i="11" a="1"/>
  <c r="AD1573" i="11" s="1"/>
  <c r="AE1573" i="11" s="1"/>
  <c r="AD616" i="11" a="1"/>
  <c r="AD616" i="11" s="1"/>
  <c r="AE616" i="11" s="1"/>
  <c r="AD1981" i="11" a="1"/>
  <c r="AD1981" i="11" s="1"/>
  <c r="AE1981" i="11" s="1"/>
  <c r="AA1150" i="11"/>
  <c r="AF182" i="11" a="1"/>
  <c r="AF182" i="11" s="1"/>
  <c r="AA986" i="11"/>
  <c r="AF1348" i="11" a="1"/>
  <c r="AF1348" i="11" s="1"/>
  <c r="AF522" i="11" a="1"/>
  <c r="AF522" i="11" s="1"/>
  <c r="AA1065" i="11"/>
  <c r="AF1761" i="11" a="1"/>
  <c r="AF1761" i="11" s="1"/>
  <c r="AA617" i="11"/>
  <c r="AF1094" i="11" a="1"/>
  <c r="AF1094" i="11" s="1"/>
  <c r="AA1785" i="11"/>
  <c r="AF1120" i="11" a="1"/>
  <c r="AF1120" i="11" s="1"/>
  <c r="AA383" i="11"/>
  <c r="AD1058" i="11" a="1"/>
  <c r="AD1058" i="11" s="1"/>
  <c r="AE1058" i="11" s="1"/>
  <c r="AD1697" i="11" a="1"/>
  <c r="AD1697" i="11" s="1"/>
  <c r="AE1697" i="11" s="1"/>
  <c r="AF1384" i="11" a="1"/>
  <c r="AF1384" i="11" s="1"/>
  <c r="AF991" i="11" a="1"/>
  <c r="AF991" i="11" s="1"/>
  <c r="AF413" i="11" a="1"/>
  <c r="AF413" i="11" s="1"/>
  <c r="AA1632" i="11"/>
  <c r="AD1815" i="11" a="1"/>
  <c r="AD1815" i="11" s="1"/>
  <c r="AE1815" i="11" s="1"/>
  <c r="AD1292" i="11" a="1"/>
  <c r="AD1292" i="11" s="1"/>
  <c r="AE1292" i="11" s="1"/>
  <c r="AF1742" i="11" a="1"/>
  <c r="AF1742" i="11" s="1"/>
  <c r="AF1169" i="11" a="1"/>
  <c r="AF1169" i="11" s="1"/>
  <c r="AF1518" i="11" a="1"/>
  <c r="AF1518" i="11" s="1"/>
  <c r="AD1065" i="11" a="1"/>
  <c r="AD1065" i="11" s="1"/>
  <c r="AE1065" i="11" s="1"/>
  <c r="AD1761" i="11" a="1"/>
  <c r="AD1761" i="11" s="1"/>
  <c r="AE1761" i="11" s="1"/>
  <c r="AF1738" i="11" a="1"/>
  <c r="AF1738" i="11" s="1"/>
  <c r="AA1094" i="11"/>
  <c r="AF383" i="11" a="1"/>
  <c r="AF383" i="11" s="1"/>
  <c r="AF1966" i="11" a="1"/>
  <c r="AF1966" i="11" s="1"/>
  <c r="AF126" i="11" a="1"/>
  <c r="AF126" i="11" s="1"/>
  <c r="AF1058" i="11" a="1"/>
  <c r="AF1058" i="11" s="1"/>
  <c r="AA1810" i="11"/>
  <c r="AA1384" i="11"/>
  <c r="AA506" i="11"/>
  <c r="AA991" i="11"/>
  <c r="AD1632" i="11" a="1"/>
  <c r="AD1632" i="11" s="1"/>
  <c r="AE1632" i="11" s="1"/>
  <c r="AD70" i="11" a="1"/>
  <c r="AD70" i="11" s="1"/>
  <c r="AE70" i="11" s="1"/>
  <c r="AF77" i="11" a="1"/>
  <c r="AF77" i="11" s="1"/>
  <c r="AA1037" i="11"/>
  <c r="AA1169" i="11"/>
  <c r="AA888" i="11"/>
  <c r="AD63" i="11" a="1"/>
  <c r="AD63" i="11" s="1"/>
  <c r="AE63" i="11" s="1"/>
  <c r="AF652" i="11" a="1"/>
  <c r="AF652" i="11" s="1"/>
  <c r="AD1518" i="11" a="1"/>
  <c r="AD1518" i="11" s="1"/>
  <c r="AE1518" i="11" s="1"/>
  <c r="AA1659" i="11"/>
  <c r="AF1721" i="11" a="1"/>
  <c r="AF1721" i="11" s="1"/>
  <c r="AA1966" i="11"/>
  <c r="AA54" i="11"/>
  <c r="AF1810" i="11" a="1"/>
  <c r="AF1810" i="11" s="1"/>
  <c r="AD129" i="11" a="1"/>
  <c r="AD129" i="11" s="1"/>
  <c r="AE129" i="11" s="1"/>
  <c r="AF506" i="11" a="1"/>
  <c r="AF506" i="11" s="1"/>
  <c r="AD1219" i="11" a="1"/>
  <c r="AD1219" i="11" s="1"/>
  <c r="AE1219" i="11" s="1"/>
  <c r="AF1929" i="11" a="1"/>
  <c r="AF1929" i="11" s="1"/>
  <c r="AA70" i="11"/>
  <c r="AD77" i="11" a="1"/>
  <c r="AD77" i="11" s="1"/>
  <c r="AE77" i="11" s="1"/>
  <c r="AD888" i="11" a="1"/>
  <c r="AD888" i="11" s="1"/>
  <c r="AE888" i="11" s="1"/>
  <c r="AA1234" i="11"/>
  <c r="AD1119" i="11" a="1"/>
  <c r="AD1119" i="11" s="1"/>
  <c r="AE1119" i="11" s="1"/>
  <c r="AF1219" i="11" a="1"/>
  <c r="AF1219" i="11" s="1"/>
  <c r="AA48" i="11"/>
  <c r="AD1239" i="11" a="1"/>
  <c r="AD1239" i="11" s="1"/>
  <c r="AE1239" i="11" s="1"/>
  <c r="AD1770" i="11" a="1"/>
  <c r="AD1770" i="11" s="1"/>
  <c r="AE1770" i="11" s="1"/>
  <c r="AF857" i="11" a="1"/>
  <c r="AF857" i="11" s="1"/>
  <c r="AD1124" i="11" a="1"/>
  <c r="AD1124" i="11" s="1"/>
  <c r="AE1124" i="11" s="1"/>
  <c r="AD89" i="11" a="1"/>
  <c r="AD89" i="11" s="1"/>
  <c r="AE89" i="11" s="1"/>
  <c r="AF1417" i="11" a="1"/>
  <c r="AF1417" i="11" s="1"/>
  <c r="AD943" i="11" a="1"/>
  <c r="AD943" i="11" s="1"/>
  <c r="AE943" i="11" s="1"/>
  <c r="AA1239" i="11"/>
  <c r="AF1578" i="11" a="1"/>
  <c r="AF1578" i="11" s="1"/>
  <c r="AF341" i="11" a="1"/>
  <c r="AF341" i="11" s="1"/>
  <c r="AD1037" i="11" a="1"/>
  <c r="AD1037" i="11" s="1"/>
  <c r="AE1037" i="11" s="1"/>
  <c r="AD629" i="11" a="1"/>
  <c r="AD629" i="11" s="1"/>
  <c r="AE629" i="11" s="1"/>
  <c r="AF1684" i="11" a="1"/>
  <c r="AF1684" i="11" s="1"/>
  <c r="AA951" i="11"/>
  <c r="AF1934" i="11" a="1"/>
  <c r="AF1934" i="11" s="1"/>
  <c r="AF307" i="11" a="1"/>
  <c r="AF307" i="11" s="1"/>
  <c r="AA1917" i="11"/>
  <c r="AA629" i="11"/>
  <c r="AA1684" i="11"/>
  <c r="AD81" i="11" a="1"/>
  <c r="AD81" i="11" s="1"/>
  <c r="AE81" i="11" s="1"/>
  <c r="AD886" i="11" a="1"/>
  <c r="AD886" i="11" s="1"/>
  <c r="AE886" i="11" s="1"/>
  <c r="AD951" i="11" a="1"/>
  <c r="AD951" i="11" s="1"/>
  <c r="AE951" i="11" s="1"/>
  <c r="AF108" i="11" a="1"/>
  <c r="AF108" i="11" s="1"/>
  <c r="AD136" i="11" a="1"/>
  <c r="AD136" i="11" s="1"/>
  <c r="AE136" i="11" s="1"/>
  <c r="AF81" i="11" a="1"/>
  <c r="AF81" i="11" s="1"/>
  <c r="AF614" i="11" a="1"/>
  <c r="AF614" i="11" s="1"/>
  <c r="AD108" i="11" a="1"/>
  <c r="AD108" i="11" s="1"/>
  <c r="AE108" i="11" s="1"/>
  <c r="AA534" i="11"/>
  <c r="AA1964" i="11"/>
  <c r="AF1986" i="11" a="1"/>
  <c r="AF1986" i="11" s="1"/>
  <c r="AD876" i="11" a="1"/>
  <c r="AD876" i="11" s="1"/>
  <c r="AE876" i="11" s="1"/>
  <c r="AD416" i="11" a="1"/>
  <c r="AD416" i="11" s="1"/>
  <c r="AE416" i="11" s="1"/>
  <c r="AF1803" i="11" a="1"/>
  <c r="AF1803" i="11" s="1"/>
  <c r="AA698" i="11"/>
  <c r="AD487" i="11" a="1"/>
  <c r="AD487" i="11" s="1"/>
  <c r="AE487" i="11" s="1"/>
  <c r="AA487" i="11"/>
  <c r="AA1719" i="11"/>
  <c r="AF1719" i="11" a="1"/>
  <c r="AF1719" i="11" s="1"/>
  <c r="AF1560" i="11" a="1"/>
  <c r="AF1560" i="11" s="1"/>
  <c r="AA1560" i="11"/>
  <c r="AD1560" i="11" a="1"/>
  <c r="AD1560" i="11" s="1"/>
  <c r="AE1560" i="11" s="1"/>
  <c r="AA469" i="11"/>
  <c r="AF469" i="11" a="1"/>
  <c r="AF469" i="11" s="1"/>
  <c r="AA1690" i="11"/>
  <c r="AD1690" i="11" a="1"/>
  <c r="AD1690" i="11" s="1"/>
  <c r="AE1690" i="11" s="1"/>
  <c r="AA88" i="11"/>
  <c r="AD88" i="11" a="1"/>
  <c r="AD88" i="11" s="1"/>
  <c r="AE88" i="11" s="1"/>
  <c r="AA1307" i="11"/>
  <c r="AD1307" i="11" a="1"/>
  <c r="AD1307" i="11" s="1"/>
  <c r="AE1307" i="11" s="1"/>
  <c r="AF1307" i="11" a="1"/>
  <c r="AF1307" i="11" s="1"/>
  <c r="AF970" i="11" a="1"/>
  <c r="AF970" i="11" s="1"/>
  <c r="AD970" i="11" a="1"/>
  <c r="AD970" i="11" s="1"/>
  <c r="AE970" i="11" s="1"/>
  <c r="AA970" i="11"/>
  <c r="AA1097" i="11"/>
  <c r="AF1097" i="11" a="1"/>
  <c r="AF1097" i="11" s="1"/>
  <c r="AD1465" i="11" a="1"/>
  <c r="AD1465" i="11" s="1"/>
  <c r="AE1465" i="11" s="1"/>
  <c r="AF1465" i="11" a="1"/>
  <c r="AF1465" i="11" s="1"/>
  <c r="AA1465" i="11"/>
  <c r="AF1423" i="11" a="1"/>
  <c r="AF1423" i="11" s="1"/>
  <c r="AA1423" i="11"/>
  <c r="AD1423" i="11" a="1"/>
  <c r="AD1423" i="11" s="1"/>
  <c r="AE1423" i="11" s="1"/>
  <c r="AA1773" i="11"/>
  <c r="AF1773" i="11" a="1"/>
  <c r="AF1773" i="11" s="1"/>
  <c r="AD1773" i="11" a="1"/>
  <c r="AD1773" i="11" s="1"/>
  <c r="AE1773" i="11" s="1"/>
  <c r="AD982" i="11" a="1"/>
  <c r="AD982" i="11" s="1"/>
  <c r="AE982" i="11" s="1"/>
  <c r="AF982" i="11" a="1"/>
  <c r="AF982" i="11" s="1"/>
  <c r="AA982" i="11"/>
  <c r="AF1610" i="11" a="1"/>
  <c r="AF1610" i="11" s="1"/>
  <c r="AD1610" i="11" a="1"/>
  <c r="AD1610" i="11" s="1"/>
  <c r="AE1610" i="11" s="1"/>
  <c r="AA1610" i="11"/>
  <c r="AD1008" i="11" a="1"/>
  <c r="AD1008" i="11" s="1"/>
  <c r="AE1008" i="11" s="1"/>
  <c r="AF1008" i="11" a="1"/>
  <c r="AF1008" i="11" s="1"/>
  <c r="AA1604" i="11"/>
  <c r="AD1604" i="11" a="1"/>
  <c r="AD1604" i="11" s="1"/>
  <c r="AE1604" i="11" s="1"/>
  <c r="AF1604" i="11" a="1"/>
  <c r="AF1604" i="11" s="1"/>
  <c r="AD1878" i="11" a="1"/>
  <c r="AD1878" i="11" s="1"/>
  <c r="AE1878" i="11" s="1"/>
  <c r="AA1878" i="11"/>
  <c r="AF1878" i="11" a="1"/>
  <c r="AF1878" i="11" s="1"/>
  <c r="AF805" i="11" a="1"/>
  <c r="AF805" i="11" s="1"/>
  <c r="AA805" i="11"/>
  <c r="AF526" i="11" a="1"/>
  <c r="AF526" i="11" s="1"/>
  <c r="AD724" i="11" a="1"/>
  <c r="AD724" i="11" s="1"/>
  <c r="AE724" i="11" s="1"/>
  <c r="AF724" i="11" a="1"/>
  <c r="AF724" i="11" s="1"/>
  <c r="AD917" i="11" a="1"/>
  <c r="AD917" i="11" s="1"/>
  <c r="AE917" i="11" s="1"/>
  <c r="AF967" i="11" a="1"/>
  <c r="AF967" i="11" s="1"/>
  <c r="AD1880" i="11" a="1"/>
  <c r="AD1880" i="11" s="1"/>
  <c r="AE1880" i="11" s="1"/>
  <c r="AF193" i="11" a="1"/>
  <c r="AF193" i="11" s="1"/>
  <c r="AD1293" i="11" a="1"/>
  <c r="AD1293" i="11" s="1"/>
  <c r="AE1293" i="11" s="1"/>
  <c r="AA1860" i="11"/>
  <c r="AA228" i="11"/>
  <c r="AF1430" i="11" a="1"/>
  <c r="AF1430" i="11" s="1"/>
  <c r="AF1478" i="11" a="1"/>
  <c r="AF1478" i="11" s="1"/>
  <c r="AF1941" i="11" a="1"/>
  <c r="AF1941" i="11" s="1"/>
  <c r="AD1802" i="11" a="1"/>
  <c r="AD1802" i="11" s="1"/>
  <c r="AE1802" i="11" s="1"/>
  <c r="AA1588" i="11"/>
  <c r="AA1692" i="11"/>
  <c r="AF1865" i="11" a="1"/>
  <c r="AF1865" i="11" s="1"/>
  <c r="AD1865" i="11" a="1"/>
  <c r="AD1865" i="11" s="1"/>
  <c r="AE1865" i="11" s="1"/>
  <c r="AD879" i="11" a="1"/>
  <c r="AD879" i="11" s="1"/>
  <c r="AE879" i="11" s="1"/>
  <c r="AF879" i="11" a="1"/>
  <c r="AF879" i="11" s="1"/>
  <c r="AA325" i="11"/>
  <c r="AF325" i="11" a="1"/>
  <c r="AF325" i="11" s="1"/>
  <c r="AD325" i="11" a="1"/>
  <c r="AD325" i="11" s="1"/>
  <c r="AE325" i="11" s="1"/>
  <c r="AA317" i="11"/>
  <c r="AD317" i="11" a="1"/>
  <c r="AD317" i="11" s="1"/>
  <c r="AE317" i="11" s="1"/>
  <c r="AF1755" i="11" a="1"/>
  <c r="AF1755" i="11" s="1"/>
  <c r="AD1755" i="11" a="1"/>
  <c r="AD1755" i="11" s="1"/>
  <c r="AE1755" i="11" s="1"/>
  <c r="AD1483" i="11" a="1"/>
  <c r="AD1483" i="11" s="1"/>
  <c r="AE1483" i="11" s="1"/>
  <c r="AA1483" i="11"/>
  <c r="AF1483" i="11" a="1"/>
  <c r="AF1483" i="11" s="1"/>
  <c r="AD688" i="11" a="1"/>
  <c r="AD688" i="11" s="1"/>
  <c r="AE688" i="11" s="1"/>
  <c r="AF688" i="11" a="1"/>
  <c r="AF688" i="11" s="1"/>
  <c r="AA510" i="11"/>
  <c r="AD510" i="11" a="1"/>
  <c r="AD510" i="11" s="1"/>
  <c r="AE510" i="11" s="1"/>
  <c r="AD62" i="11" a="1"/>
  <c r="AD62" i="11" s="1"/>
  <c r="AE62" i="11" s="1"/>
  <c r="AF62" i="11" a="1"/>
  <c r="AF62" i="11" s="1"/>
  <c r="AA62" i="11"/>
  <c r="AA133" i="11"/>
  <c r="AD133" i="11" a="1"/>
  <c r="AD133" i="11" s="1"/>
  <c r="AE133" i="11" s="1"/>
  <c r="AF133" i="11" a="1"/>
  <c r="AF133" i="11" s="1"/>
  <c r="AF1667" i="11" a="1"/>
  <c r="AF1667" i="11" s="1"/>
  <c r="AA1667" i="11"/>
  <c r="AF1042" i="11" a="1"/>
  <c r="AF1042" i="11" s="1"/>
  <c r="AD1042" i="11" a="1"/>
  <c r="AD1042" i="11" s="1"/>
  <c r="AE1042" i="11" s="1"/>
  <c r="AA1042" i="11"/>
  <c r="AF1255" i="11" a="1"/>
  <c r="AF1255" i="11" s="1"/>
  <c r="AD1255" i="11" a="1"/>
  <c r="AD1255" i="11" s="1"/>
  <c r="AE1255" i="11" s="1"/>
  <c r="AA1255" i="11"/>
  <c r="AF361" i="11" a="1"/>
  <c r="AF361" i="11" s="1"/>
  <c r="AA361" i="11"/>
  <c r="AA1404" i="11"/>
  <c r="AD1404" i="11" a="1"/>
  <c r="AD1404" i="11" s="1"/>
  <c r="AE1404" i="11" s="1"/>
  <c r="AF1404" i="11" a="1"/>
  <c r="AF1404" i="11" s="1"/>
  <c r="AA1613" i="11"/>
  <c r="AD1613" i="11" a="1"/>
  <c r="AD1613" i="11" s="1"/>
  <c r="AE1613" i="11" s="1"/>
  <c r="AF427" i="11" a="1"/>
  <c r="AF427" i="11" s="1"/>
  <c r="AA427" i="11"/>
  <c r="AF1476" i="11" a="1"/>
  <c r="AF1476" i="11" s="1"/>
  <c r="AA1476" i="11"/>
  <c r="AD1476" i="11" a="1"/>
  <c r="AD1476" i="11" s="1"/>
  <c r="AE1476" i="11" s="1"/>
  <c r="AD390" i="11" a="1"/>
  <c r="AD390" i="11" s="1"/>
  <c r="AE390" i="11" s="1"/>
  <c r="AA390" i="11"/>
  <c r="AF390" i="11" a="1"/>
  <c r="AF390" i="11" s="1"/>
  <c r="AD333" i="11" a="1"/>
  <c r="AD333" i="11" s="1"/>
  <c r="AE333" i="11" s="1"/>
  <c r="AA333" i="11"/>
  <c r="AF333" i="11" a="1"/>
  <c r="AF333" i="11" s="1"/>
  <c r="AD873" i="11" a="1"/>
  <c r="AD873" i="11" s="1"/>
  <c r="AE873" i="11" s="1"/>
  <c r="AF873" i="11" a="1"/>
  <c r="AF873" i="11" s="1"/>
  <c r="AF1824" i="11" a="1"/>
  <c r="AF1824" i="11" s="1"/>
  <c r="AA1824" i="11"/>
  <c r="AD1824" i="11" a="1"/>
  <c r="AD1824" i="11" s="1"/>
  <c r="AE1824" i="11" s="1"/>
  <c r="AF389" i="11" a="1"/>
  <c r="AF389" i="11" s="1"/>
  <c r="AF1314" i="11" a="1"/>
  <c r="AF1314" i="11" s="1"/>
  <c r="AD1314" i="11" a="1"/>
  <c r="AD1314" i="11" s="1"/>
  <c r="AE1314" i="11" s="1"/>
  <c r="AF677" i="11" a="1"/>
  <c r="AF677" i="11" s="1"/>
  <c r="AF23" i="11" a="1"/>
  <c r="AF23" i="11" s="1"/>
  <c r="AD23" i="11" a="1"/>
  <c r="AD23" i="11" s="1"/>
  <c r="AE23" i="11" s="1"/>
  <c r="AA23" i="11"/>
  <c r="AA582" i="11"/>
  <c r="AF582" i="11" a="1"/>
  <c r="AF582" i="11" s="1"/>
  <c r="AF75" i="11" a="1"/>
  <c r="AF75" i="11" s="1"/>
  <c r="AF1200" i="11" a="1"/>
  <c r="AF1200" i="11" s="1"/>
  <c r="AD1076" i="11" a="1"/>
  <c r="AD1076" i="11" s="1"/>
  <c r="AE1076" i="11" s="1"/>
  <c r="AA1776" i="11"/>
  <c r="AA1280" i="11"/>
  <c r="AF1867" i="11" a="1"/>
  <c r="AF1867" i="11" s="1"/>
  <c r="AD142" i="11" a="1"/>
  <c r="AD142" i="11" s="1"/>
  <c r="AE142" i="11" s="1"/>
  <c r="AD306" i="11" a="1"/>
  <c r="AD306" i="11" s="1"/>
  <c r="AE306" i="11" s="1"/>
  <c r="AD1813" i="11" a="1"/>
  <c r="AD1813" i="11" s="1"/>
  <c r="AE1813" i="11" s="1"/>
  <c r="AD469" i="11" a="1"/>
  <c r="AD469" i="11" s="1"/>
  <c r="AE469" i="11" s="1"/>
  <c r="AF488" i="11" a="1"/>
  <c r="AF488" i="11" s="1"/>
  <c r="AD488" i="11" a="1"/>
  <c r="AD488" i="11" s="1"/>
  <c r="AE488" i="11" s="1"/>
  <c r="AA488" i="11"/>
  <c r="AA461" i="11"/>
  <c r="AF461" i="11" a="1"/>
  <c r="AF461" i="11" s="1"/>
  <c r="AD461" i="11" a="1"/>
  <c r="AD461" i="11" s="1"/>
  <c r="AE461" i="11" s="1"/>
  <c r="AD1296" i="11" a="1"/>
  <c r="AD1296" i="11" s="1"/>
  <c r="AE1296" i="11" s="1"/>
  <c r="AA1296" i="11"/>
  <c r="AA1204" i="11"/>
  <c r="AF1204" i="11" a="1"/>
  <c r="AF1204" i="11" s="1"/>
  <c r="AD837" i="11" a="1"/>
  <c r="AD837" i="11" s="1"/>
  <c r="AE837" i="11" s="1"/>
  <c r="AF837" i="11" a="1"/>
  <c r="AF837" i="11" s="1"/>
  <c r="AD889" i="11" a="1"/>
  <c r="AD889" i="11" s="1"/>
  <c r="AE889" i="11" s="1"/>
  <c r="AA889" i="11"/>
  <c r="AF889" i="11" a="1"/>
  <c r="AF889" i="11" s="1"/>
  <c r="AF826" i="11" a="1"/>
  <c r="AF826" i="11" s="1"/>
  <c r="AA826" i="11"/>
  <c r="AD826" i="11" a="1"/>
  <c r="AD826" i="11" s="1"/>
  <c r="AE826" i="11" s="1"/>
  <c r="AF1939" i="11" a="1"/>
  <c r="AF1939" i="11" s="1"/>
  <c r="AD1939" i="11" a="1"/>
  <c r="AD1939" i="11" s="1"/>
  <c r="AE1939" i="11" s="1"/>
  <c r="AA794" i="11"/>
  <c r="AD794" i="11" a="1"/>
  <c r="AD794" i="11" s="1"/>
  <c r="AE794" i="11" s="1"/>
  <c r="AF794" i="11" a="1"/>
  <c r="AF794" i="11" s="1"/>
  <c r="AA474" i="11"/>
  <c r="AD474" i="11" a="1"/>
  <c r="AD474" i="11" s="1"/>
  <c r="AE474" i="11" s="1"/>
  <c r="AF474" i="11" a="1"/>
  <c r="AF474" i="11" s="1"/>
  <c r="AD1796" i="11" a="1"/>
  <c r="AD1796" i="11" s="1"/>
  <c r="AE1796" i="11" s="1"/>
  <c r="AF1796" i="11" a="1"/>
  <c r="AF1796" i="11" s="1"/>
  <c r="AA1796" i="11"/>
  <c r="AD1283" i="11" a="1"/>
  <c r="AD1283" i="11" s="1"/>
  <c r="AE1283" i="11" s="1"/>
  <c r="AA1283" i="11"/>
  <c r="AF1283" i="11" a="1"/>
  <c r="AF1283" i="11" s="1"/>
  <c r="AA1369" i="11"/>
  <c r="AD1369" i="11" a="1"/>
  <c r="AD1369" i="11" s="1"/>
  <c r="AE1369" i="11" s="1"/>
  <c r="AF1369" i="11" a="1"/>
  <c r="AF1369" i="11" s="1"/>
  <c r="AA1471" i="11"/>
  <c r="AD1471" i="11" a="1"/>
  <c r="AD1471" i="11" s="1"/>
  <c r="AE1471" i="11" s="1"/>
  <c r="AA904" i="11"/>
  <c r="AD904" i="11" a="1"/>
  <c r="AD904" i="11" s="1"/>
  <c r="AE904" i="11" s="1"/>
  <c r="AF904" i="11" a="1"/>
  <c r="AF904" i="11" s="1"/>
  <c r="AD1278" i="11" a="1"/>
  <c r="AD1278" i="11" s="1"/>
  <c r="AE1278" i="11" s="1"/>
  <c r="AF1278" i="11" a="1"/>
  <c r="AF1278" i="11" s="1"/>
  <c r="AA1278" i="11"/>
  <c r="AD827" i="11" a="1"/>
  <c r="AD827" i="11" s="1"/>
  <c r="AE827" i="11" s="1"/>
  <c r="AF827" i="11" a="1"/>
  <c r="AF827" i="11" s="1"/>
  <c r="AA827" i="11"/>
  <c r="AF1837" i="11" a="1"/>
  <c r="AF1837" i="11" s="1"/>
  <c r="AD1837" i="11" a="1"/>
  <c r="AD1837" i="11" s="1"/>
  <c r="AE1837" i="11" s="1"/>
  <c r="AF777" i="11" a="1"/>
  <c r="AF777" i="11" s="1"/>
  <c r="AA777" i="11"/>
  <c r="AD1211" i="11" a="1"/>
  <c r="AD1211" i="11" s="1"/>
  <c r="AE1211" i="11" s="1"/>
  <c r="AF1211" i="11" a="1"/>
  <c r="AF1211" i="11" s="1"/>
  <c r="AD971" i="11" a="1"/>
  <c r="AD971" i="11" s="1"/>
  <c r="AE971" i="11" s="1"/>
  <c r="AF971" i="11" a="1"/>
  <c r="AF971" i="11" s="1"/>
  <c r="AA971" i="11"/>
  <c r="AF365" i="11" a="1"/>
  <c r="AF365" i="11" s="1"/>
  <c r="AA365" i="11"/>
  <c r="AD1555" i="11" a="1"/>
  <c r="AD1555" i="11" s="1"/>
  <c r="AE1555" i="11" s="1"/>
  <c r="AA1555" i="11"/>
  <c r="AD1315" i="11" a="1"/>
  <c r="AD1315" i="11" s="1"/>
  <c r="AE1315" i="11" s="1"/>
  <c r="AF1315" i="11" a="1"/>
  <c r="AF1315" i="11" s="1"/>
  <c r="AA1315" i="11"/>
  <c r="AD1225" i="11" a="1"/>
  <c r="AD1225" i="11" s="1"/>
  <c r="AE1225" i="11" s="1"/>
  <c r="AA1225" i="11"/>
  <c r="AF1225" i="11" a="1"/>
  <c r="AF1225" i="11" s="1"/>
  <c r="AD550" i="11" a="1"/>
  <c r="AD550" i="11" s="1"/>
  <c r="AE550" i="11" s="1"/>
  <c r="AF235" i="11" a="1"/>
  <c r="AF235" i="11" s="1"/>
  <c r="AD235" i="11" a="1"/>
  <c r="AD235" i="11" s="1"/>
  <c r="AE235" i="11" s="1"/>
  <c r="AD75" i="11" a="1"/>
  <c r="AD75" i="11" s="1"/>
  <c r="AE75" i="11" s="1"/>
  <c r="AA1200" i="11"/>
  <c r="AD1279" i="11" a="1"/>
  <c r="AD1279" i="11" s="1"/>
  <c r="AE1279" i="11" s="1"/>
  <c r="AF1753" i="11" a="1"/>
  <c r="AF1753" i="11" s="1"/>
  <c r="AD588" i="11" a="1"/>
  <c r="AD588" i="11" s="1"/>
  <c r="AE588" i="11" s="1"/>
  <c r="AF1280" i="11" a="1"/>
  <c r="AF1280" i="11" s="1"/>
  <c r="AA1027" i="11"/>
  <c r="AA1867" i="11"/>
  <c r="AA1008" i="11"/>
  <c r="AD777" i="11" a="1"/>
  <c r="AD777" i="11" s="1"/>
  <c r="AE777" i="11" s="1"/>
  <c r="AA1755" i="11"/>
  <c r="AF1381" i="11" a="1"/>
  <c r="AF1381" i="11" s="1"/>
  <c r="AA1381" i="11"/>
  <c r="AD1381" i="11" a="1"/>
  <c r="AD1381" i="11" s="1"/>
  <c r="AE1381" i="11" s="1"/>
  <c r="AD1920" i="11" a="1"/>
  <c r="AD1920" i="11" s="1"/>
  <c r="AE1920" i="11" s="1"/>
  <c r="AF1920" i="11" a="1"/>
  <c r="AF1920" i="11" s="1"/>
  <c r="AA1920" i="11"/>
  <c r="AD1215" i="11" a="1"/>
  <c r="AD1215" i="11" s="1"/>
  <c r="AE1215" i="11" s="1"/>
  <c r="AF1215" i="11" a="1"/>
  <c r="AF1215" i="11" s="1"/>
  <c r="AA154" i="11"/>
  <c r="AD154" i="11" a="1"/>
  <c r="AD154" i="11" s="1"/>
  <c r="AE154" i="11" s="1"/>
  <c r="AA1688" i="11"/>
  <c r="AF1688" i="11" a="1"/>
  <c r="AF1688" i="11" s="1"/>
  <c r="AD1688" i="11" a="1"/>
  <c r="AD1688" i="11" s="1"/>
  <c r="AE1688" i="11" s="1"/>
  <c r="AF1943" i="11" a="1"/>
  <c r="AF1943" i="11" s="1"/>
  <c r="AD1943" i="11" a="1"/>
  <c r="AD1943" i="11" s="1"/>
  <c r="AE1943" i="11" s="1"/>
  <c r="AA1943" i="11"/>
  <c r="AD966" i="11" a="1"/>
  <c r="AD966" i="11" s="1"/>
  <c r="AE966" i="11" s="1"/>
  <c r="AF966" i="11" a="1"/>
  <c r="AF966" i="11" s="1"/>
  <c r="AD1782" i="11" a="1"/>
  <c r="AD1782" i="11" s="1"/>
  <c r="AE1782" i="11" s="1"/>
  <c r="AF1782" i="11" a="1"/>
  <c r="AF1782" i="11" s="1"/>
  <c r="AA1782" i="11"/>
  <c r="AF1988" i="11" a="1"/>
  <c r="AF1988" i="11" s="1"/>
  <c r="AD1988" i="11" a="1"/>
  <c r="AD1988" i="11" s="1"/>
  <c r="AE1988" i="11" s="1"/>
  <c r="AA1988" i="11"/>
  <c r="AD2007" i="11" a="1"/>
  <c r="AD2007" i="11" s="1"/>
  <c r="AE2007" i="11" s="1"/>
  <c r="AA2007" i="11"/>
  <c r="AD752" i="11" a="1"/>
  <c r="AD752" i="11" s="1"/>
  <c r="AE752" i="11" s="1"/>
  <c r="AA752" i="11"/>
  <c r="AF752" i="11" a="1"/>
  <c r="AF752" i="11" s="1"/>
  <c r="AF858" i="11" a="1"/>
  <c r="AF858" i="11" s="1"/>
  <c r="AA746" i="11"/>
  <c r="AF746" i="11" a="1"/>
  <c r="AF746" i="11" s="1"/>
  <c r="AF1389" i="11" a="1"/>
  <c r="AF1389" i="11" s="1"/>
  <c r="AD1389" i="11" a="1"/>
  <c r="AD1389" i="11" s="1"/>
  <c r="AE1389" i="11" s="1"/>
  <c r="AA1389" i="11"/>
  <c r="AD749" i="11" a="1"/>
  <c r="AD749" i="11" s="1"/>
  <c r="AE749" i="11" s="1"/>
  <c r="AA749" i="11"/>
  <c r="AD479" i="11" a="1"/>
  <c r="AD479" i="11" s="1"/>
  <c r="AE479" i="11" s="1"/>
  <c r="AA479" i="11"/>
  <c r="AD1356" i="11" a="1"/>
  <c r="AD1356" i="11" s="1"/>
  <c r="AE1356" i="11" s="1"/>
  <c r="AA1356" i="11"/>
  <c r="AF1356" i="11" a="1"/>
  <c r="AF1356" i="11" s="1"/>
  <c r="AD1921" i="11" a="1"/>
  <c r="AD1921" i="11" s="1"/>
  <c r="AE1921" i="11" s="1"/>
  <c r="AF1921" i="11" a="1"/>
  <c r="AF1921" i="11" s="1"/>
  <c r="AA1266" i="11"/>
  <c r="AF1266" i="11" a="1"/>
  <c r="AF1266" i="11" s="1"/>
  <c r="AF645" i="11" a="1"/>
  <c r="AF645" i="11" s="1"/>
  <c r="AA645" i="11"/>
  <c r="AD645" i="11" a="1"/>
  <c r="AD645" i="11" s="1"/>
  <c r="AE645" i="11" s="1"/>
  <c r="AF1935" i="11" a="1"/>
  <c r="AF1935" i="11" s="1"/>
  <c r="AD1935" i="11" a="1"/>
  <c r="AD1935" i="11" s="1"/>
  <c r="AE1935" i="11" s="1"/>
  <c r="AD672" i="11" a="1"/>
  <c r="AD672" i="11" s="1"/>
  <c r="AE672" i="11" s="1"/>
  <c r="AD1190" i="11" a="1"/>
  <c r="AD1190" i="11" s="1"/>
  <c r="AE1190" i="11" s="1"/>
  <c r="AF1190" i="11" a="1"/>
  <c r="AF1190" i="11" s="1"/>
  <c r="AF1244" i="11" a="1"/>
  <c r="AF1244" i="11" s="1"/>
  <c r="AF138" i="11" a="1"/>
  <c r="AF138" i="11" s="1"/>
  <c r="AA138" i="11"/>
  <c r="AD138" i="11" a="1"/>
  <c r="AD138" i="11" s="1"/>
  <c r="AE138" i="11" s="1"/>
  <c r="AF336" i="11" a="1"/>
  <c r="AF336" i="11" s="1"/>
  <c r="AA336" i="11"/>
  <c r="AD336" i="11" a="1"/>
  <c r="AD336" i="11" s="1"/>
  <c r="AE336" i="11" s="1"/>
  <c r="AA1500" i="11"/>
  <c r="AF1571" i="11" a="1"/>
  <c r="AF1571" i="11" s="1"/>
  <c r="AA1279" i="11"/>
  <c r="AA588" i="11"/>
  <c r="AD1027" i="11" a="1"/>
  <c r="AD1027" i="11" s="1"/>
  <c r="AE1027" i="11" s="1"/>
  <c r="AA1865" i="11"/>
  <c r="AA1921" i="11"/>
  <c r="AF749" i="11" a="1"/>
  <c r="AF749" i="11" s="1"/>
  <c r="AF550" i="11" a="1"/>
  <c r="AF550" i="11" s="1"/>
  <c r="AF1555" i="11" a="1"/>
  <c r="AF1555" i="11" s="1"/>
  <c r="AD365" i="11" a="1"/>
  <c r="AD365" i="11" s="1"/>
  <c r="AE365" i="11" s="1"/>
  <c r="AA1939" i="11"/>
  <c r="AA467" i="11"/>
  <c r="AF467" i="11" a="1"/>
  <c r="AF467" i="11" s="1"/>
  <c r="AD467" i="11" a="1"/>
  <c r="AD467" i="11" s="1"/>
  <c r="AE467" i="11" s="1"/>
  <c r="AA1316" i="11"/>
  <c r="AF1316" i="11" a="1"/>
  <c r="AF1316" i="11" s="1"/>
  <c r="AF1600" i="11" a="1"/>
  <c r="AF1600" i="11" s="1"/>
  <c r="AD1600" i="11" a="1"/>
  <c r="AD1600" i="11" s="1"/>
  <c r="AE1600" i="11" s="1"/>
  <c r="AF1176" i="11" a="1"/>
  <c r="AF1176" i="11" s="1"/>
  <c r="AA1176" i="11"/>
  <c r="AD1891" i="11" a="1"/>
  <c r="AD1891" i="11" s="1"/>
  <c r="AE1891" i="11" s="1"/>
  <c r="AF1891" i="11" a="1"/>
  <c r="AF1891" i="11" s="1"/>
  <c r="AD490" i="11" a="1"/>
  <c r="AD490" i="11" s="1"/>
  <c r="AE490" i="11" s="1"/>
  <c r="AF490" i="11" a="1"/>
  <c r="AF490" i="11" s="1"/>
  <c r="AA490" i="11"/>
  <c r="AA41" i="11"/>
  <c r="AF41" i="11" a="1"/>
  <c r="AF41" i="11" s="1"/>
  <c r="AD482" i="11" a="1"/>
  <c r="AD482" i="11" s="1"/>
  <c r="AE482" i="11" s="1"/>
  <c r="AA482" i="11"/>
  <c r="AA663" i="11"/>
  <c r="AF663" i="11" a="1"/>
  <c r="AF663" i="11" s="1"/>
  <c r="AD663" i="11" a="1"/>
  <c r="AD663" i="11" s="1"/>
  <c r="AE663" i="11" s="1"/>
  <c r="AA1798" i="11"/>
  <c r="AF1798" i="11" a="1"/>
  <c r="AF1798" i="11" s="1"/>
  <c r="AF186" i="11" a="1"/>
  <c r="AF186" i="11" s="1"/>
  <c r="AD186" i="11" a="1"/>
  <c r="AD186" i="11" s="1"/>
  <c r="AE186" i="11" s="1"/>
  <c r="AA186" i="11"/>
  <c r="AA1053" i="11"/>
  <c r="AD1053" i="11" a="1"/>
  <c r="AD1053" i="11" s="1"/>
  <c r="AE1053" i="11" s="1"/>
  <c r="AF1028" i="11" a="1"/>
  <c r="AF1028" i="11" s="1"/>
  <c r="AD1028" i="11" a="1"/>
  <c r="AD1028" i="11" s="1"/>
  <c r="AE1028" i="11" s="1"/>
  <c r="AA1028" i="11"/>
  <c r="AF1258" i="11" a="1"/>
  <c r="AF1258" i="11" s="1"/>
  <c r="AA1258" i="11"/>
  <c r="AD1258" i="11" a="1"/>
  <c r="AD1258" i="11" s="1"/>
  <c r="AE1258" i="11" s="1"/>
  <c r="AF961" i="11" a="1"/>
  <c r="AF961" i="11" s="1"/>
  <c r="AD961" i="11" a="1"/>
  <c r="AD961" i="11" s="1"/>
  <c r="AE961" i="11" s="1"/>
  <c r="AA961" i="11"/>
  <c r="AF1575" i="11" a="1"/>
  <c r="AF1575" i="11" s="1"/>
  <c r="AA1575" i="11"/>
  <c r="AF1040" i="11" a="1"/>
  <c r="AF1040" i="11" s="1"/>
  <c r="AA1040" i="11"/>
  <c r="AD1040" i="11" a="1"/>
  <c r="AD1040" i="11" s="1"/>
  <c r="AE1040" i="11" s="1"/>
  <c r="AD1235" i="11" a="1"/>
  <c r="AD1235" i="11" s="1"/>
  <c r="AE1235" i="11" s="1"/>
  <c r="AF1235" i="11" a="1"/>
  <c r="AF1235" i="11" s="1"/>
  <c r="AD331" i="11" a="1"/>
  <c r="AD331" i="11" s="1"/>
  <c r="AE331" i="11" s="1"/>
  <c r="AA331" i="11"/>
  <c r="AF331" i="11" a="1"/>
  <c r="AF331" i="11" s="1"/>
  <c r="AF554" i="11" a="1"/>
  <c r="AF554" i="11" s="1"/>
  <c r="AA554" i="11"/>
  <c r="AD681" i="11" a="1"/>
  <c r="AD681" i="11" s="1"/>
  <c r="AE681" i="11" s="1"/>
  <c r="AF681" i="11" a="1"/>
  <c r="AF681" i="11" s="1"/>
  <c r="AA681" i="11"/>
  <c r="AD1385" i="11" a="1"/>
  <c r="AD1385" i="11" s="1"/>
  <c r="AE1385" i="11" s="1"/>
  <c r="AA1571" i="11"/>
  <c r="AD805" i="11" a="1"/>
  <c r="AD805" i="11" s="1"/>
  <c r="AE805" i="11" s="1"/>
  <c r="AF487" i="11" a="1"/>
  <c r="AF487" i="11" s="1"/>
  <c r="AF2007" i="11" a="1"/>
  <c r="AF2007" i="11" s="1"/>
  <c r="AA1211" i="11"/>
  <c r="AD554" i="11" a="1"/>
  <c r="AD554" i="11" s="1"/>
  <c r="AE554" i="11" s="1"/>
  <c r="AD1176" i="11" a="1"/>
  <c r="AD1176" i="11" s="1"/>
  <c r="AE1176" i="11" s="1"/>
  <c r="AD361" i="11" a="1"/>
  <c r="AD361" i="11" s="1"/>
  <c r="AE361" i="11" s="1"/>
  <c r="AA1215" i="11"/>
  <c r="AF1053" i="11" a="1"/>
  <c r="AF1053" i="11" s="1"/>
  <c r="AF1820" i="11" a="1"/>
  <c r="AF1820" i="11" s="1"/>
  <c r="AD1820" i="11" a="1"/>
  <c r="AD1820" i="11" s="1"/>
  <c r="AE1820" i="11" s="1"/>
  <c r="AD1973" i="11" a="1"/>
  <c r="AD1973" i="11" s="1"/>
  <c r="AE1973" i="11" s="1"/>
  <c r="AF1973" i="11" a="1"/>
  <c r="AF1973" i="11" s="1"/>
  <c r="AA1973" i="11"/>
  <c r="AA1565" i="11"/>
  <c r="AD1565" i="11" a="1"/>
  <c r="AD1565" i="11" s="1"/>
  <c r="AE1565" i="11" s="1"/>
  <c r="AF1565" i="11" a="1"/>
  <c r="AF1565" i="11" s="1"/>
  <c r="AF98" i="11" a="1"/>
  <c r="AF98" i="11" s="1"/>
  <c r="AD98" i="11" a="1"/>
  <c r="AD98" i="11" s="1"/>
  <c r="AE98" i="11" s="1"/>
  <c r="AA98" i="11"/>
  <c r="AD52" i="11" a="1"/>
  <c r="AD52" i="11" s="1"/>
  <c r="AE52" i="11" s="1"/>
  <c r="AA52" i="11"/>
  <c r="AF52" i="11" a="1"/>
  <c r="AF52" i="11" s="1"/>
  <c r="AA100" i="11"/>
  <c r="AF100" i="11" a="1"/>
  <c r="AF100" i="11" s="1"/>
  <c r="AD1245" i="11" a="1"/>
  <c r="AD1245" i="11" s="1"/>
  <c r="AE1245" i="11" s="1"/>
  <c r="AF1245" i="11" a="1"/>
  <c r="AF1245" i="11" s="1"/>
  <c r="AD882" i="11" a="1"/>
  <c r="AD882" i="11" s="1"/>
  <c r="AE882" i="11" s="1"/>
  <c r="AA882" i="11"/>
  <c r="AF882" i="11" a="1"/>
  <c r="AF882" i="11" s="1"/>
  <c r="AD514" i="11" a="1"/>
  <c r="AD514" i="11" s="1"/>
  <c r="AE514" i="11" s="1"/>
  <c r="AA514" i="11"/>
  <c r="AF514" i="11" a="1"/>
  <c r="AF514" i="11" s="1"/>
  <c r="AD1429" i="11" a="1"/>
  <c r="AD1429" i="11" s="1"/>
  <c r="AE1429" i="11" s="1"/>
  <c r="AF1429" i="11" a="1"/>
  <c r="AF1429" i="11" s="1"/>
  <c r="AA1429" i="11"/>
  <c r="AD841" i="11" a="1"/>
  <c r="AD841" i="11" s="1"/>
  <c r="AE841" i="11" s="1"/>
  <c r="AF841" i="11" a="1"/>
  <c r="AF841" i="11" s="1"/>
  <c r="AA841" i="11"/>
  <c r="AD979" i="11" a="1"/>
  <c r="AD979" i="11" s="1"/>
  <c r="AE979" i="11" s="1"/>
  <c r="AA979" i="11"/>
  <c r="AF979" i="11" a="1"/>
  <c r="AF979" i="11" s="1"/>
  <c r="AA758" i="11"/>
  <c r="AF758" i="11" a="1"/>
  <c r="AF758" i="11" s="1"/>
  <c r="AD758" i="11" a="1"/>
  <c r="AD758" i="11" s="1"/>
  <c r="AE758" i="11" s="1"/>
  <c r="AA1201" i="11"/>
  <c r="AF1201" i="11" a="1"/>
  <c r="AF1201" i="11" s="1"/>
  <c r="AD1201" i="11" a="1"/>
  <c r="AD1201" i="11" s="1"/>
  <c r="AE1201" i="11" s="1"/>
  <c r="AD768" i="11" a="1"/>
  <c r="AD768" i="11" s="1"/>
  <c r="AE768" i="11" s="1"/>
  <c r="AA768" i="11"/>
  <c r="AF38" i="11" a="1"/>
  <c r="AF38" i="11" s="1"/>
  <c r="AD38" i="11" a="1"/>
  <c r="AD38" i="11" s="1"/>
  <c r="AE38" i="11" s="1"/>
  <c r="AA38" i="11"/>
  <c r="AA527" i="11"/>
  <c r="AF527" i="11" a="1"/>
  <c r="AF527" i="11" s="1"/>
  <c r="AA1987" i="11"/>
  <c r="AF1987" i="11" a="1"/>
  <c r="AF1987" i="11" s="1"/>
  <c r="AA1407" i="11"/>
  <c r="AD1407" i="11" a="1"/>
  <c r="AD1407" i="11" s="1"/>
  <c r="AE1407" i="11" s="1"/>
  <c r="AF1407" i="11" a="1"/>
  <c r="AF1407" i="11" s="1"/>
  <c r="AD90" i="11" a="1"/>
  <c r="AD90" i="11" s="1"/>
  <c r="AE90" i="11" s="1"/>
  <c r="AA90" i="11"/>
  <c r="AF90" i="11" a="1"/>
  <c r="AF90" i="11" s="1"/>
  <c r="AA656" i="11"/>
  <c r="AD656" i="11" a="1"/>
  <c r="AD656" i="11" s="1"/>
  <c r="AE656" i="11" s="1"/>
  <c r="AA770" i="11"/>
  <c r="AF770" i="11" a="1"/>
  <c r="AF770" i="11" s="1"/>
  <c r="AD770" i="11" a="1"/>
  <c r="AD770" i="11" s="1"/>
  <c r="AE770" i="11" s="1"/>
  <c r="AD1557" i="11" a="1"/>
  <c r="AD1557" i="11" s="1"/>
  <c r="AE1557" i="11" s="1"/>
  <c r="AA1557" i="11"/>
  <c r="AD86" i="11" a="1"/>
  <c r="AD86" i="11" s="1"/>
  <c r="AE86" i="11" s="1"/>
  <c r="AF86" i="11" a="1"/>
  <c r="AF86" i="11" s="1"/>
  <c r="AA86" i="11"/>
  <c r="AF1500" i="11" a="1"/>
  <c r="AF1500" i="11" s="1"/>
  <c r="AA713" i="11"/>
  <c r="AA967" i="11"/>
  <c r="AA1385" i="11"/>
  <c r="AA1880" i="11"/>
  <c r="AF832" i="11" a="1"/>
  <c r="AF832" i="11" s="1"/>
  <c r="AA1478" i="11"/>
  <c r="AD746" i="11" a="1"/>
  <c r="AD746" i="11" s="1"/>
  <c r="AE746" i="11" s="1"/>
  <c r="AD902" i="11" a="1"/>
  <c r="AD902" i="11" s="1"/>
  <c r="AE902" i="11" s="1"/>
  <c r="AF1978" i="11" a="1"/>
  <c r="AF1978" i="11" s="1"/>
  <c r="AF1642" i="11" a="1"/>
  <c r="AF1642" i="11" s="1"/>
  <c r="AA1245" i="11"/>
  <c r="AD41" i="11" a="1"/>
  <c r="AD41" i="11" s="1"/>
  <c r="AE41" i="11" s="1"/>
  <c r="AD1719" i="11" a="1"/>
  <c r="AD1719" i="11" s="1"/>
  <c r="AE1719" i="11" s="1"/>
  <c r="AA1526" i="11"/>
  <c r="AF1526" i="11" a="1"/>
  <c r="AF1526" i="11" s="1"/>
  <c r="AD1526" i="11" a="1"/>
  <c r="AD1526" i="11" s="1"/>
  <c r="AE1526" i="11" s="1"/>
  <c r="AF1982" i="11" a="1"/>
  <c r="AF1982" i="11" s="1"/>
  <c r="AD1982" i="11" a="1"/>
  <c r="AD1982" i="11" s="1"/>
  <c r="AE1982" i="11" s="1"/>
  <c r="AA1982" i="11"/>
  <c r="AA1372" i="11"/>
  <c r="AF1372" i="11" a="1"/>
  <c r="AF1372" i="11" s="1"/>
  <c r="AD1372" i="11" a="1"/>
  <c r="AD1372" i="11" s="1"/>
  <c r="AE1372" i="11" s="1"/>
  <c r="AF1543" i="11" a="1"/>
  <c r="AF1543" i="11" s="1"/>
  <c r="AD1543" i="11" a="1"/>
  <c r="AD1543" i="11" s="1"/>
  <c r="AE1543" i="11" s="1"/>
  <c r="AA1543" i="11"/>
  <c r="AA1814" i="11"/>
  <c r="AF1814" i="11" a="1"/>
  <c r="AF1814" i="11" s="1"/>
  <c r="AA1402" i="11"/>
  <c r="AF1402" i="11" a="1"/>
  <c r="AF1402" i="11" s="1"/>
  <c r="AF1481" i="11" a="1"/>
  <c r="AF1481" i="11" s="1"/>
  <c r="AA1481" i="11"/>
  <c r="AD1481" i="11" a="1"/>
  <c r="AD1481" i="11" s="1"/>
  <c r="AE1481" i="11" s="1"/>
  <c r="AA1580" i="11"/>
  <c r="AF1580" i="11" a="1"/>
  <c r="AF1580" i="11" s="1"/>
  <c r="AA584" i="11"/>
  <c r="AD584" i="11" a="1"/>
  <c r="AD584" i="11" s="1"/>
  <c r="AE584" i="11" s="1"/>
  <c r="AD1435" i="11" a="1"/>
  <c r="AD1435" i="11" s="1"/>
  <c r="AE1435" i="11" s="1"/>
  <c r="AF1435" i="11" a="1"/>
  <c r="AF1435" i="11" s="1"/>
  <c r="AA1435" i="11"/>
  <c r="AD602" i="11" a="1"/>
  <c r="AD602" i="11" s="1"/>
  <c r="AE602" i="11" s="1"/>
  <c r="AA602" i="11"/>
  <c r="AF602" i="11" a="1"/>
  <c r="AF602" i="11" s="1"/>
  <c r="AD1426" i="11" a="1"/>
  <c r="AD1426" i="11" s="1"/>
  <c r="AE1426" i="11" s="1"/>
  <c r="AF1426" i="11" a="1"/>
  <c r="AF1426" i="11" s="1"/>
  <c r="AD1842" i="11" a="1"/>
  <c r="AD1842" i="11" s="1"/>
  <c r="AE1842" i="11" s="1"/>
  <c r="AF1842" i="11" a="1"/>
  <c r="AF1842" i="11" s="1"/>
  <c r="AA1842" i="11"/>
  <c r="AF548" i="11" a="1"/>
  <c r="AF548" i="11" s="1"/>
  <c r="AA548" i="11"/>
  <c r="AD548" i="11" a="1"/>
  <c r="AD548" i="11" s="1"/>
  <c r="AE548" i="11" s="1"/>
  <c r="AD1767" i="11" a="1"/>
  <c r="AD1767" i="11" s="1"/>
  <c r="AE1767" i="11" s="1"/>
  <c r="AF1767" i="11" a="1"/>
  <c r="AF1767" i="11" s="1"/>
  <c r="AF1246" i="11" a="1"/>
  <c r="AF1246" i="11" s="1"/>
  <c r="AD1246" i="11" a="1"/>
  <c r="AD1246" i="11" s="1"/>
  <c r="AE1246" i="11" s="1"/>
  <c r="AA1246" i="11"/>
  <c r="AF1856" i="11" a="1"/>
  <c r="AF1856" i="11" s="1"/>
  <c r="AA1856" i="11"/>
  <c r="AA1475" i="11"/>
  <c r="AA45" i="11"/>
  <c r="AF45" i="11" a="1"/>
  <c r="AF45" i="11" s="1"/>
  <c r="AD623" i="11" a="1"/>
  <c r="AD623" i="11" s="1"/>
  <c r="AE623" i="11" s="1"/>
  <c r="AF623" i="11" a="1"/>
  <c r="AF623" i="11" s="1"/>
  <c r="AD1354" i="11" a="1"/>
  <c r="AD1354" i="11" s="1"/>
  <c r="AE1354" i="11" s="1"/>
  <c r="AF1354" i="11" a="1"/>
  <c r="AF1354" i="11" s="1"/>
  <c r="AA1354" i="11"/>
  <c r="AA555" i="11"/>
  <c r="AF555" i="11" a="1"/>
  <c r="AF555" i="11" s="1"/>
  <c r="AD555" i="11" a="1"/>
  <c r="AD555" i="11" s="1"/>
  <c r="AE555" i="11" s="1"/>
  <c r="AD1093" i="11" a="1"/>
  <c r="AD1093" i="11" s="1"/>
  <c r="AE1093" i="11" s="1"/>
  <c r="AF994" i="11" a="1"/>
  <c r="AF994" i="11" s="1"/>
  <c r="AF713" i="11" a="1"/>
  <c r="AF713" i="11" s="1"/>
  <c r="AA832" i="11"/>
  <c r="AA1802" i="11"/>
  <c r="AF902" i="11" a="1"/>
  <c r="AF902" i="11" s="1"/>
  <c r="AD1978" i="11" a="1"/>
  <c r="AD1978" i="11" s="1"/>
  <c r="AE1978" i="11" s="1"/>
  <c r="AA1891" i="11"/>
  <c r="AD1642" i="11" a="1"/>
  <c r="AD1642" i="11" s="1"/>
  <c r="AE1642" i="11" s="1"/>
  <c r="AF584" i="11" a="1"/>
  <c r="AF584" i="11" s="1"/>
  <c r="AA1820" i="11"/>
  <c r="AA879" i="11"/>
  <c r="AD1667" i="11" a="1"/>
  <c r="AD1667" i="11" s="1"/>
  <c r="AE1667" i="11" s="1"/>
  <c r="AF479" i="11" a="1"/>
  <c r="AF479" i="11" s="1"/>
  <c r="AD1798" i="11" a="1"/>
  <c r="AD1798" i="11" s="1"/>
  <c r="AE1798" i="11" s="1"/>
  <c r="AF1557" i="11" a="1"/>
  <c r="AF1557" i="11" s="1"/>
  <c r="AD1575" i="11" a="1"/>
  <c r="AD1575" i="11" s="1"/>
  <c r="AE1575" i="11" s="1"/>
  <c r="AA1600" i="11"/>
  <c r="AF1471" i="11" a="1"/>
  <c r="AF1471" i="11" s="1"/>
  <c r="AD1987" i="11" a="1"/>
  <c r="AD1987" i="11" s="1"/>
  <c r="AE1987" i="11" s="1"/>
  <c r="AD1244" i="11" a="1"/>
  <c r="AD1244" i="11" s="1"/>
  <c r="AE1244" i="11" s="1"/>
  <c r="AA174" i="11"/>
  <c r="AD870" i="11" a="1"/>
  <c r="AD870" i="11" s="1"/>
  <c r="AE870" i="11" s="1"/>
  <c r="AD198" i="11" a="1"/>
  <c r="AD198" i="11" s="1"/>
  <c r="AE198" i="11" s="1"/>
  <c r="AD1466" i="11" a="1"/>
  <c r="AD1466" i="11" s="1"/>
  <c r="AE1466" i="11" s="1"/>
  <c r="AD178" i="11" a="1"/>
  <c r="AD178" i="11" s="1"/>
  <c r="AE178" i="11" s="1"/>
  <c r="AD468" i="11" a="1"/>
  <c r="AD468" i="11" s="1"/>
  <c r="AE468" i="11" s="1"/>
  <c r="AD1985" i="11" a="1"/>
  <c r="AD1985" i="11" s="1"/>
  <c r="AE1985" i="11" s="1"/>
  <c r="AF429" i="11" a="1"/>
  <c r="AF429" i="11" s="1"/>
  <c r="AF1765" i="11" a="1"/>
  <c r="AF1765" i="11" s="1"/>
  <c r="AF29" i="11" a="1"/>
  <c r="AF29" i="11" s="1"/>
  <c r="AA1129" i="11"/>
  <c r="AF1523" i="11" a="1"/>
  <c r="AF1523" i="11" s="1"/>
  <c r="AF621" i="11" a="1"/>
  <c r="AF621" i="11" s="1"/>
  <c r="AD684" i="11" a="1"/>
  <c r="AD684" i="11" s="1"/>
  <c r="AE684" i="11" s="1"/>
  <c r="AF49" i="11" a="1"/>
  <c r="AF49" i="11" s="1"/>
  <c r="AD1556" i="11" a="1"/>
  <c r="AD1556" i="11" s="1"/>
  <c r="AE1556" i="11" s="1"/>
  <c r="AF500" i="11" a="1"/>
  <c r="AF500" i="11" s="1"/>
  <c r="AD201" i="11" a="1"/>
  <c r="AD201" i="11" s="1"/>
  <c r="AE201" i="11" s="1"/>
  <c r="AD428" i="11" a="1"/>
  <c r="AD428" i="11" s="1"/>
  <c r="AE428" i="11" s="1"/>
  <c r="AD1083" i="11" a="1"/>
  <c r="AD1083" i="11" s="1"/>
  <c r="AE1083" i="11" s="1"/>
  <c r="AF360" i="11" a="1"/>
  <c r="AF360" i="11" s="1"/>
  <c r="AD1623" i="11" a="1"/>
  <c r="AD1623" i="11" s="1"/>
  <c r="AE1623" i="11" s="1"/>
  <c r="AF774" i="11" a="1"/>
  <c r="AF774" i="11" s="1"/>
  <c r="AD720" i="11" a="1"/>
  <c r="AD720" i="11" s="1"/>
  <c r="AE720" i="11" s="1"/>
  <c r="AD1654" i="11" a="1"/>
  <c r="AD1654" i="11" s="1"/>
  <c r="AE1654" i="11" s="1"/>
  <c r="AF603" i="11" a="1"/>
  <c r="AF603" i="11" s="1"/>
  <c r="AA1972" i="11"/>
  <c r="AD1703" i="11" a="1"/>
  <c r="AD1703" i="11" s="1"/>
  <c r="AE1703" i="11" s="1"/>
  <c r="AD1564" i="11" a="1"/>
  <c r="AD1564" i="11" s="1"/>
  <c r="AE1564" i="11" s="1"/>
  <c r="AF597" i="11" a="1"/>
  <c r="AF597" i="11" s="1"/>
  <c r="AD1745" i="11" a="1"/>
  <c r="AD1745" i="11" s="1"/>
  <c r="AE1745" i="11" s="1"/>
  <c r="AD737" i="11" a="1"/>
  <c r="AD737" i="11" s="1"/>
  <c r="AE737" i="11" s="1"/>
  <c r="AA1324" i="11"/>
  <c r="AF1595" i="11" a="1"/>
  <c r="AF1595" i="11" s="1"/>
  <c r="AA710" i="11"/>
  <c r="AD1324" i="11" a="1"/>
  <c r="AD1324" i="11" s="1"/>
  <c r="AE1324" i="11" s="1"/>
  <c r="AD1595" i="11" a="1"/>
  <c r="AD1595" i="11" s="1"/>
  <c r="AE1595" i="11" s="1"/>
  <c r="AF1754" i="11" a="1"/>
  <c r="AF1754" i="11" s="1"/>
  <c r="AF710" i="11" a="1"/>
  <c r="AF710" i="11" s="1"/>
  <c r="AF442" i="11" a="1"/>
  <c r="AF442" i="11" s="1"/>
  <c r="AF764" i="11" a="1"/>
  <c r="AF764" i="11" s="1"/>
  <c r="AD1724" i="11" a="1"/>
  <c r="AD1724" i="11" s="1"/>
  <c r="AE1724" i="11" s="1"/>
  <c r="AF1466" i="11" a="1"/>
  <c r="AF1466" i="11" s="1"/>
  <c r="AF188" i="11" a="1"/>
  <c r="AF188" i="11" s="1"/>
  <c r="AF1016" i="11" a="1"/>
  <c r="AF1016" i="11" s="1"/>
  <c r="AF1576" i="11" a="1"/>
  <c r="AF1576" i="11" s="1"/>
  <c r="AD782" i="11" a="1"/>
  <c r="AD782" i="11" s="1"/>
  <c r="AE782" i="11" s="1"/>
  <c r="AF1510" i="11" a="1"/>
  <c r="AF1510" i="11" s="1"/>
  <c r="AD611" i="11" a="1"/>
  <c r="AD611" i="11" s="1"/>
  <c r="AE611" i="11" s="1"/>
  <c r="AF1613" i="11" a="1"/>
  <c r="AF1613" i="11" s="1"/>
  <c r="AA1167" i="11"/>
  <c r="AA1822" i="11"/>
  <c r="AA1760" i="11"/>
  <c r="AA392" i="11"/>
  <c r="AA268" i="11"/>
  <c r="AA1695" i="11"/>
  <c r="AA895" i="11"/>
  <c r="AA870" i="11"/>
  <c r="AF55" i="11" a="1"/>
  <c r="AF55" i="11" s="1"/>
  <c r="AD1870" i="11" a="1"/>
  <c r="AD1870" i="11" s="1"/>
  <c r="AE1870" i="11" s="1"/>
  <c r="AF198" i="11" a="1"/>
  <c r="AF198" i="11" s="1"/>
  <c r="AF1623" i="11" a="1"/>
  <c r="AF1623" i="11" s="1"/>
  <c r="AD1760" i="11" a="1"/>
  <c r="AD1760" i="11" s="1"/>
  <c r="AE1760" i="11" s="1"/>
  <c r="AD268" i="11" a="1"/>
  <c r="AD268" i="11" s="1"/>
  <c r="AE268" i="11" s="1"/>
  <c r="AF392" i="11" a="1"/>
  <c r="AF392" i="11" s="1"/>
  <c r="AD1685" i="11" a="1"/>
  <c r="AD1685" i="11" s="1"/>
  <c r="AE1685" i="11" s="1"/>
  <c r="AF1703" i="11" a="1"/>
  <c r="AF1703" i="11" s="1"/>
  <c r="AA774" i="11"/>
  <c r="AD1075" i="11" a="1"/>
  <c r="AD1075" i="11" s="1"/>
  <c r="AE1075" i="11" s="1"/>
  <c r="AA49" i="11"/>
  <c r="AA234" i="11"/>
  <c r="AF158" i="11" a="1"/>
  <c r="AF158" i="11" s="1"/>
  <c r="AD1940" i="11" a="1"/>
  <c r="AD1940" i="11" s="1"/>
  <c r="AE1940" i="11" s="1"/>
  <c r="AF1154" i="11" a="1"/>
  <c r="AF1154" i="11" s="1"/>
  <c r="AF1288" i="11" a="1"/>
  <c r="AF1288" i="11" s="1"/>
  <c r="AF1167" i="11" a="1"/>
  <c r="AF1167" i="11" s="1"/>
  <c r="AD1274" i="11" a="1"/>
  <c r="AD1274" i="11" s="1"/>
  <c r="AE1274" i="11" s="1"/>
  <c r="AF1564" i="11" a="1"/>
  <c r="AF1564" i="11" s="1"/>
  <c r="AD739" i="11" a="1"/>
  <c r="AD739" i="11" s="1"/>
  <c r="AE739" i="11" s="1"/>
  <c r="AA1771" i="11"/>
  <c r="AF1756" i="11" a="1"/>
  <c r="AF1756" i="11" s="1"/>
  <c r="AA1556" i="11"/>
  <c r="AF1745" i="11" a="1"/>
  <c r="AF1745" i="11" s="1"/>
  <c r="AF1474" i="11" a="1"/>
  <c r="AF1474" i="11" s="1"/>
  <c r="AF468" i="11" a="1"/>
  <c r="AF468" i="11" s="1"/>
  <c r="AD440" i="11" a="1"/>
  <c r="AD440" i="11" s="1"/>
  <c r="AE440" i="11" s="1"/>
  <c r="AD473" i="11" a="1"/>
  <c r="AD473" i="11" s="1"/>
  <c r="AE473" i="11" s="1"/>
  <c r="AD1532" i="11" a="1"/>
  <c r="AD1532" i="11" s="1"/>
  <c r="AE1532" i="11" s="1"/>
  <c r="AD429" i="11" a="1"/>
  <c r="AD429" i="11" s="1"/>
  <c r="AE429" i="11" s="1"/>
  <c r="AF1534" i="11" a="1"/>
  <c r="AF1534" i="11" s="1"/>
  <c r="AD603" i="11" a="1"/>
  <c r="AD603" i="11" s="1"/>
  <c r="AE603" i="11" s="1"/>
  <c r="AF201" i="11" a="1"/>
  <c r="AF201" i="11" s="1"/>
  <c r="AF428" i="11" a="1"/>
  <c r="AF428" i="11" s="1"/>
  <c r="AD1166" i="11" a="1"/>
  <c r="AD1166" i="11" s="1"/>
  <c r="AE1166" i="11" s="1"/>
  <c r="AF653" i="11" a="1"/>
  <c r="AF653" i="11" s="1"/>
  <c r="AF1083" i="11" a="1"/>
  <c r="AF1083" i="11" s="1"/>
  <c r="AF421" i="11" a="1"/>
  <c r="AF421" i="11" s="1"/>
  <c r="AD1664" i="11" a="1"/>
  <c r="AD1664" i="11" s="1"/>
  <c r="AE1664" i="11" s="1"/>
  <c r="AD1698" i="11" a="1"/>
  <c r="AD1698" i="11" s="1"/>
  <c r="AE1698" i="11" s="1"/>
  <c r="AA360" i="11"/>
  <c r="AF611" i="11" a="1"/>
  <c r="AF611" i="11" s="1"/>
  <c r="AF248" i="11" a="1"/>
  <c r="AF248" i="11" s="1"/>
  <c r="AA283" i="11"/>
  <c r="AF1839" i="11" a="1"/>
  <c r="AF1839" i="11" s="1"/>
  <c r="AF1822" i="11" a="1"/>
  <c r="AF1822" i="11" s="1"/>
  <c r="AF1581" i="11" a="1"/>
  <c r="AF1581" i="11" s="1"/>
  <c r="AD1695" i="11" a="1"/>
  <c r="AD1695" i="11" s="1"/>
  <c r="AE1695" i="11" s="1"/>
  <c r="AD1133" i="11" a="1"/>
  <c r="AD1133" i="11" s="1"/>
  <c r="AE1133" i="11" s="1"/>
  <c r="AA508" i="11"/>
  <c r="AF1972" i="11" a="1"/>
  <c r="AF1972" i="11" s="1"/>
  <c r="AD598" i="11" a="1"/>
  <c r="AD598" i="11" s="1"/>
  <c r="AE598" i="11" s="1"/>
  <c r="AF839" i="11" a="1"/>
  <c r="AF839" i="11" s="1"/>
  <c r="AD222" i="11" a="1"/>
  <c r="AD222" i="11" s="1"/>
  <c r="AE222" i="11" s="1"/>
  <c r="AA860" i="11"/>
  <c r="AF895" i="11" a="1"/>
  <c r="AF895" i="11" s="1"/>
  <c r="AF1811" i="11" a="1"/>
  <c r="AF1811" i="11" s="1"/>
  <c r="AF720" i="11" a="1"/>
  <c r="AF720" i="11" s="1"/>
  <c r="AF1724" i="11" a="1"/>
  <c r="AF1724" i="11" s="1"/>
  <c r="AF2008" i="11" a="1"/>
  <c r="AF2008" i="11" s="1"/>
  <c r="AF178" i="11" a="1"/>
  <c r="AF178" i="11" s="1"/>
  <c r="AF1232" i="11" a="1"/>
  <c r="AF1232" i="11" s="1"/>
  <c r="AA1577" i="11"/>
  <c r="AD597" i="11" a="1"/>
  <c r="AD597" i="11" s="1"/>
  <c r="AE597" i="11" s="1"/>
  <c r="AD785" i="11" a="1"/>
  <c r="AD785" i="11" s="1"/>
  <c r="AE785" i="11" s="1"/>
  <c r="AD829" i="11" a="1"/>
  <c r="AD829" i="11" s="1"/>
  <c r="AE829" i="11" s="1"/>
  <c r="AD393" i="11" a="1"/>
  <c r="AD393" i="11" s="1"/>
  <c r="AE393" i="11" s="1"/>
  <c r="AA188" i="11"/>
  <c r="AD500" i="11" a="1"/>
  <c r="AD500" i="11" s="1"/>
  <c r="AE500" i="11" s="1"/>
  <c r="AA782" i="11"/>
  <c r="AD1016" i="11" a="1"/>
  <c r="AD1016" i="11" s="1"/>
  <c r="AE1016" i="11" s="1"/>
  <c r="AF737" i="11" a="1"/>
  <c r="AF737" i="11" s="1"/>
  <c r="AF1985" i="11" a="1"/>
  <c r="AF1985" i="11" s="1"/>
  <c r="AD1765" i="11" a="1"/>
  <c r="AD1765" i="11" s="1"/>
  <c r="AE1765" i="11" s="1"/>
  <c r="AD1510" i="11" a="1"/>
  <c r="AD1510" i="11" s="1"/>
  <c r="AE1510" i="11" s="1"/>
  <c r="AF1624" i="11" a="1"/>
  <c r="AF1624" i="11" s="1"/>
  <c r="AD29" i="11" a="1"/>
  <c r="AD29" i="11" s="1"/>
  <c r="AE29" i="11" s="1"/>
  <c r="AF913" i="11" a="1"/>
  <c r="AF913" i="11" s="1"/>
  <c r="AF655" i="11" a="1"/>
  <c r="AF655" i="11" s="1"/>
  <c r="AD1576" i="11" a="1"/>
  <c r="AD1576" i="11" s="1"/>
  <c r="AE1576" i="11" s="1"/>
  <c r="AD1888" i="11" a="1"/>
  <c r="AD1888" i="11" s="1"/>
  <c r="AE1888" i="11" s="1"/>
  <c r="AF1614" i="11" a="1"/>
  <c r="AF1614" i="11" s="1"/>
  <c r="AA1621" i="11"/>
  <c r="AF1099" i="11" a="1"/>
  <c r="AF1099" i="11" s="1"/>
  <c r="AD2013" i="11" a="1"/>
  <c r="AD2013" i="11" s="1"/>
  <c r="AE2013" i="11" s="1"/>
  <c r="AD71" i="11" a="1"/>
  <c r="AD71" i="11" s="1"/>
  <c r="AE71" i="11" s="1"/>
  <c r="AD442" i="11" a="1"/>
  <c r="AD442" i="11" s="1"/>
  <c r="AE442" i="11" s="1"/>
  <c r="AF326" i="11" a="1"/>
  <c r="AF326" i="11" s="1"/>
  <c r="AF283" i="11" a="1"/>
  <c r="AF283" i="11" s="1"/>
  <c r="AD1346" i="11" a="1"/>
  <c r="AD1346" i="11" s="1"/>
  <c r="AE1346" i="11" s="1"/>
  <c r="AA1581" i="11"/>
  <c r="AA1133" i="11"/>
  <c r="AF508" i="11" a="1"/>
  <c r="AF508" i="11" s="1"/>
  <c r="AF598" i="11" a="1"/>
  <c r="AF598" i="11" s="1"/>
  <c r="AA839" i="11"/>
  <c r="AD900" i="11" a="1"/>
  <c r="AD900" i="11" s="1"/>
  <c r="AE900" i="11" s="1"/>
  <c r="AA222" i="11"/>
  <c r="AF1041" i="11" a="1"/>
  <c r="AF1041" i="11" s="1"/>
  <c r="AA748" i="11"/>
  <c r="AF860" i="11" a="1"/>
  <c r="AF860" i="11" s="1"/>
  <c r="AA1344" i="11"/>
  <c r="AA1811" i="11"/>
  <c r="AD1455" i="11" a="1"/>
  <c r="AD1455" i="11" s="1"/>
  <c r="AE1455" i="11" s="1"/>
  <c r="AF747" i="11" a="1"/>
  <c r="AF747" i="11" s="1"/>
  <c r="AF80" i="11" a="1"/>
  <c r="AF80" i="11" s="1"/>
  <c r="AA391" i="11"/>
  <c r="AF557" i="11" a="1"/>
  <c r="AF557" i="11" s="1"/>
  <c r="AD1641" i="11" a="1"/>
  <c r="AD1641" i="11" s="1"/>
  <c r="AE1641" i="11" s="1"/>
  <c r="AD1174" i="11" a="1"/>
  <c r="AD1174" i="11" s="1"/>
  <c r="AE1174" i="11" s="1"/>
  <c r="AD2008" i="11" a="1"/>
  <c r="AD2008" i="11" s="1"/>
  <c r="AE2008" i="11" s="1"/>
  <c r="AD1232" i="11" a="1"/>
  <c r="AD1232" i="11" s="1"/>
  <c r="AE1232" i="11" s="1"/>
  <c r="AF1577" i="11" a="1"/>
  <c r="AF1577" i="11" s="1"/>
  <c r="AF1130" i="11" a="1"/>
  <c r="AF1130" i="11" s="1"/>
  <c r="AF785" i="11" a="1"/>
  <c r="AF785" i="11" s="1"/>
  <c r="AF393" i="11" a="1"/>
  <c r="AF393" i="11" s="1"/>
  <c r="AD39" i="11" a="1"/>
  <c r="AD39" i="11" s="1"/>
  <c r="AE39" i="11" s="1"/>
  <c r="AD1443" i="11" a="1"/>
  <c r="AD1443" i="11" s="1"/>
  <c r="AE1443" i="11" s="1"/>
  <c r="AF521" i="11" a="1"/>
  <c r="AF521" i="11" s="1"/>
  <c r="AF1881" i="11" a="1"/>
  <c r="AF1881" i="11" s="1"/>
  <c r="AF855" i="11" a="1"/>
  <c r="AF855" i="11" s="1"/>
  <c r="AD1624" i="11" a="1"/>
  <c r="AD1624" i="11" s="1"/>
  <c r="AE1624" i="11" s="1"/>
  <c r="AF666" i="11" a="1"/>
  <c r="AF666" i="11" s="1"/>
  <c r="AF753" i="11" a="1"/>
  <c r="AF753" i="11" s="1"/>
  <c r="AD913" i="11" a="1"/>
  <c r="AD913" i="11" s="1"/>
  <c r="AE913" i="11" s="1"/>
  <c r="AD655" i="11" a="1"/>
  <c r="AD655" i="11" s="1"/>
  <c r="AE655" i="11" s="1"/>
  <c r="AF438" i="11" a="1"/>
  <c r="AF438" i="11" s="1"/>
  <c r="AF1888" i="11" a="1"/>
  <c r="AF1888" i="11" s="1"/>
  <c r="AD1614" i="11" a="1"/>
  <c r="AD1614" i="11" s="1"/>
  <c r="AE1614" i="11" s="1"/>
  <c r="AD610" i="11" a="1"/>
  <c r="AD610" i="11" s="1"/>
  <c r="AE610" i="11" s="1"/>
  <c r="AD1621" i="11" a="1"/>
  <c r="AD1621" i="11" s="1"/>
  <c r="AE1621" i="11" s="1"/>
  <c r="AD1387" i="11" a="1"/>
  <c r="AD1387" i="11" s="1"/>
  <c r="AE1387" i="11" s="1"/>
  <c r="AD754" i="11" a="1"/>
  <c r="AD754" i="11" s="1"/>
  <c r="AE754" i="11" s="1"/>
  <c r="AF71" i="11" a="1"/>
  <c r="AF71" i="11" s="1"/>
  <c r="AD326" i="11" a="1"/>
  <c r="AD326" i="11" s="1"/>
  <c r="AE326" i="11" s="1"/>
  <c r="AD1269" i="11" a="1"/>
  <c r="AD1269" i="11" s="1"/>
  <c r="AE1269" i="11" s="1"/>
  <c r="AA348" i="11"/>
  <c r="AA900" i="11"/>
  <c r="AD1041" i="11" a="1"/>
  <c r="AD1041" i="11" s="1"/>
  <c r="AE1041" i="11" s="1"/>
  <c r="AD748" i="11" a="1"/>
  <c r="AD748" i="11" s="1"/>
  <c r="AE748" i="11" s="1"/>
  <c r="AF189" i="11" a="1"/>
  <c r="AF189" i="11" s="1"/>
  <c r="AF1344" i="11" a="1"/>
  <c r="AF1344" i="11" s="1"/>
  <c r="AF1925" i="11" a="1"/>
  <c r="AF1925" i="11" s="1"/>
  <c r="AF1455" i="11" a="1"/>
  <c r="AF1455" i="11" s="1"/>
  <c r="AD31" i="11" a="1"/>
  <c r="AD31" i="11" s="1"/>
  <c r="AE31" i="11" s="1"/>
  <c r="AD769" i="11" a="1"/>
  <c r="AD769" i="11" s="1"/>
  <c r="AE769" i="11" s="1"/>
  <c r="AD372" i="11" a="1"/>
  <c r="AD372" i="11" s="1"/>
  <c r="AE372" i="11" s="1"/>
  <c r="AA747" i="11"/>
  <c r="AD80" i="11" a="1"/>
  <c r="AD80" i="11" s="1"/>
  <c r="AE80" i="11" s="1"/>
  <c r="AF391" i="11" a="1"/>
  <c r="AF391" i="11" s="1"/>
  <c r="AD557" i="11" a="1"/>
  <c r="AD557" i="11" s="1"/>
  <c r="AE557" i="11" s="1"/>
  <c r="AF1374" i="11" a="1"/>
  <c r="AF1374" i="11" s="1"/>
  <c r="AA1641" i="11"/>
  <c r="AF1174" i="11" a="1"/>
  <c r="AF1174" i="11" s="1"/>
  <c r="AD929" i="11" a="1"/>
  <c r="AD929" i="11" s="1"/>
  <c r="AE929" i="11" s="1"/>
  <c r="AD1130" i="11" a="1"/>
  <c r="AD1130" i="11" s="1"/>
  <c r="AE1130" i="11" s="1"/>
  <c r="AA78" i="11"/>
  <c r="AF39" i="11" a="1"/>
  <c r="AF39" i="11" s="1"/>
  <c r="AF1351" i="11" a="1"/>
  <c r="AF1351" i="11" s="1"/>
  <c r="AF1148" i="11" a="1"/>
  <c r="AF1148" i="11" s="1"/>
  <c r="AA1443" i="11"/>
  <c r="AD2014" i="11" a="1"/>
  <c r="AD2014" i="11" s="1"/>
  <c r="AE2014" i="11" s="1"/>
  <c r="AD1432" i="11" a="1"/>
  <c r="AD1432" i="11" s="1"/>
  <c r="AE1432" i="11" s="1"/>
  <c r="AF1769" i="11" a="1"/>
  <c r="AF1769" i="11" s="1"/>
  <c r="AD1881" i="11" a="1"/>
  <c r="AD1881" i="11" s="1"/>
  <c r="AE1881" i="11" s="1"/>
  <c r="AD855" i="11" a="1"/>
  <c r="AD855" i="11" s="1"/>
  <c r="AE855" i="11" s="1"/>
  <c r="AF608" i="11" a="1"/>
  <c r="AF608" i="11" s="1"/>
  <c r="AD523" i="11" a="1"/>
  <c r="AD523" i="11" s="1"/>
  <c r="AE523" i="11" s="1"/>
  <c r="AD666" i="11" a="1"/>
  <c r="AD666" i="11" s="1"/>
  <c r="AE666" i="11" s="1"/>
  <c r="AD753" i="11" a="1"/>
  <c r="AD753" i="11" s="1"/>
  <c r="AE753" i="11" s="1"/>
  <c r="AD438" i="11" a="1"/>
  <c r="AD438" i="11" s="1"/>
  <c r="AE438" i="11" s="1"/>
  <c r="AF610" i="11" a="1"/>
  <c r="AF610" i="11" s="1"/>
  <c r="AD847" i="11" a="1"/>
  <c r="AD847" i="11" s="1"/>
  <c r="AE847" i="11" s="1"/>
  <c r="AF236" i="11" a="1"/>
  <c r="AF236" i="11" s="1"/>
  <c r="AF754" i="11" a="1"/>
  <c r="AF754" i="11" s="1"/>
  <c r="AD788" i="11" a="1"/>
  <c r="AD788" i="11" s="1"/>
  <c r="AE788" i="11" s="1"/>
  <c r="AA1839" i="11"/>
  <c r="AD944" i="11" a="1"/>
  <c r="AD944" i="11" s="1"/>
  <c r="AE944" i="11" s="1"/>
  <c r="AD963" i="11" a="1"/>
  <c r="AD963" i="11" s="1"/>
  <c r="AE963" i="11" s="1"/>
  <c r="AA419" i="11"/>
  <c r="AA908" i="11"/>
  <c r="AF963" i="11" a="1"/>
  <c r="AF963" i="11" s="1"/>
  <c r="AA1405" i="11"/>
  <c r="AD1188" i="11" a="1"/>
  <c r="AD1188" i="11" s="1"/>
  <c r="AE1188" i="11" s="1"/>
  <c r="AA1346" i="11"/>
  <c r="AD419" i="11" a="1"/>
  <c r="AD419" i="11" s="1"/>
  <c r="AE419" i="11" s="1"/>
  <c r="AA1561" i="11"/>
  <c r="AF944" i="11" a="1"/>
  <c r="AF944" i="11" s="1"/>
  <c r="AF481" i="11" a="1"/>
  <c r="AF481" i="11" s="1"/>
  <c r="AD908" i="11" a="1"/>
  <c r="AD908" i="11" s="1"/>
  <c r="AE908" i="11" s="1"/>
  <c r="AF1405" i="11" a="1"/>
  <c r="AF1405" i="11" s="1"/>
  <c r="AD348" i="11" a="1"/>
  <c r="AD348" i="11" s="1"/>
  <c r="AE348" i="11" s="1"/>
  <c r="AF1827" i="11" a="1"/>
  <c r="AF1827" i="11" s="1"/>
  <c r="AF825" i="11" a="1"/>
  <c r="AF825" i="11" s="1"/>
  <c r="AA525" i="11"/>
  <c r="AA189" i="11"/>
  <c r="AA1896" i="11"/>
  <c r="AA1835" i="11"/>
  <c r="AF22" i="11" a="1"/>
  <c r="AF22" i="11" s="1"/>
  <c r="AD1925" i="11" a="1"/>
  <c r="AD1925" i="11" s="1"/>
  <c r="AE1925" i="11" s="1"/>
  <c r="AF31" i="11" a="1"/>
  <c r="AF31" i="11" s="1"/>
  <c r="AD1050" i="11" a="1"/>
  <c r="AD1050" i="11" s="1"/>
  <c r="AE1050" i="11" s="1"/>
  <c r="AF492" i="11" a="1"/>
  <c r="AF492" i="11" s="1"/>
  <c r="AF769" i="11" a="1"/>
  <c r="AF769" i="11" s="1"/>
  <c r="AF372" i="11" a="1"/>
  <c r="AF372" i="11" s="1"/>
  <c r="AD1374" i="11" a="1"/>
  <c r="AD1374" i="11" s="1"/>
  <c r="AE1374" i="11" s="1"/>
  <c r="AF929" i="11" a="1"/>
  <c r="AF929" i="11" s="1"/>
  <c r="AF1905" i="11" a="1"/>
  <c r="AF1905" i="11" s="1"/>
  <c r="AF78" i="11" a="1"/>
  <c r="AF78" i="11" s="1"/>
  <c r="AD1351" i="11" a="1"/>
  <c r="AD1351" i="11" s="1"/>
  <c r="AE1351" i="11" s="1"/>
  <c r="AD1148" i="11" a="1"/>
  <c r="AD1148" i="11" s="1"/>
  <c r="AE1148" i="11" s="1"/>
  <c r="AF261" i="11" a="1"/>
  <c r="AF261" i="11" s="1"/>
  <c r="AF2014" i="11" a="1"/>
  <c r="AF2014" i="11" s="1"/>
  <c r="AD813" i="11" a="1"/>
  <c r="AD813" i="11" s="1"/>
  <c r="AE813" i="11" s="1"/>
  <c r="AF1432" i="11" a="1"/>
  <c r="AF1432" i="11" s="1"/>
  <c r="AD1769" i="11" a="1"/>
  <c r="AD1769" i="11" s="1"/>
  <c r="AE1769" i="11" s="1"/>
  <c r="AF1792" i="11" a="1"/>
  <c r="AF1792" i="11" s="1"/>
  <c r="AD608" i="11" a="1"/>
  <c r="AD608" i="11" s="1"/>
  <c r="AE608" i="11" s="1"/>
  <c r="AF523" i="11" a="1"/>
  <c r="AF523" i="11" s="1"/>
  <c r="AA93" i="11"/>
  <c r="AF714" i="11" a="1"/>
  <c r="AF714" i="11" s="1"/>
  <c r="AF1045" i="11" a="1"/>
  <c r="AF1045" i="11" s="1"/>
  <c r="AD236" i="11" a="1"/>
  <c r="AD236" i="11" s="1"/>
  <c r="AE236" i="11" s="1"/>
  <c r="AF788" i="11" a="1"/>
  <c r="AF788" i="11" s="1"/>
  <c r="AD1744" i="11" a="1"/>
  <c r="AD1744" i="11" s="1"/>
  <c r="AE1744" i="11" s="1"/>
  <c r="AF1188" i="11" a="1"/>
  <c r="AF1188" i="11" s="1"/>
  <c r="AA1047" i="11"/>
  <c r="AF1561" i="11" a="1"/>
  <c r="AF1561" i="11" s="1"/>
  <c r="AD55" i="11" a="1"/>
  <c r="AD55" i="11" s="1"/>
  <c r="AE55" i="11" s="1"/>
  <c r="AA1870" i="11"/>
  <c r="AD1827" i="11" a="1"/>
  <c r="AD1827" i="11" s="1"/>
  <c r="AE1827" i="11" s="1"/>
  <c r="AA825" i="11"/>
  <c r="AF1685" i="11" a="1"/>
  <c r="AF1685" i="11" s="1"/>
  <c r="AD525" i="11" a="1"/>
  <c r="AD525" i="11" s="1"/>
  <c r="AE525" i="11" s="1"/>
  <c r="AF1075" i="11" a="1"/>
  <c r="AF1075" i="11" s="1"/>
  <c r="AF1896" i="11" a="1"/>
  <c r="AF1896" i="11" s="1"/>
  <c r="AD1835" i="11" a="1"/>
  <c r="AD1835" i="11" s="1"/>
  <c r="AE1835" i="11" s="1"/>
  <c r="AA22" i="11"/>
  <c r="AA1940" i="11"/>
  <c r="AF1050" i="11" a="1"/>
  <c r="AF1050" i="11" s="1"/>
  <c r="AD492" i="11" a="1"/>
  <c r="AD492" i="11" s="1"/>
  <c r="AE492" i="11" s="1"/>
  <c r="AD1154" i="11" a="1"/>
  <c r="AD1154" i="11" s="1"/>
  <c r="AE1154" i="11" s="1"/>
  <c r="AF1274" i="11" a="1"/>
  <c r="AF1274" i="11" s="1"/>
  <c r="AF658" i="11" a="1"/>
  <c r="AF658" i="11" s="1"/>
  <c r="AD1905" i="11" a="1"/>
  <c r="AD1905" i="11" s="1"/>
  <c r="AE1905" i="11" s="1"/>
  <c r="AF1771" i="11" a="1"/>
  <c r="AF1771" i="11" s="1"/>
  <c r="AD817" i="11" a="1"/>
  <c r="AD817" i="11" s="1"/>
  <c r="AE817" i="11" s="1"/>
  <c r="AD106" i="11" a="1"/>
  <c r="AD106" i="11" s="1"/>
  <c r="AE106" i="11" s="1"/>
  <c r="AD261" i="11" a="1"/>
  <c r="AD261" i="11" s="1"/>
  <c r="AE261" i="11" s="1"/>
  <c r="AF813" i="11" a="1"/>
  <c r="AF813" i="11" s="1"/>
  <c r="AF473" i="11" a="1"/>
  <c r="AF473" i="11" s="1"/>
  <c r="AA1792" i="11"/>
  <c r="AA1532" i="11"/>
  <c r="AF1178" i="11" a="1"/>
  <c r="AF1178" i="11" s="1"/>
  <c r="AF93" i="11" a="1"/>
  <c r="AF93" i="11" s="1"/>
  <c r="AF1680" i="11" a="1"/>
  <c r="AF1680" i="11" s="1"/>
  <c r="AF1166" i="11" a="1"/>
  <c r="AF1166" i="11" s="1"/>
  <c r="AD714" i="11" a="1"/>
  <c r="AD714" i="11" s="1"/>
  <c r="AE714" i="11" s="1"/>
  <c r="AD1045" i="11" a="1"/>
  <c r="AD1045" i="11" s="1"/>
  <c r="AE1045" i="11" s="1"/>
  <c r="AF1338" i="11" a="1"/>
  <c r="AF1338" i="11" s="1"/>
  <c r="AF1678" i="11" a="1"/>
  <c r="AF1678" i="11" s="1"/>
  <c r="AF1744" i="11" a="1"/>
  <c r="AF1744" i="11" s="1"/>
  <c r="AD814" i="11" a="1"/>
  <c r="AD814" i="11" s="1"/>
  <c r="AE814" i="11" s="1"/>
  <c r="AF836" i="11" a="1"/>
  <c r="AF836" i="11" s="1"/>
  <c r="AD1047" i="11" a="1"/>
  <c r="AD1047" i="11" s="1"/>
  <c r="AE1047" i="11" s="1"/>
  <c r="AD158" i="11" a="1"/>
  <c r="AD158" i="11" s="1"/>
  <c r="AE158" i="11" s="1"/>
  <c r="AD658" i="11" a="1"/>
  <c r="AD658" i="11" s="1"/>
  <c r="AE658" i="11" s="1"/>
  <c r="AF739" i="11" a="1"/>
  <c r="AF739" i="11" s="1"/>
  <c r="AF817" i="11" a="1"/>
  <c r="AF817" i="11" s="1"/>
  <c r="AF106" i="11" a="1"/>
  <c r="AF106" i="11" s="1"/>
  <c r="AD1756" i="11" a="1"/>
  <c r="AD1756" i="11" s="1"/>
  <c r="AE1756" i="11" s="1"/>
  <c r="AD1474" i="11" a="1"/>
  <c r="AD1474" i="11" s="1"/>
  <c r="AE1474" i="11" s="1"/>
  <c r="AF440" i="11" a="1"/>
  <c r="AF440" i="11" s="1"/>
  <c r="AD1178" i="11" a="1"/>
  <c r="AD1178" i="11" s="1"/>
  <c r="AE1178" i="11" s="1"/>
  <c r="AD1534" i="11" a="1"/>
  <c r="AD1534" i="11" s="1"/>
  <c r="AE1534" i="11" s="1"/>
  <c r="AD1680" i="11" a="1"/>
  <c r="AD1680" i="11" s="1"/>
  <c r="AE1680" i="11" s="1"/>
  <c r="AD1678" i="11" a="1"/>
  <c r="AD1678" i="11" s="1"/>
  <c r="AE1678" i="11" s="1"/>
  <c r="AF1698" i="11" a="1"/>
  <c r="AF1698" i="11" s="1"/>
  <c r="AF814" i="11" a="1"/>
  <c r="AF814" i="11" s="1"/>
  <c r="AD248" i="11" a="1"/>
  <c r="AD248" i="11" s="1"/>
  <c r="AE248" i="11" s="1"/>
  <c r="AD836" i="11" a="1"/>
  <c r="AD836" i="11" s="1"/>
  <c r="AE836" i="11" s="1"/>
  <c r="AA1387" i="11"/>
  <c r="AA606" i="11"/>
  <c r="AA1739" i="11"/>
  <c r="AA1070" i="11"/>
  <c r="AF811" i="11" a="1"/>
  <c r="AF811" i="11" s="1"/>
  <c r="AA811" i="11"/>
  <c r="AD1146" i="11" a="1"/>
  <c r="AD1146" i="11" s="1"/>
  <c r="AE1146" i="11" s="1"/>
  <c r="AA1146" i="11"/>
  <c r="AF920" i="11" a="1"/>
  <c r="AF920" i="11" s="1"/>
  <c r="AA920" i="11"/>
  <c r="AF1300" i="11" a="1"/>
  <c r="AF1300" i="11" s="1"/>
  <c r="AF1602" i="11" a="1"/>
  <c r="AF1602" i="11" s="1"/>
  <c r="AF103" i="11" a="1"/>
  <c r="AF103" i="11" s="1"/>
  <c r="AF1507" i="11" a="1"/>
  <c r="AF1507" i="11" s="1"/>
  <c r="AA103" i="11"/>
  <c r="AA1222" i="11"/>
  <c r="AF649" i="11" a="1"/>
  <c r="AF649" i="11" s="1"/>
  <c r="AF1359" i="11" a="1"/>
  <c r="AF1359" i="11" s="1"/>
  <c r="AD1507" i="11" a="1"/>
  <c r="AD1507" i="11" s="1"/>
  <c r="AE1507" i="11" s="1"/>
  <c r="AD1222" i="11" a="1"/>
  <c r="AD1222" i="11" s="1"/>
  <c r="AE1222" i="11" s="1"/>
  <c r="AA649" i="11"/>
  <c r="AA321" i="11"/>
  <c r="AA1812" i="11"/>
  <c r="AA2000" i="11"/>
  <c r="AA136" i="11"/>
  <c r="AA857" i="11"/>
  <c r="AF1229" i="11" a="1"/>
  <c r="AF1229" i="11" s="1"/>
  <c r="AD1639" i="11" a="1"/>
  <c r="AD1639" i="11" s="1"/>
  <c r="AE1639" i="11" s="1"/>
  <c r="AA341" i="11"/>
  <c r="AF1511" i="11" a="1"/>
  <c r="AF1511" i="11" s="1"/>
  <c r="AF1124" i="11" a="1"/>
  <c r="AF1124" i="11" s="1"/>
  <c r="AA1986" i="11"/>
  <c r="AD738" i="11" a="1"/>
  <c r="AD738" i="11" s="1"/>
  <c r="AE738" i="11" s="1"/>
  <c r="AF876" i="11" a="1"/>
  <c r="AF876" i="11" s="1"/>
  <c r="AD1931" i="11" a="1"/>
  <c r="AD1931" i="11" s="1"/>
  <c r="AE1931" i="11" s="1"/>
  <c r="AF416" i="11" a="1"/>
  <c r="AF416" i="11" s="1"/>
  <c r="AA1417" i="11"/>
  <c r="AF356" i="11" a="1"/>
  <c r="AF356" i="11" s="1"/>
  <c r="AA886" i="11"/>
  <c r="AA1783" i="11"/>
  <c r="AA552" i="11"/>
  <c r="AD1131" i="11" a="1"/>
  <c r="AD1131" i="11" s="1"/>
  <c r="AE1131" i="11" s="1"/>
  <c r="AD1991" i="11" a="1"/>
  <c r="AD1991" i="11" s="1"/>
  <c r="AE1991" i="11" s="1"/>
  <c r="AA614" i="11"/>
  <c r="AF1104" i="11" a="1"/>
  <c r="AF1104" i="11" s="1"/>
  <c r="AD1774" i="11" a="1"/>
  <c r="AD1774" i="11" s="1"/>
  <c r="AE1774" i="11" s="1"/>
  <c r="AD1227" i="11" a="1"/>
  <c r="AD1227" i="11" s="1"/>
  <c r="AE1227" i="11" s="1"/>
  <c r="AA1929" i="11"/>
  <c r="AA194" i="11"/>
  <c r="AA1957" i="11"/>
  <c r="AA1934" i="11"/>
  <c r="AF698" i="11" a="1"/>
  <c r="AF698" i="11" s="1"/>
  <c r="AA520" i="11"/>
  <c r="AA307" i="11"/>
  <c r="AF89" i="11" a="1"/>
  <c r="AF89" i="11" s="1"/>
  <c r="AA973" i="11"/>
  <c r="AF1524" i="11" a="1"/>
  <c r="AF1524" i="11" s="1"/>
  <c r="AD807" i="11" a="1"/>
  <c r="AD807" i="11" s="1"/>
  <c r="AE807" i="11" s="1"/>
  <c r="AD1917" i="11" a="1"/>
  <c r="AD1917" i="11" s="1"/>
  <c r="AE1917" i="11" s="1"/>
  <c r="AA477" i="11"/>
  <c r="AD1152" i="11" a="1"/>
  <c r="AD1152" i="11" s="1"/>
  <c r="AE1152" i="11" s="1"/>
  <c r="AA1803" i="11"/>
  <c r="AA919" i="11"/>
  <c r="AD534" i="11" a="1"/>
  <c r="AD534" i="11" s="1"/>
  <c r="AE534" i="11" s="1"/>
  <c r="AF1607" i="11" a="1"/>
  <c r="AF1607" i="11" s="1"/>
  <c r="AD1783" i="11" a="1"/>
  <c r="AD1783" i="11" s="1"/>
  <c r="AE1783" i="11" s="1"/>
  <c r="AF552" i="11" a="1"/>
  <c r="AF552" i="11" s="1"/>
  <c r="AF489" i="11" a="1"/>
  <c r="AF489" i="11" s="1"/>
  <c r="AA1131" i="11"/>
  <c r="AF259" i="11" a="1"/>
  <c r="AF259" i="11" s="1"/>
  <c r="AA1104" i="11"/>
  <c r="AD528" i="11" a="1"/>
  <c r="AD528" i="11" s="1"/>
  <c r="AE528" i="11" s="1"/>
  <c r="AA1774" i="11"/>
  <c r="AA1373" i="11"/>
  <c r="AA1227" i="11"/>
  <c r="AA717" i="11"/>
  <c r="AA1366" i="11"/>
  <c r="AA1706" i="11"/>
  <c r="AA430" i="11"/>
  <c r="AD399" i="11" a="1"/>
  <c r="AD399" i="11" s="1"/>
  <c r="AE399" i="11" s="1"/>
  <c r="AF1869" i="11" a="1"/>
  <c r="AF1869" i="11" s="1"/>
  <c r="AF1091" i="11" a="1"/>
  <c r="AF1091" i="11" s="1"/>
  <c r="AF194" i="11" a="1"/>
  <c r="AF194" i="11" s="1"/>
  <c r="AF1957" i="11" a="1"/>
  <c r="AF1957" i="11" s="1"/>
  <c r="AF1670" i="11" a="1"/>
  <c r="AF1670" i="11" s="1"/>
  <c r="AA809" i="11"/>
  <c r="AF520" i="11" a="1"/>
  <c r="AF520" i="11" s="1"/>
  <c r="AA1524" i="11"/>
  <c r="AF477" i="11" a="1"/>
  <c r="AF477" i="11" s="1"/>
  <c r="AA1152" i="11"/>
  <c r="AF1993" i="11" a="1"/>
  <c r="AF1993" i="11" s="1"/>
  <c r="AD919" i="11" a="1"/>
  <c r="AD919" i="11" s="1"/>
  <c r="AE919" i="11" s="1"/>
  <c r="AA1607" i="11"/>
  <c r="AA259" i="11"/>
  <c r="AF528" i="11" a="1"/>
  <c r="AF528" i="11" s="1"/>
  <c r="AA1270" i="11"/>
  <c r="AD1781" i="11" a="1"/>
  <c r="AD1781" i="11" s="1"/>
  <c r="AE1781" i="11" s="1"/>
  <c r="AD1373" i="11" a="1"/>
  <c r="AD1373" i="11" s="1"/>
  <c r="AE1373" i="11" s="1"/>
  <c r="AF1151" i="11" a="1"/>
  <c r="AF1151" i="11" s="1"/>
  <c r="AD717" i="11" a="1"/>
  <c r="AD717" i="11" s="1"/>
  <c r="AE717" i="11" s="1"/>
  <c r="AD1366" i="11" a="1"/>
  <c r="AD1366" i="11" s="1"/>
  <c r="AE1366" i="11" s="1"/>
  <c r="AF1706" i="11" a="1"/>
  <c r="AF1706" i="11" s="1"/>
  <c r="AF430" i="11" a="1"/>
  <c r="AF430" i="11" s="1"/>
  <c r="AF399" i="11" a="1"/>
  <c r="AF399" i="11" s="1"/>
  <c r="AA1869" i="11"/>
  <c r="AA1091" i="11"/>
  <c r="AD220" i="11" a="1"/>
  <c r="AD220" i="11" s="1"/>
  <c r="AE220" i="11" s="1"/>
  <c r="AA1670" i="11"/>
  <c r="AA596" i="11"/>
  <c r="AF809" i="11" a="1"/>
  <c r="AF809" i="11" s="1"/>
  <c r="AF1220" i="11" a="1"/>
  <c r="AF1220" i="11" s="1"/>
  <c r="AD1617" i="11" a="1"/>
  <c r="AD1617" i="11" s="1"/>
  <c r="AE1617" i="11" s="1"/>
  <c r="AA1993" i="11"/>
  <c r="AD1693" i="11" a="1"/>
  <c r="AD1693" i="11" s="1"/>
  <c r="AE1693" i="11" s="1"/>
  <c r="AF1708" i="11" a="1"/>
  <c r="AF1708" i="11" s="1"/>
  <c r="AD795" i="11" a="1"/>
  <c r="AD795" i="11" s="1"/>
  <c r="AE795" i="11" s="1"/>
  <c r="AF480" i="11" a="1"/>
  <c r="AF480" i="11" s="1"/>
  <c r="AF1964" i="11" a="1"/>
  <c r="AF1964" i="11" s="1"/>
  <c r="AA1697" i="11"/>
  <c r="AF1270" i="11" a="1"/>
  <c r="AF1270" i="11" s="1"/>
  <c r="AA1781" i="11"/>
  <c r="AA1119" i="11"/>
  <c r="AA1151" i="11"/>
  <c r="AF220" i="11" a="1"/>
  <c r="AF220" i="11" s="1"/>
  <c r="AF596" i="11" a="1"/>
  <c r="AF596" i="11" s="1"/>
  <c r="AA247" i="11"/>
  <c r="AF1568" i="11" a="1"/>
  <c r="AF1568" i="11" s="1"/>
  <c r="AD1220" i="11" a="1"/>
  <c r="AD1220" i="11" s="1"/>
  <c r="AE1220" i="11" s="1"/>
  <c r="AA702" i="11"/>
  <c r="AF1617" i="11" a="1"/>
  <c r="AF1617" i="11" s="1"/>
  <c r="AA1599" i="11"/>
  <c r="AA1693" i="11"/>
  <c r="AA1708" i="11"/>
  <c r="AA795" i="11"/>
  <c r="AA412" i="11"/>
  <c r="AD480" i="11" a="1"/>
  <c r="AD480" i="11" s="1"/>
  <c r="AE480" i="11" s="1"/>
  <c r="AF1639" i="11" a="1"/>
  <c r="AF1639" i="11" s="1"/>
  <c r="AD247" i="11" a="1"/>
  <c r="AD247" i="11" s="1"/>
  <c r="AE247" i="11" s="1"/>
  <c r="AD1511" i="11" a="1"/>
  <c r="AD1511" i="11" s="1"/>
  <c r="AE1511" i="11" s="1"/>
  <c r="AA738" i="11"/>
  <c r="AF1931" i="11" a="1"/>
  <c r="AF1931" i="11" s="1"/>
  <c r="AD1568" i="11" a="1"/>
  <c r="AD1568" i="11" s="1"/>
  <c r="AE1568" i="11" s="1"/>
  <c r="AD702" i="11" a="1"/>
  <c r="AD702" i="11" s="1"/>
  <c r="AE702" i="11" s="1"/>
  <c r="AF1599" i="11" a="1"/>
  <c r="AF1599" i="11" s="1"/>
  <c r="AD356" i="11" a="1"/>
  <c r="AD356" i="11" s="1"/>
  <c r="AE356" i="11" s="1"/>
  <c r="AF412" i="11" a="1"/>
  <c r="AF412" i="11" s="1"/>
  <c r="AF660" i="11" a="1"/>
  <c r="AF660" i="11" s="1"/>
  <c r="AA401" i="11"/>
  <c r="AA1250" i="11"/>
  <c r="AF1334" i="11" a="1"/>
  <c r="AF1334" i="11" s="1"/>
  <c r="AF1254" i="11" a="1"/>
  <c r="AF1254" i="11" s="1"/>
  <c r="AD50" i="11" a="1"/>
  <c r="AD50" i="11" s="1"/>
  <c r="AE50" i="11" s="1"/>
  <c r="AF985" i="11" a="1"/>
  <c r="AF985" i="11" s="1"/>
  <c r="AF1548" i="11" a="1"/>
  <c r="AF1548" i="11" s="1"/>
  <c r="AD779" i="11" a="1"/>
  <c r="AD779" i="11" s="1"/>
  <c r="AE779" i="11" s="1"/>
  <c r="AD1089" i="11" a="1"/>
  <c r="AD1089" i="11" s="1"/>
  <c r="AE1089" i="11" s="1"/>
  <c r="AD722" i="11" a="1"/>
  <c r="AD722" i="11" s="1"/>
  <c r="AE722" i="11" s="1"/>
  <c r="AF1618" i="11" a="1"/>
  <c r="AF1618" i="11" s="1"/>
  <c r="AD87" i="11" a="1"/>
  <c r="AD87" i="11" s="1"/>
  <c r="AE87" i="11" s="1"/>
  <c r="AD980" i="11" a="1"/>
  <c r="AD980" i="11" s="1"/>
  <c r="AE980" i="11" s="1"/>
  <c r="AA921" i="11"/>
  <c r="AF485" i="11" a="1"/>
  <c r="AF485" i="11" s="1"/>
  <c r="AF1362" i="11" a="1"/>
  <c r="AF1362" i="11" s="1"/>
  <c r="AF773" i="11" a="1"/>
  <c r="AF773" i="11" s="1"/>
  <c r="AD423" i="11" a="1"/>
  <c r="AD423" i="11" s="1"/>
  <c r="AE423" i="11" s="1"/>
  <c r="AD1530" i="11" a="1"/>
  <c r="AD1530" i="11" s="1"/>
  <c r="AE1530" i="11" s="1"/>
  <c r="AF255" i="11" a="1"/>
  <c r="AF255" i="11" s="1"/>
  <c r="AF845" i="11" a="1"/>
  <c r="AF845" i="11" s="1"/>
  <c r="AD315" i="11" a="1"/>
  <c r="AD315" i="11" s="1"/>
  <c r="AE315" i="11" s="1"/>
  <c r="AD661" i="11" a="1"/>
  <c r="AD661" i="11" s="1"/>
  <c r="AE661" i="11" s="1"/>
  <c r="AA68" i="11"/>
  <c r="AD1140" i="11" a="1"/>
  <c r="AD1140" i="11" s="1"/>
  <c r="AE1140" i="11" s="1"/>
  <c r="AF537" i="11" a="1"/>
  <c r="AF537" i="11" s="1"/>
  <c r="AD57" i="11" a="1"/>
  <c r="AD57" i="11" s="1"/>
  <c r="AE57" i="11" s="1"/>
  <c r="AD33" i="11" a="1"/>
  <c r="AD33" i="11" s="1"/>
  <c r="AE33" i="11" s="1"/>
  <c r="AF675" i="11" a="1"/>
  <c r="AF675" i="11" s="1"/>
  <c r="AA1231" i="11"/>
  <c r="AD1618" i="11" a="1"/>
  <c r="AD1618" i="11" s="1"/>
  <c r="AE1618" i="11" s="1"/>
  <c r="AF898" i="11" a="1"/>
  <c r="AF898" i="11" s="1"/>
  <c r="AF1268" i="11" a="1"/>
  <c r="AF1268" i="11" s="1"/>
  <c r="AA1482" i="11"/>
  <c r="AA1308" i="11"/>
  <c r="AA1213" i="11"/>
  <c r="AD274" i="11" a="1"/>
  <c r="AD274" i="11" s="1"/>
  <c r="AE274" i="11" s="1"/>
  <c r="AA426" i="11"/>
  <c r="AA445" i="11"/>
  <c r="AD660" i="11" a="1"/>
  <c r="AD660" i="11" s="1"/>
  <c r="AE660" i="11" s="1"/>
  <c r="AD426" i="11" a="1"/>
  <c r="AD426" i="11" s="1"/>
  <c r="AE426" i="11" s="1"/>
  <c r="AA1513" i="11"/>
  <c r="AD168" i="11" a="1"/>
  <c r="AD168" i="11" s="1"/>
  <c r="AE168" i="11" s="1"/>
  <c r="AF338" i="11" a="1"/>
  <c r="AF338" i="11" s="1"/>
  <c r="AF1434" i="11" a="1"/>
  <c r="AF1434" i="11" s="1"/>
  <c r="AD42" i="11" a="1"/>
  <c r="AD42" i="11" s="1"/>
  <c r="AE42" i="11" s="1"/>
  <c r="AD1187" i="11" a="1"/>
  <c r="AD1187" i="11" s="1"/>
  <c r="AE1187" i="11" s="1"/>
  <c r="AF1825" i="11" a="1"/>
  <c r="AF1825" i="11" s="1"/>
  <c r="AF1517" i="11" a="1"/>
  <c r="AF1517" i="11" s="1"/>
  <c r="AA315" i="11"/>
  <c r="AA1548" i="11"/>
  <c r="AF94" i="11" a="1"/>
  <c r="AF94" i="11" s="1"/>
  <c r="AD804" i="11" a="1"/>
  <c r="AD804" i="11" s="1"/>
  <c r="AE804" i="11" s="1"/>
  <c r="AF613" i="11" a="1"/>
  <c r="AF613" i="11" s="1"/>
  <c r="AF530" i="11" a="1"/>
  <c r="AF530" i="11" s="1"/>
  <c r="AD1726" i="11" a="1"/>
  <c r="AD1726" i="11" s="1"/>
  <c r="AE1726" i="11" s="1"/>
  <c r="AD1449" i="11" a="1"/>
  <c r="AD1449" i="11" s="1"/>
  <c r="AE1449" i="11" s="1"/>
  <c r="AD1297" i="11" a="1"/>
  <c r="AD1297" i="11" s="1"/>
  <c r="AE1297" i="11" s="1"/>
  <c r="AD256" i="11" a="1"/>
  <c r="AD256" i="11" s="1"/>
  <c r="AE256" i="11" s="1"/>
  <c r="AF1090" i="11" a="1"/>
  <c r="AF1090" i="11" s="1"/>
  <c r="AD949" i="11" a="1"/>
  <c r="AD949" i="11" s="1"/>
  <c r="AE949" i="11" s="1"/>
  <c r="AA1725" i="11"/>
  <c r="AA537" i="11"/>
  <c r="AA779" i="11"/>
  <c r="AF50" i="11" a="1"/>
  <c r="AF50" i="11" s="1"/>
  <c r="AA57" i="11"/>
  <c r="AA1530" i="11"/>
  <c r="AD985" i="11" a="1"/>
  <c r="AD985" i="11" s="1"/>
  <c r="AE985" i="11" s="1"/>
  <c r="AA1334" i="11"/>
  <c r="AF33" i="11" a="1"/>
  <c r="AF33" i="11" s="1"/>
  <c r="AA255" i="11"/>
  <c r="AA980" i="11"/>
  <c r="AA1136" i="11"/>
  <c r="AA675" i="11"/>
  <c r="AF808" i="11" a="1"/>
  <c r="AF808" i="11" s="1"/>
  <c r="AD199" i="11" a="1"/>
  <c r="AD199" i="11" s="1"/>
  <c r="AE199" i="11" s="1"/>
  <c r="AA767" i="11"/>
  <c r="AD773" i="11" a="1"/>
  <c r="AD773" i="11" s="1"/>
  <c r="AE773" i="11" s="1"/>
  <c r="AF1250" i="11" a="1"/>
  <c r="AF1250" i="11" s="1"/>
  <c r="AF722" i="11" a="1"/>
  <c r="AF722" i="11" s="1"/>
  <c r="AA845" i="11"/>
  <c r="AA274" i="11"/>
  <c r="AD485" i="11" a="1"/>
  <c r="AD485" i="11" s="1"/>
  <c r="AE485" i="11" s="1"/>
  <c r="AA898" i="11"/>
  <c r="AF1140" i="11" a="1"/>
  <c r="AF1140" i="11" s="1"/>
  <c r="AF87" i="11" a="1"/>
  <c r="AF87" i="11" s="1"/>
  <c r="AD1268" i="11" a="1"/>
  <c r="AD1268" i="11" s="1"/>
  <c r="AE1268" i="11" s="1"/>
  <c r="AD1727" i="11" a="1"/>
  <c r="AD1727" i="11" s="1"/>
  <c r="AE1727" i="11" s="1"/>
  <c r="AF423" i="11" a="1"/>
  <c r="AF423" i="11" s="1"/>
  <c r="AA312" i="11"/>
  <c r="AA1089" i="11"/>
  <c r="AA1643" i="11"/>
  <c r="AA679" i="11"/>
  <c r="AD401" i="11" a="1"/>
  <c r="AD401" i="11" s="1"/>
  <c r="AE401" i="11" s="1"/>
  <c r="AA661" i="11"/>
  <c r="AA1694" i="11"/>
  <c r="AA1952" i="11"/>
  <c r="AA730" i="11"/>
  <c r="AF1504" i="11" a="1"/>
  <c r="AF1504" i="11" s="1"/>
  <c r="AD1971" i="11" a="1"/>
  <c r="AD1971" i="11" s="1"/>
  <c r="AE1971" i="11" s="1"/>
  <c r="AF1960" i="11" a="1"/>
  <c r="AF1960" i="11" s="1"/>
  <c r="AD921" i="11" a="1"/>
  <c r="AD921" i="11" s="1"/>
  <c r="AE921" i="11" s="1"/>
  <c r="AF1482" i="11" a="1"/>
  <c r="AF1482" i="11" s="1"/>
  <c r="AF1308" i="11" a="1"/>
  <c r="AF1308" i="11" s="1"/>
  <c r="AD68" i="11" a="1"/>
  <c r="AD68" i="11" s="1"/>
  <c r="AE68" i="11" s="1"/>
  <c r="AD1362" i="11" a="1"/>
  <c r="AD1362" i="11" s="1"/>
  <c r="AE1362" i="11" s="1"/>
  <c r="AA1254" i="11"/>
  <c r="AF1213" i="11" a="1"/>
  <c r="AF1213" i="11" s="1"/>
  <c r="AA925" i="11"/>
  <c r="AD1218" i="11" a="1"/>
  <c r="AD1218" i="11" s="1"/>
  <c r="AE1218" i="11" s="1"/>
  <c r="AF1231" i="11" a="1"/>
  <c r="AF1231" i="11" s="1"/>
  <c r="AF1717" i="11" a="1"/>
  <c r="AF1717" i="11" s="1"/>
  <c r="AF776" i="11" a="1"/>
  <c r="AF776" i="11" s="1"/>
  <c r="AF1117" i="11" a="1"/>
  <c r="AF1117" i="11" s="1"/>
  <c r="AF1643" i="11" a="1"/>
  <c r="AF1643" i="11" s="1"/>
  <c r="AA1456" i="11"/>
  <c r="AA1445" i="11"/>
  <c r="AF214" i="11" a="1"/>
  <c r="AF214" i="11" s="1"/>
  <c r="AA451" i="11"/>
  <c r="AA844" i="11"/>
  <c r="AA818" i="11"/>
  <c r="AA618" i="11"/>
  <c r="AF246" i="11" a="1"/>
  <c r="AF246" i="11" s="1"/>
  <c r="AA1386" i="11"/>
  <c r="AF679" i="11" a="1"/>
  <c r="AF679" i="11" s="1"/>
  <c r="AA1451" i="11"/>
  <c r="AA1672" i="11"/>
  <c r="AD1694" i="11" a="1"/>
  <c r="AD1694" i="11" s="1"/>
  <c r="AE1694" i="11" s="1"/>
  <c r="AD1952" i="11" a="1"/>
  <c r="AD1952" i="11" s="1"/>
  <c r="AE1952" i="11" s="1"/>
  <c r="AA1107" i="11"/>
  <c r="AD730" i="11" a="1"/>
  <c r="AD730" i="11" s="1"/>
  <c r="AE730" i="11" s="1"/>
  <c r="AA1504" i="11"/>
  <c r="AA1971" i="11"/>
  <c r="AA1025" i="11"/>
  <c r="AF824" i="11" a="1"/>
  <c r="AF824" i="11" s="1"/>
  <c r="AF925" i="11" a="1"/>
  <c r="AF925" i="11" s="1"/>
  <c r="AF1218" i="11" a="1"/>
  <c r="AF1218" i="11" s="1"/>
  <c r="AD1064" i="11" a="1"/>
  <c r="AD1064" i="11" s="1"/>
  <c r="AE1064" i="11" s="1"/>
  <c r="AA1021" i="11"/>
  <c r="AA1717" i="11"/>
  <c r="AA776" i="11"/>
  <c r="AD1117" i="11" a="1"/>
  <c r="AD1117" i="11" s="1"/>
  <c r="AE1117" i="11" s="1"/>
  <c r="AD1456" i="11" a="1"/>
  <c r="AD1456" i="11" s="1"/>
  <c r="AE1456" i="11" s="1"/>
  <c r="AD1445" i="11" a="1"/>
  <c r="AD1445" i="11" s="1"/>
  <c r="AE1445" i="11" s="1"/>
  <c r="AA214" i="11"/>
  <c r="AF451" i="11" a="1"/>
  <c r="AF451" i="11" s="1"/>
  <c r="AF844" i="11" a="1"/>
  <c r="AF844" i="11" s="1"/>
  <c r="AD818" i="11" a="1"/>
  <c r="AD818" i="11" s="1"/>
  <c r="AE818" i="11" s="1"/>
  <c r="AD618" i="11" a="1"/>
  <c r="AD618" i="11" s="1"/>
  <c r="AE618" i="11" s="1"/>
  <c r="AD246" i="11" a="1"/>
  <c r="AD246" i="11" s="1"/>
  <c r="AE246" i="11" s="1"/>
  <c r="AA460" i="11"/>
  <c r="AF1386" i="11" a="1"/>
  <c r="AF1386" i="11" s="1"/>
  <c r="AA115" i="11"/>
  <c r="AF1451" i="11" a="1"/>
  <c r="AF1451" i="11" s="1"/>
  <c r="AA1594" i="11"/>
  <c r="AF1672" i="11" a="1"/>
  <c r="AF1672" i="11" s="1"/>
  <c r="AD1107" i="11" a="1"/>
  <c r="AD1107" i="11" s="1"/>
  <c r="AE1107" i="11" s="1"/>
  <c r="AF1912" i="11" a="1"/>
  <c r="AF1912" i="11" s="1"/>
  <c r="AD1025" i="11" a="1"/>
  <c r="AD1025" i="11" s="1"/>
  <c r="AE1025" i="11" s="1"/>
  <c r="AD824" i="11" a="1"/>
  <c r="AD824" i="11" s="1"/>
  <c r="AE824" i="11" s="1"/>
  <c r="AF1663" i="11" a="1"/>
  <c r="AF1663" i="11" s="1"/>
  <c r="AA883" i="11"/>
  <c r="AF1168" i="11" a="1"/>
  <c r="AF1168" i="11" s="1"/>
  <c r="AA1064" i="11"/>
  <c r="AD1021" i="11" a="1"/>
  <c r="AD1021" i="11" s="1"/>
  <c r="AE1021" i="11" s="1"/>
  <c r="AF625" i="11" a="1"/>
  <c r="AF625" i="11" s="1"/>
  <c r="AF1598" i="11" a="1"/>
  <c r="AF1598" i="11" s="1"/>
  <c r="AD408" i="11" a="1"/>
  <c r="AD408" i="11" s="1"/>
  <c r="AE408" i="11" s="1"/>
  <c r="AF445" i="11" a="1"/>
  <c r="AF445" i="11" s="1"/>
  <c r="AF1464" i="11" a="1"/>
  <c r="AF1464" i="11" s="1"/>
  <c r="AF719" i="11" a="1"/>
  <c r="AF719" i="11" s="1"/>
  <c r="AF1116" i="11" a="1"/>
  <c r="AF1116" i="11" s="1"/>
  <c r="AF460" i="11" a="1"/>
  <c r="AF460" i="11" s="1"/>
  <c r="AA1121" i="11"/>
  <c r="AF115" i="11" a="1"/>
  <c r="AF115" i="11" s="1"/>
  <c r="AF1395" i="11" a="1"/>
  <c r="AF1395" i="11" s="1"/>
  <c r="AD1594" i="11" a="1"/>
  <c r="AD1594" i="11" s="1"/>
  <c r="AE1594" i="11" s="1"/>
  <c r="AA1912" i="11"/>
  <c r="AA654" i="11"/>
  <c r="AA1663" i="11"/>
  <c r="AD883" i="11" a="1"/>
  <c r="AD883" i="11" s="1"/>
  <c r="AE883" i="11" s="1"/>
  <c r="AA1168" i="11"/>
  <c r="AD881" i="11" a="1"/>
  <c r="AD881" i="11" s="1"/>
  <c r="AE881" i="11" s="1"/>
  <c r="AF1634" i="11" a="1"/>
  <c r="AF1634" i="11" s="1"/>
  <c r="AA625" i="11"/>
  <c r="AA1598" i="11"/>
  <c r="AF408" i="11" a="1"/>
  <c r="AF408" i="11" s="1"/>
  <c r="AA338" i="11"/>
  <c r="AA1434" i="11"/>
  <c r="AA1464" i="11"/>
  <c r="AA719" i="11"/>
  <c r="AA1116" i="11"/>
  <c r="AA42" i="11"/>
  <c r="AA1187" i="11"/>
  <c r="AD1825" i="11" a="1"/>
  <c r="AD1825" i="11" s="1"/>
  <c r="AE1825" i="11" s="1"/>
  <c r="AA1517" i="11"/>
  <c r="AF1121" i="11" a="1"/>
  <c r="AF1121" i="11" s="1"/>
  <c r="AA1395" i="11"/>
  <c r="AF804" i="11" a="1"/>
  <c r="AF804" i="11" s="1"/>
  <c r="AA613" i="11"/>
  <c r="AD530" i="11" a="1"/>
  <c r="AD530" i="11" s="1"/>
  <c r="AE530" i="11" s="1"/>
  <c r="AF1726" i="11" a="1"/>
  <c r="AF1726" i="11" s="1"/>
  <c r="AA1297" i="11"/>
  <c r="AF256" i="11" a="1"/>
  <c r="AF256" i="11" s="1"/>
  <c r="AD1090" i="11" a="1"/>
  <c r="AD1090" i="11" s="1"/>
  <c r="AE1090" i="11" s="1"/>
  <c r="AF949" i="11" a="1"/>
  <c r="AF949" i="11" s="1"/>
  <c r="AF1725" i="11" a="1"/>
  <c r="AF1725" i="11" s="1"/>
  <c r="AD654" i="11" a="1"/>
  <c r="AD654" i="11" s="1"/>
  <c r="AE654" i="11" s="1"/>
  <c r="AF1136" i="11" a="1"/>
  <c r="AF1136" i="11" s="1"/>
  <c r="AA808" i="11"/>
  <c r="AA199" i="11"/>
  <c r="AD767" i="11" a="1"/>
  <c r="AD767" i="11" s="1"/>
  <c r="AE767" i="11" s="1"/>
  <c r="AF881" i="11" a="1"/>
  <c r="AF881" i="11" s="1"/>
  <c r="AA1634" i="11"/>
  <c r="AF1727" i="11" a="1"/>
  <c r="AF1727" i="11" s="1"/>
  <c r="AF1513" i="11" a="1"/>
  <c r="AF1513" i="11" s="1"/>
  <c r="AF168" i="11" a="1"/>
  <c r="AF168" i="11" s="1"/>
  <c r="AA1338" i="11"/>
  <c r="AA1664" i="11"/>
  <c r="AD1739" i="11" a="1"/>
  <c r="AD1739" i="11" s="1"/>
  <c r="AE1739" i="11" s="1"/>
  <c r="AD421" i="11" a="1"/>
  <c r="AD421" i="11" s="1"/>
  <c r="AE421" i="11" s="1"/>
  <c r="AA1099" i="11"/>
  <c r="AF847" i="11" a="1"/>
  <c r="AF847" i="11" s="1"/>
  <c r="AF175" i="11" a="1"/>
  <c r="AF175" i="11" s="1"/>
  <c r="AD911" i="11" a="1"/>
  <c r="AD911" i="11" s="1"/>
  <c r="AE911" i="11" s="1"/>
  <c r="AA2013" i="11"/>
  <c r="AD1070" i="11" a="1"/>
  <c r="AD1070" i="11" s="1"/>
  <c r="AE1070" i="11" s="1"/>
  <c r="AD606" i="11" a="1"/>
  <c r="AD606" i="11" s="1"/>
  <c r="AE606" i="11" s="1"/>
  <c r="AD920" i="11" a="1"/>
  <c r="AD920" i="11" s="1"/>
  <c r="AE920" i="11" s="1"/>
  <c r="AA911" i="11"/>
  <c r="AF216" i="11" a="1"/>
  <c r="AF216" i="11" s="1"/>
  <c r="AF685" i="11" a="1"/>
  <c r="AF685" i="11" s="1"/>
  <c r="AA912" i="11"/>
  <c r="AA1949" i="11"/>
  <c r="AD216" i="11" a="1"/>
  <c r="AD216" i="11" s="1"/>
  <c r="AE216" i="11" s="1"/>
  <c r="AF308" i="11" a="1"/>
  <c r="AF308" i="11" s="1"/>
  <c r="AD685" i="11" a="1"/>
  <c r="AD685" i="11" s="1"/>
  <c r="AE685" i="11" s="1"/>
  <c r="AF1949" i="11" a="1"/>
  <c r="AF1949" i="11" s="1"/>
  <c r="AA512" i="11"/>
  <c r="AA1723" i="11"/>
  <c r="AA308" i="11"/>
  <c r="AF512" i="11" a="1"/>
  <c r="AF512" i="11" s="1"/>
  <c r="AD1723" i="11" a="1"/>
  <c r="AD1723" i="11" s="1"/>
  <c r="AE1723" i="11" s="1"/>
  <c r="AF1146" i="11" a="1"/>
  <c r="AF1146" i="11" s="1"/>
  <c r="AA175" i="11"/>
  <c r="AA1350" i="11"/>
  <c r="AA1378" i="11"/>
  <c r="AA1485" i="11"/>
  <c r="AA207" i="11"/>
  <c r="AA1263" i="11"/>
  <c r="AD1122" i="11" a="1"/>
  <c r="AD1122" i="11" s="1"/>
  <c r="AE1122" i="11" s="1"/>
  <c r="AD1303" i="11" a="1"/>
  <c r="AD1303" i="11" s="1"/>
  <c r="AE1303" i="11" s="1"/>
  <c r="AF542" i="11" a="1"/>
  <c r="AF542" i="11" s="1"/>
  <c r="AD1350" i="11" a="1"/>
  <c r="AD1350" i="11" s="1"/>
  <c r="AE1350" i="11" s="1"/>
  <c r="AF1378" i="11" a="1"/>
  <c r="AF1378" i="11" s="1"/>
  <c r="AF1485" i="11" a="1"/>
  <c r="AF1485" i="11" s="1"/>
  <c r="AD207" i="11" a="1"/>
  <c r="AD207" i="11" s="1"/>
  <c r="AE207" i="11" s="1"/>
  <c r="AA670" i="11"/>
  <c r="AF1122" i="11" a="1"/>
  <c r="AF1122" i="11" s="1"/>
  <c r="AA1303" i="11"/>
  <c r="AD542" i="11" a="1"/>
  <c r="AD542" i="11" s="1"/>
  <c r="AE542" i="11" s="1"/>
  <c r="AF670" i="11" a="1"/>
  <c r="AF670" i="11" s="1"/>
  <c r="AA1668" i="11"/>
  <c r="AD24" i="11" a="1"/>
  <c r="AD24" i="11" s="1"/>
  <c r="AE24" i="11" s="1"/>
  <c r="AA1126" i="11"/>
  <c r="AA456" i="11"/>
  <c r="AA172" i="11"/>
  <c r="AA1628" i="11"/>
  <c r="AA1039" i="11"/>
  <c r="AF456" i="11" a="1"/>
  <c r="AF456" i="11" s="1"/>
  <c r="AD172" i="11" a="1"/>
  <c r="AD172" i="11" s="1"/>
  <c r="AE172" i="11" s="1"/>
  <c r="AF1628" i="11" a="1"/>
  <c r="AF1628" i="11" s="1"/>
  <c r="AF1039" i="11" a="1"/>
  <c r="AF1039" i="11" s="1"/>
  <c r="AF379" i="11" a="1"/>
  <c r="AF379" i="11" s="1"/>
  <c r="AD1419" i="11" a="1"/>
  <c r="AD1419" i="11" s="1"/>
  <c r="AE1419" i="11" s="1"/>
  <c r="AF1620" i="11" a="1"/>
  <c r="AF1620" i="11" s="1"/>
  <c r="AD1620" i="11" a="1"/>
  <c r="AD1620" i="11" s="1"/>
  <c r="AE1620" i="11" s="1"/>
  <c r="AA1620" i="11"/>
  <c r="AD558" i="11" a="1"/>
  <c r="AD558" i="11" s="1"/>
  <c r="AE558" i="11" s="1"/>
  <c r="AF558" i="11" a="1"/>
  <c r="AF558" i="11" s="1"/>
  <c r="AA558" i="11"/>
  <c r="AA192" i="11"/>
  <c r="AF192" i="11" a="1"/>
  <c r="AF192" i="11" s="1"/>
  <c r="AD192" i="11" a="1"/>
  <c r="AD192" i="11" s="1"/>
  <c r="AE192" i="11" s="1"/>
  <c r="AF1447" i="11" a="1"/>
  <c r="AF1447" i="11" s="1"/>
  <c r="AD1447" i="11" a="1"/>
  <c r="AD1447" i="11" s="1"/>
  <c r="AE1447" i="11" s="1"/>
  <c r="AA1447" i="11"/>
  <c r="AA453" i="11"/>
  <c r="AF1764" i="11" a="1"/>
  <c r="AF1764" i="11" s="1"/>
  <c r="AA1419" i="11"/>
  <c r="AD1668" i="11" a="1"/>
  <c r="AD1668" i="11" s="1"/>
  <c r="AE1668" i="11" s="1"/>
  <c r="AD812" i="11" a="1"/>
  <c r="AD812" i="11" s="1"/>
  <c r="AE812" i="11" s="1"/>
  <c r="AA812" i="11"/>
  <c r="AF812" i="11" a="1"/>
  <c r="AF812" i="11" s="1"/>
  <c r="AD600" i="11" a="1"/>
  <c r="AD600" i="11" s="1"/>
  <c r="AE600" i="11" s="1"/>
  <c r="AA600" i="11"/>
  <c r="AF600" i="11" a="1"/>
  <c r="AF600" i="11" s="1"/>
  <c r="AF1876" i="11" a="1"/>
  <c r="AF1876" i="11" s="1"/>
  <c r="AD1876" i="11" a="1"/>
  <c r="AD1876" i="11" s="1"/>
  <c r="AE1876" i="11" s="1"/>
  <c r="AA1876" i="11"/>
  <c r="AD375" i="11" a="1"/>
  <c r="AD375" i="11" s="1"/>
  <c r="AE375" i="11" s="1"/>
  <c r="AF375" i="11" a="1"/>
  <c r="AF375" i="11" s="1"/>
  <c r="AA375" i="11"/>
  <c r="AD1327" i="11" a="1"/>
  <c r="AD1327" i="11" s="1"/>
  <c r="AE1327" i="11" s="1"/>
  <c r="AA1327" i="11"/>
  <c r="AF1327" i="11" a="1"/>
  <c r="AF1327" i="11" s="1"/>
  <c r="AD1415" i="11" a="1"/>
  <c r="AD1415" i="11" s="1"/>
  <c r="AE1415" i="11" s="1"/>
  <c r="AF1415" i="11" a="1"/>
  <c r="AF1415" i="11" s="1"/>
  <c r="AA1415" i="11"/>
  <c r="AD880" i="11" a="1"/>
  <c r="AD880" i="11" s="1"/>
  <c r="AE880" i="11" s="1"/>
  <c r="AF880" i="11" a="1"/>
  <c r="AF880" i="11" s="1"/>
  <c r="AA880" i="11"/>
  <c r="AD1128" i="11" a="1"/>
  <c r="AD1128" i="11" s="1"/>
  <c r="AE1128" i="11" s="1"/>
  <c r="AF1128" i="11" a="1"/>
  <c r="AF1128" i="11" s="1"/>
  <c r="AA1128" i="11"/>
  <c r="AA72" i="11"/>
  <c r="AF72" i="11" a="1"/>
  <c r="AF72" i="11" s="1"/>
  <c r="AD72" i="11" a="1"/>
  <c r="AD72" i="11" s="1"/>
  <c r="AE72" i="11" s="1"/>
  <c r="AF453" i="11" a="1"/>
  <c r="AF453" i="11" s="1"/>
  <c r="AA1764" i="11"/>
  <c r="AA1619" i="11"/>
  <c r="AF101" i="11" a="1"/>
  <c r="AF101" i="11" s="1"/>
  <c r="AF1180" i="11" a="1"/>
  <c r="AF1180" i="11" s="1"/>
  <c r="AF1619" i="11" a="1"/>
  <c r="AF1619" i="11" s="1"/>
  <c r="AA101" i="11"/>
  <c r="AD1180" i="11" a="1"/>
  <c r="AD1180" i="11" s="1"/>
  <c r="AE1180" i="11" s="1"/>
  <c r="AF1420" i="11" a="1"/>
  <c r="AF1420" i="11" s="1"/>
  <c r="AA1590" i="11"/>
  <c r="AF1590" i="11" a="1"/>
  <c r="AF1590" i="11" s="1"/>
  <c r="AD1590" i="11" a="1"/>
  <c r="AD1590" i="11" s="1"/>
  <c r="AE1590" i="11" s="1"/>
  <c r="AA1018" i="11"/>
  <c r="AF27" i="11" a="1"/>
  <c r="AF27" i="11" s="1"/>
  <c r="AF1486" i="11" a="1"/>
  <c r="AF1486" i="11" s="1"/>
  <c r="AD540" i="11" a="1"/>
  <c r="AD540" i="11" s="1"/>
  <c r="AE540" i="11" s="1"/>
  <c r="AA1420" i="11"/>
  <c r="AF1018" i="11" a="1"/>
  <c r="AF1018" i="11" s="1"/>
  <c r="AA27" i="11"/>
  <c r="AA1486" i="11"/>
  <c r="AA16" i="11"/>
  <c r="AD16" i="11" a="1"/>
  <c r="AD16" i="11" s="1"/>
  <c r="AE16" i="11" s="1"/>
  <c r="AD1699" i="11" l="1" a="1"/>
  <c r="AD1699" i="11" s="1"/>
  <c r="AE1699" i="11" s="1"/>
  <c r="AF1647" i="11" a="1"/>
  <c r="AF1647" i="11" s="1"/>
  <c r="AD1441" i="11" a="1"/>
  <c r="AD1441" i="11" s="1"/>
  <c r="AE1441" i="11" s="1"/>
  <c r="AF495" i="11" a="1"/>
  <c r="AF495" i="11" s="1"/>
  <c r="AF1609" i="11" a="1"/>
  <c r="AF1609" i="11" s="1"/>
  <c r="AF1216" i="11" a="1"/>
  <c r="AF1216" i="11" s="1"/>
  <c r="AA937" i="11"/>
  <c r="AA1217" i="11"/>
  <c r="AF772" i="11" a="1"/>
  <c r="AF772" i="11" s="1"/>
  <c r="AA1364" i="11"/>
  <c r="AA305" i="11"/>
  <c r="AF549" i="11" a="1"/>
  <c r="AF549" i="11" s="1"/>
  <c r="AA1322" i="11"/>
  <c r="AD953" i="11" a="1"/>
  <c r="AD953" i="11" s="1"/>
  <c r="AE953" i="11" s="1"/>
  <c r="AF305" i="11" a="1"/>
  <c r="AF305" i="11" s="1"/>
  <c r="AF2005" i="11" a="1"/>
  <c r="AF2005" i="11" s="1"/>
  <c r="AD1828" i="11" a="1"/>
  <c r="AD1828" i="11" s="1"/>
  <c r="AE1828" i="11" s="1"/>
  <c r="AF1364" i="11" a="1"/>
  <c r="AF1364" i="11" s="1"/>
  <c r="AF97" i="11" a="1"/>
  <c r="AF97" i="11" s="1"/>
  <c r="AD810" i="11" a="1"/>
  <c r="AD810" i="11" s="1"/>
  <c r="AE810" i="11" s="1"/>
  <c r="AD290" i="11" a="1"/>
  <c r="AD290" i="11" s="1"/>
  <c r="AE290" i="11" s="1"/>
  <c r="AF1322" i="11" a="1"/>
  <c r="AF1322" i="11" s="1"/>
  <c r="AD1661" i="11" a="1"/>
  <c r="AD1661" i="11" s="1"/>
  <c r="AE1661" i="11" s="1"/>
  <c r="AF810" i="11" a="1"/>
  <c r="AF810" i="11" s="1"/>
  <c r="AF1528" i="11" a="1"/>
  <c r="AF1528" i="11" s="1"/>
  <c r="AF1123" i="11" a="1"/>
  <c r="AF1123" i="11" s="1"/>
  <c r="AD641" i="11" a="1"/>
  <c r="AD641" i="11" s="1"/>
  <c r="AE641" i="11" s="1"/>
  <c r="AF641" i="11" a="1"/>
  <c r="AF641" i="11" s="1"/>
  <c r="AD1549" i="11" a="1"/>
  <c r="AD1549" i="11" s="1"/>
  <c r="AE1549" i="11" s="1"/>
  <c r="AF619" i="11" a="1"/>
  <c r="AF619" i="11" s="1"/>
  <c r="AF1112" i="11" a="1"/>
  <c r="AF1112" i="11" s="1"/>
  <c r="AF1795" i="11" a="1"/>
  <c r="AF1795" i="11" s="1"/>
  <c r="AD1662" i="11" a="1"/>
  <c r="AD1662" i="11" s="1"/>
  <c r="AE1662" i="11" s="1"/>
  <c r="AA1799" i="11"/>
  <c r="AA1549" i="11"/>
  <c r="AD1469" i="11" a="1"/>
  <c r="AD1469" i="11" s="1"/>
  <c r="AE1469" i="11" s="1"/>
  <c r="AD472" i="11" a="1"/>
  <c r="AD472" i="11" s="1"/>
  <c r="AE472" i="11" s="1"/>
  <c r="AF40" i="11" a="1"/>
  <c r="AF40" i="11" s="1"/>
  <c r="AF1441" i="11" a="1"/>
  <c r="AF1441" i="11" s="1"/>
  <c r="AA772" i="11"/>
  <c r="AF1289" i="11" a="1"/>
  <c r="AF1289" i="11" s="1"/>
  <c r="AD1108" i="11" a="1"/>
  <c r="AD1108" i="11" s="1"/>
  <c r="AE1108" i="11" s="1"/>
  <c r="AF363" i="11" a="1"/>
  <c r="AF363" i="11" s="1"/>
  <c r="AA953" i="11"/>
  <c r="AA1647" i="11"/>
  <c r="AF864" i="11" a="1"/>
  <c r="AF864" i="11" s="1"/>
  <c r="AA778" i="11"/>
  <c r="AF778" i="11" a="1"/>
  <c r="AF778" i="11" s="1"/>
  <c r="AA144" i="11"/>
  <c r="AD1585" i="11" a="1"/>
  <c r="AD1585" i="11" s="1"/>
  <c r="AE1585" i="11" s="1"/>
  <c r="AF1453" i="11" a="1"/>
  <c r="AF1453" i="11" s="1"/>
  <c r="AD673" i="11" a="1"/>
  <c r="AD673" i="11" s="1"/>
  <c r="AE673" i="11" s="1"/>
  <c r="AD243" i="11" a="1"/>
  <c r="AD243" i="11" s="1"/>
  <c r="AE243" i="11" s="1"/>
  <c r="AA40" i="11"/>
  <c r="AD830" i="11" a="1"/>
  <c r="AD830" i="11" s="1"/>
  <c r="AE830" i="11" s="1"/>
  <c r="AA1469" i="11"/>
  <c r="AF984" i="11" a="1"/>
  <c r="AF984" i="11" s="1"/>
  <c r="AA309" i="11"/>
  <c r="AD1757" i="11" a="1"/>
  <c r="AD1757" i="11" s="1"/>
  <c r="AE1757" i="11" s="1"/>
  <c r="AD1289" i="11" a="1"/>
  <c r="AD1289" i="11" s="1"/>
  <c r="AE1289" i="11" s="1"/>
  <c r="AD619" i="11" a="1"/>
  <c r="AD619" i="11" s="1"/>
  <c r="AE619" i="11" s="1"/>
  <c r="AF1585" i="11" a="1"/>
  <c r="AF1585" i="11" s="1"/>
  <c r="AA1216" i="11"/>
  <c r="AA952" i="11"/>
  <c r="AA1044" i="11"/>
  <c r="AF561" i="11" a="1"/>
  <c r="AF561" i="11" s="1"/>
  <c r="AA1757" i="11"/>
  <c r="AA1414" i="11"/>
  <c r="AF290" i="11" a="1"/>
  <c r="AF290" i="11" s="1"/>
  <c r="AF452" i="11" a="1"/>
  <c r="AF452" i="11" s="1"/>
  <c r="AA673" i="11"/>
  <c r="AA1528" i="11"/>
  <c r="AA1123" i="11"/>
  <c r="AD733" i="11" a="1"/>
  <c r="AD733" i="11" s="1"/>
  <c r="AE733" i="11" s="1"/>
  <c r="AF472" i="11" a="1"/>
  <c r="AF472" i="11" s="1"/>
  <c r="AD452" i="11" a="1"/>
  <c r="AD452" i="11" s="1"/>
  <c r="AE452" i="11" s="1"/>
  <c r="AF1662" i="11" a="1"/>
  <c r="AF1662" i="11" s="1"/>
  <c r="AD245" i="11" a="1"/>
  <c r="AD245" i="11" s="1"/>
  <c r="AE245" i="11" s="1"/>
  <c r="AD1208" i="11" a="1"/>
  <c r="AD1208" i="11" s="1"/>
  <c r="AE1208" i="11" s="1"/>
  <c r="AF1208" i="11" a="1"/>
  <c r="AF1208" i="11" s="1"/>
  <c r="AF644" i="11" a="1"/>
  <c r="AF644" i="11" s="1"/>
  <c r="AF260" i="11" a="1"/>
  <c r="AF260" i="11" s="1"/>
  <c r="AD1414" i="11" a="1"/>
  <c r="AD1414" i="11" s="1"/>
  <c r="AE1414" i="11" s="1"/>
  <c r="AA245" i="11"/>
  <c r="AA97" i="11"/>
  <c r="AA243" i="11"/>
  <c r="AA260" i="11"/>
  <c r="AF830" i="11" a="1"/>
  <c r="AF830" i="11" s="1"/>
  <c r="AA1108" i="11"/>
  <c r="AA1112" i="11"/>
  <c r="AA113" i="11"/>
  <c r="AA1759" i="11"/>
  <c r="AF1512" i="11" a="1"/>
  <c r="AF1512" i="11" s="1"/>
  <c r="AD144" i="11" a="1"/>
  <c r="AD144" i="11" s="1"/>
  <c r="AE144" i="11" s="1"/>
  <c r="AD1899" i="11" a="1"/>
  <c r="AD1899" i="11" s="1"/>
  <c r="AE1899" i="11" s="1"/>
  <c r="AF1343" i="11" a="1"/>
  <c r="AF1343" i="11" s="1"/>
  <c r="AD1343" i="11" a="1"/>
  <c r="AD1343" i="11" s="1"/>
  <c r="AE1343" i="11" s="1"/>
  <c r="AD1260" i="11" a="1"/>
  <c r="AD1260" i="11" s="1"/>
  <c r="AE1260" i="11" s="1"/>
  <c r="AF1260" i="11" a="1"/>
  <c r="AF1260" i="11" s="1"/>
  <c r="AF1001" i="11" a="1"/>
  <c r="AF1001" i="11" s="1"/>
  <c r="AD1001" i="11" a="1"/>
  <c r="AD1001" i="11" s="1"/>
  <c r="AE1001" i="11" s="1"/>
  <c r="AF275" i="11" a="1"/>
  <c r="AF275" i="11" s="1"/>
  <c r="AD275" i="11" a="1"/>
  <c r="AD275" i="11" s="1"/>
  <c r="AE275" i="11" s="1"/>
  <c r="AF339" i="11" a="1"/>
  <c r="AF339" i="11" s="1"/>
  <c r="AD339" i="11" a="1"/>
  <c r="AD339" i="11" s="1"/>
  <c r="AE339" i="11" s="1"/>
  <c r="AD1135" i="11" a="1"/>
  <c r="AD1135" i="11" s="1"/>
  <c r="AE1135" i="11" s="1"/>
  <c r="AF1135" i="11" a="1"/>
  <c r="AF1135" i="11" s="1"/>
  <c r="AD450" i="11" a="1"/>
  <c r="AD450" i="11" s="1"/>
  <c r="AE450" i="11" s="1"/>
  <c r="AF450" i="11" a="1"/>
  <c r="AF450" i="11" s="1"/>
  <c r="AF1705" i="11" a="1"/>
  <c r="AF1705" i="11" s="1"/>
  <c r="AF483" i="11" a="1"/>
  <c r="AF483" i="11" s="1"/>
  <c r="AD483" i="11" a="1"/>
  <c r="AD483" i="11" s="1"/>
  <c r="AE483" i="11" s="1"/>
  <c r="AD1677" i="11" a="1"/>
  <c r="AD1677" i="11" s="1"/>
  <c r="AE1677" i="11" s="1"/>
  <c r="AF1677" i="11" a="1"/>
  <c r="AF1677" i="11" s="1"/>
  <c r="AD1787" i="11" a="1"/>
  <c r="AD1787" i="11" s="1"/>
  <c r="AE1787" i="11" s="1"/>
  <c r="AF1787" i="11" a="1"/>
  <c r="AF1787" i="11" s="1"/>
  <c r="AF1436" i="11" a="1"/>
  <c r="AF1436" i="11" s="1"/>
  <c r="AD1436" i="11" a="1"/>
  <c r="AD1436" i="11" s="1"/>
  <c r="AE1436" i="11" s="1"/>
  <c r="AF1071" i="11" a="1"/>
  <c r="AF1071" i="11" s="1"/>
  <c r="AD1071" i="11" a="1"/>
  <c r="AD1071" i="11" s="1"/>
  <c r="AE1071" i="11" s="1"/>
  <c r="AA1915" i="11"/>
  <c r="AD1915" i="11" a="1"/>
  <c r="AD1915" i="11" s="1"/>
  <c r="AE1915" i="11" s="1"/>
  <c r="AF853" i="11" a="1"/>
  <c r="AF853" i="11" s="1"/>
  <c r="AD853" i="11" a="1"/>
  <c r="AD853" i="11" s="1"/>
  <c r="AE853" i="11" s="1"/>
  <c r="AD835" i="11" a="1"/>
  <c r="AD835" i="11" s="1"/>
  <c r="AE835" i="11" s="1"/>
  <c r="AF835" i="11" a="1"/>
  <c r="AF835" i="11" s="1"/>
  <c r="AD211" i="11" a="1"/>
  <c r="AD211" i="11" s="1"/>
  <c r="AE211" i="11" s="1"/>
  <c r="AF211" i="11" a="1"/>
  <c r="AF211" i="11" s="1"/>
  <c r="AD863" i="11" a="1"/>
  <c r="AD863" i="11" s="1"/>
  <c r="AE863" i="11" s="1"/>
  <c r="AF863" i="11" a="1"/>
  <c r="AF863" i="11" s="1"/>
  <c r="AF1332" i="11" a="1"/>
  <c r="AF1332" i="11" s="1"/>
  <c r="AD1332" i="11" a="1"/>
  <c r="AD1332" i="11" s="1"/>
  <c r="AE1332" i="11" s="1"/>
  <c r="AF295" i="11" a="1"/>
  <c r="AF295" i="11" s="1"/>
  <c r="AD295" i="11" a="1"/>
  <c r="AD295" i="11" s="1"/>
  <c r="AE295" i="11" s="1"/>
  <c r="AD1622" i="11" a="1"/>
  <c r="AD1622" i="11" s="1"/>
  <c r="AE1622" i="11" s="1"/>
  <c r="AA1622" i="11"/>
  <c r="AA2002" i="11"/>
  <c r="AD2002" i="11" a="1"/>
  <c r="AD2002" i="11" s="1"/>
  <c r="AE2002" i="11" s="1"/>
  <c r="AD1851" i="11" a="1"/>
  <c r="AD1851" i="11" s="1"/>
  <c r="AE1851" i="11" s="1"/>
  <c r="AF1851" i="11" a="1"/>
  <c r="AF1851" i="11" s="1"/>
  <c r="AD1391" i="11" a="1"/>
  <c r="AD1391" i="11" s="1"/>
  <c r="AE1391" i="11" s="1"/>
  <c r="AF1391" i="11" a="1"/>
  <c r="AF1391" i="11" s="1"/>
  <c r="AA1772" i="11"/>
  <c r="AF1772" i="11" a="1"/>
  <c r="AF1772" i="11" s="1"/>
  <c r="AA1762" i="11"/>
  <c r="AD1762" i="11" a="1"/>
  <c r="AD1762" i="11" s="1"/>
  <c r="AE1762" i="11" s="1"/>
  <c r="AF1043" i="11" a="1"/>
  <c r="AF1043" i="11" s="1"/>
  <c r="AD1043" i="11" a="1"/>
  <c r="AD1043" i="11" s="1"/>
  <c r="AE1043" i="11" s="1"/>
  <c r="AA443" i="11"/>
  <c r="AD443" i="11" a="1"/>
  <c r="AD443" i="11" s="1"/>
  <c r="AE443" i="11" s="1"/>
  <c r="AD1440" i="11" a="1"/>
  <c r="AD1440" i="11" s="1"/>
  <c r="AE1440" i="11" s="1"/>
  <c r="AF1440" i="11" a="1"/>
  <c r="AF1440" i="11" s="1"/>
  <c r="AF1780" i="11" a="1"/>
  <c r="AF1780" i="11" s="1"/>
  <c r="AD1780" i="11" a="1"/>
  <c r="AD1780" i="11" s="1"/>
  <c r="AE1780" i="11" s="1"/>
  <c r="AF282" i="11" a="1"/>
  <c r="AF282" i="11" s="1"/>
  <c r="AD282" i="11" a="1"/>
  <c r="AD282" i="11" s="1"/>
  <c r="AE282" i="11" s="1"/>
  <c r="AF1284" i="11" a="1"/>
  <c r="AF1284" i="11" s="1"/>
  <c r="AD1284" i="11" a="1"/>
  <c r="AD1284" i="11" s="1"/>
  <c r="AE1284" i="11" s="1"/>
  <c r="AF1345" i="11" a="1"/>
  <c r="AF1345" i="11" s="1"/>
  <c r="AA1345" i="11"/>
  <c r="AD297" i="11" a="1"/>
  <c r="AD297" i="11" s="1"/>
  <c r="AE297" i="11" s="1"/>
  <c r="AF297" i="11" a="1"/>
  <c r="AF297" i="11" s="1"/>
  <c r="AF1567" i="11" a="1"/>
  <c r="AF1567" i="11" s="1"/>
  <c r="AD1567" i="11" a="1"/>
  <c r="AD1567" i="11" s="1"/>
  <c r="AE1567" i="11" s="1"/>
  <c r="AF1253" i="11" a="1"/>
  <c r="AF1253" i="11" s="1"/>
  <c r="AD1253" i="11" a="1"/>
  <c r="AD1253" i="11" s="1"/>
  <c r="AE1253" i="11" s="1"/>
  <c r="AD205" i="11" a="1"/>
  <c r="AD205" i="11" s="1"/>
  <c r="AE205" i="11" s="1"/>
  <c r="AA205" i="11"/>
  <c r="AD1077" i="11" a="1"/>
  <c r="AD1077" i="11" s="1"/>
  <c r="AE1077" i="11" s="1"/>
  <c r="AF1077" i="11" a="1"/>
  <c r="AF1077" i="11" s="1"/>
  <c r="AD567" i="11" a="1"/>
  <c r="AD567" i="11" s="1"/>
  <c r="AE567" i="11" s="1"/>
  <c r="AF567" i="11" a="1"/>
  <c r="AF567" i="11" s="1"/>
  <c r="AF1026" i="11" a="1"/>
  <c r="AF1026" i="11" s="1"/>
  <c r="AA1026" i="11"/>
  <c r="AA1177" i="11"/>
  <c r="AF1177" i="11" a="1"/>
  <c r="AF1177" i="11" s="1"/>
  <c r="AA171" i="11"/>
  <c r="AF171" i="11" a="1"/>
  <c r="AF171" i="11" s="1"/>
  <c r="AD1913" i="11" a="1"/>
  <c r="AD1913" i="11" s="1"/>
  <c r="AE1913" i="11" s="1"/>
  <c r="AF1913" i="11" a="1"/>
  <c r="AF1913" i="11" s="1"/>
  <c r="AA1452" i="11"/>
  <c r="AF1452" i="11" a="1"/>
  <c r="AF1452" i="11" s="1"/>
  <c r="AF821" i="11" a="1"/>
  <c r="AF821" i="11" s="1"/>
  <c r="AD821" i="11" a="1"/>
  <c r="AD821" i="11" s="1"/>
  <c r="AE821" i="11" s="1"/>
  <c r="AF111" i="11" a="1"/>
  <c r="AF111" i="11" s="1"/>
  <c r="AD111" i="11" a="1"/>
  <c r="AD111" i="11" s="1"/>
  <c r="AE111" i="11" s="1"/>
  <c r="AD539" i="11" a="1"/>
  <c r="AD539" i="11" s="1"/>
  <c r="AE539" i="11" s="1"/>
  <c r="AD595" i="11" a="1"/>
  <c r="AD595" i="11" s="1"/>
  <c r="AE595" i="11" s="1"/>
  <c r="AF1281" i="11" a="1"/>
  <c r="AF1281" i="11" s="1"/>
  <c r="AA1601" i="11"/>
  <c r="AA821" i="11"/>
  <c r="AF1942" i="11" a="1"/>
  <c r="AF1942" i="11" s="1"/>
  <c r="AF1004" i="11" a="1"/>
  <c r="AF1004" i="11" s="1"/>
  <c r="AD1143" i="11" a="1"/>
  <c r="AD1143" i="11" s="1"/>
  <c r="AE1143" i="11" s="1"/>
  <c r="AF1601" i="11" a="1"/>
  <c r="AF1601" i="11" s="1"/>
  <c r="AD1145" i="11" a="1"/>
  <c r="AD1145" i="11" s="1"/>
  <c r="AE1145" i="11" s="1"/>
  <c r="AA538" i="11"/>
  <c r="AF538" i="11" a="1"/>
  <c r="AF538" i="11" s="1"/>
  <c r="AD538" i="11" a="1"/>
  <c r="AD538" i="11" s="1"/>
  <c r="AE538" i="11" s="1"/>
  <c r="AD1196" i="11" a="1"/>
  <c r="AD1196" i="11" s="1"/>
  <c r="AE1196" i="11" s="1"/>
  <c r="AF576" i="11" a="1"/>
  <c r="AF576" i="11" s="1"/>
  <c r="AF1551" i="11" a="1"/>
  <c r="AF1551" i="11" s="1"/>
  <c r="AD1551" i="11" a="1"/>
  <c r="AD1551" i="11" s="1"/>
  <c r="AE1551" i="11" s="1"/>
  <c r="AD1257" i="11" a="1"/>
  <c r="AD1257" i="11" s="1"/>
  <c r="AE1257" i="11" s="1"/>
  <c r="AF1257" i="11" a="1"/>
  <c r="AF1257" i="11" s="1"/>
  <c r="AA165" i="11"/>
  <c r="AA1145" i="11"/>
  <c r="AF124" i="11" a="1"/>
  <c r="AF124" i="11" s="1"/>
  <c r="AF294" i="11" a="1"/>
  <c r="AF294" i="11" s="1"/>
  <c r="AD1544" i="11" a="1"/>
  <c r="AD1544" i="11" s="1"/>
  <c r="AE1544" i="11" s="1"/>
  <c r="AA1281" i="11"/>
  <c r="AD978" i="11" a="1"/>
  <c r="AD978" i="11" s="1"/>
  <c r="AE978" i="11" s="1"/>
  <c r="AF978" i="11" a="1"/>
  <c r="AF978" i="11" s="1"/>
  <c r="AF1240" i="11" a="1"/>
  <c r="AF1240" i="11" s="1"/>
  <c r="AD1240" i="11" a="1"/>
  <c r="AD1240" i="11" s="1"/>
  <c r="AE1240" i="11" s="1"/>
  <c r="AF165" i="11" a="1"/>
  <c r="AF165" i="11" s="1"/>
  <c r="AD294" i="11" a="1"/>
  <c r="AD294" i="11" s="1"/>
  <c r="AE294" i="11" s="1"/>
  <c r="AA1196" i="11"/>
  <c r="AA699" i="11"/>
  <c r="AF1079" i="11" a="1"/>
  <c r="AF1079" i="11" s="1"/>
  <c r="AD1079" i="11" a="1"/>
  <c r="AD1079" i="11" s="1"/>
  <c r="AE1079" i="11" s="1"/>
  <c r="AD1874" i="11" a="1"/>
  <c r="AD1874" i="11" s="1"/>
  <c r="AE1874" i="11" s="1"/>
  <c r="AA595" i="11"/>
  <c r="AD2004" i="11" a="1"/>
  <c r="AD2004" i="11" s="1"/>
  <c r="AE2004" i="11" s="1"/>
  <c r="AF2004" i="11" a="1"/>
  <c r="AF2004" i="11" s="1"/>
  <c r="AA914" i="11"/>
  <c r="AD914" i="11" a="1"/>
  <c r="AD914" i="11" s="1"/>
  <c r="AE914" i="11" s="1"/>
  <c r="AF1544" i="11" a="1"/>
  <c r="AF1544" i="11" s="1"/>
  <c r="AD329" i="11" a="1"/>
  <c r="AD329" i="11" s="1"/>
  <c r="AE329" i="11" s="1"/>
  <c r="AF329" i="11" a="1"/>
  <c r="AF329" i="11" s="1"/>
  <c r="AA1533" i="11"/>
  <c r="AD1533" i="11" a="1"/>
  <c r="AD1533" i="11" s="1"/>
  <c r="AE1533" i="11" s="1"/>
  <c r="AD1060" i="11" a="1"/>
  <c r="AD1060" i="11" s="1"/>
  <c r="AE1060" i="11" s="1"/>
  <c r="AF1060" i="11" a="1"/>
  <c r="AF1060" i="11" s="1"/>
  <c r="AD551" i="11" a="1"/>
  <c r="AD551" i="11" s="1"/>
  <c r="AE551" i="11" s="1"/>
  <c r="AF551" i="11" a="1"/>
  <c r="AF551" i="11" s="1"/>
  <c r="AF936" i="11" a="1"/>
  <c r="AF936" i="11" s="1"/>
  <c r="AF1903" i="11" a="1"/>
  <c r="AF1903" i="11" s="1"/>
  <c r="AF161" i="11" a="1"/>
  <c r="AF161" i="11" s="1"/>
  <c r="AA1906" i="11"/>
  <c r="AF1305" i="11" a="1"/>
  <c r="AF1305" i="11" s="1"/>
  <c r="AF993" i="11" a="1"/>
  <c r="AF993" i="11" s="1"/>
  <c r="AF187" i="11" a="1"/>
  <c r="AF187" i="11" s="1"/>
  <c r="AA947" i="11"/>
  <c r="AA357" i="11"/>
  <c r="AD1729" i="11" a="1"/>
  <c r="AD1729" i="11" s="1"/>
  <c r="AE1729" i="11" s="1"/>
  <c r="AD2006" i="11" a="1"/>
  <c r="AD2006" i="11" s="1"/>
  <c r="AE2006" i="11" s="1"/>
  <c r="AF1597" i="11" a="1"/>
  <c r="AF1597" i="11" s="1"/>
  <c r="AD400" i="11" a="1"/>
  <c r="AD400" i="11" s="1"/>
  <c r="AE400" i="11" s="1"/>
  <c r="AA1157" i="11"/>
  <c r="AA1223" i="11"/>
  <c r="AD1134" i="11" a="1"/>
  <c r="AD1134" i="11" s="1"/>
  <c r="AE1134" i="11" s="1"/>
  <c r="AF1134" i="11" a="1"/>
  <c r="AF1134" i="11" s="1"/>
  <c r="AF1475" i="11" a="1"/>
  <c r="AF1475" i="11" s="1"/>
  <c r="AF756" i="11" a="1"/>
  <c r="AF756" i="11" s="1"/>
  <c r="AA1919" i="11"/>
  <c r="AD1715" i="11" a="1"/>
  <c r="AD1715" i="11" s="1"/>
  <c r="AE1715" i="11" s="1"/>
  <c r="AF665" i="11" a="1"/>
  <c r="AF665" i="11" s="1"/>
  <c r="AD1906" i="11" a="1"/>
  <c r="AD1906" i="11" s="1"/>
  <c r="AE1906" i="11" s="1"/>
  <c r="AD725" i="11" a="1"/>
  <c r="AD725" i="11" s="1"/>
  <c r="AE725" i="11" s="1"/>
  <c r="AD1085" i="11" a="1"/>
  <c r="AD1085" i="11" s="1"/>
  <c r="AE1085" i="11" s="1"/>
  <c r="AA210" i="11"/>
  <c r="AA148" i="11"/>
  <c r="AD947" i="11" a="1"/>
  <c r="AD947" i="11" s="1"/>
  <c r="AE947" i="11" s="1"/>
  <c r="AD1062" i="11" a="1"/>
  <c r="AD1062" i="11" s="1"/>
  <c r="AE1062" i="11" s="1"/>
  <c r="AA1081" i="11"/>
  <c r="AF1081" i="11" a="1"/>
  <c r="AF1081" i="11" s="1"/>
  <c r="AA1162" i="11"/>
  <c r="AA756" i="11"/>
  <c r="AF1321" i="11" a="1"/>
  <c r="AF1321" i="11" s="1"/>
  <c r="AF1919" i="11" a="1"/>
  <c r="AF1919" i="11" s="1"/>
  <c r="AF728" i="11" a="1"/>
  <c r="AF728" i="11" s="1"/>
  <c r="AD1766" i="11" a="1"/>
  <c r="AD1766" i="11" s="1"/>
  <c r="AE1766" i="11" s="1"/>
  <c r="AA1713" i="11"/>
  <c r="AA226" i="11"/>
  <c r="AF357" i="11" a="1"/>
  <c r="AF357" i="11" s="1"/>
  <c r="AD406" i="11" a="1"/>
  <c r="AD406" i="11" s="1"/>
  <c r="AE406" i="11" s="1"/>
  <c r="AA1766" i="11"/>
  <c r="AD1162" i="11" a="1"/>
  <c r="AD1162" i="11" s="1"/>
  <c r="AE1162" i="11" s="1"/>
  <c r="AF264" i="11" a="1"/>
  <c r="AF264" i="11" s="1"/>
  <c r="AA1321" i="11"/>
  <c r="AD145" i="11" a="1"/>
  <c r="AD145" i="11" s="1"/>
  <c r="AE145" i="11" s="1"/>
  <c r="AF592" i="11" a="1"/>
  <c r="AF592" i="11" s="1"/>
  <c r="AF1713" i="11" a="1"/>
  <c r="AF1713" i="11" s="1"/>
  <c r="AF484" i="11" a="1"/>
  <c r="AF484" i="11" s="1"/>
  <c r="AF1468" i="11" a="1"/>
  <c r="AF1468" i="11" s="1"/>
  <c r="AD242" i="11" a="1"/>
  <c r="AD242" i="11" s="1"/>
  <c r="AE242" i="11" s="1"/>
  <c r="AD981" i="11" a="1"/>
  <c r="AD981" i="11" s="1"/>
  <c r="AE981" i="11" s="1"/>
  <c r="AF1269" i="11" a="1"/>
  <c r="AF1269" i="11" s="1"/>
  <c r="AA634" i="11"/>
  <c r="AA936" i="11"/>
  <c r="AA725" i="11"/>
  <c r="AF501" i="11" a="1"/>
  <c r="AF501" i="11" s="1"/>
  <c r="AA1175" i="11"/>
  <c r="AA264" i="11"/>
  <c r="AA1454" i="11"/>
  <c r="AD1086" i="11" a="1"/>
  <c r="AD1086" i="11" s="1"/>
  <c r="AE1086" i="11" s="1"/>
  <c r="AF35" i="11" a="1"/>
  <c r="AF35" i="11" s="1"/>
  <c r="AF374" i="11" a="1"/>
  <c r="AF374" i="11" s="1"/>
  <c r="AD1223" i="11" a="1"/>
  <c r="AD1223" i="11" s="1"/>
  <c r="AE1223" i="11" s="1"/>
  <c r="AD484" i="11" a="1"/>
  <c r="AD484" i="11" s="1"/>
  <c r="AE484" i="11" s="1"/>
  <c r="AF400" i="11" a="1"/>
  <c r="AF400" i="11" s="1"/>
  <c r="AD522" i="11" a="1"/>
  <c r="AD522" i="11" s="1"/>
  <c r="AE522" i="11" s="1"/>
  <c r="AF145" i="11" a="1"/>
  <c r="AF145" i="11" s="1"/>
  <c r="AF1729" i="11" a="1"/>
  <c r="AF1729" i="11" s="1"/>
  <c r="AD374" i="11" a="1"/>
  <c r="AD374" i="11" s="1"/>
  <c r="AE374" i="11" s="1"/>
  <c r="AA1733" i="11"/>
  <c r="AD1638" i="11" a="1"/>
  <c r="AD1638" i="11" s="1"/>
  <c r="AE1638" i="11" s="1"/>
  <c r="AF1638" i="11" a="1"/>
  <c r="AF1638" i="11" s="1"/>
  <c r="AF1157" i="11" a="1"/>
  <c r="AF1157" i="11" s="1"/>
  <c r="AD838" i="11" a="1"/>
  <c r="AD838" i="11" s="1"/>
  <c r="AE838" i="11" s="1"/>
  <c r="AD1305" i="11" a="1"/>
  <c r="AD1305" i="11" s="1"/>
  <c r="AE1305" i="11" s="1"/>
  <c r="AF1872" i="11" a="1"/>
  <c r="AF1872" i="11" s="1"/>
  <c r="AF1910" i="11" a="1"/>
  <c r="AF1910" i="11" s="1"/>
  <c r="AF406" i="11" a="1"/>
  <c r="AF406" i="11" s="1"/>
  <c r="AF210" i="11" a="1"/>
  <c r="AF210" i="11" s="1"/>
  <c r="AF2006" i="11" a="1"/>
  <c r="AF2006" i="11" s="1"/>
  <c r="AF1806" i="11" a="1"/>
  <c r="AF1806" i="11" s="1"/>
  <c r="AD1468" i="11" a="1"/>
  <c r="AD1468" i="11" s="1"/>
  <c r="AE1468" i="11" s="1"/>
  <c r="AA1570" i="11"/>
  <c r="AF114" i="11" a="1"/>
  <c r="AF114" i="11" s="1"/>
  <c r="AD1597" i="11" a="1"/>
  <c r="AD1597" i="11" s="1"/>
  <c r="AE1597" i="11" s="1"/>
  <c r="AF1349" i="11" a="1"/>
  <c r="AF1349" i="11" s="1"/>
  <c r="AD161" i="11" a="1"/>
  <c r="AD161" i="11" s="1"/>
  <c r="AE161" i="11" s="1"/>
  <c r="AF634" i="11" a="1"/>
  <c r="AF634" i="11" s="1"/>
  <c r="AF1085" i="11" a="1"/>
  <c r="AF1085" i="11" s="1"/>
  <c r="AA501" i="11"/>
  <c r="AA1355" i="11"/>
  <c r="AD1793" i="11" a="1"/>
  <c r="AD1793" i="11" s="1"/>
  <c r="AE1793" i="11" s="1"/>
  <c r="AD1872" i="11" a="1"/>
  <c r="AD1872" i="11" s="1"/>
  <c r="AE1872" i="11" s="1"/>
  <c r="AD148" i="11" a="1"/>
  <c r="AD148" i="11" s="1"/>
  <c r="AE148" i="11" s="1"/>
  <c r="AD956" i="11" a="1"/>
  <c r="AD956" i="11" s="1"/>
  <c r="AE956" i="11" s="1"/>
  <c r="AD1886" i="11" a="1"/>
  <c r="AD1886" i="11" s="1"/>
  <c r="AE1886" i="11" s="1"/>
  <c r="AD114" i="11" a="1"/>
  <c r="AD114" i="11" s="1"/>
  <c r="AE114" i="11" s="1"/>
  <c r="AA1715" i="11"/>
  <c r="AA526" i="11"/>
  <c r="AA1349" i="11"/>
  <c r="AF838" i="11" a="1"/>
  <c r="AF838" i="11" s="1"/>
  <c r="AF238" i="11" a="1"/>
  <c r="AF238" i="11" s="1"/>
  <c r="AD1733" i="11" a="1"/>
  <c r="AD1733" i="11" s="1"/>
  <c r="AE1733" i="11" s="1"/>
  <c r="AF1355" i="11" a="1"/>
  <c r="AF1355" i="11" s="1"/>
  <c r="AF1062" i="11" a="1"/>
  <c r="AF1062" i="11" s="1"/>
  <c r="AF956" i="11" a="1"/>
  <c r="AF956" i="11" s="1"/>
  <c r="AA1793" i="11"/>
  <c r="AD226" i="11" a="1"/>
  <c r="AD226" i="11" s="1"/>
  <c r="AE226" i="11" s="1"/>
  <c r="AF981" i="11" a="1"/>
  <c r="AF981" i="11" s="1"/>
  <c r="AF1477" i="11" a="1"/>
  <c r="AF1477" i="11" s="1"/>
  <c r="AA547" i="11"/>
  <c r="AF547" i="11" a="1"/>
  <c r="AF547" i="11" s="1"/>
  <c r="AD1570" i="11" a="1"/>
  <c r="AD1570" i="11" s="1"/>
  <c r="AE1570" i="11" s="1"/>
  <c r="AA1477" i="11"/>
  <c r="AA1202" i="11"/>
  <c r="AA1806" i="11"/>
  <c r="AA1910" i="11"/>
  <c r="AA35" i="11"/>
  <c r="AA1903" i="11"/>
  <c r="AF1175" i="11" a="1"/>
  <c r="AF1175" i="11" s="1"/>
  <c r="AD1202" i="11" a="1"/>
  <c r="AD1202" i="11" s="1"/>
  <c r="AE1202" i="11" s="1"/>
  <c r="AD187" i="11" a="1"/>
  <c r="AD187" i="11" s="1"/>
  <c r="AE187" i="11" s="1"/>
  <c r="AF1454" i="11" a="1"/>
  <c r="AF1454" i="11" s="1"/>
  <c r="AD238" i="11" a="1"/>
  <c r="AD238" i="11" s="1"/>
  <c r="AE238" i="11" s="1"/>
  <c r="AA993" i="11"/>
  <c r="AD646" i="11" a="1"/>
  <c r="AD646" i="11" s="1"/>
  <c r="AE646" i="11" s="1"/>
  <c r="AD859" i="11" a="1"/>
  <c r="AD859" i="11" s="1"/>
  <c r="AE859" i="11" s="1"/>
  <c r="AF1347" i="11" a="1"/>
  <c r="AF1347" i="11" s="1"/>
  <c r="AD1879" i="11" a="1"/>
  <c r="AD1879" i="11" s="1"/>
  <c r="AE1879" i="11" s="1"/>
  <c r="AD1671" i="11" a="1"/>
  <c r="AD1671" i="11" s="1"/>
  <c r="AE1671" i="11" s="1"/>
  <c r="AA1854" i="11"/>
  <c r="AF1841" i="11" a="1"/>
  <c r="AF1841" i="11" s="1"/>
  <c r="AF760" i="11" a="1"/>
  <c r="AF760" i="11" s="1"/>
  <c r="AF386" i="11" a="1"/>
  <c r="AF386" i="11" s="1"/>
  <c r="AF842" i="11" a="1"/>
  <c r="AF842" i="11" s="1"/>
  <c r="AF30" i="11" a="1"/>
  <c r="AF30" i="11" s="1"/>
  <c r="AF1138" i="11" a="1"/>
  <c r="AF1138" i="11" s="1"/>
  <c r="AF1752" i="11" a="1"/>
  <c r="AF1752" i="11" s="1"/>
  <c r="AA47" i="11"/>
  <c r="AA750" i="11"/>
  <c r="AD439" i="11" a="1"/>
  <c r="AD439" i="11" s="1"/>
  <c r="AE439" i="11" s="1"/>
  <c r="AD1711" i="11" a="1"/>
  <c r="AD1711" i="11" s="1"/>
  <c r="AE1711" i="11" s="1"/>
  <c r="AF1948" i="11" a="1"/>
  <c r="AF1948" i="11" s="1"/>
  <c r="AA669" i="11"/>
  <c r="AD912" i="11" a="1"/>
  <c r="AD912" i="11" s="1"/>
  <c r="AE912" i="11" s="1"/>
  <c r="AD2010" i="11" a="1"/>
  <c r="AD2010" i="11" s="1"/>
  <c r="AE2010" i="11" s="1"/>
  <c r="AA1671" i="11"/>
  <c r="AA1431" i="11"/>
  <c r="AA1841" i="11"/>
  <c r="AA1853" i="11"/>
  <c r="AF683" i="11" a="1"/>
  <c r="AF683" i="11" s="1"/>
  <c r="AF590" i="11" a="1"/>
  <c r="AF590" i="11" s="1"/>
  <c r="AD877" i="11" a="1"/>
  <c r="AD877" i="11" s="1"/>
  <c r="AE877" i="11" s="1"/>
  <c r="AD760" i="11" a="1"/>
  <c r="AD760" i="11" s="1"/>
  <c r="AE760" i="11" s="1"/>
  <c r="AF1947" i="11" a="1"/>
  <c r="AF1947" i="11" s="1"/>
  <c r="AF669" i="11" a="1"/>
  <c r="AF669" i="11" s="1"/>
  <c r="AD217" i="11" a="1"/>
  <c r="AD217" i="11" s="1"/>
  <c r="AE217" i="11" s="1"/>
  <c r="AF267" i="11" a="1"/>
  <c r="AF267" i="11" s="1"/>
  <c r="AD1752" i="11" a="1"/>
  <c r="AD1752" i="11" s="1"/>
  <c r="AE1752" i="11" s="1"/>
  <c r="AD47" i="11" a="1"/>
  <c r="AD47" i="11" s="1"/>
  <c r="AE47" i="11" s="1"/>
  <c r="AA1907" i="11"/>
  <c r="AD683" i="11" a="1"/>
  <c r="AD683" i="11" s="1"/>
  <c r="AE683" i="11" s="1"/>
  <c r="AD1319" i="11" a="1"/>
  <c r="AD1319" i="11" s="1"/>
  <c r="AE1319" i="11" s="1"/>
  <c r="AD1241" i="11" a="1"/>
  <c r="AD1241" i="11" s="1"/>
  <c r="AE1241" i="11" s="1"/>
  <c r="AF1996" i="11" a="1"/>
  <c r="AF1996" i="11" s="1"/>
  <c r="AA280" i="11"/>
  <c r="AD1853" i="11" a="1"/>
  <c r="AD1853" i="11" s="1"/>
  <c r="AE1853" i="11" s="1"/>
  <c r="AF227" i="11" a="1"/>
  <c r="AF227" i="11" s="1"/>
  <c r="AD1805" i="11" a="1"/>
  <c r="AD1805" i="11" s="1"/>
  <c r="AE1805" i="11" s="1"/>
  <c r="AA1889" i="11"/>
  <c r="AF709" i="11" a="1"/>
  <c r="AF709" i="11" s="1"/>
  <c r="AF1212" i="11" a="1"/>
  <c r="AF1212" i="11" s="1"/>
  <c r="AD387" i="11" a="1"/>
  <c r="AD387" i="11" s="1"/>
  <c r="AE387" i="11" s="1"/>
  <c r="AA1396" i="11"/>
  <c r="AA905" i="11"/>
  <c r="AF1460" i="11" a="1"/>
  <c r="AF1460" i="11" s="1"/>
  <c r="AA1879" i="11"/>
  <c r="AD1596" i="11" a="1"/>
  <c r="AD1596" i="11" s="1"/>
  <c r="AE1596" i="11" s="1"/>
  <c r="AF1449" i="11" a="1"/>
  <c r="AF1449" i="11" s="1"/>
  <c r="AF185" i="11" a="1"/>
  <c r="AF185" i="11" s="1"/>
  <c r="AA1063" i="11"/>
  <c r="AA1181" i="11"/>
  <c r="AA677" i="11"/>
  <c r="AD541" i="11" a="1"/>
  <c r="AD541" i="11" s="1"/>
  <c r="AE541" i="11" s="1"/>
  <c r="AA227" i="11"/>
  <c r="AD1212" i="11" a="1"/>
  <c r="AD1212" i="11" s="1"/>
  <c r="AE1212" i="11" s="1"/>
  <c r="AF1063" i="11" a="1"/>
  <c r="AF1063" i="11" s="1"/>
  <c r="AA387" i="11"/>
  <c r="AD1396" i="11" a="1"/>
  <c r="AD1396" i="11" s="1"/>
  <c r="AE1396" i="11" s="1"/>
  <c r="AF1256" i="11" a="1"/>
  <c r="AF1256" i="11" s="1"/>
  <c r="AF1473" i="11" a="1"/>
  <c r="AF1473" i="11" s="1"/>
  <c r="AA185" i="11"/>
  <c r="AA1460" i="11"/>
  <c r="AD744" i="11" a="1"/>
  <c r="AD744" i="11" s="1"/>
  <c r="AE744" i="11" s="1"/>
  <c r="AF2010" i="11" a="1"/>
  <c r="AF2010" i="11" s="1"/>
  <c r="AA877" i="11"/>
  <c r="AD1746" i="11" a="1"/>
  <c r="AD1746" i="11" s="1"/>
  <c r="AE1746" i="11" s="1"/>
  <c r="AF318" i="11" a="1"/>
  <c r="AF318" i="11" s="1"/>
  <c r="AA541" i="11"/>
  <c r="AD842" i="11" a="1"/>
  <c r="AD842" i="11" s="1"/>
  <c r="AE842" i="11" s="1"/>
  <c r="AD244" i="11" a="1"/>
  <c r="AD244" i="11" s="1"/>
  <c r="AE244" i="11" s="1"/>
  <c r="AD589" i="11" a="1"/>
  <c r="AD589" i="11" s="1"/>
  <c r="AE589" i="11" s="1"/>
  <c r="AD1256" i="11" a="1"/>
  <c r="AD1256" i="11" s="1"/>
  <c r="AE1256" i="11" s="1"/>
  <c r="AA1750" i="11"/>
  <c r="AF1241" i="11" a="1"/>
  <c r="AF1241" i="11" s="1"/>
  <c r="AD110" i="11" a="1"/>
  <c r="AD110" i="11" s="1"/>
  <c r="AE110" i="11" s="1"/>
  <c r="AF1805" i="11" a="1"/>
  <c r="AF1805" i="11" s="1"/>
  <c r="AA590" i="11"/>
  <c r="AD267" i="11" a="1"/>
  <c r="AD267" i="11" s="1"/>
  <c r="AE267" i="11" s="1"/>
  <c r="AA1995" i="11"/>
  <c r="AA215" i="11"/>
  <c r="AA1791" i="11"/>
  <c r="AF1633" i="11" a="1"/>
  <c r="AF1633" i="11" s="1"/>
  <c r="AD1791" i="11" a="1"/>
  <c r="AD1791" i="11" s="1"/>
  <c r="AE1791" i="11" s="1"/>
  <c r="AD318" i="11" a="1"/>
  <c r="AD318" i="11" s="1"/>
  <c r="AE318" i="11" s="1"/>
  <c r="AD1363" i="11" a="1"/>
  <c r="AD1363" i="11" s="1"/>
  <c r="AE1363" i="11" s="1"/>
  <c r="AF405" i="11" a="1"/>
  <c r="AF405" i="11" s="1"/>
  <c r="AF244" i="11" a="1"/>
  <c r="AF244" i="11" s="1"/>
  <c r="AF1501" i="11" a="1"/>
  <c r="AF1501" i="11" s="1"/>
  <c r="AF766" i="11" a="1"/>
  <c r="AF766" i="11" s="1"/>
  <c r="AD1480" i="11" a="1"/>
  <c r="AD1480" i="11" s="1"/>
  <c r="AE1480" i="11" s="1"/>
  <c r="AD1705" i="11" a="1"/>
  <c r="AD1705" i="11" s="1"/>
  <c r="AE1705" i="11" s="1"/>
  <c r="AD1007" i="11" a="1"/>
  <c r="AD1007" i="11" s="1"/>
  <c r="AE1007" i="11" s="1"/>
  <c r="AA1007" i="11"/>
  <c r="AA545" i="11"/>
  <c r="AD709" i="11" a="1"/>
  <c r="AD709" i="11" s="1"/>
  <c r="AE709" i="11" s="1"/>
  <c r="AA1843" i="11"/>
  <c r="AA1808" i="11"/>
  <c r="AA1711" i="11"/>
  <c r="AD865" i="11" a="1"/>
  <c r="AD865" i="11" s="1"/>
  <c r="AE865" i="11" s="1"/>
  <c r="AF1363" i="11" a="1"/>
  <c r="AF1363" i="11" s="1"/>
  <c r="AD1676" i="11" a="1"/>
  <c r="AD1676" i="11" s="1"/>
  <c r="AE1676" i="11" s="1"/>
  <c r="AF1416" i="11" a="1"/>
  <c r="AF1416" i="11" s="1"/>
  <c r="AF217" i="11" a="1"/>
  <c r="AF217" i="11" s="1"/>
  <c r="AA1501" i="11"/>
  <c r="AF1520" i="11" a="1"/>
  <c r="AF1520" i="11" s="1"/>
  <c r="AA362" i="11"/>
  <c r="AF1480" i="11" a="1"/>
  <c r="AF1480" i="11" s="1"/>
  <c r="AF404" i="11" a="1"/>
  <c r="AF404" i="11" s="1"/>
  <c r="AF905" i="11" a="1"/>
  <c r="AF905" i="11" s="1"/>
  <c r="AA1163" i="11"/>
  <c r="AD1889" i="11" a="1"/>
  <c r="AD1889" i="11" s="1"/>
  <c r="AE1889" i="11" s="1"/>
  <c r="AF439" i="11" a="1"/>
  <c r="AF439" i="11" s="1"/>
  <c r="AF1431" i="11" a="1"/>
  <c r="AF1431" i="11" s="1"/>
  <c r="AD1948" i="11" a="1"/>
  <c r="AD1948" i="11" s="1"/>
  <c r="AE1948" i="11" s="1"/>
  <c r="AD1520" i="11" a="1"/>
  <c r="AD1520" i="11" s="1"/>
  <c r="AE1520" i="11" s="1"/>
  <c r="AA404" i="11"/>
  <c r="AA1596" i="11"/>
  <c r="AF716" i="11" a="1"/>
  <c r="AF716" i="11" s="1"/>
  <c r="AA405" i="11"/>
  <c r="AA865" i="11"/>
  <c r="AD994" i="11" a="1"/>
  <c r="AD994" i="11" s="1"/>
  <c r="AE994" i="11" s="1"/>
  <c r="AA858" i="11"/>
  <c r="AF640" i="11" a="1"/>
  <c r="AF640" i="11" s="1"/>
  <c r="AA287" i="11"/>
  <c r="AD1808" i="11" a="1"/>
  <c r="AD1808" i="11" s="1"/>
  <c r="AE1808" i="11" s="1"/>
  <c r="AD716" i="11" a="1"/>
  <c r="AD716" i="11" s="1"/>
  <c r="AE716" i="11" s="1"/>
  <c r="AF589" i="11" a="1"/>
  <c r="AF589" i="11" s="1"/>
  <c r="AA110" i="11"/>
  <c r="AF744" i="11" a="1"/>
  <c r="AF744" i="11" s="1"/>
  <c r="AD1854" i="11" a="1"/>
  <c r="AD1854" i="11" s="1"/>
  <c r="AE1854" i="11" s="1"/>
  <c r="AA1403" i="11"/>
  <c r="AD287" i="11" a="1"/>
  <c r="AD287" i="11" s="1"/>
  <c r="AE287" i="11" s="1"/>
  <c r="AF1573" i="11" a="1"/>
  <c r="AF1573" i="11" s="1"/>
  <c r="AD1750" i="11" a="1"/>
  <c r="AD1750" i="11" s="1"/>
  <c r="AE1750" i="11" s="1"/>
  <c r="AA1908" i="11"/>
  <c r="AD425" i="11" a="1"/>
  <c r="AD425" i="11" s="1"/>
  <c r="AE425" i="11" s="1"/>
  <c r="AD515" i="11" a="1"/>
  <c r="AD515" i="11" s="1"/>
  <c r="AE515" i="11" s="1"/>
  <c r="AD1630" i="11" a="1"/>
  <c r="AD1630" i="11" s="1"/>
  <c r="AE1630" i="11" s="1"/>
  <c r="AF915" i="11" a="1"/>
  <c r="AF915" i="11" s="1"/>
  <c r="AA1056" i="11"/>
  <c r="AD1984" i="11" a="1"/>
  <c r="AD1984" i="11" s="1"/>
  <c r="AE1984" i="11" s="1"/>
  <c r="AF1487" i="11" a="1"/>
  <c r="AF1487" i="11" s="1"/>
  <c r="AD735" i="11" a="1"/>
  <c r="AD735" i="11" s="1"/>
  <c r="AE735" i="11" s="1"/>
  <c r="AF1029" i="11" a="1"/>
  <c r="AF1029" i="11" s="1"/>
  <c r="AF515" i="11" a="1"/>
  <c r="AF515" i="11" s="1"/>
  <c r="AA263" i="11"/>
  <c r="AD831" i="11" a="1"/>
  <c r="AD831" i="11" s="1"/>
  <c r="AE831" i="11" s="1"/>
  <c r="AD1487" i="11" a="1"/>
  <c r="AD1487" i="11" s="1"/>
  <c r="AE1487" i="11" s="1"/>
  <c r="AF995" i="11" a="1"/>
  <c r="AF995" i="11" s="1"/>
  <c r="AF1631" i="11" a="1"/>
  <c r="AF1631" i="11" s="1"/>
  <c r="AA2001" i="11"/>
  <c r="AF170" i="11" a="1"/>
  <c r="AF170" i="11" s="1"/>
  <c r="AF566" i="11" a="1"/>
  <c r="AF566" i="11" s="1"/>
  <c r="AD373" i="11" a="1"/>
  <c r="AD373" i="11" s="1"/>
  <c r="AE373" i="11" s="1"/>
  <c r="AA1336" i="11"/>
  <c r="AA373" i="11"/>
  <c r="AF1816" i="11" a="1"/>
  <c r="AF1816" i="11" s="1"/>
  <c r="AD2001" i="11" a="1"/>
  <c r="AD2001" i="11" s="1"/>
  <c r="AE2001" i="11" s="1"/>
  <c r="AD463" i="11" a="1"/>
  <c r="AD463" i="11" s="1"/>
  <c r="AE463" i="11" s="1"/>
  <c r="AF924" i="11" a="1"/>
  <c r="AF924" i="11" s="1"/>
  <c r="AF1984" i="11" a="1"/>
  <c r="AF1984" i="11" s="1"/>
  <c r="AD771" i="11" a="1"/>
  <c r="AD771" i="11" s="1"/>
  <c r="AE771" i="11" s="1"/>
  <c r="AD221" i="11" a="1"/>
  <c r="AD221" i="11" s="1"/>
  <c r="AE221" i="11" s="1"/>
  <c r="AD566" i="11" a="1"/>
  <c r="AD566" i="11" s="1"/>
  <c r="AE566" i="11" s="1"/>
  <c r="AF771" i="11" a="1"/>
  <c r="AF771" i="11" s="1"/>
  <c r="AF958" i="11" a="1"/>
  <c r="AF958" i="11" s="1"/>
  <c r="AD1631" i="11" a="1"/>
  <c r="AD1631" i="11" s="1"/>
  <c r="AE1631" i="11" s="1"/>
  <c r="AD1535" i="11" a="1"/>
  <c r="AD1535" i="11" s="1"/>
  <c r="AE1535" i="11" s="1"/>
  <c r="AD995" i="11" a="1"/>
  <c r="AD995" i="11" s="1"/>
  <c r="AE995" i="11" s="1"/>
  <c r="AD389" i="11" a="1"/>
  <c r="AD389" i="11" s="1"/>
  <c r="AE389" i="11" s="1"/>
  <c r="AD277" i="11" a="1"/>
  <c r="AD277" i="11" s="1"/>
  <c r="AE277" i="11" s="1"/>
  <c r="AD958" i="11" a="1"/>
  <c r="AD958" i="11" s="1"/>
  <c r="AE958" i="11" s="1"/>
  <c r="AF1424" i="11" a="1"/>
  <c r="AF1424" i="11" s="1"/>
  <c r="AF277" i="11" a="1"/>
  <c r="AF277" i="11" s="1"/>
  <c r="AF1499" i="11" a="1"/>
  <c r="AF1499" i="11" s="1"/>
  <c r="AD1816" i="11" a="1"/>
  <c r="AD1816" i="11" s="1"/>
  <c r="AE1816" i="11" s="1"/>
  <c r="AF1336" i="11" a="1"/>
  <c r="AF1336" i="11" s="1"/>
  <c r="AD834" i="11" a="1"/>
  <c r="AD834" i="11" s="1"/>
  <c r="AE834" i="11" s="1"/>
  <c r="AA1751" i="11"/>
  <c r="AF1657" i="11" a="1"/>
  <c r="AF1657" i="11" s="1"/>
  <c r="AD1751" i="11" a="1"/>
  <c r="AD1751" i="11" s="1"/>
  <c r="AE1751" i="11" s="1"/>
  <c r="AD1499" i="11" a="1"/>
  <c r="AD1499" i="11" s="1"/>
  <c r="AE1499" i="11" s="1"/>
  <c r="AA425" i="11"/>
  <c r="AF1342" i="11" a="1"/>
  <c r="AF1342" i="11" s="1"/>
  <c r="AF831" i="11" a="1"/>
  <c r="AF831" i="11" s="1"/>
  <c r="AF221" i="11" a="1"/>
  <c r="AF221" i="11" s="1"/>
  <c r="AD1342" i="11" a="1"/>
  <c r="AD1342" i="11" s="1"/>
  <c r="AE1342" i="11" s="1"/>
  <c r="AD1541" i="11" a="1"/>
  <c r="AD1541" i="11" s="1"/>
  <c r="AE1541" i="11" s="1"/>
  <c r="AD1029" i="11" a="1"/>
  <c r="AD1029" i="11" s="1"/>
  <c r="AE1029" i="11" s="1"/>
  <c r="AD1424" i="11" a="1"/>
  <c r="AD1424" i="11" s="1"/>
  <c r="AE1424" i="11" s="1"/>
  <c r="AD1118" i="11" a="1"/>
  <c r="AD1118" i="11" s="1"/>
  <c r="AE1118" i="11" s="1"/>
  <c r="AA1541" i="11"/>
  <c r="AD1005" i="11" a="1"/>
  <c r="AD1005" i="11" s="1"/>
  <c r="AE1005" i="11" s="1"/>
  <c r="AF674" i="11" a="1"/>
  <c r="AF674" i="11" s="1"/>
  <c r="AD203" i="11" a="1"/>
  <c r="AD203" i="11" s="1"/>
  <c r="AE203" i="11" s="1"/>
  <c r="AA1093" i="11"/>
  <c r="AA183" i="11"/>
  <c r="AF735" i="11" a="1"/>
  <c r="AF735" i="11" s="1"/>
  <c r="AF699" i="11" a="1"/>
  <c r="AF699" i="11" s="1"/>
  <c r="AD1115" i="11" a="1"/>
  <c r="AD1115" i="11" s="1"/>
  <c r="AE1115" i="11" s="1"/>
  <c r="AD962" i="11" a="1"/>
  <c r="AD962" i="11" s="1"/>
  <c r="AE962" i="11" s="1"/>
  <c r="AA1294" i="11"/>
  <c r="AD1895" i="11" a="1"/>
  <c r="AD1895" i="11" s="1"/>
  <c r="AE1895" i="11" s="1"/>
  <c r="AA915" i="11"/>
  <c r="AF433" i="11" a="1"/>
  <c r="AF433" i="11" s="1"/>
  <c r="AA366" i="11"/>
  <c r="AD848" i="11" a="1"/>
  <c r="AD848" i="11" s="1"/>
  <c r="AE848" i="11" s="1"/>
  <c r="AD1383" i="11" a="1"/>
  <c r="AD1383" i="11" s="1"/>
  <c r="AE1383" i="11" s="1"/>
  <c r="AA1535" i="11"/>
  <c r="AA1422" i="11"/>
  <c r="AF1320" i="11" a="1"/>
  <c r="AF1320" i="11" s="1"/>
  <c r="AA121" i="11"/>
  <c r="AD901" i="11" a="1"/>
  <c r="AD901" i="11" s="1"/>
  <c r="AE901" i="11" s="1"/>
  <c r="AA519" i="11"/>
  <c r="AD183" i="11" a="1"/>
  <c r="AD183" i="11" s="1"/>
  <c r="AE183" i="11" s="1"/>
  <c r="AA781" i="11"/>
  <c r="AD899" i="11" a="1"/>
  <c r="AD899" i="11" s="1"/>
  <c r="AE899" i="11" s="1"/>
  <c r="AD368" i="11" a="1"/>
  <c r="AD368" i="11" s="1"/>
  <c r="AE368" i="11" s="1"/>
  <c r="AF676" i="11" a="1"/>
  <c r="AF676" i="11" s="1"/>
  <c r="AF1301" i="11" a="1"/>
  <c r="AF1301" i="11" s="1"/>
  <c r="AF444" i="11" a="1"/>
  <c r="AF444" i="11" s="1"/>
  <c r="AD433" i="11" a="1"/>
  <c r="AD433" i="11" s="1"/>
  <c r="AE433" i="11" s="1"/>
  <c r="AF302" i="11" a="1"/>
  <c r="AF302" i="11" s="1"/>
  <c r="AD381" i="11" a="1"/>
  <c r="AD381" i="11" s="1"/>
  <c r="AE381" i="11" s="1"/>
  <c r="AF977" i="11" a="1"/>
  <c r="AF977" i="11" s="1"/>
  <c r="AA901" i="11"/>
  <c r="AA1325" i="11"/>
  <c r="AA560" i="11"/>
  <c r="AD1038" i="11" a="1"/>
  <c r="AD1038" i="11" s="1"/>
  <c r="AE1038" i="11" s="1"/>
  <c r="AD1749" i="11" a="1"/>
  <c r="AD1749" i="11" s="1"/>
  <c r="AE1749" i="11" s="1"/>
  <c r="AF1192" i="11" a="1"/>
  <c r="AF1192" i="11" s="1"/>
  <c r="AF781" i="11" a="1"/>
  <c r="AF781" i="11" s="1"/>
  <c r="AD206" i="11" a="1"/>
  <c r="AD206" i="11" s="1"/>
  <c r="AE206" i="11" s="1"/>
  <c r="AF368" i="11" a="1"/>
  <c r="AF368" i="11" s="1"/>
  <c r="AF359" i="11" a="1"/>
  <c r="AF359" i="11" s="1"/>
  <c r="AD628" i="11" a="1"/>
  <c r="AD628" i="11" s="1"/>
  <c r="AE628" i="11" s="1"/>
  <c r="AF396" i="11" a="1"/>
  <c r="AF396" i="11" s="1"/>
  <c r="AD906" i="11" a="1"/>
  <c r="AD906" i="11" s="1"/>
  <c r="AE906" i="11" s="1"/>
  <c r="AF209" i="11" a="1"/>
  <c r="AF209" i="11" s="1"/>
  <c r="AA444" i="11"/>
  <c r="AA1272" i="11"/>
  <c r="AF1749" i="11" a="1"/>
  <c r="AF1749" i="11" s="1"/>
  <c r="AD1192" i="11" a="1"/>
  <c r="AD1192" i="11" s="1"/>
  <c r="AE1192" i="11" s="1"/>
  <c r="AF899" i="11" a="1"/>
  <c r="AF899" i="11" s="1"/>
  <c r="AF757" i="11" a="1"/>
  <c r="AF757" i="11" s="1"/>
  <c r="AD560" i="11" a="1"/>
  <c r="AD560" i="11" s="1"/>
  <c r="AE560" i="11" s="1"/>
  <c r="AA396" i="11"/>
  <c r="AF906" i="11" a="1"/>
  <c r="AF906" i="11" s="1"/>
  <c r="AF856" i="11" a="1"/>
  <c r="AF856" i="11" s="1"/>
  <c r="AF121" i="11" a="1"/>
  <c r="AF121" i="11" s="1"/>
  <c r="AF1049" i="11" a="1"/>
  <c r="AF1049" i="11" s="1"/>
  <c r="AD890" i="11" a="1"/>
  <c r="AD890" i="11" s="1"/>
  <c r="AE890" i="11" s="1"/>
  <c r="AF58" i="11" a="1"/>
  <c r="AF58" i="11" s="1"/>
  <c r="AA323" i="11"/>
  <c r="AF203" i="11" a="1"/>
  <c r="AF203" i="11" s="1"/>
  <c r="AF667" i="11" a="1"/>
  <c r="AF667" i="11" s="1"/>
  <c r="AF1335" i="11" a="1"/>
  <c r="AF1335" i="11" s="1"/>
  <c r="AD1335" i="11" a="1"/>
  <c r="AD1335" i="11" s="1"/>
  <c r="AE1335" i="11" s="1"/>
  <c r="AF470" i="11" a="1"/>
  <c r="AF470" i="11" s="1"/>
  <c r="AF690" i="11" a="1"/>
  <c r="AF690" i="11" s="1"/>
  <c r="AD1422" i="11" a="1"/>
  <c r="AD1422" i="11" s="1"/>
  <c r="AE1422" i="11" s="1"/>
  <c r="AD977" i="11" a="1"/>
  <c r="AD977" i="11" s="1"/>
  <c r="AE977" i="11" s="1"/>
  <c r="AD1655" i="11" a="1"/>
  <c r="AD1655" i="11" s="1"/>
  <c r="AE1655" i="11" s="1"/>
  <c r="AD1401" i="11" a="1"/>
  <c r="AD1401" i="11" s="1"/>
  <c r="AE1401" i="11" s="1"/>
  <c r="AD856" i="11" a="1"/>
  <c r="AD856" i="11" s="1"/>
  <c r="AE856" i="11" s="1"/>
  <c r="AF1170" i="11" a="1"/>
  <c r="AF1170" i="11" s="1"/>
  <c r="AA962" i="11"/>
  <c r="AF628" i="11" a="1"/>
  <c r="AF628" i="11" s="1"/>
  <c r="AA690" i="11"/>
  <c r="AD667" i="11" a="1"/>
  <c r="AD667" i="11" s="1"/>
  <c r="AE667" i="11" s="1"/>
  <c r="AD1183" i="11" a="1"/>
  <c r="AD1183" i="11" s="1"/>
  <c r="AE1183" i="11" s="1"/>
  <c r="AF206" i="11" a="1"/>
  <c r="AF206" i="11" s="1"/>
  <c r="AF1272" i="11" a="1"/>
  <c r="AF1272" i="11" s="1"/>
  <c r="AD1243" i="11" a="1"/>
  <c r="AD1243" i="11" s="1"/>
  <c r="AE1243" i="11" s="1"/>
  <c r="AD58" i="11" a="1"/>
  <c r="AD58" i="11" s="1"/>
  <c r="AE58" i="11" s="1"/>
  <c r="AA890" i="11"/>
  <c r="AA345" i="11"/>
  <c r="AA1183" i="11"/>
  <c r="AF1038" i="11" a="1"/>
  <c r="AF1038" i="11" s="1"/>
  <c r="AF1383" i="11" a="1"/>
  <c r="AF1383" i="11" s="1"/>
  <c r="AF376" i="11" a="1"/>
  <c r="AF376" i="11" s="1"/>
  <c r="AF1325" i="11" a="1"/>
  <c r="AF1325" i="11" s="1"/>
  <c r="AD345" i="11" a="1"/>
  <c r="AD345" i="11" s="1"/>
  <c r="AE345" i="11" s="1"/>
  <c r="AD376" i="11" a="1"/>
  <c r="AD376" i="11" s="1"/>
  <c r="AE376" i="11" s="1"/>
  <c r="AD359" i="11" a="1"/>
  <c r="AD359" i="11" s="1"/>
  <c r="AE359" i="11" s="1"/>
  <c r="AA470" i="11"/>
  <c r="AF923" i="11" a="1"/>
  <c r="AF923" i="11" s="1"/>
  <c r="AD1049" i="11" a="1"/>
  <c r="AD1049" i="11" s="1"/>
  <c r="AE1049" i="11" s="1"/>
  <c r="AD757" i="11" a="1"/>
  <c r="AD757" i="11" s="1"/>
  <c r="AE757" i="11" s="1"/>
  <c r="AA1320" i="11"/>
  <c r="AA302" i="11"/>
  <c r="AD923" i="11" a="1"/>
  <c r="AD923" i="11" s="1"/>
  <c r="AE923" i="11" s="1"/>
  <c r="AF1675" i="11" a="1"/>
  <c r="AF1675" i="11" s="1"/>
  <c r="AF848" i="11" a="1"/>
  <c r="AF848" i="11" s="1"/>
  <c r="AF1115" i="11" a="1"/>
  <c r="AF1115" i="11" s="1"/>
  <c r="AD323" i="11" a="1"/>
  <c r="AD323" i="11" s="1"/>
  <c r="AE323" i="11" s="1"/>
  <c r="AD1301" i="11" a="1"/>
  <c r="AD1301" i="11" s="1"/>
  <c r="AE1301" i="11" s="1"/>
  <c r="AF1655" i="11" a="1"/>
  <c r="AF1655" i="11" s="1"/>
  <c r="AF1243" i="11" a="1"/>
  <c r="AF1243" i="11" s="1"/>
  <c r="AF436" i="11" a="1"/>
  <c r="AF436" i="11" s="1"/>
  <c r="AD209" i="11" a="1"/>
  <c r="AD209" i="11" s="1"/>
  <c r="AE209" i="11" s="1"/>
  <c r="AD1170" i="11" a="1"/>
  <c r="AD1170" i="11" s="1"/>
  <c r="AE1170" i="11" s="1"/>
  <c r="AD1675" i="11" a="1"/>
  <c r="AD1675" i="11" s="1"/>
  <c r="AE1675" i="11" s="1"/>
  <c r="AF519" i="11" a="1"/>
  <c r="AF519" i="11" s="1"/>
  <c r="AF1127" i="11" a="1"/>
  <c r="AF1127" i="11" s="1"/>
  <c r="AF352" i="11" a="1"/>
  <c r="AF352" i="11" s="1"/>
  <c r="AD1967" i="11" a="1"/>
  <c r="AD1967" i="11" s="1"/>
  <c r="AE1967" i="11" s="1"/>
  <c r="AD1525" i="11" a="1"/>
  <c r="AD1525" i="11" s="1"/>
  <c r="AE1525" i="11" s="1"/>
  <c r="AF834" i="11" a="1"/>
  <c r="AF834" i="11" s="1"/>
  <c r="AA1127" i="11"/>
  <c r="AF263" i="11" a="1"/>
  <c r="AF263" i="11" s="1"/>
  <c r="AF1525" i="11" a="1"/>
  <c r="AF1525" i="11" s="1"/>
  <c r="AF381" i="11" a="1"/>
  <c r="AF381" i="11" s="1"/>
  <c r="AD676" i="11" a="1"/>
  <c r="AD676" i="11" s="1"/>
  <c r="AE676" i="11" s="1"/>
  <c r="AD436" i="11" a="1"/>
  <c r="AD436" i="11" s="1"/>
  <c r="AE436" i="11" s="1"/>
  <c r="AD352" i="11" a="1"/>
  <c r="AD352" i="11" s="1"/>
  <c r="AE352" i="11" s="1"/>
  <c r="AA1967" i="11"/>
  <c r="AF1401" i="11" a="1"/>
  <c r="AF1401" i="11" s="1"/>
  <c r="AF1563" i="11" a="1"/>
  <c r="AF1563" i="11" s="1"/>
  <c r="AF415" i="11" a="1"/>
  <c r="AF415" i="11" s="1"/>
  <c r="AD232" i="11" a="1"/>
  <c r="AD232" i="11" s="1"/>
  <c r="AE232" i="11" s="1"/>
  <c r="AF793" i="11" a="1"/>
  <c r="AF793" i="11" s="1"/>
  <c r="AF1852" i="11" a="1"/>
  <c r="AF1852" i="11" s="1"/>
  <c r="AD67" i="11" a="1"/>
  <c r="AD67" i="11" s="1"/>
  <c r="AE67" i="11" s="1"/>
  <c r="AF313" i="11" a="1"/>
  <c r="AF313" i="11" s="1"/>
  <c r="AD734" i="11" a="1"/>
  <c r="AD734" i="11" s="1"/>
  <c r="AE734" i="11" s="1"/>
  <c r="AF945" i="11" a="1"/>
  <c r="AF945" i="11" s="1"/>
  <c r="AF1061" i="11" a="1"/>
  <c r="AF1061" i="11" s="1"/>
  <c r="AD135" i="11" a="1"/>
  <c r="AD135" i="11" s="1"/>
  <c r="AE135" i="11" s="1"/>
  <c r="AA1224" i="11"/>
  <c r="AD869" i="11" a="1"/>
  <c r="AD869" i="11" s="1"/>
  <c r="AE869" i="11" s="1"/>
  <c r="AD1072" i="11" a="1"/>
  <c r="AD1072" i="11" s="1"/>
  <c r="AE1072" i="11" s="1"/>
  <c r="AF2009" i="11" a="1"/>
  <c r="AF2009" i="11" s="1"/>
  <c r="AA232" i="11"/>
  <c r="AD1114" i="11" a="1"/>
  <c r="AD1114" i="11" s="1"/>
  <c r="AE1114" i="11" s="1"/>
  <c r="AD1852" i="11" a="1"/>
  <c r="AD1852" i="11" s="1"/>
  <c r="AE1852" i="11" s="1"/>
  <c r="AF1282" i="11" a="1"/>
  <c r="AF1282" i="11" s="1"/>
  <c r="AD173" i="11" a="1"/>
  <c r="AD173" i="11" s="1"/>
  <c r="AE173" i="11" s="1"/>
  <c r="AF51" i="11" a="1"/>
  <c r="AF51" i="11" s="1"/>
  <c r="AD897" i="11" a="1"/>
  <c r="AD897" i="11" s="1"/>
  <c r="AE897" i="11" s="1"/>
  <c r="AF66" i="11" a="1"/>
  <c r="AF66" i="11" s="1"/>
  <c r="AD1586" i="11" a="1"/>
  <c r="AD1586" i="11" s="1"/>
  <c r="AE1586" i="11" s="1"/>
  <c r="AF272" i="11" a="1"/>
  <c r="AF272" i="11" s="1"/>
  <c r="AF726" i="11" a="1"/>
  <c r="AF726" i="11" s="1"/>
  <c r="AF320" i="11" a="1"/>
  <c r="AF320" i="11" s="1"/>
  <c r="AF1072" i="11" a="1"/>
  <c r="AF1072" i="11" s="1"/>
  <c r="AD2009" i="11" a="1"/>
  <c r="AD2009" i="11" s="1"/>
  <c r="AE2009" i="11" s="1"/>
  <c r="AD1562" i="11" a="1"/>
  <c r="AD1562" i="11" s="1"/>
  <c r="AE1562" i="11" s="1"/>
  <c r="AF578" i="11" a="1"/>
  <c r="AF578" i="11" s="1"/>
  <c r="AA296" i="11"/>
  <c r="AD1282" i="11" a="1"/>
  <c r="AD1282" i="11" s="1"/>
  <c r="AE1282" i="11" s="1"/>
  <c r="AD296" i="11" a="1"/>
  <c r="AD296" i="11" s="1"/>
  <c r="AE296" i="11" s="1"/>
  <c r="AA1427" i="11"/>
  <c r="AD1563" i="11" a="1"/>
  <c r="AD1563" i="11" s="1"/>
  <c r="AE1563" i="11" s="1"/>
  <c r="AD726" i="11" a="1"/>
  <c r="AD726" i="11" s="1"/>
  <c r="AE726" i="11" s="1"/>
  <c r="AF893" i="11" a="1"/>
  <c r="AF893" i="11" s="1"/>
  <c r="AF418" i="11" a="1"/>
  <c r="AF418" i="11" s="1"/>
  <c r="AF99" i="11" a="1"/>
  <c r="AF99" i="11" s="1"/>
  <c r="AD99" i="11" a="1"/>
  <c r="AD99" i="11" s="1"/>
  <c r="AE99" i="11" s="1"/>
  <c r="AF1562" i="11" a="1"/>
  <c r="AF1562" i="11" s="1"/>
  <c r="AD578" i="11" a="1"/>
  <c r="AD578" i="11" s="1"/>
  <c r="AE578" i="11" s="1"/>
  <c r="AD1428" i="11" a="1"/>
  <c r="AD1428" i="11" s="1"/>
  <c r="AE1428" i="11" s="1"/>
  <c r="AF1149" i="11" a="1"/>
  <c r="AF1149" i="11" s="1"/>
  <c r="AD1800" i="11" a="1"/>
  <c r="AD1800" i="11" s="1"/>
  <c r="AE1800" i="11" s="1"/>
  <c r="AA1114" i="11"/>
  <c r="AA1161" i="11"/>
  <c r="AD415" i="11" a="1"/>
  <c r="AD415" i="11" s="1"/>
  <c r="AE415" i="11" s="1"/>
  <c r="AD1088" i="11" a="1"/>
  <c r="AD1088" i="11" s="1"/>
  <c r="AE1088" i="11" s="1"/>
  <c r="AD191" i="11" a="1"/>
  <c r="AD191" i="11" s="1"/>
  <c r="AE191" i="11" s="1"/>
  <c r="AA887" i="11"/>
  <c r="AF1428" i="11" a="1"/>
  <c r="AF1428" i="11" s="1"/>
  <c r="AD565" i="11" a="1"/>
  <c r="AD565" i="11" s="1"/>
  <c r="AE565" i="11" s="1"/>
  <c r="AD1743" i="11" a="1"/>
  <c r="AD1743" i="11" s="1"/>
  <c r="AE1743" i="11" s="1"/>
  <c r="AF1800" i="11" a="1"/>
  <c r="AF1800" i="11" s="1"/>
  <c r="AF1224" i="11" a="1"/>
  <c r="AF1224" i="11" s="1"/>
  <c r="AA569" i="11"/>
  <c r="AA893" i="11"/>
  <c r="AD437" i="11" a="1"/>
  <c r="AD437" i="11" s="1"/>
  <c r="AE437" i="11" s="1"/>
  <c r="AF1034" i="11" a="1"/>
  <c r="AF1034" i="11" s="1"/>
  <c r="AD1073" i="11" a="1"/>
  <c r="AD1073" i="11" s="1"/>
  <c r="AE1073" i="11" s="1"/>
  <c r="AF1088" i="11" a="1"/>
  <c r="AF1088" i="11" s="1"/>
  <c r="AF191" i="11" a="1"/>
  <c r="AF191" i="11" s="1"/>
  <c r="AD1788" i="11" a="1"/>
  <c r="AD1788" i="11" s="1"/>
  <c r="AE1788" i="11" s="1"/>
  <c r="AF1616" i="11" a="1"/>
  <c r="AF1616" i="11" s="1"/>
  <c r="AF887" i="11" a="1"/>
  <c r="AF887" i="11" s="1"/>
  <c r="AF565" i="11" a="1"/>
  <c r="AF565" i="11" s="1"/>
  <c r="AF1743" i="11" a="1"/>
  <c r="AF1743" i="11" s="1"/>
  <c r="AF454" i="11" a="1"/>
  <c r="AF454" i="11" s="1"/>
  <c r="AF1981" i="11" a="1"/>
  <c r="AF1981" i="11" s="1"/>
  <c r="AF852" i="11" a="1"/>
  <c r="AF852" i="11" s="1"/>
  <c r="AA73" i="11"/>
  <c r="AD1616" i="11" a="1"/>
  <c r="AD1616" i="11" s="1"/>
  <c r="AE1616" i="11" s="1"/>
  <c r="AD721" i="11" a="1"/>
  <c r="AD721" i="11" s="1"/>
  <c r="AE721" i="11" s="1"/>
  <c r="AF437" i="11" a="1"/>
  <c r="AF437" i="11" s="1"/>
  <c r="AF149" i="11" a="1"/>
  <c r="AF149" i="11" s="1"/>
  <c r="AD1034" i="11" a="1"/>
  <c r="AD1034" i="11" s="1"/>
  <c r="AE1034" i="11" s="1"/>
  <c r="AD337" i="11" a="1"/>
  <c r="AD337" i="11" s="1"/>
  <c r="AE337" i="11" s="1"/>
  <c r="AF1508" i="11" a="1"/>
  <c r="AF1508" i="11" s="1"/>
  <c r="AD569" i="11" a="1"/>
  <c r="AD569" i="11" s="1"/>
  <c r="AE569" i="11" s="1"/>
  <c r="AF869" i="11" a="1"/>
  <c r="AF869" i="11" s="1"/>
  <c r="AD945" i="11" a="1"/>
  <c r="AD945" i="11" s="1"/>
  <c r="AE945" i="11" s="1"/>
  <c r="AA149" i="11"/>
  <c r="AF384" i="11" a="1"/>
  <c r="AF384" i="11" s="1"/>
  <c r="AF337" i="11" a="1"/>
  <c r="AF337" i="11" s="1"/>
  <c r="AD1161" i="11" a="1"/>
  <c r="AD1161" i="11" s="1"/>
  <c r="AE1161" i="11" s="1"/>
  <c r="AD418" i="11" a="1"/>
  <c r="AD418" i="11" s="1"/>
  <c r="AE418" i="11" s="1"/>
  <c r="AF67" i="11" a="1"/>
  <c r="AF67" i="11" s="1"/>
  <c r="AF843" i="11" a="1"/>
  <c r="AF843" i="11" s="1"/>
  <c r="AA66" i="11"/>
  <c r="AD960" i="11" a="1"/>
  <c r="AD960" i="11" s="1"/>
  <c r="AE960" i="11" s="1"/>
  <c r="AD384" i="11" a="1"/>
  <c r="AD384" i="11" s="1"/>
  <c r="AE384" i="11" s="1"/>
  <c r="AF700" i="11" a="1"/>
  <c r="AF700" i="11" s="1"/>
  <c r="AD1735" i="11" a="1"/>
  <c r="AD1735" i="11" s="1"/>
  <c r="AE1735" i="11" s="1"/>
  <c r="AD313" i="11" a="1"/>
  <c r="AD313" i="11" s="1"/>
  <c r="AE313" i="11" s="1"/>
  <c r="AA272" i="11"/>
  <c r="AD843" i="11" a="1"/>
  <c r="AD843" i="11" s="1"/>
  <c r="AE843" i="11" s="1"/>
  <c r="AD1427" i="11" a="1"/>
  <c r="AD1427" i="11" s="1"/>
  <c r="AE1427" i="11" s="1"/>
  <c r="AD1265" i="11" a="1"/>
  <c r="AD1265" i="11" s="1"/>
  <c r="AE1265" i="11" s="1"/>
  <c r="AF1735" i="11" a="1"/>
  <c r="AF1735" i="11" s="1"/>
  <c r="AF721" i="11" a="1"/>
  <c r="AF721" i="11" s="1"/>
  <c r="AF1073" i="11" a="1"/>
  <c r="AF1073" i="11" s="1"/>
  <c r="AF1265" i="11" a="1"/>
  <c r="AF1265" i="11" s="1"/>
  <c r="AF135" i="11" a="1"/>
  <c r="AF135" i="11" s="1"/>
  <c r="AF113" i="11" a="1"/>
  <c r="AF113" i="11" s="1"/>
  <c r="AD300" i="11" a="1"/>
  <c r="AD300" i="11" s="1"/>
  <c r="AE300" i="11" s="1"/>
  <c r="AF1569" i="11" a="1"/>
  <c r="AF1569" i="11" s="1"/>
  <c r="AD1299" i="11" a="1"/>
  <c r="AD1299" i="11" s="1"/>
  <c r="AE1299" i="11" s="1"/>
  <c r="AF711" i="11" a="1"/>
  <c r="AF711" i="11" s="1"/>
  <c r="AF409" i="11" a="1"/>
  <c r="AF409" i="11" s="1"/>
  <c r="AA689" i="11"/>
  <c r="AA928" i="11"/>
  <c r="AF1195" i="11" a="1"/>
  <c r="AF1195" i="11" s="1"/>
  <c r="AA1352" i="11"/>
  <c r="AA1644" i="11"/>
  <c r="AD1569" i="11" a="1"/>
  <c r="AD1569" i="11" s="1"/>
  <c r="AE1569" i="11" s="1"/>
  <c r="AD466" i="11" a="1"/>
  <c r="AD466" i="11" s="1"/>
  <c r="AE466" i="11" s="1"/>
  <c r="AA1299" i="11"/>
  <c r="AF1873" i="11" a="1"/>
  <c r="AF1873" i="11" s="1"/>
  <c r="AD892" i="11" a="1"/>
  <c r="AD892" i="11" s="1"/>
  <c r="AE892" i="11" s="1"/>
  <c r="AD1100" i="11" a="1"/>
  <c r="AD1100" i="11" s="1"/>
  <c r="AE1100" i="11" s="1"/>
  <c r="AD711" i="11" a="1"/>
  <c r="AD711" i="11" s="1"/>
  <c r="AE711" i="11" s="1"/>
  <c r="AD543" i="11" a="1"/>
  <c r="AD543" i="11" s="1"/>
  <c r="AE543" i="11" s="1"/>
  <c r="AA409" i="11"/>
  <c r="AA632" i="11"/>
  <c r="AF532" i="11" a="1"/>
  <c r="AF532" i="11" s="1"/>
  <c r="AD76" i="11" a="1"/>
  <c r="AD76" i="11" s="1"/>
  <c r="AE76" i="11" s="1"/>
  <c r="AF281" i="11" a="1"/>
  <c r="AF281" i="11" s="1"/>
  <c r="AD1249" i="11" a="1"/>
  <c r="AD1249" i="11" s="1"/>
  <c r="AE1249" i="11" s="1"/>
  <c r="AA972" i="11"/>
  <c r="AF162" i="11" a="1"/>
  <c r="AF162" i="11" s="1"/>
  <c r="AD1550" i="11" a="1"/>
  <c r="AD1550" i="11" s="1"/>
  <c r="AE1550" i="11" s="1"/>
  <c r="AF84" i="11" a="1"/>
  <c r="AF84" i="11" s="1"/>
  <c r="AD972" i="11" a="1"/>
  <c r="AD972" i="11" s="1"/>
  <c r="AE972" i="11" s="1"/>
  <c r="AF1059" i="11" a="1"/>
  <c r="AF1059" i="11" s="1"/>
  <c r="AF543" i="11" a="1"/>
  <c r="AF543" i="11" s="1"/>
  <c r="AD632" i="11" a="1"/>
  <c r="AD632" i="11" s="1"/>
  <c r="AE632" i="11" s="1"/>
  <c r="AF1421" i="11" a="1"/>
  <c r="AF1421" i="11" s="1"/>
  <c r="AD1267" i="11" a="1"/>
  <c r="AD1267" i="11" s="1"/>
  <c r="AE1267" i="11" s="1"/>
  <c r="AF1141" i="11" a="1"/>
  <c r="AF1141" i="11" s="1"/>
  <c r="AA1980" i="11"/>
  <c r="AF1644" i="11" a="1"/>
  <c r="AF1644" i="11" s="1"/>
  <c r="AD162" i="11" a="1"/>
  <c r="AD162" i="11" s="1"/>
  <c r="AE162" i="11" s="1"/>
  <c r="AF1375" i="11" a="1"/>
  <c r="AF1375" i="11" s="1"/>
  <c r="AF1550" i="11" a="1"/>
  <c r="AF1550" i="11" s="1"/>
  <c r="AD1059" i="11" a="1"/>
  <c r="AD1059" i="11" s="1"/>
  <c r="AE1059" i="11" s="1"/>
  <c r="AF82" i="11" a="1"/>
  <c r="AF82" i="11" s="1"/>
  <c r="AD371" i="11" a="1"/>
  <c r="AD371" i="11" s="1"/>
  <c r="AE371" i="11" s="1"/>
  <c r="AD1421" i="11" a="1"/>
  <c r="AD1421" i="11" s="1"/>
  <c r="AE1421" i="11" s="1"/>
  <c r="AF1249" i="11" a="1"/>
  <c r="AF1249" i="11" s="1"/>
  <c r="AF152" i="11" a="1"/>
  <c r="AF152" i="11" s="1"/>
  <c r="AA1125" i="11"/>
  <c r="AD152" i="11" a="1"/>
  <c r="AD152" i="11" s="1"/>
  <c r="AE152" i="11" s="1"/>
  <c r="AD532" i="11" a="1"/>
  <c r="AD532" i="11" s="1"/>
  <c r="AE532" i="11" s="1"/>
  <c r="AA239" i="11"/>
  <c r="AA1375" i="11"/>
  <c r="AF1514" i="11" a="1"/>
  <c r="AF1514" i="11" s="1"/>
  <c r="AD1536" i="11" a="1"/>
  <c r="AD1536" i="11" s="1"/>
  <c r="AE1536" i="11" s="1"/>
  <c r="AF371" i="11" a="1"/>
  <c r="AF371" i="11" s="1"/>
  <c r="AF1746" i="11" a="1"/>
  <c r="AF1746" i="11" s="1"/>
  <c r="AD1473" i="11" a="1"/>
  <c r="AD1473" i="11" s="1"/>
  <c r="AE1473" i="11" s="1"/>
  <c r="AD1195" i="11" a="1"/>
  <c r="AD1195" i="11" s="1"/>
  <c r="AE1195" i="11" s="1"/>
  <c r="AF76" i="11" a="1"/>
  <c r="AF76" i="11" s="1"/>
  <c r="AA434" i="11"/>
  <c r="AF689" i="11" a="1"/>
  <c r="AF689" i="11" s="1"/>
  <c r="AF466" i="11" a="1"/>
  <c r="AF466" i="11" s="1"/>
  <c r="AF540" i="11" a="1"/>
  <c r="AF540" i="11" s="1"/>
  <c r="AD521" i="11" a="1"/>
  <c r="AD521" i="11" s="1"/>
  <c r="AE521" i="11" s="1"/>
  <c r="AD1514" i="11" a="1"/>
  <c r="AD1514" i="11" s="1"/>
  <c r="AE1514" i="11" s="1"/>
  <c r="AD230" i="11" a="1"/>
  <c r="AD230" i="11" s="1"/>
  <c r="AE230" i="11" s="1"/>
  <c r="AA281" i="11"/>
  <c r="AD215" i="11" a="1"/>
  <c r="AD215" i="11" s="1"/>
  <c r="AE215" i="11" s="1"/>
  <c r="AD30" i="11" a="1"/>
  <c r="AD30" i="11" s="1"/>
  <c r="AE30" i="11" s="1"/>
  <c r="AD2003" i="11" a="1"/>
  <c r="AD2003" i="11" s="1"/>
  <c r="AE2003" i="11" s="1"/>
  <c r="AF1536" i="11" a="1"/>
  <c r="AF1536" i="11" s="1"/>
  <c r="AF1529" i="11" a="1"/>
  <c r="AF1529" i="11" s="1"/>
  <c r="AD564" i="11" a="1"/>
  <c r="AD564" i="11" s="1"/>
  <c r="AE564" i="11" s="1"/>
  <c r="AA84" i="11"/>
  <c r="AF239" i="11" a="1"/>
  <c r="AF239" i="11" s="1"/>
  <c r="AD1933" i="11" a="1"/>
  <c r="AD1933" i="11" s="1"/>
  <c r="AE1933" i="11" s="1"/>
  <c r="AA82" i="11"/>
  <c r="AD1587" i="11" a="1"/>
  <c r="AD1587" i="11" s="1"/>
  <c r="AE1587" i="11" s="1"/>
  <c r="AF1403" i="11" a="1"/>
  <c r="AF1403" i="11" s="1"/>
  <c r="AF1267" i="11" a="1"/>
  <c r="AF1267" i="11" s="1"/>
  <c r="AA218" i="11"/>
  <c r="AF1285" i="11" a="1"/>
  <c r="AF1285" i="11" s="1"/>
  <c r="AF1587" i="11" a="1"/>
  <c r="AF1587" i="11" s="1"/>
  <c r="AF1980" i="11" a="1"/>
  <c r="AF1980" i="11" s="1"/>
  <c r="AF1902" i="11" a="1"/>
  <c r="AF1902" i="11" s="1"/>
  <c r="AD1433" i="11" a="1"/>
  <c r="AD1433" i="11" s="1"/>
  <c r="AE1433" i="11" s="1"/>
  <c r="AA1636" i="11"/>
  <c r="AD1141" i="11" a="1"/>
  <c r="AD1141" i="11" s="1"/>
  <c r="AE1141" i="11" s="1"/>
  <c r="AF750" i="11" a="1"/>
  <c r="AF750" i="11" s="1"/>
  <c r="AD1809" i="11" a="1"/>
  <c r="AD1809" i="11" s="1"/>
  <c r="AE1809" i="11" s="1"/>
  <c r="AD1529" i="11" a="1"/>
  <c r="AD1529" i="11" s="1"/>
  <c r="AE1529" i="11" s="1"/>
  <c r="AF1882" i="11" a="1"/>
  <c r="AF1882" i="11" s="1"/>
  <c r="AF564" i="11" a="1"/>
  <c r="AF564" i="11" s="1"/>
  <c r="AF1433" i="11" a="1"/>
  <c r="AF1433" i="11" s="1"/>
  <c r="AF1636" i="11" a="1"/>
  <c r="AF1636" i="11" s="1"/>
  <c r="AF1100" i="11" a="1"/>
  <c r="AF1100" i="11" s="1"/>
  <c r="AD254" i="11" a="1"/>
  <c r="AD254" i="11" s="1"/>
  <c r="AE254" i="11" s="1"/>
  <c r="AF892" i="11" a="1"/>
  <c r="AF892" i="11" s="1"/>
  <c r="AF2003" i="11" a="1"/>
  <c r="AF2003" i="11" s="1"/>
  <c r="AF362" i="11" a="1"/>
  <c r="AF362" i="11" s="1"/>
  <c r="AA179" i="11"/>
  <c r="AA1479" i="11"/>
  <c r="AD1873" i="11" a="1"/>
  <c r="AD1873" i="11" s="1"/>
  <c r="AE1873" i="11" s="1"/>
  <c r="AF1809" i="11" a="1"/>
  <c r="AF1809" i="11" s="1"/>
  <c r="AA1490" i="11"/>
  <c r="AD1902" i="11" a="1"/>
  <c r="AD1902" i="11" s="1"/>
  <c r="AE1902" i="11" s="1"/>
  <c r="AF230" i="11" a="1"/>
  <c r="AF230" i="11" s="1"/>
  <c r="AF179" i="11" a="1"/>
  <c r="AF179" i="11" s="1"/>
  <c r="AA1002" i="11"/>
  <c r="AD563" i="11" a="1"/>
  <c r="AD563" i="11" s="1"/>
  <c r="AE563" i="11" s="1"/>
  <c r="AD1160" i="11" a="1"/>
  <c r="AD1160" i="11" s="1"/>
  <c r="AE1160" i="11" s="1"/>
  <c r="AF1908" i="11" a="1"/>
  <c r="AF1908" i="11" s="1"/>
  <c r="AF446" i="11" a="1"/>
  <c r="AF446" i="11" s="1"/>
  <c r="AF1819" i="11" a="1"/>
  <c r="AF1819" i="11" s="1"/>
  <c r="AF1163" i="11" a="1"/>
  <c r="AF1163" i="11" s="1"/>
  <c r="AF928" i="11" a="1"/>
  <c r="AF928" i="11" s="1"/>
  <c r="AF1946" i="11" a="1"/>
  <c r="AF1946" i="11" s="1"/>
  <c r="AD1479" i="11" a="1"/>
  <c r="AD1479" i="11" s="1"/>
  <c r="AE1479" i="11" s="1"/>
  <c r="AF1907" i="11" a="1"/>
  <c r="AF1907" i="11" s="1"/>
  <c r="AF948" i="11" a="1"/>
  <c r="AF948" i="11" s="1"/>
  <c r="AD1251" i="11" a="1"/>
  <c r="AD1251" i="11" s="1"/>
  <c r="AE1251" i="11" s="1"/>
  <c r="AD1882" i="11" a="1"/>
  <c r="AD1882" i="11" s="1"/>
  <c r="AE1882" i="11" s="1"/>
  <c r="AD1002" i="11" a="1"/>
  <c r="AD1002" i="11" s="1"/>
  <c r="AE1002" i="11" s="1"/>
  <c r="AF965" i="11" a="1"/>
  <c r="AF965" i="11" s="1"/>
  <c r="AF1592" i="11" a="1"/>
  <c r="AF1592" i="11" s="1"/>
  <c r="AF1704" i="11" a="1"/>
  <c r="AF1704" i="11" s="1"/>
  <c r="AF434" i="11" a="1"/>
  <c r="AF434" i="11" s="1"/>
  <c r="AF697" i="11" a="1"/>
  <c r="AF697" i="11" s="1"/>
  <c r="AF1044" i="11" a="1"/>
  <c r="AF1044" i="11" s="1"/>
  <c r="AD458" i="11" a="1"/>
  <c r="AD458" i="11" s="1"/>
  <c r="AE458" i="11" s="1"/>
  <c r="AF458" i="11" a="1"/>
  <c r="AF458" i="11" s="1"/>
  <c r="AA1864" i="11"/>
  <c r="AF1864" i="11" a="1"/>
  <c r="AF1864" i="11" s="1"/>
  <c r="AF1626" i="11" a="1"/>
  <c r="AF1626" i="11" s="1"/>
  <c r="AD1626" i="11" a="1"/>
  <c r="AD1626" i="11" s="1"/>
  <c r="AE1626" i="11" s="1"/>
  <c r="AF822" i="11" a="1"/>
  <c r="AF822" i="11" s="1"/>
  <c r="AD1522" i="11" a="1"/>
  <c r="AD1522" i="11" s="1"/>
  <c r="AE1522" i="11" s="1"/>
  <c r="AF1522" i="11" a="1"/>
  <c r="AF1522" i="11" s="1"/>
  <c r="AD1897" i="11" a="1"/>
  <c r="AD1897" i="11" s="1"/>
  <c r="AE1897" i="11" s="1"/>
  <c r="AF1897" i="11" a="1"/>
  <c r="AF1897" i="11" s="1"/>
  <c r="AF787" i="11" a="1"/>
  <c r="AF787" i="11" s="1"/>
  <c r="AD787" i="11" a="1"/>
  <c r="AD787" i="11" s="1"/>
  <c r="AE787" i="11" s="1"/>
  <c r="AF1171" i="11" a="1"/>
  <c r="AF1171" i="11" s="1"/>
  <c r="AD1171" i="11" a="1"/>
  <c r="AD1171" i="11" s="1"/>
  <c r="AE1171" i="11" s="1"/>
  <c r="AF580" i="11" a="1"/>
  <c r="AF580" i="11" s="1"/>
  <c r="AD580" i="11" a="1"/>
  <c r="AD580" i="11" s="1"/>
  <c r="AE580" i="11" s="1"/>
  <c r="AD1031" i="11" a="1"/>
  <c r="AD1031" i="11" s="1"/>
  <c r="AE1031" i="11" s="1"/>
  <c r="AF1031" i="11" a="1"/>
  <c r="AF1031" i="11" s="1"/>
  <c r="AF505" i="11" a="1"/>
  <c r="AF505" i="11" s="1"/>
  <c r="AD505" i="11" a="1"/>
  <c r="AD505" i="11" s="1"/>
  <c r="AE505" i="11" s="1"/>
  <c r="AF1439" i="11" a="1"/>
  <c r="AF1439" i="11" s="1"/>
  <c r="AD1439" i="11" a="1"/>
  <c r="AD1439" i="11" s="1"/>
  <c r="AE1439" i="11" s="1"/>
  <c r="AF1156" i="11" a="1"/>
  <c r="AF1156" i="11" s="1"/>
  <c r="AD1156" i="11" a="1"/>
  <c r="AD1156" i="11" s="1"/>
  <c r="AE1156" i="11" s="1"/>
  <c r="AF449" i="11" a="1"/>
  <c r="AF449" i="11" s="1"/>
  <c r="AD952" i="11" a="1"/>
  <c r="AD952" i="11" s="1"/>
  <c r="AE952" i="11" s="1"/>
  <c r="AF218" i="11" a="1"/>
  <c r="AF218" i="11" s="1"/>
  <c r="AF635" i="11" a="1"/>
  <c r="AF635" i="11" s="1"/>
  <c r="AD635" i="11" a="1"/>
  <c r="AD635" i="11" s="1"/>
  <c r="AE635" i="11" s="1"/>
  <c r="AD334" i="11" a="1"/>
  <c r="AD334" i="11" s="1"/>
  <c r="AE334" i="11" s="1"/>
  <c r="AF334" i="11" a="1"/>
  <c r="AF334" i="11" s="1"/>
  <c r="AD1189" i="11" a="1"/>
  <c r="AD1189" i="11" s="1"/>
  <c r="AE1189" i="11" s="1"/>
  <c r="AF1189" i="11" a="1"/>
  <c r="AF1189" i="11" s="1"/>
  <c r="AF1768" i="11" a="1"/>
  <c r="AF1768" i="11" s="1"/>
  <c r="AD1768" i="11" a="1"/>
  <c r="AD1768" i="11" s="1"/>
  <c r="AE1768" i="11" s="1"/>
  <c r="AD1637" i="11" a="1"/>
  <c r="AD1637" i="11" s="1"/>
  <c r="AE1637" i="11" s="1"/>
  <c r="AF1637" i="11" a="1"/>
  <c r="AF1637" i="11" s="1"/>
  <c r="AF605" i="11" a="1"/>
  <c r="AF605" i="11" s="1"/>
  <c r="AD605" i="11" a="1"/>
  <c r="AD605" i="11" s="1"/>
  <c r="AE605" i="11" s="1"/>
  <c r="AF545" i="11" a="1"/>
  <c r="AF545" i="11" s="1"/>
  <c r="AF1612" i="11" a="1"/>
  <c r="AF1612" i="11" s="1"/>
  <c r="AA1579" i="11"/>
  <c r="AF1579" i="11" a="1"/>
  <c r="AF1579" i="11" s="1"/>
  <c r="AF1911" i="11" a="1"/>
  <c r="AF1911" i="11" s="1"/>
  <c r="AA1911" i="11"/>
  <c r="AD1911" i="11" a="1"/>
  <c r="AD1911" i="11" s="1"/>
  <c r="AE1911" i="11" s="1"/>
  <c r="AD1276" i="11" a="1"/>
  <c r="AD1276" i="11" s="1"/>
  <c r="AE1276" i="11" s="1"/>
  <c r="AF1276" i="11" a="1"/>
  <c r="AF1276" i="11" s="1"/>
  <c r="AD987" i="11" a="1"/>
  <c r="AD987" i="11" s="1"/>
  <c r="AE987" i="11" s="1"/>
  <c r="AF987" i="11" a="1"/>
  <c r="AF987" i="11" s="1"/>
  <c r="AF1884" i="11" a="1"/>
  <c r="AF1884" i="11" s="1"/>
  <c r="AD1884" i="11" a="1"/>
  <c r="AD1884" i="11" s="1"/>
  <c r="AE1884" i="11" s="1"/>
  <c r="AD195" i="11" a="1"/>
  <c r="AD195" i="11" s="1"/>
  <c r="AE195" i="11" s="1"/>
  <c r="AF195" i="11" a="1"/>
  <c r="AF195" i="11" s="1"/>
  <c r="AF1834" i="11" a="1"/>
  <c r="AF1834" i="11" s="1"/>
  <c r="AD1834" i="11" a="1"/>
  <c r="AD1834" i="11" s="1"/>
  <c r="AE1834" i="11" s="1"/>
  <c r="AF715" i="11" a="1"/>
  <c r="AF715" i="11" s="1"/>
  <c r="AD715" i="11" a="1"/>
  <c r="AD715" i="11" s="1"/>
  <c r="AE715" i="11" s="1"/>
  <c r="AF324" i="11" a="1"/>
  <c r="AF324" i="11" s="1"/>
  <c r="AD324" i="11" a="1"/>
  <c r="AD324" i="11" s="1"/>
  <c r="AE324" i="11" s="1"/>
  <c r="AD1238" i="11" a="1"/>
  <c r="AD1238" i="11" s="1"/>
  <c r="AE1238" i="11" s="1"/>
  <c r="AA1238" i="11"/>
  <c r="AF599" i="11" a="1"/>
  <c r="AF599" i="11" s="1"/>
  <c r="AD599" i="11" a="1"/>
  <c r="AD599" i="11" s="1"/>
  <c r="AE599" i="11" s="1"/>
  <c r="AD224" i="11" a="1"/>
  <c r="AD224" i="11" s="1"/>
  <c r="AE224" i="11" s="1"/>
  <c r="AD1759" i="11" a="1"/>
  <c r="AD1759" i="11" s="1"/>
  <c r="AE1759" i="11" s="1"/>
  <c r="AF1603" i="11" a="1"/>
  <c r="AF1603" i="11" s="1"/>
  <c r="AD1603" i="11" a="1"/>
  <c r="AD1603" i="11" s="1"/>
  <c r="AE1603" i="11" s="1"/>
  <c r="AF292" i="11" a="1"/>
  <c r="AF292" i="11" s="1"/>
  <c r="AD292" i="11" a="1"/>
  <c r="AD292" i="11" s="1"/>
  <c r="AE292" i="11" s="1"/>
  <c r="AF1956" i="11" a="1"/>
  <c r="AF1956" i="11" s="1"/>
  <c r="AD1956" i="11" a="1"/>
  <c r="AD1956" i="11" s="1"/>
  <c r="AE1956" i="11" s="1"/>
  <c r="AF367" i="11" a="1"/>
  <c r="AF367" i="11" s="1"/>
  <c r="AA367" i="11"/>
  <c r="AD367" i="11" a="1"/>
  <c r="AD367" i="11" s="1"/>
  <c r="AE367" i="11" s="1"/>
  <c r="AD1893" i="11" a="1"/>
  <c r="AD1893" i="11" s="1"/>
  <c r="AE1893" i="11" s="1"/>
  <c r="AF1893" i="11" a="1"/>
  <c r="AF1893" i="11" s="1"/>
  <c r="AD1847" i="11" a="1"/>
  <c r="AD1847" i="11" s="1"/>
  <c r="AE1847" i="11" s="1"/>
  <c r="AF1847" i="11" a="1"/>
  <c r="AF1847" i="11" s="1"/>
  <c r="AD74" i="11" a="1"/>
  <c r="AD74" i="11" s="1"/>
  <c r="AE74" i="11" s="1"/>
  <c r="AA74" i="11"/>
  <c r="AD1036" i="11" a="1"/>
  <c r="AD1036" i="11" s="1"/>
  <c r="AE1036" i="11" s="1"/>
  <c r="AF1036" i="11" a="1"/>
  <c r="AF1036" i="11" s="1"/>
  <c r="AD1406" i="11" a="1"/>
  <c r="AD1406" i="11" s="1"/>
  <c r="AE1406" i="11" s="1"/>
  <c r="AF116" i="11" a="1"/>
  <c r="AF116" i="11" s="1"/>
  <c r="AD116" i="11" a="1"/>
  <c r="AD116" i="11" s="1"/>
  <c r="AE116" i="11" s="1"/>
  <c r="AF1554" i="11" a="1"/>
  <c r="AF1554" i="11" s="1"/>
  <c r="AD1554" i="11" a="1"/>
  <c r="AD1554" i="11" s="1"/>
  <c r="AE1554" i="11" s="1"/>
  <c r="AF1370" i="11" a="1"/>
  <c r="AF1370" i="11" s="1"/>
  <c r="AA1370" i="11"/>
  <c r="AF1394" i="11" a="1"/>
  <c r="AF1394" i="11" s="1"/>
  <c r="AD1394" i="11" a="1"/>
  <c r="AD1394" i="11" s="1"/>
  <c r="AE1394" i="11" s="1"/>
  <c r="AD167" i="11" a="1"/>
  <c r="AD167" i="11" s="1"/>
  <c r="AE167" i="11" s="1"/>
  <c r="AF167" i="11" a="1"/>
  <c r="AF167" i="11" s="1"/>
  <c r="AF1009" i="11" a="1"/>
  <c r="AF1009" i="11" s="1"/>
  <c r="AD1009" i="11" a="1"/>
  <c r="AD1009" i="11" s="1"/>
  <c r="AE1009" i="11" s="1"/>
  <c r="AA968" i="11"/>
  <c r="AD968" i="11" a="1"/>
  <c r="AD968" i="11" s="1"/>
  <c r="AE968" i="11" s="1"/>
  <c r="AF968" i="11" a="1"/>
  <c r="AF968" i="11" s="1"/>
  <c r="AF1203" i="11" a="1"/>
  <c r="AF1203" i="11" s="1"/>
  <c r="AD1203" i="11" a="1"/>
  <c r="AD1203" i="11" s="1"/>
  <c r="AE1203" i="11" s="1"/>
  <c r="AD1125" i="11" a="1"/>
  <c r="AD1125" i="11" s="1"/>
  <c r="AE1125" i="11" s="1"/>
  <c r="AA1312" i="11"/>
  <c r="AD1312" i="11" a="1"/>
  <c r="AD1312" i="11" s="1"/>
  <c r="AE1312" i="11" s="1"/>
  <c r="AF1312" i="11" a="1"/>
  <c r="AF1312" i="11" s="1"/>
  <c r="AD122" i="11" a="1"/>
  <c r="AD122" i="11" s="1"/>
  <c r="AE122" i="11" s="1"/>
  <c r="AF122" i="11" a="1"/>
  <c r="AF122" i="11" s="1"/>
  <c r="AA414" i="11"/>
  <c r="AD414" i="11" a="1"/>
  <c r="AD414" i="11" s="1"/>
  <c r="AE414" i="11" s="1"/>
  <c r="AF414" i="11" a="1"/>
  <c r="AF414" i="11" s="1"/>
  <c r="AA539" i="11"/>
  <c r="AF1874" i="11" a="1"/>
  <c r="AF1874" i="11" s="1"/>
  <c r="AF704" i="11" a="1"/>
  <c r="AF704" i="11" s="1"/>
  <c r="AD1942" i="11" a="1"/>
  <c r="AD1942" i="11" s="1"/>
  <c r="AE1942" i="11" s="1"/>
  <c r="AF130" i="11" a="1"/>
  <c r="AF130" i="11" s="1"/>
  <c r="AD922" i="11" a="1"/>
  <c r="AD922" i="11" s="1"/>
  <c r="AE922" i="11" s="1"/>
  <c r="AD517" i="11" a="1"/>
  <c r="AD517" i="11" s="1"/>
  <c r="AE517" i="11" s="1"/>
  <c r="AF918" i="11" a="1"/>
  <c r="AF918" i="11" s="1"/>
  <c r="AD124" i="11" a="1"/>
  <c r="AD124" i="11" s="1"/>
  <c r="AE124" i="11" s="1"/>
  <c r="AD1205" i="11" a="1"/>
  <c r="AD1205" i="11" s="1"/>
  <c r="AE1205" i="11" s="1"/>
  <c r="AF1205" i="11" a="1"/>
  <c r="AF1205" i="11" s="1"/>
  <c r="AF250" i="11" a="1"/>
  <c r="AF250" i="11" s="1"/>
  <c r="AF1337" i="11" a="1"/>
  <c r="AF1337" i="11" s="1"/>
  <c r="AF780" i="11" a="1"/>
  <c r="AF780" i="11" s="1"/>
  <c r="AD1399" i="11" a="1"/>
  <c r="AD1399" i="11" s="1"/>
  <c r="AE1399" i="11" s="1"/>
  <c r="AF517" i="11" a="1"/>
  <c r="AF517" i="11" s="1"/>
  <c r="AD704" i="11" a="1"/>
  <c r="AD704" i="11" s="1"/>
  <c r="AE704" i="11" s="1"/>
  <c r="AD250" i="11" a="1"/>
  <c r="AD250" i="11" s="1"/>
  <c r="AE250" i="11" s="1"/>
  <c r="AD1337" i="11" a="1"/>
  <c r="AD1337" i="11" s="1"/>
  <c r="AE1337" i="11" s="1"/>
  <c r="AD394" i="11" a="1"/>
  <c r="AD394" i="11" s="1"/>
  <c r="AE394" i="11" s="1"/>
  <c r="AF1110" i="11" a="1"/>
  <c r="AF1110" i="11" s="1"/>
  <c r="AD1110" i="11" a="1"/>
  <c r="AD1110" i="11" s="1"/>
  <c r="AE1110" i="11" s="1"/>
  <c r="AD1392" i="11" a="1"/>
  <c r="AD1392" i="11" s="1"/>
  <c r="AE1392" i="11" s="1"/>
  <c r="AF1969" i="11" a="1"/>
  <c r="AF1969" i="11" s="1"/>
  <c r="AD591" i="11" a="1"/>
  <c r="AD591" i="11" s="1"/>
  <c r="AE591" i="11" s="1"/>
  <c r="AD741" i="11" a="1"/>
  <c r="AD741" i="11" s="1"/>
  <c r="AE741" i="11" s="1"/>
  <c r="AF394" i="11" a="1"/>
  <c r="AF394" i="11" s="1"/>
  <c r="AD130" i="11" a="1"/>
  <c r="AD130" i="11" s="1"/>
  <c r="AE130" i="11" s="1"/>
  <c r="AD1969" i="11" a="1"/>
  <c r="AD1969" i="11" s="1"/>
  <c r="AE1969" i="11" s="1"/>
  <c r="AF646" i="11" a="1"/>
  <c r="AF646" i="11" s="1"/>
  <c r="AF1997" i="11" a="1"/>
  <c r="AF1997" i="11" s="1"/>
  <c r="AD1737" i="11" a="1"/>
  <c r="AD1737" i="11" s="1"/>
  <c r="AE1737" i="11" s="1"/>
  <c r="AF1392" i="11" a="1"/>
  <c r="AF1392" i="11" s="1"/>
  <c r="AF1399" i="11" a="1"/>
  <c r="AF1399" i="11" s="1"/>
  <c r="AD1291" i="11" a="1"/>
  <c r="AD1291" i="11" s="1"/>
  <c r="AE1291" i="11" s="1"/>
  <c r="AF591" i="11" a="1"/>
  <c r="AF591" i="11" s="1"/>
  <c r="AD377" i="11" a="1"/>
  <c r="AD377" i="11" s="1"/>
  <c r="AE377" i="11" s="1"/>
  <c r="AD1923" i="11" a="1"/>
  <c r="AD1923" i="11" s="1"/>
  <c r="AE1923" i="11" s="1"/>
  <c r="AD1997" i="11" a="1"/>
  <c r="AD1997" i="11" s="1"/>
  <c r="AE1997" i="11" s="1"/>
  <c r="AF1737" i="11" a="1"/>
  <c r="AF1737" i="11" s="1"/>
  <c r="AF509" i="11" a="1"/>
  <c r="AF509" i="11" s="1"/>
  <c r="AD903" i="11" a="1"/>
  <c r="AD903" i="11" s="1"/>
  <c r="AE903" i="11" s="1"/>
  <c r="AF1291" i="11" a="1"/>
  <c r="AF1291" i="11" s="1"/>
  <c r="AD918" i="11" a="1"/>
  <c r="AD918" i="11" s="1"/>
  <c r="AE918" i="11" s="1"/>
  <c r="AF377" i="11" a="1"/>
  <c r="AF377" i="11" s="1"/>
  <c r="AF741" i="11" a="1"/>
  <c r="AF741" i="11" s="1"/>
  <c r="AD509" i="11" a="1"/>
  <c r="AD509" i="11" s="1"/>
  <c r="AE509" i="11" s="1"/>
  <c r="AF903" i="11" a="1"/>
  <c r="AF903" i="11" s="1"/>
  <c r="AA922" i="11"/>
  <c r="AF518" i="11" a="1"/>
  <c r="AF518" i="11" s="1"/>
  <c r="AD780" i="11" a="1"/>
  <c r="AD780" i="11" s="1"/>
  <c r="AE780" i="11" s="1"/>
  <c r="AD559" i="11" a="1"/>
  <c r="AD559" i="11" s="1"/>
  <c r="AE559" i="11" s="1"/>
  <c r="AD1004" i="11" a="1"/>
  <c r="AD1004" i="11" s="1"/>
  <c r="AE1004" i="11" s="1"/>
  <c r="AF1143" i="11" a="1"/>
  <c r="AF1143" i="11" s="1"/>
  <c r="AF859" i="11" a="1"/>
  <c r="AF859" i="11" s="1"/>
  <c r="AD518" i="11" a="1"/>
  <c r="AD518" i="11" s="1"/>
  <c r="AE518" i="11" s="1"/>
  <c r="AF559" i="11" a="1"/>
  <c r="AF559" i="11" s="1"/>
  <c r="AF1923" i="11" a="1"/>
  <c r="AF1923" i="11" s="1"/>
  <c r="AA141" i="11"/>
  <c r="AF141" i="11" a="1"/>
  <c r="AF141" i="11" s="1"/>
  <c r="AA1892" i="11"/>
  <c r="AD1892" i="11" a="1"/>
  <c r="AD1892" i="11" s="1"/>
  <c r="AE1892" i="11" s="1"/>
  <c r="AA783" i="11"/>
  <c r="AD783" i="11" a="1"/>
  <c r="AD783" i="11" s="1"/>
  <c r="AE783" i="11" s="1"/>
  <c r="AA355" i="11"/>
  <c r="AD355" i="11" a="1"/>
  <c r="AD355" i="11" s="1"/>
  <c r="AE355" i="11" s="1"/>
  <c r="AA20" i="11"/>
  <c r="AF20" i="11" a="1"/>
  <c r="AF20" i="11" s="1"/>
  <c r="AA298" i="11"/>
  <c r="AD298" i="11" a="1"/>
  <c r="AD298" i="11" s="1"/>
  <c r="AE298" i="11" s="1"/>
  <c r="AF298" i="11" a="1"/>
  <c r="AF298" i="11" s="1"/>
  <c r="AA1591" i="11"/>
  <c r="AF1591" i="11" a="1"/>
  <c r="AF1591" i="11" s="1"/>
  <c r="AA1961" i="11"/>
  <c r="AD1961" i="11" a="1"/>
  <c r="AD1961" i="11" s="1"/>
  <c r="AE1961" i="11" s="1"/>
  <c r="AF1961" i="11" a="1"/>
  <c r="AF1961" i="11" s="1"/>
  <c r="AA1013" i="11"/>
  <c r="AD1013" i="11" a="1"/>
  <c r="AD1013" i="11" s="1"/>
  <c r="AE1013" i="11" s="1"/>
  <c r="AF1013" i="11" a="1"/>
  <c r="AF1013" i="11" s="1"/>
  <c r="AA1640" i="11"/>
  <c r="AF1640" i="11" a="1"/>
  <c r="AF1640" i="11" s="1"/>
  <c r="AD1640" i="11" a="1"/>
  <c r="AD1640" i="11" s="1"/>
  <c r="AE1640" i="11" s="1"/>
  <c r="AA1310" i="11"/>
  <c r="AF1310" i="11" a="1"/>
  <c r="AF1310" i="11" s="1"/>
  <c r="AD1310" i="11" a="1"/>
  <c r="AD1310" i="11" s="1"/>
  <c r="AE1310" i="11" s="1"/>
  <c r="AA65" i="11"/>
  <c r="AF65" i="11" a="1"/>
  <c r="AF65" i="11" s="1"/>
  <c r="AD65" i="11" a="1"/>
  <c r="AD65" i="11" s="1"/>
  <c r="AE65" i="11" s="1"/>
  <c r="AA1412" i="11"/>
  <c r="AD1412" i="11" a="1"/>
  <c r="AD1412" i="11" s="1"/>
  <c r="AE1412" i="11" s="1"/>
  <c r="AF1412" i="11" a="1"/>
  <c r="AF1412" i="11" s="1"/>
  <c r="AA200" i="11"/>
  <c r="AD200" i="11" a="1"/>
  <c r="AD200" i="11" s="1"/>
  <c r="AE200" i="11" s="1"/>
  <c r="AF200" i="11" a="1"/>
  <c r="AF200" i="11" s="1"/>
  <c r="AA1228" i="11"/>
  <c r="AD1228" i="11" a="1"/>
  <c r="AD1228" i="11" s="1"/>
  <c r="AE1228" i="11" s="1"/>
  <c r="AF1228" i="11" a="1"/>
  <c r="AF1228" i="11" s="1"/>
  <c r="AA1608" i="11"/>
  <c r="AF1608" i="11" a="1"/>
  <c r="AF1608" i="11" s="1"/>
  <c r="AD1608" i="11" a="1"/>
  <c r="AD1608" i="11" s="1"/>
  <c r="AE1608" i="11" s="1"/>
  <c r="AA1103" i="11"/>
  <c r="AF1103" i="11" a="1"/>
  <c r="AF1103" i="11" s="1"/>
  <c r="AD1103" i="11" a="1"/>
  <c r="AD1103" i="11" s="1"/>
  <c r="AE1103" i="11" s="1"/>
  <c r="AA1660" i="11"/>
  <c r="AD1660" i="11" a="1"/>
  <c r="AD1660" i="11" s="1"/>
  <c r="AE1660" i="11" s="1"/>
  <c r="AF1660" i="11" a="1"/>
  <c r="AF1660" i="11" s="1"/>
  <c r="AA546" i="11"/>
  <c r="AD546" i="11" a="1"/>
  <c r="AD546" i="11" s="1"/>
  <c r="AE546" i="11" s="1"/>
  <c r="AF546" i="11" a="1"/>
  <c r="AF546" i="11" s="1"/>
  <c r="AA1696" i="11"/>
  <c r="AF1696" i="11" a="1"/>
  <c r="AF1696" i="11" s="1"/>
  <c r="AD1696" i="11" a="1"/>
  <c r="AD1696" i="11" s="1"/>
  <c r="AE1696" i="11" s="1"/>
  <c r="AA630" i="11"/>
  <c r="AD630" i="11" a="1"/>
  <c r="AD630" i="11" s="1"/>
  <c r="AE630" i="11" s="1"/>
  <c r="AF630" i="11" a="1"/>
  <c r="AF630" i="11" s="1"/>
  <c r="AA476" i="11"/>
  <c r="AD476" i="11" a="1"/>
  <c r="AD476" i="11" s="1"/>
  <c r="AE476" i="11" s="1"/>
  <c r="AF476" i="11" a="1"/>
  <c r="AF476" i="11" s="1"/>
  <c r="AA1095" i="11"/>
  <c r="AF1095" i="11" a="1"/>
  <c r="AF1095" i="11" s="1"/>
  <c r="AA286" i="11"/>
  <c r="AD286" i="11" a="1"/>
  <c r="AD286" i="11" s="1"/>
  <c r="AE286" i="11" s="1"/>
  <c r="AF286" i="11" a="1"/>
  <c r="AF286" i="11" s="1"/>
  <c r="AA64" i="11"/>
  <c r="AD64" i="11" a="1"/>
  <c r="AD64" i="11" s="1"/>
  <c r="AE64" i="11" s="1"/>
  <c r="AA706" i="11"/>
  <c r="AF706" i="11" a="1"/>
  <c r="AF706" i="11" s="1"/>
  <c r="AD706" i="11" a="1"/>
  <c r="AD706" i="11" s="1"/>
  <c r="AE706" i="11" s="1"/>
  <c r="AA397" i="11"/>
  <c r="AF397" i="11" a="1"/>
  <c r="AF397" i="11" s="1"/>
  <c r="AA1868" i="11"/>
  <c r="AF1868" i="11" a="1"/>
  <c r="AF1868" i="11" s="1"/>
  <c r="AA1890" i="11"/>
  <c r="AD1890" i="11" a="1"/>
  <c r="AD1890" i="11" s="1"/>
  <c r="AE1890" i="11" s="1"/>
  <c r="AA1583" i="11"/>
  <c r="AD1583" i="11" a="1"/>
  <c r="AD1583" i="11" s="1"/>
  <c r="AE1583" i="11" s="1"/>
  <c r="AA828" i="11"/>
  <c r="AD828" i="11" a="1"/>
  <c r="AD828" i="11" s="1"/>
  <c r="AE828" i="11" s="1"/>
  <c r="AA119" i="11"/>
  <c r="AF119" i="11" a="1"/>
  <c r="AF119" i="11" s="1"/>
  <c r="AA304" i="11"/>
  <c r="AF304" i="11" a="1"/>
  <c r="AF304" i="11" s="1"/>
  <c r="AD304" i="11" a="1"/>
  <c r="AD304" i="11" s="1"/>
  <c r="AE304" i="11" s="1"/>
  <c r="AA849" i="11"/>
  <c r="AF849" i="11" a="1"/>
  <c r="AF849" i="11" s="1"/>
  <c r="AD849" i="11" a="1"/>
  <c r="AD849" i="11" s="1"/>
  <c r="AE849" i="11" s="1"/>
  <c r="AA1875" i="11"/>
  <c r="AF1875" i="11" a="1"/>
  <c r="AF1875" i="11" s="1"/>
  <c r="AD1875" i="11" a="1"/>
  <c r="AD1875" i="11" s="1"/>
  <c r="AE1875" i="11" s="1"/>
  <c r="AA1615" i="11"/>
  <c r="AF1615" i="11" a="1"/>
  <c r="AF1615" i="11" s="1"/>
  <c r="AD1615" i="11" a="1"/>
  <c r="AD1615" i="11" s="1"/>
  <c r="AE1615" i="11" s="1"/>
  <c r="AA969" i="11"/>
  <c r="AD969" i="11" a="1"/>
  <c r="AD969" i="11" s="1"/>
  <c r="AE969" i="11" s="1"/>
  <c r="AA1078" i="11"/>
  <c r="AF1078" i="11" a="1"/>
  <c r="AF1078" i="11" s="1"/>
  <c r="AA1669" i="11"/>
  <c r="AD1669" i="11" a="1"/>
  <c r="AD1669" i="11" s="1"/>
  <c r="AE1669" i="11" s="1"/>
  <c r="AF1669" i="11" a="1"/>
  <c r="AF1669" i="11" s="1"/>
  <c r="AA273" i="11"/>
  <c r="AD273" i="11" a="1"/>
  <c r="AD273" i="11" s="1"/>
  <c r="AE273" i="11" s="1"/>
  <c r="AA1651" i="11"/>
  <c r="AD1651" i="11" a="1"/>
  <c r="AD1651" i="11" s="1"/>
  <c r="AE1651" i="11" s="1"/>
  <c r="AA636" i="11"/>
  <c r="AF636" i="11" a="1"/>
  <c r="AF636" i="11" s="1"/>
  <c r="AA46" i="11"/>
  <c r="AD46" i="11" a="1"/>
  <c r="AD46" i="11" s="1"/>
  <c r="AE46" i="11" s="1"/>
  <c r="AA1153" i="11"/>
  <c r="AF1153" i="11" a="1"/>
  <c r="AF1153" i="11" s="1"/>
  <c r="AA1728" i="11"/>
  <c r="AF1728" i="11" a="1"/>
  <c r="AF1728" i="11" s="1"/>
  <c r="AA680" i="11"/>
  <c r="AD680" i="11" a="1"/>
  <c r="AD680" i="11" s="1"/>
  <c r="AE680" i="11" s="1"/>
  <c r="AA939" i="11"/>
  <c r="AF939" i="11" a="1"/>
  <c r="AF939" i="11" s="1"/>
  <c r="AD939" i="11" a="1"/>
  <c r="AD939" i="11" s="1"/>
  <c r="AE939" i="11" s="1"/>
  <c r="AA1779" i="11"/>
  <c r="AD1779" i="11" a="1"/>
  <c r="AD1779" i="11" s="1"/>
  <c r="AE1779" i="11" s="1"/>
  <c r="AF1779" i="11" a="1"/>
  <c r="AF1779" i="11" s="1"/>
  <c r="AA1955" i="11"/>
  <c r="AF1955" i="11" a="1"/>
  <c r="AF1955" i="11" s="1"/>
  <c r="AD1955" i="11" a="1"/>
  <c r="AD1955" i="11" s="1"/>
  <c r="AE1955" i="11" s="1"/>
  <c r="AA180" i="11"/>
  <c r="AF180" i="11" a="1"/>
  <c r="AF180" i="11" s="1"/>
  <c r="AA358" i="11"/>
  <c r="AF358" i="11" a="1"/>
  <c r="AF358" i="11" s="1"/>
  <c r="AA868" i="11"/>
  <c r="AD868" i="11" a="1"/>
  <c r="AD868" i="11" s="1"/>
  <c r="AE868" i="11" s="1"/>
  <c r="AF868" i="11" a="1"/>
  <c r="AF868" i="11" s="1"/>
  <c r="AA1438" i="11"/>
  <c r="AF1438" i="11" a="1"/>
  <c r="AF1438" i="11" s="1"/>
  <c r="AD1438" i="11" a="1"/>
  <c r="AD1438" i="11" s="1"/>
  <c r="AE1438" i="11" s="1"/>
  <c r="AA177" i="11"/>
  <c r="AF177" i="11" a="1"/>
  <c r="AF177" i="11" s="1"/>
  <c r="AD177" i="11" a="1"/>
  <c r="AD177" i="11" s="1"/>
  <c r="AE177" i="11" s="1"/>
  <c r="AF1442" i="11" a="1"/>
  <c r="AF1442" i="11" s="1"/>
  <c r="AD1442" i="11" a="1"/>
  <c r="AD1442" i="11" s="1"/>
  <c r="AE1442" i="11" s="1"/>
  <c r="AD499" i="11" a="1"/>
  <c r="AD499" i="11" s="1"/>
  <c r="AE499" i="11" s="1"/>
  <c r="AF499" i="11" a="1"/>
  <c r="AF499" i="11" s="1"/>
  <c r="AF745" i="11" a="1"/>
  <c r="AF745" i="11" s="1"/>
  <c r="AD745" i="11" a="1"/>
  <c r="AD745" i="11" s="1"/>
  <c r="AE745" i="11" s="1"/>
  <c r="AD1339" i="11" a="1"/>
  <c r="AD1339" i="11" s="1"/>
  <c r="AE1339" i="11" s="1"/>
  <c r="AF1339" i="11" a="1"/>
  <c r="AF1339" i="11" s="1"/>
  <c r="AA1067" i="11"/>
  <c r="AF1067" i="11" a="1"/>
  <c r="AF1067" i="11" s="1"/>
  <c r="AA544" i="11"/>
  <c r="AD544" i="11" a="1"/>
  <c r="AD544" i="11" s="1"/>
  <c r="AE544" i="11" s="1"/>
  <c r="AA989" i="11"/>
  <c r="AD989" i="11" a="1"/>
  <c r="AD989" i="11" s="1"/>
  <c r="AE989" i="11" s="1"/>
  <c r="AF989" i="11" a="1"/>
  <c r="AF989" i="11" s="1"/>
  <c r="AA992" i="11"/>
  <c r="AD992" i="11" a="1"/>
  <c r="AD992" i="11" s="1"/>
  <c r="AE992" i="11" s="1"/>
  <c r="AA1527" i="11"/>
  <c r="AF1527" i="11" a="1"/>
  <c r="AF1527" i="11" s="1"/>
  <c r="AA462" i="11"/>
  <c r="AF462" i="11" a="1"/>
  <c r="AF462" i="11" s="1"/>
  <c r="AA403" i="11"/>
  <c r="AD403" i="11" a="1"/>
  <c r="AD403" i="11" s="1"/>
  <c r="AE403" i="11" s="1"/>
  <c r="AF403" i="11" a="1"/>
  <c r="AF403" i="11" s="1"/>
  <c r="AA712" i="11"/>
  <c r="AF712" i="11" a="1"/>
  <c r="AF712" i="11" s="1"/>
  <c r="AA1330" i="11"/>
  <c r="AF1330" i="11" a="1"/>
  <c r="AF1330" i="11" s="1"/>
  <c r="AD1330" i="11" a="1"/>
  <c r="AD1330" i="11" s="1"/>
  <c r="AE1330" i="11" s="1"/>
  <c r="AA571" i="11"/>
  <c r="AD571" i="11" a="1"/>
  <c r="AD571" i="11" s="1"/>
  <c r="AE571" i="11" s="1"/>
  <c r="AF571" i="11" a="1"/>
  <c r="AF571" i="11" s="1"/>
  <c r="AA1904" i="11"/>
  <c r="AD1904" i="11" a="1"/>
  <c r="AD1904" i="11" s="1"/>
  <c r="AE1904" i="11" s="1"/>
  <c r="AA957" i="11"/>
  <c r="AF957" i="11" a="1"/>
  <c r="AF957" i="11" s="1"/>
  <c r="AD957" i="11" a="1"/>
  <c r="AD957" i="11" s="1"/>
  <c r="AE957" i="11" s="1"/>
  <c r="AA257" i="11"/>
  <c r="AD257" i="11" a="1"/>
  <c r="AD257" i="11" s="1"/>
  <c r="AE257" i="11" s="1"/>
  <c r="AF257" i="11" a="1"/>
  <c r="AF257" i="11" s="1"/>
  <c r="AA692" i="11"/>
  <c r="AF692" i="11" a="1"/>
  <c r="AF692" i="11" s="1"/>
  <c r="AD692" i="11" a="1"/>
  <c r="AD692" i="11" s="1"/>
  <c r="AE692" i="11" s="1"/>
  <c r="AA1844" i="11"/>
  <c r="AD1844" i="11" a="1"/>
  <c r="AD1844" i="11" s="1"/>
  <c r="AE1844" i="11" s="1"/>
  <c r="AA878" i="11"/>
  <c r="AF878" i="11" a="1"/>
  <c r="AF878" i="11" s="1"/>
  <c r="AD878" i="11" a="1"/>
  <c r="AD878" i="11" s="1"/>
  <c r="AE878" i="11" s="1"/>
  <c r="AA17" i="11"/>
  <c r="AD17" i="11" a="1"/>
  <c r="AD17" i="11" s="1"/>
  <c r="AE17" i="11" s="1"/>
  <c r="AA1998" i="11"/>
  <c r="AF1998" i="11" a="1"/>
  <c r="AF1998" i="11" s="1"/>
  <c r="AA516" i="11"/>
  <c r="AF516" i="11" a="1"/>
  <c r="AF516" i="11" s="1"/>
  <c r="AA581" i="11"/>
  <c r="AD581" i="11" a="1"/>
  <c r="AD581" i="11" s="1"/>
  <c r="AE581" i="11" s="1"/>
  <c r="AA996" i="11"/>
  <c r="AF996" i="11" a="1"/>
  <c r="AF996" i="11" s="1"/>
  <c r="AD996" i="11" a="1"/>
  <c r="AD996" i="11" s="1"/>
  <c r="AE996" i="11" s="1"/>
  <c r="AA407" i="11"/>
  <c r="AF407" i="11" a="1"/>
  <c r="AF407" i="11" s="1"/>
  <c r="AD407" i="11" a="1"/>
  <c r="AD407" i="11" s="1"/>
  <c r="AE407" i="11" s="1"/>
  <c r="AA1797" i="11"/>
  <c r="AF1797" i="11" a="1"/>
  <c r="AF1797" i="11" s="1"/>
  <c r="AA1098" i="11"/>
  <c r="AF1098" i="11" a="1"/>
  <c r="AF1098" i="11" s="1"/>
  <c r="AA123" i="11"/>
  <c r="AD123" i="11" a="1"/>
  <c r="AD123" i="11" s="1"/>
  <c r="AE123" i="11" s="1"/>
  <c r="AF123" i="11" a="1"/>
  <c r="AF123" i="11" s="1"/>
  <c r="AA1353" i="11"/>
  <c r="AD1353" i="11" a="1"/>
  <c r="AD1353" i="11" s="1"/>
  <c r="AE1353" i="11" s="1"/>
  <c r="AF1353" i="11" a="1"/>
  <c r="AF1353" i="11" s="1"/>
  <c r="AA503" i="11"/>
  <c r="AD503" i="11" a="1"/>
  <c r="AD503" i="11" s="1"/>
  <c r="AE503" i="11" s="1"/>
  <c r="AA1194" i="11"/>
  <c r="AD1194" i="11" a="1"/>
  <c r="AD1194" i="11" s="1"/>
  <c r="AE1194" i="11" s="1"/>
  <c r="AF1194" i="11" a="1"/>
  <c r="AF1194" i="11" s="1"/>
  <c r="AA432" i="11"/>
  <c r="AD432" i="11" a="1"/>
  <c r="AD432" i="11" s="1"/>
  <c r="AE432" i="11" s="1"/>
  <c r="AF432" i="11" a="1"/>
  <c r="AF432" i="11" s="1"/>
  <c r="AA990" i="11"/>
  <c r="AD990" i="11" a="1"/>
  <c r="AD990" i="11" s="1"/>
  <c r="AE990" i="11" s="1"/>
  <c r="AF990" i="11" a="1"/>
  <c r="AF990" i="11" s="1"/>
  <c r="AA1015" i="11"/>
  <c r="AD1015" i="11" a="1"/>
  <c r="AD1015" i="11" s="1"/>
  <c r="AE1015" i="11" s="1"/>
  <c r="AD1247" i="11" a="1"/>
  <c r="AD1247" i="11" s="1"/>
  <c r="AE1247" i="11" s="1"/>
  <c r="AF1247" i="11" a="1"/>
  <c r="AF1247" i="11" s="1"/>
  <c r="AA1087" i="11"/>
  <c r="AF1087" i="11" a="1"/>
  <c r="AF1087" i="11" s="1"/>
  <c r="AD1087" i="11" a="1"/>
  <c r="AD1087" i="11" s="1"/>
  <c r="AE1087" i="11" s="1"/>
  <c r="AA496" i="11"/>
  <c r="AF496" i="11" a="1"/>
  <c r="AF496" i="11" s="1"/>
  <c r="AA1313" i="11"/>
  <c r="AF1313" i="11" a="1"/>
  <c r="AF1313" i="11" s="1"/>
  <c r="AA410" i="11"/>
  <c r="AD410" i="11" a="1"/>
  <c r="AD410" i="11" s="1"/>
  <c r="AE410" i="11" s="1"/>
  <c r="AF410" i="11" a="1"/>
  <c r="AF410" i="11" s="1"/>
  <c r="AA1413" i="11"/>
  <c r="AD1413" i="11" a="1"/>
  <c r="AD1413" i="11" s="1"/>
  <c r="AE1413" i="11" s="1"/>
  <c r="AF1413" i="11" a="1"/>
  <c r="AF1413" i="11" s="1"/>
  <c r="AA708" i="11"/>
  <c r="AF708" i="11" a="1"/>
  <c r="AF708" i="11" s="1"/>
  <c r="AD708" i="11" a="1"/>
  <c r="AD708" i="11" s="1"/>
  <c r="AE708" i="11" s="1"/>
  <c r="AA851" i="11"/>
  <c r="AF851" i="11" a="1"/>
  <c r="AF851" i="11" s="1"/>
  <c r="AD851" i="11" a="1"/>
  <c r="AD851" i="11" s="1"/>
  <c r="AE851" i="11" s="1"/>
  <c r="AA382" i="11"/>
  <c r="AD382" i="11" a="1"/>
  <c r="AD382" i="11" s="1"/>
  <c r="AE382" i="11" s="1"/>
  <c r="AA1398" i="11"/>
  <c r="AD1398" i="11" a="1"/>
  <c r="AD1398" i="11" s="1"/>
  <c r="AE1398" i="11" s="1"/>
  <c r="AF1398" i="11" a="1"/>
  <c r="AF1398" i="11" s="1"/>
  <c r="AA311" i="11"/>
  <c r="AD311" i="11" a="1"/>
  <c r="AD311" i="11" s="1"/>
  <c r="AE311" i="11" s="1"/>
  <c r="AF311" i="11" a="1"/>
  <c r="AF311" i="11" s="1"/>
  <c r="AD687" i="11" a="1"/>
  <c r="AD687" i="11" s="1"/>
  <c r="AE687" i="11" s="1"/>
  <c r="AF687" i="11" a="1"/>
  <c r="AF687" i="11" s="1"/>
  <c r="AD1666" i="11" a="1"/>
  <c r="AD1666" i="11" s="1"/>
  <c r="AE1666" i="11" s="1"/>
  <c r="AF1666" i="11" a="1"/>
  <c r="AF1666" i="11" s="1"/>
  <c r="AD44" i="11" a="1"/>
  <c r="AD44" i="11" s="1"/>
  <c r="AE44" i="11" s="1"/>
  <c r="AF44" i="11" a="1"/>
  <c r="AF44" i="11" s="1"/>
  <c r="AA930" i="11"/>
  <c r="AF930" i="11" a="1"/>
  <c r="AF930" i="11" s="1"/>
  <c r="AD930" i="11" a="1"/>
  <c r="AD930" i="11" s="1"/>
  <c r="AE930" i="11" s="1"/>
  <c r="AA95" i="11"/>
  <c r="AD95" i="11" a="1"/>
  <c r="AD95" i="11" s="1"/>
  <c r="AE95" i="11" s="1"/>
  <c r="AF1558" i="11" a="1"/>
  <c r="AF1558" i="11" s="1"/>
  <c r="AD1558" i="11" a="1"/>
  <c r="AD1558" i="11" s="1"/>
  <c r="AE1558" i="11" s="1"/>
  <c r="AA1172" i="11"/>
  <c r="AF1172" i="11" a="1"/>
  <c r="AF1172" i="11" s="1"/>
  <c r="AA1111" i="11"/>
  <c r="AF1111" i="11" a="1"/>
  <c r="AF1111" i="11" s="1"/>
  <c r="AD1111" i="11" a="1"/>
  <c r="AD1111" i="11" s="1"/>
  <c r="AE1111" i="11" s="1"/>
  <c r="AA1539" i="11"/>
  <c r="AD1539" i="11" a="1"/>
  <c r="AD1539" i="11" s="1"/>
  <c r="AE1539" i="11" s="1"/>
  <c r="AF1539" i="11" a="1"/>
  <c r="AF1539" i="11" s="1"/>
  <c r="AA1092" i="11"/>
  <c r="AD1092" i="11" a="1"/>
  <c r="AD1092" i="11" s="1"/>
  <c r="AE1092" i="11" s="1"/>
  <c r="AF1092" i="11" a="1"/>
  <c r="AF1092" i="11" s="1"/>
  <c r="AD1821" i="11" a="1"/>
  <c r="AD1821" i="11" s="1"/>
  <c r="AE1821" i="11" s="1"/>
  <c r="AF1821" i="11" a="1"/>
  <c r="AF1821" i="11" s="1"/>
  <c r="AD102" i="11" a="1"/>
  <c r="AD102" i="11" s="1"/>
  <c r="AE102" i="11" s="1"/>
  <c r="AF102" i="11" a="1"/>
  <c r="AF102" i="11" s="1"/>
  <c r="AD1271" i="11" a="1"/>
  <c r="AD1271" i="11" s="1"/>
  <c r="AE1271" i="11" s="1"/>
  <c r="AF1271" i="11" a="1"/>
  <c r="AF1271" i="11" s="1"/>
  <c r="AD1472" i="11" a="1"/>
  <c r="AD1472" i="11" s="1"/>
  <c r="AE1472" i="11" s="1"/>
  <c r="AF1472" i="11" a="1"/>
  <c r="AF1472" i="11" s="1"/>
  <c r="AA1807" i="11"/>
  <c r="AD1807" i="11" a="1"/>
  <c r="AD1807" i="11" s="1"/>
  <c r="AE1807" i="11" s="1"/>
  <c r="AA1928" i="11"/>
  <c r="AF1928" i="11" a="1"/>
  <c r="AF1928" i="11" s="1"/>
  <c r="AA1488" i="11"/>
  <c r="AF1488" i="11" a="1"/>
  <c r="AF1488" i="11" s="1"/>
  <c r="AA1927" i="11"/>
  <c r="AD1927" i="11" a="1"/>
  <c r="AD1927" i="11" s="1"/>
  <c r="AE1927" i="11" s="1"/>
  <c r="AA120" i="11"/>
  <c r="AF120" i="11" a="1"/>
  <c r="AF120" i="11" s="1"/>
  <c r="AD120" i="11" a="1"/>
  <c r="AD120" i="11" s="1"/>
  <c r="AE120" i="11" s="1"/>
  <c r="AD850" i="11" a="1"/>
  <c r="AD850" i="11" s="1"/>
  <c r="AE850" i="11" s="1"/>
  <c r="AF850" i="11" a="1"/>
  <c r="AF850" i="11" s="1"/>
  <c r="AA1379" i="11"/>
  <c r="AF1379" i="11" a="1"/>
  <c r="AF1379" i="11" s="1"/>
  <c r="AD1379" i="11" a="1"/>
  <c r="AD1379" i="11" s="1"/>
  <c r="AE1379" i="11" s="1"/>
  <c r="AA572" i="11"/>
  <c r="AF572" i="11" a="1"/>
  <c r="AF572" i="11" s="1"/>
  <c r="AA643" i="11"/>
  <c r="AD643" i="11" a="1"/>
  <c r="AD643" i="11" s="1"/>
  <c r="AE643" i="11" s="1"/>
  <c r="AF643" i="11" a="1"/>
  <c r="AF643" i="11" s="1"/>
  <c r="AD1493" i="11" a="1"/>
  <c r="AD1493" i="11" s="1"/>
  <c r="AE1493" i="11" s="1"/>
  <c r="AF1493" i="11" a="1"/>
  <c r="AF1493" i="11" s="1"/>
  <c r="AA1290" i="11"/>
  <c r="AD1290" i="11" a="1"/>
  <c r="AD1290" i="11" s="1"/>
  <c r="AE1290" i="11" s="1"/>
  <c r="AD799" i="11" a="1"/>
  <c r="AD799" i="11" s="1"/>
  <c r="AE799" i="11" s="1"/>
  <c r="AF799" i="11" a="1"/>
  <c r="AF799" i="11" s="1"/>
  <c r="AF69" i="11" a="1"/>
  <c r="AF69" i="11" s="1"/>
  <c r="AD69" i="11" a="1"/>
  <c r="AD69" i="11" s="1"/>
  <c r="AE69" i="11" s="1"/>
  <c r="AF1498" i="11" a="1"/>
  <c r="AF1498" i="11" s="1"/>
  <c r="AD1498" i="11" a="1"/>
  <c r="AD1498" i="11" s="1"/>
  <c r="AE1498" i="11" s="1"/>
  <c r="AF1545" i="11" a="1"/>
  <c r="AF1545" i="11" s="1"/>
  <c r="AD1545" i="11" a="1"/>
  <c r="AD1545" i="11" s="1"/>
  <c r="AE1545" i="11" s="1"/>
  <c r="AF983" i="11" a="1"/>
  <c r="AF983" i="11" s="1"/>
  <c r="AD983" i="11" a="1"/>
  <c r="AD983" i="11" s="1"/>
  <c r="AE983" i="11" s="1"/>
  <c r="AA647" i="11"/>
  <c r="AF647" i="11" a="1"/>
  <c r="AF647" i="11" s="1"/>
  <c r="AA671" i="11"/>
  <c r="AD671" i="11" a="1"/>
  <c r="AD671" i="11" s="1"/>
  <c r="AE671" i="11" s="1"/>
  <c r="AA1965" i="11"/>
  <c r="AF1965" i="11" a="1"/>
  <c r="AF1965" i="11" s="1"/>
  <c r="AD1965" i="11" a="1"/>
  <c r="AD1965" i="11" s="1"/>
  <c r="AE1965" i="11" s="1"/>
  <c r="AA1458" i="11"/>
  <c r="AD1458" i="11" a="1"/>
  <c r="AD1458" i="11" s="1"/>
  <c r="AE1458" i="11" s="1"/>
  <c r="AA1184" i="11"/>
  <c r="AD1184" i="11" a="1"/>
  <c r="AD1184" i="11" s="1"/>
  <c r="AE1184" i="11" s="1"/>
  <c r="AF1184" i="11" a="1"/>
  <c r="AF1184" i="11" s="1"/>
  <c r="AA759" i="11"/>
  <c r="AD759" i="11" a="1"/>
  <c r="AD759" i="11" s="1"/>
  <c r="AE759" i="11" s="1"/>
  <c r="AF759" i="11" a="1"/>
  <c r="AF759" i="11" s="1"/>
  <c r="AA1954" i="11"/>
  <c r="AF1954" i="11" a="1"/>
  <c r="AF1954" i="11" s="1"/>
  <c r="AD1954" i="11" a="1"/>
  <c r="AD1954" i="11" s="1"/>
  <c r="AE1954" i="11" s="1"/>
  <c r="AF1674" i="11" a="1"/>
  <c r="AF1674" i="11" s="1"/>
  <c r="AD1674" i="11" a="1"/>
  <c r="AD1674" i="11" s="1"/>
  <c r="AE1674" i="11" s="1"/>
  <c r="AD276" i="11" a="1"/>
  <c r="AD276" i="11" s="1"/>
  <c r="AE276" i="11" s="1"/>
  <c r="AF276" i="11" a="1"/>
  <c r="AF276" i="11" s="1"/>
  <c r="AF411" i="11" a="1"/>
  <c r="AF411" i="11" s="1"/>
  <c r="AD411" i="11" a="1"/>
  <c r="AD411" i="11" s="1"/>
  <c r="AE411" i="11" s="1"/>
  <c r="AD907" i="11" a="1"/>
  <c r="AD907" i="11" s="1"/>
  <c r="AE907" i="11" s="1"/>
  <c r="AF907" i="11" a="1"/>
  <c r="AF907" i="11" s="1"/>
  <c r="AA942" i="11"/>
  <c r="AF942" i="11" a="1"/>
  <c r="AF942" i="11" s="1"/>
  <c r="AD1329" i="11" a="1"/>
  <c r="AD1329" i="11" s="1"/>
  <c r="AE1329" i="11" s="1"/>
  <c r="AF1329" i="11" a="1"/>
  <c r="AF1329" i="11" s="1"/>
  <c r="AA742" i="11"/>
  <c r="AD742" i="11" a="1"/>
  <c r="AD742" i="11" s="1"/>
  <c r="AE742" i="11" s="1"/>
  <c r="AF742" i="11" a="1"/>
  <c r="AF742" i="11" s="1"/>
  <c r="AA1467" i="11"/>
  <c r="AD1467" i="11" a="1"/>
  <c r="AD1467" i="11" s="1"/>
  <c r="AE1467" i="11" s="1"/>
  <c r="AA1147" i="11"/>
  <c r="AD1147" i="11" a="1"/>
  <c r="AD1147" i="11" s="1"/>
  <c r="AE1147" i="11" s="1"/>
  <c r="AA1509" i="11"/>
  <c r="AF1509" i="11" a="1"/>
  <c r="AF1509" i="11" s="1"/>
  <c r="AA682" i="11"/>
  <c r="AD682" i="11" a="1"/>
  <c r="AD682" i="11" s="1"/>
  <c r="AE682" i="11" s="1"/>
  <c r="AF682" i="11" a="1"/>
  <c r="AF682" i="11" s="1"/>
  <c r="AA1365" i="11"/>
  <c r="AF1365" i="11" a="1"/>
  <c r="AF1365" i="11" s="1"/>
  <c r="AA1331" i="11"/>
  <c r="AF1331" i="11" a="1"/>
  <c r="AF1331" i="11" s="1"/>
  <c r="AD1331" i="11" a="1"/>
  <c r="AD1331" i="11" s="1"/>
  <c r="AE1331" i="11" s="1"/>
  <c r="AA1681" i="11"/>
  <c r="AD1681" i="11" a="1"/>
  <c r="AD1681" i="11" s="1"/>
  <c r="AE1681" i="11" s="1"/>
  <c r="AF1681" i="11" a="1"/>
  <c r="AF1681" i="11" s="1"/>
  <c r="AA151" i="11"/>
  <c r="AF151" i="11" a="1"/>
  <c r="AF151" i="11" s="1"/>
  <c r="AA1233" i="11"/>
  <c r="AD1233" i="11" a="1"/>
  <c r="AD1233" i="11" s="1"/>
  <c r="AE1233" i="11" s="1"/>
  <c r="AF1233" i="11" a="1"/>
  <c r="AF1233" i="11" s="1"/>
  <c r="AA577" i="11"/>
  <c r="AD577" i="11" a="1"/>
  <c r="AD577" i="11" s="1"/>
  <c r="AE577" i="11" s="1"/>
  <c r="AF577" i="11" a="1"/>
  <c r="AF577" i="11" s="1"/>
  <c r="AA1838" i="11"/>
  <c r="AD1838" i="11" a="1"/>
  <c r="AD1838" i="11" s="1"/>
  <c r="AE1838" i="11" s="1"/>
  <c r="AF1838" i="11" a="1"/>
  <c r="AF1838" i="11" s="1"/>
  <c r="AA349" i="11"/>
  <c r="AD349" i="11" a="1"/>
  <c r="AD349" i="11" s="1"/>
  <c r="AE349" i="11" s="1"/>
  <c r="AF349" i="11" a="1"/>
  <c r="AF349" i="11" s="1"/>
  <c r="AA1179" i="11"/>
  <c r="AD1179" i="11" a="1"/>
  <c r="AD1179" i="11" s="1"/>
  <c r="AE1179" i="11" s="1"/>
  <c r="AF1179" i="11" a="1"/>
  <c r="AF1179" i="11" s="1"/>
  <c r="AA1491" i="11"/>
  <c r="AF1491" i="11" a="1"/>
  <c r="AF1491" i="11" s="1"/>
  <c r="AD1491" i="11" a="1"/>
  <c r="AD1491" i="11" s="1"/>
  <c r="AE1491" i="11" s="1"/>
  <c r="AA1611" i="11"/>
  <c r="AF1611" i="11" a="1"/>
  <c r="AF1611" i="11" s="1"/>
  <c r="AD1611" i="11" a="1"/>
  <c r="AD1611" i="11" s="1"/>
  <c r="AE1611" i="11" s="1"/>
  <c r="AA128" i="11"/>
  <c r="AD128" i="11" a="1"/>
  <c r="AD128" i="11" s="1"/>
  <c r="AE128" i="11" s="1"/>
  <c r="AF128" i="11" a="1"/>
  <c r="AF128" i="11" s="1"/>
  <c r="AA471" i="11"/>
  <c r="AD471" i="11" a="1"/>
  <c r="AD471" i="11" s="1"/>
  <c r="AE471" i="11" s="1"/>
  <c r="AA1849" i="11"/>
  <c r="AD1849" i="11" a="1"/>
  <c r="AD1849" i="11" s="1"/>
  <c r="AE1849" i="11" s="1"/>
  <c r="AA258" i="11"/>
  <c r="AD258" i="11" a="1"/>
  <c r="AD258" i="11" s="1"/>
  <c r="AE258" i="11" s="1"/>
  <c r="AA1740" i="11"/>
  <c r="AD1740" i="11" a="1"/>
  <c r="AD1740" i="11" s="1"/>
  <c r="AE1740" i="11" s="1"/>
  <c r="AA1531" i="11"/>
  <c r="AD1531" i="11" a="1"/>
  <c r="AD1531" i="11" s="1"/>
  <c r="AE1531" i="11" s="1"/>
  <c r="AF1531" i="11" a="1"/>
  <c r="AF1531" i="11" s="1"/>
  <c r="AA1306" i="11"/>
  <c r="AF1306" i="11" a="1"/>
  <c r="AF1306" i="11" s="1"/>
  <c r="AA723" i="11"/>
  <c r="AF723" i="11" a="1"/>
  <c r="AF723" i="11" s="1"/>
  <c r="AA574" i="11"/>
  <c r="AF574" i="11" a="1"/>
  <c r="AF574" i="11" s="1"/>
  <c r="AA1846" i="11"/>
  <c r="AF1846" i="11" a="1"/>
  <c r="AF1846" i="11" s="1"/>
  <c r="AD1846" i="11" a="1"/>
  <c r="AD1846" i="11" s="1"/>
  <c r="AE1846" i="11" s="1"/>
  <c r="AA862" i="11"/>
  <c r="AD862" i="11" a="1"/>
  <c r="AD862" i="11" s="1"/>
  <c r="AE862" i="11" s="1"/>
  <c r="AF862" i="11" a="1"/>
  <c r="AF862" i="11" s="1"/>
  <c r="AA998" i="11"/>
  <c r="AD998" i="11" a="1"/>
  <c r="AD998" i="11" s="1"/>
  <c r="AE998" i="11" s="1"/>
  <c r="AF998" i="11" a="1"/>
  <c r="AF998" i="11" s="1"/>
  <c r="AA762" i="11"/>
  <c r="AF762" i="11" a="1"/>
  <c r="AF762" i="11" s="1"/>
  <c r="AD762" i="11" a="1"/>
  <c r="AD762" i="11" s="1"/>
  <c r="AE762" i="11" s="1"/>
  <c r="AA1999" i="11"/>
  <c r="AF1999" i="11" a="1"/>
  <c r="AF1999" i="11" s="1"/>
  <c r="AD1999" i="11" a="1"/>
  <c r="AD1999" i="11" s="1"/>
  <c r="AE1999" i="11" s="1"/>
  <c r="AA105" i="11"/>
  <c r="AD105" i="11" a="1"/>
  <c r="AD105" i="11" s="1"/>
  <c r="AE105" i="11" s="1"/>
  <c r="AF105" i="11" a="1"/>
  <c r="AF105" i="11" s="1"/>
  <c r="AA1298" i="11"/>
  <c r="AD1298" i="11" a="1"/>
  <c r="AD1298" i="11" s="1"/>
  <c r="AE1298" i="11" s="1"/>
  <c r="AF1298" i="11" a="1"/>
  <c r="AF1298" i="11" s="1"/>
  <c r="AA659" i="11"/>
  <c r="AF659" i="11" a="1"/>
  <c r="AF659" i="11" s="1"/>
  <c r="AD659" i="11" a="1"/>
  <c r="AD659" i="11" s="1"/>
  <c r="AE659" i="11" s="1"/>
  <c r="AA1722" i="11"/>
  <c r="AF1722" i="11" a="1"/>
  <c r="AF1722" i="11" s="1"/>
  <c r="AD1722" i="11" a="1"/>
  <c r="AD1722" i="11" s="1"/>
  <c r="AE1722" i="11" s="1"/>
  <c r="AA638" i="11"/>
  <c r="AD638" i="11" a="1"/>
  <c r="AD638" i="11" s="1"/>
  <c r="AE638" i="11" s="1"/>
  <c r="AF638" i="11" a="1"/>
  <c r="AF638" i="11" s="1"/>
  <c r="AA1368" i="11"/>
  <c r="AD1368" i="11" a="1"/>
  <c r="AD1368" i="11" s="1"/>
  <c r="AE1368" i="11" s="1"/>
  <c r="AF1368" i="11" a="1"/>
  <c r="AF1368" i="11" s="1"/>
  <c r="AA270" i="11"/>
  <c r="AD270" i="11" a="1"/>
  <c r="AD270" i="11" s="1"/>
  <c r="AE270" i="11" s="1"/>
  <c r="AF270" i="11" a="1"/>
  <c r="AF270" i="11" s="1"/>
  <c r="AA678" i="11"/>
  <c r="AD678" i="11" a="1"/>
  <c r="AD678" i="11" s="1"/>
  <c r="AE678" i="11" s="1"/>
  <c r="AF678" i="11" a="1"/>
  <c r="AF678" i="11" s="1"/>
  <c r="AA237" i="11"/>
  <c r="AF237" i="11" a="1"/>
  <c r="AF237" i="11" s="1"/>
  <c r="AD237" i="11" a="1"/>
  <c r="AD237" i="11" s="1"/>
  <c r="AE237" i="11" s="1"/>
  <c r="AD1304" i="11" a="1"/>
  <c r="AD1304" i="11" s="1"/>
  <c r="AE1304" i="11" s="1"/>
  <c r="AF1304" i="11" a="1"/>
  <c r="AF1304" i="11" s="1"/>
  <c r="AA639" i="11"/>
  <c r="AD639" i="11" a="1"/>
  <c r="AD639" i="11" s="1"/>
  <c r="AE639" i="11" s="1"/>
  <c r="AF639" i="11" a="1"/>
  <c r="AF639" i="11" s="1"/>
  <c r="AA1863" i="11"/>
  <c r="AD1863" i="11" a="1"/>
  <c r="AD1863" i="11" s="1"/>
  <c r="AE1863" i="11" s="1"/>
  <c r="AA1712" i="11"/>
  <c r="AD1712" i="11" a="1"/>
  <c r="AD1712" i="11" s="1"/>
  <c r="AE1712" i="11" s="1"/>
  <c r="AA816" i="11"/>
  <c r="AF816" i="11" a="1"/>
  <c r="AF816" i="11" s="1"/>
  <c r="AA867" i="11"/>
  <c r="AD867" i="11" a="1"/>
  <c r="AD867" i="11" s="1"/>
  <c r="AE867" i="11" s="1"/>
  <c r="AF867" i="11" a="1"/>
  <c r="AF867" i="11" s="1"/>
  <c r="AA1691" i="11"/>
  <c r="AF1691" i="11" a="1"/>
  <c r="AF1691" i="11" s="1"/>
  <c r="AA840" i="11"/>
  <c r="AD840" i="11" a="1"/>
  <c r="AD840" i="11" s="1"/>
  <c r="AE840" i="11" s="1"/>
  <c r="AF840" i="11" a="1"/>
  <c r="AF840" i="11" s="1"/>
  <c r="AF1937" i="11" a="1"/>
  <c r="AF1937" i="11" s="1"/>
  <c r="AD1937" i="11" a="1"/>
  <c r="AD1937" i="11" s="1"/>
  <c r="AE1937" i="11" s="1"/>
  <c r="AA1789" i="11"/>
  <c r="AF1789" i="11" a="1"/>
  <c r="AF1789" i="11" s="1"/>
  <c r="AD1789" i="11" a="1"/>
  <c r="AD1789" i="11" s="1"/>
  <c r="AE1789" i="11" s="1"/>
  <c r="AD1207" i="11" a="1"/>
  <c r="AD1207" i="11" s="1"/>
  <c r="AE1207" i="11" s="1"/>
  <c r="AF1207" i="11" a="1"/>
  <c r="AF1207" i="11" s="1"/>
  <c r="AD1311" i="11" a="1"/>
  <c r="AD1311" i="11" s="1"/>
  <c r="AE1311" i="11" s="1"/>
  <c r="AF1311" i="11" a="1"/>
  <c r="AF1311" i="11" s="1"/>
  <c r="BA13" i="11"/>
  <c r="Z3" i="19" s="1"/>
  <c r="AB13" i="11"/>
  <c r="AG3" i="19" s="1"/>
  <c r="AE13" i="11" l="1"/>
  <c r="AC13" i="11" s="1"/>
  <c r="AH3" i="19" s="1"/>
  <c r="AF13" i="11"/>
  <c r="N3" i="19" s="1"/>
  <c r="AG7" i="11"/>
  <c r="AG49" i="11" s="1"/>
  <c r="AG852" i="11"/>
  <c r="AG1135" i="11"/>
  <c r="AG901" i="11"/>
  <c r="AG1168" i="11"/>
  <c r="AG35" i="11"/>
  <c r="AG165" i="11"/>
  <c r="AG293" i="11"/>
  <c r="AG408" i="11"/>
  <c r="AG444" i="11"/>
  <c r="AG831" i="11"/>
  <c r="AG562" i="11"/>
  <c r="AG1021" i="11"/>
  <c r="AG833" i="11"/>
  <c r="AG1044" i="11"/>
  <c r="AG630" i="11"/>
  <c r="AG976" i="11"/>
  <c r="AG1066" i="11"/>
  <c r="AG1173" i="11"/>
  <c r="AG361" i="11"/>
  <c r="AG564" i="11"/>
  <c r="AG369" i="11"/>
  <c r="AG526" i="11"/>
  <c r="AG97" i="11"/>
  <c r="AG1092" i="11"/>
  <c r="AG675" i="11"/>
  <c r="AG1109" i="11"/>
  <c r="AG1136" i="11"/>
  <c r="AG1772" i="11"/>
  <c r="AG1493" i="11"/>
  <c r="AG1439" i="11"/>
  <c r="AG1309" i="11"/>
  <c r="AG677" i="11"/>
  <c r="AG802" i="11"/>
  <c r="AG234" i="11"/>
  <c r="AG320" i="11"/>
  <c r="AG419" i="11"/>
  <c r="AG1563" i="11"/>
  <c r="AG771" i="11"/>
  <c r="AG352" i="11"/>
  <c r="AG1054" i="11"/>
  <c r="AG756" i="11"/>
  <c r="AG1215" i="11"/>
  <c r="AG786" i="11"/>
  <c r="AG1329" i="11"/>
  <c r="AG1200" i="11"/>
  <c r="AG458" i="11"/>
  <c r="AG543" i="11"/>
  <c r="AG466" i="11"/>
  <c r="AG1692" i="11"/>
  <c r="AG240" i="11"/>
  <c r="AG551" i="11"/>
  <c r="AG830" i="11"/>
  <c r="AG422" i="11"/>
  <c r="AG1500" i="11"/>
  <c r="AG1416" i="11"/>
  <c r="AG1394" i="11"/>
  <c r="AG1485" i="11"/>
  <c r="AG1419" i="11"/>
  <c r="AG1517" i="11"/>
  <c r="AG1153" i="11"/>
  <c r="AG489" i="11"/>
  <c r="AG432" i="11"/>
  <c r="AG287" i="11"/>
  <c r="AG1369" i="11"/>
  <c r="AG42" i="11"/>
  <c r="AG103" i="11"/>
  <c r="AG429" i="11"/>
  <c r="AG616" i="11"/>
  <c r="AG1022" i="11"/>
  <c r="AG118" i="11"/>
  <c r="AG481" i="11"/>
  <c r="AG535" i="11"/>
  <c r="AG22" i="11"/>
  <c r="AG656" i="11"/>
  <c r="AG60" i="11"/>
  <c r="AG377" i="11"/>
  <c r="AG153" i="11"/>
  <c r="AG1018" i="11"/>
  <c r="AG1568" i="11"/>
  <c r="AG322" i="11"/>
  <c r="AG1349" i="11"/>
  <c r="AG1613" i="11"/>
  <c r="AG1616" i="11"/>
  <c r="AG1312" i="11"/>
  <c r="AG633" i="11"/>
  <c r="AG475" i="11"/>
  <c r="AG941" i="11"/>
  <c r="AG928" i="11"/>
  <c r="AG975" i="11"/>
  <c r="AG462" i="11"/>
  <c r="AG256" i="11"/>
  <c r="AG1101" i="11"/>
  <c r="AG577" i="11"/>
  <c r="AG380" i="11"/>
  <c r="AG873" i="11"/>
  <c r="AG839" i="11"/>
  <c r="AG1951" i="11"/>
  <c r="AG718" i="11"/>
  <c r="AG1070" i="11"/>
  <c r="AG755" i="11"/>
  <c r="AG90" i="11"/>
  <c r="AG712" i="11"/>
  <c r="AG23" i="11"/>
  <c r="AG252" i="11"/>
  <c r="AG653" i="11"/>
  <c r="AG866" i="11"/>
  <c r="AG680" i="11"/>
  <c r="AG507" i="11"/>
  <c r="AG558" i="11"/>
  <c r="AG958" i="11"/>
  <c r="AG798" i="11"/>
  <c r="AG175" i="11"/>
  <c r="AG249" i="11"/>
  <c r="AG1488" i="11"/>
  <c r="AG1803" i="11"/>
  <c r="AG640" i="11"/>
  <c r="AG1524" i="11"/>
  <c r="AG194" i="11"/>
  <c r="AG1041" i="11"/>
  <c r="AG359" i="11"/>
  <c r="AG223" i="11"/>
  <c r="AG1252" i="11"/>
  <c r="AG645" i="11"/>
  <c r="AG974" i="11"/>
  <c r="AG1674" i="11"/>
  <c r="AG1704" i="11"/>
  <c r="AG1793" i="11"/>
  <c r="AG381" i="11"/>
  <c r="AG484" i="11"/>
  <c r="AG166" i="11"/>
  <c r="AG519" i="11"/>
  <c r="AG461" i="11"/>
  <c r="AG338" i="11"/>
  <c r="AG1926" i="11"/>
  <c r="AG1869" i="11"/>
  <c r="AG1099" i="11"/>
  <c r="AG1102" i="11"/>
  <c r="AG1196" i="11"/>
  <c r="AG1422" i="11"/>
  <c r="AG1231" i="11"/>
  <c r="AG1987" i="11"/>
  <c r="AG1863" i="11"/>
  <c r="AG1802" i="11"/>
  <c r="AG1767" i="11"/>
  <c r="AG1623" i="11"/>
  <c r="AG1756" i="11"/>
  <c r="AG1239" i="11"/>
  <c r="AG332" i="11"/>
  <c r="AG374" i="11"/>
  <c r="AG509" i="11"/>
  <c r="AG1570" i="11"/>
  <c r="AG477" i="11"/>
  <c r="AG727" i="11"/>
  <c r="AG1605" i="11"/>
  <c r="AG1820" i="11"/>
  <c r="AG485" i="11"/>
  <c r="AG1677" i="11"/>
  <c r="AG1830" i="11"/>
  <c r="AG404" i="11"/>
  <c r="AG1353" i="11"/>
  <c r="AG1119" i="11"/>
  <c r="AG1537" i="11"/>
  <c r="AG1534" i="11"/>
  <c r="AG1852" i="11"/>
  <c r="AG639" i="11"/>
  <c r="AG518" i="11"/>
  <c r="AG574" i="11"/>
  <c r="AG299" i="11"/>
  <c r="AG1123" i="11"/>
  <c r="AG606" i="11"/>
  <c r="AG405" i="11"/>
  <c r="AG889" i="11"/>
  <c r="AG860" i="11"/>
  <c r="AG1437" i="11"/>
  <c r="AG1148" i="11"/>
  <c r="AG1358" i="11"/>
  <c r="AG1535" i="11"/>
  <c r="AG1295" i="11"/>
  <c r="AG1319" i="11"/>
  <c r="AG1213" i="11"/>
  <c r="AG1901" i="11"/>
  <c r="AG2005" i="11"/>
  <c r="AG1911" i="11"/>
  <c r="AG1936" i="11"/>
  <c r="AG1780" i="11"/>
  <c r="AG1683" i="11"/>
  <c r="AG1579" i="11"/>
  <c r="AG1551" i="11"/>
  <c r="AG1381" i="11"/>
  <c r="AG1317" i="11"/>
  <c r="AG1884" i="11"/>
  <c r="AG1791" i="11"/>
  <c r="AG1664" i="11"/>
  <c r="AG1726" i="11"/>
  <c r="AG1631" i="11"/>
  <c r="AG1515" i="11"/>
  <c r="AG1433" i="11"/>
  <c r="AG917" i="11"/>
  <c r="AG513" i="11"/>
  <c r="AG776" i="11"/>
  <c r="AG565" i="11"/>
  <c r="AG1710" i="11"/>
  <c r="AG425" i="11"/>
  <c r="AG1112" i="11"/>
  <c r="AG635" i="11"/>
  <c r="AG415" i="11"/>
  <c r="AG593" i="11"/>
  <c r="AG978" i="11"/>
  <c r="AG1030" i="11"/>
  <c r="AG555" i="11"/>
  <c r="AG235" i="11"/>
  <c r="AG1730" i="11"/>
  <c r="AG108" i="11"/>
  <c r="AG855" i="11"/>
  <c r="AG2010" i="11"/>
  <c r="AG741" i="11"/>
  <c r="AG613" i="11"/>
  <c r="AG687" i="11"/>
  <c r="AG387" i="11"/>
  <c r="AG1630" i="11"/>
  <c r="AG685" i="11"/>
  <c r="AG534" i="11"/>
  <c r="AG1000" i="11"/>
  <c r="AG1013" i="11"/>
  <c r="AG1603" i="11"/>
  <c r="AG1337" i="11"/>
  <c r="AG1555" i="11"/>
  <c r="AG1596" i="11"/>
  <c r="AG1471" i="11"/>
  <c r="AG1408" i="11"/>
  <c r="AG1980" i="11"/>
  <c r="AG1149" i="11"/>
  <c r="AG906" i="11"/>
  <c r="AG867" i="11"/>
  <c r="AG1185" i="11"/>
  <c r="AG1850" i="11"/>
  <c r="AG1821" i="11"/>
  <c r="AG1644" i="11"/>
  <c r="AG1652" i="11"/>
  <c r="AG1469" i="11"/>
  <c r="AG879" i="11"/>
  <c r="AG817" i="11"/>
  <c r="AG1933" i="11"/>
  <c r="AG1960" i="11"/>
  <c r="AG1789" i="11"/>
  <c r="AG1708" i="11"/>
  <c r="AG1584" i="11"/>
  <c r="AG1556" i="11"/>
  <c r="AG1391" i="11"/>
  <c r="AG1325" i="11"/>
  <c r="AG1892" i="11"/>
  <c r="AG1807" i="11"/>
  <c r="AG1693" i="11"/>
  <c r="AG1827" i="11"/>
  <c r="AG1731" i="11"/>
  <c r="AG1641" i="11"/>
  <c r="AG1528" i="11"/>
  <c r="AG1438" i="11"/>
  <c r="AG1278" i="11"/>
  <c r="AG1259" i="11"/>
  <c r="AG769" i="11"/>
  <c r="AG504" i="11"/>
  <c r="AG1823" i="11"/>
  <c r="AG112" i="11"/>
  <c r="AG192" i="11"/>
  <c r="AG520" i="11"/>
  <c r="AG276" i="11"/>
  <c r="AG892" i="11"/>
  <c r="AG1725" i="11"/>
  <c r="AG270" i="11"/>
  <c r="AG588" i="11"/>
  <c r="AG1795" i="11"/>
  <c r="AG750" i="11"/>
  <c r="AG724" i="11"/>
  <c r="AG1503" i="11"/>
  <c r="AG1065" i="11"/>
  <c r="AG1519" i="11"/>
  <c r="AG64" i="11"/>
  <c r="AG441" i="11"/>
  <c r="AG1061" i="11"/>
  <c r="AG1472" i="11"/>
  <c r="AG210" i="11"/>
  <c r="AG977" i="11"/>
  <c r="AG959" i="11"/>
  <c r="AG1008" i="11"/>
  <c r="AG814" i="11"/>
  <c r="AG663" i="11"/>
  <c r="AG780" i="11"/>
  <c r="AG516" i="11"/>
  <c r="AG89" i="11"/>
  <c r="AG1089" i="11"/>
  <c r="AG767" i="11"/>
  <c r="AG636" i="11"/>
  <c r="AG1057" i="11"/>
  <c r="AG1082" i="11"/>
  <c r="AG1093" i="11"/>
  <c r="AG1699" i="11"/>
  <c r="AG1595" i="11"/>
  <c r="AG1715" i="11"/>
  <c r="AG1691" i="11"/>
  <c r="AG1543" i="11"/>
  <c r="AG1479" i="11"/>
  <c r="AG1403" i="11"/>
  <c r="AG1234" i="11"/>
  <c r="AG1232" i="11"/>
  <c r="AG970" i="11"/>
  <c r="AG935" i="11"/>
  <c r="AG981" i="11"/>
  <c r="AG1313" i="11"/>
  <c r="AG1939" i="11"/>
  <c r="AG1947" i="11"/>
  <c r="AG1773" i="11"/>
  <c r="AG1711" i="11"/>
  <c r="AG1582" i="11"/>
  <c r="AG1523" i="11"/>
  <c r="AG947" i="11"/>
  <c r="AG913" i="11"/>
  <c r="AG835" i="11"/>
  <c r="AG888" i="11"/>
  <c r="AG1218" i="11"/>
  <c r="AG1860" i="11"/>
  <c r="AG1833" i="11"/>
  <c r="AG1673" i="11"/>
  <c r="AG1660" i="11"/>
  <c r="AG391" i="11"/>
  <c r="AG110" i="11"/>
  <c r="AG1190" i="11"/>
  <c r="AG371" i="11"/>
  <c r="AG1762" i="11"/>
  <c r="AG1845" i="11"/>
  <c r="AG1643" i="11"/>
  <c r="AG690" i="11"/>
  <c r="AG1055" i="11"/>
  <c r="AG1542" i="11"/>
  <c r="AG1005" i="11"/>
  <c r="AG946" i="11"/>
  <c r="AG1764" i="11"/>
  <c r="AG308" i="11"/>
  <c r="AG1299" i="11"/>
  <c r="AG1958" i="11"/>
  <c r="AG245" i="11"/>
  <c r="AG254" i="11"/>
  <c r="AG315" i="11"/>
  <c r="AG1052" i="11"/>
  <c r="AG1077" i="11"/>
  <c r="AG1085" i="11"/>
  <c r="AG908" i="11"/>
  <c r="AG760" i="11"/>
  <c r="AG900" i="11"/>
  <c r="AG603" i="11"/>
  <c r="AG188" i="11"/>
  <c r="AG1323" i="11"/>
  <c r="AG980" i="11"/>
  <c r="AG751" i="11"/>
  <c r="AG1179" i="11"/>
  <c r="AG1155" i="11"/>
  <c r="AG1244" i="11"/>
  <c r="AG1887" i="11"/>
  <c r="AG1832" i="11"/>
  <c r="AG1928" i="11"/>
  <c r="AG1770" i="11"/>
  <c r="AG1665" i="11"/>
  <c r="AG1561" i="11"/>
  <c r="AG1520" i="11"/>
  <c r="AG1333" i="11"/>
  <c r="AG1304" i="11"/>
  <c r="AG1053" i="11"/>
  <c r="AG1048" i="11"/>
  <c r="AG1086" i="11"/>
  <c r="AG1388" i="11"/>
  <c r="AG2011" i="11"/>
  <c r="AG1151" i="11"/>
  <c r="AG1893" i="11"/>
  <c r="AG1778" i="11"/>
  <c r="AG1706" i="11"/>
  <c r="AG1632" i="11"/>
  <c r="AG1042" i="11"/>
  <c r="AG973" i="11"/>
  <c r="AG945" i="11"/>
  <c r="AG1014" i="11"/>
  <c r="AG1324" i="11"/>
  <c r="AG1963" i="11"/>
  <c r="AG1949" i="11"/>
  <c r="AG1787" i="11"/>
  <c r="AG1716" i="11"/>
  <c r="AG1587" i="11"/>
  <c r="AG1526" i="11"/>
  <c r="AG918" i="11"/>
  <c r="AG843" i="11"/>
  <c r="AG893" i="11"/>
  <c r="AG1228" i="11"/>
  <c r="AG1865" i="11"/>
  <c r="AG1843" i="11"/>
  <c r="AG1678" i="11"/>
  <c r="AG1668" i="11"/>
  <c r="AG1497" i="11"/>
  <c r="AG1482" i="11"/>
  <c r="AG1062" i="11"/>
  <c r="AG641" i="11"/>
  <c r="AG225" i="11"/>
  <c r="AG1459" i="11"/>
  <c r="AG1475" i="11"/>
  <c r="AG850" i="11"/>
  <c r="AG1374" i="11"/>
  <c r="AG1212" i="11"/>
  <c r="AG1409" i="11"/>
  <c r="AG1096" i="11"/>
  <c r="AG1078" i="11"/>
  <c r="AG1083" i="11"/>
  <c r="AG692" i="11"/>
  <c r="AG730" i="11"/>
  <c r="AG291" i="11"/>
  <c r="AG80" i="11"/>
  <c r="AG858" i="11"/>
  <c r="AG1462" i="11"/>
  <c r="AG1774" i="11"/>
  <c r="AG1682" i="11"/>
  <c r="AG1150" i="11"/>
  <c r="AG345" i="11"/>
  <c r="AG335" i="11"/>
  <c r="AG1033" i="11"/>
  <c r="AG775" i="11"/>
  <c r="AG665" i="11"/>
  <c r="AG41" i="11"/>
  <c r="AG412" i="11"/>
  <c r="AG354" i="11"/>
  <c r="AG355" i="11"/>
  <c r="AG609" i="11"/>
  <c r="AG1161" i="11"/>
  <c r="AG1152" i="11"/>
  <c r="AG1225" i="11"/>
  <c r="AG983" i="11"/>
  <c r="AG919" i="11"/>
  <c r="AG1147" i="11"/>
  <c r="AG664" i="11"/>
  <c r="AG246" i="11"/>
  <c r="AG1478" i="11"/>
  <c r="AG1583" i="11"/>
  <c r="AG862" i="11"/>
  <c r="AG1380" i="11"/>
  <c r="AG1305" i="11"/>
  <c r="AG1434" i="11"/>
  <c r="AG812" i="11"/>
  <c r="AG854" i="11"/>
  <c r="AG1164" i="11"/>
  <c r="AG1838" i="11"/>
  <c r="AG1794" i="11"/>
  <c r="AG1634" i="11"/>
  <c r="AG1622" i="11"/>
  <c r="AG1456" i="11"/>
  <c r="AG1411" i="11"/>
  <c r="AG1145" i="11"/>
  <c r="AG1113" i="11"/>
  <c r="AG1217" i="11"/>
  <c r="AG1601" i="11"/>
  <c r="AG1047" i="11"/>
  <c r="AG1342" i="11"/>
  <c r="AG67" i="11"/>
  <c r="AG372" i="11"/>
  <c r="AG1857" i="11"/>
  <c r="AG1889" i="11"/>
  <c r="AG1117" i="11"/>
  <c r="AG584" i="11"/>
  <c r="AG788" i="11"/>
  <c r="AG732" i="11"/>
  <c r="AG931" i="11"/>
  <c r="AG896" i="11"/>
  <c r="AG27" i="11"/>
  <c r="AG149" i="11"/>
  <c r="AG810" i="11"/>
  <c r="AG594" i="11"/>
  <c r="AG753" i="11"/>
  <c r="AG853" i="11"/>
  <c r="AG1516" i="11"/>
  <c r="AG1467" i="11"/>
  <c r="AG1608" i="11"/>
  <c r="AG1189" i="11"/>
  <c r="AG1736" i="11"/>
  <c r="AG1759" i="11"/>
  <c r="AG834" i="11"/>
  <c r="AG451" i="11"/>
  <c r="AG360" i="11"/>
  <c r="AG220" i="11"/>
  <c r="AG1540" i="11"/>
  <c r="AG1707" i="11"/>
  <c r="AG1722" i="11"/>
  <c r="AG1812" i="11"/>
  <c r="AG1019" i="11"/>
  <c r="AG1056" i="11"/>
  <c r="AG1367" i="11"/>
  <c r="AG2001" i="11"/>
  <c r="AG1141" i="11"/>
  <c r="AG1873" i="11"/>
  <c r="AG1758" i="11"/>
  <c r="AG1663" i="11"/>
  <c r="AG1687" i="11"/>
  <c r="AG1642" i="11"/>
  <c r="AG1361" i="11"/>
  <c r="AG1590" i="11"/>
  <c r="AG1611" i="11"/>
  <c r="AG1494" i="11"/>
  <c r="AG1420" i="11"/>
  <c r="AG1354" i="11"/>
  <c r="AG1999" i="11"/>
  <c r="AG1181" i="11"/>
  <c r="AG1923" i="11"/>
  <c r="AG1511" i="11"/>
  <c r="AG1480" i="11"/>
  <c r="AG1242" i="11"/>
  <c r="AG1426" i="11"/>
  <c r="AG1558" i="11"/>
  <c r="AG1343" i="11"/>
  <c r="AG1338" i="11"/>
  <c r="AG1291" i="11"/>
  <c r="AG1959" i="11"/>
  <c r="AG1945" i="11"/>
  <c r="AG1384" i="11"/>
  <c r="AG1220" i="11"/>
  <c r="AG1121" i="11"/>
  <c r="AG1284" i="11"/>
  <c r="AG1473" i="11"/>
  <c r="AG1264" i="11"/>
  <c r="AG1256" i="11"/>
  <c r="AG1170" i="11"/>
  <c r="AG1896" i="11"/>
  <c r="AG1841" i="11"/>
  <c r="AG472" i="11"/>
  <c r="AG115" i="11"/>
  <c r="AG926" i="11"/>
  <c r="AG499" i="11"/>
  <c r="AG437" i="11"/>
  <c r="AG292" i="11"/>
  <c r="AG1996" i="11"/>
  <c r="AG1877" i="11"/>
  <c r="AG1847" i="11"/>
  <c r="AG1991" i="11"/>
  <c r="AG1743" i="11"/>
  <c r="AG1669" i="11"/>
  <c r="AG1457" i="11"/>
  <c r="AG1921" i="11"/>
  <c r="AG1938" i="11"/>
  <c r="AG486" i="11"/>
  <c r="AG1389" i="11"/>
  <c r="AG1666" i="11"/>
  <c r="AG1574" i="11"/>
  <c r="AG1253" i="11"/>
  <c r="AG1418" i="11"/>
  <c r="AG1797" i="11"/>
  <c r="AG1071" i="11"/>
  <c r="AG1626" i="11"/>
  <c r="AG1162" i="11"/>
  <c r="AG1829" i="11"/>
  <c r="AG829" i="11"/>
  <c r="AG1263" i="11"/>
  <c r="AG1332" i="11"/>
  <c r="AG1504" i="11"/>
  <c r="AG1910" i="11"/>
  <c r="AG1396" i="11"/>
  <c r="AG561" i="11"/>
  <c r="AG716" i="11"/>
  <c r="AG745" i="11"/>
  <c r="AG930" i="11"/>
  <c r="AG1506" i="11"/>
  <c r="AG954" i="11"/>
  <c r="AG1195" i="11"/>
  <c r="AG1597" i="11"/>
  <c r="AG1989" i="11"/>
  <c r="AG1040" i="11"/>
  <c r="AG1356" i="11"/>
  <c r="AG1982" i="11"/>
  <c r="AG2004" i="11"/>
  <c r="AG1826" i="11"/>
  <c r="AG1742" i="11"/>
  <c r="AG1612" i="11"/>
  <c r="AG1559" i="11"/>
  <c r="AG915" i="11"/>
  <c r="AG877" i="11"/>
  <c r="AG2008" i="11"/>
  <c r="AG846" i="11"/>
  <c r="AG1156" i="11"/>
  <c r="AG1818" i="11"/>
  <c r="AG1752" i="11"/>
  <c r="AG1624" i="11"/>
  <c r="AG1619" i="11"/>
  <c r="AG1451" i="11"/>
  <c r="AG1401" i="11"/>
  <c r="AG1819" i="11"/>
  <c r="AG1387" i="11"/>
  <c r="AG1269" i="11"/>
  <c r="AG1124" i="11"/>
  <c r="AG1290" i="11"/>
  <c r="AG1486" i="11"/>
  <c r="AG1275" i="11"/>
  <c r="AG1267" i="11"/>
  <c r="AG1178" i="11"/>
  <c r="AG1903" i="11"/>
  <c r="AG1846" i="11"/>
  <c r="AG1748" i="11"/>
  <c r="AG1876" i="11"/>
  <c r="AG1154" i="11"/>
  <c r="AG1198" i="11"/>
  <c r="AG1390" i="11"/>
  <c r="AG1474" i="11"/>
  <c r="AG986" i="11"/>
  <c r="AG1172" i="11"/>
  <c r="AG1961" i="11"/>
  <c r="AG364" i="11"/>
  <c r="AG714" i="11"/>
  <c r="AG1003" i="11"/>
  <c r="AG1552" i="11"/>
  <c r="AG1143" i="11"/>
  <c r="AG1609" i="11"/>
  <c r="AG1376" i="11"/>
  <c r="AG1796" i="11"/>
  <c r="AG1483" i="11"/>
  <c r="AG1680" i="11"/>
  <c r="AG1466" i="11"/>
  <c r="AG1224" i="11"/>
  <c r="AG1978" i="11"/>
  <c r="AG996" i="11"/>
  <c r="AG1977" i="11"/>
  <c r="AG1729" i="11"/>
  <c r="AG47" i="11"/>
  <c r="AG439" i="11"/>
  <c r="AG442" i="11"/>
  <c r="AG742" i="11"/>
  <c r="AG885" i="11"/>
  <c r="AG1513" i="11"/>
  <c r="AG1316" i="11"/>
  <c r="AG1881" i="11"/>
  <c r="AG1995" i="11"/>
  <c r="AG1116" i="11"/>
  <c r="AG1159" i="11"/>
  <c r="AG1365" i="11"/>
  <c r="AG1186" i="11"/>
  <c r="AG993" i="11"/>
  <c r="AG1407" i="11"/>
  <c r="AG1395" i="11"/>
  <c r="AG1718" i="11"/>
  <c r="AG1301" i="11"/>
  <c r="AG1602" i="11"/>
  <c r="AG638" i="11"/>
  <c r="AG793" i="11"/>
  <c r="AG1035" i="11"/>
  <c r="AG100" i="11"/>
  <c r="AG878" i="11"/>
  <c r="AG1075" i="11"/>
  <c r="AG1578" i="11"/>
  <c r="AG1919" i="11"/>
  <c r="AG864" i="11"/>
  <c r="AG1169" i="11"/>
  <c r="AG1405" i="11"/>
  <c r="AG1221" i="11"/>
  <c r="AG1188" i="11"/>
  <c r="AG1927" i="11"/>
  <c r="AG1831" i="11"/>
  <c r="AG1783" i="11"/>
  <c r="AG1658" i="11"/>
  <c r="AG988" i="11"/>
  <c r="AG932" i="11"/>
  <c r="AG872" i="11"/>
  <c r="AG940" i="11"/>
  <c r="AG1258" i="11"/>
  <c r="AG1890" i="11"/>
  <c r="AG1905" i="11"/>
  <c r="AG1739" i="11"/>
  <c r="AG1697" i="11"/>
  <c r="AG1569" i="11"/>
  <c r="AG1510" i="11"/>
  <c r="AG1940" i="11"/>
  <c r="AG1549" i="11"/>
  <c r="AG1532" i="11"/>
  <c r="AG1266" i="11"/>
  <c r="AG1449" i="11"/>
  <c r="AG1573" i="11"/>
  <c r="AG1435" i="11"/>
  <c r="AG1362" i="11"/>
  <c r="AG1311" i="11"/>
  <c r="AG1966" i="11"/>
  <c r="AG1985" i="11"/>
  <c r="AG1866" i="11"/>
  <c r="AG1969" i="11"/>
  <c r="AG1755" i="11"/>
  <c r="AG1607" i="11"/>
  <c r="AG884" i="11"/>
  <c r="AG662" i="11"/>
  <c r="AG737" i="11"/>
  <c r="AG362" i="11"/>
  <c r="AG968" i="11"/>
  <c r="AG1477" i="11"/>
  <c r="AG1614" i="11"/>
  <c r="AG1952" i="11"/>
  <c r="AG1171" i="11"/>
  <c r="AG1364" i="11"/>
  <c r="AG1261" i="11"/>
  <c r="AG1785" i="11"/>
  <c r="AG1254" i="11"/>
  <c r="AG1063" i="11"/>
  <c r="AG1955" i="11"/>
  <c r="AG1566" i="11"/>
  <c r="AG1954" i="11"/>
  <c r="AG1373" i="11"/>
  <c r="AG1745" i="11"/>
  <c r="AG870" i="11"/>
  <c r="AG1111" i="11"/>
  <c r="AG1271" i="11"/>
  <c r="AG207" i="11"/>
  <c r="AG951" i="11"/>
  <c r="AG1138" i="11"/>
  <c r="AG1769" i="11"/>
  <c r="AG861" i="11"/>
  <c r="AG999" i="11"/>
  <c r="AG1310" i="11"/>
  <c r="AG1522" i="11"/>
  <c r="AG1280" i="11"/>
  <c r="AG1293" i="11"/>
  <c r="AG1191" i="11"/>
  <c r="AG1915" i="11"/>
  <c r="AG1853" i="11"/>
  <c r="AG1761" i="11"/>
  <c r="AG1118" i="11"/>
  <c r="AG1011" i="11"/>
  <c r="AG1006" i="11"/>
  <c r="AG1051" i="11"/>
  <c r="AG1359" i="11"/>
  <c r="AG1984" i="11"/>
  <c r="AG2014" i="11"/>
  <c r="AG1855" i="11"/>
  <c r="AG1750" i="11"/>
  <c r="AG1647" i="11"/>
  <c r="AG1617" i="11"/>
  <c r="AG1997" i="11"/>
  <c r="AG1723" i="11"/>
  <c r="AG1651" i="11"/>
  <c r="AG1432" i="11"/>
  <c r="AG1661" i="11"/>
  <c r="AG1646" i="11"/>
  <c r="AG1509" i="11"/>
  <c r="AG1443" i="11"/>
  <c r="AG1378" i="11"/>
  <c r="AG1216" i="11"/>
  <c r="AG1205" i="11"/>
  <c r="AG1957" i="11"/>
  <c r="AG1110" i="11"/>
  <c r="AG1824" i="11"/>
  <c r="AG178" i="11"/>
  <c r="AG1638" i="11"/>
  <c r="AG1377" i="11"/>
  <c r="AG277" i="11"/>
  <c r="AG1277" i="11"/>
  <c r="AG1237" i="11"/>
  <c r="AG1243" i="11"/>
  <c r="AG1251" i="11"/>
  <c r="AG1315" i="11"/>
  <c r="AG1094" i="11"/>
  <c r="AG1499" i="11"/>
  <c r="AG1888" i="11"/>
  <c r="AG1446" i="11"/>
  <c r="AG1508" i="11"/>
  <c r="AG1032" i="11"/>
  <c r="AG1636" i="11"/>
  <c r="AG1175" i="11"/>
  <c r="AG1564" i="11"/>
  <c r="AG1971" i="11"/>
  <c r="AG1339" i="11"/>
  <c r="AG1554" i="11"/>
  <c r="AG241" i="11"/>
  <c r="AG385" i="11"/>
  <c r="AG1038" i="11"/>
  <c r="AG1464" i="11"/>
  <c r="AG723" i="11"/>
  <c r="AG924" i="11"/>
  <c r="AG1134" i="11"/>
  <c r="AG1460" i="11"/>
  <c r="AG1576" i="11"/>
  <c r="AG1458" i="11"/>
  <c r="AG1383" i="11"/>
  <c r="AG1322" i="11"/>
  <c r="AG1973" i="11"/>
  <c r="AG2012" i="11"/>
  <c r="AG1871" i="11"/>
  <c r="AG1192" i="11"/>
  <c r="AG1088" i="11"/>
  <c r="AG1091" i="11"/>
  <c r="AG1184" i="11"/>
  <c r="AG1410" i="11"/>
  <c r="AG1226" i="11"/>
  <c r="AG1199" i="11"/>
  <c r="AG1942" i="11"/>
  <c r="AG1836" i="11"/>
  <c r="AG1792" i="11"/>
  <c r="AG1684" i="11"/>
  <c r="AG1737" i="11"/>
  <c r="AG1895" i="11"/>
  <c r="AG1837" i="11"/>
  <c r="AG1696" i="11"/>
  <c r="AG1879" i="11"/>
  <c r="AG1744" i="11"/>
  <c r="AG1649" i="11"/>
  <c r="AG1533" i="11"/>
  <c r="AG1453" i="11"/>
  <c r="AG1286" i="11"/>
  <c r="AG1262" i="11"/>
  <c r="AG2007" i="11"/>
  <c r="AG1565" i="11"/>
  <c r="AG1246" i="11"/>
  <c r="AG1425" i="11"/>
  <c r="AG1529" i="11"/>
  <c r="AG1640" i="11"/>
  <c r="AG1594" i="11"/>
  <c r="AG1531" i="11"/>
  <c r="AG420" i="11"/>
  <c r="AG672" i="11"/>
  <c r="AG1659" i="11"/>
  <c r="AG960" i="11"/>
  <c r="AG838" i="11"/>
  <c r="AG1813" i="11"/>
  <c r="AG1734" i="11"/>
  <c r="AG1604" i="11"/>
  <c r="AG1441" i="11"/>
  <c r="AG749" i="11"/>
  <c r="AG1690" i="11"/>
  <c r="AG1712" i="11"/>
  <c r="AG1525" i="11"/>
  <c r="AG1398" i="11"/>
  <c r="AG1229" i="11"/>
  <c r="AG2002" i="11"/>
  <c r="AG991" i="11"/>
  <c r="AG1994" i="11"/>
  <c r="AG1671" i="11"/>
  <c r="AG456" i="11"/>
  <c r="AG895" i="11"/>
  <c r="AG1255" i="11"/>
  <c r="AG129" i="11"/>
  <c r="AG1900" i="11"/>
  <c r="AG1404" i="11"/>
  <c r="AG1335" i="11"/>
  <c r="AG1814" i="11"/>
  <c r="AG1702" i="11"/>
  <c r="AG1223" i="11"/>
  <c r="AG1167" i="11"/>
  <c r="AG1157" i="11"/>
  <c r="AG1637" i="11"/>
  <c r="AG1648" i="11"/>
  <c r="AG1160" i="11"/>
  <c r="AG1801" i="11"/>
  <c r="AG1346" i="11"/>
  <c r="AG1724" i="11"/>
  <c r="AG1197" i="11"/>
  <c r="AG1588" i="11"/>
  <c r="AG147" i="11"/>
  <c r="AG348" i="11"/>
  <c r="AG502" i="11"/>
  <c r="AG1158" i="11"/>
  <c r="AG1701" i="11"/>
  <c r="AG806" i="11"/>
  <c r="AG1001" i="11"/>
  <c r="AG1328" i="11"/>
  <c r="AG1709" i="11"/>
  <c r="AG1662" i="11"/>
  <c r="AG1512" i="11"/>
  <c r="AG1448" i="11"/>
  <c r="AG1386" i="11"/>
  <c r="AG1219" i="11"/>
  <c r="AG1208" i="11"/>
  <c r="AG1964" i="11"/>
  <c r="AG1440" i="11"/>
  <c r="AG1287" i="11"/>
  <c r="AG1142" i="11"/>
  <c r="AG1331" i="11"/>
  <c r="AG1530" i="11"/>
  <c r="AG1288" i="11"/>
  <c r="AG1298" i="11"/>
  <c r="AG1194" i="11"/>
  <c r="AG1920" i="11"/>
  <c r="AG1858" i="11"/>
  <c r="AG1776" i="11"/>
  <c r="AG1851" i="11"/>
  <c r="AG856" i="11"/>
  <c r="AG1965" i="11"/>
  <c r="AG1981" i="11"/>
  <c r="AG2003" i="11"/>
  <c r="AG1811" i="11"/>
  <c r="AG1721" i="11"/>
  <c r="AG1599" i="11"/>
  <c r="AG1592" i="11"/>
  <c r="AG1406" i="11"/>
  <c r="AG1368" i="11"/>
  <c r="AG2015" i="11"/>
  <c r="AG794" i="11"/>
  <c r="AG1348" i="11"/>
  <c r="AG1842" i="11"/>
  <c r="AG648" i="11"/>
  <c r="AG1417" i="11"/>
  <c r="AG989" i="11"/>
  <c r="AG1922" i="11"/>
  <c r="AG1445" i="11"/>
  <c r="AG1489" i="11"/>
  <c r="AG1925" i="11"/>
  <c r="AG1058" i="11"/>
  <c r="AG1615" i="11"/>
  <c r="AG1248" i="11"/>
  <c r="AG1273" i="11"/>
  <c r="AG1174" i="11"/>
  <c r="AG1944" i="11"/>
  <c r="AG1429" i="11"/>
  <c r="AG1968" i="11"/>
  <c r="AG1430" i="11"/>
  <c r="AG1809" i="11"/>
  <c r="AG1360" i="11"/>
  <c r="AG264" i="11"/>
  <c r="AG317" i="11"/>
  <c r="AG529" i="11"/>
  <c r="AG601" i="11"/>
  <c r="AG1498" i="11"/>
  <c r="AG1993" i="11"/>
  <c r="AG903" i="11"/>
  <c r="AG1272" i="11"/>
  <c r="AG1786" i="11"/>
  <c r="AG1882" i="11"/>
  <c r="AG1747" i="11"/>
  <c r="AG1654" i="11"/>
  <c r="AG1538" i="11"/>
  <c r="AG1492" i="11"/>
  <c r="AG1306" i="11"/>
  <c r="AG1281" i="11"/>
  <c r="AG644" i="11"/>
  <c r="AG1600" i="11"/>
  <c r="AG1575" i="11"/>
  <c r="AG1334" i="11"/>
  <c r="AG1544" i="11"/>
  <c r="AG1581" i="11"/>
  <c r="AG1463" i="11"/>
  <c r="AG1393" i="11"/>
  <c r="AG1330" i="11"/>
  <c r="AG1975" i="11"/>
  <c r="AG1144" i="11"/>
  <c r="AG1886" i="11"/>
  <c r="AG1950" i="11"/>
  <c r="AG921" i="11"/>
  <c r="AG851" i="11"/>
  <c r="AG911" i="11"/>
  <c r="AG1238" i="11"/>
  <c r="AG1870" i="11"/>
  <c r="AG1848" i="11"/>
  <c r="AG1686" i="11"/>
  <c r="AG1676" i="11"/>
  <c r="AG1507" i="11"/>
  <c r="AG1487" i="11"/>
  <c r="AG1567" i="11"/>
  <c r="AG1777" i="11"/>
  <c r="AG1536" i="11"/>
  <c r="AG1028" i="11"/>
  <c r="AG610" i="11"/>
  <c r="AG1235" i="11"/>
  <c r="AG1501" i="11"/>
  <c r="AG1700" i="11"/>
  <c r="AG1713" i="11"/>
  <c r="AG1283" i="11"/>
  <c r="AG1719" i="11"/>
  <c r="AG1645" i="11"/>
  <c r="AG1468" i="11"/>
  <c r="AG1898" i="11"/>
  <c r="AG1732" i="11"/>
  <c r="AG1720" i="11"/>
  <c r="AG1076" i="11"/>
  <c r="AG2000" i="11"/>
  <c r="AG1370" i="11"/>
  <c r="AG1799" i="11"/>
  <c r="AG1165" i="11"/>
  <c r="AG1650" i="11"/>
  <c r="AG585" i="11"/>
  <c r="AG590" i="11"/>
  <c r="AG748" i="11"/>
  <c r="AG971" i="11"/>
  <c r="AG842" i="11"/>
  <c r="AG1073" i="11"/>
  <c r="AG1412" i="11"/>
  <c r="AG1856" i="11"/>
  <c r="AG927" i="11"/>
  <c r="AG1245" i="11"/>
  <c r="AG1885" i="11"/>
  <c r="AG1883" i="11"/>
  <c r="AG1694" i="11"/>
  <c r="AG1689" i="11"/>
  <c r="AG1546" i="11"/>
  <c r="AG1505" i="11"/>
  <c r="AG824" i="11"/>
  <c r="AG1941" i="11"/>
  <c r="AG1867" i="11"/>
  <c r="AG1810" i="11"/>
  <c r="AG1909" i="11"/>
  <c r="AG1760" i="11"/>
  <c r="AG1657" i="11"/>
  <c r="AG1548" i="11"/>
  <c r="AG1502" i="11"/>
  <c r="AG1314" i="11"/>
  <c r="AG1296" i="11"/>
  <c r="AG1735" i="11"/>
  <c r="AG1177" i="11"/>
  <c r="AG1068" i="11"/>
  <c r="AG1081" i="11"/>
  <c r="AG1163" i="11"/>
  <c r="AG1400" i="11"/>
  <c r="AG1207" i="11"/>
  <c r="AG1183" i="11"/>
  <c r="AG1912" i="11"/>
  <c r="AG1816" i="11"/>
  <c r="AG1766" i="11"/>
  <c r="AG1655" i="11"/>
  <c r="AG1771" i="11"/>
  <c r="AG1553" i="11"/>
  <c r="AG1037" i="11"/>
  <c r="AG16" i="11"/>
  <c r="AG1428" i="11" l="1"/>
  <c r="AG1341" i="11"/>
  <c r="AG828" i="11"/>
  <c r="AG329" i="11"/>
  <c r="AG363" i="11"/>
  <c r="AG770" i="11"/>
  <c r="AG1930" i="11"/>
  <c r="AG542" i="11"/>
  <c r="AG81" i="11"/>
  <c r="AG389" i="11"/>
  <c r="AH389" i="11" s="1"/>
  <c r="AJ389" i="11" s="1"/>
  <c r="AG1202" i="11"/>
  <c r="AH1202" i="11" s="1"/>
  <c r="AJ1202" i="11" s="1"/>
  <c r="AG962" i="11"/>
  <c r="AH962" i="11" s="1"/>
  <c r="AJ962" i="11" s="1"/>
  <c r="AG696" i="11"/>
  <c r="AG328" i="11"/>
  <c r="AG226" i="11"/>
  <c r="AG556" i="11"/>
  <c r="AG161" i="11"/>
  <c r="AG297" i="11"/>
  <c r="AG28" i="11"/>
  <c r="AG339" i="11"/>
  <c r="AG1210" i="11"/>
  <c r="AG417" i="11"/>
  <c r="AH417" i="11" s="1"/>
  <c r="AJ417" i="11" s="1"/>
  <c r="AG920" i="11"/>
  <c r="AH920" i="11" s="1"/>
  <c r="AJ920" i="11" s="1"/>
  <c r="AG1470" i="11"/>
  <c r="AH1470" i="11" s="1"/>
  <c r="AJ1470" i="11" s="1"/>
  <c r="AG865" i="11"/>
  <c r="AG132" i="11"/>
  <c r="AG197" i="11"/>
  <c r="AG150" i="11"/>
  <c r="AG1222" i="11"/>
  <c r="AG1326" i="11"/>
  <c r="AG728" i="11"/>
  <c r="AG573" i="11"/>
  <c r="AG171" i="11"/>
  <c r="AG233" i="11"/>
  <c r="AH233" i="11" s="1"/>
  <c r="AJ233" i="11" s="1"/>
  <c r="AG826" i="11"/>
  <c r="AH826" i="11" s="1"/>
  <c r="AJ826" i="11" s="1"/>
  <c r="AG488" i="11"/>
  <c r="AH488" i="11" s="1"/>
  <c r="AJ488" i="11" s="1"/>
  <c r="AG500" i="11"/>
  <c r="AG1146" i="11"/>
  <c r="AG1436" i="11"/>
  <c r="AG1633" i="11"/>
  <c r="AG206" i="11"/>
  <c r="AG837" i="11"/>
  <c r="AG953" i="11"/>
  <c r="AG33" i="11"/>
  <c r="AG331" i="11"/>
  <c r="AG1282" i="11"/>
  <c r="AH1282" i="11" s="1"/>
  <c r="AJ1282" i="11" s="1"/>
  <c r="AG1495" i="11"/>
  <c r="AH1495" i="11" s="1"/>
  <c r="AJ1495" i="11" s="1"/>
  <c r="AG94" i="11"/>
  <c r="AH94" i="11" s="1"/>
  <c r="AJ94" i="11" s="1"/>
  <c r="AG904" i="11"/>
  <c r="AG1679" i="11"/>
  <c r="AG416" i="11"/>
  <c r="AG305" i="11"/>
  <c r="AG1913" i="11"/>
  <c r="AG1371" i="11"/>
  <c r="AG191" i="11"/>
  <c r="AG1414" i="11"/>
  <c r="AG647" i="11"/>
  <c r="AG1084" i="11"/>
  <c r="AH1084" i="11" s="1"/>
  <c r="AJ1084" i="11" s="1"/>
  <c r="AG708" i="11"/>
  <c r="AH708" i="11" s="1"/>
  <c r="AJ708" i="11" s="1"/>
  <c r="AG1132" i="11"/>
  <c r="AH1132" i="11" s="1"/>
  <c r="AJ1132" i="11" s="1"/>
  <c r="AG133" i="11"/>
  <c r="AG202" i="11"/>
  <c r="AG517" i="11"/>
  <c r="AG907" i="11"/>
  <c r="AG394" i="11"/>
  <c r="AG1924" i="11"/>
  <c r="AG1444" i="11"/>
  <c r="AG244" i="11"/>
  <c r="AG392" i="11"/>
  <c r="AG758" i="11"/>
  <c r="AH758" i="11" s="1"/>
  <c r="AJ758" i="11" s="1"/>
  <c r="AG449" i="11"/>
  <c r="AH449" i="11" s="1"/>
  <c r="AJ449" i="11" s="1"/>
  <c r="AG512" i="11"/>
  <c r="AH512" i="11" s="1"/>
  <c r="AJ512" i="11" s="1"/>
  <c r="AG859" i="11"/>
  <c r="AG1402" i="11"/>
  <c r="AG465" i="11"/>
  <c r="AG1698" i="11"/>
  <c r="AG1521" i="11"/>
  <c r="AG393" i="11"/>
  <c r="AG157" i="11"/>
  <c r="AG759" i="11"/>
  <c r="AG201" i="11"/>
  <c r="AG614" i="11"/>
  <c r="AH614" i="11" s="1"/>
  <c r="AJ614" i="11" s="1"/>
  <c r="AG238" i="11"/>
  <c r="AH238" i="11" s="1"/>
  <c r="AJ238" i="11" s="1"/>
  <c r="AG139" i="11"/>
  <c r="AH139" i="11" s="1"/>
  <c r="AJ139" i="11" s="1"/>
  <c r="AG497" i="11"/>
  <c r="AG1289" i="11"/>
  <c r="AG134" i="11"/>
  <c r="AG75" i="11"/>
  <c r="AG725" i="11"/>
  <c r="AG527" i="11"/>
  <c r="AG1849" i="11"/>
  <c r="AG21" i="11"/>
  <c r="AG559" i="11"/>
  <c r="AG965" i="11"/>
  <c r="AH965" i="11" s="1"/>
  <c r="AJ965" i="11" s="1"/>
  <c r="AG808" i="11"/>
  <c r="AH808" i="11" s="1"/>
  <c r="AJ808" i="11" s="1"/>
  <c r="AG764" i="11"/>
  <c r="AH764" i="11" s="1"/>
  <c r="AJ764" i="11" s="1"/>
  <c r="AG288" i="11"/>
  <c r="AG721" i="11"/>
  <c r="AG25" i="11"/>
  <c r="AG1765" i="11"/>
  <c r="AG283" i="11"/>
  <c r="AG713" i="11"/>
  <c r="AG1817" i="11"/>
  <c r="AG267" i="11"/>
  <c r="AG785" i="11"/>
  <c r="AG237" i="11"/>
  <c r="AH237" i="11" s="1"/>
  <c r="AJ237" i="11" s="1"/>
  <c r="AG457" i="11"/>
  <c r="AH457" i="11" s="1"/>
  <c r="AJ457" i="11" s="1"/>
  <c r="AG620" i="11"/>
  <c r="AH620" i="11" s="1"/>
  <c r="AJ620" i="11" s="1"/>
  <c r="AG684" i="11"/>
  <c r="AG511" i="11"/>
  <c r="AG1103" i="11"/>
  <c r="AG655" i="11"/>
  <c r="AG1025" i="11"/>
  <c r="AG549" i="11"/>
  <c r="AG483" i="11"/>
  <c r="AG325" i="11"/>
  <c r="AG247" i="11"/>
  <c r="AG1050" i="11"/>
  <c r="AH1050" i="11" s="1"/>
  <c r="AJ1050" i="11" s="1"/>
  <c r="AG922" i="11"/>
  <c r="AH922" i="11" s="1"/>
  <c r="AJ922" i="11" s="1"/>
  <c r="AG57" i="11"/>
  <c r="AH57" i="11" s="1"/>
  <c r="AJ57" i="11" s="1"/>
  <c r="AM57" i="11" s="1"/>
  <c r="AL57" i="11" s="1"/>
  <c r="AG327" i="11"/>
  <c r="AG98" i="11"/>
  <c r="AG1527" i="11"/>
  <c r="AG678" i="11"/>
  <c r="AG1104" i="11"/>
  <c r="AG612" i="11"/>
  <c r="AG886" i="11"/>
  <c r="AG195" i="11"/>
  <c r="AG1943" i="11"/>
  <c r="AG284" i="11"/>
  <c r="AH284" i="11" s="1"/>
  <c r="AJ284" i="11" s="1"/>
  <c r="AG669" i="11"/>
  <c r="AH669" i="11" s="1"/>
  <c r="AJ669" i="11" s="1"/>
  <c r="AG340" i="11"/>
  <c r="AH340" i="11" s="1"/>
  <c r="AJ340" i="11" s="1"/>
  <c r="AG430" i="11"/>
  <c r="AG447" i="11"/>
  <c r="AG944" i="11"/>
  <c r="AG269" i="11"/>
  <c r="AG654" i="11"/>
  <c r="AG544" i="11"/>
  <c r="AG350" i="11"/>
  <c r="AG1749" i="11"/>
  <c r="AG803" i="11"/>
  <c r="AG1452" i="11"/>
  <c r="AH1452" i="11" s="1"/>
  <c r="AJ1452" i="11" s="1"/>
  <c r="AG471" i="11"/>
  <c r="AH471" i="11" s="1"/>
  <c r="AJ471" i="11" s="1"/>
  <c r="AG26" i="11"/>
  <c r="AH26" i="11" s="1"/>
  <c r="AJ26" i="11" s="1"/>
  <c r="AG583" i="11"/>
  <c r="AG1090" i="11"/>
  <c r="AG460" i="11"/>
  <c r="AG611" i="11"/>
  <c r="AG236" i="11"/>
  <c r="AG1421" i="11"/>
  <c r="AG464" i="11"/>
  <c r="AG658" i="11"/>
  <c r="AG765" i="11"/>
  <c r="AG390" i="11"/>
  <c r="AH390" i="11" s="1"/>
  <c r="AJ390" i="11" s="1"/>
  <c r="AG1983" i="11"/>
  <c r="AH1983" i="11" s="1"/>
  <c r="AJ1983" i="11" s="1"/>
  <c r="AG1974" i="11"/>
  <c r="AH1974" i="11" s="1"/>
  <c r="AJ1974" i="11" s="1"/>
  <c r="AG700" i="11"/>
  <c r="AG1115" i="11"/>
  <c r="AG659" i="11"/>
  <c r="AG709" i="11"/>
  <c r="AG596" i="11"/>
  <c r="AG950" i="11"/>
  <c r="AG187" i="11"/>
  <c r="AG508" i="11"/>
  <c r="AG309" i="11"/>
  <c r="AG334" i="11"/>
  <c r="AH334" i="11" s="1"/>
  <c r="AJ334" i="11" s="1"/>
  <c r="AG1656" i="11"/>
  <c r="AH1656" i="11" s="1"/>
  <c r="AJ1656" i="11" s="1"/>
  <c r="AG882" i="11"/>
  <c r="AH882" i="11" s="1"/>
  <c r="AJ882" i="11" s="1"/>
  <c r="AG423" i="11"/>
  <c r="AG281" i="11"/>
  <c r="AG1392" i="11"/>
  <c r="AG719" i="11"/>
  <c r="AG55" i="11"/>
  <c r="AG1166" i="11"/>
  <c r="AG413" i="11"/>
  <c r="AG501" i="11"/>
  <c r="AG1201" i="11"/>
  <c r="AG257" i="11"/>
  <c r="AH257" i="11" s="1"/>
  <c r="AJ257" i="11" s="1"/>
  <c r="AG92" i="11"/>
  <c r="AH92" i="11" s="1"/>
  <c r="AJ92" i="11" s="1"/>
  <c r="AG251" i="11"/>
  <c r="AH251" i="11" s="1"/>
  <c r="AJ251" i="11" s="1"/>
  <c r="AG539" i="11"/>
  <c r="AG1828" i="11"/>
  <c r="AG868" i="11"/>
  <c r="AG1233" i="11"/>
  <c r="AG515" i="11"/>
  <c r="AG772" i="11"/>
  <c r="AG628" i="11"/>
  <c r="AG427" i="11"/>
  <c r="AG1016" i="11"/>
  <c r="AG58" i="11"/>
  <c r="AH58" i="11" s="1"/>
  <c r="AJ58" i="11" s="1"/>
  <c r="AG848" i="11"/>
  <c r="AH848" i="11" s="1"/>
  <c r="AJ848" i="11" s="1"/>
  <c r="AG341" i="11"/>
  <c r="AH341" i="11" s="1"/>
  <c r="AJ341" i="11" s="1"/>
  <c r="AG431" i="11"/>
  <c r="AG1635" i="11"/>
  <c r="AG1087" i="11"/>
  <c r="AG356" i="11"/>
  <c r="AG711" i="11"/>
  <c r="AG1209" i="11"/>
  <c r="AG994" i="11"/>
  <c r="AG1080" i="11"/>
  <c r="AG1250" i="11"/>
  <c r="AG557" i="11"/>
  <c r="AH557" i="11" s="1"/>
  <c r="AJ557" i="11" s="1"/>
  <c r="AG1861" i="11"/>
  <c r="AH1861" i="11" s="1"/>
  <c r="AJ1861" i="11" s="1"/>
  <c r="AG1675" i="11"/>
  <c r="AH1675" i="11" s="1"/>
  <c r="AJ1675" i="11" s="1"/>
  <c r="AG66" i="11"/>
  <c r="AG816" i="11"/>
  <c r="AG701" i="11"/>
  <c r="AG744" i="11"/>
  <c r="AG1844" i="11"/>
  <c r="AG375" i="11"/>
  <c r="AG1024" i="11"/>
  <c r="AG357" i="11"/>
  <c r="AG602" i="11"/>
  <c r="AG674" i="11"/>
  <c r="AH674" i="11" s="1"/>
  <c r="AQ674" i="11" s="1"/>
  <c r="AG1034" i="11"/>
  <c r="AH1034" i="11" s="1"/>
  <c r="AJ1034" i="11" s="1"/>
  <c r="AG1247" i="11"/>
  <c r="AH1247" i="11" s="1"/>
  <c r="AJ1247" i="11" s="1"/>
  <c r="AG825" i="11"/>
  <c r="AG446" i="11"/>
  <c r="AG205" i="11"/>
  <c r="AG310" i="11"/>
  <c r="AG1352" i="11"/>
  <c r="AG1059" i="11"/>
  <c r="AG1320" i="11"/>
  <c r="AG887" i="11"/>
  <c r="AG1347" i="11"/>
  <c r="AG407" i="11"/>
  <c r="AH407" i="11" s="1"/>
  <c r="AJ407" i="11" s="1"/>
  <c r="AG274" i="11"/>
  <c r="AH274" i="11" s="1"/>
  <c r="AG323" i="11"/>
  <c r="AH323" i="11" s="1"/>
  <c r="AJ323" i="11" s="1"/>
  <c r="AG294" i="11"/>
  <c r="AG1547" i="11"/>
  <c r="AG1917" i="11"/>
  <c r="AG832" i="11"/>
  <c r="AG969" i="11"/>
  <c r="AG813" i="11"/>
  <c r="AG282" i="11"/>
  <c r="AG1784" i="11"/>
  <c r="AG1914" i="11"/>
  <c r="AH1914" i="11" s="1"/>
  <c r="AJ1914" i="11" s="1"/>
  <c r="AG2013" i="11"/>
  <c r="AG1880" i="11"/>
  <c r="AH1880" i="11" s="1"/>
  <c r="AJ1880" i="11" s="1"/>
  <c r="AG1010" i="11"/>
  <c r="AH1010" i="11" s="1"/>
  <c r="AJ1010" i="11" s="1"/>
  <c r="AG1864" i="11"/>
  <c r="AG818" i="11"/>
  <c r="AG933" i="11"/>
  <c r="AG897" i="11"/>
  <c r="AG144" i="11"/>
  <c r="AG524" i="11"/>
  <c r="AG1740" i="11"/>
  <c r="AG1580" i="11"/>
  <c r="AG699" i="11"/>
  <c r="AG378" i="11"/>
  <c r="AH378" i="11" s="1"/>
  <c r="AJ378" i="11" s="1"/>
  <c r="AG845" i="11"/>
  <c r="AH845" i="11" s="1"/>
  <c r="AJ845" i="11" s="1"/>
  <c r="AG428" i="11"/>
  <c r="AH428" i="11" s="1"/>
  <c r="AJ428" i="11" s="1"/>
  <c r="AG1874" i="11"/>
  <c r="AG514" i="11"/>
  <c r="AG1131" i="11"/>
  <c r="AG155" i="11"/>
  <c r="AG1790" i="11"/>
  <c r="AG622" i="11"/>
  <c r="AG1292" i="11"/>
  <c r="AG1176" i="11"/>
  <c r="AG122" i="11"/>
  <c r="AG152" i="11"/>
  <c r="AH152" i="11" s="1"/>
  <c r="AJ152" i="11" s="1"/>
  <c r="AG1279" i="11"/>
  <c r="AH1279" i="11" s="1"/>
  <c r="AJ1279" i="11" s="1"/>
  <c r="AG1560" i="11"/>
  <c r="AH1560" i="11" s="1"/>
  <c r="AJ1560" i="11" s="1"/>
  <c r="AG942" i="11"/>
  <c r="AG657" i="11"/>
  <c r="AG1998" i="11"/>
  <c r="AG1321" i="11"/>
  <c r="AG1355" i="11"/>
  <c r="AG1962" i="11"/>
  <c r="AG479" i="11"/>
  <c r="AG1598" i="11"/>
  <c r="AG62" i="11"/>
  <c r="AG159" i="11"/>
  <c r="AH159" i="11" s="1"/>
  <c r="AJ159" i="11" s="1"/>
  <c r="AG349" i="11"/>
  <c r="AH349" i="11" s="1"/>
  <c r="AJ349" i="11" s="1"/>
  <c r="AG403" i="11"/>
  <c r="AH403" i="11" s="1"/>
  <c r="AJ403" i="11" s="1"/>
  <c r="AG140" i="11"/>
  <c r="AG1557" i="11"/>
  <c r="AG1805" i="11"/>
  <c r="AG296" i="11"/>
  <c r="AG263" i="11"/>
  <c r="AG260" i="11"/>
  <c r="AG955" i="11"/>
  <c r="AG552" i="11"/>
  <c r="AG367" i="11"/>
  <c r="AH367" i="11" s="1"/>
  <c r="AJ367" i="11" s="1"/>
  <c r="AG623" i="11"/>
  <c r="AH623" i="11" s="1"/>
  <c r="AJ623" i="11" s="1"/>
  <c r="AG1187" i="11"/>
  <c r="AH1187" i="11" s="1"/>
  <c r="AJ1187" i="11" s="1"/>
  <c r="AM1187" i="11" s="1"/>
  <c r="AL1187" i="11" s="1"/>
  <c r="AG169" i="11"/>
  <c r="AH169" i="11" s="1"/>
  <c r="AJ169" i="11" s="1"/>
  <c r="AG400" i="11"/>
  <c r="AG164" i="11"/>
  <c r="AG1107" i="11"/>
  <c r="AG1746" i="11"/>
  <c r="AG250" i="11"/>
  <c r="AG1127" i="11"/>
  <c r="AG1060" i="11"/>
  <c r="AG1490" i="11"/>
  <c r="AG734" i="11"/>
  <c r="AH734" i="11" s="1"/>
  <c r="AJ734" i="11" s="1"/>
  <c r="AG1585" i="11"/>
  <c r="AH1585" i="11" s="1"/>
  <c r="AJ1585" i="11" s="1"/>
  <c r="AG176" i="11"/>
  <c r="AH176" i="11" s="1"/>
  <c r="AJ176" i="11" s="1"/>
  <c r="AG668" i="11"/>
  <c r="AH668" i="11" s="1"/>
  <c r="AJ668" i="11" s="1"/>
  <c r="AG1128" i="11"/>
  <c r="AG578" i="11"/>
  <c r="AG1835" i="11"/>
  <c r="AG1496" i="11"/>
  <c r="AG1753" i="11"/>
  <c r="AG840" i="11"/>
  <c r="AG135" i="11"/>
  <c r="AG168" i="11"/>
  <c r="AG575" i="11"/>
  <c r="AH575" i="11" s="1"/>
  <c r="AJ575" i="11" s="1"/>
  <c r="AG702" i="11"/>
  <c r="AH702" i="11" s="1"/>
  <c r="AQ702" i="11" s="1"/>
  <c r="AG1550" i="11"/>
  <c r="AH1550" i="11" s="1"/>
  <c r="AJ1550" i="11" s="1"/>
  <c r="AG1967" i="11"/>
  <c r="AH1967" i="11" s="1"/>
  <c r="AJ1967" i="11" s="1"/>
  <c r="AG199" i="11"/>
  <c r="AG216" i="11"/>
  <c r="AG967" i="11"/>
  <c r="AG302" i="11"/>
  <c r="AG1106" i="11"/>
  <c r="AG801" i="11"/>
  <c r="AG943" i="11"/>
  <c r="AG1240" i="11"/>
  <c r="AG154" i="11"/>
  <c r="AH154" i="11" s="1"/>
  <c r="AJ154" i="11" s="1"/>
  <c r="AG804" i="11"/>
  <c r="AH804" i="11" s="1"/>
  <c r="AJ804" i="11" s="1"/>
  <c r="AG874" i="11"/>
  <c r="AH874" i="11" s="1"/>
  <c r="AJ874" i="11" s="1"/>
  <c r="AG982" i="11"/>
  <c r="AH982" i="11" s="1"/>
  <c r="AJ982" i="11" s="1"/>
  <c r="AG1043" i="11"/>
  <c r="AG807" i="11"/>
  <c r="AG523" i="11"/>
  <c r="AG762" i="11"/>
  <c r="AG87" i="11"/>
  <c r="AG1667" i="11"/>
  <c r="AG1979" i="11"/>
  <c r="AG1897" i="11"/>
  <c r="AG738" i="11"/>
  <c r="AH738" i="11" s="1"/>
  <c r="AG1447" i="11"/>
  <c r="AH1447" i="11" s="1"/>
  <c r="AJ1447" i="11" s="1"/>
  <c r="AG1020" i="11"/>
  <c r="AH1020" i="11" s="1"/>
  <c r="AJ1020" i="11" s="1"/>
  <c r="AG698" i="11"/>
  <c r="AH698" i="11" s="1"/>
  <c r="AJ698" i="11" s="1"/>
  <c r="AG467" i="11"/>
  <c r="AG107" i="11"/>
  <c r="AG138" i="11"/>
  <c r="AG1274" i="11"/>
  <c r="AG563" i="11"/>
  <c r="AG1714" i="11"/>
  <c r="AG1260" i="11"/>
  <c r="AG1763" i="11"/>
  <c r="AG209" i="11"/>
  <c r="AH209" i="11" s="1"/>
  <c r="AJ209" i="11" s="1"/>
  <c r="AG1302" i="11"/>
  <c r="AH1302" i="11" s="1"/>
  <c r="AJ1302" i="11" s="1"/>
  <c r="AG76" i="11"/>
  <c r="AH76" i="11" s="1"/>
  <c r="AJ76" i="11" s="1"/>
  <c r="AG948" i="11"/>
  <c r="AH948" i="11" s="1"/>
  <c r="AJ948" i="11" s="1"/>
  <c r="AG330" i="11"/>
  <c r="AG929" i="11"/>
  <c r="AG1562" i="11"/>
  <c r="AG650" i="11"/>
  <c r="AG576" i="11"/>
  <c r="AG366" i="11"/>
  <c r="AH366" i="11" s="1"/>
  <c r="AJ366" i="11" s="1"/>
  <c r="AG222" i="11"/>
  <c r="AH222" i="11" s="1"/>
  <c r="AG992" i="11"/>
  <c r="AG1007" i="11"/>
  <c r="AH1007" i="11" s="1"/>
  <c r="AJ1007" i="11" s="1"/>
  <c r="AG799" i="11"/>
  <c r="AH799" i="11" s="1"/>
  <c r="AJ799" i="11" s="1"/>
  <c r="AG836" i="11"/>
  <c r="AH836" i="11" s="1"/>
  <c r="AJ836" i="11" s="1"/>
  <c r="AM836" i="11" s="1"/>
  <c r="AL836" i="11" s="1"/>
  <c r="AG46" i="11"/>
  <c r="AH46" i="11" s="1"/>
  <c r="AJ46" i="11" s="1"/>
  <c r="AG572" i="11"/>
  <c r="AG346" i="11"/>
  <c r="AG343" i="11"/>
  <c r="AG1970" i="11"/>
  <c r="AG629" i="11"/>
  <c r="AG1130" i="11"/>
  <c r="AH1130" i="11" s="1"/>
  <c r="AJ1130" i="11" s="1"/>
  <c r="AG1345" i="11"/>
  <c r="AH1345" i="11" s="1"/>
  <c r="AJ1345" i="11" s="1"/>
  <c r="AG912" i="11"/>
  <c r="AG1815" i="11"/>
  <c r="AH1815" i="11" s="1"/>
  <c r="AJ1815" i="11" s="1"/>
  <c r="AG312" i="11"/>
  <c r="AH312" i="11" s="1"/>
  <c r="AJ312" i="11" s="1"/>
  <c r="AG815" i="11"/>
  <c r="AH815" i="11" s="1"/>
  <c r="AJ815" i="11" s="1"/>
  <c r="AG183" i="11"/>
  <c r="AH183" i="11" s="1"/>
  <c r="AJ183" i="11" s="1"/>
  <c r="AG1031" i="11"/>
  <c r="AG494" i="11"/>
  <c r="AG819" i="11"/>
  <c r="AG1366" i="11"/>
  <c r="AH1366" i="11" s="1"/>
  <c r="AG796" i="11"/>
  <c r="AH796" i="11" s="1"/>
  <c r="AJ796" i="11" s="1"/>
  <c r="AG52" i="11"/>
  <c r="AH52" i="11" s="1"/>
  <c r="AJ52" i="11" s="1"/>
  <c r="AG637" i="11"/>
  <c r="AH637" i="11" s="1"/>
  <c r="AJ637" i="11" s="1"/>
  <c r="AG1461" i="11"/>
  <c r="AG48" i="11"/>
  <c r="AH48" i="11" s="1"/>
  <c r="AJ48" i="11" s="1"/>
  <c r="AG470" i="11"/>
  <c r="AH470" i="11" s="1"/>
  <c r="AJ470" i="11" s="1"/>
  <c r="AG693" i="11"/>
  <c r="AH693" i="11" s="1"/>
  <c r="AJ693" i="11" s="1"/>
  <c r="AG1203" i="11"/>
  <c r="AH1203" i="11" s="1"/>
  <c r="AJ1203" i="11" s="1"/>
  <c r="AG936" i="11"/>
  <c r="AG754" i="11"/>
  <c r="AG119" i="11"/>
  <c r="AG1114" i="11"/>
  <c r="AH1114" i="11" s="1"/>
  <c r="AJ1114" i="11" s="1"/>
  <c r="AG604" i="11"/>
  <c r="AH604" i="11" s="1"/>
  <c r="AJ604" i="11" s="1"/>
  <c r="AG156" i="11"/>
  <c r="AH156" i="11" s="1"/>
  <c r="AJ156" i="11" s="1"/>
  <c r="AG1026" i="11"/>
  <c r="AH1026" i="11" s="1"/>
  <c r="AJ1026" i="11" s="1"/>
  <c r="AG411" i="11"/>
  <c r="AG1140" i="11"/>
  <c r="AH1140" i="11" s="1"/>
  <c r="AJ1140" i="11" s="1"/>
  <c r="AG445" i="11"/>
  <c r="AH445" i="11" s="1"/>
  <c r="AJ445" i="11" s="1"/>
  <c r="AG660" i="11"/>
  <c r="AH660" i="11" s="1"/>
  <c r="AJ660" i="11" s="1"/>
  <c r="AG651" i="11"/>
  <c r="AH651" i="11" s="1"/>
  <c r="AJ651" i="11" s="1"/>
  <c r="AG379" i="11"/>
  <c r="AG151" i="11"/>
  <c r="AG180" i="11"/>
  <c r="AG844" i="11"/>
  <c r="AH844" i="11" s="1"/>
  <c r="AJ844" i="11" s="1"/>
  <c r="AG1344" i="11"/>
  <c r="AG459" i="11"/>
  <c r="AH459" i="11" s="1"/>
  <c r="AJ459" i="11" s="1"/>
  <c r="AG952" i="11"/>
  <c r="AH952" i="11" s="1"/>
  <c r="AJ952" i="11" s="1"/>
  <c r="AG1100" i="11"/>
  <c r="AG131" i="11"/>
  <c r="AH131" i="11" s="1"/>
  <c r="AJ131" i="11" s="1"/>
  <c r="AG141" i="11"/>
  <c r="AH141" i="11" s="1"/>
  <c r="AJ141" i="11" s="1"/>
  <c r="AG344" i="11"/>
  <c r="AH344" i="11" s="1"/>
  <c r="AJ344" i="11" s="1"/>
  <c r="AG652" i="11"/>
  <c r="AH652" i="11" s="1"/>
  <c r="AJ652" i="11" s="1"/>
  <c r="AG74" i="11"/>
  <c r="AG468" i="11"/>
  <c r="AG567" i="11"/>
  <c r="AH567" i="11" s="1"/>
  <c r="AJ567" i="11" s="1"/>
  <c r="AG972" i="11"/>
  <c r="AG857" i="11"/>
  <c r="AH857" i="11" s="1"/>
  <c r="AJ857" i="11" s="1"/>
  <c r="AG45" i="11"/>
  <c r="AH45" i="11" s="1"/>
  <c r="AJ45" i="11" s="1"/>
  <c r="AG214" i="11"/>
  <c r="AH214" i="11" s="1"/>
  <c r="AJ214" i="11" s="1"/>
  <c r="AG1294" i="11"/>
  <c r="AG1211" i="11"/>
  <c r="AH1211" i="11" s="1"/>
  <c r="AJ1211" i="11" s="1"/>
  <c r="AG791" i="11"/>
  <c r="AH791" i="11" s="1"/>
  <c r="AJ791" i="11" s="1"/>
  <c r="AG580" i="11"/>
  <c r="AH580" i="11" s="1"/>
  <c r="AJ580" i="11" s="1"/>
  <c r="AG881" i="11"/>
  <c r="AH881" i="11" s="1"/>
  <c r="AJ881" i="11" s="1"/>
  <c r="AG615" i="11"/>
  <c r="AG1064" i="11"/>
  <c r="AG581" i="11"/>
  <c r="AG682" i="11"/>
  <c r="AG1872" i="11"/>
  <c r="AG849" i="11"/>
  <c r="AH849" i="11" s="1"/>
  <c r="AJ849" i="11" s="1"/>
  <c r="AG617" i="11"/>
  <c r="AH617" i="11" s="1"/>
  <c r="AJ617" i="11" s="1"/>
  <c r="AG1285" i="11"/>
  <c r="AG1988" i="11"/>
  <c r="AH1988" i="11" s="1"/>
  <c r="AJ1988" i="11" s="1"/>
  <c r="AG265" i="11"/>
  <c r="AH265" i="11" s="1"/>
  <c r="AJ265" i="11" s="1"/>
  <c r="AG1230" i="11"/>
  <c r="AH1230" i="11" s="1"/>
  <c r="AJ1230" i="11" s="1"/>
  <c r="AG44" i="11"/>
  <c r="AH44" i="11" s="1"/>
  <c r="AJ44" i="11" s="1"/>
  <c r="AG1327" i="11"/>
  <c r="AG1618" i="11"/>
  <c r="AG541" i="11"/>
  <c r="AH541" i="11" s="1"/>
  <c r="AJ541" i="11" s="1"/>
  <c r="AG433" i="11"/>
  <c r="AG1415" i="11"/>
  <c r="AG218" i="11"/>
  <c r="AG142" i="11"/>
  <c r="AH142" i="11" s="1"/>
  <c r="AJ142" i="11" s="1"/>
  <c r="AG1268" i="11"/>
  <c r="AG649" i="11"/>
  <c r="AH649" i="11" s="1"/>
  <c r="AJ649" i="11" s="1"/>
  <c r="AG894" i="11"/>
  <c r="AH894" i="11" s="1"/>
  <c r="AJ894" i="11" s="1"/>
  <c r="AG779" i="11"/>
  <c r="AH779" i="11" s="1"/>
  <c r="AQ779" i="11" s="1"/>
  <c r="AG255" i="11"/>
  <c r="AH255" i="11" s="1"/>
  <c r="AJ255" i="11" s="1"/>
  <c r="AG1481" i="11"/>
  <c r="AG536" i="11"/>
  <c r="AG1929" i="11"/>
  <c r="AG43" i="11"/>
  <c r="AG790" i="11"/>
  <c r="AH790" i="11" s="1"/>
  <c r="AJ790" i="11" s="1"/>
  <c r="AG1918" i="11"/>
  <c r="AH1918" i="11" s="1"/>
  <c r="AJ1918" i="11" s="1"/>
  <c r="AG1972" i="11"/>
  <c r="AH1972" i="11" s="1"/>
  <c r="AJ1972" i="11" s="1"/>
  <c r="AG351" i="11"/>
  <c r="AG174" i="11"/>
  <c r="AH174" i="11" s="1"/>
  <c r="AJ174" i="11" s="1"/>
  <c r="AG1775" i="11"/>
  <c r="AH1775" i="11" s="1"/>
  <c r="AJ1775" i="11" s="1"/>
  <c r="AG1363" i="11"/>
  <c r="AH1363" i="11" s="1"/>
  <c r="AJ1363" i="11" s="1"/>
  <c r="AG995" i="11"/>
  <c r="AH995" i="11" s="1"/>
  <c r="AJ995" i="11" s="1"/>
  <c r="AG1350" i="11"/>
  <c r="AG318" i="11"/>
  <c r="AG676" i="11"/>
  <c r="AH676" i="11" s="1"/>
  <c r="AJ676" i="11" s="1"/>
  <c r="AG38" i="11"/>
  <c r="AH38" i="11" s="1"/>
  <c r="AJ38" i="11" s="1"/>
  <c r="AG1878" i="11"/>
  <c r="AH1878" i="11" s="1"/>
  <c r="AJ1878" i="11" s="1"/>
  <c r="AG51" i="11"/>
  <c r="AH51" i="11" s="1"/>
  <c r="AJ51" i="11" s="1"/>
  <c r="AG1931" i="11"/>
  <c r="AH1931" i="11" s="1"/>
  <c r="AJ1931" i="11" s="1"/>
  <c r="AG495" i="11"/>
  <c r="AG666" i="11"/>
  <c r="AH666" i="11" s="1"/>
  <c r="AJ666" i="11" s="1"/>
  <c r="AG1002" i="11"/>
  <c r="AH1002" i="11" s="1"/>
  <c r="AJ1002" i="11" s="1"/>
  <c r="AG275" i="11"/>
  <c r="AH275" i="11" s="1"/>
  <c r="AJ275" i="11" s="1"/>
  <c r="AG198" i="11"/>
  <c r="AH198" i="11" s="1"/>
  <c r="AJ198" i="11" s="1"/>
  <c r="AG54" i="11"/>
  <c r="AG631" i="11"/>
  <c r="AG1241" i="11"/>
  <c r="AG506" i="11"/>
  <c r="AH506" i="11" s="1"/>
  <c r="AJ506" i="11" s="1"/>
  <c r="AG1027" i="11"/>
  <c r="AH1027" i="11" s="1"/>
  <c r="AJ1027" i="11" s="1"/>
  <c r="AG82" i="11"/>
  <c r="AH82" i="11" s="1"/>
  <c r="AJ82" i="11" s="1"/>
  <c r="AG1236" i="11"/>
  <c r="AH1236" i="11" s="1"/>
  <c r="AJ1236" i="11" s="1"/>
  <c r="AG1788" i="11"/>
  <c r="AG1798" i="11"/>
  <c r="AH1798" i="11" s="1"/>
  <c r="AJ1798" i="11" s="1"/>
  <c r="AG95" i="11"/>
  <c r="AH95" i="11" s="1"/>
  <c r="AJ95" i="11" s="1"/>
  <c r="AG443" i="11"/>
  <c r="AH443" i="11" s="1"/>
  <c r="AJ443" i="11" s="1"/>
  <c r="AG370" i="11"/>
  <c r="AH370" i="11" s="1"/>
  <c r="AJ370" i="11" s="1"/>
  <c r="AG109" i="11"/>
  <c r="AG880" i="11"/>
  <c r="AG285" i="11"/>
  <c r="AH285" i="11" s="1"/>
  <c r="AJ285" i="11" s="1"/>
  <c r="AG1372" i="11"/>
  <c r="AG532" i="11"/>
  <c r="AH532" i="11" s="1"/>
  <c r="AJ532" i="11" s="1"/>
  <c r="AG1204" i="11"/>
  <c r="AH1204" i="11" s="1"/>
  <c r="AJ1204" i="11" s="1"/>
  <c r="AG313" i="11"/>
  <c r="AH313" i="11" s="1"/>
  <c r="AJ313" i="11" s="1"/>
  <c r="AG301" i="11"/>
  <c r="AG1672" i="11"/>
  <c r="AH1672" i="11" s="1"/>
  <c r="AJ1672" i="11" s="1"/>
  <c r="AG736" i="11"/>
  <c r="AH736" i="11" s="1"/>
  <c r="AJ736" i="11" s="1"/>
  <c r="AG847" i="11"/>
  <c r="AH847" i="11" s="1"/>
  <c r="AJ847" i="11" s="1"/>
  <c r="AG376" i="11"/>
  <c r="AH376" i="11" s="1"/>
  <c r="AJ376" i="11" s="1"/>
  <c r="AG632" i="11"/>
  <c r="AG395" i="11"/>
  <c r="AG482" i="11"/>
  <c r="AG229" i="11"/>
  <c r="AG18" i="11"/>
  <c r="AH18" i="11" s="1"/>
  <c r="AJ18" i="11" s="1"/>
  <c r="AG440" i="11"/>
  <c r="AH440" i="11" s="1"/>
  <c r="AJ440" i="11" s="1"/>
  <c r="AG1628" i="11"/>
  <c r="AH1628" i="11" s="1"/>
  <c r="AJ1628" i="11" s="1"/>
  <c r="AG560" i="11"/>
  <c r="AG809" i="11"/>
  <c r="AH809" i="11" s="1"/>
  <c r="AJ809" i="11" s="1"/>
  <c r="AG1589" i="11"/>
  <c r="AH1589" i="11" s="1"/>
  <c r="AJ1589" i="11" s="1"/>
  <c r="AG1182" i="11"/>
  <c r="AH1182" i="11" s="1"/>
  <c r="AJ1182" i="11" s="1"/>
  <c r="AG568" i="11"/>
  <c r="AH568" i="11" s="1"/>
  <c r="AJ568" i="11" s="1"/>
  <c r="AG1382" i="11"/>
  <c r="AG1834" i="11"/>
  <c r="AG1450" i="11"/>
  <c r="AH1450" i="11" s="1"/>
  <c r="AJ1450" i="11" s="1"/>
  <c r="AG182" i="11"/>
  <c r="AG1307" i="11"/>
  <c r="AH1307" i="11" s="1"/>
  <c r="AJ1307" i="11" s="1"/>
  <c r="AG1518" i="11"/>
  <c r="AH1518" i="11" s="1"/>
  <c r="AJ1518" i="11" s="1"/>
  <c r="AG1902" i="11"/>
  <c r="AH1902" i="11" s="1"/>
  <c r="AJ1902" i="11" s="1"/>
  <c r="AG625" i="11"/>
  <c r="AG414" i="11"/>
  <c r="AH414" i="11" s="1"/>
  <c r="AJ414" i="11" s="1"/>
  <c r="AG1733" i="11"/>
  <c r="AH1733" i="11" s="1"/>
  <c r="AJ1733" i="11" s="1"/>
  <c r="AG158" i="11"/>
  <c r="AH158" i="11" s="1"/>
  <c r="AJ158" i="11" s="1"/>
  <c r="AG181" i="11"/>
  <c r="AH181" i="11" s="1"/>
  <c r="AJ181" i="11" s="1"/>
  <c r="AG841" i="11"/>
  <c r="AG554" i="11"/>
  <c r="AG823" i="11"/>
  <c r="AG591" i="11"/>
  <c r="AG598" i="11"/>
  <c r="AG673" i="11"/>
  <c r="AH673" i="11" s="1"/>
  <c r="AJ673" i="11" s="1"/>
  <c r="AG1098" i="11"/>
  <c r="AH1098" i="11" s="1"/>
  <c r="AJ1098" i="11" s="1"/>
  <c r="AG65" i="11"/>
  <c r="AG32" i="11"/>
  <c r="AH32" i="11" s="1"/>
  <c r="AJ32" i="11" s="1"/>
  <c r="AG740" i="11"/>
  <c r="AH740" i="11" s="1"/>
  <c r="AJ740" i="11" s="1"/>
  <c r="AG382" i="11"/>
  <c r="AH382" i="11" s="1"/>
  <c r="AJ382" i="11" s="1"/>
  <c r="AG1990" i="11"/>
  <c r="AH1990" i="11" s="1"/>
  <c r="AJ1990" i="11" s="1"/>
  <c r="AG566" i="11"/>
  <c r="AG368" i="11"/>
  <c r="AG1934" i="11"/>
  <c r="AH1934" i="11" s="1"/>
  <c r="AJ1934" i="11" s="1"/>
  <c r="AG304" i="11"/>
  <c r="AG909" i="11"/>
  <c r="AG797" i="11"/>
  <c r="AH797" i="11" s="1"/>
  <c r="AJ797" i="11" s="1"/>
  <c r="AG671" i="11"/>
  <c r="AH671" i="11" s="1"/>
  <c r="AJ671" i="11" s="1"/>
  <c r="AG553" i="11"/>
  <c r="AG397" i="11"/>
  <c r="AH397" i="11" s="1"/>
  <c r="AJ397" i="11" s="1"/>
  <c r="AG1806" i="11"/>
  <c r="AH1806" i="11" s="1"/>
  <c r="AJ1806" i="11" s="1"/>
  <c r="AG193" i="11"/>
  <c r="AH193" i="11" s="1"/>
  <c r="AJ193" i="11" s="1"/>
  <c r="AG1891" i="11"/>
  <c r="AH1891" i="11" s="1"/>
  <c r="AJ1891" i="11" s="1"/>
  <c r="AG923" i="11"/>
  <c r="AG409" i="11"/>
  <c r="AG1004" i="11"/>
  <c r="AG707" i="11"/>
  <c r="AG34" i="11"/>
  <c r="AH34" i="11" s="1"/>
  <c r="AJ34" i="11" s="1"/>
  <c r="AG717" i="11"/>
  <c r="AH717" i="11" s="1"/>
  <c r="AJ717" i="11" s="1"/>
  <c r="AG469" i="11"/>
  <c r="AH469" i="11" s="1"/>
  <c r="AJ469" i="11" s="1"/>
  <c r="AG1610" i="11"/>
  <c r="AG1854" i="11"/>
  <c r="AH1854" i="11" s="1"/>
  <c r="AJ1854" i="11" s="1"/>
  <c r="AG695" i="11"/>
  <c r="AH695" i="11" s="1"/>
  <c r="AJ695" i="11" s="1"/>
  <c r="AG217" i="11"/>
  <c r="AH217" i="11" s="1"/>
  <c r="AJ217" i="11" s="1"/>
  <c r="AG463" i="11"/>
  <c r="AH463" i="11" s="1"/>
  <c r="AJ463" i="11" s="1"/>
  <c r="AG550" i="11"/>
  <c r="AG1621" i="11"/>
  <c r="AG185" i="11"/>
  <c r="AG964" i="11"/>
  <c r="AG608" i="11"/>
  <c r="AH608" i="11" s="1"/>
  <c r="AJ608" i="11" s="1"/>
  <c r="AG979" i="11"/>
  <c r="AH979" i="11" s="1"/>
  <c r="AJ979" i="11" s="1"/>
  <c r="AG1214" i="11"/>
  <c r="AH1214" i="11" s="1"/>
  <c r="AJ1214" i="11" s="1"/>
  <c r="AG219" i="11"/>
  <c r="AG899" i="11"/>
  <c r="AH899" i="11" s="1"/>
  <c r="AJ899" i="11" s="1"/>
  <c r="AG1270" i="11"/>
  <c r="AH1270" i="11" s="1"/>
  <c r="AJ1270" i="11" s="1"/>
  <c r="AG937" i="11"/>
  <c r="AH937" i="11" s="1"/>
  <c r="AJ937" i="11" s="1"/>
  <c r="AG683" i="11"/>
  <c r="AH683" i="11" s="1"/>
  <c r="AJ683" i="11" s="1"/>
  <c r="AG19" i="11"/>
  <c r="AG1875" i="11"/>
  <c r="AG204" i="11"/>
  <c r="AG582" i="11"/>
  <c r="AG258" i="11"/>
  <c r="AG548" i="11"/>
  <c r="AH548" i="11" s="1"/>
  <c r="AJ548" i="11" s="1"/>
  <c r="AG196" i="11"/>
  <c r="AH196" i="11" s="1"/>
  <c r="AJ196" i="11" s="1"/>
  <c r="AG1577" i="11"/>
  <c r="AG268" i="11"/>
  <c r="AH268" i="11" s="1"/>
  <c r="AJ268" i="11" s="1"/>
  <c r="AG410" i="11"/>
  <c r="AH410" i="11" s="1"/>
  <c r="AJ410" i="11" s="1"/>
  <c r="AG30" i="11"/>
  <c r="AH30" i="11" s="1"/>
  <c r="AJ30" i="11" s="1"/>
  <c r="AG117" i="11"/>
  <c r="AH117" i="11" s="1"/>
  <c r="AJ117" i="11" s="1"/>
  <c r="AG876" i="11"/>
  <c r="AG303" i="11"/>
  <c r="AG271" i="11"/>
  <c r="AH271" i="11" s="1"/>
  <c r="AJ271" i="11" s="1"/>
  <c r="AG478" i="11"/>
  <c r="AG733" i="11"/>
  <c r="AH733" i="11" s="1"/>
  <c r="AJ733" i="11" s="1"/>
  <c r="AG121" i="11"/>
  <c r="AH121" i="11" s="1"/>
  <c r="AJ121" i="11" s="1"/>
  <c r="AG1894" i="11"/>
  <c r="AH1894" i="11" s="1"/>
  <c r="AJ1894" i="11" s="1"/>
  <c r="AG521" i="11"/>
  <c r="AG531" i="11"/>
  <c r="AH531" i="11" s="1"/>
  <c r="AJ531" i="11" s="1"/>
  <c r="AG253" i="11"/>
  <c r="AH253" i="11" s="1"/>
  <c r="AJ253" i="11" s="1"/>
  <c r="AG1122" i="11"/>
  <c r="AH1122" i="11" s="1"/>
  <c r="AJ1122" i="11" s="1"/>
  <c r="AG163" i="11"/>
  <c r="AH163" i="11" s="1"/>
  <c r="AJ163" i="11" s="1"/>
  <c r="AG91" i="11"/>
  <c r="AG273" i="11"/>
  <c r="AG324" i="11"/>
  <c r="AG871" i="11"/>
  <c r="AG1413" i="11"/>
  <c r="AG619" i="11"/>
  <c r="AH619" i="11" s="1"/>
  <c r="AJ619" i="11" s="1"/>
  <c r="AG1465" i="11"/>
  <c r="AH1465" i="11" s="1"/>
  <c r="AJ1465" i="11" s="1"/>
  <c r="AG1688" i="11"/>
  <c r="AG418" i="11"/>
  <c r="AG1193" i="11"/>
  <c r="AH1193" i="11" s="1"/>
  <c r="AJ1193" i="11" s="1"/>
  <c r="AG326" i="11"/>
  <c r="AH326" i="11" s="1"/>
  <c r="AJ326" i="11" s="1"/>
  <c r="AG127" i="11"/>
  <c r="AH127" i="11" s="1"/>
  <c r="AJ127" i="11" s="1"/>
  <c r="AG525" i="11"/>
  <c r="AG17" i="11"/>
  <c r="AG1308" i="11"/>
  <c r="AG116" i="11"/>
  <c r="AG822" i="11"/>
  <c r="AH822" i="11" s="1"/>
  <c r="AJ822" i="11" s="1"/>
  <c r="AG597" i="11"/>
  <c r="AH597" i="11" s="1"/>
  <c r="AJ597" i="11" s="1"/>
  <c r="AG783" i="11"/>
  <c r="AH783" i="11" s="1"/>
  <c r="AJ783" i="11" s="1"/>
  <c r="AG694" i="11"/>
  <c r="AG491" i="11"/>
  <c r="AH491" i="11" s="1"/>
  <c r="AJ491" i="11" s="1"/>
  <c r="AG1800" i="11"/>
  <c r="AH1800" i="11" s="1"/>
  <c r="AJ1800" i="11" s="1"/>
  <c r="AG743" i="11"/>
  <c r="AH743" i="11" s="1"/>
  <c r="AJ743" i="11" s="1"/>
  <c r="AG869" i="11"/>
  <c r="AH869" i="11" s="1"/>
  <c r="AJ869" i="11" s="1"/>
  <c r="AG827" i="11"/>
  <c r="AG875" i="11"/>
  <c r="AG1703" i="11"/>
  <c r="AG1276" i="11"/>
  <c r="AH1276" i="11" s="1"/>
  <c r="AJ1276" i="11" s="1"/>
  <c r="AG203" i="11"/>
  <c r="AH203" i="11" s="1"/>
  <c r="AJ203" i="11" s="1"/>
  <c r="AG143" i="11"/>
  <c r="AH143" i="11" s="1"/>
  <c r="AJ143" i="11" s="1"/>
  <c r="AG643" i="11"/>
  <c r="AH643" i="11" s="1"/>
  <c r="AJ643" i="11" s="1"/>
  <c r="AG1571" i="11"/>
  <c r="AG1956" i="11"/>
  <c r="AH1956" i="11" s="1"/>
  <c r="AJ1956" i="11" s="1"/>
  <c r="AG1625" i="11"/>
  <c r="AH1625" i="11" s="1"/>
  <c r="AJ1625" i="11" s="1"/>
  <c r="AG985" i="11"/>
  <c r="AH985" i="11" s="1"/>
  <c r="AJ985" i="11" s="1"/>
  <c r="AG189" i="11"/>
  <c r="AH189" i="11" s="1"/>
  <c r="AJ189" i="11" s="1"/>
  <c r="AG661" i="11"/>
  <c r="AG232" i="11"/>
  <c r="AG50" i="11"/>
  <c r="AG1067" i="11"/>
  <c r="AG1097" i="11"/>
  <c r="AH1097" i="11" s="1"/>
  <c r="AJ1097" i="11" s="1"/>
  <c r="AG546" i="11"/>
  <c r="AH546" i="11" s="1"/>
  <c r="AJ546" i="11" s="1"/>
  <c r="AG890" i="11"/>
  <c r="AH890" i="11" s="1"/>
  <c r="AJ890" i="11" s="1"/>
  <c r="AG261" i="11"/>
  <c r="AG123" i="11"/>
  <c r="AH123" i="11" s="1"/>
  <c r="AJ123" i="11" s="1"/>
  <c r="AG1009" i="11"/>
  <c r="AH1009" i="11" s="1"/>
  <c r="AJ1009" i="11" s="1"/>
  <c r="AG262" i="11"/>
  <c r="AH262" i="11" s="1"/>
  <c r="AJ262" i="11" s="1"/>
  <c r="AG239" i="11"/>
  <c r="AH239" i="11" s="1"/>
  <c r="AJ239" i="11" s="1"/>
  <c r="AM239" i="11" s="1"/>
  <c r="AL239" i="11" s="1"/>
  <c r="AG784" i="11"/>
  <c r="AG1946" i="11"/>
  <c r="AH1946" i="11" s="1"/>
  <c r="AJ1946" i="11" s="1"/>
  <c r="AG24" i="11"/>
  <c r="AH24" i="11" s="1"/>
  <c r="AJ24" i="11" s="1"/>
  <c r="AM24" i="11" s="1"/>
  <c r="AL24" i="11" s="1"/>
  <c r="AG388" i="11"/>
  <c r="AH388" i="11" s="1"/>
  <c r="AJ388" i="11" s="1"/>
  <c r="AG957" i="11"/>
  <c r="AH957" i="11" s="1"/>
  <c r="AJ957" i="11" s="1"/>
  <c r="AG86" i="11"/>
  <c r="AH86" i="11" s="1"/>
  <c r="AJ86" i="11" s="1"/>
  <c r="AG706" i="11"/>
  <c r="AH706" i="11" s="1"/>
  <c r="AJ706" i="11" s="1"/>
  <c r="AG1046" i="11"/>
  <c r="AG1539" i="11"/>
  <c r="AH1539" i="11" s="1"/>
  <c r="AJ1539" i="11" s="1"/>
  <c r="AG365" i="11"/>
  <c r="AH365" i="11" s="1"/>
  <c r="AJ365" i="11" s="1"/>
  <c r="AG401" i="11"/>
  <c r="AH401" i="11" s="1"/>
  <c r="AJ401" i="11" s="1"/>
  <c r="AM401" i="11" s="1"/>
  <c r="AL401" i="11" s="1"/>
  <c r="AG1768" i="11"/>
  <c r="AH1768" i="11" s="1"/>
  <c r="AJ1768" i="11" s="1"/>
  <c r="AG1297" i="11"/>
  <c r="AG505" i="11"/>
  <c r="AG59" i="11"/>
  <c r="AH59" i="11" s="1"/>
  <c r="AJ59" i="11" s="1"/>
  <c r="AG1069" i="11"/>
  <c r="AG208" i="11"/>
  <c r="AH208" i="11" s="1"/>
  <c r="AJ208" i="11" s="1"/>
  <c r="AG105" i="11"/>
  <c r="AH105" i="11" s="1"/>
  <c r="AJ105" i="11" s="1"/>
  <c r="AG547" i="11"/>
  <c r="AH547" i="11" s="1"/>
  <c r="AJ547" i="11" s="1"/>
  <c r="AG1932" i="11"/>
  <c r="AG215" i="11"/>
  <c r="AH215" i="11" s="1"/>
  <c r="AJ215" i="11" s="1"/>
  <c r="AG902" i="11"/>
  <c r="AH902" i="11" s="1"/>
  <c r="AJ902" i="11" s="1"/>
  <c r="AG961" i="11"/>
  <c r="AH961" i="11" s="1"/>
  <c r="AJ961" i="11" s="1"/>
  <c r="AG278" i="11"/>
  <c r="AH278" i="11" s="1"/>
  <c r="AJ278" i="11" s="1"/>
  <c r="AG358" i="11"/>
  <c r="AG990" i="11"/>
  <c r="AG1741" i="11"/>
  <c r="AG306" i="11"/>
  <c r="AH306" i="11" s="1"/>
  <c r="AJ306" i="11" s="1"/>
  <c r="AG1738" i="11"/>
  <c r="AH1738" i="11" s="1"/>
  <c r="AJ1738" i="11" s="1"/>
  <c r="AG1029" i="11"/>
  <c r="AH1029" i="11" s="1"/>
  <c r="AJ1029" i="11" s="1"/>
  <c r="AG595" i="11"/>
  <c r="AH595" i="11" s="1"/>
  <c r="AJ595" i="11" s="1"/>
  <c r="AG227" i="11"/>
  <c r="AG96" i="11"/>
  <c r="AH96" i="11" s="1"/>
  <c r="AJ96" i="11" s="1"/>
  <c r="AG170" i="11"/>
  <c r="AH170" i="11" s="1"/>
  <c r="AJ170" i="11" s="1"/>
  <c r="AG31" i="11"/>
  <c r="AH31" i="11" s="1"/>
  <c r="AJ31" i="11" s="1"/>
  <c r="AG1781" i="11"/>
  <c r="AH1781" i="11" s="1"/>
  <c r="AG1782" i="11"/>
  <c r="AG211" i="11"/>
  <c r="AG1754" i="11"/>
  <c r="AG498" i="11"/>
  <c r="AH498" i="11" s="1"/>
  <c r="AJ498" i="11" s="1"/>
  <c r="AG1442" i="11"/>
  <c r="AH1442" i="11" s="1"/>
  <c r="AJ1442" i="11" s="1"/>
  <c r="AG184" i="11"/>
  <c r="AH184" i="11" s="1"/>
  <c r="AJ184" i="11" s="1"/>
  <c r="AG448" i="11"/>
  <c r="AH448" i="11" s="1"/>
  <c r="AJ448" i="11" s="1"/>
  <c r="AG1039" i="11"/>
  <c r="AG421" i="11"/>
  <c r="AH421" i="11" s="1"/>
  <c r="AJ421" i="11" s="1"/>
  <c r="AG1303" i="11"/>
  <c r="AH1303" i="11" s="1"/>
  <c r="AG452" i="11"/>
  <c r="AH452" i="11" s="1"/>
  <c r="AJ452" i="11" s="1"/>
  <c r="AG436" i="11"/>
  <c r="AH436" i="11" s="1"/>
  <c r="AJ436" i="11" s="1"/>
  <c r="AG998" i="11"/>
  <c r="AG934" i="11"/>
  <c r="AH934" i="11" s="1"/>
  <c r="AJ934" i="11" s="1"/>
  <c r="AG1265" i="11"/>
  <c r="AH1265" i="11" s="1"/>
  <c r="AJ1265" i="11" s="1"/>
  <c r="AG474" i="11"/>
  <c r="AH474" i="11" s="1"/>
  <c r="AJ474" i="11" s="1"/>
  <c r="AG406" i="11"/>
  <c r="AH406" i="11" s="1"/>
  <c r="AJ406" i="11" s="1"/>
  <c r="AG1907" i="11"/>
  <c r="AH1907" i="11" s="1"/>
  <c r="AJ1907" i="11" s="1"/>
  <c r="AG752" i="11"/>
  <c r="AH752" i="11" s="1"/>
  <c r="AJ752" i="11" s="1"/>
  <c r="AG1300" i="11"/>
  <c r="AG571" i="11"/>
  <c r="AH571" i="11" s="1"/>
  <c r="AJ571" i="11" s="1"/>
  <c r="AG424" i="11"/>
  <c r="AH424" i="11" s="1"/>
  <c r="AJ424" i="11" s="1"/>
  <c r="AG1572" i="11"/>
  <c r="AH1572" i="11" s="1"/>
  <c r="AJ1572" i="11" s="1"/>
  <c r="AG667" i="11"/>
  <c r="AH667" i="11" s="1"/>
  <c r="AJ667" i="11" s="1"/>
  <c r="AG70" i="11"/>
  <c r="AG528" i="11"/>
  <c r="AG773" i="11"/>
  <c r="AH773" i="11" s="1"/>
  <c r="AJ773" i="11" s="1"/>
  <c r="AG93" i="11"/>
  <c r="AH93" i="11" s="1"/>
  <c r="AJ93" i="11" s="1"/>
  <c r="AG587" i="11"/>
  <c r="AH587" i="11" s="1"/>
  <c r="AJ587" i="11" s="1"/>
  <c r="AG768" i="11"/>
  <c r="AH768" i="11" s="1"/>
  <c r="AJ768" i="11" s="1"/>
  <c r="AG1606" i="11"/>
  <c r="AH1606" i="11" s="1"/>
  <c r="AJ1606" i="11" s="1"/>
  <c r="AG83" i="11"/>
  <c r="AG963" i="11"/>
  <c r="AH963" i="11" s="1"/>
  <c r="AJ963" i="11" s="1"/>
  <c r="AG77" i="11"/>
  <c r="AH77" i="11" s="1"/>
  <c r="AJ77" i="11" s="1"/>
  <c r="AM77" i="11" s="1"/>
  <c r="AL77" i="11" s="1"/>
  <c r="AG715" i="11"/>
  <c r="AH715" i="11" s="1"/>
  <c r="AJ715" i="11" s="1"/>
  <c r="AG722" i="11"/>
  <c r="AH722" i="11" s="1"/>
  <c r="AJ722" i="11" s="1"/>
  <c r="AG1385" i="11"/>
  <c r="AG266" i="11"/>
  <c r="AG1206" i="11"/>
  <c r="AH1206" i="11" s="1"/>
  <c r="AJ1206" i="11" s="1"/>
  <c r="AG71" i="11"/>
  <c r="AH71" i="11" s="1"/>
  <c r="AJ71" i="11" s="1"/>
  <c r="AG160" i="11"/>
  <c r="AH160" i="11" s="1"/>
  <c r="AJ160" i="11" s="1"/>
  <c r="AG1180" i="11"/>
  <c r="AH1180" i="11" s="1"/>
  <c r="AJ1180" i="11" s="1"/>
  <c r="AG130" i="11"/>
  <c r="AH130" i="11" s="1"/>
  <c r="AJ130" i="11" s="1"/>
  <c r="AG1424" i="11"/>
  <c r="AG939" i="11"/>
  <c r="AH939" i="11" s="1"/>
  <c r="AJ939" i="11" s="1"/>
  <c r="AG145" i="11"/>
  <c r="AH145" i="11" s="1"/>
  <c r="AJ145" i="11" s="1"/>
  <c r="AM145" i="11" s="1"/>
  <c r="AL145" i="11" s="1"/>
  <c r="AG729" i="11"/>
  <c r="AH729" i="11" s="1"/>
  <c r="AJ729" i="11" s="1"/>
  <c r="AG186" i="11"/>
  <c r="AH186" i="11" s="1"/>
  <c r="AJ186" i="11" s="1"/>
  <c r="AG792" i="11"/>
  <c r="AG61" i="11"/>
  <c r="AG1804" i="11"/>
  <c r="AH1804" i="11" s="1"/>
  <c r="AJ1804" i="11" s="1"/>
  <c r="AG782" i="11"/>
  <c r="AH782" i="11" s="1"/>
  <c r="AJ782" i="11" s="1"/>
  <c r="AG1705" i="11"/>
  <c r="AG1012" i="11"/>
  <c r="AH1012" i="11" s="1"/>
  <c r="AJ1012" i="11" s="1"/>
  <c r="AG905" i="11"/>
  <c r="AH905" i="11" s="1"/>
  <c r="AJ905" i="11" s="1"/>
  <c r="AG1079" i="11"/>
  <c r="AG987" i="11"/>
  <c r="AH987" i="11" s="1"/>
  <c r="AJ987" i="11" s="1"/>
  <c r="AG533" i="11"/>
  <c r="AH533" i="11" s="1"/>
  <c r="AJ533" i="11" s="1"/>
  <c r="AG1120" i="11"/>
  <c r="AH1120" i="11" s="1"/>
  <c r="AJ1120" i="11" s="1"/>
  <c r="AG925" i="11"/>
  <c r="AH925" i="11" s="1"/>
  <c r="AJ925" i="11" s="1"/>
  <c r="AG99" i="11"/>
  <c r="AG398" i="11"/>
  <c r="AG146" i="11"/>
  <c r="AH146" i="11" s="1"/>
  <c r="AJ146" i="11" s="1"/>
  <c r="AG473" i="11"/>
  <c r="AG570" i="11"/>
  <c r="AH570" i="11" s="1"/>
  <c r="AJ570" i="11" s="1"/>
  <c r="AG314" i="11"/>
  <c r="AH314" i="11" s="1"/>
  <c r="AJ314" i="11" s="1"/>
  <c r="AG85" i="11"/>
  <c r="AH85" i="11" s="1"/>
  <c r="AJ85" i="11" s="1"/>
  <c r="AG383" i="11"/>
  <c r="AH383" i="11" s="1"/>
  <c r="AJ383" i="11" s="1"/>
  <c r="AG1695" i="11"/>
  <c r="AH1695" i="11" s="1"/>
  <c r="AJ1695" i="11" s="1"/>
  <c r="AM1695" i="11" s="1"/>
  <c r="AL1695" i="11" s="1"/>
  <c r="AG148" i="11"/>
  <c r="AH148" i="11" s="1"/>
  <c r="AJ148" i="11" s="1"/>
  <c r="AG300" i="11"/>
  <c r="AH300" i="11" s="1"/>
  <c r="AJ300" i="11" s="1"/>
  <c r="AG1937" i="11"/>
  <c r="AH1937" i="11" s="1"/>
  <c r="AJ1937" i="11" s="1"/>
  <c r="AG1728" i="11"/>
  <c r="AG1340" i="11"/>
  <c r="AG137" i="11"/>
  <c r="AH137" i="11" s="1"/>
  <c r="AJ137" i="11" s="1"/>
  <c r="AG2006" i="11"/>
  <c r="AG1717" i="11"/>
  <c r="AG167" i="11"/>
  <c r="AH167" i="11" s="1"/>
  <c r="AJ167" i="11" s="1"/>
  <c r="AG774" i="11"/>
  <c r="AH774" i="11" s="1"/>
  <c r="AJ774" i="11" s="1"/>
  <c r="AG336" i="11"/>
  <c r="AG589" i="11"/>
  <c r="AH589" i="11" s="1"/>
  <c r="AJ589" i="11" s="1"/>
  <c r="AG670" i="11"/>
  <c r="AH670" i="11" s="1"/>
  <c r="AJ670" i="11" s="1"/>
  <c r="AG1839" i="11"/>
  <c r="AH1839" i="11" s="1"/>
  <c r="AJ1839" i="11" s="1"/>
  <c r="AG1868" i="11"/>
  <c r="AH1868" i="11" s="1"/>
  <c r="AJ1868" i="11" s="1"/>
  <c r="AG1779" i="11"/>
  <c r="AG386" i="11"/>
  <c r="AG679" i="11"/>
  <c r="AH679" i="11" s="1"/>
  <c r="AJ679" i="11" s="1"/>
  <c r="AG78" i="11"/>
  <c r="AG289" i="11"/>
  <c r="AH289" i="11" s="1"/>
  <c r="AJ289" i="11" s="1"/>
  <c r="AG104" i="11"/>
  <c r="AH104" i="11" s="1"/>
  <c r="AJ104" i="11" s="1"/>
  <c r="AG476" i="11"/>
  <c r="AH476" i="11" s="1"/>
  <c r="AJ476" i="11" s="1"/>
  <c r="AG805" i="11"/>
  <c r="AG1351" i="11"/>
  <c r="AH1351" i="11" s="1"/>
  <c r="AJ1351" i="11" s="1"/>
  <c r="AG20" i="11"/>
  <c r="AH20" i="11" s="1"/>
  <c r="AJ20" i="11" s="1"/>
  <c r="AG342" i="11"/>
  <c r="AH342" i="11" s="1"/>
  <c r="AJ342" i="11" s="1"/>
  <c r="AG627" i="11"/>
  <c r="AH627" i="11" s="1"/>
  <c r="AJ627" i="11" s="1"/>
  <c r="AG228" i="11"/>
  <c r="AG402" i="11"/>
  <c r="AG1904" i="11"/>
  <c r="AH1904" i="11" s="1"/>
  <c r="AJ1904" i="11" s="1"/>
  <c r="AG540" i="11"/>
  <c r="AH540" i="11" s="1"/>
  <c r="AJ540" i="11" s="1"/>
  <c r="AM540" i="11" s="1"/>
  <c r="AL540" i="11" s="1"/>
  <c r="AG697" i="11"/>
  <c r="AH697" i="11" s="1"/>
  <c r="AJ697" i="11" s="1"/>
  <c r="AG795" i="11"/>
  <c r="AH795" i="11" s="1"/>
  <c r="AJ795" i="11" s="1"/>
  <c r="AG607" i="11"/>
  <c r="AH607" i="11" s="1"/>
  <c r="AJ607" i="11" s="1"/>
  <c r="AG642" i="11"/>
  <c r="AH642" i="11" s="1"/>
  <c r="AJ642" i="11" s="1"/>
  <c r="AG938" i="11"/>
  <c r="AH938" i="11" s="1"/>
  <c r="AJ938" i="11" s="1"/>
  <c r="AG438" i="11"/>
  <c r="AH438" i="11" s="1"/>
  <c r="AJ438" i="11" s="1"/>
  <c r="AG1541" i="11"/>
  <c r="AH1541" i="11" s="1"/>
  <c r="AQ1541" i="11" s="1"/>
  <c r="AG863" i="11"/>
  <c r="AH863" i="11" s="1"/>
  <c r="AJ863" i="11" s="1"/>
  <c r="AG1045" i="11"/>
  <c r="AG634" i="11"/>
  <c r="AG1545" i="11"/>
  <c r="AH1545" i="11" s="1"/>
  <c r="AJ1545" i="11" s="1"/>
  <c r="AG1593" i="11"/>
  <c r="AG37" i="11"/>
  <c r="AG703" i="11"/>
  <c r="AH703" i="11" s="1"/>
  <c r="AJ703" i="11" s="1"/>
  <c r="AG624" i="11"/>
  <c r="AH624" i="11" s="1"/>
  <c r="AJ624" i="11" s="1"/>
  <c r="AG705" i="11"/>
  <c r="AG1639" i="11"/>
  <c r="AH1639" i="11" s="1"/>
  <c r="AJ1639" i="11" s="1"/>
  <c r="AG1139" i="11"/>
  <c r="AH1139" i="11" s="1"/>
  <c r="AJ1139" i="11" s="1"/>
  <c r="AG1379" i="11"/>
  <c r="AH1379" i="11" s="1"/>
  <c r="AJ1379" i="11" s="1"/>
  <c r="AG579" i="11"/>
  <c r="AH579" i="11" s="1"/>
  <c r="AJ579" i="11" s="1"/>
  <c r="AG956" i="11"/>
  <c r="AG1431" i="11"/>
  <c r="AH1431" i="11" s="1"/>
  <c r="AJ1431" i="11" s="1"/>
  <c r="AG333" i="11"/>
  <c r="AH333" i="11" s="1"/>
  <c r="AJ333" i="11" s="1"/>
  <c r="AG510" i="11"/>
  <c r="AG605" i="11"/>
  <c r="AH605" i="11" s="1"/>
  <c r="AJ605" i="11" s="1"/>
  <c r="AG56" i="11"/>
  <c r="AH56" i="11" s="1"/>
  <c r="AJ56" i="11" s="1"/>
  <c r="AG1685" i="11"/>
  <c r="AH1685" i="11" s="1"/>
  <c r="AJ1685" i="11" s="1"/>
  <c r="AG434" i="11"/>
  <c r="AG787" i="11"/>
  <c r="AH787" i="11" s="1"/>
  <c r="AJ787" i="11" s="1"/>
  <c r="AG1133" i="11"/>
  <c r="AH1133" i="11" s="1"/>
  <c r="AJ1133" i="11" s="1"/>
  <c r="AG735" i="11"/>
  <c r="AH735" i="11" s="1"/>
  <c r="AJ735" i="11" s="1"/>
  <c r="AG1257" i="11"/>
  <c r="AH1257" i="11" s="1"/>
  <c r="AJ1257" i="11" s="1"/>
  <c r="AG1375" i="11"/>
  <c r="AG173" i="11"/>
  <c r="AG1015" i="11"/>
  <c r="AH1015" i="11" s="1"/>
  <c r="AJ1015" i="11" s="1"/>
  <c r="AG781" i="11"/>
  <c r="AH781" i="11" s="1"/>
  <c r="AJ781" i="11" s="1"/>
  <c r="AM781" i="11" s="1"/>
  <c r="AL781" i="11" s="1"/>
  <c r="AG53" i="11"/>
  <c r="AH53" i="11" s="1"/>
  <c r="AJ53" i="11" s="1"/>
  <c r="AG126" i="11"/>
  <c r="AH126" i="11" s="1"/>
  <c r="AJ126" i="11" s="1"/>
  <c r="AG821" i="11"/>
  <c r="AH821" i="11" s="1"/>
  <c r="AJ821" i="11" s="1"/>
  <c r="AG626" i="11"/>
  <c r="AG747" i="11"/>
  <c r="AH747" i="11" s="1"/>
  <c r="AJ747" i="11" s="1"/>
  <c r="AG1137" i="11"/>
  <c r="AH1137" i="11" s="1"/>
  <c r="AJ1137" i="11" s="1"/>
  <c r="AG1036" i="11"/>
  <c r="AH1036" i="11" s="1"/>
  <c r="AJ1036" i="11" s="1"/>
  <c r="AG1859" i="11"/>
  <c r="AH1859" i="11" s="1"/>
  <c r="AJ1859" i="11" s="1"/>
  <c r="AG125" i="11"/>
  <c r="AG1491" i="11"/>
  <c r="AH1491" i="11" s="1"/>
  <c r="AJ1491" i="11" s="1"/>
  <c r="AG106" i="11"/>
  <c r="AH106" i="11" s="1"/>
  <c r="AJ106" i="11" s="1"/>
  <c r="AG726" i="11"/>
  <c r="AH726" i="11" s="1"/>
  <c r="AJ726" i="11" s="1"/>
  <c r="AG347" i="11"/>
  <c r="AH347" i="11" s="1"/>
  <c r="AJ347" i="11" s="1"/>
  <c r="AG691" i="11"/>
  <c r="AH691" i="11" s="1"/>
  <c r="AJ691" i="11" s="1"/>
  <c r="AG910" i="11"/>
  <c r="AH910" i="11" s="1"/>
  <c r="AJ910" i="11" s="1"/>
  <c r="AG1908" i="11"/>
  <c r="AG1105" i="11"/>
  <c r="AH1105" i="11" s="1"/>
  <c r="AJ1105" i="11" s="1"/>
  <c r="AG224" i="11"/>
  <c r="AH224" i="11" s="1"/>
  <c r="AJ224" i="11" s="1"/>
  <c r="AG493" i="11"/>
  <c r="AH493" i="11" s="1"/>
  <c r="AJ493" i="11" s="1"/>
  <c r="AG1129" i="11"/>
  <c r="AH1129" i="11" s="1"/>
  <c r="AJ1129" i="11" s="1"/>
  <c r="AG1757" i="11"/>
  <c r="AG69" i="11"/>
  <c r="AG688" i="11"/>
  <c r="AH688" i="11" s="1"/>
  <c r="AJ688" i="11" s="1"/>
  <c r="AG1397" i="11"/>
  <c r="AH1397" i="11" s="1"/>
  <c r="AJ1397" i="11" s="1"/>
  <c r="AG789" i="11"/>
  <c r="AH789" i="11" s="1"/>
  <c r="AJ789" i="11" s="1"/>
  <c r="AG311" i="11"/>
  <c r="AH311" i="11" s="1"/>
  <c r="AJ311" i="11" s="1"/>
  <c r="AG231" i="11"/>
  <c r="AH231" i="11" s="1"/>
  <c r="AJ231" i="11" s="1"/>
  <c r="AG1514" i="11"/>
  <c r="AG1862" i="11"/>
  <c r="AH1862" i="11" s="1"/>
  <c r="AJ1862" i="11" s="1"/>
  <c r="AG113" i="11"/>
  <c r="AH113" i="11" s="1"/>
  <c r="AJ113" i="11" s="1"/>
  <c r="AG221" i="11"/>
  <c r="AH221" i="11" s="1"/>
  <c r="AJ221" i="11" s="1"/>
  <c r="AG450" i="11"/>
  <c r="AH450" i="11" s="1"/>
  <c r="AJ450" i="11" s="1"/>
  <c r="AG537" i="11"/>
  <c r="AG1727" i="11"/>
  <c r="AG778" i="11"/>
  <c r="AH778" i="11" s="1"/>
  <c r="AJ778" i="11" s="1"/>
  <c r="AG243" i="11"/>
  <c r="AG761" i="11"/>
  <c r="AH761" i="11" s="1"/>
  <c r="AJ761" i="11" s="1"/>
  <c r="AG88" i="11"/>
  <c r="AH88" i="11" s="1"/>
  <c r="AJ88" i="11" s="1"/>
  <c r="AG545" i="11"/>
  <c r="AH545" i="11" s="1"/>
  <c r="AJ545" i="11" s="1"/>
  <c r="AG720" i="11"/>
  <c r="AG426" i="11"/>
  <c r="AH426" i="11" s="1"/>
  <c r="AG162" i="11"/>
  <c r="AH162" i="11" s="1"/>
  <c r="AJ162" i="11" s="1"/>
  <c r="AG1620" i="11"/>
  <c r="AH1620" i="11" s="1"/>
  <c r="AJ1620" i="11" s="1"/>
  <c r="AG1108" i="11"/>
  <c r="AH1108" i="11" s="1"/>
  <c r="AJ1108" i="11" s="1"/>
  <c r="AG1751" i="11"/>
  <c r="AG179" i="11"/>
  <c r="AH179" i="11" s="1"/>
  <c r="AJ179" i="11" s="1"/>
  <c r="AG307" i="11"/>
  <c r="AH307" i="11" s="1"/>
  <c r="AJ307" i="11" s="1"/>
  <c r="AG496" i="11"/>
  <c r="AH496" i="11" s="1"/>
  <c r="AJ496" i="11" s="1"/>
  <c r="AG1822" i="11"/>
  <c r="AG686" i="11"/>
  <c r="AH686" i="11" s="1"/>
  <c r="AJ686" i="11" s="1"/>
  <c r="AG731" i="11"/>
  <c r="AH731" i="11" s="1"/>
  <c r="AJ731" i="11" s="1"/>
  <c r="AG319" i="11"/>
  <c r="AG2009" i="11"/>
  <c r="AH2009" i="11" s="1"/>
  <c r="AJ2009" i="11" s="1"/>
  <c r="AG600" i="11"/>
  <c r="AH600" i="11" s="1"/>
  <c r="AJ600" i="11" s="1"/>
  <c r="AG172" i="11"/>
  <c r="AH172" i="11" s="1"/>
  <c r="AJ172" i="11" s="1"/>
  <c r="AG480" i="11"/>
  <c r="AH480" i="11" s="1"/>
  <c r="AJ480" i="11" s="1"/>
  <c r="AG599" i="11"/>
  <c r="AG102" i="11"/>
  <c r="AG136" i="11"/>
  <c r="AH136" i="11" s="1"/>
  <c r="AJ136" i="11" s="1"/>
  <c r="AG586" i="11"/>
  <c r="AH586" i="11" s="1"/>
  <c r="AJ586" i="11" s="1"/>
  <c r="AG384" i="11"/>
  <c r="AG280" i="11"/>
  <c r="AH280" i="11" s="1"/>
  <c r="AJ280" i="11" s="1"/>
  <c r="AG1017" i="11"/>
  <c r="AH1017" i="11" s="1"/>
  <c r="AJ1017" i="11" s="1"/>
  <c r="AG1484" i="11"/>
  <c r="AG984" i="11"/>
  <c r="AH984" i="11" s="1"/>
  <c r="AJ984" i="11" s="1"/>
  <c r="AG1627" i="11"/>
  <c r="AH1627" i="11" s="1"/>
  <c r="AJ1627" i="11" s="1"/>
  <c r="AG621" i="11"/>
  <c r="AH621" i="11" s="1"/>
  <c r="AJ621" i="11" s="1"/>
  <c r="AG522" i="11"/>
  <c r="AH522" i="11" s="1"/>
  <c r="AJ522" i="11" s="1"/>
  <c r="AG242" i="11"/>
  <c r="AG454" i="11"/>
  <c r="AG120" i="11"/>
  <c r="AH120" i="11" s="1"/>
  <c r="AJ120" i="11" s="1"/>
  <c r="AG399" i="11"/>
  <c r="AG321" i="11"/>
  <c r="AH321" i="11" s="1"/>
  <c r="AJ321" i="11" s="1"/>
  <c r="AG36" i="11"/>
  <c r="AH36" i="11" s="1"/>
  <c r="AJ36" i="11" s="1"/>
  <c r="AG1906" i="11"/>
  <c r="AH1906" i="11" s="1"/>
  <c r="AJ1906" i="11" s="1"/>
  <c r="AG1336" i="11"/>
  <c r="AG710" i="11"/>
  <c r="AH710" i="11" s="1"/>
  <c r="AJ710" i="11" s="1"/>
  <c r="AG248" i="11"/>
  <c r="AH248" i="11" s="1"/>
  <c r="AJ248" i="11" s="1"/>
  <c r="AG1072" i="11"/>
  <c r="AH1072" i="11" s="1"/>
  <c r="AJ1072" i="11" s="1"/>
  <c r="AG213" i="11"/>
  <c r="AH213" i="11" s="1"/>
  <c r="AJ213" i="11" s="1"/>
  <c r="AG272" i="11"/>
  <c r="AG279" i="11"/>
  <c r="AH279" i="11" s="1"/>
  <c r="AJ279" i="11" s="1"/>
  <c r="AG891" i="11"/>
  <c r="AH891" i="11" s="1"/>
  <c r="AJ891" i="11" s="1"/>
  <c r="AG230" i="11"/>
  <c r="AH230" i="11" s="1"/>
  <c r="AJ230" i="11" s="1"/>
  <c r="AG1953" i="11"/>
  <c r="AH1953" i="11" s="1"/>
  <c r="AJ1953" i="11" s="1"/>
  <c r="AG212" i="11"/>
  <c r="AH212" i="11" s="1"/>
  <c r="AJ212" i="11" s="1"/>
  <c r="AG966" i="11"/>
  <c r="AH966" i="11" s="1"/>
  <c r="AJ966" i="11" s="1"/>
  <c r="AG316" i="11"/>
  <c r="AG1825" i="11"/>
  <c r="AH1825" i="11" s="1"/>
  <c r="AJ1825" i="11" s="1"/>
  <c r="AG1126" i="11"/>
  <c r="AH1126" i="11" s="1"/>
  <c r="AJ1126" i="11" s="1"/>
  <c r="AG1423" i="11"/>
  <c r="AH1423" i="11" s="1"/>
  <c r="AJ1423" i="11" s="1"/>
  <c r="AG1023" i="11"/>
  <c r="AH1023" i="11" s="1"/>
  <c r="AJ1023" i="11" s="1"/>
  <c r="AG1074" i="11"/>
  <c r="AG259" i="11"/>
  <c r="AH259" i="11" s="1"/>
  <c r="AJ259" i="11" s="1"/>
  <c r="AG1049" i="11"/>
  <c r="AH1049" i="11" s="1"/>
  <c r="AJ1049" i="11" s="1"/>
  <c r="AG569" i="11"/>
  <c r="AH569" i="11" s="1"/>
  <c r="AJ569" i="11" s="1"/>
  <c r="AG101" i="11"/>
  <c r="AH101" i="11" s="1"/>
  <c r="AJ101" i="11" s="1"/>
  <c r="AG1095" i="11"/>
  <c r="AH1095" i="11" s="1"/>
  <c r="AJ1095" i="11" s="1"/>
  <c r="AG177" i="11"/>
  <c r="AH177" i="11" s="1"/>
  <c r="AJ177" i="11" s="1"/>
  <c r="AG487" i="11"/>
  <c r="AG298" i="11"/>
  <c r="AH298" i="11" s="1"/>
  <c r="AJ298" i="11" s="1"/>
  <c r="AG68" i="11"/>
  <c r="AH68" i="11" s="1"/>
  <c r="AQ68" i="11" s="1"/>
  <c r="AG883" i="11"/>
  <c r="AH883" i="11" s="1"/>
  <c r="AJ883" i="11" s="1"/>
  <c r="AM883" i="11" s="1"/>
  <c r="AL883" i="11" s="1"/>
  <c r="AG1916" i="11"/>
  <c r="AH1916" i="11" s="1"/>
  <c r="AJ1916" i="11" s="1"/>
  <c r="AG1399" i="11"/>
  <c r="AG286" i="11"/>
  <c r="AH286" i="11" s="1"/>
  <c r="AJ286" i="11" s="1"/>
  <c r="AG820" i="11"/>
  <c r="AH820" i="11" s="1"/>
  <c r="AJ820" i="11" s="1"/>
  <c r="AG1125" i="11"/>
  <c r="AH1125" i="11" s="1"/>
  <c r="AJ1125" i="11" s="1"/>
  <c r="AG1227" i="11"/>
  <c r="AH1227" i="11" s="1"/>
  <c r="AJ1227" i="11" s="1"/>
  <c r="AG435" i="11"/>
  <c r="AH435" i="11" s="1"/>
  <c r="AJ435" i="11" s="1"/>
  <c r="AG39" i="11"/>
  <c r="AH39" i="11" s="1"/>
  <c r="AJ39" i="11" s="1"/>
  <c r="AG1586" i="11"/>
  <c r="AH1586" i="11" s="1"/>
  <c r="AJ1586" i="11" s="1"/>
  <c r="AG763" i="11"/>
  <c r="AH763" i="11" s="1"/>
  <c r="AJ763" i="11" s="1"/>
  <c r="AG490" i="11"/>
  <c r="AH490" i="11" s="1"/>
  <c r="AJ490" i="11" s="1"/>
  <c r="AG124" i="11"/>
  <c r="AH124" i="11" s="1"/>
  <c r="AJ124" i="11" s="1"/>
  <c r="AG777" i="11"/>
  <c r="AH777" i="11" s="1"/>
  <c r="AG800" i="11"/>
  <c r="AG111" i="11"/>
  <c r="AG63" i="11"/>
  <c r="AH63" i="11" s="1"/>
  <c r="AJ63" i="11" s="1"/>
  <c r="AG704" i="11"/>
  <c r="AH704" i="11" s="1"/>
  <c r="AJ704" i="11" s="1"/>
  <c r="AG1840" i="11"/>
  <c r="AH1840" i="11" s="1"/>
  <c r="AJ1840" i="11" s="1"/>
  <c r="AG72" i="11"/>
  <c r="AH72" i="11" s="1"/>
  <c r="AJ72" i="11" s="1"/>
  <c r="AG1629" i="11"/>
  <c r="AH1629" i="11" s="1"/>
  <c r="AJ1629" i="11" s="1"/>
  <c r="AG689" i="11"/>
  <c r="AG949" i="11"/>
  <c r="AH949" i="11" s="1"/>
  <c r="AJ949" i="11" s="1"/>
  <c r="AG337" i="11"/>
  <c r="AH337" i="11" s="1"/>
  <c r="AJ337" i="11" s="1"/>
  <c r="AG1681" i="11"/>
  <c r="AH1681" i="11" s="1"/>
  <c r="AJ1681" i="11" s="1"/>
  <c r="AG681" i="11"/>
  <c r="AH681" i="11" s="1"/>
  <c r="AJ681" i="11" s="1"/>
  <c r="AG1476" i="11"/>
  <c r="AG811" i="11"/>
  <c r="AH811" i="11" s="1"/>
  <c r="AJ811" i="11" s="1"/>
  <c r="AG997" i="11"/>
  <c r="AH997" i="11" s="1"/>
  <c r="AJ997" i="11" s="1"/>
  <c r="AG618" i="11"/>
  <c r="AH618" i="11" s="1"/>
  <c r="AJ618" i="11" s="1"/>
  <c r="AM618" i="11" s="1"/>
  <c r="AL618" i="11" s="1"/>
  <c r="AG84" i="11"/>
  <c r="AH84" i="11" s="1"/>
  <c r="AJ84" i="11" s="1"/>
  <c r="AG1899" i="11"/>
  <c r="AH1899" i="11" s="1"/>
  <c r="AJ1899" i="11" s="1"/>
  <c r="AG1427" i="11"/>
  <c r="AH1427" i="11" s="1"/>
  <c r="AJ1427" i="11" s="1"/>
  <c r="AG295" i="11"/>
  <c r="AG1948" i="11"/>
  <c r="AH1948" i="11" s="1"/>
  <c r="AJ1948" i="11" s="1"/>
  <c r="AG1935" i="11"/>
  <c r="AH1935" i="11" s="1"/>
  <c r="AG1986" i="11"/>
  <c r="AH1986" i="11" s="1"/>
  <c r="AJ1986" i="11" s="1"/>
  <c r="AG40" i="11"/>
  <c r="AH40" i="11" s="1"/>
  <c r="AJ40" i="11" s="1"/>
  <c r="AG79" i="11"/>
  <c r="AG373" i="11"/>
  <c r="AG453" i="11"/>
  <c r="AH453" i="11" s="1"/>
  <c r="AJ453" i="11" s="1"/>
  <c r="AG757" i="11"/>
  <c r="AH757" i="11" s="1"/>
  <c r="AJ757" i="11" s="1"/>
  <c r="AG492" i="11"/>
  <c r="AH492" i="11" s="1"/>
  <c r="AJ492" i="11" s="1"/>
  <c r="AG898" i="11"/>
  <c r="AH898" i="11" s="1"/>
  <c r="AJ898" i="11" s="1"/>
  <c r="AG1318" i="11"/>
  <c r="AH1318" i="11" s="1"/>
  <c r="AJ1318" i="11" s="1"/>
  <c r="AG1591" i="11"/>
  <c r="AG530" i="11"/>
  <c r="AH530" i="11" s="1"/>
  <c r="AJ530" i="11" s="1"/>
  <c r="AG1808" i="11"/>
  <c r="AH1808" i="11" s="1"/>
  <c r="AJ1808" i="11" s="1"/>
  <c r="AG73" i="11"/>
  <c r="AH73" i="11" s="1"/>
  <c r="AJ73" i="11" s="1"/>
  <c r="AG746" i="11"/>
  <c r="AH746" i="11" s="1"/>
  <c r="AJ746" i="11" s="1"/>
  <c r="AG538" i="11"/>
  <c r="AG1249" i="11"/>
  <c r="AH1249" i="11" s="1"/>
  <c r="AJ1249" i="11" s="1"/>
  <c r="AG1992" i="11"/>
  <c r="AH1992" i="11" s="1"/>
  <c r="AJ1992" i="11" s="1"/>
  <c r="AG592" i="11"/>
  <c r="AG1454" i="11"/>
  <c r="AH1454" i="11" s="1"/>
  <c r="AJ1454" i="11" s="1"/>
  <c r="AG646" i="11"/>
  <c r="AH646" i="11" s="1"/>
  <c r="AJ646" i="11" s="1"/>
  <c r="AG114" i="11"/>
  <c r="AH114" i="11" s="1"/>
  <c r="AJ114" i="11" s="1"/>
  <c r="AG396" i="11"/>
  <c r="AG503" i="11"/>
  <c r="AH503" i="11" s="1"/>
  <c r="AJ503" i="11" s="1"/>
  <c r="AG29" i="11"/>
  <c r="AH29" i="11" s="1"/>
  <c r="AJ29" i="11" s="1"/>
  <c r="AG128" i="11"/>
  <c r="AH128" i="11" s="1"/>
  <c r="AJ128" i="11" s="1"/>
  <c r="AG190" i="11"/>
  <c r="AH190" i="11" s="1"/>
  <c r="AJ190" i="11" s="1"/>
  <c r="AG200" i="11"/>
  <c r="AG916" i="11"/>
  <c r="AG1670" i="11"/>
  <c r="AH1670" i="11" s="1"/>
  <c r="AJ1670" i="11" s="1"/>
  <c r="AG455" i="11"/>
  <c r="AH455" i="11" s="1"/>
  <c r="AJ455" i="11" s="1"/>
  <c r="AG1357" i="11"/>
  <c r="AH1357" i="11" s="1"/>
  <c r="AJ1357" i="11" s="1"/>
  <c r="AG739" i="11"/>
  <c r="AH739" i="11" s="1"/>
  <c r="AJ739" i="11" s="1"/>
  <c r="AG766" i="11"/>
  <c r="AH766" i="11" s="1"/>
  <c r="AJ766" i="11" s="1"/>
  <c r="AG914" i="11"/>
  <c r="AG1455" i="11"/>
  <c r="AH1455" i="11" s="1"/>
  <c r="AJ1455" i="11" s="1"/>
  <c r="AG1976" i="11"/>
  <c r="AH1976" i="11" s="1"/>
  <c r="AJ1976" i="11" s="1"/>
  <c r="AG353" i="11"/>
  <c r="AH353" i="11" s="1"/>
  <c r="AJ353" i="11" s="1"/>
  <c r="AG1653" i="11"/>
  <c r="AH1653" i="11" s="1"/>
  <c r="AJ1653" i="11" s="1"/>
  <c r="AG290" i="11"/>
  <c r="AH603" i="11"/>
  <c r="AJ603" i="11" s="1"/>
  <c r="AH1668" i="11"/>
  <c r="AJ1668" i="11" s="1"/>
  <c r="AM1668" i="11" s="1"/>
  <c r="AL1668" i="11" s="1"/>
  <c r="AH1874" i="11"/>
  <c r="AJ1874" i="11" s="1"/>
  <c r="AM1874" i="11" s="1"/>
  <c r="AL1874" i="11" s="1"/>
  <c r="AH654" i="11"/>
  <c r="AJ654" i="11" s="1"/>
  <c r="AM654" i="11" s="1"/>
  <c r="AL654" i="11" s="1"/>
  <c r="AH730" i="11"/>
  <c r="AJ730" i="11" s="1"/>
  <c r="AM730" i="11" s="1"/>
  <c r="AL730" i="11" s="1"/>
  <c r="AH1089" i="11"/>
  <c r="AJ1089" i="11" s="1"/>
  <c r="AH1274" i="11"/>
  <c r="AJ1274" i="11" s="1"/>
  <c r="AH1350" i="11"/>
  <c r="AJ1350" i="11" s="1"/>
  <c r="J1351" i="14" s="1"/>
  <c r="AH1076" i="11"/>
  <c r="AJ1076" i="11" s="1"/>
  <c r="AM1076" i="11" s="1"/>
  <c r="AL1076" i="11" s="1"/>
  <c r="AH1456" i="11"/>
  <c r="AJ1456" i="11" s="1"/>
  <c r="AM1456" i="11" s="1"/>
  <c r="AL1456" i="11" s="1"/>
  <c r="AH16" i="11"/>
  <c r="AJ16" i="11" s="1"/>
  <c r="AH606" i="11"/>
  <c r="AJ606" i="11" s="1"/>
  <c r="AM606" i="11" s="1"/>
  <c r="AL606" i="11" s="1"/>
  <c r="AH466" i="11"/>
  <c r="AQ466" i="11" s="1"/>
  <c r="AH1215" i="11"/>
  <c r="AJ1215" i="11" s="1"/>
  <c r="AH1490" i="11"/>
  <c r="AJ1490" i="11" s="1"/>
  <c r="AH1021" i="11"/>
  <c r="AJ1021" i="11" s="1"/>
  <c r="AM1021" i="11" s="1"/>
  <c r="AL1021" i="11" s="1"/>
  <c r="AH1723" i="11"/>
  <c r="AJ1723" i="11" s="1"/>
  <c r="AM1723" i="11" s="1"/>
  <c r="AL1723" i="11" s="1"/>
  <c r="AH1443" i="11"/>
  <c r="AQ1443" i="11" s="1"/>
  <c r="AH1594" i="11"/>
  <c r="AJ1594" i="11" s="1"/>
  <c r="AH658" i="11"/>
  <c r="AJ658" i="11" s="1"/>
  <c r="AH1070" i="11"/>
  <c r="AJ1070" i="11" s="1"/>
  <c r="AH42" i="11"/>
  <c r="AJ42" i="11" s="1"/>
  <c r="AM42" i="11" s="1"/>
  <c r="AL42" i="11" s="1"/>
  <c r="AH467" i="11"/>
  <c r="AJ467" i="11" s="1"/>
  <c r="AM467" i="11" s="1"/>
  <c r="AL467" i="11" s="1"/>
  <c r="AH1971" i="11"/>
  <c r="AJ1971" i="11" s="1"/>
  <c r="AM1971" i="11" s="1"/>
  <c r="AL1971" i="11" s="1"/>
  <c r="AH1952" i="11"/>
  <c r="AJ1952" i="11" s="1"/>
  <c r="AH767" i="11"/>
  <c r="AJ767" i="11" s="1"/>
  <c r="AM767" i="11" s="1"/>
  <c r="AL767" i="11" s="1"/>
  <c r="AH1419" i="11"/>
  <c r="AJ1419" i="11" s="1"/>
  <c r="AH1297" i="11"/>
  <c r="AJ1297" i="11" s="1"/>
  <c r="AM1297" i="11" s="1"/>
  <c r="AL1297" i="11" s="1"/>
  <c r="AH1820" i="11"/>
  <c r="AJ1820" i="11" s="1"/>
  <c r="AM1820" i="11" s="1"/>
  <c r="AL1820" i="11" s="1"/>
  <c r="AH1870" i="11"/>
  <c r="AJ1870" i="11" s="1"/>
  <c r="AH1761" i="11"/>
  <c r="AJ1761" i="11" s="1"/>
  <c r="AM1761" i="11" s="1"/>
  <c r="AL1761" i="11" s="1"/>
  <c r="AH879" i="11"/>
  <c r="AJ879" i="11" s="1"/>
  <c r="AH315" i="11"/>
  <c r="AJ315" i="11" s="1"/>
  <c r="AM315" i="11" s="1"/>
  <c r="AL315" i="11" s="1"/>
  <c r="AH1107" i="11"/>
  <c r="AJ1107" i="11" s="1"/>
  <c r="J1108" i="14" s="1"/>
  <c r="AH1064" i="11"/>
  <c r="AJ1064" i="11" s="1"/>
  <c r="AM1064" i="11" s="1"/>
  <c r="AL1064" i="11" s="1"/>
  <c r="AH98" i="11"/>
  <c r="AJ98" i="11" s="1"/>
  <c r="AQ1971" i="11"/>
  <c r="AQ1952" i="11"/>
  <c r="AQ730" i="11"/>
  <c r="AQ1668" i="11"/>
  <c r="AQ654" i="11"/>
  <c r="AQ1297" i="11"/>
  <c r="AQ1227" i="11"/>
  <c r="AQ1456" i="11"/>
  <c r="AQ658" i="11"/>
  <c r="AQ57" i="11"/>
  <c r="AQ618" i="11"/>
  <c r="AQ1870" i="11"/>
  <c r="AQ920" i="11"/>
  <c r="AQ781" i="11"/>
  <c r="AQ603" i="11"/>
  <c r="AQ1215" i="11"/>
  <c r="AQ1490" i="11"/>
  <c r="AQ1723" i="11"/>
  <c r="AQ1070" i="11"/>
  <c r="AQ42" i="11"/>
  <c r="AQ467" i="11"/>
  <c r="AQ883" i="11"/>
  <c r="AH1037" i="11"/>
  <c r="AJ1037" i="11" s="1"/>
  <c r="AH1207" i="11"/>
  <c r="AJ1207" i="11" s="1"/>
  <c r="AH1314" i="11"/>
  <c r="AJ1314" i="11" s="1"/>
  <c r="AH1941" i="11"/>
  <c r="AJ1941" i="11" s="1"/>
  <c r="AH1245" i="11"/>
  <c r="AJ1245" i="11" s="1"/>
  <c r="AH590" i="11"/>
  <c r="AJ590" i="11" s="1"/>
  <c r="AH1720" i="11"/>
  <c r="AJ1720" i="11" s="1"/>
  <c r="AH1700" i="11"/>
  <c r="AJ1700" i="11" s="1"/>
  <c r="AH1487" i="11"/>
  <c r="AJ1487" i="11" s="1"/>
  <c r="AH851" i="11"/>
  <c r="AJ851" i="11" s="1"/>
  <c r="AH1463" i="11"/>
  <c r="AJ1463" i="11" s="1"/>
  <c r="AH1306" i="11"/>
  <c r="AJ1306" i="11" s="1"/>
  <c r="AH903" i="11"/>
  <c r="AJ903" i="11" s="1"/>
  <c r="AH1809" i="11"/>
  <c r="AJ1809" i="11" s="1"/>
  <c r="AH1615" i="11"/>
  <c r="AJ1615" i="11" s="1"/>
  <c r="AH648" i="11"/>
  <c r="AJ648" i="11" s="1"/>
  <c r="AH1599" i="11"/>
  <c r="AJ1599" i="11" s="1"/>
  <c r="AH1776" i="11"/>
  <c r="AJ1776" i="11" s="1"/>
  <c r="AH1142" i="11"/>
  <c r="AJ1142" i="11" s="1"/>
  <c r="AH1512" i="11"/>
  <c r="AJ1512" i="11" s="1"/>
  <c r="AH502" i="11"/>
  <c r="AJ502" i="11" s="1"/>
  <c r="AH1160" i="11"/>
  <c r="AJ1160" i="11" s="1"/>
  <c r="AH1335" i="11"/>
  <c r="AJ1335" i="11" s="1"/>
  <c r="AH1994" i="11"/>
  <c r="AJ1994" i="11" s="1"/>
  <c r="AH749" i="11"/>
  <c r="AJ749" i="11" s="1"/>
  <c r="AH672" i="11"/>
  <c r="AJ672" i="11" s="1"/>
  <c r="AH1565" i="11"/>
  <c r="AJ1565" i="11" s="1"/>
  <c r="AH1879" i="11"/>
  <c r="AJ1879" i="11" s="1"/>
  <c r="AH1942" i="11"/>
  <c r="AJ1942" i="11" s="1"/>
  <c r="AH1871" i="11"/>
  <c r="AJ1871" i="11" s="1"/>
  <c r="AH1134" i="11"/>
  <c r="AJ1134" i="11" s="1"/>
  <c r="AH1339" i="11"/>
  <c r="AJ1339" i="11" s="1"/>
  <c r="AH1888" i="11"/>
  <c r="AJ1888" i="11" s="1"/>
  <c r="AH277" i="11"/>
  <c r="AJ277" i="11" s="1"/>
  <c r="AH1216" i="11"/>
  <c r="AJ1216" i="11" s="1"/>
  <c r="AH1359" i="11"/>
  <c r="AJ1359" i="11" s="1"/>
  <c r="AH1191" i="11"/>
  <c r="AJ1191" i="11" s="1"/>
  <c r="AH1138" i="11"/>
  <c r="AJ1138" i="11" s="1"/>
  <c r="AH1954" i="11"/>
  <c r="AJ1954" i="11" s="1"/>
  <c r="AH1171" i="11"/>
  <c r="AJ1171" i="11" s="1"/>
  <c r="AH884" i="11"/>
  <c r="AJ884" i="11" s="1"/>
  <c r="AH1362" i="11"/>
  <c r="AJ1362" i="11" s="1"/>
  <c r="AH1510" i="11"/>
  <c r="AJ1510" i="11" s="1"/>
  <c r="AH872" i="11"/>
  <c r="AJ872" i="11" s="1"/>
  <c r="AH1221" i="11"/>
  <c r="AJ1221" i="11" s="1"/>
  <c r="AH100" i="11"/>
  <c r="AJ100" i="11" s="1"/>
  <c r="AH1407" i="11"/>
  <c r="AH1316" i="11"/>
  <c r="AJ1316" i="11" s="1"/>
  <c r="AH1977" i="11"/>
  <c r="AJ1977" i="11" s="1"/>
  <c r="AH1376" i="11"/>
  <c r="AJ1376" i="11" s="1"/>
  <c r="AH1172" i="11"/>
  <c r="AJ1172" i="11" s="1"/>
  <c r="AH1846" i="11"/>
  <c r="AJ1846" i="11" s="1"/>
  <c r="AH1269" i="11"/>
  <c r="AJ1269" i="11" s="1"/>
  <c r="AH1818" i="11"/>
  <c r="AJ1818" i="11" s="1"/>
  <c r="AH1742" i="11"/>
  <c r="AJ1742" i="11" s="1"/>
  <c r="AH1195" i="11"/>
  <c r="AJ1195" i="11" s="1"/>
  <c r="AH1910" i="11"/>
  <c r="AJ1910" i="11" s="1"/>
  <c r="AH1071" i="11"/>
  <c r="AJ1071" i="11" s="1"/>
  <c r="AH1938" i="11"/>
  <c r="AJ1938" i="11" s="1"/>
  <c r="AH1996" i="11"/>
  <c r="AJ1996" i="11" s="1"/>
  <c r="AH1896" i="11"/>
  <c r="AJ1896" i="11" s="1"/>
  <c r="AH1384" i="11"/>
  <c r="AJ1384" i="11" s="1"/>
  <c r="AH1242" i="11"/>
  <c r="AJ1242" i="11" s="1"/>
  <c r="AH1494" i="11"/>
  <c r="AJ1494" i="11" s="1"/>
  <c r="AH1873" i="11"/>
  <c r="AJ1873" i="11" s="1"/>
  <c r="AH1707" i="11"/>
  <c r="AJ1707" i="11" s="1"/>
  <c r="AH1189" i="11"/>
  <c r="AJ1189" i="11" s="1"/>
  <c r="AH149" i="11"/>
  <c r="AJ149" i="11" s="1"/>
  <c r="AH1889" i="11"/>
  <c r="AJ1889" i="11" s="1"/>
  <c r="AH1113" i="11"/>
  <c r="AJ1113" i="11" s="1"/>
  <c r="AH1164" i="11"/>
  <c r="AJ1164" i="11" s="1"/>
  <c r="AH1478" i="11"/>
  <c r="AJ1478" i="11" s="1"/>
  <c r="AH1161" i="11"/>
  <c r="AJ1161" i="11" s="1"/>
  <c r="AH1033" i="11"/>
  <c r="AJ1033" i="11" s="1"/>
  <c r="AH80" i="11"/>
  <c r="AJ80" i="11" s="1"/>
  <c r="AH1212" i="11"/>
  <c r="AJ1212" i="11" s="1"/>
  <c r="AH1482" i="11"/>
  <c r="AJ1482" i="11" s="1"/>
  <c r="AH843" i="11"/>
  <c r="AJ843" i="11" s="1"/>
  <c r="AH1324" i="11"/>
  <c r="AH1893" i="11"/>
  <c r="AJ1893" i="11" s="1"/>
  <c r="AH1333" i="11"/>
  <c r="AJ1333" i="11" s="1"/>
  <c r="AH1553" i="11"/>
  <c r="AJ1553" i="11" s="1"/>
  <c r="AH1400" i="11"/>
  <c r="AJ1400" i="11" s="1"/>
  <c r="AH1502" i="11"/>
  <c r="AJ1502" i="11" s="1"/>
  <c r="AH824" i="11"/>
  <c r="AJ824" i="11" s="1"/>
  <c r="AH927" i="11"/>
  <c r="AJ927" i="11" s="1"/>
  <c r="AH585" i="11"/>
  <c r="AJ585" i="11" s="1"/>
  <c r="AH1732" i="11"/>
  <c r="AJ1732" i="11" s="1"/>
  <c r="AH1501" i="11"/>
  <c r="AJ1501" i="11" s="1"/>
  <c r="AH1507" i="11"/>
  <c r="AJ1507" i="11" s="1"/>
  <c r="AH921" i="11"/>
  <c r="AJ921" i="11" s="1"/>
  <c r="AH1581" i="11"/>
  <c r="AJ1581" i="11" s="1"/>
  <c r="AH1492" i="11"/>
  <c r="AJ1492" i="11" s="1"/>
  <c r="AH1993" i="11"/>
  <c r="AJ1993" i="11" s="1"/>
  <c r="AH1430" i="11"/>
  <c r="AJ1430" i="11" s="1"/>
  <c r="AH1058" i="11"/>
  <c r="AJ1058" i="11" s="1"/>
  <c r="AH1842" i="11"/>
  <c r="AJ1842" i="11" s="1"/>
  <c r="AH1721" i="11"/>
  <c r="AJ1721" i="11" s="1"/>
  <c r="AH1858" i="11"/>
  <c r="AJ1858" i="11" s="1"/>
  <c r="AH1287" i="11"/>
  <c r="AJ1287" i="11" s="1"/>
  <c r="AH1662" i="11"/>
  <c r="AJ1662" i="11" s="1"/>
  <c r="AH348" i="11"/>
  <c r="AH1648" i="11"/>
  <c r="AJ1648" i="11" s="1"/>
  <c r="AH1404" i="11"/>
  <c r="AJ1404" i="11" s="1"/>
  <c r="AH991" i="11"/>
  <c r="AJ991" i="11" s="1"/>
  <c r="AH1441" i="11"/>
  <c r="AJ1441" i="11" s="1"/>
  <c r="AH420" i="11"/>
  <c r="AJ420" i="11" s="1"/>
  <c r="AH2007" i="11"/>
  <c r="AJ2007" i="11" s="1"/>
  <c r="AH1696" i="11"/>
  <c r="AJ1696" i="11" s="1"/>
  <c r="AH1199" i="11"/>
  <c r="AJ1199" i="11" s="1"/>
  <c r="AH2012" i="11"/>
  <c r="AJ2012" i="11" s="1"/>
  <c r="AH924" i="11"/>
  <c r="AJ924" i="11" s="1"/>
  <c r="AH1499" i="11"/>
  <c r="AJ1499" i="11" s="1"/>
  <c r="AH1377" i="11"/>
  <c r="AJ1377" i="11" s="1"/>
  <c r="AH1378" i="11"/>
  <c r="AJ1378" i="11" s="1"/>
  <c r="AH1997" i="11"/>
  <c r="AJ1997" i="11" s="1"/>
  <c r="AH1051" i="11"/>
  <c r="AJ1051" i="11" s="1"/>
  <c r="AH1293" i="11"/>
  <c r="AJ1293" i="11" s="1"/>
  <c r="AH951" i="11"/>
  <c r="AJ951" i="11" s="1"/>
  <c r="AH1566" i="11"/>
  <c r="AJ1566" i="11" s="1"/>
  <c r="AH1607" i="11"/>
  <c r="AJ1607" i="11" s="1"/>
  <c r="AH1435" i="11"/>
  <c r="AJ1435" i="11" s="1"/>
  <c r="AH1569" i="11"/>
  <c r="AJ1569" i="11" s="1"/>
  <c r="AH932" i="11"/>
  <c r="AJ932" i="11" s="1"/>
  <c r="AH1405" i="11"/>
  <c r="AJ1405" i="11" s="1"/>
  <c r="AH1035" i="11"/>
  <c r="AJ1035" i="11" s="1"/>
  <c r="AH993" i="11"/>
  <c r="AJ993" i="11" s="1"/>
  <c r="AH1513" i="11"/>
  <c r="AJ1513" i="11" s="1"/>
  <c r="AH996" i="11"/>
  <c r="AJ996" i="11" s="1"/>
  <c r="AH1609" i="11"/>
  <c r="AJ1609" i="11" s="1"/>
  <c r="AH986" i="11"/>
  <c r="AJ986" i="11" s="1"/>
  <c r="AH1903" i="11"/>
  <c r="AJ1903" i="11" s="1"/>
  <c r="AH1387" i="11"/>
  <c r="AJ1387" i="11" s="1"/>
  <c r="AH1156" i="11"/>
  <c r="AJ1156" i="11" s="1"/>
  <c r="AH1826" i="11"/>
  <c r="AJ1826" i="11" s="1"/>
  <c r="AH954" i="11"/>
  <c r="AJ954" i="11" s="1"/>
  <c r="AH1504" i="11"/>
  <c r="AJ1504" i="11" s="1"/>
  <c r="AH1797" i="11"/>
  <c r="AJ1797" i="11" s="1"/>
  <c r="AH1921" i="11"/>
  <c r="AJ1921" i="11" s="1"/>
  <c r="AH292" i="11"/>
  <c r="AJ292" i="11" s="1"/>
  <c r="AH1170" i="11"/>
  <c r="AJ1170" i="11" s="1"/>
  <c r="AH1945" i="11"/>
  <c r="AJ1945" i="11" s="1"/>
  <c r="AH1480" i="11"/>
  <c r="AJ1480" i="11" s="1"/>
  <c r="AH1611" i="11"/>
  <c r="AJ1611" i="11" s="1"/>
  <c r="AH1141" i="11"/>
  <c r="AJ1141" i="11" s="1"/>
  <c r="AH1540" i="11"/>
  <c r="AJ1540" i="11" s="1"/>
  <c r="AH1608" i="11"/>
  <c r="AJ1608" i="11" s="1"/>
  <c r="AH27" i="11"/>
  <c r="AJ27" i="11" s="1"/>
  <c r="AH1857" i="11"/>
  <c r="AJ1857" i="11" s="1"/>
  <c r="AH1145" i="11"/>
  <c r="AJ1145" i="11" s="1"/>
  <c r="AH854" i="11"/>
  <c r="AJ854" i="11" s="1"/>
  <c r="AH246" i="11"/>
  <c r="AJ246" i="11" s="1"/>
  <c r="AH609" i="11"/>
  <c r="AJ609" i="11" s="1"/>
  <c r="AH335" i="11"/>
  <c r="AJ335" i="11" s="1"/>
  <c r="AH291" i="11"/>
  <c r="AJ291" i="11" s="1"/>
  <c r="AH1374" i="11"/>
  <c r="AJ1374" i="11" s="1"/>
  <c r="AH1497" i="11"/>
  <c r="AJ1497" i="11" s="1"/>
  <c r="AH918" i="11"/>
  <c r="AJ918" i="11" s="1"/>
  <c r="AH1014" i="11"/>
  <c r="AJ1014" i="11" s="1"/>
  <c r="AH1151" i="11"/>
  <c r="AJ1151" i="11" s="1"/>
  <c r="AH1520" i="11"/>
  <c r="AJ1520" i="11" s="1"/>
  <c r="AH1155" i="11"/>
  <c r="AJ1155" i="11" s="1"/>
  <c r="AH760" i="11"/>
  <c r="AJ760" i="11" s="1"/>
  <c r="AH1958" i="11"/>
  <c r="AJ1958" i="11" s="1"/>
  <c r="AH690" i="11"/>
  <c r="AJ690" i="11" s="1"/>
  <c r="AH1660" i="11"/>
  <c r="AJ1660" i="11" s="1"/>
  <c r="AH947" i="11"/>
  <c r="AJ947" i="11" s="1"/>
  <c r="AH981" i="11"/>
  <c r="AJ981" i="11" s="1"/>
  <c r="AH1691" i="11"/>
  <c r="AJ1691" i="11" s="1"/>
  <c r="AH959" i="11"/>
  <c r="AJ959" i="11" s="1"/>
  <c r="AH1065" i="11"/>
  <c r="AJ1065" i="11" s="1"/>
  <c r="AH892" i="11"/>
  <c r="AJ892" i="11" s="1"/>
  <c r="AH1259" i="11"/>
  <c r="AJ1259" i="11" s="1"/>
  <c r="AH1807" i="11"/>
  <c r="AJ1807" i="11" s="1"/>
  <c r="AH1960" i="11"/>
  <c r="AJ1960" i="11" s="1"/>
  <c r="AH1644" i="11"/>
  <c r="AJ1644" i="11" s="1"/>
  <c r="AH1980" i="11"/>
  <c r="AH1013" i="11"/>
  <c r="AJ1013" i="11" s="1"/>
  <c r="AH687" i="11"/>
  <c r="AJ687" i="11" s="1"/>
  <c r="AH235" i="11"/>
  <c r="AJ235" i="11" s="1"/>
  <c r="AH1112" i="11"/>
  <c r="AJ1112" i="11" s="1"/>
  <c r="AH917" i="11"/>
  <c r="AQ917" i="11" s="1"/>
  <c r="AH1884" i="11"/>
  <c r="AJ1884" i="11" s="1"/>
  <c r="AH1936" i="11"/>
  <c r="AJ1936" i="11" s="1"/>
  <c r="AH1295" i="11"/>
  <c r="AJ1295" i="11" s="1"/>
  <c r="AH405" i="11"/>
  <c r="AJ405" i="11" s="1"/>
  <c r="AH1852" i="11"/>
  <c r="AJ1852" i="11" s="1"/>
  <c r="AH1830" i="11"/>
  <c r="AJ1830" i="11" s="1"/>
  <c r="AH1570" i="11"/>
  <c r="AJ1570" i="11" s="1"/>
  <c r="AH1767" i="11"/>
  <c r="AJ1767" i="11" s="1"/>
  <c r="AH1196" i="11"/>
  <c r="AJ1196" i="11" s="1"/>
  <c r="AH519" i="11"/>
  <c r="AJ519" i="11" s="1"/>
  <c r="AH974" i="11"/>
  <c r="AJ974" i="11" s="1"/>
  <c r="AH194" i="11"/>
  <c r="AJ194" i="11" s="1"/>
  <c r="AH798" i="11"/>
  <c r="AJ798" i="11" s="1"/>
  <c r="AH252" i="11"/>
  <c r="AJ252" i="11" s="1"/>
  <c r="AH718" i="11"/>
  <c r="AJ718" i="11" s="1"/>
  <c r="AH256" i="11"/>
  <c r="AJ256" i="11" s="1"/>
  <c r="AH1312" i="11"/>
  <c r="AJ1312" i="11" s="1"/>
  <c r="AH153" i="11"/>
  <c r="AJ153" i="11" s="1"/>
  <c r="AH66" i="11"/>
  <c r="AJ66" i="11" s="1"/>
  <c r="AH721" i="11"/>
  <c r="AH118" i="11"/>
  <c r="AJ118" i="11" s="1"/>
  <c r="AH701" i="11"/>
  <c r="AJ701" i="11" s="1"/>
  <c r="AH1765" i="11"/>
  <c r="AJ1765" i="11" s="1"/>
  <c r="AH1369" i="11"/>
  <c r="AJ1369" i="11" s="1"/>
  <c r="AH1844" i="11"/>
  <c r="AJ1844" i="11" s="1"/>
  <c r="AH713" i="11"/>
  <c r="AJ713" i="11" s="1"/>
  <c r="AH1024" i="11"/>
  <c r="AJ1024" i="11" s="1"/>
  <c r="AH267" i="11"/>
  <c r="AJ267" i="11" s="1"/>
  <c r="AH830" i="11"/>
  <c r="AJ830" i="11" s="1"/>
  <c r="AH602" i="11"/>
  <c r="AJ602" i="11" s="1"/>
  <c r="AH458" i="11"/>
  <c r="AJ458" i="11" s="1"/>
  <c r="AH1054" i="11"/>
  <c r="AJ1054" i="11" s="1"/>
  <c r="AH825" i="11"/>
  <c r="AJ825" i="11" s="1"/>
  <c r="AH511" i="11"/>
  <c r="AJ511" i="11" s="1"/>
  <c r="AH234" i="11"/>
  <c r="AJ234" i="11" s="1"/>
  <c r="AH309" i="11"/>
  <c r="AJ309" i="11" s="1"/>
  <c r="AH310" i="11"/>
  <c r="AJ310" i="11" s="1"/>
  <c r="AH330" i="11"/>
  <c r="AJ330" i="11" s="1"/>
  <c r="AH134" i="11"/>
  <c r="AJ134" i="11" s="1"/>
  <c r="AH657" i="11"/>
  <c r="AJ657" i="11" s="1"/>
  <c r="AH1562" i="11"/>
  <c r="AJ1562" i="11" s="1"/>
  <c r="AH1998" i="11"/>
  <c r="AJ1998" i="11" s="1"/>
  <c r="AH202" i="11"/>
  <c r="AJ202" i="11" s="1"/>
  <c r="AH576" i="11"/>
  <c r="AJ576" i="11" s="1"/>
  <c r="AH1753" i="11"/>
  <c r="AJ1753" i="11" s="1"/>
  <c r="AH994" i="11"/>
  <c r="AJ994" i="11" s="1"/>
  <c r="AH1080" i="11"/>
  <c r="AJ1080" i="11" s="1"/>
  <c r="AH168" i="11"/>
  <c r="AJ168" i="11" s="1"/>
  <c r="AH559" i="11"/>
  <c r="AJ559" i="11" s="1"/>
  <c r="AH35" i="11"/>
  <c r="AJ35" i="11" s="1"/>
  <c r="AH1571" i="11"/>
  <c r="AJ1571" i="11" s="1"/>
  <c r="AH661" i="11"/>
  <c r="AH232" i="11"/>
  <c r="AJ232" i="11" s="1"/>
  <c r="AH1067" i="11"/>
  <c r="AJ1067" i="11" s="1"/>
  <c r="AH261" i="11"/>
  <c r="AJ261" i="11" s="1"/>
  <c r="AH784" i="11"/>
  <c r="AJ784" i="11" s="1"/>
  <c r="AH1046" i="11"/>
  <c r="AJ1046" i="11" s="1"/>
  <c r="AH1039" i="11"/>
  <c r="AJ1039" i="11" s="1"/>
  <c r="AH998" i="11"/>
  <c r="AJ998" i="11" s="1"/>
  <c r="AH227" i="11"/>
  <c r="AJ227" i="11" s="1"/>
  <c r="AH1728" i="11"/>
  <c r="AJ1728" i="11" s="1"/>
  <c r="AH1340" i="11"/>
  <c r="AJ1340" i="11" s="1"/>
  <c r="AH792" i="11"/>
  <c r="AJ792" i="11" s="1"/>
  <c r="AH528" i="11"/>
  <c r="AJ528" i="11" s="1"/>
  <c r="AH1751" i="11"/>
  <c r="AJ1751" i="11" s="1"/>
  <c r="AH1771" i="11"/>
  <c r="AJ1771" i="11" s="1"/>
  <c r="AH1163" i="11"/>
  <c r="AJ1163" i="11" s="1"/>
  <c r="AH1548" i="11"/>
  <c r="AJ1548" i="11" s="1"/>
  <c r="AH1505" i="11"/>
  <c r="AJ1505" i="11" s="1"/>
  <c r="AH1856" i="11"/>
  <c r="AJ1856" i="11" s="1"/>
  <c r="AH1650" i="11"/>
  <c r="AJ1650" i="11" s="1"/>
  <c r="AH1898" i="11"/>
  <c r="AJ1898" i="11" s="1"/>
  <c r="AH1235" i="11"/>
  <c r="AJ1235" i="11" s="1"/>
  <c r="AH1676" i="11"/>
  <c r="AJ1676" i="11" s="1"/>
  <c r="AH1950" i="11"/>
  <c r="AJ1950" i="11" s="1"/>
  <c r="AH1544" i="11"/>
  <c r="AJ1544" i="11" s="1"/>
  <c r="AH1538" i="11"/>
  <c r="AJ1538" i="11" s="1"/>
  <c r="AH1498" i="11"/>
  <c r="AJ1498" i="11" s="1"/>
  <c r="AH1968" i="11"/>
  <c r="AJ1968" i="11" s="1"/>
  <c r="AH1925" i="11"/>
  <c r="AJ1925" i="11" s="1"/>
  <c r="AH1348" i="11"/>
  <c r="AJ1348" i="11" s="1"/>
  <c r="AH1811" i="11"/>
  <c r="AJ1811" i="11" s="1"/>
  <c r="AH1920" i="11"/>
  <c r="AJ1920" i="11" s="1"/>
  <c r="AH1440" i="11"/>
  <c r="AJ1440" i="11" s="1"/>
  <c r="AH1709" i="11"/>
  <c r="AJ1709" i="11" s="1"/>
  <c r="AH147" i="11"/>
  <c r="AJ147" i="11" s="1"/>
  <c r="AH1637" i="11"/>
  <c r="AJ1637" i="11" s="1"/>
  <c r="AH1900" i="11"/>
  <c r="AJ1900" i="11" s="1"/>
  <c r="AH2002" i="11"/>
  <c r="AJ2002" i="11" s="1"/>
  <c r="AH1604" i="11"/>
  <c r="AJ1604" i="11" s="1"/>
  <c r="AH1531" i="11"/>
  <c r="AJ1531" i="11" s="1"/>
  <c r="AH1262" i="11"/>
  <c r="AJ1262" i="11" s="1"/>
  <c r="AH1837" i="11"/>
  <c r="AH1226" i="11"/>
  <c r="AJ1226" i="11" s="1"/>
  <c r="AH1973" i="11"/>
  <c r="AJ1973" i="11" s="1"/>
  <c r="AH723" i="11"/>
  <c r="AJ723" i="11" s="1"/>
  <c r="AH1564" i="11"/>
  <c r="AJ1564" i="11" s="1"/>
  <c r="AH1094" i="11"/>
  <c r="AJ1094" i="11" s="1"/>
  <c r="AH1638" i="11"/>
  <c r="AJ1638" i="11" s="1"/>
  <c r="AH1617" i="11"/>
  <c r="AJ1617" i="11" s="1"/>
  <c r="AH1006" i="11"/>
  <c r="AJ1006" i="11" s="1"/>
  <c r="AH1280" i="11"/>
  <c r="AJ1280" i="11" s="1"/>
  <c r="AH207" i="11"/>
  <c r="AJ207" i="11" s="1"/>
  <c r="AH1955" i="11"/>
  <c r="AJ1955" i="11" s="1"/>
  <c r="AH1614" i="11"/>
  <c r="AJ1614" i="11" s="1"/>
  <c r="AH1755" i="11"/>
  <c r="AH1573" i="11"/>
  <c r="AJ1573" i="11" s="1"/>
  <c r="AH1697" i="11"/>
  <c r="AJ1697" i="11" s="1"/>
  <c r="AH988" i="11"/>
  <c r="AJ988" i="11" s="1"/>
  <c r="AH1169" i="11"/>
  <c r="AJ1169" i="11" s="1"/>
  <c r="AH793" i="11"/>
  <c r="AJ793" i="11" s="1"/>
  <c r="AH1186" i="11"/>
  <c r="AJ1186" i="11" s="1"/>
  <c r="AH885" i="11"/>
  <c r="AJ885" i="11" s="1"/>
  <c r="AH1978" i="11"/>
  <c r="AJ1978" i="11" s="1"/>
  <c r="AH1143" i="11"/>
  <c r="AJ1143" i="11" s="1"/>
  <c r="AH1474" i="11"/>
  <c r="AJ1474" i="11" s="1"/>
  <c r="AH1178" i="11"/>
  <c r="AJ1178" i="11" s="1"/>
  <c r="AH1819" i="11"/>
  <c r="AJ1819" i="11" s="1"/>
  <c r="AH846" i="11"/>
  <c r="AJ846" i="11" s="1"/>
  <c r="AH2004" i="11"/>
  <c r="AJ2004" i="11" s="1"/>
  <c r="AH1506" i="11"/>
  <c r="AJ1506" i="11" s="1"/>
  <c r="AH1332" i="11"/>
  <c r="AJ1332" i="11" s="1"/>
  <c r="AH1418" i="11"/>
  <c r="AJ1418" i="11" s="1"/>
  <c r="AH1457" i="11"/>
  <c r="AJ1457" i="11" s="1"/>
  <c r="AH437" i="11"/>
  <c r="AJ437" i="11" s="1"/>
  <c r="AH1256" i="11"/>
  <c r="AJ1256" i="11" s="1"/>
  <c r="AH1959" i="11"/>
  <c r="AJ1959" i="11" s="1"/>
  <c r="AH1511" i="11"/>
  <c r="AJ1511" i="11" s="1"/>
  <c r="AH1590" i="11"/>
  <c r="AJ1590" i="11" s="1"/>
  <c r="AH2001" i="11"/>
  <c r="AJ2001" i="11" s="1"/>
  <c r="AH220" i="11"/>
  <c r="AJ220" i="11" s="1"/>
  <c r="AH1467" i="11"/>
  <c r="AJ1467" i="11" s="1"/>
  <c r="AH896" i="11"/>
  <c r="AJ896" i="11" s="1"/>
  <c r="AH372" i="11"/>
  <c r="AJ372" i="11" s="1"/>
  <c r="AH1411" i="11"/>
  <c r="AJ1411" i="11" s="1"/>
  <c r="AH812" i="11"/>
  <c r="AJ812" i="11" s="1"/>
  <c r="AH664" i="11"/>
  <c r="AJ664" i="11" s="1"/>
  <c r="AH355" i="11"/>
  <c r="AJ355" i="11" s="1"/>
  <c r="AH345" i="11"/>
  <c r="AJ345" i="11" s="1"/>
  <c r="AH850" i="11"/>
  <c r="AJ850" i="11" s="1"/>
  <c r="AH1526" i="11"/>
  <c r="AJ1526" i="11" s="1"/>
  <c r="AH945" i="11"/>
  <c r="AJ945" i="11" s="1"/>
  <c r="AH2011" i="11"/>
  <c r="AJ2011" i="11" s="1"/>
  <c r="AH1561" i="11"/>
  <c r="AJ1561" i="11" s="1"/>
  <c r="AH1179" i="11"/>
  <c r="AJ1179" i="11" s="1"/>
  <c r="AH908" i="11"/>
  <c r="AH1299" i="11"/>
  <c r="AJ1299" i="11" s="1"/>
  <c r="AH1643" i="11"/>
  <c r="AJ1643" i="11" s="1"/>
  <c r="AH1673" i="11"/>
  <c r="AJ1673" i="11" s="1"/>
  <c r="AH1523" i="11"/>
  <c r="AJ1523" i="11" s="1"/>
  <c r="AH935" i="11"/>
  <c r="AJ935" i="11" s="1"/>
  <c r="AH1715" i="11"/>
  <c r="AJ1715" i="11" s="1"/>
  <c r="AH977" i="11"/>
  <c r="AJ977" i="11" s="1"/>
  <c r="AH1503" i="11"/>
  <c r="AJ1503" i="11" s="1"/>
  <c r="AH276" i="11"/>
  <c r="AJ276" i="11" s="1"/>
  <c r="AH1278" i="11"/>
  <c r="AJ1278" i="11" s="1"/>
  <c r="AH1892" i="11"/>
  <c r="AJ1892" i="11" s="1"/>
  <c r="AH1917" i="11"/>
  <c r="AJ1917" i="11" s="1"/>
  <c r="AH1821" i="11"/>
  <c r="AJ1821" i="11" s="1"/>
  <c r="AH1341" i="11"/>
  <c r="AJ1341" i="11" s="1"/>
  <c r="AH969" i="11"/>
  <c r="AJ969" i="11" s="1"/>
  <c r="AH613" i="11"/>
  <c r="AJ613" i="11" s="1"/>
  <c r="AH329" i="11"/>
  <c r="AJ329" i="11" s="1"/>
  <c r="AH282" i="11"/>
  <c r="AJ282" i="11" s="1"/>
  <c r="AH1433" i="11"/>
  <c r="AJ1433" i="11" s="1"/>
  <c r="AH770" i="11"/>
  <c r="AJ770" i="11" s="1"/>
  <c r="AH1535" i="11"/>
  <c r="AJ1535" i="11" s="1"/>
  <c r="AH542" i="11"/>
  <c r="AJ542" i="11" s="1"/>
  <c r="AH1677" i="11"/>
  <c r="AJ1677" i="11" s="1"/>
  <c r="AH1864" i="11"/>
  <c r="AJ1864" i="11" s="1"/>
  <c r="AH1102" i="11"/>
  <c r="AJ1102" i="11" s="1"/>
  <c r="AH933" i="11"/>
  <c r="AJ933" i="11" s="1"/>
  <c r="AH1524" i="11"/>
  <c r="AJ1524" i="11" s="1"/>
  <c r="AH328" i="11"/>
  <c r="AJ328" i="11" s="1"/>
  <c r="AH144" i="11"/>
  <c r="AJ144" i="11" s="1"/>
  <c r="AH1951" i="11"/>
  <c r="AJ1951" i="11" s="1"/>
  <c r="AH556" i="11"/>
  <c r="AJ556" i="11" s="1"/>
  <c r="AH1740" i="11"/>
  <c r="AJ1740" i="11" s="1"/>
  <c r="AH1527" i="11"/>
  <c r="AJ1527" i="11" s="1"/>
  <c r="AH297" i="11"/>
  <c r="AJ297" i="11" s="1"/>
  <c r="AH699" i="11"/>
  <c r="AJ699" i="11" s="1"/>
  <c r="AH1104" i="11"/>
  <c r="AJ1104" i="11" s="1"/>
  <c r="AH339" i="11"/>
  <c r="AJ339" i="11" s="1"/>
  <c r="AH886" i="11"/>
  <c r="AJ886" i="11" s="1"/>
  <c r="AH1943" i="11"/>
  <c r="AJ1943" i="11" s="1"/>
  <c r="AH1131" i="11"/>
  <c r="AH132" i="11"/>
  <c r="AJ132" i="11" s="1"/>
  <c r="AH1790" i="11"/>
  <c r="AJ1790" i="11" s="1"/>
  <c r="AH430" i="11"/>
  <c r="AJ430" i="11" s="1"/>
  <c r="AH150" i="11"/>
  <c r="AJ150" i="11" s="1"/>
  <c r="AH1292" i="11"/>
  <c r="AJ1292" i="11" s="1"/>
  <c r="AH944" i="11"/>
  <c r="AJ944" i="11" s="1"/>
  <c r="AH1326" i="11"/>
  <c r="AJ1326" i="11" s="1"/>
  <c r="AH122" i="11"/>
  <c r="AJ122" i="11" s="1"/>
  <c r="AH573" i="11"/>
  <c r="AJ573" i="11" s="1"/>
  <c r="AH1289" i="11"/>
  <c r="AJ1289" i="11" s="1"/>
  <c r="AH942" i="11"/>
  <c r="AJ942" i="11" s="1"/>
  <c r="AH549" i="11"/>
  <c r="AJ549" i="11" s="1"/>
  <c r="AH801" i="11"/>
  <c r="AJ801" i="11" s="1"/>
  <c r="AH483" i="11"/>
  <c r="AJ483" i="11" s="1"/>
  <c r="AH369" i="11"/>
  <c r="AJ369" i="11" s="1"/>
  <c r="AH725" i="11"/>
  <c r="AJ725" i="11" s="1"/>
  <c r="AH887" i="11"/>
  <c r="AJ887" i="11" s="1"/>
  <c r="AH1146" i="11"/>
  <c r="AJ1146" i="11" s="1"/>
  <c r="AH1060" i="11"/>
  <c r="AJ1060" i="11" s="1"/>
  <c r="AH630" i="11"/>
  <c r="AJ630" i="11" s="1"/>
  <c r="AH1849" i="11"/>
  <c r="AJ1849" i="11" s="1"/>
  <c r="AH1805" i="11"/>
  <c r="AJ1805" i="11" s="1"/>
  <c r="AH562" i="11"/>
  <c r="AJ562" i="11" s="1"/>
  <c r="AH1618" i="11"/>
  <c r="AJ1618" i="11" s="1"/>
  <c r="AH433" i="11"/>
  <c r="AJ433" i="11" s="1"/>
  <c r="AH1415" i="11"/>
  <c r="AJ1415" i="11" s="1"/>
  <c r="AH218" i="11"/>
  <c r="AJ218" i="11" s="1"/>
  <c r="AH1268" i="11"/>
  <c r="AJ1268" i="11" s="1"/>
  <c r="AH1100" i="11"/>
  <c r="AJ1100" i="11" s="1"/>
  <c r="AH294" i="11"/>
  <c r="AJ294" i="11" s="1"/>
  <c r="AH1481" i="11"/>
  <c r="AJ1481" i="11" s="1"/>
  <c r="AH852" i="11"/>
  <c r="AJ852" i="11" s="1"/>
  <c r="AH74" i="11"/>
  <c r="AJ74" i="11" s="1"/>
  <c r="AH468" i="11"/>
  <c r="AJ468" i="11" s="1"/>
  <c r="AH236" i="11"/>
  <c r="AH972" i="11"/>
  <c r="AJ972" i="11" s="1"/>
  <c r="AH501" i="11"/>
  <c r="AJ501" i="11" s="1"/>
  <c r="AH351" i="11"/>
  <c r="AJ351" i="11" s="1"/>
  <c r="AH1496" i="11"/>
  <c r="AJ1496" i="11" s="1"/>
  <c r="AH1461" i="11"/>
  <c r="AJ1461" i="11" s="1"/>
  <c r="AH1547" i="11"/>
  <c r="AJ1547" i="11" s="1"/>
  <c r="AH707" i="11"/>
  <c r="AJ707" i="11" s="1"/>
  <c r="AH876" i="11"/>
  <c r="AJ876" i="11" s="1"/>
  <c r="AH303" i="11"/>
  <c r="AJ303" i="11" s="1"/>
  <c r="AH272" i="11"/>
  <c r="AJ272" i="11" s="1"/>
  <c r="AH316" i="11"/>
  <c r="AJ316" i="11" s="1"/>
  <c r="AH1074" i="11"/>
  <c r="AJ1074" i="11" s="1"/>
  <c r="AH1399" i="11"/>
  <c r="AJ1399" i="11" s="1"/>
  <c r="AH800" i="11"/>
  <c r="AJ800" i="11" s="1"/>
  <c r="AH111" i="11"/>
  <c r="AJ111" i="11" s="1"/>
  <c r="AH1655" i="11"/>
  <c r="AJ1655" i="11" s="1"/>
  <c r="AH1081" i="11"/>
  <c r="AJ1081" i="11" s="1"/>
  <c r="AH1657" i="11"/>
  <c r="AJ1657" i="11" s="1"/>
  <c r="AH1546" i="11"/>
  <c r="AJ1546" i="11" s="1"/>
  <c r="AH1412" i="11"/>
  <c r="AJ1412" i="11" s="1"/>
  <c r="AH1165" i="11"/>
  <c r="AJ1165" i="11" s="1"/>
  <c r="AH1468" i="11"/>
  <c r="AJ1468" i="11" s="1"/>
  <c r="AH610" i="11"/>
  <c r="AJ610" i="11" s="1"/>
  <c r="AH1686" i="11"/>
  <c r="AJ1686" i="11" s="1"/>
  <c r="AH1886" i="11"/>
  <c r="AJ1886" i="11" s="1"/>
  <c r="AH1334" i="11"/>
  <c r="AJ1334" i="11" s="1"/>
  <c r="AH1654" i="11"/>
  <c r="AJ1654" i="11" s="1"/>
  <c r="AH601" i="11"/>
  <c r="AJ601" i="11" s="1"/>
  <c r="AH1429" i="11"/>
  <c r="AJ1429" i="11" s="1"/>
  <c r="AH1489" i="11"/>
  <c r="AJ1489" i="11" s="1"/>
  <c r="AH794" i="11"/>
  <c r="AJ794" i="11" s="1"/>
  <c r="AH2003" i="11"/>
  <c r="AJ2003" i="11" s="1"/>
  <c r="AH1194" i="11"/>
  <c r="AJ1194" i="11" s="1"/>
  <c r="AH1964" i="11"/>
  <c r="AJ1964" i="11" s="1"/>
  <c r="AH1328" i="11"/>
  <c r="AJ1328" i="11" s="1"/>
  <c r="AH1588" i="11"/>
  <c r="AJ1588" i="11" s="1"/>
  <c r="AH1157" i="11"/>
  <c r="AJ1157" i="11" s="1"/>
  <c r="AH129" i="11"/>
  <c r="AJ129" i="11" s="1"/>
  <c r="AH1229" i="11"/>
  <c r="AJ1229" i="11" s="1"/>
  <c r="AH1734" i="11"/>
  <c r="AJ1734" i="11" s="1"/>
  <c r="AH1286" i="11"/>
  <c r="AJ1286" i="11" s="1"/>
  <c r="AH1895" i="11"/>
  <c r="AJ1895" i="11" s="1"/>
  <c r="AH1410" i="11"/>
  <c r="AJ1410" i="11" s="1"/>
  <c r="AH1322" i="11"/>
  <c r="AJ1322" i="11" s="1"/>
  <c r="AH1464" i="11"/>
  <c r="AJ1464" i="11" s="1"/>
  <c r="AH1175" i="11"/>
  <c r="AJ1175" i="11" s="1"/>
  <c r="AH1315" i="11"/>
  <c r="AJ1315" i="11" s="1"/>
  <c r="AH178" i="11"/>
  <c r="AJ178" i="11" s="1"/>
  <c r="AH1509" i="11"/>
  <c r="AJ1509" i="11" s="1"/>
  <c r="AH1647" i="11"/>
  <c r="AJ1647" i="11" s="1"/>
  <c r="AH1011" i="11"/>
  <c r="AJ1011" i="11" s="1"/>
  <c r="AH1522" i="11"/>
  <c r="AJ1522" i="11" s="1"/>
  <c r="AH1271" i="11"/>
  <c r="AJ1271" i="11" s="1"/>
  <c r="AH1063" i="11"/>
  <c r="AJ1063" i="11" s="1"/>
  <c r="AH1477" i="11"/>
  <c r="AJ1477" i="11" s="1"/>
  <c r="AH1969" i="11"/>
  <c r="AJ1969" i="11" s="1"/>
  <c r="AH1449" i="11"/>
  <c r="AH1739" i="11"/>
  <c r="AH1658" i="11"/>
  <c r="AJ1658" i="11" s="1"/>
  <c r="AH864" i="11"/>
  <c r="AJ864" i="11" s="1"/>
  <c r="AH638" i="11"/>
  <c r="AJ638" i="11" s="1"/>
  <c r="AH1365" i="11"/>
  <c r="AJ1365" i="11" s="1"/>
  <c r="AH742" i="11"/>
  <c r="AJ742" i="11" s="1"/>
  <c r="AH1224" i="11"/>
  <c r="AJ1224" i="11" s="1"/>
  <c r="AH1552" i="11"/>
  <c r="AJ1552" i="11" s="1"/>
  <c r="AH1390" i="11"/>
  <c r="AJ1390" i="11" s="1"/>
  <c r="AH1267" i="11"/>
  <c r="AJ1267" i="11" s="1"/>
  <c r="AH1401" i="11"/>
  <c r="AJ1401" i="11" s="1"/>
  <c r="AH2008" i="11"/>
  <c r="AJ2008" i="11" s="1"/>
  <c r="AH1982" i="11"/>
  <c r="AJ1982" i="11" s="1"/>
  <c r="AH930" i="11"/>
  <c r="AJ930" i="11" s="1"/>
  <c r="AH1263" i="11"/>
  <c r="AJ1263" i="11" s="1"/>
  <c r="AH1253" i="11"/>
  <c r="AJ1253" i="11" s="1"/>
  <c r="AH1669" i="11"/>
  <c r="AJ1669" i="11" s="1"/>
  <c r="AH499" i="11"/>
  <c r="AJ499" i="11" s="1"/>
  <c r="AH1264" i="11"/>
  <c r="AJ1264" i="11" s="1"/>
  <c r="AH1291" i="11"/>
  <c r="AJ1291" i="11" s="1"/>
  <c r="AH1923" i="11"/>
  <c r="AJ1923" i="11" s="1"/>
  <c r="AH1361" i="11"/>
  <c r="AJ1361" i="11" s="1"/>
  <c r="AH1367" i="11"/>
  <c r="AJ1367" i="11" s="1"/>
  <c r="AH360" i="11"/>
  <c r="AJ360" i="11" s="1"/>
  <c r="AH1516" i="11"/>
  <c r="AJ1516" i="11" s="1"/>
  <c r="AH931" i="11"/>
  <c r="AJ931" i="11" s="1"/>
  <c r="AH67" i="11"/>
  <c r="AJ67" i="11" s="1"/>
  <c r="AH1434" i="11"/>
  <c r="AJ1434" i="11" s="1"/>
  <c r="AH1147" i="11"/>
  <c r="AJ1147" i="11" s="1"/>
  <c r="AH354" i="11"/>
  <c r="AJ354" i="11" s="1"/>
  <c r="AH1150" i="11"/>
  <c r="AJ1150" i="11" s="1"/>
  <c r="AH692" i="11"/>
  <c r="AJ692" i="11" s="1"/>
  <c r="AH1475" i="11"/>
  <c r="AJ1475" i="11" s="1"/>
  <c r="AH1678" i="11"/>
  <c r="AJ1678" i="11" s="1"/>
  <c r="AH1587" i="11"/>
  <c r="AJ1587" i="11" s="1"/>
  <c r="AH973" i="11"/>
  <c r="AJ973" i="11" s="1"/>
  <c r="AH1388" i="11"/>
  <c r="AJ1388" i="11" s="1"/>
  <c r="AH1665" i="11"/>
  <c r="AJ1665" i="11" s="1"/>
  <c r="AH751" i="11"/>
  <c r="AJ751" i="11" s="1"/>
  <c r="AH1085" i="11"/>
  <c r="AJ1085" i="11" s="1"/>
  <c r="AH308" i="11"/>
  <c r="AJ308" i="11" s="1"/>
  <c r="AH1845" i="11"/>
  <c r="AJ1845" i="11" s="1"/>
  <c r="AH1833" i="11"/>
  <c r="AJ1833" i="11" s="1"/>
  <c r="AH1582" i="11"/>
  <c r="AJ1582" i="11" s="1"/>
  <c r="AH970" i="11"/>
  <c r="AJ970" i="11" s="1"/>
  <c r="AH1595" i="11"/>
  <c r="AJ1595" i="11" s="1"/>
  <c r="AH89" i="11"/>
  <c r="AJ89" i="11" s="1"/>
  <c r="AH210" i="11"/>
  <c r="AJ210" i="11" s="1"/>
  <c r="AH724" i="11"/>
  <c r="AJ724" i="11" s="1"/>
  <c r="AH520" i="11"/>
  <c r="AJ520" i="11" s="1"/>
  <c r="AH1438" i="11"/>
  <c r="AJ1438" i="11" s="1"/>
  <c r="AH1325" i="11"/>
  <c r="AJ1325" i="11" s="1"/>
  <c r="AH1933" i="11"/>
  <c r="AJ1933" i="11" s="1"/>
  <c r="AH1850" i="11"/>
  <c r="AJ1850" i="11" s="1"/>
  <c r="AH1408" i="11"/>
  <c r="AJ1408" i="11" s="1"/>
  <c r="AH1000" i="11"/>
  <c r="AJ1000" i="11" s="1"/>
  <c r="AH741" i="11"/>
  <c r="AJ741" i="11" s="1"/>
  <c r="AH555" i="11"/>
  <c r="AJ555" i="11" s="1"/>
  <c r="AH425" i="11"/>
  <c r="AJ425" i="11" s="1"/>
  <c r="AH1515" i="11"/>
  <c r="AJ1515" i="11" s="1"/>
  <c r="AH1317" i="11"/>
  <c r="AJ1317" i="11" s="1"/>
  <c r="AH1911" i="11"/>
  <c r="AJ1911" i="11" s="1"/>
  <c r="AH1358" i="11"/>
  <c r="AJ1358" i="11" s="1"/>
  <c r="AH1534" i="11"/>
  <c r="AJ1534" i="11" s="1"/>
  <c r="AH485" i="11"/>
  <c r="AJ485" i="11" s="1"/>
  <c r="AH509" i="11"/>
  <c r="AJ509" i="11" s="1"/>
  <c r="AH1802" i="11"/>
  <c r="AJ1802" i="11" s="1"/>
  <c r="AH1099" i="11"/>
  <c r="AJ1099" i="11" s="1"/>
  <c r="AH166" i="11"/>
  <c r="AJ166" i="11" s="1"/>
  <c r="AH645" i="11"/>
  <c r="AJ645" i="11" s="1"/>
  <c r="AH640" i="11"/>
  <c r="AJ640" i="11" s="1"/>
  <c r="AH958" i="11"/>
  <c r="AJ958" i="11" s="1"/>
  <c r="AH23" i="11"/>
  <c r="AJ23" i="11" s="1"/>
  <c r="AH839" i="11"/>
  <c r="AJ839" i="11" s="1"/>
  <c r="AH462" i="11"/>
  <c r="AJ462" i="11" s="1"/>
  <c r="AH1616" i="11"/>
  <c r="AJ1616" i="11" s="1"/>
  <c r="AH1421" i="11"/>
  <c r="AJ1421" i="11" s="1"/>
  <c r="AH377" i="11"/>
  <c r="AJ377" i="11" s="1"/>
  <c r="AH60" i="11"/>
  <c r="AJ60" i="11" s="1"/>
  <c r="AH331" i="11"/>
  <c r="AJ331" i="11" s="1"/>
  <c r="AH1022" i="11"/>
  <c r="AJ1022" i="11" s="1"/>
  <c r="AH287" i="11"/>
  <c r="AJ287" i="11" s="1"/>
  <c r="AH904" i="11"/>
  <c r="AJ904" i="11" s="1"/>
  <c r="AH1485" i="11"/>
  <c r="AJ1485" i="11" s="1"/>
  <c r="AH1115" i="11"/>
  <c r="AJ1115" i="11" s="1"/>
  <c r="AH416" i="11"/>
  <c r="AJ416" i="11" s="1"/>
  <c r="AH551" i="11"/>
  <c r="AJ551" i="11" s="1"/>
  <c r="AH709" i="11"/>
  <c r="AJ709" i="11" s="1"/>
  <c r="AH1913" i="11"/>
  <c r="AJ1913" i="11" s="1"/>
  <c r="AH1200" i="11"/>
  <c r="AJ1200" i="11" s="1"/>
  <c r="AH950" i="11"/>
  <c r="AJ950" i="11" s="1"/>
  <c r="AH191" i="11"/>
  <c r="AJ191" i="11" s="1"/>
  <c r="AH352" i="11"/>
  <c r="AJ352" i="11" s="1"/>
  <c r="AH508" i="11"/>
  <c r="AJ508" i="11" s="1"/>
  <c r="AH647" i="11"/>
  <c r="AJ647" i="11" s="1"/>
  <c r="AH205" i="11"/>
  <c r="AJ205" i="11" s="1"/>
  <c r="AH967" i="11"/>
  <c r="AJ967" i="11" s="1"/>
  <c r="AH1439" i="11"/>
  <c r="AJ1439" i="11" s="1"/>
  <c r="AH1025" i="11"/>
  <c r="AH1136" i="11"/>
  <c r="AJ1136" i="11" s="1"/>
  <c r="AH803" i="11"/>
  <c r="AJ803" i="11" s="1"/>
  <c r="AH1092" i="11"/>
  <c r="AJ1092" i="11" s="1"/>
  <c r="AH1746" i="11"/>
  <c r="AH564" i="11"/>
  <c r="AJ564" i="11" s="1"/>
  <c r="AH325" i="11"/>
  <c r="AJ325" i="11" s="1"/>
  <c r="AH1392" i="11"/>
  <c r="AJ1392" i="11" s="1"/>
  <c r="AH1044" i="11"/>
  <c r="AJ1044" i="11" s="1"/>
  <c r="AH135" i="11"/>
  <c r="AJ135" i="11" s="1"/>
  <c r="AH1250" i="11"/>
  <c r="AJ1250" i="11" s="1"/>
  <c r="AH955" i="11"/>
  <c r="AJ955" i="11" s="1"/>
  <c r="AH572" i="11"/>
  <c r="AJ572" i="11" s="1"/>
  <c r="AH1444" i="11"/>
  <c r="AJ1444" i="11" s="1"/>
  <c r="AH413" i="11"/>
  <c r="AJ413" i="11" s="1"/>
  <c r="AH615" i="11"/>
  <c r="AJ615" i="11" s="1"/>
  <c r="AH87" i="11"/>
  <c r="AJ87" i="11" s="1"/>
  <c r="AH62" i="11"/>
  <c r="AH682" i="11"/>
  <c r="AJ682" i="11" s="1"/>
  <c r="AH1872" i="11"/>
  <c r="AJ1872" i="11" s="1"/>
  <c r="AH1835" i="11"/>
  <c r="AH318" i="11"/>
  <c r="AJ318" i="11" s="1"/>
  <c r="AH495" i="11"/>
  <c r="AJ495" i="11" s="1"/>
  <c r="AH54" i="11"/>
  <c r="AJ54" i="11" s="1"/>
  <c r="AH631" i="11"/>
  <c r="AJ631" i="11" s="1"/>
  <c r="AH1241" i="11"/>
  <c r="AJ1241" i="11" s="1"/>
  <c r="AH1788" i="11"/>
  <c r="AJ1788" i="11" s="1"/>
  <c r="AH83" i="11"/>
  <c r="AJ83" i="11" s="1"/>
  <c r="AH1385" i="11"/>
  <c r="AJ1385" i="11" s="1"/>
  <c r="AH266" i="11"/>
  <c r="AJ266" i="11" s="1"/>
  <c r="AH805" i="11"/>
  <c r="AJ805" i="11" s="1"/>
  <c r="AH1300" i="11"/>
  <c r="AJ1300" i="11" s="1"/>
  <c r="AH228" i="11"/>
  <c r="AJ228" i="11" s="1"/>
  <c r="AH402" i="11"/>
  <c r="AJ402" i="11" s="1"/>
  <c r="AH1782" i="11"/>
  <c r="AJ1782" i="11" s="1"/>
  <c r="AH689" i="11"/>
  <c r="AJ689" i="11" s="1"/>
  <c r="AH1476" i="11"/>
  <c r="AJ1476" i="11" s="1"/>
  <c r="AH295" i="11"/>
  <c r="AJ295" i="11" s="1"/>
  <c r="AH1766" i="11"/>
  <c r="AJ1766" i="11" s="1"/>
  <c r="AH1068" i="11"/>
  <c r="AJ1068" i="11" s="1"/>
  <c r="AH1760" i="11"/>
  <c r="AJ1760" i="11" s="1"/>
  <c r="AH1689" i="11"/>
  <c r="AJ1689" i="11" s="1"/>
  <c r="AH1073" i="11"/>
  <c r="AJ1073" i="11" s="1"/>
  <c r="AH1799" i="11"/>
  <c r="AJ1799" i="11" s="1"/>
  <c r="AH1645" i="11"/>
  <c r="AJ1645" i="11" s="1"/>
  <c r="AH1028" i="11"/>
  <c r="AJ1028" i="11" s="1"/>
  <c r="AH1848" i="11"/>
  <c r="AJ1848" i="11" s="1"/>
  <c r="AH1144" i="11"/>
  <c r="AJ1144" i="11" s="1"/>
  <c r="AH1575" i="11"/>
  <c r="AJ1575" i="11" s="1"/>
  <c r="AH1747" i="11"/>
  <c r="AJ1747" i="11" s="1"/>
  <c r="AH529" i="11"/>
  <c r="AJ529" i="11" s="1"/>
  <c r="AH1944" i="11"/>
  <c r="AJ1944" i="11" s="1"/>
  <c r="AH1445" i="11"/>
  <c r="AJ1445" i="11" s="1"/>
  <c r="AH2015" i="11"/>
  <c r="AJ2015" i="11" s="1"/>
  <c r="AH1981" i="11"/>
  <c r="AJ1981" i="11" s="1"/>
  <c r="AH1298" i="11"/>
  <c r="AJ1298" i="11" s="1"/>
  <c r="AH1208" i="11"/>
  <c r="AJ1208" i="11" s="1"/>
  <c r="AH1001" i="11"/>
  <c r="AJ1001" i="11" s="1"/>
  <c r="AH1197" i="11"/>
  <c r="AJ1197" i="11" s="1"/>
  <c r="AH1167" i="11"/>
  <c r="AJ1167" i="11" s="1"/>
  <c r="AH1255" i="11"/>
  <c r="AJ1255" i="11" s="1"/>
  <c r="AH1398" i="11"/>
  <c r="AJ1398" i="11" s="1"/>
  <c r="AH1813" i="11"/>
  <c r="AJ1813" i="11" s="1"/>
  <c r="AH1640" i="11"/>
  <c r="AJ1640" i="11" s="1"/>
  <c r="AH1453" i="11"/>
  <c r="AJ1453" i="11" s="1"/>
  <c r="AH1737" i="11"/>
  <c r="AJ1737" i="11" s="1"/>
  <c r="AH1184" i="11"/>
  <c r="AJ1184" i="11" s="1"/>
  <c r="AH1383" i="11"/>
  <c r="AJ1383" i="11" s="1"/>
  <c r="AH1038" i="11"/>
  <c r="AJ1038" i="11" s="1"/>
  <c r="AH1636" i="11"/>
  <c r="AJ1636" i="11" s="1"/>
  <c r="AH1251" i="11"/>
  <c r="AJ1251" i="11" s="1"/>
  <c r="AH1824" i="11"/>
  <c r="AJ1824" i="11" s="1"/>
  <c r="AH1646" i="11"/>
  <c r="AJ1646" i="11" s="1"/>
  <c r="AH1750" i="11"/>
  <c r="AJ1750" i="11" s="1"/>
  <c r="AH1118" i="11"/>
  <c r="AJ1118" i="11" s="1"/>
  <c r="AH1310" i="11"/>
  <c r="AJ1310" i="11" s="1"/>
  <c r="AH1111" i="11"/>
  <c r="AJ1111" i="11" s="1"/>
  <c r="AH1254" i="11"/>
  <c r="AJ1254" i="11" s="1"/>
  <c r="AH968" i="11"/>
  <c r="AJ968" i="11" s="1"/>
  <c r="AH1866" i="11"/>
  <c r="AJ1866" i="11" s="1"/>
  <c r="AH1266" i="11"/>
  <c r="AJ1266" i="11" s="1"/>
  <c r="AH1905" i="11"/>
  <c r="AJ1905" i="11" s="1"/>
  <c r="AH1783" i="11"/>
  <c r="AH1919" i="11"/>
  <c r="AJ1919" i="11" s="1"/>
  <c r="AH1602" i="11"/>
  <c r="AJ1602" i="11" s="1"/>
  <c r="AH1159" i="11"/>
  <c r="AJ1159" i="11" s="1"/>
  <c r="AH442" i="11"/>
  <c r="AJ442" i="11" s="1"/>
  <c r="AH1466" i="11"/>
  <c r="AJ1466" i="11" s="1"/>
  <c r="AH1003" i="11"/>
  <c r="AJ1003" i="11" s="1"/>
  <c r="AH1198" i="11"/>
  <c r="AJ1198" i="11" s="1"/>
  <c r="AH1275" i="11"/>
  <c r="AJ1275" i="11" s="1"/>
  <c r="AH1451" i="11"/>
  <c r="AJ1451" i="11" s="1"/>
  <c r="AH877" i="11"/>
  <c r="AJ877" i="11" s="1"/>
  <c r="AH1356" i="11"/>
  <c r="AJ1356" i="11" s="1"/>
  <c r="AH745" i="11"/>
  <c r="AJ745" i="11" s="1"/>
  <c r="AH829" i="11"/>
  <c r="AJ829" i="11" s="1"/>
  <c r="AH1574" i="11"/>
  <c r="AJ1574" i="11" s="1"/>
  <c r="AH1743" i="11"/>
  <c r="AJ1743" i="11" s="1"/>
  <c r="AH926" i="11"/>
  <c r="AJ926" i="11" s="1"/>
  <c r="AH1473" i="11"/>
  <c r="AJ1473" i="11" s="1"/>
  <c r="AH1338" i="11"/>
  <c r="AJ1338" i="11" s="1"/>
  <c r="AH1181" i="11"/>
  <c r="AJ1181" i="11" s="1"/>
  <c r="AH1642" i="11"/>
  <c r="AJ1642" i="11" s="1"/>
  <c r="AH1056" i="11"/>
  <c r="AJ1056" i="11" s="1"/>
  <c r="AH451" i="11"/>
  <c r="AJ451" i="11" s="1"/>
  <c r="AH853" i="11"/>
  <c r="AJ853" i="11" s="1"/>
  <c r="AH732" i="11"/>
  <c r="AJ732" i="11" s="1"/>
  <c r="AH1342" i="11"/>
  <c r="AJ1342" i="11" s="1"/>
  <c r="AH1622" i="11"/>
  <c r="AJ1622" i="11" s="1"/>
  <c r="AH1305" i="11"/>
  <c r="AJ1305" i="11" s="1"/>
  <c r="AH919" i="11"/>
  <c r="AJ919" i="11" s="1"/>
  <c r="AH412" i="11"/>
  <c r="AJ412" i="11" s="1"/>
  <c r="AH1682" i="11"/>
  <c r="AJ1682" i="11" s="1"/>
  <c r="AH1083" i="11"/>
  <c r="AJ1083" i="11" s="1"/>
  <c r="AH1459" i="11"/>
  <c r="AJ1459" i="11" s="1"/>
  <c r="AH1843" i="11"/>
  <c r="AJ1843" i="11" s="1"/>
  <c r="AH1716" i="11"/>
  <c r="AJ1716" i="11" s="1"/>
  <c r="AH1042" i="11"/>
  <c r="AJ1042" i="11" s="1"/>
  <c r="AH1086" i="11"/>
  <c r="AJ1086" i="11" s="1"/>
  <c r="AH1770" i="11"/>
  <c r="AJ1770" i="11" s="1"/>
  <c r="AH980" i="11"/>
  <c r="AQ980" i="11" s="1"/>
  <c r="AH1077" i="11"/>
  <c r="AJ1077" i="11" s="1"/>
  <c r="AH1764" i="11"/>
  <c r="AJ1764" i="11" s="1"/>
  <c r="AH1762" i="11"/>
  <c r="AJ1762" i="11" s="1"/>
  <c r="AH1860" i="11"/>
  <c r="AJ1860" i="11" s="1"/>
  <c r="AH1711" i="11"/>
  <c r="AJ1711" i="11" s="1"/>
  <c r="AH1232" i="11"/>
  <c r="AJ1232" i="11" s="1"/>
  <c r="AH1699" i="11"/>
  <c r="AJ1699" i="11" s="1"/>
  <c r="AH516" i="11"/>
  <c r="AJ516" i="11" s="1"/>
  <c r="AH1472" i="11"/>
  <c r="AJ1472" i="11" s="1"/>
  <c r="AH750" i="11"/>
  <c r="AJ750" i="11" s="1"/>
  <c r="AH192" i="11"/>
  <c r="AJ192" i="11" s="1"/>
  <c r="AH1528" i="11"/>
  <c r="AJ1528" i="11" s="1"/>
  <c r="AH1391" i="11"/>
  <c r="AJ1391" i="11" s="1"/>
  <c r="AH817" i="11"/>
  <c r="AJ817" i="11" s="1"/>
  <c r="AH1185" i="11"/>
  <c r="AJ1185" i="11" s="1"/>
  <c r="AH1471" i="11"/>
  <c r="AJ1471" i="11" s="1"/>
  <c r="AH534" i="11"/>
  <c r="AJ534" i="11" s="1"/>
  <c r="AH2010" i="11"/>
  <c r="AJ2010" i="11" s="1"/>
  <c r="AH1030" i="11"/>
  <c r="AJ1030" i="11" s="1"/>
  <c r="AH1710" i="11"/>
  <c r="AJ1710" i="11" s="1"/>
  <c r="AH1631" i="11"/>
  <c r="AJ1631" i="11" s="1"/>
  <c r="AH1381" i="11"/>
  <c r="AJ1381" i="11" s="1"/>
  <c r="AH2005" i="11"/>
  <c r="AJ2005" i="11" s="1"/>
  <c r="AH1148" i="11"/>
  <c r="AQ1148" i="11" s="1"/>
  <c r="AH1123" i="11"/>
  <c r="AJ1123" i="11" s="1"/>
  <c r="AH1537" i="11"/>
  <c r="AJ1537" i="11" s="1"/>
  <c r="AH374" i="11"/>
  <c r="AJ374" i="11" s="1"/>
  <c r="AH1863" i="11"/>
  <c r="AJ1863" i="11" s="1"/>
  <c r="AH1869" i="11"/>
  <c r="AJ1869" i="11" s="1"/>
  <c r="AH484" i="11"/>
  <c r="AJ484" i="11" s="1"/>
  <c r="AH1252" i="11"/>
  <c r="AJ1252" i="11" s="1"/>
  <c r="AH1803" i="11"/>
  <c r="AJ1803" i="11" s="1"/>
  <c r="AH558" i="11"/>
  <c r="AJ558" i="11" s="1"/>
  <c r="AH712" i="11"/>
  <c r="AJ712" i="11" s="1"/>
  <c r="AH873" i="11"/>
  <c r="AJ873" i="11" s="1"/>
  <c r="AH975" i="11"/>
  <c r="AJ975" i="11" s="1"/>
  <c r="AH1613" i="11"/>
  <c r="AJ1613" i="11" s="1"/>
  <c r="AH1201" i="11"/>
  <c r="AJ1201" i="11" s="1"/>
  <c r="AH656" i="11"/>
  <c r="AJ656" i="11" s="1"/>
  <c r="AH616" i="11"/>
  <c r="AJ616" i="11" s="1"/>
  <c r="AH539" i="11"/>
  <c r="AJ539" i="11" s="1"/>
  <c r="AH1402" i="11"/>
  <c r="AJ1402" i="11" s="1"/>
  <c r="AH432" i="11"/>
  <c r="AJ432" i="11" s="1"/>
  <c r="AH868" i="11"/>
  <c r="AJ868" i="11" s="1"/>
  <c r="AH1698" i="11"/>
  <c r="AJ1698" i="11" s="1"/>
  <c r="AH1394" i="11"/>
  <c r="AJ1394" i="11" s="1"/>
  <c r="AH515" i="11"/>
  <c r="AJ515" i="11" s="1"/>
  <c r="AH393" i="11"/>
  <c r="AJ393" i="11" s="1"/>
  <c r="AH240" i="11"/>
  <c r="AJ240" i="11" s="1"/>
  <c r="AH628" i="11"/>
  <c r="AJ628" i="11" s="1"/>
  <c r="AH759" i="11"/>
  <c r="AJ759" i="11" s="1"/>
  <c r="AH1329" i="11"/>
  <c r="AJ1329" i="11" s="1"/>
  <c r="AH1016" i="11"/>
  <c r="AJ1016" i="11" s="1"/>
  <c r="AH771" i="11"/>
  <c r="AJ771" i="11" s="1"/>
  <c r="AH497" i="11"/>
  <c r="AJ497" i="11" s="1"/>
  <c r="AH1493" i="11"/>
  <c r="AJ1493" i="11" s="1"/>
  <c r="AH1749" i="11"/>
  <c r="AJ1749" i="11" s="1"/>
  <c r="AH1109" i="11"/>
  <c r="AJ1109" i="11" s="1"/>
  <c r="AH97" i="11"/>
  <c r="AJ97" i="11" s="1"/>
  <c r="AH361" i="11"/>
  <c r="AJ361" i="11" s="1"/>
  <c r="AH1240" i="11"/>
  <c r="AJ1240" i="11" s="1"/>
  <c r="AH1321" i="11"/>
  <c r="AJ1321" i="11" s="1"/>
  <c r="AH517" i="11"/>
  <c r="AQ517" i="11" s="1"/>
  <c r="AH1209" i="11"/>
  <c r="AJ1209" i="11" s="1"/>
  <c r="AH833" i="11"/>
  <c r="AJ833" i="11" s="1"/>
  <c r="AH831" i="11"/>
  <c r="AJ831" i="11" s="1"/>
  <c r="AH1090" i="11"/>
  <c r="AJ1090" i="11" s="1"/>
  <c r="AH479" i="11"/>
  <c r="AJ479" i="11" s="1"/>
  <c r="AH293" i="11"/>
  <c r="AJ293" i="11" s="1"/>
  <c r="AH260" i="11"/>
  <c r="AJ260" i="11" s="1"/>
  <c r="AH523" i="11"/>
  <c r="AJ523" i="11" s="1"/>
  <c r="AH1168" i="11"/>
  <c r="AJ1168" i="11" s="1"/>
  <c r="AH837" i="11"/>
  <c r="AH762" i="11"/>
  <c r="AJ762" i="11" s="1"/>
  <c r="AH327" i="11"/>
  <c r="AJ327" i="11" s="1"/>
  <c r="AH552" i="11"/>
  <c r="AJ552" i="11" s="1"/>
  <c r="AH563" i="11"/>
  <c r="AJ563" i="11" s="1"/>
  <c r="AH536" i="11"/>
  <c r="AJ536" i="11" s="1"/>
  <c r="AH494" i="11"/>
  <c r="AJ494" i="11" s="1"/>
  <c r="AH1929" i="11"/>
  <c r="AJ1929" i="11" s="1"/>
  <c r="AH819" i="11"/>
  <c r="AJ819" i="11" s="1"/>
  <c r="AH43" i="11"/>
  <c r="AJ43" i="11" s="1"/>
  <c r="AH1372" i="11"/>
  <c r="AJ1372" i="11" s="1"/>
  <c r="AH301" i="11"/>
  <c r="AJ301" i="11" s="1"/>
  <c r="AH632" i="11"/>
  <c r="AJ632" i="11" s="1"/>
  <c r="AH395" i="11"/>
  <c r="AJ395" i="11" s="1"/>
  <c r="AH482" i="11"/>
  <c r="AJ482" i="11" s="1"/>
  <c r="AH229" i="11"/>
  <c r="AJ229" i="11" s="1"/>
  <c r="AH560" i="11"/>
  <c r="AJ560" i="11" s="1"/>
  <c r="AH1079" i="11"/>
  <c r="AJ1079" i="11" s="1"/>
  <c r="AH99" i="11"/>
  <c r="AJ99" i="11" s="1"/>
  <c r="AH398" i="11"/>
  <c r="AJ398" i="11" s="1"/>
  <c r="AH473" i="11"/>
  <c r="AJ473" i="11" s="1"/>
  <c r="AH505" i="11"/>
  <c r="AJ505" i="11" s="1"/>
  <c r="AH109" i="11"/>
  <c r="AJ109" i="11" s="1"/>
  <c r="AH478" i="11"/>
  <c r="AJ478" i="11" s="1"/>
  <c r="AH956" i="11"/>
  <c r="AJ956" i="11" s="1"/>
  <c r="AH880" i="11"/>
  <c r="AJ880" i="11" s="1"/>
  <c r="AH1610" i="11"/>
  <c r="AJ1610" i="11" s="1"/>
  <c r="AH510" i="11"/>
  <c r="AJ510" i="11" s="1"/>
  <c r="AH79" i="11"/>
  <c r="AJ79" i="11" s="1"/>
  <c r="AH373" i="11"/>
  <c r="AJ373" i="11" s="1"/>
  <c r="AH1591" i="11"/>
  <c r="AJ1591" i="11" s="1"/>
  <c r="AH538" i="11"/>
  <c r="AJ538" i="11" s="1"/>
  <c r="AH592" i="11"/>
  <c r="AJ592" i="11" s="1"/>
  <c r="AH1816" i="11"/>
  <c r="AJ1816" i="11" s="1"/>
  <c r="AH1177" i="11"/>
  <c r="AJ1177" i="11" s="1"/>
  <c r="AH1909" i="11"/>
  <c r="AJ1909" i="11" s="1"/>
  <c r="AH1694" i="11"/>
  <c r="AQ1694" i="11" s="1"/>
  <c r="AH842" i="11"/>
  <c r="AJ842" i="11" s="1"/>
  <c r="AH1370" i="11"/>
  <c r="AJ1370" i="11" s="1"/>
  <c r="AH1719" i="11"/>
  <c r="AJ1719" i="11" s="1"/>
  <c r="AH1536" i="11"/>
  <c r="AJ1536" i="11" s="1"/>
  <c r="AH1975" i="11"/>
  <c r="AJ1975" i="11" s="1"/>
  <c r="AH1600" i="11"/>
  <c r="AJ1600" i="11" s="1"/>
  <c r="AH1882" i="11"/>
  <c r="AJ1882" i="11" s="1"/>
  <c r="AH317" i="11"/>
  <c r="AJ317" i="11" s="1"/>
  <c r="AH1174" i="11"/>
  <c r="AJ1174" i="11" s="1"/>
  <c r="AH1922" i="11"/>
  <c r="AJ1922" i="11" s="1"/>
  <c r="AH1368" i="11"/>
  <c r="AJ1368" i="11" s="1"/>
  <c r="AH1965" i="11"/>
  <c r="AJ1965" i="11" s="1"/>
  <c r="AH1288" i="11"/>
  <c r="AJ1288" i="11" s="1"/>
  <c r="AH1219" i="11"/>
  <c r="AJ1219" i="11" s="1"/>
  <c r="AH806" i="11"/>
  <c r="AJ806" i="11" s="1"/>
  <c r="AH1724" i="11"/>
  <c r="AJ1724" i="11" s="1"/>
  <c r="AH1223" i="11"/>
  <c r="AJ1223" i="11" s="1"/>
  <c r="AH895" i="11"/>
  <c r="AJ895" i="11" s="1"/>
  <c r="AH1525" i="11"/>
  <c r="AJ1525" i="11" s="1"/>
  <c r="AH838" i="11"/>
  <c r="AJ838" i="11" s="1"/>
  <c r="AH1529" i="11"/>
  <c r="AJ1529" i="11" s="1"/>
  <c r="AH1533" i="11"/>
  <c r="AJ1533" i="11" s="1"/>
  <c r="AH1684" i="11"/>
  <c r="AJ1684" i="11" s="1"/>
  <c r="AH1091" i="11"/>
  <c r="AJ1091" i="11" s="1"/>
  <c r="AH1458" i="11"/>
  <c r="AJ1458" i="11" s="1"/>
  <c r="AH385" i="11"/>
  <c r="AJ385" i="11" s="1"/>
  <c r="AH1032" i="11"/>
  <c r="AJ1032" i="11" s="1"/>
  <c r="AH1243" i="11"/>
  <c r="AJ1243" i="11" s="1"/>
  <c r="AH1110" i="11"/>
  <c r="AJ1110" i="11" s="1"/>
  <c r="AH1661" i="11"/>
  <c r="AJ1661" i="11" s="1"/>
  <c r="AH1855" i="11"/>
  <c r="AJ1855" i="11" s="1"/>
  <c r="AH999" i="11"/>
  <c r="AJ999" i="11" s="1"/>
  <c r="AH870" i="11"/>
  <c r="AQ870" i="11" s="1"/>
  <c r="AH1785" i="11"/>
  <c r="AJ1785" i="11" s="1"/>
  <c r="AH362" i="11"/>
  <c r="AJ362" i="11" s="1"/>
  <c r="AH1985" i="11"/>
  <c r="AJ1985" i="11" s="1"/>
  <c r="AH1532" i="11"/>
  <c r="AJ1532" i="11" s="1"/>
  <c r="AH1890" i="11"/>
  <c r="AJ1890" i="11" s="1"/>
  <c r="AH1831" i="11"/>
  <c r="AJ1831" i="11" s="1"/>
  <c r="AH1578" i="11"/>
  <c r="AJ1578" i="11" s="1"/>
  <c r="AH1301" i="11"/>
  <c r="AJ1301" i="11" s="1"/>
  <c r="AH1116" i="11"/>
  <c r="AJ1116" i="11" s="1"/>
  <c r="AH439" i="11"/>
  <c r="AJ439" i="11" s="1"/>
  <c r="AH1680" i="11"/>
  <c r="AQ1680" i="11" s="1"/>
  <c r="AH714" i="11"/>
  <c r="AQ714" i="11" s="1"/>
  <c r="AH1154" i="11"/>
  <c r="AJ1154" i="11" s="1"/>
  <c r="AH1486" i="11"/>
  <c r="AJ1486" i="11" s="1"/>
  <c r="AH1619" i="11"/>
  <c r="AJ1619" i="11" s="1"/>
  <c r="AH915" i="11"/>
  <c r="AJ915" i="11" s="1"/>
  <c r="AH1040" i="11"/>
  <c r="AJ1040" i="11" s="1"/>
  <c r="AH716" i="11"/>
  <c r="AJ716" i="11" s="1"/>
  <c r="AH1829" i="11"/>
  <c r="AJ1829" i="11" s="1"/>
  <c r="AH1666" i="11"/>
  <c r="AJ1666" i="11" s="1"/>
  <c r="AH1991" i="11"/>
  <c r="AJ1991" i="11" s="1"/>
  <c r="AH115" i="11"/>
  <c r="AJ115" i="11" s="1"/>
  <c r="AH1284" i="11"/>
  <c r="AJ1284" i="11" s="1"/>
  <c r="AH1343" i="11"/>
  <c r="AJ1343" i="11" s="1"/>
  <c r="AH1999" i="11"/>
  <c r="AJ1999" i="11" s="1"/>
  <c r="AH1687" i="11"/>
  <c r="AJ1687" i="11" s="1"/>
  <c r="AH1019" i="11"/>
  <c r="AJ1019" i="11" s="1"/>
  <c r="AH834" i="11"/>
  <c r="AJ834" i="11" s="1"/>
  <c r="AH753" i="11"/>
  <c r="AJ753" i="11" s="1"/>
  <c r="AH788" i="11"/>
  <c r="AJ788" i="11" s="1"/>
  <c r="AH1047" i="11"/>
  <c r="AQ1047" i="11" s="1"/>
  <c r="AH1634" i="11"/>
  <c r="AJ1634" i="11" s="1"/>
  <c r="AH1380" i="11"/>
  <c r="AJ1380" i="11" s="1"/>
  <c r="AH983" i="11"/>
  <c r="AJ983" i="11" s="1"/>
  <c r="AH41" i="11"/>
  <c r="AJ41" i="11" s="1"/>
  <c r="AH1774" i="11"/>
  <c r="AQ1774" i="11" s="1"/>
  <c r="AH1078" i="11"/>
  <c r="AJ1078" i="11" s="1"/>
  <c r="AH225" i="11"/>
  <c r="AJ225" i="11" s="1"/>
  <c r="AH1865" i="11"/>
  <c r="AJ1865" i="11" s="1"/>
  <c r="AH1787" i="11"/>
  <c r="AJ1787" i="11" s="1"/>
  <c r="AH1632" i="11"/>
  <c r="AJ1632" i="11" s="1"/>
  <c r="AH1048" i="11"/>
  <c r="AJ1048" i="11" s="1"/>
  <c r="AH1928" i="11"/>
  <c r="AJ1928" i="11" s="1"/>
  <c r="AH1323" i="11"/>
  <c r="AJ1323" i="11" s="1"/>
  <c r="AH1052" i="11"/>
  <c r="AJ1052" i="11" s="1"/>
  <c r="AH946" i="11"/>
  <c r="AJ946" i="11" s="1"/>
  <c r="AH371" i="11"/>
  <c r="AJ371" i="11" s="1"/>
  <c r="AH1218" i="11"/>
  <c r="AJ1218" i="11" s="1"/>
  <c r="AH1773" i="11"/>
  <c r="AJ1773" i="11" s="1"/>
  <c r="AH1234" i="11"/>
  <c r="AJ1234" i="11" s="1"/>
  <c r="AH1093" i="11"/>
  <c r="AJ1093" i="11" s="1"/>
  <c r="AH780" i="11"/>
  <c r="AJ780" i="11" s="1"/>
  <c r="AH1061" i="11"/>
  <c r="AJ1061" i="11" s="1"/>
  <c r="AH1795" i="11"/>
  <c r="AJ1795" i="11" s="1"/>
  <c r="AH112" i="11"/>
  <c r="AJ112" i="11" s="1"/>
  <c r="AH1641" i="11"/>
  <c r="AJ1641" i="11" s="1"/>
  <c r="AH1556" i="11"/>
  <c r="AQ1556" i="11" s="1"/>
  <c r="AH867" i="11"/>
  <c r="AJ867" i="11" s="1"/>
  <c r="AH1596" i="11"/>
  <c r="AJ1596" i="11" s="1"/>
  <c r="AH685" i="11"/>
  <c r="AJ685" i="11" s="1"/>
  <c r="AH855" i="11"/>
  <c r="AJ855" i="11" s="1"/>
  <c r="AH978" i="11"/>
  <c r="AJ978" i="11" s="1"/>
  <c r="AH565" i="11"/>
  <c r="AJ565" i="11" s="1"/>
  <c r="AH1726" i="11"/>
  <c r="AJ1726" i="11" s="1"/>
  <c r="AH1551" i="11"/>
  <c r="AJ1551" i="11" s="1"/>
  <c r="AH1901" i="11"/>
  <c r="AJ1901" i="11" s="1"/>
  <c r="AH1437" i="11"/>
  <c r="AJ1437" i="11" s="1"/>
  <c r="AH299" i="11"/>
  <c r="AJ299" i="11" s="1"/>
  <c r="AH1119" i="11"/>
  <c r="AJ1119" i="11" s="1"/>
  <c r="AH1605" i="11"/>
  <c r="AJ1605" i="11" s="1"/>
  <c r="AH332" i="11"/>
  <c r="AJ332" i="11" s="1"/>
  <c r="AH1987" i="11"/>
  <c r="AJ1987" i="11" s="1"/>
  <c r="AH1926" i="11"/>
  <c r="AJ1926" i="11" s="1"/>
  <c r="AH381" i="11"/>
  <c r="AJ381" i="11" s="1"/>
  <c r="AH223" i="11"/>
  <c r="AJ223" i="11" s="1"/>
  <c r="AH1488" i="11"/>
  <c r="AJ1488" i="11" s="1"/>
  <c r="AH507" i="11"/>
  <c r="AJ507" i="11" s="1"/>
  <c r="AH90" i="11"/>
  <c r="AJ90" i="11" s="1"/>
  <c r="AH380" i="11"/>
  <c r="AJ380" i="11" s="1"/>
  <c r="AH928" i="11"/>
  <c r="AJ928" i="11" s="1"/>
  <c r="AH1349" i="11"/>
  <c r="AJ1349" i="11" s="1"/>
  <c r="AH288" i="11"/>
  <c r="AJ288" i="11" s="1"/>
  <c r="AH22" i="11"/>
  <c r="AJ22" i="11" s="1"/>
  <c r="AH816" i="11"/>
  <c r="AJ816" i="11" s="1"/>
  <c r="AH25" i="11"/>
  <c r="AJ25" i="11" s="1"/>
  <c r="AH429" i="11"/>
  <c r="AJ429" i="11" s="1"/>
  <c r="AH744" i="11"/>
  <c r="AJ744" i="11" s="1"/>
  <c r="AH283" i="11"/>
  <c r="AJ283" i="11" s="1"/>
  <c r="AH489" i="11"/>
  <c r="AJ489" i="11" s="1"/>
  <c r="AH375" i="11"/>
  <c r="AJ375" i="11" s="1"/>
  <c r="AH1817" i="11"/>
  <c r="AJ1817" i="11" s="1"/>
  <c r="AH1416" i="11"/>
  <c r="AJ1416" i="11" s="1"/>
  <c r="AH357" i="11"/>
  <c r="AJ357" i="11" s="1"/>
  <c r="AH785" i="11"/>
  <c r="AJ785" i="11" s="1"/>
  <c r="AH1692" i="11"/>
  <c r="AJ1692" i="11" s="1"/>
  <c r="AH786" i="11"/>
  <c r="AJ786" i="11" s="1"/>
  <c r="AH684" i="11"/>
  <c r="AJ684" i="11" s="1"/>
  <c r="AH1563" i="11"/>
  <c r="AJ1563" i="11" s="1"/>
  <c r="AH446" i="11"/>
  <c r="AJ446" i="11" s="1"/>
  <c r="AH802" i="11"/>
  <c r="AJ802" i="11" s="1"/>
  <c r="AH655" i="11"/>
  <c r="AJ655" i="11" s="1"/>
  <c r="AH1106" i="11"/>
  <c r="AJ1106" i="11" s="1"/>
  <c r="AH929" i="11"/>
  <c r="AJ929" i="11" s="1"/>
  <c r="AH526" i="11"/>
  <c r="AJ526" i="11" s="1"/>
  <c r="AH423" i="11"/>
  <c r="AJ423" i="11" s="1"/>
  <c r="AH650" i="11"/>
  <c r="AJ650" i="11" s="1"/>
  <c r="AH1127" i="11"/>
  <c r="AJ1127" i="11" s="1"/>
  <c r="AH1347" i="11"/>
  <c r="AJ1347" i="11" s="1"/>
  <c r="AH1557" i="11"/>
  <c r="AQ1557" i="11" s="1"/>
  <c r="AH992" i="11"/>
  <c r="AJ992" i="11" s="1"/>
  <c r="AH1962" i="11"/>
  <c r="AJ1962" i="11" s="1"/>
  <c r="AH1633" i="11"/>
  <c r="AJ1633" i="11" s="1"/>
  <c r="AH263" i="11"/>
  <c r="AJ263" i="11" s="1"/>
  <c r="AH807" i="11"/>
  <c r="AQ807" i="11" s="1"/>
  <c r="AH460" i="11"/>
  <c r="AJ460" i="11" s="1"/>
  <c r="AH1128" i="11"/>
  <c r="AJ1128" i="11" s="1"/>
  <c r="AH611" i="11"/>
  <c r="AJ611" i="11" s="1"/>
  <c r="AH625" i="11"/>
  <c r="AJ625" i="11" s="1"/>
  <c r="AH841" i="11"/>
  <c r="AJ841" i="11" s="1"/>
  <c r="AH554" i="11"/>
  <c r="AJ554" i="11" s="1"/>
  <c r="AH823" i="11"/>
  <c r="AJ823" i="11" s="1"/>
  <c r="AH591" i="11"/>
  <c r="AJ591" i="11" s="1"/>
  <c r="AH598" i="11"/>
  <c r="AJ598" i="11" s="1"/>
  <c r="AH65" i="11"/>
  <c r="AJ65" i="11" s="1"/>
  <c r="AH566" i="11"/>
  <c r="AJ566" i="11" s="1"/>
  <c r="AH368" i="11"/>
  <c r="AJ368" i="11" s="1"/>
  <c r="AH304" i="11"/>
  <c r="AJ304" i="11" s="1"/>
  <c r="AH909" i="11"/>
  <c r="AJ909" i="11" s="1"/>
  <c r="AH553" i="11"/>
  <c r="AJ553" i="11" s="1"/>
  <c r="AH923" i="11"/>
  <c r="AJ923" i="11" s="1"/>
  <c r="AH409" i="11"/>
  <c r="AJ409" i="11" s="1"/>
  <c r="AH336" i="11"/>
  <c r="AJ336" i="11" s="1"/>
  <c r="AH1779" i="11"/>
  <c r="AJ1779" i="11" s="1"/>
  <c r="AH386" i="11"/>
  <c r="AJ386" i="11" s="1"/>
  <c r="AH78" i="11"/>
  <c r="AJ78" i="11" s="1"/>
  <c r="AH180" i="11"/>
  <c r="AJ180" i="11" s="1"/>
  <c r="AH1424" i="11"/>
  <c r="AJ1424" i="11" s="1"/>
  <c r="AH827" i="11"/>
  <c r="AJ827" i="11" s="1"/>
  <c r="AH1294" i="11"/>
  <c r="AJ1294" i="11" s="1"/>
  <c r="AH1327" i="11"/>
  <c r="AJ1327" i="11" s="1"/>
  <c r="AH875" i="11"/>
  <c r="AJ875" i="11" s="1"/>
  <c r="AH720" i="11"/>
  <c r="AJ720" i="11" s="1"/>
  <c r="AH242" i="11"/>
  <c r="AJ242" i="11" s="1"/>
  <c r="AH454" i="11"/>
  <c r="AJ454" i="11" s="1"/>
  <c r="AH399" i="11"/>
  <c r="AJ399" i="11" s="1"/>
  <c r="AH434" i="11"/>
  <c r="AJ434" i="11" s="1"/>
  <c r="AH1336" i="11"/>
  <c r="AJ1336" i="11" s="1"/>
  <c r="AH1912" i="11"/>
  <c r="AJ1912" i="11" s="1"/>
  <c r="AH1735" i="11"/>
  <c r="AJ1735" i="11" s="1"/>
  <c r="AH1810" i="11"/>
  <c r="AJ1810" i="11" s="1"/>
  <c r="AH1883" i="11"/>
  <c r="AJ1883" i="11" s="1"/>
  <c r="AH971" i="11"/>
  <c r="AJ971" i="11" s="1"/>
  <c r="AH2000" i="11"/>
  <c r="AJ2000" i="11" s="1"/>
  <c r="AH1283" i="11"/>
  <c r="AJ1283" i="11" s="1"/>
  <c r="AH1777" i="11"/>
  <c r="AJ1777" i="11" s="1"/>
  <c r="AH1238" i="11"/>
  <c r="AJ1238" i="11" s="1"/>
  <c r="AH1330" i="11"/>
  <c r="AJ1330" i="11" s="1"/>
  <c r="AH644" i="11"/>
  <c r="AJ644" i="11" s="1"/>
  <c r="AH1786" i="11"/>
  <c r="AJ1786" i="11" s="1"/>
  <c r="AH264" i="11"/>
  <c r="AJ264" i="11" s="1"/>
  <c r="AH1273" i="11"/>
  <c r="AJ1273" i="11" s="1"/>
  <c r="AH989" i="11"/>
  <c r="AJ989" i="11" s="1"/>
  <c r="AH1406" i="11"/>
  <c r="AJ1406" i="11" s="1"/>
  <c r="AH856" i="11"/>
  <c r="AJ856" i="11" s="1"/>
  <c r="AH1530" i="11"/>
  <c r="AQ1530" i="11" s="1"/>
  <c r="AH1386" i="11"/>
  <c r="AJ1386" i="11" s="1"/>
  <c r="AH1701" i="11"/>
  <c r="AJ1701" i="11" s="1"/>
  <c r="AH1346" i="11"/>
  <c r="AJ1346" i="11" s="1"/>
  <c r="AH1702" i="11"/>
  <c r="AJ1702" i="11" s="1"/>
  <c r="AH456" i="11"/>
  <c r="AJ456" i="11" s="1"/>
  <c r="AH1712" i="11"/>
  <c r="AJ1712" i="11" s="1"/>
  <c r="AH960" i="11"/>
  <c r="AJ960" i="11" s="1"/>
  <c r="AH1425" i="11"/>
  <c r="AJ1425" i="11" s="1"/>
  <c r="AH1649" i="11"/>
  <c r="AJ1649" i="11" s="1"/>
  <c r="AH1792" i="11"/>
  <c r="AJ1792" i="11" s="1"/>
  <c r="AH1088" i="11"/>
  <c r="AJ1088" i="11" s="1"/>
  <c r="AH1576" i="11"/>
  <c r="AJ1576" i="11" s="1"/>
  <c r="AH241" i="11"/>
  <c r="AJ241" i="11" s="1"/>
  <c r="AH1508" i="11"/>
  <c r="AJ1508" i="11" s="1"/>
  <c r="AH1237" i="11"/>
  <c r="AJ1237" i="11" s="1"/>
  <c r="AH1957" i="11"/>
  <c r="AJ1957" i="11" s="1"/>
  <c r="AH1432" i="11"/>
  <c r="AJ1432" i="11" s="1"/>
  <c r="AH2014" i="11"/>
  <c r="AJ2014" i="11" s="1"/>
  <c r="AH1853" i="11"/>
  <c r="AJ1853" i="11" s="1"/>
  <c r="AH861" i="11"/>
  <c r="AJ861" i="11" s="1"/>
  <c r="AH1745" i="11"/>
  <c r="AJ1745" i="11" s="1"/>
  <c r="AH1261" i="11"/>
  <c r="AJ1261" i="11" s="1"/>
  <c r="AH737" i="11"/>
  <c r="AJ737" i="11" s="1"/>
  <c r="AH1966" i="11"/>
  <c r="AJ1966" i="11" s="1"/>
  <c r="AH1549" i="11"/>
  <c r="AJ1549" i="11" s="1"/>
  <c r="AH1258" i="11"/>
  <c r="AJ1258" i="11" s="1"/>
  <c r="AH1927" i="11"/>
  <c r="AJ1927" i="11" s="1"/>
  <c r="AH1075" i="11"/>
  <c r="AJ1075" i="11" s="1"/>
  <c r="AH1718" i="11"/>
  <c r="AJ1718" i="11" s="1"/>
  <c r="AH1995" i="11"/>
  <c r="AJ1995" i="11" s="1"/>
  <c r="AH47" i="11"/>
  <c r="AJ47" i="11" s="1"/>
  <c r="AH1483" i="11"/>
  <c r="AJ1483" i="11" s="1"/>
  <c r="AH364" i="11"/>
  <c r="AJ364" i="11" s="1"/>
  <c r="AH1876" i="11"/>
  <c r="AJ1876" i="11" s="1"/>
  <c r="AH1290" i="11"/>
  <c r="AJ1290" i="11" s="1"/>
  <c r="AH1624" i="11"/>
  <c r="AJ1624" i="11" s="1"/>
  <c r="AH1559" i="11"/>
  <c r="AJ1559" i="11" s="1"/>
  <c r="AH1989" i="11"/>
  <c r="AJ1989" i="11" s="1"/>
  <c r="AH561" i="11"/>
  <c r="AJ561" i="11" s="1"/>
  <c r="AH1162" i="11"/>
  <c r="AQ1162" i="11" s="1"/>
  <c r="AH1389" i="11"/>
  <c r="AJ1389" i="11" s="1"/>
  <c r="AH1847" i="11"/>
  <c r="AJ1847" i="11" s="1"/>
  <c r="AH472" i="11"/>
  <c r="AJ472" i="11" s="1"/>
  <c r="AH1121" i="11"/>
  <c r="AJ1121" i="11" s="1"/>
  <c r="AH1558" i="11"/>
  <c r="AJ1558" i="11" s="1"/>
  <c r="AH1354" i="11"/>
  <c r="AJ1354" i="11" s="1"/>
  <c r="AH1663" i="11"/>
  <c r="AJ1663" i="11" s="1"/>
  <c r="AH1812" i="11"/>
  <c r="AJ1812" i="11" s="1"/>
  <c r="AH1759" i="11"/>
  <c r="AJ1759" i="11" s="1"/>
  <c r="AH594" i="11"/>
  <c r="AJ594" i="11" s="1"/>
  <c r="AH584" i="11"/>
  <c r="AJ584" i="11" s="1"/>
  <c r="AH1601" i="11"/>
  <c r="AJ1601" i="11" s="1"/>
  <c r="AH1794" i="11"/>
  <c r="AJ1794" i="11" s="1"/>
  <c r="AH862" i="11"/>
  <c r="AJ862" i="11" s="1"/>
  <c r="AH1225" i="11"/>
  <c r="AJ1225" i="11" s="1"/>
  <c r="AH665" i="11"/>
  <c r="AJ665" i="11" s="1"/>
  <c r="AH1462" i="11"/>
  <c r="AJ1462" i="11" s="1"/>
  <c r="AH1096" i="11"/>
  <c r="AJ1096" i="11" s="1"/>
  <c r="AH641" i="11"/>
  <c r="AJ641" i="11" s="1"/>
  <c r="AH1228" i="11"/>
  <c r="AJ1228" i="11" s="1"/>
  <c r="AH1949" i="11"/>
  <c r="AJ1949" i="11" s="1"/>
  <c r="AH1706" i="11"/>
  <c r="AJ1706" i="11" s="1"/>
  <c r="AH1053" i="11"/>
  <c r="AJ1053" i="11" s="1"/>
  <c r="AH1832" i="11"/>
  <c r="AJ1832" i="11" s="1"/>
  <c r="AH188" i="11"/>
  <c r="AJ188" i="11" s="1"/>
  <c r="AH1005" i="11"/>
  <c r="AJ1005" i="11" s="1"/>
  <c r="AH1190" i="11"/>
  <c r="AJ1190" i="11" s="1"/>
  <c r="AH888" i="11"/>
  <c r="AJ888" i="11" s="1"/>
  <c r="AH1947" i="11"/>
  <c r="AJ1947" i="11" s="1"/>
  <c r="AH1403" i="11"/>
  <c r="AJ1403" i="11" s="1"/>
  <c r="AH1082" i="11"/>
  <c r="AJ1082" i="11" s="1"/>
  <c r="AH663" i="11"/>
  <c r="AJ663" i="11" s="1"/>
  <c r="AH441" i="11"/>
  <c r="AJ441" i="11" s="1"/>
  <c r="AH588" i="11"/>
  <c r="AJ588" i="11" s="1"/>
  <c r="AH1823" i="11"/>
  <c r="AJ1823" i="11" s="1"/>
  <c r="AH1731" i="11"/>
  <c r="AJ1731" i="11" s="1"/>
  <c r="AH1584" i="11"/>
  <c r="AJ1584" i="11" s="1"/>
  <c r="AH1428" i="11"/>
  <c r="AJ1428" i="11" s="1"/>
  <c r="AH832" i="11"/>
  <c r="AJ832" i="11" s="1"/>
  <c r="AH1555" i="11"/>
  <c r="AJ1555" i="11" s="1"/>
  <c r="AH828" i="11"/>
  <c r="AJ828" i="11" s="1"/>
  <c r="AH813" i="11"/>
  <c r="AJ813" i="11" s="1"/>
  <c r="AH593" i="11"/>
  <c r="AJ593" i="11" s="1"/>
  <c r="AH363" i="11"/>
  <c r="AJ363" i="11" s="1"/>
  <c r="AH1784" i="11"/>
  <c r="AJ1784" i="11" s="1"/>
  <c r="AH1579" i="11"/>
  <c r="AJ1579" i="11" s="1"/>
  <c r="AH1930" i="11"/>
  <c r="AJ1930" i="11" s="1"/>
  <c r="AH2013" i="11"/>
  <c r="AJ2013" i="11" s="1"/>
  <c r="AH574" i="11"/>
  <c r="AJ574" i="11" s="1"/>
  <c r="AH81" i="11"/>
  <c r="AJ81" i="11" s="1"/>
  <c r="AH1239" i="11"/>
  <c r="AJ1239" i="11" s="1"/>
  <c r="AH818" i="11"/>
  <c r="AQ818" i="11" s="1"/>
  <c r="AH1793" i="11"/>
  <c r="AJ1793" i="11" s="1"/>
  <c r="AH696" i="11"/>
  <c r="AJ696" i="11" s="1"/>
  <c r="AH897" i="11"/>
  <c r="AJ897" i="11" s="1"/>
  <c r="AH680" i="11"/>
  <c r="AJ680" i="11" s="1"/>
  <c r="AH226" i="11"/>
  <c r="AJ226" i="11" s="1"/>
  <c r="AH524" i="11"/>
  <c r="AJ524" i="11" s="1"/>
  <c r="AH941" i="11"/>
  <c r="AJ941" i="11" s="1"/>
  <c r="AH161" i="11"/>
  <c r="AJ161" i="11" s="1"/>
  <c r="AH1580" i="11"/>
  <c r="AJ1580" i="11" s="1"/>
  <c r="AH678" i="11"/>
  <c r="AJ678" i="11" s="1"/>
  <c r="AH28" i="11"/>
  <c r="AJ28" i="11" s="1"/>
  <c r="AH612" i="11"/>
  <c r="AJ612" i="11" s="1"/>
  <c r="AH1210" i="11"/>
  <c r="AJ1210" i="11" s="1"/>
  <c r="AH195" i="11"/>
  <c r="AJ195" i="11" s="1"/>
  <c r="AH514" i="11"/>
  <c r="AJ514" i="11" s="1"/>
  <c r="AH865" i="11"/>
  <c r="AJ865" i="11" s="1"/>
  <c r="AH155" i="11"/>
  <c r="AJ155" i="11" s="1"/>
  <c r="AH197" i="11"/>
  <c r="AJ197" i="11" s="1"/>
  <c r="AH622" i="11"/>
  <c r="AJ622" i="11" s="1"/>
  <c r="AH447" i="11"/>
  <c r="AJ447" i="11" s="1"/>
  <c r="AH1222" i="11"/>
  <c r="AQ1222" i="11" s="1"/>
  <c r="AH1176" i="11"/>
  <c r="AJ1176" i="11" s="1"/>
  <c r="AH269" i="11"/>
  <c r="AJ269" i="11" s="1"/>
  <c r="AH728" i="11"/>
  <c r="AJ728" i="11" s="1"/>
  <c r="AH216" i="11"/>
  <c r="AJ216" i="11" s="1"/>
  <c r="AH677" i="11"/>
  <c r="AJ677" i="11" s="1"/>
  <c r="AH350" i="11"/>
  <c r="AJ350" i="11" s="1"/>
  <c r="AH1772" i="11"/>
  <c r="AJ1772" i="11" s="1"/>
  <c r="AH1635" i="11"/>
  <c r="AJ1635" i="11" s="1"/>
  <c r="AH675" i="11"/>
  <c r="AJ675" i="11" s="1"/>
  <c r="AH356" i="11"/>
  <c r="AJ356" i="11" s="1"/>
  <c r="AH1897" i="11"/>
  <c r="AJ1897" i="11" s="1"/>
  <c r="AH1173" i="11"/>
  <c r="AJ1173" i="11" s="1"/>
  <c r="AH527" i="11"/>
  <c r="AJ527" i="11" s="1"/>
  <c r="AH1436" i="11"/>
  <c r="AJ1436" i="11" s="1"/>
  <c r="AH840" i="11"/>
  <c r="AJ840" i="11" s="1"/>
  <c r="AH394" i="11"/>
  <c r="AJ394" i="11" s="1"/>
  <c r="AH1043" i="11"/>
  <c r="AJ1043" i="11" s="1"/>
  <c r="AH444" i="11"/>
  <c r="AJ444" i="11" s="1"/>
  <c r="AH206" i="11"/>
  <c r="AJ206" i="11" s="1"/>
  <c r="AH138" i="11"/>
  <c r="AJ138" i="11" s="1"/>
  <c r="AH912" i="11"/>
  <c r="AJ912" i="11" s="1"/>
  <c r="AH346" i="11"/>
  <c r="AJ346" i="11" s="1"/>
  <c r="AH901" i="11"/>
  <c r="AJ901" i="11" s="1"/>
  <c r="AH1135" i="11"/>
  <c r="AJ1135" i="11" s="1"/>
  <c r="AH343" i="11"/>
  <c r="AJ343" i="11" s="1"/>
  <c r="AH411" i="11"/>
  <c r="AJ411" i="11" s="1"/>
  <c r="AH953" i="11"/>
  <c r="AJ953" i="11" s="1"/>
  <c r="AH244" i="11"/>
  <c r="AJ244" i="11" s="1"/>
  <c r="AH1667" i="11"/>
  <c r="AJ1667" i="11" s="1"/>
  <c r="AH1714" i="11"/>
  <c r="AJ1714" i="11" s="1"/>
  <c r="AH1285" i="11"/>
  <c r="AJ1285" i="11" s="1"/>
  <c r="AH1763" i="11"/>
  <c r="AJ1763" i="11" s="1"/>
  <c r="AH1970" i="11"/>
  <c r="AJ1970" i="11" s="1"/>
  <c r="AH400" i="11"/>
  <c r="AJ400" i="11" s="1"/>
  <c r="AH379" i="11"/>
  <c r="AJ379" i="11" s="1"/>
  <c r="AH199" i="11"/>
  <c r="AQ199" i="11" s="1"/>
  <c r="AH1979" i="11"/>
  <c r="AJ1979" i="11" s="1"/>
  <c r="AH1382" i="11"/>
  <c r="AJ1382" i="11" s="1"/>
  <c r="AH1045" i="11"/>
  <c r="AJ1045" i="11" s="1"/>
  <c r="AH634" i="11"/>
  <c r="AJ634" i="11" s="1"/>
  <c r="AH1593" i="11"/>
  <c r="AJ1593" i="11" s="1"/>
  <c r="AH37" i="11"/>
  <c r="AJ37" i="11" s="1"/>
  <c r="AH705" i="11"/>
  <c r="AJ705" i="11" s="1"/>
  <c r="AH1375" i="11"/>
  <c r="AJ1375" i="11" s="1"/>
  <c r="AH173" i="11"/>
  <c r="AJ173" i="11" s="1"/>
  <c r="AH626" i="11"/>
  <c r="AJ626" i="11" s="1"/>
  <c r="AH125" i="11"/>
  <c r="AJ125" i="11" s="1"/>
  <c r="AH396" i="11"/>
  <c r="AJ396" i="11" s="1"/>
  <c r="AH200" i="11"/>
  <c r="AJ200" i="11" s="1"/>
  <c r="AH916" i="11"/>
  <c r="AJ916" i="11" s="1"/>
  <c r="AH914" i="11"/>
  <c r="AJ914" i="11" s="1"/>
  <c r="AH290" i="11"/>
  <c r="AJ290" i="11" s="1"/>
  <c r="AH49" i="11"/>
  <c r="AJ49" i="11" s="1"/>
  <c r="AH1183" i="11"/>
  <c r="AJ1183" i="11" s="1"/>
  <c r="AH1296" i="11"/>
  <c r="AJ1296" i="11" s="1"/>
  <c r="AH1867" i="11"/>
  <c r="AJ1867" i="11" s="1"/>
  <c r="AH1885" i="11"/>
  <c r="AJ1885" i="11" s="1"/>
  <c r="AH748" i="11"/>
  <c r="AJ748" i="11" s="1"/>
  <c r="AH1713" i="11"/>
  <c r="AJ1713" i="11" s="1"/>
  <c r="AH1567" i="11"/>
  <c r="AJ1567" i="11" s="1"/>
  <c r="AH911" i="11"/>
  <c r="AH1393" i="11"/>
  <c r="AJ1393" i="11" s="1"/>
  <c r="AH1281" i="11"/>
  <c r="AJ1281" i="11" s="1"/>
  <c r="AH1272" i="11"/>
  <c r="AJ1272" i="11" s="1"/>
  <c r="AH1360" i="11"/>
  <c r="AJ1360" i="11" s="1"/>
  <c r="AH1248" i="11"/>
  <c r="AJ1248" i="11" s="1"/>
  <c r="AH1417" i="11"/>
  <c r="AJ1417" i="11" s="1"/>
  <c r="AH1592" i="11"/>
  <c r="AJ1592" i="11" s="1"/>
  <c r="AH1851" i="11"/>
  <c r="AJ1851" i="11" s="1"/>
  <c r="AH1331" i="11"/>
  <c r="AJ1331" i="11" s="1"/>
  <c r="AH1448" i="11"/>
  <c r="AJ1448" i="11" s="1"/>
  <c r="AH1158" i="11"/>
  <c r="AJ1158" i="11" s="1"/>
  <c r="AH1801" i="11"/>
  <c r="AJ1801" i="11" s="1"/>
  <c r="AH1814" i="11"/>
  <c r="AJ1814" i="11" s="1"/>
  <c r="AH1671" i="11"/>
  <c r="AJ1671" i="11" s="1"/>
  <c r="AH1690" i="11"/>
  <c r="AJ1690" i="11" s="1"/>
  <c r="AH1659" i="11"/>
  <c r="AJ1659" i="11" s="1"/>
  <c r="AH1246" i="11"/>
  <c r="AJ1246" i="11" s="1"/>
  <c r="AH1744" i="11"/>
  <c r="AJ1744" i="11" s="1"/>
  <c r="AH1836" i="11"/>
  <c r="AJ1836" i="11" s="1"/>
  <c r="AH1192" i="11"/>
  <c r="AJ1192" i="11" s="1"/>
  <c r="AH1460" i="11"/>
  <c r="AJ1460" i="11" s="1"/>
  <c r="AH1554" i="11"/>
  <c r="AJ1554" i="11" s="1"/>
  <c r="AH1446" i="11"/>
  <c r="AJ1446" i="11" s="1"/>
  <c r="AH1277" i="11"/>
  <c r="AJ1277" i="11" s="1"/>
  <c r="AH1205" i="11"/>
  <c r="AJ1205" i="11" s="1"/>
  <c r="AH1651" i="11"/>
  <c r="AJ1651" i="11" s="1"/>
  <c r="AH1984" i="11"/>
  <c r="AJ1984" i="11" s="1"/>
  <c r="AH1915" i="11"/>
  <c r="AJ1915" i="11" s="1"/>
  <c r="AH1769" i="11"/>
  <c r="AJ1769" i="11" s="1"/>
  <c r="AH1373" i="11"/>
  <c r="AQ1373" i="11" s="1"/>
  <c r="AH1364" i="11"/>
  <c r="AJ1364" i="11" s="1"/>
  <c r="AH662" i="11"/>
  <c r="AJ662" i="11" s="1"/>
  <c r="AH1311" i="11"/>
  <c r="AJ1311" i="11" s="1"/>
  <c r="AH1940" i="11"/>
  <c r="AH940" i="11"/>
  <c r="AJ940" i="11" s="1"/>
  <c r="AH1188" i="11"/>
  <c r="AJ1188" i="11" s="1"/>
  <c r="AH878" i="11"/>
  <c r="AJ878" i="11" s="1"/>
  <c r="AH1395" i="11"/>
  <c r="AJ1395" i="11" s="1"/>
  <c r="AH1881" i="11"/>
  <c r="AJ1881" i="11" s="1"/>
  <c r="AH1729" i="11"/>
  <c r="AJ1729" i="11" s="1"/>
  <c r="AH1796" i="11"/>
  <c r="AQ1796" i="11" s="1"/>
  <c r="AH1961" i="11"/>
  <c r="AJ1961" i="11" s="1"/>
  <c r="AH1748" i="11"/>
  <c r="AJ1748" i="11" s="1"/>
  <c r="AH1124" i="11"/>
  <c r="AJ1124" i="11" s="1"/>
  <c r="AH1752" i="11"/>
  <c r="AJ1752" i="11" s="1"/>
  <c r="AH1612" i="11"/>
  <c r="AJ1612" i="11" s="1"/>
  <c r="AH1597" i="11"/>
  <c r="AJ1597" i="11" s="1"/>
  <c r="AH1396" i="11"/>
  <c r="AJ1396" i="11" s="1"/>
  <c r="AH1626" i="11"/>
  <c r="AJ1626" i="11" s="1"/>
  <c r="AH486" i="11"/>
  <c r="AJ486" i="11" s="1"/>
  <c r="AH1877" i="11"/>
  <c r="AJ1877" i="11" s="1"/>
  <c r="AH1841" i="11"/>
  <c r="AJ1841" i="11" s="1"/>
  <c r="AH1220" i="11"/>
  <c r="AJ1220" i="11" s="1"/>
  <c r="AH1426" i="11"/>
  <c r="AJ1426" i="11" s="1"/>
  <c r="AH1420" i="11"/>
  <c r="AJ1420" i="11" s="1"/>
  <c r="AH1758" i="11"/>
  <c r="AJ1758" i="11" s="1"/>
  <c r="AH1722" i="11"/>
  <c r="AJ1722" i="11" s="1"/>
  <c r="AH1736" i="11"/>
  <c r="AJ1736" i="11" s="1"/>
  <c r="AH810" i="11"/>
  <c r="AJ810" i="11" s="1"/>
  <c r="AH1117" i="11"/>
  <c r="AJ1117" i="11" s="1"/>
  <c r="AH1217" i="11"/>
  <c r="AJ1217" i="11" s="1"/>
  <c r="AH1838" i="11"/>
  <c r="AJ1838" i="11" s="1"/>
  <c r="AH1583" i="11"/>
  <c r="AJ1583" i="11" s="1"/>
  <c r="AH1152" i="11"/>
  <c r="AJ1152" i="11" s="1"/>
  <c r="AH775" i="11"/>
  <c r="AJ775" i="11" s="1"/>
  <c r="AH858" i="11"/>
  <c r="AJ858" i="11" s="1"/>
  <c r="AH1409" i="11"/>
  <c r="AJ1409" i="11" s="1"/>
  <c r="AH1062" i="11"/>
  <c r="AJ1062" i="11" s="1"/>
  <c r="AH893" i="11"/>
  <c r="AJ893" i="11" s="1"/>
  <c r="AH1963" i="11"/>
  <c r="AJ1963" i="11" s="1"/>
  <c r="AH1778" i="11"/>
  <c r="AJ1778" i="11" s="1"/>
  <c r="AH1304" i="11"/>
  <c r="AJ1304" i="11" s="1"/>
  <c r="AH1887" i="11"/>
  <c r="AJ1887" i="11" s="1"/>
  <c r="AH254" i="11"/>
  <c r="AJ254" i="11" s="1"/>
  <c r="AH1542" i="11"/>
  <c r="AJ1542" i="11" s="1"/>
  <c r="AH110" i="11"/>
  <c r="AJ110" i="11" s="1"/>
  <c r="AH835" i="11"/>
  <c r="AJ835" i="11" s="1"/>
  <c r="AH1939" i="11"/>
  <c r="AJ1939" i="11" s="1"/>
  <c r="AH1479" i="11"/>
  <c r="AJ1479" i="11" s="1"/>
  <c r="AH1057" i="11"/>
  <c r="AJ1057" i="11" s="1"/>
  <c r="AH814" i="11"/>
  <c r="AJ814" i="11" s="1"/>
  <c r="AH64" i="11"/>
  <c r="AJ64" i="11" s="1"/>
  <c r="AH270" i="11"/>
  <c r="AJ270" i="11" s="1"/>
  <c r="AH504" i="11"/>
  <c r="AJ504" i="11" s="1"/>
  <c r="AH1827" i="11"/>
  <c r="AJ1827" i="11" s="1"/>
  <c r="AH1708" i="11"/>
  <c r="AJ1708" i="11" s="1"/>
  <c r="AH1469" i="11"/>
  <c r="AJ1469" i="11" s="1"/>
  <c r="AH906" i="11"/>
  <c r="AJ906" i="11" s="1"/>
  <c r="AH1337" i="11"/>
  <c r="AJ1337" i="11" s="1"/>
  <c r="AH1630" i="11"/>
  <c r="AJ1630" i="11" s="1"/>
  <c r="AH108" i="11"/>
  <c r="AJ108" i="11" s="1"/>
  <c r="AH415" i="11"/>
  <c r="AJ415" i="11" s="1"/>
  <c r="AH776" i="11"/>
  <c r="AJ776" i="11" s="1"/>
  <c r="AH1664" i="11"/>
  <c r="AJ1664" i="11" s="1"/>
  <c r="AH1683" i="11"/>
  <c r="AJ1683" i="11" s="1"/>
  <c r="AH1213" i="11"/>
  <c r="AJ1213" i="11" s="1"/>
  <c r="AH860" i="11"/>
  <c r="AJ860" i="11" s="1"/>
  <c r="AH518" i="11"/>
  <c r="AJ518" i="11" s="1"/>
  <c r="AH1353" i="11"/>
  <c r="AJ1353" i="11" s="1"/>
  <c r="AH727" i="11"/>
  <c r="AJ727" i="11" s="1"/>
  <c r="AH1756" i="11"/>
  <c r="AJ1756" i="11" s="1"/>
  <c r="AH1231" i="11"/>
  <c r="AJ1231" i="11" s="1"/>
  <c r="AH338" i="11"/>
  <c r="AJ338" i="11" s="1"/>
  <c r="AH1704" i="11"/>
  <c r="AJ1704" i="11" s="1"/>
  <c r="AH359" i="11"/>
  <c r="AJ359" i="11" s="1"/>
  <c r="AH249" i="11"/>
  <c r="AJ249" i="11" s="1"/>
  <c r="AH866" i="11"/>
  <c r="AJ866" i="11" s="1"/>
  <c r="AH755" i="11"/>
  <c r="AJ755" i="11" s="1"/>
  <c r="AH577" i="11"/>
  <c r="AJ577" i="11" s="1"/>
  <c r="AH475" i="11"/>
  <c r="AJ475" i="11" s="1"/>
  <c r="AH322" i="11"/>
  <c r="AJ322" i="11" s="1"/>
  <c r="AH1568" i="11"/>
  <c r="AJ1568" i="11" s="1"/>
  <c r="AH464" i="11"/>
  <c r="AJ464" i="11" s="1"/>
  <c r="AH33" i="11"/>
  <c r="AJ33" i="11" s="1"/>
  <c r="AH535" i="11"/>
  <c r="AJ535" i="11" s="1"/>
  <c r="AH765" i="11"/>
  <c r="AJ765" i="11" s="1"/>
  <c r="AH103" i="11"/>
  <c r="AJ103" i="11" s="1"/>
  <c r="AH1153" i="11"/>
  <c r="AJ1153" i="11" s="1"/>
  <c r="AH700" i="11"/>
  <c r="AJ700" i="11" s="1"/>
  <c r="AH1679" i="11"/>
  <c r="AJ1679" i="11" s="1"/>
  <c r="AH1500" i="11"/>
  <c r="AJ1500" i="11" s="1"/>
  <c r="AH659" i="11"/>
  <c r="AJ659" i="11" s="1"/>
  <c r="AH305" i="11"/>
  <c r="AJ305" i="11" s="1"/>
  <c r="AH596" i="11"/>
  <c r="AJ596" i="11" s="1"/>
  <c r="AH1371" i="11"/>
  <c r="AJ1371" i="11" s="1"/>
  <c r="AH187" i="11"/>
  <c r="AJ187" i="11" s="1"/>
  <c r="AH1414" i="11"/>
  <c r="AJ1414" i="11" s="1"/>
  <c r="AH419" i="11"/>
  <c r="AQ419" i="11" s="1"/>
  <c r="AH1103" i="11"/>
  <c r="AJ1103" i="11" s="1"/>
  <c r="AH1309" i="11"/>
  <c r="AJ1309" i="11" s="1"/>
  <c r="AH1352" i="11"/>
  <c r="AJ1352" i="11" s="1"/>
  <c r="AH1087" i="11"/>
  <c r="AJ1087" i="11" s="1"/>
  <c r="AH133" i="11"/>
  <c r="AJ133" i="11" s="1"/>
  <c r="AH943" i="11"/>
  <c r="AJ943" i="11" s="1"/>
  <c r="AH500" i="11"/>
  <c r="AJ500" i="11" s="1"/>
  <c r="AH281" i="11"/>
  <c r="AJ281" i="11" s="1"/>
  <c r="AH1066" i="11"/>
  <c r="AJ1066" i="11" s="1"/>
  <c r="AH247" i="11"/>
  <c r="AH1355" i="11"/>
  <c r="AJ1355" i="11" s="1"/>
  <c r="AH583" i="11"/>
  <c r="AJ583" i="11" s="1"/>
  <c r="AH296" i="11"/>
  <c r="AJ296" i="11" s="1"/>
  <c r="AH55" i="11"/>
  <c r="AH107" i="11"/>
  <c r="AJ107" i="11" s="1"/>
  <c r="AH1166" i="11"/>
  <c r="AJ1166" i="11" s="1"/>
  <c r="AH1598" i="11"/>
  <c r="AJ1598" i="11" s="1"/>
  <c r="AH936" i="11"/>
  <c r="AJ936" i="11" s="1"/>
  <c r="AH754" i="11"/>
  <c r="AJ754" i="11" s="1"/>
  <c r="AH578" i="11"/>
  <c r="AJ578" i="11" s="1"/>
  <c r="AH1031" i="11"/>
  <c r="AJ1031" i="11" s="1"/>
  <c r="AH550" i="11"/>
  <c r="AJ550" i="11" s="1"/>
  <c r="AH1621" i="11"/>
  <c r="AH185" i="11"/>
  <c r="AJ185" i="11" s="1"/>
  <c r="AH964" i="11"/>
  <c r="AJ964" i="11" s="1"/>
  <c r="AH219" i="11"/>
  <c r="AJ219" i="11" s="1"/>
  <c r="AH19" i="11"/>
  <c r="AJ19" i="11" s="1"/>
  <c r="AH1875" i="11"/>
  <c r="AJ1875" i="11" s="1"/>
  <c r="AH204" i="11"/>
  <c r="AJ204" i="11" s="1"/>
  <c r="AH582" i="11"/>
  <c r="AJ582" i="11" s="1"/>
  <c r="AH258" i="11"/>
  <c r="AJ258" i="11" s="1"/>
  <c r="AH1577" i="11"/>
  <c r="AJ1577" i="11" s="1"/>
  <c r="AH1004" i="11"/>
  <c r="AJ1004" i="11" s="1"/>
  <c r="AH1834" i="11"/>
  <c r="AJ1834" i="11" s="1"/>
  <c r="AH1260" i="11"/>
  <c r="AJ1260" i="11" s="1"/>
  <c r="AH182" i="11"/>
  <c r="AJ182" i="11" s="1"/>
  <c r="AH69" i="11"/>
  <c r="AJ69" i="11" s="1"/>
  <c r="AH1514" i="11"/>
  <c r="AH537" i="11"/>
  <c r="AJ537" i="11" s="1"/>
  <c r="AH1727" i="11"/>
  <c r="AJ1727" i="11" s="1"/>
  <c r="AH243" i="11"/>
  <c r="AJ243" i="11" s="1"/>
  <c r="AH70" i="11"/>
  <c r="AH211" i="11"/>
  <c r="AJ211" i="11" s="1"/>
  <c r="AH61" i="11"/>
  <c r="AJ61" i="11" s="1"/>
  <c r="AH2006" i="11"/>
  <c r="AJ2006" i="11" s="1"/>
  <c r="AH1754" i="11"/>
  <c r="AJ1754" i="11" s="1"/>
  <c r="AH1717" i="11"/>
  <c r="AJ1717" i="11" s="1"/>
  <c r="AH629" i="11"/>
  <c r="AJ629" i="11" s="1"/>
  <c r="AH1703" i="11"/>
  <c r="AJ1703" i="11" s="1"/>
  <c r="AH1705" i="11"/>
  <c r="AJ1705" i="11" s="1"/>
  <c r="AH1244" i="11"/>
  <c r="AJ1244" i="11" s="1"/>
  <c r="AH900" i="11"/>
  <c r="AJ900" i="11" s="1"/>
  <c r="AH245" i="11"/>
  <c r="AJ245" i="11" s="1"/>
  <c r="AH1055" i="11"/>
  <c r="AJ1055" i="11" s="1"/>
  <c r="AH391" i="11"/>
  <c r="AJ391" i="11" s="1"/>
  <c r="AH913" i="11"/>
  <c r="AJ913" i="11" s="1"/>
  <c r="AH1313" i="11"/>
  <c r="AJ1313" i="11" s="1"/>
  <c r="AH1543" i="11"/>
  <c r="AJ1543" i="11" s="1"/>
  <c r="AH636" i="11"/>
  <c r="AJ636" i="11" s="1"/>
  <c r="AH1008" i="11"/>
  <c r="AJ1008" i="11" s="1"/>
  <c r="AH1519" i="11"/>
  <c r="AJ1519" i="11" s="1"/>
  <c r="AH1725" i="11"/>
  <c r="AJ1725" i="11" s="1"/>
  <c r="AH769" i="11"/>
  <c r="AJ769" i="11" s="1"/>
  <c r="AH1693" i="11"/>
  <c r="AQ1693" i="11" s="1"/>
  <c r="AH1789" i="11"/>
  <c r="AJ1789" i="11" s="1"/>
  <c r="AH1652" i="11"/>
  <c r="AJ1652" i="11" s="1"/>
  <c r="AH1149" i="11"/>
  <c r="AJ1149" i="11" s="1"/>
  <c r="AH1603" i="11"/>
  <c r="AJ1603" i="11" s="1"/>
  <c r="AH387" i="11"/>
  <c r="AJ387" i="11" s="1"/>
  <c r="AH1730" i="11"/>
  <c r="AJ1730" i="11" s="1"/>
  <c r="AH635" i="11"/>
  <c r="AJ635" i="11" s="1"/>
  <c r="AH513" i="11"/>
  <c r="AJ513" i="11" s="1"/>
  <c r="AH1791" i="11"/>
  <c r="AJ1791" i="11" s="1"/>
  <c r="AH1780" i="11"/>
  <c r="AJ1780" i="11" s="1"/>
  <c r="AH1319" i="11"/>
  <c r="AJ1319" i="11" s="1"/>
  <c r="AH889" i="11"/>
  <c r="AJ889" i="11" s="1"/>
  <c r="AH639" i="11"/>
  <c r="AJ639" i="11" s="1"/>
  <c r="AH404" i="11"/>
  <c r="AJ404" i="11" s="1"/>
  <c r="AH477" i="11"/>
  <c r="AJ477" i="11" s="1"/>
  <c r="AH1623" i="11"/>
  <c r="AJ1623" i="11" s="1"/>
  <c r="AH1422" i="11"/>
  <c r="AJ1422" i="11" s="1"/>
  <c r="AH461" i="11"/>
  <c r="AJ461" i="11" s="1"/>
  <c r="AH1674" i="11"/>
  <c r="AJ1674" i="11" s="1"/>
  <c r="AH1041" i="11"/>
  <c r="AJ1041" i="11" s="1"/>
  <c r="AH175" i="11"/>
  <c r="AJ175" i="11" s="1"/>
  <c r="AH653" i="11"/>
  <c r="AJ653" i="11" s="1"/>
  <c r="AH1101" i="11"/>
  <c r="AJ1101" i="11" s="1"/>
  <c r="AH633" i="11"/>
  <c r="AJ633" i="11" s="1"/>
  <c r="AH392" i="11"/>
  <c r="AJ392" i="11" s="1"/>
  <c r="AH1018" i="11"/>
  <c r="AJ1018" i="11" s="1"/>
  <c r="AH481" i="11"/>
  <c r="AJ481" i="11" s="1"/>
  <c r="AH859" i="11"/>
  <c r="AJ859" i="11" s="1"/>
  <c r="AH1828" i="11"/>
  <c r="AJ1828" i="11" s="1"/>
  <c r="AH465" i="11"/>
  <c r="AJ465" i="11" s="1"/>
  <c r="AH1517" i="11"/>
  <c r="AJ1517" i="11" s="1"/>
  <c r="AH1233" i="11"/>
  <c r="AJ1233" i="11" s="1"/>
  <c r="AH1521" i="11"/>
  <c r="AJ1521" i="11" s="1"/>
  <c r="AH422" i="11"/>
  <c r="AJ422" i="11" s="1"/>
  <c r="AH772" i="11"/>
  <c r="AJ772" i="11" s="1"/>
  <c r="AH157" i="11"/>
  <c r="AJ157" i="11" s="1"/>
  <c r="AH543" i="11"/>
  <c r="AJ543" i="11" s="1"/>
  <c r="AH427" i="11"/>
  <c r="AJ427" i="11" s="1"/>
  <c r="AH201" i="11"/>
  <c r="AJ201" i="11" s="1"/>
  <c r="AH756" i="11"/>
  <c r="AJ756" i="11" s="1"/>
  <c r="AH320" i="11"/>
  <c r="AJ320" i="11" s="1"/>
  <c r="AH544" i="11"/>
  <c r="AJ544" i="11" s="1"/>
  <c r="AH171" i="11"/>
  <c r="AJ171" i="11" s="1"/>
  <c r="AH431" i="11"/>
  <c r="AJ431" i="11" s="1"/>
  <c r="AH302" i="11"/>
  <c r="AJ302" i="11" s="1"/>
  <c r="AH164" i="11"/>
  <c r="AJ164" i="11" s="1"/>
  <c r="AH1059" i="11"/>
  <c r="AJ1059" i="11" s="1"/>
  <c r="AH75" i="11"/>
  <c r="AJ75" i="11" s="1"/>
  <c r="AH1320" i="11"/>
  <c r="AJ1320" i="11" s="1"/>
  <c r="AH250" i="11"/>
  <c r="AJ250" i="11" s="1"/>
  <c r="AH711" i="11"/>
  <c r="AJ711" i="11" s="1"/>
  <c r="AH976" i="11"/>
  <c r="AJ976" i="11" s="1"/>
  <c r="AH140" i="11"/>
  <c r="AJ140" i="11" s="1"/>
  <c r="AH907" i="11"/>
  <c r="AJ907" i="11" s="1"/>
  <c r="AH719" i="11"/>
  <c r="AJ719" i="11" s="1"/>
  <c r="AH21" i="11"/>
  <c r="AJ21" i="11" s="1"/>
  <c r="AH408" i="11"/>
  <c r="AJ408" i="11" s="1"/>
  <c r="AH1924" i="11"/>
  <c r="AJ1924" i="11" s="1"/>
  <c r="AH165" i="11"/>
  <c r="AJ165" i="11" s="1"/>
  <c r="AH1344" i="11"/>
  <c r="AJ1344" i="11" s="1"/>
  <c r="AH119" i="11"/>
  <c r="AJ119" i="11" s="1"/>
  <c r="AH581" i="11"/>
  <c r="AJ581" i="11" s="1"/>
  <c r="AH521" i="11"/>
  <c r="AJ521" i="11" s="1"/>
  <c r="AH91" i="11"/>
  <c r="AJ91" i="11" s="1"/>
  <c r="AH273" i="11"/>
  <c r="AJ273" i="11" s="1"/>
  <c r="AH324" i="11"/>
  <c r="AJ324" i="11" s="1"/>
  <c r="AH871" i="11"/>
  <c r="AJ871" i="11" s="1"/>
  <c r="AH1413" i="11"/>
  <c r="AJ1413" i="11" s="1"/>
  <c r="AH1688" i="11"/>
  <c r="AJ1688" i="11" s="1"/>
  <c r="AH418" i="11"/>
  <c r="AJ418" i="11" s="1"/>
  <c r="AH525" i="11"/>
  <c r="AJ525" i="11" s="1"/>
  <c r="AH17" i="11"/>
  <c r="AH1308" i="11"/>
  <c r="AJ1308" i="11" s="1"/>
  <c r="AH116" i="11"/>
  <c r="AJ116" i="11" s="1"/>
  <c r="AH694" i="11"/>
  <c r="AJ694" i="11" s="1"/>
  <c r="AH151" i="11"/>
  <c r="AJ151" i="11" s="1"/>
  <c r="AH1932" i="11"/>
  <c r="AJ1932" i="11" s="1"/>
  <c r="AH358" i="11"/>
  <c r="AJ358" i="11" s="1"/>
  <c r="AH990" i="11"/>
  <c r="AJ990" i="11" s="1"/>
  <c r="AH1741" i="11"/>
  <c r="AJ1741" i="11" s="1"/>
  <c r="AH1822" i="11"/>
  <c r="AJ1822" i="11" s="1"/>
  <c r="AH319" i="11"/>
  <c r="AJ319" i="11" s="1"/>
  <c r="AH599" i="11"/>
  <c r="AJ599" i="11" s="1"/>
  <c r="AH102" i="11"/>
  <c r="AJ102" i="11" s="1"/>
  <c r="AH384" i="11"/>
  <c r="AJ384" i="11" s="1"/>
  <c r="AH1484" i="11"/>
  <c r="AJ1484" i="11" s="1"/>
  <c r="AH1069" i="11"/>
  <c r="AJ1069" i="11" s="1"/>
  <c r="AH1908" i="11"/>
  <c r="AJ1908" i="11" s="1"/>
  <c r="AH487" i="11"/>
  <c r="AJ487" i="11" s="1"/>
  <c r="AH1757" i="11"/>
  <c r="AJ1757" i="11" s="1"/>
  <c r="AU16" i="11"/>
  <c r="AU13" i="11" s="1"/>
  <c r="AG13" i="11" l="1"/>
  <c r="AI3" i="19" s="1"/>
  <c r="AH50" i="11"/>
  <c r="AJ50" i="11" s="1"/>
  <c r="AJ1443" i="11"/>
  <c r="AK1443" i="11" s="1"/>
  <c r="K1444" i="14" s="1"/>
  <c r="Q1444" i="14" s="1"/>
  <c r="AQ540" i="11"/>
  <c r="AQ1076" i="11"/>
  <c r="AQ1064" i="11"/>
  <c r="AQ1274" i="11"/>
  <c r="AQ1594" i="11"/>
  <c r="AQ98" i="11"/>
  <c r="AQ1695" i="11"/>
  <c r="O1696" i="10" s="1"/>
  <c r="P1696" i="10" s="1"/>
  <c r="Q1696" i="10" s="1"/>
  <c r="AQ1021" i="11"/>
  <c r="O1022" i="10" s="1"/>
  <c r="P1022" i="10" s="1"/>
  <c r="Q1022" i="10" s="1"/>
  <c r="R1022" i="10" s="1"/>
  <c r="S1022" i="10" s="1"/>
  <c r="AQ315" i="11"/>
  <c r="AQ836" i="11"/>
  <c r="AQ717" i="11"/>
  <c r="AQ1419" i="11"/>
  <c r="AQ145" i="11"/>
  <c r="AQ158" i="11"/>
  <c r="AQ606" i="11"/>
  <c r="O607" i="10" s="1"/>
  <c r="P607" i="10" s="1"/>
  <c r="Q607" i="10" s="1"/>
  <c r="R607" i="10" s="1"/>
  <c r="S607" i="10" s="1"/>
  <c r="AM1594" i="11"/>
  <c r="AL1594" i="11" s="1"/>
  <c r="AK1594" i="11"/>
  <c r="K1595" i="14" s="1"/>
  <c r="Q1595" i="14" s="1"/>
  <c r="AQ172" i="11"/>
  <c r="AQ1133" i="11"/>
  <c r="AQ597" i="11"/>
  <c r="AQ1351" i="11"/>
  <c r="AQ77" i="11"/>
  <c r="AQ24" i="11"/>
  <c r="O25" i="10" s="1"/>
  <c r="P25" i="10" s="1"/>
  <c r="Q25" i="10" s="1"/>
  <c r="V25" i="10" s="1"/>
  <c r="AQ1107" i="11"/>
  <c r="O1108" i="10" s="1"/>
  <c r="P1108" i="10" s="1"/>
  <c r="Q1108" i="10" s="1"/>
  <c r="V1108" i="10" s="1"/>
  <c r="AQ879" i="11"/>
  <c r="AQ1874" i="11"/>
  <c r="AQ239" i="11"/>
  <c r="AJ466" i="11"/>
  <c r="AM466" i="11" s="1"/>
  <c r="AL466" i="11" s="1"/>
  <c r="AQ1820" i="11"/>
  <c r="AQ1089" i="11"/>
  <c r="AQ1761" i="11"/>
  <c r="O1762" i="10" s="1"/>
  <c r="P1762" i="10" s="1"/>
  <c r="Q1762" i="10" s="1"/>
  <c r="R1762" i="10" s="1"/>
  <c r="S1762" i="10" s="1"/>
  <c r="J1953" i="14"/>
  <c r="AM1952" i="11"/>
  <c r="AL1952" i="11" s="1"/>
  <c r="J604" i="14"/>
  <c r="AM603" i="11"/>
  <c r="AL603" i="11" s="1"/>
  <c r="AQ401" i="11"/>
  <c r="J619" i="14"/>
  <c r="AQ1350" i="11"/>
  <c r="AQ1187" i="11"/>
  <c r="O1188" i="10" s="1"/>
  <c r="P1188" i="10" s="1"/>
  <c r="Q1188" i="10" s="1"/>
  <c r="AQ71" i="11"/>
  <c r="O72" i="10" s="1"/>
  <c r="P72" i="10" s="1"/>
  <c r="Q72" i="10" s="1"/>
  <c r="R72" i="10" s="1"/>
  <c r="S72" i="10" s="1"/>
  <c r="AQ795" i="11"/>
  <c r="AQ767" i="11"/>
  <c r="J72" i="14"/>
  <c r="AM71" i="11"/>
  <c r="AL71" i="11" s="1"/>
  <c r="AQ1980" i="11"/>
  <c r="AJ1980" i="11"/>
  <c r="AK1980" i="11" s="1"/>
  <c r="K1981" i="14" s="1"/>
  <c r="Q1981" i="14" s="1"/>
  <c r="AJ1541" i="11"/>
  <c r="AM1541" i="11" s="1"/>
  <c r="AL1541" i="11" s="1"/>
  <c r="AJ818" i="11"/>
  <c r="AM818" i="11" s="1"/>
  <c r="AL818" i="11" s="1"/>
  <c r="AJ1162" i="11"/>
  <c r="AJ1530" i="11"/>
  <c r="AJ702" i="11"/>
  <c r="AJ917" i="11"/>
  <c r="AQ247" i="11"/>
  <c r="AJ247" i="11"/>
  <c r="AM247" i="11" s="1"/>
  <c r="AL247" i="11" s="1"/>
  <c r="AQ911" i="11"/>
  <c r="O912" i="10" s="1"/>
  <c r="P912" i="10" s="1"/>
  <c r="Q912" i="10" s="1"/>
  <c r="AJ911" i="11"/>
  <c r="AM911" i="11" s="1"/>
  <c r="AL911" i="11" s="1"/>
  <c r="AQ837" i="11"/>
  <c r="AJ837" i="11"/>
  <c r="AQ1935" i="11"/>
  <c r="AJ1935" i="11"/>
  <c r="AQ1835" i="11"/>
  <c r="AJ1835" i="11"/>
  <c r="AM1835" i="11" s="1"/>
  <c r="AL1835" i="11" s="1"/>
  <c r="AQ1746" i="11"/>
  <c r="O1747" i="10" s="1"/>
  <c r="P1747" i="10" s="1"/>
  <c r="Q1747" i="10" s="1"/>
  <c r="R1747" i="10" s="1"/>
  <c r="S1747" i="10" s="1"/>
  <c r="AJ1746" i="11"/>
  <c r="AM1746" i="11" s="1"/>
  <c r="AL1746" i="11" s="1"/>
  <c r="AQ1781" i="11"/>
  <c r="AJ1781" i="11"/>
  <c r="AJ1556" i="11"/>
  <c r="AM1556" i="11" s="1"/>
  <c r="AL1556" i="11" s="1"/>
  <c r="AJ517" i="11"/>
  <c r="AM517" i="11" s="1"/>
  <c r="AL517" i="11" s="1"/>
  <c r="AJ1693" i="11"/>
  <c r="AJ17" i="11"/>
  <c r="AM17" i="11" s="1"/>
  <c r="AL17" i="11" s="1"/>
  <c r="AJ1796" i="11"/>
  <c r="AQ1739" i="11"/>
  <c r="O1740" i="10" s="1"/>
  <c r="P1740" i="10" s="1"/>
  <c r="Q1740" i="10" s="1"/>
  <c r="R1740" i="10" s="1"/>
  <c r="S1740" i="10" s="1"/>
  <c r="AJ1739" i="11"/>
  <c r="AQ1837" i="11"/>
  <c r="AJ1837" i="11"/>
  <c r="AQ1324" i="11"/>
  <c r="AJ1324" i="11"/>
  <c r="AM1324" i="11" s="1"/>
  <c r="AL1324" i="11" s="1"/>
  <c r="AQ1407" i="11"/>
  <c r="AJ1407" i="11"/>
  <c r="AM1407" i="11" s="1"/>
  <c r="AL1407" i="11" s="1"/>
  <c r="AJ1557" i="11"/>
  <c r="AJ870" i="11"/>
  <c r="AM870" i="11" s="1"/>
  <c r="AL870" i="11" s="1"/>
  <c r="AJ68" i="11"/>
  <c r="AQ1514" i="11"/>
  <c r="AJ1514" i="11"/>
  <c r="AQ1621" i="11"/>
  <c r="AJ1621" i="11"/>
  <c r="AM1621" i="11" s="1"/>
  <c r="AL1621" i="11" s="1"/>
  <c r="AQ1783" i="11"/>
  <c r="O1784" i="10" s="1"/>
  <c r="P1784" i="10" s="1"/>
  <c r="Q1784" i="10" s="1"/>
  <c r="AJ1783" i="11"/>
  <c r="AQ1449" i="11"/>
  <c r="AJ1449" i="11"/>
  <c r="AQ348" i="11"/>
  <c r="AJ348" i="11"/>
  <c r="AM348" i="11" s="1"/>
  <c r="AL348" i="11" s="1"/>
  <c r="AJ1047" i="11"/>
  <c r="AJ779" i="11"/>
  <c r="AM779" i="11" s="1"/>
  <c r="AL779" i="11" s="1"/>
  <c r="AJ980" i="11"/>
  <c r="AM980" i="11" s="1"/>
  <c r="AL980" i="11" s="1"/>
  <c r="AJ1373" i="11"/>
  <c r="AQ777" i="11"/>
  <c r="AJ777" i="11"/>
  <c r="AQ426" i="11"/>
  <c r="AJ426" i="11"/>
  <c r="AJ199" i="11"/>
  <c r="AJ807" i="11"/>
  <c r="AM807" i="11" s="1"/>
  <c r="AL807" i="11" s="1"/>
  <c r="AJ1694" i="11"/>
  <c r="AQ55" i="11"/>
  <c r="O56" i="10" s="1"/>
  <c r="P56" i="10" s="1"/>
  <c r="Q56" i="10" s="1"/>
  <c r="V56" i="10" s="1"/>
  <c r="AJ55" i="11"/>
  <c r="AM55" i="11" s="1"/>
  <c r="AL55" i="11" s="1"/>
  <c r="AQ62" i="11"/>
  <c r="AJ62" i="11"/>
  <c r="AQ738" i="11"/>
  <c r="AJ738" i="11"/>
  <c r="AM738" i="11" s="1"/>
  <c r="AL738" i="11" s="1"/>
  <c r="AQ1025" i="11"/>
  <c r="AJ1025" i="11"/>
  <c r="AM1025" i="11" s="1"/>
  <c r="AL1025" i="11" s="1"/>
  <c r="AQ908" i="11"/>
  <c r="AJ908" i="11"/>
  <c r="AQ1755" i="11"/>
  <c r="AJ1755" i="11"/>
  <c r="AK1755" i="11" s="1"/>
  <c r="K1756" i="14" s="1"/>
  <c r="Q1756" i="14" s="1"/>
  <c r="AJ1222" i="11"/>
  <c r="AM1222" i="11" s="1"/>
  <c r="AL1222" i="11" s="1"/>
  <c r="AQ274" i="11"/>
  <c r="O275" i="10" s="1"/>
  <c r="P275" i="10" s="1"/>
  <c r="Q275" i="10" s="1"/>
  <c r="R275" i="10" s="1"/>
  <c r="S275" i="10" s="1"/>
  <c r="AJ274" i="11"/>
  <c r="AM274" i="11" s="1"/>
  <c r="AL274" i="11" s="1"/>
  <c r="AQ1366" i="11"/>
  <c r="O1367" i="10" s="1"/>
  <c r="P1367" i="10" s="1"/>
  <c r="Q1367" i="10" s="1"/>
  <c r="V1367" i="10" s="1"/>
  <c r="AJ1366" i="11"/>
  <c r="AM1366" i="11" s="1"/>
  <c r="AL1366" i="11" s="1"/>
  <c r="AQ1131" i="11"/>
  <c r="AJ1131" i="11"/>
  <c r="AQ1303" i="11"/>
  <c r="AJ1303" i="11"/>
  <c r="AQ222" i="11"/>
  <c r="AJ222" i="11"/>
  <c r="AM222" i="11" s="1"/>
  <c r="AL222" i="11" s="1"/>
  <c r="AQ721" i="11"/>
  <c r="O722" i="10" s="1"/>
  <c r="P722" i="10" s="1"/>
  <c r="Q722" i="10" s="1"/>
  <c r="V722" i="10" s="1"/>
  <c r="AJ721" i="11"/>
  <c r="AM721" i="11" s="1"/>
  <c r="AL721" i="11" s="1"/>
  <c r="AJ1774" i="11"/>
  <c r="AM1774" i="11" s="1"/>
  <c r="AL1774" i="11" s="1"/>
  <c r="AJ714" i="11"/>
  <c r="AQ70" i="11"/>
  <c r="AJ70" i="11"/>
  <c r="AQ1940" i="11"/>
  <c r="AJ1940" i="11"/>
  <c r="AM1940" i="11" s="1"/>
  <c r="AL1940" i="11" s="1"/>
  <c r="AQ236" i="11"/>
  <c r="O237" i="10" s="1"/>
  <c r="P237" i="10" s="1"/>
  <c r="Q237" i="10" s="1"/>
  <c r="AJ236" i="11"/>
  <c r="AQ661" i="11"/>
  <c r="AJ661" i="11"/>
  <c r="AJ674" i="11"/>
  <c r="AM674" i="11" s="1"/>
  <c r="AL674" i="11" s="1"/>
  <c r="AJ1680" i="11"/>
  <c r="AM1680" i="11" s="1"/>
  <c r="AL1680" i="11" s="1"/>
  <c r="AJ1148" i="11"/>
  <c r="AM1148" i="11" s="1"/>
  <c r="AL1148" i="11" s="1"/>
  <c r="AJ419" i="11"/>
  <c r="AM419" i="11" s="1"/>
  <c r="AL419" i="11" s="1"/>
  <c r="AK16" i="11"/>
  <c r="K17" i="14" s="1"/>
  <c r="AK42" i="11"/>
  <c r="K43" i="14" s="1"/>
  <c r="Q43" i="14" s="1"/>
  <c r="AK71" i="11"/>
  <c r="K72" i="14" s="1"/>
  <c r="Q72" i="14" s="1"/>
  <c r="J402" i="14"/>
  <c r="J1595" i="14"/>
  <c r="AK1021" i="11"/>
  <c r="K1022" i="14" s="1"/>
  <c r="Q1022" i="14" s="1"/>
  <c r="AK654" i="11"/>
  <c r="K655" i="14" s="1"/>
  <c r="Q655" i="14" s="1"/>
  <c r="AK603" i="11"/>
  <c r="K604" i="14" s="1"/>
  <c r="Q604" i="14" s="1"/>
  <c r="J655" i="14"/>
  <c r="J467" i="14"/>
  <c r="J1762" i="14"/>
  <c r="J25" i="14"/>
  <c r="AK1187" i="11"/>
  <c r="K1188" i="14" s="1"/>
  <c r="Q1188" i="14" s="1"/>
  <c r="AK466" i="11"/>
  <c r="K467" i="14" s="1"/>
  <c r="Q467" i="14" s="1"/>
  <c r="J768" i="14"/>
  <c r="AK77" i="11"/>
  <c r="K78" i="14" s="1"/>
  <c r="Q78" i="14" s="1"/>
  <c r="AK767" i="11"/>
  <c r="K768" i="14" s="1"/>
  <c r="Q768" i="14" s="1"/>
  <c r="AK1297" i="11"/>
  <c r="K1298" i="14" s="1"/>
  <c r="Q1298" i="14" s="1"/>
  <c r="J1298" i="14"/>
  <c r="AK467" i="11"/>
  <c r="K468" i="14" s="1"/>
  <c r="Q468" i="14" s="1"/>
  <c r="O780" i="10"/>
  <c r="P780" i="10" s="1"/>
  <c r="Q780" i="10" s="1"/>
  <c r="R780" i="10" s="1"/>
  <c r="S780" i="10" s="1"/>
  <c r="O63" i="10"/>
  <c r="P63" i="10" s="1"/>
  <c r="Q63" i="10" s="1"/>
  <c r="O420" i="10"/>
  <c r="P420" i="10" s="1"/>
  <c r="Q420" i="10" s="1"/>
  <c r="V420" i="10" s="1"/>
  <c r="O1542" i="10"/>
  <c r="P1542" i="10" s="1"/>
  <c r="Q1542" i="10" s="1"/>
  <c r="R1542" i="10" s="1"/>
  <c r="S1542" i="10" s="1"/>
  <c r="O808" i="10"/>
  <c r="P808" i="10" s="1"/>
  <c r="Q808" i="10" s="1"/>
  <c r="O1775" i="10"/>
  <c r="P1775" i="10" s="1"/>
  <c r="Q1775" i="10" s="1"/>
  <c r="V1775" i="10" s="1"/>
  <c r="O715" i="10"/>
  <c r="P715" i="10" s="1"/>
  <c r="Q715" i="10" s="1"/>
  <c r="V715" i="10" s="1"/>
  <c r="O1132" i="10"/>
  <c r="P1132" i="10" s="1"/>
  <c r="Q1132" i="10" s="1"/>
  <c r="V1132" i="10" s="1"/>
  <c r="O1304" i="10"/>
  <c r="P1304" i="10" s="1"/>
  <c r="Q1304" i="10" s="1"/>
  <c r="V1304" i="10" s="1"/>
  <c r="O223" i="10"/>
  <c r="P223" i="10" s="1"/>
  <c r="Q223" i="10" s="1"/>
  <c r="V223" i="10" s="1"/>
  <c r="O981" i="10"/>
  <c r="P981" i="10" s="1"/>
  <c r="Q981" i="10" s="1"/>
  <c r="R981" i="10" s="1"/>
  <c r="S981" i="10" s="1"/>
  <c r="O909" i="10"/>
  <c r="P909" i="10" s="1"/>
  <c r="Q909" i="10" s="1"/>
  <c r="V909" i="10" s="1"/>
  <c r="O1216" i="10"/>
  <c r="P1216" i="10" s="1"/>
  <c r="Q1216" i="10" s="1"/>
  <c r="R1216" i="10" s="1"/>
  <c r="S1216" i="10" s="1"/>
  <c r="O1134" i="10"/>
  <c r="P1134" i="10" s="1"/>
  <c r="Q1134" i="10" s="1"/>
  <c r="O1420" i="10"/>
  <c r="P1420" i="10" s="1"/>
  <c r="Q1420" i="10" s="1"/>
  <c r="R1420" i="10" s="1"/>
  <c r="S1420" i="10" s="1"/>
  <c r="O69" i="10"/>
  <c r="P69" i="10" s="1"/>
  <c r="Q69" i="10" s="1"/>
  <c r="R69" i="10" s="1"/>
  <c r="S69" i="10" s="1"/>
  <c r="O71" i="10"/>
  <c r="P71" i="10" s="1"/>
  <c r="Q71" i="10" s="1"/>
  <c r="R71" i="10" s="1"/>
  <c r="S71" i="10" s="1"/>
  <c r="O1941" i="10"/>
  <c r="P1941" i="10" s="1"/>
  <c r="Q1941" i="10" s="1"/>
  <c r="O1681" i="10"/>
  <c r="P1681" i="10" s="1"/>
  <c r="Q1681" i="10" s="1"/>
  <c r="O662" i="10"/>
  <c r="P662" i="10" s="1"/>
  <c r="Q662" i="10" s="1"/>
  <c r="O468" i="10"/>
  <c r="P468" i="10" s="1"/>
  <c r="Q468" i="10" s="1"/>
  <c r="O1077" i="10"/>
  <c r="P1077" i="10" s="1"/>
  <c r="Q1077" i="10" s="1"/>
  <c r="V1077" i="10" s="1"/>
  <c r="O467" i="10"/>
  <c r="P467" i="10" s="1"/>
  <c r="Q467" i="10" s="1"/>
  <c r="O1065" i="10"/>
  <c r="P1065" i="10" s="1"/>
  <c r="Q1065" i="10" s="1"/>
  <c r="O316" i="10"/>
  <c r="P316" i="10" s="1"/>
  <c r="Q316" i="10" s="1"/>
  <c r="O146" i="10"/>
  <c r="P146" i="10" s="1"/>
  <c r="Q146" i="10" s="1"/>
  <c r="R146" i="10" s="1"/>
  <c r="S146" i="10" s="1"/>
  <c r="O1821" i="10"/>
  <c r="P1821" i="10" s="1"/>
  <c r="Q1821" i="10" s="1"/>
  <c r="O78" i="10"/>
  <c r="P78" i="10" s="1"/>
  <c r="Q78" i="10" s="1"/>
  <c r="V78" i="10" s="1"/>
  <c r="O58" i="10"/>
  <c r="P58" i="10" s="1"/>
  <c r="Q58" i="10" s="1"/>
  <c r="O1457" i="10"/>
  <c r="P1457" i="10" s="1"/>
  <c r="Q1457" i="10" s="1"/>
  <c r="O1298" i="10"/>
  <c r="P1298" i="10" s="1"/>
  <c r="Q1298" i="10" s="1"/>
  <c r="O1669" i="10"/>
  <c r="P1669" i="10" s="1"/>
  <c r="Q1669" i="10" s="1"/>
  <c r="R1669" i="10" s="1"/>
  <c r="S1669" i="10" s="1"/>
  <c r="O768" i="10"/>
  <c r="P768" i="10" s="1"/>
  <c r="Q768" i="10" s="1"/>
  <c r="V768" i="10" s="1"/>
  <c r="O518" i="10"/>
  <c r="P518" i="10" s="1"/>
  <c r="Q518" i="10" s="1"/>
  <c r="O598" i="10"/>
  <c r="P598" i="10" s="1"/>
  <c r="Q598" i="10" s="1"/>
  <c r="O99" i="10"/>
  <c r="P99" i="10" s="1"/>
  <c r="Q99" i="10" s="1"/>
  <c r="O880" i="10"/>
  <c r="P880" i="10" s="1"/>
  <c r="Q880" i="10" s="1"/>
  <c r="R880" i="10" s="1"/>
  <c r="S880" i="10" s="1"/>
  <c r="O1352" i="10"/>
  <c r="P1352" i="10" s="1"/>
  <c r="Q1352" i="10" s="1"/>
  <c r="O1090" i="10"/>
  <c r="P1090" i="10" s="1"/>
  <c r="Q1090" i="10" s="1"/>
  <c r="O1694" i="10"/>
  <c r="P1694" i="10" s="1"/>
  <c r="Q1694" i="10" s="1"/>
  <c r="V1694" i="10" s="1"/>
  <c r="O1797" i="10"/>
  <c r="P1797" i="10" s="1"/>
  <c r="Q1797" i="10" s="1"/>
  <c r="V1797" i="10" s="1"/>
  <c r="O1981" i="10"/>
  <c r="P1981" i="10" s="1"/>
  <c r="Q1981" i="10" s="1"/>
  <c r="O248" i="10"/>
  <c r="P248" i="10" s="1"/>
  <c r="Q248" i="10" s="1"/>
  <c r="V248" i="10" s="1"/>
  <c r="O675" i="10"/>
  <c r="P675" i="10" s="1"/>
  <c r="Q675" i="10" s="1"/>
  <c r="V675" i="10" s="1"/>
  <c r="O1557" i="10"/>
  <c r="P1557" i="10" s="1"/>
  <c r="Q1557" i="10" s="1"/>
  <c r="V1557" i="10" s="1"/>
  <c r="O838" i="10"/>
  <c r="P838" i="10" s="1"/>
  <c r="Q838" i="10" s="1"/>
  <c r="O1936" i="10"/>
  <c r="P1936" i="10" s="1"/>
  <c r="Q1936" i="10" s="1"/>
  <c r="O1836" i="10"/>
  <c r="P1836" i="10" s="1"/>
  <c r="Q1836" i="10" s="1"/>
  <c r="V1836" i="10" s="1"/>
  <c r="O1782" i="10"/>
  <c r="P1782" i="10" s="1"/>
  <c r="Q1782" i="10" s="1"/>
  <c r="V1782" i="10" s="1"/>
  <c r="O884" i="10"/>
  <c r="P884" i="10" s="1"/>
  <c r="Q884" i="10" s="1"/>
  <c r="O43" i="10"/>
  <c r="P43" i="10" s="1"/>
  <c r="Q43" i="10" s="1"/>
  <c r="V43" i="10" s="1"/>
  <c r="O604" i="10"/>
  <c r="P604" i="10" s="1"/>
  <c r="Q604" i="10" s="1"/>
  <c r="V604" i="10" s="1"/>
  <c r="O619" i="10"/>
  <c r="P619" i="10" s="1"/>
  <c r="Q619" i="10" s="1"/>
  <c r="V619" i="10" s="1"/>
  <c r="O402" i="10"/>
  <c r="P402" i="10" s="1"/>
  <c r="Q402" i="10" s="1"/>
  <c r="O837" i="10"/>
  <c r="P837" i="10" s="1"/>
  <c r="Q837" i="10" s="1"/>
  <c r="R837" i="10" s="1"/>
  <c r="S837" i="10" s="1"/>
  <c r="O1595" i="10"/>
  <c r="P1595" i="10" s="1"/>
  <c r="Q1595" i="10" s="1"/>
  <c r="R1595" i="10" s="1"/>
  <c r="S1595" i="10" s="1"/>
  <c r="O655" i="10"/>
  <c r="P655" i="10" s="1"/>
  <c r="Q655" i="10" s="1"/>
  <c r="R655" i="10" s="1"/>
  <c r="S655" i="10" s="1"/>
  <c r="O731" i="10"/>
  <c r="P731" i="10" s="1"/>
  <c r="Q731" i="10" s="1"/>
  <c r="O1953" i="10"/>
  <c r="P1953" i="10" s="1"/>
  <c r="Q1953" i="10" s="1"/>
  <c r="V1953" i="10" s="1"/>
  <c r="O1026" i="10"/>
  <c r="P1026" i="10" s="1"/>
  <c r="Q1026" i="10" s="1"/>
  <c r="O1756" i="10"/>
  <c r="P1756" i="10" s="1"/>
  <c r="Q1756" i="10" s="1"/>
  <c r="O1724" i="10"/>
  <c r="P1724" i="10" s="1"/>
  <c r="Q1724" i="10" s="1"/>
  <c r="R1724" i="10" s="1"/>
  <c r="S1724" i="10" s="1"/>
  <c r="O921" i="10"/>
  <c r="P921" i="10" s="1"/>
  <c r="Q921" i="10" s="1"/>
  <c r="O796" i="10"/>
  <c r="P796" i="10" s="1"/>
  <c r="Q796" i="10" s="1"/>
  <c r="O200" i="10"/>
  <c r="P200" i="10" s="1"/>
  <c r="Q200" i="10" s="1"/>
  <c r="V200" i="10" s="1"/>
  <c r="O1163" i="10"/>
  <c r="P1163" i="10" s="1"/>
  <c r="Q1163" i="10" s="1"/>
  <c r="V1163" i="10" s="1"/>
  <c r="O1531" i="10"/>
  <c r="P1531" i="10" s="1"/>
  <c r="Q1531" i="10" s="1"/>
  <c r="V1531" i="10" s="1"/>
  <c r="O703" i="10"/>
  <c r="P703" i="10" s="1"/>
  <c r="Q703" i="10" s="1"/>
  <c r="R703" i="10" s="1"/>
  <c r="S703" i="10" s="1"/>
  <c r="O871" i="10"/>
  <c r="P871" i="10" s="1"/>
  <c r="Q871" i="10" s="1"/>
  <c r="O1838" i="10"/>
  <c r="P1838" i="10" s="1"/>
  <c r="Q1838" i="10" s="1"/>
  <c r="R1838" i="10" s="1"/>
  <c r="S1838" i="10" s="1"/>
  <c r="O1325" i="10"/>
  <c r="P1325" i="10" s="1"/>
  <c r="Q1325" i="10" s="1"/>
  <c r="R1325" i="10" s="1"/>
  <c r="S1325" i="10" s="1"/>
  <c r="O1408" i="10"/>
  <c r="P1408" i="10" s="1"/>
  <c r="Q1408" i="10" s="1"/>
  <c r="O1149" i="10"/>
  <c r="P1149" i="10" s="1"/>
  <c r="Q1149" i="10" s="1"/>
  <c r="O1275" i="10"/>
  <c r="P1275" i="10" s="1"/>
  <c r="Q1275" i="10" s="1"/>
  <c r="O1622" i="10"/>
  <c r="P1622" i="10" s="1"/>
  <c r="Q1622" i="10" s="1"/>
  <c r="V1622" i="10" s="1"/>
  <c r="O1374" i="10"/>
  <c r="P1374" i="10" s="1"/>
  <c r="Q1374" i="10" s="1"/>
  <c r="O1223" i="10"/>
  <c r="P1223" i="10" s="1"/>
  <c r="Q1223" i="10" s="1"/>
  <c r="V1223" i="10" s="1"/>
  <c r="O1048" i="10"/>
  <c r="P1048" i="10" s="1"/>
  <c r="Q1048" i="10" s="1"/>
  <c r="O1695" i="10"/>
  <c r="P1695" i="10" s="1"/>
  <c r="Q1695" i="10" s="1"/>
  <c r="V1695" i="10" s="1"/>
  <c r="O1450" i="10"/>
  <c r="P1450" i="10" s="1"/>
  <c r="Q1450" i="10" s="1"/>
  <c r="V1450" i="10" s="1"/>
  <c r="O918" i="10"/>
  <c r="P918" i="10" s="1"/>
  <c r="Q918" i="10" s="1"/>
  <c r="V918" i="10" s="1"/>
  <c r="O349" i="10"/>
  <c r="P349" i="10" s="1"/>
  <c r="Q349" i="10" s="1"/>
  <c r="V349" i="10" s="1"/>
  <c r="O173" i="10"/>
  <c r="P173" i="10" s="1"/>
  <c r="Q173" i="10" s="1"/>
  <c r="O1071" i="10"/>
  <c r="P1071" i="10" s="1"/>
  <c r="Q1071" i="10" s="1"/>
  <c r="R1071" i="10" s="1"/>
  <c r="S1071" i="10" s="1"/>
  <c r="O1491" i="10"/>
  <c r="P1491" i="10" s="1"/>
  <c r="Q1491" i="10" s="1"/>
  <c r="V1491" i="10" s="1"/>
  <c r="O782" i="10"/>
  <c r="P782" i="10" s="1"/>
  <c r="Q782" i="10" s="1"/>
  <c r="V782" i="10" s="1"/>
  <c r="O1871" i="10"/>
  <c r="P1871" i="10" s="1"/>
  <c r="Q1871" i="10" s="1"/>
  <c r="V1871" i="10" s="1"/>
  <c r="O159" i="10"/>
  <c r="P159" i="10" s="1"/>
  <c r="Q159" i="10" s="1"/>
  <c r="R159" i="10" s="1"/>
  <c r="S159" i="10" s="1"/>
  <c r="O541" i="10"/>
  <c r="P541" i="10" s="1"/>
  <c r="Q541" i="10" s="1"/>
  <c r="V541" i="10" s="1"/>
  <c r="O1351" i="10"/>
  <c r="P1351" i="10" s="1"/>
  <c r="Q1351" i="10" s="1"/>
  <c r="V1351" i="10" s="1"/>
  <c r="O659" i="10"/>
  <c r="P659" i="10" s="1"/>
  <c r="Q659" i="10" s="1"/>
  <c r="R659" i="10" s="1"/>
  <c r="S659" i="10" s="1"/>
  <c r="O1228" i="10"/>
  <c r="P1228" i="10" s="1"/>
  <c r="Q1228" i="10" s="1"/>
  <c r="R1228" i="10" s="1"/>
  <c r="S1228" i="10" s="1"/>
  <c r="O1875" i="10"/>
  <c r="P1875" i="10" s="1"/>
  <c r="Q1875" i="10" s="1"/>
  <c r="R1875" i="10" s="1"/>
  <c r="S1875" i="10" s="1"/>
  <c r="O1444" i="10"/>
  <c r="P1444" i="10" s="1"/>
  <c r="Q1444" i="10" s="1"/>
  <c r="V1444" i="10" s="1"/>
  <c r="O240" i="10"/>
  <c r="P240" i="10" s="1"/>
  <c r="Q240" i="10" s="1"/>
  <c r="R240" i="10" s="1"/>
  <c r="S240" i="10" s="1"/>
  <c r="O1972" i="10"/>
  <c r="P1972" i="10" s="1"/>
  <c r="Q1972" i="10" s="1"/>
  <c r="R1972" i="10" s="1"/>
  <c r="S1972" i="10" s="1"/>
  <c r="O739" i="10"/>
  <c r="P739" i="10" s="1"/>
  <c r="Q739" i="10" s="1"/>
  <c r="V739" i="10" s="1"/>
  <c r="O718" i="10"/>
  <c r="P718" i="10" s="1"/>
  <c r="Q718" i="10" s="1"/>
  <c r="O1515" i="10"/>
  <c r="P1515" i="10" s="1"/>
  <c r="Q1515" i="10" s="1"/>
  <c r="V1515" i="10" s="1"/>
  <c r="O819" i="10"/>
  <c r="P819" i="10" s="1"/>
  <c r="Q819" i="10" s="1"/>
  <c r="O1558" i="10"/>
  <c r="P1558" i="10" s="1"/>
  <c r="Q1558" i="10" s="1"/>
  <c r="O778" i="10"/>
  <c r="P778" i="10" s="1"/>
  <c r="Q778" i="10" s="1"/>
  <c r="O427" i="10"/>
  <c r="P427" i="10" s="1"/>
  <c r="Q427" i="10" s="1"/>
  <c r="V427" i="10" s="1"/>
  <c r="J146" i="14"/>
  <c r="J58" i="14"/>
  <c r="J1696" i="14"/>
  <c r="J1065" i="14"/>
  <c r="AK57" i="11"/>
  <c r="K58" i="14" s="1"/>
  <c r="Q58" i="14" s="1"/>
  <c r="AK1064" i="11"/>
  <c r="K1065" i="14" s="1"/>
  <c r="Q1065" i="14" s="1"/>
  <c r="J468" i="14"/>
  <c r="AK1761" i="11"/>
  <c r="K1762" i="14" s="1"/>
  <c r="Q1762" i="14" s="1"/>
  <c r="J837" i="14"/>
  <c r="J731" i="14"/>
  <c r="J43" i="14"/>
  <c r="AK618" i="11"/>
  <c r="K619" i="14" s="1"/>
  <c r="Q619" i="14" s="1"/>
  <c r="AK836" i="11"/>
  <c r="K837" i="14" s="1"/>
  <c r="Q837" i="14" s="1"/>
  <c r="AK730" i="11"/>
  <c r="K731" i="14" s="1"/>
  <c r="Q731" i="14" s="1"/>
  <c r="AK1952" i="11"/>
  <c r="K1953" i="14" s="1"/>
  <c r="Q1953" i="14" s="1"/>
  <c r="J1022" i="14"/>
  <c r="AK883" i="11"/>
  <c r="K884" i="14" s="1"/>
  <c r="Q884" i="14" s="1"/>
  <c r="J1188" i="14"/>
  <c r="AK401" i="11"/>
  <c r="K402" i="14" s="1"/>
  <c r="Q402" i="14" s="1"/>
  <c r="AK24" i="11"/>
  <c r="K25" i="14" s="1"/>
  <c r="Q25" i="14" s="1"/>
  <c r="J884" i="14"/>
  <c r="J782" i="14"/>
  <c r="AK781" i="11"/>
  <c r="K782" i="14" s="1"/>
  <c r="Q782" i="14" s="1"/>
  <c r="AK1971" i="11"/>
  <c r="K1972" i="14" s="1"/>
  <c r="Q1972" i="14" s="1"/>
  <c r="AK540" i="11"/>
  <c r="K541" i="14" s="1"/>
  <c r="Q541" i="14" s="1"/>
  <c r="AK1874" i="11"/>
  <c r="K1875" i="14" s="1"/>
  <c r="Q1875" i="14" s="1"/>
  <c r="AK239" i="11"/>
  <c r="K240" i="14" s="1"/>
  <c r="Q240" i="14" s="1"/>
  <c r="J541" i="14"/>
  <c r="J1875" i="14"/>
  <c r="J240" i="14"/>
  <c r="J78" i="14"/>
  <c r="AK1456" i="11"/>
  <c r="K1457" i="14" s="1"/>
  <c r="Q1457" i="14" s="1"/>
  <c r="AK1695" i="11"/>
  <c r="K1696" i="14" s="1"/>
  <c r="Q1696" i="14" s="1"/>
  <c r="J1077" i="14"/>
  <c r="AK1076" i="11"/>
  <c r="K1077" i="14" s="1"/>
  <c r="Q1077" i="14" s="1"/>
  <c r="J316" i="14"/>
  <c r="AK315" i="11"/>
  <c r="K316" i="14" s="1"/>
  <c r="Q316" i="14" s="1"/>
  <c r="AK1820" i="11"/>
  <c r="K1821" i="14" s="1"/>
  <c r="Q1821" i="14" s="1"/>
  <c r="J1457" i="14"/>
  <c r="J1821" i="14"/>
  <c r="AK1668" i="11"/>
  <c r="K1669" i="14" s="1"/>
  <c r="Q1669" i="14" s="1"/>
  <c r="AK145" i="11"/>
  <c r="K146" i="14" s="1"/>
  <c r="Q146" i="14" s="1"/>
  <c r="J1669" i="14"/>
  <c r="J173" i="14"/>
  <c r="AM172" i="11"/>
  <c r="AL172" i="11" s="1"/>
  <c r="J1071" i="14"/>
  <c r="AM1070" i="11"/>
  <c r="AL1070" i="11" s="1"/>
  <c r="J1491" i="14"/>
  <c r="AM1490" i="11"/>
  <c r="AL1490" i="11" s="1"/>
  <c r="AK1107" i="11"/>
  <c r="K1108" i="14" s="1"/>
  <c r="Q1108" i="14" s="1"/>
  <c r="AM1107" i="11"/>
  <c r="AL1107" i="11" s="1"/>
  <c r="AK1870" i="11"/>
  <c r="K1871" i="14" s="1"/>
  <c r="Q1871" i="14" s="1"/>
  <c r="AM1870" i="11"/>
  <c r="AL1870" i="11" s="1"/>
  <c r="J159" i="14"/>
  <c r="AM158" i="11"/>
  <c r="AL158" i="11" s="1"/>
  <c r="AK1350" i="11"/>
  <c r="K1351" i="14" s="1"/>
  <c r="Q1351" i="14" s="1"/>
  <c r="AM1350" i="11"/>
  <c r="AL1350" i="11" s="1"/>
  <c r="J659" i="14"/>
  <c r="AM658" i="11"/>
  <c r="AL658" i="11" s="1"/>
  <c r="AK1227" i="11"/>
  <c r="K1228" i="14" s="1"/>
  <c r="Q1228" i="14" s="1"/>
  <c r="AM1227" i="11"/>
  <c r="AL1227" i="11" s="1"/>
  <c r="J1444" i="14"/>
  <c r="AM1443" i="11"/>
  <c r="AL1443" i="11" s="1"/>
  <c r="AM16" i="11"/>
  <c r="AL16" i="11" s="1"/>
  <c r="J598" i="14"/>
  <c r="AM597" i="11"/>
  <c r="AL597" i="11" s="1"/>
  <c r="AK1215" i="11"/>
  <c r="K1216" i="14" s="1"/>
  <c r="Q1216" i="14" s="1"/>
  <c r="AM1215" i="11"/>
  <c r="AL1215" i="11" s="1"/>
  <c r="AK98" i="11"/>
  <c r="K99" i="14" s="1"/>
  <c r="Q99" i="14" s="1"/>
  <c r="AM98" i="11"/>
  <c r="AL98" i="11" s="1"/>
  <c r="J921" i="14"/>
  <c r="AM920" i="11"/>
  <c r="AL920" i="11" s="1"/>
  <c r="J1134" i="14"/>
  <c r="AM1133" i="11"/>
  <c r="AL1133" i="11" s="1"/>
  <c r="AK879" i="11"/>
  <c r="K880" i="14" s="1"/>
  <c r="Q880" i="14" s="1"/>
  <c r="AM879" i="11"/>
  <c r="AL879" i="11" s="1"/>
  <c r="AK1351" i="11"/>
  <c r="K1352" i="14" s="1"/>
  <c r="Q1352" i="14" s="1"/>
  <c r="AM1351" i="11"/>
  <c r="AL1351" i="11" s="1"/>
  <c r="J1275" i="14"/>
  <c r="AM1274" i="11"/>
  <c r="AL1274" i="11" s="1"/>
  <c r="AK717" i="11"/>
  <c r="K718" i="14" s="1"/>
  <c r="Q718" i="14" s="1"/>
  <c r="AM717" i="11"/>
  <c r="AL717" i="11" s="1"/>
  <c r="AK1089" i="11"/>
  <c r="K1090" i="14" s="1"/>
  <c r="Q1090" i="14" s="1"/>
  <c r="AM1089" i="11"/>
  <c r="AL1089" i="11" s="1"/>
  <c r="J796" i="14"/>
  <c r="AM795" i="11"/>
  <c r="AL795" i="11" s="1"/>
  <c r="AK1419" i="11"/>
  <c r="K1420" i="14" s="1"/>
  <c r="Q1420" i="14" s="1"/>
  <c r="AM1419" i="11"/>
  <c r="AL1419" i="11" s="1"/>
  <c r="AK158" i="11"/>
  <c r="K159" i="14" s="1"/>
  <c r="Q159" i="14" s="1"/>
  <c r="AK658" i="11"/>
  <c r="K659" i="14" s="1"/>
  <c r="Q659" i="14" s="1"/>
  <c r="J1228" i="14"/>
  <c r="AK1070" i="11"/>
  <c r="K1071" i="14" s="1"/>
  <c r="Q1071" i="14" s="1"/>
  <c r="AK172" i="11"/>
  <c r="K173" i="14" s="1"/>
  <c r="Q173" i="14" s="1"/>
  <c r="J1972" i="14"/>
  <c r="J1871" i="14"/>
  <c r="AK1490" i="11"/>
  <c r="K1491" i="14" s="1"/>
  <c r="Q1491" i="14" s="1"/>
  <c r="AK920" i="11"/>
  <c r="K921" i="14" s="1"/>
  <c r="Q921" i="14" s="1"/>
  <c r="AK1723" i="11"/>
  <c r="K1724" i="14" s="1"/>
  <c r="Q1724" i="14" s="1"/>
  <c r="J718" i="14"/>
  <c r="J1352" i="14"/>
  <c r="J1420" i="14"/>
  <c r="J607" i="14"/>
  <c r="AK795" i="11"/>
  <c r="K796" i="14" s="1"/>
  <c r="Q796" i="14" s="1"/>
  <c r="J1724" i="14"/>
  <c r="J880" i="14"/>
  <c r="AK606" i="11"/>
  <c r="K607" i="14" s="1"/>
  <c r="Q607" i="14" s="1"/>
  <c r="AK1133" i="11"/>
  <c r="K1134" i="14" s="1"/>
  <c r="Q1134" i="14" s="1"/>
  <c r="J99" i="14"/>
  <c r="J1090" i="14"/>
  <c r="J1216" i="14"/>
  <c r="AK1274" i="11"/>
  <c r="K1275" i="14" s="1"/>
  <c r="Q1275" i="14" s="1"/>
  <c r="AK597" i="11"/>
  <c r="K598" i="14" s="1"/>
  <c r="Q598" i="14" s="1"/>
  <c r="AQ1757" i="11"/>
  <c r="AM545" i="11"/>
  <c r="AL545" i="11" s="1"/>
  <c r="AQ545" i="11"/>
  <c r="AM136" i="11"/>
  <c r="AL136" i="11" s="1"/>
  <c r="AQ136" i="11"/>
  <c r="J687" i="14"/>
  <c r="AQ686" i="11"/>
  <c r="J216" i="14"/>
  <c r="AQ215" i="11"/>
  <c r="AQ1688" i="11"/>
  <c r="AM163" i="11"/>
  <c r="AL163" i="11" s="1"/>
  <c r="AQ163" i="11"/>
  <c r="AM1550" i="11"/>
  <c r="AL1550" i="11" s="1"/>
  <c r="AQ1550" i="11"/>
  <c r="J47" i="14"/>
  <c r="AQ46" i="11"/>
  <c r="AQ140" i="11"/>
  <c r="AM164" i="11"/>
  <c r="AL164" i="11" s="1"/>
  <c r="AQ164" i="11"/>
  <c r="J757" i="14"/>
  <c r="AQ756" i="11"/>
  <c r="J1234" i="14"/>
  <c r="AQ1233" i="11"/>
  <c r="AQ257" i="11"/>
  <c r="AM1674" i="11"/>
  <c r="AL1674" i="11" s="1"/>
  <c r="AQ1674" i="11"/>
  <c r="AM1319" i="11"/>
  <c r="AL1319" i="11" s="1"/>
  <c r="AQ1319" i="11"/>
  <c r="AM1149" i="11"/>
  <c r="AL1149" i="11" s="1"/>
  <c r="AQ1149" i="11"/>
  <c r="AK636" i="11"/>
  <c r="K637" i="14" s="1"/>
  <c r="Q637" i="14" s="1"/>
  <c r="AQ636" i="11"/>
  <c r="AM1244" i="11"/>
  <c r="AL1244" i="11" s="1"/>
  <c r="AQ1244" i="11"/>
  <c r="AM629" i="11"/>
  <c r="AL629" i="11" s="1"/>
  <c r="AQ629" i="11"/>
  <c r="AQ1363" i="11"/>
  <c r="AQ1727" i="11"/>
  <c r="AM311" i="11"/>
  <c r="AL311" i="11" s="1"/>
  <c r="AQ311" i="11"/>
  <c r="AM743" i="11"/>
  <c r="AL743" i="11" s="1"/>
  <c r="AQ743" i="11"/>
  <c r="AK1004" i="11"/>
  <c r="K1005" i="14" s="1"/>
  <c r="Q1005" i="14" s="1"/>
  <c r="AQ1004" i="11"/>
  <c r="AQ582" i="11"/>
  <c r="AM219" i="11"/>
  <c r="AL219" i="11" s="1"/>
  <c r="AQ219" i="11"/>
  <c r="AM463" i="11"/>
  <c r="AL463" i="11" s="1"/>
  <c r="AQ463" i="11"/>
  <c r="AK754" i="11"/>
  <c r="K755" i="14" s="1"/>
  <c r="Q755" i="14" s="1"/>
  <c r="AQ754" i="11"/>
  <c r="AQ943" i="11"/>
  <c r="AM1103" i="11"/>
  <c r="AL1103" i="11" s="1"/>
  <c r="AQ1103" i="11"/>
  <c r="J1501" i="14"/>
  <c r="AQ1500" i="11"/>
  <c r="AM765" i="11"/>
  <c r="AL765" i="11" s="1"/>
  <c r="AQ765" i="11"/>
  <c r="AQ755" i="11"/>
  <c r="AM727" i="11"/>
  <c r="AL727" i="11" s="1"/>
  <c r="AQ727" i="11"/>
  <c r="AM415" i="11"/>
  <c r="AL415" i="11" s="1"/>
  <c r="AQ415" i="11"/>
  <c r="AM504" i="11"/>
  <c r="AL504" i="11" s="1"/>
  <c r="AQ504" i="11"/>
  <c r="AM110" i="11"/>
  <c r="AL110" i="11" s="1"/>
  <c r="AQ110" i="11"/>
  <c r="AM1062" i="11"/>
  <c r="AL1062" i="11" s="1"/>
  <c r="AQ1062" i="11"/>
  <c r="AM1117" i="11"/>
  <c r="AL1117" i="11" s="1"/>
  <c r="AQ1117" i="11"/>
  <c r="AQ1841" i="11"/>
  <c r="AQ1124" i="11"/>
  <c r="AM1188" i="11"/>
  <c r="AL1188" i="11" s="1"/>
  <c r="AQ1188" i="11"/>
  <c r="J1916" i="14"/>
  <c r="AQ1915" i="11"/>
  <c r="AM1192" i="11"/>
  <c r="AL1192" i="11" s="1"/>
  <c r="AQ1192" i="11"/>
  <c r="AQ1801" i="11"/>
  <c r="AM1360" i="11"/>
  <c r="AL1360" i="11" s="1"/>
  <c r="AQ1360" i="11"/>
  <c r="AM1885" i="11"/>
  <c r="AL1885" i="11" s="1"/>
  <c r="AQ1885" i="11"/>
  <c r="AM1976" i="11"/>
  <c r="AL1976" i="11" s="1"/>
  <c r="AQ1976" i="11"/>
  <c r="AQ916" i="11"/>
  <c r="AM106" i="11"/>
  <c r="AL106" i="11" s="1"/>
  <c r="AQ106" i="11"/>
  <c r="J822" i="14"/>
  <c r="AQ821" i="11"/>
  <c r="AM705" i="11"/>
  <c r="AL705" i="11" s="1"/>
  <c r="AQ705" i="11"/>
  <c r="AM863" i="11"/>
  <c r="AL863" i="11" s="1"/>
  <c r="AQ863" i="11"/>
  <c r="AM1861" i="11"/>
  <c r="AL1861" i="11" s="1"/>
  <c r="AQ1861" i="11"/>
  <c r="AM1763" i="11"/>
  <c r="AL1763" i="11" s="1"/>
  <c r="AQ1763" i="11"/>
  <c r="J954" i="14"/>
  <c r="AQ953" i="11"/>
  <c r="AM1815" i="11"/>
  <c r="AL1815" i="11" s="1"/>
  <c r="AQ1815" i="11"/>
  <c r="AM1043" i="11"/>
  <c r="AL1043" i="11" s="1"/>
  <c r="AQ1043" i="11"/>
  <c r="J1898" i="14"/>
  <c r="AQ1897" i="11"/>
  <c r="AM677" i="11"/>
  <c r="AL677" i="11" s="1"/>
  <c r="AQ677" i="11"/>
  <c r="J623" i="14"/>
  <c r="AQ622" i="11"/>
  <c r="AM428" i="11"/>
  <c r="AL428" i="11" s="1"/>
  <c r="AQ428" i="11"/>
  <c r="AM941" i="11"/>
  <c r="AL941" i="11" s="1"/>
  <c r="AQ941" i="11"/>
  <c r="AQ1202" i="11"/>
  <c r="AQ1784" i="11"/>
  <c r="AM1584" i="11"/>
  <c r="AL1584" i="11" s="1"/>
  <c r="AQ1584" i="11"/>
  <c r="AK1947" i="11"/>
  <c r="K1948" i="14" s="1"/>
  <c r="Q1948" i="14" s="1"/>
  <c r="AQ1947" i="11"/>
  <c r="AM1949" i="11"/>
  <c r="AL1949" i="11" s="1"/>
  <c r="AQ1949" i="11"/>
  <c r="J1795" i="14"/>
  <c r="AQ1794" i="11"/>
  <c r="AM1558" i="11"/>
  <c r="AL1558" i="11" s="1"/>
  <c r="AQ1558" i="11"/>
  <c r="AM1559" i="11"/>
  <c r="AL1559" i="11" s="1"/>
  <c r="AQ1559" i="11"/>
  <c r="J1719" i="14"/>
  <c r="AQ1718" i="11"/>
  <c r="AM1745" i="11"/>
  <c r="AL1745" i="11" s="1"/>
  <c r="AQ1745" i="11"/>
  <c r="AM241" i="11"/>
  <c r="AL241" i="11" s="1"/>
  <c r="AQ241" i="11"/>
  <c r="AK456" i="11"/>
  <c r="K457" i="14" s="1"/>
  <c r="Q457" i="14" s="1"/>
  <c r="AQ456" i="11"/>
  <c r="AK989" i="11"/>
  <c r="K990" i="14" s="1"/>
  <c r="Q990" i="14" s="1"/>
  <c r="AQ989" i="11"/>
  <c r="J1284" i="14"/>
  <c r="AQ1283" i="11"/>
  <c r="AM208" i="11"/>
  <c r="AL208" i="11" s="1"/>
  <c r="AQ208" i="11"/>
  <c r="AM1854" i="11"/>
  <c r="AL1854" i="11" s="1"/>
  <c r="AQ1854" i="11"/>
  <c r="AQ1049" i="11"/>
  <c r="AQ827" i="11"/>
  <c r="AM869" i="11"/>
  <c r="AL869" i="11" s="1"/>
  <c r="AQ869" i="11"/>
  <c r="AM1868" i="11"/>
  <c r="AL1868" i="11" s="1"/>
  <c r="AQ1868" i="11"/>
  <c r="AQ193" i="11"/>
  <c r="AQ1934" i="11"/>
  <c r="AM1098" i="11"/>
  <c r="AL1098" i="11" s="1"/>
  <c r="AQ1098" i="11"/>
  <c r="AM1733" i="11"/>
  <c r="AL1733" i="11" s="1"/>
  <c r="AQ1733" i="11"/>
  <c r="J461" i="14"/>
  <c r="AQ460" i="11"/>
  <c r="AM1347" i="11"/>
  <c r="AL1347" i="11" s="1"/>
  <c r="AQ1347" i="11"/>
  <c r="AM1106" i="11"/>
  <c r="AL1106" i="11" s="1"/>
  <c r="AQ1106" i="11"/>
  <c r="J685" i="14"/>
  <c r="AQ684" i="11"/>
  <c r="AQ1416" i="11"/>
  <c r="AM816" i="11"/>
  <c r="AL816" i="11" s="1"/>
  <c r="AQ816" i="11"/>
  <c r="AM507" i="11"/>
  <c r="AL507" i="11" s="1"/>
  <c r="AQ507" i="11"/>
  <c r="AM1119" i="11"/>
  <c r="AL1119" i="11" s="1"/>
  <c r="AQ1119" i="11"/>
  <c r="AK855" i="11"/>
  <c r="K856" i="14" s="1"/>
  <c r="Q856" i="14" s="1"/>
  <c r="AQ855" i="11"/>
  <c r="AQ1061" i="11"/>
  <c r="AM1052" i="11"/>
  <c r="AL1052" i="11" s="1"/>
  <c r="AQ1052" i="11"/>
  <c r="J1079" i="14"/>
  <c r="AQ1078" i="11"/>
  <c r="AQ753" i="11"/>
  <c r="AQ1991" i="11"/>
  <c r="AM1154" i="11"/>
  <c r="AL1154" i="11" s="1"/>
  <c r="AQ1154" i="11"/>
  <c r="AM1890" i="11"/>
  <c r="AL1890" i="11" s="1"/>
  <c r="AQ1890" i="11"/>
  <c r="J1662" i="14"/>
  <c r="AQ1661" i="11"/>
  <c r="AM1533" i="11"/>
  <c r="AL1533" i="11" s="1"/>
  <c r="AQ1533" i="11"/>
  <c r="AM1219" i="11"/>
  <c r="AL1219" i="11" s="1"/>
  <c r="AQ1219" i="11"/>
  <c r="J1601" i="14"/>
  <c r="AQ1600" i="11"/>
  <c r="AK1177" i="11"/>
  <c r="K1178" i="14" s="1"/>
  <c r="Q1178" i="14" s="1"/>
  <c r="AQ1177" i="11"/>
  <c r="AM746" i="11"/>
  <c r="AL746" i="11" s="1"/>
  <c r="AQ746" i="11"/>
  <c r="AM757" i="11"/>
  <c r="AL757" i="11" s="1"/>
  <c r="AQ757" i="11"/>
  <c r="AM1610" i="11"/>
  <c r="AL1610" i="11" s="1"/>
  <c r="AQ1610" i="11"/>
  <c r="AQ469" i="11"/>
  <c r="AK473" i="11"/>
  <c r="K474" i="14" s="1"/>
  <c r="Q474" i="14" s="1"/>
  <c r="AQ473" i="11"/>
  <c r="AM1079" i="11"/>
  <c r="AL1079" i="11" s="1"/>
  <c r="AQ1079" i="11"/>
  <c r="AM1628" i="11"/>
  <c r="AL1628" i="11" s="1"/>
  <c r="AQ1628" i="11"/>
  <c r="AQ847" i="11"/>
  <c r="AQ43" i="11"/>
  <c r="AM293" i="11"/>
  <c r="AL293" i="11" s="1"/>
  <c r="AQ293" i="11"/>
  <c r="AM1749" i="11"/>
  <c r="AL1749" i="11" s="1"/>
  <c r="AQ1749" i="11"/>
  <c r="J1017" i="14"/>
  <c r="AQ1016" i="11"/>
  <c r="AM1698" i="11"/>
  <c r="AL1698" i="11" s="1"/>
  <c r="AQ1698" i="11"/>
  <c r="AM656" i="11"/>
  <c r="AL656" i="11" s="1"/>
  <c r="AQ656" i="11"/>
  <c r="AM1803" i="11"/>
  <c r="AL1803" i="11" s="1"/>
  <c r="AQ1803" i="11"/>
  <c r="J1472" i="14"/>
  <c r="AQ1471" i="11"/>
  <c r="AM516" i="11"/>
  <c r="AL516" i="11" s="1"/>
  <c r="AQ516" i="11"/>
  <c r="AM1682" i="11"/>
  <c r="AL1682" i="11" s="1"/>
  <c r="AQ1682" i="11"/>
  <c r="AM451" i="11"/>
  <c r="AL451" i="11" s="1"/>
  <c r="AQ451" i="11"/>
  <c r="AM1574" i="11"/>
  <c r="AL1574" i="11" s="1"/>
  <c r="AQ1574" i="11"/>
  <c r="AQ1003" i="11"/>
  <c r="AM1266" i="11"/>
  <c r="AL1266" i="11" s="1"/>
  <c r="AQ1266" i="11"/>
  <c r="AM1646" i="11"/>
  <c r="AL1646" i="11" s="1"/>
  <c r="AQ1646" i="11"/>
  <c r="AQ1453" i="11"/>
  <c r="AQ1208" i="11"/>
  <c r="AM1575" i="11"/>
  <c r="AL1575" i="11" s="1"/>
  <c r="AQ1575" i="11"/>
  <c r="AM1760" i="11"/>
  <c r="AL1760" i="11" s="1"/>
  <c r="AQ1760" i="11"/>
  <c r="AM1899" i="11"/>
  <c r="AL1899" i="11" s="1"/>
  <c r="AQ1899" i="11"/>
  <c r="AQ949" i="11"/>
  <c r="AM402" i="11"/>
  <c r="AL402" i="11" s="1"/>
  <c r="AQ402" i="11"/>
  <c r="AM20" i="11"/>
  <c r="AL20" i="11" s="1"/>
  <c r="AQ20" i="11"/>
  <c r="AM722" i="11"/>
  <c r="AL722" i="11" s="1"/>
  <c r="AQ722" i="11"/>
  <c r="AM1236" i="11"/>
  <c r="AL1236" i="11" s="1"/>
  <c r="AQ1236" i="11"/>
  <c r="AM275" i="11"/>
  <c r="AL275" i="11" s="1"/>
  <c r="AQ275" i="11"/>
  <c r="AM676" i="11"/>
  <c r="AL676" i="11" s="1"/>
  <c r="AQ676" i="11"/>
  <c r="AK1250" i="11"/>
  <c r="K1251" i="14" s="1"/>
  <c r="Q1251" i="14" s="1"/>
  <c r="AQ1250" i="11"/>
  <c r="AQ950" i="11"/>
  <c r="AM904" i="11"/>
  <c r="AL904" i="11" s="1"/>
  <c r="AQ904" i="11"/>
  <c r="AM377" i="11"/>
  <c r="AL377" i="11" s="1"/>
  <c r="AQ377" i="11"/>
  <c r="J646" i="14"/>
  <c r="AQ645" i="11"/>
  <c r="AQ1911" i="11"/>
  <c r="AM1850" i="11"/>
  <c r="AL1850" i="11" s="1"/>
  <c r="AQ1850" i="11"/>
  <c r="AM1595" i="11"/>
  <c r="AL1595" i="11" s="1"/>
  <c r="AQ1595" i="11"/>
  <c r="AM1665" i="11"/>
  <c r="AL1665" i="11" s="1"/>
  <c r="AQ1665" i="11"/>
  <c r="AM354" i="11"/>
  <c r="AL354" i="11" s="1"/>
  <c r="AQ354" i="11"/>
  <c r="AM1361" i="11"/>
  <c r="AL1361" i="11" s="1"/>
  <c r="AQ1361" i="11"/>
  <c r="AM930" i="11"/>
  <c r="AL930" i="11" s="1"/>
  <c r="AQ930" i="11"/>
  <c r="J743" i="14"/>
  <c r="AQ742" i="11"/>
  <c r="AQ1477" i="11"/>
  <c r="AM1315" i="11"/>
  <c r="AL1315" i="11" s="1"/>
  <c r="AQ1315" i="11"/>
  <c r="AM1229" i="11"/>
  <c r="AL1229" i="11" s="1"/>
  <c r="AQ1229" i="11"/>
  <c r="AQ794" i="11"/>
  <c r="AQ610" i="11"/>
  <c r="AM1629" i="11"/>
  <c r="AL1629" i="11" s="1"/>
  <c r="AQ1629" i="11"/>
  <c r="AM124" i="11"/>
  <c r="AL124" i="11" s="1"/>
  <c r="AQ124" i="11"/>
  <c r="AM286" i="11"/>
  <c r="AL286" i="11" s="1"/>
  <c r="AQ286" i="11"/>
  <c r="AM316" i="11"/>
  <c r="AL316" i="11" s="1"/>
  <c r="AQ316" i="11"/>
  <c r="AM213" i="11"/>
  <c r="AL213" i="11" s="1"/>
  <c r="AQ213" i="11"/>
  <c r="AM1768" i="11"/>
  <c r="AL1768" i="11" s="1"/>
  <c r="AQ1768" i="11"/>
  <c r="AQ45" i="11"/>
  <c r="AQ972" i="11"/>
  <c r="AM468" i="11"/>
  <c r="AL468" i="11" s="1"/>
  <c r="AQ468" i="11"/>
  <c r="AM1481" i="11"/>
  <c r="AL1481" i="11" s="1"/>
  <c r="AQ1481" i="11"/>
  <c r="AM218" i="11"/>
  <c r="AL218" i="11" s="1"/>
  <c r="AQ218" i="11"/>
  <c r="AQ1849" i="11"/>
  <c r="AM801" i="11"/>
  <c r="AL801" i="11" s="1"/>
  <c r="AQ801" i="11"/>
  <c r="AM122" i="11"/>
  <c r="AL122" i="11" s="1"/>
  <c r="AQ122" i="11"/>
  <c r="AQ669" i="11"/>
  <c r="AQ1104" i="11"/>
  <c r="AM328" i="11"/>
  <c r="AL328" i="11" s="1"/>
  <c r="AQ328" i="11"/>
  <c r="AM1880" i="11"/>
  <c r="AL1880" i="11" s="1"/>
  <c r="AQ1880" i="11"/>
  <c r="AQ613" i="11"/>
  <c r="AQ1503" i="11"/>
  <c r="AM355" i="11"/>
  <c r="AL355" i="11" s="1"/>
  <c r="AQ355" i="11"/>
  <c r="AM2001" i="11"/>
  <c r="AL2001" i="11" s="1"/>
  <c r="AQ2001" i="11"/>
  <c r="J1333" i="14"/>
  <c r="AQ1332" i="11"/>
  <c r="AQ1978" i="11"/>
  <c r="AM1094" i="11"/>
  <c r="AL1094" i="11" s="1"/>
  <c r="AQ1094" i="11"/>
  <c r="AM1604" i="11"/>
  <c r="AL1604" i="11" s="1"/>
  <c r="AQ1604" i="11"/>
  <c r="AM1811" i="11"/>
  <c r="AL1811" i="11" s="1"/>
  <c r="AQ1811" i="11"/>
  <c r="AM1676" i="11"/>
  <c r="AL1676" i="11" s="1"/>
  <c r="AQ1676" i="11"/>
  <c r="AM1771" i="11"/>
  <c r="AL1771" i="11" s="1"/>
  <c r="AQ1771" i="11"/>
  <c r="AM1751" i="11"/>
  <c r="AL1751" i="11" s="1"/>
  <c r="AQ1751" i="11"/>
  <c r="AQ569" i="11"/>
  <c r="AQ170" i="11"/>
  <c r="AM85" i="11"/>
  <c r="AL85" i="11" s="1"/>
  <c r="AQ85" i="11"/>
  <c r="AM452" i="11"/>
  <c r="AL452" i="11" s="1"/>
  <c r="AQ452" i="11"/>
  <c r="AQ1539" i="11"/>
  <c r="AM262" i="11"/>
  <c r="AL262" i="11" s="1"/>
  <c r="AQ262" i="11"/>
  <c r="AM50" i="11"/>
  <c r="AL50" i="11" s="1"/>
  <c r="AQ50" i="11"/>
  <c r="AM643" i="11"/>
  <c r="AL643" i="11" s="1"/>
  <c r="AQ643" i="11"/>
  <c r="AQ35" i="11"/>
  <c r="AQ1753" i="11"/>
  <c r="AM657" i="11"/>
  <c r="AL657" i="11" s="1"/>
  <c r="AQ657" i="11"/>
  <c r="AM511" i="11"/>
  <c r="AL511" i="11" s="1"/>
  <c r="AQ511" i="11"/>
  <c r="AQ830" i="11"/>
  <c r="AM118" i="11"/>
  <c r="AL118" i="11" s="1"/>
  <c r="AQ118" i="11"/>
  <c r="AM252" i="11"/>
  <c r="AL252" i="11" s="1"/>
  <c r="AQ252" i="11"/>
  <c r="AM1830" i="11"/>
  <c r="AL1830" i="11" s="1"/>
  <c r="AQ1830" i="11"/>
  <c r="AM235" i="11"/>
  <c r="AL235" i="11" s="1"/>
  <c r="AQ235" i="11"/>
  <c r="AQ892" i="11"/>
  <c r="AM1958" i="11"/>
  <c r="AL1958" i="11" s="1"/>
  <c r="AQ1958" i="11"/>
  <c r="AM1374" i="11"/>
  <c r="AL1374" i="11" s="1"/>
  <c r="AQ1374" i="11"/>
  <c r="AQ27" i="11"/>
  <c r="AM292" i="11"/>
  <c r="AL292" i="11" s="1"/>
  <c r="AQ292" i="11"/>
  <c r="AM1903" i="11"/>
  <c r="AL1903" i="11" s="1"/>
  <c r="AQ1903" i="11"/>
  <c r="AM932" i="11"/>
  <c r="AL932" i="11" s="1"/>
  <c r="AQ932" i="11"/>
  <c r="AM1997" i="11"/>
  <c r="AL1997" i="11" s="1"/>
  <c r="AQ1997" i="11"/>
  <c r="AQ2007" i="11"/>
  <c r="AM1287" i="11"/>
  <c r="AL1287" i="11" s="1"/>
  <c r="AQ1287" i="11"/>
  <c r="AM1581" i="11"/>
  <c r="AL1581" i="11" s="1"/>
  <c r="AQ1581" i="11"/>
  <c r="AQ1502" i="11"/>
  <c r="AM1212" i="11"/>
  <c r="AL1212" i="11" s="1"/>
  <c r="AQ1212" i="11"/>
  <c r="AM149" i="11"/>
  <c r="AL149" i="11" s="1"/>
  <c r="AQ149" i="11"/>
  <c r="AM1996" i="11"/>
  <c r="AL1996" i="11" s="1"/>
  <c r="AQ1996" i="11"/>
  <c r="AQ1846" i="11"/>
  <c r="AQ872" i="11"/>
  <c r="AM1359" i="11"/>
  <c r="AL1359" i="11" s="1"/>
  <c r="AQ1359" i="11"/>
  <c r="AM1879" i="11"/>
  <c r="AL1879" i="11" s="1"/>
  <c r="AQ1879" i="11"/>
  <c r="AQ1512" i="11"/>
  <c r="AM1306" i="11"/>
  <c r="AL1306" i="11" s="1"/>
  <c r="AQ1306" i="11"/>
  <c r="AM1941" i="11"/>
  <c r="AL1941" i="11" s="1"/>
  <c r="AQ1941" i="11"/>
  <c r="AQ1129" i="11"/>
  <c r="AM1908" i="11"/>
  <c r="AL1908" i="11" s="1"/>
  <c r="AQ1908" i="11"/>
  <c r="AM1627" i="11"/>
  <c r="AL1627" i="11" s="1"/>
  <c r="AQ1627" i="11"/>
  <c r="AQ102" i="11"/>
  <c r="AM1822" i="11"/>
  <c r="AL1822" i="11" s="1"/>
  <c r="AQ1822" i="11"/>
  <c r="AM1932" i="11"/>
  <c r="AL1932" i="11" s="1"/>
  <c r="AQ1932" i="11"/>
  <c r="AM1308" i="11"/>
  <c r="AL1308" i="11" s="1"/>
  <c r="AQ1308" i="11"/>
  <c r="AQ1465" i="11"/>
  <c r="AQ1122" i="11"/>
  <c r="AM557" i="11"/>
  <c r="AL557" i="11" s="1"/>
  <c r="AQ557" i="11"/>
  <c r="AM1924" i="11"/>
  <c r="AL1924" i="11" s="1"/>
  <c r="AQ1924" i="11"/>
  <c r="AQ976" i="11"/>
  <c r="AM302" i="11"/>
  <c r="AL302" i="11" s="1"/>
  <c r="AQ302" i="11"/>
  <c r="AM201" i="11"/>
  <c r="AL201" i="11" s="1"/>
  <c r="AQ201" i="11"/>
  <c r="J1518" i="14"/>
  <c r="AQ1517" i="11"/>
  <c r="AM1018" i="11"/>
  <c r="AL1018" i="11" s="1"/>
  <c r="AQ1018" i="11"/>
  <c r="AQ461" i="11"/>
  <c r="AM1780" i="11"/>
  <c r="AL1780" i="11" s="1"/>
  <c r="AQ1780" i="11"/>
  <c r="AM1652" i="11"/>
  <c r="AL1652" i="11" s="1"/>
  <c r="AQ1652" i="11"/>
  <c r="AQ1543" i="11"/>
  <c r="AM774" i="11"/>
  <c r="AL774" i="11" s="1"/>
  <c r="AQ774" i="11"/>
  <c r="AM1717" i="11"/>
  <c r="AL1717" i="11" s="1"/>
  <c r="AQ1717" i="11"/>
  <c r="AM522" i="11"/>
  <c r="AL522" i="11" s="1"/>
  <c r="AQ522" i="11"/>
  <c r="AM537" i="11"/>
  <c r="AL537" i="11" s="1"/>
  <c r="AQ537" i="11"/>
  <c r="AQ789" i="11"/>
  <c r="AM159" i="11"/>
  <c r="AL159" i="11" s="1"/>
  <c r="AQ159" i="11"/>
  <c r="AM30" i="11"/>
  <c r="AL30" i="11" s="1"/>
  <c r="AQ30" i="11"/>
  <c r="AQ204" i="11"/>
  <c r="AM1214" i="11"/>
  <c r="AL1214" i="11" s="1"/>
  <c r="AQ1214" i="11"/>
  <c r="AM217" i="11"/>
  <c r="AL217" i="11" s="1"/>
  <c r="AQ217" i="11"/>
  <c r="AK936" i="11"/>
  <c r="K937" i="14" s="1"/>
  <c r="Q937" i="14" s="1"/>
  <c r="AQ936" i="11"/>
  <c r="J297" i="14"/>
  <c r="AQ296" i="11"/>
  <c r="AQ133" i="11"/>
  <c r="AM1679" i="11"/>
  <c r="AL1679" i="11" s="1"/>
  <c r="AQ1679" i="11"/>
  <c r="AM535" i="11"/>
  <c r="AL535" i="11" s="1"/>
  <c r="AQ535" i="11"/>
  <c r="AM866" i="11"/>
  <c r="AL866" i="11" s="1"/>
  <c r="AQ866" i="11"/>
  <c r="AQ1353" i="11"/>
  <c r="AM108" i="11"/>
  <c r="AL108" i="11" s="1"/>
  <c r="AQ108" i="11"/>
  <c r="AM270" i="11"/>
  <c r="AL270" i="11" s="1"/>
  <c r="AQ270" i="11"/>
  <c r="AK1542" i="11"/>
  <c r="K1543" i="14" s="1"/>
  <c r="Q1543" i="14" s="1"/>
  <c r="AQ1542" i="11"/>
  <c r="AM1409" i="11"/>
  <c r="AL1409" i="11" s="1"/>
  <c r="AQ1409" i="11"/>
  <c r="AM810" i="11"/>
  <c r="AL810" i="11" s="1"/>
  <c r="AQ810" i="11"/>
  <c r="AM1877" i="11"/>
  <c r="AL1877" i="11" s="1"/>
  <c r="AQ1877" i="11"/>
  <c r="AK1748" i="11"/>
  <c r="K1749" i="14" s="1"/>
  <c r="Q1749" i="14" s="1"/>
  <c r="AQ1748" i="11"/>
  <c r="AQ940" i="11"/>
  <c r="AM1984" i="11"/>
  <c r="AL1984" i="11" s="1"/>
  <c r="AQ1984" i="11"/>
  <c r="AM1836" i="11"/>
  <c r="AL1836" i="11" s="1"/>
  <c r="AQ1836" i="11"/>
  <c r="AM1158" i="11"/>
  <c r="AL1158" i="11" s="1"/>
  <c r="AQ1158" i="11"/>
  <c r="AM1272" i="11"/>
  <c r="AL1272" i="11" s="1"/>
  <c r="AQ1272" i="11"/>
  <c r="AM1867" i="11"/>
  <c r="AL1867" i="11" s="1"/>
  <c r="AQ1867" i="11"/>
  <c r="AM1455" i="11"/>
  <c r="AL1455" i="11" s="1"/>
  <c r="AQ1455" i="11"/>
  <c r="AQ200" i="11"/>
  <c r="AQ1491" i="11"/>
  <c r="AM126" i="11"/>
  <c r="AL126" i="11" s="1"/>
  <c r="AQ126" i="11"/>
  <c r="AM624" i="11"/>
  <c r="AL624" i="11" s="1"/>
  <c r="AQ624" i="11"/>
  <c r="AM400" i="11"/>
  <c r="AL400" i="11" s="1"/>
  <c r="AQ400" i="11"/>
  <c r="AQ1285" i="11"/>
  <c r="AM411" i="11"/>
  <c r="AL411" i="11" s="1"/>
  <c r="AQ411" i="11"/>
  <c r="AM912" i="11"/>
  <c r="AL912" i="11" s="1"/>
  <c r="AQ912" i="11"/>
  <c r="AQ394" i="11"/>
  <c r="AM349" i="11"/>
  <c r="AL349" i="11" s="1"/>
  <c r="AQ349" i="11"/>
  <c r="AM216" i="11"/>
  <c r="AL216" i="11" s="1"/>
  <c r="AQ216" i="11"/>
  <c r="AK197" i="11"/>
  <c r="K198" i="14" s="1"/>
  <c r="Q198" i="14" s="1"/>
  <c r="AQ197" i="11"/>
  <c r="AQ1210" i="11"/>
  <c r="AQ524" i="11"/>
  <c r="AM1239" i="11"/>
  <c r="AL1239" i="11" s="1"/>
  <c r="AQ1239" i="11"/>
  <c r="AK363" i="11"/>
  <c r="K364" i="14" s="1"/>
  <c r="Q364" i="14" s="1"/>
  <c r="AQ363" i="11"/>
  <c r="AQ1731" i="11"/>
  <c r="AM888" i="11"/>
  <c r="AL888" i="11" s="1"/>
  <c r="AQ888" i="11"/>
  <c r="AM1228" i="11"/>
  <c r="AL1228" i="11" s="1"/>
  <c r="AQ1228" i="11"/>
  <c r="AM1601" i="11"/>
  <c r="AL1601" i="11" s="1"/>
  <c r="AQ1601" i="11"/>
  <c r="AM1121" i="11"/>
  <c r="AL1121" i="11" s="1"/>
  <c r="AQ1121" i="11"/>
  <c r="AQ1624" i="11"/>
  <c r="AM1075" i="11"/>
  <c r="AL1075" i="11" s="1"/>
  <c r="AQ1075" i="11"/>
  <c r="AM861" i="11"/>
  <c r="AL861" i="11" s="1"/>
  <c r="AQ861" i="11"/>
  <c r="AQ1576" i="11"/>
  <c r="AM1702" i="11"/>
  <c r="AL1702" i="11" s="1"/>
  <c r="AQ1702" i="11"/>
  <c r="AM1273" i="11"/>
  <c r="AL1273" i="11" s="1"/>
  <c r="AQ1273" i="11"/>
  <c r="AK2000" i="11"/>
  <c r="K2001" i="14" s="1"/>
  <c r="Q2001" i="14" s="1"/>
  <c r="AQ2000" i="11"/>
  <c r="AM1906" i="11"/>
  <c r="AL1906" i="11" s="1"/>
  <c r="AQ1906" i="11"/>
  <c r="J121" i="14"/>
  <c r="AQ120" i="11"/>
  <c r="AM875" i="11"/>
  <c r="AL875" i="11" s="1"/>
  <c r="AQ875" i="11"/>
  <c r="AM1424" i="11"/>
  <c r="AL1424" i="11" s="1"/>
  <c r="AQ1424" i="11"/>
  <c r="AQ476" i="11"/>
  <c r="AQ1839" i="11"/>
  <c r="AM1806" i="11"/>
  <c r="AL1806" i="11" s="1"/>
  <c r="AQ1806" i="11"/>
  <c r="AM368" i="11"/>
  <c r="AL368" i="11" s="1"/>
  <c r="AQ368" i="11"/>
  <c r="AM673" i="11"/>
  <c r="AL673" i="11" s="1"/>
  <c r="AQ673" i="11"/>
  <c r="AK414" i="11"/>
  <c r="K415" i="14" s="1"/>
  <c r="Q415" i="14" s="1"/>
  <c r="AQ414" i="11"/>
  <c r="AM366" i="11"/>
  <c r="AL366" i="11" s="1"/>
  <c r="AQ366" i="11"/>
  <c r="AM1656" i="11"/>
  <c r="AL1656" i="11" s="1"/>
  <c r="AQ1656" i="11"/>
  <c r="AK1247" i="11"/>
  <c r="K1248" i="14" s="1"/>
  <c r="Q1248" i="14" s="1"/>
  <c r="AQ1247" i="11"/>
  <c r="AQ1817" i="11"/>
  <c r="AM22" i="11"/>
  <c r="AL22" i="11" s="1"/>
  <c r="AQ22" i="11"/>
  <c r="AM1488" i="11"/>
  <c r="AL1488" i="11" s="1"/>
  <c r="AQ1488" i="11"/>
  <c r="AM299" i="11"/>
  <c r="AL299" i="11" s="1"/>
  <c r="AQ299" i="11"/>
  <c r="AM685" i="11"/>
  <c r="AL685" i="11" s="1"/>
  <c r="AQ685" i="11"/>
  <c r="AM780" i="11"/>
  <c r="AL780" i="11" s="1"/>
  <c r="AQ780" i="11"/>
  <c r="AM1323" i="11"/>
  <c r="AL1323" i="11" s="1"/>
  <c r="AQ1323" i="11"/>
  <c r="AQ834" i="11"/>
  <c r="AQ1666" i="11"/>
  <c r="AM1532" i="11"/>
  <c r="AL1532" i="11" s="1"/>
  <c r="AQ1532" i="11"/>
  <c r="AM1110" i="11"/>
  <c r="AL1110" i="11" s="1"/>
  <c r="AQ1110" i="11"/>
  <c r="J1530" i="14"/>
  <c r="AQ1529" i="11"/>
  <c r="AM1288" i="11"/>
  <c r="AL1288" i="11" s="1"/>
  <c r="AQ1288" i="11"/>
  <c r="AM1975" i="11"/>
  <c r="AL1975" i="11" s="1"/>
  <c r="AQ1975" i="11"/>
  <c r="AM1816" i="11"/>
  <c r="AL1816" i="11" s="1"/>
  <c r="AQ1816" i="11"/>
  <c r="AK73" i="11"/>
  <c r="K74" i="14" s="1"/>
  <c r="Q74" i="14" s="1"/>
  <c r="AQ73" i="11"/>
  <c r="AQ453" i="11"/>
  <c r="AM333" i="11"/>
  <c r="AL333" i="11" s="1"/>
  <c r="AQ333" i="11"/>
  <c r="AM1379" i="11"/>
  <c r="AL1379" i="11" s="1"/>
  <c r="AQ1379" i="11"/>
  <c r="AM146" i="11"/>
  <c r="AL146" i="11" s="1"/>
  <c r="AQ146" i="11"/>
  <c r="AM905" i="11"/>
  <c r="AL905" i="11" s="1"/>
  <c r="AQ905" i="11"/>
  <c r="AM440" i="11"/>
  <c r="AL440" i="11" s="1"/>
  <c r="AQ440" i="11"/>
  <c r="AM736" i="11"/>
  <c r="AL736" i="11" s="1"/>
  <c r="AQ736" i="11"/>
  <c r="AM819" i="11"/>
  <c r="AL819" i="11" s="1"/>
  <c r="AQ819" i="11"/>
  <c r="AQ552" i="11"/>
  <c r="AM479" i="11"/>
  <c r="AL479" i="11" s="1"/>
  <c r="AQ479" i="11"/>
  <c r="AM1321" i="11"/>
  <c r="AL1321" i="11" s="1"/>
  <c r="AQ1321" i="11"/>
  <c r="J1494" i="14"/>
  <c r="AQ1493" i="11"/>
  <c r="AM1329" i="11"/>
  <c r="AL1329" i="11" s="1"/>
  <c r="AQ1329" i="11"/>
  <c r="AM868" i="11"/>
  <c r="AL868" i="11" s="1"/>
  <c r="AQ868" i="11"/>
  <c r="AM758" i="11"/>
  <c r="AL758" i="11" s="1"/>
  <c r="AQ758" i="11"/>
  <c r="J1253" i="14"/>
  <c r="AQ1252" i="11"/>
  <c r="AQ2005" i="11"/>
  <c r="AM1185" i="11"/>
  <c r="AL1185" i="11" s="1"/>
  <c r="AQ1185" i="11"/>
  <c r="AM1699" i="11"/>
  <c r="AL1699" i="11" s="1"/>
  <c r="AQ1699" i="11"/>
  <c r="AM1770" i="11"/>
  <c r="AL1770" i="11" s="1"/>
  <c r="AQ1770" i="11"/>
  <c r="AM412" i="11"/>
  <c r="AL412" i="11" s="1"/>
  <c r="AQ412" i="11"/>
  <c r="AM1056" i="11"/>
  <c r="AL1056" i="11" s="1"/>
  <c r="AQ1056" i="11"/>
  <c r="AM829" i="11"/>
  <c r="AL829" i="11" s="1"/>
  <c r="AQ829" i="11"/>
  <c r="AM1466" i="11"/>
  <c r="AL1466" i="11" s="1"/>
  <c r="AQ1466" i="11"/>
  <c r="AQ1866" i="11"/>
  <c r="AM1824" i="11"/>
  <c r="AL1824" i="11" s="1"/>
  <c r="AQ1824" i="11"/>
  <c r="AM1640" i="11"/>
  <c r="AL1640" i="11" s="1"/>
  <c r="AQ1640" i="11"/>
  <c r="AQ1298" i="11"/>
  <c r="AM1144" i="11"/>
  <c r="AL1144" i="11" s="1"/>
  <c r="AQ1144" i="11"/>
  <c r="AM1068" i="11"/>
  <c r="AL1068" i="11" s="1"/>
  <c r="AQ1068" i="11"/>
  <c r="AM84" i="11"/>
  <c r="AL84" i="11" s="1"/>
  <c r="AQ84" i="11"/>
  <c r="J690" i="14"/>
  <c r="AQ689" i="11"/>
  <c r="AQ424" i="11"/>
  <c r="AM1907" i="11"/>
  <c r="AL1907" i="11" s="1"/>
  <c r="AQ1907" i="11"/>
  <c r="AM715" i="11"/>
  <c r="AL715" i="11" s="1"/>
  <c r="AQ715" i="11"/>
  <c r="AM82" i="11"/>
  <c r="AL82" i="11" s="1"/>
  <c r="AQ82" i="11"/>
  <c r="AM1002" i="11"/>
  <c r="AL1002" i="11" s="1"/>
  <c r="AQ1002" i="11"/>
  <c r="AM318" i="11"/>
  <c r="AL318" i="11" s="1"/>
  <c r="AQ318" i="11"/>
  <c r="AM87" i="11"/>
  <c r="AL87" i="11" s="1"/>
  <c r="AQ87" i="11"/>
  <c r="AQ403" i="11"/>
  <c r="AM1439" i="11"/>
  <c r="AL1439" i="11" s="1"/>
  <c r="AQ1439" i="11"/>
  <c r="AM1200" i="11"/>
  <c r="AL1200" i="11" s="1"/>
  <c r="AQ1200" i="11"/>
  <c r="AK1974" i="11"/>
  <c r="K1975" i="14" s="1"/>
  <c r="Q1975" i="14" s="1"/>
  <c r="AQ1974" i="11"/>
  <c r="AM1421" i="11"/>
  <c r="AL1421" i="11" s="1"/>
  <c r="AQ1421" i="11"/>
  <c r="AQ166" i="11"/>
  <c r="AM1317" i="11"/>
  <c r="AL1317" i="11" s="1"/>
  <c r="AQ1317" i="11"/>
  <c r="AM1933" i="11"/>
  <c r="AL1933" i="11" s="1"/>
  <c r="AQ1933" i="11"/>
  <c r="AQ970" i="11"/>
  <c r="AQ1388" i="11"/>
  <c r="AM1147" i="11"/>
  <c r="AL1147" i="11" s="1"/>
  <c r="AQ1147" i="11"/>
  <c r="AM1923" i="11"/>
  <c r="AL1923" i="11" s="1"/>
  <c r="AQ1923" i="11"/>
  <c r="AQ1982" i="11"/>
  <c r="AQ1365" i="11"/>
  <c r="AM1063" i="11"/>
  <c r="AL1063" i="11" s="1"/>
  <c r="AQ1063" i="11"/>
  <c r="AM1175" i="11"/>
  <c r="AL1175" i="11" s="1"/>
  <c r="AQ1175" i="11"/>
  <c r="AQ129" i="11"/>
  <c r="AQ1489" i="11"/>
  <c r="AM1468" i="11"/>
  <c r="AL1468" i="11" s="1"/>
  <c r="AQ1468" i="11"/>
  <c r="AM72" i="11"/>
  <c r="AL72" i="11" s="1"/>
  <c r="AQ72" i="11"/>
  <c r="AM490" i="11"/>
  <c r="AL490" i="11" s="1"/>
  <c r="AQ490" i="11"/>
  <c r="AK1399" i="11"/>
  <c r="K1400" i="14" s="1"/>
  <c r="Q1400" i="14" s="1"/>
  <c r="AQ1399" i="11"/>
  <c r="AM966" i="11"/>
  <c r="AL966" i="11" s="1"/>
  <c r="AQ966" i="11"/>
  <c r="AM1072" i="11"/>
  <c r="AL1072" i="11" s="1"/>
  <c r="AQ1072" i="11"/>
  <c r="AQ876" i="11"/>
  <c r="AQ1461" i="11"/>
  <c r="AM52" i="11"/>
  <c r="AL52" i="11" s="1"/>
  <c r="AQ52" i="11"/>
  <c r="AM294" i="11"/>
  <c r="AL294" i="11" s="1"/>
  <c r="AQ294" i="11"/>
  <c r="AQ1415" i="11"/>
  <c r="J631" i="14"/>
  <c r="AQ630" i="11"/>
  <c r="AM549" i="11"/>
  <c r="AL549" i="11" s="1"/>
  <c r="AQ549" i="11"/>
  <c r="AM1326" i="11"/>
  <c r="AL1326" i="11" s="1"/>
  <c r="AQ1326" i="11"/>
  <c r="AQ699" i="11"/>
  <c r="AQ1524" i="11"/>
  <c r="AM542" i="11"/>
  <c r="AL542" i="11" s="1"/>
  <c r="AQ542" i="11"/>
  <c r="AM969" i="11"/>
  <c r="AL969" i="11" s="1"/>
  <c r="AQ969" i="11"/>
  <c r="J978" i="14"/>
  <c r="AQ977" i="11"/>
  <c r="AM1179" i="11"/>
  <c r="AL1179" i="11" s="1"/>
  <c r="AQ1179" i="11"/>
  <c r="AM664" i="11"/>
  <c r="AL664" i="11" s="1"/>
  <c r="AQ664" i="11"/>
  <c r="AM1590" i="11"/>
  <c r="AL1590" i="11" s="1"/>
  <c r="AQ1590" i="11"/>
  <c r="J1507" i="14"/>
  <c r="AQ1506" i="11"/>
  <c r="AQ885" i="11"/>
  <c r="AM1614" i="11"/>
  <c r="AL1614" i="11" s="1"/>
  <c r="AQ1614" i="11"/>
  <c r="AM1564" i="11"/>
  <c r="AL1564" i="11" s="1"/>
  <c r="AQ1564" i="11"/>
  <c r="AK2002" i="11"/>
  <c r="K2003" i="14" s="1"/>
  <c r="Q2003" i="14" s="1"/>
  <c r="AQ2002" i="11"/>
  <c r="AM1348" i="11"/>
  <c r="AL1348" i="11" s="1"/>
  <c r="AQ1348" i="11"/>
  <c r="AM1235" i="11"/>
  <c r="AL1235" i="11" s="1"/>
  <c r="AQ1235" i="11"/>
  <c r="AM938" i="11"/>
  <c r="AL938" i="11" s="1"/>
  <c r="AQ938" i="11"/>
  <c r="AQ607" i="11"/>
  <c r="AQ792" i="11"/>
  <c r="AM300" i="11"/>
  <c r="AL300" i="11" s="1"/>
  <c r="AQ300" i="11"/>
  <c r="AM1738" i="11"/>
  <c r="AL1738" i="11" s="1"/>
  <c r="AQ1738" i="11"/>
  <c r="AM1046" i="11"/>
  <c r="AL1046" i="11" s="1"/>
  <c r="AQ1046" i="11"/>
  <c r="J1010" i="14"/>
  <c r="AQ1009" i="11"/>
  <c r="AM232" i="11"/>
  <c r="AL232" i="11" s="1"/>
  <c r="AQ232" i="11"/>
  <c r="AM143" i="11"/>
  <c r="AL143" i="11" s="1"/>
  <c r="AQ143" i="11"/>
  <c r="AQ575" i="11"/>
  <c r="J135" i="14"/>
  <c r="AQ134" i="11"/>
  <c r="AM825" i="11"/>
  <c r="AL825" i="11" s="1"/>
  <c r="AQ825" i="11"/>
  <c r="AM267" i="11"/>
  <c r="AL267" i="11" s="1"/>
  <c r="AQ267" i="11"/>
  <c r="J799" i="14"/>
  <c r="AQ798" i="11"/>
  <c r="AQ1852" i="11"/>
  <c r="AM687" i="11"/>
  <c r="AL687" i="11" s="1"/>
  <c r="AQ687" i="11"/>
  <c r="AM1065" i="11"/>
  <c r="AL1065" i="11" s="1"/>
  <c r="AQ1065" i="11"/>
  <c r="J761" i="14"/>
  <c r="AQ760" i="11"/>
  <c r="AM291" i="11"/>
  <c r="AL291" i="11" s="1"/>
  <c r="AQ291" i="11"/>
  <c r="AM1608" i="11"/>
  <c r="AL1608" i="11" s="1"/>
  <c r="AQ1608" i="11"/>
  <c r="AM1921" i="11"/>
  <c r="AL1921" i="11" s="1"/>
  <c r="AQ1921" i="11"/>
  <c r="AK986" i="11"/>
  <c r="K987" i="14" s="1"/>
  <c r="Q987" i="14" s="1"/>
  <c r="AQ986" i="11"/>
  <c r="AQ1569" i="11"/>
  <c r="AM1378" i="11"/>
  <c r="AL1378" i="11" s="1"/>
  <c r="AQ1378" i="11"/>
  <c r="AM420" i="11"/>
  <c r="AL420" i="11" s="1"/>
  <c r="AQ420" i="11"/>
  <c r="AQ1858" i="11"/>
  <c r="AM921" i="11"/>
  <c r="AL921" i="11" s="1"/>
  <c r="AQ921" i="11"/>
  <c r="AM1400" i="11"/>
  <c r="AL1400" i="11" s="1"/>
  <c r="AQ1400" i="11"/>
  <c r="AM80" i="11"/>
  <c r="AL80" i="11" s="1"/>
  <c r="AQ80" i="11"/>
  <c r="J1190" i="14"/>
  <c r="AQ1189" i="11"/>
  <c r="AQ1938" i="11"/>
  <c r="AM1172" i="11"/>
  <c r="AL1172" i="11" s="1"/>
  <c r="AQ1172" i="11"/>
  <c r="AM1510" i="11"/>
  <c r="AL1510" i="11" s="1"/>
  <c r="AQ1510" i="11"/>
  <c r="AK1216" i="11"/>
  <c r="K1217" i="14" s="1"/>
  <c r="Q1217" i="14" s="1"/>
  <c r="AQ1216" i="11"/>
  <c r="AM1565" i="11"/>
  <c r="AL1565" i="11" s="1"/>
  <c r="AQ1565" i="11"/>
  <c r="AM1142" i="11"/>
  <c r="AL1142" i="11" s="1"/>
  <c r="AQ1142" i="11"/>
  <c r="AM1463" i="11"/>
  <c r="AL1463" i="11" s="1"/>
  <c r="AQ1463" i="11"/>
  <c r="J1315" i="14"/>
  <c r="AQ1314" i="11"/>
  <c r="AM116" i="11"/>
  <c r="AL116" i="11" s="1"/>
  <c r="AQ116" i="11"/>
  <c r="AM984" i="11"/>
  <c r="AL984" i="11" s="1"/>
  <c r="AQ984" i="11"/>
  <c r="AM1741" i="11"/>
  <c r="AL1741" i="11" s="1"/>
  <c r="AQ1741" i="11"/>
  <c r="AQ17" i="11"/>
  <c r="O18" i="10" s="1"/>
  <c r="J254" i="14"/>
  <c r="AQ253" i="11"/>
  <c r="AQ711" i="11"/>
  <c r="AM427" i="11"/>
  <c r="AL427" i="11" s="1"/>
  <c r="AQ427" i="11"/>
  <c r="AM392" i="11"/>
  <c r="AL392" i="11" s="1"/>
  <c r="AQ392" i="11"/>
  <c r="AM1791" i="11"/>
  <c r="AL1791" i="11" s="1"/>
  <c r="AQ1791" i="11"/>
  <c r="AQ1789" i="11"/>
  <c r="AM1313" i="11"/>
  <c r="AL1313" i="11" s="1"/>
  <c r="AQ1313" i="11"/>
  <c r="AK1705" i="11"/>
  <c r="K1706" i="14" s="1"/>
  <c r="Q1706" i="14" s="1"/>
  <c r="AQ1705" i="11"/>
  <c r="AQ450" i="11"/>
  <c r="AQ1397" i="11"/>
  <c r="AM1450" i="11"/>
  <c r="AL1450" i="11" s="1"/>
  <c r="AQ1450" i="11"/>
  <c r="AQ410" i="11"/>
  <c r="J1876" i="14"/>
  <c r="AQ1875" i="11"/>
  <c r="AQ979" i="11"/>
  <c r="AM695" i="11"/>
  <c r="AL695" i="11" s="1"/>
  <c r="AQ695" i="11"/>
  <c r="AM1203" i="11"/>
  <c r="AL1203" i="11" s="1"/>
  <c r="AQ1203" i="11"/>
  <c r="AQ583" i="11"/>
  <c r="AQ1087" i="11"/>
  <c r="AM1414" i="11"/>
  <c r="AL1414" i="11" s="1"/>
  <c r="AQ1414" i="11"/>
  <c r="AQ700" i="11"/>
  <c r="AM33" i="11"/>
  <c r="AL33" i="11" s="1"/>
  <c r="AQ33" i="11"/>
  <c r="AQ249" i="11"/>
  <c r="AM518" i="11"/>
  <c r="AL518" i="11" s="1"/>
  <c r="AQ518" i="11"/>
  <c r="AK1630" i="11"/>
  <c r="K1631" i="14" s="1"/>
  <c r="Q1631" i="14" s="1"/>
  <c r="AQ1630" i="11"/>
  <c r="J65" i="14"/>
  <c r="AQ64" i="11"/>
  <c r="AQ254" i="11"/>
  <c r="AM858" i="11"/>
  <c r="AL858" i="11" s="1"/>
  <c r="AQ858" i="11"/>
  <c r="AM1736" i="11"/>
  <c r="AL1736" i="11" s="1"/>
  <c r="AQ1736" i="11"/>
  <c r="AQ486" i="11"/>
  <c r="AQ1961" i="11"/>
  <c r="AM1651" i="11"/>
  <c r="AL1651" i="11" s="1"/>
  <c r="AQ1651" i="11"/>
  <c r="AK1448" i="11"/>
  <c r="K1449" i="14" s="1"/>
  <c r="Q1449" i="14" s="1"/>
  <c r="AQ1448" i="11"/>
  <c r="AQ1281" i="11"/>
  <c r="AK1296" i="11"/>
  <c r="K1297" i="14" s="1"/>
  <c r="Q1297" i="14" s="1"/>
  <c r="AQ1296" i="11"/>
  <c r="AM914" i="11"/>
  <c r="AL914" i="11" s="1"/>
  <c r="AQ914" i="11"/>
  <c r="AM190" i="11"/>
  <c r="AL190" i="11" s="1"/>
  <c r="AQ190" i="11"/>
  <c r="AQ125" i="11"/>
  <c r="AQ53" i="11"/>
  <c r="AM703" i="11"/>
  <c r="AL703" i="11" s="1"/>
  <c r="AQ703" i="11"/>
  <c r="AQ438" i="11"/>
  <c r="AM265" i="11"/>
  <c r="AL265" i="11" s="1"/>
  <c r="AQ265" i="11"/>
  <c r="AQ445" i="11"/>
  <c r="AM343" i="11"/>
  <c r="AL343" i="11" s="1"/>
  <c r="AQ343" i="11"/>
  <c r="AK1345" i="11"/>
  <c r="K1346" i="14" s="1"/>
  <c r="Q1346" i="14" s="1"/>
  <c r="AQ1345" i="11"/>
  <c r="AQ840" i="11"/>
  <c r="AK356" i="11"/>
  <c r="K357" i="14" s="1"/>
  <c r="Q357" i="14" s="1"/>
  <c r="AQ356" i="11"/>
  <c r="AM152" i="11"/>
  <c r="AL152" i="11" s="1"/>
  <c r="AQ152" i="11"/>
  <c r="AQ340" i="11"/>
  <c r="AM612" i="11"/>
  <c r="AL612" i="11" s="1"/>
  <c r="AQ612" i="11"/>
  <c r="AQ226" i="11"/>
  <c r="AM1010" i="11"/>
  <c r="AL1010" i="11" s="1"/>
  <c r="AQ1010" i="11"/>
  <c r="AQ593" i="11"/>
  <c r="AQ1823" i="11"/>
  <c r="AQ1190" i="11"/>
  <c r="AM641" i="11"/>
  <c r="AL641" i="11" s="1"/>
  <c r="AQ641" i="11"/>
  <c r="AM584" i="11"/>
  <c r="AL584" i="11" s="1"/>
  <c r="AQ584" i="11"/>
  <c r="AQ472" i="11"/>
  <c r="AQ1290" i="11"/>
  <c r="AM1927" i="11"/>
  <c r="AL1927" i="11" s="1"/>
  <c r="AQ1927" i="11"/>
  <c r="AM1853" i="11"/>
  <c r="AL1853" i="11" s="1"/>
  <c r="AQ1853" i="11"/>
  <c r="AQ1088" i="11"/>
  <c r="AQ264" i="11"/>
  <c r="AM971" i="11"/>
  <c r="AL971" i="11" s="1"/>
  <c r="AQ971" i="11"/>
  <c r="AM787" i="11"/>
  <c r="AL787" i="11" s="1"/>
  <c r="AQ787" i="11"/>
  <c r="AQ1685" i="11"/>
  <c r="AQ186" i="11"/>
  <c r="AM180" i="11"/>
  <c r="AL180" i="11" s="1"/>
  <c r="AQ180" i="11"/>
  <c r="AM104" i="11"/>
  <c r="AL104" i="11" s="1"/>
  <c r="AQ104" i="11"/>
  <c r="AQ670" i="11"/>
  <c r="AQ397" i="11"/>
  <c r="AM566" i="11"/>
  <c r="AL566" i="11" s="1"/>
  <c r="AQ566" i="11"/>
  <c r="AQ598" i="11"/>
  <c r="AM625" i="11"/>
  <c r="AL625" i="11" s="1"/>
  <c r="AQ625" i="11"/>
  <c r="AQ263" i="11"/>
  <c r="AM1127" i="11"/>
  <c r="AL1127" i="11" s="1"/>
  <c r="AQ1127" i="11"/>
  <c r="AQ948" i="11"/>
  <c r="AM786" i="11"/>
  <c r="AL786" i="11" s="1"/>
  <c r="AQ786" i="11"/>
  <c r="AQ375" i="11"/>
  <c r="AM288" i="11"/>
  <c r="AL288" i="11" s="1"/>
  <c r="AQ288" i="11"/>
  <c r="AQ223" i="11"/>
  <c r="AQ1437" i="11"/>
  <c r="AQ1596" i="11"/>
  <c r="AM1093" i="11"/>
  <c r="AL1093" i="11" s="1"/>
  <c r="AQ1093" i="11"/>
  <c r="AM1928" i="11"/>
  <c r="AL1928" i="11" s="1"/>
  <c r="AQ1928" i="11"/>
  <c r="AQ41" i="11"/>
  <c r="AQ1019" i="11"/>
  <c r="AM1829" i="11"/>
  <c r="AL1829" i="11" s="1"/>
  <c r="AQ1829" i="11"/>
  <c r="AK1985" i="11"/>
  <c r="K1986" i="14" s="1"/>
  <c r="Q1986" i="14" s="1"/>
  <c r="AQ1985" i="11"/>
  <c r="AM1243" i="11"/>
  <c r="AL1243" i="11" s="1"/>
  <c r="AQ1243" i="11"/>
  <c r="AQ838" i="11"/>
  <c r="AM1965" i="11"/>
  <c r="AL1965" i="11" s="1"/>
  <c r="AQ1965" i="11"/>
  <c r="AQ1536" i="11"/>
  <c r="AQ646" i="11"/>
  <c r="AQ1808" i="11"/>
  <c r="AM373" i="11"/>
  <c r="AL373" i="11" s="1"/>
  <c r="AQ373" i="11"/>
  <c r="AM880" i="11"/>
  <c r="AL880" i="11" s="1"/>
  <c r="AQ880" i="11"/>
  <c r="AQ109" i="11"/>
  <c r="AQ398" i="11"/>
  <c r="AM1012" i="11"/>
  <c r="AL1012" i="11" s="1"/>
  <c r="AQ1012" i="11"/>
  <c r="AM18" i="11"/>
  <c r="AL18" i="11" s="1"/>
  <c r="AQ18" i="11"/>
  <c r="AQ1672" i="11"/>
  <c r="AQ1929" i="11"/>
  <c r="AM327" i="11"/>
  <c r="AL327" i="11" s="1"/>
  <c r="AQ327" i="11"/>
  <c r="J1091" i="14"/>
  <c r="AQ1090" i="11"/>
  <c r="AQ1240" i="11"/>
  <c r="AQ497" i="11"/>
  <c r="AM759" i="11"/>
  <c r="AL759" i="11" s="1"/>
  <c r="AQ759" i="11"/>
  <c r="AQ432" i="11"/>
  <c r="AM1201" i="11"/>
  <c r="AL1201" i="11" s="1"/>
  <c r="AQ1201" i="11"/>
  <c r="AQ484" i="11"/>
  <c r="AM1381" i="11"/>
  <c r="AL1381" i="11" s="1"/>
  <c r="AQ1381" i="11"/>
  <c r="AK817" i="11"/>
  <c r="K818" i="14" s="1"/>
  <c r="Q818" i="14" s="1"/>
  <c r="AQ817" i="11"/>
  <c r="AQ1232" i="11"/>
  <c r="AQ1086" i="11"/>
  <c r="AM919" i="11"/>
  <c r="AL919" i="11" s="1"/>
  <c r="AQ919" i="11"/>
  <c r="AM1642" i="11"/>
  <c r="AL1642" i="11" s="1"/>
  <c r="AQ1642" i="11"/>
  <c r="AQ745" i="11"/>
  <c r="AQ442" i="11"/>
  <c r="AM968" i="11"/>
  <c r="AL968" i="11" s="1"/>
  <c r="AQ968" i="11"/>
  <c r="AQ1251" i="11"/>
  <c r="AM1813" i="11"/>
  <c r="AL1813" i="11" s="1"/>
  <c r="AQ1813" i="11"/>
  <c r="AQ1981" i="11"/>
  <c r="AM1848" i="11"/>
  <c r="AL1848" i="11" s="1"/>
  <c r="AQ1848" i="11"/>
  <c r="AQ1766" i="11"/>
  <c r="AQ997" i="11"/>
  <c r="AQ697" i="11"/>
  <c r="AM228" i="11"/>
  <c r="AL228" i="11" s="1"/>
  <c r="AQ228" i="11"/>
  <c r="AM406" i="11"/>
  <c r="AL406" i="11" s="1"/>
  <c r="AQ406" i="11"/>
  <c r="AQ963" i="11"/>
  <c r="AQ1027" i="11"/>
  <c r="AM666" i="11"/>
  <c r="AL666" i="11" s="1"/>
  <c r="AQ666" i="11"/>
  <c r="J996" i="14"/>
  <c r="AQ995" i="11"/>
  <c r="AQ1114" i="11"/>
  <c r="AQ135" i="11"/>
  <c r="AM325" i="11"/>
  <c r="AL325" i="11" s="1"/>
  <c r="AQ325" i="11"/>
  <c r="AQ967" i="11"/>
  <c r="AM1913" i="11"/>
  <c r="AL1913" i="11" s="1"/>
  <c r="AQ1913" i="11"/>
  <c r="AQ287" i="11"/>
  <c r="AM1616" i="11"/>
  <c r="AL1616" i="11" s="1"/>
  <c r="AQ1616" i="11"/>
  <c r="AQ1099" i="11"/>
  <c r="AQ1515" i="11"/>
  <c r="J1326" i="14"/>
  <c r="AQ1325" i="11"/>
  <c r="AM1582" i="11"/>
  <c r="AL1582" i="11" s="1"/>
  <c r="AQ1582" i="11"/>
  <c r="AQ973" i="11"/>
  <c r="AQ1434" i="11"/>
  <c r="AQ1291" i="11"/>
  <c r="AM2008" i="11"/>
  <c r="AL2008" i="11" s="1"/>
  <c r="AQ2008" i="11"/>
  <c r="AM638" i="11"/>
  <c r="AL638" i="11" s="1"/>
  <c r="AQ638" i="11"/>
  <c r="AM1271" i="11"/>
  <c r="AL1271" i="11" s="1"/>
  <c r="AQ1271" i="11"/>
  <c r="AQ1464" i="11"/>
  <c r="AM1157" i="11"/>
  <c r="AL1157" i="11" s="1"/>
  <c r="AQ1157" i="11"/>
  <c r="J1430" i="14"/>
  <c r="AQ1429" i="11"/>
  <c r="AM1165" i="11"/>
  <c r="AL1165" i="11" s="1"/>
  <c r="AQ1165" i="11"/>
  <c r="AQ1840" i="11"/>
  <c r="AM763" i="11"/>
  <c r="AL763" i="11" s="1"/>
  <c r="AQ763" i="11"/>
  <c r="AQ259" i="11"/>
  <c r="AM212" i="11"/>
  <c r="AL212" i="11" s="1"/>
  <c r="AQ212" i="11"/>
  <c r="AQ248" i="11"/>
  <c r="AM707" i="11"/>
  <c r="AL707" i="11" s="1"/>
  <c r="AQ707" i="11"/>
  <c r="AK1496" i="11"/>
  <c r="K1497" i="14" s="1"/>
  <c r="Q1497" i="14" s="1"/>
  <c r="AQ1496" i="11"/>
  <c r="AM1967" i="11"/>
  <c r="AL1967" i="11" s="1"/>
  <c r="AQ1967" i="11"/>
  <c r="AQ815" i="11"/>
  <c r="AM433" i="11"/>
  <c r="AL433" i="11" s="1"/>
  <c r="AQ433" i="11"/>
  <c r="J1061" i="14"/>
  <c r="AQ1060" i="11"/>
  <c r="AK942" i="11"/>
  <c r="K943" i="14" s="1"/>
  <c r="Q943" i="14" s="1"/>
  <c r="AQ942" i="11"/>
  <c r="AQ944" i="11"/>
  <c r="AM1470" i="11"/>
  <c r="AL1470" i="11" s="1"/>
  <c r="AQ1470" i="11"/>
  <c r="AM297" i="11"/>
  <c r="AL297" i="11" s="1"/>
  <c r="AQ297" i="11"/>
  <c r="AQ933" i="11"/>
  <c r="AQ1535" i="11"/>
  <c r="AM1341" i="11"/>
  <c r="AL1341" i="11" s="1"/>
  <c r="AQ1341" i="11"/>
  <c r="AM1715" i="11"/>
  <c r="AL1715" i="11" s="1"/>
  <c r="AQ1715" i="11"/>
  <c r="AQ1561" i="11"/>
  <c r="AQ812" i="11"/>
  <c r="AM1511" i="11"/>
  <c r="AL1511" i="11" s="1"/>
  <c r="AQ1511" i="11"/>
  <c r="AM2004" i="11"/>
  <c r="AL2004" i="11" s="1"/>
  <c r="AQ2004" i="11"/>
  <c r="AQ1186" i="11"/>
  <c r="AQ1955" i="11"/>
  <c r="AM723" i="11"/>
  <c r="AL723" i="11" s="1"/>
  <c r="AQ723" i="11"/>
  <c r="AQ1900" i="11"/>
  <c r="AQ1925" i="11"/>
  <c r="AQ1898" i="11"/>
  <c r="AM496" i="11"/>
  <c r="AL496" i="11" s="1"/>
  <c r="AQ496" i="11"/>
  <c r="AQ1108" i="11"/>
  <c r="AM621" i="11"/>
  <c r="AL621" i="11" s="1"/>
  <c r="AQ621" i="11"/>
  <c r="AQ96" i="11"/>
  <c r="AM314" i="11"/>
  <c r="AL314" i="11" s="1"/>
  <c r="AQ314" i="11"/>
  <c r="AQ421" i="11"/>
  <c r="AM706" i="11"/>
  <c r="AL706" i="11" s="1"/>
  <c r="AQ706" i="11"/>
  <c r="AQ123" i="11"/>
  <c r="AM203" i="11"/>
  <c r="AL203" i="11" s="1"/>
  <c r="AQ203" i="11"/>
  <c r="J560" i="14"/>
  <c r="AQ559" i="11"/>
  <c r="J27" i="14"/>
  <c r="AQ26" i="11"/>
  <c r="AQ330" i="11"/>
  <c r="AM1054" i="11"/>
  <c r="AL1054" i="11" s="1"/>
  <c r="AQ1054" i="11"/>
  <c r="AQ1024" i="11"/>
  <c r="J67" i="14"/>
  <c r="AQ66" i="11"/>
  <c r="AK194" i="11"/>
  <c r="K195" i="14" s="1"/>
  <c r="Q195" i="14" s="1"/>
  <c r="AQ194" i="11"/>
  <c r="AM405" i="11"/>
  <c r="AL405" i="11" s="1"/>
  <c r="AQ405" i="11"/>
  <c r="AQ1013" i="11"/>
  <c r="AM959" i="11"/>
  <c r="AL959" i="11" s="1"/>
  <c r="AQ959" i="11"/>
  <c r="AQ1155" i="11"/>
  <c r="AM335" i="11"/>
  <c r="AL335" i="11" s="1"/>
  <c r="AQ335" i="11"/>
  <c r="J1541" i="14"/>
  <c r="AQ1540" i="11"/>
  <c r="AQ1797" i="11"/>
  <c r="AQ1609" i="11"/>
  <c r="AM1435" i="11"/>
  <c r="AL1435" i="11" s="1"/>
  <c r="AQ1435" i="11"/>
  <c r="AM1377" i="11"/>
  <c r="AL1377" i="11" s="1"/>
  <c r="AQ1377" i="11"/>
  <c r="AQ1441" i="11"/>
  <c r="AK1721" i="11"/>
  <c r="K1722" i="14" s="1"/>
  <c r="Q1722" i="14" s="1"/>
  <c r="AQ1721" i="11"/>
  <c r="AM1507" i="11"/>
  <c r="AL1507" i="11" s="1"/>
  <c r="AQ1507" i="11"/>
  <c r="AQ1553" i="11"/>
  <c r="AM1033" i="11"/>
  <c r="AL1033" i="11" s="1"/>
  <c r="AQ1033" i="11"/>
  <c r="AQ1707" i="11"/>
  <c r="AM1071" i="11"/>
  <c r="AL1071" i="11" s="1"/>
  <c r="AQ1071" i="11"/>
  <c r="AQ1376" i="11"/>
  <c r="J1363" i="14"/>
  <c r="AQ1362" i="11"/>
  <c r="AQ277" i="11"/>
  <c r="AM672" i="11"/>
  <c r="AL672" i="11" s="1"/>
  <c r="AQ672" i="11"/>
  <c r="AQ1776" i="11"/>
  <c r="AQ851" i="11"/>
  <c r="AQ1207" i="11"/>
  <c r="AQ177" i="11"/>
  <c r="AQ1095" i="11"/>
  <c r="AM599" i="11"/>
  <c r="AL599" i="11" s="1"/>
  <c r="AQ599" i="11"/>
  <c r="AM547" i="11"/>
  <c r="AL547" i="11" s="1"/>
  <c r="AQ547" i="11"/>
  <c r="J620" i="14"/>
  <c r="AQ619" i="11"/>
  <c r="AQ119" i="11"/>
  <c r="AM408" i="11"/>
  <c r="AL408" i="11" s="1"/>
  <c r="AQ408" i="11"/>
  <c r="AM431" i="11"/>
  <c r="AL431" i="11" s="1"/>
  <c r="AQ431" i="11"/>
  <c r="AK465" i="11"/>
  <c r="K466" i="14" s="1"/>
  <c r="Q466" i="14" s="1"/>
  <c r="AQ465" i="11"/>
  <c r="AQ1422" i="11"/>
  <c r="AM1804" i="11"/>
  <c r="AL1804" i="11" s="1"/>
  <c r="AQ1804" i="11"/>
  <c r="AM493" i="11"/>
  <c r="AL493" i="11" s="1"/>
  <c r="AQ493" i="11"/>
  <c r="AM910" i="11"/>
  <c r="AL910" i="11" s="1"/>
  <c r="AQ910" i="11"/>
  <c r="AQ1484" i="11"/>
  <c r="AM480" i="11"/>
  <c r="AL480" i="11" s="1"/>
  <c r="AQ480" i="11"/>
  <c r="AK990" i="11"/>
  <c r="K991" i="14" s="1"/>
  <c r="Q991" i="14" s="1"/>
  <c r="AQ990" i="11"/>
  <c r="AQ105" i="11"/>
  <c r="AQ525" i="11"/>
  <c r="J1414" i="14"/>
  <c r="AQ1413" i="11"/>
  <c r="AM531" i="11"/>
  <c r="AL531" i="11" s="1"/>
  <c r="AQ531" i="11"/>
  <c r="AQ952" i="11"/>
  <c r="AQ21" i="11"/>
  <c r="AQ250" i="11"/>
  <c r="J172" i="14"/>
  <c r="AQ171" i="11"/>
  <c r="AM543" i="11"/>
  <c r="AL543" i="11" s="1"/>
  <c r="AQ543" i="11"/>
  <c r="AQ1828" i="11"/>
  <c r="AM633" i="11"/>
  <c r="AL633" i="11" s="1"/>
  <c r="AQ633" i="11"/>
  <c r="AM1623" i="11"/>
  <c r="AL1623" i="11" s="1"/>
  <c r="AQ1623" i="11"/>
  <c r="J514" i="14"/>
  <c r="AQ513" i="11"/>
  <c r="AQ913" i="11"/>
  <c r="AM1442" i="11"/>
  <c r="AL1442" i="11" s="1"/>
  <c r="AQ1442" i="11"/>
  <c r="AM1754" i="11"/>
  <c r="AL1754" i="11" s="1"/>
  <c r="AQ1754" i="11"/>
  <c r="AQ726" i="11"/>
  <c r="AQ221" i="11"/>
  <c r="AM688" i="11"/>
  <c r="AL688" i="11" s="1"/>
  <c r="AQ688" i="11"/>
  <c r="AQ1775" i="11"/>
  <c r="AK268" i="11"/>
  <c r="K269" i="14" s="1"/>
  <c r="Q269" i="14" s="1"/>
  <c r="AQ268" i="11"/>
  <c r="AQ19" i="11"/>
  <c r="AM608" i="11"/>
  <c r="AL608" i="11" s="1"/>
  <c r="AQ608" i="11"/>
  <c r="AM1031" i="11"/>
  <c r="AL1031" i="11" s="1"/>
  <c r="AQ1031" i="11"/>
  <c r="AM693" i="11"/>
  <c r="AL693" i="11" s="1"/>
  <c r="AQ693" i="11"/>
  <c r="AQ1355" i="11"/>
  <c r="AM826" i="11"/>
  <c r="AL826" i="11" s="1"/>
  <c r="AQ826" i="11"/>
  <c r="J188" i="14"/>
  <c r="AQ187" i="11"/>
  <c r="AK1153" i="11"/>
  <c r="K1154" i="14" s="1"/>
  <c r="Q1154" i="14" s="1"/>
  <c r="AQ1153" i="11"/>
  <c r="AQ464" i="11"/>
  <c r="AM359" i="11"/>
  <c r="AL359" i="11" s="1"/>
  <c r="AQ359" i="11"/>
  <c r="AM860" i="11"/>
  <c r="AL860" i="11" s="1"/>
  <c r="AQ860" i="11"/>
  <c r="AQ1337" i="11"/>
  <c r="AQ814" i="11"/>
  <c r="AM1887" i="11"/>
  <c r="AL1887" i="11" s="1"/>
  <c r="AQ1887" i="11"/>
  <c r="AK775" i="11"/>
  <c r="K776" i="14" s="1"/>
  <c r="Q776" i="14" s="1"/>
  <c r="AQ775" i="11"/>
  <c r="J1723" i="14"/>
  <c r="AQ1722" i="11"/>
  <c r="AQ1626" i="11"/>
  <c r="AK1311" i="11"/>
  <c r="K1312" i="14" s="1"/>
  <c r="Q1312" i="14" s="1"/>
  <c r="AQ1311" i="11"/>
  <c r="AK1205" i="11"/>
  <c r="K1206" i="14" s="1"/>
  <c r="Q1206" i="14" s="1"/>
  <c r="AQ1205" i="11"/>
  <c r="AK1246" i="11"/>
  <c r="K1247" i="14" s="1"/>
  <c r="Q1247" i="14" s="1"/>
  <c r="AQ1246" i="11"/>
  <c r="AQ1331" i="11"/>
  <c r="AM1393" i="11"/>
  <c r="AL1393" i="11" s="1"/>
  <c r="AQ1393" i="11"/>
  <c r="AM1183" i="11"/>
  <c r="AL1183" i="11" s="1"/>
  <c r="AQ1183" i="11"/>
  <c r="AM766" i="11"/>
  <c r="AL766" i="11" s="1"/>
  <c r="AQ766" i="11"/>
  <c r="AQ128" i="11"/>
  <c r="AM1859" i="11"/>
  <c r="AL1859" i="11" s="1"/>
  <c r="AQ1859" i="11"/>
  <c r="AM1015" i="11"/>
  <c r="AL1015" i="11" s="1"/>
  <c r="AQ1015" i="11"/>
  <c r="J38" i="14"/>
  <c r="AQ37" i="11"/>
  <c r="AQ1382" i="11"/>
  <c r="AM651" i="11"/>
  <c r="AL651" i="11" s="1"/>
  <c r="AQ651" i="11"/>
  <c r="AM1714" i="11"/>
  <c r="AL1714" i="11" s="1"/>
  <c r="AQ1714" i="11"/>
  <c r="AQ1026" i="11"/>
  <c r="AQ1130" i="11"/>
  <c r="AM1020" i="11"/>
  <c r="AL1020" i="11" s="1"/>
  <c r="AQ1020" i="11"/>
  <c r="AK488" i="11"/>
  <c r="K489" i="14" s="1"/>
  <c r="Q489" i="14" s="1"/>
  <c r="AQ488" i="11"/>
  <c r="AQ728" i="11"/>
  <c r="AQ155" i="11"/>
  <c r="AM378" i="11"/>
  <c r="AL378" i="11" s="1"/>
  <c r="AQ378" i="11"/>
  <c r="J681" i="14"/>
  <c r="AQ680" i="11"/>
  <c r="J82" i="14"/>
  <c r="AQ81" i="11"/>
  <c r="AQ813" i="11"/>
  <c r="J589" i="14"/>
  <c r="AQ588" i="11"/>
  <c r="J1006" i="14"/>
  <c r="AQ1005" i="11"/>
  <c r="AM1096" i="11"/>
  <c r="AL1096" i="11" s="1"/>
  <c r="AQ1096" i="11"/>
  <c r="AQ594" i="11"/>
  <c r="AM1847" i="11"/>
  <c r="AL1847" i="11" s="1"/>
  <c r="AQ1847" i="11"/>
  <c r="AQ1876" i="11"/>
  <c r="AK1258" i="11"/>
  <c r="K1259" i="14" s="1"/>
  <c r="Q1259" i="14" s="1"/>
  <c r="AQ1258" i="11"/>
  <c r="AQ2014" i="11"/>
  <c r="AM1792" i="11"/>
  <c r="AL1792" i="11" s="1"/>
  <c r="AQ1792" i="11"/>
  <c r="AQ1701" i="11"/>
  <c r="AQ1786" i="11"/>
  <c r="AQ1883" i="11"/>
  <c r="AM36" i="11"/>
  <c r="AL36" i="11" s="1"/>
  <c r="AQ36" i="11"/>
  <c r="AQ454" i="11"/>
  <c r="AK1327" i="11"/>
  <c r="K1328" i="14" s="1"/>
  <c r="Q1328" i="14" s="1"/>
  <c r="AQ1327" i="11"/>
  <c r="AQ130" i="11"/>
  <c r="AM289" i="11"/>
  <c r="AL289" i="11" s="1"/>
  <c r="AQ289" i="11"/>
  <c r="AQ589" i="11"/>
  <c r="AM553" i="11"/>
  <c r="AL553" i="11" s="1"/>
  <c r="AQ553" i="11"/>
  <c r="AQ1990" i="11"/>
  <c r="AM591" i="11"/>
  <c r="AL591" i="11" s="1"/>
  <c r="AQ591" i="11"/>
  <c r="AQ611" i="11"/>
  <c r="AM799" i="11"/>
  <c r="AL799" i="11" s="1"/>
  <c r="AQ799" i="11"/>
  <c r="AQ471" i="11"/>
  <c r="AM655" i="11"/>
  <c r="AL655" i="11" s="1"/>
  <c r="AQ655" i="11"/>
  <c r="AQ457" i="11"/>
  <c r="AQ489" i="11"/>
  <c r="AQ1675" i="11"/>
  <c r="AM381" i="11"/>
  <c r="AL381" i="11" s="1"/>
  <c r="AQ381" i="11"/>
  <c r="AQ1901" i="11"/>
  <c r="AQ867" i="11"/>
  <c r="AQ1234" i="11"/>
  <c r="AM1048" i="11"/>
  <c r="AL1048" i="11" s="1"/>
  <c r="AQ1048" i="11"/>
  <c r="AQ983" i="11"/>
  <c r="AM1687" i="11"/>
  <c r="AL1687" i="11" s="1"/>
  <c r="AQ1687" i="11"/>
  <c r="AQ716" i="11"/>
  <c r="AM439" i="11"/>
  <c r="AL439" i="11" s="1"/>
  <c r="AQ439" i="11"/>
  <c r="AQ362" i="11"/>
  <c r="AM1032" i="11"/>
  <c r="AL1032" i="11" s="1"/>
  <c r="AQ1032" i="11"/>
  <c r="AQ1525" i="11"/>
  <c r="AM1368" i="11"/>
  <c r="AL1368" i="11" s="1"/>
  <c r="AQ1368" i="11"/>
  <c r="AQ1719" i="11"/>
  <c r="AQ1454" i="11"/>
  <c r="AQ530" i="11"/>
  <c r="AM79" i="11"/>
  <c r="AL79" i="11" s="1"/>
  <c r="AQ79" i="11"/>
  <c r="AQ1431" i="11"/>
  <c r="AQ1139" i="11"/>
  <c r="AQ99" i="11"/>
  <c r="AM568" i="11"/>
  <c r="AL568" i="11" s="1"/>
  <c r="AQ568" i="11"/>
  <c r="AQ229" i="11"/>
  <c r="AQ301" i="11"/>
  <c r="AQ494" i="11"/>
  <c r="AM762" i="11"/>
  <c r="AL762" i="11" s="1"/>
  <c r="AQ762" i="11"/>
  <c r="AK831" i="11"/>
  <c r="K832" i="14" s="1"/>
  <c r="Q832" i="14" s="1"/>
  <c r="AQ831" i="11"/>
  <c r="J362" i="14"/>
  <c r="AQ361" i="11"/>
  <c r="AQ1279" i="11"/>
  <c r="AM628" i="11"/>
  <c r="AL628" i="11" s="1"/>
  <c r="AQ628" i="11"/>
  <c r="AM1402" i="11"/>
  <c r="AL1402" i="11" s="1"/>
  <c r="AQ1402" i="11"/>
  <c r="AM1613" i="11"/>
  <c r="AL1613" i="11" s="1"/>
  <c r="AQ1613" i="11"/>
  <c r="AQ1869" i="11"/>
  <c r="AM1631" i="11"/>
  <c r="AL1631" i="11" s="1"/>
  <c r="AQ1631" i="11"/>
  <c r="AK1391" i="11"/>
  <c r="K1392" i="14" s="1"/>
  <c r="Q1392" i="14" s="1"/>
  <c r="AQ1391" i="11"/>
  <c r="J1712" i="14"/>
  <c r="AQ1711" i="11"/>
  <c r="AQ1042" i="11"/>
  <c r="AM1305" i="11"/>
  <c r="AL1305" i="11" s="1"/>
  <c r="AQ1305" i="11"/>
  <c r="AK1181" i="11"/>
  <c r="K1182" i="14" s="1"/>
  <c r="Q1182" i="14" s="1"/>
  <c r="AQ1181" i="11"/>
  <c r="J1357" i="14"/>
  <c r="AQ1356" i="11"/>
  <c r="AQ1159" i="11"/>
  <c r="AM1254" i="11"/>
  <c r="AL1254" i="11" s="1"/>
  <c r="AQ1254" i="11"/>
  <c r="AK1636" i="11"/>
  <c r="K1637" i="14" s="1"/>
  <c r="Q1637" i="14" s="1"/>
  <c r="AQ1636" i="11"/>
  <c r="AM1398" i="11"/>
  <c r="AL1398" i="11" s="1"/>
  <c r="AQ1398" i="11"/>
  <c r="AQ2015" i="11"/>
  <c r="AM1028" i="11"/>
  <c r="AL1028" i="11" s="1"/>
  <c r="AQ1028" i="11"/>
  <c r="AQ1986" i="11"/>
  <c r="AM811" i="11"/>
  <c r="AL811" i="11" s="1"/>
  <c r="AQ811" i="11"/>
  <c r="AQ347" i="11"/>
  <c r="AM571" i="11"/>
  <c r="AL571" i="11" s="1"/>
  <c r="AQ571" i="11"/>
  <c r="AQ805" i="11"/>
  <c r="AM83" i="11"/>
  <c r="AL83" i="11" s="1"/>
  <c r="AQ83" i="11"/>
  <c r="AQ506" i="11"/>
  <c r="AM495" i="11"/>
  <c r="AL495" i="11" s="1"/>
  <c r="AQ495" i="11"/>
  <c r="AQ849" i="11"/>
  <c r="AQ615" i="11"/>
  <c r="AQ698" i="11"/>
  <c r="AM564" i="11"/>
  <c r="AL564" i="11" s="1"/>
  <c r="AQ564" i="11"/>
  <c r="AK205" i="11"/>
  <c r="K206" i="14" s="1"/>
  <c r="Q206" i="14" s="1"/>
  <c r="AQ205" i="11"/>
  <c r="AM709" i="11"/>
  <c r="AL709" i="11" s="1"/>
  <c r="AQ709" i="11"/>
  <c r="AQ1495" i="11"/>
  <c r="AM462" i="11"/>
  <c r="AL462" i="11" s="1"/>
  <c r="AQ462" i="11"/>
  <c r="AM1802" i="11"/>
  <c r="AL1802" i="11" s="1"/>
  <c r="AQ1802" i="11"/>
  <c r="AQ425" i="11"/>
  <c r="AQ1438" i="11"/>
  <c r="AM1833" i="11"/>
  <c r="AL1833" i="11" s="1"/>
  <c r="AQ1833" i="11"/>
  <c r="AQ1587" i="11"/>
  <c r="AM67" i="11"/>
  <c r="AL67" i="11" s="1"/>
  <c r="AQ67" i="11"/>
  <c r="AQ1264" i="11"/>
  <c r="AM1401" i="11"/>
  <c r="AL1401" i="11" s="1"/>
  <c r="AQ1401" i="11"/>
  <c r="AQ864" i="11"/>
  <c r="AM1522" i="11"/>
  <c r="AL1522" i="11" s="1"/>
  <c r="AQ1522" i="11"/>
  <c r="AQ1322" i="11"/>
  <c r="AM1588" i="11"/>
  <c r="AL1588" i="11" s="1"/>
  <c r="AQ1588" i="11"/>
  <c r="AK601" i="11"/>
  <c r="K602" i="14" s="1"/>
  <c r="Q602" i="14" s="1"/>
  <c r="AQ601" i="11"/>
  <c r="AM1412" i="11"/>
  <c r="AL1412" i="11" s="1"/>
  <c r="AQ1412" i="11"/>
  <c r="AQ704" i="11"/>
  <c r="AM1586" i="11"/>
  <c r="AL1586" i="11" s="1"/>
  <c r="AQ1586" i="11"/>
  <c r="AM1074" i="11"/>
  <c r="AL1074" i="11" s="1"/>
  <c r="AQ1074" i="11"/>
  <c r="J1954" i="14"/>
  <c r="AQ1953" i="11"/>
  <c r="AQ710" i="11"/>
  <c r="AM95" i="11"/>
  <c r="AL95" i="11" s="1"/>
  <c r="AQ95" i="11"/>
  <c r="AM351" i="11"/>
  <c r="AL351" i="11" s="1"/>
  <c r="AQ351" i="11"/>
  <c r="AK1918" i="11"/>
  <c r="K1919" i="14" s="1"/>
  <c r="Q1919" i="14" s="1"/>
  <c r="AQ1918" i="11"/>
  <c r="AQ74" i="11"/>
  <c r="AM1100" i="11"/>
  <c r="AL1100" i="11" s="1"/>
  <c r="AQ1100" i="11"/>
  <c r="AM541" i="11"/>
  <c r="AL541" i="11" s="1"/>
  <c r="AQ541" i="11"/>
  <c r="AQ1146" i="11"/>
  <c r="AQ1289" i="11"/>
  <c r="AM1292" i="11"/>
  <c r="AL1292" i="11" s="1"/>
  <c r="AQ1292" i="11"/>
  <c r="AM1943" i="11"/>
  <c r="AL1943" i="11" s="1"/>
  <c r="AQ1943" i="11"/>
  <c r="J1528" i="14"/>
  <c r="AQ1527" i="11"/>
  <c r="AQ962" i="11"/>
  <c r="AM1914" i="11"/>
  <c r="AL1914" i="11" s="1"/>
  <c r="AQ1914" i="11"/>
  <c r="AM1821" i="11"/>
  <c r="AL1821" i="11" s="1"/>
  <c r="AQ1821" i="11"/>
  <c r="J936" i="14"/>
  <c r="AQ935" i="11"/>
  <c r="AQ2011" i="11"/>
  <c r="AM1411" i="11"/>
  <c r="AL1411" i="11" s="1"/>
  <c r="AQ1411" i="11"/>
  <c r="AM1959" i="11"/>
  <c r="AL1959" i="11" s="1"/>
  <c r="AQ1959" i="11"/>
  <c r="J847" i="14"/>
  <c r="AQ846" i="11"/>
  <c r="AQ793" i="11"/>
  <c r="AM1973" i="11"/>
  <c r="AL1973" i="11" s="1"/>
  <c r="AQ1973" i="11"/>
  <c r="AM1637" i="11"/>
  <c r="AL1637" i="11" s="1"/>
  <c r="AQ1637" i="11"/>
  <c r="AQ1968" i="11"/>
  <c r="AQ1650" i="11"/>
  <c r="AM587" i="11"/>
  <c r="AL587" i="11" s="1"/>
  <c r="AQ587" i="11"/>
  <c r="AM773" i="11"/>
  <c r="AL773" i="11" s="1"/>
  <c r="AQ773" i="11"/>
  <c r="AK1340" i="11"/>
  <c r="K1341" i="14" s="1"/>
  <c r="Q1341" i="14" s="1"/>
  <c r="AQ1340" i="11"/>
  <c r="AQ148" i="11"/>
  <c r="AM306" i="11"/>
  <c r="AL306" i="11" s="1"/>
  <c r="AQ306" i="11"/>
  <c r="AK1039" i="11"/>
  <c r="K1040" i="14" s="1"/>
  <c r="Q1040" i="14" s="1"/>
  <c r="AQ1039" i="11"/>
  <c r="AM86" i="11"/>
  <c r="AL86" i="11" s="1"/>
  <c r="AQ86" i="11"/>
  <c r="AQ261" i="11"/>
  <c r="AM189" i="11"/>
  <c r="AL189" i="11" s="1"/>
  <c r="AQ189" i="11"/>
  <c r="AK1276" i="11"/>
  <c r="K1277" i="14" s="1"/>
  <c r="Q1277" i="14" s="1"/>
  <c r="AQ1276" i="11"/>
  <c r="AM168" i="11"/>
  <c r="AL168" i="11" s="1"/>
  <c r="AQ168" i="11"/>
  <c r="AQ154" i="11"/>
  <c r="AM708" i="11"/>
  <c r="AL708" i="11" s="1"/>
  <c r="AQ708" i="11"/>
  <c r="AK620" i="11"/>
  <c r="K621" i="14" s="1"/>
  <c r="Q621" i="14" s="1"/>
  <c r="AQ620" i="11"/>
  <c r="AM713" i="11"/>
  <c r="AL713" i="11" s="1"/>
  <c r="AQ713" i="11"/>
  <c r="AQ153" i="11"/>
  <c r="AM974" i="11"/>
  <c r="AL974" i="11" s="1"/>
  <c r="AQ974" i="11"/>
  <c r="AM1295" i="11"/>
  <c r="AL1295" i="11" s="1"/>
  <c r="AQ1295" i="11"/>
  <c r="AM1691" i="11"/>
  <c r="AL1691" i="11" s="1"/>
  <c r="AQ1691" i="11"/>
  <c r="AQ1520" i="11"/>
  <c r="AM609" i="11"/>
  <c r="AL609" i="11" s="1"/>
  <c r="AQ609" i="11"/>
  <c r="AK1141" i="11"/>
  <c r="K1142" i="14" s="1"/>
  <c r="Q1142" i="14" s="1"/>
  <c r="AQ1141" i="11"/>
  <c r="J1505" i="14"/>
  <c r="AQ1504" i="11"/>
  <c r="AQ996" i="11"/>
  <c r="AM1607" i="11"/>
  <c r="AL1607" i="11" s="1"/>
  <c r="AQ1607" i="11"/>
  <c r="AM1499" i="11"/>
  <c r="AL1499" i="11" s="1"/>
  <c r="AQ1499" i="11"/>
  <c r="J992" i="14"/>
  <c r="AQ991" i="11"/>
  <c r="AQ1842" i="11"/>
  <c r="AM1501" i="11"/>
  <c r="AL1501" i="11" s="1"/>
  <c r="AQ1501" i="11"/>
  <c r="AM1333" i="11"/>
  <c r="AL1333" i="11" s="1"/>
  <c r="AQ1333" i="11"/>
  <c r="AM1161" i="11"/>
  <c r="AL1161" i="11" s="1"/>
  <c r="AQ1161" i="11"/>
  <c r="AQ1873" i="11"/>
  <c r="AM1910" i="11"/>
  <c r="AL1910" i="11" s="1"/>
  <c r="AQ1910" i="11"/>
  <c r="AM1977" i="11"/>
  <c r="AL1977" i="11" s="1"/>
  <c r="AQ1977" i="11"/>
  <c r="AM884" i="11"/>
  <c r="AL884" i="11" s="1"/>
  <c r="AQ884" i="11"/>
  <c r="AQ1888" i="11"/>
  <c r="AM749" i="11"/>
  <c r="AL749" i="11" s="1"/>
  <c r="AQ749" i="11"/>
  <c r="AM1599" i="11"/>
  <c r="AL1599" i="11" s="1"/>
  <c r="AQ1599" i="11"/>
  <c r="AM1487" i="11"/>
  <c r="AL1487" i="11" s="1"/>
  <c r="AQ1487" i="11"/>
  <c r="AQ1037" i="11"/>
  <c r="J299" i="14"/>
  <c r="AQ298" i="11"/>
  <c r="AM1017" i="11"/>
  <c r="AL1017" i="11" s="1"/>
  <c r="AQ1017" i="11"/>
  <c r="AM358" i="11"/>
  <c r="AL358" i="11" s="1"/>
  <c r="AQ358" i="11"/>
  <c r="AQ871" i="11"/>
  <c r="AK459" i="11"/>
  <c r="K460" i="14" s="1"/>
  <c r="Q460" i="14" s="1"/>
  <c r="AQ459" i="11"/>
  <c r="AQ1320" i="11"/>
  <c r="AM544" i="11"/>
  <c r="AL544" i="11" s="1"/>
  <c r="AQ544" i="11"/>
  <c r="AQ859" i="11"/>
  <c r="AM1101" i="11"/>
  <c r="AL1101" i="11" s="1"/>
  <c r="AQ1101" i="11"/>
  <c r="AM477" i="11"/>
  <c r="AL477" i="11" s="1"/>
  <c r="AQ477" i="11"/>
  <c r="AQ635" i="11"/>
  <c r="AQ769" i="11"/>
  <c r="AM1703" i="11"/>
  <c r="AL1703" i="11" s="1"/>
  <c r="AQ1703" i="11"/>
  <c r="AQ1902" i="11"/>
  <c r="AM88" i="11"/>
  <c r="AL88" i="11" s="1"/>
  <c r="AQ88" i="11"/>
  <c r="AQ113" i="11"/>
  <c r="AQ69" i="11"/>
  <c r="J1801" i="14"/>
  <c r="AQ1800" i="11"/>
  <c r="AQ1577" i="11"/>
  <c r="AQ683" i="11"/>
  <c r="AQ964" i="11"/>
  <c r="AQ141" i="11"/>
  <c r="AM1598" i="11"/>
  <c r="AL1598" i="11" s="1"/>
  <c r="AQ1598" i="11"/>
  <c r="AQ1352" i="11"/>
  <c r="AM94" i="11"/>
  <c r="AL94" i="11" s="1"/>
  <c r="AQ94" i="11"/>
  <c r="J1569" i="14"/>
  <c r="AQ1568" i="11"/>
  <c r="AQ1213" i="11"/>
  <c r="AQ906" i="11"/>
  <c r="AK1057" i="11"/>
  <c r="K1058" i="14" s="1"/>
  <c r="Q1058" i="14" s="1"/>
  <c r="AQ1057" i="11"/>
  <c r="AQ1304" i="11"/>
  <c r="AM1152" i="11"/>
  <c r="AL1152" i="11" s="1"/>
  <c r="AQ1152" i="11"/>
  <c r="AQ1758" i="11"/>
  <c r="J1397" i="14"/>
  <c r="AQ1396" i="11"/>
  <c r="AM1729" i="11"/>
  <c r="AL1729" i="11" s="1"/>
  <c r="AQ1729" i="11"/>
  <c r="AQ662" i="11"/>
  <c r="AQ1277" i="11"/>
  <c r="AM1659" i="11"/>
  <c r="AL1659" i="11" s="1"/>
  <c r="AQ1659" i="11"/>
  <c r="AM49" i="11"/>
  <c r="AL49" i="11" s="1"/>
  <c r="AQ49" i="11"/>
  <c r="AM739" i="11"/>
  <c r="AL739" i="11" s="1"/>
  <c r="AQ739" i="11"/>
  <c r="AQ29" i="11"/>
  <c r="AM1036" i="11"/>
  <c r="AL1036" i="11" s="1"/>
  <c r="AQ1036" i="11"/>
  <c r="AQ173" i="11"/>
  <c r="AQ1593" i="11"/>
  <c r="AK1979" i="11"/>
  <c r="K1980" i="14" s="1"/>
  <c r="Q1980" i="14" s="1"/>
  <c r="AQ1979" i="11"/>
  <c r="J624" i="14"/>
  <c r="AQ623" i="11"/>
  <c r="AM1667" i="11"/>
  <c r="AL1667" i="11" s="1"/>
  <c r="AQ1667" i="11"/>
  <c r="J1136" i="14"/>
  <c r="AQ1135" i="11"/>
  <c r="AQ138" i="11"/>
  <c r="AM1436" i="11"/>
  <c r="AL1436" i="11" s="1"/>
  <c r="AQ1436" i="11"/>
  <c r="J676" i="14"/>
  <c r="AQ675" i="11"/>
  <c r="AM269" i="11"/>
  <c r="AL269" i="11" s="1"/>
  <c r="AQ269" i="11"/>
  <c r="AQ865" i="11"/>
  <c r="AM28" i="11"/>
  <c r="AL28" i="11" s="1"/>
  <c r="AQ28" i="11"/>
  <c r="AM897" i="11"/>
  <c r="AL897" i="11" s="1"/>
  <c r="AQ897" i="11"/>
  <c r="AM574" i="11"/>
  <c r="AL574" i="11" s="1"/>
  <c r="AQ574" i="11"/>
  <c r="AQ828" i="11"/>
  <c r="J442" i="14"/>
  <c r="AQ441" i="11"/>
  <c r="AK188" i="11"/>
  <c r="K189" i="14" s="1"/>
  <c r="Q189" i="14" s="1"/>
  <c r="AQ188" i="11"/>
  <c r="AQ1462" i="11"/>
  <c r="AQ1759" i="11"/>
  <c r="AM1389" i="11"/>
  <c r="AL1389" i="11" s="1"/>
  <c r="AQ1389" i="11"/>
  <c r="AM364" i="11"/>
  <c r="AL364" i="11" s="1"/>
  <c r="AQ364" i="11"/>
  <c r="AM1549" i="11"/>
  <c r="AL1549" i="11" s="1"/>
  <c r="AQ1549" i="11"/>
  <c r="AQ1432" i="11"/>
  <c r="AM1649" i="11"/>
  <c r="AL1649" i="11" s="1"/>
  <c r="AQ1649" i="11"/>
  <c r="J1387" i="14"/>
  <c r="AQ1386" i="11"/>
  <c r="AK644" i="11"/>
  <c r="K645" i="14" s="1"/>
  <c r="Q645" i="14" s="1"/>
  <c r="AQ644" i="11"/>
  <c r="AQ1810" i="11"/>
  <c r="AM121" i="11"/>
  <c r="AL121" i="11" s="1"/>
  <c r="AQ121" i="11"/>
  <c r="AM285" i="11"/>
  <c r="AL285" i="11" s="1"/>
  <c r="AQ285" i="11"/>
  <c r="AQ729" i="11"/>
  <c r="AQ1307" i="11"/>
  <c r="J79" i="14"/>
  <c r="AQ78" i="11"/>
  <c r="AM336" i="11"/>
  <c r="AL336" i="11" s="1"/>
  <c r="AQ336" i="11"/>
  <c r="AM671" i="11"/>
  <c r="AL671" i="11" s="1"/>
  <c r="AQ671" i="11"/>
  <c r="AQ382" i="11"/>
  <c r="AM823" i="11"/>
  <c r="AL823" i="11" s="1"/>
  <c r="AQ823" i="11"/>
  <c r="AM965" i="11"/>
  <c r="AL965" i="11" s="1"/>
  <c r="AQ965" i="11"/>
  <c r="AM1633" i="11"/>
  <c r="AL1633" i="11" s="1"/>
  <c r="AQ1633" i="11"/>
  <c r="AQ650" i="11"/>
  <c r="AM802" i="11"/>
  <c r="AL802" i="11" s="1"/>
  <c r="AQ802" i="11"/>
  <c r="AQ283" i="11"/>
  <c r="AQ1349" i="11"/>
  <c r="AQ1926" i="11"/>
  <c r="AM1551" i="11"/>
  <c r="AL1551" i="11" s="1"/>
  <c r="AQ1551" i="11"/>
  <c r="AM1773" i="11"/>
  <c r="AL1773" i="11" s="1"/>
  <c r="AQ1773" i="11"/>
  <c r="AQ1632" i="11"/>
  <c r="AQ1380" i="11"/>
  <c r="J2000" i="14"/>
  <c r="AQ1999" i="11"/>
  <c r="AM1040" i="11"/>
  <c r="AL1040" i="11" s="1"/>
  <c r="AQ1040" i="11"/>
  <c r="AM1116" i="11"/>
  <c r="AL1116" i="11" s="1"/>
  <c r="AQ1116" i="11"/>
  <c r="AQ1785" i="11"/>
  <c r="J386" i="14"/>
  <c r="AQ385" i="11"/>
  <c r="J896" i="14"/>
  <c r="AQ895" i="11"/>
  <c r="AQ1922" i="11"/>
  <c r="AQ1370" i="11"/>
  <c r="AM592" i="11"/>
  <c r="AL592" i="11" s="1"/>
  <c r="AQ592" i="11"/>
  <c r="AQ1591" i="11"/>
  <c r="AQ40" i="11"/>
  <c r="AQ59" i="11"/>
  <c r="AK505" i="11"/>
  <c r="K506" i="14" s="1"/>
  <c r="Q506" i="14" s="1"/>
  <c r="AQ505" i="11"/>
  <c r="AM925" i="11"/>
  <c r="AL925" i="11" s="1"/>
  <c r="AQ925" i="11"/>
  <c r="AM1182" i="11"/>
  <c r="AL1182" i="11" s="1"/>
  <c r="AQ1182" i="11"/>
  <c r="AQ482" i="11"/>
  <c r="J314" i="14"/>
  <c r="AQ313" i="11"/>
  <c r="AQ536" i="11"/>
  <c r="J735" i="14"/>
  <c r="AQ734" i="11"/>
  <c r="AQ1452" i="11"/>
  <c r="AM139" i="11"/>
  <c r="AL139" i="11" s="1"/>
  <c r="AQ139" i="11"/>
  <c r="J241" i="14"/>
  <c r="AQ240" i="11"/>
  <c r="AQ539" i="11"/>
  <c r="AQ975" i="11"/>
  <c r="AK1863" i="11"/>
  <c r="K1864" i="14" s="1"/>
  <c r="Q1864" i="14" s="1"/>
  <c r="AQ1863" i="11"/>
  <c r="AM1710" i="11"/>
  <c r="AL1710" i="11" s="1"/>
  <c r="AQ1710" i="11"/>
  <c r="AQ1528" i="11"/>
  <c r="AQ1860" i="11"/>
  <c r="AK1716" i="11"/>
  <c r="K1717" i="14" s="1"/>
  <c r="Q1717" i="14" s="1"/>
  <c r="AQ1716" i="11"/>
  <c r="AM1622" i="11"/>
  <c r="AL1622" i="11" s="1"/>
  <c r="AQ1622" i="11"/>
  <c r="AQ1338" i="11"/>
  <c r="AQ877" i="11"/>
  <c r="AM1602" i="11"/>
  <c r="AL1602" i="11" s="1"/>
  <c r="AQ1602" i="11"/>
  <c r="AM1111" i="11"/>
  <c r="AL1111" i="11" s="1"/>
  <c r="AQ1111" i="11"/>
  <c r="AM1038" i="11"/>
  <c r="AL1038" i="11" s="1"/>
  <c r="AQ1038" i="11"/>
  <c r="AQ1255" i="11"/>
  <c r="AK1445" i="11"/>
  <c r="K1446" i="14" s="1"/>
  <c r="Q1446" i="14" s="1"/>
  <c r="AQ1445" i="11"/>
  <c r="AM1645" i="11"/>
  <c r="AL1645" i="11" s="1"/>
  <c r="AQ1645" i="11"/>
  <c r="AQ1476" i="11"/>
  <c r="AQ1782" i="11"/>
  <c r="AM627" i="11"/>
  <c r="AL627" i="11" s="1"/>
  <c r="AQ627" i="11"/>
  <c r="AQ474" i="11"/>
  <c r="AM1606" i="11"/>
  <c r="AL1606" i="11" s="1"/>
  <c r="AQ1606" i="11"/>
  <c r="AQ1241" i="11"/>
  <c r="AM1931" i="11"/>
  <c r="AL1931" i="11" s="1"/>
  <c r="AQ1931" i="11"/>
  <c r="AK413" i="11"/>
  <c r="K414" i="14" s="1"/>
  <c r="Q414" i="14" s="1"/>
  <c r="AQ413" i="11"/>
  <c r="AQ407" i="11"/>
  <c r="AQ647" i="11"/>
  <c r="J552" i="14"/>
  <c r="AQ551" i="11"/>
  <c r="AM390" i="11"/>
  <c r="AL390" i="11" s="1"/>
  <c r="AQ390" i="11"/>
  <c r="AK839" i="11"/>
  <c r="K840" i="14" s="1"/>
  <c r="Q840" i="14" s="1"/>
  <c r="AQ839" i="11"/>
  <c r="AQ509" i="11"/>
  <c r="AM555" i="11"/>
  <c r="AL555" i="11" s="1"/>
  <c r="AQ555" i="11"/>
  <c r="AM520" i="11"/>
  <c r="AL520" i="11" s="1"/>
  <c r="AQ520" i="11"/>
  <c r="AM1845" i="11"/>
  <c r="AL1845" i="11" s="1"/>
  <c r="AQ1845" i="11"/>
  <c r="AQ1678" i="11"/>
  <c r="AM931" i="11"/>
  <c r="AL931" i="11" s="1"/>
  <c r="AQ931" i="11"/>
  <c r="AQ499" i="11"/>
  <c r="AQ1267" i="11"/>
  <c r="AQ1658" i="11"/>
  <c r="AM1011" i="11"/>
  <c r="AL1011" i="11" s="1"/>
  <c r="AQ1011" i="11"/>
  <c r="AQ1410" i="11"/>
  <c r="AM1328" i="11"/>
  <c r="AL1328" i="11" s="1"/>
  <c r="AQ1328" i="11"/>
  <c r="AK1654" i="11"/>
  <c r="K1655" i="14" s="1"/>
  <c r="Q1655" i="14" s="1"/>
  <c r="AQ1654" i="11"/>
  <c r="AM1546" i="11"/>
  <c r="AL1546" i="11" s="1"/>
  <c r="AQ1546" i="11"/>
  <c r="AM63" i="11"/>
  <c r="AL63" i="11" s="1"/>
  <c r="AQ63" i="11"/>
  <c r="AQ39" i="11"/>
  <c r="AQ1023" i="11"/>
  <c r="AM230" i="11"/>
  <c r="AL230" i="11" s="1"/>
  <c r="AQ230" i="11"/>
  <c r="J371" i="14"/>
  <c r="AQ370" i="11"/>
  <c r="AM491" i="11"/>
  <c r="AL491" i="11" s="1"/>
  <c r="AQ491" i="11"/>
  <c r="AQ857" i="11"/>
  <c r="AM567" i="11"/>
  <c r="AL567" i="11" s="1"/>
  <c r="AQ567" i="11"/>
  <c r="AQ169" i="11"/>
  <c r="AQ894" i="11"/>
  <c r="AQ1618" i="11"/>
  <c r="AM887" i="11"/>
  <c r="AL887" i="11" s="1"/>
  <c r="AQ887" i="11"/>
  <c r="AM1560" i="11"/>
  <c r="AL1560" i="11" s="1"/>
  <c r="AQ1560" i="11"/>
  <c r="AM150" i="11"/>
  <c r="AL150" i="11" s="1"/>
  <c r="AQ150" i="11"/>
  <c r="AQ417" i="11"/>
  <c r="AM1740" i="11"/>
  <c r="AL1740" i="11" s="1"/>
  <c r="AQ1740" i="11"/>
  <c r="AQ1102" i="11"/>
  <c r="AQ770" i="11"/>
  <c r="AQ1917" i="11"/>
  <c r="AM1523" i="11"/>
  <c r="AL1523" i="11" s="1"/>
  <c r="AQ1523" i="11"/>
  <c r="AM945" i="11"/>
  <c r="AL945" i="11" s="1"/>
  <c r="AQ945" i="11"/>
  <c r="AM372" i="11"/>
  <c r="AL372" i="11" s="1"/>
  <c r="AQ372" i="11"/>
  <c r="J1257" i="14"/>
  <c r="AQ1256" i="11"/>
  <c r="AM1819" i="11"/>
  <c r="AL1819" i="11" s="1"/>
  <c r="AQ1819" i="11"/>
  <c r="AQ1169" i="11"/>
  <c r="AQ1280" i="11"/>
  <c r="AQ1226" i="11"/>
  <c r="AM147" i="11"/>
  <c r="AL147" i="11" s="1"/>
  <c r="AQ147" i="11"/>
  <c r="AM1498" i="11"/>
  <c r="AL1498" i="11" s="1"/>
  <c r="AQ1498" i="11"/>
  <c r="AM1856" i="11"/>
  <c r="AL1856" i="11" s="1"/>
  <c r="AQ1856" i="11"/>
  <c r="AQ307" i="11"/>
  <c r="AM1620" i="11"/>
  <c r="AL1620" i="11" s="1"/>
  <c r="AQ1620" i="11"/>
  <c r="AQ227" i="11"/>
  <c r="AM1265" i="11"/>
  <c r="AL1265" i="11" s="1"/>
  <c r="AQ1265" i="11"/>
  <c r="AQ448" i="11"/>
  <c r="AM957" i="11"/>
  <c r="AL957" i="11" s="1"/>
  <c r="AQ957" i="11"/>
  <c r="AQ890" i="11"/>
  <c r="AQ985" i="11"/>
  <c r="AQ881" i="11"/>
  <c r="AM1080" i="11"/>
  <c r="AL1080" i="11" s="1"/>
  <c r="AQ1080" i="11"/>
  <c r="AM576" i="11"/>
  <c r="AL576" i="11" s="1"/>
  <c r="AQ576" i="11"/>
  <c r="AM310" i="11"/>
  <c r="AL310" i="11" s="1"/>
  <c r="AQ310" i="11"/>
  <c r="J1035" i="14"/>
  <c r="AQ1034" i="11"/>
  <c r="AM1844" i="11"/>
  <c r="AL1844" i="11" s="1"/>
  <c r="AQ1844" i="11"/>
  <c r="AQ764" i="11"/>
  <c r="AQ519" i="11"/>
  <c r="AQ1936" i="11"/>
  <c r="AM1644" i="11"/>
  <c r="AL1644" i="11" s="1"/>
  <c r="AQ1644" i="11"/>
  <c r="AM981" i="11"/>
  <c r="AL981" i="11" s="1"/>
  <c r="AQ981" i="11"/>
  <c r="AM1151" i="11"/>
  <c r="AL1151" i="11" s="1"/>
  <c r="AQ1151" i="11"/>
  <c r="AQ246" i="11"/>
  <c r="AM1611" i="11"/>
  <c r="AL1611" i="11" s="1"/>
  <c r="AQ1611" i="11"/>
  <c r="AM954" i="11"/>
  <c r="AL954" i="11" s="1"/>
  <c r="AQ954" i="11"/>
  <c r="AQ1513" i="11"/>
  <c r="AQ1566" i="11"/>
  <c r="AM924" i="11"/>
  <c r="AL924" i="11" s="1"/>
  <c r="AQ924" i="11"/>
  <c r="AQ1404" i="11"/>
  <c r="AQ1732" i="11"/>
  <c r="AQ1893" i="11"/>
  <c r="AM1478" i="11"/>
  <c r="AL1478" i="11" s="1"/>
  <c r="AQ1478" i="11"/>
  <c r="AM1494" i="11"/>
  <c r="AL1494" i="11" s="1"/>
  <c r="AQ1494" i="11"/>
  <c r="AQ1195" i="11"/>
  <c r="AQ1316" i="11"/>
  <c r="AM1171" i="11"/>
  <c r="AL1171" i="11" s="1"/>
  <c r="AQ1171" i="11"/>
  <c r="J1340" i="14"/>
  <c r="AQ1339" i="11"/>
  <c r="AM1994" i="11"/>
  <c r="AL1994" i="11" s="1"/>
  <c r="AQ1994" i="11"/>
  <c r="AQ648" i="11"/>
  <c r="AM1700" i="11"/>
  <c r="AL1700" i="11" s="1"/>
  <c r="AQ1700" i="11"/>
  <c r="AM101" i="11"/>
  <c r="AL101" i="11" s="1"/>
  <c r="AQ101" i="11"/>
  <c r="AM600" i="11"/>
  <c r="AL600" i="11" s="1"/>
  <c r="AQ600" i="11"/>
  <c r="AM151" i="11"/>
  <c r="AL151" i="11" s="1"/>
  <c r="AQ151" i="11"/>
  <c r="AQ127" i="11"/>
  <c r="AM521" i="11"/>
  <c r="AL521" i="11" s="1"/>
  <c r="AQ521" i="11"/>
  <c r="AM982" i="11"/>
  <c r="AL982" i="11" s="1"/>
  <c r="AQ982" i="11"/>
  <c r="AM157" i="11"/>
  <c r="AL157" i="11" s="1"/>
  <c r="AQ157" i="11"/>
  <c r="AQ391" i="11"/>
  <c r="AM1371" i="11"/>
  <c r="AL1371" i="11" s="1"/>
  <c r="AQ1371" i="11"/>
  <c r="AQ1704" i="11"/>
  <c r="AK1851" i="11"/>
  <c r="K1852" i="14" s="1"/>
  <c r="Q1852" i="14" s="1"/>
  <c r="AQ1851" i="11"/>
  <c r="AQ224" i="11"/>
  <c r="AK691" i="11"/>
  <c r="K692" i="14" s="1"/>
  <c r="Q692" i="14" s="1"/>
  <c r="AQ691" i="11"/>
  <c r="AM280" i="11"/>
  <c r="AL280" i="11" s="1"/>
  <c r="AQ280" i="11"/>
  <c r="AQ2009" i="11"/>
  <c r="AQ278" i="11"/>
  <c r="AK694" i="11"/>
  <c r="K695" i="14" s="1"/>
  <c r="Q695" i="14" s="1"/>
  <c r="AQ694" i="11"/>
  <c r="J327" i="14"/>
  <c r="AQ326" i="11"/>
  <c r="AM324" i="11"/>
  <c r="AL324" i="11" s="1"/>
  <c r="AQ324" i="11"/>
  <c r="AQ1894" i="11"/>
  <c r="AM1344" i="11"/>
  <c r="AL1344" i="11" s="1"/>
  <c r="AQ1344" i="11"/>
  <c r="AQ719" i="11"/>
  <c r="AQ75" i="11"/>
  <c r="AQ320" i="11"/>
  <c r="AM772" i="11"/>
  <c r="AL772" i="11" s="1"/>
  <c r="AQ772" i="11"/>
  <c r="AQ251" i="11"/>
  <c r="AQ653" i="11"/>
  <c r="AQ404" i="11"/>
  <c r="AK1730" i="11"/>
  <c r="K1731" i="14" s="1"/>
  <c r="Q1731" i="14" s="1"/>
  <c r="AQ1730" i="11"/>
  <c r="AM1725" i="11"/>
  <c r="AL1725" i="11" s="1"/>
  <c r="AQ1725" i="11"/>
  <c r="AM1055" i="11"/>
  <c r="AL1055" i="11" s="1"/>
  <c r="AQ1055" i="11"/>
  <c r="AQ167" i="11"/>
  <c r="AM2006" i="11"/>
  <c r="AL2006" i="11" s="1"/>
  <c r="AQ2006" i="11"/>
  <c r="AQ761" i="11"/>
  <c r="AQ1862" i="11"/>
  <c r="AQ209" i="11"/>
  <c r="AM44" i="11"/>
  <c r="AL44" i="11" s="1"/>
  <c r="AQ44" i="11"/>
  <c r="AM196" i="11"/>
  <c r="AL196" i="11" s="1"/>
  <c r="AQ196" i="11"/>
  <c r="AM937" i="11"/>
  <c r="AL937" i="11" s="1"/>
  <c r="AQ937" i="11"/>
  <c r="AQ185" i="11"/>
  <c r="AM255" i="11"/>
  <c r="AL255" i="11" s="1"/>
  <c r="AQ255" i="11"/>
  <c r="AM1166" i="11"/>
  <c r="AL1166" i="11" s="1"/>
  <c r="AQ1166" i="11"/>
  <c r="AQ1066" i="11"/>
  <c r="AQ233" i="11"/>
  <c r="J597" i="14"/>
  <c r="AQ596" i="11"/>
  <c r="AM1983" i="11"/>
  <c r="AL1983" i="11" s="1"/>
  <c r="AQ1983" i="11"/>
  <c r="AQ322" i="11"/>
  <c r="AQ338" i="11"/>
  <c r="AM1683" i="11"/>
  <c r="AL1683" i="11" s="1"/>
  <c r="AQ1683" i="11"/>
  <c r="AQ1469" i="11"/>
  <c r="AM1479" i="11"/>
  <c r="AL1479" i="11" s="1"/>
  <c r="AQ1479" i="11"/>
  <c r="AQ1778" i="11"/>
  <c r="AM1583" i="11"/>
  <c r="AL1583" i="11" s="1"/>
  <c r="AQ1583" i="11"/>
  <c r="AQ1420" i="11"/>
  <c r="AQ1597" i="11"/>
  <c r="AM1881" i="11"/>
  <c r="AL1881" i="11" s="1"/>
  <c r="AQ1881" i="11"/>
  <c r="J1365" i="14"/>
  <c r="AQ1364" i="11"/>
  <c r="AQ1446" i="11"/>
  <c r="AQ1690" i="11"/>
  <c r="AQ1592" i="11"/>
  <c r="J1568" i="14"/>
  <c r="AQ1567" i="11"/>
  <c r="AM290" i="11"/>
  <c r="AL290" i="11" s="1"/>
  <c r="AQ290" i="11"/>
  <c r="AM1357" i="11"/>
  <c r="AL1357" i="11" s="1"/>
  <c r="AQ1357" i="11"/>
  <c r="AQ503" i="11"/>
  <c r="AM1137" i="11"/>
  <c r="AL1137" i="11" s="1"/>
  <c r="AQ1137" i="11"/>
  <c r="AM1375" i="11"/>
  <c r="AL1375" i="11" s="1"/>
  <c r="AQ1375" i="11"/>
  <c r="AQ1545" i="11"/>
  <c r="AQ1970" i="11"/>
  <c r="J618" i="14"/>
  <c r="AQ617" i="11"/>
  <c r="AM901" i="11"/>
  <c r="AL901" i="11" s="1"/>
  <c r="AQ901" i="11"/>
  <c r="AM668" i="11"/>
  <c r="AL668" i="11" s="1"/>
  <c r="AQ668" i="11"/>
  <c r="AQ804" i="11"/>
  <c r="AM1635" i="11"/>
  <c r="AL1635" i="11" s="1"/>
  <c r="AQ1635" i="11"/>
  <c r="AM1176" i="11"/>
  <c r="AL1176" i="11" s="1"/>
  <c r="AQ1176" i="11"/>
  <c r="AQ284" i="11"/>
  <c r="AQ678" i="11"/>
  <c r="AM696" i="11"/>
  <c r="AL696" i="11" s="1"/>
  <c r="AQ696" i="11"/>
  <c r="AQ2013" i="11"/>
  <c r="AQ1555" i="11"/>
  <c r="AQ663" i="11"/>
  <c r="AM1832" i="11"/>
  <c r="AL1832" i="11" s="1"/>
  <c r="AQ1832" i="11"/>
  <c r="AQ665" i="11"/>
  <c r="AQ1812" i="11"/>
  <c r="AQ1483" i="11"/>
  <c r="AM1966" i="11"/>
  <c r="AL1966" i="11" s="1"/>
  <c r="AQ1966" i="11"/>
  <c r="AQ1957" i="11"/>
  <c r="AQ1425" i="11"/>
  <c r="J1331" i="14"/>
  <c r="AQ1330" i="11"/>
  <c r="AM1735" i="11"/>
  <c r="AL1735" i="11" s="1"/>
  <c r="AQ1735" i="11"/>
  <c r="J322" i="14"/>
  <c r="AQ321" i="11"/>
  <c r="AQ242" i="11"/>
  <c r="AQ1518" i="11"/>
  <c r="AM1180" i="11"/>
  <c r="AL1180" i="11" s="1"/>
  <c r="AQ1180" i="11"/>
  <c r="AM679" i="11"/>
  <c r="AL679" i="11" s="1"/>
  <c r="AQ679" i="11"/>
  <c r="AQ409" i="11"/>
  <c r="AQ797" i="11"/>
  <c r="AM740" i="11"/>
  <c r="AL740" i="11" s="1"/>
  <c r="AQ740" i="11"/>
  <c r="AQ554" i="11"/>
  <c r="AQ1962" i="11"/>
  <c r="AQ423" i="11"/>
  <c r="AM1302" i="11"/>
  <c r="AL1302" i="11" s="1"/>
  <c r="AQ1302" i="11"/>
  <c r="AM1692" i="11"/>
  <c r="AL1692" i="11" s="1"/>
  <c r="AQ1692" i="11"/>
  <c r="AM744" i="11"/>
  <c r="AL744" i="11" s="1"/>
  <c r="AQ744" i="11"/>
  <c r="AQ928" i="11"/>
  <c r="AK1987" i="11"/>
  <c r="K1988" i="14" s="1"/>
  <c r="Q1988" i="14" s="1"/>
  <c r="AQ1987" i="11"/>
  <c r="AM1726" i="11"/>
  <c r="AL1726" i="11" s="1"/>
  <c r="AQ1726" i="11"/>
  <c r="AQ1641" i="11"/>
  <c r="J1219" i="14"/>
  <c r="AQ1218" i="11"/>
  <c r="AM1787" i="11"/>
  <c r="AL1787" i="11" s="1"/>
  <c r="AQ1787" i="11"/>
  <c r="AM1634" i="11"/>
  <c r="AL1634" i="11" s="1"/>
  <c r="AQ1634" i="11"/>
  <c r="AQ1343" i="11"/>
  <c r="AQ915" i="11"/>
  <c r="AM1301" i="11"/>
  <c r="AL1301" i="11" s="1"/>
  <c r="AQ1301" i="11"/>
  <c r="AM1458" i="11"/>
  <c r="AL1458" i="11" s="1"/>
  <c r="AQ1458" i="11"/>
  <c r="AQ1223" i="11"/>
  <c r="AQ1174" i="11"/>
  <c r="AM842" i="11"/>
  <c r="AL842" i="11" s="1"/>
  <c r="AQ842" i="11"/>
  <c r="AM1992" i="11"/>
  <c r="AL1992" i="11" s="1"/>
  <c r="AQ1992" i="11"/>
  <c r="AM1318" i="11"/>
  <c r="AL1318" i="11" s="1"/>
  <c r="AQ1318" i="11"/>
  <c r="AQ605" i="11"/>
  <c r="AM956" i="11"/>
  <c r="AL956" i="11" s="1"/>
  <c r="AQ956" i="11"/>
  <c r="AQ1639" i="11"/>
  <c r="AQ1120" i="11"/>
  <c r="AQ1589" i="11"/>
  <c r="AK395" i="11"/>
  <c r="K396" i="14" s="1"/>
  <c r="Q396" i="14" s="1"/>
  <c r="AQ395" i="11"/>
  <c r="AM1204" i="11"/>
  <c r="AL1204" i="11" s="1"/>
  <c r="AQ1204" i="11"/>
  <c r="AM563" i="11"/>
  <c r="AL563" i="11" s="1"/>
  <c r="AQ563" i="11"/>
  <c r="AQ1168" i="11"/>
  <c r="J1051" i="14"/>
  <c r="AQ1050" i="11"/>
  <c r="AM97" i="11"/>
  <c r="AL97" i="11" s="1"/>
  <c r="AQ97" i="11"/>
  <c r="AQ848" i="11"/>
  <c r="AQ393" i="11"/>
  <c r="AM616" i="11"/>
  <c r="AL616" i="11" s="1"/>
  <c r="AQ616" i="11"/>
  <c r="AM873" i="11"/>
  <c r="AL873" i="11" s="1"/>
  <c r="AQ873" i="11"/>
  <c r="AM374" i="11"/>
  <c r="AL374" i="11" s="1"/>
  <c r="AQ374" i="11"/>
  <c r="AQ1030" i="11"/>
  <c r="AM192" i="11"/>
  <c r="AL192" i="11" s="1"/>
  <c r="AQ192" i="11"/>
  <c r="AK1762" i="11"/>
  <c r="K1763" i="14" s="1"/>
  <c r="Q1763" i="14" s="1"/>
  <c r="AQ1762" i="11"/>
  <c r="AM1843" i="11"/>
  <c r="AL1843" i="11" s="1"/>
  <c r="AQ1843" i="11"/>
  <c r="AQ1342" i="11"/>
  <c r="AQ1473" i="11"/>
  <c r="AQ1451" i="11"/>
  <c r="AQ1919" i="11"/>
  <c r="AQ1310" i="11"/>
  <c r="AM1383" i="11"/>
  <c r="AL1383" i="11" s="1"/>
  <c r="AQ1383" i="11"/>
  <c r="AM1167" i="11"/>
  <c r="AL1167" i="11" s="1"/>
  <c r="AQ1167" i="11"/>
  <c r="AQ1944" i="11"/>
  <c r="AQ1799" i="11"/>
  <c r="J1949" i="14"/>
  <c r="AQ1948" i="11"/>
  <c r="AM681" i="11"/>
  <c r="AL681" i="11" s="1"/>
  <c r="AQ681" i="11"/>
  <c r="AQ667" i="11"/>
  <c r="AQ1300" i="11"/>
  <c r="AM1206" i="11"/>
  <c r="AL1206" i="11" s="1"/>
  <c r="AQ1206" i="11"/>
  <c r="AQ768" i="11"/>
  <c r="AM631" i="11"/>
  <c r="AL631" i="11" s="1"/>
  <c r="AQ631" i="11"/>
  <c r="AQ51" i="11"/>
  <c r="J1873" i="14"/>
  <c r="AQ1872" i="11"/>
  <c r="AM1444" i="11"/>
  <c r="AL1444" i="11" s="1"/>
  <c r="AQ1444" i="11"/>
  <c r="AQ874" i="11"/>
  <c r="AQ1092" i="11"/>
  <c r="AQ508" i="11"/>
  <c r="AM416" i="11"/>
  <c r="AL416" i="11" s="1"/>
  <c r="AQ416" i="11"/>
  <c r="AM1022" i="11"/>
  <c r="AL1022" i="11" s="1"/>
  <c r="AQ1022" i="11"/>
  <c r="AQ23" i="11"/>
  <c r="AM485" i="11"/>
  <c r="AL485" i="11" s="1"/>
  <c r="AQ485" i="11"/>
  <c r="AM741" i="11"/>
  <c r="AL741" i="11" s="1"/>
  <c r="AQ741" i="11"/>
  <c r="AQ724" i="11"/>
  <c r="AQ308" i="11"/>
  <c r="AM1475" i="11"/>
  <c r="AL1475" i="11" s="1"/>
  <c r="AQ1475" i="11"/>
  <c r="AM1516" i="11"/>
  <c r="AL1516" i="11" s="1"/>
  <c r="AQ1516" i="11"/>
  <c r="AM1669" i="11"/>
  <c r="AL1669" i="11" s="1"/>
  <c r="AQ1669" i="11"/>
  <c r="AQ1390" i="11"/>
  <c r="AM1647" i="11"/>
  <c r="AL1647" i="11" s="1"/>
  <c r="AQ1647" i="11"/>
  <c r="AM1895" i="11"/>
  <c r="AL1895" i="11" s="1"/>
  <c r="AQ1895" i="11"/>
  <c r="AQ1964" i="11"/>
  <c r="AQ1334" i="11"/>
  <c r="AK1657" i="11"/>
  <c r="K1658" i="14" s="1"/>
  <c r="Q1658" i="14" s="1"/>
  <c r="AQ1657" i="11"/>
  <c r="AM111" i="11"/>
  <c r="AL111" i="11" s="1"/>
  <c r="AQ111" i="11"/>
  <c r="AM435" i="11"/>
  <c r="AL435" i="11" s="1"/>
  <c r="AQ435" i="11"/>
  <c r="AQ1423" i="11"/>
  <c r="AK891" i="11"/>
  <c r="K892" i="14" s="1"/>
  <c r="Q892" i="14" s="1"/>
  <c r="AQ891" i="11"/>
  <c r="AQ303" i="11"/>
  <c r="AQ48" i="11"/>
  <c r="AQ637" i="11"/>
  <c r="AM796" i="11"/>
  <c r="AL796" i="11" s="1"/>
  <c r="AQ796" i="11"/>
  <c r="AK652" i="11"/>
  <c r="K653" i="14" s="1"/>
  <c r="Q653" i="14" s="1"/>
  <c r="AQ652" i="11"/>
  <c r="AM649" i="11"/>
  <c r="AL649" i="11" s="1"/>
  <c r="AQ649" i="11"/>
  <c r="AK922" i="11"/>
  <c r="K923" i="14" s="1"/>
  <c r="Q923" i="14" s="1"/>
  <c r="AQ922" i="11"/>
  <c r="AM725" i="11"/>
  <c r="AL725" i="11" s="1"/>
  <c r="AQ725" i="11"/>
  <c r="AM1084" i="11"/>
  <c r="AL1084" i="11" s="1"/>
  <c r="AQ1084" i="11"/>
  <c r="AQ430" i="11"/>
  <c r="AQ886" i="11"/>
  <c r="AK556" i="11"/>
  <c r="K557" i="14" s="1"/>
  <c r="Q557" i="14" s="1"/>
  <c r="AQ556" i="11"/>
  <c r="AQ1864" i="11"/>
  <c r="J1434" i="14"/>
  <c r="AQ1433" i="11"/>
  <c r="AQ1892" i="11"/>
  <c r="AM1673" i="11"/>
  <c r="AL1673" i="11" s="1"/>
  <c r="AQ1673" i="11"/>
  <c r="AM1526" i="11"/>
  <c r="AL1526" i="11" s="1"/>
  <c r="AQ1526" i="11"/>
  <c r="J897" i="14"/>
  <c r="AQ896" i="11"/>
  <c r="AQ437" i="11"/>
  <c r="AM1178" i="11"/>
  <c r="AL1178" i="11" s="1"/>
  <c r="AQ1178" i="11"/>
  <c r="AQ988" i="11"/>
  <c r="AQ1006" i="11"/>
  <c r="AQ1709" i="11"/>
  <c r="AM1538" i="11"/>
  <c r="AL1538" i="11" s="1"/>
  <c r="AQ1538" i="11"/>
  <c r="AM1505" i="11"/>
  <c r="AL1505" i="11" s="1"/>
  <c r="AQ1505" i="11"/>
  <c r="AM642" i="11"/>
  <c r="AL642" i="11" s="1"/>
  <c r="AQ642" i="11"/>
  <c r="AQ162" i="11"/>
  <c r="AM1728" i="11"/>
  <c r="AL1728" i="11" s="1"/>
  <c r="AQ1728" i="11"/>
  <c r="AM595" i="11"/>
  <c r="AL595" i="11" s="1"/>
  <c r="AQ595" i="11"/>
  <c r="AQ934" i="11"/>
  <c r="AQ184" i="11"/>
  <c r="AM388" i="11"/>
  <c r="AL388" i="11" s="1"/>
  <c r="AQ388" i="11"/>
  <c r="AQ546" i="11"/>
  <c r="AM1625" i="11"/>
  <c r="AL1625" i="11" s="1"/>
  <c r="AQ1625" i="11"/>
  <c r="AQ580" i="11"/>
  <c r="AM1585" i="11"/>
  <c r="AL1585" i="11" s="1"/>
  <c r="AQ1585" i="11"/>
  <c r="AM202" i="11"/>
  <c r="AL202" i="11" s="1"/>
  <c r="AQ202" i="11"/>
  <c r="J77" i="14"/>
  <c r="AQ76" i="11"/>
  <c r="AQ458" i="11"/>
  <c r="AM1369" i="11"/>
  <c r="AL1369" i="11" s="1"/>
  <c r="AQ1369" i="11"/>
  <c r="AK1312" i="11"/>
  <c r="K1313" i="14" s="1"/>
  <c r="Q1313" i="14" s="1"/>
  <c r="AQ1312" i="11"/>
  <c r="AQ1196" i="11"/>
  <c r="AQ1884" i="11"/>
  <c r="AM1960" i="11"/>
  <c r="AL1960" i="11" s="1"/>
  <c r="AQ1960" i="11"/>
  <c r="AQ947" i="11"/>
  <c r="AM1014" i="11"/>
  <c r="AL1014" i="11" s="1"/>
  <c r="AQ1014" i="11"/>
  <c r="AQ854" i="11"/>
  <c r="AM1480" i="11"/>
  <c r="AL1480" i="11" s="1"/>
  <c r="AQ1480" i="11"/>
  <c r="AM1826" i="11"/>
  <c r="AL1826" i="11" s="1"/>
  <c r="AQ1826" i="11"/>
  <c r="AQ993" i="11"/>
  <c r="AQ951" i="11"/>
  <c r="AM2012" i="11"/>
  <c r="AL2012" i="11" s="1"/>
  <c r="AQ2012" i="11"/>
  <c r="AQ1648" i="11"/>
  <c r="AQ1430" i="11"/>
  <c r="AQ585" i="11"/>
  <c r="AM1164" i="11"/>
  <c r="AL1164" i="11" s="1"/>
  <c r="AQ1164" i="11"/>
  <c r="AM1242" i="11"/>
  <c r="AL1242" i="11" s="1"/>
  <c r="AQ1242" i="11"/>
  <c r="AK1742" i="11"/>
  <c r="K1743" i="14" s="1"/>
  <c r="Q1743" i="14" s="1"/>
  <c r="AQ1742" i="11"/>
  <c r="AQ1954" i="11"/>
  <c r="AM1134" i="11"/>
  <c r="AL1134" i="11" s="1"/>
  <c r="AQ1134" i="11"/>
  <c r="AQ1335" i="11"/>
  <c r="AM1615" i="11"/>
  <c r="AL1615" i="11" s="1"/>
  <c r="AQ1615" i="11"/>
  <c r="AQ1720" i="11"/>
  <c r="AM137" i="11"/>
  <c r="AL137" i="11" s="1"/>
  <c r="AQ137" i="11"/>
  <c r="AQ961" i="11"/>
  <c r="AQ1193" i="11"/>
  <c r="AQ844" i="11"/>
  <c r="AM1059" i="11"/>
  <c r="AL1059" i="11" s="1"/>
  <c r="AQ1059" i="11"/>
  <c r="AM481" i="11"/>
  <c r="AL481" i="11" s="1"/>
  <c r="AQ481" i="11"/>
  <c r="AQ1519" i="11"/>
  <c r="AQ182" i="11"/>
  <c r="AM1834" i="11"/>
  <c r="AL1834" i="11" s="1"/>
  <c r="AQ1834" i="11"/>
  <c r="AQ548" i="11"/>
  <c r="AM1270" i="11"/>
  <c r="AL1270" i="11" s="1"/>
  <c r="AQ1270" i="11"/>
  <c r="AQ334" i="11"/>
  <c r="AM1671" i="11"/>
  <c r="AL1671" i="11" s="1"/>
  <c r="AQ1671" i="11"/>
  <c r="AQ1417" i="11"/>
  <c r="AM1713" i="11"/>
  <c r="AL1713" i="11" s="1"/>
  <c r="AQ1713" i="11"/>
  <c r="AQ1653" i="11"/>
  <c r="AM396" i="11"/>
  <c r="AL396" i="11" s="1"/>
  <c r="AQ396" i="11"/>
  <c r="AQ747" i="11"/>
  <c r="AM1257" i="11"/>
  <c r="AL1257" i="11" s="1"/>
  <c r="AQ1257" i="11"/>
  <c r="AQ634" i="11"/>
  <c r="AM1230" i="11"/>
  <c r="AL1230" i="11" s="1"/>
  <c r="AQ1230" i="11"/>
  <c r="AM1988" i="11"/>
  <c r="AL1988" i="11" s="1"/>
  <c r="AQ1988" i="11"/>
  <c r="AQ1140" i="11"/>
  <c r="AQ604" i="11"/>
  <c r="AM206" i="11"/>
  <c r="AL206" i="11" s="1"/>
  <c r="AQ206" i="11"/>
  <c r="AM527" i="11"/>
  <c r="AL527" i="11" s="1"/>
  <c r="AQ527" i="11"/>
  <c r="J1773" i="14"/>
  <c r="AQ1772" i="11"/>
  <c r="AQ1580" i="11"/>
  <c r="AM1930" i="11"/>
  <c r="AL1930" i="11" s="1"/>
  <c r="AQ1930" i="11"/>
  <c r="AM1082" i="11"/>
  <c r="AL1082" i="11" s="1"/>
  <c r="AQ1082" i="11"/>
  <c r="AM1225" i="11"/>
  <c r="AL1225" i="11" s="1"/>
  <c r="AQ1225" i="11"/>
  <c r="AQ47" i="11"/>
  <c r="AM1237" i="11"/>
  <c r="AL1237" i="11" s="1"/>
  <c r="AQ1237" i="11"/>
  <c r="AQ1238" i="11"/>
  <c r="J57" i="14"/>
  <c r="AQ56" i="11"/>
  <c r="AQ470" i="11"/>
  <c r="AM909" i="11"/>
  <c r="AL909" i="11" s="1"/>
  <c r="AQ909" i="11"/>
  <c r="AM841" i="11"/>
  <c r="AL841" i="11" s="1"/>
  <c r="AQ841" i="11"/>
  <c r="AM992" i="11"/>
  <c r="AL992" i="11" s="1"/>
  <c r="AQ992" i="11"/>
  <c r="AQ446" i="11"/>
  <c r="AM380" i="11"/>
  <c r="AL380" i="11" s="1"/>
  <c r="AQ380" i="11"/>
  <c r="AQ332" i="11"/>
  <c r="AM565" i="11"/>
  <c r="AL565" i="11" s="1"/>
  <c r="AQ565" i="11"/>
  <c r="AQ112" i="11"/>
  <c r="AM371" i="11"/>
  <c r="AL371" i="11" s="1"/>
  <c r="AQ371" i="11"/>
  <c r="AM1865" i="11"/>
  <c r="AL1865" i="11" s="1"/>
  <c r="AQ1865" i="11"/>
  <c r="AM1284" i="11"/>
  <c r="AL1284" i="11" s="1"/>
  <c r="AQ1284" i="11"/>
  <c r="AQ1619" i="11"/>
  <c r="AM1578" i="11"/>
  <c r="AL1578" i="11" s="1"/>
  <c r="AQ1578" i="11"/>
  <c r="AQ1091" i="11"/>
  <c r="AQ1724" i="11"/>
  <c r="AQ317" i="11"/>
  <c r="AM1249" i="11"/>
  <c r="AL1249" i="11" s="1"/>
  <c r="AQ1249" i="11"/>
  <c r="AQ898" i="11"/>
  <c r="AM733" i="11"/>
  <c r="AL733" i="11" s="1"/>
  <c r="AQ733" i="11"/>
  <c r="AQ478" i="11"/>
  <c r="AM271" i="11"/>
  <c r="AL271" i="11" s="1"/>
  <c r="AQ271" i="11"/>
  <c r="AQ533" i="11"/>
  <c r="AQ809" i="11"/>
  <c r="AQ632" i="11"/>
  <c r="AM532" i="11"/>
  <c r="AL532" i="11" s="1"/>
  <c r="AQ532" i="11"/>
  <c r="AM183" i="11"/>
  <c r="AL183" i="11" s="1"/>
  <c r="AQ183" i="11"/>
  <c r="AQ523" i="11"/>
  <c r="AQ833" i="11"/>
  <c r="AM882" i="11"/>
  <c r="AL882" i="11" s="1"/>
  <c r="AQ882" i="11"/>
  <c r="AM771" i="11"/>
  <c r="AL771" i="11" s="1"/>
  <c r="AQ771" i="11"/>
  <c r="AQ515" i="11"/>
  <c r="AQ512" i="11"/>
  <c r="AM712" i="11"/>
  <c r="AL712" i="11" s="1"/>
  <c r="AQ712" i="11"/>
  <c r="AQ1537" i="11"/>
  <c r="AM2010" i="11"/>
  <c r="AL2010" i="11" s="1"/>
  <c r="AQ2010" i="11"/>
  <c r="AQ750" i="11"/>
  <c r="AM1764" i="11"/>
  <c r="AL1764" i="11" s="1"/>
  <c r="AQ1764" i="11"/>
  <c r="AQ1459" i="11"/>
  <c r="AK732" i="11"/>
  <c r="K733" i="14" s="1"/>
  <c r="Q733" i="14" s="1"/>
  <c r="AQ732" i="11"/>
  <c r="AQ926" i="11"/>
  <c r="AM1275" i="11"/>
  <c r="AL1275" i="11" s="1"/>
  <c r="AQ1275" i="11"/>
  <c r="AQ1118" i="11"/>
  <c r="AQ1184" i="11"/>
  <c r="AQ1197" i="11"/>
  <c r="AM529" i="11"/>
  <c r="AL529" i="11" s="1"/>
  <c r="AQ529" i="11"/>
  <c r="AM1073" i="11"/>
  <c r="AL1073" i="11" s="1"/>
  <c r="AQ1073" i="11"/>
  <c r="AQ295" i="11"/>
  <c r="AQ1681" i="11"/>
  <c r="AM1904" i="11"/>
  <c r="AL1904" i="11" s="1"/>
  <c r="AQ1904" i="11"/>
  <c r="AM342" i="11"/>
  <c r="AL342" i="11" s="1"/>
  <c r="AQ342" i="11"/>
  <c r="J267" i="14"/>
  <c r="AQ266" i="11"/>
  <c r="AQ1798" i="11"/>
  <c r="AM54" i="11"/>
  <c r="AL54" i="11" s="1"/>
  <c r="AQ54" i="11"/>
  <c r="AQ1878" i="11"/>
  <c r="AM367" i="11"/>
  <c r="AL367" i="11" s="1"/>
  <c r="AQ367" i="11"/>
  <c r="AQ572" i="11"/>
  <c r="AM1044" i="11"/>
  <c r="AL1044" i="11" s="1"/>
  <c r="AQ1044" i="11"/>
  <c r="AQ803" i="11"/>
  <c r="AM352" i="11"/>
  <c r="AL352" i="11" s="1"/>
  <c r="AQ352" i="11"/>
  <c r="AQ1115" i="11"/>
  <c r="AM331" i="11"/>
  <c r="AL331" i="11" s="1"/>
  <c r="AQ331" i="11"/>
  <c r="AM958" i="11"/>
  <c r="AL958" i="11" s="1"/>
  <c r="AQ958" i="11"/>
  <c r="AM1534" i="11"/>
  <c r="AL1534" i="11" s="1"/>
  <c r="AQ1534" i="11"/>
  <c r="AQ1000" i="11"/>
  <c r="AM210" i="11"/>
  <c r="AL210" i="11" s="1"/>
  <c r="AQ210" i="11"/>
  <c r="AQ1085" i="11"/>
  <c r="AQ692" i="11"/>
  <c r="AQ360" i="11"/>
  <c r="AM1253" i="11"/>
  <c r="AL1253" i="11" s="1"/>
  <c r="AQ1253" i="11"/>
  <c r="AM1552" i="11"/>
  <c r="AL1552" i="11" s="1"/>
  <c r="AQ1552" i="11"/>
  <c r="AQ1509" i="11"/>
  <c r="AQ1286" i="11"/>
  <c r="AM1194" i="11"/>
  <c r="AL1194" i="11" s="1"/>
  <c r="AQ1194" i="11"/>
  <c r="AM1886" i="11"/>
  <c r="AL1886" i="11" s="1"/>
  <c r="AQ1886" i="11"/>
  <c r="AQ1081" i="11"/>
  <c r="AQ800" i="11"/>
  <c r="AM1125" i="11"/>
  <c r="AL1125" i="11" s="1"/>
  <c r="AQ1125" i="11"/>
  <c r="AQ1126" i="11"/>
  <c r="AM279" i="11"/>
  <c r="AL279" i="11" s="1"/>
  <c r="AQ279" i="11"/>
  <c r="AQ34" i="11"/>
  <c r="AM1547" i="11"/>
  <c r="AL1547" i="11" s="1"/>
  <c r="AQ1547" i="11"/>
  <c r="AQ501" i="11"/>
  <c r="AQ808" i="11"/>
  <c r="AQ852" i="11"/>
  <c r="AM1268" i="11"/>
  <c r="AL1268" i="11" s="1"/>
  <c r="AQ1268" i="11"/>
  <c r="AM562" i="11"/>
  <c r="AL562" i="11" s="1"/>
  <c r="AQ562" i="11"/>
  <c r="AQ369" i="11"/>
  <c r="AK341" i="11"/>
  <c r="K342" i="14" s="1"/>
  <c r="Q342" i="14" s="1"/>
  <c r="AQ341" i="11"/>
  <c r="AM1790" i="11"/>
  <c r="AL1790" i="11" s="1"/>
  <c r="AQ1790" i="11"/>
  <c r="AM845" i="11"/>
  <c r="AL845" i="11" s="1"/>
  <c r="AQ845" i="11"/>
  <c r="AQ1951" i="11"/>
  <c r="AQ389" i="11"/>
  <c r="AM282" i="11"/>
  <c r="AL282" i="11" s="1"/>
  <c r="AQ282" i="11"/>
  <c r="AQ1278" i="11"/>
  <c r="AQ1643" i="11"/>
  <c r="AQ850" i="11"/>
  <c r="AM1467" i="11"/>
  <c r="AL1467" i="11" s="1"/>
  <c r="AQ1467" i="11"/>
  <c r="AQ1457" i="11"/>
  <c r="AM1474" i="11"/>
  <c r="AL1474" i="11" s="1"/>
  <c r="AQ1474" i="11"/>
  <c r="AQ1697" i="11"/>
  <c r="AM1617" i="11"/>
  <c r="AL1617" i="11" s="1"/>
  <c r="AQ1617" i="11"/>
  <c r="AQ1262" i="11"/>
  <c r="AM1440" i="11"/>
  <c r="AL1440" i="11" s="1"/>
  <c r="AQ1440" i="11"/>
  <c r="AQ1544" i="11"/>
  <c r="AM1548" i="11"/>
  <c r="AL1548" i="11" s="1"/>
  <c r="AQ1548" i="11"/>
  <c r="AQ179" i="11"/>
  <c r="AM528" i="11"/>
  <c r="AL528" i="11" s="1"/>
  <c r="AQ528" i="11"/>
  <c r="AQ31" i="11"/>
  <c r="AM383" i="11"/>
  <c r="AL383" i="11" s="1"/>
  <c r="AQ383" i="11"/>
  <c r="AK998" i="11"/>
  <c r="K999" i="14" s="1"/>
  <c r="Q999" i="14" s="1"/>
  <c r="AQ998" i="11"/>
  <c r="J118" i="14"/>
  <c r="AQ117" i="11"/>
  <c r="AQ1946" i="11"/>
  <c r="AM1097" i="11"/>
  <c r="AL1097" i="11" s="1"/>
  <c r="AQ1097" i="11"/>
  <c r="AM1956" i="11"/>
  <c r="AL1956" i="11" s="1"/>
  <c r="AQ1956" i="11"/>
  <c r="AQ791" i="11"/>
  <c r="AQ1007" i="11"/>
  <c r="AM1998" i="11"/>
  <c r="AL1998" i="11" s="1"/>
  <c r="AQ1998" i="11"/>
  <c r="AM309" i="11"/>
  <c r="AL309" i="11" s="1"/>
  <c r="AQ309" i="11"/>
  <c r="AQ237" i="11"/>
  <c r="AQ1765" i="11"/>
  <c r="AM256" i="11"/>
  <c r="AL256" i="11" s="1"/>
  <c r="AQ256" i="11"/>
  <c r="AM1767" i="11"/>
  <c r="AL1767" i="11" s="1"/>
  <c r="AQ1767" i="11"/>
  <c r="AK1807" i="11"/>
  <c r="K1808" i="14" s="1"/>
  <c r="Q1808" i="14" s="1"/>
  <c r="AQ1807" i="11"/>
  <c r="AQ1660" i="11"/>
  <c r="AM918" i="11"/>
  <c r="AL918" i="11" s="1"/>
  <c r="AQ918" i="11"/>
  <c r="AM1145" i="11"/>
  <c r="AL1145" i="11" s="1"/>
  <c r="AQ1145" i="11"/>
  <c r="AQ1945" i="11"/>
  <c r="AQ1156" i="11"/>
  <c r="AM1035" i="11"/>
  <c r="AL1035" i="11" s="1"/>
  <c r="AQ1035" i="11"/>
  <c r="AM1293" i="11"/>
  <c r="AL1293" i="11" s="1"/>
  <c r="AQ1293" i="11"/>
  <c r="AK1199" i="11"/>
  <c r="K1200" i="14" s="1"/>
  <c r="Q1200" i="14" s="1"/>
  <c r="AQ1199" i="11"/>
  <c r="AQ1993" i="11"/>
  <c r="AM927" i="11"/>
  <c r="AL927" i="11" s="1"/>
  <c r="AQ927" i="11"/>
  <c r="AM843" i="11"/>
  <c r="AL843" i="11" s="1"/>
  <c r="AQ843" i="11"/>
  <c r="AK1113" i="11"/>
  <c r="K1114" i="14" s="1"/>
  <c r="Q1114" i="14" s="1"/>
  <c r="AQ1113" i="11"/>
  <c r="AM1384" i="11"/>
  <c r="AL1384" i="11" s="1"/>
  <c r="AQ1384" i="11"/>
  <c r="AM1818" i="11"/>
  <c r="AL1818" i="11" s="1"/>
  <c r="AQ1818" i="11"/>
  <c r="AQ100" i="11"/>
  <c r="AM1138" i="11"/>
  <c r="AL1138" i="11" s="1"/>
  <c r="AQ1138" i="11"/>
  <c r="AQ1871" i="11"/>
  <c r="AM1160" i="11"/>
  <c r="AL1160" i="11" s="1"/>
  <c r="AQ1160" i="11"/>
  <c r="AQ1809" i="11"/>
  <c r="AM590" i="11"/>
  <c r="AL590" i="11" s="1"/>
  <c r="AQ590" i="11"/>
  <c r="AM487" i="11"/>
  <c r="AL487" i="11" s="1"/>
  <c r="AQ487" i="11"/>
  <c r="AQ384" i="11"/>
  <c r="AM319" i="11"/>
  <c r="AL319" i="11" s="1"/>
  <c r="AQ319" i="11"/>
  <c r="AM783" i="11"/>
  <c r="AL783" i="11" s="1"/>
  <c r="AQ783" i="11"/>
  <c r="AM273" i="11"/>
  <c r="AL273" i="11" s="1"/>
  <c r="AQ273" i="11"/>
  <c r="AQ156" i="11"/>
  <c r="AM907" i="11"/>
  <c r="AL907" i="11" s="1"/>
  <c r="AQ907" i="11"/>
  <c r="AM238" i="11"/>
  <c r="AL238" i="11" s="1"/>
  <c r="AQ238" i="11"/>
  <c r="AQ422" i="11"/>
  <c r="AQ175" i="11"/>
  <c r="AM639" i="11"/>
  <c r="AL639" i="11" s="1"/>
  <c r="AQ639" i="11"/>
  <c r="AM387" i="11"/>
  <c r="AL387" i="11" s="1"/>
  <c r="AQ387" i="11"/>
  <c r="AM245" i="11"/>
  <c r="AL245" i="11" s="1"/>
  <c r="AQ245" i="11"/>
  <c r="AQ782" i="11"/>
  <c r="AM61" i="11"/>
  <c r="AL61" i="11" s="1"/>
  <c r="AQ61" i="11"/>
  <c r="AM243" i="11"/>
  <c r="AL243" i="11" s="1"/>
  <c r="AQ243" i="11"/>
  <c r="AQ578" i="11"/>
  <c r="AQ107" i="11"/>
  <c r="AM281" i="11"/>
  <c r="AL281" i="11" s="1"/>
  <c r="AQ281" i="11"/>
  <c r="AQ305" i="11"/>
  <c r="AM103" i="11"/>
  <c r="AL103" i="11" s="1"/>
  <c r="AQ103" i="11"/>
  <c r="AQ475" i="11"/>
  <c r="AM1231" i="11"/>
  <c r="AL1231" i="11" s="1"/>
  <c r="AQ1231" i="11"/>
  <c r="AM1664" i="11"/>
  <c r="AL1664" i="11" s="1"/>
  <c r="AQ1664" i="11"/>
  <c r="AQ1708" i="11"/>
  <c r="AQ1939" i="11"/>
  <c r="AM1963" i="11"/>
  <c r="AL1963" i="11" s="1"/>
  <c r="AQ1963" i="11"/>
  <c r="AQ1838" i="11"/>
  <c r="AM1426" i="11"/>
  <c r="AL1426" i="11" s="1"/>
  <c r="AQ1426" i="11"/>
  <c r="AQ1612" i="11"/>
  <c r="AM1395" i="11"/>
  <c r="AL1395" i="11" s="1"/>
  <c r="AQ1395" i="11"/>
  <c r="J1555" i="14"/>
  <c r="AQ1554" i="11"/>
  <c r="AK455" i="11"/>
  <c r="K456" i="14" s="1"/>
  <c r="Q456" i="14" s="1"/>
  <c r="AQ455" i="11"/>
  <c r="AQ514" i="11"/>
  <c r="AM1793" i="11"/>
  <c r="AL1793" i="11" s="1"/>
  <c r="AQ1793" i="11"/>
  <c r="AQ832" i="11"/>
  <c r="AQ1053" i="11"/>
  <c r="AQ1663" i="11"/>
  <c r="AM561" i="11"/>
  <c r="AL561" i="11" s="1"/>
  <c r="AQ561" i="11"/>
  <c r="AM737" i="11"/>
  <c r="AL737" i="11" s="1"/>
  <c r="AQ737" i="11"/>
  <c r="AQ960" i="11"/>
  <c r="AQ856" i="11"/>
  <c r="AM1912" i="11"/>
  <c r="AL1912" i="11" s="1"/>
  <c r="AQ1912" i="11"/>
  <c r="AK434" i="11"/>
  <c r="K435" i="14" s="1"/>
  <c r="Q435" i="14" s="1"/>
  <c r="AQ434" i="11"/>
  <c r="AK1294" i="11"/>
  <c r="K1295" i="14" s="1"/>
  <c r="Q1295" i="14" s="1"/>
  <c r="AQ1294" i="11"/>
  <c r="AQ386" i="11"/>
  <c r="AM923" i="11"/>
  <c r="AL923" i="11" s="1"/>
  <c r="AQ923" i="11"/>
  <c r="AQ32" i="11"/>
  <c r="AQ1128" i="11"/>
  <c r="AQ526" i="11"/>
  <c r="AM785" i="11"/>
  <c r="AL785" i="11" s="1"/>
  <c r="AQ785" i="11"/>
  <c r="AM999" i="11"/>
  <c r="AL999" i="11" s="1"/>
  <c r="AQ999" i="11"/>
  <c r="AQ1916" i="11"/>
  <c r="AM1105" i="11"/>
  <c r="AL1105" i="11" s="1"/>
  <c r="AQ1105" i="11"/>
  <c r="AK1069" i="11"/>
  <c r="K1070" i="14" s="1"/>
  <c r="Q1070" i="14" s="1"/>
  <c r="AQ1069" i="11"/>
  <c r="AM586" i="11"/>
  <c r="AL586" i="11" s="1"/>
  <c r="AQ586" i="11"/>
  <c r="AQ731" i="11"/>
  <c r="AQ902" i="11"/>
  <c r="AM822" i="11"/>
  <c r="AL822" i="11" s="1"/>
  <c r="AQ822" i="11"/>
  <c r="AM418" i="11"/>
  <c r="AL418" i="11" s="1"/>
  <c r="AQ418" i="11"/>
  <c r="AQ91" i="11"/>
  <c r="AQ581" i="11"/>
  <c r="AM165" i="11"/>
  <c r="AL165" i="11" s="1"/>
  <c r="AQ165" i="11"/>
  <c r="AQ1447" i="11"/>
  <c r="AQ1132" i="11"/>
  <c r="AM58" i="11"/>
  <c r="AL58" i="11" s="1"/>
  <c r="AQ58" i="11"/>
  <c r="AQ1521" i="11"/>
  <c r="AM449" i="11"/>
  <c r="AL449" i="11" s="1"/>
  <c r="AQ449" i="11"/>
  <c r="AQ1041" i="11"/>
  <c r="AQ889" i="11"/>
  <c r="AM1603" i="11"/>
  <c r="AL1603" i="11" s="1"/>
  <c r="AQ1603" i="11"/>
  <c r="AQ1008" i="11"/>
  <c r="AQ900" i="11"/>
  <c r="AM498" i="11"/>
  <c r="AL498" i="11" s="1"/>
  <c r="AQ498" i="11"/>
  <c r="AM211" i="11"/>
  <c r="AL211" i="11" s="1"/>
  <c r="AQ211" i="11"/>
  <c r="AM778" i="11"/>
  <c r="AL778" i="11" s="1"/>
  <c r="AQ778" i="11"/>
  <c r="AQ231" i="11"/>
  <c r="AQ1260" i="11"/>
  <c r="J215" i="14"/>
  <c r="AQ214" i="11"/>
  <c r="AQ258" i="11"/>
  <c r="AM899" i="11"/>
  <c r="AL899" i="11" s="1"/>
  <c r="AQ899" i="11"/>
  <c r="AM550" i="11"/>
  <c r="AL550" i="11" s="1"/>
  <c r="AQ550" i="11"/>
  <c r="AM312" i="11"/>
  <c r="AL312" i="11" s="1"/>
  <c r="AQ312" i="11"/>
  <c r="AM176" i="11"/>
  <c r="AL176" i="11" s="1"/>
  <c r="AQ176" i="11"/>
  <c r="AQ500" i="11"/>
  <c r="AM1309" i="11"/>
  <c r="AL1309" i="11" s="1"/>
  <c r="AQ1309" i="11"/>
  <c r="AM659" i="11"/>
  <c r="AL659" i="11" s="1"/>
  <c r="AQ659" i="11"/>
  <c r="J1283" i="14"/>
  <c r="AQ1282" i="11"/>
  <c r="AM577" i="11"/>
  <c r="AL577" i="11" s="1"/>
  <c r="AQ577" i="11"/>
  <c r="AQ1756" i="11"/>
  <c r="AM776" i="11"/>
  <c r="AL776" i="11" s="1"/>
  <c r="AQ776" i="11"/>
  <c r="AQ1827" i="11"/>
  <c r="AQ835" i="11"/>
  <c r="AQ893" i="11"/>
  <c r="AM1217" i="11"/>
  <c r="AL1217" i="11" s="1"/>
  <c r="AQ1217" i="11"/>
  <c r="AQ1220" i="11"/>
  <c r="AM1752" i="11"/>
  <c r="AL1752" i="11" s="1"/>
  <c r="AQ1752" i="11"/>
  <c r="AM878" i="11"/>
  <c r="AL878" i="11" s="1"/>
  <c r="AQ878" i="11"/>
  <c r="AK1769" i="11"/>
  <c r="K1770" i="14" s="1"/>
  <c r="Q1770" i="14" s="1"/>
  <c r="AQ1769" i="11"/>
  <c r="AM1460" i="11"/>
  <c r="AL1460" i="11" s="1"/>
  <c r="AQ1460" i="11"/>
  <c r="AQ1814" i="11"/>
  <c r="AQ1248" i="11"/>
  <c r="AM748" i="11"/>
  <c r="AL748" i="11" s="1"/>
  <c r="AQ748" i="11"/>
  <c r="AQ353" i="11"/>
  <c r="AM1670" i="11"/>
  <c r="AL1670" i="11" s="1"/>
  <c r="AQ1670" i="11"/>
  <c r="AQ114" i="11"/>
  <c r="AM626" i="11"/>
  <c r="AL626" i="11" s="1"/>
  <c r="AQ626" i="11"/>
  <c r="AM735" i="11"/>
  <c r="AL735" i="11" s="1"/>
  <c r="AQ735" i="11"/>
  <c r="AQ1045" i="11"/>
  <c r="AM379" i="11"/>
  <c r="AL379" i="11" s="1"/>
  <c r="AQ379" i="11"/>
  <c r="AM660" i="11"/>
  <c r="AL660" i="11" s="1"/>
  <c r="AQ660" i="11"/>
  <c r="AM244" i="11"/>
  <c r="AL244" i="11" s="1"/>
  <c r="AQ244" i="11"/>
  <c r="AM346" i="11"/>
  <c r="AL346" i="11" s="1"/>
  <c r="AQ346" i="11"/>
  <c r="AQ444" i="11"/>
  <c r="AM1173" i="11"/>
  <c r="AL1173" i="11" s="1"/>
  <c r="AQ1173" i="11"/>
  <c r="AM350" i="11"/>
  <c r="AL350" i="11" s="1"/>
  <c r="AQ350" i="11"/>
  <c r="AQ447" i="11"/>
  <c r="AM195" i="11"/>
  <c r="AL195" i="11" s="1"/>
  <c r="AQ195" i="11"/>
  <c r="AK161" i="11"/>
  <c r="K162" i="14" s="1"/>
  <c r="Q162" i="14" s="1"/>
  <c r="AQ161" i="11"/>
  <c r="AQ1579" i="11"/>
  <c r="AM1428" i="11"/>
  <c r="AL1428" i="11" s="1"/>
  <c r="AQ1428" i="11"/>
  <c r="AQ1403" i="11"/>
  <c r="AQ1706" i="11"/>
  <c r="AQ862" i="11"/>
  <c r="J1355" i="14"/>
  <c r="AQ1354" i="11"/>
  <c r="AM1989" i="11"/>
  <c r="AL1989" i="11" s="1"/>
  <c r="AQ1989" i="11"/>
  <c r="AM1995" i="11"/>
  <c r="AL1995" i="11" s="1"/>
  <c r="AQ1995" i="11"/>
  <c r="AM1261" i="11"/>
  <c r="AL1261" i="11" s="1"/>
  <c r="AQ1261" i="11"/>
  <c r="AQ1508" i="11"/>
  <c r="AM1712" i="11"/>
  <c r="AL1712" i="11" s="1"/>
  <c r="AQ1712" i="11"/>
  <c r="AK1406" i="11"/>
  <c r="K1407" i="14" s="1"/>
  <c r="Q1407" i="14" s="1"/>
  <c r="AQ1406" i="11"/>
  <c r="AQ1777" i="11"/>
  <c r="AM1336" i="11"/>
  <c r="AL1336" i="11" s="1"/>
  <c r="AQ1336" i="11"/>
  <c r="AQ399" i="11"/>
  <c r="J721" i="14"/>
  <c r="AQ720" i="11"/>
  <c r="AM939" i="11"/>
  <c r="AL939" i="11" s="1"/>
  <c r="AQ939" i="11"/>
  <c r="AQ160" i="11"/>
  <c r="AQ1779" i="11"/>
  <c r="AK1891" i="11"/>
  <c r="K1892" i="14" s="1"/>
  <c r="Q1892" i="14" s="1"/>
  <c r="AQ1891" i="11"/>
  <c r="AM304" i="11"/>
  <c r="AL304" i="11" s="1"/>
  <c r="AQ304" i="11"/>
  <c r="AQ65" i="11"/>
  <c r="AM181" i="11"/>
  <c r="AL181" i="11" s="1"/>
  <c r="AQ181" i="11"/>
  <c r="AK323" i="11"/>
  <c r="K324" i="14" s="1"/>
  <c r="Q324" i="14" s="1"/>
  <c r="AQ323" i="11"/>
  <c r="AQ929" i="11"/>
  <c r="AM1563" i="11"/>
  <c r="AL1563" i="11" s="1"/>
  <c r="AQ1563" i="11"/>
  <c r="AQ357" i="11"/>
  <c r="AM25" i="11"/>
  <c r="AL25" i="11" s="1"/>
  <c r="AQ25" i="11"/>
  <c r="AQ90" i="11"/>
  <c r="AM978" i="11"/>
  <c r="AL978" i="11" s="1"/>
  <c r="AQ978" i="11"/>
  <c r="AQ1795" i="11"/>
  <c r="J947" i="14"/>
  <c r="AQ946" i="11"/>
  <c r="AQ225" i="11"/>
  <c r="AQ788" i="11"/>
  <c r="AM115" i="11"/>
  <c r="AL115" i="11" s="1"/>
  <c r="AQ115" i="11"/>
  <c r="AQ1486" i="11"/>
  <c r="AQ1831" i="11"/>
  <c r="AM1855" i="11"/>
  <c r="AL1855" i="11" s="1"/>
  <c r="AQ1855" i="11"/>
  <c r="AQ1684" i="11"/>
  <c r="AK806" i="11"/>
  <c r="K807" i="14" s="1"/>
  <c r="Q807" i="14" s="1"/>
  <c r="AQ806" i="11"/>
  <c r="AQ1882" i="11"/>
  <c r="AM1909" i="11"/>
  <c r="AL1909" i="11" s="1"/>
  <c r="AQ1909" i="11"/>
  <c r="AM538" i="11"/>
  <c r="AL538" i="11" s="1"/>
  <c r="AQ538" i="11"/>
  <c r="J493" i="14"/>
  <c r="AQ492" i="11"/>
  <c r="AQ510" i="11"/>
  <c r="AQ579" i="11"/>
  <c r="AM570" i="11"/>
  <c r="AL570" i="11" s="1"/>
  <c r="AQ570" i="11"/>
  <c r="AQ987" i="11"/>
  <c r="AM560" i="11"/>
  <c r="AL560" i="11" s="1"/>
  <c r="AQ560" i="11"/>
  <c r="AQ376" i="11"/>
  <c r="AQ1372" i="11"/>
  <c r="AM131" i="11"/>
  <c r="AL131" i="11" s="1"/>
  <c r="AQ131" i="11"/>
  <c r="AQ260" i="11"/>
  <c r="AQ1209" i="11"/>
  <c r="AM1109" i="11"/>
  <c r="AL1109" i="11" s="1"/>
  <c r="AQ1109" i="11"/>
  <c r="AQ614" i="11"/>
  <c r="AM1394" i="11"/>
  <c r="AL1394" i="11" s="1"/>
  <c r="AQ1394" i="11"/>
  <c r="AM92" i="11"/>
  <c r="AL92" i="11" s="1"/>
  <c r="AQ92" i="11"/>
  <c r="AM558" i="11"/>
  <c r="AL558" i="11" s="1"/>
  <c r="AQ558" i="11"/>
  <c r="AM1123" i="11"/>
  <c r="AL1123" i="11" s="1"/>
  <c r="AQ1123" i="11"/>
  <c r="AQ1472" i="11"/>
  <c r="AM1077" i="11"/>
  <c r="AL1077" i="11" s="1"/>
  <c r="AQ1077" i="11"/>
  <c r="AQ1083" i="11"/>
  <c r="AQ853" i="11"/>
  <c r="AM1743" i="11"/>
  <c r="AL1743" i="11" s="1"/>
  <c r="AQ1743" i="11"/>
  <c r="AQ1198" i="11"/>
  <c r="AQ1905" i="11"/>
  <c r="AM1750" i="11"/>
  <c r="AL1750" i="11" s="1"/>
  <c r="AQ1750" i="11"/>
  <c r="AQ1737" i="11"/>
  <c r="AM1001" i="11"/>
  <c r="AL1001" i="11" s="1"/>
  <c r="AQ1001" i="11"/>
  <c r="AQ1747" i="11"/>
  <c r="J1690" i="14"/>
  <c r="AQ1689" i="11"/>
  <c r="AM1427" i="11"/>
  <c r="AL1427" i="11" s="1"/>
  <c r="AQ1427" i="11"/>
  <c r="AQ1572" i="11"/>
  <c r="AM752" i="11"/>
  <c r="AL752" i="11" s="1"/>
  <c r="AQ752" i="11"/>
  <c r="J1386" i="14"/>
  <c r="AQ1385" i="11"/>
  <c r="AM1788" i="11"/>
  <c r="AL1788" i="11" s="1"/>
  <c r="AQ1788" i="11"/>
  <c r="AQ198" i="11"/>
  <c r="AQ38" i="11"/>
  <c r="AQ682" i="11"/>
  <c r="AK955" i="11"/>
  <c r="K956" i="14" s="1"/>
  <c r="Q956" i="14" s="1"/>
  <c r="AQ955" i="11"/>
  <c r="AQ1392" i="11"/>
  <c r="AQ1136" i="11"/>
  <c r="AQ191" i="11"/>
  <c r="AQ1485" i="11"/>
  <c r="AM60" i="11"/>
  <c r="AL60" i="11" s="1"/>
  <c r="AQ60" i="11"/>
  <c r="AM640" i="11"/>
  <c r="AL640" i="11" s="1"/>
  <c r="AQ640" i="11"/>
  <c r="AM1358" i="11"/>
  <c r="AL1358" i="11" s="1"/>
  <c r="AQ1358" i="11"/>
  <c r="AQ1408" i="11"/>
  <c r="AM89" i="11"/>
  <c r="AL89" i="11" s="1"/>
  <c r="AQ89" i="11"/>
  <c r="AQ751" i="11"/>
  <c r="AM1150" i="11"/>
  <c r="AL1150" i="11" s="1"/>
  <c r="AQ1150" i="11"/>
  <c r="AQ1367" i="11"/>
  <c r="AM1263" i="11"/>
  <c r="AL1263" i="11" s="1"/>
  <c r="AQ1263" i="11"/>
  <c r="AQ1224" i="11"/>
  <c r="AM1969" i="11"/>
  <c r="AL1969" i="11" s="1"/>
  <c r="AQ1969" i="11"/>
  <c r="AM178" i="11"/>
  <c r="AL178" i="11" s="1"/>
  <c r="AQ178" i="11"/>
  <c r="J1735" i="14"/>
  <c r="AQ1734" i="11"/>
  <c r="AQ2003" i="11"/>
  <c r="AM1686" i="11"/>
  <c r="AL1686" i="11" s="1"/>
  <c r="AQ1686" i="11"/>
  <c r="AM1655" i="11"/>
  <c r="AL1655" i="11" s="1"/>
  <c r="AQ1655" i="11"/>
  <c r="AK820" i="11"/>
  <c r="K821" i="14" s="1"/>
  <c r="Q821" i="14" s="1"/>
  <c r="AQ820" i="11"/>
  <c r="AQ1825" i="11"/>
  <c r="AM272" i="11"/>
  <c r="AL272" i="11" s="1"/>
  <c r="AQ272" i="11"/>
  <c r="AM443" i="11"/>
  <c r="AL443" i="11" s="1"/>
  <c r="AQ443" i="11"/>
  <c r="AQ174" i="11"/>
  <c r="AQ1972" i="11"/>
  <c r="AM790" i="11"/>
  <c r="AL790" i="11" s="1"/>
  <c r="AQ790" i="11"/>
  <c r="AM344" i="11"/>
  <c r="AL344" i="11" s="1"/>
  <c r="AQ344" i="11"/>
  <c r="AQ142" i="11"/>
  <c r="AM1805" i="11"/>
  <c r="AL1805" i="11" s="1"/>
  <c r="AQ1805" i="11"/>
  <c r="AM483" i="11"/>
  <c r="AL483" i="11" s="1"/>
  <c r="AQ483" i="11"/>
  <c r="AM573" i="11"/>
  <c r="AL573" i="11" s="1"/>
  <c r="AQ573" i="11"/>
  <c r="AK132" i="11"/>
  <c r="K133" i="14" s="1"/>
  <c r="Q133" i="14" s="1"/>
  <c r="AQ132" i="11"/>
  <c r="AQ339" i="11"/>
  <c r="AM144" i="11"/>
  <c r="AL144" i="11" s="1"/>
  <c r="AQ144" i="11"/>
  <c r="AM1677" i="11"/>
  <c r="AL1677" i="11" s="1"/>
  <c r="AQ1677" i="11"/>
  <c r="AK329" i="11"/>
  <c r="K330" i="14" s="1"/>
  <c r="Q330" i="14" s="1"/>
  <c r="AQ329" i="11"/>
  <c r="AQ276" i="11"/>
  <c r="AM1299" i="11"/>
  <c r="AL1299" i="11" s="1"/>
  <c r="AQ1299" i="11"/>
  <c r="AM345" i="11"/>
  <c r="AL345" i="11" s="1"/>
  <c r="AQ345" i="11"/>
  <c r="AQ220" i="11"/>
  <c r="AQ1418" i="11"/>
  <c r="AM1143" i="11"/>
  <c r="AL1143" i="11" s="1"/>
  <c r="AQ1143" i="11"/>
  <c r="AM1573" i="11"/>
  <c r="AL1573" i="11" s="1"/>
  <c r="AQ1573" i="11"/>
  <c r="AQ1638" i="11"/>
  <c r="AQ1531" i="11"/>
  <c r="AM1920" i="11"/>
  <c r="AL1920" i="11" s="1"/>
  <c r="AQ1920" i="11"/>
  <c r="AM1950" i="11"/>
  <c r="AL1950" i="11" s="1"/>
  <c r="AQ1950" i="11"/>
  <c r="J1164" i="14"/>
  <c r="AQ1163" i="11"/>
  <c r="AQ93" i="11"/>
  <c r="AM1937" i="11"/>
  <c r="AL1937" i="11" s="1"/>
  <c r="AQ1937" i="11"/>
  <c r="AM1029" i="11"/>
  <c r="AL1029" i="11" s="1"/>
  <c r="AQ1029" i="11"/>
  <c r="AK436" i="11"/>
  <c r="K437" i="14" s="1"/>
  <c r="Q437" i="14" s="1"/>
  <c r="AQ436" i="11"/>
  <c r="AQ365" i="11"/>
  <c r="AM784" i="11"/>
  <c r="AL784" i="11" s="1"/>
  <c r="AQ784" i="11"/>
  <c r="AM1067" i="11"/>
  <c r="AL1067" i="11" s="1"/>
  <c r="AQ1067" i="11"/>
  <c r="J1572" i="14"/>
  <c r="AQ1571" i="11"/>
  <c r="AQ1211" i="11"/>
  <c r="AM994" i="11"/>
  <c r="AL994" i="11" s="1"/>
  <c r="AQ994" i="11"/>
  <c r="AQ1562" i="11"/>
  <c r="AM234" i="11"/>
  <c r="AL234" i="11" s="1"/>
  <c r="AQ234" i="11"/>
  <c r="AQ602" i="11"/>
  <c r="AM701" i="11"/>
  <c r="AL701" i="11" s="1"/>
  <c r="AQ701" i="11"/>
  <c r="AQ718" i="11"/>
  <c r="AM1570" i="11"/>
  <c r="AL1570" i="11" s="1"/>
  <c r="AQ1570" i="11"/>
  <c r="AM1112" i="11"/>
  <c r="AL1112" i="11" s="1"/>
  <c r="AQ1112" i="11"/>
  <c r="AM1259" i="11"/>
  <c r="AL1259" i="11" s="1"/>
  <c r="AQ1259" i="11"/>
  <c r="AM690" i="11"/>
  <c r="AL690" i="11" s="1"/>
  <c r="AQ690" i="11"/>
  <c r="J1498" i="14"/>
  <c r="AQ1497" i="11"/>
  <c r="AQ1857" i="11"/>
  <c r="AM1170" i="11"/>
  <c r="AL1170" i="11" s="1"/>
  <c r="AQ1170" i="11"/>
  <c r="AM1387" i="11"/>
  <c r="AL1387" i="11" s="1"/>
  <c r="AQ1387" i="11"/>
  <c r="AK1405" i="11"/>
  <c r="K1406" i="14" s="1"/>
  <c r="Q1406" i="14" s="1"/>
  <c r="AQ1405" i="11"/>
  <c r="AQ1051" i="11"/>
  <c r="AM1696" i="11"/>
  <c r="AL1696" i="11" s="1"/>
  <c r="AQ1696" i="11"/>
  <c r="AM1662" i="11"/>
  <c r="AL1662" i="11" s="1"/>
  <c r="AQ1662" i="11"/>
  <c r="AQ1492" i="11"/>
  <c r="AQ824" i="11"/>
  <c r="AM1482" i="11"/>
  <c r="AL1482" i="11" s="1"/>
  <c r="AQ1482" i="11"/>
  <c r="AM1889" i="11"/>
  <c r="AL1889" i="11" s="1"/>
  <c r="AQ1889" i="11"/>
  <c r="AM1896" i="11"/>
  <c r="AL1896" i="11" s="1"/>
  <c r="AQ1896" i="11"/>
  <c r="AQ1269" i="11"/>
  <c r="AM1221" i="11"/>
  <c r="AL1221" i="11" s="1"/>
  <c r="AQ1221" i="11"/>
  <c r="AM1191" i="11"/>
  <c r="AL1191" i="11" s="1"/>
  <c r="AQ1191" i="11"/>
  <c r="AM1942" i="11"/>
  <c r="AL1942" i="11" s="1"/>
  <c r="AQ1942" i="11"/>
  <c r="AQ502" i="11"/>
  <c r="AM903" i="11"/>
  <c r="AL903" i="11" s="1"/>
  <c r="AQ903" i="11"/>
  <c r="AM1245" i="11"/>
  <c r="AL1245" i="11" s="1"/>
  <c r="AQ1245" i="11"/>
  <c r="AM661" i="11"/>
  <c r="AL661" i="11" s="1"/>
  <c r="AM1514" i="11"/>
  <c r="AL1514" i="11" s="1"/>
  <c r="AQ1605" i="11"/>
  <c r="AM1605" i="11"/>
  <c r="AL1605" i="11" s="1"/>
  <c r="AQ1346" i="11"/>
  <c r="AM1346" i="11"/>
  <c r="AL1346" i="11" s="1"/>
  <c r="AQ429" i="11"/>
  <c r="AQ534" i="11"/>
  <c r="AM534" i="11"/>
  <c r="AL534" i="11" s="1"/>
  <c r="AM68" i="11"/>
  <c r="AL68" i="11" s="1"/>
  <c r="AQ1744" i="11"/>
  <c r="AM1744" i="11"/>
  <c r="AL1744" i="11" s="1"/>
  <c r="AM917" i="11"/>
  <c r="AL917" i="11" s="1"/>
  <c r="AQ1058" i="11"/>
  <c r="AQ337" i="11"/>
  <c r="AQ207" i="11"/>
  <c r="O208" i="10" s="1"/>
  <c r="AM207" i="11"/>
  <c r="AL207" i="11" s="1"/>
  <c r="AM1449" i="11"/>
  <c r="AL1449" i="11" s="1"/>
  <c r="AM426" i="11"/>
  <c r="AL426" i="11" s="1"/>
  <c r="AM837" i="11"/>
  <c r="AL837" i="11" s="1"/>
  <c r="AM1935" i="11"/>
  <c r="AL1935" i="11" s="1"/>
  <c r="AM62" i="11"/>
  <c r="AL62" i="11" s="1"/>
  <c r="AM199" i="11"/>
  <c r="AL199" i="11" s="1"/>
  <c r="AM1162" i="11"/>
  <c r="AL1162" i="11" s="1"/>
  <c r="AM1530" i="11"/>
  <c r="AL1530" i="11" s="1"/>
  <c r="AM702" i="11"/>
  <c r="AL702" i="11" s="1"/>
  <c r="AM714" i="11"/>
  <c r="AL714" i="11" s="1"/>
  <c r="AM1739" i="11"/>
  <c r="AL1739" i="11" s="1"/>
  <c r="AM1131" i="11"/>
  <c r="AL1131" i="11" s="1"/>
  <c r="AM1837" i="11"/>
  <c r="AL1837" i="11" s="1"/>
  <c r="AM1303" i="11"/>
  <c r="AL1303" i="11" s="1"/>
  <c r="M1972" i="14"/>
  <c r="M316" i="14"/>
  <c r="M78" i="14"/>
  <c r="E72" i="24" s="1"/>
  <c r="F72" i="24" s="1"/>
  <c r="H72" i="24" s="1"/>
  <c r="M1875" i="14"/>
  <c r="M43" i="14"/>
  <c r="E37" i="24" s="1"/>
  <c r="F37" i="24" s="1"/>
  <c r="H37" i="24" s="1"/>
  <c r="O17" i="10"/>
  <c r="P17" i="10" s="1"/>
  <c r="AH13" i="11"/>
  <c r="AJ3" i="19" s="1"/>
  <c r="M1762" i="14"/>
  <c r="M837" i="14"/>
  <c r="M607" i="14"/>
  <c r="M1669" i="14"/>
  <c r="M240" i="14"/>
  <c r="M467" i="14"/>
  <c r="M1077" i="14"/>
  <c r="M1188" i="14"/>
  <c r="M541" i="14"/>
  <c r="M402" i="14"/>
  <c r="M1457" i="14"/>
  <c r="M1696" i="14"/>
  <c r="M768" i="14"/>
  <c r="M884" i="14"/>
  <c r="M146" i="14"/>
  <c r="M1821" i="14"/>
  <c r="M619" i="14"/>
  <c r="M1298" i="14"/>
  <c r="M655" i="14"/>
  <c r="M468" i="14"/>
  <c r="M604" i="14"/>
  <c r="M731" i="14"/>
  <c r="M25" i="14"/>
  <c r="E19" i="24" s="1"/>
  <c r="F19" i="24" s="1"/>
  <c r="H19" i="24" s="1"/>
  <c r="M1724" i="14"/>
  <c r="M782" i="14"/>
  <c r="M58" i="14"/>
  <c r="E52" i="24" s="1"/>
  <c r="F52" i="24" s="1"/>
  <c r="H52" i="24" s="1"/>
  <c r="M1022" i="14"/>
  <c r="M1065" i="14"/>
  <c r="M72" i="14" l="1"/>
  <c r="E66" i="24" s="1"/>
  <c r="F66" i="24" s="1"/>
  <c r="H66" i="24" s="1"/>
  <c r="M1953" i="14"/>
  <c r="AK17" i="11"/>
  <c r="K18" i="14" s="1"/>
  <c r="Q18" i="14" s="1"/>
  <c r="J18" i="14"/>
  <c r="M1595" i="14"/>
  <c r="AN16" i="11"/>
  <c r="V72" i="10"/>
  <c r="AK392" i="11"/>
  <c r="K393" i="14" s="1"/>
  <c r="Q393" i="14" s="1"/>
  <c r="V1022" i="10"/>
  <c r="M1352" i="14"/>
  <c r="J1860" i="14"/>
  <c r="J96" i="14"/>
  <c r="J512" i="14"/>
  <c r="AK1768" i="11"/>
  <c r="K1769" i="14" s="1"/>
  <c r="Q1769" i="14" s="1"/>
  <c r="AK1868" i="11"/>
  <c r="K1869" i="14" s="1"/>
  <c r="Q1869" i="14" s="1"/>
  <c r="AK1011" i="11"/>
  <c r="K1012" i="14" s="1"/>
  <c r="Q1012" i="14" s="1"/>
  <c r="J932" i="14"/>
  <c r="J709" i="14"/>
  <c r="AK555" i="11"/>
  <c r="K556" i="14" s="1"/>
  <c r="Q556" i="14" s="1"/>
  <c r="AK587" i="11"/>
  <c r="K588" i="14" s="1"/>
  <c r="Q588" i="14" s="1"/>
  <c r="J1390" i="14"/>
  <c r="J1402" i="14"/>
  <c r="J652" i="14"/>
  <c r="J1647" i="14"/>
  <c r="M99" i="14"/>
  <c r="E93" i="24" s="1"/>
  <c r="F93" i="24" s="1"/>
  <c r="H93" i="24" s="1"/>
  <c r="M159" i="14"/>
  <c r="AK1401" i="11"/>
  <c r="K1402" i="14" s="1"/>
  <c r="Q1402" i="14" s="1"/>
  <c r="J1596" i="14"/>
  <c r="AK480" i="11"/>
  <c r="K481" i="14" s="1"/>
  <c r="Q481" i="14" s="1"/>
  <c r="AK743" i="11"/>
  <c r="K744" i="14" s="1"/>
  <c r="Q744" i="14" s="1"/>
  <c r="J452" i="14"/>
  <c r="J125" i="14"/>
  <c r="J750" i="14"/>
  <c r="AK1374" i="11"/>
  <c r="K1375" i="14" s="1"/>
  <c r="Q1375" i="14" s="1"/>
  <c r="J744" i="14"/>
  <c r="J95" i="14"/>
  <c r="AK1254" i="11"/>
  <c r="K1255" i="14" s="1"/>
  <c r="Q1255" i="14" s="1"/>
  <c r="R675" i="10"/>
  <c r="S675" i="10" s="1"/>
  <c r="J975" i="14"/>
  <c r="J1831" i="14"/>
  <c r="J689" i="14"/>
  <c r="J656" i="14"/>
  <c r="AK1614" i="11"/>
  <c r="K1615" i="14" s="1"/>
  <c r="Q1615" i="14" s="1"/>
  <c r="J1911" i="14"/>
  <c r="AK1973" i="11"/>
  <c r="K1974" i="14" s="1"/>
  <c r="Q1974" i="14" s="1"/>
  <c r="AK462" i="11"/>
  <c r="K463" i="14" s="1"/>
  <c r="Q463" i="14" s="1"/>
  <c r="AK1751" i="11"/>
  <c r="K1752" i="14" s="1"/>
  <c r="Q1752" i="14" s="1"/>
  <c r="J1881" i="14"/>
  <c r="J1479" i="14"/>
  <c r="AK1101" i="11"/>
  <c r="K1102" i="14" s="1"/>
  <c r="Q1102" i="14" s="1"/>
  <c r="AK1628" i="11"/>
  <c r="K1629" i="14" s="1"/>
  <c r="Q1629" i="14" s="1"/>
  <c r="J1855" i="14"/>
  <c r="AK1885" i="11"/>
  <c r="K1886" i="14" s="1"/>
  <c r="Q1886" i="14" s="1"/>
  <c r="V703" i="10"/>
  <c r="AK749" i="11"/>
  <c r="K750" i="14" s="1"/>
  <c r="Q750" i="14" s="1"/>
  <c r="AK643" i="11"/>
  <c r="K644" i="14" s="1"/>
  <c r="Q644" i="14" s="1"/>
  <c r="J1750" i="14"/>
  <c r="AK1910" i="11"/>
  <c r="K1911" i="14" s="1"/>
  <c r="Q1911" i="14" s="1"/>
  <c r="J1293" i="14"/>
  <c r="AK1604" i="11"/>
  <c r="K1605" i="14" s="1"/>
  <c r="Q1605" i="14" s="1"/>
  <c r="J123" i="14"/>
  <c r="AK2001" i="11"/>
  <c r="K2002" i="14" s="1"/>
  <c r="Q2002" i="14" s="1"/>
  <c r="J1551" i="14"/>
  <c r="AK676" i="11"/>
  <c r="K677" i="14" s="1"/>
  <c r="Q677" i="14" s="1"/>
  <c r="AK1610" i="11"/>
  <c r="K1611" i="14" s="1"/>
  <c r="Q1611" i="14" s="1"/>
  <c r="J1805" i="14"/>
  <c r="AK1595" i="11"/>
  <c r="K1596" i="14" s="1"/>
  <c r="Q1596" i="14" s="1"/>
  <c r="J1886" i="14"/>
  <c r="AK1100" i="11"/>
  <c r="K1101" i="14" s="1"/>
  <c r="Q1101" i="14" s="1"/>
  <c r="J1582" i="14"/>
  <c r="J1118" i="14"/>
  <c r="J588" i="14"/>
  <c r="AK1833" i="11"/>
  <c r="K1834" i="14" s="1"/>
  <c r="Q1834" i="14" s="1"/>
  <c r="J630" i="14"/>
  <c r="AK1659" i="11"/>
  <c r="K1660" i="14" s="1"/>
  <c r="Q1660" i="14" s="1"/>
  <c r="AK1854" i="11"/>
  <c r="K1855" i="14" s="1"/>
  <c r="Q1855" i="14" s="1"/>
  <c r="J610" i="14"/>
  <c r="J148" i="14"/>
  <c r="AK1481" i="11"/>
  <c r="K1482" i="14" s="1"/>
  <c r="Q1482" i="14" s="1"/>
  <c r="J412" i="14"/>
  <c r="AK1550" i="11"/>
  <c r="K1551" i="14" s="1"/>
  <c r="Q1551" i="14" s="1"/>
  <c r="AK1760" i="11"/>
  <c r="K1761" i="14" s="1"/>
  <c r="Q1761" i="14" s="1"/>
  <c r="AK974" i="11"/>
  <c r="K975" i="14" s="1"/>
  <c r="Q975" i="14" s="1"/>
  <c r="J1101" i="14"/>
  <c r="AK932" i="11"/>
  <c r="K933" i="14" s="1"/>
  <c r="Q933" i="14" s="1"/>
  <c r="AK1819" i="11"/>
  <c r="K1820" i="14" s="1"/>
  <c r="Q1820" i="14" s="1"/>
  <c r="J600" i="14"/>
  <c r="J1769" i="14"/>
  <c r="AK377" i="11"/>
  <c r="K378" i="14" s="1"/>
  <c r="Q378" i="14" s="1"/>
  <c r="AK1646" i="11"/>
  <c r="K1647" i="14" s="1"/>
  <c r="Q1647" i="14" s="1"/>
  <c r="AK1368" i="11"/>
  <c r="K1369" i="14" s="1"/>
  <c r="Q1369" i="14" s="1"/>
  <c r="AK941" i="11"/>
  <c r="K942" i="14" s="1"/>
  <c r="Q942" i="14" s="1"/>
  <c r="R349" i="10"/>
  <c r="S349" i="10" s="1"/>
  <c r="R78" i="10"/>
  <c r="S78" i="10" s="1"/>
  <c r="J441" i="14"/>
  <c r="J543" i="14"/>
  <c r="J781" i="14"/>
  <c r="J1502" i="14"/>
  <c r="AK708" i="11"/>
  <c r="K709" i="14" s="1"/>
  <c r="Q709" i="14" s="1"/>
  <c r="AK1411" i="11"/>
  <c r="K1412" i="14" s="1"/>
  <c r="Q1412" i="14" s="1"/>
  <c r="AK1586" i="11"/>
  <c r="K1587" i="14" s="1"/>
  <c r="Q1587" i="14" s="1"/>
  <c r="J463" i="14"/>
  <c r="J1524" i="14"/>
  <c r="AK1644" i="11"/>
  <c r="K1645" i="14" s="1"/>
  <c r="Q1645" i="14" s="1"/>
  <c r="AK966" i="11"/>
  <c r="K967" i="14" s="1"/>
  <c r="Q967" i="14" s="1"/>
  <c r="J360" i="14"/>
  <c r="J29" i="14"/>
  <c r="V1740" i="10"/>
  <c r="AK542" i="11"/>
  <c r="K543" i="14" s="1"/>
  <c r="Q543" i="14" s="1"/>
  <c r="AK1574" i="11"/>
  <c r="K1575" i="14" s="1"/>
  <c r="Q1575" i="14" s="1"/>
  <c r="J1575" i="14"/>
  <c r="J190" i="14"/>
  <c r="J409" i="14"/>
  <c r="R420" i="10"/>
  <c r="S420" i="10" s="1"/>
  <c r="J1587" i="14"/>
  <c r="AK1740" i="11"/>
  <c r="K1741" i="14" s="1"/>
  <c r="Q1741" i="14" s="1"/>
  <c r="J766" i="14"/>
  <c r="J1437" i="14"/>
  <c r="AK1048" i="11"/>
  <c r="K1049" i="14" s="1"/>
  <c r="Q1049" i="14" s="1"/>
  <c r="R1351" i="10"/>
  <c r="S1351" i="10" s="1"/>
  <c r="AK1607" i="11"/>
  <c r="K1608" i="14" s="1"/>
  <c r="Q1608" i="14" s="1"/>
  <c r="J307" i="14"/>
  <c r="AK1914" i="11"/>
  <c r="K1915" i="14" s="1"/>
  <c r="Q1915" i="14" s="1"/>
  <c r="AK1588" i="11"/>
  <c r="K1589" i="14" s="1"/>
  <c r="Q1589" i="14" s="1"/>
  <c r="J1880" i="14"/>
  <c r="AK452" i="11"/>
  <c r="K453" i="14" s="1"/>
  <c r="Q453" i="14" s="1"/>
  <c r="J568" i="14"/>
  <c r="J1230" i="14"/>
  <c r="AK1665" i="11"/>
  <c r="K1666" i="14" s="1"/>
  <c r="Q1666" i="14" s="1"/>
  <c r="J609" i="14"/>
  <c r="J628" i="14"/>
  <c r="AK1436" i="11"/>
  <c r="K1437" i="14" s="1"/>
  <c r="Q1437" i="14" s="1"/>
  <c r="AK20" i="11"/>
  <c r="K21" i="14" s="1"/>
  <c r="Q21" i="14" s="1"/>
  <c r="AK1749" i="11"/>
  <c r="K1750" i="14" s="1"/>
  <c r="Q1750" i="14" s="1"/>
  <c r="AK1119" i="11"/>
  <c r="K1120" i="14" s="1"/>
  <c r="Q1120" i="14" s="1"/>
  <c r="V275" i="10"/>
  <c r="V159" i="10"/>
  <c r="V1595" i="10"/>
  <c r="AK1959" i="11"/>
  <c r="K1960" i="14" s="1"/>
  <c r="Q1960" i="14" s="1"/>
  <c r="AK1501" i="11"/>
  <c r="K1502" i="14" s="1"/>
  <c r="Q1502" i="14" s="1"/>
  <c r="J1412" i="14"/>
  <c r="J1469" i="14"/>
  <c r="AK609" i="11"/>
  <c r="K610" i="14" s="1"/>
  <c r="Q610" i="14" s="1"/>
  <c r="AK306" i="11"/>
  <c r="K307" i="14" s="1"/>
  <c r="Q307" i="14" s="1"/>
  <c r="J1915" i="14"/>
  <c r="J1589" i="14"/>
  <c r="AK1996" i="11"/>
  <c r="K1997" i="14" s="1"/>
  <c r="Q1997" i="14" s="1"/>
  <c r="J1752" i="14"/>
  <c r="J1547" i="14"/>
  <c r="J931" i="14"/>
  <c r="J1807" i="14"/>
  <c r="AK592" i="11"/>
  <c r="K593" i="14" s="1"/>
  <c r="Q593" i="14" s="1"/>
  <c r="J572" i="14"/>
  <c r="J763" i="14"/>
  <c r="V1071" i="10"/>
  <c r="J191" i="14"/>
  <c r="J2005" i="14"/>
  <c r="J1716" i="14"/>
  <c r="J19" i="14"/>
  <c r="AK584" i="11"/>
  <c r="K585" i="14" s="1"/>
  <c r="Q585" i="14" s="1"/>
  <c r="J533" i="14"/>
  <c r="AK638" i="11"/>
  <c r="K639" i="14" s="1"/>
  <c r="Q639" i="14" s="1"/>
  <c r="J1674" i="14"/>
  <c r="V1325" i="10"/>
  <c r="J105" i="14"/>
  <c r="J639" i="14"/>
  <c r="AK406" i="11"/>
  <c r="K407" i="14" s="1"/>
  <c r="Q407" i="14" s="1"/>
  <c r="AK1736" i="11"/>
  <c r="K1737" i="14" s="1"/>
  <c r="Q1737" i="14" s="1"/>
  <c r="AK309" i="11"/>
  <c r="K310" i="14" s="1"/>
  <c r="Q310" i="14" s="1"/>
  <c r="J1643" i="14"/>
  <c r="AK787" i="11"/>
  <c r="K788" i="14" s="1"/>
  <c r="Q788" i="14" s="1"/>
  <c r="J1737" i="14"/>
  <c r="J788" i="14"/>
  <c r="AK18" i="11"/>
  <c r="K19" i="14" s="1"/>
  <c r="Q19" i="14" s="1"/>
  <c r="J407" i="14"/>
  <c r="J970" i="14"/>
  <c r="J737" i="14"/>
  <c r="AK483" i="11"/>
  <c r="K484" i="14" s="1"/>
  <c r="Q484" i="14" s="1"/>
  <c r="AK2004" i="11"/>
  <c r="K2005" i="14" s="1"/>
  <c r="Q2005" i="14" s="1"/>
  <c r="J585" i="14"/>
  <c r="J393" i="14"/>
  <c r="V659" i="10"/>
  <c r="AK1142" i="11"/>
  <c r="K1143" i="14" s="1"/>
  <c r="Q1143" i="14" s="1"/>
  <c r="J1820" i="14"/>
  <c r="J1012" i="14"/>
  <c r="J1998" i="14"/>
  <c r="J1909" i="14"/>
  <c r="J1932" i="14"/>
  <c r="AK1679" i="11"/>
  <c r="K1680" i="14" s="1"/>
  <c r="Q1680" i="14" s="1"/>
  <c r="R1223" i="10"/>
  <c r="S1223" i="10" s="1"/>
  <c r="J1342" i="14"/>
  <c r="AK1378" i="11"/>
  <c r="K1379" i="14" s="1"/>
  <c r="Q1379" i="14" s="1"/>
  <c r="J1741" i="14"/>
  <c r="AK1611" i="11"/>
  <c r="K1612" i="14" s="1"/>
  <c r="Q1612" i="14" s="1"/>
  <c r="J1016" i="14"/>
  <c r="AK152" i="11"/>
  <c r="K153" i="14" s="1"/>
  <c r="Q153" i="14" s="1"/>
  <c r="AK1015" i="11"/>
  <c r="K1016" i="14" s="1"/>
  <c r="Q1016" i="14" s="1"/>
  <c r="AK1620" i="11"/>
  <c r="K1621" i="14" s="1"/>
  <c r="Q1621" i="14" s="1"/>
  <c r="J231" i="14"/>
  <c r="AK1080" i="11"/>
  <c r="K1081" i="14" s="1"/>
  <c r="Q1081" i="14" s="1"/>
  <c r="J1122" i="14"/>
  <c r="AK780" i="11"/>
  <c r="K781" i="14" s="1"/>
  <c r="Q781" i="14" s="1"/>
  <c r="AK562" i="11"/>
  <c r="K563" i="14" s="1"/>
  <c r="Q563" i="14" s="1"/>
  <c r="J785" i="14"/>
  <c r="AK1505" i="11"/>
  <c r="K1506" i="14" s="1"/>
  <c r="Q1506" i="14" s="1"/>
  <c r="AK541" i="11"/>
  <c r="K542" i="14" s="1"/>
  <c r="Q542" i="14" s="1"/>
  <c r="J1999" i="14"/>
  <c r="J563" i="14"/>
  <c r="J486" i="14"/>
  <c r="AK1671" i="11"/>
  <c r="K1672" i="14" s="1"/>
  <c r="Q1672" i="14" s="1"/>
  <c r="AK1237" i="11"/>
  <c r="K1238" i="14" s="1"/>
  <c r="Q1238" i="14" s="1"/>
  <c r="J1549" i="14"/>
  <c r="AK1249" i="11"/>
  <c r="K1250" i="14" s="1"/>
  <c r="Q1250" i="14" s="1"/>
  <c r="J1539" i="14"/>
  <c r="AK1793" i="11"/>
  <c r="K1794" i="14" s="1"/>
  <c r="Q1794" i="14" s="1"/>
  <c r="AK595" i="11"/>
  <c r="K596" i="14" s="1"/>
  <c r="Q596" i="14" s="1"/>
  <c r="AK1344" i="11"/>
  <c r="K1345" i="14" s="1"/>
  <c r="Q1345" i="14" s="1"/>
  <c r="AK1770" i="11"/>
  <c r="K1771" i="14" s="1"/>
  <c r="Q1771" i="14" s="1"/>
  <c r="AK1137" i="11"/>
  <c r="K1138" i="14" s="1"/>
  <c r="Q1138" i="14" s="1"/>
  <c r="J1250" i="14"/>
  <c r="J102" i="14"/>
  <c r="AK1818" i="11"/>
  <c r="K1819" i="14" s="1"/>
  <c r="Q1819" i="14" s="1"/>
  <c r="AK380" i="11"/>
  <c r="K381" i="14" s="1"/>
  <c r="Q381" i="14" s="1"/>
  <c r="AK1834" i="11"/>
  <c r="K1835" i="14" s="1"/>
  <c r="Q1835" i="14" s="1"/>
  <c r="J1345" i="14"/>
  <c r="AK1988" i="11"/>
  <c r="K1989" i="14" s="1"/>
  <c r="Q1989" i="14" s="1"/>
  <c r="J1701" i="14"/>
  <c r="J625" i="14"/>
  <c r="AK228" i="11"/>
  <c r="K229" i="14" s="1"/>
  <c r="Q229" i="14" s="1"/>
  <c r="AK275" i="11"/>
  <c r="K276" i="14" s="1"/>
  <c r="Q276" i="14" s="1"/>
  <c r="J179" i="14"/>
  <c r="AK1071" i="11"/>
  <c r="K1072" i="14" s="1"/>
  <c r="Q1072" i="14" s="1"/>
  <c r="J550" i="14"/>
  <c r="AK1273" i="11"/>
  <c r="K1274" i="14" s="1"/>
  <c r="Q1274" i="14" s="1"/>
  <c r="AK1907" i="11"/>
  <c r="K1908" i="14" s="1"/>
  <c r="Q1908" i="14" s="1"/>
  <c r="R782" i="10"/>
  <c r="S782" i="10" s="1"/>
  <c r="J497" i="14"/>
  <c r="AK1172" i="11"/>
  <c r="K1173" i="14" s="1"/>
  <c r="Q1173" i="14" s="1"/>
  <c r="AK1629" i="11"/>
  <c r="K1630" i="14" s="1"/>
  <c r="Q1630" i="14" s="1"/>
  <c r="AK1063" i="11"/>
  <c r="K1064" i="14" s="1"/>
  <c r="Q1064" i="14" s="1"/>
  <c r="AK1806" i="11"/>
  <c r="K1807" i="14" s="1"/>
  <c r="Q1807" i="14" s="1"/>
  <c r="J319" i="14"/>
  <c r="AK1601" i="11"/>
  <c r="K1602" i="14" s="1"/>
  <c r="Q1602" i="14" s="1"/>
  <c r="AK351" i="11"/>
  <c r="K352" i="14" s="1"/>
  <c r="Q352" i="14" s="1"/>
  <c r="J434" i="14"/>
  <c r="AK267" i="11"/>
  <c r="K268" i="14" s="1"/>
  <c r="Q268" i="14" s="1"/>
  <c r="AK1780" i="11"/>
  <c r="K1781" i="14" s="1"/>
  <c r="Q1781" i="14" s="1"/>
  <c r="J352" i="14"/>
  <c r="AK1400" i="11"/>
  <c r="K1401" i="14" s="1"/>
  <c r="Q1401" i="14" s="1"/>
  <c r="J1934" i="14"/>
  <c r="J1318" i="14"/>
  <c r="J1781" i="14"/>
  <c r="J1057" i="14"/>
  <c r="J1868" i="14"/>
  <c r="R1797" i="10"/>
  <c r="S1797" i="10" s="1"/>
  <c r="R1132" i="10"/>
  <c r="S1132" i="10" s="1"/>
  <c r="R1491" i="10"/>
  <c r="S1491" i="10" s="1"/>
  <c r="V1420" i="10"/>
  <c r="AK1656" i="11"/>
  <c r="K1657" i="14" s="1"/>
  <c r="Q1657" i="14" s="1"/>
  <c r="AK1450" i="11"/>
  <c r="K1451" i="14" s="1"/>
  <c r="Q1451" i="14" s="1"/>
  <c r="AK80" i="11"/>
  <c r="K81" i="14" s="1"/>
  <c r="Q81" i="14" s="1"/>
  <c r="AK126" i="11"/>
  <c r="K127" i="14" s="1"/>
  <c r="Q127" i="14" s="1"/>
  <c r="R1836" i="10"/>
  <c r="S1836" i="10" s="1"/>
  <c r="J1382" i="14"/>
  <c r="J562" i="14"/>
  <c r="J1638" i="14"/>
  <c r="J336" i="14"/>
  <c r="J772" i="14"/>
  <c r="J1645" i="14"/>
  <c r="J1229" i="14"/>
  <c r="AK656" i="11"/>
  <c r="K657" i="14" s="1"/>
  <c r="Q657" i="14" s="1"/>
  <c r="J680" i="14"/>
  <c r="J1985" i="14"/>
  <c r="V655" i="10"/>
  <c r="V1216" i="10"/>
  <c r="AK549" i="11"/>
  <c r="K550" i="14" s="1"/>
  <c r="Q550" i="14" s="1"/>
  <c r="AK1912" i="11"/>
  <c r="K1913" i="14" s="1"/>
  <c r="Q1913" i="14" s="1"/>
  <c r="J160" i="14"/>
  <c r="R200" i="10"/>
  <c r="S200" i="10" s="1"/>
  <c r="AK433" i="11"/>
  <c r="K434" i="14" s="1"/>
  <c r="Q434" i="14" s="1"/>
  <c r="AK238" i="11"/>
  <c r="K239" i="14" s="1"/>
  <c r="Q239" i="14" s="1"/>
  <c r="AK300" i="11"/>
  <c r="K301" i="14" s="1"/>
  <c r="Q301" i="14" s="1"/>
  <c r="AK825" i="11"/>
  <c r="K826" i="14" s="1"/>
  <c r="Q826" i="14" s="1"/>
  <c r="AK1317" i="11"/>
  <c r="K1318" i="14" s="1"/>
  <c r="Q1318" i="14" s="1"/>
  <c r="J558" i="14"/>
  <c r="V1838" i="10"/>
  <c r="M173" i="14"/>
  <c r="J1608" i="14"/>
  <c r="AK189" i="11"/>
  <c r="K190" i="14" s="1"/>
  <c r="Q190" i="14" s="1"/>
  <c r="J1974" i="14"/>
  <c r="AK1292" i="11"/>
  <c r="K1293" i="14" s="1"/>
  <c r="Q1293" i="14" s="1"/>
  <c r="AK95" i="11"/>
  <c r="K96" i="14" s="1"/>
  <c r="Q96" i="14" s="1"/>
  <c r="J1834" i="14"/>
  <c r="AK335" i="11"/>
  <c r="K336" i="14" s="1"/>
  <c r="Q336" i="14" s="1"/>
  <c r="AK1194" i="11"/>
  <c r="K1195" i="14" s="1"/>
  <c r="Q1195" i="14" s="1"/>
  <c r="J1379" i="14"/>
  <c r="J1621" i="14"/>
  <c r="J888" i="14"/>
  <c r="AK1127" i="11"/>
  <c r="K1128" i="14" s="1"/>
  <c r="Q1128" i="14" s="1"/>
  <c r="J432" i="14"/>
  <c r="J301" i="14"/>
  <c r="J1845" i="14"/>
  <c r="AK657" i="11"/>
  <c r="K658" i="14" s="1"/>
  <c r="Q658" i="14" s="1"/>
  <c r="J716" i="14"/>
  <c r="AK1239" i="11"/>
  <c r="K1240" i="14" s="1"/>
  <c r="Q1240" i="14" s="1"/>
  <c r="AK1908" i="11"/>
  <c r="K1909" i="14" s="1"/>
  <c r="Q1909" i="14" s="1"/>
  <c r="AK1106" i="11"/>
  <c r="K1107" i="14" s="1"/>
  <c r="Q1107" i="14" s="1"/>
  <c r="J1138" i="14"/>
  <c r="AK802" i="11"/>
  <c r="K803" i="14" s="1"/>
  <c r="Q803" i="14" s="1"/>
  <c r="J1037" i="14"/>
  <c r="AK440" i="11"/>
  <c r="K441" i="14" s="1"/>
  <c r="Q441" i="14" s="1"/>
  <c r="AK108" i="11"/>
  <c r="K109" i="14" s="1"/>
  <c r="Q109" i="14" s="1"/>
  <c r="J290" i="14"/>
  <c r="J1021" i="14"/>
  <c r="J220" i="14"/>
  <c r="J1942" i="14"/>
  <c r="J1456" i="14"/>
  <c r="AK1805" i="11"/>
  <c r="K1806" i="14" s="1"/>
  <c r="Q1806" i="14" s="1"/>
  <c r="AK918" i="11"/>
  <c r="K919" i="14" s="1"/>
  <c r="Q919" i="14" s="1"/>
  <c r="AK723" i="11"/>
  <c r="K724" i="14" s="1"/>
  <c r="Q724" i="14" s="1"/>
  <c r="AK1268" i="11"/>
  <c r="K1269" i="14" s="1"/>
  <c r="Q1269" i="14" s="1"/>
  <c r="J1128" i="14"/>
  <c r="J1672" i="14"/>
  <c r="J1360" i="14"/>
  <c r="AK50" i="11"/>
  <c r="K51" i="14" s="1"/>
  <c r="Q51" i="14" s="1"/>
  <c r="AK1379" i="11"/>
  <c r="K1380" i="14" s="1"/>
  <c r="Q1380" i="14" s="1"/>
  <c r="J758" i="14"/>
  <c r="J1104" i="14"/>
  <c r="R1953" i="10"/>
  <c r="S1953" i="10" s="1"/>
  <c r="AK1933" i="11"/>
  <c r="K1934" i="14" s="1"/>
  <c r="Q1934" i="14" s="1"/>
  <c r="AK869" i="11"/>
  <c r="K870" i="14" s="1"/>
  <c r="Q870" i="14" s="1"/>
  <c r="J312" i="14"/>
  <c r="J928" i="14"/>
  <c r="AK1341" i="11"/>
  <c r="K1342" i="14" s="1"/>
  <c r="Q1342" i="14" s="1"/>
  <c r="J332" i="14"/>
  <c r="J81" i="14"/>
  <c r="J85" i="14"/>
  <c r="J1576" i="14"/>
  <c r="AK1455" i="11"/>
  <c r="K1456" i="14" s="1"/>
  <c r="Q1456" i="14" s="1"/>
  <c r="AK1575" i="11"/>
  <c r="K1576" i="14" s="1"/>
  <c r="Q1576" i="14" s="1"/>
  <c r="J257" i="14"/>
  <c r="AK1097" i="11"/>
  <c r="K1098" i="14" s="1"/>
  <c r="Q1098" i="14" s="1"/>
  <c r="J1370" i="14"/>
  <c r="J969" i="14"/>
  <c r="J1579" i="14"/>
  <c r="AK1741" i="11"/>
  <c r="K1742" i="14" s="1"/>
  <c r="Q1742" i="14" s="1"/>
  <c r="AK1921" i="11"/>
  <c r="K1922" i="14" s="1"/>
  <c r="Q1922" i="14" s="1"/>
  <c r="AK1326" i="11"/>
  <c r="K1327" i="14" s="1"/>
  <c r="Q1327" i="14" s="1"/>
  <c r="AK1164" i="11"/>
  <c r="K1165" i="14" s="1"/>
  <c r="Q1165" i="14" s="1"/>
  <c r="AK1564" i="11"/>
  <c r="K1565" i="14" s="1"/>
  <c r="Q1565" i="14" s="1"/>
  <c r="J1135" i="14"/>
  <c r="J1288" i="14"/>
  <c r="J1772" i="14"/>
  <c r="AK1699" i="11"/>
  <c r="K1700" i="14" s="1"/>
  <c r="Q1700" i="14" s="1"/>
  <c r="J1324" i="14"/>
  <c r="AK1877" i="11"/>
  <c r="K1878" i="14" s="1"/>
  <c r="Q1878" i="14" s="1"/>
  <c r="J1220" i="14"/>
  <c r="AK241" i="11"/>
  <c r="K242" i="14" s="1"/>
  <c r="Q242" i="14" s="1"/>
  <c r="AK1360" i="11"/>
  <c r="K1361" i="14" s="1"/>
  <c r="Q1361" i="14" s="1"/>
  <c r="J137" i="14"/>
  <c r="AK368" i="11"/>
  <c r="K369" i="14" s="1"/>
  <c r="Q369" i="14" s="1"/>
  <c r="AK293" i="11"/>
  <c r="K294" i="14" s="1"/>
  <c r="Q294" i="14" s="1"/>
  <c r="AK164" i="11"/>
  <c r="K165" i="14" s="1"/>
  <c r="Q165" i="14" s="1"/>
  <c r="J1648" i="14"/>
  <c r="AK696" i="11"/>
  <c r="K697" i="14" s="1"/>
  <c r="Q697" i="14" s="1"/>
  <c r="V69" i="10"/>
  <c r="AK1738" i="11"/>
  <c r="K1739" i="14" s="1"/>
  <c r="Q1739" i="14" s="1"/>
  <c r="AK143" i="11"/>
  <c r="K144" i="14" s="1"/>
  <c r="Q144" i="14" s="1"/>
  <c r="J1481" i="14"/>
  <c r="J1905" i="14"/>
  <c r="J209" i="14"/>
  <c r="J1508" i="14"/>
  <c r="J283" i="14"/>
  <c r="J1013" i="14"/>
  <c r="AK829" i="11"/>
  <c r="K830" i="14" s="1"/>
  <c r="Q830" i="14" s="1"/>
  <c r="J242" i="14"/>
  <c r="J369" i="14"/>
  <c r="AK522" i="11"/>
  <c r="K523" i="14" s="1"/>
  <c r="Q523" i="14" s="1"/>
  <c r="AK1790" i="11"/>
  <c r="K1791" i="14" s="1"/>
  <c r="Q1791" i="14" s="1"/>
  <c r="J708" i="14"/>
  <c r="J1176" i="14"/>
  <c r="J326" i="14"/>
  <c r="AK271" i="11"/>
  <c r="K272" i="14" s="1"/>
  <c r="Q272" i="14" s="1"/>
  <c r="J910" i="14"/>
  <c r="J1231" i="14"/>
  <c r="AK1160" i="11"/>
  <c r="K1161" i="14" s="1"/>
  <c r="Q1161" i="14" s="1"/>
  <c r="AK1435" i="11"/>
  <c r="K1436" i="14" s="1"/>
  <c r="Q1436" i="14" s="1"/>
  <c r="AK256" i="11"/>
  <c r="K257" i="14" s="1"/>
  <c r="Q257" i="14" s="1"/>
  <c r="AK314" i="11"/>
  <c r="K315" i="14" s="1"/>
  <c r="Q315" i="14" s="1"/>
  <c r="AK1125" i="11"/>
  <c r="K1126" i="14" s="1"/>
  <c r="Q1126" i="14" s="1"/>
  <c r="AK1253" i="11"/>
  <c r="K1254" i="14" s="1"/>
  <c r="Q1254" i="14" s="1"/>
  <c r="AK1585" i="11"/>
  <c r="K1586" i="14" s="1"/>
  <c r="Q1586" i="14" s="1"/>
  <c r="J1045" i="14"/>
  <c r="J1276" i="14"/>
  <c r="AK882" i="11"/>
  <c r="K883" i="14" s="1"/>
  <c r="Q883" i="14" s="1"/>
  <c r="J272" i="14"/>
  <c r="AK1829" i="11"/>
  <c r="K1830" i="14" s="1"/>
  <c r="Q1830" i="14" s="1"/>
  <c r="J642" i="14"/>
  <c r="AK396" i="11"/>
  <c r="K397" i="14" s="1"/>
  <c r="Q397" i="14" s="1"/>
  <c r="J428" i="14"/>
  <c r="AK1065" i="11"/>
  <c r="K1066" i="14" s="1"/>
  <c r="Q1066" i="14" s="1"/>
  <c r="AK294" i="11"/>
  <c r="K295" i="14" s="1"/>
  <c r="Q295" i="14" s="1"/>
  <c r="AK1590" i="11"/>
  <c r="K1591" i="14" s="1"/>
  <c r="Q1591" i="14" s="1"/>
  <c r="AK1903" i="11"/>
  <c r="K1904" i="14" s="1"/>
  <c r="Q1904" i="14" s="1"/>
  <c r="AK1771" i="11"/>
  <c r="K1772" i="14" s="1"/>
  <c r="Q1772" i="14" s="1"/>
  <c r="AK87" i="11"/>
  <c r="K88" i="14" s="1"/>
  <c r="Q88" i="14" s="1"/>
  <c r="J1700" i="14"/>
  <c r="AK1323" i="11"/>
  <c r="K1324" i="14" s="1"/>
  <c r="Q1324" i="14" s="1"/>
  <c r="AK270" i="11"/>
  <c r="K271" i="14" s="1"/>
  <c r="Q271" i="14" s="1"/>
  <c r="AK1052" i="11"/>
  <c r="K1053" i="14" s="1"/>
  <c r="Q1053" i="14" s="1"/>
  <c r="AK1584" i="11"/>
  <c r="K1585" i="14" s="1"/>
  <c r="Q1585" i="14" s="1"/>
  <c r="J1303" i="14"/>
  <c r="J45" i="14"/>
  <c r="AK1424" i="11"/>
  <c r="K1425" i="14" s="1"/>
  <c r="Q1425" i="14" s="1"/>
  <c r="AK1924" i="11"/>
  <c r="K1925" i="14" s="1"/>
  <c r="Q1925" i="14" s="1"/>
  <c r="AK163" i="11"/>
  <c r="K164" i="14" s="1"/>
  <c r="Q164" i="14" s="1"/>
  <c r="AK1072" i="11"/>
  <c r="K1073" i="14" s="1"/>
  <c r="Q1073" i="14" s="1"/>
  <c r="J1316" i="14"/>
  <c r="J1380" i="14"/>
  <c r="AK1079" i="11"/>
  <c r="K1080" i="14" s="1"/>
  <c r="Q1080" i="14" s="1"/>
  <c r="J1862" i="14"/>
  <c r="AK1998" i="11"/>
  <c r="K1999" i="14" s="1"/>
  <c r="Q1999" i="14" s="1"/>
  <c r="AK1157" i="11"/>
  <c r="K1158" i="14" s="1"/>
  <c r="Q1158" i="14" s="1"/>
  <c r="J73" i="14"/>
  <c r="J713" i="14"/>
  <c r="AK1965" i="11"/>
  <c r="K1966" i="14" s="1"/>
  <c r="Q1966" i="14" s="1"/>
  <c r="AK206" i="11"/>
  <c r="K207" i="14" s="1"/>
  <c r="Q207" i="14" s="1"/>
  <c r="AK420" i="11"/>
  <c r="K421" i="14" s="1"/>
  <c r="Q421" i="14" s="1"/>
  <c r="J1362" i="14"/>
  <c r="J939" i="14"/>
  <c r="J830" i="14"/>
  <c r="AK30" i="11"/>
  <c r="K31" i="14" s="1"/>
  <c r="Q31" i="14" s="1"/>
  <c r="AK311" i="11"/>
  <c r="K312" i="14" s="1"/>
  <c r="Q312" i="14" s="1"/>
  <c r="AK1673" i="11"/>
  <c r="K1674" i="14" s="1"/>
  <c r="Q1674" i="14" s="1"/>
  <c r="AK1180" i="11"/>
  <c r="K1181" i="14" s="1"/>
  <c r="Q1181" i="14" s="1"/>
  <c r="R223" i="10"/>
  <c r="S223" i="10" s="1"/>
  <c r="J1618" i="14"/>
  <c r="AK1547" i="11"/>
  <c r="K1548" i="14" s="1"/>
  <c r="Q1548" i="14" s="1"/>
  <c r="J1961" i="14"/>
  <c r="AK1848" i="11"/>
  <c r="K1849" i="14" s="1"/>
  <c r="Q1849" i="14" s="1"/>
  <c r="J1742" i="14"/>
  <c r="AK1361" i="11"/>
  <c r="K1362" i="14" s="1"/>
  <c r="Q1362" i="14" s="1"/>
  <c r="AK1287" i="11"/>
  <c r="K1288" i="14" s="1"/>
  <c r="Q1288" i="14" s="1"/>
  <c r="AK1836" i="11"/>
  <c r="K1837" i="14" s="1"/>
  <c r="Q1837" i="14" s="1"/>
  <c r="AK1266" i="11"/>
  <c r="K1267" i="14" s="1"/>
  <c r="Q1267" i="14" s="1"/>
  <c r="AK1219" i="11"/>
  <c r="K1220" i="14" s="1"/>
  <c r="Q1220" i="14" s="1"/>
  <c r="R1515" i="10"/>
  <c r="S1515" i="10" s="1"/>
  <c r="J1830" i="14"/>
  <c r="J1931" i="14"/>
  <c r="AK518" i="11"/>
  <c r="K519" i="14" s="1"/>
  <c r="Q519" i="14" s="1"/>
  <c r="AK1510" i="11"/>
  <c r="K1511" i="14" s="1"/>
  <c r="Q1511" i="14" s="1"/>
  <c r="J1066" i="14"/>
  <c r="AK468" i="11"/>
  <c r="K469" i="14" s="1"/>
  <c r="Q469" i="14" s="1"/>
  <c r="AK355" i="11"/>
  <c r="K356" i="14" s="1"/>
  <c r="Q356" i="14" s="1"/>
  <c r="J1476" i="14"/>
  <c r="AK758" i="11"/>
  <c r="K759" i="14" s="1"/>
  <c r="Q759" i="14" s="1"/>
  <c r="J1489" i="14"/>
  <c r="J508" i="14"/>
  <c r="AK2006" i="11"/>
  <c r="K2007" i="14" s="1"/>
  <c r="Q2007" i="14" s="1"/>
  <c r="J1425" i="14"/>
  <c r="R739" i="10"/>
  <c r="S739" i="10" s="1"/>
  <c r="R619" i="10"/>
  <c r="S619" i="10" s="1"/>
  <c r="R56" i="10"/>
  <c r="S56" i="10" s="1"/>
  <c r="AK405" i="11"/>
  <c r="K406" i="14" s="1"/>
  <c r="Q406" i="14" s="1"/>
  <c r="AK72" i="11"/>
  <c r="K73" i="14" s="1"/>
  <c r="Q73" i="14" s="1"/>
  <c r="AK331" i="11"/>
  <c r="K332" i="14" s="1"/>
  <c r="Q332" i="14" s="1"/>
  <c r="AK759" i="11"/>
  <c r="K760" i="14" s="1"/>
  <c r="Q760" i="14" s="1"/>
  <c r="J567" i="14"/>
  <c r="AK938" i="11"/>
  <c r="K939" i="14" s="1"/>
  <c r="Q939" i="14" s="1"/>
  <c r="AK85" i="11"/>
  <c r="K86" i="14" s="1"/>
  <c r="Q86" i="14" s="1"/>
  <c r="AK1816" i="11"/>
  <c r="K1817" i="14" s="1"/>
  <c r="Q1817" i="14" s="1"/>
  <c r="AK136" i="11"/>
  <c r="K137" i="14" s="1"/>
  <c r="Q137" i="14" s="1"/>
  <c r="AK1683" i="11"/>
  <c r="K1684" i="14" s="1"/>
  <c r="Q1684" i="14" s="1"/>
  <c r="AK912" i="11"/>
  <c r="K913" i="14" s="1"/>
  <c r="Q913" i="14" s="1"/>
  <c r="J294" i="14"/>
  <c r="J1675" i="14"/>
  <c r="R248" i="10"/>
  <c r="S248" i="10" s="1"/>
  <c r="M1216" i="14"/>
  <c r="M880" i="14"/>
  <c r="J1161" i="14"/>
  <c r="AK1035" i="11"/>
  <c r="K1036" i="14" s="1"/>
  <c r="Q1036" i="14" s="1"/>
  <c r="AK1054" i="11"/>
  <c r="K1055" i="14" s="1"/>
  <c r="Q1055" i="14" s="1"/>
  <c r="J315" i="14"/>
  <c r="J1512" i="14"/>
  <c r="J764" i="14"/>
  <c r="AK210" i="11"/>
  <c r="K211" i="14" s="1"/>
  <c r="Q211" i="14" s="1"/>
  <c r="J1729" i="14"/>
  <c r="J2009" i="14"/>
  <c r="J374" i="14"/>
  <c r="AK1958" i="11"/>
  <c r="K1959" i="14" s="1"/>
  <c r="Q1959" i="14" s="1"/>
  <c r="J88" i="14"/>
  <c r="AK535" i="11"/>
  <c r="K536" i="14" s="1"/>
  <c r="Q536" i="14" s="1"/>
  <c r="AK1682" i="11"/>
  <c r="K1683" i="14" s="1"/>
  <c r="Q1683" i="14" s="1"/>
  <c r="J429" i="14"/>
  <c r="AK1188" i="11"/>
  <c r="K1189" i="14" s="1"/>
  <c r="Q1189" i="14" s="1"/>
  <c r="J1925" i="14"/>
  <c r="J164" i="14"/>
  <c r="V1542" i="10"/>
  <c r="M1090" i="14"/>
  <c r="AK672" i="11"/>
  <c r="K673" i="14" s="1"/>
  <c r="Q673" i="14" s="1"/>
  <c r="J1055" i="14"/>
  <c r="AK383" i="11"/>
  <c r="K384" i="14" s="1"/>
  <c r="Q384" i="14" s="1"/>
  <c r="AK1467" i="11"/>
  <c r="K1468" i="14" s="1"/>
  <c r="Q1468" i="14" s="1"/>
  <c r="AK763" i="11"/>
  <c r="K764" i="14" s="1"/>
  <c r="Q764" i="14" s="1"/>
  <c r="J268" i="14"/>
  <c r="J211" i="14"/>
  <c r="AK2008" i="11"/>
  <c r="K2009" i="14" s="1"/>
  <c r="Q2009" i="14" s="1"/>
  <c r="J1765" i="14"/>
  <c r="AK327" i="11"/>
  <c r="K328" i="14" s="1"/>
  <c r="Q328" i="14" s="1"/>
  <c r="AK373" i="11"/>
  <c r="K374" i="14" s="1"/>
  <c r="Q374" i="14" s="1"/>
  <c r="J372" i="14"/>
  <c r="AK1010" i="11"/>
  <c r="K1011" i="14" s="1"/>
  <c r="Q1011" i="14" s="1"/>
  <c r="J915" i="14"/>
  <c r="AK695" i="11"/>
  <c r="K696" i="14" s="1"/>
  <c r="Q696" i="14" s="1"/>
  <c r="J1511" i="14"/>
  <c r="J469" i="14"/>
  <c r="AK969" i="11"/>
  <c r="K970" i="14" s="1"/>
  <c r="Q970" i="14" s="1"/>
  <c r="AK485" i="11"/>
  <c r="K486" i="14" s="1"/>
  <c r="Q486" i="14" s="1"/>
  <c r="AK715" i="11"/>
  <c r="K716" i="14" s="1"/>
  <c r="Q716" i="14" s="1"/>
  <c r="AK736" i="11"/>
  <c r="K737" i="14" s="1"/>
  <c r="Q737" i="14" s="1"/>
  <c r="AK1488" i="11"/>
  <c r="K1489" i="14" s="1"/>
  <c r="Q1489" i="14" s="1"/>
  <c r="J536" i="14"/>
  <c r="J1107" i="14"/>
  <c r="AK428" i="11"/>
  <c r="K429" i="14" s="1"/>
  <c r="Q429" i="14" s="1"/>
  <c r="AK1062" i="11"/>
  <c r="K1063" i="14" s="1"/>
  <c r="Q1063" i="14" s="1"/>
  <c r="J1967" i="14"/>
  <c r="J862" i="14"/>
  <c r="AK1627" i="11"/>
  <c r="K1628" i="14" s="1"/>
  <c r="Q1628" i="14" s="1"/>
  <c r="AK701" i="11"/>
  <c r="K702" i="14" s="1"/>
  <c r="Q702" i="14" s="1"/>
  <c r="AK1920" i="11"/>
  <c r="K1921" i="14" s="1"/>
  <c r="Q1921" i="14" s="1"/>
  <c r="J1471" i="14"/>
  <c r="J1173" i="14"/>
  <c r="AK1608" i="11"/>
  <c r="K1609" i="14" s="1"/>
  <c r="Q1609" i="14" s="1"/>
  <c r="AK1582" i="11"/>
  <c r="K1583" i="14" s="1"/>
  <c r="Q1583" i="14" s="1"/>
  <c r="AK325" i="11"/>
  <c r="K326" i="14" s="1"/>
  <c r="Q326" i="14" s="1"/>
  <c r="J229" i="14"/>
  <c r="J920" i="14"/>
  <c r="J760" i="14"/>
  <c r="AK1093" i="11"/>
  <c r="K1094" i="14" s="1"/>
  <c r="Q1094" i="14" s="1"/>
  <c r="AK566" i="11"/>
  <c r="K567" i="14" s="1"/>
  <c r="Q567" i="14" s="1"/>
  <c r="J972" i="14"/>
  <c r="J859" i="14"/>
  <c r="J1451" i="14"/>
  <c r="AK427" i="11"/>
  <c r="K428" i="14" s="1"/>
  <c r="Q428" i="14" s="1"/>
  <c r="AK1235" i="11"/>
  <c r="K1236" i="14" s="1"/>
  <c r="Q1236" i="14" s="1"/>
  <c r="AK328" i="11"/>
  <c r="K329" i="14" s="1"/>
  <c r="Q329" i="14" s="1"/>
  <c r="AK213" i="11"/>
  <c r="K214" i="14" s="1"/>
  <c r="Q214" i="14" s="1"/>
  <c r="AK1850" i="11"/>
  <c r="K1851" i="14" s="1"/>
  <c r="Q1851" i="14" s="1"/>
  <c r="AK1941" i="11"/>
  <c r="K1942" i="14" s="1"/>
  <c r="Q1942" i="14" s="1"/>
  <c r="J1904" i="14"/>
  <c r="J658" i="14"/>
  <c r="AK1094" i="11"/>
  <c r="K1095" i="14" s="1"/>
  <c r="Q1095" i="14" s="1"/>
  <c r="AK1468" i="11"/>
  <c r="K1469" i="14" s="1"/>
  <c r="Q1469" i="14" s="1"/>
  <c r="AK1200" i="11"/>
  <c r="K1201" i="14" s="1"/>
  <c r="Q1201" i="14" s="1"/>
  <c r="J876" i="14"/>
  <c r="AK1228" i="11"/>
  <c r="K1229" i="14" s="1"/>
  <c r="Q1229" i="14" s="1"/>
  <c r="AK217" i="11"/>
  <c r="K218" i="14" s="1"/>
  <c r="Q218" i="14" s="1"/>
  <c r="AK201" i="11"/>
  <c r="K202" i="14" s="1"/>
  <c r="Q202" i="14" s="1"/>
  <c r="J1267" i="14"/>
  <c r="J657" i="14"/>
  <c r="AK1154" i="11"/>
  <c r="K1155" i="14" s="1"/>
  <c r="Q1155" i="14" s="1"/>
  <c r="J1099" i="14"/>
  <c r="J1559" i="14"/>
  <c r="AK1043" i="11"/>
  <c r="K1044" i="14" s="1"/>
  <c r="Q1044" i="14" s="1"/>
  <c r="J107" i="14"/>
  <c r="J1189" i="14"/>
  <c r="AK1103" i="11"/>
  <c r="K1104" i="14" s="1"/>
  <c r="Q1104" i="14" s="1"/>
  <c r="J1908" i="14"/>
  <c r="AK1185" i="11"/>
  <c r="K1186" i="14" s="1"/>
  <c r="Q1186" i="14" s="1"/>
  <c r="J334" i="14"/>
  <c r="AK22" i="11"/>
  <c r="K23" i="14" s="1"/>
  <c r="Q23" i="14" s="1"/>
  <c r="AK1867" i="11"/>
  <c r="K1868" i="14" s="1"/>
  <c r="Q1868" i="14" s="1"/>
  <c r="J1680" i="14"/>
  <c r="AK904" i="11"/>
  <c r="K905" i="14" s="1"/>
  <c r="Q905" i="14" s="1"/>
  <c r="J1245" i="14"/>
  <c r="AK1773" i="11"/>
  <c r="K1774" i="14" s="1"/>
  <c r="Q1774" i="14" s="1"/>
  <c r="V71" i="10"/>
  <c r="J1978" i="14"/>
  <c r="AK784" i="11"/>
  <c r="K785" i="14" s="1"/>
  <c r="Q785" i="14" s="1"/>
  <c r="AK1507" i="11"/>
  <c r="K1508" i="14" s="1"/>
  <c r="Q1508" i="14" s="1"/>
  <c r="AK1977" i="11"/>
  <c r="K1978" i="14" s="1"/>
  <c r="Q1978" i="14" s="1"/>
  <c r="AK1637" i="11"/>
  <c r="K1638" i="14" s="1"/>
  <c r="Q1638" i="14" s="1"/>
  <c r="J1300" i="14"/>
  <c r="J542" i="14"/>
  <c r="J673" i="14"/>
  <c r="J406" i="14"/>
  <c r="AK496" i="11"/>
  <c r="K497" i="14" s="1"/>
  <c r="Q497" i="14" s="1"/>
  <c r="AK1511" i="11"/>
  <c r="K1512" i="14" s="1"/>
  <c r="Q1512" i="14" s="1"/>
  <c r="AK1470" i="11"/>
  <c r="K1471" i="14" s="1"/>
  <c r="Q1471" i="14" s="1"/>
  <c r="J1158" i="14"/>
  <c r="J1609" i="14"/>
  <c r="J1583" i="14"/>
  <c r="AK919" i="11"/>
  <c r="K920" i="14" s="1"/>
  <c r="Q920" i="14" s="1"/>
  <c r="AK1012" i="11"/>
  <c r="K1013" i="14" s="1"/>
  <c r="Q1013" i="14" s="1"/>
  <c r="J1966" i="14"/>
  <c r="J1094" i="14"/>
  <c r="AK971" i="11"/>
  <c r="K972" i="14" s="1"/>
  <c r="Q972" i="14" s="1"/>
  <c r="AK641" i="11"/>
  <c r="K642" i="14" s="1"/>
  <c r="Q642" i="14" s="1"/>
  <c r="AK343" i="11"/>
  <c r="K344" i="14" s="1"/>
  <c r="Q344" i="14" s="1"/>
  <c r="J62" i="14"/>
  <c r="AK319" i="11"/>
  <c r="K320" i="14" s="1"/>
  <c r="Q320" i="14" s="1"/>
  <c r="J1236" i="14"/>
  <c r="J329" i="14"/>
  <c r="J214" i="14"/>
  <c r="J1851" i="14"/>
  <c r="AK1359" i="11"/>
  <c r="K1360" i="14" s="1"/>
  <c r="Q1360" i="14" s="1"/>
  <c r="J1959" i="14"/>
  <c r="J1095" i="14"/>
  <c r="J1064" i="14"/>
  <c r="J1201" i="14"/>
  <c r="AK875" i="11"/>
  <c r="K876" i="14" s="1"/>
  <c r="Q876" i="14" s="1"/>
  <c r="J1240" i="14"/>
  <c r="J218" i="14"/>
  <c r="J202" i="14"/>
  <c r="J276" i="14"/>
  <c r="J1403" i="14"/>
  <c r="J1155" i="14"/>
  <c r="AK1098" i="11"/>
  <c r="K1099" i="14" s="1"/>
  <c r="Q1099" i="14" s="1"/>
  <c r="AK1558" i="11"/>
  <c r="K1559" i="14" s="1"/>
  <c r="Q1559" i="14" s="1"/>
  <c r="J1044" i="14"/>
  <c r="AK106" i="11"/>
  <c r="K107" i="14" s="1"/>
  <c r="Q107" i="14" s="1"/>
  <c r="J1063" i="14"/>
  <c r="AK1068" i="11"/>
  <c r="K1069" i="14" s="1"/>
  <c r="Q1069" i="14" s="1"/>
  <c r="J1186" i="14"/>
  <c r="AK333" i="11"/>
  <c r="K334" i="14" s="1"/>
  <c r="Q334" i="14" s="1"/>
  <c r="J23" i="14"/>
  <c r="AK1984" i="11"/>
  <c r="K1985" i="14" s="1"/>
  <c r="Q1985" i="14" s="1"/>
  <c r="J905" i="14"/>
  <c r="AK1244" i="11"/>
  <c r="K1245" i="14" s="1"/>
  <c r="Q1245" i="14" s="1"/>
  <c r="J966" i="14"/>
  <c r="R1163" i="10"/>
  <c r="S1163" i="10" s="1"/>
  <c r="R722" i="10"/>
  <c r="S722" i="10" s="1"/>
  <c r="R1871" i="10"/>
  <c r="S1871" i="10" s="1"/>
  <c r="AK61" i="11"/>
  <c r="K62" i="14" s="1"/>
  <c r="Q62" i="14" s="1"/>
  <c r="J1499" i="14"/>
  <c r="AK1714" i="11"/>
  <c r="K1715" i="14" s="1"/>
  <c r="Q1715" i="14" s="1"/>
  <c r="J1069" i="14"/>
  <c r="J869" i="14"/>
  <c r="AK1975" i="11"/>
  <c r="K1976" i="14" s="1"/>
  <c r="Q1976" i="14" s="1"/>
  <c r="AK366" i="11"/>
  <c r="K367" i="14" s="1"/>
  <c r="Q367" i="14" s="1"/>
  <c r="J1436" i="14"/>
  <c r="J204" i="14"/>
  <c r="AK707" i="11"/>
  <c r="K708" i="14" s="1"/>
  <c r="Q708" i="14" s="1"/>
  <c r="J1401" i="14"/>
  <c r="AK687" i="11"/>
  <c r="K688" i="14" s="1"/>
  <c r="Q688" i="14" s="1"/>
  <c r="J1617" i="14"/>
  <c r="J667" i="14"/>
  <c r="J1849" i="14"/>
  <c r="AK288" i="11"/>
  <c r="K289" i="14" s="1"/>
  <c r="Q289" i="14" s="1"/>
  <c r="AK180" i="11"/>
  <c r="K181" i="14" s="1"/>
  <c r="Q181" i="14" s="1"/>
  <c r="AK1927" i="11"/>
  <c r="K1928" i="14" s="1"/>
  <c r="Q1928" i="14" s="1"/>
  <c r="J1652" i="14"/>
  <c r="J1232" i="14"/>
  <c r="AK431" i="11"/>
  <c r="K432" i="14" s="1"/>
  <c r="Q432" i="14" s="1"/>
  <c r="J985" i="14"/>
  <c r="J1615" i="14"/>
  <c r="J802" i="14"/>
  <c r="J1630" i="14"/>
  <c r="AK1560" i="11"/>
  <c r="K1561" i="14" s="1"/>
  <c r="Q1561" i="14" s="1"/>
  <c r="J233" i="14"/>
  <c r="J356" i="14"/>
  <c r="AK981" i="11"/>
  <c r="K982" i="14" s="1"/>
  <c r="Q982" i="14" s="1"/>
  <c r="J150" i="14"/>
  <c r="AK252" i="11"/>
  <c r="K253" i="14" s="1"/>
  <c r="Q253" i="14" s="1"/>
  <c r="J51" i="14"/>
  <c r="J53" i="14"/>
  <c r="AK1147" i="11"/>
  <c r="K1148" i="14" s="1"/>
  <c r="Q1148" i="14" s="1"/>
  <c r="J1274" i="14"/>
  <c r="AK216" i="11"/>
  <c r="K217" i="14" s="1"/>
  <c r="Q217" i="14" s="1"/>
  <c r="AK159" i="11"/>
  <c r="K160" i="14" s="1"/>
  <c r="Q160" i="14" s="1"/>
  <c r="AK557" i="11"/>
  <c r="K558" i="14" s="1"/>
  <c r="Q558" i="14" s="1"/>
  <c r="AK402" i="11"/>
  <c r="K403" i="14" s="1"/>
  <c r="Q403" i="14" s="1"/>
  <c r="J1080" i="14"/>
  <c r="J1053" i="14"/>
  <c r="J870" i="14"/>
  <c r="J1585" i="14"/>
  <c r="J1715" i="14"/>
  <c r="AK1183" i="11"/>
  <c r="K1184" i="14" s="1"/>
  <c r="Q1184" i="14" s="1"/>
  <c r="J728" i="14"/>
  <c r="J1825" i="14"/>
  <c r="AK868" i="11"/>
  <c r="K869" i="14" s="1"/>
  <c r="Q869" i="14" s="1"/>
  <c r="J1976" i="14"/>
  <c r="J367" i="14"/>
  <c r="AK810" i="11"/>
  <c r="K811" i="14" s="1"/>
  <c r="Q811" i="14" s="1"/>
  <c r="AK1674" i="11"/>
  <c r="K1675" i="14" s="1"/>
  <c r="Q1675" i="14" s="1"/>
  <c r="AK312" i="11"/>
  <c r="K313" i="14" s="1"/>
  <c r="Q313" i="14" s="1"/>
  <c r="R1531" i="10"/>
  <c r="S1531" i="10" s="1"/>
  <c r="V880" i="10"/>
  <c r="J1184" i="14"/>
  <c r="AK903" i="11"/>
  <c r="K904" i="14" s="1"/>
  <c r="Q904" i="14" s="1"/>
  <c r="AK1333" i="11"/>
  <c r="K1334" i="14" s="1"/>
  <c r="Q1334" i="14" s="1"/>
  <c r="AK994" i="11"/>
  <c r="K995" i="14" s="1"/>
  <c r="Q995" i="14" s="1"/>
  <c r="AK1937" i="11"/>
  <c r="K1938" i="14" s="1"/>
  <c r="Q1938" i="14" s="1"/>
  <c r="J145" i="14"/>
  <c r="AK1358" i="11"/>
  <c r="K1359" i="14" s="1"/>
  <c r="Q1359" i="14" s="1"/>
  <c r="J1072" i="14"/>
  <c r="AK203" i="11"/>
  <c r="K204" i="14" s="1"/>
  <c r="Q204" i="14" s="1"/>
  <c r="J724" i="14"/>
  <c r="J1143" i="14"/>
  <c r="J688" i="14"/>
  <c r="AK1616" i="11"/>
  <c r="K1617" i="14" s="1"/>
  <c r="Q1617" i="14" s="1"/>
  <c r="AK666" i="11"/>
  <c r="K667" i="14" s="1"/>
  <c r="Q667" i="14" s="1"/>
  <c r="AK968" i="11"/>
  <c r="K969" i="14" s="1"/>
  <c r="Q969" i="14" s="1"/>
  <c r="AK1381" i="11"/>
  <c r="K1382" i="14" s="1"/>
  <c r="Q1382" i="14" s="1"/>
  <c r="J328" i="14"/>
  <c r="J289" i="14"/>
  <c r="J181" i="14"/>
  <c r="J1928" i="14"/>
  <c r="J1011" i="14"/>
  <c r="AK703" i="11"/>
  <c r="K704" i="14" s="1"/>
  <c r="Q704" i="14" s="1"/>
  <c r="J1396" i="14"/>
  <c r="AK1414" i="11"/>
  <c r="K1415" i="14" s="1"/>
  <c r="Q1415" i="14" s="1"/>
  <c r="AK1313" i="11"/>
  <c r="K1314" i="14" s="1"/>
  <c r="Q1314" i="14" s="1"/>
  <c r="AK984" i="11"/>
  <c r="K985" i="14" s="1"/>
  <c r="Q985" i="14" s="1"/>
  <c r="J665" i="14"/>
  <c r="AK801" i="11"/>
  <c r="K802" i="14" s="1"/>
  <c r="Q802" i="14" s="1"/>
  <c r="AK1315" i="11"/>
  <c r="K1316" i="14" s="1"/>
  <c r="Q1316" i="14" s="1"/>
  <c r="J1561" i="14"/>
  <c r="AK232" i="11"/>
  <c r="K233" i="14" s="1"/>
  <c r="Q233" i="14" s="1"/>
  <c r="AK149" i="11"/>
  <c r="K150" i="14" s="1"/>
  <c r="Q150" i="14" s="1"/>
  <c r="J253" i="14"/>
  <c r="J86" i="14"/>
  <c r="AK52" i="11"/>
  <c r="K53" i="14" s="1"/>
  <c r="Q53" i="14" s="1"/>
  <c r="J1148" i="14"/>
  <c r="J1076" i="14"/>
  <c r="J217" i="14"/>
  <c r="J1718" i="14"/>
  <c r="AK1932" i="11"/>
  <c r="K1933" i="14" s="1"/>
  <c r="Q1933" i="14" s="1"/>
  <c r="J403" i="14"/>
  <c r="J1683" i="14"/>
  <c r="AK757" i="11"/>
  <c r="K758" i="14" s="1"/>
  <c r="Q758" i="14" s="1"/>
  <c r="AK507" i="11"/>
  <c r="K508" i="14" s="1"/>
  <c r="Q508" i="14" s="1"/>
  <c r="AK208" i="11"/>
  <c r="K209" i="14" s="1"/>
  <c r="Q209" i="14" s="1"/>
  <c r="AK1861" i="11"/>
  <c r="K1862" i="14" s="1"/>
  <c r="Q1862" i="14" s="1"/>
  <c r="J1361" i="14"/>
  <c r="AK727" i="11"/>
  <c r="K728" i="14" s="1"/>
  <c r="Q728" i="14" s="1"/>
  <c r="AK1824" i="11"/>
  <c r="K1825" i="14" s="1"/>
  <c r="Q1825" i="14" s="1"/>
  <c r="J480" i="14"/>
  <c r="AK1532" i="11"/>
  <c r="K1533" i="14" s="1"/>
  <c r="Q1533" i="14" s="1"/>
  <c r="J811" i="14"/>
  <c r="AK219" i="11"/>
  <c r="K220" i="14" s="1"/>
  <c r="Q220" i="14" s="1"/>
  <c r="J165" i="14"/>
  <c r="R1775" i="10"/>
  <c r="S1775" i="10" s="1"/>
  <c r="R918" i="10"/>
  <c r="S918" i="10" s="1"/>
  <c r="V1875" i="10"/>
  <c r="AK1599" i="11"/>
  <c r="K1600" i="14" s="1"/>
  <c r="Q1600" i="14" s="1"/>
  <c r="J1334" i="14"/>
  <c r="AK1295" i="11"/>
  <c r="K1296" i="14" s="1"/>
  <c r="Q1296" i="14" s="1"/>
  <c r="AK773" i="11"/>
  <c r="K774" i="14" s="1"/>
  <c r="Q774" i="14" s="1"/>
  <c r="J1960" i="14"/>
  <c r="J791" i="14"/>
  <c r="AK561" i="11"/>
  <c r="K562" i="14" s="1"/>
  <c r="Q562" i="14" s="1"/>
  <c r="AK1395" i="11"/>
  <c r="K1396" i="14" s="1"/>
  <c r="Q1396" i="14" s="1"/>
  <c r="AK664" i="11"/>
  <c r="K665" i="14" s="1"/>
  <c r="Q665" i="14" s="1"/>
  <c r="J64" i="14"/>
  <c r="J826" i="14"/>
  <c r="J967" i="14"/>
  <c r="AK1075" i="11"/>
  <c r="K1076" i="14" s="1"/>
  <c r="Q1076" i="14" s="1"/>
  <c r="AK411" i="11"/>
  <c r="K412" i="14" s="1"/>
  <c r="Q412" i="14" s="1"/>
  <c r="AK1717" i="11"/>
  <c r="K1718" i="14" s="1"/>
  <c r="Q1718" i="14" s="1"/>
  <c r="J1933" i="14"/>
  <c r="AK318" i="11"/>
  <c r="K319" i="14" s="1"/>
  <c r="Q319" i="14" s="1"/>
  <c r="AK1056" i="11"/>
  <c r="K1057" i="14" s="1"/>
  <c r="Q1057" i="14" s="1"/>
  <c r="AK479" i="11"/>
  <c r="K480" i="14" s="1"/>
  <c r="Q480" i="14" s="1"/>
  <c r="J1533" i="14"/>
  <c r="J127" i="14"/>
  <c r="J109" i="14"/>
  <c r="V1669" i="10"/>
  <c r="V240" i="10"/>
  <c r="R541" i="10"/>
  <c r="S541" i="10" s="1"/>
  <c r="R43" i="10"/>
  <c r="S43" i="10" s="1"/>
  <c r="R768" i="10"/>
  <c r="S768" i="10" s="1"/>
  <c r="M796" i="14"/>
  <c r="M1444" i="14"/>
  <c r="J31" i="14"/>
  <c r="J1309" i="14"/>
  <c r="J677" i="14"/>
  <c r="J1891" i="14"/>
  <c r="AK1733" i="11"/>
  <c r="K1734" i="14" s="1"/>
  <c r="Q1734" i="14" s="1"/>
  <c r="J1560" i="14"/>
  <c r="J1764" i="14"/>
  <c r="R715" i="10"/>
  <c r="S715" i="10" s="1"/>
  <c r="R1695" i="10"/>
  <c r="S1695" i="10" s="1"/>
  <c r="J1483" i="14"/>
  <c r="AK1299" i="11"/>
  <c r="K1300" i="14" s="1"/>
  <c r="Q1300" i="14" s="1"/>
  <c r="J484" i="14"/>
  <c r="AK1879" i="11"/>
  <c r="K1880" i="14" s="1"/>
  <c r="Q1880" i="14" s="1"/>
  <c r="AK1581" i="11"/>
  <c r="K1582" i="14" s="1"/>
  <c r="Q1582" i="14" s="1"/>
  <c r="J1375" i="14"/>
  <c r="AK511" i="11"/>
  <c r="K512" i="14" s="1"/>
  <c r="Q512" i="14" s="1"/>
  <c r="J1605" i="14"/>
  <c r="AK1175" i="11"/>
  <c r="K1176" i="14" s="1"/>
  <c r="Q1176" i="14" s="1"/>
  <c r="AK639" i="11"/>
  <c r="K640" i="14" s="1"/>
  <c r="Q640" i="14" s="1"/>
  <c r="J908" i="14"/>
  <c r="J421" i="14"/>
  <c r="J295" i="14"/>
  <c r="J1565" i="14"/>
  <c r="AK1880" i="11"/>
  <c r="K1881" i="14" s="1"/>
  <c r="Q1881" i="14" s="1"/>
  <c r="AK124" i="11"/>
  <c r="K125" i="14" s="1"/>
  <c r="Q125" i="14" s="1"/>
  <c r="AK84" i="11"/>
  <c r="K85" i="14" s="1"/>
  <c r="Q85" i="14" s="1"/>
  <c r="J759" i="14"/>
  <c r="J1817" i="14"/>
  <c r="J1657" i="14"/>
  <c r="J1837" i="14"/>
  <c r="J378" i="14"/>
  <c r="AK629" i="11"/>
  <c r="K630" i="14" s="1"/>
  <c r="Q630" i="14" s="1"/>
  <c r="J913" i="14"/>
  <c r="J523" i="14"/>
  <c r="AK1308" i="11"/>
  <c r="K1309" i="14" s="1"/>
  <c r="Q1309" i="14" s="1"/>
  <c r="J21" i="14"/>
  <c r="AK451" i="11"/>
  <c r="K452" i="14" s="1"/>
  <c r="Q452" i="14" s="1"/>
  <c r="AK1890" i="11"/>
  <c r="K1891" i="14" s="1"/>
  <c r="Q1891" i="14" s="1"/>
  <c r="J1734" i="14"/>
  <c r="AK1559" i="11"/>
  <c r="K1560" i="14" s="1"/>
  <c r="Q1560" i="14" s="1"/>
  <c r="AK1763" i="11"/>
  <c r="K1764" i="14" s="1"/>
  <c r="Q1764" i="14" s="1"/>
  <c r="AK1117" i="11"/>
  <c r="K1118" i="14" s="1"/>
  <c r="Q1118" i="14" s="1"/>
  <c r="R909" i="10"/>
  <c r="S909" i="10" s="1"/>
  <c r="R1444" i="10"/>
  <c r="S1444" i="10" s="1"/>
  <c r="V837" i="10"/>
  <c r="V1747" i="10"/>
  <c r="AK1886" i="11"/>
  <c r="K1887" i="14" s="1"/>
  <c r="Q1887" i="14" s="1"/>
  <c r="AK342" i="11"/>
  <c r="K343" i="14" s="1"/>
  <c r="Q343" i="14" s="1"/>
  <c r="J184" i="14"/>
  <c r="AK1552" i="11"/>
  <c r="K1553" i="14" s="1"/>
  <c r="Q1553" i="14" s="1"/>
  <c r="R427" i="10"/>
  <c r="S427" i="10" s="1"/>
  <c r="AK958" i="11"/>
  <c r="K959" i="14" s="1"/>
  <c r="Q959" i="14" s="1"/>
  <c r="J1146" i="14"/>
  <c r="J528" i="14"/>
  <c r="AK1242" i="11"/>
  <c r="K1243" i="14" s="1"/>
  <c r="Q1243" i="14" s="1"/>
  <c r="V1724" i="10"/>
  <c r="J1970" i="14"/>
  <c r="J644" i="14"/>
  <c r="J1924" i="14"/>
  <c r="AK785" i="11"/>
  <c r="K786" i="14" s="1"/>
  <c r="Q786" i="14" s="1"/>
  <c r="J1083" i="14"/>
  <c r="J1464" i="14"/>
  <c r="J1591" i="14"/>
  <c r="AK122" i="11"/>
  <c r="K123" i="14" s="1"/>
  <c r="Q123" i="14" s="1"/>
  <c r="AK1229" i="11"/>
  <c r="K1230" i="14" s="1"/>
  <c r="Q1230" i="14" s="1"/>
  <c r="J144" i="14"/>
  <c r="J1641" i="14"/>
  <c r="AK1321" i="11"/>
  <c r="K1322" i="14" s="1"/>
  <c r="Q1322" i="14" s="1"/>
  <c r="AK1110" i="11"/>
  <c r="K1111" i="14" s="1"/>
  <c r="Q1111" i="14" s="1"/>
  <c r="J1878" i="14"/>
  <c r="J464" i="14"/>
  <c r="J1320" i="14"/>
  <c r="J1445" i="14"/>
  <c r="AK861" i="11"/>
  <c r="K862" i="14" s="1"/>
  <c r="Q862" i="14" s="1"/>
  <c r="J1653" i="14"/>
  <c r="J1628" i="14"/>
  <c r="J1804" i="14"/>
  <c r="J1629" i="14"/>
  <c r="J1869" i="14"/>
  <c r="R1557" i="10"/>
  <c r="S1557" i="10" s="1"/>
  <c r="R25" i="10"/>
  <c r="S25" i="10" s="1"/>
  <c r="R1077" i="10"/>
  <c r="S1077" i="10" s="1"/>
  <c r="V780" i="10"/>
  <c r="J846" i="14"/>
  <c r="M1228" i="14"/>
  <c r="J1938" i="14"/>
  <c r="M1871" i="14"/>
  <c r="AK1221" i="11"/>
  <c r="K1222" i="14" s="1"/>
  <c r="Q1222" i="14" s="1"/>
  <c r="AK144" i="11"/>
  <c r="K145" i="14" s="1"/>
  <c r="Q145" i="14" s="1"/>
  <c r="AK272" i="11"/>
  <c r="K273" i="14" s="1"/>
  <c r="Q273" i="14" s="1"/>
  <c r="J310" i="14"/>
  <c r="J1997" i="14"/>
  <c r="J933" i="14"/>
  <c r="AK1830" i="11"/>
  <c r="K1831" i="14" s="1"/>
  <c r="Q1831" i="14" s="1"/>
  <c r="J453" i="14"/>
  <c r="J1073" i="14"/>
  <c r="AK1923" i="11"/>
  <c r="K1924" i="14" s="1"/>
  <c r="Q1924" i="14" s="1"/>
  <c r="AK1526" i="11"/>
  <c r="K1527" i="14" s="1"/>
  <c r="Q1527" i="14" s="1"/>
  <c r="AK111" i="11"/>
  <c r="K112" i="14" s="1"/>
  <c r="Q112" i="14" s="1"/>
  <c r="J1866" i="14"/>
  <c r="J786" i="14"/>
  <c r="AK1963" i="11"/>
  <c r="K1964" i="14" s="1"/>
  <c r="Q1964" i="14" s="1"/>
  <c r="AK1463" i="11"/>
  <c r="K1464" i="14" s="1"/>
  <c r="Q1464" i="14" s="1"/>
  <c r="J1922" i="14"/>
  <c r="J1327" i="14"/>
  <c r="J1739" i="14"/>
  <c r="J1482" i="14"/>
  <c r="AK930" i="11"/>
  <c r="K931" i="14" s="1"/>
  <c r="Q931" i="14" s="1"/>
  <c r="J2002" i="14"/>
  <c r="AK1640" i="11"/>
  <c r="K1641" i="14" s="1"/>
  <c r="Q1641" i="14" s="1"/>
  <c r="J1322" i="14"/>
  <c r="J1111" i="14"/>
  <c r="AK624" i="11"/>
  <c r="K625" i="14" s="1"/>
  <c r="Q625" i="14" s="1"/>
  <c r="J271" i="14"/>
  <c r="AK463" i="11"/>
  <c r="K464" i="14" s="1"/>
  <c r="Q464" i="14" s="1"/>
  <c r="AK1319" i="11"/>
  <c r="K1320" i="14" s="1"/>
  <c r="Q1320" i="14" s="1"/>
  <c r="J1602" i="14"/>
  <c r="AK1652" i="11"/>
  <c r="K1653" i="14" s="1"/>
  <c r="Q1653" i="14" s="1"/>
  <c r="J1761" i="14"/>
  <c r="AK1803" i="11"/>
  <c r="K1804" i="14" s="1"/>
  <c r="Q1804" i="14" s="1"/>
  <c r="J1611" i="14"/>
  <c r="J1120" i="14"/>
  <c r="J942" i="14"/>
  <c r="R1694" i="10"/>
  <c r="S1694" i="10" s="1"/>
  <c r="V981" i="10"/>
  <c r="R1367" i="10"/>
  <c r="S1367" i="10" s="1"/>
  <c r="R1408" i="10"/>
  <c r="S1408" i="10" s="1"/>
  <c r="V1408" i="10"/>
  <c r="R718" i="10"/>
  <c r="S718" i="10" s="1"/>
  <c r="V718" i="10"/>
  <c r="R1784" i="10"/>
  <c r="S1784" i="10" s="1"/>
  <c r="V1784" i="10"/>
  <c r="V1134" i="10"/>
  <c r="R1134" i="10"/>
  <c r="S1134" i="10" s="1"/>
  <c r="R871" i="10"/>
  <c r="S871" i="10" s="1"/>
  <c r="V871" i="10"/>
  <c r="V1188" i="10"/>
  <c r="R1188" i="10"/>
  <c r="S1188" i="10" s="1"/>
  <c r="R173" i="10"/>
  <c r="S173" i="10" s="1"/>
  <c r="V173" i="10"/>
  <c r="V778" i="10"/>
  <c r="R778" i="10"/>
  <c r="S778" i="10" s="1"/>
  <c r="V1936" i="10"/>
  <c r="R1936" i="10"/>
  <c r="S1936" i="10" s="1"/>
  <c r="V1374" i="10"/>
  <c r="R1374" i="10"/>
  <c r="S1374" i="10" s="1"/>
  <c r="V1941" i="10"/>
  <c r="R1941" i="10"/>
  <c r="S1941" i="10" s="1"/>
  <c r="V402" i="10"/>
  <c r="R402" i="10"/>
  <c r="S402" i="10" s="1"/>
  <c r="R884" i="10"/>
  <c r="S884" i="10" s="1"/>
  <c r="V884" i="10"/>
  <c r="R912" i="10"/>
  <c r="S912" i="10" s="1"/>
  <c r="V912" i="10"/>
  <c r="AK1662" i="11"/>
  <c r="K1663" i="14" s="1"/>
  <c r="Q1663" i="14" s="1"/>
  <c r="J691" i="14"/>
  <c r="AK387" i="11"/>
  <c r="K388" i="14" s="1"/>
  <c r="Q388" i="14" s="1"/>
  <c r="J1663" i="14"/>
  <c r="J574" i="14"/>
  <c r="J345" i="14"/>
  <c r="J1068" i="14"/>
  <c r="J1574" i="14"/>
  <c r="V1228" i="10"/>
  <c r="J1388" i="14"/>
  <c r="AK1677" i="11"/>
  <c r="K1678" i="14" s="1"/>
  <c r="Q1678" i="14" s="1"/>
  <c r="J1000" i="14"/>
  <c r="J1665" i="14"/>
  <c r="AK573" i="11"/>
  <c r="K574" i="14" s="1"/>
  <c r="Q574" i="14" s="1"/>
  <c r="M1275" i="14"/>
  <c r="O1157" i="10"/>
  <c r="P1157" i="10" s="1"/>
  <c r="Q1157" i="10" s="1"/>
  <c r="V1157" i="10" s="1"/>
  <c r="O1766" i="10"/>
  <c r="P1766" i="10" s="1"/>
  <c r="Q1766" i="10" s="1"/>
  <c r="V1766" i="10" s="1"/>
  <c r="O1698" i="10"/>
  <c r="P1698" i="10" s="1"/>
  <c r="Q1698" i="10" s="1"/>
  <c r="O342" i="10"/>
  <c r="P342" i="10" s="1"/>
  <c r="Q342" i="10" s="1"/>
  <c r="R342" i="10" s="1"/>
  <c r="S342" i="10" s="1"/>
  <c r="O35" i="10"/>
  <c r="P35" i="10" s="1"/>
  <c r="Q35" i="10" s="1"/>
  <c r="V35" i="10" s="1"/>
  <c r="O1287" i="10"/>
  <c r="P1287" i="10" s="1"/>
  <c r="Q1287" i="10" s="1"/>
  <c r="O1001" i="10"/>
  <c r="P1001" i="10" s="1"/>
  <c r="Q1001" i="10" s="1"/>
  <c r="O573" i="10"/>
  <c r="P573" i="10" s="1"/>
  <c r="Q573" i="10" s="1"/>
  <c r="R573" i="10" s="1"/>
  <c r="S573" i="10" s="1"/>
  <c r="O1682" i="10"/>
  <c r="P1682" i="10" s="1"/>
  <c r="Q1682" i="10" s="1"/>
  <c r="R1682" i="10" s="1"/>
  <c r="S1682" i="10" s="1"/>
  <c r="O927" i="10"/>
  <c r="P927" i="10" s="1"/>
  <c r="Q927" i="10" s="1"/>
  <c r="V927" i="10" s="1"/>
  <c r="O513" i="10"/>
  <c r="P513" i="10" s="1"/>
  <c r="Q513" i="10" s="1"/>
  <c r="O633" i="10"/>
  <c r="P633" i="10" s="1"/>
  <c r="Q633" i="10" s="1"/>
  <c r="R633" i="10" s="1"/>
  <c r="S633" i="10" s="1"/>
  <c r="O318" i="10"/>
  <c r="P318" i="10" s="1"/>
  <c r="Q318" i="10" s="1"/>
  <c r="O113" i="10"/>
  <c r="P113" i="10" s="1"/>
  <c r="Q113" i="10" s="1"/>
  <c r="O471" i="10"/>
  <c r="P471" i="10" s="1"/>
  <c r="Q471" i="10" s="1"/>
  <c r="R471" i="10" s="1"/>
  <c r="S471" i="10" s="1"/>
  <c r="O1581" i="10"/>
  <c r="P1581" i="10" s="1"/>
  <c r="Q1581" i="10" s="1"/>
  <c r="V1581" i="10" s="1"/>
  <c r="O635" i="10"/>
  <c r="P635" i="10" s="1"/>
  <c r="Q635" i="10" s="1"/>
  <c r="R635" i="10" s="1"/>
  <c r="S635" i="10" s="1"/>
  <c r="O183" i="10"/>
  <c r="P183" i="10" s="1"/>
  <c r="Q183" i="10" s="1"/>
  <c r="V183" i="10" s="1"/>
  <c r="O1721" i="10"/>
  <c r="P1721" i="10" s="1"/>
  <c r="Q1721" i="10" s="1"/>
  <c r="O1885" i="10"/>
  <c r="P1885" i="10" s="1"/>
  <c r="Q1885" i="10" s="1"/>
  <c r="O581" i="10"/>
  <c r="P581" i="10" s="1"/>
  <c r="Q581" i="10" s="1"/>
  <c r="V581" i="10" s="1"/>
  <c r="O1710" i="10"/>
  <c r="P1710" i="10" s="1"/>
  <c r="Q1710" i="10" s="1"/>
  <c r="V1710" i="10" s="1"/>
  <c r="O1893" i="10"/>
  <c r="P1893" i="10" s="1"/>
  <c r="Q1893" i="10" s="1"/>
  <c r="R1893" i="10" s="1"/>
  <c r="S1893" i="10" s="1"/>
  <c r="O923" i="10"/>
  <c r="P923" i="10" s="1"/>
  <c r="Q923" i="10" s="1"/>
  <c r="R923" i="10" s="1"/>
  <c r="S923" i="10" s="1"/>
  <c r="O1424" i="10"/>
  <c r="P1424" i="10" s="1"/>
  <c r="Q1424" i="10" s="1"/>
  <c r="O1391" i="10"/>
  <c r="P1391" i="10" s="1"/>
  <c r="Q1391" i="10" s="1"/>
  <c r="V1391" i="10" s="1"/>
  <c r="O24" i="10"/>
  <c r="P24" i="10" s="1"/>
  <c r="Q24" i="10" s="1"/>
  <c r="O52" i="10"/>
  <c r="P52" i="10" s="1"/>
  <c r="Q52" i="10" s="1"/>
  <c r="R52" i="10" s="1"/>
  <c r="S52" i="10" s="1"/>
  <c r="O1800" i="10"/>
  <c r="P1800" i="10" s="1"/>
  <c r="Q1800" i="10" s="1"/>
  <c r="O1343" i="10"/>
  <c r="P1343" i="10" s="1"/>
  <c r="Q1343" i="10" s="1"/>
  <c r="R1343" i="10" s="1"/>
  <c r="S1343" i="10" s="1"/>
  <c r="O394" i="10"/>
  <c r="P394" i="10" s="1"/>
  <c r="Q394" i="10" s="1"/>
  <c r="V394" i="10" s="1"/>
  <c r="O1590" i="10"/>
  <c r="P1590" i="10" s="1"/>
  <c r="Q1590" i="10" s="1"/>
  <c r="O1175" i="10"/>
  <c r="P1175" i="10" s="1"/>
  <c r="Q1175" i="10" s="1"/>
  <c r="R1175" i="10" s="1"/>
  <c r="S1175" i="10" s="1"/>
  <c r="O916" i="10"/>
  <c r="P916" i="10" s="1"/>
  <c r="Q916" i="10" s="1"/>
  <c r="V916" i="10" s="1"/>
  <c r="O929" i="10"/>
  <c r="P929" i="10" s="1"/>
  <c r="Q929" i="10" s="1"/>
  <c r="O798" i="10"/>
  <c r="P798" i="10" s="1"/>
  <c r="Q798" i="10" s="1"/>
  <c r="R798" i="10" s="1"/>
  <c r="S798" i="10" s="1"/>
  <c r="O1331" i="10"/>
  <c r="P1331" i="10" s="1"/>
  <c r="Q1331" i="10" s="1"/>
  <c r="R1331" i="10" s="1"/>
  <c r="S1331" i="10" s="1"/>
  <c r="O664" i="10"/>
  <c r="P664" i="10" s="1"/>
  <c r="Q664" i="10" s="1"/>
  <c r="R664" i="10" s="1"/>
  <c r="S664" i="10" s="1"/>
  <c r="O805" i="10"/>
  <c r="P805" i="10" s="1"/>
  <c r="Q805" i="10" s="1"/>
  <c r="R805" i="10" s="1"/>
  <c r="S805" i="10" s="1"/>
  <c r="O504" i="10"/>
  <c r="P504" i="10" s="1"/>
  <c r="Q504" i="10" s="1"/>
  <c r="O1882" i="10"/>
  <c r="P1882" i="10" s="1"/>
  <c r="Q1882" i="10" s="1"/>
  <c r="V1882" i="10" s="1"/>
  <c r="O339" i="10"/>
  <c r="P339" i="10" s="1"/>
  <c r="Q339" i="10" s="1"/>
  <c r="R339" i="10" s="1"/>
  <c r="S339" i="10" s="1"/>
  <c r="O186" i="10"/>
  <c r="P186" i="10" s="1"/>
  <c r="Q186" i="10" s="1"/>
  <c r="R186" i="10" s="1"/>
  <c r="S186" i="10" s="1"/>
  <c r="O210" i="10"/>
  <c r="P210" i="10" s="1"/>
  <c r="Q210" i="10" s="1"/>
  <c r="R210" i="10" s="1"/>
  <c r="S210" i="10" s="1"/>
  <c r="O405" i="10"/>
  <c r="P405" i="10" s="1"/>
  <c r="Q405" i="10" s="1"/>
  <c r="V405" i="10" s="1"/>
  <c r="O279" i="10"/>
  <c r="P279" i="10" s="1"/>
  <c r="Q279" i="10" s="1"/>
  <c r="V279" i="10" s="1"/>
  <c r="O392" i="10"/>
  <c r="P392" i="10" s="1"/>
  <c r="Q392" i="10" s="1"/>
  <c r="V921" i="10"/>
  <c r="R921" i="10"/>
  <c r="S921" i="10" s="1"/>
  <c r="V731" i="10"/>
  <c r="R731" i="10"/>
  <c r="S731" i="10" s="1"/>
  <c r="R1352" i="10"/>
  <c r="S1352" i="10" s="1"/>
  <c r="V1352" i="10"/>
  <c r="R1696" i="10"/>
  <c r="S1696" i="10" s="1"/>
  <c r="V1696" i="10"/>
  <c r="V662" i="10"/>
  <c r="R662" i="10"/>
  <c r="S662" i="10" s="1"/>
  <c r="V808" i="10"/>
  <c r="R808" i="10"/>
  <c r="S808" i="10" s="1"/>
  <c r="O1606" i="10"/>
  <c r="P1606" i="10" s="1"/>
  <c r="Q1606" i="10" s="1"/>
  <c r="V1606" i="10" s="1"/>
  <c r="O1246" i="10"/>
  <c r="P1246" i="10" s="1"/>
  <c r="Q1246" i="10" s="1"/>
  <c r="V1246" i="10" s="1"/>
  <c r="O1192" i="10"/>
  <c r="P1192" i="10" s="1"/>
  <c r="Q1192" i="10" s="1"/>
  <c r="O1890" i="10"/>
  <c r="P1890" i="10" s="1"/>
  <c r="Q1890" i="10" s="1"/>
  <c r="R1890" i="10" s="1"/>
  <c r="S1890" i="10" s="1"/>
  <c r="O1663" i="10"/>
  <c r="P1663" i="10" s="1"/>
  <c r="Q1663" i="10" s="1"/>
  <c r="V1663" i="10" s="1"/>
  <c r="O1388" i="10"/>
  <c r="P1388" i="10" s="1"/>
  <c r="Q1388" i="10" s="1"/>
  <c r="O691" i="10"/>
  <c r="P691" i="10" s="1"/>
  <c r="Q691" i="10" s="1"/>
  <c r="R691" i="10" s="1"/>
  <c r="S691" i="10" s="1"/>
  <c r="O719" i="10"/>
  <c r="P719" i="10" s="1"/>
  <c r="Q719" i="10" s="1"/>
  <c r="R719" i="10" s="1"/>
  <c r="S719" i="10" s="1"/>
  <c r="O1563" i="10"/>
  <c r="P1563" i="10" s="1"/>
  <c r="Q1563" i="10" s="1"/>
  <c r="V1563" i="10" s="1"/>
  <c r="O1068" i="10"/>
  <c r="P1068" i="10" s="1"/>
  <c r="Q1068" i="10" s="1"/>
  <c r="O1030" i="10"/>
  <c r="P1030" i="10" s="1"/>
  <c r="Q1030" i="10" s="1"/>
  <c r="V1030" i="10" s="1"/>
  <c r="O1951" i="10"/>
  <c r="P1951" i="10" s="1"/>
  <c r="Q1951" i="10" s="1"/>
  <c r="V1951" i="10" s="1"/>
  <c r="O1574" i="10"/>
  <c r="P1574" i="10" s="1"/>
  <c r="Q1574" i="10" s="1"/>
  <c r="V1574" i="10" s="1"/>
  <c r="O346" i="10"/>
  <c r="P346" i="10" s="1"/>
  <c r="Q346" i="10" s="1"/>
  <c r="O1678" i="10"/>
  <c r="P1678" i="10" s="1"/>
  <c r="Q1678" i="10" s="1"/>
  <c r="V1678" i="10" s="1"/>
  <c r="O574" i="10"/>
  <c r="P574" i="10" s="1"/>
  <c r="Q574" i="10" s="1"/>
  <c r="V574" i="10" s="1"/>
  <c r="O345" i="10"/>
  <c r="P345" i="10" s="1"/>
  <c r="Q345" i="10" s="1"/>
  <c r="V345" i="10" s="1"/>
  <c r="O444" i="10"/>
  <c r="P444" i="10" s="1"/>
  <c r="Q444" i="10" s="1"/>
  <c r="O1656" i="10"/>
  <c r="P1656" i="10" s="1"/>
  <c r="Q1656" i="10" s="1"/>
  <c r="O179" i="10"/>
  <c r="P179" i="10" s="1"/>
  <c r="Q179" i="10" s="1"/>
  <c r="V179" i="10" s="1"/>
  <c r="O1368" i="10"/>
  <c r="P1368" i="10" s="1"/>
  <c r="Q1368" i="10" s="1"/>
  <c r="O1409" i="10"/>
  <c r="P1409" i="10" s="1"/>
  <c r="Q1409" i="10" s="1"/>
  <c r="V1409" i="10" s="1"/>
  <c r="O1486" i="10"/>
  <c r="P1486" i="10" s="1"/>
  <c r="Q1486" i="10" s="1"/>
  <c r="R1486" i="10" s="1"/>
  <c r="S1486" i="10" s="1"/>
  <c r="O956" i="10"/>
  <c r="P956" i="10" s="1"/>
  <c r="Q956" i="10" s="1"/>
  <c r="R956" i="10" s="1"/>
  <c r="S956" i="10" s="1"/>
  <c r="O1789" i="10"/>
  <c r="P1789" i="10" s="1"/>
  <c r="Q1789" i="10" s="1"/>
  <c r="V1789" i="10" s="1"/>
  <c r="O1428" i="10"/>
  <c r="P1428" i="10" s="1"/>
  <c r="Q1428" i="10" s="1"/>
  <c r="V1428" i="10" s="1"/>
  <c r="O1738" i="10"/>
  <c r="P1738" i="10" s="1"/>
  <c r="Q1738" i="10" s="1"/>
  <c r="O1744" i="10"/>
  <c r="P1744" i="10" s="1"/>
  <c r="Q1744" i="10" s="1"/>
  <c r="O1473" i="10"/>
  <c r="P1473" i="10" s="1"/>
  <c r="Q1473" i="10" s="1"/>
  <c r="V1473" i="10" s="1"/>
  <c r="O1395" i="10"/>
  <c r="P1395" i="10" s="1"/>
  <c r="Q1395" i="10" s="1"/>
  <c r="V1395" i="10" s="1"/>
  <c r="O261" i="10"/>
  <c r="P261" i="10" s="1"/>
  <c r="Q261" i="10" s="1"/>
  <c r="V261" i="10" s="1"/>
  <c r="O561" i="10"/>
  <c r="P561" i="10" s="1"/>
  <c r="Q561" i="10" s="1"/>
  <c r="O511" i="10"/>
  <c r="P511" i="10" s="1"/>
  <c r="Q511" i="10" s="1"/>
  <c r="R511" i="10" s="1"/>
  <c r="S511" i="10" s="1"/>
  <c r="O1883" i="10"/>
  <c r="P1883" i="10" s="1"/>
  <c r="Q1883" i="10" s="1"/>
  <c r="V1883" i="10" s="1"/>
  <c r="O1832" i="10"/>
  <c r="P1832" i="10" s="1"/>
  <c r="Q1832" i="10" s="1"/>
  <c r="R1832" i="10" s="1"/>
  <c r="S1832" i="10" s="1"/>
  <c r="O226" i="10"/>
  <c r="P226" i="10" s="1"/>
  <c r="Q226" i="10" s="1"/>
  <c r="O91" i="10"/>
  <c r="P91" i="10" s="1"/>
  <c r="Q91" i="10" s="1"/>
  <c r="R91" i="10" s="1"/>
  <c r="S91" i="10" s="1"/>
  <c r="O930" i="10"/>
  <c r="P930" i="10" s="1"/>
  <c r="Q930" i="10" s="1"/>
  <c r="V930" i="10" s="1"/>
  <c r="O305" i="10"/>
  <c r="P305" i="10" s="1"/>
  <c r="Q305" i="10" s="1"/>
  <c r="R305" i="10" s="1"/>
  <c r="S305" i="10" s="1"/>
  <c r="O940" i="10"/>
  <c r="P940" i="10" s="1"/>
  <c r="Q940" i="10" s="1"/>
  <c r="V940" i="10" s="1"/>
  <c r="O1778" i="10"/>
  <c r="P1778" i="10" s="1"/>
  <c r="Q1778" i="10" s="1"/>
  <c r="R1778" i="10" s="1"/>
  <c r="S1778" i="10" s="1"/>
  <c r="O1262" i="10"/>
  <c r="P1262" i="10" s="1"/>
  <c r="Q1262" i="10" s="1"/>
  <c r="O863" i="10"/>
  <c r="P863" i="10" s="1"/>
  <c r="Q863" i="10" s="1"/>
  <c r="O1580" i="10"/>
  <c r="P1580" i="10" s="1"/>
  <c r="Q1580" i="10" s="1"/>
  <c r="V1580" i="10" s="1"/>
  <c r="O351" i="10"/>
  <c r="P351" i="10" s="1"/>
  <c r="Q351" i="10" s="1"/>
  <c r="R351" i="10" s="1"/>
  <c r="S351" i="10" s="1"/>
  <c r="O245" i="10"/>
  <c r="P245" i="10" s="1"/>
  <c r="Q245" i="10" s="1"/>
  <c r="R245" i="10" s="1"/>
  <c r="S245" i="10" s="1"/>
  <c r="O736" i="10"/>
  <c r="P736" i="10" s="1"/>
  <c r="Q736" i="10" s="1"/>
  <c r="R736" i="10" s="1"/>
  <c r="S736" i="10" s="1"/>
  <c r="O354" i="10"/>
  <c r="P354" i="10" s="1"/>
  <c r="Q354" i="10" s="1"/>
  <c r="R354" i="10" s="1"/>
  <c r="S354" i="10" s="1"/>
  <c r="O1461" i="10"/>
  <c r="P1461" i="10" s="1"/>
  <c r="Q1461" i="10" s="1"/>
  <c r="R1461" i="10" s="1"/>
  <c r="S1461" i="10" s="1"/>
  <c r="O1221" i="10"/>
  <c r="P1221" i="10" s="1"/>
  <c r="Q1221" i="10" s="1"/>
  <c r="O1828" i="10"/>
  <c r="P1828" i="10" s="1"/>
  <c r="Q1828" i="10" s="1"/>
  <c r="V1828" i="10" s="1"/>
  <c r="O1283" i="10"/>
  <c r="P1283" i="10" s="1"/>
  <c r="Q1283" i="10" s="1"/>
  <c r="V1283" i="10" s="1"/>
  <c r="O177" i="10"/>
  <c r="P177" i="10" s="1"/>
  <c r="Q177" i="10" s="1"/>
  <c r="V177" i="10" s="1"/>
  <c r="O259" i="10"/>
  <c r="P259" i="10" s="1"/>
  <c r="Q259" i="10" s="1"/>
  <c r="R259" i="10" s="1"/>
  <c r="S259" i="10" s="1"/>
  <c r="O779" i="10"/>
  <c r="P779" i="10" s="1"/>
  <c r="Q779" i="10" s="1"/>
  <c r="V779" i="10" s="1"/>
  <c r="O1009" i="10"/>
  <c r="P1009" i="10" s="1"/>
  <c r="Q1009" i="10" s="1"/>
  <c r="O450" i="10"/>
  <c r="P450" i="10" s="1"/>
  <c r="Q450" i="10" s="1"/>
  <c r="O1448" i="10"/>
  <c r="P1448" i="10" s="1"/>
  <c r="Q1448" i="10" s="1"/>
  <c r="V1448" i="10" s="1"/>
  <c r="O419" i="10"/>
  <c r="P419" i="10" s="1"/>
  <c r="Q419" i="10" s="1"/>
  <c r="R419" i="10" s="1"/>
  <c r="S419" i="10" s="1"/>
  <c r="O587" i="10"/>
  <c r="P587" i="10" s="1"/>
  <c r="Q587" i="10" s="1"/>
  <c r="R587" i="10" s="1"/>
  <c r="S587" i="10" s="1"/>
  <c r="O1000" i="10"/>
  <c r="P1000" i="10" s="1"/>
  <c r="Q1000" i="10" s="1"/>
  <c r="O33" i="10"/>
  <c r="P33" i="10" s="1"/>
  <c r="Q33" i="10" s="1"/>
  <c r="V33" i="10" s="1"/>
  <c r="O435" i="10"/>
  <c r="P435" i="10" s="1"/>
  <c r="Q435" i="10" s="1"/>
  <c r="R435" i="10" s="1"/>
  <c r="S435" i="10" s="1"/>
  <c r="O738" i="10"/>
  <c r="P738" i="10" s="1"/>
  <c r="Q738" i="10" s="1"/>
  <c r="O833" i="10"/>
  <c r="P833" i="10" s="1"/>
  <c r="Q833" i="10" s="1"/>
  <c r="O1555" i="10"/>
  <c r="P1555" i="10" s="1"/>
  <c r="Q1555" i="10" s="1"/>
  <c r="V1555" i="10" s="1"/>
  <c r="O1839" i="10"/>
  <c r="P1839" i="10" s="1"/>
  <c r="Q1839" i="10" s="1"/>
  <c r="R1839" i="10" s="1"/>
  <c r="S1839" i="10" s="1"/>
  <c r="O1665" i="10"/>
  <c r="P1665" i="10" s="1"/>
  <c r="Q1665" i="10" s="1"/>
  <c r="R1665" i="10" s="1"/>
  <c r="S1665" i="10" s="1"/>
  <c r="O306" i="10"/>
  <c r="P306" i="10" s="1"/>
  <c r="Q306" i="10" s="1"/>
  <c r="O244" i="10"/>
  <c r="P244" i="10" s="1"/>
  <c r="Q244" i="10" s="1"/>
  <c r="R244" i="10" s="1"/>
  <c r="S244" i="10" s="1"/>
  <c r="O388" i="10"/>
  <c r="P388" i="10" s="1"/>
  <c r="Q388" i="10" s="1"/>
  <c r="R388" i="10" s="1"/>
  <c r="S388" i="10" s="1"/>
  <c r="O239" i="10"/>
  <c r="P239" i="10" s="1"/>
  <c r="Q239" i="10" s="1"/>
  <c r="R239" i="10" s="1"/>
  <c r="S239" i="10" s="1"/>
  <c r="O784" i="10"/>
  <c r="P784" i="10" s="1"/>
  <c r="Q784" i="10" s="1"/>
  <c r="V1972" i="10"/>
  <c r="V607" i="10"/>
  <c r="O1994" i="10"/>
  <c r="P1994" i="10" s="1"/>
  <c r="Q1994" i="10" s="1"/>
  <c r="R1994" i="10" s="1"/>
  <c r="S1994" i="10" s="1"/>
  <c r="O1008" i="10"/>
  <c r="P1008" i="10" s="1"/>
  <c r="Q1008" i="10" s="1"/>
  <c r="O851" i="10"/>
  <c r="P851" i="10" s="1"/>
  <c r="Q851" i="10" s="1"/>
  <c r="R851" i="10" s="1"/>
  <c r="S851" i="10" s="1"/>
  <c r="O853" i="10"/>
  <c r="P853" i="10" s="1"/>
  <c r="Q853" i="10" s="1"/>
  <c r="R853" i="10" s="1"/>
  <c r="S853" i="10" s="1"/>
  <c r="O801" i="10"/>
  <c r="P801" i="10" s="1"/>
  <c r="Q801" i="10" s="1"/>
  <c r="O361" i="10"/>
  <c r="P361" i="10" s="1"/>
  <c r="Q361" i="10" s="1"/>
  <c r="V361" i="10" s="1"/>
  <c r="O1116" i="10"/>
  <c r="P1116" i="10" s="1"/>
  <c r="Q1116" i="10" s="1"/>
  <c r="R1116" i="10" s="1"/>
  <c r="S1116" i="10" s="1"/>
  <c r="O1799" i="10"/>
  <c r="P1799" i="10" s="1"/>
  <c r="Q1799" i="10" s="1"/>
  <c r="V1799" i="10" s="1"/>
  <c r="O1198" i="10"/>
  <c r="P1198" i="10" s="1"/>
  <c r="Q1198" i="10" s="1"/>
  <c r="O751" i="10"/>
  <c r="P751" i="10" s="1"/>
  <c r="Q751" i="10" s="1"/>
  <c r="V751" i="10" s="1"/>
  <c r="O834" i="10"/>
  <c r="P834" i="10" s="1"/>
  <c r="Q834" i="10" s="1"/>
  <c r="R834" i="10" s="1"/>
  <c r="S834" i="10" s="1"/>
  <c r="O479" i="10"/>
  <c r="P479" i="10" s="1"/>
  <c r="Q479" i="10" s="1"/>
  <c r="R479" i="10" s="1"/>
  <c r="S479" i="10" s="1"/>
  <c r="O1620" i="10"/>
  <c r="P1620" i="10" s="1"/>
  <c r="Q1620" i="10" s="1"/>
  <c r="V1620" i="10" s="1"/>
  <c r="O447" i="10"/>
  <c r="P447" i="10" s="1"/>
  <c r="Q447" i="10" s="1"/>
  <c r="R447" i="10" s="1"/>
  <c r="S447" i="10" s="1"/>
  <c r="O48" i="10"/>
  <c r="P48" i="10" s="1"/>
  <c r="Q48" i="10" s="1"/>
  <c r="V48" i="10" s="1"/>
  <c r="O605" i="10"/>
  <c r="P605" i="10" s="1"/>
  <c r="Q605" i="10" s="1"/>
  <c r="V605" i="10" s="1"/>
  <c r="O1654" i="10"/>
  <c r="P1654" i="10" s="1"/>
  <c r="Q1654" i="10" s="1"/>
  <c r="R1654" i="10" s="1"/>
  <c r="S1654" i="10" s="1"/>
  <c r="O845" i="10"/>
  <c r="P845" i="10" s="1"/>
  <c r="Q845" i="10" s="1"/>
  <c r="R845" i="10" s="1"/>
  <c r="S845" i="10" s="1"/>
  <c r="O1955" i="10"/>
  <c r="P1955" i="10" s="1"/>
  <c r="Q1955" i="10" s="1"/>
  <c r="O459" i="10"/>
  <c r="P459" i="10" s="1"/>
  <c r="Q459" i="10" s="1"/>
  <c r="O185" i="10"/>
  <c r="P185" i="10" s="1"/>
  <c r="Q185" i="10" s="1"/>
  <c r="V185" i="10" s="1"/>
  <c r="O163" i="10"/>
  <c r="P163" i="10" s="1"/>
  <c r="Q163" i="10" s="1"/>
  <c r="R163" i="10" s="1"/>
  <c r="S163" i="10" s="1"/>
  <c r="O438" i="10"/>
  <c r="P438" i="10" s="1"/>
  <c r="Q438" i="10" s="1"/>
  <c r="V438" i="10" s="1"/>
  <c r="O887" i="10"/>
  <c r="P887" i="10" s="1"/>
  <c r="Q887" i="10" s="1"/>
  <c r="V887" i="10" s="1"/>
  <c r="O638" i="10"/>
  <c r="P638" i="10" s="1"/>
  <c r="Q638" i="10" s="1"/>
  <c r="R638" i="10" s="1"/>
  <c r="S638" i="10" s="1"/>
  <c r="O1335" i="10"/>
  <c r="P1335" i="10" s="1"/>
  <c r="Q1335" i="10" s="1"/>
  <c r="R1335" i="10" s="1"/>
  <c r="S1335" i="10" s="1"/>
  <c r="O309" i="10"/>
  <c r="P309" i="10" s="1"/>
  <c r="Q309" i="10" s="1"/>
  <c r="O1093" i="10"/>
  <c r="P1093" i="10" s="1"/>
  <c r="Q1093" i="10" s="1"/>
  <c r="O1301" i="10"/>
  <c r="P1301" i="10" s="1"/>
  <c r="Q1301" i="10" s="1"/>
  <c r="V1301" i="10" s="1"/>
  <c r="O1311" i="10"/>
  <c r="P1311" i="10" s="1"/>
  <c r="Q1311" i="10" s="1"/>
  <c r="V1311" i="10" s="1"/>
  <c r="O1031" i="10"/>
  <c r="P1031" i="10" s="1"/>
  <c r="Q1031" i="10" s="1"/>
  <c r="V1031" i="10" s="1"/>
  <c r="O1169" i="10"/>
  <c r="P1169" i="10" s="1"/>
  <c r="Q1169" i="10" s="1"/>
  <c r="O606" i="10"/>
  <c r="P606" i="10" s="1"/>
  <c r="Q606" i="10" s="1"/>
  <c r="V606" i="10" s="1"/>
  <c r="O1219" i="10"/>
  <c r="P1219" i="10" s="1"/>
  <c r="Q1219" i="10" s="1"/>
  <c r="V1219" i="10" s="1"/>
  <c r="O424" i="10"/>
  <c r="P424" i="10" s="1"/>
  <c r="Q424" i="10" s="1"/>
  <c r="O1519" i="10"/>
  <c r="P1519" i="10" s="1"/>
  <c r="Q1519" i="10" s="1"/>
  <c r="O1484" i="10"/>
  <c r="P1484" i="10" s="1"/>
  <c r="Q1484" i="10" s="1"/>
  <c r="R1484" i="10" s="1"/>
  <c r="S1484" i="10" s="1"/>
  <c r="O679" i="10"/>
  <c r="P679" i="10" s="1"/>
  <c r="Q679" i="10" s="1"/>
  <c r="R679" i="10" s="1"/>
  <c r="S679" i="10" s="1"/>
  <c r="O1971" i="10"/>
  <c r="P1971" i="10" s="1"/>
  <c r="Q1971" i="10" s="1"/>
  <c r="R1971" i="10" s="1"/>
  <c r="S1971" i="10" s="1"/>
  <c r="O1593" i="10"/>
  <c r="P1593" i="10" s="1"/>
  <c r="Q1593" i="10" s="1"/>
  <c r="O1779" i="10"/>
  <c r="P1779" i="10" s="1"/>
  <c r="Q1779" i="10" s="1"/>
  <c r="V1779" i="10" s="1"/>
  <c r="O234" i="10"/>
  <c r="P234" i="10" s="1"/>
  <c r="Q234" i="10" s="1"/>
  <c r="O168" i="10"/>
  <c r="P168" i="10" s="1"/>
  <c r="Q168" i="10" s="1"/>
  <c r="O321" i="10"/>
  <c r="P321" i="10" s="1"/>
  <c r="Q321" i="10" s="1"/>
  <c r="R321" i="10" s="1"/>
  <c r="S321" i="10" s="1"/>
  <c r="O1895" i="10"/>
  <c r="P1895" i="10" s="1"/>
  <c r="Q1895" i="10" s="1"/>
  <c r="V1895" i="10" s="1"/>
  <c r="O225" i="10"/>
  <c r="P225" i="10" s="1"/>
  <c r="Q225" i="10" s="1"/>
  <c r="R225" i="10" s="1"/>
  <c r="S225" i="10" s="1"/>
  <c r="O128" i="10"/>
  <c r="P128" i="10" s="1"/>
  <c r="Q128" i="10" s="1"/>
  <c r="V128" i="10" s="1"/>
  <c r="O1059" i="10"/>
  <c r="P1059" i="10" s="1"/>
  <c r="Q1059" i="10" s="1"/>
  <c r="O430" i="10"/>
  <c r="P430" i="10" s="1"/>
  <c r="Q430" i="10" s="1"/>
  <c r="R1304" i="10"/>
  <c r="S1304" i="10" s="1"/>
  <c r="R1782" i="10"/>
  <c r="S1782" i="10" s="1"/>
  <c r="R1108" i="10"/>
  <c r="S1108" i="10" s="1"/>
  <c r="R604" i="10"/>
  <c r="S604" i="10" s="1"/>
  <c r="V146" i="10"/>
  <c r="O1872" i="10"/>
  <c r="P1872" i="10" s="1"/>
  <c r="Q1872" i="10" s="1"/>
  <c r="R1872" i="10" s="1"/>
  <c r="S1872" i="10" s="1"/>
  <c r="O1545" i="10"/>
  <c r="P1545" i="10" s="1"/>
  <c r="Q1545" i="10" s="1"/>
  <c r="O952" i="10"/>
  <c r="P952" i="10" s="1"/>
  <c r="Q952" i="10" s="1"/>
  <c r="V952" i="10" s="1"/>
  <c r="O1745" i="10"/>
  <c r="P1745" i="10" s="1"/>
  <c r="Q1745" i="10" s="1"/>
  <c r="V1745" i="10" s="1"/>
  <c r="O904" i="10"/>
  <c r="P904" i="10" s="1"/>
  <c r="Q904" i="10" s="1"/>
  <c r="V904" i="10" s="1"/>
  <c r="O1222" i="10"/>
  <c r="P1222" i="10" s="1"/>
  <c r="Q1222" i="10" s="1"/>
  <c r="R1222" i="10" s="1"/>
  <c r="S1222" i="10" s="1"/>
  <c r="O1483" i="10"/>
  <c r="P1483" i="10" s="1"/>
  <c r="Q1483" i="10" s="1"/>
  <c r="O1697" i="10"/>
  <c r="P1697" i="10" s="1"/>
  <c r="Q1697" i="10" s="1"/>
  <c r="R1697" i="10" s="1"/>
  <c r="S1697" i="10" s="1"/>
  <c r="O1171" i="10"/>
  <c r="P1171" i="10" s="1"/>
  <c r="Q1171" i="10" s="1"/>
  <c r="O1260" i="10"/>
  <c r="P1260" i="10" s="1"/>
  <c r="Q1260" i="10" s="1"/>
  <c r="O702" i="10"/>
  <c r="P702" i="10" s="1"/>
  <c r="Q702" i="10" s="1"/>
  <c r="O995" i="10"/>
  <c r="P995" i="10" s="1"/>
  <c r="Q995" i="10" s="1"/>
  <c r="V995" i="10" s="1"/>
  <c r="O785" i="10"/>
  <c r="P785" i="10" s="1"/>
  <c r="Q785" i="10" s="1"/>
  <c r="V785" i="10" s="1"/>
  <c r="O1938" i="10"/>
  <c r="P1938" i="10" s="1"/>
  <c r="Q1938" i="10" s="1"/>
  <c r="V1938" i="10" s="1"/>
  <c r="O1921" i="10"/>
  <c r="P1921" i="10" s="1"/>
  <c r="Q1921" i="10" s="1"/>
  <c r="V1921" i="10" s="1"/>
  <c r="O1144" i="10"/>
  <c r="P1144" i="10" s="1"/>
  <c r="Q1144" i="10" s="1"/>
  <c r="O1300" i="10"/>
  <c r="P1300" i="10" s="1"/>
  <c r="Q1300" i="10" s="1"/>
  <c r="V1300" i="10" s="1"/>
  <c r="O145" i="10"/>
  <c r="P145" i="10" s="1"/>
  <c r="Q145" i="10" s="1"/>
  <c r="V145" i="10" s="1"/>
  <c r="O484" i="10"/>
  <c r="P484" i="10" s="1"/>
  <c r="Q484" i="10" s="1"/>
  <c r="R484" i="10" s="1"/>
  <c r="S484" i="10" s="1"/>
  <c r="O791" i="10"/>
  <c r="P791" i="10" s="1"/>
  <c r="Q791" i="10" s="1"/>
  <c r="V791" i="10" s="1"/>
  <c r="O273" i="10"/>
  <c r="P273" i="10" s="1"/>
  <c r="Q273" i="10" s="1"/>
  <c r="O1687" i="10"/>
  <c r="P1687" i="10" s="1"/>
  <c r="Q1687" i="10" s="1"/>
  <c r="R1687" i="10" s="1"/>
  <c r="S1687" i="10" s="1"/>
  <c r="O1970" i="10"/>
  <c r="P1970" i="10" s="1"/>
  <c r="Q1970" i="10" s="1"/>
  <c r="R1970" i="10" s="1"/>
  <c r="S1970" i="10" s="1"/>
  <c r="O1151" i="10"/>
  <c r="P1151" i="10" s="1"/>
  <c r="Q1151" i="10" s="1"/>
  <c r="O1359" i="10"/>
  <c r="P1359" i="10" s="1"/>
  <c r="Q1359" i="10" s="1"/>
  <c r="O192" i="10"/>
  <c r="P192" i="10" s="1"/>
  <c r="Q192" i="10" s="1"/>
  <c r="R192" i="10" s="1"/>
  <c r="S192" i="10" s="1"/>
  <c r="O683" i="10"/>
  <c r="P683" i="10" s="1"/>
  <c r="Q683" i="10" s="1"/>
  <c r="R683" i="10" s="1"/>
  <c r="S683" i="10" s="1"/>
  <c r="O1386" i="10"/>
  <c r="P1386" i="10" s="1"/>
  <c r="Q1386" i="10" s="1"/>
  <c r="R1386" i="10" s="1"/>
  <c r="S1386" i="10" s="1"/>
  <c r="O1690" i="10"/>
  <c r="P1690" i="10" s="1"/>
  <c r="Q1690" i="10" s="1"/>
  <c r="O1751" i="10"/>
  <c r="P1751" i="10" s="1"/>
  <c r="Q1751" i="10" s="1"/>
  <c r="V1751" i="10" s="1"/>
  <c r="O854" i="10"/>
  <c r="P854" i="10" s="1"/>
  <c r="Q854" i="10" s="1"/>
  <c r="O1124" i="10"/>
  <c r="P1124" i="10" s="1"/>
  <c r="Q1124" i="10" s="1"/>
  <c r="R1124" i="10" s="1"/>
  <c r="S1124" i="10" s="1"/>
  <c r="O615" i="10"/>
  <c r="P615" i="10" s="1"/>
  <c r="Q615" i="10" s="1"/>
  <c r="R615" i="10" s="1"/>
  <c r="S615" i="10" s="1"/>
  <c r="O649" i="10"/>
  <c r="P649" i="10" s="1"/>
  <c r="Q649" i="10" s="1"/>
  <c r="V649" i="10" s="1"/>
  <c r="O1317" i="10"/>
  <c r="P1317" i="10" s="1"/>
  <c r="Q1317" i="10" s="1"/>
  <c r="V1317" i="10" s="1"/>
  <c r="O1894" i="10"/>
  <c r="P1894" i="10" s="1"/>
  <c r="Q1894" i="10" s="1"/>
  <c r="R1894" i="10" s="1"/>
  <c r="S1894" i="10" s="1"/>
  <c r="O1567" i="10"/>
  <c r="P1567" i="10" s="1"/>
  <c r="Q1567" i="10" s="1"/>
  <c r="O247" i="10"/>
  <c r="P247" i="10" s="1"/>
  <c r="Q247" i="10" s="1"/>
  <c r="O1937" i="10"/>
  <c r="P1937" i="10" s="1"/>
  <c r="Q1937" i="10" s="1"/>
  <c r="O1035" i="10"/>
  <c r="P1035" i="10" s="1"/>
  <c r="Q1035" i="10" s="1"/>
  <c r="R1035" i="10" s="1"/>
  <c r="S1035" i="10" s="1"/>
  <c r="O882" i="10"/>
  <c r="P882" i="10" s="1"/>
  <c r="Q882" i="10" s="1"/>
  <c r="V882" i="10" s="1"/>
  <c r="O449" i="10"/>
  <c r="P449" i="10" s="1"/>
  <c r="Q449" i="10" s="1"/>
  <c r="R449" i="10" s="1"/>
  <c r="S449" i="10" s="1"/>
  <c r="O308" i="10"/>
  <c r="P308" i="10" s="1"/>
  <c r="Q308" i="10" s="1"/>
  <c r="O1227" i="10"/>
  <c r="P1227" i="10" s="1"/>
  <c r="Q1227" i="10" s="1"/>
  <c r="V1227" i="10" s="1"/>
  <c r="O1257" i="10"/>
  <c r="P1257" i="10" s="1"/>
  <c r="Q1257" i="10" s="1"/>
  <c r="O1918" i="10"/>
  <c r="P1918" i="10" s="1"/>
  <c r="Q1918" i="10" s="1"/>
  <c r="O418" i="10"/>
  <c r="P418" i="10" s="1"/>
  <c r="Q418" i="10" s="1"/>
  <c r="V418" i="10" s="1"/>
  <c r="O1619" i="10"/>
  <c r="P1619" i="10" s="1"/>
  <c r="Q1619" i="10" s="1"/>
  <c r="V1619" i="10" s="1"/>
  <c r="O858" i="10"/>
  <c r="P858" i="10" s="1"/>
  <c r="Q858" i="10" s="1"/>
  <c r="V858" i="10" s="1"/>
  <c r="O1024" i="10"/>
  <c r="P1024" i="10" s="1"/>
  <c r="Q1024" i="10" s="1"/>
  <c r="O1655" i="10"/>
  <c r="P1655" i="10" s="1"/>
  <c r="Q1655" i="10" s="1"/>
  <c r="R1655" i="10" s="1"/>
  <c r="S1655" i="10" s="1"/>
  <c r="O1659" i="10"/>
  <c r="P1659" i="10" s="1"/>
  <c r="Q1659" i="10" s="1"/>
  <c r="O1679" i="10"/>
  <c r="P1679" i="10" s="1"/>
  <c r="Q1679" i="10" s="1"/>
  <c r="O510" i="10"/>
  <c r="P510" i="10" s="1"/>
  <c r="Q510" i="10" s="1"/>
  <c r="R510" i="10" s="1"/>
  <c r="S510" i="10" s="1"/>
  <c r="O648" i="10"/>
  <c r="P648" i="10" s="1"/>
  <c r="Q648" i="10" s="1"/>
  <c r="V648" i="10" s="1"/>
  <c r="O1242" i="10"/>
  <c r="P1242" i="10" s="1"/>
  <c r="Q1242" i="10" s="1"/>
  <c r="R1242" i="10" s="1"/>
  <c r="S1242" i="10" s="1"/>
  <c r="O1783" i="10"/>
  <c r="P1783" i="10" s="1"/>
  <c r="Q1783" i="10" s="1"/>
  <c r="V1783" i="10" s="1"/>
  <c r="O1256" i="10"/>
  <c r="P1256" i="10" s="1"/>
  <c r="Q1256" i="10" s="1"/>
  <c r="V1256" i="10" s="1"/>
  <c r="O878" i="10"/>
  <c r="P878" i="10" s="1"/>
  <c r="Q878" i="10" s="1"/>
  <c r="O1861" i="10"/>
  <c r="P1861" i="10" s="1"/>
  <c r="Q1861" i="10" s="1"/>
  <c r="R1861" i="10" s="1"/>
  <c r="S1861" i="10" s="1"/>
  <c r="O976" i="10"/>
  <c r="P976" i="10" s="1"/>
  <c r="Q976" i="10" s="1"/>
  <c r="O1453" i="10"/>
  <c r="P1453" i="10" s="1"/>
  <c r="Q1453" i="10" s="1"/>
  <c r="V1453" i="10" s="1"/>
  <c r="O483" i="10"/>
  <c r="P483" i="10" s="1"/>
  <c r="Q483" i="10" s="1"/>
  <c r="V483" i="10" s="1"/>
  <c r="O60" i="10"/>
  <c r="P60" i="10" s="1"/>
  <c r="Q60" i="10" s="1"/>
  <c r="V60" i="10" s="1"/>
  <c r="O1371" i="10"/>
  <c r="P1371" i="10" s="1"/>
  <c r="Q1371" i="10" s="1"/>
  <c r="V1371" i="10" s="1"/>
  <c r="O1786" i="10"/>
  <c r="P1786" i="10" s="1"/>
  <c r="Q1786" i="10" s="1"/>
  <c r="O1381" i="10"/>
  <c r="P1381" i="10" s="1"/>
  <c r="Q1381" i="10" s="1"/>
  <c r="O1927" i="10"/>
  <c r="P1927" i="10" s="1"/>
  <c r="Q1927" i="10" s="1"/>
  <c r="V1927" i="10" s="1"/>
  <c r="O651" i="10"/>
  <c r="P651" i="10" s="1"/>
  <c r="Q651" i="10" s="1"/>
  <c r="V651" i="10" s="1"/>
  <c r="O383" i="10"/>
  <c r="P383" i="10" s="1"/>
  <c r="Q383" i="10" s="1"/>
  <c r="R383" i="10" s="1"/>
  <c r="S383" i="10" s="1"/>
  <c r="O1308" i="10"/>
  <c r="P1308" i="10" s="1"/>
  <c r="Q1308" i="10" s="1"/>
  <c r="O1811" i="10"/>
  <c r="P1811" i="10" s="1"/>
  <c r="Q1811" i="10" s="1"/>
  <c r="R1811" i="10" s="1"/>
  <c r="S1811" i="10" s="1"/>
  <c r="O1433" i="10"/>
  <c r="P1433" i="10" s="1"/>
  <c r="Q1433" i="10" s="1"/>
  <c r="O1760" i="10"/>
  <c r="P1760" i="10" s="1"/>
  <c r="Q1760" i="10" s="1"/>
  <c r="O829" i="10"/>
  <c r="P829" i="10" s="1"/>
  <c r="Q829" i="10" s="1"/>
  <c r="O866" i="10"/>
  <c r="P866" i="10" s="1"/>
  <c r="Q866" i="10" s="1"/>
  <c r="V866" i="10" s="1"/>
  <c r="O139" i="10"/>
  <c r="P139" i="10" s="1"/>
  <c r="Q139" i="10" s="1"/>
  <c r="V139" i="10" s="1"/>
  <c r="O1980" i="10"/>
  <c r="P1980" i="10" s="1"/>
  <c r="Q1980" i="10" s="1"/>
  <c r="V1980" i="10" s="1"/>
  <c r="O30" i="10"/>
  <c r="P30" i="10" s="1"/>
  <c r="Q30" i="10" s="1"/>
  <c r="R30" i="10" s="1"/>
  <c r="S30" i="10" s="1"/>
  <c r="O1278" i="10"/>
  <c r="P1278" i="10" s="1"/>
  <c r="Q1278" i="10" s="1"/>
  <c r="O1759" i="10"/>
  <c r="P1759" i="10" s="1"/>
  <c r="Q1759" i="10" s="1"/>
  <c r="R1759" i="10" s="1"/>
  <c r="S1759" i="10" s="1"/>
  <c r="O907" i="10"/>
  <c r="P907" i="10" s="1"/>
  <c r="Q907" i="10" s="1"/>
  <c r="R907" i="10" s="1"/>
  <c r="S907" i="10" s="1"/>
  <c r="O1353" i="10"/>
  <c r="P1353" i="10" s="1"/>
  <c r="Q1353" i="10" s="1"/>
  <c r="V1353" i="10" s="1"/>
  <c r="O684" i="10"/>
  <c r="P684" i="10" s="1"/>
  <c r="Q684" i="10" s="1"/>
  <c r="V684" i="10" s="1"/>
  <c r="O114" i="10"/>
  <c r="P114" i="10" s="1"/>
  <c r="Q114" i="10" s="1"/>
  <c r="O770" i="10"/>
  <c r="P770" i="10" s="1"/>
  <c r="Q770" i="10" s="1"/>
  <c r="V770" i="10" s="1"/>
  <c r="O860" i="10"/>
  <c r="P860" i="10" s="1"/>
  <c r="Q860" i="10" s="1"/>
  <c r="O872" i="10"/>
  <c r="P872" i="10" s="1"/>
  <c r="Q872" i="10" s="1"/>
  <c r="V872" i="10" s="1"/>
  <c r="O1038" i="10"/>
  <c r="P1038" i="10" s="1"/>
  <c r="Q1038" i="10" s="1"/>
  <c r="O1889" i="10"/>
  <c r="P1889" i="10" s="1"/>
  <c r="Q1889" i="10" s="1"/>
  <c r="R1889" i="10" s="1"/>
  <c r="S1889" i="10" s="1"/>
  <c r="O1874" i="10"/>
  <c r="P1874" i="10" s="1"/>
  <c r="Q1874" i="10" s="1"/>
  <c r="R1874" i="10" s="1"/>
  <c r="S1874" i="10" s="1"/>
  <c r="O1843" i="10"/>
  <c r="P1843" i="10" s="1"/>
  <c r="Q1843" i="10" s="1"/>
  <c r="V1843" i="10" s="1"/>
  <c r="O997" i="10"/>
  <c r="P997" i="10" s="1"/>
  <c r="Q997" i="10" s="1"/>
  <c r="O1521" i="10"/>
  <c r="P1521" i="10" s="1"/>
  <c r="Q1521" i="10" s="1"/>
  <c r="R1521" i="10" s="1"/>
  <c r="S1521" i="10" s="1"/>
  <c r="O154" i="10"/>
  <c r="P154" i="10" s="1"/>
  <c r="Q154" i="10" s="1"/>
  <c r="O155" i="10"/>
  <c r="P155" i="10" s="1"/>
  <c r="Q155" i="10" s="1"/>
  <c r="O262" i="10"/>
  <c r="P262" i="10" s="1"/>
  <c r="Q262" i="10" s="1"/>
  <c r="R262" i="10" s="1"/>
  <c r="S262" i="10" s="1"/>
  <c r="O149" i="10"/>
  <c r="P149" i="10" s="1"/>
  <c r="Q149" i="10" s="1"/>
  <c r="V149" i="10" s="1"/>
  <c r="O1651" i="10"/>
  <c r="P1651" i="10" s="1"/>
  <c r="Q1651" i="10" s="1"/>
  <c r="R1651" i="10" s="1"/>
  <c r="S1651" i="10" s="1"/>
  <c r="O794" i="10"/>
  <c r="P794" i="10" s="1"/>
  <c r="Q794" i="10" s="1"/>
  <c r="V794" i="10" s="1"/>
  <c r="O2012" i="10"/>
  <c r="P2012" i="10" s="1"/>
  <c r="Q2012" i="10" s="1"/>
  <c r="O963" i="10"/>
  <c r="P963" i="10" s="1"/>
  <c r="Q963" i="10" s="1"/>
  <c r="O1290" i="10"/>
  <c r="P1290" i="10" s="1"/>
  <c r="Q1290" i="10" s="1"/>
  <c r="R1290" i="10" s="1"/>
  <c r="S1290" i="10" s="1"/>
  <c r="O75" i="10"/>
  <c r="P75" i="10" s="1"/>
  <c r="Q75" i="10" s="1"/>
  <c r="R75" i="10" s="1"/>
  <c r="S75" i="10" s="1"/>
  <c r="O711" i="10"/>
  <c r="P711" i="10" s="1"/>
  <c r="Q711" i="10" s="1"/>
  <c r="V711" i="10" s="1"/>
  <c r="O705" i="10"/>
  <c r="P705" i="10" s="1"/>
  <c r="Q705" i="10" s="1"/>
  <c r="V705" i="10" s="1"/>
  <c r="O1323" i="10"/>
  <c r="P1323" i="10" s="1"/>
  <c r="Q1323" i="10" s="1"/>
  <c r="R1323" i="10" s="1"/>
  <c r="S1323" i="10" s="1"/>
  <c r="O1265" i="10"/>
  <c r="P1265" i="10" s="1"/>
  <c r="Q1265" i="10" s="1"/>
  <c r="V1265" i="10" s="1"/>
  <c r="O1439" i="10"/>
  <c r="P1439" i="10" s="1"/>
  <c r="Q1439" i="10" s="1"/>
  <c r="R1439" i="10" s="1"/>
  <c r="S1439" i="10" s="1"/>
  <c r="O1496" i="10"/>
  <c r="P1496" i="10" s="1"/>
  <c r="Q1496" i="10" s="1"/>
  <c r="V1496" i="10" s="1"/>
  <c r="O699" i="10"/>
  <c r="P699" i="10" s="1"/>
  <c r="Q699" i="10" s="1"/>
  <c r="R699" i="10" s="1"/>
  <c r="S699" i="10" s="1"/>
  <c r="O507" i="10"/>
  <c r="P507" i="10" s="1"/>
  <c r="Q507" i="10" s="1"/>
  <c r="R507" i="10" s="1"/>
  <c r="S507" i="10" s="1"/>
  <c r="O348" i="10"/>
  <c r="P348" i="10" s="1"/>
  <c r="Q348" i="10" s="1"/>
  <c r="V348" i="10" s="1"/>
  <c r="O2016" i="10"/>
  <c r="P2016" i="10" s="1"/>
  <c r="Q2016" i="10" s="1"/>
  <c r="R2016" i="10" s="1"/>
  <c r="S2016" i="10" s="1"/>
  <c r="O1160" i="10"/>
  <c r="P1160" i="10" s="1"/>
  <c r="Q1160" i="10" s="1"/>
  <c r="V1160" i="10" s="1"/>
  <c r="O1043" i="10"/>
  <c r="P1043" i="10" s="1"/>
  <c r="Q1043" i="10" s="1"/>
  <c r="V1043" i="10" s="1"/>
  <c r="O1870" i="10"/>
  <c r="P1870" i="10" s="1"/>
  <c r="Q1870" i="10" s="1"/>
  <c r="O1280" i="10"/>
  <c r="P1280" i="10" s="1"/>
  <c r="Q1280" i="10" s="1"/>
  <c r="R1280" i="10" s="1"/>
  <c r="S1280" i="10" s="1"/>
  <c r="O495" i="10"/>
  <c r="P495" i="10" s="1"/>
  <c r="Q495" i="10" s="1"/>
  <c r="V495" i="10" s="1"/>
  <c r="O100" i="10"/>
  <c r="P100" i="10" s="1"/>
  <c r="Q100" i="10" s="1"/>
  <c r="R100" i="10" s="1"/>
  <c r="S100" i="10" s="1"/>
  <c r="O531" i="10"/>
  <c r="P531" i="10" s="1"/>
  <c r="Q531" i="10" s="1"/>
  <c r="V531" i="10" s="1"/>
  <c r="O1526" i="10"/>
  <c r="P1526" i="10" s="1"/>
  <c r="Q1526" i="10" s="1"/>
  <c r="V1526" i="10" s="1"/>
  <c r="O717" i="10"/>
  <c r="P717" i="10" s="1"/>
  <c r="Q717" i="10" s="1"/>
  <c r="O1235" i="10"/>
  <c r="P1235" i="10" s="1"/>
  <c r="Q1235" i="10" s="1"/>
  <c r="O1676" i="10"/>
  <c r="P1676" i="10" s="1"/>
  <c r="Q1676" i="10" s="1"/>
  <c r="O472" i="10"/>
  <c r="P472" i="10" s="1"/>
  <c r="Q472" i="10" s="1"/>
  <c r="R472" i="10" s="1"/>
  <c r="S472" i="10" s="1"/>
  <c r="O1991" i="10"/>
  <c r="P1991" i="10" s="1"/>
  <c r="Q1991" i="10" s="1"/>
  <c r="R1991" i="10" s="1"/>
  <c r="S1991" i="10" s="1"/>
  <c r="O131" i="10"/>
  <c r="P131" i="10" s="1"/>
  <c r="Q131" i="10" s="1"/>
  <c r="O1884" i="10"/>
  <c r="P1884" i="10" s="1"/>
  <c r="Q1884" i="10" s="1"/>
  <c r="R1884" i="10" s="1"/>
  <c r="S1884" i="10" s="1"/>
  <c r="O2015" i="10"/>
  <c r="P2015" i="10" s="1"/>
  <c r="Q2015" i="10" s="1"/>
  <c r="O595" i="10"/>
  <c r="P595" i="10" s="1"/>
  <c r="Q595" i="10" s="1"/>
  <c r="R595" i="10" s="1"/>
  <c r="S595" i="10" s="1"/>
  <c r="O814" i="10"/>
  <c r="P814" i="10" s="1"/>
  <c r="Q814" i="10" s="1"/>
  <c r="R814" i="10" s="1"/>
  <c r="S814" i="10" s="1"/>
  <c r="O156" i="10"/>
  <c r="P156" i="10" s="1"/>
  <c r="Q156" i="10" s="1"/>
  <c r="R156" i="10" s="1"/>
  <c r="S156" i="10" s="1"/>
  <c r="O1131" i="10"/>
  <c r="P1131" i="10" s="1"/>
  <c r="Q1131" i="10" s="1"/>
  <c r="V1131" i="10" s="1"/>
  <c r="O1383" i="10"/>
  <c r="P1383" i="10" s="1"/>
  <c r="Q1383" i="10" s="1"/>
  <c r="O129" i="10"/>
  <c r="P129" i="10" s="1"/>
  <c r="Q129" i="10" s="1"/>
  <c r="R129" i="10" s="1"/>
  <c r="S129" i="10" s="1"/>
  <c r="O1332" i="10"/>
  <c r="P1332" i="10" s="1"/>
  <c r="Q1332" i="10" s="1"/>
  <c r="R1332" i="10" s="1"/>
  <c r="S1332" i="10" s="1"/>
  <c r="O1627" i="10"/>
  <c r="P1627" i="10" s="1"/>
  <c r="Q1627" i="10" s="1"/>
  <c r="O815" i="10"/>
  <c r="P815" i="10" s="1"/>
  <c r="Q815" i="10" s="1"/>
  <c r="O465" i="10"/>
  <c r="P465" i="10" s="1"/>
  <c r="Q465" i="10" s="1"/>
  <c r="R465" i="10" s="1"/>
  <c r="S465" i="10" s="1"/>
  <c r="O1356" i="10"/>
  <c r="P1356" i="10" s="1"/>
  <c r="Q1356" i="10" s="1"/>
  <c r="V1356" i="10" s="1"/>
  <c r="O20" i="10"/>
  <c r="P20" i="10" s="1"/>
  <c r="Q20" i="10" s="1"/>
  <c r="R20" i="10" s="1"/>
  <c r="O222" i="10"/>
  <c r="P222" i="10" s="1"/>
  <c r="Q222" i="10" s="1"/>
  <c r="R222" i="10" s="1"/>
  <c r="S222" i="10" s="1"/>
  <c r="O914" i="10"/>
  <c r="P914" i="10" s="1"/>
  <c r="Q914" i="10" s="1"/>
  <c r="V914" i="10" s="1"/>
  <c r="O1829" i="10"/>
  <c r="P1829" i="10" s="1"/>
  <c r="Q1829" i="10" s="1"/>
  <c r="V1829" i="10" s="1"/>
  <c r="O22" i="10"/>
  <c r="P22" i="10" s="1"/>
  <c r="Q22" i="10" s="1"/>
  <c r="O526" i="10"/>
  <c r="P526" i="10" s="1"/>
  <c r="Q526" i="10" s="1"/>
  <c r="V526" i="10" s="1"/>
  <c r="O1485" i="10"/>
  <c r="P1485" i="10" s="1"/>
  <c r="Q1485" i="10" s="1"/>
  <c r="R1485" i="10" s="1"/>
  <c r="S1485" i="10" s="1"/>
  <c r="O1423" i="10"/>
  <c r="P1423" i="10" s="1"/>
  <c r="Q1423" i="10" s="1"/>
  <c r="O120" i="10"/>
  <c r="P120" i="10" s="1"/>
  <c r="Q120" i="10" s="1"/>
  <c r="V120" i="10" s="1"/>
  <c r="O1096" i="10"/>
  <c r="P1096" i="10" s="1"/>
  <c r="Q1096" i="10" s="1"/>
  <c r="V1756" i="10"/>
  <c r="R1756" i="10"/>
  <c r="S1756" i="10" s="1"/>
  <c r="R1981" i="10"/>
  <c r="S1981" i="10" s="1"/>
  <c r="V1981" i="10"/>
  <c r="V99" i="10"/>
  <c r="R99" i="10"/>
  <c r="S99" i="10" s="1"/>
  <c r="V1457" i="10"/>
  <c r="R1457" i="10"/>
  <c r="S1457" i="10" s="1"/>
  <c r="V1065" i="10"/>
  <c r="R1065" i="10"/>
  <c r="S1065" i="10" s="1"/>
  <c r="O535" i="10"/>
  <c r="P535" i="10" s="1"/>
  <c r="Q535" i="10" s="1"/>
  <c r="V535" i="10" s="1"/>
  <c r="O1947" i="10"/>
  <c r="P1947" i="10" s="1"/>
  <c r="Q1947" i="10" s="1"/>
  <c r="V1947" i="10" s="1"/>
  <c r="O586" i="10"/>
  <c r="P586" i="10" s="1"/>
  <c r="Q586" i="10" s="1"/>
  <c r="O1810" i="10"/>
  <c r="P1810" i="10" s="1"/>
  <c r="Q1810" i="10" s="1"/>
  <c r="O101" i="10"/>
  <c r="P101" i="10" s="1"/>
  <c r="Q101" i="10" s="1"/>
  <c r="O844" i="10"/>
  <c r="P844" i="10" s="1"/>
  <c r="Q844" i="10" s="1"/>
  <c r="V844" i="10" s="1"/>
  <c r="O1294" i="10"/>
  <c r="P1294" i="10" s="1"/>
  <c r="Q1294" i="10" s="1"/>
  <c r="V1294" i="10" s="1"/>
  <c r="O1146" i="10"/>
  <c r="P1146" i="10" s="1"/>
  <c r="Q1146" i="10" s="1"/>
  <c r="V1146" i="10" s="1"/>
  <c r="O1768" i="10"/>
  <c r="P1768" i="10" s="1"/>
  <c r="Q1768" i="10" s="1"/>
  <c r="R1768" i="10" s="1"/>
  <c r="S1768" i="10" s="1"/>
  <c r="O310" i="10"/>
  <c r="P310" i="10" s="1"/>
  <c r="Q310" i="10" s="1"/>
  <c r="V310" i="10" s="1"/>
  <c r="O1957" i="10"/>
  <c r="P1957" i="10" s="1"/>
  <c r="Q1957" i="10" s="1"/>
  <c r="O999" i="10"/>
  <c r="P999" i="10" s="1"/>
  <c r="Q999" i="10" s="1"/>
  <c r="R999" i="10" s="1"/>
  <c r="S999" i="10" s="1"/>
  <c r="O180" i="10"/>
  <c r="P180" i="10" s="1"/>
  <c r="Q180" i="10" s="1"/>
  <c r="R180" i="10" s="1"/>
  <c r="S180" i="10" s="1"/>
  <c r="O1263" i="10"/>
  <c r="P1263" i="10" s="1"/>
  <c r="Q1263" i="10" s="1"/>
  <c r="R1263" i="10" s="1"/>
  <c r="S1263" i="10" s="1"/>
  <c r="O1458" i="10"/>
  <c r="P1458" i="10" s="1"/>
  <c r="Q1458" i="10" s="1"/>
  <c r="R1458" i="10" s="1"/>
  <c r="S1458" i="10" s="1"/>
  <c r="O1279" i="10"/>
  <c r="P1279" i="10" s="1"/>
  <c r="Q1279" i="10" s="1"/>
  <c r="O846" i="10"/>
  <c r="P846" i="10" s="1"/>
  <c r="Q846" i="10" s="1"/>
  <c r="R846" i="10" s="1"/>
  <c r="S846" i="10" s="1"/>
  <c r="O563" i="10"/>
  <c r="P563" i="10" s="1"/>
  <c r="Q563" i="10" s="1"/>
  <c r="O502" i="10"/>
  <c r="P502" i="10" s="1"/>
  <c r="Q502" i="10" s="1"/>
  <c r="R502" i="10" s="1"/>
  <c r="S502" i="10" s="1"/>
  <c r="O1127" i="10"/>
  <c r="P1127" i="10" s="1"/>
  <c r="Q1127" i="10" s="1"/>
  <c r="R1127" i="10" s="1"/>
  <c r="S1127" i="10" s="1"/>
  <c r="O1887" i="10"/>
  <c r="P1887" i="10" s="1"/>
  <c r="Q1887" i="10" s="1"/>
  <c r="R1887" i="10" s="1"/>
  <c r="S1887" i="10" s="1"/>
  <c r="O1553" i="10"/>
  <c r="P1553" i="10" s="1"/>
  <c r="Q1553" i="10" s="1"/>
  <c r="V1553" i="10" s="1"/>
  <c r="O1086" i="10"/>
  <c r="P1086" i="10" s="1"/>
  <c r="Q1086" i="10" s="1"/>
  <c r="O959" i="10"/>
  <c r="P959" i="10" s="1"/>
  <c r="Q959" i="10" s="1"/>
  <c r="V959" i="10" s="1"/>
  <c r="O804" i="10"/>
  <c r="P804" i="10" s="1"/>
  <c r="Q804" i="10" s="1"/>
  <c r="R804" i="10" s="1"/>
  <c r="S804" i="10" s="1"/>
  <c r="O1879" i="10"/>
  <c r="P1879" i="10" s="1"/>
  <c r="Q1879" i="10" s="1"/>
  <c r="O343" i="10"/>
  <c r="P343" i="10" s="1"/>
  <c r="Q343" i="10" s="1"/>
  <c r="V343" i="10" s="1"/>
  <c r="O1074" i="10"/>
  <c r="P1074" i="10" s="1"/>
  <c r="Q1074" i="10" s="1"/>
  <c r="O1119" i="10"/>
  <c r="P1119" i="10" s="1"/>
  <c r="Q1119" i="10" s="1"/>
  <c r="R1119" i="10" s="1"/>
  <c r="S1119" i="10" s="1"/>
  <c r="O1460" i="10"/>
  <c r="P1460" i="10" s="1"/>
  <c r="Q1460" i="10" s="1"/>
  <c r="R1460" i="10" s="1"/>
  <c r="S1460" i="10" s="1"/>
  <c r="O1538" i="10"/>
  <c r="P1538" i="10" s="1"/>
  <c r="Q1538" i="10" s="1"/>
  <c r="R1538" i="10" s="1"/>
  <c r="S1538" i="10" s="1"/>
  <c r="O772" i="10"/>
  <c r="P772" i="10" s="1"/>
  <c r="Q772" i="10" s="1"/>
  <c r="O184" i="10"/>
  <c r="P184" i="10" s="1"/>
  <c r="Q184" i="10" s="1"/>
  <c r="V184" i="10" s="1"/>
  <c r="O534" i="10"/>
  <c r="P534" i="10" s="1"/>
  <c r="Q534" i="10" s="1"/>
  <c r="O899" i="10"/>
  <c r="P899" i="10" s="1"/>
  <c r="Q899" i="10" s="1"/>
  <c r="V899" i="10" s="1"/>
  <c r="O1092" i="10"/>
  <c r="P1092" i="10" s="1"/>
  <c r="Q1092" i="10" s="1"/>
  <c r="R1092" i="10" s="1"/>
  <c r="S1092" i="10" s="1"/>
  <c r="O1866" i="10"/>
  <c r="P1866" i="10" s="1"/>
  <c r="Q1866" i="10" s="1"/>
  <c r="V1866" i="10" s="1"/>
  <c r="O333" i="10"/>
  <c r="P333" i="10" s="1"/>
  <c r="Q333" i="10" s="1"/>
  <c r="O1385" i="10"/>
  <c r="P1385" i="10" s="1"/>
  <c r="Q1385" i="10" s="1"/>
  <c r="O32" i="10"/>
  <c r="P32" i="10" s="1"/>
  <c r="Q32" i="10" s="1"/>
  <c r="O855" i="10"/>
  <c r="P855" i="10" s="1"/>
  <c r="Q855" i="10" s="1"/>
  <c r="V855" i="10" s="1"/>
  <c r="O503" i="10"/>
  <c r="P503" i="10" s="1"/>
  <c r="Q503" i="10" s="1"/>
  <c r="R503" i="10" s="1"/>
  <c r="S503" i="10" s="1"/>
  <c r="O1270" i="10"/>
  <c r="P1270" i="10" s="1"/>
  <c r="Q1270" i="10" s="1"/>
  <c r="R1270" i="10" s="1"/>
  <c r="S1270" i="10" s="1"/>
  <c r="O825" i="10"/>
  <c r="P825" i="10" s="1"/>
  <c r="Q825" i="10" s="1"/>
  <c r="R825" i="10" s="1"/>
  <c r="S825" i="10" s="1"/>
  <c r="O1052" i="10"/>
  <c r="P1052" i="10" s="1"/>
  <c r="Q1052" i="10" s="1"/>
  <c r="O1858" i="10"/>
  <c r="P1858" i="10" s="1"/>
  <c r="Q1858" i="10" s="1"/>
  <c r="O1113" i="10"/>
  <c r="P1113" i="10" s="1"/>
  <c r="Q1113" i="10" s="1"/>
  <c r="R1113" i="10" s="1"/>
  <c r="S1113" i="10" s="1"/>
  <c r="O603" i="10"/>
  <c r="P603" i="10" s="1"/>
  <c r="Q603" i="10" s="1"/>
  <c r="R603" i="10" s="1"/>
  <c r="S603" i="10" s="1"/>
  <c r="O1212" i="10"/>
  <c r="P1212" i="10" s="1"/>
  <c r="Q1212" i="10" s="1"/>
  <c r="V1212" i="10" s="1"/>
  <c r="O366" i="10"/>
  <c r="P366" i="10" s="1"/>
  <c r="Q366" i="10" s="1"/>
  <c r="O94" i="10"/>
  <c r="P94" i="10" s="1"/>
  <c r="Q94" i="10" s="1"/>
  <c r="O1532" i="10"/>
  <c r="P1532" i="10" s="1"/>
  <c r="Q1532" i="10" s="1"/>
  <c r="O1419" i="10"/>
  <c r="P1419" i="10" s="1"/>
  <c r="Q1419" i="10" s="1"/>
  <c r="R1419" i="10" s="1"/>
  <c r="S1419" i="10" s="1"/>
  <c r="O277" i="10"/>
  <c r="P277" i="10" s="1"/>
  <c r="Q277" i="10" s="1"/>
  <c r="R277" i="10" s="1"/>
  <c r="S277" i="10" s="1"/>
  <c r="O340" i="10"/>
  <c r="P340" i="10" s="1"/>
  <c r="Q340" i="10" s="1"/>
  <c r="O1806" i="10"/>
  <c r="P1806" i="10" s="1"/>
  <c r="Q1806" i="10" s="1"/>
  <c r="O1973" i="10"/>
  <c r="P1973" i="10" s="1"/>
  <c r="Q1973" i="10" s="1"/>
  <c r="V1973" i="10" s="1"/>
  <c r="O1826" i="10"/>
  <c r="P1826" i="10" s="1"/>
  <c r="Q1826" i="10" s="1"/>
  <c r="V1826" i="10" s="1"/>
  <c r="O2004" i="10"/>
  <c r="P2004" i="10" s="1"/>
  <c r="Q2004" i="10" s="1"/>
  <c r="V2004" i="10" s="1"/>
  <c r="O1225" i="10"/>
  <c r="P1225" i="10" s="1"/>
  <c r="Q1225" i="10" s="1"/>
  <c r="V1225" i="10" s="1"/>
  <c r="O752" i="10"/>
  <c r="P752" i="10" s="1"/>
  <c r="Q752" i="10" s="1"/>
  <c r="V752" i="10" s="1"/>
  <c r="O641" i="10"/>
  <c r="P641" i="10" s="1"/>
  <c r="Q641" i="10" s="1"/>
  <c r="O1137" i="10"/>
  <c r="P1137" i="10" s="1"/>
  <c r="Q1137" i="10" s="1"/>
  <c r="O39" i="10"/>
  <c r="P39" i="10" s="1"/>
  <c r="Q39" i="10" s="1"/>
  <c r="O753" i="10"/>
  <c r="P753" i="10" s="1"/>
  <c r="Q753" i="10" s="1"/>
  <c r="O1748" i="10"/>
  <c r="P1748" i="10" s="1"/>
  <c r="Q1748" i="10" s="1"/>
  <c r="V1748" i="10" s="1"/>
  <c r="O1906" i="10"/>
  <c r="P1906" i="10" s="1"/>
  <c r="Q1906" i="10" s="1"/>
  <c r="V1906" i="10" s="1"/>
  <c r="O1084" i="10"/>
  <c r="P1084" i="10" s="1"/>
  <c r="Q1084" i="10" s="1"/>
  <c r="V1084" i="10" s="1"/>
  <c r="O559" i="10"/>
  <c r="P559" i="10" s="1"/>
  <c r="Q559" i="10" s="1"/>
  <c r="O1110" i="10"/>
  <c r="P1110" i="10" s="1"/>
  <c r="Q1110" i="10" s="1"/>
  <c r="O1373" i="10"/>
  <c r="P1373" i="10" s="1"/>
  <c r="Q1373" i="10" s="1"/>
  <c r="O571" i="10"/>
  <c r="P571" i="10" s="1"/>
  <c r="Q571" i="10" s="1"/>
  <c r="R571" i="10" s="1"/>
  <c r="S571" i="10" s="1"/>
  <c r="O539" i="10"/>
  <c r="P539" i="10" s="1"/>
  <c r="Q539" i="10" s="1"/>
  <c r="V539" i="10" s="1"/>
  <c r="O1685" i="10"/>
  <c r="P1685" i="10" s="1"/>
  <c r="Q1685" i="10" s="1"/>
  <c r="O116" i="10"/>
  <c r="P116" i="10" s="1"/>
  <c r="Q116" i="10" s="1"/>
  <c r="V116" i="10" s="1"/>
  <c r="O1796" i="10"/>
  <c r="P1796" i="10" s="1"/>
  <c r="Q1796" i="10" s="1"/>
  <c r="O358" i="10"/>
  <c r="P358" i="10" s="1"/>
  <c r="Q358" i="10" s="1"/>
  <c r="O182" i="10"/>
  <c r="P182" i="10" s="1"/>
  <c r="Q182" i="10" s="1"/>
  <c r="O1780" i="10"/>
  <c r="P1780" i="10" s="1"/>
  <c r="Q1780" i="10" s="1"/>
  <c r="V1780" i="10" s="1"/>
  <c r="O400" i="10"/>
  <c r="P400" i="10" s="1"/>
  <c r="Q400" i="10" s="1"/>
  <c r="R400" i="10" s="1"/>
  <c r="S400" i="10" s="1"/>
  <c r="O1713" i="10"/>
  <c r="P1713" i="10" s="1"/>
  <c r="Q1713" i="10" s="1"/>
  <c r="R1713" i="10" s="1"/>
  <c r="S1713" i="10" s="1"/>
  <c r="O1990" i="10"/>
  <c r="P1990" i="10" s="1"/>
  <c r="Q1990" i="10" s="1"/>
  <c r="R1990" i="10" s="1"/>
  <c r="S1990" i="10" s="1"/>
  <c r="O1404" i="10"/>
  <c r="P1404" i="10" s="1"/>
  <c r="Q1404" i="10" s="1"/>
  <c r="O196" i="10"/>
  <c r="P196" i="10" s="1"/>
  <c r="Q196" i="10" s="1"/>
  <c r="V196" i="10" s="1"/>
  <c r="O445" i="10"/>
  <c r="P445" i="10" s="1"/>
  <c r="Q445" i="10" s="1"/>
  <c r="R445" i="10" s="1"/>
  <c r="S445" i="10" s="1"/>
  <c r="O380" i="10"/>
  <c r="P380" i="10" s="1"/>
  <c r="Q380" i="10" s="1"/>
  <c r="V380" i="10" s="1"/>
  <c r="O115" i="10"/>
  <c r="P115" i="10" s="1"/>
  <c r="Q115" i="10" s="1"/>
  <c r="O1249" i="10"/>
  <c r="P1249" i="10" s="1"/>
  <c r="Q1249" i="10" s="1"/>
  <c r="V1249" i="10" s="1"/>
  <c r="O879" i="10"/>
  <c r="P879" i="10" s="1"/>
  <c r="Q879" i="10" s="1"/>
  <c r="V879" i="10" s="1"/>
  <c r="O894" i="10"/>
  <c r="P894" i="10" s="1"/>
  <c r="Q894" i="10" s="1"/>
  <c r="O1757" i="10"/>
  <c r="P1757" i="10" s="1"/>
  <c r="Q1757" i="10" s="1"/>
  <c r="R1757" i="10" s="1"/>
  <c r="S1757" i="10" s="1"/>
  <c r="O1310" i="10"/>
  <c r="P1310" i="10" s="1"/>
  <c r="Q1310" i="10" s="1"/>
  <c r="R1310" i="10" s="1"/>
  <c r="S1310" i="10" s="1"/>
  <c r="O551" i="10"/>
  <c r="P551" i="10" s="1"/>
  <c r="Q551" i="10" s="1"/>
  <c r="V551" i="10" s="1"/>
  <c r="O1261" i="10"/>
  <c r="P1261" i="10" s="1"/>
  <c r="Q1261" i="10" s="1"/>
  <c r="O499" i="10"/>
  <c r="P499" i="10" s="1"/>
  <c r="Q499" i="10" s="1"/>
  <c r="V499" i="10" s="1"/>
  <c r="O890" i="10"/>
  <c r="P890" i="10" s="1"/>
  <c r="Q890" i="10" s="1"/>
  <c r="O59" i="10"/>
  <c r="P59" i="10" s="1"/>
  <c r="Q59" i="10" s="1"/>
  <c r="O582" i="10"/>
  <c r="P582" i="10" s="1"/>
  <c r="Q582" i="10" s="1"/>
  <c r="R582" i="10" s="1"/>
  <c r="S582" i="10" s="1"/>
  <c r="O903" i="10"/>
  <c r="P903" i="10" s="1"/>
  <c r="Q903" i="10" s="1"/>
  <c r="R903" i="10" s="1"/>
  <c r="S903" i="10" s="1"/>
  <c r="O1106" i="10"/>
  <c r="P1106" i="10" s="1"/>
  <c r="Q1106" i="10" s="1"/>
  <c r="V1106" i="10" s="1"/>
  <c r="O527" i="10"/>
  <c r="P527" i="10" s="1"/>
  <c r="Q527" i="10" s="1"/>
  <c r="R527" i="10" s="1"/>
  <c r="S527" i="10" s="1"/>
  <c r="O387" i="10"/>
  <c r="P387" i="10" s="1"/>
  <c r="Q387" i="10" s="1"/>
  <c r="O857" i="10"/>
  <c r="P857" i="10" s="1"/>
  <c r="Q857" i="10" s="1"/>
  <c r="O1664" i="10"/>
  <c r="P1664" i="10" s="1"/>
  <c r="Q1664" i="10" s="1"/>
  <c r="V1664" i="10" s="1"/>
  <c r="O515" i="10"/>
  <c r="P515" i="10" s="1"/>
  <c r="Q515" i="10" s="1"/>
  <c r="R515" i="10" s="1"/>
  <c r="S515" i="10" s="1"/>
  <c r="O1613" i="10"/>
  <c r="P1613" i="10" s="1"/>
  <c r="Q1613" i="10" s="1"/>
  <c r="O1940" i="10"/>
  <c r="P1940" i="10" s="1"/>
  <c r="Q1940" i="10" s="1"/>
  <c r="R1940" i="10" s="1"/>
  <c r="S1940" i="10" s="1"/>
  <c r="O476" i="10"/>
  <c r="P476" i="10" s="1"/>
  <c r="Q476" i="10" s="1"/>
  <c r="O108" i="10"/>
  <c r="P108" i="10" s="1"/>
  <c r="Q108" i="10" s="1"/>
  <c r="O783" i="10"/>
  <c r="P783" i="10" s="1"/>
  <c r="Q783" i="10" s="1"/>
  <c r="O176" i="10"/>
  <c r="P176" i="10" s="1"/>
  <c r="Q176" i="10" s="1"/>
  <c r="R176" i="10" s="1"/>
  <c r="S176" i="10" s="1"/>
  <c r="O157" i="10"/>
  <c r="P157" i="10" s="1"/>
  <c r="Q157" i="10" s="1"/>
  <c r="V157" i="10" s="1"/>
  <c r="O385" i="10"/>
  <c r="P385" i="10" s="1"/>
  <c r="Q385" i="10" s="1"/>
  <c r="O1661" i="10"/>
  <c r="P1661" i="10" s="1"/>
  <c r="Q1661" i="10" s="1"/>
  <c r="V1661" i="10" s="1"/>
  <c r="O390" i="10"/>
  <c r="P390" i="10" s="1"/>
  <c r="Q390" i="10" s="1"/>
  <c r="V390" i="10" s="1"/>
  <c r="O335" i="10"/>
  <c r="P335" i="10" s="1"/>
  <c r="Q335" i="10" s="1"/>
  <c r="R335" i="10" s="1"/>
  <c r="S335" i="10" s="1"/>
  <c r="O338" i="10"/>
  <c r="P338" i="10" s="1"/>
  <c r="Q338" i="10" s="1"/>
  <c r="R338" i="10" s="1"/>
  <c r="S338" i="10" s="1"/>
  <c r="O1347" i="10"/>
  <c r="P1347" i="10" s="1"/>
  <c r="Q1347" i="10" s="1"/>
  <c r="R1347" i="10" s="1"/>
  <c r="S1347" i="10" s="1"/>
  <c r="R1622" i="10"/>
  <c r="S1622" i="10" s="1"/>
  <c r="R1450" i="10"/>
  <c r="S1450" i="10" s="1"/>
  <c r="O1943" i="10"/>
  <c r="P1943" i="10" s="1"/>
  <c r="Q1943" i="10" s="1"/>
  <c r="O1897" i="10"/>
  <c r="P1897" i="10" s="1"/>
  <c r="Q1897" i="10" s="1"/>
  <c r="V1897" i="10" s="1"/>
  <c r="O1493" i="10"/>
  <c r="P1493" i="10" s="1"/>
  <c r="Q1493" i="10" s="1"/>
  <c r="O1406" i="10"/>
  <c r="P1406" i="10" s="1"/>
  <c r="Q1406" i="10" s="1"/>
  <c r="R1406" i="10" s="1"/>
  <c r="S1406" i="10" s="1"/>
  <c r="O1498" i="10"/>
  <c r="P1498" i="10" s="1"/>
  <c r="Q1498" i="10" s="1"/>
  <c r="V1498" i="10" s="1"/>
  <c r="O1571" i="10"/>
  <c r="P1571" i="10" s="1"/>
  <c r="Q1571" i="10" s="1"/>
  <c r="R1571" i="10" s="1"/>
  <c r="S1571" i="10" s="1"/>
  <c r="O235" i="10"/>
  <c r="P235" i="10" s="1"/>
  <c r="Q235" i="10" s="1"/>
  <c r="V235" i="10" s="1"/>
  <c r="O1572" i="10"/>
  <c r="P1572" i="10" s="1"/>
  <c r="Q1572" i="10" s="1"/>
  <c r="O437" i="10"/>
  <c r="P437" i="10" s="1"/>
  <c r="Q437" i="10" s="1"/>
  <c r="R437" i="10" s="1"/>
  <c r="S437" i="10" s="1"/>
  <c r="O1164" i="10"/>
  <c r="P1164" i="10" s="1"/>
  <c r="Q1164" i="10" s="1"/>
  <c r="O1639" i="10"/>
  <c r="P1639" i="10" s="1"/>
  <c r="Q1639" i="10" s="1"/>
  <c r="R1639" i="10" s="1"/>
  <c r="S1639" i="10" s="1"/>
  <c r="O221" i="10"/>
  <c r="P221" i="10" s="1"/>
  <c r="Q221" i="10" s="1"/>
  <c r="V221" i="10" s="1"/>
  <c r="O330" i="10"/>
  <c r="P330" i="10" s="1"/>
  <c r="Q330" i="10" s="1"/>
  <c r="R330" i="10" s="1"/>
  <c r="S330" i="10" s="1"/>
  <c r="O133" i="10"/>
  <c r="P133" i="10" s="1"/>
  <c r="Q133" i="10" s="1"/>
  <c r="O143" i="10"/>
  <c r="P143" i="10" s="1"/>
  <c r="Q143" i="10" s="1"/>
  <c r="O175" i="10"/>
  <c r="P175" i="10" s="1"/>
  <c r="Q175" i="10" s="1"/>
  <c r="V175" i="10" s="1"/>
  <c r="O821" i="10"/>
  <c r="P821" i="10" s="1"/>
  <c r="Q821" i="10" s="1"/>
  <c r="R821" i="10" s="1"/>
  <c r="S821" i="10" s="1"/>
  <c r="O1735" i="10"/>
  <c r="P1735" i="10" s="1"/>
  <c r="Q1735" i="10" s="1"/>
  <c r="R1735" i="10" s="1"/>
  <c r="S1735" i="10" s="1"/>
  <c r="O1264" i="10"/>
  <c r="P1264" i="10" s="1"/>
  <c r="Q1264" i="10" s="1"/>
  <c r="O90" i="10"/>
  <c r="P90" i="10" s="1"/>
  <c r="Q90" i="10" s="1"/>
  <c r="V90" i="10" s="1"/>
  <c r="O61" i="10"/>
  <c r="P61" i="10" s="1"/>
  <c r="Q61" i="10" s="1"/>
  <c r="O1393" i="10"/>
  <c r="P1393" i="10" s="1"/>
  <c r="Q1393" i="10" s="1"/>
  <c r="R1393" i="10" s="1"/>
  <c r="S1393" i="10" s="1"/>
  <c r="O199" i="10"/>
  <c r="P199" i="10" s="1"/>
  <c r="Q199" i="10" s="1"/>
  <c r="O1573" i="10"/>
  <c r="P1573" i="10" s="1"/>
  <c r="Q1573" i="10" s="1"/>
  <c r="V1573" i="10" s="1"/>
  <c r="O1002" i="10"/>
  <c r="P1002" i="10" s="1"/>
  <c r="Q1002" i="10" s="1"/>
  <c r="V1002" i="10" s="1"/>
  <c r="O1199" i="10"/>
  <c r="P1199" i="10" s="1"/>
  <c r="Q1199" i="10" s="1"/>
  <c r="R1199" i="10" s="1"/>
  <c r="S1199" i="10" s="1"/>
  <c r="O1078" i="10"/>
  <c r="P1078" i="10" s="1"/>
  <c r="Q1078" i="10" s="1"/>
  <c r="V1078" i="10" s="1"/>
  <c r="O93" i="10"/>
  <c r="P93" i="10" s="1"/>
  <c r="Q93" i="10" s="1"/>
  <c r="R93" i="10" s="1"/>
  <c r="S93" i="10" s="1"/>
  <c r="O1210" i="10"/>
  <c r="P1210" i="10" s="1"/>
  <c r="Q1210" i="10" s="1"/>
  <c r="V1762" i="10"/>
  <c r="R1275" i="10"/>
  <c r="S1275" i="10" s="1"/>
  <c r="V1275" i="10"/>
  <c r="R237" i="10"/>
  <c r="S237" i="10" s="1"/>
  <c r="V237" i="10"/>
  <c r="O377" i="10"/>
  <c r="P377" i="10" s="1"/>
  <c r="Q377" i="10" s="1"/>
  <c r="V377" i="10" s="1"/>
  <c r="O580" i="10"/>
  <c r="P580" i="10" s="1"/>
  <c r="Q580" i="10" s="1"/>
  <c r="O1910" i="10"/>
  <c r="P1910" i="10" s="1"/>
  <c r="Q1910" i="10" s="1"/>
  <c r="O1856" i="10"/>
  <c r="P1856" i="10" s="1"/>
  <c r="Q1856" i="10" s="1"/>
  <c r="O789" i="10"/>
  <c r="P789" i="10" s="1"/>
  <c r="Q789" i="10" s="1"/>
  <c r="R789" i="10" s="1"/>
  <c r="S789" i="10" s="1"/>
  <c r="O979" i="10"/>
  <c r="P979" i="10" s="1"/>
  <c r="Q979" i="10" s="1"/>
  <c r="R979" i="10" s="1"/>
  <c r="S979" i="10" s="1"/>
  <c r="O1564" i="10"/>
  <c r="P1564" i="10" s="1"/>
  <c r="Q1564" i="10" s="1"/>
  <c r="V1564" i="10" s="1"/>
  <c r="O66" i="10"/>
  <c r="P66" i="10" s="1"/>
  <c r="Q66" i="10" s="1"/>
  <c r="R66" i="10" s="1"/>
  <c r="S66" i="10" s="1"/>
  <c r="O161" i="10"/>
  <c r="P161" i="10" s="1"/>
  <c r="Q161" i="10" s="1"/>
  <c r="O1337" i="10"/>
  <c r="P1337" i="10" s="1"/>
  <c r="Q1337" i="10" s="1"/>
  <c r="V1337" i="10" s="1"/>
  <c r="O1509" i="10"/>
  <c r="P1509" i="10" s="1"/>
  <c r="Q1509" i="10" s="1"/>
  <c r="R1509" i="10" s="1"/>
  <c r="S1509" i="10" s="1"/>
  <c r="O1355" i="10"/>
  <c r="P1355" i="10" s="1"/>
  <c r="Q1355" i="10" s="1"/>
  <c r="V1355" i="10" s="1"/>
  <c r="O1429" i="10"/>
  <c r="P1429" i="10" s="1"/>
  <c r="Q1429" i="10" s="1"/>
  <c r="V1429" i="10" s="1"/>
  <c r="O448" i="10"/>
  <c r="P448" i="10" s="1"/>
  <c r="Q448" i="10" s="1"/>
  <c r="O347" i="10"/>
  <c r="P347" i="10" s="1"/>
  <c r="Q347" i="10" s="1"/>
  <c r="V347" i="10" s="1"/>
  <c r="O1046" i="10"/>
  <c r="P1046" i="10" s="1"/>
  <c r="Q1046" i="10" s="1"/>
  <c r="O1671" i="10"/>
  <c r="P1671" i="10" s="1"/>
  <c r="Q1671" i="10" s="1"/>
  <c r="V1671" i="10" s="1"/>
  <c r="O1815" i="10"/>
  <c r="P1815" i="10" s="1"/>
  <c r="Q1815" i="10" s="1"/>
  <c r="O1753" i="10"/>
  <c r="P1753" i="10" s="1"/>
  <c r="Q1753" i="10" s="1"/>
  <c r="V1753" i="10" s="1"/>
  <c r="O836" i="10"/>
  <c r="P836" i="10" s="1"/>
  <c r="Q836" i="10" s="1"/>
  <c r="R836" i="10" s="1"/>
  <c r="S836" i="10" s="1"/>
  <c r="O578" i="10"/>
  <c r="P578" i="10" s="1"/>
  <c r="Q578" i="10" s="1"/>
  <c r="R578" i="10" s="1"/>
  <c r="S578" i="10" s="1"/>
  <c r="O501" i="10"/>
  <c r="P501" i="10" s="1"/>
  <c r="Q501" i="10" s="1"/>
  <c r="V501" i="10" s="1"/>
  <c r="O900" i="10"/>
  <c r="P900" i="10" s="1"/>
  <c r="Q900" i="10" s="1"/>
  <c r="R900" i="10" s="1"/>
  <c r="S900" i="10" s="1"/>
  <c r="O232" i="10"/>
  <c r="P232" i="10" s="1"/>
  <c r="Q232" i="10" s="1"/>
  <c r="R232" i="10" s="1"/>
  <c r="S232" i="10" s="1"/>
  <c r="O901" i="10"/>
  <c r="P901" i="10" s="1"/>
  <c r="Q901" i="10" s="1"/>
  <c r="O1042" i="10"/>
  <c r="P1042" i="10" s="1"/>
  <c r="Q1042" i="10" s="1"/>
  <c r="R1042" i="10" s="1"/>
  <c r="S1042" i="10" s="1"/>
  <c r="O1133" i="10"/>
  <c r="P1133" i="10" s="1"/>
  <c r="Q1133" i="10" s="1"/>
  <c r="V1133" i="10" s="1"/>
  <c r="O92" i="10"/>
  <c r="P92" i="10" s="1"/>
  <c r="Q92" i="10" s="1"/>
  <c r="O732" i="10"/>
  <c r="P732" i="10" s="1"/>
  <c r="Q732" i="10" s="1"/>
  <c r="R732" i="10" s="1"/>
  <c r="S732" i="10" s="1"/>
  <c r="O1917" i="10"/>
  <c r="P1917" i="10" s="1"/>
  <c r="Q1917" i="10" s="1"/>
  <c r="O1129" i="10"/>
  <c r="P1129" i="10" s="1"/>
  <c r="Q1129" i="10" s="1"/>
  <c r="O1295" i="10"/>
  <c r="P1295" i="10" s="1"/>
  <c r="Q1295" i="10" s="1"/>
  <c r="O961" i="10"/>
  <c r="P961" i="10" s="1"/>
  <c r="Q961" i="10" s="1"/>
  <c r="R961" i="10" s="1"/>
  <c r="S961" i="10" s="1"/>
  <c r="O1054" i="10"/>
  <c r="P1054" i="10" s="1"/>
  <c r="Q1054" i="10" s="1"/>
  <c r="V1054" i="10" s="1"/>
  <c r="O456" i="10"/>
  <c r="P456" i="10" s="1"/>
  <c r="Q456" i="10" s="1"/>
  <c r="V456" i="10" s="1"/>
  <c r="O1427" i="10"/>
  <c r="P1427" i="10" s="1"/>
  <c r="Q1427" i="10" s="1"/>
  <c r="O1709" i="10"/>
  <c r="P1709" i="10" s="1"/>
  <c r="Q1709" i="10" s="1"/>
  <c r="R1709" i="10" s="1"/>
  <c r="S1709" i="10" s="1"/>
  <c r="O104" i="10"/>
  <c r="P104" i="10" s="1"/>
  <c r="Q104" i="10" s="1"/>
  <c r="O579" i="10"/>
  <c r="P579" i="10" s="1"/>
  <c r="Q579" i="10" s="1"/>
  <c r="O246" i="10"/>
  <c r="P246" i="10" s="1"/>
  <c r="Q246" i="10" s="1"/>
  <c r="R246" i="10" s="1"/>
  <c r="S246" i="10" s="1"/>
  <c r="O423" i="10"/>
  <c r="P423" i="10" s="1"/>
  <c r="Q423" i="10" s="1"/>
  <c r="R423" i="10" s="1"/>
  <c r="S423" i="10" s="1"/>
  <c r="O274" i="10"/>
  <c r="P274" i="10" s="1"/>
  <c r="Q274" i="10" s="1"/>
  <c r="R274" i="10" s="1"/>
  <c r="S274" i="10" s="1"/>
  <c r="O488" i="10"/>
  <c r="P488" i="10" s="1"/>
  <c r="Q488" i="10" s="1"/>
  <c r="R488" i="10" s="1"/>
  <c r="S488" i="10" s="1"/>
  <c r="O591" i="10"/>
  <c r="P591" i="10" s="1"/>
  <c r="Q591" i="10" s="1"/>
  <c r="O1139" i="10"/>
  <c r="P1139" i="10" s="1"/>
  <c r="Q1139" i="10" s="1"/>
  <c r="O1114" i="10"/>
  <c r="P1114" i="10" s="1"/>
  <c r="Q1114" i="10" s="1"/>
  <c r="O1200" i="10"/>
  <c r="P1200" i="10" s="1"/>
  <c r="Q1200" i="10" s="1"/>
  <c r="R1200" i="10" s="1"/>
  <c r="S1200" i="10" s="1"/>
  <c r="O1946" i="10"/>
  <c r="P1946" i="10" s="1"/>
  <c r="Q1946" i="10" s="1"/>
  <c r="R1946" i="10" s="1"/>
  <c r="S1946" i="10" s="1"/>
  <c r="O1808" i="10"/>
  <c r="P1808" i="10" s="1"/>
  <c r="Q1808" i="10" s="1"/>
  <c r="V1808" i="10" s="1"/>
  <c r="O238" i="10"/>
  <c r="P238" i="10" s="1"/>
  <c r="Q238" i="10" s="1"/>
  <c r="O792" i="10"/>
  <c r="P792" i="10" s="1"/>
  <c r="Q792" i="10" s="1"/>
  <c r="R792" i="10" s="1"/>
  <c r="S792" i="10" s="1"/>
  <c r="O118" i="10"/>
  <c r="P118" i="10" s="1"/>
  <c r="Q118" i="10" s="1"/>
  <c r="O529" i="10"/>
  <c r="P529" i="10" s="1"/>
  <c r="Q529" i="10" s="1"/>
  <c r="R529" i="10" s="1"/>
  <c r="S529" i="10" s="1"/>
  <c r="O1441" i="10"/>
  <c r="P1441" i="10" s="1"/>
  <c r="Q1441" i="10" s="1"/>
  <c r="V1441" i="10" s="1"/>
  <c r="O1475" i="10"/>
  <c r="P1475" i="10" s="1"/>
  <c r="Q1475" i="10" s="1"/>
  <c r="R1475" i="10" s="1"/>
  <c r="S1475" i="10" s="1"/>
  <c r="O1644" i="10"/>
  <c r="P1644" i="10" s="1"/>
  <c r="Q1644" i="10" s="1"/>
  <c r="V1644" i="10" s="1"/>
  <c r="O1952" i="10"/>
  <c r="P1952" i="10" s="1"/>
  <c r="Q1952" i="10" s="1"/>
  <c r="O370" i="10"/>
  <c r="P370" i="10" s="1"/>
  <c r="Q370" i="10" s="1"/>
  <c r="V370" i="10" s="1"/>
  <c r="O809" i="10"/>
  <c r="P809" i="10" s="1"/>
  <c r="Q809" i="10" s="1"/>
  <c r="R809" i="10" s="1"/>
  <c r="S809" i="10" s="1"/>
  <c r="O280" i="10"/>
  <c r="P280" i="10" s="1"/>
  <c r="Q280" i="10" s="1"/>
  <c r="O1082" i="10"/>
  <c r="P1082" i="10" s="1"/>
  <c r="Q1082" i="10" s="1"/>
  <c r="R1082" i="10" s="1"/>
  <c r="S1082" i="10" s="1"/>
  <c r="O1510" i="10"/>
  <c r="P1510" i="10" s="1"/>
  <c r="Q1510" i="10" s="1"/>
  <c r="R1510" i="10" s="1"/>
  <c r="S1510" i="10" s="1"/>
  <c r="O693" i="10"/>
  <c r="P693" i="10" s="1"/>
  <c r="Q693" i="10" s="1"/>
  <c r="V693" i="10" s="1"/>
  <c r="O1535" i="10"/>
  <c r="P1535" i="10" s="1"/>
  <c r="Q1535" i="10" s="1"/>
  <c r="O353" i="10"/>
  <c r="P353" i="10" s="1"/>
  <c r="Q353" i="10" s="1"/>
  <c r="V353" i="10" s="1"/>
  <c r="O368" i="10"/>
  <c r="P368" i="10" s="1"/>
  <c r="Q368" i="10" s="1"/>
  <c r="O267" i="10"/>
  <c r="P267" i="10" s="1"/>
  <c r="Q267" i="10" s="1"/>
  <c r="O296" i="10"/>
  <c r="P296" i="10" s="1"/>
  <c r="Q296" i="10" s="1"/>
  <c r="O1185" i="10"/>
  <c r="P1185" i="10" s="1"/>
  <c r="Q1185" i="10" s="1"/>
  <c r="V1185" i="10" s="1"/>
  <c r="O733" i="10"/>
  <c r="P733" i="10" s="1"/>
  <c r="Q733" i="10" s="1"/>
  <c r="V733" i="10" s="1"/>
  <c r="O2011" i="10"/>
  <c r="P2011" i="10" s="1"/>
  <c r="Q2011" i="10" s="1"/>
  <c r="V2011" i="10" s="1"/>
  <c r="O516" i="10"/>
  <c r="P516" i="10" s="1"/>
  <c r="Q516" i="10" s="1"/>
  <c r="V516" i="10" s="1"/>
  <c r="O524" i="10"/>
  <c r="P524" i="10" s="1"/>
  <c r="Q524" i="10" s="1"/>
  <c r="O810" i="10"/>
  <c r="P810" i="10" s="1"/>
  <c r="Q810" i="10" s="1"/>
  <c r="O734" i="10"/>
  <c r="P734" i="10" s="1"/>
  <c r="Q734" i="10" s="1"/>
  <c r="R734" i="10" s="1"/>
  <c r="S734" i="10" s="1"/>
  <c r="O1725" i="10"/>
  <c r="P1725" i="10" s="1"/>
  <c r="Q1725" i="10" s="1"/>
  <c r="R1725" i="10" s="1"/>
  <c r="S1725" i="10" s="1"/>
  <c r="O1285" i="10"/>
  <c r="P1285" i="10" s="1"/>
  <c r="Q1285" i="10" s="1"/>
  <c r="V1285" i="10" s="1"/>
  <c r="O566" i="10"/>
  <c r="P566" i="10" s="1"/>
  <c r="Q566" i="10" s="1"/>
  <c r="R566" i="10" s="1"/>
  <c r="S566" i="10" s="1"/>
  <c r="O993" i="10"/>
  <c r="P993" i="10" s="1"/>
  <c r="Q993" i="10" s="1"/>
  <c r="R993" i="10" s="1"/>
  <c r="S993" i="10" s="1"/>
  <c r="O57" i="10"/>
  <c r="P57" i="10" s="1"/>
  <c r="Q57" i="10" s="1"/>
  <c r="O1226" i="10"/>
  <c r="P1226" i="10" s="1"/>
  <c r="Q1226" i="10" s="1"/>
  <c r="O1773" i="10"/>
  <c r="P1773" i="10" s="1"/>
  <c r="Q1773" i="10" s="1"/>
  <c r="O1141" i="10"/>
  <c r="P1141" i="10" s="1"/>
  <c r="Q1141" i="10" s="1"/>
  <c r="R1141" i="10" s="1"/>
  <c r="S1141" i="10" s="1"/>
  <c r="O1258" i="10"/>
  <c r="P1258" i="10" s="1"/>
  <c r="Q1258" i="10" s="1"/>
  <c r="V1258" i="10" s="1"/>
  <c r="O1714" i="10"/>
  <c r="P1714" i="10" s="1"/>
  <c r="Q1714" i="10" s="1"/>
  <c r="R1714" i="10" s="1"/>
  <c r="S1714" i="10" s="1"/>
  <c r="O1271" i="10"/>
  <c r="P1271" i="10" s="1"/>
  <c r="Q1271" i="10" s="1"/>
  <c r="V1271" i="10" s="1"/>
  <c r="O1520" i="10"/>
  <c r="P1520" i="10" s="1"/>
  <c r="Q1520" i="10" s="1"/>
  <c r="O1194" i="10"/>
  <c r="P1194" i="10" s="1"/>
  <c r="Q1194" i="10" s="1"/>
  <c r="V1194" i="10" s="1"/>
  <c r="O1616" i="10"/>
  <c r="P1616" i="10" s="1"/>
  <c r="Q1616" i="10" s="1"/>
  <c r="V1616" i="10" s="1"/>
  <c r="O1743" i="10"/>
  <c r="P1743" i="10" s="1"/>
  <c r="Q1743" i="10" s="1"/>
  <c r="R1743" i="10" s="1"/>
  <c r="S1743" i="10" s="1"/>
  <c r="O1431" i="10"/>
  <c r="P1431" i="10" s="1"/>
  <c r="Q1431" i="10" s="1"/>
  <c r="R1431" i="10" s="1"/>
  <c r="S1431" i="10" s="1"/>
  <c r="O994" i="10"/>
  <c r="P994" i="10" s="1"/>
  <c r="Q994" i="10" s="1"/>
  <c r="O1015" i="10"/>
  <c r="P1015" i="10" s="1"/>
  <c r="Q1015" i="10" s="1"/>
  <c r="R1015" i="10" s="1"/>
  <c r="S1015" i="10" s="1"/>
  <c r="O1197" i="10"/>
  <c r="P1197" i="10" s="1"/>
  <c r="Q1197" i="10" s="1"/>
  <c r="V1197" i="10" s="1"/>
  <c r="O77" i="10"/>
  <c r="P77" i="10" s="1"/>
  <c r="Q77" i="10" s="1"/>
  <c r="O1626" i="10"/>
  <c r="P1626" i="10" s="1"/>
  <c r="Q1626" i="10" s="1"/>
  <c r="O935" i="10"/>
  <c r="P935" i="10" s="1"/>
  <c r="Q935" i="10" s="1"/>
  <c r="R935" i="10" s="1"/>
  <c r="S935" i="10" s="1"/>
  <c r="O643" i="10"/>
  <c r="P643" i="10" s="1"/>
  <c r="Q643" i="10" s="1"/>
  <c r="R643" i="10" s="1"/>
  <c r="S643" i="10" s="1"/>
  <c r="O1007" i="10"/>
  <c r="P1007" i="10" s="1"/>
  <c r="Q1007" i="10" s="1"/>
  <c r="R1007" i="10" s="1"/>
  <c r="S1007" i="10" s="1"/>
  <c r="O897" i="10"/>
  <c r="P897" i="10" s="1"/>
  <c r="Q897" i="10" s="1"/>
  <c r="O1434" i="10"/>
  <c r="P1434" i="10" s="1"/>
  <c r="Q1434" i="10" s="1"/>
  <c r="R1434" i="10" s="1"/>
  <c r="S1434" i="10" s="1"/>
  <c r="O431" i="10"/>
  <c r="P431" i="10" s="1"/>
  <c r="Q431" i="10" s="1"/>
  <c r="O650" i="10"/>
  <c r="P650" i="10" s="1"/>
  <c r="Q650" i="10" s="1"/>
  <c r="O49" i="10"/>
  <c r="P49" i="10" s="1"/>
  <c r="Q49" i="10" s="1"/>
  <c r="V49" i="10" s="1"/>
  <c r="O436" i="10"/>
  <c r="P436" i="10" s="1"/>
  <c r="Q436" i="10" s="1"/>
  <c r="R436" i="10" s="1"/>
  <c r="S436" i="10" s="1"/>
  <c r="O1965" i="10"/>
  <c r="P1965" i="10" s="1"/>
  <c r="Q1965" i="10" s="1"/>
  <c r="V1965" i="10" s="1"/>
  <c r="O1670" i="10"/>
  <c r="P1670" i="10" s="1"/>
  <c r="Q1670" i="10" s="1"/>
  <c r="V1670" i="10" s="1"/>
  <c r="O725" i="10"/>
  <c r="P725" i="10" s="1"/>
  <c r="Q725" i="10" s="1"/>
  <c r="V725" i="10" s="1"/>
  <c r="O1023" i="10"/>
  <c r="P1023" i="10" s="1"/>
  <c r="Q1023" i="10" s="1"/>
  <c r="O875" i="10"/>
  <c r="P875" i="10" s="1"/>
  <c r="Q875" i="10" s="1"/>
  <c r="O632" i="10"/>
  <c r="P632" i="10" s="1"/>
  <c r="Q632" i="10" s="1"/>
  <c r="O668" i="10"/>
  <c r="P668" i="10" s="1"/>
  <c r="Q668" i="10" s="1"/>
  <c r="R668" i="10" s="1"/>
  <c r="S668" i="10" s="1"/>
  <c r="O1945" i="10"/>
  <c r="P1945" i="10" s="1"/>
  <c r="Q1945" i="10" s="1"/>
  <c r="R1945" i="10" s="1"/>
  <c r="S1945" i="10" s="1"/>
  <c r="O1920" i="10"/>
  <c r="P1920" i="10" s="1"/>
  <c r="Q1920" i="10" s="1"/>
  <c r="V1920" i="10" s="1"/>
  <c r="O1844" i="10"/>
  <c r="P1844" i="10" s="1"/>
  <c r="Q1844" i="10" s="1"/>
  <c r="V1844" i="10" s="1"/>
  <c r="O375" i="10"/>
  <c r="P375" i="10" s="1"/>
  <c r="Q375" i="10" s="1"/>
  <c r="O849" i="10"/>
  <c r="P849" i="10" s="1"/>
  <c r="Q849" i="10" s="1"/>
  <c r="O564" i="10"/>
  <c r="P564" i="10" s="1"/>
  <c r="Q564" i="10" s="1"/>
  <c r="O1121" i="10"/>
  <c r="P1121" i="10" s="1"/>
  <c r="Q1121" i="10" s="1"/>
  <c r="V1121" i="10" s="1"/>
  <c r="O1319" i="10"/>
  <c r="P1319" i="10" s="1"/>
  <c r="Q1319" i="10" s="1"/>
  <c r="V1319" i="10" s="1"/>
  <c r="O1224" i="10"/>
  <c r="P1224" i="10" s="1"/>
  <c r="Q1224" i="10" s="1"/>
  <c r="O1344" i="10"/>
  <c r="P1344" i="10" s="1"/>
  <c r="Q1344" i="10" s="1"/>
  <c r="V1344" i="10" s="1"/>
  <c r="O1642" i="10"/>
  <c r="P1642" i="10" s="1"/>
  <c r="Q1642" i="10" s="1"/>
  <c r="O745" i="10"/>
  <c r="P745" i="10" s="1"/>
  <c r="Q745" i="10" s="1"/>
  <c r="O1963" i="10"/>
  <c r="P1963" i="10" s="1"/>
  <c r="Q1963" i="10" s="1"/>
  <c r="V1963" i="10" s="1"/>
  <c r="O410" i="10"/>
  <c r="P410" i="10" s="1"/>
  <c r="Q410" i="10" s="1"/>
  <c r="V410" i="10" s="1"/>
  <c r="O243" i="10"/>
  <c r="P243" i="10" s="1"/>
  <c r="Q243" i="10" s="1"/>
  <c r="R243" i="10" s="1"/>
  <c r="S243" i="10" s="1"/>
  <c r="O1426" i="10"/>
  <c r="P1426" i="10" s="1"/>
  <c r="Q1426" i="10" s="1"/>
  <c r="R1426" i="10" s="1"/>
  <c r="S1426" i="10" s="1"/>
  <c r="O1813" i="10"/>
  <c r="P1813" i="10" s="1"/>
  <c r="Q1813" i="10" s="1"/>
  <c r="O1556" i="10"/>
  <c r="P1556" i="10" s="1"/>
  <c r="Q1556" i="10" s="1"/>
  <c r="V1556" i="10" s="1"/>
  <c r="O285" i="10"/>
  <c r="P285" i="10" s="1"/>
  <c r="Q285" i="10" s="1"/>
  <c r="V285" i="10" s="1"/>
  <c r="O669" i="10"/>
  <c r="P669" i="10" s="1"/>
  <c r="Q669" i="10" s="1"/>
  <c r="O1546" i="10"/>
  <c r="P1546" i="10" s="1"/>
  <c r="Q1546" i="10" s="1"/>
  <c r="O1358" i="10"/>
  <c r="P1358" i="10" s="1"/>
  <c r="Q1358" i="10" s="1"/>
  <c r="R1358" i="10" s="1"/>
  <c r="S1358" i="10" s="1"/>
  <c r="O1691" i="10"/>
  <c r="P1691" i="10" s="1"/>
  <c r="Q1691" i="10" s="1"/>
  <c r="V1691" i="10" s="1"/>
  <c r="O1598" i="10"/>
  <c r="P1598" i="10" s="1"/>
  <c r="Q1598" i="10" s="1"/>
  <c r="V1598" i="10" s="1"/>
  <c r="O1480" i="10"/>
  <c r="P1480" i="10" s="1"/>
  <c r="Q1480" i="10" s="1"/>
  <c r="V1480" i="10" s="1"/>
  <c r="O323" i="10"/>
  <c r="P323" i="10" s="1"/>
  <c r="Q323" i="10" s="1"/>
  <c r="R323" i="10" s="1"/>
  <c r="S323" i="10" s="1"/>
  <c r="O1067" i="10"/>
  <c r="P1067" i="10" s="1"/>
  <c r="Q1067" i="10" s="1"/>
  <c r="O938" i="10"/>
  <c r="P938" i="10" s="1"/>
  <c r="Q938" i="10" s="1"/>
  <c r="O1863" i="10"/>
  <c r="P1863" i="10" s="1"/>
  <c r="Q1863" i="10" s="1"/>
  <c r="V1863" i="10" s="1"/>
  <c r="O1056" i="10"/>
  <c r="P1056" i="10" s="1"/>
  <c r="Q1056" i="10" s="1"/>
  <c r="V1056" i="10" s="1"/>
  <c r="O654" i="10"/>
  <c r="P654" i="10" s="1"/>
  <c r="Q654" i="10" s="1"/>
  <c r="R654" i="10" s="1"/>
  <c r="S654" i="10" s="1"/>
  <c r="O76" i="10"/>
  <c r="P76" i="10" s="1"/>
  <c r="Q76" i="10" s="1"/>
  <c r="R76" i="10" s="1"/>
  <c r="S76" i="10" s="1"/>
  <c r="O325" i="10"/>
  <c r="P325" i="10" s="1"/>
  <c r="Q325" i="10" s="1"/>
  <c r="V325" i="10" s="1"/>
  <c r="O2010" i="10"/>
  <c r="P2010" i="10" s="1"/>
  <c r="Q2010" i="10" s="1"/>
  <c r="O1852" i="10"/>
  <c r="P1852" i="10" s="1"/>
  <c r="Q1852" i="10" s="1"/>
  <c r="O158" i="10"/>
  <c r="P158" i="10" s="1"/>
  <c r="Q158" i="10" s="1"/>
  <c r="R158" i="10" s="1"/>
  <c r="S158" i="10" s="1"/>
  <c r="O152" i="10"/>
  <c r="P152" i="10" s="1"/>
  <c r="Q152" i="10" s="1"/>
  <c r="V152" i="10" s="1"/>
  <c r="O1995" i="10"/>
  <c r="P1995" i="10" s="1"/>
  <c r="Q1995" i="10" s="1"/>
  <c r="V1995" i="10" s="1"/>
  <c r="O1196" i="10"/>
  <c r="P1196" i="10" s="1"/>
  <c r="Q1196" i="10" s="1"/>
  <c r="V1196" i="10" s="1"/>
  <c r="O1733" i="10"/>
  <c r="P1733" i="10" s="1"/>
  <c r="Q1733" i="10" s="1"/>
  <c r="O1514" i="10"/>
  <c r="P1514" i="10" s="1"/>
  <c r="Q1514" i="10" s="1"/>
  <c r="O1152" i="10"/>
  <c r="P1152" i="10" s="1"/>
  <c r="Q1152" i="10" s="1"/>
  <c r="O520" i="10"/>
  <c r="P520" i="10" s="1"/>
  <c r="Q520" i="10" s="1"/>
  <c r="V520" i="10" s="1"/>
  <c r="O311" i="10"/>
  <c r="P311" i="10" s="1"/>
  <c r="Q311" i="10" s="1"/>
  <c r="R311" i="10" s="1"/>
  <c r="S311" i="10" s="1"/>
  <c r="O986" i="10"/>
  <c r="P986" i="10" s="1"/>
  <c r="Q986" i="10" s="1"/>
  <c r="V986" i="10" s="1"/>
  <c r="O1266" i="10"/>
  <c r="P1266" i="10" s="1"/>
  <c r="Q1266" i="10" s="1"/>
  <c r="O1857" i="10"/>
  <c r="P1857" i="10" s="1"/>
  <c r="Q1857" i="10" s="1"/>
  <c r="R1857" i="10" s="1"/>
  <c r="S1857" i="10" s="1"/>
  <c r="O1281" i="10"/>
  <c r="P1281" i="10" s="1"/>
  <c r="Q1281" i="10" s="1"/>
  <c r="R1281" i="10" s="1"/>
  <c r="S1281" i="10" s="1"/>
  <c r="O373" i="10"/>
  <c r="P373" i="10" s="1"/>
  <c r="Q373" i="10" s="1"/>
  <c r="O771" i="10"/>
  <c r="P771" i="10" s="1"/>
  <c r="Q771" i="10" s="1"/>
  <c r="O151" i="10"/>
  <c r="P151" i="10" s="1"/>
  <c r="Q151" i="10" s="1"/>
  <c r="R151" i="10" s="1"/>
  <c r="S151" i="10" s="1"/>
  <c r="O895" i="10"/>
  <c r="P895" i="10" s="1"/>
  <c r="Q895" i="10" s="1"/>
  <c r="R895" i="10" s="1"/>
  <c r="S895" i="10" s="1"/>
  <c r="O492" i="10"/>
  <c r="P492" i="10" s="1"/>
  <c r="Q492" i="10" s="1"/>
  <c r="V492" i="10" s="1"/>
  <c r="O40" i="10"/>
  <c r="P40" i="10" s="1"/>
  <c r="Q40" i="10" s="1"/>
  <c r="O1329" i="10"/>
  <c r="P1329" i="10" s="1"/>
  <c r="Q1329" i="10" s="1"/>
  <c r="O1268" i="10"/>
  <c r="P1268" i="10" s="1"/>
  <c r="Q1268" i="10" s="1"/>
  <c r="O1846" i="10"/>
  <c r="P1846" i="10" s="1"/>
  <c r="Q1846" i="10" s="1"/>
  <c r="R1846" i="10" s="1"/>
  <c r="S1846" i="10" s="1"/>
  <c r="O840" i="10"/>
  <c r="P840" i="10" s="1"/>
  <c r="Q840" i="10" s="1"/>
  <c r="R840" i="10" s="1"/>
  <c r="S840" i="10" s="1"/>
  <c r="O408" i="10"/>
  <c r="P408" i="10" s="1"/>
  <c r="Q408" i="10" s="1"/>
  <c r="R408" i="10" s="1"/>
  <c r="S408" i="10" s="1"/>
  <c r="O1607" i="10"/>
  <c r="P1607" i="10" s="1"/>
  <c r="Q1607" i="10" s="1"/>
  <c r="V1607" i="10" s="1"/>
  <c r="O1477" i="10"/>
  <c r="P1477" i="10" s="1"/>
  <c r="Q1477" i="10" s="1"/>
  <c r="O1039" i="10"/>
  <c r="P1039" i="10" s="1"/>
  <c r="Q1039" i="10" s="1"/>
  <c r="R1039" i="10" s="1"/>
  <c r="S1039" i="10" s="1"/>
  <c r="O1339" i="10"/>
  <c r="P1339" i="10" s="1"/>
  <c r="Q1339" i="10" s="1"/>
  <c r="O1529" i="10"/>
  <c r="P1529" i="10" s="1"/>
  <c r="Q1529" i="10" s="1"/>
  <c r="O540" i="10"/>
  <c r="P540" i="10" s="1"/>
  <c r="Q540" i="10" s="1"/>
  <c r="V540" i="10" s="1"/>
  <c r="O735" i="10"/>
  <c r="P735" i="10" s="1"/>
  <c r="Q735" i="10" s="1"/>
  <c r="R735" i="10" s="1"/>
  <c r="S735" i="10" s="1"/>
  <c r="O1183" i="10"/>
  <c r="P1183" i="10" s="1"/>
  <c r="Q1183" i="10" s="1"/>
  <c r="R1183" i="10" s="1"/>
  <c r="S1183" i="10" s="1"/>
  <c r="O41" i="10"/>
  <c r="P41" i="10" s="1"/>
  <c r="Q41" i="10" s="1"/>
  <c r="O1923" i="10"/>
  <c r="P1923" i="10" s="1"/>
  <c r="Q1923" i="10" s="1"/>
  <c r="R1923" i="10" s="1"/>
  <c r="S1923" i="10" s="1"/>
  <c r="O1117" i="10"/>
  <c r="P1117" i="10" s="1"/>
  <c r="Q1117" i="10" s="1"/>
  <c r="V1117" i="10" s="1"/>
  <c r="O1633" i="10"/>
  <c r="P1633" i="10" s="1"/>
  <c r="Q1633" i="10" s="1"/>
  <c r="O1350" i="10"/>
  <c r="P1350" i="10" s="1"/>
  <c r="Q1350" i="10" s="1"/>
  <c r="R1350" i="10" s="1"/>
  <c r="S1350" i="10" s="1"/>
  <c r="O1634" i="10"/>
  <c r="P1634" i="10" s="1"/>
  <c r="Q1634" i="10" s="1"/>
  <c r="R1634" i="10" s="1"/>
  <c r="S1634" i="10" s="1"/>
  <c r="O672" i="10"/>
  <c r="P672" i="10" s="1"/>
  <c r="Q672" i="10" s="1"/>
  <c r="V672" i="10" s="1"/>
  <c r="O730" i="10"/>
  <c r="P730" i="10" s="1"/>
  <c r="Q730" i="10" s="1"/>
  <c r="O645" i="10"/>
  <c r="P645" i="10" s="1"/>
  <c r="Q645" i="10" s="1"/>
  <c r="R645" i="10" s="1"/>
  <c r="S645" i="10" s="1"/>
  <c r="O1550" i="10"/>
  <c r="P1550" i="10" s="1"/>
  <c r="Q1550" i="10" s="1"/>
  <c r="V1550" i="10" s="1"/>
  <c r="R1149" i="10"/>
  <c r="S1149" i="10" s="1"/>
  <c r="V1149" i="10"/>
  <c r="V1298" i="10"/>
  <c r="R1298" i="10"/>
  <c r="S1298" i="10" s="1"/>
  <c r="V316" i="10"/>
  <c r="R316" i="10"/>
  <c r="S316" i="10" s="1"/>
  <c r="V1681" i="10"/>
  <c r="R1681" i="10"/>
  <c r="S1681" i="10" s="1"/>
  <c r="O842" i="10"/>
  <c r="P842" i="10" s="1"/>
  <c r="Q842" i="10" s="1"/>
  <c r="O1239" i="10"/>
  <c r="P1239" i="10" s="1"/>
  <c r="Q1239" i="10" s="1"/>
  <c r="V1239" i="10" s="1"/>
  <c r="O1083" i="10"/>
  <c r="P1083" i="10" s="1"/>
  <c r="Q1083" i="10" s="1"/>
  <c r="R1083" i="10" s="1"/>
  <c r="S1083" i="10" s="1"/>
  <c r="O528" i="10"/>
  <c r="P528" i="10" s="1"/>
  <c r="Q528" i="10" s="1"/>
  <c r="R528" i="10" s="1"/>
  <c r="S528" i="10" s="1"/>
  <c r="O1989" i="10"/>
  <c r="P1989" i="10" s="1"/>
  <c r="Q1989" i="10" s="1"/>
  <c r="R1989" i="10" s="1"/>
  <c r="S1989" i="10" s="1"/>
  <c r="O748" i="10"/>
  <c r="P748" i="10" s="1"/>
  <c r="Q748" i="10" s="1"/>
  <c r="V748" i="10" s="1"/>
  <c r="O1418" i="10"/>
  <c r="P1418" i="10" s="1"/>
  <c r="Q1418" i="10" s="1"/>
  <c r="V1418" i="10" s="1"/>
  <c r="O549" i="10"/>
  <c r="P549" i="10" s="1"/>
  <c r="Q549" i="10" s="1"/>
  <c r="O482" i="10"/>
  <c r="P482" i="10" s="1"/>
  <c r="Q482" i="10" s="1"/>
  <c r="O962" i="10"/>
  <c r="P962" i="10" s="1"/>
  <c r="Q962" i="10" s="1"/>
  <c r="V962" i="10" s="1"/>
  <c r="O1336" i="10"/>
  <c r="P1336" i="10" s="1"/>
  <c r="Q1336" i="10" s="1"/>
  <c r="R1336" i="10" s="1"/>
  <c r="S1336" i="10" s="1"/>
  <c r="O1243" i="10"/>
  <c r="P1243" i="10" s="1"/>
  <c r="Q1243" i="10" s="1"/>
  <c r="V1243" i="10" s="1"/>
  <c r="O1649" i="10"/>
  <c r="P1649" i="10" s="1"/>
  <c r="Q1649" i="10" s="1"/>
  <c r="R1649" i="10" s="1"/>
  <c r="S1649" i="10" s="1"/>
  <c r="O1827" i="10"/>
  <c r="P1827" i="10" s="1"/>
  <c r="Q1827" i="10" s="1"/>
  <c r="O948" i="10"/>
  <c r="P948" i="10" s="1"/>
  <c r="Q948" i="10" s="1"/>
  <c r="V948" i="10" s="1"/>
  <c r="O1313" i="10"/>
  <c r="P1313" i="10" s="1"/>
  <c r="Q1313" i="10" s="1"/>
  <c r="R1313" i="10" s="1"/>
  <c r="S1313" i="10" s="1"/>
  <c r="O203" i="10"/>
  <c r="P203" i="10" s="1"/>
  <c r="Q203" i="10" s="1"/>
  <c r="O547" i="10"/>
  <c r="P547" i="10" s="1"/>
  <c r="Q547" i="10" s="1"/>
  <c r="V547" i="10" s="1"/>
  <c r="O596" i="10"/>
  <c r="P596" i="10" s="1"/>
  <c r="Q596" i="10" s="1"/>
  <c r="V596" i="10" s="1"/>
  <c r="O1506" i="10"/>
  <c r="P1506" i="10" s="1"/>
  <c r="Q1506" i="10" s="1"/>
  <c r="V1506" i="10" s="1"/>
  <c r="O989" i="10"/>
  <c r="P989" i="10" s="1"/>
  <c r="Q989" i="10" s="1"/>
  <c r="R989" i="10" s="1"/>
  <c r="S989" i="10" s="1"/>
  <c r="O1527" i="10"/>
  <c r="P1527" i="10" s="1"/>
  <c r="Q1527" i="10" s="1"/>
  <c r="V1527" i="10" s="1"/>
  <c r="O1865" i="10"/>
  <c r="P1865" i="10" s="1"/>
  <c r="Q1865" i="10" s="1"/>
  <c r="O1085" i="10"/>
  <c r="P1085" i="10" s="1"/>
  <c r="Q1085" i="10" s="1"/>
  <c r="O653" i="10"/>
  <c r="P653" i="10" s="1"/>
  <c r="Q653" i="10" s="1"/>
  <c r="O304" i="10"/>
  <c r="P304" i="10" s="1"/>
  <c r="Q304" i="10" s="1"/>
  <c r="R304" i="10" s="1"/>
  <c r="S304" i="10" s="1"/>
  <c r="O112" i="10"/>
  <c r="P112" i="10" s="1"/>
  <c r="Q112" i="10" s="1"/>
  <c r="V112" i="10" s="1"/>
  <c r="O1896" i="10"/>
  <c r="P1896" i="10" s="1"/>
  <c r="Q1896" i="10" s="1"/>
  <c r="V1896" i="10" s="1"/>
  <c r="O1517" i="10"/>
  <c r="P1517" i="10" s="1"/>
  <c r="Q1517" i="10" s="1"/>
  <c r="V1517" i="10" s="1"/>
  <c r="O742" i="10"/>
  <c r="P742" i="10" s="1"/>
  <c r="Q742" i="10" s="1"/>
  <c r="O417" i="10"/>
  <c r="P417" i="10" s="1"/>
  <c r="Q417" i="10" s="1"/>
  <c r="R417" i="10" s="1"/>
  <c r="S417" i="10" s="1"/>
  <c r="O1445" i="10"/>
  <c r="P1445" i="10" s="1"/>
  <c r="Q1445" i="10" s="1"/>
  <c r="O769" i="10"/>
  <c r="P769" i="10" s="1"/>
  <c r="Q769" i="10" s="1"/>
  <c r="V769" i="10" s="1"/>
  <c r="O682" i="10"/>
  <c r="P682" i="10" s="1"/>
  <c r="Q682" i="10" s="1"/>
  <c r="R682" i="10" s="1"/>
  <c r="S682" i="10" s="1"/>
  <c r="O1168" i="10"/>
  <c r="P1168" i="10" s="1"/>
  <c r="Q1168" i="10" s="1"/>
  <c r="R1168" i="10" s="1"/>
  <c r="S1168" i="10" s="1"/>
  <c r="O1452" i="10"/>
  <c r="P1452" i="10" s="1"/>
  <c r="Q1452" i="10" s="1"/>
  <c r="R1452" i="10" s="1"/>
  <c r="S1452" i="10" s="1"/>
  <c r="O1763" i="10"/>
  <c r="P1763" i="10" s="1"/>
  <c r="Q1763" i="10" s="1"/>
  <c r="R1763" i="10" s="1"/>
  <c r="S1763" i="10" s="1"/>
  <c r="O874" i="10"/>
  <c r="P874" i="10" s="1"/>
  <c r="Q874" i="10" s="1"/>
  <c r="O98" i="10"/>
  <c r="P98" i="10" s="1"/>
  <c r="Q98" i="10" s="1"/>
  <c r="O1205" i="10"/>
  <c r="P1205" i="10" s="1"/>
  <c r="Q1205" i="10" s="1"/>
  <c r="O1640" i="10"/>
  <c r="P1640" i="10" s="1"/>
  <c r="Q1640" i="10" s="1"/>
  <c r="R1640" i="10" s="1"/>
  <c r="S1640" i="10" s="1"/>
  <c r="O1993" i="10"/>
  <c r="P1993" i="10" s="1"/>
  <c r="Q1993" i="10" s="1"/>
  <c r="R1993" i="10" s="1"/>
  <c r="S1993" i="10" s="1"/>
  <c r="O1459" i="10"/>
  <c r="P1459" i="10" s="1"/>
  <c r="Q1459" i="10" s="1"/>
  <c r="V1459" i="10" s="1"/>
  <c r="O1635" i="10"/>
  <c r="P1635" i="10" s="1"/>
  <c r="Q1635" i="10" s="1"/>
  <c r="O1727" i="10"/>
  <c r="P1727" i="10" s="1"/>
  <c r="Q1727" i="10" s="1"/>
  <c r="R1727" i="10" s="1"/>
  <c r="S1727" i="10" s="1"/>
  <c r="O1693" i="10"/>
  <c r="P1693" i="10" s="1"/>
  <c r="Q1693" i="10" s="1"/>
  <c r="O555" i="10"/>
  <c r="P555" i="10" s="1"/>
  <c r="Q555" i="10" s="1"/>
  <c r="O680" i="10"/>
  <c r="P680" i="10" s="1"/>
  <c r="Q680" i="10" s="1"/>
  <c r="R680" i="10" s="1"/>
  <c r="S680" i="10" s="1"/>
  <c r="O322" i="10"/>
  <c r="P322" i="10" s="1"/>
  <c r="Q322" i="10" s="1"/>
  <c r="V322" i="10" s="1"/>
  <c r="O1958" i="10"/>
  <c r="P1958" i="10" s="1"/>
  <c r="Q1958" i="10" s="1"/>
  <c r="R1958" i="10" s="1"/>
  <c r="S1958" i="10" s="1"/>
  <c r="O666" i="10"/>
  <c r="P666" i="10" s="1"/>
  <c r="Q666" i="10" s="1"/>
  <c r="V666" i="10" s="1"/>
  <c r="O2014" i="10"/>
  <c r="P2014" i="10" s="1"/>
  <c r="Q2014" i="10" s="1"/>
  <c r="O1177" i="10"/>
  <c r="P1177" i="10" s="1"/>
  <c r="Q1177" i="10" s="1"/>
  <c r="V1177" i="10" s="1"/>
  <c r="O902" i="10"/>
  <c r="P902" i="10" s="1"/>
  <c r="Q902" i="10" s="1"/>
  <c r="V902" i="10" s="1"/>
  <c r="O1376" i="10"/>
  <c r="P1376" i="10" s="1"/>
  <c r="Q1376" i="10" s="1"/>
  <c r="O291" i="10"/>
  <c r="P291" i="10" s="1"/>
  <c r="Q291" i="10" s="1"/>
  <c r="R291" i="10" s="1"/>
  <c r="S291" i="10" s="1"/>
  <c r="O1447" i="10"/>
  <c r="P1447" i="10" s="1"/>
  <c r="Q1447" i="10" s="1"/>
  <c r="V1447" i="10" s="1"/>
  <c r="O1421" i="10"/>
  <c r="P1421" i="10" s="1"/>
  <c r="Q1421" i="10" s="1"/>
  <c r="O1470" i="10"/>
  <c r="P1470" i="10" s="1"/>
  <c r="Q1470" i="10" s="1"/>
  <c r="V1470" i="10" s="1"/>
  <c r="O1984" i="10"/>
  <c r="P1984" i="10" s="1"/>
  <c r="Q1984" i="10" s="1"/>
  <c r="V1984" i="10" s="1"/>
  <c r="O1167" i="10"/>
  <c r="P1167" i="10" s="1"/>
  <c r="Q1167" i="10" s="1"/>
  <c r="O197" i="10"/>
  <c r="P197" i="10" s="1"/>
  <c r="Q197" i="10" s="1"/>
  <c r="O762" i="10"/>
  <c r="P762" i="10" s="1"/>
  <c r="Q762" i="10" s="1"/>
  <c r="R762" i="10" s="1"/>
  <c r="S762" i="10" s="1"/>
  <c r="O1726" i="10"/>
  <c r="P1726" i="10" s="1"/>
  <c r="Q1726" i="10" s="1"/>
  <c r="R1726" i="10" s="1"/>
  <c r="S1726" i="10" s="1"/>
  <c r="O252" i="10"/>
  <c r="P252" i="10" s="1"/>
  <c r="Q252" i="10" s="1"/>
  <c r="R252" i="10" s="1"/>
  <c r="S252" i="10" s="1"/>
  <c r="O720" i="10"/>
  <c r="P720" i="10" s="1"/>
  <c r="Q720" i="10" s="1"/>
  <c r="O327" i="10"/>
  <c r="P327" i="10" s="1"/>
  <c r="Q327" i="10" s="1"/>
  <c r="V327" i="10" s="1"/>
  <c r="O281" i="10"/>
  <c r="P281" i="10" s="1"/>
  <c r="Q281" i="10" s="1"/>
  <c r="O1705" i="10"/>
  <c r="P1705" i="10" s="1"/>
  <c r="Q1705" i="10" s="1"/>
  <c r="O983" i="10"/>
  <c r="P983" i="10" s="1"/>
  <c r="Q983" i="10" s="1"/>
  <c r="O601" i="10"/>
  <c r="P601" i="10" s="1"/>
  <c r="Q601" i="10" s="1"/>
  <c r="V601" i="10" s="1"/>
  <c r="O1340" i="10"/>
  <c r="P1340" i="10" s="1"/>
  <c r="Q1340" i="10" s="1"/>
  <c r="R1340" i="10" s="1"/>
  <c r="S1340" i="10" s="1"/>
  <c r="O1495" i="10"/>
  <c r="P1495" i="10" s="1"/>
  <c r="Q1495" i="10" s="1"/>
  <c r="V1495" i="10" s="1"/>
  <c r="O1405" i="10"/>
  <c r="P1405" i="10" s="1"/>
  <c r="Q1405" i="10" s="1"/>
  <c r="O955" i="10"/>
  <c r="P955" i="10" s="1"/>
  <c r="Q955" i="10" s="1"/>
  <c r="V955" i="10" s="1"/>
  <c r="O982" i="10"/>
  <c r="P982" i="10" s="1"/>
  <c r="Q982" i="10" s="1"/>
  <c r="O765" i="10"/>
  <c r="P765" i="10" s="1"/>
  <c r="Q765" i="10" s="1"/>
  <c r="O577" i="10"/>
  <c r="P577" i="10" s="1"/>
  <c r="Q577" i="10" s="1"/>
  <c r="O891" i="10"/>
  <c r="P891" i="10" s="1"/>
  <c r="Q891" i="10" s="1"/>
  <c r="R891" i="10" s="1"/>
  <c r="S891" i="10" s="1"/>
  <c r="O228" i="10"/>
  <c r="P228" i="10" s="1"/>
  <c r="Q228" i="10" s="1"/>
  <c r="R228" i="10" s="1"/>
  <c r="S228" i="10" s="1"/>
  <c r="O1499" i="10"/>
  <c r="P1499" i="10" s="1"/>
  <c r="Q1499" i="10" s="1"/>
  <c r="V1499" i="10" s="1"/>
  <c r="O1170" i="10"/>
  <c r="P1170" i="10" s="1"/>
  <c r="Q1170" i="10" s="1"/>
  <c r="R1170" i="10" s="1"/>
  <c r="S1170" i="10" s="1"/>
  <c r="O946" i="10"/>
  <c r="P946" i="10" s="1"/>
  <c r="Q946" i="10" s="1"/>
  <c r="V946" i="10" s="1"/>
  <c r="O1103" i="10"/>
  <c r="P1103" i="10" s="1"/>
  <c r="Q1103" i="10" s="1"/>
  <c r="V1103" i="10" s="1"/>
  <c r="O1561" i="10"/>
  <c r="P1561" i="10" s="1"/>
  <c r="Q1561" i="10" s="1"/>
  <c r="V1561" i="10" s="1"/>
  <c r="O170" i="10"/>
  <c r="P170" i="10" s="1"/>
  <c r="Q170" i="10" s="1"/>
  <c r="V170" i="10" s="1"/>
  <c r="O371" i="10"/>
  <c r="P371" i="10" s="1"/>
  <c r="Q371" i="10" s="1"/>
  <c r="V371" i="10" s="1"/>
  <c r="O64" i="10"/>
  <c r="P64" i="10" s="1"/>
  <c r="Q64" i="10" s="1"/>
  <c r="R64" i="10" s="1"/>
  <c r="S64" i="10" s="1"/>
  <c r="O1411" i="10"/>
  <c r="P1411" i="10" s="1"/>
  <c r="Q1411" i="10" s="1"/>
  <c r="R1411" i="10" s="1"/>
  <c r="S1411" i="10" s="1"/>
  <c r="O500" i="10"/>
  <c r="P500" i="10" s="1"/>
  <c r="Q500" i="10" s="1"/>
  <c r="R500" i="10" s="1"/>
  <c r="S500" i="10" s="1"/>
  <c r="O521" i="10"/>
  <c r="P521" i="10" s="1"/>
  <c r="Q521" i="10" s="1"/>
  <c r="R521" i="10" s="1"/>
  <c r="S521" i="10" s="1"/>
  <c r="O391" i="10"/>
  <c r="P391" i="10" s="1"/>
  <c r="Q391" i="10" s="1"/>
  <c r="O414" i="10"/>
  <c r="P414" i="10" s="1"/>
  <c r="Q414" i="10" s="1"/>
  <c r="V414" i="10" s="1"/>
  <c r="O475" i="10"/>
  <c r="P475" i="10" s="1"/>
  <c r="Q475" i="10" s="1"/>
  <c r="V475" i="10" s="1"/>
  <c r="O1646" i="10"/>
  <c r="P1646" i="10" s="1"/>
  <c r="Q1646" i="10" s="1"/>
  <c r="V1646" i="10" s="1"/>
  <c r="O1112" i="10"/>
  <c r="P1112" i="10" s="1"/>
  <c r="Q1112" i="10" s="1"/>
  <c r="R1112" i="10" s="1"/>
  <c r="S1112" i="10" s="1"/>
  <c r="O1623" i="10"/>
  <c r="P1623" i="10" s="1"/>
  <c r="Q1623" i="10" s="1"/>
  <c r="V1623" i="10" s="1"/>
  <c r="O1711" i="10"/>
  <c r="P1711" i="10" s="1"/>
  <c r="Q1711" i="10" s="1"/>
  <c r="O241" i="10"/>
  <c r="P241" i="10" s="1"/>
  <c r="Q241" i="10" s="1"/>
  <c r="V241" i="10" s="1"/>
  <c r="O537" i="10"/>
  <c r="P537" i="10" s="1"/>
  <c r="Q537" i="10" s="1"/>
  <c r="O926" i="10"/>
  <c r="P926" i="10" s="1"/>
  <c r="Q926" i="10" s="1"/>
  <c r="R926" i="10" s="1"/>
  <c r="S926" i="10" s="1"/>
  <c r="O1592" i="10"/>
  <c r="P1592" i="10" s="1"/>
  <c r="Q1592" i="10" s="1"/>
  <c r="R1592" i="10" s="1"/>
  <c r="S1592" i="10" s="1"/>
  <c r="O896" i="10"/>
  <c r="P896" i="10" s="1"/>
  <c r="Q896" i="10" s="1"/>
  <c r="V896" i="10" s="1"/>
  <c r="O1041" i="10"/>
  <c r="P1041" i="10" s="1"/>
  <c r="Q1041" i="10" s="1"/>
  <c r="V1041" i="10" s="1"/>
  <c r="O1774" i="10"/>
  <c r="P1774" i="10" s="1"/>
  <c r="Q1774" i="10" s="1"/>
  <c r="V1774" i="10" s="1"/>
  <c r="O284" i="10"/>
  <c r="P284" i="10" s="1"/>
  <c r="Q284" i="10" s="1"/>
  <c r="O966" i="10"/>
  <c r="P966" i="10" s="1"/>
  <c r="Q966" i="10" s="1"/>
  <c r="R966" i="10" s="1"/>
  <c r="S966" i="10" s="1"/>
  <c r="O337" i="10"/>
  <c r="P337" i="10" s="1"/>
  <c r="Q337" i="10" s="1"/>
  <c r="O286" i="10"/>
  <c r="P286" i="10" s="1"/>
  <c r="Q286" i="10" s="1"/>
  <c r="R286" i="10" s="1"/>
  <c r="S286" i="10" s="1"/>
  <c r="O1387" i="10"/>
  <c r="P1387" i="10" s="1"/>
  <c r="Q1387" i="10" s="1"/>
  <c r="R1387" i="10" s="1"/>
  <c r="S1387" i="10" s="1"/>
  <c r="O365" i="10"/>
  <c r="P365" i="10" s="1"/>
  <c r="Q365" i="10" s="1"/>
  <c r="R365" i="10" s="1"/>
  <c r="S365" i="10" s="1"/>
  <c r="O189" i="10"/>
  <c r="P189" i="10" s="1"/>
  <c r="Q189" i="10" s="1"/>
  <c r="R189" i="10" s="1"/>
  <c r="S189" i="10" s="1"/>
  <c r="O898" i="10"/>
  <c r="P898" i="10" s="1"/>
  <c r="Q898" i="10" s="1"/>
  <c r="V898" i="10" s="1"/>
  <c r="O676" i="10"/>
  <c r="P676" i="10" s="1"/>
  <c r="Q676" i="10" s="1"/>
  <c r="V676" i="10" s="1"/>
  <c r="O1668" i="10"/>
  <c r="P1668" i="10" s="1"/>
  <c r="Q1668" i="10" s="1"/>
  <c r="V1668" i="10" s="1"/>
  <c r="O174" i="10"/>
  <c r="P174" i="10" s="1"/>
  <c r="Q174" i="10" s="1"/>
  <c r="O50" i="10"/>
  <c r="P50" i="10" s="1"/>
  <c r="Q50" i="10" s="1"/>
  <c r="R50" i="10" s="1"/>
  <c r="S50" i="10" s="1"/>
  <c r="O1730" i="10"/>
  <c r="P1730" i="10" s="1"/>
  <c r="Q1730" i="10" s="1"/>
  <c r="V1730" i="10" s="1"/>
  <c r="O1305" i="10"/>
  <c r="P1305" i="10" s="1"/>
  <c r="Q1305" i="10" s="1"/>
  <c r="V1305" i="10" s="1"/>
  <c r="O1569" i="10"/>
  <c r="P1569" i="10" s="1"/>
  <c r="Q1569" i="10" s="1"/>
  <c r="V1569" i="10" s="1"/>
  <c r="O142" i="10"/>
  <c r="P142" i="10" s="1"/>
  <c r="Q142" i="10" s="1"/>
  <c r="O1801" i="10"/>
  <c r="P1801" i="10" s="1"/>
  <c r="Q1801" i="10" s="1"/>
  <c r="O1903" i="10"/>
  <c r="P1903" i="10" s="1"/>
  <c r="Q1903" i="10" s="1"/>
  <c r="R1903" i="10" s="1"/>
  <c r="S1903" i="10" s="1"/>
  <c r="O478" i="10"/>
  <c r="P478" i="10" s="1"/>
  <c r="Q478" i="10" s="1"/>
  <c r="V478" i="10" s="1"/>
  <c r="O1321" i="10"/>
  <c r="P1321" i="10" s="1"/>
  <c r="Q1321" i="10" s="1"/>
  <c r="V1321" i="10" s="1"/>
  <c r="O1018" i="10"/>
  <c r="P1018" i="10" s="1"/>
  <c r="Q1018" i="10" s="1"/>
  <c r="O1600" i="10"/>
  <c r="P1600" i="10" s="1"/>
  <c r="Q1600" i="10" s="1"/>
  <c r="V1600" i="10" s="1"/>
  <c r="O1978" i="10"/>
  <c r="P1978" i="10" s="1"/>
  <c r="Q1978" i="10" s="1"/>
  <c r="V1978" i="10" s="1"/>
  <c r="O1334" i="10"/>
  <c r="P1334" i="10" s="1"/>
  <c r="Q1334" i="10" s="1"/>
  <c r="R1334" i="10" s="1"/>
  <c r="S1334" i="10" s="1"/>
  <c r="O1500" i="10"/>
  <c r="P1500" i="10" s="1"/>
  <c r="Q1500" i="10" s="1"/>
  <c r="V1500" i="10" s="1"/>
  <c r="O1142" i="10"/>
  <c r="P1142" i="10" s="1"/>
  <c r="Q1142" i="10" s="1"/>
  <c r="V1142" i="10" s="1"/>
  <c r="O1296" i="10"/>
  <c r="P1296" i="10" s="1"/>
  <c r="Q1296" i="10" s="1"/>
  <c r="R1296" i="10" s="1"/>
  <c r="S1296" i="10" s="1"/>
  <c r="O621" i="10"/>
  <c r="P621" i="10" s="1"/>
  <c r="Q621" i="10" s="1"/>
  <c r="V621" i="10" s="1"/>
  <c r="O1277" i="10"/>
  <c r="P1277" i="10" s="1"/>
  <c r="Q1277" i="10" s="1"/>
  <c r="O1040" i="10"/>
  <c r="P1040" i="10" s="1"/>
  <c r="Q1040" i="10" s="1"/>
  <c r="R1040" i="10" s="1"/>
  <c r="S1040" i="10" s="1"/>
  <c r="O774" i="10"/>
  <c r="P774" i="10" s="1"/>
  <c r="Q774" i="10" s="1"/>
  <c r="O1638" i="10"/>
  <c r="P1638" i="10" s="1"/>
  <c r="Q1638" i="10" s="1"/>
  <c r="O1960" i="10"/>
  <c r="P1960" i="10" s="1"/>
  <c r="Q1960" i="10" s="1"/>
  <c r="R1960" i="10" s="1"/>
  <c r="S1960" i="10" s="1"/>
  <c r="O1822" i="10"/>
  <c r="P1822" i="10" s="1"/>
  <c r="Q1822" i="10" s="1"/>
  <c r="V1822" i="10" s="1"/>
  <c r="O1944" i="10"/>
  <c r="P1944" i="10" s="1"/>
  <c r="Q1944" i="10" s="1"/>
  <c r="R1944" i="10" s="1"/>
  <c r="S1944" i="10" s="1"/>
  <c r="O542" i="10"/>
  <c r="P542" i="10" s="1"/>
  <c r="Q542" i="10" s="1"/>
  <c r="V542" i="10" s="1"/>
  <c r="O352" i="10"/>
  <c r="P352" i="10" s="1"/>
  <c r="Q352" i="10" s="1"/>
  <c r="O1075" i="10"/>
  <c r="P1075" i="10" s="1"/>
  <c r="Q1075" i="10" s="1"/>
  <c r="V1075" i="10" s="1"/>
  <c r="O602" i="10"/>
  <c r="P602" i="10" s="1"/>
  <c r="Q602" i="10" s="1"/>
  <c r="V602" i="10" s="1"/>
  <c r="O865" i="10"/>
  <c r="P865" i="10" s="1"/>
  <c r="Q865" i="10" s="1"/>
  <c r="V865" i="10" s="1"/>
  <c r="O1588" i="10"/>
  <c r="P1588" i="10" s="1"/>
  <c r="Q1588" i="10" s="1"/>
  <c r="O1803" i="10"/>
  <c r="P1803" i="10" s="1"/>
  <c r="Q1803" i="10" s="1"/>
  <c r="R1803" i="10" s="1"/>
  <c r="S1803" i="10" s="1"/>
  <c r="O206" i="10"/>
  <c r="P206" i="10" s="1"/>
  <c r="Q206" i="10" s="1"/>
  <c r="R206" i="10" s="1"/>
  <c r="S206" i="10" s="1"/>
  <c r="O850" i="10"/>
  <c r="P850" i="10" s="1"/>
  <c r="Q850" i="10" s="1"/>
  <c r="V850" i="10" s="1"/>
  <c r="O806" i="10"/>
  <c r="P806" i="10" s="1"/>
  <c r="Q806" i="10" s="1"/>
  <c r="V806" i="10" s="1"/>
  <c r="O1987" i="10"/>
  <c r="P1987" i="10" s="1"/>
  <c r="Q1987" i="10" s="1"/>
  <c r="V1987" i="10" s="1"/>
  <c r="O1637" i="10"/>
  <c r="P1637" i="10" s="1"/>
  <c r="Q1637" i="10" s="1"/>
  <c r="O1182" i="10"/>
  <c r="P1182" i="10" s="1"/>
  <c r="Q1182" i="10" s="1"/>
  <c r="O1392" i="10"/>
  <c r="P1392" i="10" s="1"/>
  <c r="Q1392" i="10" s="1"/>
  <c r="V1392" i="10" s="1"/>
  <c r="O1403" i="10"/>
  <c r="P1403" i="10" s="1"/>
  <c r="Q1403" i="10" s="1"/>
  <c r="V1403" i="10" s="1"/>
  <c r="O832" i="10"/>
  <c r="P832" i="10" s="1"/>
  <c r="Q832" i="10" s="1"/>
  <c r="R832" i="10" s="1"/>
  <c r="S832" i="10" s="1"/>
  <c r="O230" i="10"/>
  <c r="P230" i="10" s="1"/>
  <c r="Q230" i="10" s="1"/>
  <c r="R230" i="10" s="1"/>
  <c r="S230" i="10" s="1"/>
  <c r="O1432" i="10"/>
  <c r="P1432" i="10" s="1"/>
  <c r="Q1432" i="10" s="1"/>
  <c r="O1720" i="10"/>
  <c r="P1720" i="10" s="1"/>
  <c r="Q1720" i="10" s="1"/>
  <c r="R1720" i="10" s="1"/>
  <c r="S1720" i="10" s="1"/>
  <c r="O363" i="10"/>
  <c r="P363" i="10" s="1"/>
  <c r="Q363" i="10" s="1"/>
  <c r="V363" i="10" s="1"/>
  <c r="O984" i="10"/>
  <c r="P984" i="10" s="1"/>
  <c r="Q984" i="10" s="1"/>
  <c r="V984" i="10" s="1"/>
  <c r="O1902" i="10"/>
  <c r="P1902" i="10" s="1"/>
  <c r="Q1902" i="10" s="1"/>
  <c r="V1902" i="10" s="1"/>
  <c r="O458" i="10"/>
  <c r="P458" i="10" s="1"/>
  <c r="Q458" i="10" s="1"/>
  <c r="V458" i="10" s="1"/>
  <c r="O612" i="10"/>
  <c r="P612" i="10" s="1"/>
  <c r="Q612" i="10" s="1"/>
  <c r="O590" i="10"/>
  <c r="P590" i="10" s="1"/>
  <c r="Q590" i="10" s="1"/>
  <c r="V590" i="10" s="1"/>
  <c r="O455" i="10"/>
  <c r="P455" i="10" s="1"/>
  <c r="Q455" i="10" s="1"/>
  <c r="V455" i="10" s="1"/>
  <c r="O1702" i="10"/>
  <c r="P1702" i="10" s="1"/>
  <c r="Q1702" i="10" s="1"/>
  <c r="V1702" i="10" s="1"/>
  <c r="O1877" i="10"/>
  <c r="P1877" i="10" s="1"/>
  <c r="Q1877" i="10" s="1"/>
  <c r="O1006" i="10"/>
  <c r="P1006" i="10" s="1"/>
  <c r="Q1006" i="10" s="1"/>
  <c r="V1006" i="10" s="1"/>
  <c r="O681" i="10"/>
  <c r="P681" i="10" s="1"/>
  <c r="Q681" i="10" s="1"/>
  <c r="R681" i="10" s="1"/>
  <c r="S681" i="10" s="1"/>
  <c r="O489" i="10"/>
  <c r="P489" i="10" s="1"/>
  <c r="Q489" i="10" s="1"/>
  <c r="R489" i="10" s="1"/>
  <c r="S489" i="10" s="1"/>
  <c r="O1715" i="10"/>
  <c r="P1715" i="10" s="1"/>
  <c r="Q1715" i="10" s="1"/>
  <c r="O1016" i="10"/>
  <c r="P1016" i="10" s="1"/>
  <c r="Q1016" i="10" s="1"/>
  <c r="R1016" i="10" s="1"/>
  <c r="S1016" i="10" s="1"/>
  <c r="O1184" i="10"/>
  <c r="P1184" i="10" s="1"/>
  <c r="Q1184" i="10" s="1"/>
  <c r="O1206" i="10"/>
  <c r="P1206" i="10" s="1"/>
  <c r="Q1206" i="10" s="1"/>
  <c r="R1206" i="10" s="1"/>
  <c r="S1206" i="10" s="1"/>
  <c r="O776" i="10"/>
  <c r="P776" i="10" s="1"/>
  <c r="Q776" i="10" s="1"/>
  <c r="O861" i="10"/>
  <c r="P861" i="10" s="1"/>
  <c r="Q861" i="10" s="1"/>
  <c r="V861" i="10" s="1"/>
  <c r="O188" i="10"/>
  <c r="P188" i="10" s="1"/>
  <c r="Q188" i="10" s="1"/>
  <c r="V188" i="10" s="1"/>
  <c r="O1032" i="10"/>
  <c r="P1032" i="10" s="1"/>
  <c r="Q1032" i="10" s="1"/>
  <c r="R1032" i="10" s="1"/>
  <c r="S1032" i="10" s="1"/>
  <c r="O1776" i="10"/>
  <c r="P1776" i="10" s="1"/>
  <c r="Q1776" i="10" s="1"/>
  <c r="O1755" i="10"/>
  <c r="P1755" i="10" s="1"/>
  <c r="Q1755" i="10" s="1"/>
  <c r="V1755" i="10" s="1"/>
  <c r="O1624" i="10"/>
  <c r="P1624" i="10" s="1"/>
  <c r="Q1624" i="10" s="1"/>
  <c r="V1624" i="10" s="1"/>
  <c r="O172" i="10"/>
  <c r="P172" i="10" s="1"/>
  <c r="Q172" i="10" s="1"/>
  <c r="O532" i="10"/>
  <c r="P532" i="10" s="1"/>
  <c r="Q532" i="10" s="1"/>
  <c r="V532" i="10" s="1"/>
  <c r="O991" i="10"/>
  <c r="P991" i="10" s="1"/>
  <c r="Q991" i="10" s="1"/>
  <c r="R991" i="10" s="1"/>
  <c r="S991" i="10" s="1"/>
  <c r="O494" i="10"/>
  <c r="P494" i="10" s="1"/>
  <c r="Q494" i="10" s="1"/>
  <c r="O432" i="10"/>
  <c r="P432" i="10" s="1"/>
  <c r="Q432" i="10" s="1"/>
  <c r="R432" i="10" s="1"/>
  <c r="S432" i="10" s="1"/>
  <c r="O548" i="10"/>
  <c r="P548" i="10" s="1"/>
  <c r="Q548" i="10" s="1"/>
  <c r="R548" i="10" s="1"/>
  <c r="S548" i="10" s="1"/>
  <c r="O117" i="10"/>
  <c r="P117" i="10" s="1"/>
  <c r="Q117" i="10" s="1"/>
  <c r="R117" i="10" s="1"/>
  <c r="S117" i="10" s="1"/>
  <c r="O1566" i="10"/>
  <c r="P1566" i="10" s="1"/>
  <c r="Q1566" i="10" s="1"/>
  <c r="O1939" i="10"/>
  <c r="P1939" i="10" s="1"/>
  <c r="Q1939" i="10" s="1"/>
  <c r="R1939" i="10" s="1"/>
  <c r="S1939" i="10" s="1"/>
  <c r="O922" i="10"/>
  <c r="P922" i="10" s="1"/>
  <c r="Q922" i="10" s="1"/>
  <c r="R922" i="10" s="1"/>
  <c r="S922" i="10" s="1"/>
  <c r="O1570" i="10"/>
  <c r="P1570" i="10" s="1"/>
  <c r="Q1570" i="10" s="1"/>
  <c r="R1570" i="10" s="1"/>
  <c r="S1570" i="10" s="1"/>
  <c r="O292" i="10"/>
  <c r="P292" i="10" s="1"/>
  <c r="Q292" i="10" s="1"/>
  <c r="R292" i="10" s="1"/>
  <c r="S292" i="10" s="1"/>
  <c r="O1853" i="10"/>
  <c r="P1853" i="10" s="1"/>
  <c r="Q1853" i="10" s="1"/>
  <c r="R1853" i="10" s="1"/>
  <c r="S1853" i="10" s="1"/>
  <c r="O135" i="10"/>
  <c r="P135" i="10" s="1"/>
  <c r="Q135" i="10" s="1"/>
  <c r="O1010" i="10"/>
  <c r="P1010" i="10" s="1"/>
  <c r="Q1010" i="10" s="1"/>
  <c r="O793" i="10"/>
  <c r="P793" i="10" s="1"/>
  <c r="Q793" i="10" s="1"/>
  <c r="R793" i="10" s="1"/>
  <c r="S793" i="10" s="1"/>
  <c r="O1349" i="10"/>
  <c r="P1349" i="10" s="1"/>
  <c r="Q1349" i="10" s="1"/>
  <c r="R1349" i="10" s="1"/>
  <c r="S1349" i="10" s="1"/>
  <c r="O886" i="10"/>
  <c r="P886" i="10" s="1"/>
  <c r="Q886" i="10" s="1"/>
  <c r="R886" i="10" s="1"/>
  <c r="S886" i="10" s="1"/>
  <c r="O1180" i="10"/>
  <c r="P1180" i="10" s="1"/>
  <c r="Q1180" i="10" s="1"/>
  <c r="V1180" i="10" s="1"/>
  <c r="O1525" i="10"/>
  <c r="P1525" i="10" s="1"/>
  <c r="Q1525" i="10" s="1"/>
  <c r="R1525" i="10" s="1"/>
  <c r="S1525" i="10" s="1"/>
  <c r="O631" i="10"/>
  <c r="P631" i="10" s="1"/>
  <c r="Q631" i="10" s="1"/>
  <c r="R631" i="10" s="1"/>
  <c r="S631" i="10" s="1"/>
  <c r="O1462" i="10"/>
  <c r="P1462" i="10" s="1"/>
  <c r="Q1462" i="10" s="1"/>
  <c r="O1400" i="10"/>
  <c r="P1400" i="10" s="1"/>
  <c r="Q1400" i="10" s="1"/>
  <c r="R1400" i="10" s="1"/>
  <c r="S1400" i="10" s="1"/>
  <c r="O1490" i="10"/>
  <c r="P1490" i="10" s="1"/>
  <c r="Q1490" i="10" s="1"/>
  <c r="V1490" i="10" s="1"/>
  <c r="O1366" i="10"/>
  <c r="P1366" i="10" s="1"/>
  <c r="Q1366" i="10" s="1"/>
  <c r="V1366" i="10" s="1"/>
  <c r="O1389" i="10"/>
  <c r="P1389" i="10" s="1"/>
  <c r="Q1389" i="10" s="1"/>
  <c r="V1389" i="10" s="1"/>
  <c r="O167" i="10"/>
  <c r="P167" i="10" s="1"/>
  <c r="Q167" i="10" s="1"/>
  <c r="V167" i="10" s="1"/>
  <c r="O1440" i="10"/>
  <c r="P1440" i="10" s="1"/>
  <c r="Q1440" i="10" s="1"/>
  <c r="R1440" i="10" s="1"/>
  <c r="S1440" i="10" s="1"/>
  <c r="O1003" i="10"/>
  <c r="P1003" i="10" s="1"/>
  <c r="Q1003" i="10" s="1"/>
  <c r="V1003" i="10" s="1"/>
  <c r="O425" i="10"/>
  <c r="P425" i="10" s="1"/>
  <c r="Q425" i="10" s="1"/>
  <c r="V425" i="10" s="1"/>
  <c r="O1145" i="10"/>
  <c r="P1145" i="10" s="1"/>
  <c r="Q1145" i="10" s="1"/>
  <c r="R1145" i="10" s="1"/>
  <c r="S1145" i="10" s="1"/>
  <c r="O1867" i="10"/>
  <c r="P1867" i="10" s="1"/>
  <c r="Q1867" i="10" s="1"/>
  <c r="R1867" i="10" s="1"/>
  <c r="S1867" i="10" s="1"/>
  <c r="O413" i="10"/>
  <c r="P413" i="10" s="1"/>
  <c r="Q413" i="10" s="1"/>
  <c r="V413" i="10" s="1"/>
  <c r="O2006" i="10"/>
  <c r="P2006" i="10" s="1"/>
  <c r="Q2006" i="10" s="1"/>
  <c r="R2006" i="10" s="1"/>
  <c r="S2006" i="10" s="1"/>
  <c r="O1330" i="10"/>
  <c r="P1330" i="10" s="1"/>
  <c r="Q1330" i="10" s="1"/>
  <c r="O553" i="10"/>
  <c r="P553" i="10" s="1"/>
  <c r="Q553" i="10" s="1"/>
  <c r="V553" i="10" s="1"/>
  <c r="O906" i="10"/>
  <c r="P906" i="10" s="1"/>
  <c r="Q906" i="10" s="1"/>
  <c r="O454" i="10"/>
  <c r="P454" i="10" s="1"/>
  <c r="Q454" i="10" s="1"/>
  <c r="V454" i="10" s="1"/>
  <c r="O1289" i="10"/>
  <c r="P1289" i="10" s="1"/>
  <c r="Q1289" i="10" s="1"/>
  <c r="R1289" i="10" s="1"/>
  <c r="S1289" i="10" s="1"/>
  <c r="O1667" i="10"/>
  <c r="P1667" i="10" s="1"/>
  <c r="Q1667" i="10" s="1"/>
  <c r="R1667" i="10" s="1"/>
  <c r="S1667" i="10" s="1"/>
  <c r="O686" i="10"/>
  <c r="P686" i="10" s="1"/>
  <c r="Q686" i="10" s="1"/>
  <c r="V686" i="10" s="1"/>
  <c r="O1818" i="10"/>
  <c r="P1818" i="10" s="1"/>
  <c r="Q1818" i="10" s="1"/>
  <c r="V1818" i="10" s="1"/>
  <c r="O415" i="10"/>
  <c r="P415" i="10" s="1"/>
  <c r="Q415" i="10" s="1"/>
  <c r="V415" i="10" s="1"/>
  <c r="O1840" i="10"/>
  <c r="P1840" i="10" s="1"/>
  <c r="Q1840" i="10" s="1"/>
  <c r="O121" i="10"/>
  <c r="P121" i="10" s="1"/>
  <c r="Q121" i="10" s="1"/>
  <c r="O1703" i="10"/>
  <c r="P1703" i="10" s="1"/>
  <c r="Q1703" i="10" s="1"/>
  <c r="R1703" i="10" s="1"/>
  <c r="S1703" i="10" s="1"/>
  <c r="O1625" i="10"/>
  <c r="P1625" i="10" s="1"/>
  <c r="Q1625" i="10" s="1"/>
  <c r="V1625" i="10" s="1"/>
  <c r="O889" i="10"/>
  <c r="P889" i="10" s="1"/>
  <c r="Q889" i="10" s="1"/>
  <c r="V889" i="10" s="1"/>
  <c r="O525" i="10"/>
  <c r="P525" i="10" s="1"/>
  <c r="Q525" i="10" s="1"/>
  <c r="V525" i="10" s="1"/>
  <c r="O350" i="10"/>
  <c r="P350" i="10" s="1"/>
  <c r="Q350" i="10" s="1"/>
  <c r="V350" i="10" s="1"/>
  <c r="O1286" i="10"/>
  <c r="P1286" i="10" s="1"/>
  <c r="Q1286" i="10" s="1"/>
  <c r="V1286" i="10" s="1"/>
  <c r="O1492" i="10"/>
  <c r="P1492" i="10" s="1"/>
  <c r="Q1492" i="10" s="1"/>
  <c r="R1492" i="10" s="1"/>
  <c r="S1492" i="10" s="1"/>
  <c r="O1273" i="10"/>
  <c r="P1273" i="10" s="1"/>
  <c r="Q1273" i="10" s="1"/>
  <c r="V1273" i="10" s="1"/>
  <c r="O941" i="10"/>
  <c r="P941" i="10" s="1"/>
  <c r="Q941" i="10" s="1"/>
  <c r="V941" i="10" s="1"/>
  <c r="O1410" i="10"/>
  <c r="P1410" i="10" s="1"/>
  <c r="Q1410" i="10" s="1"/>
  <c r="V1410" i="10" s="1"/>
  <c r="O1354" i="10"/>
  <c r="P1354" i="10" s="1"/>
  <c r="Q1354" i="10" s="1"/>
  <c r="V1354" i="10" s="1"/>
  <c r="O134" i="10"/>
  <c r="P134" i="10" s="1"/>
  <c r="Q134" i="10" s="1"/>
  <c r="R134" i="10" s="1"/>
  <c r="S134" i="10" s="1"/>
  <c r="O1215" i="10"/>
  <c r="P1215" i="10" s="1"/>
  <c r="Q1215" i="10" s="1"/>
  <c r="O790" i="10"/>
  <c r="P790" i="10" s="1"/>
  <c r="Q790" i="10" s="1"/>
  <c r="O775" i="10"/>
  <c r="P775" i="10" s="1"/>
  <c r="Q775" i="10" s="1"/>
  <c r="V775" i="10" s="1"/>
  <c r="O462" i="10"/>
  <c r="P462" i="10" s="1"/>
  <c r="Q462" i="10" s="1"/>
  <c r="V462" i="10" s="1"/>
  <c r="O303" i="10"/>
  <c r="P303" i="10" s="1"/>
  <c r="Q303" i="10" s="1"/>
  <c r="R303" i="10" s="1"/>
  <c r="S303" i="10" s="1"/>
  <c r="O1123" i="10"/>
  <c r="P1123" i="10" s="1"/>
  <c r="Q1123" i="10" s="1"/>
  <c r="R1123" i="10" s="1"/>
  <c r="S1123" i="10" s="1"/>
  <c r="O1823" i="10"/>
  <c r="P1823" i="10" s="1"/>
  <c r="Q1823" i="10" s="1"/>
  <c r="V1823" i="10" s="1"/>
  <c r="O1130" i="10"/>
  <c r="P1130" i="10" s="1"/>
  <c r="Q1130" i="10" s="1"/>
  <c r="V1130" i="10" s="1"/>
  <c r="V1048" i="10"/>
  <c r="R1048" i="10"/>
  <c r="S1048" i="10" s="1"/>
  <c r="V1026" i="10"/>
  <c r="R1026" i="10"/>
  <c r="S1026" i="10" s="1"/>
  <c r="R598" i="10"/>
  <c r="S598" i="10" s="1"/>
  <c r="V598" i="10"/>
  <c r="V467" i="10"/>
  <c r="R467" i="10"/>
  <c r="S467" i="10" s="1"/>
  <c r="R1558" i="10"/>
  <c r="S1558" i="10" s="1"/>
  <c r="V1558" i="10"/>
  <c r="R838" i="10"/>
  <c r="S838" i="10" s="1"/>
  <c r="V838" i="10"/>
  <c r="R518" i="10"/>
  <c r="S518" i="10" s="1"/>
  <c r="V518" i="10"/>
  <c r="R58" i="10"/>
  <c r="S58" i="10" s="1"/>
  <c r="V58" i="10"/>
  <c r="V63" i="10"/>
  <c r="R63" i="10"/>
  <c r="S63" i="10" s="1"/>
  <c r="O132" i="10"/>
  <c r="P132" i="10" s="1"/>
  <c r="Q132" i="10" s="1"/>
  <c r="O988" i="10"/>
  <c r="P988" i="10" s="1"/>
  <c r="Q988" i="10" s="1"/>
  <c r="V988" i="10" s="1"/>
  <c r="O493" i="10"/>
  <c r="P493" i="10" s="1"/>
  <c r="Q493" i="10" s="1"/>
  <c r="V493" i="10" s="1"/>
  <c r="O807" i="10"/>
  <c r="P807" i="10" s="1"/>
  <c r="Q807" i="10" s="1"/>
  <c r="R807" i="10" s="1"/>
  <c r="S807" i="10" s="1"/>
  <c r="O1487" i="10"/>
  <c r="P1487" i="10" s="1"/>
  <c r="Q1487" i="10" s="1"/>
  <c r="O947" i="10"/>
  <c r="P947" i="10" s="1"/>
  <c r="Q947" i="10" s="1"/>
  <c r="V947" i="10" s="1"/>
  <c r="O26" i="10"/>
  <c r="P26" i="10" s="1"/>
  <c r="Q26" i="10" s="1"/>
  <c r="O324" i="10"/>
  <c r="P324" i="10" s="1"/>
  <c r="Q324" i="10" s="1"/>
  <c r="O1892" i="10"/>
  <c r="P1892" i="10" s="1"/>
  <c r="Q1892" i="10" s="1"/>
  <c r="O721" i="10"/>
  <c r="P721" i="10" s="1"/>
  <c r="Q721" i="10" s="1"/>
  <c r="R721" i="10" s="1"/>
  <c r="S721" i="10" s="1"/>
  <c r="O1407" i="10"/>
  <c r="P1407" i="10" s="1"/>
  <c r="Q1407" i="10" s="1"/>
  <c r="R1407" i="10" s="1"/>
  <c r="S1407" i="10" s="1"/>
  <c r="O1996" i="10"/>
  <c r="P1996" i="10" s="1"/>
  <c r="Q1996" i="10" s="1"/>
  <c r="R1996" i="10" s="1"/>
  <c r="S1996" i="10" s="1"/>
  <c r="O1707" i="10"/>
  <c r="P1707" i="10" s="1"/>
  <c r="Q1707" i="10" s="1"/>
  <c r="O162" i="10"/>
  <c r="P162" i="10" s="1"/>
  <c r="Q162" i="10" s="1"/>
  <c r="V162" i="10" s="1"/>
  <c r="O1174" i="10"/>
  <c r="P1174" i="10" s="1"/>
  <c r="Q1174" i="10" s="1"/>
  <c r="O661" i="10"/>
  <c r="P661" i="10" s="1"/>
  <c r="Q661" i="10" s="1"/>
  <c r="O627" i="10"/>
  <c r="P627" i="10" s="1"/>
  <c r="Q627" i="10" s="1"/>
  <c r="O749" i="10"/>
  <c r="P749" i="10" s="1"/>
  <c r="Q749" i="10" s="1"/>
  <c r="R749" i="10" s="1"/>
  <c r="S749" i="10" s="1"/>
  <c r="O1770" i="10"/>
  <c r="P1770" i="10" s="1"/>
  <c r="Q1770" i="10" s="1"/>
  <c r="R1770" i="10" s="1"/>
  <c r="S1770" i="10" s="1"/>
  <c r="O1218" i="10"/>
  <c r="P1218" i="10" s="1"/>
  <c r="Q1218" i="10" s="1"/>
  <c r="R1218" i="10" s="1"/>
  <c r="S1218" i="10" s="1"/>
  <c r="O777" i="10"/>
  <c r="P777" i="10" s="1"/>
  <c r="Q777" i="10" s="1"/>
  <c r="R777" i="10" s="1"/>
  <c r="S777" i="10" s="1"/>
  <c r="O660" i="10"/>
  <c r="P660" i="10" s="1"/>
  <c r="Q660" i="10" s="1"/>
  <c r="O313" i="10"/>
  <c r="P313" i="10" s="1"/>
  <c r="Q313" i="10" s="1"/>
  <c r="O215" i="10"/>
  <c r="P215" i="10" s="1"/>
  <c r="Q215" i="10" s="1"/>
  <c r="O212" i="10"/>
  <c r="P212" i="10" s="1"/>
  <c r="Q212" i="10" s="1"/>
  <c r="O1604" i="10"/>
  <c r="P1604" i="10" s="1"/>
  <c r="Q1604" i="10" s="1"/>
  <c r="V1604" i="10" s="1"/>
  <c r="O1522" i="10"/>
  <c r="P1522" i="10" s="1"/>
  <c r="Q1522" i="10" s="1"/>
  <c r="V1522" i="10" s="1"/>
  <c r="O166" i="10"/>
  <c r="P166" i="10" s="1"/>
  <c r="Q166" i="10" s="1"/>
  <c r="O823" i="10"/>
  <c r="P823" i="10" s="1"/>
  <c r="Q823" i="10" s="1"/>
  <c r="R823" i="10" s="1"/>
  <c r="S823" i="10" s="1"/>
  <c r="O1070" i="10"/>
  <c r="P1070" i="10" s="1"/>
  <c r="Q1070" i="10" s="1"/>
  <c r="O786" i="10"/>
  <c r="P786" i="10" s="1"/>
  <c r="Q786" i="10" s="1"/>
  <c r="O924" i="10"/>
  <c r="P924" i="10" s="1"/>
  <c r="Q924" i="10" s="1"/>
  <c r="O1913" i="10"/>
  <c r="P1913" i="10" s="1"/>
  <c r="Q1913" i="10" s="1"/>
  <c r="O562" i="10"/>
  <c r="P562" i="10" s="1"/>
  <c r="Q562" i="10" s="1"/>
  <c r="V562" i="10" s="1"/>
  <c r="O1794" i="10"/>
  <c r="P1794" i="10" s="1"/>
  <c r="Q1794" i="10" s="1"/>
  <c r="V1794" i="10" s="1"/>
  <c r="O1396" i="10"/>
  <c r="P1396" i="10" s="1"/>
  <c r="Q1396" i="10" s="1"/>
  <c r="R1396" i="10" s="1"/>
  <c r="S1396" i="10" s="1"/>
  <c r="O1964" i="10"/>
  <c r="P1964" i="10" s="1"/>
  <c r="Q1964" i="10" s="1"/>
  <c r="V1964" i="10" s="1"/>
  <c r="O1232" i="10"/>
  <c r="P1232" i="10" s="1"/>
  <c r="Q1232" i="10" s="1"/>
  <c r="O282" i="10"/>
  <c r="P282" i="10" s="1"/>
  <c r="Q282" i="10" s="1"/>
  <c r="O62" i="10"/>
  <c r="P62" i="10" s="1"/>
  <c r="Q62" i="10" s="1"/>
  <c r="O640" i="10"/>
  <c r="P640" i="10" s="1"/>
  <c r="Q640" i="10" s="1"/>
  <c r="R640" i="10" s="1"/>
  <c r="S640" i="10" s="1"/>
  <c r="O908" i="10"/>
  <c r="P908" i="10" s="1"/>
  <c r="Q908" i="10" s="1"/>
  <c r="R908" i="10" s="1"/>
  <c r="S908" i="10" s="1"/>
  <c r="O320" i="10"/>
  <c r="P320" i="10" s="1"/>
  <c r="Q320" i="10" s="1"/>
  <c r="V320" i="10" s="1"/>
  <c r="O1161" i="10"/>
  <c r="P1161" i="10" s="1"/>
  <c r="Q1161" i="10" s="1"/>
  <c r="O1819" i="10"/>
  <c r="P1819" i="10" s="1"/>
  <c r="Q1819" i="10" s="1"/>
  <c r="V1819" i="10" s="1"/>
  <c r="O928" i="10"/>
  <c r="P928" i="10" s="1"/>
  <c r="Q928" i="10" s="1"/>
  <c r="R928" i="10" s="1"/>
  <c r="S928" i="10" s="1"/>
  <c r="O1036" i="10"/>
  <c r="P1036" i="10" s="1"/>
  <c r="Q1036" i="10" s="1"/>
  <c r="V1036" i="10" s="1"/>
  <c r="O919" i="10"/>
  <c r="P919" i="10" s="1"/>
  <c r="Q919" i="10" s="1"/>
  <c r="O257" i="10"/>
  <c r="P257" i="10" s="1"/>
  <c r="Q257" i="10" s="1"/>
  <c r="O1999" i="10"/>
  <c r="P1999" i="10" s="1"/>
  <c r="Q1999" i="10" s="1"/>
  <c r="R1999" i="10" s="1"/>
  <c r="S1999" i="10" s="1"/>
  <c r="O1098" i="10"/>
  <c r="P1098" i="10" s="1"/>
  <c r="Q1098" i="10" s="1"/>
  <c r="R1098" i="10" s="1"/>
  <c r="S1098" i="10" s="1"/>
  <c r="O384" i="10"/>
  <c r="P384" i="10" s="1"/>
  <c r="Q384" i="10" s="1"/>
  <c r="O1549" i="10"/>
  <c r="P1549" i="10" s="1"/>
  <c r="Q1549" i="10" s="1"/>
  <c r="V1549" i="10" s="1"/>
  <c r="O1618" i="10"/>
  <c r="P1618" i="10" s="1"/>
  <c r="Q1618" i="10" s="1"/>
  <c r="O1468" i="10"/>
  <c r="P1468" i="10" s="1"/>
  <c r="Q1468" i="10" s="1"/>
  <c r="V1468" i="10" s="1"/>
  <c r="O283" i="10"/>
  <c r="P283" i="10" s="1"/>
  <c r="Q283" i="10" s="1"/>
  <c r="O1791" i="10"/>
  <c r="P1791" i="10" s="1"/>
  <c r="Q1791" i="10" s="1"/>
  <c r="V1791" i="10" s="1"/>
  <c r="O1269" i="10"/>
  <c r="P1269" i="10" s="1"/>
  <c r="Q1269" i="10" s="1"/>
  <c r="R1269" i="10" s="1"/>
  <c r="S1269" i="10" s="1"/>
  <c r="O1548" i="10"/>
  <c r="P1548" i="10" s="1"/>
  <c r="Q1548" i="10" s="1"/>
  <c r="O1126" i="10"/>
  <c r="P1126" i="10" s="1"/>
  <c r="Q1126" i="10" s="1"/>
  <c r="R1126" i="10" s="1"/>
  <c r="S1126" i="10" s="1"/>
  <c r="O1195" i="10"/>
  <c r="P1195" i="10" s="1"/>
  <c r="Q1195" i="10" s="1"/>
  <c r="O1254" i="10"/>
  <c r="P1254" i="10" s="1"/>
  <c r="Q1254" i="10" s="1"/>
  <c r="V1254" i="10" s="1"/>
  <c r="O211" i="10"/>
  <c r="P211" i="10" s="1"/>
  <c r="Q211" i="10" s="1"/>
  <c r="O332" i="10"/>
  <c r="P332" i="10" s="1"/>
  <c r="Q332" i="10" s="1"/>
  <c r="R332" i="10" s="1"/>
  <c r="S332" i="10" s="1"/>
  <c r="O1045" i="10"/>
  <c r="P1045" i="10" s="1"/>
  <c r="Q1045" i="10" s="1"/>
  <c r="V1045" i="10" s="1"/>
  <c r="O55" i="10"/>
  <c r="P55" i="10" s="1"/>
  <c r="Q55" i="10" s="1"/>
  <c r="V55" i="10" s="1"/>
  <c r="O1905" i="10"/>
  <c r="P1905" i="10" s="1"/>
  <c r="Q1905" i="10" s="1"/>
  <c r="O530" i="10"/>
  <c r="P530" i="10" s="1"/>
  <c r="Q530" i="10" s="1"/>
  <c r="V530" i="10" s="1"/>
  <c r="O1276" i="10"/>
  <c r="P1276" i="10" s="1"/>
  <c r="Q1276" i="10" s="1"/>
  <c r="O1765" i="10"/>
  <c r="P1765" i="10" s="1"/>
  <c r="Q1765" i="10" s="1"/>
  <c r="O713" i="10"/>
  <c r="P713" i="10" s="1"/>
  <c r="Q713" i="10" s="1"/>
  <c r="O883" i="10"/>
  <c r="P883" i="10" s="1"/>
  <c r="Q883" i="10" s="1"/>
  <c r="R883" i="10" s="1"/>
  <c r="S883" i="10" s="1"/>
  <c r="O533" i="10"/>
  <c r="P533" i="10" s="1"/>
  <c r="Q533" i="10" s="1"/>
  <c r="V533" i="10" s="1"/>
  <c r="O272" i="10"/>
  <c r="P272" i="10" s="1"/>
  <c r="Q272" i="10" s="1"/>
  <c r="R272" i="10" s="1"/>
  <c r="S272" i="10" s="1"/>
  <c r="O1250" i="10"/>
  <c r="P1250" i="10" s="1"/>
  <c r="Q1250" i="10" s="1"/>
  <c r="O1579" i="10"/>
  <c r="P1579" i="10" s="1"/>
  <c r="Q1579" i="10" s="1"/>
  <c r="R1579" i="10" s="1"/>
  <c r="S1579" i="10" s="1"/>
  <c r="O372" i="10"/>
  <c r="P372" i="10" s="1"/>
  <c r="Q372" i="10" s="1"/>
  <c r="O381" i="10"/>
  <c r="P381" i="10" s="1"/>
  <c r="Q381" i="10" s="1"/>
  <c r="O910" i="10"/>
  <c r="P910" i="10" s="1"/>
  <c r="Q910" i="10" s="1"/>
  <c r="O1238" i="10"/>
  <c r="P1238" i="10" s="1"/>
  <c r="Q1238" i="10" s="1"/>
  <c r="V1238" i="10" s="1"/>
  <c r="O1931" i="10"/>
  <c r="P1931" i="10" s="1"/>
  <c r="Q1931" i="10" s="1"/>
  <c r="R1931" i="10" s="1"/>
  <c r="S1931" i="10" s="1"/>
  <c r="O207" i="10"/>
  <c r="P207" i="10" s="1"/>
  <c r="Q207" i="10" s="1"/>
  <c r="O1231" i="10"/>
  <c r="P1231" i="10" s="1"/>
  <c r="Q1231" i="10" s="1"/>
  <c r="R1231" i="10" s="1"/>
  <c r="S1231" i="10" s="1"/>
  <c r="O397" i="10"/>
  <c r="P397" i="10" s="1"/>
  <c r="Q397" i="10" s="1"/>
  <c r="O1672" i="10"/>
  <c r="P1672" i="10" s="1"/>
  <c r="Q1672" i="10" s="1"/>
  <c r="O1835" i="10"/>
  <c r="P1835" i="10" s="1"/>
  <c r="Q1835" i="10" s="1"/>
  <c r="O1060" i="10"/>
  <c r="P1060" i="10" s="1"/>
  <c r="Q1060" i="10" s="1"/>
  <c r="R1060" i="10" s="1"/>
  <c r="S1060" i="10" s="1"/>
  <c r="O138" i="10"/>
  <c r="P138" i="10" s="1"/>
  <c r="Q138" i="10" s="1"/>
  <c r="V138" i="10" s="1"/>
  <c r="O1135" i="10"/>
  <c r="P1135" i="10" s="1"/>
  <c r="Q1135" i="10" s="1"/>
  <c r="V1135" i="10" s="1"/>
  <c r="O1165" i="10"/>
  <c r="P1165" i="10" s="1"/>
  <c r="Q1165" i="10" s="1"/>
  <c r="R1165" i="10" s="1"/>
  <c r="S1165" i="10" s="1"/>
  <c r="O2013" i="10"/>
  <c r="P2013" i="10" s="1"/>
  <c r="Q2013" i="10" s="1"/>
  <c r="V2013" i="10" s="1"/>
  <c r="O1481" i="10"/>
  <c r="P1481" i="10" s="1"/>
  <c r="Q1481" i="10" s="1"/>
  <c r="O1961" i="10"/>
  <c r="P1961" i="10" s="1"/>
  <c r="Q1961" i="10" s="1"/>
  <c r="O1370" i="10"/>
  <c r="P1370" i="10" s="1"/>
  <c r="Q1370" i="10" s="1"/>
  <c r="R1370" i="10" s="1"/>
  <c r="S1370" i="10" s="1"/>
  <c r="O1586" i="10"/>
  <c r="P1586" i="10" s="1"/>
  <c r="Q1586" i="10" s="1"/>
  <c r="V1586" i="10" s="1"/>
  <c r="O389" i="10"/>
  <c r="P389" i="10" s="1"/>
  <c r="Q389" i="10" s="1"/>
  <c r="R389" i="10" s="1"/>
  <c r="S389" i="10" s="1"/>
  <c r="O1729" i="10"/>
  <c r="P1729" i="10" s="1"/>
  <c r="Q1729" i="10" s="1"/>
  <c r="R1729" i="10" s="1"/>
  <c r="S1729" i="10" s="1"/>
  <c r="O1539" i="10"/>
  <c r="P1539" i="10" s="1"/>
  <c r="Q1539" i="10" s="1"/>
  <c r="O1179" i="10"/>
  <c r="P1179" i="10" s="1"/>
  <c r="Q1179" i="10" s="1"/>
  <c r="V1179" i="10" s="1"/>
  <c r="O1674" i="10"/>
  <c r="P1674" i="10" s="1"/>
  <c r="Q1674" i="10" s="1"/>
  <c r="O557" i="10"/>
  <c r="P557" i="10" s="1"/>
  <c r="Q557" i="10" s="1"/>
  <c r="O726" i="10"/>
  <c r="P726" i="10" s="1"/>
  <c r="Q726" i="10" s="1"/>
  <c r="R726" i="10" s="1"/>
  <c r="S726" i="10" s="1"/>
  <c r="O797" i="10"/>
  <c r="P797" i="10" s="1"/>
  <c r="Q797" i="10" s="1"/>
  <c r="R797" i="10" s="1"/>
  <c r="S797" i="10" s="1"/>
  <c r="O892" i="10"/>
  <c r="P892" i="10" s="1"/>
  <c r="Q892" i="10" s="1"/>
  <c r="R892" i="10" s="1"/>
  <c r="S892" i="10" s="1"/>
  <c r="O1658" i="10"/>
  <c r="P1658" i="10" s="1"/>
  <c r="Q1658" i="10" s="1"/>
  <c r="O1648" i="10"/>
  <c r="P1648" i="10" s="1"/>
  <c r="Q1648" i="10" s="1"/>
  <c r="O1476" i="10"/>
  <c r="P1476" i="10" s="1"/>
  <c r="Q1476" i="10" s="1"/>
  <c r="O486" i="10"/>
  <c r="P486" i="10" s="1"/>
  <c r="Q486" i="10" s="1"/>
  <c r="V486" i="10" s="1"/>
  <c r="O509" i="10"/>
  <c r="P509" i="10" s="1"/>
  <c r="Q509" i="10" s="1"/>
  <c r="O1873" i="10"/>
  <c r="P1873" i="10" s="1"/>
  <c r="Q1873" i="10" s="1"/>
  <c r="R1873" i="10" s="1"/>
  <c r="S1873" i="10" s="1"/>
  <c r="O1207" i="10"/>
  <c r="P1207" i="10" s="1"/>
  <c r="Q1207" i="10" s="1"/>
  <c r="O1949" i="10"/>
  <c r="P1949" i="10" s="1"/>
  <c r="Q1949" i="10" s="1"/>
  <c r="O1384" i="10"/>
  <c r="P1384" i="10" s="1"/>
  <c r="Q1384" i="10" s="1"/>
  <c r="O1474" i="10"/>
  <c r="P1474" i="10" s="1"/>
  <c r="Q1474" i="10" s="1"/>
  <c r="V1474" i="10" s="1"/>
  <c r="O193" i="10"/>
  <c r="P193" i="10" s="1"/>
  <c r="Q193" i="10" s="1"/>
  <c r="V193" i="10" s="1"/>
  <c r="O617" i="10"/>
  <c r="P617" i="10" s="1"/>
  <c r="Q617" i="10" s="1"/>
  <c r="V617" i="10" s="1"/>
  <c r="O1051" i="10"/>
  <c r="P1051" i="10" s="1"/>
  <c r="Q1051" i="10" s="1"/>
  <c r="O396" i="10"/>
  <c r="P396" i="10" s="1"/>
  <c r="Q396" i="10" s="1"/>
  <c r="R396" i="10" s="1"/>
  <c r="S396" i="10" s="1"/>
  <c r="O957" i="10"/>
  <c r="P957" i="10" s="1"/>
  <c r="Q957" i="10" s="1"/>
  <c r="O843" i="10"/>
  <c r="P843" i="10" s="1"/>
  <c r="Q843" i="10" s="1"/>
  <c r="R843" i="10" s="1"/>
  <c r="S843" i="10" s="1"/>
  <c r="O1302" i="10"/>
  <c r="P1302" i="10" s="1"/>
  <c r="Q1302" i="10" s="1"/>
  <c r="V1302" i="10" s="1"/>
  <c r="O1788" i="10"/>
  <c r="P1788" i="10" s="1"/>
  <c r="Q1788" i="10" s="1"/>
  <c r="R1788" i="10" s="1"/>
  <c r="S1788" i="10" s="1"/>
  <c r="O1988" i="10"/>
  <c r="P1988" i="10" s="1"/>
  <c r="Q1988" i="10" s="1"/>
  <c r="R1988" i="10" s="1"/>
  <c r="S1988" i="10" s="1"/>
  <c r="O1303" i="10"/>
  <c r="P1303" i="10" s="1"/>
  <c r="Q1303" i="10" s="1"/>
  <c r="O741" i="10"/>
  <c r="P741" i="10" s="1"/>
  <c r="Q741" i="10" s="1"/>
  <c r="O1181" i="10"/>
  <c r="P1181" i="10" s="1"/>
  <c r="Q1181" i="10" s="1"/>
  <c r="O1736" i="10"/>
  <c r="P1736" i="10" s="1"/>
  <c r="Q1736" i="10" s="1"/>
  <c r="O1967" i="10"/>
  <c r="P1967" i="10" s="1"/>
  <c r="Q1967" i="10" s="1"/>
  <c r="V1967" i="10" s="1"/>
  <c r="O1833" i="10"/>
  <c r="P1833" i="10" s="1"/>
  <c r="Q1833" i="10" s="1"/>
  <c r="R1833" i="10" s="1"/>
  <c r="S1833" i="10" s="1"/>
  <c r="O697" i="10"/>
  <c r="P697" i="10" s="1"/>
  <c r="Q697" i="10" s="1"/>
  <c r="R697" i="10" s="1"/>
  <c r="S697" i="10" s="1"/>
  <c r="O1636" i="10"/>
  <c r="P1636" i="10" s="1"/>
  <c r="Q1636" i="10" s="1"/>
  <c r="V1636" i="10" s="1"/>
  <c r="O618" i="10"/>
  <c r="P618" i="10" s="1"/>
  <c r="Q618" i="10" s="1"/>
  <c r="V618" i="10" s="1"/>
  <c r="O1138" i="10"/>
  <c r="P1138" i="10" s="1"/>
  <c r="Q1138" i="10" s="1"/>
  <c r="O1568" i="10"/>
  <c r="P1568" i="10" s="1"/>
  <c r="Q1568" i="10" s="1"/>
  <c r="O1365" i="10"/>
  <c r="P1365" i="10" s="1"/>
  <c r="Q1365" i="10" s="1"/>
  <c r="O1584" i="10"/>
  <c r="P1584" i="10" s="1"/>
  <c r="Q1584" i="10" s="1"/>
  <c r="R1584" i="10" s="1"/>
  <c r="S1584" i="10" s="1"/>
  <c r="O1684" i="10"/>
  <c r="P1684" i="10" s="1"/>
  <c r="Q1684" i="10" s="1"/>
  <c r="V1684" i="10" s="1"/>
  <c r="O597" i="10"/>
  <c r="P597" i="10" s="1"/>
  <c r="Q597" i="10" s="1"/>
  <c r="O256" i="10"/>
  <c r="P256" i="10" s="1"/>
  <c r="Q256" i="10" s="1"/>
  <c r="R256" i="10" s="1"/>
  <c r="S256" i="10" s="1"/>
  <c r="O45" i="10"/>
  <c r="P45" i="10" s="1"/>
  <c r="Q45" i="10" s="1"/>
  <c r="O2007" i="10"/>
  <c r="P2007" i="10" s="1"/>
  <c r="Q2007" i="10" s="1"/>
  <c r="O1731" i="10"/>
  <c r="P1731" i="10" s="1"/>
  <c r="Q1731" i="10" s="1"/>
  <c r="O773" i="10"/>
  <c r="P773" i="10" s="1"/>
  <c r="Q773" i="10" s="1"/>
  <c r="R773" i="10" s="1"/>
  <c r="S773" i="10" s="1"/>
  <c r="O1345" i="10"/>
  <c r="P1345" i="10" s="1"/>
  <c r="Q1345" i="10" s="1"/>
  <c r="V1345" i="10" s="1"/>
  <c r="O695" i="10"/>
  <c r="P695" i="10" s="1"/>
  <c r="Q695" i="10" s="1"/>
  <c r="R695" i="10" s="1"/>
  <c r="S695" i="10" s="1"/>
  <c r="O692" i="10"/>
  <c r="P692" i="10" s="1"/>
  <c r="Q692" i="10" s="1"/>
  <c r="V692" i="10" s="1"/>
  <c r="O1372" i="10"/>
  <c r="P1372" i="10" s="1"/>
  <c r="Q1372" i="10" s="1"/>
  <c r="V1372" i="10" s="1"/>
  <c r="O522" i="10"/>
  <c r="P522" i="10" s="1"/>
  <c r="Q522" i="10" s="1"/>
  <c r="O102" i="10"/>
  <c r="P102" i="10" s="1"/>
  <c r="Q102" i="10" s="1"/>
  <c r="O1701" i="10"/>
  <c r="P1701" i="10" s="1"/>
  <c r="Q1701" i="10" s="1"/>
  <c r="V1701" i="10" s="1"/>
  <c r="O1172" i="10"/>
  <c r="P1172" i="10" s="1"/>
  <c r="Q1172" i="10" s="1"/>
  <c r="R1172" i="10" s="1"/>
  <c r="S1172" i="10" s="1"/>
  <c r="O1479" i="10"/>
  <c r="P1479" i="10" s="1"/>
  <c r="Q1479" i="10" s="1"/>
  <c r="V1479" i="10" s="1"/>
  <c r="O925" i="10"/>
  <c r="P925" i="10" s="1"/>
  <c r="Q925" i="10" s="1"/>
  <c r="O1612" i="10"/>
  <c r="P1612" i="10" s="1"/>
  <c r="Q1612" i="10" s="1"/>
  <c r="R1612" i="10" s="1"/>
  <c r="S1612" i="10" s="1"/>
  <c r="O1645" i="10"/>
  <c r="P1645" i="10" s="1"/>
  <c r="Q1645" i="10" s="1"/>
  <c r="V1645" i="10" s="1"/>
  <c r="O1845" i="10"/>
  <c r="P1845" i="10" s="1"/>
  <c r="Q1845" i="10" s="1"/>
  <c r="O1081" i="10"/>
  <c r="P1081" i="10" s="1"/>
  <c r="Q1081" i="10" s="1"/>
  <c r="O958" i="10"/>
  <c r="P958" i="10" s="1"/>
  <c r="Q958" i="10" s="1"/>
  <c r="R958" i="10" s="1"/>
  <c r="S958" i="10" s="1"/>
  <c r="O1621" i="10"/>
  <c r="P1621" i="10" s="1"/>
  <c r="Q1621" i="10" s="1"/>
  <c r="V1621" i="10" s="1"/>
  <c r="O148" i="10"/>
  <c r="P148" i="10" s="1"/>
  <c r="Q148" i="10" s="1"/>
  <c r="V148" i="10" s="1"/>
  <c r="O1820" i="10"/>
  <c r="P1820" i="10" s="1"/>
  <c r="Q1820" i="10" s="1"/>
  <c r="O1524" i="10"/>
  <c r="P1524" i="10" s="1"/>
  <c r="Q1524" i="10" s="1"/>
  <c r="R1524" i="10" s="1"/>
  <c r="S1524" i="10" s="1"/>
  <c r="O1741" i="10"/>
  <c r="P1741" i="10" s="1"/>
  <c r="Q1741" i="10" s="1"/>
  <c r="O888" i="10"/>
  <c r="P888" i="10" s="1"/>
  <c r="Q888" i="10" s="1"/>
  <c r="V888" i="10" s="1"/>
  <c r="O568" i="10"/>
  <c r="P568" i="10" s="1"/>
  <c r="Q568" i="10" s="1"/>
  <c r="O231" i="10"/>
  <c r="P231" i="10" s="1"/>
  <c r="Q231" i="10" s="1"/>
  <c r="V231" i="10" s="1"/>
  <c r="O1547" i="10"/>
  <c r="P1547" i="10" s="1"/>
  <c r="Q1547" i="10" s="1"/>
  <c r="V1547" i="10" s="1"/>
  <c r="O1012" i="10"/>
  <c r="P1012" i="10" s="1"/>
  <c r="Q1012" i="10" s="1"/>
  <c r="O932" i="10"/>
  <c r="P932" i="10" s="1"/>
  <c r="Q932" i="10" s="1"/>
  <c r="R932" i="10" s="1"/>
  <c r="S932" i="10" s="1"/>
  <c r="O556" i="10"/>
  <c r="P556" i="10" s="1"/>
  <c r="Q556" i="10" s="1"/>
  <c r="O552" i="10"/>
  <c r="P552" i="10" s="1"/>
  <c r="Q552" i="10" s="1"/>
  <c r="O1932" i="10"/>
  <c r="P1932" i="10" s="1"/>
  <c r="Q1932" i="10" s="1"/>
  <c r="V1932" i="10" s="1"/>
  <c r="O628" i="10"/>
  <c r="P628" i="10" s="1"/>
  <c r="Q628" i="10" s="1"/>
  <c r="O1446" i="10"/>
  <c r="P1446" i="10" s="1"/>
  <c r="Q1446" i="10" s="1"/>
  <c r="O1603" i="10"/>
  <c r="P1603" i="10" s="1"/>
  <c r="Q1603" i="10" s="1"/>
  <c r="V1603" i="10" s="1"/>
  <c r="O1717" i="10"/>
  <c r="P1717" i="10" s="1"/>
  <c r="Q1717" i="10" s="1"/>
  <c r="R1717" i="10" s="1"/>
  <c r="S1717" i="10" s="1"/>
  <c r="O1864" i="10"/>
  <c r="P1864" i="10" s="1"/>
  <c r="Q1864" i="10" s="1"/>
  <c r="O140" i="10"/>
  <c r="P140" i="10" s="1"/>
  <c r="Q140" i="10" s="1"/>
  <c r="R140" i="10" s="1"/>
  <c r="S140" i="10" s="1"/>
  <c r="O314" i="10"/>
  <c r="P314" i="10" s="1"/>
  <c r="Q314" i="10" s="1"/>
  <c r="R314" i="10" s="1"/>
  <c r="S314" i="10" s="1"/>
  <c r="O506" i="10"/>
  <c r="P506" i="10" s="1"/>
  <c r="Q506" i="10" s="1"/>
  <c r="O593" i="10"/>
  <c r="P593" i="10" s="1"/>
  <c r="Q593" i="10" s="1"/>
  <c r="O386" i="10"/>
  <c r="P386" i="10" s="1"/>
  <c r="Q386" i="10" s="1"/>
  <c r="O2000" i="10"/>
  <c r="P2000" i="10" s="1"/>
  <c r="Q2000" i="10" s="1"/>
  <c r="R2000" i="10" s="1"/>
  <c r="S2000" i="10" s="1"/>
  <c r="O1552" i="10"/>
  <c r="P1552" i="10" s="1"/>
  <c r="Q1552" i="10" s="1"/>
  <c r="V1552" i="10" s="1"/>
  <c r="O803" i="10"/>
  <c r="P803" i="10" s="1"/>
  <c r="Q803" i="10" s="1"/>
  <c r="R803" i="10" s="1"/>
  <c r="S803" i="10" s="1"/>
  <c r="O824" i="10"/>
  <c r="P824" i="10" s="1"/>
  <c r="Q824" i="10" s="1"/>
  <c r="R824" i="10" s="1"/>
  <c r="S824" i="10" s="1"/>
  <c r="O79" i="10"/>
  <c r="P79" i="10" s="1"/>
  <c r="Q79" i="10" s="1"/>
  <c r="O122" i="10"/>
  <c r="P122" i="10" s="1"/>
  <c r="Q122" i="10" s="1"/>
  <c r="R122" i="10" s="1"/>
  <c r="S122" i="10" s="1"/>
  <c r="V819" i="10"/>
  <c r="R819" i="10"/>
  <c r="S819" i="10" s="1"/>
  <c r="O1777" i="10"/>
  <c r="P1777" i="10" s="1"/>
  <c r="Q1777" i="10" s="1"/>
  <c r="O1377" i="10"/>
  <c r="P1377" i="10" s="1"/>
  <c r="Q1377" i="10" s="1"/>
  <c r="R1377" i="10" s="1"/>
  <c r="S1377" i="10" s="1"/>
  <c r="O1554" i="10"/>
  <c r="P1554" i="10" s="1"/>
  <c r="Q1554" i="10" s="1"/>
  <c r="R1554" i="10" s="1"/>
  <c r="S1554" i="10" s="1"/>
  <c r="O1378" i="10"/>
  <c r="P1378" i="10" s="1"/>
  <c r="Q1378" i="10" s="1"/>
  <c r="V1378" i="10" s="1"/>
  <c r="O1541" i="10"/>
  <c r="P1541" i="10" s="1"/>
  <c r="Q1541" i="10" s="1"/>
  <c r="O1014" i="10"/>
  <c r="P1014" i="10" s="1"/>
  <c r="Q1014" i="10" s="1"/>
  <c r="V1014" i="10" s="1"/>
  <c r="O1025" i="10"/>
  <c r="P1025" i="10" s="1"/>
  <c r="Q1025" i="10" s="1"/>
  <c r="O560" i="10"/>
  <c r="P560" i="10" s="1"/>
  <c r="Q560" i="10" s="1"/>
  <c r="R560" i="10" s="1"/>
  <c r="S560" i="10" s="1"/>
  <c r="O422" i="10"/>
  <c r="P422" i="10" s="1"/>
  <c r="Q422" i="10" s="1"/>
  <c r="O1109" i="10"/>
  <c r="P1109" i="10" s="1"/>
  <c r="Q1109" i="10" s="1"/>
  <c r="V1109" i="10" s="1"/>
  <c r="O1901" i="10"/>
  <c r="P1901" i="10" s="1"/>
  <c r="Q1901" i="10" s="1"/>
  <c r="R1901" i="10" s="1"/>
  <c r="S1901" i="10" s="1"/>
  <c r="O2005" i="10"/>
  <c r="P2005" i="10" s="1"/>
  <c r="Q2005" i="10" s="1"/>
  <c r="V2005" i="10" s="1"/>
  <c r="O1716" i="10"/>
  <c r="P1716" i="10" s="1"/>
  <c r="Q1716" i="10" s="1"/>
  <c r="O298" i="10"/>
  <c r="P298" i="10" s="1"/>
  <c r="Q298" i="10" s="1"/>
  <c r="R298" i="10" s="1"/>
  <c r="S298" i="10" s="1"/>
  <c r="O1061" i="10"/>
  <c r="P1061" i="10" s="1"/>
  <c r="Q1061" i="10" s="1"/>
  <c r="V1061" i="10" s="1"/>
  <c r="O1497" i="10"/>
  <c r="P1497" i="10" s="1"/>
  <c r="Q1497" i="10" s="1"/>
  <c r="O260" i="10"/>
  <c r="P260" i="10" s="1"/>
  <c r="Q260" i="10" s="1"/>
  <c r="R260" i="10" s="1"/>
  <c r="S260" i="10" s="1"/>
  <c r="O1430" i="10"/>
  <c r="P1430" i="10" s="1"/>
  <c r="Q1430" i="10" s="1"/>
  <c r="R1430" i="10" s="1"/>
  <c r="S1430" i="10" s="1"/>
  <c r="O639" i="10"/>
  <c r="P639" i="10" s="1"/>
  <c r="Q639" i="10" s="1"/>
  <c r="V639" i="10" s="1"/>
  <c r="O974" i="10"/>
  <c r="P974" i="10" s="1"/>
  <c r="Q974" i="10" s="1"/>
  <c r="V974" i="10" s="1"/>
  <c r="O1100" i="10"/>
  <c r="P1100" i="10" s="1"/>
  <c r="Q1100" i="10" s="1"/>
  <c r="O968" i="10"/>
  <c r="P968" i="10" s="1"/>
  <c r="Q968" i="10" s="1"/>
  <c r="V968" i="10" s="1"/>
  <c r="O996" i="10"/>
  <c r="P996" i="10" s="1"/>
  <c r="Q996" i="10" s="1"/>
  <c r="R996" i="10" s="1"/>
  <c r="S996" i="10" s="1"/>
  <c r="O407" i="10"/>
  <c r="P407" i="10" s="1"/>
  <c r="Q407" i="10" s="1"/>
  <c r="V407" i="10" s="1"/>
  <c r="O1767" i="10"/>
  <c r="P1767" i="10" s="1"/>
  <c r="Q1767" i="10" s="1"/>
  <c r="V1767" i="10" s="1"/>
  <c r="O1252" i="10"/>
  <c r="P1252" i="10" s="1"/>
  <c r="Q1252" i="10" s="1"/>
  <c r="O1643" i="10"/>
  <c r="P1643" i="10" s="1"/>
  <c r="Q1643" i="10" s="1"/>
  <c r="R1643" i="10" s="1"/>
  <c r="S1643" i="10" s="1"/>
  <c r="O818" i="10"/>
  <c r="P818" i="10" s="1"/>
  <c r="Q818" i="10" s="1"/>
  <c r="V818" i="10" s="1"/>
  <c r="O433" i="10"/>
  <c r="P433" i="10" s="1"/>
  <c r="Q433" i="10" s="1"/>
  <c r="V433" i="10" s="1"/>
  <c r="O1091" i="10"/>
  <c r="P1091" i="10" s="1"/>
  <c r="Q1091" i="10" s="1"/>
  <c r="V1091" i="10" s="1"/>
  <c r="O19" i="10"/>
  <c r="P19" i="10" s="1"/>
  <c r="Q19" i="10" s="1"/>
  <c r="R19" i="10" s="1"/>
  <c r="O881" i="10"/>
  <c r="P881" i="10" s="1"/>
  <c r="Q881" i="10" s="1"/>
  <c r="O1537" i="10"/>
  <c r="P1537" i="10" s="1"/>
  <c r="Q1537" i="10" s="1"/>
  <c r="R1537" i="10" s="1"/>
  <c r="S1537" i="10" s="1"/>
  <c r="O1986" i="10"/>
  <c r="P1986" i="10" s="1"/>
  <c r="Q1986" i="10" s="1"/>
  <c r="V1986" i="10" s="1"/>
  <c r="O1929" i="10"/>
  <c r="P1929" i="10" s="1"/>
  <c r="Q1929" i="10" s="1"/>
  <c r="O224" i="10"/>
  <c r="P224" i="10" s="1"/>
  <c r="Q224" i="10" s="1"/>
  <c r="V224" i="10" s="1"/>
  <c r="O949" i="10"/>
  <c r="P949" i="10" s="1"/>
  <c r="Q949" i="10" s="1"/>
  <c r="V949" i="10" s="1"/>
  <c r="O599" i="10"/>
  <c r="P599" i="10" s="1"/>
  <c r="Q599" i="10" s="1"/>
  <c r="R599" i="10" s="1"/>
  <c r="S599" i="10" s="1"/>
  <c r="O105" i="10"/>
  <c r="P105" i="10" s="1"/>
  <c r="Q105" i="10" s="1"/>
  <c r="O788" i="10"/>
  <c r="P788" i="10" s="1"/>
  <c r="Q788" i="10" s="1"/>
  <c r="V788" i="10" s="1"/>
  <c r="O1854" i="10"/>
  <c r="P1854" i="10" s="1"/>
  <c r="Q1854" i="10" s="1"/>
  <c r="O585" i="10"/>
  <c r="P585" i="10" s="1"/>
  <c r="Q585" i="10" s="1"/>
  <c r="O594" i="10"/>
  <c r="P594" i="10" s="1"/>
  <c r="Q594" i="10" s="1"/>
  <c r="O341" i="10"/>
  <c r="P341" i="10" s="1"/>
  <c r="Q341" i="10" s="1"/>
  <c r="V341" i="10" s="1"/>
  <c r="O1346" i="10"/>
  <c r="P1346" i="10" s="1"/>
  <c r="Q1346" i="10" s="1"/>
  <c r="V1346" i="10" s="1"/>
  <c r="O439" i="10"/>
  <c r="P439" i="10" s="1"/>
  <c r="Q439" i="10" s="1"/>
  <c r="V439" i="10" s="1"/>
  <c r="O191" i="10"/>
  <c r="P191" i="10" s="1"/>
  <c r="Q191" i="10" s="1"/>
  <c r="O1449" i="10"/>
  <c r="P1449" i="10" s="1"/>
  <c r="Q1449" i="10" s="1"/>
  <c r="V1449" i="10" s="1"/>
  <c r="O1737" i="10"/>
  <c r="P1737" i="10" s="1"/>
  <c r="Q1737" i="10" s="1"/>
  <c r="V1737" i="10" s="1"/>
  <c r="O1631" i="10"/>
  <c r="P1631" i="10" s="1"/>
  <c r="Q1631" i="10" s="1"/>
  <c r="R1631" i="10" s="1"/>
  <c r="S1631" i="10" s="1"/>
  <c r="O701" i="10"/>
  <c r="P701" i="10" s="1"/>
  <c r="Q701" i="10" s="1"/>
  <c r="O1204" i="10"/>
  <c r="P1204" i="10" s="1"/>
  <c r="Q1204" i="10" s="1"/>
  <c r="V1204" i="10" s="1"/>
  <c r="O411" i="10"/>
  <c r="P411" i="10" s="1"/>
  <c r="Q411" i="10" s="1"/>
  <c r="R411" i="10" s="1"/>
  <c r="S411" i="10" s="1"/>
  <c r="O1706" i="10"/>
  <c r="P1706" i="10" s="1"/>
  <c r="Q1706" i="10" s="1"/>
  <c r="R1706" i="10" s="1"/>
  <c r="S1706" i="10" s="1"/>
  <c r="O393" i="10"/>
  <c r="P393" i="10" s="1"/>
  <c r="Q393" i="10" s="1"/>
  <c r="O1307" i="10"/>
  <c r="P1307" i="10" s="1"/>
  <c r="Q1307" i="10" s="1"/>
  <c r="R1307" i="10" s="1"/>
  <c r="S1307" i="10" s="1"/>
  <c r="O873" i="10"/>
  <c r="P873" i="10" s="1"/>
  <c r="Q873" i="10" s="1"/>
  <c r="R873" i="10" s="1"/>
  <c r="S873" i="10" s="1"/>
  <c r="O1213" i="10"/>
  <c r="P1213" i="10" s="1"/>
  <c r="Q1213" i="10" s="1"/>
  <c r="R1213" i="10" s="1"/>
  <c r="S1213" i="10" s="1"/>
  <c r="O2008" i="10"/>
  <c r="P2008" i="10" s="1"/>
  <c r="Q2008" i="10" s="1"/>
  <c r="O293" i="10"/>
  <c r="P293" i="10" s="1"/>
  <c r="Q293" i="10" s="1"/>
  <c r="V293" i="10" s="1"/>
  <c r="O893" i="10"/>
  <c r="P893" i="10" s="1"/>
  <c r="Q893" i="10" s="1"/>
  <c r="R893" i="10" s="1"/>
  <c r="S893" i="10" s="1"/>
  <c r="O119" i="10"/>
  <c r="P119" i="10" s="1"/>
  <c r="Q119" i="10" s="1"/>
  <c r="R119" i="10" s="1"/>
  <c r="S119" i="10" s="1"/>
  <c r="O1754" i="10"/>
  <c r="P1754" i="10" s="1"/>
  <c r="Q1754" i="10" s="1"/>
  <c r="V1754" i="10" s="1"/>
  <c r="O263" i="10"/>
  <c r="P263" i="10" s="1"/>
  <c r="Q263" i="10" s="1"/>
  <c r="R263" i="10" s="1"/>
  <c r="S263" i="10" s="1"/>
  <c r="O171" i="10"/>
  <c r="P171" i="10" s="1"/>
  <c r="Q171" i="10" s="1"/>
  <c r="O1677" i="10"/>
  <c r="P1677" i="10" s="1"/>
  <c r="Q1677" i="10" s="1"/>
  <c r="R1677" i="10" s="1"/>
  <c r="S1677" i="10" s="1"/>
  <c r="O1979" i="10"/>
  <c r="P1979" i="10" s="1"/>
  <c r="Q1979" i="10" s="1"/>
  <c r="O1504" i="10"/>
  <c r="P1504" i="10" s="1"/>
  <c r="Q1504" i="10" s="1"/>
  <c r="V1504" i="10" s="1"/>
  <c r="O1105" i="10"/>
  <c r="P1105" i="10" s="1"/>
  <c r="Q1105" i="10" s="1"/>
  <c r="V1105" i="10" s="1"/>
  <c r="O1850" i="10"/>
  <c r="P1850" i="10" s="1"/>
  <c r="Q1850" i="10" s="1"/>
  <c r="R1850" i="10" s="1"/>
  <c r="S1850" i="10" s="1"/>
  <c r="O973" i="10"/>
  <c r="P973" i="10" s="1"/>
  <c r="Q973" i="10" s="1"/>
  <c r="R973" i="10" s="1"/>
  <c r="S973" i="10" s="1"/>
  <c r="O317" i="10"/>
  <c r="P317" i="10" s="1"/>
  <c r="Q317" i="10" s="1"/>
  <c r="V317" i="10" s="1"/>
  <c r="O611" i="10"/>
  <c r="P611" i="10" s="1"/>
  <c r="Q611" i="10" s="1"/>
  <c r="R611" i="10" s="1"/>
  <c r="S611" i="10" s="1"/>
  <c r="O1478" i="10"/>
  <c r="P1478" i="10" s="1"/>
  <c r="Q1478" i="10" s="1"/>
  <c r="O355" i="10"/>
  <c r="P355" i="10" s="1"/>
  <c r="Q355" i="10" s="1"/>
  <c r="O1912" i="10"/>
  <c r="P1912" i="10" s="1"/>
  <c r="Q1912" i="10" s="1"/>
  <c r="R1912" i="10" s="1"/>
  <c r="S1912" i="10" s="1"/>
  <c r="O951" i="10"/>
  <c r="P951" i="10" s="1"/>
  <c r="Q951" i="10" s="1"/>
  <c r="R951" i="10" s="1"/>
  <c r="S951" i="10" s="1"/>
  <c r="O1237" i="10"/>
  <c r="P1237" i="10" s="1"/>
  <c r="Q1237" i="10" s="1"/>
  <c r="R1237" i="10" s="1"/>
  <c r="S1237" i="10" s="1"/>
  <c r="O950" i="10"/>
  <c r="P950" i="10" s="1"/>
  <c r="Q950" i="10" s="1"/>
  <c r="V950" i="10" s="1"/>
  <c r="O1209" i="10"/>
  <c r="P1209" i="10" s="1"/>
  <c r="Q1209" i="10" s="1"/>
  <c r="O1004" i="10"/>
  <c r="P1004" i="10" s="1"/>
  <c r="Q1004" i="10" s="1"/>
  <c r="V1004" i="10" s="1"/>
  <c r="O517" i="10"/>
  <c r="P517" i="10" s="1"/>
  <c r="Q517" i="10" s="1"/>
  <c r="O1699" i="10"/>
  <c r="P1699" i="10" s="1"/>
  <c r="Q1699" i="10" s="1"/>
  <c r="R1699" i="10" s="1"/>
  <c r="S1699" i="10" s="1"/>
  <c r="O44" i="10"/>
  <c r="P44" i="10" s="1"/>
  <c r="Q44" i="10" s="1"/>
  <c r="V44" i="10" s="1"/>
  <c r="O474" i="10"/>
  <c r="P474" i="10" s="1"/>
  <c r="Q474" i="10" s="1"/>
  <c r="R474" i="10" s="1"/>
  <c r="S474" i="10" s="1"/>
  <c r="O747" i="10"/>
  <c r="P747" i="10" s="1"/>
  <c r="Q747" i="10" s="1"/>
  <c r="R747" i="10" s="1"/>
  <c r="S747" i="10" s="1"/>
  <c r="O1534" i="10"/>
  <c r="P1534" i="10" s="1"/>
  <c r="Q1534" i="10" s="1"/>
  <c r="V1534" i="10" s="1"/>
  <c r="O1992" i="10"/>
  <c r="P1992" i="10" s="1"/>
  <c r="Q1992" i="10" s="1"/>
  <c r="R1992" i="10" s="1"/>
  <c r="S1992" i="10" s="1"/>
  <c r="O1062" i="10"/>
  <c r="P1062" i="10" s="1"/>
  <c r="Q1062" i="10" s="1"/>
  <c r="V1062" i="10" s="1"/>
  <c r="O817" i="10"/>
  <c r="P817" i="10" s="1"/>
  <c r="Q817" i="10" s="1"/>
  <c r="R817" i="10" s="1"/>
  <c r="S817" i="10" s="1"/>
  <c r="O1348" i="10"/>
  <c r="P1348" i="10" s="1"/>
  <c r="Q1348" i="10" s="1"/>
  <c r="V1348" i="10" s="1"/>
  <c r="O1935" i="10"/>
  <c r="P1935" i="10" s="1"/>
  <c r="Q1935" i="10" s="1"/>
  <c r="R1935" i="10" s="1"/>
  <c r="S1935" i="10" s="1"/>
  <c r="O828" i="10"/>
  <c r="P828" i="10" s="1"/>
  <c r="Q828" i="10" s="1"/>
  <c r="V828" i="10" s="1"/>
  <c r="O1284" i="10"/>
  <c r="P1284" i="10" s="1"/>
  <c r="Q1284" i="10" s="1"/>
  <c r="V1284" i="10" s="1"/>
  <c r="O1746" i="10"/>
  <c r="P1746" i="10" s="1"/>
  <c r="Q1746" i="10" s="1"/>
  <c r="O1795" i="10"/>
  <c r="P1795" i="10" s="1"/>
  <c r="Q1795" i="10" s="1"/>
  <c r="O1785" i="10"/>
  <c r="P1785" i="10" s="1"/>
  <c r="Q1785" i="10" s="1"/>
  <c r="R1785" i="10" s="1"/>
  <c r="S1785" i="10" s="1"/>
  <c r="O623" i="10"/>
  <c r="P623" i="10" s="1"/>
  <c r="Q623" i="10" s="1"/>
  <c r="V623" i="10" s="1"/>
  <c r="O1816" i="10"/>
  <c r="P1816" i="10" s="1"/>
  <c r="Q1816" i="10" s="1"/>
  <c r="R1816" i="10" s="1"/>
  <c r="S1816" i="10" s="1"/>
  <c r="O864" i="10"/>
  <c r="P864" i="10" s="1"/>
  <c r="Q864" i="10" s="1"/>
  <c r="O917" i="10"/>
  <c r="P917" i="10" s="1"/>
  <c r="Q917" i="10" s="1"/>
  <c r="V917" i="10" s="1"/>
  <c r="O1802" i="10"/>
  <c r="P1802" i="10" s="1"/>
  <c r="Q1802" i="10" s="1"/>
  <c r="R1802" i="10" s="1"/>
  <c r="S1802" i="10" s="1"/>
  <c r="O1125" i="10"/>
  <c r="P1125" i="10" s="1"/>
  <c r="Q1125" i="10" s="1"/>
  <c r="O111" i="10"/>
  <c r="P111" i="10" s="1"/>
  <c r="Q111" i="10" s="1"/>
  <c r="R111" i="10" s="1"/>
  <c r="S111" i="10" s="1"/>
  <c r="O756" i="10"/>
  <c r="P756" i="10" s="1"/>
  <c r="Q756" i="10" s="1"/>
  <c r="R756" i="10" s="1"/>
  <c r="S756" i="10" s="1"/>
  <c r="O944" i="10"/>
  <c r="P944" i="10" s="1"/>
  <c r="Q944" i="10" s="1"/>
  <c r="V944" i="10" s="1"/>
  <c r="O583" i="10"/>
  <c r="P583" i="10" s="1"/>
  <c r="Q583" i="10" s="1"/>
  <c r="O1728" i="10"/>
  <c r="P1728" i="10" s="1"/>
  <c r="Q1728" i="10" s="1"/>
  <c r="R1728" i="10" s="1"/>
  <c r="S1728" i="10" s="1"/>
  <c r="O637" i="10"/>
  <c r="P637" i="10" s="1"/>
  <c r="Q637" i="10" s="1"/>
  <c r="V637" i="10" s="1"/>
  <c r="O258" i="10"/>
  <c r="P258" i="10" s="1"/>
  <c r="Q258" i="10" s="1"/>
  <c r="O141" i="10"/>
  <c r="P141" i="10" s="1"/>
  <c r="Q141" i="10" s="1"/>
  <c r="R141" i="10" s="1"/>
  <c r="S141" i="10" s="1"/>
  <c r="O1689" i="10"/>
  <c r="P1689" i="10" s="1"/>
  <c r="Q1689" i="10" s="1"/>
  <c r="R1689" i="10" s="1"/>
  <c r="S1689" i="10" s="1"/>
  <c r="O546" i="10"/>
  <c r="P546" i="10" s="1"/>
  <c r="Q546" i="10" s="1"/>
  <c r="R546" i="10" s="1"/>
  <c r="S546" i="10" s="1"/>
  <c r="R796" i="10"/>
  <c r="S796" i="10" s="1"/>
  <c r="V796" i="10"/>
  <c r="R1090" i="10"/>
  <c r="S1090" i="10" s="1"/>
  <c r="V1090" i="10"/>
  <c r="R1821" i="10"/>
  <c r="S1821" i="10" s="1"/>
  <c r="V1821" i="10"/>
  <c r="R468" i="10"/>
  <c r="S468" i="10" s="1"/>
  <c r="V468" i="10"/>
  <c r="O1463" i="10"/>
  <c r="P1463" i="10" s="1"/>
  <c r="Q1463" i="10" s="1"/>
  <c r="V1463" i="10" s="1"/>
  <c r="O575" i="10"/>
  <c r="P575" i="10" s="1"/>
  <c r="Q575" i="10" s="1"/>
  <c r="R575" i="10" s="1"/>
  <c r="S575" i="10" s="1"/>
  <c r="O270" i="10"/>
  <c r="P270" i="10" s="1"/>
  <c r="Q270" i="10" s="1"/>
  <c r="O1136" i="10"/>
  <c r="P1136" i="10" s="1"/>
  <c r="Q1136" i="10" s="1"/>
  <c r="O1594" i="10"/>
  <c r="P1594" i="10" s="1"/>
  <c r="Q1594" i="10" s="1"/>
  <c r="R1594" i="10" s="1"/>
  <c r="S1594" i="10" s="1"/>
  <c r="O740" i="10"/>
  <c r="P740" i="10" s="1"/>
  <c r="Q740" i="10" s="1"/>
  <c r="V740" i="10" s="1"/>
  <c r="O663" i="10"/>
  <c r="P663" i="10" s="1"/>
  <c r="Q663" i="10" s="1"/>
  <c r="R663" i="10" s="1"/>
  <c r="S663" i="10" s="1"/>
  <c r="O1153" i="10"/>
  <c r="P1153" i="10" s="1"/>
  <c r="Q1153" i="10" s="1"/>
  <c r="R1153" i="10" s="1"/>
  <c r="S1153" i="10" s="1"/>
  <c r="O1214" i="10"/>
  <c r="P1214" i="10" s="1"/>
  <c r="Q1214" i="10" s="1"/>
  <c r="R1214" i="10" s="1"/>
  <c r="S1214" i="10" s="1"/>
  <c r="O1599" i="10"/>
  <c r="P1599" i="10" s="1"/>
  <c r="Q1599" i="10" s="1"/>
  <c r="V1599" i="10" s="1"/>
  <c r="O1578" i="10"/>
  <c r="P1578" i="10" s="1"/>
  <c r="Q1578" i="10" s="1"/>
  <c r="R1578" i="10" s="1"/>
  <c r="S1578" i="10" s="1"/>
  <c r="O89" i="10"/>
  <c r="P89" i="10" s="1"/>
  <c r="Q89" i="10" s="1"/>
  <c r="R89" i="10" s="1"/>
  <c r="S89" i="10" s="1"/>
  <c r="O636" i="10"/>
  <c r="P636" i="10" s="1"/>
  <c r="Q636" i="10" s="1"/>
  <c r="O545" i="10"/>
  <c r="P545" i="10" s="1"/>
  <c r="Q545" i="10" s="1"/>
  <c r="V545" i="10" s="1"/>
  <c r="O359" i="10"/>
  <c r="P359" i="10" s="1"/>
  <c r="Q359" i="10" s="1"/>
  <c r="R359" i="10" s="1"/>
  <c r="S359" i="10" s="1"/>
  <c r="O1488" i="10"/>
  <c r="P1488" i="10" s="1"/>
  <c r="Q1488" i="10" s="1"/>
  <c r="R1488" i="10" s="1"/>
  <c r="S1488" i="10" s="1"/>
  <c r="O885" i="10"/>
  <c r="P885" i="10" s="1"/>
  <c r="Q885" i="10" s="1"/>
  <c r="R885" i="10" s="1"/>
  <c r="S885" i="10" s="1"/>
  <c r="O1162" i="10"/>
  <c r="P1162" i="10" s="1"/>
  <c r="Q1162" i="10" s="1"/>
  <c r="R1162" i="10" s="1"/>
  <c r="S1162" i="10" s="1"/>
  <c r="O992" i="10"/>
  <c r="P992" i="10" s="1"/>
  <c r="Q992" i="10" s="1"/>
  <c r="O1505" i="10"/>
  <c r="P1505" i="10" s="1"/>
  <c r="Q1505" i="10" s="1"/>
  <c r="O1692" i="10"/>
  <c r="P1692" i="10" s="1"/>
  <c r="Q1692" i="10" s="1"/>
  <c r="V1692" i="10" s="1"/>
  <c r="O714" i="10"/>
  <c r="P714" i="10" s="1"/>
  <c r="Q714" i="10" s="1"/>
  <c r="V714" i="10" s="1"/>
  <c r="O169" i="10"/>
  <c r="P169" i="10" s="1"/>
  <c r="Q169" i="10" s="1"/>
  <c r="R169" i="10" s="1"/>
  <c r="S169" i="10" s="1"/>
  <c r="O87" i="10"/>
  <c r="P87" i="10" s="1"/>
  <c r="Q87" i="10" s="1"/>
  <c r="O1341" i="10"/>
  <c r="P1341" i="10" s="1"/>
  <c r="Q1341" i="10" s="1"/>
  <c r="R1341" i="10" s="1"/>
  <c r="S1341" i="10" s="1"/>
  <c r="O1969" i="10"/>
  <c r="P1969" i="10" s="1"/>
  <c r="Q1969" i="10" s="1"/>
  <c r="V1969" i="10" s="1"/>
  <c r="O847" i="10"/>
  <c r="P847" i="10" s="1"/>
  <c r="Q847" i="10" s="1"/>
  <c r="O936" i="10"/>
  <c r="P936" i="10" s="1"/>
  <c r="Q936" i="10" s="1"/>
  <c r="O1528" i="10"/>
  <c r="P1528" i="10" s="1"/>
  <c r="Q1528" i="10" s="1"/>
  <c r="V1528" i="10" s="1"/>
  <c r="O1147" i="10"/>
  <c r="P1147" i="10" s="1"/>
  <c r="Q1147" i="10" s="1"/>
  <c r="V1147" i="10" s="1"/>
  <c r="O1919" i="10"/>
  <c r="P1919" i="10" s="1"/>
  <c r="Q1919" i="10" s="1"/>
  <c r="R1919" i="10" s="1"/>
  <c r="S1919" i="10" s="1"/>
  <c r="O1954" i="10"/>
  <c r="P1954" i="10" s="1"/>
  <c r="Q1954" i="10" s="1"/>
  <c r="O1413" i="10"/>
  <c r="P1413" i="10" s="1"/>
  <c r="Q1413" i="10" s="1"/>
  <c r="V1413" i="10" s="1"/>
  <c r="O1523" i="10"/>
  <c r="P1523" i="10" s="1"/>
  <c r="Q1523" i="10" s="1"/>
  <c r="O68" i="10"/>
  <c r="P68" i="10" s="1"/>
  <c r="Q68" i="10" s="1"/>
  <c r="R68" i="10" s="1"/>
  <c r="S68" i="10" s="1"/>
  <c r="O426" i="10"/>
  <c r="P426" i="10" s="1"/>
  <c r="Q426" i="10" s="1"/>
  <c r="V426" i="10" s="1"/>
  <c r="O710" i="10"/>
  <c r="P710" i="10" s="1"/>
  <c r="Q710" i="10" s="1"/>
  <c r="R710" i="10" s="1"/>
  <c r="S710" i="10" s="1"/>
  <c r="O616" i="10"/>
  <c r="P616" i="10" s="1"/>
  <c r="Q616" i="10" s="1"/>
  <c r="V616" i="10" s="1"/>
  <c r="O84" i="10"/>
  <c r="P84" i="10" s="1"/>
  <c r="Q84" i="10" s="1"/>
  <c r="O812" i="10"/>
  <c r="P812" i="10" s="1"/>
  <c r="Q812" i="10" s="1"/>
  <c r="V812" i="10" s="1"/>
  <c r="O1399" i="10"/>
  <c r="P1399" i="10" s="1"/>
  <c r="Q1399" i="10" s="1"/>
  <c r="O1357" i="10"/>
  <c r="P1357" i="10" s="1"/>
  <c r="Q1357" i="10" s="1"/>
  <c r="R1357" i="10" s="1"/>
  <c r="S1357" i="10" s="1"/>
  <c r="O1712" i="10"/>
  <c r="P1712" i="10" s="1"/>
  <c r="Q1712" i="10" s="1"/>
  <c r="O1614" i="10"/>
  <c r="P1614" i="10" s="1"/>
  <c r="Q1614" i="10" s="1"/>
  <c r="R1614" i="10" s="1"/>
  <c r="S1614" i="10" s="1"/>
  <c r="O362" i="10"/>
  <c r="P362" i="10" s="1"/>
  <c r="Q362" i="10" s="1"/>
  <c r="R362" i="10" s="1"/>
  <c r="S362" i="10" s="1"/>
  <c r="O302" i="10"/>
  <c r="P302" i="10" s="1"/>
  <c r="Q302" i="10" s="1"/>
  <c r="R302" i="10" s="1"/>
  <c r="S302" i="10" s="1"/>
  <c r="O1140" i="10"/>
  <c r="P1140" i="10" s="1"/>
  <c r="Q1140" i="10" s="1"/>
  <c r="R1140" i="10" s="1"/>
  <c r="S1140" i="10" s="1"/>
  <c r="O1455" i="10"/>
  <c r="P1455" i="10" s="1"/>
  <c r="Q1455" i="10" s="1"/>
  <c r="R1455" i="10" s="1"/>
  <c r="S1455" i="10" s="1"/>
  <c r="O1033" i="10"/>
  <c r="P1033" i="10" s="1"/>
  <c r="Q1033" i="10" s="1"/>
  <c r="O1688" i="10"/>
  <c r="P1688" i="10" s="1"/>
  <c r="Q1688" i="10" s="1"/>
  <c r="O868" i="10"/>
  <c r="P868" i="10" s="1"/>
  <c r="Q868" i="10" s="1"/>
  <c r="V868" i="10" s="1"/>
  <c r="O490" i="10"/>
  <c r="P490" i="10" s="1"/>
  <c r="Q490" i="10" s="1"/>
  <c r="R490" i="10" s="1"/>
  <c r="S490" i="10" s="1"/>
  <c r="O800" i="10"/>
  <c r="P800" i="10" s="1"/>
  <c r="Q800" i="10" s="1"/>
  <c r="V800" i="10" s="1"/>
  <c r="O554" i="10"/>
  <c r="P554" i="10" s="1"/>
  <c r="Q554" i="10" s="1"/>
  <c r="R554" i="10" s="1"/>
  <c r="S554" i="10" s="1"/>
  <c r="O1328" i="10"/>
  <c r="P1328" i="10" s="1"/>
  <c r="Q1328" i="10" s="1"/>
  <c r="R1328" i="10" s="1"/>
  <c r="S1328" i="10" s="1"/>
  <c r="O1787" i="10"/>
  <c r="P1787" i="10" s="1"/>
  <c r="Q1787" i="10" s="1"/>
  <c r="O1259" i="10"/>
  <c r="P1259" i="10" s="1"/>
  <c r="Q1259" i="10" s="1"/>
  <c r="O1097" i="10"/>
  <c r="P1097" i="10" s="1"/>
  <c r="Q1097" i="10" s="1"/>
  <c r="O82" i="10"/>
  <c r="P82" i="10" s="1"/>
  <c r="Q82" i="10" s="1"/>
  <c r="R82" i="10" s="1"/>
  <c r="S82" i="10" s="1"/>
  <c r="O729" i="10"/>
  <c r="P729" i="10" s="1"/>
  <c r="Q729" i="10" s="1"/>
  <c r="V729" i="10" s="1"/>
  <c r="O1027" i="10"/>
  <c r="P1027" i="10" s="1"/>
  <c r="Q1027" i="10" s="1"/>
  <c r="R1027" i="10" s="1"/>
  <c r="S1027" i="10" s="1"/>
  <c r="O38" i="10"/>
  <c r="P38" i="10" s="1"/>
  <c r="Q38" i="10" s="1"/>
  <c r="V38" i="10" s="1"/>
  <c r="O767" i="10"/>
  <c r="P767" i="10" s="1"/>
  <c r="Q767" i="10" s="1"/>
  <c r="R767" i="10" s="1"/>
  <c r="S767" i="10" s="1"/>
  <c r="O1247" i="10"/>
  <c r="P1247" i="10" s="1"/>
  <c r="Q1247" i="10" s="1"/>
  <c r="O1723" i="10"/>
  <c r="P1723" i="10" s="1"/>
  <c r="Q1723" i="10" s="1"/>
  <c r="R1723" i="10" s="1"/>
  <c r="S1723" i="10" s="1"/>
  <c r="O1338" i="10"/>
  <c r="P1338" i="10" s="1"/>
  <c r="Q1338" i="10" s="1"/>
  <c r="R1338" i="10" s="1"/>
  <c r="S1338" i="10" s="1"/>
  <c r="O1154" i="10"/>
  <c r="P1154" i="10" s="1"/>
  <c r="Q1154" i="10" s="1"/>
  <c r="V1154" i="10" s="1"/>
  <c r="O694" i="10"/>
  <c r="P694" i="10" s="1"/>
  <c r="Q694" i="10" s="1"/>
  <c r="O269" i="10"/>
  <c r="P269" i="10" s="1"/>
  <c r="Q269" i="10" s="1"/>
  <c r="V269" i="10" s="1"/>
  <c r="O727" i="10"/>
  <c r="P727" i="10" s="1"/>
  <c r="Q727" i="10" s="1"/>
  <c r="R727" i="10" s="1"/>
  <c r="S727" i="10" s="1"/>
  <c r="O514" i="10"/>
  <c r="P514" i="10" s="1"/>
  <c r="Q514" i="10" s="1"/>
  <c r="O544" i="10"/>
  <c r="P544" i="10" s="1"/>
  <c r="Q544" i="10" s="1"/>
  <c r="O953" i="10"/>
  <c r="P953" i="10" s="1"/>
  <c r="Q953" i="10" s="1"/>
  <c r="V953" i="10" s="1"/>
  <c r="O106" i="10"/>
  <c r="P106" i="10" s="1"/>
  <c r="Q106" i="10" s="1"/>
  <c r="R106" i="10" s="1"/>
  <c r="S106" i="10" s="1"/>
  <c r="O911" i="10"/>
  <c r="P911" i="10" s="1"/>
  <c r="Q911" i="10" s="1"/>
  <c r="R911" i="10" s="1"/>
  <c r="S911" i="10" s="1"/>
  <c r="O466" i="10"/>
  <c r="P466" i="10" s="1"/>
  <c r="Q466" i="10" s="1"/>
  <c r="R466" i="10" s="1"/>
  <c r="S466" i="10" s="1"/>
  <c r="O620" i="10"/>
  <c r="P620" i="10" s="1"/>
  <c r="Q620" i="10" s="1"/>
  <c r="O178" i="10"/>
  <c r="P178" i="10" s="1"/>
  <c r="Q178" i="10" s="1"/>
  <c r="R178" i="10" s="1"/>
  <c r="S178" i="10" s="1"/>
  <c r="O852" i="10"/>
  <c r="P852" i="10" s="1"/>
  <c r="Q852" i="10" s="1"/>
  <c r="O1363" i="10"/>
  <c r="P1363" i="10" s="1"/>
  <c r="Q1363" i="10" s="1"/>
  <c r="V1363" i="10" s="1"/>
  <c r="O1034" i="10"/>
  <c r="P1034" i="10" s="1"/>
  <c r="Q1034" i="10" s="1"/>
  <c r="R1034" i="10" s="1"/>
  <c r="S1034" i="10" s="1"/>
  <c r="O1442" i="10"/>
  <c r="P1442" i="10" s="1"/>
  <c r="Q1442" i="10" s="1"/>
  <c r="V1442" i="10" s="1"/>
  <c r="O1798" i="10"/>
  <c r="P1798" i="10" s="1"/>
  <c r="Q1798" i="10" s="1"/>
  <c r="V1798" i="10" s="1"/>
  <c r="O960" i="10"/>
  <c r="P960" i="10" s="1"/>
  <c r="Q960" i="10" s="1"/>
  <c r="R960" i="10" s="1"/>
  <c r="S960" i="10" s="1"/>
  <c r="O67" i="10"/>
  <c r="P67" i="10" s="1"/>
  <c r="Q67" i="10" s="1"/>
  <c r="V67" i="10" s="1"/>
  <c r="O27" i="10"/>
  <c r="P27" i="10" s="1"/>
  <c r="Q27" i="10" s="1"/>
  <c r="V27" i="10" s="1"/>
  <c r="O707" i="10"/>
  <c r="P707" i="10" s="1"/>
  <c r="Q707" i="10" s="1"/>
  <c r="O622" i="10"/>
  <c r="P622" i="10" s="1"/>
  <c r="Q622" i="10" s="1"/>
  <c r="R622" i="10" s="1"/>
  <c r="S622" i="10" s="1"/>
  <c r="O1926" i="10"/>
  <c r="P1926" i="10" s="1"/>
  <c r="Q1926" i="10" s="1"/>
  <c r="R1926" i="10" s="1"/>
  <c r="S1926" i="10" s="1"/>
  <c r="O1187" i="10"/>
  <c r="P1187" i="10" s="1"/>
  <c r="Q1187" i="10" s="1"/>
  <c r="R1187" i="10" s="1"/>
  <c r="S1187" i="10" s="1"/>
  <c r="O1562" i="10"/>
  <c r="P1562" i="10" s="1"/>
  <c r="Q1562" i="10" s="1"/>
  <c r="V1562" i="10" s="1"/>
  <c r="O934" i="10"/>
  <c r="P934" i="10" s="1"/>
  <c r="Q934" i="10" s="1"/>
  <c r="R934" i="10" s="1"/>
  <c r="S934" i="10" s="1"/>
  <c r="O943" i="10"/>
  <c r="P943" i="10" s="1"/>
  <c r="Q943" i="10" s="1"/>
  <c r="O1968" i="10"/>
  <c r="P1968" i="10" s="1"/>
  <c r="Q1968" i="10" s="1"/>
  <c r="O213" i="10"/>
  <c r="P213" i="10" s="1"/>
  <c r="Q213" i="10" s="1"/>
  <c r="V213" i="10" s="1"/>
  <c r="O1166" i="10"/>
  <c r="P1166" i="10" s="1"/>
  <c r="Q1166" i="10" s="1"/>
  <c r="V1166" i="10" s="1"/>
  <c r="O1272" i="10"/>
  <c r="P1272" i="10" s="1"/>
  <c r="Q1272" i="10" s="1"/>
  <c r="V1272" i="10" s="1"/>
  <c r="O1435" i="10"/>
  <c r="P1435" i="10" s="1"/>
  <c r="Q1435" i="10" s="1"/>
  <c r="O1516" i="10"/>
  <c r="P1516" i="10" s="1"/>
  <c r="Q1516" i="10" s="1"/>
  <c r="R1516" i="10" s="1"/>
  <c r="S1516" i="10" s="1"/>
  <c r="O1914" i="10"/>
  <c r="P1914" i="10" s="1"/>
  <c r="Q1914" i="10" s="1"/>
  <c r="V1914" i="10" s="1"/>
  <c r="O1115" i="10"/>
  <c r="P1115" i="10" s="1"/>
  <c r="Q1115" i="10" s="1"/>
  <c r="O964" i="10"/>
  <c r="P964" i="10" s="1"/>
  <c r="Q964" i="10" s="1"/>
  <c r="R964" i="10" s="1"/>
  <c r="S964" i="10" s="1"/>
  <c r="O998" i="10"/>
  <c r="P998" i="10" s="1"/>
  <c r="Q998" i="10" s="1"/>
  <c r="V998" i="10" s="1"/>
  <c r="O1814" i="10"/>
  <c r="P1814" i="10" s="1"/>
  <c r="Q1814" i="10" s="1"/>
  <c r="R1814" i="10" s="1"/>
  <c r="S1814" i="10" s="1"/>
  <c r="O746" i="10"/>
  <c r="P746" i="10" s="1"/>
  <c r="Q746" i="10" s="1"/>
  <c r="O1233" i="10"/>
  <c r="P1233" i="10" s="1"/>
  <c r="Q1233" i="10" s="1"/>
  <c r="R1233" i="10" s="1"/>
  <c r="S1233" i="10" s="1"/>
  <c r="O1202" i="10"/>
  <c r="P1202" i="10" s="1"/>
  <c r="Q1202" i="10" s="1"/>
  <c r="R1202" i="10" s="1"/>
  <c r="S1202" i="10" s="1"/>
  <c r="O1241" i="10"/>
  <c r="P1241" i="10" s="1"/>
  <c r="Q1241" i="10" s="1"/>
  <c r="R1241" i="10" s="1"/>
  <c r="S1241" i="10" s="1"/>
  <c r="O1673" i="10"/>
  <c r="P1673" i="10" s="1"/>
  <c r="Q1673" i="10" s="1"/>
  <c r="V1673" i="10" s="1"/>
  <c r="O110" i="10"/>
  <c r="P110" i="10" s="1"/>
  <c r="Q110" i="10" s="1"/>
  <c r="R110" i="10" s="1"/>
  <c r="S110" i="10" s="1"/>
  <c r="O647" i="10"/>
  <c r="P647" i="10" s="1"/>
  <c r="Q647" i="10" s="1"/>
  <c r="V647" i="10" s="1"/>
  <c r="O1244" i="10"/>
  <c r="P1244" i="10" s="1"/>
  <c r="Q1244" i="10" s="1"/>
  <c r="V1244" i="10" s="1"/>
  <c r="O42" i="10"/>
  <c r="P42" i="10" s="1"/>
  <c r="Q42" i="10" s="1"/>
  <c r="V42" i="10" s="1"/>
  <c r="O1438" i="10"/>
  <c r="P1438" i="10" s="1"/>
  <c r="Q1438" i="10" s="1"/>
  <c r="V1438" i="10" s="1"/>
  <c r="O787" i="10"/>
  <c r="P787" i="10" s="1"/>
  <c r="Q787" i="10" s="1"/>
  <c r="O626" i="10"/>
  <c r="P626" i="10" s="1"/>
  <c r="Q626" i="10" s="1"/>
  <c r="R626" i="10" s="1"/>
  <c r="S626" i="10" s="1"/>
  <c r="O671" i="10"/>
  <c r="P671" i="10" s="1"/>
  <c r="Q671" i="10" s="1"/>
  <c r="V671" i="10" s="1"/>
  <c r="O1686" i="10"/>
  <c r="P1686" i="10" s="1"/>
  <c r="Q1686" i="10" s="1"/>
  <c r="V1686" i="10" s="1"/>
  <c r="O1089" i="10"/>
  <c r="P1089" i="10" s="1"/>
  <c r="Q1089" i="10" s="1"/>
  <c r="V1089" i="10" s="1"/>
  <c r="O473" i="10"/>
  <c r="P473" i="10" s="1"/>
  <c r="Q473" i="10" s="1"/>
  <c r="V473" i="10" s="1"/>
  <c r="O1824" i="10"/>
  <c r="P1824" i="10" s="1"/>
  <c r="Q1824" i="10" s="1"/>
  <c r="O613" i="10"/>
  <c r="P613" i="10" s="1"/>
  <c r="Q613" i="10" s="1"/>
  <c r="R613" i="10" s="1"/>
  <c r="S613" i="10" s="1"/>
  <c r="O841" i="10"/>
  <c r="P841" i="10" s="1"/>
  <c r="Q841" i="10" s="1"/>
  <c r="V841" i="10" s="1"/>
  <c r="O266" i="10"/>
  <c r="P266" i="10" s="1"/>
  <c r="Q266" i="10" s="1"/>
  <c r="R266" i="10" s="1"/>
  <c r="S266" i="10" s="1"/>
  <c r="O126" i="10"/>
  <c r="P126" i="10" s="1"/>
  <c r="Q126" i="10" s="1"/>
  <c r="R126" i="10" s="1"/>
  <c r="S126" i="10" s="1"/>
  <c r="O1282" i="10"/>
  <c r="P1282" i="10" s="1"/>
  <c r="Q1282" i="10" s="1"/>
  <c r="V1282" i="10" s="1"/>
  <c r="O487" i="10"/>
  <c r="P487" i="10" s="1"/>
  <c r="Q487" i="10" s="1"/>
  <c r="V487" i="10" s="1"/>
  <c r="O65" i="10"/>
  <c r="P65" i="10" s="1"/>
  <c r="Q65" i="10" s="1"/>
  <c r="R65" i="10" s="1"/>
  <c r="S65" i="10" s="1"/>
  <c r="O34" i="10"/>
  <c r="P34" i="10" s="1"/>
  <c r="Q34" i="10" s="1"/>
  <c r="V34" i="10" s="1"/>
  <c r="O584" i="10"/>
  <c r="P584" i="10" s="1"/>
  <c r="Q584" i="10" s="1"/>
  <c r="R584" i="10" s="1"/>
  <c r="S584" i="10" s="1"/>
  <c r="O1876" i="10"/>
  <c r="P1876" i="10" s="1"/>
  <c r="Q1876" i="10" s="1"/>
  <c r="V1876" i="10" s="1"/>
  <c r="O451" i="10"/>
  <c r="P451" i="10" s="1"/>
  <c r="Q451" i="10" s="1"/>
  <c r="R451" i="10" s="1"/>
  <c r="S451" i="10" s="1"/>
  <c r="O1792" i="10"/>
  <c r="P1792" i="10" s="1"/>
  <c r="Q1792" i="10" s="1"/>
  <c r="R1792" i="10" s="1"/>
  <c r="S1792" i="10" s="1"/>
  <c r="O254" i="10"/>
  <c r="P254" i="10" s="1"/>
  <c r="Q254" i="10" s="1"/>
  <c r="V254" i="10" s="1"/>
  <c r="O1315" i="10"/>
  <c r="P1315" i="10" s="1"/>
  <c r="Q1315" i="10" s="1"/>
  <c r="V1315" i="10" s="1"/>
  <c r="O1217" i="10"/>
  <c r="P1217" i="10" s="1"/>
  <c r="Q1217" i="10" s="1"/>
  <c r="R1217" i="10" s="1"/>
  <c r="S1217" i="10" s="1"/>
  <c r="O1190" i="10"/>
  <c r="P1190" i="10" s="1"/>
  <c r="Q1190" i="10" s="1"/>
  <c r="O1859" i="10"/>
  <c r="P1859" i="10" s="1"/>
  <c r="Q1859" i="10" s="1"/>
  <c r="V1859" i="10" s="1"/>
  <c r="O987" i="10"/>
  <c r="P987" i="10" s="1"/>
  <c r="Q987" i="10" s="1"/>
  <c r="R987" i="10" s="1"/>
  <c r="S987" i="10" s="1"/>
  <c r="O761" i="10"/>
  <c r="P761" i="10" s="1"/>
  <c r="Q761" i="10" s="1"/>
  <c r="R761" i="10" s="1"/>
  <c r="S761" i="10" s="1"/>
  <c r="O799" i="10"/>
  <c r="P799" i="10" s="1"/>
  <c r="Q799" i="10" s="1"/>
  <c r="R799" i="10" s="1"/>
  <c r="S799" i="10" s="1"/>
  <c r="O576" i="10"/>
  <c r="P576" i="10" s="1"/>
  <c r="Q576" i="10" s="1"/>
  <c r="R576" i="10" s="1"/>
  <c r="S576" i="10" s="1"/>
  <c r="O1047" i="10"/>
  <c r="P1047" i="10" s="1"/>
  <c r="Q1047" i="10" s="1"/>
  <c r="O608" i="10"/>
  <c r="P608" i="10" s="1"/>
  <c r="Q608" i="10" s="1"/>
  <c r="O2003" i="10"/>
  <c r="P2003" i="10" s="1"/>
  <c r="Q2003" i="10" s="1"/>
  <c r="R2003" i="10" s="1"/>
  <c r="S2003" i="10" s="1"/>
  <c r="O1507" i="10"/>
  <c r="P1507" i="10" s="1"/>
  <c r="Q1507" i="10" s="1"/>
  <c r="R1507" i="10" s="1"/>
  <c r="S1507" i="10" s="1"/>
  <c r="O978" i="10"/>
  <c r="P978" i="10" s="1"/>
  <c r="Q978" i="10" s="1"/>
  <c r="R978" i="10" s="1"/>
  <c r="S978" i="10" s="1"/>
  <c r="O700" i="10"/>
  <c r="P700" i="10" s="1"/>
  <c r="Q700" i="10" s="1"/>
  <c r="O1416" i="10"/>
  <c r="P1416" i="10" s="1"/>
  <c r="Q1416" i="10" s="1"/>
  <c r="V1416" i="10" s="1"/>
  <c r="O877" i="10"/>
  <c r="P877" i="10" s="1"/>
  <c r="Q877" i="10" s="1"/>
  <c r="R877" i="10" s="1"/>
  <c r="S877" i="10" s="1"/>
  <c r="O491" i="10"/>
  <c r="P491" i="10" s="1"/>
  <c r="Q491" i="10" s="1"/>
  <c r="O130" i="10"/>
  <c r="P130" i="10" s="1"/>
  <c r="Q130" i="10" s="1"/>
  <c r="R130" i="10" s="1"/>
  <c r="S130" i="10" s="1"/>
  <c r="O1983" i="10"/>
  <c r="P1983" i="10" s="1"/>
  <c r="Q1983" i="10" s="1"/>
  <c r="V1983" i="10" s="1"/>
  <c r="O971" i="10"/>
  <c r="P971" i="10" s="1"/>
  <c r="Q971" i="10" s="1"/>
  <c r="V971" i="10" s="1"/>
  <c r="O1422" i="10"/>
  <c r="P1422" i="10" s="1"/>
  <c r="Q1422" i="10" s="1"/>
  <c r="R1422" i="10" s="1"/>
  <c r="S1422" i="10" s="1"/>
  <c r="O404" i="10"/>
  <c r="P404" i="10" s="1"/>
  <c r="Q404" i="10" s="1"/>
  <c r="O83" i="10"/>
  <c r="P83" i="10" s="1"/>
  <c r="Q83" i="10" s="1"/>
  <c r="R83" i="10" s="1"/>
  <c r="S83" i="10" s="1"/>
  <c r="O690" i="10"/>
  <c r="P690" i="10" s="1"/>
  <c r="Q690" i="10" s="1"/>
  <c r="O1299" i="10"/>
  <c r="P1299" i="10" s="1"/>
  <c r="Q1299" i="10" s="1"/>
  <c r="V1299" i="10" s="1"/>
  <c r="O1467" i="10"/>
  <c r="P1467" i="10" s="1"/>
  <c r="Q1467" i="10" s="1"/>
  <c r="R1467" i="10" s="1"/>
  <c r="S1467" i="10" s="1"/>
  <c r="O1771" i="10"/>
  <c r="P1771" i="10" s="1"/>
  <c r="Q1771" i="10" s="1"/>
  <c r="V1771" i="10" s="1"/>
  <c r="O1253" i="10"/>
  <c r="P1253" i="10" s="1"/>
  <c r="Q1253" i="10" s="1"/>
  <c r="R1253" i="10" s="1"/>
  <c r="S1253" i="10" s="1"/>
  <c r="O1494" i="10"/>
  <c r="P1494" i="10" s="1"/>
  <c r="Q1494" i="10" s="1"/>
  <c r="V1494" i="10" s="1"/>
  <c r="O820" i="10"/>
  <c r="P820" i="10" s="1"/>
  <c r="Q820" i="10" s="1"/>
  <c r="R820" i="10" s="1"/>
  <c r="S820" i="10" s="1"/>
  <c r="O147" i="10"/>
  <c r="P147" i="10" s="1"/>
  <c r="Q147" i="10" s="1"/>
  <c r="O74" i="10"/>
  <c r="P74" i="10" s="1"/>
  <c r="Q74" i="10" s="1"/>
  <c r="O1530" i="10"/>
  <c r="P1530" i="10" s="1"/>
  <c r="Q1530" i="10" s="1"/>
  <c r="V1530" i="10" s="1"/>
  <c r="O835" i="10"/>
  <c r="P835" i="10" s="1"/>
  <c r="Q835" i="10" s="1"/>
  <c r="V835" i="10" s="1"/>
  <c r="O300" i="10"/>
  <c r="P300" i="10" s="1"/>
  <c r="Q300" i="10" s="1"/>
  <c r="V300" i="10" s="1"/>
  <c r="O1248" i="10"/>
  <c r="P1248" i="10" s="1"/>
  <c r="Q1248" i="10" s="1"/>
  <c r="V1248" i="10" s="1"/>
  <c r="O674" i="10"/>
  <c r="P674" i="10" s="1"/>
  <c r="Q674" i="10" s="1"/>
  <c r="R674" i="10" s="1"/>
  <c r="S674" i="10" s="1"/>
  <c r="O477" i="10"/>
  <c r="P477" i="10" s="1"/>
  <c r="Q477" i="10" s="1"/>
  <c r="O1907" i="10"/>
  <c r="P1907" i="10" s="1"/>
  <c r="Q1907" i="10" s="1"/>
  <c r="V1907" i="10" s="1"/>
  <c r="O1577" i="10"/>
  <c r="P1577" i="10" s="1"/>
  <c r="Q1577" i="10" s="1"/>
  <c r="O1122" i="10"/>
  <c r="P1122" i="10" s="1"/>
  <c r="Q1122" i="10" s="1"/>
  <c r="R1122" i="10" s="1"/>
  <c r="S1122" i="10" s="1"/>
  <c r="O1732" i="10"/>
  <c r="P1732" i="10" s="1"/>
  <c r="Q1732" i="10" s="1"/>
  <c r="V1732" i="10" s="1"/>
  <c r="O1211" i="10"/>
  <c r="P1211" i="10" s="1"/>
  <c r="Q1211" i="10" s="1"/>
  <c r="R1211" i="10" s="1"/>
  <c r="S1211" i="10" s="1"/>
  <c r="O395" i="10"/>
  <c r="P395" i="10" s="1"/>
  <c r="Q395" i="10" s="1"/>
  <c r="R395" i="10" s="1"/>
  <c r="S395" i="10" s="1"/>
  <c r="O401" i="10"/>
  <c r="P401" i="10" s="1"/>
  <c r="Q401" i="10" s="1"/>
  <c r="V401" i="10" s="1"/>
  <c r="O201" i="10"/>
  <c r="P201" i="10" s="1"/>
  <c r="Q201" i="10" s="1"/>
  <c r="R201" i="10" s="1"/>
  <c r="S201" i="10" s="1"/>
  <c r="O1159" i="10"/>
  <c r="P1159" i="10" s="1"/>
  <c r="Q1159" i="10" s="1"/>
  <c r="O1749" i="10"/>
  <c r="P1749" i="10" s="1"/>
  <c r="Q1749" i="10" s="1"/>
  <c r="O1543" i="10"/>
  <c r="P1543" i="10" s="1"/>
  <c r="Q1543" i="10" s="1"/>
  <c r="V1543" i="10" s="1"/>
  <c r="O867" i="10"/>
  <c r="P867" i="10" s="1"/>
  <c r="Q867" i="10" s="1"/>
  <c r="V867" i="10" s="1"/>
  <c r="O297" i="10"/>
  <c r="P297" i="10" s="1"/>
  <c r="Q297" i="10" s="1"/>
  <c r="O205" i="10"/>
  <c r="P205" i="10" s="1"/>
  <c r="Q205" i="10" s="1"/>
  <c r="V205" i="10" s="1"/>
  <c r="O538" i="10"/>
  <c r="P538" i="10" s="1"/>
  <c r="Q538" i="10" s="1"/>
  <c r="R538" i="10" s="1"/>
  <c r="S538" i="10" s="1"/>
  <c r="O1544" i="10"/>
  <c r="P1544" i="10" s="1"/>
  <c r="Q1544" i="10" s="1"/>
  <c r="O1019" i="10"/>
  <c r="P1019" i="10" s="1"/>
  <c r="Q1019" i="10" s="1"/>
  <c r="V1019" i="10" s="1"/>
  <c r="O977" i="10"/>
  <c r="P977" i="10" s="1"/>
  <c r="Q977" i="10" s="1"/>
  <c r="V977" i="10" s="1"/>
  <c r="O1466" i="10"/>
  <c r="P1466" i="10" s="1"/>
  <c r="Q1466" i="10" s="1"/>
  <c r="V1466" i="10" s="1"/>
  <c r="O103" i="10"/>
  <c r="P103" i="10" s="1"/>
  <c r="Q103" i="10" s="1"/>
  <c r="V103" i="10" s="1"/>
  <c r="O1513" i="10"/>
  <c r="P1513" i="10" s="1"/>
  <c r="Q1513" i="10" s="1"/>
  <c r="R1513" i="10" s="1"/>
  <c r="S1513" i="10" s="1"/>
  <c r="O1847" i="10"/>
  <c r="P1847" i="10" s="1"/>
  <c r="Q1847" i="10" s="1"/>
  <c r="O1503" i="10"/>
  <c r="P1503" i="10" s="1"/>
  <c r="Q1503" i="10" s="1"/>
  <c r="R1503" i="10" s="1"/>
  <c r="S1503" i="10" s="1"/>
  <c r="O1998" i="10"/>
  <c r="P1998" i="10" s="1"/>
  <c r="Q1998" i="10" s="1"/>
  <c r="O28" i="10"/>
  <c r="P28" i="10" s="1"/>
  <c r="Q28" i="10" s="1"/>
  <c r="R28" i="10" s="1"/>
  <c r="S28" i="10" s="1"/>
  <c r="O236" i="10"/>
  <c r="P236" i="10" s="1"/>
  <c r="Q236" i="10" s="1"/>
  <c r="V236" i="10" s="1"/>
  <c r="O831" i="10"/>
  <c r="P831" i="10" s="1"/>
  <c r="Q831" i="10" s="1"/>
  <c r="R831" i="10" s="1"/>
  <c r="S831" i="10" s="1"/>
  <c r="O36" i="10"/>
  <c r="P36" i="10" s="1"/>
  <c r="Q36" i="10" s="1"/>
  <c r="R36" i="10" s="1"/>
  <c r="S36" i="10" s="1"/>
  <c r="O1540" i="10"/>
  <c r="P1540" i="10" s="1"/>
  <c r="Q1540" i="10" s="1"/>
  <c r="R1540" i="10" s="1"/>
  <c r="S1540" i="10" s="1"/>
  <c r="O570" i="10"/>
  <c r="P570" i="10" s="1"/>
  <c r="Q570" i="10" s="1"/>
  <c r="V570" i="10" s="1"/>
  <c r="O1812" i="10"/>
  <c r="P1812" i="10" s="1"/>
  <c r="Q1812" i="10" s="1"/>
  <c r="R1812" i="10" s="1"/>
  <c r="S1812" i="10" s="1"/>
  <c r="O1333" i="10"/>
  <c r="P1333" i="10" s="1"/>
  <c r="Q1333" i="10" s="1"/>
  <c r="O614" i="10"/>
  <c r="P614" i="10" s="1"/>
  <c r="Q614" i="10" s="1"/>
  <c r="R614" i="10" s="1"/>
  <c r="S614" i="10" s="1"/>
  <c r="O670" i="10"/>
  <c r="P670" i="10" s="1"/>
  <c r="Q670" i="10" s="1"/>
  <c r="R670" i="10" s="1"/>
  <c r="S670" i="10" s="1"/>
  <c r="O219" i="10"/>
  <c r="P219" i="10" s="1"/>
  <c r="Q219" i="10" s="1"/>
  <c r="V219" i="10" s="1"/>
  <c r="O46" i="10"/>
  <c r="P46" i="10" s="1"/>
  <c r="Q46" i="10" s="1"/>
  <c r="R46" i="10" s="1"/>
  <c r="S46" i="10" s="1"/>
  <c r="O287" i="10"/>
  <c r="P287" i="10" s="1"/>
  <c r="Q287" i="10" s="1"/>
  <c r="V287" i="10" s="1"/>
  <c r="O795" i="10"/>
  <c r="P795" i="10" s="1"/>
  <c r="Q795" i="10" s="1"/>
  <c r="O743" i="10"/>
  <c r="P743" i="10" s="1"/>
  <c r="Q743" i="10" s="1"/>
  <c r="O1666" i="10"/>
  <c r="P1666" i="10" s="1"/>
  <c r="Q1666" i="10" s="1"/>
  <c r="O646" i="10"/>
  <c r="P646" i="10" s="1"/>
  <c r="Q646" i="10" s="1"/>
  <c r="R646" i="10" s="1"/>
  <c r="S646" i="10" s="1"/>
  <c r="O1251" i="10"/>
  <c r="P1251" i="10" s="1"/>
  <c r="Q1251" i="10" s="1"/>
  <c r="R1251" i="10" s="1"/>
  <c r="S1251" i="10" s="1"/>
  <c r="O723" i="10"/>
  <c r="P723" i="10" s="1"/>
  <c r="Q723" i="10" s="1"/>
  <c r="O1900" i="10"/>
  <c r="P1900" i="10" s="1"/>
  <c r="Q1900" i="10" s="1"/>
  <c r="V1900" i="10" s="1"/>
  <c r="O1454" i="10"/>
  <c r="P1454" i="10" s="1"/>
  <c r="Q1454" i="10" s="1"/>
  <c r="O1575" i="10"/>
  <c r="P1575" i="10" s="1"/>
  <c r="Q1575" i="10" s="1"/>
  <c r="V1575" i="10" s="1"/>
  <c r="O1472" i="10"/>
  <c r="P1472" i="10" s="1"/>
  <c r="Q1472" i="10" s="1"/>
  <c r="R1472" i="10" s="1"/>
  <c r="S1472" i="10" s="1"/>
  <c r="O1017" i="10"/>
  <c r="P1017" i="10" s="1"/>
  <c r="Q1017" i="10" s="1"/>
  <c r="R1017" i="10" s="1"/>
  <c r="S1017" i="10" s="1"/>
  <c r="O848" i="10"/>
  <c r="P848" i="10" s="1"/>
  <c r="Q848" i="10" s="1"/>
  <c r="R848" i="10" s="1"/>
  <c r="S848" i="10" s="1"/>
  <c r="O470" i="10"/>
  <c r="P470" i="10" s="1"/>
  <c r="Q470" i="10" s="1"/>
  <c r="V470" i="10" s="1"/>
  <c r="O1178" i="10"/>
  <c r="P1178" i="10" s="1"/>
  <c r="Q1178" i="10" s="1"/>
  <c r="V1178" i="10" s="1"/>
  <c r="O1662" i="10"/>
  <c r="P1662" i="10" s="1"/>
  <c r="Q1662" i="10" s="1"/>
  <c r="R1662" i="10" s="1"/>
  <c r="S1662" i="10" s="1"/>
  <c r="O754" i="10"/>
  <c r="P754" i="10" s="1"/>
  <c r="Q754" i="10" s="1"/>
  <c r="V754" i="10" s="1"/>
  <c r="O856" i="10"/>
  <c r="P856" i="10" s="1"/>
  <c r="Q856" i="10" s="1"/>
  <c r="O1417" i="10"/>
  <c r="P1417" i="10" s="1"/>
  <c r="Q1417" i="10" s="1"/>
  <c r="R1417" i="10" s="1"/>
  <c r="S1417" i="10" s="1"/>
  <c r="O461" i="10"/>
  <c r="P461" i="10" s="1"/>
  <c r="Q461" i="10" s="1"/>
  <c r="R461" i="10" s="1"/>
  <c r="S461" i="10" s="1"/>
  <c r="O194" i="10"/>
  <c r="P194" i="10" s="1"/>
  <c r="Q194" i="10" s="1"/>
  <c r="R194" i="10" s="1"/>
  <c r="S194" i="10" s="1"/>
  <c r="O1050" i="10"/>
  <c r="P1050" i="10" s="1"/>
  <c r="Q1050" i="10" s="1"/>
  <c r="R1050" i="10" s="1"/>
  <c r="S1050" i="10" s="1"/>
  <c r="O990" i="10"/>
  <c r="P990" i="10" s="1"/>
  <c r="Q990" i="10" s="1"/>
  <c r="R990" i="10" s="1"/>
  <c r="S990" i="10" s="1"/>
  <c r="O1719" i="10"/>
  <c r="P1719" i="10" s="1"/>
  <c r="Q1719" i="10" s="1"/>
  <c r="O1950" i="10"/>
  <c r="P1950" i="10" s="1"/>
  <c r="Q1950" i="10" s="1"/>
  <c r="O1203" i="10"/>
  <c r="P1203" i="10" s="1"/>
  <c r="Q1203" i="10" s="1"/>
  <c r="O678" i="10"/>
  <c r="P678" i="10" s="1"/>
  <c r="Q678" i="10" s="1"/>
  <c r="R678" i="10" s="1"/>
  <c r="S678" i="10" s="1"/>
  <c r="O954" i="10"/>
  <c r="P954" i="10" s="1"/>
  <c r="Q954" i="10" s="1"/>
  <c r="V954" i="10" s="1"/>
  <c r="O706" i="10"/>
  <c r="P706" i="10" s="1"/>
  <c r="Q706" i="10" s="1"/>
  <c r="R706" i="10" s="1"/>
  <c r="S706" i="10" s="1"/>
  <c r="O1977" i="10"/>
  <c r="P1977" i="10" s="1"/>
  <c r="Q1977" i="10" s="1"/>
  <c r="O1193" i="10"/>
  <c r="P1193" i="10" s="1"/>
  <c r="Q1193" i="10" s="1"/>
  <c r="R1193" i="10" s="1"/>
  <c r="S1193" i="10" s="1"/>
  <c r="O1842" i="10"/>
  <c r="P1842" i="10" s="1"/>
  <c r="Q1842" i="10" s="1"/>
  <c r="V1842" i="10" s="1"/>
  <c r="O505" i="10"/>
  <c r="P505" i="10" s="1"/>
  <c r="Q505" i="10" s="1"/>
  <c r="V505" i="10" s="1"/>
  <c r="O766" i="10"/>
  <c r="P766" i="10" s="1"/>
  <c r="Q766" i="10" s="1"/>
  <c r="O755" i="10"/>
  <c r="P755" i="10" s="1"/>
  <c r="Q755" i="10" s="1"/>
  <c r="R755" i="10" s="1"/>
  <c r="S755" i="10" s="1"/>
  <c r="O1005" i="10"/>
  <c r="P1005" i="10" s="1"/>
  <c r="Q1005" i="10" s="1"/>
  <c r="R1005" i="10" s="1"/>
  <c r="S1005" i="10" s="1"/>
  <c r="O1364" i="10"/>
  <c r="P1364" i="10" s="1"/>
  <c r="Q1364" i="10" s="1"/>
  <c r="V1364" i="10" s="1"/>
  <c r="O1150" i="10"/>
  <c r="P1150" i="10" s="1"/>
  <c r="Q1150" i="10" s="1"/>
  <c r="O1234" i="10"/>
  <c r="P1234" i="10" s="1"/>
  <c r="Q1234" i="10" s="1"/>
  <c r="V1234" i="10" s="1"/>
  <c r="O47" i="10"/>
  <c r="P47" i="10" s="1"/>
  <c r="Q47" i="10" s="1"/>
  <c r="V47" i="10" s="1"/>
  <c r="O216" i="10"/>
  <c r="P216" i="10" s="1"/>
  <c r="Q216" i="10" s="1"/>
  <c r="O1758" i="10"/>
  <c r="P1758" i="10" s="1"/>
  <c r="Q1758" i="10" s="1"/>
  <c r="R1758" i="10" s="1"/>
  <c r="S1758" i="10" s="1"/>
  <c r="O1742" i="10"/>
  <c r="P1742" i="10" s="1"/>
  <c r="Q1742" i="10" s="1"/>
  <c r="V1742" i="10" s="1"/>
  <c r="O1464" i="10"/>
  <c r="P1464" i="10" s="1"/>
  <c r="Q1464" i="10" s="1"/>
  <c r="V1464" i="10" s="1"/>
  <c r="O1511" i="10"/>
  <c r="P1511" i="10" s="1"/>
  <c r="Q1511" i="10" s="1"/>
  <c r="V1511" i="10" s="1"/>
  <c r="O81" i="10"/>
  <c r="P81" i="10" s="1"/>
  <c r="Q81" i="10" s="1"/>
  <c r="R81" i="10" s="1"/>
  <c r="S81" i="10" s="1"/>
  <c r="O421" i="10"/>
  <c r="P421" i="10" s="1"/>
  <c r="Q421" i="10" s="1"/>
  <c r="O1922" i="10"/>
  <c r="P1922" i="10" s="1"/>
  <c r="Q1922" i="10" s="1"/>
  <c r="O1066" i="10"/>
  <c r="P1066" i="10" s="1"/>
  <c r="Q1066" i="10" s="1"/>
  <c r="V1066" i="10" s="1"/>
  <c r="O268" i="10"/>
  <c r="P268" i="10" s="1"/>
  <c r="Q268" i="10" s="1"/>
  <c r="R268" i="10" s="1"/>
  <c r="S268" i="10" s="1"/>
  <c r="O144" i="10"/>
  <c r="P144" i="10" s="1"/>
  <c r="Q144" i="10" s="1"/>
  <c r="R144" i="10" s="1"/>
  <c r="S144" i="10" s="1"/>
  <c r="O1739" i="10"/>
  <c r="P1739" i="10" s="1"/>
  <c r="Q1739" i="10" s="1"/>
  <c r="R1739" i="10" s="1"/>
  <c r="S1739" i="10" s="1"/>
  <c r="O939" i="10"/>
  <c r="P939" i="10" s="1"/>
  <c r="Q939" i="10" s="1"/>
  <c r="V939" i="10" s="1"/>
  <c r="O1565" i="10"/>
  <c r="P1565" i="10" s="1"/>
  <c r="Q1565" i="10" s="1"/>
  <c r="O1591" i="10"/>
  <c r="P1591" i="10" s="1"/>
  <c r="Q1591" i="10" s="1"/>
  <c r="O970" i="10"/>
  <c r="P970" i="10" s="1"/>
  <c r="Q970" i="10" s="1"/>
  <c r="O1327" i="10"/>
  <c r="P1327" i="10" s="1"/>
  <c r="Q1327" i="10" s="1"/>
  <c r="R1327" i="10" s="1"/>
  <c r="S1327" i="10" s="1"/>
  <c r="O295" i="10"/>
  <c r="P295" i="10" s="1"/>
  <c r="Q295" i="10" s="1"/>
  <c r="V295" i="10" s="1"/>
  <c r="O1073" i="10"/>
  <c r="P1073" i="10" s="1"/>
  <c r="Q1073" i="10" s="1"/>
  <c r="R1073" i="10" s="1"/>
  <c r="S1073" i="10" s="1"/>
  <c r="O73" i="10"/>
  <c r="P73" i="10" s="1"/>
  <c r="Q73" i="10" s="1"/>
  <c r="O1176" i="10"/>
  <c r="P1176" i="10" s="1"/>
  <c r="Q1176" i="10" s="1"/>
  <c r="V1176" i="10" s="1"/>
  <c r="O1924" i="10"/>
  <c r="P1924" i="10" s="1"/>
  <c r="Q1924" i="10" s="1"/>
  <c r="O1934" i="10"/>
  <c r="P1934" i="10" s="1"/>
  <c r="Q1934" i="10" s="1"/>
  <c r="O1975" i="10"/>
  <c r="P1975" i="10" s="1"/>
  <c r="Q1975" i="10" s="1"/>
  <c r="O88" i="10"/>
  <c r="P88" i="10" s="1"/>
  <c r="Q88" i="10" s="1"/>
  <c r="V88" i="10" s="1"/>
  <c r="O716" i="10"/>
  <c r="P716" i="10" s="1"/>
  <c r="Q716" i="10" s="1"/>
  <c r="R716" i="10" s="1"/>
  <c r="S716" i="10" s="1"/>
  <c r="O85" i="10"/>
  <c r="P85" i="10" s="1"/>
  <c r="Q85" i="10" s="1"/>
  <c r="R85" i="10" s="1"/>
  <c r="S85" i="10" s="1"/>
  <c r="O1641" i="10"/>
  <c r="P1641" i="10" s="1"/>
  <c r="Q1641" i="10" s="1"/>
  <c r="O830" i="10"/>
  <c r="P830" i="10" s="1"/>
  <c r="Q830" i="10" s="1"/>
  <c r="V830" i="10" s="1"/>
  <c r="O1700" i="10"/>
  <c r="P1700" i="10" s="1"/>
  <c r="Q1700" i="10" s="1"/>
  <c r="R1700" i="10" s="1"/>
  <c r="S1700" i="10" s="1"/>
  <c r="O759" i="10"/>
  <c r="P759" i="10" s="1"/>
  <c r="Q759" i="10" s="1"/>
  <c r="O1322" i="10"/>
  <c r="P1322" i="10" s="1"/>
  <c r="Q1322" i="10" s="1"/>
  <c r="R1322" i="10" s="1"/>
  <c r="S1322" i="10" s="1"/>
  <c r="O737" i="10"/>
  <c r="P737" i="10" s="1"/>
  <c r="Q737" i="10" s="1"/>
  <c r="V737" i="10" s="1"/>
  <c r="O1380" i="10"/>
  <c r="P1380" i="10" s="1"/>
  <c r="Q1380" i="10" s="1"/>
  <c r="V1380" i="10" s="1"/>
  <c r="O1817" i="10"/>
  <c r="P1817" i="10" s="1"/>
  <c r="Q1817" i="10" s="1"/>
  <c r="V1817" i="10" s="1"/>
  <c r="O1111" i="10"/>
  <c r="P1111" i="10" s="1"/>
  <c r="Q1111" i="10" s="1"/>
  <c r="O1324" i="10"/>
  <c r="P1324" i="10" s="1"/>
  <c r="Q1324" i="10" s="1"/>
  <c r="O1489" i="10"/>
  <c r="P1489" i="10" s="1"/>
  <c r="Q1489" i="10" s="1"/>
  <c r="O1657" i="10"/>
  <c r="P1657" i="10" s="1"/>
  <c r="Q1657" i="10" s="1"/>
  <c r="V1657" i="10" s="1"/>
  <c r="O369" i="10"/>
  <c r="P369" i="10" s="1"/>
  <c r="Q369" i="10" s="1"/>
  <c r="R369" i="10" s="1"/>
  <c r="S369" i="10" s="1"/>
  <c r="O1425" i="10"/>
  <c r="P1425" i="10" s="1"/>
  <c r="Q1425" i="10" s="1"/>
  <c r="V1425" i="10" s="1"/>
  <c r="O2001" i="10"/>
  <c r="P2001" i="10" s="1"/>
  <c r="Q2001" i="10" s="1"/>
  <c r="O862" i="10"/>
  <c r="P862" i="10" s="1"/>
  <c r="Q862" i="10" s="1"/>
  <c r="V862" i="10" s="1"/>
  <c r="O1602" i="10"/>
  <c r="P1602" i="10" s="1"/>
  <c r="Q1602" i="10" s="1"/>
  <c r="O364" i="10"/>
  <c r="P364" i="10" s="1"/>
  <c r="Q364" i="10" s="1"/>
  <c r="R364" i="10" s="1"/>
  <c r="S364" i="10" s="1"/>
  <c r="O198" i="10"/>
  <c r="P198" i="10" s="1"/>
  <c r="Q198" i="10" s="1"/>
  <c r="O913" i="10"/>
  <c r="P913" i="10" s="1"/>
  <c r="Q913" i="10" s="1"/>
  <c r="V913" i="10" s="1"/>
  <c r="O625" i="10"/>
  <c r="P625" i="10" s="1"/>
  <c r="Q625" i="10" s="1"/>
  <c r="R625" i="10" s="1"/>
  <c r="S625" i="10" s="1"/>
  <c r="O1456" i="10"/>
  <c r="P1456" i="10" s="1"/>
  <c r="Q1456" i="10" s="1"/>
  <c r="V1456" i="10" s="1"/>
  <c r="O1837" i="10"/>
  <c r="P1837" i="10" s="1"/>
  <c r="Q1837" i="10" s="1"/>
  <c r="O1878" i="10"/>
  <c r="P1878" i="10" s="1"/>
  <c r="Q1878" i="10" s="1"/>
  <c r="R1878" i="10" s="1"/>
  <c r="S1878" i="10" s="1"/>
  <c r="O271" i="10"/>
  <c r="P271" i="10" s="1"/>
  <c r="Q271" i="10" s="1"/>
  <c r="V271" i="10" s="1"/>
  <c r="O536" i="10"/>
  <c r="P536" i="10" s="1"/>
  <c r="Q536" i="10" s="1"/>
  <c r="O937" i="10"/>
  <c r="P937" i="10" s="1"/>
  <c r="Q937" i="10" s="1"/>
  <c r="O31" i="10"/>
  <c r="P31" i="10" s="1"/>
  <c r="Q31" i="10" s="1"/>
  <c r="V31" i="10" s="1"/>
  <c r="O523" i="10"/>
  <c r="P523" i="10" s="1"/>
  <c r="Q523" i="10" s="1"/>
  <c r="V523" i="10" s="1"/>
  <c r="O1653" i="10"/>
  <c r="P1653" i="10" s="1"/>
  <c r="Q1653" i="10" s="1"/>
  <c r="V1653" i="10" s="1"/>
  <c r="O1518" i="10"/>
  <c r="P1518" i="10" s="1"/>
  <c r="Q1518" i="10" s="1"/>
  <c r="O1925" i="10"/>
  <c r="P1925" i="10" s="1"/>
  <c r="Q1925" i="10" s="1"/>
  <c r="R1925" i="10" s="1"/>
  <c r="S1925" i="10" s="1"/>
  <c r="O1309" i="10"/>
  <c r="P1309" i="10" s="1"/>
  <c r="Q1309" i="10" s="1"/>
  <c r="O1628" i="10"/>
  <c r="P1628" i="10" s="1"/>
  <c r="Q1628" i="10" s="1"/>
  <c r="O1880" i="10"/>
  <c r="P1880" i="10" s="1"/>
  <c r="Q1880" i="10" s="1"/>
  <c r="O1997" i="10"/>
  <c r="P1997" i="10" s="1"/>
  <c r="Q1997" i="10" s="1"/>
  <c r="R1997" i="10" s="1"/>
  <c r="S1997" i="10" s="1"/>
  <c r="O1582" i="10"/>
  <c r="P1582" i="10" s="1"/>
  <c r="Q1582" i="10" s="1"/>
  <c r="R1582" i="10" s="1"/>
  <c r="S1582" i="10" s="1"/>
  <c r="O933" i="10"/>
  <c r="P933" i="10" s="1"/>
  <c r="Q933" i="10" s="1"/>
  <c r="O1375" i="10"/>
  <c r="P1375" i="10" s="1"/>
  <c r="Q1375" i="10" s="1"/>
  <c r="V1375" i="10" s="1"/>
  <c r="O1831" i="10"/>
  <c r="P1831" i="10" s="1"/>
  <c r="Q1831" i="10" s="1"/>
  <c r="O512" i="10"/>
  <c r="P512" i="10" s="1"/>
  <c r="Q512" i="10" s="1"/>
  <c r="V512" i="10" s="1"/>
  <c r="O644" i="10"/>
  <c r="P644" i="10" s="1"/>
  <c r="Q644" i="10" s="1"/>
  <c r="V644" i="10" s="1"/>
  <c r="O453" i="10"/>
  <c r="P453" i="10" s="1"/>
  <c r="Q453" i="10" s="1"/>
  <c r="V453" i="10" s="1"/>
  <c r="O1752" i="10"/>
  <c r="P1752" i="10" s="1"/>
  <c r="Q1752" i="10" s="1"/>
  <c r="V1752" i="10" s="1"/>
  <c r="O1605" i="10"/>
  <c r="P1605" i="10" s="1"/>
  <c r="Q1605" i="10" s="1"/>
  <c r="O2002" i="10"/>
  <c r="P2002" i="10" s="1"/>
  <c r="Q2002" i="10" s="1"/>
  <c r="R2002" i="10" s="1"/>
  <c r="S2002" i="10" s="1"/>
  <c r="O1881" i="10"/>
  <c r="P1881" i="10" s="1"/>
  <c r="Q1881" i="10" s="1"/>
  <c r="V1881" i="10" s="1"/>
  <c r="O123" i="10"/>
  <c r="P123" i="10" s="1"/>
  <c r="Q123" i="10" s="1"/>
  <c r="O1482" i="10"/>
  <c r="P1482" i="10" s="1"/>
  <c r="Q1482" i="10" s="1"/>
  <c r="O1769" i="10"/>
  <c r="P1769" i="10" s="1"/>
  <c r="Q1769" i="10" s="1"/>
  <c r="R1769" i="10" s="1"/>
  <c r="S1769" i="10" s="1"/>
  <c r="O125" i="10"/>
  <c r="P125" i="10" s="1"/>
  <c r="Q125" i="10" s="1"/>
  <c r="R125" i="10" s="1"/>
  <c r="S125" i="10" s="1"/>
  <c r="O1230" i="10"/>
  <c r="P1230" i="10" s="1"/>
  <c r="Q1230" i="10" s="1"/>
  <c r="R1230" i="10" s="1"/>
  <c r="S1230" i="10" s="1"/>
  <c r="O931" i="10"/>
  <c r="P931" i="10" s="1"/>
  <c r="Q931" i="10" s="1"/>
  <c r="O1596" i="10"/>
  <c r="P1596" i="10" s="1"/>
  <c r="Q1596" i="10" s="1"/>
  <c r="V1596" i="10" s="1"/>
  <c r="O378" i="10"/>
  <c r="P378" i="10" s="1"/>
  <c r="Q378" i="10" s="1"/>
  <c r="V378" i="10" s="1"/>
  <c r="O677" i="10"/>
  <c r="P677" i="10" s="1"/>
  <c r="Q677" i="10" s="1"/>
  <c r="O21" i="10"/>
  <c r="P21" i="10" s="1"/>
  <c r="Q21" i="10" s="1"/>
  <c r="V21" i="10" s="1"/>
  <c r="O1761" i="10"/>
  <c r="P1761" i="10" s="1"/>
  <c r="Q1761" i="10" s="1"/>
  <c r="R1761" i="10" s="1"/>
  <c r="S1761" i="10" s="1"/>
  <c r="O1647" i="10"/>
  <c r="P1647" i="10" s="1"/>
  <c r="Q1647" i="10" s="1"/>
  <c r="R1647" i="10" s="1"/>
  <c r="S1647" i="10" s="1"/>
  <c r="O452" i="10"/>
  <c r="P452" i="10" s="1"/>
  <c r="Q452" i="10" s="1"/>
  <c r="R452" i="10" s="1"/>
  <c r="S452" i="10" s="1"/>
  <c r="O1804" i="10"/>
  <c r="P1804" i="10" s="1"/>
  <c r="Q1804" i="10" s="1"/>
  <c r="V1804" i="10" s="1"/>
  <c r="O1750" i="10"/>
  <c r="P1750" i="10" s="1"/>
  <c r="Q1750" i="10" s="1"/>
  <c r="R1750" i="10" s="1"/>
  <c r="S1750" i="10" s="1"/>
  <c r="O1629" i="10"/>
  <c r="P1629" i="10" s="1"/>
  <c r="Q1629" i="10" s="1"/>
  <c r="O1611" i="10"/>
  <c r="P1611" i="10" s="1"/>
  <c r="Q1611" i="10" s="1"/>
  <c r="O1601" i="10"/>
  <c r="P1601" i="10" s="1"/>
  <c r="Q1601" i="10" s="1"/>
  <c r="O1891" i="10"/>
  <c r="P1891" i="10" s="1"/>
  <c r="Q1891" i="10" s="1"/>
  <c r="V1891" i="10" s="1"/>
  <c r="O1079" i="10"/>
  <c r="P1079" i="10" s="1"/>
  <c r="Q1079" i="10" s="1"/>
  <c r="R1079" i="10" s="1"/>
  <c r="S1079" i="10" s="1"/>
  <c r="O1120" i="10"/>
  <c r="P1120" i="10" s="1"/>
  <c r="Q1120" i="10" s="1"/>
  <c r="O685" i="10"/>
  <c r="P685" i="10" s="1"/>
  <c r="Q685" i="10" s="1"/>
  <c r="R685" i="10" s="1"/>
  <c r="S685" i="10" s="1"/>
  <c r="O1734" i="10"/>
  <c r="P1734" i="10" s="1"/>
  <c r="Q1734" i="10" s="1"/>
  <c r="O1869" i="10"/>
  <c r="P1869" i="10" s="1"/>
  <c r="Q1869" i="10" s="1"/>
  <c r="O1855" i="10"/>
  <c r="P1855" i="10" s="1"/>
  <c r="Q1855" i="10" s="1"/>
  <c r="V1855" i="10" s="1"/>
  <c r="O457" i="10"/>
  <c r="P457" i="10" s="1"/>
  <c r="Q457" i="10" s="1"/>
  <c r="R457" i="10" s="1"/>
  <c r="S457" i="10" s="1"/>
  <c r="O1560" i="10"/>
  <c r="P1560" i="10" s="1"/>
  <c r="Q1560" i="10" s="1"/>
  <c r="V1560" i="10" s="1"/>
  <c r="O1948" i="10"/>
  <c r="P1948" i="10" s="1"/>
  <c r="Q1948" i="10" s="1"/>
  <c r="O942" i="10"/>
  <c r="P942" i="10" s="1"/>
  <c r="Q942" i="10" s="1"/>
  <c r="R942" i="10" s="1"/>
  <c r="S942" i="10" s="1"/>
  <c r="O1898" i="10"/>
  <c r="P1898" i="10" s="1"/>
  <c r="Q1898" i="10" s="1"/>
  <c r="O1764" i="10"/>
  <c r="P1764" i="10" s="1"/>
  <c r="Q1764" i="10" s="1"/>
  <c r="O822" i="10"/>
  <c r="P822" i="10" s="1"/>
  <c r="Q822" i="10" s="1"/>
  <c r="O1886" i="10"/>
  <c r="P1886" i="10" s="1"/>
  <c r="Q1886" i="10" s="1"/>
  <c r="V1886" i="10" s="1"/>
  <c r="O1916" i="10"/>
  <c r="P1916" i="10" s="1"/>
  <c r="Q1916" i="10" s="1"/>
  <c r="R1916" i="10" s="1"/>
  <c r="S1916" i="10" s="1"/>
  <c r="O1118" i="10"/>
  <c r="P1118" i="10" s="1"/>
  <c r="Q1118" i="10" s="1"/>
  <c r="R1118" i="10" s="1"/>
  <c r="S1118" i="10" s="1"/>
  <c r="O416" i="10"/>
  <c r="P416" i="10" s="1"/>
  <c r="Q416" i="10" s="1"/>
  <c r="O1501" i="10"/>
  <c r="P1501" i="10" s="1"/>
  <c r="Q1501" i="10" s="1"/>
  <c r="R1501" i="10" s="1"/>
  <c r="S1501" i="10" s="1"/>
  <c r="O464" i="10"/>
  <c r="P464" i="10" s="1"/>
  <c r="Q464" i="10" s="1"/>
  <c r="O744" i="10"/>
  <c r="P744" i="10" s="1"/>
  <c r="Q744" i="10" s="1"/>
  <c r="O630" i="10"/>
  <c r="P630" i="10" s="1"/>
  <c r="Q630" i="10" s="1"/>
  <c r="O1320" i="10"/>
  <c r="P1320" i="10" s="1"/>
  <c r="Q1320" i="10" s="1"/>
  <c r="R1320" i="10" s="1"/>
  <c r="S1320" i="10" s="1"/>
  <c r="O757" i="10"/>
  <c r="P757" i="10" s="1"/>
  <c r="Q757" i="10" s="1"/>
  <c r="R757" i="10" s="1"/>
  <c r="S757" i="10" s="1"/>
  <c r="O1551" i="10"/>
  <c r="P1551" i="10" s="1"/>
  <c r="Q1551" i="10" s="1"/>
  <c r="V1551" i="10" s="1"/>
  <c r="O687" i="10"/>
  <c r="P687" i="10" s="1"/>
  <c r="Q687" i="10" s="1"/>
  <c r="O1650" i="10"/>
  <c r="P1650" i="10" s="1"/>
  <c r="Q1650" i="10" s="1"/>
  <c r="O1390" i="10"/>
  <c r="P1390" i="10" s="1"/>
  <c r="Q1390" i="10" s="1"/>
  <c r="O442" i="10"/>
  <c r="P442" i="10" s="1"/>
  <c r="Q442" i="10" s="1"/>
  <c r="O29" i="10"/>
  <c r="P29" i="10" s="1"/>
  <c r="Q29" i="10" s="1"/>
  <c r="O1437" i="10"/>
  <c r="P1437" i="10" s="1"/>
  <c r="Q1437" i="10" s="1"/>
  <c r="O624" i="10"/>
  <c r="P624" i="10" s="1"/>
  <c r="Q624" i="10" s="1"/>
  <c r="V624" i="10" s="1"/>
  <c r="O1037" i="10"/>
  <c r="P1037" i="10" s="1"/>
  <c r="Q1037" i="10" s="1"/>
  <c r="V1037" i="10" s="1"/>
  <c r="O1660" i="10"/>
  <c r="P1660" i="10" s="1"/>
  <c r="Q1660" i="10" s="1"/>
  <c r="O1397" i="10"/>
  <c r="P1397" i="10" s="1"/>
  <c r="Q1397" i="10" s="1"/>
  <c r="O1058" i="10"/>
  <c r="P1058" i="10" s="1"/>
  <c r="Q1058" i="10" s="1"/>
  <c r="O95" i="10"/>
  <c r="P95" i="10" s="1"/>
  <c r="Q95" i="10" s="1"/>
  <c r="O965" i="10"/>
  <c r="P965" i="10" s="1"/>
  <c r="Q965" i="10" s="1"/>
  <c r="R965" i="10" s="1"/>
  <c r="S965" i="10" s="1"/>
  <c r="O70" i="10"/>
  <c r="P70" i="10" s="1"/>
  <c r="Q70" i="10" s="1"/>
  <c r="O1704" i="10"/>
  <c r="P1704" i="10" s="1"/>
  <c r="Q1704" i="10" s="1"/>
  <c r="R1704" i="10" s="1"/>
  <c r="S1704" i="10" s="1"/>
  <c r="O1102" i="10"/>
  <c r="P1102" i="10" s="1"/>
  <c r="Q1102" i="10" s="1"/>
  <c r="V1102" i="10" s="1"/>
  <c r="O460" i="10"/>
  <c r="P460" i="10" s="1"/>
  <c r="Q460" i="10" s="1"/>
  <c r="O299" i="10"/>
  <c r="P299" i="10" s="1"/>
  <c r="Q299" i="10" s="1"/>
  <c r="O750" i="10"/>
  <c r="P750" i="10" s="1"/>
  <c r="Q750" i="10" s="1"/>
  <c r="O1911" i="10"/>
  <c r="P1911" i="10" s="1"/>
  <c r="Q1911" i="10" s="1"/>
  <c r="V1911" i="10" s="1"/>
  <c r="O1502" i="10"/>
  <c r="P1502" i="10" s="1"/>
  <c r="Q1502" i="10" s="1"/>
  <c r="R1502" i="10" s="1"/>
  <c r="S1502" i="10" s="1"/>
  <c r="O1608" i="10"/>
  <c r="P1608" i="10" s="1"/>
  <c r="Q1608" i="10" s="1"/>
  <c r="O610" i="10"/>
  <c r="P610" i="10" s="1"/>
  <c r="Q610" i="10" s="1"/>
  <c r="O975" i="10"/>
  <c r="P975" i="10" s="1"/>
  <c r="Q975" i="10" s="1"/>
  <c r="V975" i="10" s="1"/>
  <c r="O709" i="10"/>
  <c r="P709" i="10" s="1"/>
  <c r="Q709" i="10" s="1"/>
  <c r="V709" i="10" s="1"/>
  <c r="O190" i="10"/>
  <c r="P190" i="10" s="1"/>
  <c r="Q190" i="10" s="1"/>
  <c r="O307" i="10"/>
  <c r="P307" i="10" s="1"/>
  <c r="Q307" i="10" s="1"/>
  <c r="O588" i="10"/>
  <c r="P588" i="10" s="1"/>
  <c r="Q588" i="10" s="1"/>
  <c r="R588" i="10" s="1"/>
  <c r="S588" i="10" s="1"/>
  <c r="O1974" i="10"/>
  <c r="P1974" i="10" s="1"/>
  <c r="Q1974" i="10" s="1"/>
  <c r="V1974" i="10" s="1"/>
  <c r="O1412" i="10"/>
  <c r="P1412" i="10" s="1"/>
  <c r="Q1412" i="10" s="1"/>
  <c r="O1915" i="10"/>
  <c r="P1915" i="10" s="1"/>
  <c r="Q1915" i="10" s="1"/>
  <c r="O1293" i="10"/>
  <c r="P1293" i="10" s="1"/>
  <c r="Q1293" i="10" s="1"/>
  <c r="V1293" i="10" s="1"/>
  <c r="O1101" i="10"/>
  <c r="P1101" i="10" s="1"/>
  <c r="Q1101" i="10" s="1"/>
  <c r="O96" i="10"/>
  <c r="P96" i="10" s="1"/>
  <c r="Q96" i="10" s="1"/>
  <c r="O1587" i="10"/>
  <c r="P1587" i="10" s="1"/>
  <c r="Q1587" i="10" s="1"/>
  <c r="O1589" i="10"/>
  <c r="P1589" i="10" s="1"/>
  <c r="Q1589" i="10" s="1"/>
  <c r="V1589" i="10" s="1"/>
  <c r="O1402" i="10"/>
  <c r="P1402" i="10" s="1"/>
  <c r="Q1402" i="10" s="1"/>
  <c r="R1402" i="10" s="1"/>
  <c r="S1402" i="10" s="1"/>
  <c r="O1834" i="10"/>
  <c r="P1834" i="10" s="1"/>
  <c r="Q1834" i="10" s="1"/>
  <c r="O463" i="10"/>
  <c r="P463" i="10" s="1"/>
  <c r="Q463" i="10" s="1"/>
  <c r="V463" i="10" s="1"/>
  <c r="O565" i="10"/>
  <c r="P565" i="10" s="1"/>
  <c r="Q565" i="10" s="1"/>
  <c r="R565" i="10" s="1"/>
  <c r="S565" i="10" s="1"/>
  <c r="O496" i="10"/>
  <c r="P496" i="10" s="1"/>
  <c r="Q496" i="10" s="1"/>
  <c r="O572" i="10"/>
  <c r="P572" i="10" s="1"/>
  <c r="Q572" i="10" s="1"/>
  <c r="O1029" i="10"/>
  <c r="P1029" i="10" s="1"/>
  <c r="Q1029" i="10" s="1"/>
  <c r="R1029" i="10" s="1"/>
  <c r="S1029" i="10" s="1"/>
  <c r="O1255" i="10"/>
  <c r="P1255" i="10" s="1"/>
  <c r="Q1255" i="10" s="1"/>
  <c r="R1255" i="10" s="1"/>
  <c r="S1255" i="10" s="1"/>
  <c r="O1306" i="10"/>
  <c r="P1306" i="10" s="1"/>
  <c r="Q1306" i="10" s="1"/>
  <c r="R1306" i="10" s="1"/>
  <c r="S1306" i="10" s="1"/>
  <c r="O1632" i="10"/>
  <c r="P1632" i="10" s="1"/>
  <c r="Q1632" i="10" s="1"/>
  <c r="O629" i="10"/>
  <c r="P629" i="10" s="1"/>
  <c r="Q629" i="10" s="1"/>
  <c r="O763" i="10"/>
  <c r="P763" i="10" s="1"/>
  <c r="Q763" i="10" s="1"/>
  <c r="R763" i="10" s="1"/>
  <c r="S763" i="10" s="1"/>
  <c r="O569" i="10"/>
  <c r="P569" i="10" s="1"/>
  <c r="Q569" i="10" s="1"/>
  <c r="O80" i="10"/>
  <c r="P80" i="10" s="1"/>
  <c r="Q80" i="10" s="1"/>
  <c r="O1369" i="10"/>
  <c r="P1369" i="10" s="1"/>
  <c r="Q1369" i="10" s="1"/>
  <c r="R1369" i="10" s="1"/>
  <c r="S1369" i="10" s="1"/>
  <c r="O440" i="10"/>
  <c r="P440" i="10" s="1"/>
  <c r="Q440" i="10" s="1"/>
  <c r="V440" i="10" s="1"/>
  <c r="O1049" i="10"/>
  <c r="P1049" i="10" s="1"/>
  <c r="Q1049" i="10" s="1"/>
  <c r="R1049" i="10" s="1"/>
  <c r="S1049" i="10" s="1"/>
  <c r="O382" i="10"/>
  <c r="P382" i="10" s="1"/>
  <c r="Q382" i="10" s="1"/>
  <c r="O656" i="10"/>
  <c r="P656" i="10" s="1"/>
  <c r="Q656" i="10" s="1"/>
  <c r="O592" i="10"/>
  <c r="P592" i="10" s="1"/>
  <c r="Q592" i="10" s="1"/>
  <c r="V592" i="10" s="1"/>
  <c r="O290" i="10"/>
  <c r="P290" i="10" s="1"/>
  <c r="Q290" i="10" s="1"/>
  <c r="O37" i="10"/>
  <c r="P37" i="10" s="1"/>
  <c r="Q37" i="10" s="1"/>
  <c r="O1793" i="10"/>
  <c r="P1793" i="10" s="1"/>
  <c r="Q1793" i="10" s="1"/>
  <c r="R1793" i="10" s="1"/>
  <c r="S1793" i="10" s="1"/>
  <c r="O1848" i="10"/>
  <c r="P1848" i="10" s="1"/>
  <c r="Q1848" i="10" s="1"/>
  <c r="V1848" i="10" s="1"/>
  <c r="O589" i="10"/>
  <c r="P589" i="10" s="1"/>
  <c r="Q589" i="10" s="1"/>
  <c r="O379" i="10"/>
  <c r="P379" i="10" s="1"/>
  <c r="Q379" i="10" s="1"/>
  <c r="O1021" i="10"/>
  <c r="P1021" i="10" s="1"/>
  <c r="Q1021" i="10" s="1"/>
  <c r="O652" i="10"/>
  <c r="P652" i="10" s="1"/>
  <c r="Q652" i="10" s="1"/>
  <c r="O1860" i="10"/>
  <c r="P1860" i="10" s="1"/>
  <c r="Q1860" i="10" s="1"/>
  <c r="R1860" i="10" s="1"/>
  <c r="S1860" i="10" s="1"/>
  <c r="O1394" i="10"/>
  <c r="P1394" i="10" s="1"/>
  <c r="Q1394" i="10" s="1"/>
  <c r="O1312" i="10"/>
  <c r="P1312" i="10" s="1"/>
  <c r="Q1312" i="10" s="1"/>
  <c r="R1312" i="10" s="1"/>
  <c r="S1312" i="10" s="1"/>
  <c r="O1888" i="10"/>
  <c r="P1888" i="10" s="1"/>
  <c r="Q1888" i="10" s="1"/>
  <c r="V1888" i="10" s="1"/>
  <c r="O360" i="10"/>
  <c r="P360" i="10" s="1"/>
  <c r="Q360" i="10" s="1"/>
  <c r="O827" i="10"/>
  <c r="P827" i="10" s="1"/>
  <c r="Q827" i="10" s="1"/>
  <c r="O609" i="10"/>
  <c r="P609" i="10" s="1"/>
  <c r="Q609" i="10" s="1"/>
  <c r="O689" i="10"/>
  <c r="P689" i="10" s="1"/>
  <c r="Q689" i="10" s="1"/>
  <c r="R689" i="10" s="1"/>
  <c r="S689" i="10" s="1"/>
  <c r="O1443" i="10"/>
  <c r="P1443" i="10" s="1"/>
  <c r="Q1443" i="10" s="1"/>
  <c r="O634" i="10"/>
  <c r="P634" i="10" s="1"/>
  <c r="Q634" i="10" s="1"/>
  <c r="O251" i="10"/>
  <c r="P251" i="10" s="1"/>
  <c r="Q251" i="10" s="1"/>
  <c r="V251" i="10" s="1"/>
  <c r="O1414" i="10"/>
  <c r="P1414" i="10" s="1"/>
  <c r="Q1414" i="10" s="1"/>
  <c r="R1414" i="10" s="1"/>
  <c r="S1414" i="10" s="1"/>
  <c r="O481" i="10"/>
  <c r="P481" i="10" s="1"/>
  <c r="Q481" i="10" s="1"/>
  <c r="V481" i="10" s="1"/>
  <c r="O1805" i="10"/>
  <c r="P1805" i="10" s="1"/>
  <c r="Q1805" i="10" s="1"/>
  <c r="O409" i="10"/>
  <c r="P409" i="10" s="1"/>
  <c r="Q409" i="10" s="1"/>
  <c r="R409" i="10" s="1"/>
  <c r="S409" i="10" s="1"/>
  <c r="O600" i="10"/>
  <c r="P600" i="10" s="1"/>
  <c r="Q600" i="10" s="1"/>
  <c r="R600" i="10" s="1"/>
  <c r="S600" i="10" s="1"/>
  <c r="O673" i="10"/>
  <c r="P673" i="10" s="1"/>
  <c r="Q673" i="10" s="1"/>
  <c r="R673" i="10" s="1"/>
  <c r="S673" i="10" s="1"/>
  <c r="O1072" i="10"/>
  <c r="P1072" i="10" s="1"/>
  <c r="Q1072" i="10" s="1"/>
  <c r="O1508" i="10"/>
  <c r="P1508" i="10" s="1"/>
  <c r="Q1508" i="10" s="1"/>
  <c r="O1436" i="10"/>
  <c r="P1436" i="10" s="1"/>
  <c r="Q1436" i="10" s="1"/>
  <c r="V1436" i="10" s="1"/>
  <c r="O336" i="10"/>
  <c r="P336" i="10" s="1"/>
  <c r="Q336" i="10" s="1"/>
  <c r="O406" i="10"/>
  <c r="P406" i="10" s="1"/>
  <c r="Q406" i="10" s="1"/>
  <c r="O1055" i="10"/>
  <c r="P1055" i="10" s="1"/>
  <c r="Q1055" i="10" s="1"/>
  <c r="O204" i="10"/>
  <c r="P204" i="10" s="1"/>
  <c r="Q204" i="10" s="1"/>
  <c r="V204" i="10" s="1"/>
  <c r="O315" i="10"/>
  <c r="P315" i="10" s="1"/>
  <c r="Q315" i="10" s="1"/>
  <c r="V315" i="10" s="1"/>
  <c r="O497" i="10"/>
  <c r="P497" i="10" s="1"/>
  <c r="Q497" i="10" s="1"/>
  <c r="O724" i="10"/>
  <c r="P724" i="10" s="1"/>
  <c r="Q724" i="10" s="1"/>
  <c r="O1512" i="10"/>
  <c r="P1512" i="10" s="1"/>
  <c r="Q1512" i="10" s="1"/>
  <c r="V1512" i="10" s="1"/>
  <c r="O1342" i="10"/>
  <c r="P1342" i="10" s="1"/>
  <c r="Q1342" i="10" s="1"/>
  <c r="O1471" i="10"/>
  <c r="P1471" i="10" s="1"/>
  <c r="Q1471" i="10" s="1"/>
  <c r="O434" i="10"/>
  <c r="P434" i="10" s="1"/>
  <c r="Q434" i="10" s="1"/>
  <c r="O708" i="10"/>
  <c r="P708" i="10" s="1"/>
  <c r="Q708" i="10" s="1"/>
  <c r="R708" i="10" s="1"/>
  <c r="S708" i="10" s="1"/>
  <c r="O764" i="10"/>
  <c r="P764" i="10" s="1"/>
  <c r="Q764" i="10" s="1"/>
  <c r="R764" i="10" s="1"/>
  <c r="S764" i="10" s="1"/>
  <c r="O1158" i="10"/>
  <c r="P1158" i="10" s="1"/>
  <c r="Q1158" i="10" s="1"/>
  <c r="O2009" i="10"/>
  <c r="P2009" i="10" s="1"/>
  <c r="Q2009" i="10" s="1"/>
  <c r="V2009" i="10" s="1"/>
  <c r="O1583" i="10"/>
  <c r="P1583" i="10" s="1"/>
  <c r="Q1583" i="10" s="1"/>
  <c r="V1583" i="10" s="1"/>
  <c r="O1617" i="10"/>
  <c r="P1617" i="10" s="1"/>
  <c r="Q1617" i="10" s="1"/>
  <c r="R1617" i="10" s="1"/>
  <c r="S1617" i="10" s="1"/>
  <c r="O326" i="10"/>
  <c r="P326" i="10" s="1"/>
  <c r="Q326" i="10" s="1"/>
  <c r="O667" i="10"/>
  <c r="P667" i="10" s="1"/>
  <c r="Q667" i="10" s="1"/>
  <c r="O229" i="10"/>
  <c r="P229" i="10" s="1"/>
  <c r="Q229" i="10" s="1"/>
  <c r="R229" i="10" s="1"/>
  <c r="S229" i="10" s="1"/>
  <c r="O1849" i="10"/>
  <c r="P1849" i="10" s="1"/>
  <c r="Q1849" i="10" s="1"/>
  <c r="V1849" i="10" s="1"/>
  <c r="O969" i="10"/>
  <c r="P969" i="10" s="1"/>
  <c r="Q969" i="10" s="1"/>
  <c r="O920" i="10"/>
  <c r="P920" i="10" s="1"/>
  <c r="Q920" i="10" s="1"/>
  <c r="R920" i="10" s="1"/>
  <c r="S920" i="10" s="1"/>
  <c r="O1382" i="10"/>
  <c r="P1382" i="10" s="1"/>
  <c r="Q1382" i="10" s="1"/>
  <c r="R1382" i="10" s="1"/>
  <c r="S1382" i="10" s="1"/>
  <c r="O760" i="10"/>
  <c r="P760" i="10" s="1"/>
  <c r="Q760" i="10" s="1"/>
  <c r="V760" i="10" s="1"/>
  <c r="O328" i="10"/>
  <c r="P328" i="10" s="1"/>
  <c r="Q328" i="10" s="1"/>
  <c r="V328" i="10" s="1"/>
  <c r="O1013" i="10"/>
  <c r="P1013" i="10" s="1"/>
  <c r="Q1013" i="10" s="1"/>
  <c r="R1013" i="10" s="1"/>
  <c r="S1013" i="10" s="1"/>
  <c r="O374" i="10"/>
  <c r="P374" i="10" s="1"/>
  <c r="Q374" i="10" s="1"/>
  <c r="R374" i="10" s="1"/>
  <c r="S374" i="10" s="1"/>
  <c r="O1966" i="10"/>
  <c r="P1966" i="10" s="1"/>
  <c r="Q1966" i="10" s="1"/>
  <c r="R1966" i="10" s="1"/>
  <c r="S1966" i="10" s="1"/>
  <c r="O1830" i="10"/>
  <c r="P1830" i="10" s="1"/>
  <c r="Q1830" i="10" s="1"/>
  <c r="R1830" i="10" s="1"/>
  <c r="S1830" i="10" s="1"/>
  <c r="O1094" i="10"/>
  <c r="P1094" i="10" s="1"/>
  <c r="Q1094" i="10" s="1"/>
  <c r="R1094" i="10" s="1"/>
  <c r="S1094" i="10" s="1"/>
  <c r="O289" i="10"/>
  <c r="P289" i="10" s="1"/>
  <c r="Q289" i="10" s="1"/>
  <c r="O1128" i="10"/>
  <c r="P1128" i="10" s="1"/>
  <c r="Q1128" i="10" s="1"/>
  <c r="O567" i="10"/>
  <c r="P567" i="10" s="1"/>
  <c r="Q567" i="10" s="1"/>
  <c r="R567" i="10" s="1"/>
  <c r="S567" i="10" s="1"/>
  <c r="O181" i="10"/>
  <c r="P181" i="10" s="1"/>
  <c r="Q181" i="10" s="1"/>
  <c r="V181" i="10" s="1"/>
  <c r="O972" i="10"/>
  <c r="P972" i="10" s="1"/>
  <c r="Q972" i="10" s="1"/>
  <c r="V972" i="10" s="1"/>
  <c r="O1928" i="10"/>
  <c r="P1928" i="10" s="1"/>
  <c r="Q1928" i="10" s="1"/>
  <c r="O642" i="10"/>
  <c r="P642" i="10" s="1"/>
  <c r="Q642" i="10" s="1"/>
  <c r="R642" i="10" s="1"/>
  <c r="S642" i="10" s="1"/>
  <c r="O1011" i="10"/>
  <c r="P1011" i="10" s="1"/>
  <c r="Q1011" i="10" s="1"/>
  <c r="V1011" i="10" s="1"/>
  <c r="O153" i="10"/>
  <c r="P153" i="10" s="1"/>
  <c r="Q153" i="10" s="1"/>
  <c r="O344" i="10"/>
  <c r="P344" i="10" s="1"/>
  <c r="Q344" i="10" s="1"/>
  <c r="O704" i="10"/>
  <c r="P704" i="10" s="1"/>
  <c r="Q704" i="10" s="1"/>
  <c r="V704" i="10" s="1"/>
  <c r="O915" i="10"/>
  <c r="P915" i="10" s="1"/>
  <c r="Q915" i="10" s="1"/>
  <c r="R915" i="10" s="1"/>
  <c r="S915" i="10" s="1"/>
  <c r="O1652" i="10"/>
  <c r="P1652" i="10" s="1"/>
  <c r="Q1652" i="10" s="1"/>
  <c r="R1652" i="10" s="1"/>
  <c r="S1652" i="10" s="1"/>
  <c r="O859" i="10"/>
  <c r="P859" i="10" s="1"/>
  <c r="Q859" i="10" s="1"/>
  <c r="O519" i="10"/>
  <c r="P519" i="10" s="1"/>
  <c r="Q519" i="10" s="1"/>
  <c r="R519" i="10" s="1"/>
  <c r="S519" i="10" s="1"/>
  <c r="O1415" i="10"/>
  <c r="P1415" i="10" s="1"/>
  <c r="Q1415" i="10" s="1"/>
  <c r="R1415" i="10" s="1"/>
  <c r="S1415" i="10" s="1"/>
  <c r="O696" i="10"/>
  <c r="P696" i="10" s="1"/>
  <c r="Q696" i="10" s="1"/>
  <c r="O1451" i="10"/>
  <c r="P1451" i="10" s="1"/>
  <c r="Q1451" i="10" s="1"/>
  <c r="O1314" i="10"/>
  <c r="P1314" i="10" s="1"/>
  <c r="Q1314" i="10" s="1"/>
  <c r="R1314" i="10" s="1"/>
  <c r="S1314" i="10" s="1"/>
  <c r="O428" i="10"/>
  <c r="P428" i="10" s="1"/>
  <c r="Q428" i="10" s="1"/>
  <c r="V428" i="10" s="1"/>
  <c r="O985" i="10"/>
  <c r="P985" i="10" s="1"/>
  <c r="Q985" i="10" s="1"/>
  <c r="V985" i="10" s="1"/>
  <c r="O1143" i="10"/>
  <c r="P1143" i="10" s="1"/>
  <c r="Q1143" i="10" s="1"/>
  <c r="R1143" i="10" s="1"/>
  <c r="S1143" i="10" s="1"/>
  <c r="O1173" i="10"/>
  <c r="P1173" i="10" s="1"/>
  <c r="Q1173" i="10" s="1"/>
  <c r="R1173" i="10" s="1"/>
  <c r="S1173" i="10" s="1"/>
  <c r="O1401" i="10"/>
  <c r="P1401" i="10" s="1"/>
  <c r="Q1401" i="10" s="1"/>
  <c r="R1401" i="10" s="1"/>
  <c r="S1401" i="10" s="1"/>
  <c r="O1379" i="10"/>
  <c r="P1379" i="10" s="1"/>
  <c r="Q1379" i="10" s="1"/>
  <c r="V1379" i="10" s="1"/>
  <c r="O1609" i="10"/>
  <c r="P1609" i="10" s="1"/>
  <c r="Q1609" i="10" s="1"/>
  <c r="R1609" i="10" s="1"/>
  <c r="S1609" i="10" s="1"/>
  <c r="O688" i="10"/>
  <c r="P688" i="10" s="1"/>
  <c r="Q688" i="10" s="1"/>
  <c r="R688" i="10" s="1"/>
  <c r="S688" i="10" s="1"/>
  <c r="O826" i="10"/>
  <c r="P826" i="10" s="1"/>
  <c r="Q826" i="10" s="1"/>
  <c r="O233" i="10"/>
  <c r="P233" i="10" s="1"/>
  <c r="Q233" i="10" s="1"/>
  <c r="V233" i="10" s="1"/>
  <c r="O301" i="10"/>
  <c r="P301" i="10" s="1"/>
  <c r="Q301" i="10" s="1"/>
  <c r="R301" i="10" s="1"/>
  <c r="S301" i="10" s="1"/>
  <c r="O1236" i="10"/>
  <c r="P1236" i="10" s="1"/>
  <c r="Q1236" i="10" s="1"/>
  <c r="O1615" i="10"/>
  <c r="P1615" i="10" s="1"/>
  <c r="Q1615" i="10" s="1"/>
  <c r="V1615" i="10" s="1"/>
  <c r="O665" i="10"/>
  <c r="P665" i="10" s="1"/>
  <c r="Q665" i="10" s="1"/>
  <c r="V665" i="10" s="1"/>
  <c r="O543" i="10"/>
  <c r="P543" i="10" s="1"/>
  <c r="Q543" i="10" s="1"/>
  <c r="R543" i="10" s="1"/>
  <c r="S543" i="10" s="1"/>
  <c r="O550" i="10"/>
  <c r="P550" i="10" s="1"/>
  <c r="Q550" i="10" s="1"/>
  <c r="R550" i="10" s="1"/>
  <c r="S550" i="10" s="1"/>
  <c r="O53" i="10"/>
  <c r="P53" i="10" s="1"/>
  <c r="Q53" i="10" s="1"/>
  <c r="O967" i="10"/>
  <c r="P967" i="10" s="1"/>
  <c r="Q967" i="10" s="1"/>
  <c r="R967" i="10" s="1"/>
  <c r="S967" i="10" s="1"/>
  <c r="O1469" i="10"/>
  <c r="P1469" i="10" s="1"/>
  <c r="Q1469" i="10" s="1"/>
  <c r="O1064" i="10"/>
  <c r="P1064" i="10" s="1"/>
  <c r="Q1064" i="10" s="1"/>
  <c r="R1064" i="10" s="1"/>
  <c r="S1064" i="10" s="1"/>
  <c r="O1148" i="10"/>
  <c r="P1148" i="10" s="1"/>
  <c r="Q1148" i="10" s="1"/>
  <c r="R1148" i="10" s="1"/>
  <c r="S1148" i="10" s="1"/>
  <c r="O1318" i="10"/>
  <c r="P1318" i="10" s="1"/>
  <c r="Q1318" i="10" s="1"/>
  <c r="V1318" i="10" s="1"/>
  <c r="O1201" i="10"/>
  <c r="P1201" i="10" s="1"/>
  <c r="Q1201" i="10" s="1"/>
  <c r="R1201" i="10" s="1"/>
  <c r="S1201" i="10" s="1"/>
  <c r="O319" i="10"/>
  <c r="P319" i="10" s="1"/>
  <c r="Q319" i="10" s="1"/>
  <c r="R319" i="10" s="1"/>
  <c r="S319" i="10" s="1"/>
  <c r="O1908" i="10"/>
  <c r="P1908" i="10" s="1"/>
  <c r="Q1908" i="10" s="1"/>
  <c r="O1069" i="10"/>
  <c r="P1069" i="10" s="1"/>
  <c r="Q1069" i="10" s="1"/>
  <c r="V1069" i="10" s="1"/>
  <c r="O1825" i="10"/>
  <c r="P1825" i="10" s="1"/>
  <c r="Q1825" i="10" s="1"/>
  <c r="O1057" i="10"/>
  <c r="P1057" i="10" s="1"/>
  <c r="Q1057" i="10" s="1"/>
  <c r="R1057" i="10" s="1"/>
  <c r="S1057" i="10" s="1"/>
  <c r="O1186" i="10"/>
  <c r="P1186" i="10" s="1"/>
  <c r="Q1186" i="10" s="1"/>
  <c r="O869" i="10"/>
  <c r="P869" i="10" s="1"/>
  <c r="Q869" i="10" s="1"/>
  <c r="R869" i="10" s="1"/>
  <c r="S869" i="10" s="1"/>
  <c r="O480" i="10"/>
  <c r="P480" i="10" s="1"/>
  <c r="Q480" i="10" s="1"/>
  <c r="R480" i="10" s="1"/>
  <c r="S480" i="10" s="1"/>
  <c r="O441" i="10"/>
  <c r="P441" i="10" s="1"/>
  <c r="Q441" i="10" s="1"/>
  <c r="V441" i="10" s="1"/>
  <c r="O334" i="10"/>
  <c r="P334" i="10" s="1"/>
  <c r="Q334" i="10" s="1"/>
  <c r="R334" i="10" s="1"/>
  <c r="S334" i="10" s="1"/>
  <c r="O1976" i="10"/>
  <c r="P1976" i="10" s="1"/>
  <c r="Q1976" i="10" s="1"/>
  <c r="V1976" i="10" s="1"/>
  <c r="O1533" i="10"/>
  <c r="P1533" i="10" s="1"/>
  <c r="Q1533" i="10" s="1"/>
  <c r="R1533" i="10" s="1"/>
  <c r="S1533" i="10" s="1"/>
  <c r="O781" i="10"/>
  <c r="P781" i="10" s="1"/>
  <c r="Q781" i="10" s="1"/>
  <c r="O23" i="10"/>
  <c r="P23" i="10" s="1"/>
  <c r="Q23" i="10" s="1"/>
  <c r="V23" i="10" s="1"/>
  <c r="O367" i="10"/>
  <c r="P367" i="10" s="1"/>
  <c r="Q367" i="10" s="1"/>
  <c r="V367" i="10" s="1"/>
  <c r="O1807" i="10"/>
  <c r="P1807" i="10" s="1"/>
  <c r="Q1807" i="10" s="1"/>
  <c r="V1807" i="10" s="1"/>
  <c r="O876" i="10"/>
  <c r="P876" i="10" s="1"/>
  <c r="Q876" i="10" s="1"/>
  <c r="R876" i="10" s="1"/>
  <c r="S876" i="10" s="1"/>
  <c r="O1274" i="10"/>
  <c r="P1274" i="10" s="1"/>
  <c r="Q1274" i="10" s="1"/>
  <c r="O1076" i="10"/>
  <c r="P1076" i="10" s="1"/>
  <c r="Q1076" i="10" s="1"/>
  <c r="R1076" i="10" s="1"/>
  <c r="S1076" i="10" s="1"/>
  <c r="O1229" i="10"/>
  <c r="P1229" i="10" s="1"/>
  <c r="Q1229" i="10" s="1"/>
  <c r="O1240" i="10"/>
  <c r="P1240" i="10" s="1"/>
  <c r="Q1240" i="10" s="1"/>
  <c r="R1240" i="10" s="1"/>
  <c r="S1240" i="10" s="1"/>
  <c r="O217" i="10"/>
  <c r="P217" i="10" s="1"/>
  <c r="Q217" i="10" s="1"/>
  <c r="R217" i="10" s="1"/>
  <c r="S217" i="10" s="1"/>
  <c r="O412" i="10"/>
  <c r="P412" i="10" s="1"/>
  <c r="Q412" i="10" s="1"/>
  <c r="R412" i="10" s="1"/>
  <c r="S412" i="10" s="1"/>
  <c r="O127" i="10"/>
  <c r="P127" i="10" s="1"/>
  <c r="Q127" i="10" s="1"/>
  <c r="V127" i="10" s="1"/>
  <c r="O1868" i="10"/>
  <c r="P1868" i="10" s="1"/>
  <c r="Q1868" i="10" s="1"/>
  <c r="R1868" i="10" s="1"/>
  <c r="S1868" i="10" s="1"/>
  <c r="O1985" i="10"/>
  <c r="P1985" i="10" s="1"/>
  <c r="Q1985" i="10" s="1"/>
  <c r="O811" i="10"/>
  <c r="P811" i="10" s="1"/>
  <c r="Q811" i="10" s="1"/>
  <c r="R811" i="10" s="1"/>
  <c r="S811" i="10" s="1"/>
  <c r="O109" i="10"/>
  <c r="P109" i="10" s="1"/>
  <c r="Q109" i="10" s="1"/>
  <c r="O1680" i="10"/>
  <c r="P1680" i="10" s="1"/>
  <c r="Q1680" i="10" s="1"/>
  <c r="V1680" i="10" s="1"/>
  <c r="O218" i="10"/>
  <c r="P218" i="10" s="1"/>
  <c r="Q218" i="10" s="1"/>
  <c r="V218" i="10" s="1"/>
  <c r="O160" i="10"/>
  <c r="P160" i="10" s="1"/>
  <c r="Q160" i="10" s="1"/>
  <c r="R160" i="10" s="1"/>
  <c r="S160" i="10" s="1"/>
  <c r="O1718" i="10"/>
  <c r="P1718" i="10" s="1"/>
  <c r="Q1718" i="10" s="1"/>
  <c r="O1781" i="10"/>
  <c r="P1781" i="10" s="1"/>
  <c r="Q1781" i="10" s="1"/>
  <c r="R1781" i="10" s="1"/>
  <c r="S1781" i="10" s="1"/>
  <c r="O202" i="10"/>
  <c r="P202" i="10" s="1"/>
  <c r="Q202" i="10" s="1"/>
  <c r="O558" i="10"/>
  <c r="P558" i="10" s="1"/>
  <c r="Q558" i="10" s="1"/>
  <c r="R558" i="10" s="1"/>
  <c r="S558" i="10" s="1"/>
  <c r="O1933" i="10"/>
  <c r="P1933" i="10" s="1"/>
  <c r="Q1933" i="10" s="1"/>
  <c r="O1909" i="10"/>
  <c r="P1909" i="10" s="1"/>
  <c r="Q1909" i="10" s="1"/>
  <c r="V1909" i="10" s="1"/>
  <c r="O1942" i="10"/>
  <c r="P1942" i="10" s="1"/>
  <c r="Q1942" i="10" s="1"/>
  <c r="V1942" i="10" s="1"/>
  <c r="O1360" i="10"/>
  <c r="P1360" i="10" s="1"/>
  <c r="Q1360" i="10" s="1"/>
  <c r="V1360" i="10" s="1"/>
  <c r="O150" i="10"/>
  <c r="P150" i="10" s="1"/>
  <c r="Q150" i="10" s="1"/>
  <c r="O1288" i="10"/>
  <c r="P1288" i="10" s="1"/>
  <c r="Q1288" i="10" s="1"/>
  <c r="V1288" i="10" s="1"/>
  <c r="O1904" i="10"/>
  <c r="P1904" i="10" s="1"/>
  <c r="Q1904" i="10" s="1"/>
  <c r="O1959" i="10"/>
  <c r="P1959" i="10" s="1"/>
  <c r="Q1959" i="10" s="1"/>
  <c r="O253" i="10"/>
  <c r="P253" i="10" s="1"/>
  <c r="Q253" i="10" s="1"/>
  <c r="O658" i="10"/>
  <c r="P658" i="10" s="1"/>
  <c r="Q658" i="10" s="1"/>
  <c r="R658" i="10" s="1"/>
  <c r="S658" i="10" s="1"/>
  <c r="O51" i="10"/>
  <c r="P51" i="10" s="1"/>
  <c r="Q51" i="10" s="1"/>
  <c r="R51" i="10" s="1"/>
  <c r="S51" i="10" s="1"/>
  <c r="O86" i="10"/>
  <c r="P86" i="10" s="1"/>
  <c r="Q86" i="10" s="1"/>
  <c r="V86" i="10" s="1"/>
  <c r="O1772" i="10"/>
  <c r="P1772" i="10" s="1"/>
  <c r="Q1772" i="10" s="1"/>
  <c r="R1772" i="10" s="1"/>
  <c r="S1772" i="10" s="1"/>
  <c r="O1095" i="10"/>
  <c r="P1095" i="10" s="1"/>
  <c r="Q1095" i="10" s="1"/>
  <c r="O356" i="10"/>
  <c r="P356" i="10" s="1"/>
  <c r="Q356" i="10" s="1"/>
  <c r="V356" i="10" s="1"/>
  <c r="O329" i="10"/>
  <c r="P329" i="10" s="1"/>
  <c r="Q329" i="10" s="1"/>
  <c r="V329" i="10" s="1"/>
  <c r="O802" i="10"/>
  <c r="P802" i="10" s="1"/>
  <c r="Q802" i="10" s="1"/>
  <c r="V802" i="10" s="1"/>
  <c r="O469" i="10"/>
  <c r="P469" i="10" s="1"/>
  <c r="Q469" i="10" s="1"/>
  <c r="R469" i="10" s="1"/>
  <c r="S469" i="10" s="1"/>
  <c r="O214" i="10"/>
  <c r="P214" i="10" s="1"/>
  <c r="Q214" i="10" s="1"/>
  <c r="V214" i="10" s="1"/>
  <c r="O1630" i="10"/>
  <c r="P1630" i="10" s="1"/>
  <c r="Q1630" i="10" s="1"/>
  <c r="R1630" i="10" s="1"/>
  <c r="S1630" i="10" s="1"/>
  <c r="O1316" i="10"/>
  <c r="P1316" i="10" s="1"/>
  <c r="Q1316" i="10" s="1"/>
  <c r="R1316" i="10" s="1"/>
  <c r="S1316" i="10" s="1"/>
  <c r="O1362" i="10"/>
  <c r="P1362" i="10" s="1"/>
  <c r="Q1362" i="10" s="1"/>
  <c r="O1851" i="10"/>
  <c r="P1851" i="10" s="1"/>
  <c r="Q1851" i="10" s="1"/>
  <c r="V1851" i="10" s="1"/>
  <c r="O905" i="10"/>
  <c r="P905" i="10" s="1"/>
  <c r="Q905" i="10" s="1"/>
  <c r="R905" i="10" s="1"/>
  <c r="S905" i="10" s="1"/>
  <c r="O276" i="10"/>
  <c r="P276" i="10" s="1"/>
  <c r="Q276" i="10" s="1"/>
  <c r="R276" i="10" s="1"/>
  <c r="S276" i="10" s="1"/>
  <c r="O403" i="10"/>
  <c r="P403" i="10" s="1"/>
  <c r="Q403" i="10" s="1"/>
  <c r="V403" i="10" s="1"/>
  <c r="O1576" i="10"/>
  <c r="P1576" i="10" s="1"/>
  <c r="Q1576" i="10" s="1"/>
  <c r="V1576" i="10" s="1"/>
  <c r="O1267" i="10"/>
  <c r="P1267" i="10" s="1"/>
  <c r="Q1267" i="10" s="1"/>
  <c r="V1267" i="10" s="1"/>
  <c r="O1683" i="10"/>
  <c r="P1683" i="10" s="1"/>
  <c r="Q1683" i="10" s="1"/>
  <c r="O657" i="10"/>
  <c r="P657" i="10" s="1"/>
  <c r="Q657" i="10" s="1"/>
  <c r="V657" i="10" s="1"/>
  <c r="O294" i="10"/>
  <c r="P294" i="10" s="1"/>
  <c r="Q294" i="10" s="1"/>
  <c r="V294" i="10" s="1"/>
  <c r="O1080" i="10"/>
  <c r="P1080" i="10" s="1"/>
  <c r="Q1080" i="10" s="1"/>
  <c r="V1080" i="10" s="1"/>
  <c r="O758" i="10"/>
  <c r="P758" i="10" s="1"/>
  <c r="Q758" i="10" s="1"/>
  <c r="V758" i="10" s="1"/>
  <c r="O1220" i="10"/>
  <c r="P1220" i="10" s="1"/>
  <c r="Q1220" i="10" s="1"/>
  <c r="V1220" i="10" s="1"/>
  <c r="O1155" i="10"/>
  <c r="P1155" i="10" s="1"/>
  <c r="Q1155" i="10" s="1"/>
  <c r="O1053" i="10"/>
  <c r="P1053" i="10" s="1"/>
  <c r="Q1053" i="10" s="1"/>
  <c r="R1053" i="10" s="1"/>
  <c r="S1053" i="10" s="1"/>
  <c r="O508" i="10"/>
  <c r="P508" i="10" s="1"/>
  <c r="Q508" i="10" s="1"/>
  <c r="O1107" i="10"/>
  <c r="P1107" i="10" s="1"/>
  <c r="Q1107" i="10" s="1"/>
  <c r="O1099" i="10"/>
  <c r="P1099" i="10" s="1"/>
  <c r="Q1099" i="10" s="1"/>
  <c r="V1099" i="10" s="1"/>
  <c r="O870" i="10"/>
  <c r="P870" i="10" s="1"/>
  <c r="Q870" i="10" s="1"/>
  <c r="V870" i="10" s="1"/>
  <c r="O209" i="10"/>
  <c r="P209" i="10" s="1"/>
  <c r="Q209" i="10" s="1"/>
  <c r="V209" i="10" s="1"/>
  <c r="O242" i="10"/>
  <c r="P242" i="10" s="1"/>
  <c r="Q242" i="10" s="1"/>
  <c r="R242" i="10" s="1"/>
  <c r="S242" i="10" s="1"/>
  <c r="O1559" i="10"/>
  <c r="P1559" i="10" s="1"/>
  <c r="Q1559" i="10" s="1"/>
  <c r="R1559" i="10" s="1"/>
  <c r="S1559" i="10" s="1"/>
  <c r="O1585" i="10"/>
  <c r="P1585" i="10" s="1"/>
  <c r="Q1585" i="10" s="1"/>
  <c r="O429" i="10"/>
  <c r="P429" i="10" s="1"/>
  <c r="Q429" i="10" s="1"/>
  <c r="O1044" i="10"/>
  <c r="P1044" i="10" s="1"/>
  <c r="Q1044" i="10" s="1"/>
  <c r="V1044" i="10" s="1"/>
  <c r="O1862" i="10"/>
  <c r="P1862" i="10" s="1"/>
  <c r="Q1862" i="10" s="1"/>
  <c r="V1862" i="10" s="1"/>
  <c r="O107" i="10"/>
  <c r="P107" i="10" s="1"/>
  <c r="Q107" i="10" s="1"/>
  <c r="V107" i="10" s="1"/>
  <c r="O1361" i="10"/>
  <c r="P1361" i="10" s="1"/>
  <c r="Q1361" i="10" s="1"/>
  <c r="O1189" i="10"/>
  <c r="P1189" i="10" s="1"/>
  <c r="Q1189" i="10" s="1"/>
  <c r="V1189" i="10" s="1"/>
  <c r="O1063" i="10"/>
  <c r="P1063" i="10" s="1"/>
  <c r="Q1063" i="10" s="1"/>
  <c r="O728" i="10"/>
  <c r="P728" i="10" s="1"/>
  <c r="Q728" i="10" s="1"/>
  <c r="O1104" i="10"/>
  <c r="P1104" i="10" s="1"/>
  <c r="Q1104" i="10" s="1"/>
  <c r="O220" i="10"/>
  <c r="P220" i="10" s="1"/>
  <c r="Q220" i="10" s="1"/>
  <c r="R220" i="10" s="1"/>
  <c r="S220" i="10" s="1"/>
  <c r="O312" i="10"/>
  <c r="P312" i="10" s="1"/>
  <c r="Q312" i="10" s="1"/>
  <c r="R312" i="10" s="1"/>
  <c r="S312" i="10" s="1"/>
  <c r="O1245" i="10"/>
  <c r="P1245" i="10" s="1"/>
  <c r="Q1245" i="10" s="1"/>
  <c r="V1245" i="10" s="1"/>
  <c r="O1675" i="10"/>
  <c r="P1675" i="10" s="1"/>
  <c r="Q1675" i="10" s="1"/>
  <c r="O165" i="10"/>
  <c r="P165" i="10" s="1"/>
  <c r="Q165" i="10" s="1"/>
  <c r="V165" i="10" s="1"/>
  <c r="O164" i="10"/>
  <c r="P164" i="10" s="1"/>
  <c r="Q164" i="10" s="1"/>
  <c r="V164" i="10" s="1"/>
  <c r="O137" i="10"/>
  <c r="P137" i="10" s="1"/>
  <c r="Q137" i="10" s="1"/>
  <c r="O1208" i="10"/>
  <c r="P1208" i="10" s="1"/>
  <c r="Q1208" i="10" s="1"/>
  <c r="O278" i="10"/>
  <c r="P278" i="10" s="1"/>
  <c r="Q278" i="10" s="1"/>
  <c r="R278" i="10" s="1"/>
  <c r="S278" i="10" s="1"/>
  <c r="O1708" i="10"/>
  <c r="P1708" i="10" s="1"/>
  <c r="Q1708" i="10" s="1"/>
  <c r="R1708" i="10" s="1"/>
  <c r="S1708" i="10" s="1"/>
  <c r="O1722" i="10"/>
  <c r="P1722" i="10" s="1"/>
  <c r="Q1722" i="10" s="1"/>
  <c r="V1722" i="10" s="1"/>
  <c r="O1610" i="10"/>
  <c r="P1610" i="10" s="1"/>
  <c r="Q1610" i="10" s="1"/>
  <c r="R1610" i="10" s="1"/>
  <c r="S1610" i="10" s="1"/>
  <c r="O1156" i="10"/>
  <c r="P1156" i="10" s="1"/>
  <c r="Q1156" i="10" s="1"/>
  <c r="V1156" i="10" s="1"/>
  <c r="O195" i="10"/>
  <c r="P195" i="10" s="1"/>
  <c r="Q195" i="10" s="1"/>
  <c r="O331" i="10"/>
  <c r="P331" i="10" s="1"/>
  <c r="Q331" i="10" s="1"/>
  <c r="O124" i="10"/>
  <c r="P124" i="10" s="1"/>
  <c r="Q124" i="10" s="1"/>
  <c r="O97" i="10"/>
  <c r="P97" i="10" s="1"/>
  <c r="Q97" i="10" s="1"/>
  <c r="R97" i="10" s="1"/>
  <c r="S97" i="10" s="1"/>
  <c r="O1899" i="10"/>
  <c r="P1899" i="10" s="1"/>
  <c r="Q1899" i="10" s="1"/>
  <c r="V1899" i="10" s="1"/>
  <c r="O1956" i="10"/>
  <c r="P1956" i="10" s="1"/>
  <c r="Q1956" i="10" s="1"/>
  <c r="R1956" i="10" s="1"/>
  <c r="S1956" i="10" s="1"/>
  <c r="O813" i="10"/>
  <c r="P813" i="10" s="1"/>
  <c r="Q813" i="10" s="1"/>
  <c r="O1536" i="10"/>
  <c r="P1536" i="10" s="1"/>
  <c r="Q1536" i="10" s="1"/>
  <c r="O945" i="10"/>
  <c r="P945" i="10" s="1"/>
  <c r="Q945" i="10" s="1"/>
  <c r="V945" i="10" s="1"/>
  <c r="O816" i="10"/>
  <c r="P816" i="10" s="1"/>
  <c r="Q816" i="10" s="1"/>
  <c r="O249" i="10"/>
  <c r="P249" i="10" s="1"/>
  <c r="Q249" i="10" s="1"/>
  <c r="R249" i="10" s="1"/>
  <c r="S249" i="10" s="1"/>
  <c r="O1841" i="10"/>
  <c r="P1841" i="10" s="1"/>
  <c r="Q1841" i="10" s="1"/>
  <c r="V1841" i="10" s="1"/>
  <c r="O1465" i="10"/>
  <c r="P1465" i="10" s="1"/>
  <c r="Q1465" i="10" s="1"/>
  <c r="O1292" i="10"/>
  <c r="P1292" i="10" s="1"/>
  <c r="Q1292" i="10" s="1"/>
  <c r="R1292" i="10" s="1"/>
  <c r="S1292" i="10" s="1"/>
  <c r="O1326" i="10"/>
  <c r="P1326" i="10" s="1"/>
  <c r="Q1326" i="10" s="1"/>
  <c r="O288" i="10"/>
  <c r="P288" i="10" s="1"/>
  <c r="Q288" i="10" s="1"/>
  <c r="R288" i="10" s="1"/>
  <c r="S288" i="10" s="1"/>
  <c r="O136" i="10"/>
  <c r="P136" i="10" s="1"/>
  <c r="Q136" i="10" s="1"/>
  <c r="O1028" i="10"/>
  <c r="P1028" i="10" s="1"/>
  <c r="Q1028" i="10" s="1"/>
  <c r="V1028" i="10" s="1"/>
  <c r="O698" i="10"/>
  <c r="P698" i="10" s="1"/>
  <c r="Q698" i="10" s="1"/>
  <c r="R698" i="10" s="1"/>
  <c r="S698" i="10" s="1"/>
  <c r="O1982" i="10"/>
  <c r="P1982" i="10" s="1"/>
  <c r="Q1982" i="10" s="1"/>
  <c r="R1982" i="10" s="1"/>
  <c r="S1982" i="10" s="1"/>
  <c r="O443" i="10"/>
  <c r="P443" i="10" s="1"/>
  <c r="Q443" i="10" s="1"/>
  <c r="O1087" i="10"/>
  <c r="P1087" i="10" s="1"/>
  <c r="Q1087" i="10" s="1"/>
  <c r="V1087" i="10" s="1"/>
  <c r="O485" i="10"/>
  <c r="P485" i="10" s="1"/>
  <c r="Q485" i="10" s="1"/>
  <c r="O498" i="10"/>
  <c r="P498" i="10" s="1"/>
  <c r="Q498" i="10" s="1"/>
  <c r="V498" i="10" s="1"/>
  <c r="O1930" i="10"/>
  <c r="P1930" i="10" s="1"/>
  <c r="Q1930" i="10" s="1"/>
  <c r="O399" i="10"/>
  <c r="P399" i="10" s="1"/>
  <c r="Q399" i="10" s="1"/>
  <c r="R399" i="10" s="1"/>
  <c r="S399" i="10" s="1"/>
  <c r="O1809" i="10"/>
  <c r="P1809" i="10" s="1"/>
  <c r="Q1809" i="10" s="1"/>
  <c r="V1809" i="10" s="1"/>
  <c r="O839" i="10"/>
  <c r="P839" i="10" s="1"/>
  <c r="Q839" i="10" s="1"/>
  <c r="V839" i="10" s="1"/>
  <c r="O1020" i="10"/>
  <c r="P1020" i="10" s="1"/>
  <c r="Q1020" i="10" s="1"/>
  <c r="O1597" i="10"/>
  <c r="P1597" i="10" s="1"/>
  <c r="Q1597" i="10" s="1"/>
  <c r="R1597" i="10" s="1"/>
  <c r="S1597" i="10" s="1"/>
  <c r="O376" i="10"/>
  <c r="P376" i="10" s="1"/>
  <c r="Q376" i="10" s="1"/>
  <c r="O264" i="10"/>
  <c r="P264" i="10" s="1"/>
  <c r="Q264" i="10" s="1"/>
  <c r="V264" i="10" s="1"/>
  <c r="O398" i="10"/>
  <c r="P398" i="10" s="1"/>
  <c r="Q398" i="10" s="1"/>
  <c r="R398" i="10" s="1"/>
  <c r="S398" i="10" s="1"/>
  <c r="O187" i="10"/>
  <c r="P187" i="10" s="1"/>
  <c r="Q187" i="10" s="1"/>
  <c r="R187" i="10" s="1"/>
  <c r="S187" i="10" s="1"/>
  <c r="O265" i="10"/>
  <c r="P265" i="10" s="1"/>
  <c r="Q265" i="10" s="1"/>
  <c r="V265" i="10" s="1"/>
  <c r="O1291" i="10"/>
  <c r="P1291" i="10" s="1"/>
  <c r="Q1291" i="10" s="1"/>
  <c r="V1291" i="10" s="1"/>
  <c r="O1191" i="10"/>
  <c r="P1191" i="10" s="1"/>
  <c r="Q1191" i="10" s="1"/>
  <c r="O227" i="10"/>
  <c r="P227" i="10" s="1"/>
  <c r="Q227" i="10" s="1"/>
  <c r="V227" i="10" s="1"/>
  <c r="O357" i="10"/>
  <c r="P357" i="10" s="1"/>
  <c r="Q357" i="10" s="1"/>
  <c r="O446" i="10"/>
  <c r="P446" i="10" s="1"/>
  <c r="Q446" i="10" s="1"/>
  <c r="O54" i="10"/>
  <c r="P54" i="10" s="1"/>
  <c r="Q54" i="10" s="1"/>
  <c r="R54" i="10" s="1"/>
  <c r="S54" i="10" s="1"/>
  <c r="O1297" i="10"/>
  <c r="P1297" i="10" s="1"/>
  <c r="Q1297" i="10" s="1"/>
  <c r="V1297" i="10" s="1"/>
  <c r="O1962" i="10"/>
  <c r="P1962" i="10" s="1"/>
  <c r="Q1962" i="10" s="1"/>
  <c r="V1962" i="10" s="1"/>
  <c r="O255" i="10"/>
  <c r="P255" i="10" s="1"/>
  <c r="Q255" i="10" s="1"/>
  <c r="R255" i="10" s="1"/>
  <c r="S255" i="10" s="1"/>
  <c r="O250" i="10"/>
  <c r="P250" i="10" s="1"/>
  <c r="Q250" i="10" s="1"/>
  <c r="R250" i="10" s="1"/>
  <c r="S250" i="10" s="1"/>
  <c r="O1088" i="10"/>
  <c r="P1088" i="10" s="1"/>
  <c r="Q1088" i="10" s="1"/>
  <c r="O980" i="10"/>
  <c r="P980" i="10" s="1"/>
  <c r="Q980" i="10" s="1"/>
  <c r="O1398" i="10"/>
  <c r="P1398" i="10" s="1"/>
  <c r="Q1398" i="10" s="1"/>
  <c r="V1398" i="10" s="1"/>
  <c r="O1790" i="10"/>
  <c r="P1790" i="10" s="1"/>
  <c r="Q1790" i="10" s="1"/>
  <c r="R1790" i="10" s="1"/>
  <c r="S1790" i="10" s="1"/>
  <c r="O712" i="10"/>
  <c r="P712" i="10" s="1"/>
  <c r="Q712" i="10" s="1"/>
  <c r="R712" i="10" s="1"/>
  <c r="S712" i="10" s="1"/>
  <c r="AM1993" i="11"/>
  <c r="AK1993" i="11"/>
  <c r="K1994" i="14" s="1"/>
  <c r="Q1994" i="14" s="1"/>
  <c r="AM502" i="11"/>
  <c r="AL502" i="11" s="1"/>
  <c r="AK502" i="11"/>
  <c r="K503" i="14" s="1"/>
  <c r="Q503" i="14" s="1"/>
  <c r="J503" i="14"/>
  <c r="AM1857" i="11"/>
  <c r="AL1857" i="11" s="1"/>
  <c r="J1858" i="14"/>
  <c r="AM1531" i="11"/>
  <c r="AL1531" i="11" s="1"/>
  <c r="J1532" i="14"/>
  <c r="AM751" i="11"/>
  <c r="AL751" i="11" s="1"/>
  <c r="AK751" i="11"/>
  <c r="K752" i="14" s="1"/>
  <c r="Q752" i="14" s="1"/>
  <c r="AM444" i="11"/>
  <c r="AL444" i="11" s="1"/>
  <c r="J445" i="14"/>
  <c r="AK444" i="11"/>
  <c r="K445" i="14" s="1"/>
  <c r="Q445" i="14" s="1"/>
  <c r="AM1612" i="11"/>
  <c r="AL1612" i="11" s="1"/>
  <c r="J1613" i="14"/>
  <c r="AK1612" i="11"/>
  <c r="K1613" i="14" s="1"/>
  <c r="Q1613" i="14" s="1"/>
  <c r="AM1660" i="11"/>
  <c r="AL1660" i="11" s="1"/>
  <c r="AK1660" i="11"/>
  <c r="K1661" i="14" s="1"/>
  <c r="Q1661" i="14" s="1"/>
  <c r="J1661" i="14"/>
  <c r="AM1544" i="11"/>
  <c r="AL1544" i="11" s="1"/>
  <c r="AK1544" i="11"/>
  <c r="K1545" i="14" s="1"/>
  <c r="Q1545" i="14" s="1"/>
  <c r="J1545" i="14"/>
  <c r="AM389" i="11"/>
  <c r="AL389" i="11" s="1"/>
  <c r="J390" i="14"/>
  <c r="AK389" i="11"/>
  <c r="K390" i="14" s="1"/>
  <c r="Q390" i="14" s="1"/>
  <c r="AM800" i="11"/>
  <c r="AL800" i="11" s="1"/>
  <c r="AK800" i="11"/>
  <c r="K801" i="14" s="1"/>
  <c r="Q801" i="14" s="1"/>
  <c r="AM572" i="11"/>
  <c r="AK572" i="11"/>
  <c r="K573" i="14" s="1"/>
  <c r="Q573" i="14" s="1"/>
  <c r="J573" i="14"/>
  <c r="AM750" i="11"/>
  <c r="AL750" i="11" s="1"/>
  <c r="AK750" i="11"/>
  <c r="K751" i="14" s="1"/>
  <c r="Q751" i="14" s="1"/>
  <c r="AM317" i="11"/>
  <c r="AL317" i="11" s="1"/>
  <c r="AK317" i="11"/>
  <c r="K318" i="14" s="1"/>
  <c r="Q318" i="14" s="1"/>
  <c r="J318" i="14"/>
  <c r="AM47" i="11"/>
  <c r="AK47" i="11"/>
  <c r="K48" i="14" s="1"/>
  <c r="Q48" i="14" s="1"/>
  <c r="J48" i="14"/>
  <c r="AM844" i="11"/>
  <c r="AL844" i="11" s="1"/>
  <c r="J845" i="14"/>
  <c r="AK844" i="11"/>
  <c r="K845" i="14" s="1"/>
  <c r="Q845" i="14" s="1"/>
  <c r="AM951" i="11"/>
  <c r="J952" i="14"/>
  <c r="AM184" i="11"/>
  <c r="J185" i="14"/>
  <c r="AK184" i="11"/>
  <c r="K185" i="14" s="1"/>
  <c r="Q185" i="14" s="1"/>
  <c r="AM886" i="11"/>
  <c r="AL886" i="11" s="1"/>
  <c r="J887" i="14"/>
  <c r="AK886" i="11"/>
  <c r="K887" i="14" s="1"/>
  <c r="Q887" i="14" s="1"/>
  <c r="AM1390" i="11"/>
  <c r="AL1390" i="11" s="1"/>
  <c r="J1391" i="14"/>
  <c r="AK1390" i="11"/>
  <c r="K1391" i="14" s="1"/>
  <c r="Q1391" i="14" s="1"/>
  <c r="AM1300" i="11"/>
  <c r="AL1300" i="11" s="1"/>
  <c r="AK1300" i="11"/>
  <c r="K1301" i="14" s="1"/>
  <c r="Q1301" i="14" s="1"/>
  <c r="AM1030" i="11"/>
  <c r="AL1030" i="11" s="1"/>
  <c r="AK1030" i="11"/>
  <c r="K1031" i="14" s="1"/>
  <c r="Q1031" i="14" s="1"/>
  <c r="AM605" i="11"/>
  <c r="AL605" i="11" s="1"/>
  <c r="J606" i="14"/>
  <c r="AM423" i="11"/>
  <c r="AL423" i="11" s="1"/>
  <c r="J424" i="14"/>
  <c r="AK423" i="11"/>
  <c r="K424" i="14" s="1"/>
  <c r="Q424" i="14" s="1"/>
  <c r="AM1483" i="11"/>
  <c r="AL1483" i="11" s="1"/>
  <c r="J1484" i="14"/>
  <c r="AK1483" i="11"/>
  <c r="K1484" i="14" s="1"/>
  <c r="Q1484" i="14" s="1"/>
  <c r="AM678" i="11"/>
  <c r="AL678" i="11" s="1"/>
  <c r="J679" i="14"/>
  <c r="AK678" i="11"/>
  <c r="K679" i="14" s="1"/>
  <c r="Q679" i="14" s="1"/>
  <c r="AM503" i="11"/>
  <c r="AK503" i="11"/>
  <c r="K504" i="14" s="1"/>
  <c r="Q504" i="14" s="1"/>
  <c r="AM1778" i="11"/>
  <c r="AL1778" i="11" s="1"/>
  <c r="AK1778" i="11"/>
  <c r="K1779" i="14" s="1"/>
  <c r="Q1779" i="14" s="1"/>
  <c r="AM404" i="11"/>
  <c r="AK404" i="11"/>
  <c r="K405" i="14" s="1"/>
  <c r="Q405" i="14" s="1"/>
  <c r="J405" i="14"/>
  <c r="AM224" i="11"/>
  <c r="AL224" i="11" s="1"/>
  <c r="AK224" i="11"/>
  <c r="K225" i="14" s="1"/>
  <c r="Q225" i="14" s="1"/>
  <c r="AM648" i="11"/>
  <c r="AL648" i="11" s="1"/>
  <c r="AK648" i="11"/>
  <c r="K649" i="14" s="1"/>
  <c r="Q649" i="14" s="1"/>
  <c r="J649" i="14"/>
  <c r="AM246" i="11"/>
  <c r="AK246" i="11"/>
  <c r="K247" i="14" s="1"/>
  <c r="Q247" i="14" s="1"/>
  <c r="J247" i="14"/>
  <c r="AM448" i="11"/>
  <c r="AL448" i="11" s="1"/>
  <c r="J449" i="14"/>
  <c r="AK448" i="11"/>
  <c r="K449" i="14" s="1"/>
  <c r="Q449" i="14" s="1"/>
  <c r="AM1917" i="11"/>
  <c r="AL1917" i="11" s="1"/>
  <c r="AK1917" i="11"/>
  <c r="K1918" i="14" s="1"/>
  <c r="Q1918" i="14" s="1"/>
  <c r="AM1023" i="11"/>
  <c r="AL1023" i="11" s="1"/>
  <c r="AK1023" i="11"/>
  <c r="K1024" i="14" s="1"/>
  <c r="Q1024" i="14" s="1"/>
  <c r="AM647" i="11"/>
  <c r="AL647" i="11" s="1"/>
  <c r="J648" i="14"/>
  <c r="AK647" i="11"/>
  <c r="K648" i="14" s="1"/>
  <c r="Q648" i="14" s="1"/>
  <c r="AM1860" i="11"/>
  <c r="AL1860" i="11" s="1"/>
  <c r="J1861" i="14"/>
  <c r="AK1860" i="11"/>
  <c r="K1861" i="14" s="1"/>
  <c r="Q1861" i="14" s="1"/>
  <c r="AM1370" i="11"/>
  <c r="J1371" i="14"/>
  <c r="AK1370" i="11"/>
  <c r="K1371" i="14" s="1"/>
  <c r="Q1371" i="14" s="1"/>
  <c r="AM382" i="11"/>
  <c r="AL382" i="11" s="1"/>
  <c r="J383" i="14"/>
  <c r="AM828" i="11"/>
  <c r="AL828" i="11" s="1"/>
  <c r="J829" i="14"/>
  <c r="AM29" i="11"/>
  <c r="AL29" i="11" s="1"/>
  <c r="AK29" i="11"/>
  <c r="K30" i="14" s="1"/>
  <c r="Q30" i="14" s="1"/>
  <c r="AM683" i="11"/>
  <c r="AL683" i="11" s="1"/>
  <c r="AK683" i="11"/>
  <c r="K684" i="14" s="1"/>
  <c r="Q684" i="14" s="1"/>
  <c r="J684" i="14"/>
  <c r="AM1037" i="11"/>
  <c r="AK1037" i="11"/>
  <c r="K1038" i="14" s="1"/>
  <c r="Q1038" i="14" s="1"/>
  <c r="AM1520" i="11"/>
  <c r="AL1520" i="11" s="1"/>
  <c r="J1521" i="14"/>
  <c r="AK1520" i="11"/>
  <c r="K1521" i="14" s="1"/>
  <c r="Q1521" i="14" s="1"/>
  <c r="AM1650" i="11"/>
  <c r="AL1650" i="11" s="1"/>
  <c r="AK1650" i="11"/>
  <c r="K1651" i="14" s="1"/>
  <c r="Q1651" i="14" s="1"/>
  <c r="J1651" i="14"/>
  <c r="AM1289" i="11"/>
  <c r="AL1289" i="11" s="1"/>
  <c r="AK1289" i="11"/>
  <c r="K1290" i="14" s="1"/>
  <c r="Q1290" i="14" s="1"/>
  <c r="J1290" i="14"/>
  <c r="AM1322" i="11"/>
  <c r="AL1322" i="11" s="1"/>
  <c r="J1323" i="14"/>
  <c r="AK1322" i="11"/>
  <c r="K1323" i="14" s="1"/>
  <c r="Q1323" i="14" s="1"/>
  <c r="AM506" i="11"/>
  <c r="AL506" i="11" s="1"/>
  <c r="AK506" i="11"/>
  <c r="K507" i="14" s="1"/>
  <c r="Q507" i="14" s="1"/>
  <c r="J507" i="14"/>
  <c r="AM1869" i="11"/>
  <c r="AL1869" i="11" s="1"/>
  <c r="AK1869" i="11"/>
  <c r="K1870" i="14" s="1"/>
  <c r="Q1870" i="14" s="1"/>
  <c r="J1870" i="14"/>
  <c r="AM1525" i="11"/>
  <c r="AK1525" i="11"/>
  <c r="K1526" i="14" s="1"/>
  <c r="Q1526" i="14" s="1"/>
  <c r="J1526" i="14"/>
  <c r="AM1990" i="11"/>
  <c r="AL1990" i="11" s="1"/>
  <c r="AK1990" i="11"/>
  <c r="K1991" i="14" s="1"/>
  <c r="Q1991" i="14" s="1"/>
  <c r="J1991" i="14"/>
  <c r="AM813" i="11"/>
  <c r="AL813" i="11" s="1"/>
  <c r="AK813" i="11"/>
  <c r="K814" i="14" s="1"/>
  <c r="Q814" i="14" s="1"/>
  <c r="J814" i="14"/>
  <c r="AM1382" i="11"/>
  <c r="AL1382" i="11" s="1"/>
  <c r="AK1382" i="11"/>
  <c r="K1383" i="14" s="1"/>
  <c r="Q1383" i="14" s="1"/>
  <c r="J1383" i="14"/>
  <c r="AM464" i="11"/>
  <c r="AK464" i="11"/>
  <c r="K465" i="14" s="1"/>
  <c r="Q465" i="14" s="1"/>
  <c r="J465" i="14"/>
  <c r="AM221" i="11"/>
  <c r="AL221" i="11" s="1"/>
  <c r="AK221" i="11"/>
  <c r="K222" i="14" s="1"/>
  <c r="Q222" i="14" s="1"/>
  <c r="AM1828" i="11"/>
  <c r="AL1828" i="11" s="1"/>
  <c r="J1829" i="14"/>
  <c r="AM1484" i="11"/>
  <c r="AL1484" i="11" s="1"/>
  <c r="AK1484" i="11"/>
  <c r="K1485" i="14" s="1"/>
  <c r="Q1485" i="14" s="1"/>
  <c r="J1485" i="14"/>
  <c r="AM119" i="11"/>
  <c r="AL119" i="11" s="1"/>
  <c r="J120" i="14"/>
  <c r="AK119" i="11"/>
  <c r="K120" i="14" s="1"/>
  <c r="Q120" i="14" s="1"/>
  <c r="AM1207" i="11"/>
  <c r="AL1207" i="11" s="1"/>
  <c r="J1208" i="14"/>
  <c r="AK1207" i="11"/>
  <c r="K1208" i="14" s="1"/>
  <c r="Q1208" i="14" s="1"/>
  <c r="AM1155" i="11"/>
  <c r="J1156" i="14"/>
  <c r="AK1155" i="11"/>
  <c r="K1156" i="14" s="1"/>
  <c r="Q1156" i="14" s="1"/>
  <c r="AM1898" i="11"/>
  <c r="AL1898" i="11" s="1"/>
  <c r="AK1898" i="11"/>
  <c r="K1899" i="14" s="1"/>
  <c r="Q1899" i="14" s="1"/>
  <c r="J1899" i="14"/>
  <c r="AM248" i="11"/>
  <c r="AL248" i="11" s="1"/>
  <c r="J249" i="14"/>
  <c r="AK248" i="11"/>
  <c r="K249" i="14" s="1"/>
  <c r="Q249" i="14" s="1"/>
  <c r="AM287" i="11"/>
  <c r="AL287" i="11" s="1"/>
  <c r="J288" i="14"/>
  <c r="AK287" i="11"/>
  <c r="K288" i="14" s="1"/>
  <c r="Q288" i="14" s="1"/>
  <c r="AM442" i="11"/>
  <c r="AL442" i="11" s="1"/>
  <c r="J443" i="14"/>
  <c r="AK442" i="11"/>
  <c r="K443" i="14" s="1"/>
  <c r="Q443" i="14" s="1"/>
  <c r="AM1929" i="11"/>
  <c r="AL1929" i="11" s="1"/>
  <c r="J1930" i="14"/>
  <c r="AK1929" i="11"/>
  <c r="K1930" i="14" s="1"/>
  <c r="Q1930" i="14" s="1"/>
  <c r="AM1808" i="11"/>
  <c r="AL1808" i="11" s="1"/>
  <c r="J1809" i="14"/>
  <c r="AK1808" i="11"/>
  <c r="K1809" i="14" s="1"/>
  <c r="Q1809" i="14" s="1"/>
  <c r="AM263" i="11"/>
  <c r="AL263" i="11" s="1"/>
  <c r="J264" i="14"/>
  <c r="AK263" i="11"/>
  <c r="K264" i="14" s="1"/>
  <c r="Q264" i="14" s="1"/>
  <c r="AM1190" i="11"/>
  <c r="AL1190" i="11" s="1"/>
  <c r="J1191" i="14"/>
  <c r="AK1190" i="11"/>
  <c r="K1191" i="14" s="1"/>
  <c r="Q1191" i="14" s="1"/>
  <c r="AM53" i="11"/>
  <c r="AL53" i="11" s="1"/>
  <c r="J54" i="14"/>
  <c r="AK53" i="11"/>
  <c r="K54" i="14" s="1"/>
  <c r="Q54" i="14" s="1"/>
  <c r="AM249" i="11"/>
  <c r="AL249" i="11" s="1"/>
  <c r="AK249" i="11"/>
  <c r="K250" i="14" s="1"/>
  <c r="Q250" i="14" s="1"/>
  <c r="AM711" i="11"/>
  <c r="AK711" i="11"/>
  <c r="K712" i="14" s="1"/>
  <c r="Q712" i="14" s="1"/>
  <c r="J712" i="14"/>
  <c r="AM602" i="11"/>
  <c r="AL602" i="11" s="1"/>
  <c r="J603" i="14"/>
  <c r="AM1418" i="11"/>
  <c r="AL1418" i="11" s="1"/>
  <c r="J1419" i="14"/>
  <c r="AK1418" i="11"/>
  <c r="K1419" i="14" s="1"/>
  <c r="Q1419" i="14" s="1"/>
  <c r="AM2003" i="11"/>
  <c r="J2004" i="14"/>
  <c r="AM1747" i="11"/>
  <c r="AL1747" i="11" s="1"/>
  <c r="J1748" i="14"/>
  <c r="AM399" i="11"/>
  <c r="AK399" i="11"/>
  <c r="K400" i="14" s="1"/>
  <c r="Q400" i="14" s="1"/>
  <c r="AM526" i="11"/>
  <c r="AL526" i="11" s="1"/>
  <c r="J527" i="14"/>
  <c r="AK526" i="11"/>
  <c r="K527" i="14" s="1"/>
  <c r="Q527" i="14" s="1"/>
  <c r="AM384" i="11"/>
  <c r="AL384" i="11" s="1"/>
  <c r="AK384" i="11"/>
  <c r="K385" i="14" s="1"/>
  <c r="Q385" i="14" s="1"/>
  <c r="J385" i="14"/>
  <c r="AM604" i="11"/>
  <c r="AL604" i="11" s="1"/>
  <c r="J605" i="14"/>
  <c r="AK604" i="11"/>
  <c r="K605" i="14" s="1"/>
  <c r="Q605" i="14" s="1"/>
  <c r="AM1452" i="11"/>
  <c r="AL1452" i="11" s="1"/>
  <c r="J1453" i="14"/>
  <c r="AK382" i="11"/>
  <c r="K383" i="14" s="1"/>
  <c r="Q383" i="14" s="1"/>
  <c r="J1882" i="14"/>
  <c r="AM365" i="11"/>
  <c r="AL365" i="11" s="1"/>
  <c r="J366" i="14"/>
  <c r="AM114" i="11"/>
  <c r="AL114" i="11" s="1"/>
  <c r="AK114" i="11"/>
  <c r="K115" i="14" s="1"/>
  <c r="Q115" i="14" s="1"/>
  <c r="AM1756" i="11"/>
  <c r="AL1756" i="11" s="1"/>
  <c r="J1757" i="14"/>
  <c r="AK1756" i="11"/>
  <c r="K1757" i="14" s="1"/>
  <c r="Q1757" i="14" s="1"/>
  <c r="AM889" i="11"/>
  <c r="AL889" i="11" s="1"/>
  <c r="AK889" i="11"/>
  <c r="K890" i="14" s="1"/>
  <c r="Q890" i="14" s="1"/>
  <c r="J890" i="14"/>
  <c r="AM514" i="11"/>
  <c r="AL514" i="11" s="1"/>
  <c r="J515" i="14"/>
  <c r="AK514" i="11"/>
  <c r="K515" i="14" s="1"/>
  <c r="Q515" i="14" s="1"/>
  <c r="AM1871" i="11"/>
  <c r="AK1871" i="11"/>
  <c r="K1872" i="14" s="1"/>
  <c r="Q1872" i="14" s="1"/>
  <c r="J1872" i="14"/>
  <c r="AM1946" i="11"/>
  <c r="AL1946" i="11" s="1"/>
  <c r="J1947" i="14"/>
  <c r="AK1946" i="11"/>
  <c r="K1947" i="14" s="1"/>
  <c r="Q1947" i="14" s="1"/>
  <c r="AM341" i="11"/>
  <c r="AL341" i="11" s="1"/>
  <c r="J342" i="14"/>
  <c r="AM1000" i="11"/>
  <c r="J1001" i="14"/>
  <c r="AK1000" i="11"/>
  <c r="K1001" i="14" s="1"/>
  <c r="Q1001" i="14" s="1"/>
  <c r="AM1197" i="11"/>
  <c r="AL1197" i="11" s="1"/>
  <c r="AK1197" i="11"/>
  <c r="K1198" i="14" s="1"/>
  <c r="Q1198" i="14" s="1"/>
  <c r="J1198" i="14"/>
  <c r="AM632" i="11"/>
  <c r="AL632" i="11" s="1"/>
  <c r="AK632" i="11"/>
  <c r="K633" i="14" s="1"/>
  <c r="Q633" i="14" s="1"/>
  <c r="J633" i="14"/>
  <c r="AM446" i="11"/>
  <c r="AL446" i="11" s="1"/>
  <c r="AK446" i="11"/>
  <c r="K447" i="14" s="1"/>
  <c r="Q447" i="14" s="1"/>
  <c r="J447" i="14"/>
  <c r="AM334" i="11"/>
  <c r="AK334" i="11"/>
  <c r="K335" i="14" s="1"/>
  <c r="Q335" i="14" s="1"/>
  <c r="J335" i="14"/>
  <c r="AM585" i="11"/>
  <c r="AL585" i="11" s="1"/>
  <c r="AK585" i="11"/>
  <c r="K586" i="14" s="1"/>
  <c r="Q586" i="14" s="1"/>
  <c r="J586" i="14"/>
  <c r="AM458" i="11"/>
  <c r="AL458" i="11" s="1"/>
  <c r="AK458" i="11"/>
  <c r="K459" i="14" s="1"/>
  <c r="Q459" i="14" s="1"/>
  <c r="J459" i="14"/>
  <c r="AM437" i="11"/>
  <c r="AL437" i="11" s="1"/>
  <c r="AK437" i="11"/>
  <c r="K438" i="14" s="1"/>
  <c r="Q438" i="14" s="1"/>
  <c r="J438" i="14"/>
  <c r="AM1423" i="11"/>
  <c r="AL1423" i="11" s="1"/>
  <c r="AK1423" i="11"/>
  <c r="K1424" i="14" s="1"/>
  <c r="Q1424" i="14" s="1"/>
  <c r="J1424" i="14"/>
  <c r="AM1092" i="11"/>
  <c r="AL1092" i="11" s="1"/>
  <c r="J1093" i="14"/>
  <c r="AK1092" i="11"/>
  <c r="K1093" i="14" s="1"/>
  <c r="Q1093" i="14" s="1"/>
  <c r="AM1342" i="11"/>
  <c r="AL1342" i="11" s="1"/>
  <c r="J1343" i="14"/>
  <c r="AK1342" i="11"/>
  <c r="K1343" i="14" s="1"/>
  <c r="Q1343" i="14" s="1"/>
  <c r="AM928" i="11"/>
  <c r="AL928" i="11" s="1"/>
  <c r="J929" i="14"/>
  <c r="AM209" i="11"/>
  <c r="AL209" i="11" s="1"/>
  <c r="AK209" i="11"/>
  <c r="K210" i="14" s="1"/>
  <c r="Q210" i="14" s="1"/>
  <c r="J210" i="14"/>
  <c r="AM1785" i="11"/>
  <c r="AL1785" i="11" s="1"/>
  <c r="J1786" i="14"/>
  <c r="AK1785" i="11"/>
  <c r="K1786" i="14" s="1"/>
  <c r="Q1786" i="14" s="1"/>
  <c r="AM1307" i="11"/>
  <c r="AL1307" i="11" s="1"/>
  <c r="AK1307" i="11"/>
  <c r="K1308" i="14" s="1"/>
  <c r="Q1308" i="14" s="1"/>
  <c r="AM865" i="11"/>
  <c r="AL865" i="11" s="1"/>
  <c r="AK865" i="11"/>
  <c r="K866" i="14" s="1"/>
  <c r="Q866" i="14" s="1"/>
  <c r="J866" i="14"/>
  <c r="AM1758" i="11"/>
  <c r="AL1758" i="11" s="1"/>
  <c r="J1759" i="14"/>
  <c r="AK1758" i="11"/>
  <c r="K1759" i="14" s="1"/>
  <c r="Q1759" i="14" s="1"/>
  <c r="AM859" i="11"/>
  <c r="AL859" i="11" s="1"/>
  <c r="J860" i="14"/>
  <c r="AM1842" i="11"/>
  <c r="AL1842" i="11" s="1"/>
  <c r="J1843" i="14"/>
  <c r="AM148" i="11"/>
  <c r="AL148" i="11" s="1"/>
  <c r="AK148" i="11"/>
  <c r="K149" i="14" s="1"/>
  <c r="Q149" i="14" s="1"/>
  <c r="AM74" i="11"/>
  <c r="AL74" i="11" s="1"/>
  <c r="AK74" i="11"/>
  <c r="K75" i="14" s="1"/>
  <c r="Q75" i="14" s="1"/>
  <c r="AM1438" i="11"/>
  <c r="AL1438" i="11" s="1"/>
  <c r="J1439" i="14"/>
  <c r="AK1438" i="11"/>
  <c r="K1439" i="14" s="1"/>
  <c r="Q1439" i="14" s="1"/>
  <c r="AM1042" i="11"/>
  <c r="J1043" i="14"/>
  <c r="AK1042" i="11"/>
  <c r="K1043" i="14" s="1"/>
  <c r="Q1043" i="14" s="1"/>
  <c r="AM530" i="11"/>
  <c r="AL530" i="11" s="1"/>
  <c r="AK530" i="11"/>
  <c r="K531" i="14" s="1"/>
  <c r="Q531" i="14" s="1"/>
  <c r="J531" i="14"/>
  <c r="AM1675" i="11"/>
  <c r="AL1675" i="11" s="1"/>
  <c r="AK1675" i="11"/>
  <c r="K1676" i="14" s="1"/>
  <c r="Q1676" i="14" s="1"/>
  <c r="AM2014" i="11"/>
  <c r="AK2014" i="11"/>
  <c r="K2015" i="14" s="1"/>
  <c r="Q2015" i="14" s="1"/>
  <c r="AM814" i="11"/>
  <c r="AL814" i="11" s="1"/>
  <c r="J815" i="14"/>
  <c r="AK814" i="11"/>
  <c r="K815" i="14" s="1"/>
  <c r="Q815" i="14" s="1"/>
  <c r="AM1721" i="11"/>
  <c r="AL1721" i="11" s="1"/>
  <c r="J1722" i="14"/>
  <c r="AM330" i="11"/>
  <c r="AL330" i="11" s="1"/>
  <c r="J331" i="14"/>
  <c r="AK330" i="11"/>
  <c r="K331" i="14" s="1"/>
  <c r="Q331" i="14" s="1"/>
  <c r="AM812" i="11"/>
  <c r="AL812" i="11" s="1"/>
  <c r="AK812" i="11"/>
  <c r="K813" i="14" s="1"/>
  <c r="Q813" i="14" s="1"/>
  <c r="J813" i="14"/>
  <c r="AM1840" i="11"/>
  <c r="AL1840" i="11" s="1"/>
  <c r="J1841" i="14"/>
  <c r="AK1840" i="11"/>
  <c r="K1841" i="14" s="1"/>
  <c r="Q1841" i="14" s="1"/>
  <c r="AM135" i="11"/>
  <c r="J136" i="14"/>
  <c r="AM1086" i="11"/>
  <c r="AL1086" i="11" s="1"/>
  <c r="J1087" i="14"/>
  <c r="AK1086" i="11"/>
  <c r="K1087" i="14" s="1"/>
  <c r="Q1087" i="14" s="1"/>
  <c r="AM1596" i="11"/>
  <c r="AL1596" i="11" s="1"/>
  <c r="J1597" i="14"/>
  <c r="AK1596" i="11"/>
  <c r="K1597" i="14" s="1"/>
  <c r="Q1597" i="14" s="1"/>
  <c r="AM1296" i="11"/>
  <c r="AL1296" i="11" s="1"/>
  <c r="J1297" i="14"/>
  <c r="J222" i="14"/>
  <c r="AM1269" i="11"/>
  <c r="J1270" i="14"/>
  <c r="AK1269" i="11"/>
  <c r="K1270" i="14" s="1"/>
  <c r="Q1270" i="14" s="1"/>
  <c r="AM1211" i="11"/>
  <c r="AL1211" i="11" s="1"/>
  <c r="AK1211" i="11"/>
  <c r="K1212" i="14" s="1"/>
  <c r="Q1212" i="14" s="1"/>
  <c r="AM276" i="11"/>
  <c r="AL276" i="11" s="1"/>
  <c r="AK276" i="11"/>
  <c r="K277" i="14" s="1"/>
  <c r="Q277" i="14" s="1"/>
  <c r="J277" i="14"/>
  <c r="AM1224" i="11"/>
  <c r="AL1224" i="11" s="1"/>
  <c r="J1225" i="14"/>
  <c r="AM1260" i="11"/>
  <c r="AL1260" i="11" s="1"/>
  <c r="J1261" i="14"/>
  <c r="AM581" i="11"/>
  <c r="AL581" i="11" s="1"/>
  <c r="J582" i="14"/>
  <c r="AM856" i="11"/>
  <c r="AL856" i="11" s="1"/>
  <c r="AK856" i="11"/>
  <c r="K857" i="14" s="1"/>
  <c r="Q857" i="14" s="1"/>
  <c r="J857" i="14"/>
  <c r="AM107" i="11"/>
  <c r="J108" i="14"/>
  <c r="AM1765" i="11"/>
  <c r="AL1765" i="11" s="1"/>
  <c r="AK1765" i="11"/>
  <c r="K1766" i="14" s="1"/>
  <c r="Q1766" i="14" s="1"/>
  <c r="J1766" i="14"/>
  <c r="AM1697" i="11"/>
  <c r="AL1697" i="11" s="1"/>
  <c r="J1698" i="14"/>
  <c r="AK1697" i="11"/>
  <c r="K1698" i="14" s="1"/>
  <c r="Q1698" i="14" s="1"/>
  <c r="AM34" i="11"/>
  <c r="J35" i="14"/>
  <c r="AM1115" i="11"/>
  <c r="AL1115" i="11" s="1"/>
  <c r="AK1115" i="11"/>
  <c r="K1116" i="14" s="1"/>
  <c r="Q1116" i="14" s="1"/>
  <c r="J1116" i="14"/>
  <c r="AM926" i="11"/>
  <c r="AL926" i="11" s="1"/>
  <c r="J927" i="14"/>
  <c r="AK926" i="11"/>
  <c r="K927" i="14" s="1"/>
  <c r="Q927" i="14" s="1"/>
  <c r="AM478" i="11"/>
  <c r="AK478" i="11"/>
  <c r="K479" i="14" s="1"/>
  <c r="Q479" i="14" s="1"/>
  <c r="J479" i="14"/>
  <c r="AM470" i="11"/>
  <c r="AL470" i="11" s="1"/>
  <c r="AK470" i="11"/>
  <c r="K471" i="14" s="1"/>
  <c r="Q471" i="14" s="1"/>
  <c r="J471" i="14"/>
  <c r="AM182" i="11"/>
  <c r="AL182" i="11" s="1"/>
  <c r="AK182" i="11"/>
  <c r="K183" i="14" s="1"/>
  <c r="Q183" i="14" s="1"/>
  <c r="J183" i="14"/>
  <c r="AM854" i="11"/>
  <c r="AL854" i="11" s="1"/>
  <c r="J855" i="14"/>
  <c r="AM162" i="11"/>
  <c r="AL162" i="11" s="1"/>
  <c r="J163" i="14"/>
  <c r="AK162" i="11"/>
  <c r="K163" i="14" s="1"/>
  <c r="Q163" i="14" s="1"/>
  <c r="AM922" i="11"/>
  <c r="AL922" i="11" s="1"/>
  <c r="J923" i="14"/>
  <c r="AM308" i="11"/>
  <c r="AK308" i="11"/>
  <c r="K309" i="14" s="1"/>
  <c r="Q309" i="14" s="1"/>
  <c r="J309" i="14"/>
  <c r="AM1799" i="11"/>
  <c r="AL1799" i="11" s="1"/>
  <c r="AK1799" i="11"/>
  <c r="K1800" i="14" s="1"/>
  <c r="Q1800" i="14" s="1"/>
  <c r="J1800" i="14"/>
  <c r="AM1168" i="11"/>
  <c r="AL1168" i="11" s="1"/>
  <c r="AK1168" i="11"/>
  <c r="K1169" i="14" s="1"/>
  <c r="Q1169" i="14" s="1"/>
  <c r="J1169" i="14"/>
  <c r="AM915" i="11"/>
  <c r="AL915" i="11" s="1"/>
  <c r="AK915" i="11"/>
  <c r="K916" i="14" s="1"/>
  <c r="Q916" i="14" s="1"/>
  <c r="J916" i="14"/>
  <c r="AM1518" i="11"/>
  <c r="AK1518" i="11"/>
  <c r="K1519" i="14" s="1"/>
  <c r="Q1519" i="14" s="1"/>
  <c r="J1519" i="14"/>
  <c r="AM185" i="11"/>
  <c r="J186" i="14"/>
  <c r="AK185" i="11"/>
  <c r="K186" i="14" s="1"/>
  <c r="Q186" i="14" s="1"/>
  <c r="AM320" i="11"/>
  <c r="AL320" i="11" s="1"/>
  <c r="J321" i="14"/>
  <c r="AK320" i="11"/>
  <c r="K321" i="14" s="1"/>
  <c r="Q321" i="14" s="1"/>
  <c r="AM278" i="11"/>
  <c r="AL278" i="11" s="1"/>
  <c r="J279" i="14"/>
  <c r="AM127" i="11"/>
  <c r="AL127" i="11" s="1"/>
  <c r="J128" i="14"/>
  <c r="AM1566" i="11"/>
  <c r="AL1566" i="11" s="1"/>
  <c r="AK1566" i="11"/>
  <c r="K1567" i="14" s="1"/>
  <c r="Q1567" i="14" s="1"/>
  <c r="AM881" i="11"/>
  <c r="AL881" i="11" s="1"/>
  <c r="AK881" i="11"/>
  <c r="K882" i="14" s="1"/>
  <c r="Q882" i="14" s="1"/>
  <c r="J882" i="14"/>
  <c r="AM1226" i="11"/>
  <c r="AL1226" i="11" s="1"/>
  <c r="AK1226" i="11"/>
  <c r="K1227" i="14" s="1"/>
  <c r="Q1227" i="14" s="1"/>
  <c r="J1227" i="14"/>
  <c r="AM857" i="11"/>
  <c r="AL857" i="11" s="1"/>
  <c r="AK857" i="11"/>
  <c r="K858" i="14" s="1"/>
  <c r="Q858" i="14" s="1"/>
  <c r="J858" i="14"/>
  <c r="AM509" i="11"/>
  <c r="AL509" i="11" s="1"/>
  <c r="AK509" i="11"/>
  <c r="K510" i="14" s="1"/>
  <c r="Q510" i="14" s="1"/>
  <c r="AM877" i="11"/>
  <c r="AL877" i="11" s="1"/>
  <c r="AK877" i="11"/>
  <c r="K878" i="14" s="1"/>
  <c r="Q878" i="14" s="1"/>
  <c r="AM59" i="11"/>
  <c r="AK59" i="11"/>
  <c r="K60" i="14" s="1"/>
  <c r="Q60" i="14" s="1"/>
  <c r="AM650" i="11"/>
  <c r="AL650" i="11" s="1"/>
  <c r="J651" i="14"/>
  <c r="AM1759" i="11"/>
  <c r="J1760" i="14"/>
  <c r="AK1759" i="11"/>
  <c r="K1760" i="14" s="1"/>
  <c r="Q1760" i="14" s="1"/>
  <c r="AM1277" i="11"/>
  <c r="AL1277" i="11" s="1"/>
  <c r="J1278" i="14"/>
  <c r="AK1277" i="11"/>
  <c r="K1278" i="14" s="1"/>
  <c r="Q1278" i="14" s="1"/>
  <c r="AM113" i="11"/>
  <c r="AL113" i="11" s="1"/>
  <c r="AK113" i="11"/>
  <c r="K114" i="14" s="1"/>
  <c r="Q114" i="14" s="1"/>
  <c r="J114" i="14"/>
  <c r="AM1888" i="11"/>
  <c r="AL1888" i="11" s="1"/>
  <c r="AK1888" i="11"/>
  <c r="K1889" i="14" s="1"/>
  <c r="Q1889" i="14" s="1"/>
  <c r="J1889" i="14"/>
  <c r="AM154" i="11"/>
  <c r="AK154" i="11"/>
  <c r="K155" i="14" s="1"/>
  <c r="Q155" i="14" s="1"/>
  <c r="J155" i="14"/>
  <c r="AM2011" i="11"/>
  <c r="AL2011" i="11" s="1"/>
  <c r="AK2011" i="11"/>
  <c r="K2012" i="14" s="1"/>
  <c r="Q2012" i="14" s="1"/>
  <c r="J2012" i="14"/>
  <c r="AM710" i="11"/>
  <c r="AL710" i="11" s="1"/>
  <c r="AK710" i="11"/>
  <c r="K711" i="14" s="1"/>
  <c r="Q711" i="14" s="1"/>
  <c r="AM1495" i="11"/>
  <c r="J1496" i="14"/>
  <c r="AK1495" i="11"/>
  <c r="K1496" i="14" s="1"/>
  <c r="Q1496" i="14" s="1"/>
  <c r="AM347" i="11"/>
  <c r="AL347" i="11" s="1"/>
  <c r="AK347" i="11"/>
  <c r="K348" i="14" s="1"/>
  <c r="Q348" i="14" s="1"/>
  <c r="J348" i="14"/>
  <c r="AM1279" i="11"/>
  <c r="AL1279" i="11" s="1"/>
  <c r="AK1279" i="11"/>
  <c r="K1280" i="14" s="1"/>
  <c r="Q1280" i="14" s="1"/>
  <c r="J1280" i="14"/>
  <c r="AM1234" i="11"/>
  <c r="AL1234" i="11" s="1"/>
  <c r="J1235" i="14"/>
  <c r="AK1234" i="11"/>
  <c r="K1235" i="14" s="1"/>
  <c r="Q1235" i="14" s="1"/>
  <c r="AM1883" i="11"/>
  <c r="J1884" i="14"/>
  <c r="AK1883" i="11"/>
  <c r="K1884" i="14" s="1"/>
  <c r="Q1884" i="14" s="1"/>
  <c r="AM1626" i="11"/>
  <c r="AL1626" i="11" s="1"/>
  <c r="AK1626" i="11"/>
  <c r="K1627" i="14" s="1"/>
  <c r="Q1627" i="14" s="1"/>
  <c r="J1627" i="14"/>
  <c r="AM1609" i="11"/>
  <c r="AL1609" i="11" s="1"/>
  <c r="AK1609" i="11"/>
  <c r="K1610" i="14" s="1"/>
  <c r="Q1610" i="14" s="1"/>
  <c r="J1610" i="14"/>
  <c r="AM123" i="11"/>
  <c r="AL123" i="11" s="1"/>
  <c r="AK123" i="11"/>
  <c r="K124" i="14" s="1"/>
  <c r="Q124" i="14" s="1"/>
  <c r="J124" i="14"/>
  <c r="AM1535" i="11"/>
  <c r="AL1535" i="11" s="1"/>
  <c r="J1536" i="14"/>
  <c r="AM1291" i="11"/>
  <c r="AL1291" i="11" s="1"/>
  <c r="AK1291" i="11"/>
  <c r="K1292" i="14" s="1"/>
  <c r="Q1292" i="14" s="1"/>
  <c r="J1292" i="14"/>
  <c r="AM1981" i="11"/>
  <c r="AL1981" i="11" s="1"/>
  <c r="AK1981" i="11"/>
  <c r="K1982" i="14" s="1"/>
  <c r="Q1982" i="14" s="1"/>
  <c r="J1982" i="14"/>
  <c r="AM398" i="11"/>
  <c r="AL398" i="11" s="1"/>
  <c r="AK398" i="11"/>
  <c r="K399" i="14" s="1"/>
  <c r="Q399" i="14" s="1"/>
  <c r="J399" i="14"/>
  <c r="AM375" i="11"/>
  <c r="AL375" i="11" s="1"/>
  <c r="J376" i="14"/>
  <c r="AK375" i="11"/>
  <c r="K376" i="14" s="1"/>
  <c r="Q376" i="14" s="1"/>
  <c r="AM264" i="11"/>
  <c r="AL264" i="11" s="1"/>
  <c r="J265" i="14"/>
  <c r="AK264" i="11"/>
  <c r="K265" i="14" s="1"/>
  <c r="Q265" i="14" s="1"/>
  <c r="AM226" i="11"/>
  <c r="AL226" i="11" s="1"/>
  <c r="J227" i="14"/>
  <c r="AK226" i="11"/>
  <c r="K227" i="14" s="1"/>
  <c r="Q227" i="14" s="1"/>
  <c r="AM1961" i="11"/>
  <c r="AL1961" i="11" s="1"/>
  <c r="J1962" i="14"/>
  <c r="AM1087" i="11"/>
  <c r="AL1087" i="11" s="1"/>
  <c r="J1088" i="14"/>
  <c r="AK1087" i="11"/>
  <c r="K1088" i="14" s="1"/>
  <c r="Q1088" i="14" s="1"/>
  <c r="AM1397" i="11"/>
  <c r="AL1397" i="11" s="1"/>
  <c r="AK1397" i="11"/>
  <c r="K1398" i="14" s="1"/>
  <c r="Q1398" i="14" s="1"/>
  <c r="J1398" i="14"/>
  <c r="J149" i="14"/>
  <c r="AK1452" i="11"/>
  <c r="K1453" i="14" s="1"/>
  <c r="Q1453" i="14" s="1"/>
  <c r="J751" i="14"/>
  <c r="AK34" i="11"/>
  <c r="K35" i="14" s="1"/>
  <c r="Q35" i="14" s="1"/>
  <c r="AM339" i="11"/>
  <c r="J340" i="14"/>
  <c r="AM1083" i="11"/>
  <c r="AL1083" i="11" s="1"/>
  <c r="AK1083" i="11"/>
  <c r="K1084" i="14" s="1"/>
  <c r="Q1084" i="14" s="1"/>
  <c r="AM902" i="11"/>
  <c r="AK902" i="11"/>
  <c r="K903" i="14" s="1"/>
  <c r="Q903" i="14" s="1"/>
  <c r="AM156" i="11"/>
  <c r="J157" i="14"/>
  <c r="AK156" i="11"/>
  <c r="K157" i="14" s="1"/>
  <c r="Q157" i="14" s="1"/>
  <c r="AM1580" i="11"/>
  <c r="AL1580" i="11" s="1"/>
  <c r="J1581" i="14"/>
  <c r="AK1580" i="11"/>
  <c r="K1581" i="14" s="1"/>
  <c r="Q1581" i="14" s="1"/>
  <c r="AM1782" i="11"/>
  <c r="AK1782" i="11"/>
  <c r="K1783" i="14" s="1"/>
  <c r="Q1783" i="14" s="1"/>
  <c r="J1783" i="14"/>
  <c r="J2015" i="14"/>
  <c r="AK1535" i="11"/>
  <c r="K1536" i="14" s="1"/>
  <c r="Q1536" i="14" s="1"/>
  <c r="AK854" i="11"/>
  <c r="K855" i="14" s="1"/>
  <c r="Q855" i="14" s="1"/>
  <c r="AM824" i="11"/>
  <c r="AL824" i="11" s="1"/>
  <c r="AK824" i="11"/>
  <c r="K825" i="14" s="1"/>
  <c r="Q825" i="14" s="1"/>
  <c r="J825" i="14"/>
  <c r="AM1825" i="11"/>
  <c r="AL1825" i="11" s="1"/>
  <c r="J1826" i="14"/>
  <c r="AK1825" i="11"/>
  <c r="K1826" i="14" s="1"/>
  <c r="Q1826" i="14" s="1"/>
  <c r="AM38" i="11"/>
  <c r="AK38" i="11"/>
  <c r="K39" i="14" s="1"/>
  <c r="Q39" i="14" s="1"/>
  <c r="AM1905" i="11"/>
  <c r="AL1905" i="11" s="1"/>
  <c r="J1906" i="14"/>
  <c r="AM1372" i="11"/>
  <c r="AL1372" i="11" s="1"/>
  <c r="AK1372" i="11"/>
  <c r="K1373" i="14" s="1"/>
  <c r="Q1373" i="14" s="1"/>
  <c r="AM1795" i="11"/>
  <c r="AL1795" i="11" s="1"/>
  <c r="AK1795" i="11"/>
  <c r="K1796" i="14" s="1"/>
  <c r="Q1796" i="14" s="1"/>
  <c r="J1796" i="14"/>
  <c r="AM1779" i="11"/>
  <c r="AL1779" i="11" s="1"/>
  <c r="AK1779" i="11"/>
  <c r="K1780" i="14" s="1"/>
  <c r="Q1780" i="14" s="1"/>
  <c r="AM893" i="11"/>
  <c r="AL893" i="11" s="1"/>
  <c r="J894" i="14"/>
  <c r="AM1663" i="11"/>
  <c r="AL1663" i="11" s="1"/>
  <c r="J1664" i="14"/>
  <c r="AK1663" i="11"/>
  <c r="K1664" i="14" s="1"/>
  <c r="Q1664" i="14" s="1"/>
  <c r="AM1939" i="11"/>
  <c r="J1940" i="14"/>
  <c r="AK1939" i="11"/>
  <c r="K1940" i="14" s="1"/>
  <c r="Q1940" i="14" s="1"/>
  <c r="AM782" i="11"/>
  <c r="AL782" i="11" s="1"/>
  <c r="AK782" i="11"/>
  <c r="K783" i="14" s="1"/>
  <c r="Q783" i="14" s="1"/>
  <c r="J783" i="14"/>
  <c r="AM175" i="11"/>
  <c r="AL175" i="11" s="1"/>
  <c r="J176" i="14"/>
  <c r="AM1007" i="11"/>
  <c r="AL1007" i="11" s="1"/>
  <c r="J1008" i="14"/>
  <c r="AK1007" i="11"/>
  <c r="K1008" i="14" s="1"/>
  <c r="Q1008" i="14" s="1"/>
  <c r="AM850" i="11"/>
  <c r="AL850" i="11" s="1"/>
  <c r="J851" i="14"/>
  <c r="AK850" i="11"/>
  <c r="K851" i="14" s="1"/>
  <c r="Q851" i="14" s="1"/>
  <c r="AM1286" i="11"/>
  <c r="AK1286" i="11"/>
  <c r="K1287" i="14" s="1"/>
  <c r="Q1287" i="14" s="1"/>
  <c r="J1287" i="14"/>
  <c r="AM1798" i="11"/>
  <c r="AL1798" i="11" s="1"/>
  <c r="AK1798" i="11"/>
  <c r="K1799" i="14" s="1"/>
  <c r="Q1799" i="14" s="1"/>
  <c r="J1799" i="14"/>
  <c r="AM512" i="11"/>
  <c r="J513" i="14"/>
  <c r="AK512" i="11"/>
  <c r="K513" i="14" s="1"/>
  <c r="Q513" i="14" s="1"/>
  <c r="AM1619" i="11"/>
  <c r="AL1619" i="11" s="1"/>
  <c r="J1620" i="14"/>
  <c r="AK1619" i="11"/>
  <c r="K1620" i="14" s="1"/>
  <c r="Q1620" i="14" s="1"/>
  <c r="AM634" i="11"/>
  <c r="AL634" i="11" s="1"/>
  <c r="AK634" i="11"/>
  <c r="K635" i="14" s="1"/>
  <c r="Q635" i="14" s="1"/>
  <c r="J635" i="14"/>
  <c r="AM1720" i="11"/>
  <c r="AL1720" i="11" s="1"/>
  <c r="J1721" i="14"/>
  <c r="AK1720" i="11"/>
  <c r="K1721" i="14" s="1"/>
  <c r="Q1721" i="14" s="1"/>
  <c r="AM1884" i="11"/>
  <c r="J1885" i="14"/>
  <c r="AK1884" i="11"/>
  <c r="K1885" i="14" s="1"/>
  <c r="Q1885" i="14" s="1"/>
  <c r="AM1709" i="11"/>
  <c r="AL1709" i="11" s="1"/>
  <c r="J1710" i="14"/>
  <c r="AM637" i="11"/>
  <c r="AL637" i="11" s="1"/>
  <c r="J638" i="14"/>
  <c r="AK637" i="11"/>
  <c r="K638" i="14" s="1"/>
  <c r="Q638" i="14" s="1"/>
  <c r="AM23" i="11"/>
  <c r="AL23" i="11" s="1"/>
  <c r="AK23" i="11"/>
  <c r="K24" i="14" s="1"/>
  <c r="Q24" i="14" s="1"/>
  <c r="J24" i="14"/>
  <c r="AM1310" i="11"/>
  <c r="AL1310" i="11" s="1"/>
  <c r="J1311" i="14"/>
  <c r="AK1310" i="11"/>
  <c r="K1311" i="14" s="1"/>
  <c r="Q1311" i="14" s="1"/>
  <c r="AM1589" i="11"/>
  <c r="AL1589" i="11" s="1"/>
  <c r="AK1589" i="11"/>
  <c r="K1590" i="14" s="1"/>
  <c r="Q1590" i="14" s="1"/>
  <c r="J1590" i="14"/>
  <c r="AM1218" i="11"/>
  <c r="AL1218" i="11" s="1"/>
  <c r="AK1218" i="11"/>
  <c r="K1219" i="14" s="1"/>
  <c r="Q1219" i="14" s="1"/>
  <c r="AM1330" i="11"/>
  <c r="AL1330" i="11" s="1"/>
  <c r="AK1330" i="11"/>
  <c r="K1331" i="14" s="1"/>
  <c r="Q1331" i="14" s="1"/>
  <c r="AM804" i="11"/>
  <c r="AL804" i="11" s="1"/>
  <c r="AK804" i="11"/>
  <c r="K805" i="14" s="1"/>
  <c r="Q805" i="14" s="1"/>
  <c r="J805" i="14"/>
  <c r="AM233" i="11"/>
  <c r="AL233" i="11" s="1"/>
  <c r="AK233" i="11"/>
  <c r="K234" i="14" s="1"/>
  <c r="Q234" i="14" s="1"/>
  <c r="J234" i="14"/>
  <c r="AM1316" i="11"/>
  <c r="AL1316" i="11" s="1"/>
  <c r="J1317" i="14"/>
  <c r="AK1316" i="11"/>
  <c r="K1317" i="14" s="1"/>
  <c r="Q1317" i="14" s="1"/>
  <c r="AM1936" i="11"/>
  <c r="AL1936" i="11" s="1"/>
  <c r="J1937" i="14"/>
  <c r="AK1936" i="11"/>
  <c r="K1937" i="14" s="1"/>
  <c r="Q1937" i="14" s="1"/>
  <c r="AM307" i="11"/>
  <c r="AL307" i="11" s="1"/>
  <c r="J308" i="14"/>
  <c r="AK307" i="11"/>
  <c r="K308" i="14" s="1"/>
  <c r="Q308" i="14" s="1"/>
  <c r="AM417" i="11"/>
  <c r="J418" i="14"/>
  <c r="AK417" i="11"/>
  <c r="K418" i="14" s="1"/>
  <c r="Q418" i="14" s="1"/>
  <c r="AM1618" i="11"/>
  <c r="AL1618" i="11" s="1"/>
  <c r="J1619" i="14"/>
  <c r="AK1618" i="11"/>
  <c r="K1619" i="14" s="1"/>
  <c r="Q1619" i="14" s="1"/>
  <c r="AM1658" i="11"/>
  <c r="AL1658" i="11" s="1"/>
  <c r="J1659" i="14"/>
  <c r="AM1241" i="11"/>
  <c r="J1242" i="14"/>
  <c r="AM975" i="11"/>
  <c r="AL975" i="11" s="1"/>
  <c r="J976" i="14"/>
  <c r="AK975" i="11"/>
  <c r="K976" i="14" s="1"/>
  <c r="Q976" i="14" s="1"/>
  <c r="AM1926" i="11"/>
  <c r="AL1926" i="11" s="1"/>
  <c r="AK1926" i="11"/>
  <c r="K1927" i="14" s="1"/>
  <c r="Q1927" i="14" s="1"/>
  <c r="J1927" i="14"/>
  <c r="AM1432" i="11"/>
  <c r="AK1432" i="11"/>
  <c r="K1433" i="14" s="1"/>
  <c r="Q1433" i="14" s="1"/>
  <c r="AM1979" i="11"/>
  <c r="AL1979" i="11" s="1"/>
  <c r="J1980" i="14"/>
  <c r="AM1352" i="11"/>
  <c r="AK1352" i="11"/>
  <c r="K1353" i="14" s="1"/>
  <c r="Q1353" i="14" s="1"/>
  <c r="J1353" i="14"/>
  <c r="AM871" i="11"/>
  <c r="AL871" i="11" s="1"/>
  <c r="AK871" i="11"/>
  <c r="K872" i="14" s="1"/>
  <c r="Q872" i="14" s="1"/>
  <c r="J872" i="14"/>
  <c r="AM996" i="11"/>
  <c r="AL996" i="11" s="1"/>
  <c r="J997" i="14"/>
  <c r="AM261" i="11"/>
  <c r="J262" i="14"/>
  <c r="AM962" i="11"/>
  <c r="AL962" i="11" s="1"/>
  <c r="AK962" i="11"/>
  <c r="K963" i="14" s="1"/>
  <c r="Q963" i="14" s="1"/>
  <c r="J963" i="14"/>
  <c r="AM1264" i="11"/>
  <c r="AL1264" i="11" s="1"/>
  <c r="J1265" i="14"/>
  <c r="AK1264" i="11"/>
  <c r="K1265" i="14" s="1"/>
  <c r="Q1265" i="14" s="1"/>
  <c r="AM2015" i="11"/>
  <c r="J2016" i="14"/>
  <c r="AK2015" i="11"/>
  <c r="K2016" i="14" s="1"/>
  <c r="Q2016" i="14" s="1"/>
  <c r="AM99" i="11"/>
  <c r="AL99" i="11" s="1"/>
  <c r="AK99" i="11"/>
  <c r="K100" i="14" s="1"/>
  <c r="Q100" i="14" s="1"/>
  <c r="J100" i="14"/>
  <c r="AM471" i="11"/>
  <c r="AL471" i="11" s="1"/>
  <c r="AK471" i="11"/>
  <c r="K472" i="14" s="1"/>
  <c r="Q472" i="14" s="1"/>
  <c r="J472" i="14"/>
  <c r="AM594" i="11"/>
  <c r="AL594" i="11" s="1"/>
  <c r="J595" i="14"/>
  <c r="AK594" i="11"/>
  <c r="K595" i="14" s="1"/>
  <c r="Q595" i="14" s="1"/>
  <c r="AM1130" i="11"/>
  <c r="AK1130" i="11"/>
  <c r="K1131" i="14" s="1"/>
  <c r="Q1131" i="14" s="1"/>
  <c r="J1131" i="14"/>
  <c r="AM1331" i="11"/>
  <c r="AL1331" i="11" s="1"/>
  <c r="AK1331" i="11"/>
  <c r="K1332" i="14" s="1"/>
  <c r="Q1332" i="14" s="1"/>
  <c r="AM19" i="11"/>
  <c r="AL19" i="11" s="1"/>
  <c r="J20" i="14"/>
  <c r="AK19" i="11"/>
  <c r="K20" i="14" s="1"/>
  <c r="Q20" i="14" s="1"/>
  <c r="AM21" i="11"/>
  <c r="AL21" i="11" s="1"/>
  <c r="J22" i="14"/>
  <c r="AK21" i="11"/>
  <c r="K22" i="14" s="1"/>
  <c r="Q22" i="14" s="1"/>
  <c r="AM1707" i="11"/>
  <c r="AL1707" i="11" s="1"/>
  <c r="AK1707" i="11"/>
  <c r="K1708" i="14" s="1"/>
  <c r="Q1708" i="14" s="1"/>
  <c r="J1708" i="14"/>
  <c r="AM96" i="11"/>
  <c r="AL96" i="11" s="1"/>
  <c r="AK96" i="11"/>
  <c r="K97" i="14" s="1"/>
  <c r="Q97" i="14" s="1"/>
  <c r="J97" i="14"/>
  <c r="AM815" i="11"/>
  <c r="AL815" i="11" s="1"/>
  <c r="AK815" i="11"/>
  <c r="K816" i="14" s="1"/>
  <c r="Q816" i="14" s="1"/>
  <c r="AM1325" i="11"/>
  <c r="AL1325" i="11" s="1"/>
  <c r="AK1325" i="11"/>
  <c r="K1326" i="14" s="1"/>
  <c r="Q1326" i="14" s="1"/>
  <c r="AM697" i="11"/>
  <c r="AL697" i="11" s="1"/>
  <c r="J698" i="14"/>
  <c r="AK697" i="11"/>
  <c r="K698" i="14" s="1"/>
  <c r="Q698" i="14" s="1"/>
  <c r="AM497" i="11"/>
  <c r="AK497" i="11"/>
  <c r="K498" i="14" s="1"/>
  <c r="Q498" i="14" s="1"/>
  <c r="J498" i="14"/>
  <c r="AM1019" i="11"/>
  <c r="AL1019" i="11" s="1"/>
  <c r="AK1019" i="11"/>
  <c r="K1020" i="14" s="1"/>
  <c r="Q1020" i="14" s="1"/>
  <c r="J1020" i="14"/>
  <c r="AM397" i="11"/>
  <c r="AL397" i="11" s="1"/>
  <c r="AK397" i="11"/>
  <c r="K398" i="14" s="1"/>
  <c r="Q398" i="14" s="1"/>
  <c r="J398" i="14"/>
  <c r="AM1290" i="11"/>
  <c r="AL1290" i="11" s="1"/>
  <c r="J1291" i="14"/>
  <c r="AK1290" i="11"/>
  <c r="K1291" i="14" s="1"/>
  <c r="Q1291" i="14" s="1"/>
  <c r="AM356" i="11"/>
  <c r="AL356" i="11" s="1"/>
  <c r="J357" i="14"/>
  <c r="AM254" i="11"/>
  <c r="AL254" i="11" s="1"/>
  <c r="J255" i="14"/>
  <c r="AM979" i="11"/>
  <c r="AK979" i="11"/>
  <c r="K980" i="14" s="1"/>
  <c r="Q980" i="14" s="1"/>
  <c r="J1567" i="14"/>
  <c r="AK1961" i="11"/>
  <c r="K1962" i="14" s="1"/>
  <c r="Q1962" i="14" s="1"/>
  <c r="J1332" i="14"/>
  <c r="AK1531" i="11"/>
  <c r="K1532" i="14" s="1"/>
  <c r="Q1532" i="14" s="1"/>
  <c r="AK1842" i="11"/>
  <c r="K1843" i="14" s="1"/>
  <c r="Q1843" i="14" s="1"/>
  <c r="J75" i="14"/>
  <c r="AK254" i="11"/>
  <c r="K255" i="14" s="1"/>
  <c r="Q255" i="14" s="1"/>
  <c r="J980" i="14"/>
  <c r="AK127" i="11"/>
  <c r="K128" i="14" s="1"/>
  <c r="Q128" i="14" s="1"/>
  <c r="AM1051" i="11"/>
  <c r="AL1051" i="11" s="1"/>
  <c r="AK1051" i="11"/>
  <c r="K1052" i="14" s="1"/>
  <c r="Q1052" i="14" s="1"/>
  <c r="J1052" i="14"/>
  <c r="AM93" i="11"/>
  <c r="AL93" i="11" s="1"/>
  <c r="AK93" i="11"/>
  <c r="K94" i="14" s="1"/>
  <c r="Q94" i="14" s="1"/>
  <c r="J94" i="14"/>
  <c r="AM1972" i="11"/>
  <c r="AL1972" i="11" s="1"/>
  <c r="J1973" i="14"/>
  <c r="AK1972" i="11"/>
  <c r="K1973" i="14" s="1"/>
  <c r="Q1973" i="14" s="1"/>
  <c r="AM1136" i="11"/>
  <c r="AK1136" i="11"/>
  <c r="K1137" i="14" s="1"/>
  <c r="Q1137" i="14" s="1"/>
  <c r="J1137" i="14"/>
  <c r="AM1684" i="11"/>
  <c r="AL1684" i="11" s="1"/>
  <c r="AK1684" i="11"/>
  <c r="K1685" i="14" s="1"/>
  <c r="Q1685" i="14" s="1"/>
  <c r="AM357" i="11"/>
  <c r="AL357" i="11" s="1"/>
  <c r="AK357" i="11"/>
  <c r="K358" i="14" s="1"/>
  <c r="Q358" i="14" s="1"/>
  <c r="J358" i="14"/>
  <c r="AM1403" i="11"/>
  <c r="J1404" i="14"/>
  <c r="AM1248" i="11"/>
  <c r="AL1248" i="11" s="1"/>
  <c r="J1249" i="14"/>
  <c r="AK1248" i="11"/>
  <c r="K1249" i="14" s="1"/>
  <c r="Q1249" i="14" s="1"/>
  <c r="AM386" i="11"/>
  <c r="AL386" i="11" s="1"/>
  <c r="AK386" i="11"/>
  <c r="K387" i="14" s="1"/>
  <c r="Q387" i="14" s="1"/>
  <c r="AM475" i="11"/>
  <c r="AL475" i="11" s="1"/>
  <c r="AK475" i="11"/>
  <c r="K476" i="14" s="1"/>
  <c r="Q476" i="14" s="1"/>
  <c r="J476" i="14"/>
  <c r="AM1156" i="11"/>
  <c r="AL1156" i="11" s="1"/>
  <c r="AK1156" i="11"/>
  <c r="K1157" i="14" s="1"/>
  <c r="Q1157" i="14" s="1"/>
  <c r="AM31" i="11"/>
  <c r="J32" i="14"/>
  <c r="AK31" i="11"/>
  <c r="K32" i="14" s="1"/>
  <c r="Q32" i="14" s="1"/>
  <c r="AM852" i="11"/>
  <c r="AL852" i="11" s="1"/>
  <c r="AK852" i="11"/>
  <c r="K853" i="14" s="1"/>
  <c r="Q853" i="14" s="1"/>
  <c r="J853" i="14"/>
  <c r="AM360" i="11"/>
  <c r="AL360" i="11" s="1"/>
  <c r="AK360" i="11"/>
  <c r="K361" i="14" s="1"/>
  <c r="Q361" i="14" s="1"/>
  <c r="AM1681" i="11"/>
  <c r="J1682" i="14"/>
  <c r="AK1681" i="11"/>
  <c r="K1682" i="14" s="1"/>
  <c r="Q1682" i="14" s="1"/>
  <c r="AM833" i="11"/>
  <c r="AL833" i="11" s="1"/>
  <c r="AK833" i="11"/>
  <c r="K834" i="14" s="1"/>
  <c r="Q834" i="14" s="1"/>
  <c r="J834" i="14"/>
  <c r="AM112" i="11"/>
  <c r="AL112" i="11" s="1"/>
  <c r="AK112" i="11"/>
  <c r="K113" i="14" s="1"/>
  <c r="Q113" i="14" s="1"/>
  <c r="J113" i="14"/>
  <c r="AM1653" i="11"/>
  <c r="AL1653" i="11" s="1"/>
  <c r="J1654" i="14"/>
  <c r="AK1653" i="11"/>
  <c r="K1654" i="14" s="1"/>
  <c r="Q1654" i="14" s="1"/>
  <c r="AM1954" i="11"/>
  <c r="J1955" i="14"/>
  <c r="AK1954" i="11"/>
  <c r="K1955" i="14" s="1"/>
  <c r="Q1955" i="14" s="1"/>
  <c r="AM580" i="11"/>
  <c r="AL580" i="11" s="1"/>
  <c r="J581" i="14"/>
  <c r="AM1892" i="11"/>
  <c r="AL1892" i="11" s="1"/>
  <c r="J1893" i="14"/>
  <c r="AK1892" i="11"/>
  <c r="K1893" i="14" s="1"/>
  <c r="Q1893" i="14" s="1"/>
  <c r="AM1334" i="11"/>
  <c r="AK1334" i="11"/>
  <c r="K1335" i="14" s="1"/>
  <c r="Q1335" i="14" s="1"/>
  <c r="J1335" i="14"/>
  <c r="AM51" i="11"/>
  <c r="AL51" i="11" s="1"/>
  <c r="J52" i="14"/>
  <c r="AK51" i="11"/>
  <c r="K52" i="14" s="1"/>
  <c r="Q52" i="14" s="1"/>
  <c r="AM393" i="11"/>
  <c r="AL393" i="11" s="1"/>
  <c r="J394" i="14"/>
  <c r="AM1174" i="11"/>
  <c r="J1175" i="14"/>
  <c r="AK1174" i="11"/>
  <c r="K1175" i="14" s="1"/>
  <c r="Q1175" i="14" s="1"/>
  <c r="AM797" i="11"/>
  <c r="AL797" i="11" s="1"/>
  <c r="J798" i="14"/>
  <c r="AM663" i="11"/>
  <c r="AL663" i="11" s="1"/>
  <c r="AK663" i="11"/>
  <c r="K664" i="14" s="1"/>
  <c r="Q664" i="14" s="1"/>
  <c r="AM1970" i="11"/>
  <c r="AL1970" i="11" s="1"/>
  <c r="AK1970" i="11"/>
  <c r="K1971" i="14" s="1"/>
  <c r="Q1971" i="14" s="1"/>
  <c r="J1971" i="14"/>
  <c r="AM1592" i="11"/>
  <c r="AL1592" i="11" s="1"/>
  <c r="J1593" i="14"/>
  <c r="AK1592" i="11"/>
  <c r="K1593" i="14" s="1"/>
  <c r="Q1593" i="14" s="1"/>
  <c r="AM338" i="11"/>
  <c r="AL338" i="11" s="1"/>
  <c r="AK338" i="11"/>
  <c r="K339" i="14" s="1"/>
  <c r="Q339" i="14" s="1"/>
  <c r="J339" i="14"/>
  <c r="AM167" i="11"/>
  <c r="J168" i="14"/>
  <c r="AK167" i="11"/>
  <c r="K168" i="14" s="1"/>
  <c r="Q168" i="14" s="1"/>
  <c r="AM1894" i="11"/>
  <c r="AL1894" i="11" s="1"/>
  <c r="J1895" i="14"/>
  <c r="AK1894" i="11"/>
  <c r="K1895" i="14" s="1"/>
  <c r="Q1895" i="14" s="1"/>
  <c r="AM391" i="11"/>
  <c r="AL391" i="11" s="1"/>
  <c r="AK391" i="11"/>
  <c r="K392" i="14" s="1"/>
  <c r="Q392" i="14" s="1"/>
  <c r="J392" i="14"/>
  <c r="AM1893" i="11"/>
  <c r="AL1893" i="11" s="1"/>
  <c r="J1894" i="14"/>
  <c r="AK1893" i="11"/>
  <c r="K1894" i="14" s="1"/>
  <c r="Q1894" i="14" s="1"/>
  <c r="AM1034" i="11"/>
  <c r="AL1034" i="11" s="1"/>
  <c r="AK1034" i="11"/>
  <c r="K1035" i="14" s="1"/>
  <c r="Q1035" i="14" s="1"/>
  <c r="AM1256" i="11"/>
  <c r="AL1256" i="11" s="1"/>
  <c r="AK1256" i="11"/>
  <c r="K1257" i="14" s="1"/>
  <c r="Q1257" i="14" s="1"/>
  <c r="AM1654" i="11"/>
  <c r="J1655" i="14"/>
  <c r="AM1678" i="11"/>
  <c r="AL1678" i="11" s="1"/>
  <c r="J1679" i="14"/>
  <c r="AK1678" i="11"/>
  <c r="K1679" i="14" s="1"/>
  <c r="Q1679" i="14" s="1"/>
  <c r="AM1255" i="11"/>
  <c r="AL1255" i="11" s="1"/>
  <c r="J1256" i="14"/>
  <c r="AK1255" i="11"/>
  <c r="K1256" i="14" s="1"/>
  <c r="Q1256" i="14" s="1"/>
  <c r="AM482" i="11"/>
  <c r="AK482" i="11"/>
  <c r="K483" i="14" s="1"/>
  <c r="Q483" i="14" s="1"/>
  <c r="AM1380" i="11"/>
  <c r="AL1380" i="11" s="1"/>
  <c r="J1381" i="14"/>
  <c r="AK1380" i="11"/>
  <c r="K1381" i="14" s="1"/>
  <c r="Q1381" i="14" s="1"/>
  <c r="AM1810" i="11"/>
  <c r="AL1810" i="11" s="1"/>
  <c r="J1811" i="14"/>
  <c r="AK1810" i="11"/>
  <c r="K1811" i="14" s="1"/>
  <c r="Q1811" i="14" s="1"/>
  <c r="AM138" i="11"/>
  <c r="J139" i="14"/>
  <c r="AK138" i="11"/>
  <c r="K139" i="14" s="1"/>
  <c r="Q139" i="14" s="1"/>
  <c r="AM906" i="11"/>
  <c r="AL906" i="11" s="1"/>
  <c r="J907" i="14"/>
  <c r="AK906" i="11"/>
  <c r="K907" i="14" s="1"/>
  <c r="Q907" i="14" s="1"/>
  <c r="AM769" i="11"/>
  <c r="AL769" i="11" s="1"/>
  <c r="AK769" i="11"/>
  <c r="K770" i="14" s="1"/>
  <c r="Q770" i="14" s="1"/>
  <c r="J770" i="14"/>
  <c r="AM1873" i="11"/>
  <c r="AL1873" i="11" s="1"/>
  <c r="J1874" i="14"/>
  <c r="AK1873" i="11"/>
  <c r="K1874" i="14" s="1"/>
  <c r="Q1874" i="14" s="1"/>
  <c r="AM153" i="11"/>
  <c r="J154" i="14"/>
  <c r="AK153" i="11"/>
  <c r="K154" i="14" s="1"/>
  <c r="Q154" i="14" s="1"/>
  <c r="AM793" i="11"/>
  <c r="AK793" i="11"/>
  <c r="K794" i="14" s="1"/>
  <c r="Q794" i="14" s="1"/>
  <c r="J794" i="14"/>
  <c r="AM704" i="11"/>
  <c r="AL704" i="11" s="1"/>
  <c r="J705" i="14"/>
  <c r="AK704" i="11"/>
  <c r="K705" i="14" s="1"/>
  <c r="Q705" i="14" s="1"/>
  <c r="AM698" i="11"/>
  <c r="AL698" i="11" s="1"/>
  <c r="J699" i="14"/>
  <c r="AK698" i="11"/>
  <c r="K699" i="14" s="1"/>
  <c r="Q699" i="14" s="1"/>
  <c r="AM1159" i="11"/>
  <c r="AL1159" i="11" s="1"/>
  <c r="AK1159" i="11"/>
  <c r="K1160" i="14" s="1"/>
  <c r="Q1160" i="14" s="1"/>
  <c r="J1160" i="14"/>
  <c r="AM494" i="11"/>
  <c r="AL494" i="11" s="1"/>
  <c r="AK494" i="11"/>
  <c r="K495" i="14" s="1"/>
  <c r="Q495" i="14" s="1"/>
  <c r="J495" i="14"/>
  <c r="AM716" i="11"/>
  <c r="AL716" i="11" s="1"/>
  <c r="J717" i="14"/>
  <c r="AK716" i="11"/>
  <c r="K717" i="14" s="1"/>
  <c r="Q717" i="14" s="1"/>
  <c r="AM130" i="11"/>
  <c r="AL130" i="11" s="1"/>
  <c r="J131" i="14"/>
  <c r="AK130" i="11"/>
  <c r="K131" i="14" s="1"/>
  <c r="Q131" i="14" s="1"/>
  <c r="AM155" i="11"/>
  <c r="AK155" i="11"/>
  <c r="K156" i="14" s="1"/>
  <c r="Q156" i="14" s="1"/>
  <c r="J156" i="14"/>
  <c r="AM128" i="11"/>
  <c r="AL128" i="11" s="1"/>
  <c r="J129" i="14"/>
  <c r="AK128" i="11"/>
  <c r="K129" i="14" s="1"/>
  <c r="Q129" i="14" s="1"/>
  <c r="AM1355" i="11"/>
  <c r="AL1355" i="11" s="1"/>
  <c r="J1356" i="14"/>
  <c r="AK1355" i="11"/>
  <c r="K1356" i="14" s="1"/>
  <c r="Q1356" i="14" s="1"/>
  <c r="AM913" i="11"/>
  <c r="AL913" i="11" s="1"/>
  <c r="J914" i="14"/>
  <c r="AK913" i="11"/>
  <c r="K914" i="14" s="1"/>
  <c r="Q914" i="14" s="1"/>
  <c r="AM525" i="11"/>
  <c r="J526" i="14"/>
  <c r="AK525" i="11"/>
  <c r="K526" i="14" s="1"/>
  <c r="Q526" i="14" s="1"/>
  <c r="AM1422" i="11"/>
  <c r="AL1422" i="11" s="1"/>
  <c r="AK1422" i="11"/>
  <c r="K1423" i="14" s="1"/>
  <c r="Q1423" i="14" s="1"/>
  <c r="J1423" i="14"/>
  <c r="AM1095" i="11"/>
  <c r="AL1095" i="11" s="1"/>
  <c r="J1096" i="14"/>
  <c r="AK1095" i="11"/>
  <c r="K1096" i="14" s="1"/>
  <c r="Q1096" i="14" s="1"/>
  <c r="AM277" i="11"/>
  <c r="AL277" i="11" s="1"/>
  <c r="J278" i="14"/>
  <c r="AK277" i="11"/>
  <c r="K278" i="14" s="1"/>
  <c r="Q278" i="14" s="1"/>
  <c r="AM194" i="11"/>
  <c r="J195" i="14"/>
  <c r="AM1955" i="11"/>
  <c r="AL1955" i="11" s="1"/>
  <c r="J1956" i="14"/>
  <c r="AK1955" i="11"/>
  <c r="K1956" i="14" s="1"/>
  <c r="Q1956" i="14" s="1"/>
  <c r="AM944" i="11"/>
  <c r="AL944" i="11" s="1"/>
  <c r="AK944" i="11"/>
  <c r="K945" i="14" s="1"/>
  <c r="Q945" i="14" s="1"/>
  <c r="J945" i="14"/>
  <c r="AM1464" i="11"/>
  <c r="AL1464" i="11" s="1"/>
  <c r="AK1464" i="11"/>
  <c r="K1465" i="14" s="1"/>
  <c r="Q1465" i="14" s="1"/>
  <c r="J1465" i="14"/>
  <c r="AM1027" i="11"/>
  <c r="AL1027" i="11" s="1"/>
  <c r="J1028" i="14"/>
  <c r="AK1027" i="11"/>
  <c r="K1028" i="14" s="1"/>
  <c r="Q1028" i="14" s="1"/>
  <c r="AM484" i="11"/>
  <c r="AL484" i="11" s="1"/>
  <c r="J485" i="14"/>
  <c r="AK484" i="11"/>
  <c r="K485" i="14" s="1"/>
  <c r="Q485" i="14" s="1"/>
  <c r="AM838" i="11"/>
  <c r="AL838" i="11" s="1"/>
  <c r="J839" i="14"/>
  <c r="AK838" i="11"/>
  <c r="K839" i="14" s="1"/>
  <c r="Q839" i="14" s="1"/>
  <c r="AM186" i="11"/>
  <c r="AL186" i="11" s="1"/>
  <c r="AK186" i="11"/>
  <c r="K187" i="14" s="1"/>
  <c r="Q187" i="14" s="1"/>
  <c r="J187" i="14"/>
  <c r="AM445" i="11"/>
  <c r="AL445" i="11" s="1"/>
  <c r="J446" i="14"/>
  <c r="AK445" i="11"/>
  <c r="K446" i="14" s="1"/>
  <c r="Q446" i="14" s="1"/>
  <c r="AM1789" i="11"/>
  <c r="AL1789" i="11" s="1"/>
  <c r="AK1789" i="11"/>
  <c r="K1790" i="14" s="1"/>
  <c r="Q1790" i="14" s="1"/>
  <c r="J1790" i="14"/>
  <c r="AK996" i="11"/>
  <c r="K997" i="14" s="1"/>
  <c r="Q997" i="14" s="1"/>
  <c r="AK1260" i="11"/>
  <c r="K1261" i="14" s="1"/>
  <c r="Q1261" i="14" s="1"/>
  <c r="AK640" i="11"/>
  <c r="K641" i="14" s="1"/>
  <c r="Q641" i="14" s="1"/>
  <c r="AK261" i="11"/>
  <c r="K262" i="14" s="1"/>
  <c r="Q262" i="14" s="1"/>
  <c r="J250" i="14"/>
  <c r="J711" i="14"/>
  <c r="AK1384" i="11"/>
  <c r="K1385" i="14" s="1"/>
  <c r="Q1385" i="14" s="1"/>
  <c r="J1038" i="14"/>
  <c r="J1113" i="14"/>
  <c r="J1806" i="14"/>
  <c r="J816" i="14"/>
  <c r="J801" i="14"/>
  <c r="AK135" i="11"/>
  <c r="K136" i="14" s="1"/>
  <c r="Q136" i="14" s="1"/>
  <c r="J387" i="14"/>
  <c r="J1676" i="14"/>
  <c r="AK1828" i="11"/>
  <c r="K1829" i="14" s="1"/>
  <c r="Q1829" i="14" s="1"/>
  <c r="AK393" i="11"/>
  <c r="K394" i="14" s="1"/>
  <c r="Q394" i="14" s="1"/>
  <c r="J483" i="14"/>
  <c r="M659" i="14"/>
  <c r="J1166" i="14"/>
  <c r="AM200" i="11"/>
  <c r="J201" i="14"/>
  <c r="AM296" i="11"/>
  <c r="AL296" i="11" s="1"/>
  <c r="AK296" i="11"/>
  <c r="K297" i="14" s="1"/>
  <c r="Q297" i="14" s="1"/>
  <c r="AM1465" i="11"/>
  <c r="AL1465" i="11" s="1"/>
  <c r="J1466" i="14"/>
  <c r="AM1846" i="11"/>
  <c r="AL1846" i="11" s="1"/>
  <c r="AK1846" i="11"/>
  <c r="K1847" i="14" s="1"/>
  <c r="Q1847" i="14" s="1"/>
  <c r="AM1539" i="11"/>
  <c r="AL1539" i="11" s="1"/>
  <c r="AK1539" i="11"/>
  <c r="K1540" i="14" s="1"/>
  <c r="Q1540" i="14" s="1"/>
  <c r="J1540" i="14"/>
  <c r="AM613" i="11"/>
  <c r="AK613" i="11"/>
  <c r="K614" i="14" s="1"/>
  <c r="Q614" i="14" s="1"/>
  <c r="J614" i="14"/>
  <c r="AM1453" i="11"/>
  <c r="AL1453" i="11" s="1"/>
  <c r="J1454" i="14"/>
  <c r="AM1202" i="11"/>
  <c r="AL1202" i="11" s="1"/>
  <c r="J1203" i="14"/>
  <c r="AM1982" i="11"/>
  <c r="AL1982" i="11" s="1"/>
  <c r="J1983" i="14"/>
  <c r="AM1210" i="11"/>
  <c r="AL1210" i="11" s="1"/>
  <c r="J1211" i="14"/>
  <c r="AK1210" i="11"/>
  <c r="K1211" i="14" s="1"/>
  <c r="Q1211" i="14" s="1"/>
  <c r="AK1165" i="11"/>
  <c r="K1166" i="14" s="1"/>
  <c r="Q1166" i="14" s="1"/>
  <c r="AK1913" i="11"/>
  <c r="K1914" i="14" s="1"/>
  <c r="Q1914" i="14" s="1"/>
  <c r="J1812" i="14"/>
  <c r="AK262" i="11"/>
  <c r="K263" i="14" s="1"/>
  <c r="Q263" i="14" s="1"/>
  <c r="M1108" i="14"/>
  <c r="M1491" i="14"/>
  <c r="AK677" i="11"/>
  <c r="K678" i="14" s="1"/>
  <c r="Q678" i="14" s="1"/>
  <c r="J1847" i="14"/>
  <c r="J678" i="14"/>
  <c r="J213" i="14"/>
  <c r="AK1202" i="11"/>
  <c r="K1203" i="14" s="1"/>
  <c r="Q1203" i="14" s="1"/>
  <c r="J39" i="14"/>
  <c r="AK181" i="11"/>
  <c r="K182" i="14" s="1"/>
  <c r="Q182" i="14" s="1"/>
  <c r="J1713" i="14"/>
  <c r="J571" i="14"/>
  <c r="J1990" i="14"/>
  <c r="AK1583" i="11"/>
  <c r="K1584" i="14" s="1"/>
  <c r="Q1584" i="14" s="1"/>
  <c r="AK772" i="11"/>
  <c r="K773" i="14" s="1"/>
  <c r="Q773" i="14" s="1"/>
  <c r="AK823" i="11"/>
  <c r="K824" i="14" s="1"/>
  <c r="Q824" i="14" s="1"/>
  <c r="AK28" i="11"/>
  <c r="K29" i="14" s="1"/>
  <c r="Q29" i="14" s="1"/>
  <c r="J1369" i="14"/>
  <c r="J1603" i="14"/>
  <c r="J1697" i="14"/>
  <c r="AK1170" i="11"/>
  <c r="K1171" i="14" s="1"/>
  <c r="Q1171" i="14" s="1"/>
  <c r="J1260" i="14"/>
  <c r="AK1143" i="11"/>
  <c r="K1144" i="14" s="1"/>
  <c r="Q1144" i="14" s="1"/>
  <c r="AK790" i="11"/>
  <c r="K791" i="14" s="1"/>
  <c r="Q791" i="14" s="1"/>
  <c r="AK1150" i="11"/>
  <c r="K1151" i="14" s="1"/>
  <c r="Q1151" i="14" s="1"/>
  <c r="J389" i="14"/>
  <c r="AK1044" i="11"/>
  <c r="K1045" i="14" s="1"/>
  <c r="Q1045" i="14" s="1"/>
  <c r="J55" i="14"/>
  <c r="J282" i="14"/>
  <c r="AK137" i="11"/>
  <c r="K138" i="14" s="1"/>
  <c r="Q138" i="14" s="1"/>
  <c r="J1081" i="14"/>
  <c r="AK1171" i="11"/>
  <c r="K1172" i="14" s="1"/>
  <c r="Q1172" i="14" s="1"/>
  <c r="AK826" i="11"/>
  <c r="K827" i="14" s="1"/>
  <c r="Q827" i="14" s="1"/>
  <c r="AK1301" i="11"/>
  <c r="K1302" i="14" s="1"/>
  <c r="Q1302" i="14" s="1"/>
  <c r="J256" i="14"/>
  <c r="AK121" i="11"/>
  <c r="K122" i="14" s="1"/>
  <c r="Q122" i="14" s="1"/>
  <c r="J565" i="14"/>
  <c r="J1704" i="14"/>
  <c r="AK192" i="11"/>
  <c r="K193" i="14" s="1"/>
  <c r="Q193" i="14" s="1"/>
  <c r="AK273" i="11"/>
  <c r="K274" i="14" s="1"/>
  <c r="Q274" i="14" s="1"/>
  <c r="AK491" i="11"/>
  <c r="K492" i="14" s="1"/>
  <c r="Q492" i="14" s="1"/>
  <c r="J1144" i="14"/>
  <c r="J273" i="14"/>
  <c r="J1687" i="14"/>
  <c r="AK1969" i="11"/>
  <c r="K1970" i="14" s="1"/>
  <c r="Q1970" i="14" s="1"/>
  <c r="J1151" i="14"/>
  <c r="J2013" i="14"/>
  <c r="J530" i="14"/>
  <c r="J924" i="14"/>
  <c r="AK281" i="11"/>
  <c r="K282" i="14" s="1"/>
  <c r="Q282" i="14" s="1"/>
  <c r="J1060" i="14"/>
  <c r="AK924" i="11"/>
  <c r="K925" i="14" s="1"/>
  <c r="Q925" i="14" s="1"/>
  <c r="AK957" i="11"/>
  <c r="K958" i="14" s="1"/>
  <c r="Q958" i="14" s="1"/>
  <c r="AK1887" i="11"/>
  <c r="K1888" i="14" s="1"/>
  <c r="Q1888" i="14" s="1"/>
  <c r="AK1442" i="11"/>
  <c r="K1443" i="14" s="1"/>
  <c r="Q1443" i="14" s="1"/>
  <c r="J1788" i="14"/>
  <c r="AK1966" i="11"/>
  <c r="K1967" i="14" s="1"/>
  <c r="Q1967" i="14" s="1"/>
  <c r="AK44" i="11"/>
  <c r="K45" i="14" s="1"/>
  <c r="Q45" i="14" s="1"/>
  <c r="J1650" i="14"/>
  <c r="J1029" i="14"/>
  <c r="J629" i="14"/>
  <c r="J569" i="14"/>
  <c r="AK553" i="11"/>
  <c r="K554" i="14" s="1"/>
  <c r="Q554" i="14" s="1"/>
  <c r="J1793" i="14"/>
  <c r="AK1020" i="11"/>
  <c r="K1021" i="14" s="1"/>
  <c r="Q1021" i="14" s="1"/>
  <c r="AK1832" i="11"/>
  <c r="K1833" i="14" s="1"/>
  <c r="Q1833" i="14" s="1"/>
  <c r="J193" i="14"/>
  <c r="J554" i="14"/>
  <c r="AK1905" i="11"/>
  <c r="K1906" i="14" s="1"/>
  <c r="Q1906" i="14" s="1"/>
  <c r="AK878" i="11"/>
  <c r="K879" i="14" s="1"/>
  <c r="Q879" i="14" s="1"/>
  <c r="J1310" i="14"/>
  <c r="J903" i="14"/>
  <c r="J559" i="14"/>
  <c r="J1780" i="14"/>
  <c r="AK1403" i="11"/>
  <c r="K1404" i="14" s="1"/>
  <c r="Q1404" i="14" s="1"/>
  <c r="AK379" i="11"/>
  <c r="K380" i="14" s="1"/>
  <c r="Q380" i="14" s="1"/>
  <c r="AK1712" i="11"/>
  <c r="K1713" i="14" s="1"/>
  <c r="Q1713" i="14" s="1"/>
  <c r="AK1857" i="11"/>
  <c r="K1858" i="14" s="1"/>
  <c r="Q1858" i="14" s="1"/>
  <c r="AK1112" i="11"/>
  <c r="K1113" i="14" s="1"/>
  <c r="Q1113" i="14" s="1"/>
  <c r="AK602" i="11"/>
  <c r="K603" i="14" s="1"/>
  <c r="Q603" i="14" s="1"/>
  <c r="J1212" i="14"/>
  <c r="AK365" i="11"/>
  <c r="K366" i="14" s="1"/>
  <c r="Q366" i="14" s="1"/>
  <c r="AK339" i="11"/>
  <c r="K340" i="14" s="1"/>
  <c r="Q340" i="14" s="1"/>
  <c r="AK2003" i="11"/>
  <c r="K2004" i="14" s="1"/>
  <c r="Q2004" i="14" s="1"/>
  <c r="AK1224" i="11"/>
  <c r="K1225" i="14" s="1"/>
  <c r="Q1225" i="14" s="1"/>
  <c r="J752" i="14"/>
  <c r="J641" i="14"/>
  <c r="J1385" i="14"/>
  <c r="J1994" i="14"/>
  <c r="J1157" i="14"/>
  <c r="J1941" i="14"/>
  <c r="AK107" i="11"/>
  <c r="K108" i="14" s="1"/>
  <c r="Q108" i="14" s="1"/>
  <c r="AK175" i="11"/>
  <c r="K176" i="14" s="1"/>
  <c r="Q176" i="14" s="1"/>
  <c r="J1301" i="14"/>
  <c r="J1031" i="14"/>
  <c r="AK605" i="11"/>
  <c r="K606" i="14" s="1"/>
  <c r="Q606" i="14" s="1"/>
  <c r="AK797" i="11"/>
  <c r="K798" i="14" s="1"/>
  <c r="Q798" i="14" s="1"/>
  <c r="J664" i="14"/>
  <c r="J878" i="14"/>
  <c r="AK195" i="11"/>
  <c r="K196" i="14" s="1"/>
  <c r="Q196" i="14" s="1"/>
  <c r="J380" i="14"/>
  <c r="J879" i="14"/>
  <c r="AK1309" i="11"/>
  <c r="K1310" i="14" s="1"/>
  <c r="Q1310" i="14" s="1"/>
  <c r="AK58" i="11"/>
  <c r="K59" i="14" s="1"/>
  <c r="Q59" i="14" s="1"/>
  <c r="AK951" i="11"/>
  <c r="K952" i="14" s="1"/>
  <c r="Q952" i="14" s="1"/>
  <c r="AK580" i="11"/>
  <c r="K581" i="14" s="1"/>
  <c r="Q581" i="14" s="1"/>
  <c r="AK1709" i="11"/>
  <c r="K1710" i="14" s="1"/>
  <c r="Q1710" i="14" s="1"/>
  <c r="J1918" i="14"/>
  <c r="J1024" i="14"/>
  <c r="AK1658" i="11"/>
  <c r="K1659" i="14" s="1"/>
  <c r="Q1659" i="14" s="1"/>
  <c r="J510" i="14"/>
  <c r="AK1241" i="11"/>
  <c r="K1242" i="14" s="1"/>
  <c r="Q1242" i="14" s="1"/>
  <c r="AK1109" i="11"/>
  <c r="K1110" i="14" s="1"/>
  <c r="Q1110" i="14" s="1"/>
  <c r="J60" i="14"/>
  <c r="AK115" i="11"/>
  <c r="K116" i="14" s="1"/>
  <c r="Q116" i="14" s="1"/>
  <c r="AK650" i="11"/>
  <c r="K651" i="14" s="1"/>
  <c r="Q651" i="14" s="1"/>
  <c r="J1308" i="14"/>
  <c r="J1433" i="14"/>
  <c r="AK828" i="11"/>
  <c r="K829" i="14" s="1"/>
  <c r="Q829" i="14" s="1"/>
  <c r="J30" i="14"/>
  <c r="AK859" i="11"/>
  <c r="K860" i="14" s="1"/>
  <c r="Q860" i="14" s="1"/>
  <c r="AK928" i="11"/>
  <c r="K929" i="14" s="1"/>
  <c r="Q929" i="14" s="1"/>
  <c r="AK1881" i="11"/>
  <c r="K1882" i="14" s="1"/>
  <c r="Q1882" i="14" s="1"/>
  <c r="J1779" i="14"/>
  <c r="AK278" i="11"/>
  <c r="K279" i="14" s="1"/>
  <c r="Q279" i="14" s="1"/>
  <c r="J504" i="14"/>
  <c r="J225" i="14"/>
  <c r="AK1940" i="11"/>
  <c r="K1941" i="14" s="1"/>
  <c r="Q1941" i="14" s="1"/>
  <c r="J196" i="14"/>
  <c r="AK1152" i="11"/>
  <c r="K1153" i="14" s="1"/>
  <c r="Q1153" i="14" s="1"/>
  <c r="J551" i="14"/>
  <c r="AK498" i="11"/>
  <c r="K499" i="14" s="1"/>
  <c r="Q499" i="14" s="1"/>
  <c r="J59" i="14"/>
  <c r="AK1105" i="11"/>
  <c r="K1106" i="14" s="1"/>
  <c r="Q1106" i="14" s="1"/>
  <c r="J753" i="14"/>
  <c r="J1110" i="14"/>
  <c r="AK538" i="11"/>
  <c r="K539" i="14" s="1"/>
  <c r="Q539" i="14" s="1"/>
  <c r="J116" i="14"/>
  <c r="AK68" i="11"/>
  <c r="K69" i="14" s="1"/>
  <c r="Q69" i="14" s="1"/>
  <c r="J361" i="14"/>
  <c r="AK1747" i="11"/>
  <c r="K1748" i="14" s="1"/>
  <c r="Q1748" i="14" s="1"/>
  <c r="J1084" i="14"/>
  <c r="J115" i="14"/>
  <c r="AK893" i="11"/>
  <c r="K894" i="14" s="1"/>
  <c r="Q894" i="14" s="1"/>
  <c r="AK550" i="11"/>
  <c r="K551" i="14" s="1"/>
  <c r="Q551" i="14" s="1"/>
  <c r="J499" i="14"/>
  <c r="AK581" i="11"/>
  <c r="K582" i="14" s="1"/>
  <c r="Q582" i="14" s="1"/>
  <c r="J1106" i="14"/>
  <c r="J1373" i="14"/>
  <c r="J539" i="14"/>
  <c r="J182" i="14"/>
  <c r="J400" i="14"/>
  <c r="AK1989" i="11"/>
  <c r="K1990" i="14" s="1"/>
  <c r="Q1990" i="14" s="1"/>
  <c r="J1480" i="14"/>
  <c r="AK1038" i="11"/>
  <c r="K1039" i="14" s="1"/>
  <c r="Q1039" i="14" s="1"/>
  <c r="AK116" i="11"/>
  <c r="K117" i="14" s="1"/>
  <c r="Q117" i="14" s="1"/>
  <c r="AK631" i="11"/>
  <c r="K632" i="14" s="1"/>
  <c r="Q632" i="14" s="1"/>
  <c r="J1488" i="14"/>
  <c r="AK1942" i="11"/>
  <c r="K1943" i="14" s="1"/>
  <c r="Q1943" i="14" s="1"/>
  <c r="J169" i="14"/>
  <c r="AK992" i="11"/>
  <c r="K993" i="14" s="1"/>
  <c r="Q993" i="14" s="1"/>
  <c r="AK1014" i="11"/>
  <c r="K1015" i="14" s="1"/>
  <c r="Q1015" i="14" s="1"/>
  <c r="J694" i="14"/>
  <c r="AK1909" i="11"/>
  <c r="K1910" i="14" s="1"/>
  <c r="Q1910" i="14" s="1"/>
  <c r="AK1549" i="11"/>
  <c r="K1550" i="14" s="1"/>
  <c r="Q1550" i="14" s="1"/>
  <c r="AK766" i="11"/>
  <c r="K767" i="14" s="1"/>
  <c r="Q767" i="14" s="1"/>
  <c r="AK543" i="11"/>
  <c r="K544" i="14" s="1"/>
  <c r="Q544" i="14" s="1"/>
  <c r="AK1151" i="11"/>
  <c r="K1152" i="14" s="1"/>
  <c r="Q1152" i="14" s="1"/>
  <c r="AK752" i="11"/>
  <c r="K753" i="14" s="1"/>
  <c r="Q753" i="14" s="1"/>
  <c r="AK558" i="11"/>
  <c r="K559" i="14" s="1"/>
  <c r="Q559" i="14" s="1"/>
  <c r="AK570" i="11"/>
  <c r="K571" i="14" s="1"/>
  <c r="Q571" i="14" s="1"/>
  <c r="J1685" i="14"/>
  <c r="AK1173" i="11"/>
  <c r="K1174" i="14" s="1"/>
  <c r="Q1174" i="14" s="1"/>
  <c r="J632" i="14"/>
  <c r="J564" i="14"/>
  <c r="AK1284" i="11"/>
  <c r="K1285" i="14" s="1"/>
  <c r="Q1285" i="14" s="1"/>
  <c r="AK516" i="11"/>
  <c r="K517" i="14" s="1"/>
  <c r="Q517" i="14" s="1"/>
  <c r="J1475" i="14"/>
  <c r="AK33" i="11"/>
  <c r="K34" i="14" s="1"/>
  <c r="Q34" i="14" s="1"/>
  <c r="J413" i="14"/>
  <c r="AK693" i="11"/>
  <c r="K694" i="14" s="1"/>
  <c r="Q694" i="14" s="1"/>
  <c r="J1399" i="14"/>
  <c r="J1753" i="14"/>
  <c r="J545" i="14"/>
  <c r="AK563" i="11"/>
  <c r="K564" i="14" s="1"/>
  <c r="Q564" i="14" s="1"/>
  <c r="J1015" i="14"/>
  <c r="AK1702" i="11"/>
  <c r="K1703" i="14" s="1"/>
  <c r="Q1703" i="14" s="1"/>
  <c r="AK168" i="11"/>
  <c r="K169" i="14" s="1"/>
  <c r="Q169" i="14" s="1"/>
  <c r="AK786" i="11"/>
  <c r="K787" i="14" s="1"/>
  <c r="Q787" i="14" s="1"/>
  <c r="J235" i="14"/>
  <c r="J622" i="14"/>
  <c r="J643" i="14"/>
  <c r="J292" i="14"/>
  <c r="AK685" i="11"/>
  <c r="K686" i="14" s="1"/>
  <c r="Q686" i="14" s="1"/>
  <c r="J1823" i="14"/>
  <c r="AK1398" i="11"/>
  <c r="K1399" i="14" s="1"/>
  <c r="Q1399" i="14" s="1"/>
  <c r="J1097" i="14"/>
  <c r="AK1752" i="11"/>
  <c r="K1753" i="14" s="1"/>
  <c r="Q1753" i="14" s="1"/>
  <c r="J669" i="14"/>
  <c r="J885" i="14"/>
  <c r="AK661" i="11"/>
  <c r="K662" i="14" s="1"/>
  <c r="Q662" i="14" s="1"/>
  <c r="J1714" i="14"/>
  <c r="AK1856" i="11"/>
  <c r="K1857" i="14" s="1"/>
  <c r="Q1857" i="14" s="1"/>
  <c r="J1329" i="14"/>
  <c r="AK1116" i="11"/>
  <c r="K1117" i="14" s="1"/>
  <c r="Q1117" i="14" s="1"/>
  <c r="J1688" i="14"/>
  <c r="J89" i="14"/>
  <c r="AK1318" i="11"/>
  <c r="K1319" i="14" s="1"/>
  <c r="Q1319" i="14" s="1"/>
  <c r="AK1487" i="11"/>
  <c r="K1488" i="14" s="1"/>
  <c r="Q1488" i="14" s="1"/>
  <c r="AK1896" i="11"/>
  <c r="K1897" i="14" s="1"/>
  <c r="Q1897" i="14" s="1"/>
  <c r="J1139" i="14"/>
  <c r="J1897" i="14"/>
  <c r="J960" i="14"/>
  <c r="J1272" i="14"/>
  <c r="AK1479" i="11"/>
  <c r="K1480" i="14" s="1"/>
  <c r="Q1480" i="14" s="1"/>
  <c r="AK1687" i="11"/>
  <c r="K1688" i="14" s="1"/>
  <c r="Q1688" i="14" s="1"/>
  <c r="J1002" i="14"/>
  <c r="J1319" i="14"/>
  <c r="AM26" i="11"/>
  <c r="AL26" i="11" s="1"/>
  <c r="AK26" i="11"/>
  <c r="K27" i="14" s="1"/>
  <c r="Q27" i="14" s="1"/>
  <c r="AM1186" i="11"/>
  <c r="AL1186" i="11" s="1"/>
  <c r="J1187" i="14"/>
  <c r="AK1186" i="11"/>
  <c r="K1187" i="14" s="1"/>
  <c r="Q1187" i="14" s="1"/>
  <c r="AM1434" i="11"/>
  <c r="AL1434" i="11" s="1"/>
  <c r="J1435" i="14"/>
  <c r="AK1434" i="11"/>
  <c r="K1435" i="14" s="1"/>
  <c r="Q1435" i="14" s="1"/>
  <c r="AM1240" i="11"/>
  <c r="AL1240" i="11" s="1"/>
  <c r="J1241" i="14"/>
  <c r="AM646" i="11"/>
  <c r="AL646" i="11" s="1"/>
  <c r="AK646" i="11"/>
  <c r="K647" i="14" s="1"/>
  <c r="Q647" i="14" s="1"/>
  <c r="AM1437" i="11"/>
  <c r="AL1437" i="11" s="1"/>
  <c r="J1438" i="14"/>
  <c r="AK1437" i="11"/>
  <c r="K1438" i="14" s="1"/>
  <c r="Q1438" i="14" s="1"/>
  <c r="AM840" i="11"/>
  <c r="AL840" i="11" s="1"/>
  <c r="J841" i="14"/>
  <c r="AK840" i="11"/>
  <c r="K841" i="14" s="1"/>
  <c r="Q841" i="14" s="1"/>
  <c r="AM64" i="11"/>
  <c r="AL64" i="11" s="1"/>
  <c r="AK64" i="11"/>
  <c r="K65" i="14" s="1"/>
  <c r="Q65" i="14" s="1"/>
  <c r="AM1852" i="11"/>
  <c r="AL1852" i="11" s="1"/>
  <c r="J1853" i="14"/>
  <c r="AK1852" i="11"/>
  <c r="K1853" i="14" s="1"/>
  <c r="Q1853" i="14" s="1"/>
  <c r="AM792" i="11"/>
  <c r="AL792" i="11" s="1"/>
  <c r="J793" i="14"/>
  <c r="AK792" i="11"/>
  <c r="K793" i="14" s="1"/>
  <c r="Q793" i="14" s="1"/>
  <c r="AM1524" i="11"/>
  <c r="AL1524" i="11" s="1"/>
  <c r="AK1524" i="11"/>
  <c r="K1525" i="14" s="1"/>
  <c r="Q1525" i="14" s="1"/>
  <c r="J1525" i="14"/>
  <c r="AM1365" i="11"/>
  <c r="AL1365" i="11" s="1"/>
  <c r="AK1365" i="11"/>
  <c r="K1366" i="14" s="1"/>
  <c r="Q1366" i="14" s="1"/>
  <c r="AM1839" i="11"/>
  <c r="AL1839" i="11" s="1"/>
  <c r="J1840" i="14"/>
  <c r="AM1285" i="11"/>
  <c r="AL1285" i="11" s="1"/>
  <c r="J1286" i="14"/>
  <c r="AK1285" i="11"/>
  <c r="K1286" i="14" s="1"/>
  <c r="Q1286" i="14" s="1"/>
  <c r="AM1491" i="11"/>
  <c r="AL1491" i="11" s="1"/>
  <c r="J1492" i="14"/>
  <c r="AK1491" i="11"/>
  <c r="K1492" i="14" s="1"/>
  <c r="Q1492" i="14" s="1"/>
  <c r="AM1353" i="11"/>
  <c r="AL1353" i="11" s="1"/>
  <c r="AK1353" i="11"/>
  <c r="K1354" i="14" s="1"/>
  <c r="Q1354" i="14" s="1"/>
  <c r="J1354" i="14"/>
  <c r="AM1122" i="11"/>
  <c r="AL1122" i="11" s="1"/>
  <c r="AK1122" i="11"/>
  <c r="K1123" i="14" s="1"/>
  <c r="Q1123" i="14" s="1"/>
  <c r="J1123" i="14"/>
  <c r="AM1978" i="11"/>
  <c r="AL1978" i="11" s="1"/>
  <c r="J1979" i="14"/>
  <c r="AK1978" i="11"/>
  <c r="K1979" i="14" s="1"/>
  <c r="Q1979" i="14" s="1"/>
  <c r="AM1104" i="11"/>
  <c r="AL1104" i="11" s="1"/>
  <c r="AK1104" i="11"/>
  <c r="K1105" i="14" s="1"/>
  <c r="Q1105" i="14" s="1"/>
  <c r="AM972" i="11"/>
  <c r="AL972" i="11" s="1"/>
  <c r="J973" i="14"/>
  <c r="AK972" i="11"/>
  <c r="K973" i="14" s="1"/>
  <c r="Q973" i="14" s="1"/>
  <c r="AM610" i="11"/>
  <c r="AL610" i="11" s="1"/>
  <c r="AK610" i="11"/>
  <c r="K611" i="14" s="1"/>
  <c r="Q611" i="14" s="1"/>
  <c r="J611" i="14"/>
  <c r="AM1911" i="11"/>
  <c r="AL1911" i="11" s="1"/>
  <c r="AK1911" i="11"/>
  <c r="K1912" i="14" s="1"/>
  <c r="Q1912" i="14" s="1"/>
  <c r="J1912" i="14"/>
  <c r="AM949" i="11"/>
  <c r="AK949" i="11"/>
  <c r="K950" i="14" s="1"/>
  <c r="Q950" i="14" s="1"/>
  <c r="AM1003" i="11"/>
  <c r="AL1003" i="11" s="1"/>
  <c r="J1004" i="14"/>
  <c r="AK1003" i="11"/>
  <c r="K1004" i="14" s="1"/>
  <c r="Q1004" i="14" s="1"/>
  <c r="AM827" i="11"/>
  <c r="AL827" i="11" s="1"/>
  <c r="AK827" i="11"/>
  <c r="K828" i="14" s="1"/>
  <c r="Q828" i="14" s="1"/>
  <c r="J828" i="14"/>
  <c r="AM1784" i="11"/>
  <c r="AL1784" i="11" s="1"/>
  <c r="AK1784" i="11"/>
  <c r="K1785" i="14" s="1"/>
  <c r="Q1785" i="14" s="1"/>
  <c r="J1785" i="14"/>
  <c r="AM622" i="11"/>
  <c r="AK622" i="11"/>
  <c r="K623" i="14" s="1"/>
  <c r="Q623" i="14" s="1"/>
  <c r="AM916" i="11"/>
  <c r="AL916" i="11" s="1"/>
  <c r="J917" i="14"/>
  <c r="AM755" i="11"/>
  <c r="AL755" i="11" s="1"/>
  <c r="AK755" i="11"/>
  <c r="K756" i="14" s="1"/>
  <c r="Q756" i="14" s="1"/>
  <c r="J756" i="14"/>
  <c r="AM1497" i="11"/>
  <c r="AL1497" i="11" s="1"/>
  <c r="AK1497" i="11"/>
  <c r="K1498" i="14" s="1"/>
  <c r="Q1498" i="14" s="1"/>
  <c r="AM1163" i="11"/>
  <c r="AL1163" i="11" s="1"/>
  <c r="AK1163" i="11"/>
  <c r="K1164" i="14" s="1"/>
  <c r="Q1164" i="14" s="1"/>
  <c r="AM142" i="11"/>
  <c r="AL142" i="11" s="1"/>
  <c r="J143" i="14"/>
  <c r="AM820" i="11"/>
  <c r="J821" i="14"/>
  <c r="AM1392" i="11"/>
  <c r="AL1392" i="11" s="1"/>
  <c r="AK1392" i="11"/>
  <c r="K1393" i="14" s="1"/>
  <c r="Q1393" i="14" s="1"/>
  <c r="J1393" i="14"/>
  <c r="AM1209" i="11"/>
  <c r="AL1209" i="11" s="1"/>
  <c r="AK1209" i="11"/>
  <c r="K1210" i="14" s="1"/>
  <c r="Q1210" i="14" s="1"/>
  <c r="J1210" i="14"/>
  <c r="AM579" i="11"/>
  <c r="AK579" i="11"/>
  <c r="K580" i="14" s="1"/>
  <c r="Q580" i="14" s="1"/>
  <c r="J580" i="14"/>
  <c r="AM788" i="11"/>
  <c r="AL788" i="11" s="1"/>
  <c r="AK788" i="11"/>
  <c r="K789" i="14" s="1"/>
  <c r="Q789" i="14" s="1"/>
  <c r="J789" i="14"/>
  <c r="AM65" i="11"/>
  <c r="AL65" i="11" s="1"/>
  <c r="J66" i="14"/>
  <c r="AK65" i="11"/>
  <c r="K66" i="14" s="1"/>
  <c r="Q66" i="14" s="1"/>
  <c r="AM1508" i="11"/>
  <c r="AL1508" i="11" s="1"/>
  <c r="J1509" i="14"/>
  <c r="AK1508" i="11"/>
  <c r="K1509" i="14" s="1"/>
  <c r="Q1509" i="14" s="1"/>
  <c r="AM447" i="11"/>
  <c r="AL447" i="11" s="1"/>
  <c r="J448" i="14"/>
  <c r="AM1045" i="11"/>
  <c r="AL1045" i="11" s="1"/>
  <c r="AK1045" i="11"/>
  <c r="K1046" i="14" s="1"/>
  <c r="Q1046" i="14" s="1"/>
  <c r="J1046" i="14"/>
  <c r="AM835" i="11"/>
  <c r="AL835" i="11" s="1"/>
  <c r="J836" i="14"/>
  <c r="AM900" i="11"/>
  <c r="AL900" i="11" s="1"/>
  <c r="J901" i="14"/>
  <c r="AM731" i="11"/>
  <c r="AL731" i="11" s="1"/>
  <c r="J732" i="14"/>
  <c r="AM1053" i="11"/>
  <c r="AL1053" i="11" s="1"/>
  <c r="AK1053" i="11"/>
  <c r="K1054" i="14" s="1"/>
  <c r="Q1054" i="14" s="1"/>
  <c r="J1054" i="14"/>
  <c r="AM1945" i="11"/>
  <c r="AL1945" i="11" s="1"/>
  <c r="J1946" i="14"/>
  <c r="AK1945" i="11"/>
  <c r="K1946" i="14" s="1"/>
  <c r="Q1946" i="14" s="1"/>
  <c r="AM369" i="11"/>
  <c r="AL369" i="11" s="1"/>
  <c r="AK369" i="11"/>
  <c r="K370" i="14" s="1"/>
  <c r="Q370" i="14" s="1"/>
  <c r="J370" i="14"/>
  <c r="AM1193" i="11"/>
  <c r="AL1193" i="11" s="1"/>
  <c r="AK1193" i="11"/>
  <c r="K1194" i="14" s="1"/>
  <c r="Q1194" i="14" s="1"/>
  <c r="J1194" i="14"/>
  <c r="AM993" i="11"/>
  <c r="AL993" i="11" s="1"/>
  <c r="J994" i="14"/>
  <c r="AK993" i="11"/>
  <c r="K994" i="14" s="1"/>
  <c r="Q994" i="14" s="1"/>
  <c r="AM1964" i="11"/>
  <c r="AL1964" i="11" s="1"/>
  <c r="AK1964" i="11"/>
  <c r="K1965" i="14" s="1"/>
  <c r="Q1965" i="14" s="1"/>
  <c r="J1965" i="14"/>
  <c r="AM874" i="11"/>
  <c r="AL874" i="11" s="1"/>
  <c r="J875" i="14"/>
  <c r="AM1120" i="11"/>
  <c r="AL1120" i="11" s="1"/>
  <c r="J1121" i="14"/>
  <c r="AM1962" i="11"/>
  <c r="AL1962" i="11" s="1"/>
  <c r="J1963" i="14"/>
  <c r="AK1962" i="11"/>
  <c r="K1963" i="14" s="1"/>
  <c r="Q1963" i="14" s="1"/>
  <c r="AM1066" i="11"/>
  <c r="AK1066" i="11"/>
  <c r="K1067" i="14" s="1"/>
  <c r="Q1067" i="14" s="1"/>
  <c r="J1067" i="14"/>
  <c r="AM1280" i="11"/>
  <c r="AL1280" i="11" s="1"/>
  <c r="AK1280" i="11"/>
  <c r="K1281" i="14" s="1"/>
  <c r="Q1281" i="14" s="1"/>
  <c r="J1281" i="14"/>
  <c r="AM851" i="11"/>
  <c r="AL851" i="11" s="1"/>
  <c r="J852" i="14"/>
  <c r="AK851" i="11"/>
  <c r="K852" i="14" s="1"/>
  <c r="Q852" i="14" s="1"/>
  <c r="AM1797" i="11"/>
  <c r="AL1797" i="11" s="1"/>
  <c r="AK1797" i="11"/>
  <c r="K1798" i="14" s="1"/>
  <c r="Q1798" i="14" s="1"/>
  <c r="AM1515" i="11"/>
  <c r="AL1515" i="11" s="1"/>
  <c r="J1516" i="14"/>
  <c r="AM745" i="11"/>
  <c r="AL745" i="11" s="1"/>
  <c r="AK745" i="11"/>
  <c r="K746" i="14" s="1"/>
  <c r="Q746" i="14" s="1"/>
  <c r="J746" i="14"/>
  <c r="AM472" i="11"/>
  <c r="J473" i="14"/>
  <c r="AK472" i="11"/>
  <c r="K473" i="14" s="1"/>
  <c r="Q473" i="14" s="1"/>
  <c r="AM1281" i="11"/>
  <c r="AL1281" i="11" s="1"/>
  <c r="AK1281" i="11"/>
  <c r="K1282" i="14" s="1"/>
  <c r="Q1282" i="14" s="1"/>
  <c r="J1282" i="14"/>
  <c r="AM450" i="11"/>
  <c r="AL450" i="11" s="1"/>
  <c r="AK450" i="11"/>
  <c r="K451" i="14" s="1"/>
  <c r="Q451" i="14" s="1"/>
  <c r="AM1489" i="11"/>
  <c r="AL1489" i="11" s="1"/>
  <c r="AK1489" i="11"/>
  <c r="K1490" i="14" s="1"/>
  <c r="Q1490" i="14" s="1"/>
  <c r="AM424" i="11"/>
  <c r="AL424" i="11" s="1"/>
  <c r="J425" i="14"/>
  <c r="AK424" i="11"/>
  <c r="K425" i="14" s="1"/>
  <c r="Q425" i="14" s="1"/>
  <c r="AM1866" i="11"/>
  <c r="AL1866" i="11" s="1"/>
  <c r="J1867" i="14"/>
  <c r="AK1866" i="11"/>
  <c r="K1867" i="14" s="1"/>
  <c r="Q1867" i="14" s="1"/>
  <c r="AM2005" i="11"/>
  <c r="J2006" i="14"/>
  <c r="AK2005" i="11"/>
  <c r="K2006" i="14" s="1"/>
  <c r="Q2006" i="14" s="1"/>
  <c r="AM552" i="11"/>
  <c r="AL552" i="11" s="1"/>
  <c r="J553" i="14"/>
  <c r="AK552" i="11"/>
  <c r="K553" i="14" s="1"/>
  <c r="Q553" i="14" s="1"/>
  <c r="AM1666" i="11"/>
  <c r="AL1666" i="11" s="1"/>
  <c r="AK1666" i="11"/>
  <c r="K1667" i="14" s="1"/>
  <c r="Q1667" i="14" s="1"/>
  <c r="J1667" i="14"/>
  <c r="AM133" i="11"/>
  <c r="AL133" i="11" s="1"/>
  <c r="J134" i="14"/>
  <c r="AK133" i="11"/>
  <c r="K134" i="14" s="1"/>
  <c r="Q134" i="14" s="1"/>
  <c r="AM461" i="11"/>
  <c r="AL461" i="11" s="1"/>
  <c r="AK461" i="11"/>
  <c r="K462" i="14" s="1"/>
  <c r="Q462" i="14" s="1"/>
  <c r="J462" i="14"/>
  <c r="AM2007" i="11"/>
  <c r="AL2007" i="11" s="1"/>
  <c r="J2008" i="14"/>
  <c r="AK2007" i="11"/>
  <c r="K2008" i="14" s="1"/>
  <c r="Q2008" i="14" s="1"/>
  <c r="AM43" i="11"/>
  <c r="AL43" i="11" s="1"/>
  <c r="AK43" i="11"/>
  <c r="K44" i="14" s="1"/>
  <c r="Q44" i="14" s="1"/>
  <c r="J44" i="14"/>
  <c r="AM1991" i="11"/>
  <c r="AL1991" i="11" s="1"/>
  <c r="AK1991" i="11"/>
  <c r="K1992" i="14" s="1"/>
  <c r="Q1992" i="14" s="1"/>
  <c r="J1992" i="14"/>
  <c r="AM1283" i="11"/>
  <c r="AK1283" i="11"/>
  <c r="K1284" i="14" s="1"/>
  <c r="Q1284" i="14" s="1"/>
  <c r="J1180" i="14"/>
  <c r="AK302" i="11"/>
  <c r="K303" i="14" s="1"/>
  <c r="Q303" i="14" s="1"/>
  <c r="AM1638" i="11"/>
  <c r="AL1638" i="11" s="1"/>
  <c r="J1639" i="14"/>
  <c r="AM174" i="11"/>
  <c r="AL174" i="11" s="1"/>
  <c r="J175" i="14"/>
  <c r="AM198" i="11"/>
  <c r="AL198" i="11" s="1"/>
  <c r="J199" i="14"/>
  <c r="AM1198" i="11"/>
  <c r="AL1198" i="11" s="1"/>
  <c r="J1199" i="14"/>
  <c r="AM376" i="11"/>
  <c r="AL376" i="11" s="1"/>
  <c r="AK376" i="11"/>
  <c r="K377" i="14" s="1"/>
  <c r="Q377" i="14" s="1"/>
  <c r="AM160" i="11"/>
  <c r="AL160" i="11" s="1"/>
  <c r="J161" i="14"/>
  <c r="AK160" i="11"/>
  <c r="K161" i="14" s="1"/>
  <c r="Q161" i="14" s="1"/>
  <c r="AM1814" i="11"/>
  <c r="AL1814" i="11" s="1"/>
  <c r="J1815" i="14"/>
  <c r="AK1814" i="11"/>
  <c r="K1815" i="14" s="1"/>
  <c r="Q1815" i="14" s="1"/>
  <c r="AM500" i="11"/>
  <c r="AL500" i="11" s="1"/>
  <c r="AK500" i="11"/>
  <c r="K501" i="14" s="1"/>
  <c r="Q501" i="14" s="1"/>
  <c r="J501" i="14"/>
  <c r="AM91" i="11"/>
  <c r="AL91" i="11" s="1"/>
  <c r="AK91" i="11"/>
  <c r="K92" i="14" s="1"/>
  <c r="Q92" i="14" s="1"/>
  <c r="J92" i="14"/>
  <c r="AM960" i="11"/>
  <c r="AK960" i="11"/>
  <c r="K961" i="14" s="1"/>
  <c r="Q961" i="14" s="1"/>
  <c r="J961" i="14"/>
  <c r="AM1708" i="11"/>
  <c r="AL1708" i="11" s="1"/>
  <c r="AK1708" i="11"/>
  <c r="K1709" i="14" s="1"/>
  <c r="Q1709" i="14" s="1"/>
  <c r="J1709" i="14"/>
  <c r="AM1113" i="11"/>
  <c r="J1114" i="14"/>
  <c r="AM791" i="11"/>
  <c r="AL791" i="11" s="1"/>
  <c r="J792" i="14"/>
  <c r="AK791" i="11"/>
  <c r="K792" i="14" s="1"/>
  <c r="Q792" i="14" s="1"/>
  <c r="AM732" i="11"/>
  <c r="AL732" i="11" s="1"/>
  <c r="J733" i="14"/>
  <c r="AM809" i="11"/>
  <c r="AL809" i="11" s="1"/>
  <c r="J810" i="14"/>
  <c r="AM1140" i="11"/>
  <c r="AL1140" i="11" s="1"/>
  <c r="AK1140" i="11"/>
  <c r="K1141" i="14" s="1"/>
  <c r="Q1141" i="14" s="1"/>
  <c r="J1141" i="14"/>
  <c r="AM1519" i="11"/>
  <c r="AL1519" i="11" s="1"/>
  <c r="AK1519" i="11"/>
  <c r="K1520" i="14" s="1"/>
  <c r="Q1520" i="14" s="1"/>
  <c r="J1520" i="14"/>
  <c r="AM934" i="11"/>
  <c r="AL934" i="11" s="1"/>
  <c r="AK934" i="11"/>
  <c r="K935" i="14" s="1"/>
  <c r="Q935" i="14" s="1"/>
  <c r="J935" i="14"/>
  <c r="AM1433" i="11"/>
  <c r="AL1433" i="11" s="1"/>
  <c r="AK1433" i="11"/>
  <c r="K1434" i="14" s="1"/>
  <c r="Q1434" i="14" s="1"/>
  <c r="AM48" i="11"/>
  <c r="AL48" i="11" s="1"/>
  <c r="AK48" i="11"/>
  <c r="K49" i="14" s="1"/>
  <c r="Q49" i="14" s="1"/>
  <c r="J49" i="14"/>
  <c r="AM1641" i="11"/>
  <c r="AL1641" i="11" s="1"/>
  <c r="AK1641" i="11"/>
  <c r="K1642" i="14" s="1"/>
  <c r="Q1642" i="14" s="1"/>
  <c r="AM242" i="11"/>
  <c r="AL242" i="11" s="1"/>
  <c r="AK242" i="11"/>
  <c r="K243" i="14" s="1"/>
  <c r="Q243" i="14" s="1"/>
  <c r="AM284" i="11"/>
  <c r="AL284" i="11" s="1"/>
  <c r="J285" i="14"/>
  <c r="AK284" i="11"/>
  <c r="K285" i="14" s="1"/>
  <c r="Q285" i="14" s="1"/>
  <c r="AM1597" i="11"/>
  <c r="AL1597" i="11" s="1"/>
  <c r="AK1597" i="11"/>
  <c r="K1598" i="14" s="1"/>
  <c r="Q1598" i="14" s="1"/>
  <c r="J1598" i="14"/>
  <c r="AM653" i="11"/>
  <c r="AL653" i="11" s="1"/>
  <c r="J654" i="14"/>
  <c r="AM1732" i="11"/>
  <c r="AL1732" i="11" s="1"/>
  <c r="AK1732" i="11"/>
  <c r="K1733" i="14" s="1"/>
  <c r="Q1733" i="14" s="1"/>
  <c r="J1733" i="14"/>
  <c r="AM519" i="11"/>
  <c r="AL519" i="11" s="1"/>
  <c r="J520" i="14"/>
  <c r="AK519" i="11"/>
  <c r="K520" i="14" s="1"/>
  <c r="Q520" i="14" s="1"/>
  <c r="AM770" i="11"/>
  <c r="AL770" i="11" s="1"/>
  <c r="J771" i="14"/>
  <c r="AK770" i="11"/>
  <c r="K771" i="14" s="1"/>
  <c r="Q771" i="14" s="1"/>
  <c r="AM1267" i="11"/>
  <c r="AL1267" i="11" s="1"/>
  <c r="J1268" i="14"/>
  <c r="AK1267" i="11"/>
  <c r="K1268" i="14" s="1"/>
  <c r="Q1268" i="14" s="1"/>
  <c r="AM407" i="11"/>
  <c r="AL407" i="11" s="1"/>
  <c r="AK407" i="11"/>
  <c r="K408" i="14" s="1"/>
  <c r="Q408" i="14" s="1"/>
  <c r="J408" i="14"/>
  <c r="AM1338" i="11"/>
  <c r="J1339" i="14"/>
  <c r="AK1338" i="11"/>
  <c r="K1339" i="14" s="1"/>
  <c r="Q1339" i="14" s="1"/>
  <c r="AM1922" i="11"/>
  <c r="AL1922" i="11" s="1"/>
  <c r="AK1922" i="11"/>
  <c r="K1923" i="14" s="1"/>
  <c r="Q1923" i="14" s="1"/>
  <c r="J1923" i="14"/>
  <c r="AM1349" i="11"/>
  <c r="AL1349" i="11" s="1"/>
  <c r="J1350" i="14"/>
  <c r="AK1349" i="11"/>
  <c r="K1350" i="14" s="1"/>
  <c r="Q1350" i="14" s="1"/>
  <c r="AM729" i="11"/>
  <c r="AL729" i="11" s="1"/>
  <c r="AK729" i="11"/>
  <c r="K730" i="14" s="1"/>
  <c r="Q730" i="14" s="1"/>
  <c r="J730" i="14"/>
  <c r="AM1593" i="11"/>
  <c r="AL1593" i="11" s="1"/>
  <c r="J1594" i="14"/>
  <c r="AK1593" i="11"/>
  <c r="K1594" i="14" s="1"/>
  <c r="Q1594" i="14" s="1"/>
  <c r="AM1213" i="11"/>
  <c r="AL1213" i="11" s="1"/>
  <c r="J1214" i="14"/>
  <c r="AM1925" i="11"/>
  <c r="AL1925" i="11" s="1"/>
  <c r="J1926" i="14"/>
  <c r="AM933" i="11"/>
  <c r="AL933" i="11" s="1"/>
  <c r="AK933" i="11"/>
  <c r="K934" i="14" s="1"/>
  <c r="Q934" i="14" s="1"/>
  <c r="J934" i="14"/>
  <c r="AM1114" i="11"/>
  <c r="AL1114" i="11" s="1"/>
  <c r="AK1114" i="11"/>
  <c r="K1115" i="14" s="1"/>
  <c r="Q1115" i="14" s="1"/>
  <c r="AM1672" i="11"/>
  <c r="AL1672" i="11" s="1"/>
  <c r="AK1672" i="11"/>
  <c r="K1673" i="14" s="1"/>
  <c r="Q1673" i="14" s="1"/>
  <c r="J1673" i="14"/>
  <c r="AM1685" i="11"/>
  <c r="AL1685" i="11" s="1"/>
  <c r="AK1685" i="11"/>
  <c r="K1686" i="14" s="1"/>
  <c r="Q1686" i="14" s="1"/>
  <c r="J1686" i="14"/>
  <c r="AM1823" i="11"/>
  <c r="AK1823" i="11"/>
  <c r="K1824" i="14" s="1"/>
  <c r="Q1824" i="14" s="1"/>
  <c r="AM125" i="11"/>
  <c r="J126" i="14"/>
  <c r="AK125" i="11"/>
  <c r="K126" i="14" s="1"/>
  <c r="Q126" i="14" s="1"/>
  <c r="AK1522" i="11"/>
  <c r="K1523" i="14" s="1"/>
  <c r="Q1523" i="14" s="1"/>
  <c r="AM1858" i="11"/>
  <c r="AL1858" i="11" s="1"/>
  <c r="AK1858" i="11"/>
  <c r="K1859" i="14" s="1"/>
  <c r="Q1859" i="14" s="1"/>
  <c r="AM798" i="11"/>
  <c r="AL798" i="11" s="1"/>
  <c r="AK798" i="11"/>
  <c r="K799" i="14" s="1"/>
  <c r="Q799" i="14" s="1"/>
  <c r="AM607" i="11"/>
  <c r="AL607" i="11" s="1"/>
  <c r="AK607" i="11"/>
  <c r="K608" i="14" s="1"/>
  <c r="Q608" i="14" s="1"/>
  <c r="AM699" i="11"/>
  <c r="AL699" i="11" s="1"/>
  <c r="J700" i="14"/>
  <c r="AM876" i="11"/>
  <c r="AL876" i="11" s="1"/>
  <c r="J877" i="14"/>
  <c r="AK876" i="11"/>
  <c r="K877" i="14" s="1"/>
  <c r="Q877" i="14" s="1"/>
  <c r="AM403" i="11"/>
  <c r="AL403" i="11" s="1"/>
  <c r="AK403" i="11"/>
  <c r="K404" i="14" s="1"/>
  <c r="Q404" i="14" s="1"/>
  <c r="J404" i="14"/>
  <c r="AM1298" i="11"/>
  <c r="AL1298" i="11" s="1"/>
  <c r="AK1298" i="11"/>
  <c r="K1299" i="14" s="1"/>
  <c r="Q1299" i="14" s="1"/>
  <c r="AM476" i="11"/>
  <c r="AL476" i="11" s="1"/>
  <c r="AK476" i="11"/>
  <c r="K477" i="14" s="1"/>
  <c r="Q477" i="14" s="1"/>
  <c r="J477" i="14"/>
  <c r="AM1543" i="11"/>
  <c r="AL1543" i="11" s="1"/>
  <c r="J1544" i="14"/>
  <c r="AK1543" i="11"/>
  <c r="K1544" i="14" s="1"/>
  <c r="Q1544" i="14" s="1"/>
  <c r="AM742" i="11"/>
  <c r="AL742" i="11" s="1"/>
  <c r="AK742" i="11"/>
  <c r="K743" i="14" s="1"/>
  <c r="Q743" i="14" s="1"/>
  <c r="AM469" i="11"/>
  <c r="AL469" i="11" s="1"/>
  <c r="J470" i="14"/>
  <c r="AM855" i="11"/>
  <c r="J856" i="14"/>
  <c r="AM1049" i="11"/>
  <c r="AL1049" i="11" s="1"/>
  <c r="J1050" i="14"/>
  <c r="AM1363" i="11"/>
  <c r="AL1363" i="11" s="1"/>
  <c r="J1364" i="14"/>
  <c r="AM1757" i="11"/>
  <c r="AL1757" i="11" s="1"/>
  <c r="AK1757" i="11"/>
  <c r="K1758" i="14" s="1"/>
  <c r="Q1758" i="14" s="1"/>
  <c r="J1758" i="14"/>
  <c r="J1264" i="14"/>
  <c r="AK1967" i="11"/>
  <c r="K1968" i="14" s="1"/>
  <c r="Q1968" i="14" s="1"/>
  <c r="AK1257" i="11"/>
  <c r="K1258" i="14" s="1"/>
  <c r="Q1258" i="14" s="1"/>
  <c r="J1792" i="14"/>
  <c r="J488" i="14"/>
  <c r="AK1982" i="11"/>
  <c r="K1983" i="14" s="1"/>
  <c r="Q1983" i="14" s="1"/>
  <c r="J287" i="14"/>
  <c r="AK1144" i="11"/>
  <c r="K1145" i="14" s="1"/>
  <c r="Q1145" i="14" s="1"/>
  <c r="AK1949" i="11"/>
  <c r="K1950" i="14" s="1"/>
  <c r="Q1950" i="14" s="1"/>
  <c r="J1056" i="14"/>
  <c r="J1634" i="14"/>
  <c r="J1299" i="14"/>
  <c r="AK299" i="11"/>
  <c r="K300" i="14" s="1"/>
  <c r="Q300" i="14" s="1"/>
  <c r="AK1839" i="11"/>
  <c r="K1840" i="14" s="1"/>
  <c r="Q1840" i="14" s="1"/>
  <c r="AK1158" i="11"/>
  <c r="K1159" i="14" s="1"/>
  <c r="Q1159" i="14" s="1"/>
  <c r="AK1236" i="11"/>
  <c r="K1237" i="14" s="1"/>
  <c r="Q1237" i="14" s="1"/>
  <c r="J1746" i="14"/>
  <c r="J1023" i="14"/>
  <c r="AM1367" i="11"/>
  <c r="AL1367" i="11" s="1"/>
  <c r="J1368" i="14"/>
  <c r="AM90" i="11"/>
  <c r="AL90" i="11" s="1"/>
  <c r="AK90" i="11"/>
  <c r="K91" i="14" s="1"/>
  <c r="Q91" i="14" s="1"/>
  <c r="AM179" i="11"/>
  <c r="AL179" i="11" s="1"/>
  <c r="J180" i="14"/>
  <c r="AK179" i="11"/>
  <c r="K180" i="14" s="1"/>
  <c r="Q180" i="14" s="1"/>
  <c r="AM1457" i="11"/>
  <c r="AL1457" i="11" s="1"/>
  <c r="J1458" i="14"/>
  <c r="AK1457" i="11"/>
  <c r="K1458" i="14" s="1"/>
  <c r="Q1458" i="14" s="1"/>
  <c r="AM501" i="11"/>
  <c r="AL501" i="11" s="1"/>
  <c r="J502" i="14"/>
  <c r="AM1878" i="11"/>
  <c r="AL1878" i="11" s="1"/>
  <c r="AK1878" i="11"/>
  <c r="K1879" i="14" s="1"/>
  <c r="Q1879" i="14" s="1"/>
  <c r="AM1238" i="11"/>
  <c r="AL1238" i="11" s="1"/>
  <c r="J1239" i="14"/>
  <c r="AK1238" i="11"/>
  <c r="K1239" i="14" s="1"/>
  <c r="Q1239" i="14" s="1"/>
  <c r="AM1312" i="11"/>
  <c r="AL1312" i="11" s="1"/>
  <c r="J1313" i="14"/>
  <c r="AM546" i="11"/>
  <c r="AL546" i="11" s="1"/>
  <c r="J547" i="14"/>
  <c r="AK546" i="11"/>
  <c r="K547" i="14" s="1"/>
  <c r="Q547" i="14" s="1"/>
  <c r="AM303" i="11"/>
  <c r="AL303" i="11" s="1"/>
  <c r="J304" i="14"/>
  <c r="AM890" i="11"/>
  <c r="AL890" i="11" s="1"/>
  <c r="AK890" i="11"/>
  <c r="K891" i="14" s="1"/>
  <c r="Q891" i="14" s="1"/>
  <c r="AM1169" i="11"/>
  <c r="AL1169" i="11" s="1"/>
  <c r="J1170" i="14"/>
  <c r="AM1304" i="11"/>
  <c r="AL1304" i="11" s="1"/>
  <c r="AK1304" i="11"/>
  <c r="K1305" i="14" s="1"/>
  <c r="Q1305" i="14" s="1"/>
  <c r="AM1141" i="11"/>
  <c r="AL1141" i="11" s="1"/>
  <c r="J1142" i="14"/>
  <c r="AM1986" i="11"/>
  <c r="AL1986" i="11" s="1"/>
  <c r="AK1986" i="11"/>
  <c r="K1987" i="14" s="1"/>
  <c r="Q1987" i="14" s="1"/>
  <c r="AM1391" i="11"/>
  <c r="AL1391" i="11" s="1"/>
  <c r="J1392" i="14"/>
  <c r="AM229" i="11"/>
  <c r="AL229" i="11" s="1"/>
  <c r="J230" i="14"/>
  <c r="AK229" i="11"/>
  <c r="K230" i="14" s="1"/>
  <c r="Q230" i="14" s="1"/>
  <c r="AM983" i="11"/>
  <c r="AL983" i="11" s="1"/>
  <c r="J984" i="14"/>
  <c r="AK983" i="11"/>
  <c r="K984" i="14" s="1"/>
  <c r="Q984" i="14" s="1"/>
  <c r="AM589" i="11"/>
  <c r="AL589" i="11" s="1"/>
  <c r="AK589" i="11"/>
  <c r="K590" i="14" s="1"/>
  <c r="Q590" i="14" s="1"/>
  <c r="J590" i="14"/>
  <c r="AM1876" i="11"/>
  <c r="AK1876" i="11"/>
  <c r="K1877" i="14" s="1"/>
  <c r="Q1877" i="14" s="1"/>
  <c r="J1877" i="14"/>
  <c r="AM421" i="11"/>
  <c r="AL421" i="11" s="1"/>
  <c r="J422" i="14"/>
  <c r="AK421" i="11"/>
  <c r="K422" i="14" s="1"/>
  <c r="Q422" i="14" s="1"/>
  <c r="AM259" i="11"/>
  <c r="AL259" i="11" s="1"/>
  <c r="AK259" i="11"/>
  <c r="K260" i="14" s="1"/>
  <c r="Q260" i="14" s="1"/>
  <c r="J260" i="14"/>
  <c r="AM1099" i="11"/>
  <c r="AL1099" i="11" s="1"/>
  <c r="J1100" i="14"/>
  <c r="AM995" i="11"/>
  <c r="AL995" i="11" s="1"/>
  <c r="AK995" i="11"/>
  <c r="K996" i="14" s="1"/>
  <c r="Q996" i="14" s="1"/>
  <c r="AM1766" i="11"/>
  <c r="AL1766" i="11" s="1"/>
  <c r="J1767" i="14"/>
  <c r="AM432" i="11"/>
  <c r="AL432" i="11" s="1"/>
  <c r="AK432" i="11"/>
  <c r="K433" i="14" s="1"/>
  <c r="Q433" i="14" s="1"/>
  <c r="J433" i="14"/>
  <c r="AM593" i="11"/>
  <c r="AL593" i="11" s="1"/>
  <c r="J594" i="14"/>
  <c r="AK593" i="11"/>
  <c r="K594" i="14" s="1"/>
  <c r="Q594" i="14" s="1"/>
  <c r="AM340" i="11"/>
  <c r="AL340" i="11" s="1"/>
  <c r="J341" i="14"/>
  <c r="AK340" i="11"/>
  <c r="K341" i="14" s="1"/>
  <c r="Q341" i="14" s="1"/>
  <c r="AM438" i="11"/>
  <c r="J439" i="14"/>
  <c r="AK438" i="11"/>
  <c r="K439" i="14" s="1"/>
  <c r="Q439" i="14" s="1"/>
  <c r="AM1630" i="11"/>
  <c r="AL1630" i="11" s="1"/>
  <c r="J1631" i="14"/>
  <c r="AM410" i="11"/>
  <c r="AL410" i="11" s="1"/>
  <c r="AK410" i="11"/>
  <c r="K411" i="14" s="1"/>
  <c r="Q411" i="14" s="1"/>
  <c r="J411" i="14"/>
  <c r="M718" i="14"/>
  <c r="J1600" i="14"/>
  <c r="J1890" i="14"/>
  <c r="AK690" i="11"/>
  <c r="K691" i="14" s="1"/>
  <c r="Q691" i="14" s="1"/>
  <c r="J1296" i="14"/>
  <c r="J714" i="14"/>
  <c r="J774" i="14"/>
  <c r="J1951" i="14"/>
  <c r="J1678" i="14"/>
  <c r="J1944" i="14"/>
  <c r="AK142" i="11"/>
  <c r="K143" i="14" s="1"/>
  <c r="Q143" i="14" s="1"/>
  <c r="AK1802" i="11"/>
  <c r="K1803" i="14" s="1"/>
  <c r="Q1803" i="14" s="1"/>
  <c r="AK590" i="11"/>
  <c r="K591" i="14" s="1"/>
  <c r="Q591" i="14" s="1"/>
  <c r="J844" i="14"/>
  <c r="J529" i="14"/>
  <c r="AK1925" i="11"/>
  <c r="K1926" i="14" s="1"/>
  <c r="Q1926" i="14" s="1"/>
  <c r="AK1715" i="11"/>
  <c r="K1716" i="14" s="1"/>
  <c r="Q1716" i="14" s="1"/>
  <c r="J1968" i="14"/>
  <c r="AK1348" i="11"/>
  <c r="K1349" i="14" s="1"/>
  <c r="Q1349" i="14" s="1"/>
  <c r="J1105" i="14"/>
  <c r="J1616" i="14"/>
  <c r="J112" i="14"/>
  <c r="J1670" i="14"/>
  <c r="J353" i="14"/>
  <c r="AK1766" i="11"/>
  <c r="K1767" i="14" s="1"/>
  <c r="Q1767" i="14" s="1"/>
  <c r="AK2010" i="11"/>
  <c r="K2011" i="14" s="1"/>
  <c r="Q2011" i="14" s="1"/>
  <c r="AK880" i="11"/>
  <c r="K881" i="14" s="1"/>
  <c r="Q881" i="14" s="1"/>
  <c r="AK1928" i="11"/>
  <c r="K1929" i="14" s="1"/>
  <c r="Q1929" i="14" s="1"/>
  <c r="AK625" i="11"/>
  <c r="K626" i="14" s="1"/>
  <c r="Q626" i="14" s="1"/>
  <c r="J1854" i="14"/>
  <c r="J1226" i="14"/>
  <c r="AK612" i="11"/>
  <c r="K613" i="14" s="1"/>
  <c r="Q613" i="14" s="1"/>
  <c r="AK265" i="11"/>
  <c r="K266" i="14" s="1"/>
  <c r="Q266" i="14" s="1"/>
  <c r="J104" i="14"/>
  <c r="J1271" i="14"/>
  <c r="AK1791" i="11"/>
  <c r="K1792" i="14" s="1"/>
  <c r="Q1792" i="14" s="1"/>
  <c r="J482" i="14"/>
  <c r="J784" i="14"/>
  <c r="J491" i="14"/>
  <c r="AK1498" i="11"/>
  <c r="K1499" i="14" s="1"/>
  <c r="Q1499" i="14" s="1"/>
  <c r="J650" i="14"/>
  <c r="J1859" i="14"/>
  <c r="J1490" i="14"/>
  <c r="J1243" i="14"/>
  <c r="J577" i="14"/>
  <c r="J151" i="14"/>
  <c r="J1846" i="14"/>
  <c r="AK1565" i="11"/>
  <c r="K1566" i="14" s="1"/>
  <c r="Q1566" i="14" s="1"/>
  <c r="AK286" i="11"/>
  <c r="K287" i="14" s="1"/>
  <c r="Q287" i="14" s="1"/>
  <c r="AK1002" i="11"/>
  <c r="K1003" i="14" s="1"/>
  <c r="Q1003" i="14" s="1"/>
  <c r="AK905" i="11"/>
  <c r="K906" i="14" s="1"/>
  <c r="Q906" i="14" s="1"/>
  <c r="AK1906" i="11"/>
  <c r="K1907" i="14" s="1"/>
  <c r="Q1907" i="14" s="1"/>
  <c r="AK1272" i="11"/>
  <c r="K1273" i="14" s="1"/>
  <c r="Q1273" i="14" s="1"/>
  <c r="AK1018" i="11"/>
  <c r="K1019" i="14" s="1"/>
  <c r="Q1019" i="14" s="1"/>
  <c r="J723" i="14"/>
  <c r="AK1899" i="11"/>
  <c r="K1900" i="14" s="1"/>
  <c r="Q1900" i="14" s="1"/>
  <c r="AK469" i="11"/>
  <c r="K470" i="14" s="1"/>
  <c r="Q470" i="14" s="1"/>
  <c r="AK1049" i="11"/>
  <c r="K1050" i="14" s="1"/>
  <c r="Q1050" i="14" s="1"/>
  <c r="J1950" i="14"/>
  <c r="J745" i="14"/>
  <c r="AK1357" i="11"/>
  <c r="K1358" i="14" s="1"/>
  <c r="Q1358" i="14" s="1"/>
  <c r="AK1055" i="11"/>
  <c r="K1056" i="14" s="1"/>
  <c r="Q1056" i="14" s="1"/>
  <c r="J1607" i="14"/>
  <c r="AK1182" i="11"/>
  <c r="K1183" i="14" s="1"/>
  <c r="Q1183" i="14" s="1"/>
  <c r="J979" i="14"/>
  <c r="J1337" i="14"/>
  <c r="J1429" i="14"/>
  <c r="AK269" i="11"/>
  <c r="K270" i="14" s="1"/>
  <c r="Q270" i="14" s="1"/>
  <c r="AK774" i="11"/>
  <c r="K775" i="14" s="1"/>
  <c r="Q775" i="14" s="1"/>
  <c r="J1237" i="14"/>
  <c r="AK811" i="11"/>
  <c r="K812" i="14" s="1"/>
  <c r="Q812" i="14" s="1"/>
  <c r="J1614" i="14"/>
  <c r="AK746" i="11"/>
  <c r="K747" i="14" s="1"/>
  <c r="Q747" i="14" s="1"/>
  <c r="J1033" i="14"/>
  <c r="J800" i="14"/>
  <c r="AK1745" i="11"/>
  <c r="K1746" i="14" s="1"/>
  <c r="Q1746" i="14" s="1"/>
  <c r="J1816" i="14"/>
  <c r="J111" i="14"/>
  <c r="AK1149" i="11"/>
  <c r="K1150" i="14" s="1"/>
  <c r="Q1150" i="14" s="1"/>
  <c r="AK545" i="11"/>
  <c r="K546" i="14" s="1"/>
  <c r="Q546" i="14" s="1"/>
  <c r="AK1265" i="11"/>
  <c r="K1266" i="14" s="1"/>
  <c r="Q1266" i="14" s="1"/>
  <c r="J1671" i="14"/>
  <c r="AK1598" i="11"/>
  <c r="K1599" i="14" s="1"/>
  <c r="Q1599" i="14" s="1"/>
  <c r="AK358" i="11"/>
  <c r="K359" i="14" s="1"/>
  <c r="Q359" i="14" s="1"/>
  <c r="AK374" i="11"/>
  <c r="K375" i="14" s="1"/>
  <c r="Q375" i="14" s="1"/>
  <c r="AK1022" i="11"/>
  <c r="K1023" i="14" s="1"/>
  <c r="Q1023" i="14" s="1"/>
  <c r="AM1399" i="11"/>
  <c r="AL1399" i="11" s="1"/>
  <c r="J1400" i="14"/>
  <c r="AM166" i="11"/>
  <c r="AK166" i="11"/>
  <c r="K167" i="14" s="1"/>
  <c r="Q167" i="14" s="1"/>
  <c r="AM414" i="11"/>
  <c r="AL414" i="11" s="1"/>
  <c r="J415" i="14"/>
  <c r="AM1624" i="11"/>
  <c r="AL1624" i="11" s="1"/>
  <c r="AK1624" i="11"/>
  <c r="K1625" i="14" s="1"/>
  <c r="Q1625" i="14" s="1"/>
  <c r="J1625" i="14"/>
  <c r="AM872" i="11"/>
  <c r="AL872" i="11" s="1"/>
  <c r="J873" i="14"/>
  <c r="AK872" i="11"/>
  <c r="K873" i="14" s="1"/>
  <c r="Q873" i="14" s="1"/>
  <c r="AM892" i="11"/>
  <c r="AL892" i="11" s="1"/>
  <c r="AK892" i="11"/>
  <c r="K893" i="14" s="1"/>
  <c r="Q893" i="14" s="1"/>
  <c r="J893" i="14"/>
  <c r="AM170" i="11"/>
  <c r="AL170" i="11" s="1"/>
  <c r="J171" i="14"/>
  <c r="AK170" i="11"/>
  <c r="K171" i="14" s="1"/>
  <c r="Q171" i="14" s="1"/>
  <c r="AM1849" i="11"/>
  <c r="AK1849" i="11"/>
  <c r="K1850" i="14" s="1"/>
  <c r="Q1850" i="14" s="1"/>
  <c r="AM1477" i="11"/>
  <c r="AL1477" i="11" s="1"/>
  <c r="AK1477" i="11"/>
  <c r="K1478" i="14" s="1"/>
  <c r="Q1478" i="14" s="1"/>
  <c r="AK412" i="11"/>
  <c r="K413" i="14" s="1"/>
  <c r="Q413" i="14" s="1"/>
  <c r="J517" i="14"/>
  <c r="J1703" i="14"/>
  <c r="AK863" i="11"/>
  <c r="K864" i="14" s="1"/>
  <c r="Q864" i="14" s="1"/>
  <c r="AM220" i="11"/>
  <c r="J221" i="14"/>
  <c r="AM1572" i="11"/>
  <c r="AL1572" i="11" s="1"/>
  <c r="J1573" i="14"/>
  <c r="AK1572" i="11"/>
  <c r="K1573" i="14" s="1"/>
  <c r="Q1573" i="14" s="1"/>
  <c r="AM1041" i="11"/>
  <c r="AL1041" i="11" s="1"/>
  <c r="AK1041" i="11"/>
  <c r="K1042" i="14" s="1"/>
  <c r="Q1042" i="14" s="1"/>
  <c r="AM1128" i="11"/>
  <c r="AL1128" i="11" s="1"/>
  <c r="AK1128" i="11"/>
  <c r="K1129" i="14" s="1"/>
  <c r="Q1129" i="14" s="1"/>
  <c r="J1129" i="14"/>
  <c r="AM455" i="11"/>
  <c r="AL455" i="11" s="1"/>
  <c r="J456" i="14"/>
  <c r="AM1199" i="11"/>
  <c r="AL1199" i="11" s="1"/>
  <c r="J1200" i="14"/>
  <c r="AM808" i="11"/>
  <c r="AL808" i="11" s="1"/>
  <c r="AK808" i="11"/>
  <c r="K809" i="14" s="1"/>
  <c r="Q809" i="14" s="1"/>
  <c r="J809" i="14"/>
  <c r="AM692" i="11"/>
  <c r="AL692" i="11" s="1"/>
  <c r="AK692" i="11"/>
  <c r="K693" i="14" s="1"/>
  <c r="Q693" i="14" s="1"/>
  <c r="AM295" i="11"/>
  <c r="AL295" i="11" s="1"/>
  <c r="AK295" i="11"/>
  <c r="K296" i="14" s="1"/>
  <c r="Q296" i="14" s="1"/>
  <c r="J296" i="14"/>
  <c r="AM1772" i="11"/>
  <c r="AL1772" i="11" s="1"/>
  <c r="AK1772" i="11"/>
  <c r="K1773" i="14" s="1"/>
  <c r="Q1773" i="14" s="1"/>
  <c r="AM1196" i="11"/>
  <c r="AL1196" i="11" s="1"/>
  <c r="J1197" i="14"/>
  <c r="AK1196" i="11"/>
  <c r="K1197" i="14" s="1"/>
  <c r="Q1197" i="14" s="1"/>
  <c r="AM1006" i="11"/>
  <c r="AL1006" i="11" s="1"/>
  <c r="AK1006" i="11"/>
  <c r="K1007" i="14" s="1"/>
  <c r="Q1007" i="14" s="1"/>
  <c r="J1007" i="14"/>
  <c r="AM1812" i="11"/>
  <c r="AL1812" i="11" s="1"/>
  <c r="J1813" i="14"/>
  <c r="AK1812" i="11"/>
  <c r="K1813" i="14" s="1"/>
  <c r="Q1813" i="14" s="1"/>
  <c r="AM1862" i="11"/>
  <c r="AL1862" i="11" s="1"/>
  <c r="AK1862" i="11"/>
  <c r="K1863" i="14" s="1"/>
  <c r="Q1863" i="14" s="1"/>
  <c r="J1863" i="14"/>
  <c r="AM2009" i="11"/>
  <c r="AL2009" i="11" s="1"/>
  <c r="J2010" i="14"/>
  <c r="AK2009" i="11"/>
  <c r="K2010" i="14" s="1"/>
  <c r="Q2010" i="14" s="1"/>
  <c r="AM985" i="11"/>
  <c r="AL985" i="11" s="1"/>
  <c r="J986" i="14"/>
  <c r="AK985" i="11"/>
  <c r="K986" i="14" s="1"/>
  <c r="Q986" i="14" s="1"/>
  <c r="AM39" i="11"/>
  <c r="AL39" i="11" s="1"/>
  <c r="AK39" i="11"/>
  <c r="K40" i="14" s="1"/>
  <c r="Q40" i="14" s="1"/>
  <c r="J40" i="14"/>
  <c r="AM1528" i="11"/>
  <c r="AL1528" i="11" s="1"/>
  <c r="AK1528" i="11"/>
  <c r="K1529" i="14" s="1"/>
  <c r="Q1529" i="14" s="1"/>
  <c r="AM40" i="11"/>
  <c r="AL40" i="11" s="1"/>
  <c r="J41" i="14"/>
  <c r="AK40" i="11"/>
  <c r="K41" i="14" s="1"/>
  <c r="Q41" i="14" s="1"/>
  <c r="AM1632" i="11"/>
  <c r="AL1632" i="11" s="1"/>
  <c r="J1633" i="14"/>
  <c r="AM1135" i="11"/>
  <c r="AL1135" i="11" s="1"/>
  <c r="AK1135" i="11"/>
  <c r="K1136" i="14" s="1"/>
  <c r="Q1136" i="14" s="1"/>
  <c r="AM662" i="11"/>
  <c r="AL662" i="11" s="1"/>
  <c r="AK662" i="11"/>
  <c r="K663" i="14" s="1"/>
  <c r="Q663" i="14" s="1"/>
  <c r="J663" i="14"/>
  <c r="AM1577" i="11"/>
  <c r="AL1577" i="11" s="1"/>
  <c r="J1578" i="14"/>
  <c r="AK1577" i="11"/>
  <c r="K1578" i="14" s="1"/>
  <c r="Q1578" i="14" s="1"/>
  <c r="AM1968" i="11"/>
  <c r="AL1968" i="11" s="1"/>
  <c r="J1969" i="14"/>
  <c r="AM1362" i="11"/>
  <c r="AL1362" i="11" s="1"/>
  <c r="AK1362" i="11"/>
  <c r="K1363" i="14" s="1"/>
  <c r="Q1363" i="14" s="1"/>
  <c r="AM1441" i="11"/>
  <c r="AK1441" i="11"/>
  <c r="K1442" i="14" s="1"/>
  <c r="Q1442" i="14" s="1"/>
  <c r="J1442" i="14"/>
  <c r="AM66" i="11"/>
  <c r="AL66" i="11" s="1"/>
  <c r="AK66" i="11"/>
  <c r="K67" i="14" s="1"/>
  <c r="Q67" i="14" s="1"/>
  <c r="AM1561" i="11"/>
  <c r="AL1561" i="11" s="1"/>
  <c r="J1562" i="14"/>
  <c r="AK1561" i="11"/>
  <c r="K1562" i="14" s="1"/>
  <c r="Q1562" i="14" s="1"/>
  <c r="AM963" i="11"/>
  <c r="J964" i="14"/>
  <c r="AK963" i="11"/>
  <c r="K964" i="14" s="1"/>
  <c r="Q964" i="14" s="1"/>
  <c r="AM1232" i="11"/>
  <c r="AL1232" i="11" s="1"/>
  <c r="J1233" i="14"/>
  <c r="AM109" i="11"/>
  <c r="AL109" i="11" s="1"/>
  <c r="J110" i="14"/>
  <c r="AK109" i="11"/>
  <c r="K110" i="14" s="1"/>
  <c r="Q110" i="14" s="1"/>
  <c r="AM41" i="11"/>
  <c r="AK41" i="11"/>
  <c r="K42" i="14" s="1"/>
  <c r="Q42" i="14" s="1"/>
  <c r="J42" i="14"/>
  <c r="AM1088" i="11"/>
  <c r="AL1088" i="11" s="1"/>
  <c r="AK1088" i="11"/>
  <c r="K1089" i="14" s="1"/>
  <c r="Q1089" i="14" s="1"/>
  <c r="J1089" i="14"/>
  <c r="AK174" i="11"/>
  <c r="K175" i="14" s="1"/>
  <c r="Q175" i="14" s="1"/>
  <c r="AK621" i="11"/>
  <c r="K622" i="14" s="1"/>
  <c r="Q622" i="14" s="1"/>
  <c r="J1857" i="14"/>
  <c r="J1910" i="14"/>
  <c r="AK739" i="11"/>
  <c r="K740" i="14" s="1"/>
  <c r="Q740" i="14" s="1"/>
  <c r="AK157" i="11"/>
  <c r="K158" i="14" s="1"/>
  <c r="Q158" i="14" s="1"/>
  <c r="J1440" i="14"/>
  <c r="J303" i="14"/>
  <c r="J950" i="14"/>
  <c r="AM1189" i="11"/>
  <c r="AL1189" i="11" s="1"/>
  <c r="AK1189" i="11"/>
  <c r="K1190" i="14" s="1"/>
  <c r="Q1190" i="14" s="1"/>
  <c r="AM760" i="11"/>
  <c r="AL760" i="11" s="1"/>
  <c r="AK760" i="11"/>
  <c r="K761" i="14" s="1"/>
  <c r="Q761" i="14" s="1"/>
  <c r="AM2002" i="11"/>
  <c r="AL2002" i="11" s="1"/>
  <c r="J2003" i="14"/>
  <c r="AM129" i="11"/>
  <c r="AL129" i="11" s="1"/>
  <c r="J130" i="14"/>
  <c r="AK129" i="11"/>
  <c r="K130" i="14" s="1"/>
  <c r="Q130" i="14" s="1"/>
  <c r="AM970" i="11"/>
  <c r="AK970" i="11"/>
  <c r="K971" i="14" s="1"/>
  <c r="Q971" i="14" s="1"/>
  <c r="AM834" i="11"/>
  <c r="AL834" i="11" s="1"/>
  <c r="AK834" i="11"/>
  <c r="K835" i="14" s="1"/>
  <c r="Q835" i="14" s="1"/>
  <c r="J835" i="14"/>
  <c r="AM1731" i="11"/>
  <c r="AL1731" i="11" s="1"/>
  <c r="J1732" i="14"/>
  <c r="AK1731" i="11"/>
  <c r="K1732" i="14" s="1"/>
  <c r="Q1732" i="14" s="1"/>
  <c r="AM394" i="11"/>
  <c r="AL394" i="11" s="1"/>
  <c r="J395" i="14"/>
  <c r="AK394" i="11"/>
  <c r="K395" i="14" s="1"/>
  <c r="Q395" i="14" s="1"/>
  <c r="AM204" i="11"/>
  <c r="AL204" i="11" s="1"/>
  <c r="J205" i="14"/>
  <c r="AK204" i="11"/>
  <c r="K205" i="14" s="1"/>
  <c r="Q205" i="14" s="1"/>
  <c r="AM1512" i="11"/>
  <c r="AL1512" i="11" s="1"/>
  <c r="J1513" i="14"/>
  <c r="AK1512" i="11"/>
  <c r="K1513" i="14" s="1"/>
  <c r="Q1513" i="14" s="1"/>
  <c r="AM830" i="11"/>
  <c r="AL830" i="11" s="1"/>
  <c r="AK830" i="11"/>
  <c r="K831" i="14" s="1"/>
  <c r="Q831" i="14" s="1"/>
  <c r="AM569" i="11"/>
  <c r="AL569" i="11" s="1"/>
  <c r="AK569" i="11"/>
  <c r="K570" i="14" s="1"/>
  <c r="Q570" i="14" s="1"/>
  <c r="J570" i="14"/>
  <c r="AM1332" i="11"/>
  <c r="AL1332" i="11" s="1"/>
  <c r="AK1332" i="11"/>
  <c r="K1333" i="14" s="1"/>
  <c r="Q1333" i="14" s="1"/>
  <c r="AM669" i="11"/>
  <c r="AK669" i="11"/>
  <c r="K670" i="14" s="1"/>
  <c r="Q670" i="14" s="1"/>
  <c r="J670" i="14"/>
  <c r="AM1016" i="11"/>
  <c r="AL1016" i="11" s="1"/>
  <c r="AK1016" i="11"/>
  <c r="K1017" i="14" s="1"/>
  <c r="Q1017" i="14" s="1"/>
  <c r="AM1177" i="11"/>
  <c r="AL1177" i="11" s="1"/>
  <c r="J1178" i="14"/>
  <c r="AM1416" i="11"/>
  <c r="AL1416" i="11" s="1"/>
  <c r="AK1416" i="11"/>
  <c r="K1417" i="14" s="1"/>
  <c r="Q1417" i="14" s="1"/>
  <c r="AM989" i="11"/>
  <c r="AL989" i="11" s="1"/>
  <c r="J990" i="14"/>
  <c r="AM1841" i="11"/>
  <c r="AL1841" i="11" s="1"/>
  <c r="AK1841" i="11"/>
  <c r="K1842" i="14" s="1"/>
  <c r="Q1842" i="14" s="1"/>
  <c r="J1842" i="14"/>
  <c r="M1134" i="14"/>
  <c r="J1523" i="14"/>
  <c r="AK1669" i="11"/>
  <c r="K1670" i="14" s="1"/>
  <c r="Q1670" i="14" s="1"/>
  <c r="J2011" i="14"/>
  <c r="J626" i="14"/>
  <c r="AK103" i="11"/>
  <c r="K104" i="14" s="1"/>
  <c r="Q104" i="14" s="1"/>
  <c r="AK1270" i="11"/>
  <c r="K1271" i="14" s="1"/>
  <c r="Q1271" i="14" s="1"/>
  <c r="J1566" i="14"/>
  <c r="AK699" i="11"/>
  <c r="K700" i="14" s="1"/>
  <c r="Q700" i="14" s="1"/>
  <c r="AK1453" i="11"/>
  <c r="K1454" i="14" s="1"/>
  <c r="Q1454" i="14" s="1"/>
  <c r="AK765" i="11"/>
  <c r="K766" i="14" s="1"/>
  <c r="Q766" i="14" s="1"/>
  <c r="J1642" i="14"/>
  <c r="AK1606" i="11"/>
  <c r="K1607" i="14" s="1"/>
  <c r="Q1607" i="14" s="1"/>
  <c r="AM718" i="11"/>
  <c r="AL718" i="11" s="1"/>
  <c r="AK718" i="11"/>
  <c r="K719" i="14" s="1"/>
  <c r="Q719" i="14" s="1"/>
  <c r="AM1408" i="11"/>
  <c r="AL1408" i="11" s="1"/>
  <c r="AK1408" i="11"/>
  <c r="K1409" i="14" s="1"/>
  <c r="Q1409" i="14" s="1"/>
  <c r="AM434" i="11"/>
  <c r="AL434" i="11" s="1"/>
  <c r="J435" i="14"/>
  <c r="AM1554" i="11"/>
  <c r="AL1554" i="11" s="1"/>
  <c r="AK1554" i="11"/>
  <c r="K1555" i="14" s="1"/>
  <c r="Q1555" i="14" s="1"/>
  <c r="AM1262" i="11"/>
  <c r="AL1262" i="11" s="1"/>
  <c r="J1263" i="14"/>
  <c r="AK1262" i="11"/>
  <c r="K1263" i="14" s="1"/>
  <c r="Q1263" i="14" s="1"/>
  <c r="AM1278" i="11"/>
  <c r="AL1278" i="11" s="1"/>
  <c r="AK1278" i="11"/>
  <c r="K1279" i="14" s="1"/>
  <c r="Q1279" i="14" s="1"/>
  <c r="AM1118" i="11"/>
  <c r="AK1118" i="11"/>
  <c r="K1119" i="14" s="1"/>
  <c r="Q1119" i="14" s="1"/>
  <c r="AM1537" i="11"/>
  <c r="AL1537" i="11" s="1"/>
  <c r="AK1537" i="11"/>
  <c r="K1538" i="14" s="1"/>
  <c r="Q1538" i="14" s="1"/>
  <c r="AM898" i="11"/>
  <c r="AL898" i="11" s="1"/>
  <c r="J899" i="14"/>
  <c r="AM332" i="11"/>
  <c r="AL332" i="11" s="1"/>
  <c r="J333" i="14"/>
  <c r="AM548" i="11"/>
  <c r="J549" i="14"/>
  <c r="AM961" i="11"/>
  <c r="AL961" i="11" s="1"/>
  <c r="AK961" i="11"/>
  <c r="K962" i="14" s="1"/>
  <c r="Q962" i="14" s="1"/>
  <c r="AM1648" i="11"/>
  <c r="AL1648" i="11" s="1"/>
  <c r="AK1648" i="11"/>
  <c r="K1649" i="14" s="1"/>
  <c r="Q1649" i="14" s="1"/>
  <c r="AM988" i="11"/>
  <c r="AL988" i="11" s="1"/>
  <c r="J989" i="14"/>
  <c r="AM1864" i="11"/>
  <c r="AK1864" i="11"/>
  <c r="K1865" i="14" s="1"/>
  <c r="Q1865" i="14" s="1"/>
  <c r="J1865" i="14"/>
  <c r="AM2013" i="11"/>
  <c r="AL2013" i="11" s="1"/>
  <c r="J2014" i="14"/>
  <c r="AM283" i="11"/>
  <c r="AL283" i="11" s="1"/>
  <c r="J284" i="14"/>
  <c r="AM141" i="11"/>
  <c r="AL141" i="11" s="1"/>
  <c r="J142" i="14"/>
  <c r="AK141" i="11"/>
  <c r="K142" i="14" s="1"/>
  <c r="Q142" i="14" s="1"/>
  <c r="AM620" i="11"/>
  <c r="AL620" i="11" s="1"/>
  <c r="J621" i="14"/>
  <c r="AM601" i="11"/>
  <c r="AL601" i="11" s="1"/>
  <c r="J602" i="14"/>
  <c r="AM205" i="11"/>
  <c r="AL205" i="11" s="1"/>
  <c r="J206" i="14"/>
  <c r="AM805" i="11"/>
  <c r="AK805" i="11"/>
  <c r="K806" i="14" s="1"/>
  <c r="Q806" i="14" s="1"/>
  <c r="AM1181" i="11"/>
  <c r="AL1181" i="11" s="1"/>
  <c r="J1182" i="14"/>
  <c r="AM831" i="11"/>
  <c r="AL831" i="11" s="1"/>
  <c r="J832" i="14"/>
  <c r="AM362" i="11"/>
  <c r="AL362" i="11" s="1"/>
  <c r="J363" i="14"/>
  <c r="AK362" i="11"/>
  <c r="K363" i="14" s="1"/>
  <c r="Q363" i="14" s="1"/>
  <c r="AM457" i="11"/>
  <c r="AL457" i="11" s="1"/>
  <c r="J458" i="14"/>
  <c r="AK457" i="11"/>
  <c r="K458" i="14" s="1"/>
  <c r="Q458" i="14" s="1"/>
  <c r="AM454" i="11"/>
  <c r="AL454" i="11" s="1"/>
  <c r="AK454" i="11"/>
  <c r="K455" i="14" s="1"/>
  <c r="Q455" i="14" s="1"/>
  <c r="J455" i="14"/>
  <c r="AM680" i="11"/>
  <c r="AL680" i="11" s="1"/>
  <c r="AK680" i="11"/>
  <c r="K681" i="14" s="1"/>
  <c r="Q681" i="14" s="1"/>
  <c r="AM1775" i="11"/>
  <c r="AL1775" i="11" s="1"/>
  <c r="AK1775" i="11"/>
  <c r="K1776" i="14" s="1"/>
  <c r="Q1776" i="14" s="1"/>
  <c r="AM1776" i="11"/>
  <c r="AL1776" i="11" s="1"/>
  <c r="J1777" i="14"/>
  <c r="AM1540" i="11"/>
  <c r="AL1540" i="11" s="1"/>
  <c r="AK1540" i="11"/>
  <c r="K1541" i="14" s="1"/>
  <c r="Q1541" i="14" s="1"/>
  <c r="AM1024" i="11"/>
  <c r="AL1024" i="11" s="1"/>
  <c r="J1025" i="14"/>
  <c r="AM1108" i="11"/>
  <c r="AL1108" i="11" s="1"/>
  <c r="J1109" i="14"/>
  <c r="AK1108" i="11"/>
  <c r="K1109" i="14" s="1"/>
  <c r="Q1109" i="14" s="1"/>
  <c r="AM1900" i="11"/>
  <c r="AL1900" i="11" s="1"/>
  <c r="J1901" i="14"/>
  <c r="AM1060" i="11"/>
  <c r="AL1060" i="11" s="1"/>
  <c r="AK1060" i="11"/>
  <c r="K1061" i="14" s="1"/>
  <c r="Q1061" i="14" s="1"/>
  <c r="AM1429" i="11"/>
  <c r="AL1429" i="11" s="1"/>
  <c r="AK1429" i="11"/>
  <c r="K1430" i="14" s="1"/>
  <c r="Q1430" i="14" s="1"/>
  <c r="AM817" i="11"/>
  <c r="J818" i="14"/>
  <c r="AM1090" i="11"/>
  <c r="AL1090" i="11" s="1"/>
  <c r="AK1090" i="11"/>
  <c r="K1091" i="14" s="1"/>
  <c r="Q1091" i="14" s="1"/>
  <c r="AM1536" i="11"/>
  <c r="AL1536" i="11" s="1"/>
  <c r="J1537" i="14"/>
  <c r="AK1536" i="11"/>
  <c r="K1537" i="14" s="1"/>
  <c r="Q1537" i="14" s="1"/>
  <c r="AM223" i="11"/>
  <c r="AL223" i="11" s="1"/>
  <c r="J224" i="14"/>
  <c r="AM700" i="11"/>
  <c r="AL700" i="11" s="1"/>
  <c r="AK700" i="11"/>
  <c r="K701" i="14" s="1"/>
  <c r="Q701" i="14" s="1"/>
  <c r="J701" i="14"/>
  <c r="M921" i="14"/>
  <c r="M1420" i="14"/>
  <c r="AK1191" i="11"/>
  <c r="K1192" i="14" s="1"/>
  <c r="Q1192" i="14" s="1"/>
  <c r="AK1889" i="11"/>
  <c r="K1890" i="14" s="1"/>
  <c r="Q1890" i="14" s="1"/>
  <c r="J1692" i="14"/>
  <c r="J1571" i="14"/>
  <c r="AK713" i="11"/>
  <c r="K714" i="14" s="1"/>
  <c r="Q714" i="14" s="1"/>
  <c r="AK86" i="11"/>
  <c r="K87" i="14" s="1"/>
  <c r="Q87" i="14" s="1"/>
  <c r="J1030" i="14"/>
  <c r="AK1950" i="11"/>
  <c r="K1951" i="14" s="1"/>
  <c r="Q1951" i="14" s="1"/>
  <c r="J346" i="14"/>
  <c r="AK1943" i="11"/>
  <c r="K1944" i="14" s="1"/>
  <c r="Q1944" i="14" s="1"/>
  <c r="AK443" i="11"/>
  <c r="K444" i="14" s="1"/>
  <c r="Q444" i="14" s="1"/>
  <c r="J1656" i="14"/>
  <c r="J1803" i="14"/>
  <c r="J591" i="14"/>
  <c r="AK1377" i="11"/>
  <c r="K1378" i="14" s="1"/>
  <c r="Q1378" i="14" s="1"/>
  <c r="J1441" i="14"/>
  <c r="J1279" i="14"/>
  <c r="J298" i="14"/>
  <c r="J280" i="14"/>
  <c r="J1349" i="14"/>
  <c r="AK1615" i="11"/>
  <c r="K1616" i="14" s="1"/>
  <c r="Q1616" i="14" s="1"/>
  <c r="J1115" i="14"/>
  <c r="J1074" i="14"/>
  <c r="J1814" i="14"/>
  <c r="AK1240" i="11"/>
  <c r="K1241" i="14" s="1"/>
  <c r="Q1241" i="14" s="1"/>
  <c r="J881" i="14"/>
  <c r="J1929" i="14"/>
  <c r="AK565" i="11"/>
  <c r="K566" i="14" s="1"/>
  <c r="Q566" i="14" s="1"/>
  <c r="J842" i="14"/>
  <c r="AK1853" i="11"/>
  <c r="K1854" i="14" s="1"/>
  <c r="Q1854" i="14" s="1"/>
  <c r="J266" i="14"/>
  <c r="J451" i="14"/>
  <c r="AK245" i="11"/>
  <c r="K246" i="14" s="1"/>
  <c r="Q246" i="14" s="1"/>
  <c r="J548" i="14"/>
  <c r="J236" i="14"/>
  <c r="J203" i="14"/>
  <c r="J1677" i="14"/>
  <c r="J1535" i="14"/>
  <c r="J1626" i="14"/>
  <c r="AK372" i="11"/>
  <c r="K373" i="14" s="1"/>
  <c r="Q373" i="14" s="1"/>
  <c r="AK1845" i="11"/>
  <c r="K1846" i="14" s="1"/>
  <c r="Q1846" i="14" s="1"/>
  <c r="J219" i="14"/>
  <c r="J1003" i="14"/>
  <c r="J906" i="14"/>
  <c r="J1907" i="14"/>
  <c r="J1273" i="14"/>
  <c r="J1019" i="14"/>
  <c r="AK722" i="11"/>
  <c r="K723" i="14" s="1"/>
  <c r="Q723" i="14" s="1"/>
  <c r="J1987" i="14"/>
  <c r="J1417" i="14"/>
  <c r="AK744" i="11"/>
  <c r="K745" i="14" s="1"/>
  <c r="Q745" i="14" s="1"/>
  <c r="J1183" i="14"/>
  <c r="J1856" i="14"/>
  <c r="AK1428" i="11"/>
  <c r="K1429" i="14" s="1"/>
  <c r="Q1429" i="14" s="1"/>
  <c r="J270" i="14"/>
  <c r="J775" i="14"/>
  <c r="AK709" i="11"/>
  <c r="K710" i="14" s="1"/>
  <c r="Q710" i="14" s="1"/>
  <c r="J84" i="14"/>
  <c r="J1699" i="14"/>
  <c r="J747" i="14"/>
  <c r="AK1032" i="11"/>
  <c r="K1033" i="14" s="1"/>
  <c r="Q1033" i="14" s="1"/>
  <c r="AK799" i="11"/>
  <c r="K800" i="14" s="1"/>
  <c r="Q800" i="14" s="1"/>
  <c r="AK1815" i="11"/>
  <c r="K1816" i="14" s="1"/>
  <c r="Q1816" i="14" s="1"/>
  <c r="AK110" i="11"/>
  <c r="K111" i="14" s="1"/>
  <c r="Q111" i="14" s="1"/>
  <c r="J1150" i="14"/>
  <c r="J546" i="14"/>
  <c r="AK310" i="11"/>
  <c r="K311" i="14" s="1"/>
  <c r="Q311" i="14" s="1"/>
  <c r="AK1077" i="11"/>
  <c r="K1078" i="14" s="1"/>
  <c r="Q1078" i="14" s="1"/>
  <c r="J1564" i="14"/>
  <c r="J375" i="14"/>
  <c r="AK874" i="11"/>
  <c r="K875" i="14" s="1"/>
  <c r="Q875" i="14" s="1"/>
  <c r="AM1569" i="11"/>
  <c r="AL1569" i="11" s="1"/>
  <c r="AK1569" i="11"/>
  <c r="K1570" i="14" s="1"/>
  <c r="Q1570" i="14" s="1"/>
  <c r="J1570" i="14"/>
  <c r="AM134" i="11"/>
  <c r="AL134" i="11" s="1"/>
  <c r="AK134" i="11"/>
  <c r="K135" i="14" s="1"/>
  <c r="Q135" i="14" s="1"/>
  <c r="AM885" i="11"/>
  <c r="AL885" i="11" s="1"/>
  <c r="AK885" i="11"/>
  <c r="K886" i="14" s="1"/>
  <c r="Q886" i="14" s="1"/>
  <c r="J886" i="14"/>
  <c r="AM1461" i="11"/>
  <c r="AL1461" i="11" s="1"/>
  <c r="AK1461" i="11"/>
  <c r="K1462" i="14" s="1"/>
  <c r="Q1462" i="14" s="1"/>
  <c r="AM1388" i="11"/>
  <c r="AL1388" i="11" s="1"/>
  <c r="J1389" i="14"/>
  <c r="AK1388" i="11"/>
  <c r="K1389" i="14" s="1"/>
  <c r="Q1389" i="14" s="1"/>
  <c r="AM453" i="11"/>
  <c r="AL453" i="11" s="1"/>
  <c r="AK453" i="11"/>
  <c r="K454" i="14" s="1"/>
  <c r="Q454" i="14" s="1"/>
  <c r="J454" i="14"/>
  <c r="AM1817" i="11"/>
  <c r="AL1817" i="11" s="1"/>
  <c r="J1818" i="14"/>
  <c r="AK1817" i="11"/>
  <c r="K1818" i="14" s="1"/>
  <c r="Q1818" i="14" s="1"/>
  <c r="AM789" i="11"/>
  <c r="AL789" i="11" s="1"/>
  <c r="AK789" i="11"/>
  <c r="K790" i="14" s="1"/>
  <c r="Q790" i="14" s="1"/>
  <c r="J790" i="14"/>
  <c r="AM1503" i="11"/>
  <c r="AL1503" i="11" s="1"/>
  <c r="AK1503" i="11"/>
  <c r="K1504" i="14" s="1"/>
  <c r="Q1504" i="14" s="1"/>
  <c r="AM473" i="11"/>
  <c r="AL473" i="11" s="1"/>
  <c r="J474" i="14"/>
  <c r="AM1061" i="11"/>
  <c r="AL1061" i="11" s="1"/>
  <c r="J1062" i="14"/>
  <c r="AK1061" i="11"/>
  <c r="K1062" i="14" s="1"/>
  <c r="Q1062" i="14" s="1"/>
  <c r="AM1801" i="11"/>
  <c r="AL1801" i="11" s="1"/>
  <c r="AK1801" i="11"/>
  <c r="K1802" i="14" s="1"/>
  <c r="Q1802" i="14" s="1"/>
  <c r="J1802" i="14"/>
  <c r="AM1124" i="11"/>
  <c r="AL1124" i="11" s="1"/>
  <c r="AK1124" i="11"/>
  <c r="K1125" i="14" s="1"/>
  <c r="Q1125" i="14" s="1"/>
  <c r="AM943" i="11"/>
  <c r="AL943" i="11" s="1"/>
  <c r="J944" i="14"/>
  <c r="AK943" i="11"/>
  <c r="K944" i="14" s="1"/>
  <c r="Q944" i="14" s="1"/>
  <c r="AM582" i="11"/>
  <c r="AL582" i="11" s="1"/>
  <c r="J583" i="14"/>
  <c r="AK582" i="11"/>
  <c r="K583" i="14" s="1"/>
  <c r="Q583" i="14" s="1"/>
  <c r="AM1727" i="11"/>
  <c r="AL1727" i="11" s="1"/>
  <c r="J1728" i="14"/>
  <c r="AK1727" i="11"/>
  <c r="K1728" i="14" s="1"/>
  <c r="Q1728" i="14" s="1"/>
  <c r="AM636" i="11"/>
  <c r="AL636" i="11" s="1"/>
  <c r="J637" i="14"/>
  <c r="AM257" i="11"/>
  <c r="AL257" i="11" s="1"/>
  <c r="J258" i="14"/>
  <c r="AM140" i="11"/>
  <c r="AL140" i="11" s="1"/>
  <c r="AK140" i="11"/>
  <c r="K141" i="14" s="1"/>
  <c r="Q141" i="14" s="1"/>
  <c r="J141" i="14"/>
  <c r="AM1688" i="11"/>
  <c r="AL1688" i="11" s="1"/>
  <c r="J1689" i="14"/>
  <c r="M598" i="14"/>
  <c r="J922" i="14"/>
  <c r="AM1492" i="11"/>
  <c r="AL1492" i="11" s="1"/>
  <c r="AK1492" i="11"/>
  <c r="K1493" i="14" s="1"/>
  <c r="Q1493" i="14" s="1"/>
  <c r="AM1571" i="11"/>
  <c r="AL1571" i="11" s="1"/>
  <c r="AK1571" i="11"/>
  <c r="K1572" i="14" s="1"/>
  <c r="Q1572" i="14" s="1"/>
  <c r="AM329" i="11"/>
  <c r="AL329" i="11" s="1"/>
  <c r="J330" i="14"/>
  <c r="AM1132" i="11"/>
  <c r="J1133" i="14"/>
  <c r="AK1132" i="11"/>
  <c r="K1133" i="14" s="1"/>
  <c r="Q1133" i="14" s="1"/>
  <c r="AM1294" i="11"/>
  <c r="AL1294" i="11" s="1"/>
  <c r="J1295" i="14"/>
  <c r="AM237" i="11"/>
  <c r="AL237" i="11" s="1"/>
  <c r="AK237" i="11"/>
  <c r="K238" i="14" s="1"/>
  <c r="Q238" i="14" s="1"/>
  <c r="J238" i="14"/>
  <c r="AM1643" i="11"/>
  <c r="J1644" i="14"/>
  <c r="AM1081" i="11"/>
  <c r="AL1081" i="11" s="1"/>
  <c r="J1082" i="14"/>
  <c r="AK1081" i="11"/>
  <c r="K1082" i="14" s="1"/>
  <c r="Q1082" i="14" s="1"/>
  <c r="AM1184" i="11"/>
  <c r="J1185" i="14"/>
  <c r="AM515" i="11"/>
  <c r="AL515" i="11" s="1"/>
  <c r="AK515" i="11"/>
  <c r="K516" i="14" s="1"/>
  <c r="Q516" i="14" s="1"/>
  <c r="AM523" i="11"/>
  <c r="AL523" i="11" s="1"/>
  <c r="AK523" i="11"/>
  <c r="K524" i="14" s="1"/>
  <c r="Q524" i="14" s="1"/>
  <c r="J524" i="14"/>
  <c r="AM1724" i="11"/>
  <c r="AL1724" i="11" s="1"/>
  <c r="J1725" i="14"/>
  <c r="AM56" i="11"/>
  <c r="AL56" i="11" s="1"/>
  <c r="AK56" i="11"/>
  <c r="K57" i="14" s="1"/>
  <c r="Q57" i="14" s="1"/>
  <c r="AM1430" i="11"/>
  <c r="AL1430" i="11" s="1"/>
  <c r="AK1430" i="11"/>
  <c r="K1431" i="14" s="1"/>
  <c r="Q1431" i="14" s="1"/>
  <c r="AM896" i="11"/>
  <c r="AL896" i="11" s="1"/>
  <c r="AK896" i="11"/>
  <c r="K897" i="14" s="1"/>
  <c r="Q897" i="14" s="1"/>
  <c r="AM724" i="11"/>
  <c r="AL724" i="11" s="1"/>
  <c r="AK724" i="11"/>
  <c r="K725" i="14" s="1"/>
  <c r="Q725" i="14" s="1"/>
  <c r="J725" i="14"/>
  <c r="AM667" i="11"/>
  <c r="AL667" i="11" s="1"/>
  <c r="J668" i="14"/>
  <c r="AK667" i="11"/>
  <c r="K668" i="14" s="1"/>
  <c r="Q668" i="14" s="1"/>
  <c r="AM1919" i="11"/>
  <c r="AL1919" i="11" s="1"/>
  <c r="AK1919" i="11"/>
  <c r="K1920" i="14" s="1"/>
  <c r="Q1920" i="14" s="1"/>
  <c r="J1920" i="14"/>
  <c r="AM1343" i="11"/>
  <c r="AL1343" i="11" s="1"/>
  <c r="J1344" i="14"/>
  <c r="AK1343" i="11"/>
  <c r="K1344" i="14" s="1"/>
  <c r="Q1344" i="14" s="1"/>
  <c r="AM409" i="11"/>
  <c r="AL409" i="11" s="1"/>
  <c r="J410" i="14"/>
  <c r="AK409" i="11"/>
  <c r="K410" i="14" s="1"/>
  <c r="Q410" i="14" s="1"/>
  <c r="AM1425" i="11"/>
  <c r="AL1425" i="11" s="1"/>
  <c r="J1426" i="14"/>
  <c r="AK1425" i="11"/>
  <c r="K1426" i="14" s="1"/>
  <c r="Q1426" i="14" s="1"/>
  <c r="AM1555" i="11"/>
  <c r="AL1555" i="11" s="1"/>
  <c r="AK1555" i="11"/>
  <c r="K1556" i="14" s="1"/>
  <c r="Q1556" i="14" s="1"/>
  <c r="J1556" i="14"/>
  <c r="AM1545" i="11"/>
  <c r="AL1545" i="11" s="1"/>
  <c r="AK1545" i="11"/>
  <c r="K1546" i="14" s="1"/>
  <c r="Q1546" i="14" s="1"/>
  <c r="J1546" i="14"/>
  <c r="AM1690" i="11"/>
  <c r="AL1690" i="11" s="1"/>
  <c r="AK1690" i="11"/>
  <c r="K1691" i="14" s="1"/>
  <c r="Q1691" i="14" s="1"/>
  <c r="AM322" i="11"/>
  <c r="AL322" i="11" s="1"/>
  <c r="J323" i="14"/>
  <c r="AM75" i="11"/>
  <c r="AL75" i="11" s="1"/>
  <c r="J76" i="14"/>
  <c r="AK75" i="11"/>
  <c r="K76" i="14" s="1"/>
  <c r="Q76" i="14" s="1"/>
  <c r="AM1851" i="11"/>
  <c r="AL1851" i="11" s="1"/>
  <c r="J1852" i="14"/>
  <c r="AM1195" i="11"/>
  <c r="J1196" i="14"/>
  <c r="AK1195" i="11"/>
  <c r="K1196" i="14" s="1"/>
  <c r="Q1196" i="14" s="1"/>
  <c r="AM894" i="11"/>
  <c r="AL894" i="11" s="1"/>
  <c r="J895" i="14"/>
  <c r="AK894" i="11"/>
  <c r="K895" i="14" s="1"/>
  <c r="Q895" i="14" s="1"/>
  <c r="AM539" i="11"/>
  <c r="AL539" i="11" s="1"/>
  <c r="AK539" i="11"/>
  <c r="K540" i="14" s="1"/>
  <c r="Q540" i="14" s="1"/>
  <c r="AM644" i="11"/>
  <c r="AL644" i="11" s="1"/>
  <c r="J645" i="14"/>
  <c r="AM1462" i="11"/>
  <c r="AL1462" i="11" s="1"/>
  <c r="J1463" i="14"/>
  <c r="AK1462" i="11"/>
  <c r="K1463" i="14" s="1"/>
  <c r="Q1463" i="14" s="1"/>
  <c r="AM1504" i="11"/>
  <c r="AL1504" i="11" s="1"/>
  <c r="AK1504" i="11"/>
  <c r="K1505" i="14" s="1"/>
  <c r="Q1505" i="14" s="1"/>
  <c r="AM1340" i="11"/>
  <c r="AL1340" i="11" s="1"/>
  <c r="J1341" i="14"/>
  <c r="AM846" i="11"/>
  <c r="AL846" i="11" s="1"/>
  <c r="AK846" i="11"/>
  <c r="K847" i="14" s="1"/>
  <c r="Q847" i="14" s="1"/>
  <c r="AM1527" i="11"/>
  <c r="AL1527" i="11" s="1"/>
  <c r="AK1527" i="11"/>
  <c r="K1528" i="14" s="1"/>
  <c r="Q1528" i="14" s="1"/>
  <c r="AM1918" i="11"/>
  <c r="AL1918" i="11" s="1"/>
  <c r="J1919" i="14"/>
  <c r="AM425" i="11"/>
  <c r="AL425" i="11" s="1"/>
  <c r="J426" i="14"/>
  <c r="AM615" i="11"/>
  <c r="AL615" i="11" s="1"/>
  <c r="AK615" i="11"/>
  <c r="K616" i="14" s="1"/>
  <c r="Q616" i="14" s="1"/>
  <c r="J616" i="14"/>
  <c r="AM361" i="11"/>
  <c r="AL361" i="11" s="1"/>
  <c r="AK361" i="11"/>
  <c r="K362" i="14" s="1"/>
  <c r="Q362" i="14" s="1"/>
  <c r="AM1139" i="11"/>
  <c r="AL1139" i="11" s="1"/>
  <c r="AK1139" i="11"/>
  <c r="K1140" i="14" s="1"/>
  <c r="Q1140" i="14" s="1"/>
  <c r="J1140" i="14"/>
  <c r="AM1454" i="11"/>
  <c r="AL1454" i="11" s="1"/>
  <c r="AK1454" i="11"/>
  <c r="K1455" i="14" s="1"/>
  <c r="Q1455" i="14" s="1"/>
  <c r="AM489" i="11"/>
  <c r="AL489" i="11" s="1"/>
  <c r="AK489" i="11"/>
  <c r="K490" i="14" s="1"/>
  <c r="Q490" i="14" s="1"/>
  <c r="J490" i="14"/>
  <c r="AM1337" i="11"/>
  <c r="AL1337" i="11" s="1"/>
  <c r="J1338" i="14"/>
  <c r="AK1337" i="11"/>
  <c r="K1338" i="14" s="1"/>
  <c r="Q1338" i="14" s="1"/>
  <c r="AM619" i="11"/>
  <c r="AL619" i="11" s="1"/>
  <c r="AK619" i="11"/>
  <c r="K620" i="14" s="1"/>
  <c r="Q620" i="14" s="1"/>
  <c r="J1943" i="14"/>
  <c r="AK234" i="11"/>
  <c r="K235" i="14" s="1"/>
  <c r="Q235" i="14" s="1"/>
  <c r="AK1263" i="11"/>
  <c r="K1264" i="14" s="1"/>
  <c r="Q1264" i="14" s="1"/>
  <c r="AK425" i="11"/>
  <c r="K426" i="14" s="1"/>
  <c r="Q426" i="14" s="1"/>
  <c r="AK1643" i="11"/>
  <c r="K1644" i="14" s="1"/>
  <c r="Q1644" i="14" s="1"/>
  <c r="AK1179" i="11"/>
  <c r="K1180" i="14" s="1"/>
  <c r="Q1180" i="14" s="1"/>
  <c r="J1478" i="14"/>
  <c r="J1914" i="14"/>
  <c r="AK1201" i="11"/>
  <c r="K1202" i="14" s="1"/>
  <c r="Q1202" i="14" s="1"/>
  <c r="J34" i="14"/>
  <c r="AK118" i="11"/>
  <c r="K119" i="14" s="1"/>
  <c r="Q119" i="14" s="1"/>
  <c r="J693" i="14"/>
  <c r="J492" i="14"/>
  <c r="AK1271" i="11"/>
  <c r="K1272" i="14" s="1"/>
  <c r="Q1272" i="14" s="1"/>
  <c r="AK921" i="11"/>
  <c r="K922" i="14" s="1"/>
  <c r="Q922" i="14" s="1"/>
  <c r="J1145" i="14"/>
  <c r="J1410" i="14"/>
  <c r="AK349" i="11"/>
  <c r="K350" i="14" s="1"/>
  <c r="Q350" i="14" s="1"/>
  <c r="AM1216" i="11"/>
  <c r="AL1216" i="11" s="1"/>
  <c r="J1217" i="14"/>
  <c r="AM977" i="11"/>
  <c r="AL977" i="11" s="1"/>
  <c r="AK977" i="11"/>
  <c r="K978" i="14" s="1"/>
  <c r="Q978" i="14" s="1"/>
  <c r="AM1415" i="11"/>
  <c r="AL1415" i="11" s="1"/>
  <c r="J1416" i="14"/>
  <c r="AM1576" i="11"/>
  <c r="AL1576" i="11" s="1"/>
  <c r="J1577" i="14"/>
  <c r="AK1576" i="11"/>
  <c r="K1577" i="14" s="1"/>
  <c r="Q1577" i="14" s="1"/>
  <c r="AM976" i="11"/>
  <c r="AL976" i="11" s="1"/>
  <c r="J977" i="14"/>
  <c r="AK976" i="11"/>
  <c r="K977" i="14" s="1"/>
  <c r="Q977" i="14" s="1"/>
  <c r="AM27" i="11"/>
  <c r="AL27" i="11" s="1"/>
  <c r="AK27" i="11"/>
  <c r="K28" i="14" s="1"/>
  <c r="Q28" i="14" s="1"/>
  <c r="J28" i="14"/>
  <c r="AM35" i="11"/>
  <c r="AL35" i="11" s="1"/>
  <c r="AK35" i="11"/>
  <c r="K36" i="14" s="1"/>
  <c r="Q36" i="14" s="1"/>
  <c r="J36" i="14"/>
  <c r="AM45" i="11"/>
  <c r="AL45" i="11" s="1"/>
  <c r="AK45" i="11"/>
  <c r="K46" i="14" s="1"/>
  <c r="Q46" i="14" s="1"/>
  <c r="J46" i="14"/>
  <c r="AM847" i="11"/>
  <c r="AL847" i="11" s="1"/>
  <c r="AK847" i="11"/>
  <c r="K848" i="14" s="1"/>
  <c r="Q848" i="14" s="1"/>
  <c r="AM753" i="11"/>
  <c r="AL753" i="11" s="1"/>
  <c r="AK753" i="11"/>
  <c r="K754" i="14" s="1"/>
  <c r="Q754" i="14" s="1"/>
  <c r="AM193" i="11"/>
  <c r="AL193" i="11" s="1"/>
  <c r="J194" i="14"/>
  <c r="AK1033" i="11"/>
  <c r="K1034" i="14" s="1"/>
  <c r="Q1034" i="14" s="1"/>
  <c r="AK528" i="11"/>
  <c r="K529" i="14" s="1"/>
  <c r="Q529" i="14" s="1"/>
  <c r="J1504" i="14"/>
  <c r="AK352" i="11"/>
  <c r="K353" i="14" s="1"/>
  <c r="Q353" i="14" s="1"/>
  <c r="AK1225" i="11"/>
  <c r="K1226" i="14" s="1"/>
  <c r="Q1226" i="14" s="1"/>
  <c r="AK490" i="11"/>
  <c r="K491" i="14" s="1"/>
  <c r="Q491" i="14" s="1"/>
  <c r="J1213" i="14"/>
  <c r="AK150" i="11"/>
  <c r="K151" i="14" s="1"/>
  <c r="Q151" i="14" s="1"/>
  <c r="J1289" i="14"/>
  <c r="AK1121" i="11"/>
  <c r="K1122" i="14" s="1"/>
  <c r="Q1122" i="14" s="1"/>
  <c r="AK1409" i="11"/>
  <c r="K1410" i="14" s="1"/>
  <c r="Q1410" i="14" s="1"/>
  <c r="AK1465" i="11"/>
  <c r="K1466" i="14" s="1"/>
  <c r="Q1466" i="14" s="1"/>
  <c r="J1900" i="14"/>
  <c r="AK322" i="11"/>
  <c r="K323" i="14" s="1"/>
  <c r="Q323" i="14" s="1"/>
  <c r="AK324" i="11"/>
  <c r="K325" i="14" s="1"/>
  <c r="Q325" i="14" s="1"/>
  <c r="J740" i="14"/>
  <c r="AK151" i="11"/>
  <c r="K152" i="14" s="1"/>
  <c r="Q152" i="14" s="1"/>
  <c r="AK1613" i="11"/>
  <c r="K1614" i="14" s="1"/>
  <c r="Q1614" i="14" s="1"/>
  <c r="AK1533" i="11"/>
  <c r="K1534" i="14" s="1"/>
  <c r="Q1534" i="14" s="1"/>
  <c r="J359" i="14"/>
  <c r="AK1843" i="11"/>
  <c r="K1844" i="14" s="1"/>
  <c r="Q1844" i="14" s="1"/>
  <c r="AM832" i="11"/>
  <c r="AL832" i="11" s="1"/>
  <c r="J833" i="14"/>
  <c r="AM1838" i="11"/>
  <c r="AL1838" i="11" s="1"/>
  <c r="AK1838" i="11"/>
  <c r="K1839" i="14" s="1"/>
  <c r="Q1839" i="14" s="1"/>
  <c r="AM1809" i="11"/>
  <c r="AL1809" i="11" s="1"/>
  <c r="AK1809" i="11"/>
  <c r="K1810" i="14" s="1"/>
  <c r="Q1810" i="14" s="1"/>
  <c r="AM998" i="11"/>
  <c r="AL998" i="11" s="1"/>
  <c r="J999" i="14"/>
  <c r="AM1126" i="11"/>
  <c r="AL1126" i="11" s="1"/>
  <c r="AK1126" i="11"/>
  <c r="K1127" i="14" s="1"/>
  <c r="Q1127" i="14" s="1"/>
  <c r="AM1085" i="11"/>
  <c r="AL1085" i="11" s="1"/>
  <c r="AK1085" i="11"/>
  <c r="K1086" i="14" s="1"/>
  <c r="Q1086" i="14" s="1"/>
  <c r="AM1459" i="11"/>
  <c r="AL1459" i="11" s="1"/>
  <c r="AK1459" i="11"/>
  <c r="K1460" i="14" s="1"/>
  <c r="Q1460" i="14" s="1"/>
  <c r="AM533" i="11"/>
  <c r="AL533" i="11" s="1"/>
  <c r="AK533" i="11"/>
  <c r="K534" i="14" s="1"/>
  <c r="Q534" i="14" s="1"/>
  <c r="AM1091" i="11"/>
  <c r="AL1091" i="11" s="1"/>
  <c r="AK1091" i="11"/>
  <c r="K1092" i="14" s="1"/>
  <c r="Q1092" i="14" s="1"/>
  <c r="AM747" i="11"/>
  <c r="AL747" i="11" s="1"/>
  <c r="AK747" i="11"/>
  <c r="K748" i="14" s="1"/>
  <c r="Q748" i="14" s="1"/>
  <c r="AM947" i="11"/>
  <c r="AL947" i="11" s="1"/>
  <c r="J948" i="14"/>
  <c r="AM1420" i="11"/>
  <c r="AL1420" i="11" s="1"/>
  <c r="J1421" i="14"/>
  <c r="AM1404" i="11"/>
  <c r="AL1404" i="11" s="1"/>
  <c r="AK1404" i="11"/>
  <c r="K1405" i="14" s="1"/>
  <c r="Q1405" i="14" s="1"/>
  <c r="AM764" i="11"/>
  <c r="AL764" i="11" s="1"/>
  <c r="J765" i="14"/>
  <c r="AM1102" i="11"/>
  <c r="AL1102" i="11" s="1"/>
  <c r="AK1102" i="11"/>
  <c r="K1103" i="14" s="1"/>
  <c r="Q1103" i="14" s="1"/>
  <c r="AM370" i="11"/>
  <c r="AL370" i="11" s="1"/>
  <c r="AK370" i="11"/>
  <c r="K371" i="14" s="1"/>
  <c r="Q371" i="14" s="1"/>
  <c r="AM536" i="11"/>
  <c r="AL536" i="11" s="1"/>
  <c r="J537" i="14"/>
  <c r="AM1591" i="11"/>
  <c r="AL1591" i="11" s="1"/>
  <c r="AK1591" i="11"/>
  <c r="K1592" i="14" s="1"/>
  <c r="Q1592" i="14" s="1"/>
  <c r="AM1902" i="11"/>
  <c r="AL1902" i="11" s="1"/>
  <c r="AK1902" i="11"/>
  <c r="K1903" i="14" s="1"/>
  <c r="Q1903" i="14" s="1"/>
  <c r="AM1320" i="11"/>
  <c r="AL1320" i="11" s="1"/>
  <c r="J1321" i="14"/>
  <c r="AM1276" i="11"/>
  <c r="AL1276" i="11" s="1"/>
  <c r="J1277" i="14"/>
  <c r="AM1587" i="11"/>
  <c r="AL1587" i="11" s="1"/>
  <c r="J1588" i="14"/>
  <c r="AK1587" i="11"/>
  <c r="K1588" i="14" s="1"/>
  <c r="Q1588" i="14" s="1"/>
  <c r="AM1431" i="11"/>
  <c r="AL1431" i="11" s="1"/>
  <c r="J1432" i="14"/>
  <c r="AK1431" i="11"/>
  <c r="K1432" i="14" s="1"/>
  <c r="Q1432" i="14" s="1"/>
  <c r="AM1901" i="11"/>
  <c r="AL1901" i="11" s="1"/>
  <c r="AK1901" i="11"/>
  <c r="K1902" i="14" s="1"/>
  <c r="Q1902" i="14" s="1"/>
  <c r="J1902" i="14"/>
  <c r="AM611" i="11"/>
  <c r="AK611" i="11"/>
  <c r="K612" i="14" s="1"/>
  <c r="Q612" i="14" s="1"/>
  <c r="J612" i="14"/>
  <c r="AM1701" i="11"/>
  <c r="AL1701" i="11" s="1"/>
  <c r="AK1701" i="11"/>
  <c r="K1702" i="14" s="1"/>
  <c r="Q1702" i="14" s="1"/>
  <c r="J1702" i="14"/>
  <c r="AM1553" i="11"/>
  <c r="AL1553" i="11" s="1"/>
  <c r="AK1553" i="11"/>
  <c r="K1554" i="14" s="1"/>
  <c r="Q1554" i="14" s="1"/>
  <c r="J1554" i="14"/>
  <c r="AM559" i="11"/>
  <c r="AL559" i="11" s="1"/>
  <c r="AK559" i="11"/>
  <c r="K560" i="14" s="1"/>
  <c r="Q560" i="14" s="1"/>
  <c r="AM1496" i="11"/>
  <c r="AL1496" i="11" s="1"/>
  <c r="J1497" i="14"/>
  <c r="AM973" i="11"/>
  <c r="AL973" i="11" s="1"/>
  <c r="AK973" i="11"/>
  <c r="K974" i="14" s="1"/>
  <c r="Q974" i="14" s="1"/>
  <c r="J974" i="14"/>
  <c r="AM1985" i="11"/>
  <c r="AL1985" i="11" s="1"/>
  <c r="J1986" i="14"/>
  <c r="AM598" i="11"/>
  <c r="AL598" i="11" s="1"/>
  <c r="AK598" i="11"/>
  <c r="K599" i="14" s="1"/>
  <c r="Q599" i="14" s="1"/>
  <c r="J599" i="14"/>
  <c r="AM1345" i="11"/>
  <c r="AL1345" i="11" s="1"/>
  <c r="J1346" i="14"/>
  <c r="AM1448" i="11"/>
  <c r="AL1448" i="11" s="1"/>
  <c r="J1449" i="14"/>
  <c r="AM1705" i="11"/>
  <c r="AL1705" i="11" s="1"/>
  <c r="J1706" i="14"/>
  <c r="AK1691" i="11"/>
  <c r="K1692" i="14" s="1"/>
  <c r="Q1692" i="14" s="1"/>
  <c r="AK1570" i="11"/>
  <c r="K1571" i="14" s="1"/>
  <c r="Q1571" i="14" s="1"/>
  <c r="J87" i="14"/>
  <c r="AK1968" i="11"/>
  <c r="K1969" i="14" s="1"/>
  <c r="Q1969" i="14" s="1"/>
  <c r="AK1638" i="11"/>
  <c r="K1639" i="14" s="1"/>
  <c r="Q1639" i="14" s="1"/>
  <c r="AK345" i="11"/>
  <c r="K346" i="14" s="1"/>
  <c r="Q346" i="14" s="1"/>
  <c r="J1822" i="14"/>
  <c r="J444" i="14"/>
  <c r="J1075" i="14"/>
  <c r="AK1412" i="11"/>
  <c r="K1413" i="14" s="1"/>
  <c r="Q1413" i="14" s="1"/>
  <c r="J68" i="14"/>
  <c r="J90" i="14"/>
  <c r="AK1776" i="11"/>
  <c r="K1777" i="14" s="1"/>
  <c r="Q1777" i="14" s="1"/>
  <c r="J1378" i="14"/>
  <c r="J1768" i="14"/>
  <c r="AK1956" i="11"/>
  <c r="K1957" i="14" s="1"/>
  <c r="Q1957" i="14" s="1"/>
  <c r="J707" i="14"/>
  <c r="AK1440" i="11"/>
  <c r="K1441" i="14" s="1"/>
  <c r="Q1441" i="14" s="1"/>
  <c r="AK297" i="11"/>
  <c r="K298" i="14" s="1"/>
  <c r="Q298" i="14" s="1"/>
  <c r="AK279" i="11"/>
  <c r="K280" i="14" s="1"/>
  <c r="Q280" i="14" s="1"/>
  <c r="AK1046" i="11"/>
  <c r="K1047" i="14" s="1"/>
  <c r="Q1047" i="14" s="1"/>
  <c r="J355" i="14"/>
  <c r="J1995" i="14"/>
  <c r="J1085" i="14"/>
  <c r="AK1895" i="11"/>
  <c r="K1896" i="14" s="1"/>
  <c r="Q1896" i="14" s="1"/>
  <c r="J368" i="14"/>
  <c r="AK1813" i="11"/>
  <c r="K1814" i="14" s="1"/>
  <c r="Q1814" i="14" s="1"/>
  <c r="J516" i="14"/>
  <c r="J734" i="14"/>
  <c r="J647" i="14"/>
  <c r="AK1243" i="11"/>
  <c r="K1244" i="14" s="1"/>
  <c r="Q1244" i="14" s="1"/>
  <c r="J566" i="14"/>
  <c r="AK841" i="11"/>
  <c r="K842" i="14" s="1"/>
  <c r="Q842" i="14" s="1"/>
  <c r="AK737" i="11"/>
  <c r="K738" i="14" s="1"/>
  <c r="Q738" i="14" s="1"/>
  <c r="J1427" i="14"/>
  <c r="J1204" i="14"/>
  <c r="J244" i="14"/>
  <c r="J246" i="14"/>
  <c r="AK547" i="11"/>
  <c r="K548" i="14" s="1"/>
  <c r="Q548" i="14" s="1"/>
  <c r="AK235" i="11"/>
  <c r="K236" i="14" s="1"/>
  <c r="Q236" i="14" s="1"/>
  <c r="J971" i="14"/>
  <c r="AK1826" i="11"/>
  <c r="K1827" i="14" s="1"/>
  <c r="Q1827" i="14" s="1"/>
  <c r="J946" i="14"/>
  <c r="J436" i="14"/>
  <c r="J1307" i="14"/>
  <c r="AK292" i="11"/>
  <c r="K293" i="14" s="1"/>
  <c r="Q293" i="14" s="1"/>
  <c r="AK1676" i="11"/>
  <c r="K1677" i="14" s="1"/>
  <c r="Q1677" i="14" s="1"/>
  <c r="J1462" i="14"/>
  <c r="AK1534" i="11"/>
  <c r="K1535" i="14" s="1"/>
  <c r="Q1535" i="14" s="1"/>
  <c r="J1431" i="14"/>
  <c r="AK1625" i="11"/>
  <c r="K1626" i="14" s="1"/>
  <c r="Q1626" i="14" s="1"/>
  <c r="J373" i="14"/>
  <c r="AK1515" i="11"/>
  <c r="K1516" i="14" s="1"/>
  <c r="Q1516" i="14" s="1"/>
  <c r="AK218" i="11"/>
  <c r="K219" i="14" s="1"/>
  <c r="Q219" i="14" s="1"/>
  <c r="J1422" i="14"/>
  <c r="J1330" i="14"/>
  <c r="J674" i="14"/>
  <c r="AK400" i="11"/>
  <c r="K401" i="14" s="1"/>
  <c r="Q401" i="14" s="1"/>
  <c r="J538" i="14"/>
  <c r="J806" i="14"/>
  <c r="J706" i="14"/>
  <c r="AK1976" i="11"/>
  <c r="K1977" i="14" s="1"/>
  <c r="Q1977" i="14" s="1"/>
  <c r="AK1192" i="11"/>
  <c r="K1193" i="14" s="1"/>
  <c r="Q1193" i="14" s="1"/>
  <c r="AK901" i="11"/>
  <c r="K902" i="14" s="1"/>
  <c r="Q902" i="14" s="1"/>
  <c r="J1691" i="14"/>
  <c r="J938" i="14"/>
  <c r="AK653" i="11"/>
  <c r="K654" i="14" s="1"/>
  <c r="Q654" i="14" s="1"/>
  <c r="AK60" i="11"/>
  <c r="K61" i="14" s="1"/>
  <c r="Q61" i="14" s="1"/>
  <c r="AK1645" i="11"/>
  <c r="K1646" i="14" s="1"/>
  <c r="Q1646" i="14" s="1"/>
  <c r="J93" i="14"/>
  <c r="AK1855" i="11"/>
  <c r="K1856" i="14" s="1"/>
  <c r="Q1856" i="14" s="1"/>
  <c r="AK671" i="11"/>
  <c r="K672" i="14" s="1"/>
  <c r="Q672" i="14" s="1"/>
  <c r="AK574" i="11"/>
  <c r="K575" i="14" s="1"/>
  <c r="Q575" i="14" s="1"/>
  <c r="J351" i="14"/>
  <c r="AK1213" i="11"/>
  <c r="K1214" i="14" s="1"/>
  <c r="Q1214" i="14" s="1"/>
  <c r="AK888" i="11"/>
  <c r="K889" i="14" s="1"/>
  <c r="Q889" i="14" s="1"/>
  <c r="AK1214" i="11"/>
  <c r="K1215" i="14" s="1"/>
  <c r="Q1215" i="14" s="1"/>
  <c r="J710" i="14"/>
  <c r="AK83" i="11"/>
  <c r="K84" i="14" s="1"/>
  <c r="Q84" i="14" s="1"/>
  <c r="AK1698" i="11"/>
  <c r="K1699" i="14" s="1"/>
  <c r="Q1699" i="14" s="1"/>
  <c r="J1455" i="14"/>
  <c r="J817" i="14"/>
  <c r="AK916" i="11"/>
  <c r="K917" i="14" s="1"/>
  <c r="Q917" i="14" s="1"/>
  <c r="J1125" i="14"/>
  <c r="AK910" i="11"/>
  <c r="K911" i="14" s="1"/>
  <c r="Q911" i="14" s="1"/>
  <c r="J311" i="14"/>
  <c r="J1078" i="14"/>
  <c r="J347" i="14"/>
  <c r="AK577" i="11"/>
  <c r="K578" i="14" s="1"/>
  <c r="Q578" i="14" s="1"/>
  <c r="AK899" i="11"/>
  <c r="K900" i="14" s="1"/>
  <c r="Q900" i="14" s="1"/>
  <c r="AM1938" i="11"/>
  <c r="AL1938" i="11" s="1"/>
  <c r="AK1938" i="11"/>
  <c r="K1939" i="14" s="1"/>
  <c r="Q1939" i="14" s="1"/>
  <c r="J1939" i="14"/>
  <c r="AM1009" i="11"/>
  <c r="AL1009" i="11" s="1"/>
  <c r="AK1009" i="11"/>
  <c r="K1010" i="14" s="1"/>
  <c r="Q1010" i="14" s="1"/>
  <c r="AM630" i="11"/>
  <c r="AL630" i="11" s="1"/>
  <c r="AK630" i="11"/>
  <c r="K631" i="14" s="1"/>
  <c r="Q631" i="14" s="1"/>
  <c r="AM120" i="11"/>
  <c r="AL120" i="11" s="1"/>
  <c r="AK120" i="11"/>
  <c r="K121" i="14" s="1"/>
  <c r="Q121" i="14" s="1"/>
  <c r="AM524" i="11"/>
  <c r="AL524" i="11" s="1"/>
  <c r="AK524" i="11"/>
  <c r="K525" i="14" s="1"/>
  <c r="Q525" i="14" s="1"/>
  <c r="J525" i="14"/>
  <c r="AM940" i="11"/>
  <c r="AL940" i="11" s="1"/>
  <c r="AK940" i="11"/>
  <c r="K941" i="14" s="1"/>
  <c r="Q941" i="14" s="1"/>
  <c r="J941" i="14"/>
  <c r="AM1129" i="11"/>
  <c r="AL1129" i="11" s="1"/>
  <c r="J1130" i="14"/>
  <c r="AK1129" i="11"/>
  <c r="K1130" i="14" s="1"/>
  <c r="Q1130" i="14" s="1"/>
  <c r="AM1753" i="11"/>
  <c r="AL1753" i="11" s="1"/>
  <c r="AK1753" i="11"/>
  <c r="K1754" i="14" s="1"/>
  <c r="Q1754" i="14" s="1"/>
  <c r="J1754" i="14"/>
  <c r="AM950" i="11"/>
  <c r="J951" i="14"/>
  <c r="AK950" i="11"/>
  <c r="K951" i="14" s="1"/>
  <c r="Q951" i="14" s="1"/>
  <c r="AM1208" i="11"/>
  <c r="AL1208" i="11" s="1"/>
  <c r="AK1208" i="11"/>
  <c r="K1209" i="14" s="1"/>
  <c r="Q1209" i="14" s="1"/>
  <c r="J1209" i="14"/>
  <c r="AM1934" i="11"/>
  <c r="AL1934" i="11" s="1"/>
  <c r="AK1934" i="11"/>
  <c r="K1935" i="14" s="1"/>
  <c r="Q1935" i="14" s="1"/>
  <c r="J1935" i="14"/>
  <c r="AM1794" i="11"/>
  <c r="AL1794" i="11" s="1"/>
  <c r="AK1794" i="11"/>
  <c r="K1795" i="14" s="1"/>
  <c r="Q1795" i="14" s="1"/>
  <c r="J686" i="14"/>
  <c r="J117" i="14"/>
  <c r="AM1405" i="11"/>
  <c r="AL1405" i="11" s="1"/>
  <c r="J1406" i="14"/>
  <c r="AM436" i="11"/>
  <c r="AL436" i="11" s="1"/>
  <c r="J437" i="14"/>
  <c r="AM132" i="11"/>
  <c r="AL132" i="11" s="1"/>
  <c r="J133" i="14"/>
  <c r="AM1734" i="11"/>
  <c r="AL1734" i="11" s="1"/>
  <c r="AK1734" i="11"/>
  <c r="K1735" i="14" s="1"/>
  <c r="Q1735" i="14" s="1"/>
  <c r="AM1354" i="11"/>
  <c r="AL1354" i="11" s="1"/>
  <c r="AK1354" i="11"/>
  <c r="K1355" i="14" s="1"/>
  <c r="Q1355" i="14" s="1"/>
  <c r="AM231" i="11"/>
  <c r="AL231" i="11" s="1"/>
  <c r="AK231" i="11"/>
  <c r="K232" i="14" s="1"/>
  <c r="Q232" i="14" s="1"/>
  <c r="J232" i="14"/>
  <c r="AM1916" i="11"/>
  <c r="AL1916" i="11" s="1"/>
  <c r="AK1916" i="11"/>
  <c r="K1917" i="14" s="1"/>
  <c r="Q1917" i="14" s="1"/>
  <c r="J1917" i="14"/>
  <c r="AM578" i="11"/>
  <c r="AL578" i="11" s="1"/>
  <c r="J579" i="14"/>
  <c r="AK578" i="11"/>
  <c r="K579" i="14" s="1"/>
  <c r="Q579" i="14" s="1"/>
  <c r="AM422" i="11"/>
  <c r="AL422" i="11" s="1"/>
  <c r="J423" i="14"/>
  <c r="AK422" i="11"/>
  <c r="K423" i="14" s="1"/>
  <c r="Q423" i="14" s="1"/>
  <c r="AM1807" i="11"/>
  <c r="AL1807" i="11" s="1"/>
  <c r="J1808" i="14"/>
  <c r="AM117" i="11"/>
  <c r="AL117" i="11" s="1"/>
  <c r="AK117" i="11"/>
  <c r="K118" i="14" s="1"/>
  <c r="Q118" i="14" s="1"/>
  <c r="AM1951" i="11"/>
  <c r="AL1951" i="11" s="1"/>
  <c r="AK1951" i="11"/>
  <c r="K1952" i="14" s="1"/>
  <c r="Q1952" i="14" s="1"/>
  <c r="J1952" i="14"/>
  <c r="AM1509" i="11"/>
  <c r="AL1509" i="11" s="1"/>
  <c r="AK1509" i="11"/>
  <c r="K1510" i="14" s="1"/>
  <c r="Q1510" i="14" s="1"/>
  <c r="AM266" i="11"/>
  <c r="AL266" i="11" s="1"/>
  <c r="AK266" i="11"/>
  <c r="K267" i="14" s="1"/>
  <c r="Q267" i="14" s="1"/>
  <c r="AM1742" i="11"/>
  <c r="AL1742" i="11" s="1"/>
  <c r="J1743" i="14"/>
  <c r="AM76" i="11"/>
  <c r="AL76" i="11" s="1"/>
  <c r="AK76" i="11"/>
  <c r="K77" i="14" s="1"/>
  <c r="Q77" i="14" s="1"/>
  <c r="AM430" i="11"/>
  <c r="AL430" i="11" s="1"/>
  <c r="J431" i="14"/>
  <c r="AK430" i="11"/>
  <c r="K431" i="14" s="1"/>
  <c r="Q431" i="14" s="1"/>
  <c r="AM1944" i="11"/>
  <c r="AL1944" i="11" s="1"/>
  <c r="AK1944" i="11"/>
  <c r="K1945" i="14" s="1"/>
  <c r="Q1945" i="14" s="1"/>
  <c r="J1945" i="14"/>
  <c r="AM848" i="11"/>
  <c r="AL848" i="11" s="1"/>
  <c r="J849" i="14"/>
  <c r="AK848" i="11"/>
  <c r="K849" i="14" s="1"/>
  <c r="Q849" i="14" s="1"/>
  <c r="AM1223" i="11"/>
  <c r="AL1223" i="11" s="1"/>
  <c r="J1224" i="14"/>
  <c r="AK1223" i="11"/>
  <c r="K1224" i="14" s="1"/>
  <c r="Q1224" i="14" s="1"/>
  <c r="AM1513" i="11"/>
  <c r="AL1513" i="11" s="1"/>
  <c r="AK1513" i="11"/>
  <c r="K1514" i="14" s="1"/>
  <c r="Q1514" i="14" s="1"/>
  <c r="J1514" i="14"/>
  <c r="AM839" i="11"/>
  <c r="AL839" i="11" s="1"/>
  <c r="J840" i="14"/>
  <c r="AM1476" i="11"/>
  <c r="AL1476" i="11" s="1"/>
  <c r="AK1476" i="11"/>
  <c r="K1477" i="14" s="1"/>
  <c r="Q1477" i="14" s="1"/>
  <c r="J1477" i="14"/>
  <c r="AM734" i="11"/>
  <c r="AK734" i="11"/>
  <c r="K735" i="14" s="1"/>
  <c r="Q735" i="14" s="1"/>
  <c r="AM635" i="11"/>
  <c r="AL635" i="11" s="1"/>
  <c r="AK635" i="11"/>
  <c r="K636" i="14" s="1"/>
  <c r="Q636" i="14" s="1"/>
  <c r="J636" i="14"/>
  <c r="AM991" i="11"/>
  <c r="AL991" i="11" s="1"/>
  <c r="AK991" i="11"/>
  <c r="K992" i="14" s="1"/>
  <c r="Q992" i="14" s="1"/>
  <c r="AM935" i="11"/>
  <c r="AL935" i="11" s="1"/>
  <c r="AK935" i="11"/>
  <c r="K936" i="14" s="1"/>
  <c r="Q936" i="14" s="1"/>
  <c r="AM1146" i="11"/>
  <c r="AL1146" i="11" s="1"/>
  <c r="AK1146" i="11"/>
  <c r="K1147" i="14" s="1"/>
  <c r="Q1147" i="14" s="1"/>
  <c r="AM1953" i="11"/>
  <c r="AL1953" i="11" s="1"/>
  <c r="AK1953" i="11"/>
  <c r="K1954" i="14" s="1"/>
  <c r="Q1954" i="14" s="1"/>
  <c r="AM1356" i="11"/>
  <c r="AL1356" i="11" s="1"/>
  <c r="AK1356" i="11"/>
  <c r="K1357" i="14" s="1"/>
  <c r="Q1357" i="14" s="1"/>
  <c r="AM1711" i="11"/>
  <c r="AL1711" i="11" s="1"/>
  <c r="AK1711" i="11"/>
  <c r="K1712" i="14" s="1"/>
  <c r="Q1712" i="14" s="1"/>
  <c r="AM301" i="11"/>
  <c r="AL301" i="11" s="1"/>
  <c r="AK301" i="11"/>
  <c r="K302" i="14" s="1"/>
  <c r="Q302" i="14" s="1"/>
  <c r="J302" i="14"/>
  <c r="AM867" i="11"/>
  <c r="AL867" i="11" s="1"/>
  <c r="AK867" i="11"/>
  <c r="K868" i="14" s="1"/>
  <c r="Q868" i="14" s="1"/>
  <c r="J868" i="14"/>
  <c r="AM1327" i="11"/>
  <c r="AL1327" i="11" s="1"/>
  <c r="J1328" i="14"/>
  <c r="AM1786" i="11"/>
  <c r="AL1786" i="11" s="1"/>
  <c r="J1787" i="14"/>
  <c r="AK1786" i="11"/>
  <c r="K1787" i="14" s="1"/>
  <c r="Q1787" i="14" s="1"/>
  <c r="AM1258" i="11"/>
  <c r="AL1258" i="11" s="1"/>
  <c r="J1259" i="14"/>
  <c r="AM81" i="11"/>
  <c r="AL81" i="11" s="1"/>
  <c r="AK81" i="11"/>
  <c r="K82" i="14" s="1"/>
  <c r="Q82" i="14" s="1"/>
  <c r="AM728" i="11"/>
  <c r="J729" i="14"/>
  <c r="AK728" i="11"/>
  <c r="K729" i="14" s="1"/>
  <c r="Q729" i="14" s="1"/>
  <c r="AM1026" i="11"/>
  <c r="AL1026" i="11" s="1"/>
  <c r="J1027" i="14"/>
  <c r="AK1026" i="11"/>
  <c r="K1027" i="14" s="1"/>
  <c r="Q1027" i="14" s="1"/>
  <c r="AM37" i="11"/>
  <c r="AL37" i="11" s="1"/>
  <c r="AK37" i="11"/>
  <c r="K38" i="14" s="1"/>
  <c r="Q38" i="14" s="1"/>
  <c r="AM1246" i="11"/>
  <c r="J1247" i="14"/>
  <c r="AM1722" i="11"/>
  <c r="AL1722" i="11" s="1"/>
  <c r="AK1722" i="11"/>
  <c r="K1723" i="14" s="1"/>
  <c r="Q1723" i="14" s="1"/>
  <c r="AM1153" i="11"/>
  <c r="AL1153" i="11" s="1"/>
  <c r="J1154" i="14"/>
  <c r="AM268" i="11"/>
  <c r="AL268" i="11" s="1"/>
  <c r="J269" i="14"/>
  <c r="AM726" i="11"/>
  <c r="AL726" i="11" s="1"/>
  <c r="AK726" i="11"/>
  <c r="K727" i="14" s="1"/>
  <c r="Q727" i="14" s="1"/>
  <c r="J727" i="14"/>
  <c r="AM513" i="11"/>
  <c r="AL513" i="11" s="1"/>
  <c r="AK513" i="11"/>
  <c r="K514" i="14" s="1"/>
  <c r="Q514" i="14" s="1"/>
  <c r="AM952" i="11"/>
  <c r="AL952" i="11" s="1"/>
  <c r="J953" i="14"/>
  <c r="AK952" i="11"/>
  <c r="K953" i="14" s="1"/>
  <c r="Q953" i="14" s="1"/>
  <c r="AM105" i="11"/>
  <c r="AK105" i="11"/>
  <c r="K106" i="14" s="1"/>
  <c r="Q106" i="14" s="1"/>
  <c r="J106" i="14"/>
  <c r="AM465" i="11"/>
  <c r="AL465" i="11" s="1"/>
  <c r="J466" i="14"/>
  <c r="AM177" i="11"/>
  <c r="AL177" i="11" s="1"/>
  <c r="AK177" i="11"/>
  <c r="K178" i="14" s="1"/>
  <c r="Q178" i="14" s="1"/>
  <c r="J178" i="14"/>
  <c r="AM942" i="11"/>
  <c r="AL942" i="11" s="1"/>
  <c r="J943" i="14"/>
  <c r="AM997" i="11"/>
  <c r="AL997" i="11" s="1"/>
  <c r="AK997" i="11"/>
  <c r="K998" i="14" s="1"/>
  <c r="Q998" i="14" s="1"/>
  <c r="AM670" i="11"/>
  <c r="AL670" i="11" s="1"/>
  <c r="AK670" i="11"/>
  <c r="K671" i="14" s="1"/>
  <c r="Q671" i="14" s="1"/>
  <c r="J671" i="14"/>
  <c r="AM486" i="11"/>
  <c r="AL486" i="11" s="1"/>
  <c r="J487" i="14"/>
  <c r="AK486" i="11"/>
  <c r="K487" i="14" s="1"/>
  <c r="Q487" i="14" s="1"/>
  <c r="AM583" i="11"/>
  <c r="AL583" i="11" s="1"/>
  <c r="J584" i="14"/>
  <c r="AK583" i="11"/>
  <c r="K584" i="14" s="1"/>
  <c r="Q584" i="14" s="1"/>
  <c r="AM1875" i="11"/>
  <c r="AL1875" i="11" s="1"/>
  <c r="AK1875" i="11"/>
  <c r="K1876" i="14" s="1"/>
  <c r="Q1876" i="14" s="1"/>
  <c r="AM253" i="11"/>
  <c r="AL253" i="11" s="1"/>
  <c r="AK253" i="11"/>
  <c r="K254" i="14" s="1"/>
  <c r="Q254" i="14" s="1"/>
  <c r="M1351" i="14"/>
  <c r="AK220" i="11"/>
  <c r="K221" i="14" s="1"/>
  <c r="Q221" i="14" s="1"/>
  <c r="J1034" i="14"/>
  <c r="AK959" i="11"/>
  <c r="K960" i="14" s="1"/>
  <c r="Q960" i="14" s="1"/>
  <c r="J317" i="14"/>
  <c r="J1824" i="14"/>
  <c r="J1258" i="14"/>
  <c r="AK487" i="11"/>
  <c r="K488" i="14" s="1"/>
  <c r="Q488" i="14" s="1"/>
  <c r="AK1212" i="11"/>
  <c r="K1213" i="14" s="1"/>
  <c r="Q1213" i="14" s="1"/>
  <c r="AK1288" i="11"/>
  <c r="K1289" i="14" s="1"/>
  <c r="Q1289" i="14" s="1"/>
  <c r="J325" i="14"/>
  <c r="AK198" i="11"/>
  <c r="K199" i="14" s="1"/>
  <c r="Q199" i="14" s="1"/>
  <c r="AK1632" i="11"/>
  <c r="K1633" i="14" s="1"/>
  <c r="Q1633" i="14" s="1"/>
  <c r="AK1633" i="11"/>
  <c r="K1634" i="14" s="1"/>
  <c r="Q1634" i="14" s="1"/>
  <c r="J1153" i="14"/>
  <c r="J152" i="14"/>
  <c r="J1534" i="14"/>
  <c r="AK1347" i="11"/>
  <c r="K1348" i="14" s="1"/>
  <c r="Q1348" i="14" s="1"/>
  <c r="AK1096" i="11"/>
  <c r="K1097" i="14" s="1"/>
  <c r="Q1097" i="14" s="1"/>
  <c r="J864" i="14"/>
  <c r="J544" i="14"/>
  <c r="J1039" i="14"/>
  <c r="J540" i="14"/>
  <c r="AK900" i="11"/>
  <c r="K901" i="14" s="1"/>
  <c r="Q901" i="14" s="1"/>
  <c r="J1844" i="14"/>
  <c r="AK1120" i="11"/>
  <c r="K1121" i="14" s="1"/>
  <c r="Q1121" i="14" s="1"/>
  <c r="AK668" i="11"/>
  <c r="K669" i="14" s="1"/>
  <c r="Q669" i="14" s="1"/>
  <c r="AM1314" i="11"/>
  <c r="AL1314" i="11" s="1"/>
  <c r="AK1314" i="11"/>
  <c r="K1315" i="14" s="1"/>
  <c r="Q1315" i="14" s="1"/>
  <c r="AM986" i="11"/>
  <c r="AL986" i="11" s="1"/>
  <c r="J987" i="14"/>
  <c r="AM575" i="11"/>
  <c r="AK575" i="11"/>
  <c r="K576" i="14" s="1"/>
  <c r="Q576" i="14" s="1"/>
  <c r="J576" i="14"/>
  <c r="AM1506" i="11"/>
  <c r="AL1506" i="11" s="1"/>
  <c r="AK1506" i="11"/>
  <c r="K1507" i="14" s="1"/>
  <c r="Q1507" i="14" s="1"/>
  <c r="AM102" i="11"/>
  <c r="AL102" i="11" s="1"/>
  <c r="J103" i="14"/>
  <c r="AK102" i="11"/>
  <c r="K103" i="14" s="1"/>
  <c r="Q103" i="14" s="1"/>
  <c r="AM1502" i="11"/>
  <c r="AK1502" i="11"/>
  <c r="K1503" i="14" s="1"/>
  <c r="Q1503" i="14" s="1"/>
  <c r="J1503" i="14"/>
  <c r="AM794" i="11"/>
  <c r="AL794" i="11" s="1"/>
  <c r="AK794" i="11"/>
  <c r="K795" i="14" s="1"/>
  <c r="Q795" i="14" s="1"/>
  <c r="J795" i="14"/>
  <c r="AM645" i="11"/>
  <c r="AL645" i="11" s="1"/>
  <c r="AK645" i="11"/>
  <c r="K646" i="14" s="1"/>
  <c r="Q646" i="14" s="1"/>
  <c r="AM1661" i="11"/>
  <c r="AL1661" i="11" s="1"/>
  <c r="AK1661" i="11"/>
  <c r="K1662" i="14" s="1"/>
  <c r="Q1662" i="14" s="1"/>
  <c r="AM460" i="11"/>
  <c r="AL460" i="11" s="1"/>
  <c r="AK460" i="11"/>
  <c r="K461" i="14" s="1"/>
  <c r="Q461" i="14" s="1"/>
  <c r="AK316" i="11"/>
  <c r="K317" i="14" s="1"/>
  <c r="Q317" i="14" s="1"/>
  <c r="J998" i="14"/>
  <c r="J1202" i="14"/>
  <c r="AK809" i="11"/>
  <c r="K810" i="14" s="1"/>
  <c r="Q810" i="14" s="1"/>
  <c r="AK1724" i="11"/>
  <c r="K1725" i="14" s="1"/>
  <c r="Q1725" i="14" s="1"/>
  <c r="J613" i="14"/>
  <c r="AK649" i="11"/>
  <c r="K650" i="14" s="1"/>
  <c r="Q650" i="14" s="1"/>
  <c r="J119" i="14"/>
  <c r="AK1415" i="11"/>
  <c r="K1416" i="14" s="1"/>
  <c r="Q1416" i="14" s="1"/>
  <c r="J754" i="14"/>
  <c r="J1358" i="14"/>
  <c r="J377" i="14"/>
  <c r="AK978" i="11"/>
  <c r="K979" i="14" s="1"/>
  <c r="Q979" i="14" s="1"/>
  <c r="AK1336" i="11"/>
  <c r="K1337" i="14" s="1"/>
  <c r="Q1337" i="14" s="1"/>
  <c r="J158" i="14"/>
  <c r="AK1439" i="11"/>
  <c r="K1440" i="14" s="1"/>
  <c r="Q1440" i="14" s="1"/>
  <c r="J350" i="14"/>
  <c r="J812" i="14"/>
  <c r="J1348" i="14"/>
  <c r="J1266" i="14"/>
  <c r="J1599" i="14"/>
  <c r="AM1562" i="11"/>
  <c r="AL1562" i="11" s="1"/>
  <c r="AK1562" i="11"/>
  <c r="K1563" i="14" s="1"/>
  <c r="Q1563" i="14" s="1"/>
  <c r="AM32" i="11"/>
  <c r="AL32" i="11" s="1"/>
  <c r="J33" i="14"/>
  <c r="AM305" i="11"/>
  <c r="AL305" i="11" s="1"/>
  <c r="J306" i="14"/>
  <c r="AM100" i="11"/>
  <c r="AL100" i="11" s="1"/>
  <c r="J101" i="14"/>
  <c r="AM803" i="11"/>
  <c r="AL803" i="11" s="1"/>
  <c r="AK803" i="11"/>
  <c r="K804" i="14" s="1"/>
  <c r="Q804" i="14" s="1"/>
  <c r="AM1417" i="11"/>
  <c r="J1418" i="14"/>
  <c r="AM652" i="11"/>
  <c r="AL652" i="11" s="1"/>
  <c r="J653" i="14"/>
  <c r="AM554" i="11"/>
  <c r="AL554" i="11" s="1"/>
  <c r="AK554" i="11"/>
  <c r="K555" i="14" s="1"/>
  <c r="Q555" i="14" s="1"/>
  <c r="AM227" i="11"/>
  <c r="AL227" i="11" s="1"/>
  <c r="AK227" i="11"/>
  <c r="K228" i="14" s="1"/>
  <c r="Q228" i="14" s="1"/>
  <c r="AM169" i="11"/>
  <c r="AL169" i="11" s="1"/>
  <c r="J170" i="14"/>
  <c r="AM1410" i="11"/>
  <c r="AL1410" i="11" s="1"/>
  <c r="J1411" i="14"/>
  <c r="AK1410" i="11"/>
  <c r="K1411" i="14" s="1"/>
  <c r="Q1411" i="14" s="1"/>
  <c r="AM499" i="11"/>
  <c r="AL499" i="11" s="1"/>
  <c r="AK499" i="11"/>
  <c r="K500" i="14" s="1"/>
  <c r="Q500" i="14" s="1"/>
  <c r="AM1039" i="11"/>
  <c r="AL1039" i="11" s="1"/>
  <c r="J1040" i="14"/>
  <c r="AM864" i="11"/>
  <c r="AL864" i="11" s="1"/>
  <c r="J865" i="14"/>
  <c r="AK864" i="11"/>
  <c r="K865" i="14" s="1"/>
  <c r="Q865" i="14" s="1"/>
  <c r="AM849" i="11"/>
  <c r="AL849" i="11" s="1"/>
  <c r="J850" i="14"/>
  <c r="AM1636" i="11"/>
  <c r="AL1636" i="11" s="1"/>
  <c r="J1637" i="14"/>
  <c r="AM1719" i="11"/>
  <c r="AL1719" i="11" s="1"/>
  <c r="J1720" i="14"/>
  <c r="AK1719" i="11"/>
  <c r="K1720" i="14" s="1"/>
  <c r="Q1720" i="14" s="1"/>
  <c r="AM488" i="11"/>
  <c r="AL488" i="11" s="1"/>
  <c r="J489" i="14"/>
  <c r="AM1376" i="11"/>
  <c r="AL1376" i="11" s="1"/>
  <c r="J1377" i="14"/>
  <c r="AK1376" i="11"/>
  <c r="K1377" i="14" s="1"/>
  <c r="Q1377" i="14" s="1"/>
  <c r="AM1013" i="11"/>
  <c r="AL1013" i="11" s="1"/>
  <c r="AK1013" i="11"/>
  <c r="K1014" i="14" s="1"/>
  <c r="Q1014" i="14" s="1"/>
  <c r="J1014" i="14"/>
  <c r="AM967" i="11"/>
  <c r="AL967" i="11" s="1"/>
  <c r="J968" i="14"/>
  <c r="AK967" i="11"/>
  <c r="K968" i="14" s="1"/>
  <c r="Q968" i="14" s="1"/>
  <c r="AM1251" i="11"/>
  <c r="AL1251" i="11" s="1"/>
  <c r="AK1251" i="11"/>
  <c r="K1252" i="14" s="1"/>
  <c r="Q1252" i="14" s="1"/>
  <c r="J1252" i="14"/>
  <c r="AM948" i="11"/>
  <c r="AL948" i="11" s="1"/>
  <c r="J949" i="14"/>
  <c r="AK948" i="11"/>
  <c r="K949" i="14" s="1"/>
  <c r="Q949" i="14" s="1"/>
  <c r="AK1245" i="11"/>
  <c r="K1246" i="14" s="1"/>
  <c r="Q1246" i="14" s="1"/>
  <c r="J1192" i="14"/>
  <c r="AK1161" i="11"/>
  <c r="K1162" i="14" s="1"/>
  <c r="Q1162" i="14" s="1"/>
  <c r="AK1499" i="11"/>
  <c r="K1500" i="14" s="1"/>
  <c r="Q1500" i="14" s="1"/>
  <c r="J1246" i="14"/>
  <c r="AK884" i="11"/>
  <c r="K885" i="14" s="1"/>
  <c r="Q885" i="14" s="1"/>
  <c r="J1162" i="14"/>
  <c r="J1493" i="14"/>
  <c r="J1500" i="14"/>
  <c r="AK1387" i="11"/>
  <c r="K1388" i="14" s="1"/>
  <c r="Q1388" i="14" s="1"/>
  <c r="AK1573" i="11"/>
  <c r="K1574" i="14" s="1"/>
  <c r="Q1574" i="14" s="1"/>
  <c r="AK1821" i="11"/>
  <c r="K1822" i="14" s="1"/>
  <c r="Q1822" i="14" s="1"/>
  <c r="J1147" i="14"/>
  <c r="AK344" i="11"/>
  <c r="K345" i="14" s="1"/>
  <c r="Q345" i="14" s="1"/>
  <c r="AK1074" i="11"/>
  <c r="K1075" i="14" s="1"/>
  <c r="Q1075" i="14" s="1"/>
  <c r="J1413" i="14"/>
  <c r="AK67" i="11"/>
  <c r="K68" i="14" s="1"/>
  <c r="Q68" i="14" s="1"/>
  <c r="AK89" i="11"/>
  <c r="K90" i="14" s="1"/>
  <c r="Q90" i="14" s="1"/>
  <c r="AK1138" i="11"/>
  <c r="K1139" i="14" s="1"/>
  <c r="Q1139" i="14" s="1"/>
  <c r="AK1293" i="11"/>
  <c r="K1294" i="14" s="1"/>
  <c r="Q1294" i="14" s="1"/>
  <c r="J1798" i="14"/>
  <c r="AK1767" i="11"/>
  <c r="K1768" i="14" s="1"/>
  <c r="Q1768" i="14" s="1"/>
  <c r="AK1024" i="11"/>
  <c r="K1025" i="14" s="1"/>
  <c r="Q1025" i="14" s="1"/>
  <c r="J1957" i="14"/>
  <c r="AK706" i="11"/>
  <c r="K707" i="14" s="1"/>
  <c r="Q707" i="14" s="1"/>
  <c r="AK1900" i="11"/>
  <c r="K1901" i="14" s="1"/>
  <c r="Q1901" i="14" s="1"/>
  <c r="AK1474" i="11"/>
  <c r="K1475" i="14" s="1"/>
  <c r="Q1475" i="14" s="1"/>
  <c r="AK845" i="11"/>
  <c r="K846" i="14" s="1"/>
  <c r="Q846" i="14" s="1"/>
  <c r="AK212" i="11"/>
  <c r="K213" i="14" s="1"/>
  <c r="Q213" i="14" s="1"/>
  <c r="J1047" i="14"/>
  <c r="J1850" i="14"/>
  <c r="AK354" i="11"/>
  <c r="K355" i="14" s="1"/>
  <c r="Q355" i="14" s="1"/>
  <c r="AK1994" i="11"/>
  <c r="K1995" i="14" s="1"/>
  <c r="Q1995" i="14" s="1"/>
  <c r="AK988" i="11"/>
  <c r="K989" i="14" s="1"/>
  <c r="Q989" i="14" s="1"/>
  <c r="AK367" i="11"/>
  <c r="K368" i="14" s="1"/>
  <c r="Q368" i="14" s="1"/>
  <c r="AK1184" i="11"/>
  <c r="K1185" i="14" s="1"/>
  <c r="Q1185" i="14" s="1"/>
  <c r="AK1642" i="11"/>
  <c r="K1643" i="14" s="1"/>
  <c r="Q1643" i="14" s="1"/>
  <c r="AK1232" i="11"/>
  <c r="K1233" i="14" s="1"/>
  <c r="Q1233" i="14" s="1"/>
  <c r="AK733" i="11"/>
  <c r="K734" i="14" s="1"/>
  <c r="Q734" i="14" s="1"/>
  <c r="J1244" i="14"/>
  <c r="J1285" i="14"/>
  <c r="AK223" i="11"/>
  <c r="K224" i="14" s="1"/>
  <c r="Q224" i="14" s="1"/>
  <c r="J787" i="14"/>
  <c r="J993" i="14"/>
  <c r="AK104" i="11"/>
  <c r="K105" i="14" s="1"/>
  <c r="Q105" i="14" s="1"/>
  <c r="AK190" i="11"/>
  <c r="K191" i="14" s="1"/>
  <c r="Q191" i="14" s="1"/>
  <c r="AK1713" i="11"/>
  <c r="K1714" i="14" s="1"/>
  <c r="Q1714" i="14" s="1"/>
  <c r="AK1426" i="11"/>
  <c r="K1427" i="14" s="1"/>
  <c r="Q1427" i="14" s="1"/>
  <c r="AK1203" i="11"/>
  <c r="K1204" i="14" s="1"/>
  <c r="Q1204" i="14" s="1"/>
  <c r="J274" i="14"/>
  <c r="AK1997" i="11"/>
  <c r="K1998" i="14" s="1"/>
  <c r="Q1998" i="14" s="1"/>
  <c r="J831" i="14"/>
  <c r="AK1811" i="11"/>
  <c r="K1812" i="14" s="1"/>
  <c r="Q1812" i="14" s="1"/>
  <c r="J1827" i="14"/>
  <c r="AK945" i="11"/>
  <c r="K946" i="14" s="1"/>
  <c r="Q946" i="14" s="1"/>
  <c r="AK435" i="11"/>
  <c r="K436" i="14" s="1"/>
  <c r="Q436" i="14" s="1"/>
  <c r="J521" i="14"/>
  <c r="AK1306" i="11"/>
  <c r="K1307" i="14" s="1"/>
  <c r="Q1307" i="14" s="1"/>
  <c r="J293" i="14"/>
  <c r="J263" i="14"/>
  <c r="J1366" i="14"/>
  <c r="J167" i="14"/>
  <c r="J955" i="14"/>
  <c r="AK642" i="11"/>
  <c r="K643" i="14" s="1"/>
  <c r="Q643" i="14" s="1"/>
  <c r="AK1328" i="11"/>
  <c r="K1329" i="14" s="1"/>
  <c r="Q1329" i="14" s="1"/>
  <c r="AK291" i="11"/>
  <c r="K292" i="14" s="1"/>
  <c r="Q292" i="14" s="1"/>
  <c r="J608" i="14"/>
  <c r="J1510" i="14"/>
  <c r="J1666" i="14"/>
  <c r="AK1421" i="11"/>
  <c r="K1422" i="14" s="1"/>
  <c r="Q1422" i="14" s="1"/>
  <c r="AK1329" i="11"/>
  <c r="K1330" i="14" s="1"/>
  <c r="Q1330" i="14" s="1"/>
  <c r="AK673" i="11"/>
  <c r="K674" i="14" s="1"/>
  <c r="Q674" i="14" s="1"/>
  <c r="J401" i="14"/>
  <c r="AK537" i="11"/>
  <c r="K538" i="14" s="1"/>
  <c r="Q538" i="14" s="1"/>
  <c r="AK849" i="11"/>
  <c r="K850" i="14" s="1"/>
  <c r="Q850" i="14" s="1"/>
  <c r="AK1402" i="11"/>
  <c r="K1403" i="14" s="1"/>
  <c r="Q1403" i="14" s="1"/>
  <c r="J848" i="14"/>
  <c r="AK193" i="11"/>
  <c r="K194" i="14" s="1"/>
  <c r="Q194" i="14" s="1"/>
  <c r="AK705" i="11"/>
  <c r="K706" i="14" s="1"/>
  <c r="Q706" i="14" s="1"/>
  <c r="J1977" i="14"/>
  <c r="J1193" i="14"/>
  <c r="AK257" i="11"/>
  <c r="K258" i="14" s="1"/>
  <c r="Q258" i="14" s="1"/>
  <c r="AK1688" i="11"/>
  <c r="K1689" i="14" s="1"/>
  <c r="Q1689" i="14" s="1"/>
  <c r="AK1099" i="11"/>
  <c r="K1100" i="14" s="1"/>
  <c r="Q1100" i="14" s="1"/>
  <c r="AK937" i="11"/>
  <c r="K938" i="14" s="1"/>
  <c r="Q938" i="14" s="1"/>
  <c r="J61" i="14"/>
  <c r="J1623" i="14"/>
  <c r="AK92" i="11"/>
  <c r="K93" i="14" s="1"/>
  <c r="Q93" i="14" s="1"/>
  <c r="J1117" i="14"/>
  <c r="J672" i="14"/>
  <c r="J1550" i="14"/>
  <c r="J575" i="14"/>
  <c r="J820" i="14"/>
  <c r="J889" i="14"/>
  <c r="J1215" i="14"/>
  <c r="AK1822" i="11"/>
  <c r="K1823" i="14" s="1"/>
  <c r="Q1823" i="14" s="1"/>
  <c r="AK816" i="11"/>
  <c r="K817" i="14" s="1"/>
  <c r="Q817" i="14" s="1"/>
  <c r="J767" i="14"/>
  <c r="AK1363" i="11"/>
  <c r="K1364" i="14" s="1"/>
  <c r="Q1364" i="14" s="1"/>
  <c r="J911" i="14"/>
  <c r="J1152" i="14"/>
  <c r="J1529" i="14"/>
  <c r="AK346" i="11"/>
  <c r="K347" i="14" s="1"/>
  <c r="Q347" i="14" s="1"/>
  <c r="J578" i="14"/>
  <c r="AK88" i="11"/>
  <c r="K89" i="14" s="1"/>
  <c r="Q89" i="14" s="1"/>
  <c r="AK544" i="11"/>
  <c r="K545" i="14" s="1"/>
  <c r="Q545" i="14" s="1"/>
  <c r="J243" i="14"/>
  <c r="J1168" i="14"/>
  <c r="AK1176" i="11"/>
  <c r="K1177" i="14" s="1"/>
  <c r="Q1177" i="14" s="1"/>
  <c r="AK1111" i="11"/>
  <c r="K1112" i="14" s="1"/>
  <c r="Q1112" i="14" s="1"/>
  <c r="AK1320" i="11"/>
  <c r="K1321" i="14" s="1"/>
  <c r="Q1321" i="14" s="1"/>
  <c r="AK1494" i="11"/>
  <c r="K1495" i="14" s="1"/>
  <c r="Q1495" i="14" s="1"/>
  <c r="AK1729" i="11"/>
  <c r="K1730" i="14" s="1"/>
  <c r="Q1730" i="14" s="1"/>
  <c r="AK1420" i="11"/>
  <c r="K1421" i="14" s="1"/>
  <c r="Q1421" i="14" s="1"/>
  <c r="J1395" i="14"/>
  <c r="J1086" i="14"/>
  <c r="J91" i="14"/>
  <c r="J1903" i="14"/>
  <c r="J601" i="14"/>
  <c r="AK336" i="11"/>
  <c r="K337" i="14" s="1"/>
  <c r="Q337" i="14" s="1"/>
  <c r="AK1667" i="11"/>
  <c r="K1668" i="14" s="1"/>
  <c r="Q1668" i="14" s="1"/>
  <c r="J1461" i="14"/>
  <c r="AK586" i="11"/>
  <c r="K587" i="14" s="1"/>
  <c r="Q587" i="14" s="1"/>
  <c r="J1167" i="14"/>
  <c r="J1624" i="14"/>
  <c r="AK1204" i="11"/>
  <c r="K1205" i="14" s="1"/>
  <c r="Q1205" i="14" s="1"/>
  <c r="AK1460" i="11"/>
  <c r="K1461" i="14" s="1"/>
  <c r="Q1461" i="14" s="1"/>
  <c r="J1776" i="14"/>
  <c r="Q17" i="10"/>
  <c r="R17" i="10" s="1"/>
  <c r="J702" i="14"/>
  <c r="J995" i="14"/>
  <c r="J1921" i="14"/>
  <c r="AK1686" i="11"/>
  <c r="K1687" i="14" s="1"/>
  <c r="Q1687" i="14" s="1"/>
  <c r="J1126" i="14"/>
  <c r="J1195" i="14"/>
  <c r="J1254" i="14"/>
  <c r="AK1480" i="11"/>
  <c r="K1481" i="14" s="1"/>
  <c r="Q1481" i="14" s="1"/>
  <c r="AK1369" i="11"/>
  <c r="K1370" i="14" s="1"/>
  <c r="Q1370" i="14" s="1"/>
  <c r="AK388" i="11"/>
  <c r="K389" i="14" s="1"/>
  <c r="Q389" i="14" s="1"/>
  <c r="AK1538" i="11"/>
  <c r="K1539" i="14" s="1"/>
  <c r="Q1539" i="14" s="1"/>
  <c r="AK887" i="11"/>
  <c r="K888" i="14" s="1"/>
  <c r="Q888" i="14" s="1"/>
  <c r="AK230" i="11"/>
  <c r="K231" i="14" s="1"/>
  <c r="Q231" i="14" s="1"/>
  <c r="J883" i="14"/>
  <c r="AK532" i="11"/>
  <c r="K533" i="14" s="1"/>
  <c r="Q533" i="14" s="1"/>
  <c r="AK371" i="11"/>
  <c r="K372" i="14" s="1"/>
  <c r="Q372" i="14" s="1"/>
  <c r="J381" i="14"/>
  <c r="AK909" i="11"/>
  <c r="K910" i="14" s="1"/>
  <c r="Q910" i="14" s="1"/>
  <c r="J1794" i="14"/>
  <c r="AK914" i="11"/>
  <c r="K915" i="14" s="1"/>
  <c r="Q915" i="14" s="1"/>
  <c r="J1415" i="14"/>
  <c r="J696" i="14"/>
  <c r="AK1804" i="11"/>
  <c r="K1805" i="14" s="1"/>
  <c r="Q1805" i="14" s="1"/>
  <c r="J1314" i="14"/>
  <c r="AK907" i="11"/>
  <c r="K908" i="14" s="1"/>
  <c r="Q908" i="14" s="1"/>
  <c r="J925" i="14"/>
  <c r="AK1700" i="11"/>
  <c r="K1701" i="14" s="1"/>
  <c r="Q1701" i="14" s="1"/>
  <c r="AK1478" i="11"/>
  <c r="K1479" i="14" s="1"/>
  <c r="Q1479" i="14" s="1"/>
  <c r="AK1475" i="11"/>
  <c r="K1476" i="14" s="1"/>
  <c r="Q1476" i="14" s="1"/>
  <c r="AK608" i="11"/>
  <c r="K609" i="14" s="1"/>
  <c r="Q609" i="14" s="1"/>
  <c r="AK688" i="11"/>
  <c r="K689" i="14" s="1"/>
  <c r="Q689" i="14" s="1"/>
  <c r="J1443" i="14"/>
  <c r="AK1787" i="11"/>
  <c r="K1788" i="14" s="1"/>
  <c r="Q1788" i="14" s="1"/>
  <c r="AK1302" i="11"/>
  <c r="K1303" i="14" s="1"/>
  <c r="Q1303" i="14" s="1"/>
  <c r="J1584" i="14"/>
  <c r="J1124" i="14"/>
  <c r="J593" i="14"/>
  <c r="J824" i="14"/>
  <c r="AK1036" i="11"/>
  <c r="K1037" i="14" s="1"/>
  <c r="Q1037" i="14" s="1"/>
  <c r="J1660" i="14"/>
  <c r="J1255" i="14"/>
  <c r="AK568" i="11"/>
  <c r="K569" i="14" s="1"/>
  <c r="Q569" i="14" s="1"/>
  <c r="J80" i="14"/>
  <c r="AK655" i="11"/>
  <c r="K656" i="14" s="1"/>
  <c r="Q656" i="14" s="1"/>
  <c r="AK591" i="11"/>
  <c r="K592" i="14" s="1"/>
  <c r="Q592" i="14" s="1"/>
  <c r="AK289" i="11"/>
  <c r="K290" i="14" s="1"/>
  <c r="Q290" i="14" s="1"/>
  <c r="J379" i="14"/>
  <c r="AK822" i="11"/>
  <c r="K823" i="14" s="1"/>
  <c r="Q823" i="14" s="1"/>
  <c r="J1996" i="14"/>
  <c r="M1071" i="14"/>
  <c r="AK1123" i="11"/>
  <c r="K1124" i="14" s="1"/>
  <c r="Q1124" i="14" s="1"/>
  <c r="J904" i="14"/>
  <c r="J1222" i="14"/>
  <c r="AK1482" i="11"/>
  <c r="K1483" i="14" s="1"/>
  <c r="Q1483" i="14" s="1"/>
  <c r="AK1696" i="11"/>
  <c r="K1697" i="14" s="1"/>
  <c r="Q1697" i="14" s="1"/>
  <c r="J1171" i="14"/>
  <c r="AK1259" i="11"/>
  <c r="K1260" i="14" s="1"/>
  <c r="Q1260" i="14" s="1"/>
  <c r="J1548" i="14"/>
  <c r="AK147" i="11"/>
  <c r="K148" i="14" s="1"/>
  <c r="Q148" i="14" s="1"/>
  <c r="AK1523" i="11"/>
  <c r="K1524" i="14" s="1"/>
  <c r="Q1524" i="14" s="1"/>
  <c r="J556" i="14"/>
  <c r="AK529" i="11"/>
  <c r="K530" i="14" s="1"/>
  <c r="Q530" i="14" s="1"/>
  <c r="AK1764" i="11"/>
  <c r="K1765" i="14" s="1"/>
  <c r="Q1765" i="14" s="1"/>
  <c r="AK712" i="11"/>
  <c r="K713" i="14" s="1"/>
  <c r="Q713" i="14" s="1"/>
  <c r="AK1578" i="11"/>
  <c r="K1579" i="14" s="1"/>
  <c r="Q1579" i="14" s="1"/>
  <c r="J1238" i="14"/>
  <c r="J344" i="14"/>
  <c r="J704" i="14"/>
  <c r="J397" i="14"/>
  <c r="AK1651" i="11"/>
  <c r="K1652" i="14" s="1"/>
  <c r="Q1652" i="14" s="1"/>
  <c r="AK858" i="11"/>
  <c r="K859" i="14" s="1"/>
  <c r="Q859" i="14" s="1"/>
  <c r="J519" i="14"/>
  <c r="J640" i="14"/>
  <c r="AK408" i="11"/>
  <c r="K409" i="14" s="1"/>
  <c r="Q409" i="14" s="1"/>
  <c r="J320" i="14"/>
  <c r="J138" i="14"/>
  <c r="J1165" i="14"/>
  <c r="AK1844" i="11"/>
  <c r="K1845" i="14" s="1"/>
  <c r="Q1845" i="14" s="1"/>
  <c r="J958" i="14"/>
  <c r="AK1134" i="11"/>
  <c r="K1135" i="14" s="1"/>
  <c r="Q1135" i="14" s="1"/>
  <c r="AK359" i="11"/>
  <c r="K360" i="14" s="1"/>
  <c r="Q360" i="14" s="1"/>
  <c r="J827" i="14"/>
  <c r="AK255" i="11"/>
  <c r="K256" i="14" s="1"/>
  <c r="Q256" i="14" s="1"/>
  <c r="J2007" i="14"/>
  <c r="J773" i="14"/>
  <c r="J803" i="14"/>
  <c r="AK1995" i="11"/>
  <c r="K1996" i="14" s="1"/>
  <c r="Q1996" i="14" s="1"/>
  <c r="AK495" i="11"/>
  <c r="K496" i="14" s="1"/>
  <c r="Q496" i="14" s="1"/>
  <c r="AK571" i="11"/>
  <c r="K572" i="14" s="1"/>
  <c r="Q572" i="14" s="1"/>
  <c r="AK628" i="11"/>
  <c r="K629" i="14" s="1"/>
  <c r="Q629" i="14" s="1"/>
  <c r="AK1647" i="11"/>
  <c r="K1648" i="14" s="1"/>
  <c r="Q1648" i="14" s="1"/>
  <c r="J522" i="14"/>
  <c r="AK842" i="11"/>
  <c r="K843" i="14" s="1"/>
  <c r="Q843" i="14" s="1"/>
  <c r="J1736" i="14"/>
  <c r="J208" i="14"/>
  <c r="J661" i="14"/>
  <c r="AK748" i="11"/>
  <c r="K749" i="14" s="1"/>
  <c r="Q749" i="14" s="1"/>
  <c r="AK521" i="11"/>
  <c r="K522" i="14" s="1"/>
  <c r="Q522" i="14" s="1"/>
  <c r="AK1735" i="11"/>
  <c r="K1736" i="14" s="1"/>
  <c r="Q1736" i="14" s="1"/>
  <c r="J957" i="14"/>
  <c r="J132" i="14"/>
  <c r="J1359" i="14"/>
  <c r="J1819" i="14"/>
  <c r="AK927" i="11"/>
  <c r="K928" i="14" s="1"/>
  <c r="Q928" i="14" s="1"/>
  <c r="J1036" i="14"/>
  <c r="J919" i="14"/>
  <c r="J1098" i="14"/>
  <c r="J384" i="14"/>
  <c r="AK1548" i="11"/>
  <c r="K1549" i="14" s="1"/>
  <c r="Q1549" i="14" s="1"/>
  <c r="AK1617" i="11"/>
  <c r="K1618" i="14" s="1"/>
  <c r="Q1618" i="14" s="1"/>
  <c r="J1468" i="14"/>
  <c r="AK282" i="11"/>
  <c r="K283" i="14" s="1"/>
  <c r="Q283" i="14" s="1"/>
  <c r="J1791" i="14"/>
  <c r="J1269" i="14"/>
  <c r="AK2012" i="11"/>
  <c r="K2013" i="14" s="1"/>
  <c r="Q2013" i="14" s="1"/>
  <c r="AK1960" i="11"/>
  <c r="K1961" i="14" s="1"/>
  <c r="Q1961" i="14" s="1"/>
  <c r="J1586" i="14"/>
  <c r="AK1728" i="11"/>
  <c r="K1729" i="14" s="1"/>
  <c r="Q1729" i="14" s="1"/>
  <c r="AK567" i="11"/>
  <c r="K568" i="14" s="1"/>
  <c r="Q568" i="14" s="1"/>
  <c r="AK1546" i="11"/>
  <c r="K1547" i="14" s="1"/>
  <c r="Q1547" i="14" s="1"/>
  <c r="AK931" i="11"/>
  <c r="K932" i="14" s="1"/>
  <c r="Q932" i="14" s="1"/>
  <c r="AK54" i="11"/>
  <c r="K55" i="14" s="1"/>
  <c r="Q55" i="14" s="1"/>
  <c r="AK1904" i="11"/>
  <c r="K1905" i="14" s="1"/>
  <c r="Q1905" i="14" s="1"/>
  <c r="AK1275" i="11"/>
  <c r="K1276" i="14" s="1"/>
  <c r="Q1276" i="14" s="1"/>
  <c r="AK923" i="11"/>
  <c r="K924" i="14" s="1"/>
  <c r="Q924" i="14" s="1"/>
  <c r="J1913" i="14"/>
  <c r="AK1930" i="11"/>
  <c r="K1931" i="14" s="1"/>
  <c r="Q1931" i="14" s="1"/>
  <c r="J153" i="14"/>
  <c r="J207" i="14"/>
  <c r="AK1230" i="11"/>
  <c r="K1231" i="14" s="1"/>
  <c r="Q1231" i="14" s="1"/>
  <c r="J1964" i="14"/>
  <c r="AK1231" i="11"/>
  <c r="K1232" i="14" s="1"/>
  <c r="Q1232" i="14" s="1"/>
  <c r="J1835" i="14"/>
  <c r="AK1059" i="11"/>
  <c r="K1060" i="14" s="1"/>
  <c r="Q1060" i="14" s="1"/>
  <c r="AK599" i="11"/>
  <c r="K600" i="14" s="1"/>
  <c r="Q600" i="14" s="1"/>
  <c r="J1612" i="14"/>
  <c r="J1172" i="14"/>
  <c r="J1888" i="14"/>
  <c r="J1302" i="14"/>
  <c r="J1684" i="14"/>
  <c r="AK627" i="11"/>
  <c r="K628" i="14" s="1"/>
  <c r="Q628" i="14" s="1"/>
  <c r="J122" i="14"/>
  <c r="AK1649" i="11"/>
  <c r="K1650" i="14" s="1"/>
  <c r="Q1650" i="14" s="1"/>
  <c r="AK1389" i="11"/>
  <c r="K1390" i="14" s="1"/>
  <c r="Q1390" i="14" s="1"/>
  <c r="AK1371" i="11"/>
  <c r="K1372" i="14" s="1"/>
  <c r="Q1372" i="14" s="1"/>
  <c r="J1102" i="14"/>
  <c r="AK564" i="11"/>
  <c r="K565" i="14" s="1"/>
  <c r="Q565" i="14" s="1"/>
  <c r="J1049" i="14"/>
  <c r="AK1792" i="11"/>
  <c r="K1793" i="14" s="1"/>
  <c r="Q1793" i="14" s="1"/>
  <c r="AK1859" i="11"/>
  <c r="K1860" i="14" s="1"/>
  <c r="Q1860" i="14" s="1"/>
  <c r="J1174" i="14"/>
  <c r="AK1383" i="11"/>
  <c r="K1384" i="14" s="1"/>
  <c r="Q1384" i="14" s="1"/>
  <c r="J662" i="14"/>
  <c r="AK1222" i="11"/>
  <c r="K1223" i="14" s="1"/>
  <c r="Q1223" i="14" s="1"/>
  <c r="J1604" i="14"/>
  <c r="AK165" i="11"/>
  <c r="K166" i="14" s="1"/>
  <c r="Q166" i="14" s="1"/>
  <c r="AK1514" i="11"/>
  <c r="K1515" i="14" s="1"/>
  <c r="Q1515" i="14" s="1"/>
  <c r="J1515" i="14"/>
  <c r="J1751" i="14"/>
  <c r="AK626" i="11"/>
  <c r="K627" i="14" s="1"/>
  <c r="Q627" i="14" s="1"/>
  <c r="AK659" i="11"/>
  <c r="K660" i="14" s="1"/>
  <c r="Q660" i="14" s="1"/>
  <c r="AK211" i="11"/>
  <c r="K212" i="14" s="1"/>
  <c r="Q212" i="14" s="1"/>
  <c r="AK207" i="11"/>
  <c r="K208" i="14" s="1"/>
  <c r="Q208" i="14" s="1"/>
  <c r="AK689" i="11"/>
  <c r="K690" i="14" s="1"/>
  <c r="Q690" i="14" s="1"/>
  <c r="AM689" i="11"/>
  <c r="AL689" i="11" s="1"/>
  <c r="AK1252" i="11"/>
  <c r="K1253" i="14" s="1"/>
  <c r="Q1253" i="14" s="1"/>
  <c r="AM1252" i="11"/>
  <c r="AL1252" i="11" s="1"/>
  <c r="AK1493" i="11"/>
  <c r="K1494" i="14" s="1"/>
  <c r="Q1494" i="14" s="1"/>
  <c r="AM1493" i="11"/>
  <c r="AL1493" i="11" s="1"/>
  <c r="J74" i="14"/>
  <c r="AM73" i="11"/>
  <c r="AK1529" i="11"/>
  <c r="K1530" i="14" s="1"/>
  <c r="Q1530" i="14" s="1"/>
  <c r="AM1529" i="11"/>
  <c r="AL1529" i="11" s="1"/>
  <c r="J1248" i="14"/>
  <c r="AM1247" i="11"/>
  <c r="AL1247" i="11" s="1"/>
  <c r="J1749" i="14"/>
  <c r="AM1748" i="11"/>
  <c r="AL1748" i="11" s="1"/>
  <c r="J1543" i="14"/>
  <c r="AM1542" i="11"/>
  <c r="AL1542" i="11" s="1"/>
  <c r="J1251" i="14"/>
  <c r="AM1250" i="11"/>
  <c r="AL1250" i="11" s="1"/>
  <c r="AK1471" i="11"/>
  <c r="K1472" i="14" s="1"/>
  <c r="Q1472" i="14" s="1"/>
  <c r="AM1471" i="11"/>
  <c r="AL1471" i="11" s="1"/>
  <c r="AK1718" i="11"/>
  <c r="K1719" i="14" s="1"/>
  <c r="Q1719" i="14" s="1"/>
  <c r="AM1718" i="11"/>
  <c r="AK953" i="11"/>
  <c r="K954" i="14" s="1"/>
  <c r="Q954" i="14" s="1"/>
  <c r="AM953" i="11"/>
  <c r="AL953" i="11" s="1"/>
  <c r="J755" i="14"/>
  <c r="AM754" i="11"/>
  <c r="AL754" i="11" s="1"/>
  <c r="J1005" i="14"/>
  <c r="AM1004" i="11"/>
  <c r="AL1004" i="11" s="1"/>
  <c r="AK1233" i="11"/>
  <c r="K1234" i="14" s="1"/>
  <c r="Q1234" i="14" s="1"/>
  <c r="AM1233" i="11"/>
  <c r="AL1233" i="11" s="1"/>
  <c r="AK46" i="11"/>
  <c r="K47" i="14" s="1"/>
  <c r="Q47" i="14" s="1"/>
  <c r="AM46" i="11"/>
  <c r="AL46" i="11" s="1"/>
  <c r="AK215" i="11"/>
  <c r="K216" i="14" s="1"/>
  <c r="Q216" i="14" s="1"/>
  <c r="AM215" i="11"/>
  <c r="AL215" i="11" s="1"/>
  <c r="AK1783" i="11"/>
  <c r="K1784" i="14" s="1"/>
  <c r="Q1784" i="14" s="1"/>
  <c r="AM1783" i="11"/>
  <c r="AL1783" i="11" s="1"/>
  <c r="J1797" i="14"/>
  <c r="AM1796" i="11"/>
  <c r="J1374" i="14"/>
  <c r="AM1373" i="11"/>
  <c r="AL1373" i="11" s="1"/>
  <c r="AK1485" i="11"/>
  <c r="K1486" i="14" s="1"/>
  <c r="Q1486" i="14" s="1"/>
  <c r="AM1485" i="11"/>
  <c r="AL1485" i="11" s="1"/>
  <c r="J956" i="14"/>
  <c r="AM955" i="11"/>
  <c r="AL955" i="11" s="1"/>
  <c r="J1738" i="14"/>
  <c r="AM1737" i="11"/>
  <c r="AK1472" i="11"/>
  <c r="K1473" i="14" s="1"/>
  <c r="Q1473" i="14" s="1"/>
  <c r="AM1472" i="11"/>
  <c r="AL1472" i="11" s="1"/>
  <c r="J261" i="14"/>
  <c r="AM260" i="11"/>
  <c r="AL260" i="11" s="1"/>
  <c r="AK510" i="11"/>
  <c r="K511" i="14" s="1"/>
  <c r="Q511" i="14" s="1"/>
  <c r="AM510" i="11"/>
  <c r="AL510" i="11" s="1"/>
  <c r="AK1882" i="11"/>
  <c r="K1883" i="14" s="1"/>
  <c r="Q1883" i="14" s="1"/>
  <c r="AM1882" i="11"/>
  <c r="AL1882" i="11" s="1"/>
  <c r="AK1831" i="11"/>
  <c r="K1832" i="14" s="1"/>
  <c r="Q1832" i="14" s="1"/>
  <c r="AM1831" i="11"/>
  <c r="AL1831" i="11" s="1"/>
  <c r="J226" i="14"/>
  <c r="AM225" i="11"/>
  <c r="AL225" i="11" s="1"/>
  <c r="J930" i="14"/>
  <c r="AM929" i="11"/>
  <c r="AL929" i="11" s="1"/>
  <c r="AK1777" i="11"/>
  <c r="K1778" i="14" s="1"/>
  <c r="Q1778" i="14" s="1"/>
  <c r="AM1777" i="11"/>
  <c r="AL1777" i="11" s="1"/>
  <c r="AK862" i="11"/>
  <c r="K863" i="14" s="1"/>
  <c r="Q863" i="14" s="1"/>
  <c r="AM862" i="11"/>
  <c r="AL862" i="11" s="1"/>
  <c r="AK1579" i="11"/>
  <c r="K1580" i="14" s="1"/>
  <c r="Q1580" i="14" s="1"/>
  <c r="AM1579" i="11"/>
  <c r="AL1579" i="11" s="1"/>
  <c r="AK353" i="11"/>
  <c r="K354" i="14" s="1"/>
  <c r="Q354" i="14" s="1"/>
  <c r="AM353" i="11"/>
  <c r="AL353" i="11" s="1"/>
  <c r="J1221" i="14"/>
  <c r="AM1220" i="11"/>
  <c r="AL1220" i="11" s="1"/>
  <c r="AK1827" i="11"/>
  <c r="K1828" i="14" s="1"/>
  <c r="Q1828" i="14" s="1"/>
  <c r="AM1827" i="11"/>
  <c r="AL1827" i="11" s="1"/>
  <c r="AK1282" i="11"/>
  <c r="K1283" i="14" s="1"/>
  <c r="Q1283" i="14" s="1"/>
  <c r="AM1282" i="11"/>
  <c r="AL1282" i="11" s="1"/>
  <c r="AK258" i="11"/>
  <c r="K259" i="14" s="1"/>
  <c r="Q259" i="14" s="1"/>
  <c r="AM258" i="11"/>
  <c r="AL258" i="11" s="1"/>
  <c r="AK1008" i="11"/>
  <c r="K1009" i="14" s="1"/>
  <c r="Q1009" i="14" s="1"/>
  <c r="AM1008" i="11"/>
  <c r="AL1008" i="11" s="1"/>
  <c r="AK1447" i="11"/>
  <c r="K1448" i="14" s="1"/>
  <c r="Q1448" i="14" s="1"/>
  <c r="AM1447" i="11"/>
  <c r="AL1447" i="11" s="1"/>
  <c r="AK1335" i="11"/>
  <c r="K1336" i="14" s="1"/>
  <c r="Q1336" i="14" s="1"/>
  <c r="AM1335" i="11"/>
  <c r="AL1335" i="11" s="1"/>
  <c r="AK768" i="11"/>
  <c r="K769" i="14" s="1"/>
  <c r="Q769" i="14" s="1"/>
  <c r="AM768" i="11"/>
  <c r="AL768" i="11" s="1"/>
  <c r="AK1451" i="11"/>
  <c r="K1452" i="14" s="1"/>
  <c r="Q1452" i="14" s="1"/>
  <c r="AM1451" i="11"/>
  <c r="J1763" i="14"/>
  <c r="AM1762" i="11"/>
  <c r="J1640" i="14"/>
  <c r="AM1639" i="11"/>
  <c r="AL1639" i="11" s="1"/>
  <c r="AK321" i="11"/>
  <c r="K322" i="14" s="1"/>
  <c r="Q322" i="14" s="1"/>
  <c r="AM321" i="11"/>
  <c r="AL321" i="11" s="1"/>
  <c r="AK1957" i="11"/>
  <c r="K1958" i="14" s="1"/>
  <c r="Q1958" i="14" s="1"/>
  <c r="AM1957" i="11"/>
  <c r="J666" i="14"/>
  <c r="AM665" i="11"/>
  <c r="AL665" i="11" s="1"/>
  <c r="AK1446" i="11"/>
  <c r="K1447" i="14" s="1"/>
  <c r="Q1447" i="14" s="1"/>
  <c r="AM1446" i="11"/>
  <c r="AL1446" i="11" s="1"/>
  <c r="AK1469" i="11"/>
  <c r="K1470" i="14" s="1"/>
  <c r="Q1470" i="14" s="1"/>
  <c r="AM1469" i="11"/>
  <c r="AL1469" i="11" s="1"/>
  <c r="J762" i="14"/>
  <c r="AM761" i="11"/>
  <c r="AL761" i="11" s="1"/>
  <c r="AK251" i="11"/>
  <c r="K252" i="14" s="1"/>
  <c r="Q252" i="14" s="1"/>
  <c r="AM251" i="11"/>
  <c r="AL251" i="11" s="1"/>
  <c r="J720" i="14"/>
  <c r="AM719" i="11"/>
  <c r="AL719" i="11" s="1"/>
  <c r="AK326" i="11"/>
  <c r="K327" i="14" s="1"/>
  <c r="Q327" i="14" s="1"/>
  <c r="AM326" i="11"/>
  <c r="AL326" i="11" s="1"/>
  <c r="J1705" i="14"/>
  <c r="AM1704" i="11"/>
  <c r="AK1339" i="11"/>
  <c r="K1340" i="14" s="1"/>
  <c r="Q1340" i="14" s="1"/>
  <c r="AM1339" i="11"/>
  <c r="AL1339" i="11" s="1"/>
  <c r="J414" i="14"/>
  <c r="AM413" i="11"/>
  <c r="AL413" i="11" s="1"/>
  <c r="AK474" i="11"/>
  <c r="K475" i="14" s="1"/>
  <c r="Q475" i="14" s="1"/>
  <c r="AM474" i="11"/>
  <c r="AL474" i="11" s="1"/>
  <c r="AK240" i="11"/>
  <c r="K241" i="14" s="1"/>
  <c r="Q241" i="14" s="1"/>
  <c r="AM240" i="11"/>
  <c r="AL240" i="11" s="1"/>
  <c r="AK895" i="11"/>
  <c r="K896" i="14" s="1"/>
  <c r="Q896" i="14" s="1"/>
  <c r="AM895" i="11"/>
  <c r="AK1386" i="11"/>
  <c r="K1387" i="14" s="1"/>
  <c r="Q1387" i="14" s="1"/>
  <c r="AM1386" i="11"/>
  <c r="AL1386" i="11" s="1"/>
  <c r="J189" i="14"/>
  <c r="AM188" i="11"/>
  <c r="AL188" i="11" s="1"/>
  <c r="AK675" i="11"/>
  <c r="K676" i="14" s="1"/>
  <c r="Q676" i="14" s="1"/>
  <c r="AM675" i="11"/>
  <c r="AK173" i="11"/>
  <c r="K174" i="14" s="1"/>
  <c r="Q174" i="14" s="1"/>
  <c r="AM173" i="11"/>
  <c r="AL173" i="11" s="1"/>
  <c r="AK1568" i="11"/>
  <c r="K1569" i="14" s="1"/>
  <c r="Q1569" i="14" s="1"/>
  <c r="AM1568" i="11"/>
  <c r="AL1568" i="11" s="1"/>
  <c r="AK1800" i="11"/>
  <c r="K1801" i="14" s="1"/>
  <c r="Q1801" i="14" s="1"/>
  <c r="AM1800" i="11"/>
  <c r="AL1800" i="11" s="1"/>
  <c r="AK1005" i="11"/>
  <c r="K1006" i="14" s="1"/>
  <c r="Q1006" i="14" s="1"/>
  <c r="AM1005" i="11"/>
  <c r="AL1005" i="11" s="1"/>
  <c r="J1206" i="14"/>
  <c r="AM1205" i="11"/>
  <c r="AL1205" i="11" s="1"/>
  <c r="J776" i="14"/>
  <c r="AM775" i="11"/>
  <c r="AL775" i="11" s="1"/>
  <c r="AK187" i="11"/>
  <c r="K188" i="14" s="1"/>
  <c r="Q188" i="14" s="1"/>
  <c r="AM187" i="11"/>
  <c r="AL187" i="11" s="1"/>
  <c r="AK171" i="11"/>
  <c r="K172" i="14" s="1"/>
  <c r="Q172" i="14" s="1"/>
  <c r="AM171" i="11"/>
  <c r="AL171" i="11" s="1"/>
  <c r="J991" i="14"/>
  <c r="AM990" i="11"/>
  <c r="AL990" i="11" s="1"/>
  <c r="J430" i="14"/>
  <c r="AM429" i="11"/>
  <c r="AL429" i="11" s="1"/>
  <c r="J1975" i="14"/>
  <c r="AM1974" i="11"/>
  <c r="AL1974" i="11" s="1"/>
  <c r="J2001" i="14"/>
  <c r="AM2000" i="11"/>
  <c r="AL2000" i="11" s="1"/>
  <c r="J364" i="14"/>
  <c r="AM363" i="11"/>
  <c r="AL363" i="11" s="1"/>
  <c r="J198" i="14"/>
  <c r="AM197" i="11"/>
  <c r="AL197" i="11" s="1"/>
  <c r="J937" i="14"/>
  <c r="AM936" i="11"/>
  <c r="AL936" i="11" s="1"/>
  <c r="AK1517" i="11"/>
  <c r="K1518" i="14" s="1"/>
  <c r="Q1518" i="14" s="1"/>
  <c r="AM1517" i="11"/>
  <c r="AL1517" i="11" s="1"/>
  <c r="AK1600" i="11"/>
  <c r="K1601" i="14" s="1"/>
  <c r="Q1601" i="14" s="1"/>
  <c r="AM1600" i="11"/>
  <c r="AL1600" i="11" s="1"/>
  <c r="AK1078" i="11"/>
  <c r="K1079" i="14" s="1"/>
  <c r="Q1079" i="14" s="1"/>
  <c r="AM1078" i="11"/>
  <c r="AL1078" i="11" s="1"/>
  <c r="AK684" i="11"/>
  <c r="K685" i="14" s="1"/>
  <c r="Q685" i="14" s="1"/>
  <c r="AM684" i="11"/>
  <c r="AL684" i="11" s="1"/>
  <c r="J457" i="14"/>
  <c r="AM456" i="11"/>
  <c r="AL456" i="11" s="1"/>
  <c r="J1948" i="14"/>
  <c r="AM1947" i="11"/>
  <c r="AL1947" i="11" s="1"/>
  <c r="AK1897" i="11"/>
  <c r="K1898" i="14" s="1"/>
  <c r="Q1898" i="14" s="1"/>
  <c r="AM1897" i="11"/>
  <c r="AL1897" i="11" s="1"/>
  <c r="AK821" i="11"/>
  <c r="K822" i="14" s="1"/>
  <c r="Q822" i="14" s="1"/>
  <c r="AM821" i="11"/>
  <c r="AL821" i="11" s="1"/>
  <c r="AK1915" i="11"/>
  <c r="K1916" i="14" s="1"/>
  <c r="Q1916" i="14" s="1"/>
  <c r="AM1915" i="11"/>
  <c r="AL1915" i="11" s="1"/>
  <c r="AK1500" i="11"/>
  <c r="K1501" i="14" s="1"/>
  <c r="Q1501" i="14" s="1"/>
  <c r="AM1500" i="11"/>
  <c r="AL1500" i="11" s="1"/>
  <c r="AK756" i="11"/>
  <c r="K757" i="14" s="1"/>
  <c r="Q757" i="14" s="1"/>
  <c r="AM756" i="11"/>
  <c r="AL756" i="11" s="1"/>
  <c r="AK686" i="11"/>
  <c r="K687" i="14" s="1"/>
  <c r="Q687" i="14" s="1"/>
  <c r="AM686" i="11"/>
  <c r="AL686" i="11" s="1"/>
  <c r="AK1655" i="11"/>
  <c r="K1656" i="14" s="1"/>
  <c r="Q1656" i="14" s="1"/>
  <c r="AK178" i="11"/>
  <c r="K179" i="14" s="1"/>
  <c r="Q179" i="14" s="1"/>
  <c r="AK1367" i="11"/>
  <c r="K1368" i="14" s="1"/>
  <c r="Q1368" i="14" s="1"/>
  <c r="J1409" i="14"/>
  <c r="J804" i="14"/>
  <c r="J1879" i="14"/>
  <c r="J343" i="14"/>
  <c r="AK1073" i="11"/>
  <c r="K1074" i="14" s="1"/>
  <c r="Q1074" i="14" s="1"/>
  <c r="J1119" i="14"/>
  <c r="AK999" i="11"/>
  <c r="K1000" i="14" s="1"/>
  <c r="Q1000" i="14" s="1"/>
  <c r="AK1865" i="11"/>
  <c r="K1866" i="14" s="1"/>
  <c r="Q1866" i="14" s="1"/>
  <c r="AK332" i="11"/>
  <c r="K333" i="14" s="1"/>
  <c r="Q333" i="14" s="1"/>
  <c r="AK832" i="11"/>
  <c r="K833" i="14" s="1"/>
  <c r="Q833" i="14" s="1"/>
  <c r="AK1417" i="11"/>
  <c r="K1418" i="14" s="1"/>
  <c r="Q1418" i="14" s="1"/>
  <c r="J1839" i="14"/>
  <c r="AK1664" i="11"/>
  <c r="K1665" i="14" s="1"/>
  <c r="Q1665" i="14" s="1"/>
  <c r="AK305" i="11"/>
  <c r="K306" i="14" s="1"/>
  <c r="Q306" i="14" s="1"/>
  <c r="AK481" i="11"/>
  <c r="K482" i="14" s="1"/>
  <c r="Q482" i="14" s="1"/>
  <c r="J239" i="14"/>
  <c r="J962" i="14"/>
  <c r="J1553" i="14"/>
  <c r="AK954" i="11"/>
  <c r="K955" i="14" s="1"/>
  <c r="Q955" i="14" s="1"/>
  <c r="AK764" i="11"/>
  <c r="K765" i="14" s="1"/>
  <c r="Q765" i="14" s="1"/>
  <c r="J891" i="14"/>
  <c r="AK1743" i="11"/>
  <c r="K1744" i="14" s="1"/>
  <c r="Q1744" i="14" s="1"/>
  <c r="J1473" i="14"/>
  <c r="J354" i="14"/>
  <c r="AK1198" i="11"/>
  <c r="K1199" i="14" s="1"/>
  <c r="Q1199" i="14" s="1"/>
  <c r="J561" i="14"/>
  <c r="AK1040" i="11"/>
  <c r="K1041" i="14" s="1"/>
  <c r="Q1041" i="14" s="1"/>
  <c r="AK447" i="11"/>
  <c r="K448" i="14" s="1"/>
  <c r="Q448" i="14" s="1"/>
  <c r="J900" i="14"/>
  <c r="J1042" i="14"/>
  <c r="J71" i="14"/>
  <c r="AM70" i="11"/>
  <c r="AL70" i="11" s="1"/>
  <c r="J1694" i="14"/>
  <c r="AM1693" i="11"/>
  <c r="AL1693" i="11" s="1"/>
  <c r="J192" i="14"/>
  <c r="AM191" i="11"/>
  <c r="AL191" i="11" s="1"/>
  <c r="AK682" i="11"/>
  <c r="K683" i="14" s="1"/>
  <c r="Q683" i="14" s="1"/>
  <c r="AM682" i="11"/>
  <c r="AL682" i="11" s="1"/>
  <c r="AK1385" i="11"/>
  <c r="K1386" i="14" s="1"/>
  <c r="Q1386" i="14" s="1"/>
  <c r="AM1385" i="11"/>
  <c r="AL1385" i="11" s="1"/>
  <c r="AK1689" i="11"/>
  <c r="K1690" i="14" s="1"/>
  <c r="Q1690" i="14" s="1"/>
  <c r="AM1689" i="11"/>
  <c r="AL1689" i="11" s="1"/>
  <c r="AK853" i="11"/>
  <c r="K854" i="14" s="1"/>
  <c r="Q854" i="14" s="1"/>
  <c r="AM853" i="11"/>
  <c r="AL853" i="11" s="1"/>
  <c r="J615" i="14"/>
  <c r="AM614" i="11"/>
  <c r="AL614" i="11" s="1"/>
  <c r="AK987" i="11"/>
  <c r="K988" i="14" s="1"/>
  <c r="Q988" i="14" s="1"/>
  <c r="AM987" i="11"/>
  <c r="AL987" i="11" s="1"/>
  <c r="AK492" i="11"/>
  <c r="K493" i="14" s="1"/>
  <c r="Q493" i="14" s="1"/>
  <c r="AM492" i="11"/>
  <c r="AL492" i="11" s="1"/>
  <c r="J807" i="14"/>
  <c r="AM806" i="11"/>
  <c r="AL806" i="11" s="1"/>
  <c r="AK1486" i="11"/>
  <c r="K1487" i="14" s="1"/>
  <c r="Q1487" i="14" s="1"/>
  <c r="AM1486" i="11"/>
  <c r="AL1486" i="11" s="1"/>
  <c r="AK946" i="11"/>
  <c r="K947" i="14" s="1"/>
  <c r="Q947" i="14" s="1"/>
  <c r="AM946" i="11"/>
  <c r="AL946" i="11" s="1"/>
  <c r="J324" i="14"/>
  <c r="AM323" i="11"/>
  <c r="AL323" i="11" s="1"/>
  <c r="J1892" i="14"/>
  <c r="AM1891" i="11"/>
  <c r="AL1891" i="11" s="1"/>
  <c r="AK720" i="11"/>
  <c r="K721" i="14" s="1"/>
  <c r="Q721" i="14" s="1"/>
  <c r="AM720" i="11"/>
  <c r="AL720" i="11" s="1"/>
  <c r="J1407" i="14"/>
  <c r="AM1406" i="11"/>
  <c r="AL1406" i="11" s="1"/>
  <c r="AK1706" i="11"/>
  <c r="K1707" i="14" s="1"/>
  <c r="Q1707" i="14" s="1"/>
  <c r="AM1706" i="11"/>
  <c r="AL1706" i="11" s="1"/>
  <c r="J162" i="14"/>
  <c r="AM161" i="11"/>
  <c r="AL161" i="11" s="1"/>
  <c r="J1770" i="14"/>
  <c r="AM1769" i="11"/>
  <c r="AL1769" i="11" s="1"/>
  <c r="AK214" i="11"/>
  <c r="K215" i="14" s="1"/>
  <c r="Q215" i="14" s="1"/>
  <c r="AM214" i="11"/>
  <c r="AL214" i="11" s="1"/>
  <c r="J1522" i="14"/>
  <c r="AM1521" i="11"/>
  <c r="AL1521" i="11" s="1"/>
  <c r="J1070" i="14"/>
  <c r="AM1069" i="11"/>
  <c r="AL1069" i="11" s="1"/>
  <c r="J557" i="14"/>
  <c r="AM556" i="11"/>
  <c r="AL556" i="11" s="1"/>
  <c r="J892" i="14"/>
  <c r="AM891" i="11"/>
  <c r="AL891" i="11" s="1"/>
  <c r="J1658" i="14"/>
  <c r="AM1657" i="11"/>
  <c r="AL1657" i="11" s="1"/>
  <c r="J509" i="14"/>
  <c r="AM508" i="11"/>
  <c r="AL508" i="11" s="1"/>
  <c r="AK1872" i="11"/>
  <c r="K1873" i="14" s="1"/>
  <c r="Q1873" i="14" s="1"/>
  <c r="AM1872" i="11"/>
  <c r="AL1872" i="11" s="1"/>
  <c r="AK1948" i="11"/>
  <c r="K1949" i="14" s="1"/>
  <c r="Q1949" i="14" s="1"/>
  <c r="AM1948" i="11"/>
  <c r="AL1948" i="11" s="1"/>
  <c r="AK1473" i="11"/>
  <c r="K1474" i="14" s="1"/>
  <c r="Q1474" i="14" s="1"/>
  <c r="AM1473" i="11"/>
  <c r="AL1473" i="11" s="1"/>
  <c r="AK1050" i="11"/>
  <c r="K1051" i="14" s="1"/>
  <c r="Q1051" i="14" s="1"/>
  <c r="AM1050" i="11"/>
  <c r="AL1050" i="11" s="1"/>
  <c r="J396" i="14"/>
  <c r="AM395" i="11"/>
  <c r="AL395" i="11" s="1"/>
  <c r="J1988" i="14"/>
  <c r="AM1987" i="11"/>
  <c r="AL1987" i="11" s="1"/>
  <c r="AK617" i="11"/>
  <c r="K618" i="14" s="1"/>
  <c r="Q618" i="14" s="1"/>
  <c r="AM617" i="11"/>
  <c r="AL617" i="11" s="1"/>
  <c r="AK1567" i="11"/>
  <c r="K1568" i="14" s="1"/>
  <c r="Q1568" i="14" s="1"/>
  <c r="AM1567" i="11"/>
  <c r="AL1567" i="11" s="1"/>
  <c r="AK1364" i="11"/>
  <c r="K1365" i="14" s="1"/>
  <c r="Q1365" i="14" s="1"/>
  <c r="AM1364" i="11"/>
  <c r="AL1364" i="11" s="1"/>
  <c r="AK596" i="11"/>
  <c r="K597" i="14" s="1"/>
  <c r="Q597" i="14" s="1"/>
  <c r="AM596" i="11"/>
  <c r="AL596" i="11" s="1"/>
  <c r="J1731" i="14"/>
  <c r="AM1730" i="11"/>
  <c r="AL1730" i="11" s="1"/>
  <c r="J695" i="14"/>
  <c r="AM694" i="11"/>
  <c r="AL694" i="11" s="1"/>
  <c r="J692" i="14"/>
  <c r="AM691" i="11"/>
  <c r="AL691" i="11" s="1"/>
  <c r="AK551" i="11"/>
  <c r="K552" i="14" s="1"/>
  <c r="Q552" i="14" s="1"/>
  <c r="AM551" i="11"/>
  <c r="AL551" i="11" s="1"/>
  <c r="J1446" i="14"/>
  <c r="AM1445" i="11"/>
  <c r="AL1445" i="11" s="1"/>
  <c r="J1717" i="14"/>
  <c r="AM1716" i="11"/>
  <c r="AL1716" i="11" s="1"/>
  <c r="J1864" i="14"/>
  <c r="AM1863" i="11"/>
  <c r="AL1863" i="11" s="1"/>
  <c r="AK313" i="11"/>
  <c r="K314" i="14" s="1"/>
  <c r="Q314" i="14" s="1"/>
  <c r="AM313" i="11"/>
  <c r="AL313" i="11" s="1"/>
  <c r="J506" i="14"/>
  <c r="AM505" i="11"/>
  <c r="AL505" i="11" s="1"/>
  <c r="AK385" i="11"/>
  <c r="K386" i="14" s="1"/>
  <c r="Q386" i="14" s="1"/>
  <c r="AM385" i="11"/>
  <c r="AL385" i="11" s="1"/>
  <c r="AK1999" i="11"/>
  <c r="K2000" i="14" s="1"/>
  <c r="Q2000" i="14" s="1"/>
  <c r="AM1999" i="11"/>
  <c r="AL1999" i="11" s="1"/>
  <c r="AK78" i="11"/>
  <c r="K79" i="14" s="1"/>
  <c r="Q79" i="14" s="1"/>
  <c r="AM78" i="11"/>
  <c r="AL78" i="11" s="1"/>
  <c r="AK441" i="11"/>
  <c r="K442" i="14" s="1"/>
  <c r="Q442" i="14" s="1"/>
  <c r="AM441" i="11"/>
  <c r="AL441" i="11" s="1"/>
  <c r="AK623" i="11"/>
  <c r="K624" i="14" s="1"/>
  <c r="Q624" i="14" s="1"/>
  <c r="AM623" i="11"/>
  <c r="AL623" i="11" s="1"/>
  <c r="AK1396" i="11"/>
  <c r="K1397" i="14" s="1"/>
  <c r="Q1397" i="14" s="1"/>
  <c r="AM1396" i="11"/>
  <c r="AL1396" i="11" s="1"/>
  <c r="J1058" i="14"/>
  <c r="AM1057" i="11"/>
  <c r="AL1057" i="11" s="1"/>
  <c r="J965" i="14"/>
  <c r="AM964" i="11"/>
  <c r="AL964" i="11" s="1"/>
  <c r="AK69" i="11"/>
  <c r="K70" i="14" s="1"/>
  <c r="Q70" i="14" s="1"/>
  <c r="AM69" i="11"/>
  <c r="AL69" i="11" s="1"/>
  <c r="J460" i="14"/>
  <c r="AM459" i="11"/>
  <c r="AL459" i="11" s="1"/>
  <c r="AK298" i="11"/>
  <c r="K299" i="14" s="1"/>
  <c r="Q299" i="14" s="1"/>
  <c r="AM298" i="11"/>
  <c r="AL298" i="11" s="1"/>
  <c r="AK588" i="11"/>
  <c r="K589" i="14" s="1"/>
  <c r="Q589" i="14" s="1"/>
  <c r="AM588" i="11"/>
  <c r="AL588" i="11" s="1"/>
  <c r="J1312" i="14"/>
  <c r="AM1311" i="11"/>
  <c r="AL1311" i="11" s="1"/>
  <c r="AK250" i="11"/>
  <c r="K251" i="14" s="1"/>
  <c r="Q251" i="14" s="1"/>
  <c r="AM250" i="11"/>
  <c r="AL250" i="11" s="1"/>
  <c r="AK1413" i="11"/>
  <c r="K1414" i="14" s="1"/>
  <c r="Q1414" i="14" s="1"/>
  <c r="AM1413" i="11"/>
  <c r="AL1413" i="11" s="1"/>
  <c r="J1744" i="14"/>
  <c r="J1828" i="14"/>
  <c r="AK418" i="11"/>
  <c r="K419" i="14" s="1"/>
  <c r="Q419" i="14" s="1"/>
  <c r="J1517" i="14"/>
  <c r="AK925" i="11"/>
  <c r="K926" i="14" s="1"/>
  <c r="Q926" i="14" s="1"/>
  <c r="J909" i="14"/>
  <c r="AM908" i="11"/>
  <c r="AL908" i="11" s="1"/>
  <c r="J338" i="14"/>
  <c r="AM337" i="11"/>
  <c r="AL337" i="11" s="1"/>
  <c r="AK1781" i="11"/>
  <c r="K1782" i="14" s="1"/>
  <c r="Q1782" i="14" s="1"/>
  <c r="AM1781" i="11"/>
  <c r="AL1781" i="11" s="1"/>
  <c r="AK1058" i="11"/>
  <c r="K1059" i="14" s="1"/>
  <c r="Q1059" i="14" s="1"/>
  <c r="AM1058" i="11"/>
  <c r="AL1058" i="11" s="1"/>
  <c r="J1810" i="14"/>
  <c r="AK100" i="11"/>
  <c r="K101" i="14" s="1"/>
  <c r="Q101" i="14" s="1"/>
  <c r="AK843" i="11"/>
  <c r="K844" i="14" s="1"/>
  <c r="Q844" i="14" s="1"/>
  <c r="J1527" i="14"/>
  <c r="AK1084" i="11"/>
  <c r="K1085" i="14" s="1"/>
  <c r="Q1085" i="14" s="1"/>
  <c r="AK303" i="11"/>
  <c r="K304" i="14" s="1"/>
  <c r="Q304" i="14" s="1"/>
  <c r="J1896" i="14"/>
  <c r="J1460" i="14"/>
  <c r="J1538" i="14"/>
  <c r="AK771" i="11"/>
  <c r="K772" i="14" s="1"/>
  <c r="Q772" i="14" s="1"/>
  <c r="AK183" i="11"/>
  <c r="K184" i="14" s="1"/>
  <c r="Q184" i="14" s="1"/>
  <c r="J534" i="14"/>
  <c r="AK898" i="11"/>
  <c r="K899" i="14" s="1"/>
  <c r="Q899" i="14" s="1"/>
  <c r="AK32" i="11"/>
  <c r="K33" i="14" s="1"/>
  <c r="Q33" i="14" s="1"/>
  <c r="AK548" i="11"/>
  <c r="K549" i="14" s="1"/>
  <c r="Q549" i="14" s="1"/>
  <c r="AK243" i="11"/>
  <c r="K244" i="14" s="1"/>
  <c r="Q244" i="14" s="1"/>
  <c r="J1649" i="14"/>
  <c r="AK947" i="11"/>
  <c r="K948" i="14" s="1"/>
  <c r="Q948" i="14" s="1"/>
  <c r="AK202" i="11"/>
  <c r="K203" i="14" s="1"/>
  <c r="Q203" i="14" s="1"/>
  <c r="J596" i="14"/>
  <c r="AK1169" i="11"/>
  <c r="K1170" i="14" s="1"/>
  <c r="Q1170" i="14" s="1"/>
  <c r="J1103" i="14"/>
  <c r="AK169" i="11"/>
  <c r="K170" i="14" s="1"/>
  <c r="Q170" i="14" s="1"/>
  <c r="AK63" i="11"/>
  <c r="K64" i="14" s="1"/>
  <c r="Q64" i="14" s="1"/>
  <c r="AK520" i="11"/>
  <c r="K521" i="14" s="1"/>
  <c r="Q521" i="14" s="1"/>
  <c r="AK2013" i="11"/>
  <c r="K2014" i="14" s="1"/>
  <c r="Q2014" i="14" s="1"/>
  <c r="J902" i="14"/>
  <c r="AK1737" i="11"/>
  <c r="K1738" i="14" s="1"/>
  <c r="Q1738" i="14" s="1"/>
  <c r="AK1622" i="11"/>
  <c r="K1623" i="14" s="1"/>
  <c r="Q1623" i="14" s="1"/>
  <c r="J259" i="14"/>
  <c r="J1495" i="14"/>
  <c r="AK1001" i="11"/>
  <c r="K1002" i="14" s="1"/>
  <c r="Q1002" i="14" s="1"/>
  <c r="AK260" i="11"/>
  <c r="K261" i="14" s="1"/>
  <c r="Q261" i="14" s="1"/>
  <c r="AK1563" i="11"/>
  <c r="K1564" i="14" s="1"/>
  <c r="Q1564" i="14" s="1"/>
  <c r="AK1261" i="11"/>
  <c r="K1262" i="14" s="1"/>
  <c r="Q1262" i="14" s="1"/>
  <c r="AK1670" i="11"/>
  <c r="K1671" i="14" s="1"/>
  <c r="Q1671" i="14" s="1"/>
  <c r="AK835" i="11"/>
  <c r="K836" i="14" s="1"/>
  <c r="Q836" i="14" s="1"/>
  <c r="AK731" i="11"/>
  <c r="K732" i="14" s="1"/>
  <c r="Q732" i="14" s="1"/>
  <c r="AK761" i="11"/>
  <c r="K762" i="14" s="1"/>
  <c r="Q762" i="14" s="1"/>
  <c r="J1558" i="14"/>
  <c r="AM1557" i="11"/>
  <c r="AL1557" i="11" s="1"/>
  <c r="J237" i="14"/>
  <c r="AM236" i="11"/>
  <c r="AL236" i="11" s="1"/>
  <c r="AK1427" i="11"/>
  <c r="K1428" i="14" s="1"/>
  <c r="Q1428" i="14" s="1"/>
  <c r="AK176" i="11"/>
  <c r="K177" i="14" s="1"/>
  <c r="Q177" i="14" s="1"/>
  <c r="J1448" i="14"/>
  <c r="AK1634" i="11"/>
  <c r="K1635" i="14" s="1"/>
  <c r="Q1635" i="14" s="1"/>
  <c r="AK1375" i="11"/>
  <c r="K1376" i="14" s="1"/>
  <c r="Q1376" i="14" s="1"/>
  <c r="AK719" i="11"/>
  <c r="K720" i="14" s="1"/>
  <c r="Q720" i="14" s="1"/>
  <c r="J1756" i="14"/>
  <c r="AM1755" i="11"/>
  <c r="AL1755" i="11" s="1"/>
  <c r="J1695" i="14"/>
  <c r="AM1694" i="11"/>
  <c r="AL1694" i="11" s="1"/>
  <c r="J1981" i="14"/>
  <c r="AM1980" i="11"/>
  <c r="AL1980" i="11" s="1"/>
  <c r="J719" i="14"/>
  <c r="J1563" i="14"/>
  <c r="AK1067" i="11"/>
  <c r="K1068" i="14" s="1"/>
  <c r="Q1068" i="14" s="1"/>
  <c r="AK1029" i="11"/>
  <c r="K1030" i="14" s="1"/>
  <c r="Q1030" i="14" s="1"/>
  <c r="J1294" i="14"/>
  <c r="AK1145" i="11"/>
  <c r="K1146" i="14" s="1"/>
  <c r="Q1146" i="14" s="1"/>
  <c r="AK501" i="11"/>
  <c r="K502" i="14" s="1"/>
  <c r="Q502" i="14" s="1"/>
  <c r="J1127" i="14"/>
  <c r="J1887" i="14"/>
  <c r="J1092" i="14"/>
  <c r="J738" i="14"/>
  <c r="AK1082" i="11"/>
  <c r="K1083" i="14" s="1"/>
  <c r="Q1083" i="14" s="1"/>
  <c r="J1223" i="14"/>
  <c r="AK527" i="11"/>
  <c r="K528" i="14" s="1"/>
  <c r="Q528" i="14" s="1"/>
  <c r="J1989" i="14"/>
  <c r="J748" i="14"/>
  <c r="J388" i="14"/>
  <c r="AK783" i="11"/>
  <c r="K784" i="14" s="1"/>
  <c r="Q784" i="14" s="1"/>
  <c r="J959" i="14"/>
  <c r="J1506" i="14"/>
  <c r="J500" i="14"/>
  <c r="J1405" i="14"/>
  <c r="J982" i="14"/>
  <c r="AK576" i="11"/>
  <c r="K577" i="14" s="1"/>
  <c r="Q577" i="14" s="1"/>
  <c r="J228" i="14"/>
  <c r="J769" i="14"/>
  <c r="J1646" i="14"/>
  <c r="J245" i="14"/>
  <c r="J450" i="14"/>
  <c r="J1778" i="14"/>
  <c r="J1635" i="14"/>
  <c r="AK290" i="11"/>
  <c r="K291" i="14" s="1"/>
  <c r="Q291" i="14" s="1"/>
  <c r="J281" i="14"/>
  <c r="AK1166" i="11"/>
  <c r="K1167" i="14" s="1"/>
  <c r="Q1167" i="14" s="1"/>
  <c r="J1958" i="14"/>
  <c r="AK1047" i="11"/>
  <c r="K1048" i="14" s="1"/>
  <c r="Q1048" i="14" s="1"/>
  <c r="AM1047" i="11"/>
  <c r="AL1047" i="11" s="1"/>
  <c r="J778" i="14"/>
  <c r="AM777" i="11"/>
  <c r="AL777" i="11" s="1"/>
  <c r="J17" i="14"/>
  <c r="P18" i="10"/>
  <c r="Q18" i="10" s="1"/>
  <c r="R18" i="10" s="1"/>
  <c r="J511" i="14"/>
  <c r="J1883" i="14"/>
  <c r="AK225" i="11"/>
  <c r="K226" i="14" s="1"/>
  <c r="Q226" i="14" s="1"/>
  <c r="J427" i="14"/>
  <c r="AK25" i="11"/>
  <c r="K26" i="14" s="1"/>
  <c r="Q26" i="14" s="1"/>
  <c r="J26" i="14"/>
  <c r="J749" i="14"/>
  <c r="M749" i="14"/>
  <c r="J1218" i="14"/>
  <c r="AK1217" i="11"/>
  <c r="K1218" i="14" s="1"/>
  <c r="Q1218" i="14" s="1"/>
  <c r="AK776" i="11"/>
  <c r="K777" i="14" s="1"/>
  <c r="Q777" i="14" s="1"/>
  <c r="M777" i="14"/>
  <c r="J313" i="14"/>
  <c r="J212" i="14"/>
  <c r="J823" i="14"/>
  <c r="AK1178" i="11"/>
  <c r="K1179" i="14" s="1"/>
  <c r="Q1179" i="14" s="1"/>
  <c r="J1179" i="14"/>
  <c r="AK725" i="11"/>
  <c r="K726" i="14" s="1"/>
  <c r="Q726" i="14" s="1"/>
  <c r="J726" i="14"/>
  <c r="J797" i="14"/>
  <c r="AK796" i="11"/>
  <c r="K797" i="14" s="1"/>
  <c r="Q797" i="14" s="1"/>
  <c r="J1207" i="14"/>
  <c r="AK1206" i="11"/>
  <c r="K1207" i="14" s="1"/>
  <c r="Q1207" i="14" s="1"/>
  <c r="AK616" i="11"/>
  <c r="K617" i="14" s="1"/>
  <c r="Q617" i="14" s="1"/>
  <c r="J843" i="14"/>
  <c r="J741" i="14"/>
  <c r="AK740" i="11"/>
  <c r="K741" i="14" s="1"/>
  <c r="Q741" i="14" s="1"/>
  <c r="J1833" i="14"/>
  <c r="AK1635" i="11"/>
  <c r="K1636" i="14" s="1"/>
  <c r="Q1636" i="14" s="1"/>
  <c r="J1636" i="14"/>
  <c r="M1372" i="14"/>
  <c r="J1372" i="14"/>
  <c r="AK101" i="11"/>
  <c r="K102" i="14" s="1"/>
  <c r="Q102" i="14" s="1"/>
  <c r="AK1931" i="11"/>
  <c r="K1932" i="14" s="1"/>
  <c r="Q1932" i="14" s="1"/>
  <c r="AK1602" i="11"/>
  <c r="K1603" i="14" s="1"/>
  <c r="Q1603" i="14" s="1"/>
  <c r="AK139" i="11"/>
  <c r="K140" i="14" s="1"/>
  <c r="Q140" i="14" s="1"/>
  <c r="J140" i="14"/>
  <c r="J1552" i="14"/>
  <c r="AK1551" i="11"/>
  <c r="K1552" i="14" s="1"/>
  <c r="Q1552" i="14" s="1"/>
  <c r="J496" i="14"/>
  <c r="AK1028" i="11"/>
  <c r="K1029" i="14" s="1"/>
  <c r="Q1029" i="14" s="1"/>
  <c r="M1029" i="14"/>
  <c r="J1306" i="14"/>
  <c r="AK1305" i="11"/>
  <c r="K1306" i="14" s="1"/>
  <c r="Q1306" i="14" s="1"/>
  <c r="J1632" i="14"/>
  <c r="AK1631" i="11"/>
  <c r="K1632" i="14" s="1"/>
  <c r="Q1632" i="14" s="1"/>
  <c r="AK762" i="11"/>
  <c r="K763" i="14" s="1"/>
  <c r="Q763" i="14" s="1"/>
  <c r="AK79" i="11"/>
  <c r="K80" i="14" s="1"/>
  <c r="Q80" i="14" s="1"/>
  <c r="M80" i="14"/>
  <c r="E74" i="24" s="1"/>
  <c r="F74" i="24" s="1"/>
  <c r="H74" i="24" s="1"/>
  <c r="J440" i="14"/>
  <c r="AK439" i="11"/>
  <c r="K440" i="14" s="1"/>
  <c r="Q440" i="14" s="1"/>
  <c r="J382" i="14"/>
  <c r="AK381" i="11"/>
  <c r="K382" i="14" s="1"/>
  <c r="Q382" i="14" s="1"/>
  <c r="J592" i="14"/>
  <c r="J37" i="14"/>
  <c r="AK36" i="11"/>
  <c r="K37" i="14" s="1"/>
  <c r="Q37" i="14" s="1"/>
  <c r="AK1847" i="11"/>
  <c r="K1848" i="14" s="1"/>
  <c r="Q1848" i="14" s="1"/>
  <c r="J1848" i="14"/>
  <c r="AK378" i="11"/>
  <c r="K379" i="14" s="1"/>
  <c r="Q379" i="14" s="1"/>
  <c r="AK651" i="11"/>
  <c r="K652" i="14" s="1"/>
  <c r="Q652" i="14" s="1"/>
  <c r="J1394" i="14"/>
  <c r="AK1393" i="11"/>
  <c r="K1394" i="14" s="1"/>
  <c r="Q1394" i="14" s="1"/>
  <c r="J634" i="14"/>
  <c r="J481" i="14"/>
  <c r="M481" i="14"/>
  <c r="J416" i="14"/>
  <c r="AK415" i="11"/>
  <c r="K416" i="14" s="1"/>
  <c r="Q416" i="14" s="1"/>
  <c r="AK426" i="11"/>
  <c r="K427" i="14" s="1"/>
  <c r="Q427" i="14" s="1"/>
  <c r="AK614" i="11"/>
  <c r="K615" i="14" s="1"/>
  <c r="Q615" i="14" s="1"/>
  <c r="AK131" i="11"/>
  <c r="K132" i="14" s="1"/>
  <c r="Q132" i="14" s="1"/>
  <c r="J1707" i="14"/>
  <c r="AK633" i="11"/>
  <c r="K634" i="14" s="1"/>
  <c r="Q634" i="14" s="1"/>
  <c r="AK660" i="11"/>
  <c r="K661" i="14" s="1"/>
  <c r="Q661" i="14" s="1"/>
  <c r="AK964" i="11"/>
  <c r="K965" i="14" s="1"/>
  <c r="Q965" i="14" s="1"/>
  <c r="J617" i="14"/>
  <c r="AK956" i="11"/>
  <c r="K957" i="14" s="1"/>
  <c r="Q957" i="14" s="1"/>
  <c r="AK348" i="11"/>
  <c r="K349" i="14" s="1"/>
  <c r="Q349" i="14" s="1"/>
  <c r="AK191" i="11"/>
  <c r="K192" i="14" s="1"/>
  <c r="Q192" i="14" s="1"/>
  <c r="J683" i="14"/>
  <c r="J988" i="14"/>
  <c r="J1487" i="14"/>
  <c r="J251" i="14"/>
  <c r="J627" i="14"/>
  <c r="AK94" i="11"/>
  <c r="K95" i="14" s="1"/>
  <c r="Q95" i="14" s="1"/>
  <c r="J70" i="14"/>
  <c r="AK1703" i="11"/>
  <c r="K1704" i="14" s="1"/>
  <c r="Q1704" i="14" s="1"/>
  <c r="AK1603" i="11"/>
  <c r="K1604" i="14" s="1"/>
  <c r="Q1604" i="14" s="1"/>
  <c r="AK1521" i="11"/>
  <c r="K1522" i="14" s="1"/>
  <c r="Q1522" i="14" s="1"/>
  <c r="J1384" i="14"/>
  <c r="AK1750" i="11"/>
  <c r="K1751" i="14" s="1"/>
  <c r="Q1751" i="14" s="1"/>
  <c r="J854" i="14"/>
  <c r="J777" i="14"/>
  <c r="J660" i="14"/>
  <c r="J166" i="14"/>
  <c r="J1181" i="14"/>
  <c r="AK508" i="11"/>
  <c r="K509" i="14" s="1"/>
  <c r="Q509" i="14" s="1"/>
  <c r="J1474" i="14"/>
  <c r="J697" i="14"/>
  <c r="AK1394" i="11"/>
  <c r="K1395" i="14" s="1"/>
  <c r="Q1395" i="14" s="1"/>
  <c r="J305" i="14"/>
  <c r="J940" i="14"/>
  <c r="J1262" i="14"/>
  <c r="J863" i="14"/>
  <c r="J349" i="14"/>
  <c r="AK1788" i="11"/>
  <c r="K1789" i="14" s="1"/>
  <c r="Q1789" i="14" s="1"/>
  <c r="J1789" i="14"/>
  <c r="AK350" i="11"/>
  <c r="K351" i="14" s="1"/>
  <c r="Q351" i="14" s="1"/>
  <c r="M351" i="14"/>
  <c r="AK735" i="11"/>
  <c r="K736" i="14" s="1"/>
  <c r="Q736" i="14" s="1"/>
  <c r="J177" i="14"/>
  <c r="M779" i="14"/>
  <c r="AK778" i="11"/>
  <c r="K779" i="14" s="1"/>
  <c r="Q779" i="14" s="1"/>
  <c r="AK449" i="11"/>
  <c r="K450" i="14" s="1"/>
  <c r="Q450" i="14" s="1"/>
  <c r="J419" i="14"/>
  <c r="AK741" i="11"/>
  <c r="K742" i="14" s="1"/>
  <c r="Q742" i="14" s="1"/>
  <c r="J742" i="14"/>
  <c r="AK416" i="11"/>
  <c r="K417" i="14" s="1"/>
  <c r="Q417" i="14" s="1"/>
  <c r="J682" i="14"/>
  <c r="M682" i="14"/>
  <c r="AK1167" i="11"/>
  <c r="K1168" i="14" s="1"/>
  <c r="Q1168" i="14" s="1"/>
  <c r="AK873" i="11"/>
  <c r="K874" i="14" s="1"/>
  <c r="Q874" i="14" s="1"/>
  <c r="M874" i="14"/>
  <c r="J98" i="14"/>
  <c r="AK1992" i="11"/>
  <c r="K1993" i="14" s="1"/>
  <c r="Q1993" i="14" s="1"/>
  <c r="J1993" i="14"/>
  <c r="J1459" i="14"/>
  <c r="AK1458" i="11"/>
  <c r="K1459" i="14" s="1"/>
  <c r="Q1459" i="14" s="1"/>
  <c r="J1727" i="14"/>
  <c r="AK1726" i="11"/>
  <c r="K1727" i="14" s="1"/>
  <c r="Q1727" i="14" s="1"/>
  <c r="AK1692" i="11"/>
  <c r="K1693" i="14" s="1"/>
  <c r="Q1693" i="14" s="1"/>
  <c r="J1693" i="14"/>
  <c r="J1376" i="14"/>
  <c r="J1984" i="14"/>
  <c r="J197" i="14"/>
  <c r="AK196" i="11"/>
  <c r="K197" i="14" s="1"/>
  <c r="Q197" i="14" s="1"/>
  <c r="AK1725" i="11"/>
  <c r="K1726" i="14" s="1"/>
  <c r="Q1726" i="14" s="1"/>
  <c r="J1726" i="14"/>
  <c r="AK280" i="11"/>
  <c r="K281" i="14" s="1"/>
  <c r="Q281" i="14" s="1"/>
  <c r="J983" i="14"/>
  <c r="J391" i="14"/>
  <c r="AK390" i="11"/>
  <c r="K391" i="14" s="1"/>
  <c r="Q391" i="14" s="1"/>
  <c r="J1112" i="14"/>
  <c r="AK1710" i="11"/>
  <c r="K1711" i="14" s="1"/>
  <c r="Q1711" i="14" s="1"/>
  <c r="J1711" i="14"/>
  <c r="AK536" i="11"/>
  <c r="K537" i="14" s="1"/>
  <c r="Q537" i="14" s="1"/>
  <c r="J1592" i="14"/>
  <c r="J1041" i="14"/>
  <c r="AK283" i="11"/>
  <c r="K284" i="14" s="1"/>
  <c r="Q284" i="14" s="1"/>
  <c r="AK965" i="11"/>
  <c r="K966" i="14" s="1"/>
  <c r="Q966" i="14" s="1"/>
  <c r="M286" i="14"/>
  <c r="J286" i="14"/>
  <c r="J365" i="14"/>
  <c r="AK364" i="11"/>
  <c r="K365" i="14" s="1"/>
  <c r="Q365" i="14" s="1"/>
  <c r="AK897" i="11"/>
  <c r="K898" i="14" s="1"/>
  <c r="Q898" i="14" s="1"/>
  <c r="J1668" i="14"/>
  <c r="AK49" i="11"/>
  <c r="K50" i="14" s="1"/>
  <c r="Q50" i="14" s="1"/>
  <c r="M50" i="14"/>
  <c r="E44" i="24" s="1"/>
  <c r="F44" i="24" s="1"/>
  <c r="H44" i="24" s="1"/>
  <c r="J1305" i="14"/>
  <c r="AK477" i="11"/>
  <c r="K478" i="14" s="1"/>
  <c r="Q478" i="14" s="1"/>
  <c r="AK1017" i="11"/>
  <c r="K1018" i="14" s="1"/>
  <c r="Q1018" i="14" s="1"/>
  <c r="J861" i="14"/>
  <c r="AK860" i="11"/>
  <c r="K861" i="14" s="1"/>
  <c r="Q861" i="14" s="1"/>
  <c r="AK1031" i="11"/>
  <c r="K1032" i="14" s="1"/>
  <c r="Q1032" i="14" s="1"/>
  <c r="J1032" i="14"/>
  <c r="J1755" i="14"/>
  <c r="M1755" i="14"/>
  <c r="AK1623" i="11"/>
  <c r="K1624" i="14" s="1"/>
  <c r="Q1624" i="14" s="1"/>
  <c r="AK531" i="11"/>
  <c r="K532" i="14" s="1"/>
  <c r="Q532" i="14" s="1"/>
  <c r="J532" i="14"/>
  <c r="J494" i="14"/>
  <c r="AK493" i="11"/>
  <c r="K494" i="14" s="1"/>
  <c r="Q494" i="14" s="1"/>
  <c r="J83" i="14"/>
  <c r="AK82" i="11"/>
  <c r="K83" i="14" s="1"/>
  <c r="Q83" i="14" s="1"/>
  <c r="AK1466" i="11"/>
  <c r="K1467" i="14" s="1"/>
  <c r="Q1467" i="14" s="1"/>
  <c r="J1467" i="14"/>
  <c r="J1771" i="14"/>
  <c r="M1771" i="14"/>
  <c r="AK819" i="11"/>
  <c r="K820" i="14" s="1"/>
  <c r="Q820" i="14" s="1"/>
  <c r="AK146" i="11"/>
  <c r="K147" i="14" s="1"/>
  <c r="Q147" i="14" s="1"/>
  <c r="J147" i="14"/>
  <c r="J300" i="14"/>
  <c r="AK200" i="11"/>
  <c r="K201" i="14" s="1"/>
  <c r="Q201" i="14" s="1"/>
  <c r="J1159" i="14"/>
  <c r="AK866" i="11"/>
  <c r="K867" i="14" s="1"/>
  <c r="Q867" i="14" s="1"/>
  <c r="J867" i="14"/>
  <c r="J505" i="14"/>
  <c r="AK504" i="11"/>
  <c r="K505" i="14" s="1"/>
  <c r="Q505" i="14" s="1"/>
  <c r="M17" i="14"/>
  <c r="E11" i="24" s="1"/>
  <c r="F11" i="24" s="1"/>
  <c r="H11" i="24" s="1"/>
  <c r="AK1444" i="11"/>
  <c r="K1445" i="14" s="1"/>
  <c r="Q1445" i="14" s="1"/>
  <c r="AK97" i="11"/>
  <c r="K98" i="14" s="1"/>
  <c r="Q98" i="14" s="1"/>
  <c r="AK679" i="11"/>
  <c r="K680" i="14" s="1"/>
  <c r="Q680" i="14" s="1"/>
  <c r="AK665" i="11"/>
  <c r="K666" i="14" s="1"/>
  <c r="Q666" i="14" s="1"/>
  <c r="AK929" i="11"/>
  <c r="K930" i="14" s="1"/>
  <c r="Q930" i="14" s="1"/>
  <c r="AK244" i="11"/>
  <c r="K245" i="14" s="1"/>
  <c r="Q245" i="14" s="1"/>
  <c r="AK1220" i="11"/>
  <c r="K1221" i="14" s="1"/>
  <c r="Q1221" i="14" s="1"/>
  <c r="AK1754" i="11"/>
  <c r="K1755" i="14" s="1"/>
  <c r="Q1755" i="14" s="1"/>
  <c r="AK1516" i="11"/>
  <c r="K1517" i="14" s="1"/>
  <c r="Q1517" i="14" s="1"/>
  <c r="J475" i="14"/>
  <c r="J1832" i="14"/>
  <c r="AK304" i="11"/>
  <c r="K305" i="14" s="1"/>
  <c r="Q305" i="14" s="1"/>
  <c r="J1580" i="14"/>
  <c r="J918" i="14"/>
  <c r="AK917" i="11"/>
  <c r="K918" i="14" s="1"/>
  <c r="Q918" i="14" s="1"/>
  <c r="AK70" i="11"/>
  <c r="K71" i="14" s="1"/>
  <c r="Q71" i="14" s="1"/>
  <c r="AK681" i="11"/>
  <c r="K682" i="14" s="1"/>
  <c r="Q682" i="14" s="1"/>
  <c r="J1452" i="14"/>
  <c r="AK1639" i="11"/>
  <c r="K1640" i="14" s="1"/>
  <c r="Q1640" i="14" s="1"/>
  <c r="J1177" i="14"/>
  <c r="J1428" i="14"/>
  <c r="J736" i="14"/>
  <c r="J779" i="14"/>
  <c r="AK600" i="11"/>
  <c r="K601" i="14" s="1"/>
  <c r="Q601" i="14" s="1"/>
  <c r="AK560" i="11"/>
  <c r="K561" i="14" s="1"/>
  <c r="Q561" i="14" s="1"/>
  <c r="J337" i="14"/>
  <c r="AK939" i="11"/>
  <c r="K940" i="14" s="1"/>
  <c r="Q940" i="14" s="1"/>
  <c r="J898" i="14"/>
  <c r="J174" i="14"/>
  <c r="AK1704" i="11"/>
  <c r="K1705" i="14" s="1"/>
  <c r="Q1705" i="14" s="1"/>
  <c r="J1018" i="14"/>
  <c r="J1470" i="14"/>
  <c r="J417" i="14"/>
  <c r="J874" i="14"/>
  <c r="J1205" i="14"/>
  <c r="J555" i="14"/>
  <c r="J1009" i="14"/>
  <c r="J587" i="14"/>
  <c r="J1336" i="14"/>
  <c r="J1486" i="14"/>
  <c r="J926" i="14"/>
  <c r="J1774" i="14"/>
  <c r="AK285" i="11"/>
  <c r="K286" i="14" s="1"/>
  <c r="Q286" i="14" s="1"/>
  <c r="J50" i="14"/>
  <c r="J1730" i="14"/>
  <c r="J478" i="14"/>
  <c r="AK982" i="11"/>
  <c r="K983" i="14" s="1"/>
  <c r="Q983" i="14" s="1"/>
  <c r="J291" i="14"/>
  <c r="J1447" i="14"/>
  <c r="AK1983" i="11"/>
  <c r="K1984" i="14" s="1"/>
  <c r="Q1984" i="14" s="1"/>
  <c r="J252" i="14"/>
  <c r="R185" i="10"/>
  <c r="S185" i="10" s="1"/>
  <c r="J1784" i="14"/>
  <c r="AK1605" i="11"/>
  <c r="K1606" i="14" s="1"/>
  <c r="Q1606" i="14" s="1"/>
  <c r="J1606" i="14"/>
  <c r="AK1621" i="11"/>
  <c r="K1622" i="14" s="1"/>
  <c r="Q1622" i="14" s="1"/>
  <c r="AK1693" i="11"/>
  <c r="K1694" i="14" s="1"/>
  <c r="Q1694" i="14" s="1"/>
  <c r="J1745" i="14"/>
  <c r="AK1744" i="11"/>
  <c r="K1745" i="14" s="1"/>
  <c r="Q1745" i="14" s="1"/>
  <c r="AK1373" i="11"/>
  <c r="K1374" i="14" s="1"/>
  <c r="Q1374" i="14" s="1"/>
  <c r="AK1796" i="11"/>
  <c r="K1797" i="14" s="1"/>
  <c r="Q1797" i="14" s="1"/>
  <c r="AK1680" i="11"/>
  <c r="K1681" i="14" s="1"/>
  <c r="Q1681" i="14" s="1"/>
  <c r="J1048" i="14"/>
  <c r="J1622" i="14"/>
  <c r="AK777" i="11"/>
  <c r="K778" i="14" s="1"/>
  <c r="Q778" i="14" s="1"/>
  <c r="J1450" i="14"/>
  <c r="AK1449" i="11"/>
  <c r="K1450" i="14" s="1"/>
  <c r="Q1450" i="14" s="1"/>
  <c r="AK236" i="11"/>
  <c r="K237" i="14" s="1"/>
  <c r="Q237" i="14" s="1"/>
  <c r="J1681" i="14"/>
  <c r="AK429" i="11"/>
  <c r="K430" i="14" s="1"/>
  <c r="Q430" i="14" s="1"/>
  <c r="J819" i="14"/>
  <c r="J1059" i="14"/>
  <c r="AK818" i="11"/>
  <c r="K819" i="14" s="1"/>
  <c r="Q819" i="14" s="1"/>
  <c r="AQ13" i="11"/>
  <c r="AO3" i="19" s="1"/>
  <c r="J535" i="14"/>
  <c r="J69" i="14"/>
  <c r="J1782" i="14"/>
  <c r="AK1346" i="11"/>
  <c r="K1347" i="14" s="1"/>
  <c r="Q1347" i="14" s="1"/>
  <c r="J1347" i="14"/>
  <c r="AK1557" i="11"/>
  <c r="K1558" i="14" s="1"/>
  <c r="Q1558" i="14" s="1"/>
  <c r="AK534" i="11"/>
  <c r="K535" i="14" s="1"/>
  <c r="Q535" i="14" s="1"/>
  <c r="AK1694" i="11"/>
  <c r="K1695" i="14" s="1"/>
  <c r="Q1695" i="14" s="1"/>
  <c r="P208" i="10"/>
  <c r="Q208" i="10" s="1"/>
  <c r="AK337" i="11"/>
  <c r="K338" i="14" s="1"/>
  <c r="Q338" i="14" s="1"/>
  <c r="AK908" i="11"/>
  <c r="K909" i="14" s="1"/>
  <c r="Q909" i="14" s="1"/>
  <c r="M709" i="14"/>
  <c r="M190" i="14"/>
  <c r="M307" i="14"/>
  <c r="M145" i="14"/>
  <c r="M1834" i="14"/>
  <c r="M1803" i="14"/>
  <c r="J1132" i="14"/>
  <c r="AK1131" i="11"/>
  <c r="K1132" i="14" s="1"/>
  <c r="Q1132" i="14" s="1"/>
  <c r="M1375" i="14"/>
  <c r="M1073" i="14"/>
  <c r="M1924" i="14"/>
  <c r="M1670" i="14"/>
  <c r="M1045" i="14"/>
  <c r="M772" i="14"/>
  <c r="M1739" i="14"/>
  <c r="M970" i="14"/>
  <c r="J1149" i="14"/>
  <c r="AK1148" i="11"/>
  <c r="K1149" i="14" s="1"/>
  <c r="Q1149" i="14" s="1"/>
  <c r="M1095" i="14"/>
  <c r="M219" i="14"/>
  <c r="M1488" i="14"/>
  <c r="M1162" i="14"/>
  <c r="M1692" i="14"/>
  <c r="M1571" i="14"/>
  <c r="M1921" i="14"/>
  <c r="M1144" i="14"/>
  <c r="M1293" i="14"/>
  <c r="M484" i="14"/>
  <c r="M1806" i="14"/>
  <c r="M791" i="14"/>
  <c r="M1656" i="14"/>
  <c r="M179" i="14"/>
  <c r="M1402" i="14"/>
  <c r="M463" i="14"/>
  <c r="M1385" i="14"/>
  <c r="M960" i="14"/>
  <c r="M563" i="14"/>
  <c r="M708" i="14"/>
  <c r="M764" i="14"/>
  <c r="M1158" i="14"/>
  <c r="AK1837" i="11"/>
  <c r="K1838" i="14" s="1"/>
  <c r="Q1838" i="14" s="1"/>
  <c r="J1838" i="14"/>
  <c r="M1401" i="14"/>
  <c r="M268" i="14"/>
  <c r="M1349" i="14"/>
  <c r="M550" i="14"/>
  <c r="M1616" i="14"/>
  <c r="M1961" i="14"/>
  <c r="M1729" i="14"/>
  <c r="M1539" i="14"/>
  <c r="M112" i="14"/>
  <c r="E106" i="24" s="1"/>
  <c r="F106" i="24" s="1"/>
  <c r="H106" i="24" s="1"/>
  <c r="M407" i="14"/>
  <c r="M1643" i="14"/>
  <c r="M19" i="14"/>
  <c r="E13" i="24" s="1"/>
  <c r="F13" i="24" s="1"/>
  <c r="H13" i="24" s="1"/>
  <c r="M272" i="14"/>
  <c r="M881" i="14"/>
  <c r="M787" i="14"/>
  <c r="M993" i="14"/>
  <c r="M105" i="14"/>
  <c r="E99" i="24" s="1"/>
  <c r="F99" i="24" s="1"/>
  <c r="H99" i="24" s="1"/>
  <c r="M1672" i="14"/>
  <c r="M1204" i="14"/>
  <c r="M1515" i="14"/>
  <c r="M428" i="14"/>
  <c r="M1060" i="14"/>
  <c r="M18" i="14"/>
  <c r="E12" i="24" s="1"/>
  <c r="F12" i="24" s="1"/>
  <c r="H12" i="24" s="1"/>
  <c r="M548" i="14"/>
  <c r="M320" i="14"/>
  <c r="M1464" i="14"/>
  <c r="M236" i="14"/>
  <c r="M491" i="14"/>
  <c r="M1827" i="14"/>
  <c r="M1845" i="14"/>
  <c r="M596" i="14"/>
  <c r="M1499" i="14"/>
  <c r="M1561" i="14"/>
  <c r="J871" i="14"/>
  <c r="AK870" i="11"/>
  <c r="K871" i="14" s="1"/>
  <c r="Q871" i="14" s="1"/>
  <c r="AK1541" i="11"/>
  <c r="K1542" i="14" s="1"/>
  <c r="Q1542" i="14" s="1"/>
  <c r="J1542" i="14"/>
  <c r="M939" i="14"/>
  <c r="M123" i="14"/>
  <c r="M125" i="14"/>
  <c r="M931" i="14"/>
  <c r="M982" i="14"/>
  <c r="M373" i="14"/>
  <c r="AK980" i="11"/>
  <c r="K981" i="14" s="1"/>
  <c r="Q981" i="14" s="1"/>
  <c r="J981" i="14"/>
  <c r="J248" i="14"/>
  <c r="AK247" i="11"/>
  <c r="K248" i="14" s="1"/>
  <c r="Q248" i="14" s="1"/>
  <c r="M1959" i="14"/>
  <c r="M144" i="14"/>
  <c r="M1469" i="14"/>
  <c r="M716" i="14"/>
  <c r="M1700" i="14"/>
  <c r="M759" i="14"/>
  <c r="M1380" i="14"/>
  <c r="M1076" i="14"/>
  <c r="M217" i="14"/>
  <c r="M218" i="14"/>
  <c r="M1576" i="14"/>
  <c r="M870" i="14"/>
  <c r="M1950" i="14"/>
  <c r="M1585" i="14"/>
  <c r="M107" i="14"/>
  <c r="E101" i="24" s="1"/>
  <c r="F101" i="24" s="1"/>
  <c r="H101" i="24" s="1"/>
  <c r="M1189" i="14"/>
  <c r="M744" i="14"/>
  <c r="M1320" i="14"/>
  <c r="M1445" i="14"/>
  <c r="M1168" i="14"/>
  <c r="M98" i="14"/>
  <c r="E92" i="24" s="1"/>
  <c r="F92" i="24" s="1"/>
  <c r="H92" i="24" s="1"/>
  <c r="M1205" i="14"/>
  <c r="M1177" i="14"/>
  <c r="M1345" i="14"/>
  <c r="M1112" i="14"/>
  <c r="M979" i="14"/>
  <c r="M803" i="14"/>
  <c r="M672" i="14"/>
  <c r="M1461" i="14"/>
  <c r="M1908" i="14"/>
  <c r="M1868" i="14"/>
  <c r="M1985" i="14"/>
  <c r="M1680" i="14"/>
  <c r="M496" i="14"/>
  <c r="M84" i="14"/>
  <c r="E78" i="24" s="1"/>
  <c r="F78" i="24" s="1"/>
  <c r="H78" i="24" s="1"/>
  <c r="M1614" i="14"/>
  <c r="M294" i="14"/>
  <c r="M1120" i="14"/>
  <c r="M1348" i="14"/>
  <c r="M1886" i="14"/>
  <c r="M220" i="14"/>
  <c r="M165" i="14"/>
  <c r="M546" i="14"/>
  <c r="M1517" i="14"/>
  <c r="M926" i="14"/>
  <c r="M1774" i="14"/>
  <c r="M26" i="14"/>
  <c r="E20" i="24" s="1"/>
  <c r="F20" i="24" s="1"/>
  <c r="H20" i="24" s="1"/>
  <c r="M1990" i="14"/>
  <c r="M166" i="14"/>
  <c r="M1181" i="14"/>
  <c r="M1833" i="14"/>
  <c r="M1882" i="14"/>
  <c r="M1167" i="14"/>
  <c r="M1023" i="14"/>
  <c r="M957" i="14"/>
  <c r="M1887" i="14"/>
  <c r="M1176" i="14"/>
  <c r="M626" i="14"/>
  <c r="M1737" i="14"/>
  <c r="M1360" i="14"/>
  <c r="M826" i="14"/>
  <c r="M152" i="14"/>
  <c r="M140" i="14"/>
  <c r="M940" i="14"/>
  <c r="M347" i="14"/>
  <c r="M1753" i="14"/>
  <c r="M904" i="14"/>
  <c r="M1697" i="14"/>
  <c r="M1171" i="14"/>
  <c r="M1113" i="14"/>
  <c r="M1938" i="14"/>
  <c r="M1951" i="14"/>
  <c r="M345" i="14"/>
  <c r="M1161" i="14"/>
  <c r="M1819" i="14"/>
  <c r="M928" i="14"/>
  <c r="M1294" i="14"/>
  <c r="M918" i="14"/>
  <c r="M662" i="14"/>
  <c r="M1475" i="14"/>
  <c r="M1342" i="14"/>
  <c r="M1471" i="14"/>
  <c r="M434" i="14"/>
  <c r="J1367" i="14"/>
  <c r="AK1366" i="11"/>
  <c r="K1367" i="14" s="1"/>
  <c r="Q1367" i="14" s="1"/>
  <c r="M933" i="14"/>
  <c r="M644" i="14"/>
  <c r="M1934" i="14"/>
  <c r="M389" i="14"/>
  <c r="M1527" i="14"/>
  <c r="M1012" i="14"/>
  <c r="M932" i="14"/>
  <c r="M332" i="14"/>
  <c r="M55" i="14"/>
  <c r="E49" i="24" s="1"/>
  <c r="F49" i="24" s="1"/>
  <c r="H49" i="24" s="1"/>
  <c r="M1905" i="14"/>
  <c r="M1814" i="14"/>
  <c r="M184" i="14"/>
  <c r="M1244" i="14"/>
  <c r="M372" i="14"/>
  <c r="M381" i="14"/>
  <c r="M1913" i="14"/>
  <c r="M1347" i="14"/>
  <c r="M642" i="14"/>
  <c r="M344" i="14"/>
  <c r="M397" i="14"/>
  <c r="M915" i="14"/>
  <c r="M1652" i="14"/>
  <c r="M1396" i="14"/>
  <c r="M1964" i="14"/>
  <c r="M34" i="14"/>
  <c r="E28" i="24" s="1"/>
  <c r="F28" i="24" s="1"/>
  <c r="H28" i="24" s="1"/>
  <c r="M640" i="14"/>
  <c r="M600" i="14"/>
  <c r="M985" i="14"/>
  <c r="M488" i="14"/>
  <c r="M665" i="14"/>
  <c r="M329" i="14"/>
  <c r="M802" i="14"/>
  <c r="M650" i="14"/>
  <c r="M639" i="14"/>
  <c r="J1775" i="14"/>
  <c r="AK1774" i="11"/>
  <c r="K1775" i="14" s="1"/>
  <c r="Q1775" i="14" s="1"/>
  <c r="M1213" i="14"/>
  <c r="M1329" i="14"/>
  <c r="AK1025" i="11"/>
  <c r="K1026" i="14" s="1"/>
  <c r="Q1026" i="14" s="1"/>
  <c r="J1026" i="14"/>
  <c r="J518" i="14"/>
  <c r="AK517" i="11"/>
  <c r="K518" i="14" s="1"/>
  <c r="Q518" i="14" s="1"/>
  <c r="M967" i="14"/>
  <c r="M1064" i="14"/>
  <c r="M1148" i="14"/>
  <c r="M88" i="14"/>
  <c r="E82" i="24" s="1"/>
  <c r="F82" i="24" s="1"/>
  <c r="H82" i="24" s="1"/>
  <c r="M830" i="14"/>
  <c r="M1289" i="14"/>
  <c r="M1489" i="14"/>
  <c r="M1274" i="14"/>
  <c r="M1240" i="14"/>
  <c r="M1837" i="14"/>
  <c r="M202" i="14"/>
  <c r="M1900" i="14"/>
  <c r="M1575" i="14"/>
  <c r="M1403" i="14"/>
  <c r="M758" i="14"/>
  <c r="M1155" i="14"/>
  <c r="M1099" i="14"/>
  <c r="M678" i="14"/>
  <c r="M1361" i="14"/>
  <c r="M1193" i="14"/>
  <c r="M1063" i="14"/>
  <c r="M1104" i="14"/>
  <c r="M1624" i="14"/>
  <c r="M1788" i="14"/>
  <c r="M680" i="14"/>
  <c r="M1967" i="14"/>
  <c r="M1358" i="14"/>
  <c r="M773" i="14"/>
  <c r="M61" i="14"/>
  <c r="E55" i="24" s="1"/>
  <c r="F55" i="24" s="1"/>
  <c r="H55" i="24" s="1"/>
  <c r="M1607" i="14"/>
  <c r="M1428" i="14"/>
  <c r="M1744" i="14"/>
  <c r="M824" i="14"/>
  <c r="M29" i="14"/>
  <c r="E23" i="24" s="1"/>
  <c r="F23" i="24" s="1"/>
  <c r="H23" i="24" s="1"/>
  <c r="M270" i="14"/>
  <c r="M480" i="14"/>
  <c r="M369" i="14"/>
  <c r="M350" i="14"/>
  <c r="M109" i="14"/>
  <c r="E103" i="24" s="1"/>
  <c r="F103" i="24" s="1"/>
  <c r="H103" i="24" s="1"/>
  <c r="M21" i="14"/>
  <c r="E15" i="24" s="1"/>
  <c r="F15" i="24" s="1"/>
  <c r="H15" i="24" s="1"/>
  <c r="M1647" i="14"/>
  <c r="M1632" i="14"/>
  <c r="M440" i="14"/>
  <c r="M382" i="14"/>
  <c r="M37" i="14"/>
  <c r="E31" i="24" s="1"/>
  <c r="F31" i="24" s="1"/>
  <c r="H31" i="24" s="1"/>
  <c r="M1848" i="14"/>
  <c r="M1394" i="14"/>
  <c r="M1245" i="14"/>
  <c r="M911" i="14"/>
  <c r="M1152" i="14"/>
  <c r="M1266" i="14"/>
  <c r="M1179" i="14"/>
  <c r="M797" i="14"/>
  <c r="M1751" i="14"/>
  <c r="M1671" i="14"/>
  <c r="M313" i="14"/>
  <c r="M900" i="14"/>
  <c r="M522" i="14"/>
  <c r="M823" i="14"/>
  <c r="M632" i="14"/>
  <c r="M1736" i="14"/>
  <c r="M197" i="14"/>
  <c r="M1822" i="14"/>
  <c r="M273" i="14"/>
  <c r="M530" i="14"/>
  <c r="M1250" i="14"/>
  <c r="M1238" i="14"/>
  <c r="M207" i="14"/>
  <c r="M1231" i="14"/>
  <c r="M1316" i="14"/>
  <c r="M64" i="14"/>
  <c r="E58" i="24" s="1"/>
  <c r="F58" i="24" s="1"/>
  <c r="H58" i="24" s="1"/>
  <c r="AK419" i="11"/>
  <c r="K420" i="14" s="1"/>
  <c r="Q420" i="14" s="1"/>
  <c r="J420" i="14"/>
  <c r="M1846" i="14"/>
  <c r="M1459" i="14"/>
  <c r="M1584" i="14"/>
  <c r="M1711" i="14"/>
  <c r="M1628" i="14"/>
  <c r="M1674" i="14"/>
  <c r="M578" i="14"/>
  <c r="M588" i="14"/>
  <c r="M1638" i="14"/>
  <c r="M1574" i="14"/>
  <c r="M1960" i="14"/>
  <c r="M444" i="14"/>
  <c r="M1523" i="14"/>
  <c r="M1264" i="14"/>
  <c r="M90" i="14"/>
  <c r="E84" i="24" s="1"/>
  <c r="F84" i="24" s="1"/>
  <c r="H84" i="24" s="1"/>
  <c r="M1512" i="14"/>
  <c r="J1408" i="14"/>
  <c r="AK1407" i="11"/>
  <c r="K1408" i="14" s="1"/>
  <c r="Q1408" i="14" s="1"/>
  <c r="J1740" i="14"/>
  <c r="AK1739" i="11"/>
  <c r="K1740" i="14" s="1"/>
  <c r="Q1740" i="14" s="1"/>
  <c r="M1173" i="14"/>
  <c r="M512" i="14"/>
  <c r="M1605" i="14"/>
  <c r="M1481" i="14"/>
  <c r="M1621" i="14"/>
  <c r="M148" i="14"/>
  <c r="M1914" i="14"/>
  <c r="M343" i="14"/>
  <c r="M2011" i="14"/>
  <c r="M1579" i="14"/>
  <c r="M1866" i="14"/>
  <c r="M1083" i="14"/>
  <c r="M153" i="14"/>
  <c r="M1989" i="14"/>
  <c r="M704" i="14"/>
  <c r="M1714" i="14"/>
  <c r="M1232" i="14"/>
  <c r="M1835" i="14"/>
  <c r="M1314" i="14"/>
  <c r="M388" i="14"/>
  <c r="M421" i="14"/>
  <c r="M1615" i="14"/>
  <c r="M295" i="14"/>
  <c r="M1630" i="14"/>
  <c r="M1362" i="14"/>
  <c r="M1612" i="14"/>
  <c r="M1645" i="14"/>
  <c r="M203" i="14"/>
  <c r="J808" i="14"/>
  <c r="AK807" i="11"/>
  <c r="K808" i="14" s="1"/>
  <c r="Q808" i="14" s="1"/>
  <c r="M233" i="14"/>
  <c r="M1450" i="14"/>
  <c r="M1701" i="14"/>
  <c r="M1243" i="14"/>
  <c r="M577" i="14"/>
  <c r="M643" i="14"/>
  <c r="M151" i="14"/>
  <c r="AK1746" i="11"/>
  <c r="K1747" i="14" s="1"/>
  <c r="Q1747" i="14" s="1"/>
  <c r="J1747" i="14"/>
  <c r="AK837" i="11"/>
  <c r="K838" i="14" s="1"/>
  <c r="Q838" i="14" s="1"/>
  <c r="J838" i="14"/>
  <c r="M1942" i="14"/>
  <c r="M51" i="14"/>
  <c r="E45" i="24" s="1"/>
  <c r="F45" i="24" s="1"/>
  <c r="H45" i="24" s="1"/>
  <c r="M1145" i="14"/>
  <c r="M1122" i="14"/>
  <c r="M401" i="14"/>
  <c r="M1456" i="14"/>
  <c r="M538" i="14"/>
  <c r="M1559" i="14"/>
  <c r="M1862" i="14"/>
  <c r="M360" i="14"/>
  <c r="M532" i="14"/>
  <c r="M494" i="14"/>
  <c r="M1993" i="14"/>
  <c r="M1302" i="14"/>
  <c r="M745" i="14"/>
  <c r="M1480" i="14"/>
  <c r="M1124" i="14"/>
  <c r="M593" i="14"/>
  <c r="M1856" i="14"/>
  <c r="M122" i="14"/>
  <c r="M1390" i="14"/>
  <c r="M736" i="14"/>
  <c r="M1310" i="14"/>
  <c r="M499" i="14"/>
  <c r="M1102" i="14"/>
  <c r="M59" i="14"/>
  <c r="E53" i="24" s="1"/>
  <c r="F53" i="24" s="1"/>
  <c r="H53" i="24" s="1"/>
  <c r="M587" i="14"/>
  <c r="M1825" i="14"/>
  <c r="M300" i="14"/>
  <c r="M1703" i="14"/>
  <c r="M1602" i="14"/>
  <c r="M127" i="14"/>
  <c r="M1159" i="14"/>
  <c r="M523" i="14"/>
  <c r="M1309" i="14"/>
  <c r="M812" i="14"/>
  <c r="M1699" i="14"/>
  <c r="M1629" i="14"/>
  <c r="M1033" i="14"/>
  <c r="M800" i="14"/>
  <c r="M592" i="14"/>
  <c r="M1869" i="14"/>
  <c r="M652" i="14"/>
  <c r="M416" i="14"/>
  <c r="M117" i="14"/>
  <c r="M1002" i="14"/>
  <c r="M1078" i="14"/>
  <c r="M1110" i="14"/>
  <c r="M571" i="14"/>
  <c r="M966" i="14"/>
  <c r="M1713" i="14"/>
  <c r="M1668" i="14"/>
  <c r="M627" i="14"/>
  <c r="M983" i="14"/>
  <c r="M1018" i="14"/>
  <c r="M1844" i="14"/>
  <c r="M1319" i="14"/>
  <c r="M1376" i="14"/>
  <c r="M564" i="14"/>
  <c r="M697" i="14"/>
  <c r="M427" i="14"/>
  <c r="M1300" i="14"/>
  <c r="M1915" i="14"/>
  <c r="M542" i="14"/>
  <c r="M453" i="14"/>
  <c r="M888" i="14"/>
  <c r="M282" i="14"/>
  <c r="M922" i="14"/>
  <c r="M1422" i="14"/>
  <c r="M674" i="14"/>
  <c r="M505" i="14"/>
  <c r="M45" i="14"/>
  <c r="E39" i="24" s="1"/>
  <c r="F39" i="24" s="1"/>
  <c r="H39" i="24" s="1"/>
  <c r="M93" i="14"/>
  <c r="E87" i="24" s="1"/>
  <c r="F87" i="24" s="1"/>
  <c r="H87" i="24" s="1"/>
  <c r="M1429" i="14"/>
  <c r="M1153" i="14"/>
  <c r="M303" i="14"/>
  <c r="M1306" i="14"/>
  <c r="M1495" i="14"/>
  <c r="M750" i="14"/>
  <c r="M610" i="14"/>
  <c r="M1260" i="14"/>
  <c r="M346" i="14"/>
  <c r="M1192" i="14"/>
  <c r="M1222" i="14"/>
  <c r="M1911" i="14"/>
  <c r="M1483" i="14"/>
  <c r="M1608" i="14"/>
  <c r="M691" i="14"/>
  <c r="M1296" i="14"/>
  <c r="M702" i="14"/>
  <c r="M995" i="14"/>
  <c r="M785" i="14"/>
  <c r="M774" i="14"/>
  <c r="M1678" i="14"/>
  <c r="M574" i="14"/>
  <c r="M68" i="14"/>
  <c r="E62" i="24" s="1"/>
  <c r="F62" i="24" s="1"/>
  <c r="H62" i="24" s="1"/>
  <c r="M673" i="14"/>
  <c r="M1072" i="14"/>
  <c r="M1508" i="14"/>
  <c r="M204" i="14"/>
  <c r="M315" i="14"/>
  <c r="M497" i="14"/>
  <c r="M724" i="14"/>
  <c r="M2005" i="14"/>
  <c r="M1716" i="14"/>
  <c r="J1325" i="14"/>
  <c r="AK1324" i="11"/>
  <c r="K1325" i="14" s="1"/>
  <c r="Q1325" i="14" s="1"/>
  <c r="M1143" i="14"/>
  <c r="M1582" i="14"/>
  <c r="M1609" i="14"/>
  <c r="M688" i="14"/>
  <c r="M355" i="14"/>
  <c r="M1995" i="14"/>
  <c r="M1586" i="14"/>
  <c r="M1741" i="14"/>
  <c r="M2009" i="14"/>
  <c r="M556" i="14"/>
  <c r="M1202" i="14"/>
  <c r="M734" i="14"/>
  <c r="M1830" i="14"/>
  <c r="M289" i="14"/>
  <c r="M181" i="14"/>
  <c r="M972" i="14"/>
  <c r="M1928" i="14"/>
  <c r="M562" i="14"/>
  <c r="M1011" i="14"/>
  <c r="M1745" i="14"/>
  <c r="M1665" i="14"/>
  <c r="M62" i="14"/>
  <c r="E56" i="24" s="1"/>
  <c r="F56" i="24" s="1"/>
  <c r="H56" i="24" s="1"/>
  <c r="M393" i="14"/>
  <c r="M432" i="14"/>
  <c r="M784" i="14"/>
  <c r="M138" i="14"/>
  <c r="M69" i="14"/>
  <c r="E63" i="24" s="1"/>
  <c r="F63" i="24" s="1"/>
  <c r="H63" i="24" s="1"/>
  <c r="M214" i="14"/>
  <c r="M1553" i="14"/>
  <c r="M1851" i="14"/>
  <c r="M1506" i="14"/>
  <c r="M946" i="14"/>
  <c r="J703" i="14"/>
  <c r="AK702" i="11"/>
  <c r="K703" i="14" s="1"/>
  <c r="Q703" i="14" s="1"/>
  <c r="M1591" i="14"/>
  <c r="M1881" i="14"/>
  <c r="M1482" i="14"/>
  <c r="M1769" i="14"/>
  <c r="J739" i="14"/>
  <c r="AK738" i="11"/>
  <c r="K739" i="14" s="1"/>
  <c r="Q739" i="14" s="1"/>
  <c r="AK779" i="11"/>
  <c r="K780" i="14" s="1"/>
  <c r="Q780" i="14" s="1"/>
  <c r="J780" i="14"/>
  <c r="M1288" i="14"/>
  <c r="M1904" i="14"/>
  <c r="M658" i="14"/>
  <c r="M1772" i="14"/>
  <c r="M53" i="14"/>
  <c r="E47" i="24" s="1"/>
  <c r="F47" i="24" s="1"/>
  <c r="H47" i="24" s="1"/>
  <c r="M1201" i="14"/>
  <c r="M1641" i="14"/>
  <c r="M737" i="14"/>
  <c r="M1111" i="14"/>
  <c r="M1324" i="14"/>
  <c r="M1807" i="14"/>
  <c r="M876" i="14"/>
  <c r="M271" i="14"/>
  <c r="M536" i="14"/>
  <c r="M1781" i="14"/>
  <c r="M1909" i="14"/>
  <c r="M403" i="14"/>
  <c r="M1267" i="14"/>
  <c r="M508" i="14"/>
  <c r="M209" i="14"/>
  <c r="M429" i="14"/>
  <c r="M766" i="14"/>
  <c r="M689" i="14"/>
  <c r="M630" i="14"/>
  <c r="M256" i="14"/>
  <c r="M1932" i="14"/>
  <c r="M1646" i="14"/>
  <c r="M1623" i="14"/>
  <c r="M1634" i="14"/>
  <c r="M1550" i="14"/>
  <c r="M575" i="14"/>
  <c r="M551" i="14"/>
  <c r="M83" i="14"/>
  <c r="E77" i="24" s="1"/>
  <c r="F77" i="24" s="1"/>
  <c r="H77" i="24" s="1"/>
  <c r="M147" i="14"/>
  <c r="M1976" i="14"/>
  <c r="M1533" i="14"/>
  <c r="M862" i="14"/>
  <c r="M913" i="14"/>
  <c r="M1237" i="14"/>
  <c r="M1804" i="14"/>
  <c r="M817" i="14"/>
  <c r="M767" i="14"/>
  <c r="M1675" i="14"/>
  <c r="M164" i="14"/>
  <c r="M726" i="14"/>
  <c r="M1564" i="14"/>
  <c r="M365" i="14"/>
  <c r="M1174" i="14"/>
  <c r="M95" i="14"/>
  <c r="E89" i="24" s="1"/>
  <c r="F89" i="24" s="1"/>
  <c r="H89" i="24" s="1"/>
  <c r="M1727" i="14"/>
  <c r="M1726" i="14"/>
  <c r="M193" i="14"/>
  <c r="M1693" i="14"/>
  <c r="M975" i="14"/>
  <c r="M529" i="14"/>
  <c r="M1441" i="14"/>
  <c r="M280" i="14"/>
  <c r="M1226" i="14"/>
  <c r="M1812" i="14"/>
  <c r="AK714" i="11"/>
  <c r="K715" i="14" s="1"/>
  <c r="Q715" i="14" s="1"/>
  <c r="J715" i="14"/>
  <c r="M119" i="14"/>
  <c r="AK55" i="11"/>
  <c r="K56" i="14" s="1"/>
  <c r="Q56" i="14" s="1"/>
  <c r="J56" i="14"/>
  <c r="M1330" i="14"/>
  <c r="M1410" i="14"/>
  <c r="M706" i="14"/>
  <c r="M132" i="14"/>
  <c r="M819" i="14"/>
  <c r="M158" i="14"/>
  <c r="M1057" i="14"/>
  <c r="M441" i="14"/>
  <c r="M781" i="14"/>
  <c r="M554" i="14"/>
  <c r="M1816" i="14"/>
  <c r="M1262" i="14"/>
  <c r="M478" i="14"/>
  <c r="M1502" i="14"/>
  <c r="M1978" i="14"/>
  <c r="M1890" i="14"/>
  <c r="M1334" i="14"/>
  <c r="M1663" i="14"/>
  <c r="M1388" i="14"/>
  <c r="M1030" i="14"/>
  <c r="M1413" i="14"/>
  <c r="M641" i="14"/>
  <c r="M591" i="14"/>
  <c r="M844" i="14"/>
  <c r="M1436" i="14"/>
  <c r="M336" i="14"/>
  <c r="M406" i="14"/>
  <c r="M1055" i="14"/>
  <c r="M1999" i="14"/>
  <c r="M384" i="14"/>
  <c r="M1468" i="14"/>
  <c r="M1791" i="14"/>
  <c r="M1548" i="14"/>
  <c r="M1126" i="14"/>
  <c r="M1166" i="14"/>
  <c r="M1195" i="14"/>
  <c r="AK721" i="11"/>
  <c r="K722" i="14" s="1"/>
  <c r="Q722" i="14" s="1"/>
  <c r="J722" i="14"/>
  <c r="M1997" i="14"/>
  <c r="M1831" i="14"/>
  <c r="M1047" i="14"/>
  <c r="M1180" i="14"/>
  <c r="M317" i="14"/>
  <c r="M2013" i="14"/>
  <c r="M1524" i="14"/>
  <c r="M231" i="14"/>
  <c r="M1547" i="14"/>
  <c r="M353" i="14"/>
  <c r="M1074" i="14"/>
  <c r="M1094" i="14"/>
  <c r="M842" i="14"/>
  <c r="M567" i="14"/>
  <c r="M528" i="14"/>
  <c r="M104" i="14"/>
  <c r="E98" i="24" s="1"/>
  <c r="F98" i="24" s="1"/>
  <c r="H98" i="24" s="1"/>
  <c r="M244" i="14"/>
  <c r="M482" i="14"/>
  <c r="M908" i="14"/>
  <c r="M81" i="14"/>
  <c r="E75" i="24" s="1"/>
  <c r="F75" i="24" s="1"/>
  <c r="H75" i="24" s="1"/>
  <c r="M1998" i="14"/>
  <c r="M1236" i="14"/>
  <c r="M1327" i="14"/>
  <c r="M959" i="14"/>
  <c r="M1165" i="14"/>
  <c r="M958" i="14"/>
  <c r="AK1530" i="11"/>
  <c r="K1531" i="14" s="1"/>
  <c r="Q1531" i="14" s="1"/>
  <c r="J1531" i="14"/>
  <c r="M293" i="14"/>
  <c r="M1535" i="14"/>
  <c r="M1135" i="14"/>
  <c r="M1479" i="14"/>
  <c r="M1015" i="14"/>
  <c r="M1857" i="14"/>
  <c r="M1272" i="14"/>
  <c r="J63" i="14"/>
  <c r="AK62" i="11"/>
  <c r="K63" i="14" s="1"/>
  <c r="Q63" i="14" s="1"/>
  <c r="AK1556" i="11"/>
  <c r="K1557" i="14" s="1"/>
  <c r="Q1557" i="14" s="1"/>
  <c r="J1557" i="14"/>
  <c r="M292" i="14"/>
  <c r="M1318" i="14"/>
  <c r="M413" i="14"/>
  <c r="M1322" i="14"/>
  <c r="M686" i="14"/>
  <c r="M1907" i="14"/>
  <c r="M625" i="14"/>
  <c r="M1718" i="14"/>
  <c r="M1933" i="14"/>
  <c r="M517" i="14"/>
  <c r="M1016" i="14"/>
  <c r="M1977" i="14"/>
  <c r="M464" i="14"/>
  <c r="M1303" i="14"/>
  <c r="M325" i="14"/>
  <c r="M1117" i="14"/>
  <c r="M1337" i="14"/>
  <c r="M380" i="14"/>
  <c r="M1660" i="14"/>
  <c r="M820" i="14"/>
  <c r="M367" i="14"/>
  <c r="M889" i="14"/>
  <c r="M775" i="14"/>
  <c r="M565" i="14"/>
  <c r="M677" i="14"/>
  <c r="M572" i="14"/>
  <c r="M1761" i="14"/>
  <c r="M1255" i="14"/>
  <c r="M629" i="14"/>
  <c r="M747" i="14"/>
  <c r="M1369" i="14"/>
  <c r="M1049" i="14"/>
  <c r="M656" i="14"/>
  <c r="M290" i="14"/>
  <c r="M1793" i="14"/>
  <c r="M1021" i="14"/>
  <c r="M864" i="14"/>
  <c r="M1860" i="14"/>
  <c r="M312" i="14"/>
  <c r="M753" i="14"/>
  <c r="M305" i="14"/>
  <c r="M898" i="14"/>
  <c r="M1730" i="14"/>
  <c r="M359" i="14"/>
  <c r="M843" i="14"/>
  <c r="M291" i="14"/>
  <c r="M1984" i="14"/>
  <c r="M1207" i="14"/>
  <c r="M669" i="14"/>
  <c r="M1944" i="14"/>
  <c r="M1075" i="14"/>
  <c r="M1034" i="14"/>
  <c r="M1146" i="14"/>
  <c r="M846" i="14"/>
  <c r="M1596" i="14"/>
  <c r="M694" i="14"/>
  <c r="M137" i="14"/>
  <c r="M1056" i="14"/>
  <c r="M628" i="14"/>
  <c r="M1183" i="14"/>
  <c r="M319" i="14"/>
  <c r="M1215" i="14"/>
  <c r="M1653" i="14"/>
  <c r="M1750" i="14"/>
  <c r="M763" i="14"/>
  <c r="M1534" i="14"/>
  <c r="M742" i="14"/>
  <c r="M535" i="14"/>
  <c r="M1246" i="14"/>
  <c r="M1500" i="14"/>
  <c r="M714" i="14"/>
  <c r="M169" i="14"/>
  <c r="M1068" i="14"/>
  <c r="M1687" i="14"/>
  <c r="M1139" i="14"/>
  <c r="M349" i="14"/>
  <c r="M1378" i="14"/>
  <c r="M257" i="14"/>
  <c r="M707" i="14"/>
  <c r="M622" i="14"/>
  <c r="M1549" i="14"/>
  <c r="M1618" i="14"/>
  <c r="M298" i="14"/>
  <c r="M1968" i="14"/>
  <c r="M213" i="14"/>
  <c r="AK222" i="11"/>
  <c r="K223" i="14" s="1"/>
  <c r="Q223" i="14" s="1"/>
  <c r="J223" i="14"/>
  <c r="M1379" i="14"/>
  <c r="M1752" i="14"/>
  <c r="M1085" i="14"/>
  <c r="M1583" i="14"/>
  <c r="M1617" i="14"/>
  <c r="M326" i="14"/>
  <c r="M368" i="14"/>
  <c r="M667" i="14"/>
  <c r="M1849" i="14"/>
  <c r="M328" i="14"/>
  <c r="M374" i="14"/>
  <c r="M1966" i="14"/>
  <c r="M1000" i="14"/>
  <c r="M1681" i="14"/>
  <c r="M1929" i="14"/>
  <c r="M566" i="14"/>
  <c r="M786" i="14"/>
  <c r="M1128" i="14"/>
  <c r="M788" i="14"/>
  <c r="M1854" i="14"/>
  <c r="M585" i="14"/>
  <c r="M1794" i="14"/>
  <c r="M266" i="14"/>
  <c r="M191" i="14"/>
  <c r="M1941" i="14"/>
  <c r="M1427" i="14"/>
  <c r="M859" i="14"/>
  <c r="M696" i="14"/>
  <c r="M1451" i="14"/>
  <c r="M1792" i="14"/>
  <c r="M1742" i="14"/>
  <c r="M1511" i="14"/>
  <c r="M469" i="14"/>
  <c r="M925" i="14"/>
  <c r="M1081" i="14"/>
  <c r="J1163" i="14"/>
  <c r="AK1162" i="11"/>
  <c r="K1163" i="14" s="1"/>
  <c r="Q1163" i="14" s="1"/>
  <c r="M1565" i="14"/>
  <c r="M356" i="14"/>
  <c r="M1626" i="14"/>
  <c r="M1476" i="14"/>
  <c r="AK1835" i="11"/>
  <c r="K1836" i="14" s="1"/>
  <c r="Q1836" i="14" s="1"/>
  <c r="J1836" i="14"/>
  <c r="J675" i="14"/>
  <c r="AK674" i="11"/>
  <c r="K675" i="14" s="1"/>
  <c r="Q675" i="14" s="1"/>
  <c r="M1566" i="14"/>
  <c r="M150" i="14"/>
  <c r="M253" i="14"/>
  <c r="M86" i="14"/>
  <c r="E80" i="24" s="1"/>
  <c r="F80" i="24" s="1"/>
  <c r="H80" i="24" s="1"/>
  <c r="M1666" i="14"/>
  <c r="M1003" i="14"/>
  <c r="M85" i="14"/>
  <c r="E79" i="24" s="1"/>
  <c r="F79" i="24" s="1"/>
  <c r="H79" i="24" s="1"/>
  <c r="M906" i="14"/>
  <c r="M1817" i="14"/>
  <c r="M1229" i="14"/>
  <c r="M1878" i="14"/>
  <c r="M378" i="14"/>
  <c r="M723" i="14"/>
  <c r="M1220" i="14"/>
  <c r="M1053" i="14"/>
  <c r="M242" i="14"/>
  <c r="M1044" i="14"/>
  <c r="M1888" i="14"/>
  <c r="M902" i="14"/>
  <c r="M1684" i="14"/>
  <c r="M938" i="14"/>
  <c r="M196" i="14"/>
  <c r="M1437" i="14"/>
  <c r="M740" i="14"/>
  <c r="M879" i="14"/>
  <c r="M1440" i="14"/>
  <c r="M1069" i="14"/>
  <c r="M1467" i="14"/>
  <c r="M1186" i="14"/>
  <c r="M869" i="14"/>
  <c r="M23" i="14"/>
  <c r="E17" i="24" s="1"/>
  <c r="F17" i="24" s="1"/>
  <c r="H17" i="24" s="1"/>
  <c r="M811" i="14"/>
  <c r="M867" i="14"/>
  <c r="M31" i="14"/>
  <c r="E25" i="24" s="1"/>
  <c r="F25" i="24" s="1"/>
  <c r="H25" i="24" s="1"/>
  <c r="M1925" i="14"/>
  <c r="M1823" i="14"/>
  <c r="M1399" i="14"/>
  <c r="M452" i="14"/>
  <c r="M1855" i="14"/>
  <c r="M942" i="14"/>
  <c r="M1118" i="14"/>
  <c r="M111" i="14"/>
  <c r="E105" i="24" s="1"/>
  <c r="F105" i="24" s="1"/>
  <c r="H105" i="24" s="1"/>
  <c r="M861" i="14"/>
  <c r="M1032" i="14"/>
  <c r="M1648" i="14"/>
  <c r="M1395" i="14"/>
  <c r="M561" i="14"/>
  <c r="M1041" i="14"/>
  <c r="M660" i="14"/>
  <c r="M1704" i="14"/>
  <c r="M1604" i="14"/>
  <c r="M545" i="14"/>
  <c r="M375" i="14"/>
  <c r="M1384" i="14"/>
  <c r="M1974" i="14"/>
  <c r="M352" i="14"/>
  <c r="M1587" i="14"/>
  <c r="M738" i="14"/>
  <c r="M1622" i="14"/>
  <c r="M239" i="14"/>
  <c r="M409" i="14"/>
  <c r="M521" i="14"/>
  <c r="M1677" i="14"/>
  <c r="M955" i="14"/>
  <c r="M1425" i="14"/>
  <c r="M710" i="14"/>
  <c r="M1746" i="14"/>
  <c r="M337" i="14"/>
  <c r="M1599" i="14"/>
  <c r="M1635" i="14"/>
  <c r="M1600" i="14"/>
  <c r="M1943" i="14"/>
  <c r="M885" i="14"/>
  <c r="M1897" i="14"/>
  <c r="M235" i="14"/>
  <c r="M87" i="14"/>
  <c r="E81" i="24" s="1"/>
  <c r="F81" i="24" s="1"/>
  <c r="H81" i="24" s="1"/>
  <c r="M208" i="14"/>
  <c r="M1412" i="14"/>
  <c r="M1101" i="14"/>
  <c r="M96" i="14"/>
  <c r="E90" i="24" s="1"/>
  <c r="F90" i="24" s="1"/>
  <c r="H90" i="24" s="1"/>
  <c r="M1589" i="14"/>
  <c r="M1970" i="14"/>
  <c r="M1151" i="14"/>
  <c r="M1359" i="14"/>
  <c r="M1036" i="14"/>
  <c r="M919" i="14"/>
  <c r="M1768" i="14"/>
  <c r="M310" i="14"/>
  <c r="M1957" i="14"/>
  <c r="M1098" i="14"/>
  <c r="M283" i="14"/>
  <c r="M1269" i="14"/>
  <c r="J1304" i="14"/>
  <c r="AK1303" i="11"/>
  <c r="K1304" i="14" s="1"/>
  <c r="Q1304" i="14" s="1"/>
  <c r="M1880" i="14"/>
  <c r="M73" i="14"/>
  <c r="E67" i="24" s="1"/>
  <c r="F67" i="24" s="1"/>
  <c r="H67" i="24" s="1"/>
  <c r="M1254" i="14"/>
  <c r="M211" i="14"/>
  <c r="M1370" i="14"/>
  <c r="M1820" i="14"/>
  <c r="M568" i="14"/>
  <c r="M1896" i="14"/>
  <c r="M229" i="14"/>
  <c r="M969" i="14"/>
  <c r="M1276" i="14"/>
  <c r="M920" i="14"/>
  <c r="M1765" i="14"/>
  <c r="M1382" i="14"/>
  <c r="M713" i="14"/>
  <c r="M760" i="14"/>
  <c r="M883" i="14"/>
  <c r="M533" i="14"/>
  <c r="M1013" i="14"/>
  <c r="M1285" i="14"/>
  <c r="M910" i="14"/>
  <c r="M924" i="14"/>
  <c r="M1931" i="14"/>
  <c r="M613" i="14"/>
  <c r="M1223" i="14"/>
  <c r="M1258" i="14"/>
  <c r="M519" i="14"/>
  <c r="M1415" i="14"/>
  <c r="M1271" i="14"/>
  <c r="M1805" i="14"/>
  <c r="M246" i="14"/>
  <c r="M274" i="14"/>
  <c r="M1922" i="14"/>
  <c r="M1066" i="14"/>
  <c r="M301" i="14"/>
  <c r="M543" i="14"/>
  <c r="M436" i="14"/>
  <c r="AK274" i="11"/>
  <c r="K275" i="14" s="1"/>
  <c r="Q275" i="14" s="1"/>
  <c r="J275" i="14"/>
  <c r="AK199" i="11"/>
  <c r="K200" i="14" s="1"/>
  <c r="Q200" i="14" s="1"/>
  <c r="J200" i="14"/>
  <c r="M1307" i="14"/>
  <c r="M263" i="14"/>
  <c r="M1230" i="14"/>
  <c r="M1172" i="14"/>
  <c r="M492" i="14"/>
  <c r="M486" i="14"/>
  <c r="J1936" i="14"/>
  <c r="AK1935" i="11"/>
  <c r="K1936" i="14" s="1"/>
  <c r="Q1936" i="14" s="1"/>
  <c r="J912" i="14"/>
  <c r="AK911" i="11"/>
  <c r="K912" i="14" s="1"/>
  <c r="Q912" i="14" s="1"/>
  <c r="M2002" i="14"/>
  <c r="M287" i="14"/>
  <c r="M1657" i="14"/>
  <c r="M412" i="14"/>
  <c r="M1273" i="14"/>
  <c r="M160" i="14"/>
  <c r="M1019" i="14"/>
  <c r="M558" i="14"/>
  <c r="M276" i="14"/>
  <c r="M1683" i="14"/>
  <c r="M657" i="14"/>
  <c r="M1080" i="14"/>
  <c r="M1107" i="14"/>
  <c r="M1715" i="14"/>
  <c r="M1184" i="14"/>
  <c r="M728" i="14"/>
  <c r="M827" i="14"/>
  <c r="M609" i="14"/>
  <c r="M1443" i="14"/>
  <c r="M1551" i="14"/>
  <c r="M1138" i="14"/>
  <c r="M2007" i="14"/>
  <c r="M1910" i="14"/>
  <c r="M1650" i="14"/>
  <c r="M1996" i="14"/>
  <c r="M245" i="14"/>
  <c r="M1037" i="14"/>
  <c r="M450" i="14"/>
  <c r="M419" i="14"/>
  <c r="M601" i="14"/>
  <c r="M1106" i="14"/>
  <c r="M334" i="14"/>
  <c r="M905" i="14"/>
  <c r="M569" i="14"/>
  <c r="M1611" i="14"/>
  <c r="M1891" i="14"/>
  <c r="M1688" i="14"/>
  <c r="M1734" i="14"/>
  <c r="M1560" i="14"/>
  <c r="M1097" i="14"/>
  <c r="M1764" i="14"/>
  <c r="M1150" i="14"/>
  <c r="M634" i="14"/>
  <c r="M544" i="14"/>
  <c r="M311" i="14"/>
  <c r="M391" i="14"/>
  <c r="M1789" i="14"/>
  <c r="M1039" i="14"/>
  <c r="M559" i="14"/>
  <c r="M539" i="14"/>
  <c r="M116" i="14"/>
  <c r="E110" i="24" s="1"/>
  <c r="F110" i="24" s="1"/>
  <c r="H110" i="24" s="1"/>
  <c r="M1552" i="14"/>
  <c r="M182" i="14"/>
  <c r="M661" i="14"/>
  <c r="M1218" i="14"/>
  <c r="M89" i="14"/>
  <c r="E83" i="24" s="1"/>
  <c r="F83" i="24" s="1"/>
  <c r="H83" i="24" s="1"/>
  <c r="M1636" i="14"/>
  <c r="M741" i="14"/>
  <c r="N1065" i="14"/>
  <c r="AN1064" i="11"/>
  <c r="N1108" i="14"/>
  <c r="AN1107" i="11"/>
  <c r="AN1351" i="11"/>
  <c r="N1352" i="14"/>
  <c r="N1953" i="14"/>
  <c r="AN1952" i="11"/>
  <c r="N240" i="14"/>
  <c r="AN239" i="11"/>
  <c r="AN42" i="11"/>
  <c r="N43" i="14"/>
  <c r="AN57" i="11"/>
  <c r="N58" i="14"/>
  <c r="AN654" i="11"/>
  <c r="N655" i="14"/>
  <c r="N1696" i="14"/>
  <c r="AN1695" i="11"/>
  <c r="N1669" i="14"/>
  <c r="AN1668" i="11"/>
  <c r="N837" i="14"/>
  <c r="AN836" i="11"/>
  <c r="N1491" i="14"/>
  <c r="AN1490" i="11"/>
  <c r="N1216" i="14"/>
  <c r="AN1215" i="11"/>
  <c r="N25" i="14"/>
  <c r="AN24" i="11"/>
  <c r="N1298" i="14"/>
  <c r="AN1297" i="11"/>
  <c r="N619" i="14"/>
  <c r="AN618" i="11"/>
  <c r="N1090" i="14"/>
  <c r="AN1089" i="11"/>
  <c r="N402" i="14"/>
  <c r="AN401" i="11"/>
  <c r="N1077" i="14"/>
  <c r="AN1076" i="11"/>
  <c r="N1420" i="14"/>
  <c r="AN1419" i="11"/>
  <c r="AN172" i="11"/>
  <c r="N173" i="14"/>
  <c r="N782" i="14"/>
  <c r="AN781" i="11"/>
  <c r="AN730" i="11"/>
  <c r="N731" i="14"/>
  <c r="N99" i="14"/>
  <c r="AN98" i="11"/>
  <c r="N1275" i="14"/>
  <c r="AN1274" i="11"/>
  <c r="N796" i="14"/>
  <c r="AN795" i="11"/>
  <c r="N541" i="14"/>
  <c r="AN540" i="11"/>
  <c r="N1762" i="14"/>
  <c r="AN1761" i="11"/>
  <c r="AN1874" i="11"/>
  <c r="N1875" i="14"/>
  <c r="AN1021" i="11"/>
  <c r="N1022" i="14"/>
  <c r="N604" i="14"/>
  <c r="AN603" i="11"/>
  <c r="AN658" i="11"/>
  <c r="N659" i="14"/>
  <c r="AN1820" i="11"/>
  <c r="N1821" i="14"/>
  <c r="N467" i="14"/>
  <c r="AN466" i="11"/>
  <c r="AN717" i="11"/>
  <c r="N718" i="14"/>
  <c r="N1972" i="14"/>
  <c r="AN1971" i="11"/>
  <c r="N1724" i="14"/>
  <c r="AN1723" i="11"/>
  <c r="N1071" i="14"/>
  <c r="AN1070" i="11"/>
  <c r="AN1870" i="11"/>
  <c r="N1871" i="14"/>
  <c r="N884" i="14"/>
  <c r="AN883" i="11"/>
  <c r="N1444" i="14"/>
  <c r="AN1443" i="11"/>
  <c r="AN879" i="11"/>
  <c r="N880" i="14"/>
  <c r="N921" i="14"/>
  <c r="AN920" i="11"/>
  <c r="AN597" i="11"/>
  <c r="N598" i="14"/>
  <c r="N1595" i="14"/>
  <c r="AN1594" i="11"/>
  <c r="N72" i="14"/>
  <c r="AN71" i="11"/>
  <c r="N78" i="14"/>
  <c r="AN77" i="11"/>
  <c r="N468" i="14"/>
  <c r="AN467" i="11"/>
  <c r="N1351" i="14"/>
  <c r="AN1350" i="11"/>
  <c r="N146" i="14"/>
  <c r="AN145" i="11"/>
  <c r="N316" i="14"/>
  <c r="AN315" i="11"/>
  <c r="N1228" i="14"/>
  <c r="AN1227" i="11"/>
  <c r="AN1133" i="11"/>
  <c r="N1134" i="14"/>
  <c r="AN767" i="11"/>
  <c r="N768" i="14"/>
  <c r="AN1456" i="11"/>
  <c r="N1457" i="14"/>
  <c r="AN158" i="11"/>
  <c r="N159" i="14"/>
  <c r="AN1187" i="11"/>
  <c r="N1188" i="14"/>
  <c r="N607" i="14"/>
  <c r="AN606" i="11"/>
  <c r="Q17" i="14"/>
  <c r="N17" i="14"/>
  <c r="V1393" i="10" l="1"/>
  <c r="M834" i="14"/>
  <c r="R570" i="10"/>
  <c r="S570" i="10" s="1"/>
  <c r="R637" i="10"/>
  <c r="S637" i="10" s="1"/>
  <c r="V1332" i="10"/>
  <c r="V1116" i="10"/>
  <c r="V1717" i="10"/>
  <c r="V560" i="10"/>
  <c r="V622" i="10"/>
  <c r="M997" i="14"/>
  <c r="V1190" i="10"/>
  <c r="R1190" i="10"/>
  <c r="S1190" i="10" s="1"/>
  <c r="V1503" i="10"/>
  <c r="V437" i="10"/>
  <c r="M586" i="14"/>
  <c r="V614" i="10"/>
  <c r="V449" i="10"/>
  <c r="V1931" i="10"/>
  <c r="R1285" i="10"/>
  <c r="S1285" i="10" s="1"/>
  <c r="V1667" i="10"/>
  <c r="R1646" i="10"/>
  <c r="S1646" i="10" s="1"/>
  <c r="V805" i="10"/>
  <c r="R800" i="10"/>
  <c r="S800" i="10" s="1"/>
  <c r="R927" i="10"/>
  <c r="S927" i="10" s="1"/>
  <c r="R345" i="10"/>
  <c r="S345" i="10" s="1"/>
  <c r="M1317" i="14"/>
  <c r="M783" i="14"/>
  <c r="R639" i="10"/>
  <c r="S639" i="10" s="1"/>
  <c r="V515" i="10"/>
  <c r="V274" i="10"/>
  <c r="V587" i="10"/>
  <c r="R705" i="10"/>
  <c r="S705" i="10" s="1"/>
  <c r="R221" i="10"/>
  <c r="S221" i="10" s="1"/>
  <c r="R1938" i="10"/>
  <c r="S1938" i="10" s="1"/>
  <c r="V1222" i="10"/>
  <c r="R1866" i="10"/>
  <c r="S1866" i="10" s="1"/>
  <c r="V20" i="10"/>
  <c r="R1730" i="10"/>
  <c r="S1730" i="10" s="1"/>
  <c r="V383" i="10"/>
  <c r="V654" i="10"/>
  <c r="R1212" i="10"/>
  <c r="S1212" i="10" s="1"/>
  <c r="M882" i="14"/>
  <c r="M1895" i="14"/>
  <c r="M866" i="14"/>
  <c r="R971" i="10"/>
  <c r="S971" i="10" s="1"/>
  <c r="V1867" i="10"/>
  <c r="V1919" i="10"/>
  <c r="V1230" i="10"/>
  <c r="R1563" i="10"/>
  <c r="S1563" i="10" s="1"/>
  <c r="V1571" i="10"/>
  <c r="R1691" i="10"/>
  <c r="S1691" i="10" s="1"/>
  <c r="R733" i="10"/>
  <c r="S733" i="10" s="1"/>
  <c r="R456" i="10"/>
  <c r="S456" i="10" s="1"/>
  <c r="V1270" i="10"/>
  <c r="R1317" i="10"/>
  <c r="S1317" i="10" s="1"/>
  <c r="R1031" i="10"/>
  <c r="S1031" i="10" s="1"/>
  <c r="V903" i="10"/>
  <c r="R320" i="10"/>
  <c r="S320" i="10" s="1"/>
  <c r="M845" i="14"/>
  <c r="M581" i="14"/>
  <c r="M872" i="14"/>
  <c r="V1032" i="10"/>
  <c r="V886" i="10"/>
  <c r="R403" i="10"/>
  <c r="S403" i="10" s="1"/>
  <c r="R1131" i="10"/>
  <c r="S1131" i="10" s="1"/>
  <c r="V1651" i="10"/>
  <c r="R1456" i="10"/>
  <c r="S1456" i="10" s="1"/>
  <c r="V64" i="10"/>
  <c r="V1538" i="10"/>
  <c r="R177" i="10"/>
  <c r="S177" i="10" s="1"/>
  <c r="R1246" i="10"/>
  <c r="S1246" i="10" s="1"/>
  <c r="R1920" i="10"/>
  <c r="S1920" i="10" s="1"/>
  <c r="R1133" i="10"/>
  <c r="S1133" i="10" s="1"/>
  <c r="V923" i="10"/>
  <c r="R148" i="10"/>
  <c r="S148" i="10" s="1"/>
  <c r="V1218" i="10"/>
  <c r="V978" i="10"/>
  <c r="R944" i="10"/>
  <c r="S944" i="10" s="1"/>
  <c r="R1244" i="10"/>
  <c r="S1244" i="10" s="1"/>
  <c r="V160" i="10"/>
  <c r="R1843" i="10"/>
  <c r="S1843" i="10" s="1"/>
  <c r="V245" i="10"/>
  <c r="R672" i="10"/>
  <c r="S672" i="10" s="1"/>
  <c r="R693" i="10"/>
  <c r="S693" i="10" s="1"/>
  <c r="V578" i="10"/>
  <c r="R483" i="10"/>
  <c r="S483" i="10" s="1"/>
  <c r="R279" i="10"/>
  <c r="S279" i="10" s="1"/>
  <c r="R438" i="10"/>
  <c r="S438" i="10" s="1"/>
  <c r="R1766" i="10"/>
  <c r="S1766" i="10" s="1"/>
  <c r="R551" i="10"/>
  <c r="S551" i="10" s="1"/>
  <c r="R1479" i="10"/>
  <c r="S1479" i="10" s="1"/>
  <c r="V1347" i="10"/>
  <c r="V489" i="10"/>
  <c r="R985" i="10"/>
  <c r="S985" i="10" s="1"/>
  <c r="V1991" i="10"/>
  <c r="R684" i="10"/>
  <c r="S684" i="10" s="1"/>
  <c r="R1742" i="10"/>
  <c r="S1742" i="10" s="1"/>
  <c r="R666" i="10"/>
  <c r="S666" i="10" s="1"/>
  <c r="V804" i="10"/>
  <c r="R261" i="10"/>
  <c r="S261" i="10" s="1"/>
  <c r="V1199" i="10"/>
  <c r="R1607" i="10"/>
  <c r="S1607" i="10" s="1"/>
  <c r="R1965" i="10"/>
  <c r="S1965" i="10" s="1"/>
  <c r="R1644" i="10"/>
  <c r="S1644" i="10" s="1"/>
  <c r="R1895" i="10"/>
  <c r="S1895" i="10" s="1"/>
  <c r="V400" i="10"/>
  <c r="V1996" i="10"/>
  <c r="R439" i="10"/>
  <c r="S439" i="10" s="1"/>
  <c r="V1237" i="10"/>
  <c r="V1187" i="10"/>
  <c r="V1982" i="10"/>
  <c r="V100" i="10"/>
  <c r="V374" i="10"/>
  <c r="V1168" i="10"/>
  <c r="V1263" i="10"/>
  <c r="R986" i="10"/>
  <c r="S986" i="10" s="1"/>
  <c r="R1808" i="10"/>
  <c r="S1808" i="10" s="1"/>
  <c r="R1429" i="10"/>
  <c r="S1429" i="10" s="1"/>
  <c r="R1906" i="10"/>
  <c r="S1906" i="10" s="1"/>
  <c r="V1242" i="10"/>
  <c r="V1971" i="10"/>
  <c r="V1994" i="10"/>
  <c r="V1873" i="10"/>
  <c r="V1386" i="10"/>
  <c r="M798" i="14"/>
  <c r="M751" i="14"/>
  <c r="R1767" i="10"/>
  <c r="S1767" i="10" s="1"/>
  <c r="R542" i="10"/>
  <c r="S542" i="10" s="1"/>
  <c r="V1485" i="10"/>
  <c r="R348" i="10"/>
  <c r="S348" i="10" s="1"/>
  <c r="R1980" i="10"/>
  <c r="S1980" i="10" s="1"/>
  <c r="R251" i="10"/>
  <c r="S251" i="10" s="1"/>
  <c r="R112" i="10"/>
  <c r="S112" i="10" s="1"/>
  <c r="V1665" i="10"/>
  <c r="V1486" i="10"/>
  <c r="V1007" i="10"/>
  <c r="R858" i="10"/>
  <c r="S858" i="10" s="1"/>
  <c r="R1581" i="10"/>
  <c r="S1581" i="10" s="1"/>
  <c r="R157" i="10"/>
  <c r="S157" i="10" s="1"/>
  <c r="R539" i="10"/>
  <c r="S539" i="10" s="1"/>
  <c r="R1135" i="10"/>
  <c r="S1135" i="10" s="1"/>
  <c r="R791" i="10"/>
  <c r="S791" i="10" s="1"/>
  <c r="R1321" i="10"/>
  <c r="S1321" i="10" s="1"/>
  <c r="R729" i="10"/>
  <c r="S729" i="10" s="1"/>
  <c r="S20" i="10"/>
  <c r="V1735" i="10"/>
  <c r="V979" i="10"/>
  <c r="R752" i="10"/>
  <c r="S752" i="10" s="1"/>
  <c r="R48" i="10"/>
  <c r="S48" i="10" s="1"/>
  <c r="M1093" i="14"/>
  <c r="M582" i="14"/>
  <c r="M366" i="14"/>
  <c r="R1364" i="10"/>
  <c r="S1364" i="10" s="1"/>
  <c r="R1466" i="10"/>
  <c r="S1466" i="10" s="1"/>
  <c r="R1403" i="10"/>
  <c r="S1403" i="10" s="1"/>
  <c r="V365" i="10"/>
  <c r="V1850" i="10"/>
  <c r="V1488" i="10"/>
  <c r="V412" i="10"/>
  <c r="R1841" i="10"/>
  <c r="S1841" i="10" s="1"/>
  <c r="R1425" i="10"/>
  <c r="S1425" i="10" s="1"/>
  <c r="R1888" i="10"/>
  <c r="S1888" i="10" s="1"/>
  <c r="R1495" i="10"/>
  <c r="S1495" i="10" s="1"/>
  <c r="V989" i="10"/>
  <c r="R1345" i="10"/>
  <c r="S1345" i="10" s="1"/>
  <c r="V272" i="10"/>
  <c r="M1532" i="14"/>
  <c r="M1843" i="14"/>
  <c r="M210" i="14"/>
  <c r="M1847" i="14"/>
  <c r="M603" i="14"/>
  <c r="R2005" i="10"/>
  <c r="S2005" i="10" s="1"/>
  <c r="V1570" i="10"/>
  <c r="R1848" i="10"/>
  <c r="S1848" i="10" s="1"/>
  <c r="V252" i="10"/>
  <c r="V1426" i="10"/>
  <c r="V1714" i="10"/>
  <c r="V1706" i="10"/>
  <c r="R850" i="10"/>
  <c r="S850" i="10" s="1"/>
  <c r="R492" i="10"/>
  <c r="S492" i="10" s="1"/>
  <c r="V824" i="10"/>
  <c r="R617" i="10"/>
  <c r="S617" i="10" s="1"/>
  <c r="V1098" i="10"/>
  <c r="M907" i="14"/>
  <c r="M348" i="14"/>
  <c r="M887" i="14"/>
  <c r="V848" i="10"/>
  <c r="V1211" i="10"/>
  <c r="V546" i="10"/>
  <c r="R889" i="10"/>
  <c r="S889" i="10" s="1"/>
  <c r="R1442" i="10"/>
  <c r="S1442" i="10" s="1"/>
  <c r="V1153" i="10"/>
  <c r="V550" i="10"/>
  <c r="V452" i="10"/>
  <c r="V1073" i="10"/>
  <c r="R1974" i="10"/>
  <c r="S1974" i="10" s="1"/>
  <c r="V1989" i="10"/>
  <c r="R380" i="10"/>
  <c r="S380" i="10" s="1"/>
  <c r="M1685" i="14"/>
  <c r="M1311" i="14"/>
  <c r="M52" i="14"/>
  <c r="E46" i="24" s="1"/>
  <c r="F46" i="24" s="1"/>
  <c r="H46" i="24" s="1"/>
  <c r="R219" i="10"/>
  <c r="S219" i="10" s="1"/>
  <c r="R1378" i="10"/>
  <c r="S1378" i="10" s="1"/>
  <c r="R1089" i="10"/>
  <c r="S1089" i="10" s="1"/>
  <c r="R1154" i="10"/>
  <c r="S1154" i="10" s="1"/>
  <c r="R1220" i="10"/>
  <c r="S1220" i="10" s="1"/>
  <c r="V144" i="10"/>
  <c r="V314" i="10"/>
  <c r="M30" i="14"/>
  <c r="E24" i="24" s="1"/>
  <c r="F24" i="24" s="1"/>
  <c r="H24" i="24" s="1"/>
  <c r="R1771" i="10"/>
  <c r="S1771" i="10" s="1"/>
  <c r="V688" i="10"/>
  <c r="V566" i="10"/>
  <c r="M1947" i="14"/>
  <c r="M222" i="14"/>
  <c r="M1710" i="14"/>
  <c r="M495" i="14"/>
  <c r="M331" i="14"/>
  <c r="M1899" i="14"/>
  <c r="V706" i="10"/>
  <c r="R300" i="10"/>
  <c r="S300" i="10" s="1"/>
  <c r="V599" i="10"/>
  <c r="V1816" i="10"/>
  <c r="V119" i="10"/>
  <c r="R254" i="10"/>
  <c r="S254" i="10" s="1"/>
  <c r="V1814" i="10"/>
  <c r="V469" i="10"/>
  <c r="R1807" i="10"/>
  <c r="S1807" i="10" s="1"/>
  <c r="V712" i="10"/>
  <c r="R1551" i="10"/>
  <c r="S1551" i="10" s="1"/>
  <c r="R1752" i="10"/>
  <c r="S1752" i="10" s="1"/>
  <c r="R1380" i="10"/>
  <c r="S1380" i="10" s="1"/>
  <c r="V1652" i="10"/>
  <c r="R440" i="10"/>
  <c r="S440" i="10" s="1"/>
  <c r="V892" i="10"/>
  <c r="R1794" i="10"/>
  <c r="S1794" i="10" s="1"/>
  <c r="V807" i="10"/>
  <c r="M1031" i="14"/>
  <c r="M163" i="14"/>
  <c r="M1879" i="14"/>
  <c r="M390" i="14"/>
  <c r="M1331" i="14"/>
  <c r="M471" i="14"/>
  <c r="M446" i="14"/>
  <c r="V831" i="10"/>
  <c r="V761" i="10"/>
  <c r="R458" i="10"/>
  <c r="S458" i="10" s="1"/>
  <c r="R621" i="10"/>
  <c r="S621" i="10" s="1"/>
  <c r="R896" i="10"/>
  <c r="S896" i="10" s="1"/>
  <c r="V911" i="10"/>
  <c r="R616" i="10"/>
  <c r="S616" i="10" s="1"/>
  <c r="R1245" i="10"/>
  <c r="S1245" i="10" s="1"/>
  <c r="R1962" i="10"/>
  <c r="S1962" i="10" s="1"/>
  <c r="V1306" i="10"/>
  <c r="R1499" i="10"/>
  <c r="S1499" i="10" s="1"/>
  <c r="R1459" i="10"/>
  <c r="S1459" i="10" s="1"/>
  <c r="V1649" i="10"/>
  <c r="R1547" i="10"/>
  <c r="S1547" i="10" s="1"/>
  <c r="R1636" i="10"/>
  <c r="S1636" i="10" s="1"/>
  <c r="R55" i="10"/>
  <c r="S55" i="10" s="1"/>
  <c r="M1800" i="14"/>
  <c r="M1198" i="14"/>
  <c r="M1454" i="14"/>
  <c r="M54" i="14"/>
  <c r="E48" i="24" s="1"/>
  <c r="F48" i="24" s="1"/>
  <c r="H48" i="24" s="1"/>
  <c r="V194" i="10"/>
  <c r="V1253" i="10"/>
  <c r="S19" i="10"/>
  <c r="V1935" i="10"/>
  <c r="V1123" i="10"/>
  <c r="R1366" i="10"/>
  <c r="S1366" i="10" s="1"/>
  <c r="R1282" i="10"/>
  <c r="S1282" i="10" s="1"/>
  <c r="R1272" i="10"/>
  <c r="S1272" i="10" s="1"/>
  <c r="R107" i="10"/>
  <c r="S107" i="10" s="1"/>
  <c r="R1360" i="10"/>
  <c r="S1360" i="10" s="1"/>
  <c r="R441" i="10"/>
  <c r="S441" i="10" s="1"/>
  <c r="R1560" i="10"/>
  <c r="S1560" i="10" s="1"/>
  <c r="R1653" i="10"/>
  <c r="S1653" i="10" s="1"/>
  <c r="V85" i="10"/>
  <c r="R972" i="10"/>
  <c r="S972" i="10" s="1"/>
  <c r="V1183" i="10"/>
  <c r="R1995" i="10"/>
  <c r="S1995" i="10" s="1"/>
  <c r="R1319" i="10"/>
  <c r="S1319" i="10" s="1"/>
  <c r="V1431" i="10"/>
  <c r="V1729" i="10"/>
  <c r="V1269" i="10"/>
  <c r="R1522" i="10"/>
  <c r="S1522" i="10" s="1"/>
  <c r="M2012" i="14"/>
  <c r="M1323" i="14"/>
  <c r="M851" i="14"/>
  <c r="V19" i="10"/>
  <c r="R1291" i="10"/>
  <c r="S1291" i="10" s="1"/>
  <c r="V1988" i="10"/>
  <c r="R1657" i="10"/>
  <c r="S1657" i="10" s="1"/>
  <c r="V266" i="10"/>
  <c r="V961" i="10"/>
  <c r="R88" i="10"/>
  <c r="S88" i="10" s="1"/>
  <c r="R1911" i="10"/>
  <c r="S1911" i="10" s="1"/>
  <c r="R740" i="10"/>
  <c r="S740" i="10" s="1"/>
  <c r="V1240" i="10"/>
  <c r="V1027" i="10"/>
  <c r="M443" i="14"/>
  <c r="R1354" i="10"/>
  <c r="S1354" i="10" s="1"/>
  <c r="M44" i="14"/>
  <c r="E38" i="24" s="1"/>
  <c r="F38" i="24" s="1"/>
  <c r="H38" i="24" s="1"/>
  <c r="R1986" i="10"/>
  <c r="S1986" i="10" s="1"/>
  <c r="R676" i="10"/>
  <c r="S676" i="10" s="1"/>
  <c r="R1286" i="10"/>
  <c r="S1286" i="10" s="1"/>
  <c r="V1439" i="10"/>
  <c r="R1428" i="10"/>
  <c r="S1428" i="10" s="1"/>
  <c r="V1455" i="10"/>
  <c r="V633" i="10"/>
  <c r="M1280" i="14"/>
  <c r="M801" i="14"/>
  <c r="M265" i="14"/>
  <c r="R1438" i="10"/>
  <c r="S1438" i="10" s="1"/>
  <c r="R914" i="10"/>
  <c r="S914" i="10" s="1"/>
  <c r="V1281" i="10"/>
  <c r="V93" i="10"/>
  <c r="M633" i="14"/>
  <c r="R1987" i="10"/>
  <c r="S1987" i="10" s="1"/>
  <c r="V1778" i="10"/>
  <c r="R1951" i="10"/>
  <c r="S1951" i="10" s="1"/>
  <c r="R1117" i="10"/>
  <c r="S1117" i="10" s="1"/>
  <c r="V900" i="10"/>
  <c r="R1219" i="10"/>
  <c r="S1219" i="10" s="1"/>
  <c r="M1004" i="14"/>
  <c r="M527" i="14"/>
  <c r="M1088" i="14"/>
  <c r="M1980" i="14"/>
  <c r="M621" i="14"/>
  <c r="M392" i="14"/>
  <c r="R1737" i="10"/>
  <c r="S1737" i="10" s="1"/>
  <c r="R1978" i="10"/>
  <c r="S1978" i="10" s="1"/>
  <c r="V1440" i="10"/>
  <c r="V500" i="10"/>
  <c r="R1553" i="10"/>
  <c r="S1553" i="10" s="1"/>
  <c r="R285" i="10"/>
  <c r="S285" i="10" s="1"/>
  <c r="R1249" i="10"/>
  <c r="S1249" i="10" s="1"/>
  <c r="M183" i="14"/>
  <c r="M711" i="14"/>
  <c r="M648" i="14"/>
  <c r="M472" i="14"/>
  <c r="R455" i="10"/>
  <c r="S455" i="10" s="1"/>
  <c r="R1550" i="10"/>
  <c r="S1550" i="10" s="1"/>
  <c r="M1366" i="14"/>
  <c r="V1094" i="10"/>
  <c r="M668" i="14"/>
  <c r="M878" i="14"/>
  <c r="M342" i="14"/>
  <c r="M1343" i="14"/>
  <c r="R415" i="10"/>
  <c r="S415" i="10" s="1"/>
  <c r="R1969" i="10"/>
  <c r="S1969" i="10" s="1"/>
  <c r="R709" i="10"/>
  <c r="S709" i="10" s="1"/>
  <c r="M1590" i="14"/>
  <c r="M835" i="14"/>
  <c r="V1662" i="10"/>
  <c r="V1316" i="10"/>
  <c r="M1391" i="14"/>
  <c r="M1087" i="14"/>
  <c r="M250" i="14"/>
  <c r="M249" i="14"/>
  <c r="M717" i="14"/>
  <c r="R602" i="10"/>
  <c r="S602" i="10" s="1"/>
  <c r="V873" i="10"/>
  <c r="V1173" i="10"/>
  <c r="V81" i="10"/>
  <c r="R1103" i="10"/>
  <c r="S1103" i="10" s="1"/>
  <c r="R310" i="10"/>
  <c r="S310" i="10" s="1"/>
  <c r="R1197" i="10"/>
  <c r="S1197" i="10" s="1"/>
  <c r="R916" i="10"/>
  <c r="S916" i="10" s="1"/>
  <c r="V527" i="10"/>
  <c r="M1786" i="14"/>
  <c r="M92" i="14"/>
  <c r="E86" i="24" s="1"/>
  <c r="F86" i="24" s="1"/>
  <c r="H86" i="24" s="1"/>
  <c r="M503" i="14"/>
  <c r="V548" i="10"/>
  <c r="R271" i="10"/>
  <c r="S271" i="10" s="1"/>
  <c r="V1700" i="10"/>
  <c r="V388" i="10"/>
  <c r="M394" i="14"/>
  <c r="M1979" i="14"/>
  <c r="M176" i="14"/>
  <c r="V301" i="10"/>
  <c r="M1227" i="14"/>
  <c r="V820" i="10"/>
  <c r="V1643" i="10"/>
  <c r="V1202" i="10"/>
  <c r="R1984" i="10"/>
  <c r="S1984" i="10" s="1"/>
  <c r="M77" i="14"/>
  <c r="E71" i="24" s="1"/>
  <c r="F71" i="24" s="1"/>
  <c r="H71" i="24" s="1"/>
  <c r="M1096" i="14"/>
  <c r="R1842" i="10"/>
  <c r="S1842" i="10" s="1"/>
  <c r="V201" i="10"/>
  <c r="V1217" i="10"/>
  <c r="V1853" i="10"/>
  <c r="R1914" i="10"/>
  <c r="S1914" i="10" s="1"/>
  <c r="R378" i="10"/>
  <c r="S378" i="10" s="1"/>
  <c r="V1415" i="10"/>
  <c r="V1313" i="10"/>
  <c r="V323" i="10"/>
  <c r="M1261" i="14"/>
  <c r="R425" i="10"/>
  <c r="S425" i="10" s="1"/>
  <c r="V262" i="10"/>
  <c r="V1509" i="10"/>
  <c r="V1343" i="10"/>
  <c r="R196" i="10"/>
  <c r="S196" i="10" s="1"/>
  <c r="V1584" i="10"/>
  <c r="R769" i="10"/>
  <c r="S769" i="10" s="1"/>
  <c r="V1113" i="10"/>
  <c r="M1439" i="14"/>
  <c r="M929" i="14"/>
  <c r="R1301" i="10"/>
  <c r="S1301" i="10" s="1"/>
  <c r="R995" i="10"/>
  <c r="S995" i="10" s="1"/>
  <c r="V1122" i="10"/>
  <c r="R224" i="10"/>
  <c r="S224" i="10" s="1"/>
  <c r="R462" i="10"/>
  <c r="S462" i="10" s="1"/>
  <c r="V1939" i="10"/>
  <c r="R1909" i="10"/>
  <c r="S1909" i="10" s="1"/>
  <c r="V1609" i="10"/>
  <c r="V291" i="10"/>
  <c r="V91" i="10"/>
  <c r="R1573" i="10"/>
  <c r="S1573" i="10" s="1"/>
  <c r="V840" i="10"/>
  <c r="V1358" i="10"/>
  <c r="V1200" i="10"/>
  <c r="V1484" i="10"/>
  <c r="M1211" i="14"/>
  <c r="V158" i="10"/>
  <c r="V883" i="10"/>
  <c r="R31" i="10"/>
  <c r="S31" i="10" s="1"/>
  <c r="V905" i="10"/>
  <c r="M855" i="14"/>
  <c r="M424" i="14"/>
  <c r="R1504" i="10"/>
  <c r="S1504" i="10" s="1"/>
  <c r="R953" i="10"/>
  <c r="S953" i="10" s="1"/>
  <c r="R868" i="10"/>
  <c r="S868" i="10" s="1"/>
  <c r="V97" i="10"/>
  <c r="V1320" i="10"/>
  <c r="R1066" i="10"/>
  <c r="S1066" i="10" s="1"/>
  <c r="R601" i="10"/>
  <c r="S601" i="10" s="1"/>
  <c r="V1141" i="10"/>
  <c r="V210" i="10"/>
  <c r="V721" i="10"/>
  <c r="R1300" i="10"/>
  <c r="S1300" i="10" s="1"/>
  <c r="M595" i="14"/>
  <c r="M1861" i="14"/>
  <c r="V1083" i="10"/>
  <c r="R418" i="10"/>
  <c r="S418" i="10" s="1"/>
  <c r="V1331" i="10"/>
  <c r="V582" i="10"/>
  <c r="M383" i="14"/>
  <c r="M308" i="14"/>
  <c r="V755" i="10"/>
  <c r="V2003" i="10"/>
  <c r="V260" i="10"/>
  <c r="R1822" i="10"/>
  <c r="S1822" i="10" s="1"/>
  <c r="V926" i="10"/>
  <c r="V1785" i="10"/>
  <c r="V1492" i="10"/>
  <c r="R553" i="10"/>
  <c r="S553" i="10" s="1"/>
  <c r="V110" i="10"/>
  <c r="R1044" i="10"/>
  <c r="S1044" i="10" s="1"/>
  <c r="R1318" i="10"/>
  <c r="S1318" i="10" s="1"/>
  <c r="R1353" i="10"/>
  <c r="S1353" i="10" s="1"/>
  <c r="R1886" i="10"/>
  <c r="S1886" i="10" s="1"/>
  <c r="V999" i="10"/>
  <c r="V1639" i="10"/>
  <c r="R1701" i="10"/>
  <c r="S1701" i="10" s="1"/>
  <c r="M385" i="14"/>
  <c r="M1858" i="14"/>
  <c r="V50" i="10"/>
  <c r="R870" i="10"/>
  <c r="S870" i="10" s="1"/>
  <c r="V229" i="10"/>
  <c r="R170" i="10"/>
  <c r="S170" i="10" s="1"/>
  <c r="R410" i="10"/>
  <c r="S410" i="10" s="1"/>
  <c r="R1453" i="10"/>
  <c r="S1453" i="10" s="1"/>
  <c r="R1710" i="10"/>
  <c r="S1710" i="10" s="1"/>
  <c r="R1748" i="10"/>
  <c r="S1748" i="10" s="1"/>
  <c r="R1474" i="10"/>
  <c r="S1474" i="10" s="1"/>
  <c r="V1060" i="10"/>
  <c r="M1573" i="14"/>
  <c r="M1048" i="14"/>
  <c r="M1601" i="14"/>
  <c r="M790" i="14"/>
  <c r="M1346" i="14"/>
  <c r="M1927" i="14"/>
  <c r="R139" i="10"/>
  <c r="S139" i="10" s="1"/>
  <c r="R315" i="10"/>
  <c r="S315" i="10" s="1"/>
  <c r="V895" i="10"/>
  <c r="R1157" i="10"/>
  <c r="S1157" i="10" s="1"/>
  <c r="V447" i="10"/>
  <c r="R1410" i="10"/>
  <c r="S1410" i="10" s="1"/>
  <c r="V682" i="10"/>
  <c r="V1708" i="10"/>
  <c r="V1475" i="10"/>
  <c r="V1689" i="10"/>
  <c r="R930" i="10"/>
  <c r="S930" i="10" s="1"/>
  <c r="V571" i="10"/>
  <c r="V411" i="10"/>
  <c r="R949" i="10"/>
  <c r="S949" i="10" s="1"/>
  <c r="R1625" i="10"/>
  <c r="S1625" i="10" s="1"/>
  <c r="R1147" i="10"/>
  <c r="S1147" i="10" s="1"/>
  <c r="R1356" i="10"/>
  <c r="S1356" i="10" s="1"/>
  <c r="V757" i="10"/>
  <c r="V502" i="10"/>
  <c r="V1310" i="10"/>
  <c r="M1918" i="14"/>
  <c r="R149" i="10"/>
  <c r="S149" i="10" s="1"/>
  <c r="V764" i="10"/>
  <c r="V1402" i="10"/>
  <c r="V1092" i="10"/>
  <c r="V719" i="10"/>
  <c r="R1121" i="10"/>
  <c r="S1121" i="10" s="1"/>
  <c r="R648" i="10"/>
  <c r="S648" i="10" s="1"/>
  <c r="R1664" i="10"/>
  <c r="S1664" i="10" s="1"/>
  <c r="V987" i="10"/>
  <c r="V1554" i="10"/>
  <c r="R1348" i="10"/>
  <c r="S1348" i="10" s="1"/>
  <c r="R265" i="10"/>
  <c r="S265" i="10" s="1"/>
  <c r="R737" i="10"/>
  <c r="S737" i="10" s="1"/>
  <c r="V1725" i="10"/>
  <c r="V836" i="10"/>
  <c r="V445" i="10"/>
  <c r="R904" i="10"/>
  <c r="S904" i="10" s="1"/>
  <c r="R1238" i="10"/>
  <c r="S1238" i="10" s="1"/>
  <c r="M1084" i="14"/>
  <c r="M1484" i="14"/>
  <c r="V1289" i="10"/>
  <c r="V1338" i="10"/>
  <c r="V359" i="10"/>
  <c r="V156" i="10"/>
  <c r="V268" i="10"/>
  <c r="V1958" i="10"/>
  <c r="R1619" i="10"/>
  <c r="S1619" i="10" s="1"/>
  <c r="V1682" i="10"/>
  <c r="R1225" i="10"/>
  <c r="S1225" i="10" s="1"/>
  <c r="V797" i="10"/>
  <c r="M1613" i="14"/>
  <c r="R1983" i="10"/>
  <c r="S1983" i="10" s="1"/>
  <c r="R1346" i="10"/>
  <c r="S1346" i="10" s="1"/>
  <c r="V991" i="10"/>
  <c r="R651" i="10"/>
  <c r="S651" i="10" s="1"/>
  <c r="V1079" i="10"/>
  <c r="R453" i="10"/>
  <c r="S453" i="10" s="1"/>
  <c r="R1294" i="10"/>
  <c r="S1294" i="10" s="1"/>
  <c r="R574" i="10"/>
  <c r="S574" i="10" s="1"/>
  <c r="V408" i="10"/>
  <c r="V243" i="10"/>
  <c r="R1258" i="10"/>
  <c r="S1258" i="10" s="1"/>
  <c r="V1946" i="10"/>
  <c r="V679" i="10"/>
  <c r="R1799" i="10"/>
  <c r="S1799" i="10" s="1"/>
  <c r="V603" i="10"/>
  <c r="M485" i="14"/>
  <c r="V951" i="10"/>
  <c r="V1201" i="10"/>
  <c r="V698" i="10"/>
  <c r="R711" i="10"/>
  <c r="S711" i="10" s="1"/>
  <c r="V304" i="10"/>
  <c r="R959" i="10"/>
  <c r="S959" i="10" s="1"/>
  <c r="R1355" i="10"/>
  <c r="S1355" i="10" s="1"/>
  <c r="R1498" i="10"/>
  <c r="S1498" i="10" s="1"/>
  <c r="R405" i="10"/>
  <c r="S405" i="10" s="1"/>
  <c r="R493" i="10"/>
  <c r="S493" i="10" s="1"/>
  <c r="R533" i="10"/>
  <c r="S533" i="10" s="1"/>
  <c r="R1543" i="10"/>
  <c r="S1543" i="10" s="1"/>
  <c r="V1901" i="10"/>
  <c r="R647" i="10"/>
  <c r="S647" i="10" s="1"/>
  <c r="R1166" i="10"/>
  <c r="S1166" i="10" s="1"/>
  <c r="V663" i="10"/>
  <c r="R1447" i="10"/>
  <c r="S1447" i="10" s="1"/>
  <c r="V1993" i="10"/>
  <c r="V351" i="10"/>
  <c r="R1395" i="10"/>
  <c r="S1395" i="10" s="1"/>
  <c r="V311" i="10"/>
  <c r="R1947" i="10"/>
  <c r="S1947" i="10" s="1"/>
  <c r="V1145" i="10"/>
  <c r="V1349" i="10"/>
  <c r="V106" i="10"/>
  <c r="R1899" i="10"/>
  <c r="S1899" i="10" s="1"/>
  <c r="R523" i="10"/>
  <c r="S523" i="10" s="1"/>
  <c r="R475" i="10"/>
  <c r="S475" i="10" s="1"/>
  <c r="R1019" i="10"/>
  <c r="S1019" i="10" s="1"/>
  <c r="R1299" i="10"/>
  <c r="S1299" i="10" s="1"/>
  <c r="V1377" i="10"/>
  <c r="V1614" i="10"/>
  <c r="V1761" i="10"/>
  <c r="R414" i="10"/>
  <c r="S414" i="10" s="1"/>
  <c r="M1841" i="14"/>
  <c r="M1308" i="14"/>
  <c r="M653" i="14"/>
  <c r="M1235" i="14"/>
  <c r="M1874" i="14"/>
  <c r="M131" i="14"/>
  <c r="M1301" i="14"/>
  <c r="M1894" i="14"/>
  <c r="V1758" i="10"/>
  <c r="V1472" i="10"/>
  <c r="R341" i="10"/>
  <c r="S341" i="10" s="1"/>
  <c r="V996" i="10"/>
  <c r="R861" i="10"/>
  <c r="S861" i="10" s="1"/>
  <c r="V1803" i="10"/>
  <c r="V1903" i="10"/>
  <c r="V111" i="10"/>
  <c r="V1912" i="10"/>
  <c r="R293" i="10"/>
  <c r="S293" i="10" s="1"/>
  <c r="R454" i="10"/>
  <c r="S454" i="10" s="1"/>
  <c r="V793" i="10"/>
  <c r="V451" i="10"/>
  <c r="R671" i="10"/>
  <c r="S671" i="10" s="1"/>
  <c r="V82" i="10"/>
  <c r="R1528" i="10"/>
  <c r="S1528" i="10" s="1"/>
  <c r="R545" i="10"/>
  <c r="S545" i="10" s="1"/>
  <c r="R1028" i="10"/>
  <c r="S1028" i="10" s="1"/>
  <c r="V814" i="10"/>
  <c r="V1280" i="10"/>
  <c r="R1927" i="10"/>
  <c r="S1927" i="10" s="1"/>
  <c r="R644" i="10"/>
  <c r="S644" i="10" s="1"/>
  <c r="V1327" i="10"/>
  <c r="V567" i="10"/>
  <c r="V1029" i="10"/>
  <c r="V965" i="10"/>
  <c r="V1640" i="10"/>
  <c r="V1336" i="10"/>
  <c r="R1448" i="10"/>
  <c r="S1448" i="10" s="1"/>
  <c r="R1580" i="10"/>
  <c r="S1580" i="10" s="1"/>
  <c r="V691" i="10"/>
  <c r="V1406" i="10"/>
  <c r="V735" i="10"/>
  <c r="R49" i="10"/>
  <c r="S49" i="10" s="1"/>
  <c r="V1743" i="10"/>
  <c r="R1185" i="10"/>
  <c r="S1185" i="10" s="1"/>
  <c r="R1441" i="10"/>
  <c r="S1441" i="10" s="1"/>
  <c r="R1753" i="10"/>
  <c r="S1753" i="10" s="1"/>
  <c r="V789" i="10"/>
  <c r="R2004" i="10"/>
  <c r="S2004" i="10" s="1"/>
  <c r="R855" i="10"/>
  <c r="S855" i="10" s="1"/>
  <c r="V471" i="10"/>
  <c r="V1833" i="10"/>
  <c r="V726" i="10"/>
  <c r="V332" i="10"/>
  <c r="M227" i="14"/>
  <c r="M1567" i="14"/>
  <c r="M1581" i="14"/>
  <c r="M649" i="14"/>
  <c r="M698" i="14"/>
  <c r="M1466" i="14"/>
  <c r="M447" i="14"/>
  <c r="R1745" i="10"/>
  <c r="S1745" i="10" s="1"/>
  <c r="V678" i="10"/>
  <c r="R1530" i="10"/>
  <c r="S1530" i="10" s="1"/>
  <c r="R1204" i="10"/>
  <c r="S1204" i="10" s="1"/>
  <c r="R1109" i="10"/>
  <c r="S1109" i="10" s="1"/>
  <c r="R984" i="10"/>
  <c r="S984" i="10" s="1"/>
  <c r="V817" i="10"/>
  <c r="R941" i="10"/>
  <c r="S941" i="10" s="1"/>
  <c r="V1703" i="10"/>
  <c r="R213" i="10"/>
  <c r="S213" i="10" s="1"/>
  <c r="R1363" i="10"/>
  <c r="S1363" i="10" s="1"/>
  <c r="V220" i="10"/>
  <c r="R1080" i="10"/>
  <c r="S1080" i="10" s="1"/>
  <c r="R329" i="10"/>
  <c r="S329" i="10" s="1"/>
  <c r="R1680" i="10"/>
  <c r="S1680" i="10" s="1"/>
  <c r="V187" i="10"/>
  <c r="V465" i="10"/>
  <c r="V75" i="10"/>
  <c r="R913" i="10"/>
  <c r="S913" i="10" s="1"/>
  <c r="V1314" i="10"/>
  <c r="V600" i="10"/>
  <c r="V891" i="10"/>
  <c r="V762" i="10"/>
  <c r="R520" i="10"/>
  <c r="S520" i="10" s="1"/>
  <c r="R1863" i="10"/>
  <c r="S1863" i="10" s="1"/>
  <c r="V246" i="10"/>
  <c r="V1042" i="10"/>
  <c r="V510" i="10"/>
  <c r="V1757" i="10"/>
  <c r="V192" i="10"/>
  <c r="V640" i="10"/>
  <c r="V749" i="10"/>
  <c r="R988" i="10"/>
  <c r="S988" i="10" s="1"/>
  <c r="V484" i="10"/>
  <c r="M860" i="14"/>
  <c r="V708" i="10"/>
  <c r="M1870" i="14"/>
  <c r="M288" i="14"/>
  <c r="M278" i="14"/>
  <c r="M945" i="14"/>
  <c r="M20" i="14"/>
  <c r="E14" i="24" s="1"/>
  <c r="F14" i="24" s="1"/>
  <c r="H14" i="24" s="1"/>
  <c r="M1597" i="14"/>
  <c r="M1219" i="14"/>
  <c r="V646" i="10"/>
  <c r="R1859" i="10"/>
  <c r="S1859" i="10" s="1"/>
  <c r="R1142" i="10"/>
  <c r="S1142" i="10" s="1"/>
  <c r="V286" i="10"/>
  <c r="V1400" i="10"/>
  <c r="R665" i="10"/>
  <c r="S665" i="10" s="1"/>
  <c r="V1889" i="10"/>
  <c r="R1855" i="10"/>
  <c r="S1855" i="10" s="1"/>
  <c r="R1589" i="10"/>
  <c r="S1589" i="10" s="1"/>
  <c r="R1409" i="10"/>
  <c r="S1409" i="10" s="1"/>
  <c r="R322" i="10"/>
  <c r="S322" i="10" s="1"/>
  <c r="R1473" i="10"/>
  <c r="S1473" i="10" s="1"/>
  <c r="R1678" i="10"/>
  <c r="S1678" i="10" s="1"/>
  <c r="V151" i="10"/>
  <c r="V1419" i="10"/>
  <c r="V1035" i="10"/>
  <c r="V321" i="10"/>
  <c r="V335" i="10"/>
  <c r="V573" i="10"/>
  <c r="R1552" i="10"/>
  <c r="S1552" i="10" s="1"/>
  <c r="V958" i="10"/>
  <c r="V773" i="10"/>
  <c r="R1302" i="10"/>
  <c r="S1302" i="10" s="1"/>
  <c r="R486" i="10"/>
  <c r="S486" i="10" s="1"/>
  <c r="R1586" i="10"/>
  <c r="S1586" i="10" s="1"/>
  <c r="M829" i="14"/>
  <c r="M70" i="14"/>
  <c r="E64" i="24" s="1"/>
  <c r="F64" i="24" s="1"/>
  <c r="H64" i="24" s="1"/>
  <c r="M1876" i="14"/>
  <c r="R535" i="10"/>
  <c r="S535" i="10" s="1"/>
  <c r="V1417" i="10"/>
  <c r="V28" i="10"/>
  <c r="R433" i="10"/>
  <c r="S433" i="10" s="1"/>
  <c r="R532" i="10"/>
  <c r="S532" i="10" s="1"/>
  <c r="R1006" i="10"/>
  <c r="S1006" i="10" s="1"/>
  <c r="V141" i="10"/>
  <c r="V1699" i="10"/>
  <c r="V964" i="10"/>
  <c r="V1723" i="10"/>
  <c r="R426" i="10"/>
  <c r="S426" i="10" s="1"/>
  <c r="R1692" i="10"/>
  <c r="S1692" i="10" s="1"/>
  <c r="V869" i="10"/>
  <c r="R1398" i="10"/>
  <c r="S1398" i="10" s="1"/>
  <c r="V399" i="10"/>
  <c r="V249" i="10"/>
  <c r="R526" i="10"/>
  <c r="S526" i="10" s="1"/>
  <c r="V472" i="10"/>
  <c r="V699" i="10"/>
  <c r="R866" i="10"/>
  <c r="S866" i="10" s="1"/>
  <c r="R596" i="10"/>
  <c r="S596" i="10" s="1"/>
  <c r="V1460" i="10"/>
  <c r="R1555" i="10"/>
  <c r="S1555" i="10" s="1"/>
  <c r="R1828" i="10"/>
  <c r="S1828" i="10" s="1"/>
  <c r="V1350" i="10"/>
  <c r="V668" i="10"/>
  <c r="V935" i="10"/>
  <c r="V734" i="10"/>
  <c r="V1082" i="10"/>
  <c r="R1620" i="10"/>
  <c r="S1620" i="10" s="1"/>
  <c r="R1791" i="10"/>
  <c r="S1791" i="10" s="1"/>
  <c r="V615" i="10"/>
  <c r="M916" i="14"/>
  <c r="M1241" i="14"/>
  <c r="M1722" i="14"/>
  <c r="M1799" i="14"/>
  <c r="M858" i="14"/>
  <c r="M1398" i="14"/>
  <c r="M1780" i="14"/>
  <c r="R1891" i="10"/>
  <c r="S1891" i="10" s="1"/>
  <c r="R328" i="10"/>
  <c r="S328" i="10" s="1"/>
  <c r="V588" i="10"/>
  <c r="V342" i="10"/>
  <c r="R1030" i="10"/>
  <c r="S1030" i="10" s="1"/>
  <c r="R1105" i="10"/>
  <c r="S1105" i="10" s="1"/>
  <c r="R1686" i="10"/>
  <c r="S1686" i="10" s="1"/>
  <c r="R209" i="10"/>
  <c r="S209" i="10" s="1"/>
  <c r="V276" i="10"/>
  <c r="R356" i="10"/>
  <c r="S356" i="10" s="1"/>
  <c r="V543" i="10"/>
  <c r="R1512" i="10"/>
  <c r="S1512" i="10" s="1"/>
  <c r="V1369" i="10"/>
  <c r="R1671" i="10"/>
  <c r="S1671" i="10" s="1"/>
  <c r="R1932" i="10"/>
  <c r="S1932" i="10" s="1"/>
  <c r="R1684" i="10"/>
  <c r="S1684" i="10" s="1"/>
  <c r="R175" i="10"/>
  <c r="S175" i="10" s="1"/>
  <c r="M1225" i="14"/>
  <c r="R1371" i="10"/>
  <c r="S1371" i="10" s="1"/>
  <c r="R1851" i="10"/>
  <c r="S1851" i="10" s="1"/>
  <c r="M1627" i="14"/>
  <c r="M399" i="14"/>
  <c r="M357" i="14"/>
  <c r="M1698" i="14"/>
  <c r="V83" i="10"/>
  <c r="R241" i="10"/>
  <c r="S241" i="10" s="1"/>
  <c r="R770" i="10"/>
  <c r="S770" i="10" s="1"/>
  <c r="V409" i="10"/>
  <c r="V511" i="10"/>
  <c r="R888" i="10"/>
  <c r="S888" i="10" s="1"/>
  <c r="V823" i="10"/>
  <c r="M1516" i="14"/>
  <c r="R841" i="10"/>
  <c r="S841" i="10" s="1"/>
  <c r="R899" i="10"/>
  <c r="S899" i="10" s="1"/>
  <c r="M890" i="14"/>
  <c r="M94" i="14"/>
  <c r="E88" i="24" s="1"/>
  <c r="F88" i="24" s="1"/>
  <c r="H88" i="24" s="1"/>
  <c r="M255" i="14"/>
  <c r="M1766" i="14"/>
  <c r="V893" i="10"/>
  <c r="V613" i="10"/>
  <c r="V490" i="10"/>
  <c r="R1045" i="10"/>
  <c r="S1045" i="10" s="1"/>
  <c r="R1265" i="10"/>
  <c r="S1265" i="10" s="1"/>
  <c r="R1844" i="10"/>
  <c r="S1844" i="10" s="1"/>
  <c r="M638" i="14"/>
  <c r="V832" i="10"/>
  <c r="V1307" i="10"/>
  <c r="V242" i="10"/>
  <c r="V1597" i="10"/>
  <c r="V1292" i="10"/>
  <c r="V1750" i="10"/>
  <c r="V2002" i="10"/>
  <c r="V1170" i="10"/>
  <c r="V1727" i="10"/>
  <c r="V1434" i="10"/>
  <c r="R606" i="10"/>
  <c r="S606" i="10" s="1"/>
  <c r="V960" i="10"/>
  <c r="V1887" i="10"/>
  <c r="M1982" i="14"/>
  <c r="M1035" i="14"/>
  <c r="R269" i="10"/>
  <c r="S269" i="10" s="1"/>
  <c r="V519" i="10"/>
  <c r="R327" i="10"/>
  <c r="S327" i="10" s="1"/>
  <c r="V1612" i="10"/>
  <c r="V1687" i="10"/>
  <c r="R1267" i="10"/>
  <c r="S1267" i="10" s="1"/>
  <c r="V1697" i="10"/>
  <c r="R167" i="10"/>
  <c r="S167" i="10" s="1"/>
  <c r="R42" i="10"/>
  <c r="S42" i="10" s="1"/>
  <c r="R1413" i="10"/>
  <c r="S1413" i="10" s="1"/>
  <c r="R1177" i="10"/>
  <c r="S1177" i="10" s="1"/>
  <c r="V1857" i="10"/>
  <c r="V46" i="10"/>
  <c r="R413" i="10"/>
  <c r="S413" i="10" s="1"/>
  <c r="V1140" i="10"/>
  <c r="V1162" i="10"/>
  <c r="V1772" i="10"/>
  <c r="R90" i="10"/>
  <c r="S90" i="10" s="1"/>
  <c r="R347" i="10"/>
  <c r="S347" i="10" s="1"/>
  <c r="R1819" i="10"/>
  <c r="S1819" i="10" s="1"/>
  <c r="R1599" i="10"/>
  <c r="S1599" i="10" s="1"/>
  <c r="M1654" i="14"/>
  <c r="R1178" i="10"/>
  <c r="S1178" i="10" s="1"/>
  <c r="R806" i="10"/>
  <c r="S806" i="10" s="1"/>
  <c r="R1774" i="10"/>
  <c r="S1774" i="10" s="1"/>
  <c r="R686" i="10"/>
  <c r="S686" i="10" s="1"/>
  <c r="V1328" i="10"/>
  <c r="V885" i="10"/>
  <c r="R1189" i="10"/>
  <c r="S1189" i="10" s="1"/>
  <c r="R1288" i="10"/>
  <c r="S1288" i="10" s="1"/>
  <c r="V334" i="10"/>
  <c r="R325" i="10"/>
  <c r="S325" i="10" s="1"/>
  <c r="V1524" i="10"/>
  <c r="M339" i="14"/>
  <c r="R1416" i="10"/>
  <c r="S1416" i="10" s="1"/>
  <c r="M1706" i="14"/>
  <c r="M1509" i="14"/>
  <c r="V1513" i="10"/>
  <c r="R1494" i="10"/>
  <c r="S1494" i="10" s="1"/>
  <c r="V1016" i="10"/>
  <c r="R1600" i="10"/>
  <c r="S1600" i="10" s="1"/>
  <c r="R1041" i="10"/>
  <c r="S1041" i="10" s="1"/>
  <c r="V134" i="10"/>
  <c r="R525" i="10"/>
  <c r="S525" i="10" s="1"/>
  <c r="V65" i="10"/>
  <c r="R127" i="10"/>
  <c r="S127" i="10" s="1"/>
  <c r="V222" i="10"/>
  <c r="R1526" i="10"/>
  <c r="S1526" i="10" s="1"/>
  <c r="R1789" i="10"/>
  <c r="S1789" i="10" s="1"/>
  <c r="R370" i="10"/>
  <c r="S370" i="10" s="1"/>
  <c r="R377" i="10"/>
  <c r="S377" i="10" s="1"/>
  <c r="R1227" i="10"/>
  <c r="S1227" i="10" s="1"/>
  <c r="R751" i="10"/>
  <c r="S751" i="10" s="1"/>
  <c r="V1872" i="10"/>
  <c r="M1377" i="14"/>
  <c r="M1832" i="14"/>
  <c r="M599" i="14"/>
  <c r="M1115" i="14"/>
  <c r="M1673" i="14"/>
  <c r="M611" i="14"/>
  <c r="M1633" i="14"/>
  <c r="M1233" i="14"/>
  <c r="M461" i="14"/>
  <c r="M701" i="14"/>
  <c r="M174" i="14"/>
  <c r="M415" i="14"/>
  <c r="M1344" i="14"/>
  <c r="M594" i="14"/>
  <c r="M1956" i="14"/>
  <c r="M422" i="14"/>
  <c r="M423" i="14"/>
  <c r="M516" i="14"/>
  <c r="M666" i="14"/>
  <c r="M1935" i="14"/>
  <c r="AL1718" i="11"/>
  <c r="N1719" i="14" s="1"/>
  <c r="M1719" i="14"/>
  <c r="AL728" i="11"/>
  <c r="N729" i="14" s="1"/>
  <c r="M729" i="14"/>
  <c r="AL220" i="11"/>
  <c r="AN220" i="11" s="1"/>
  <c r="M221" i="14"/>
  <c r="AL820" i="11"/>
  <c r="N821" i="14" s="1"/>
  <c r="M821" i="14"/>
  <c r="AL1681" i="11"/>
  <c r="N1682" i="14" s="1"/>
  <c r="M1682" i="14"/>
  <c r="AL979" i="11"/>
  <c r="AN979" i="11" s="1"/>
  <c r="M980" i="14"/>
  <c r="AL1883" i="11"/>
  <c r="AN1883" i="11" s="1"/>
  <c r="M1884" i="14"/>
  <c r="AL1759" i="11"/>
  <c r="N1760" i="14" s="1"/>
  <c r="M1760" i="14"/>
  <c r="V443" i="10"/>
  <c r="R443" i="10"/>
  <c r="S443" i="10" s="1"/>
  <c r="R1155" i="10"/>
  <c r="S1155" i="10" s="1"/>
  <c r="V1155" i="10"/>
  <c r="R724" i="10"/>
  <c r="S724" i="10" s="1"/>
  <c r="V724" i="10"/>
  <c r="V1660" i="10"/>
  <c r="R1660" i="10"/>
  <c r="S1660" i="10" s="1"/>
  <c r="R933" i="10"/>
  <c r="S933" i="10" s="1"/>
  <c r="V933" i="10"/>
  <c r="V73" i="10"/>
  <c r="R73" i="10"/>
  <c r="S73" i="10" s="1"/>
  <c r="V1150" i="10"/>
  <c r="R1150" i="10"/>
  <c r="S1150" i="10" s="1"/>
  <c r="V864" i="10"/>
  <c r="R864" i="10"/>
  <c r="S864" i="10" s="1"/>
  <c r="R881" i="10"/>
  <c r="S881" i="10" s="1"/>
  <c r="V881" i="10"/>
  <c r="V1446" i="10"/>
  <c r="R1446" i="10"/>
  <c r="S1446" i="10" s="1"/>
  <c r="V1303" i="10"/>
  <c r="R1303" i="10"/>
  <c r="S1303" i="10" s="1"/>
  <c r="V1539" i="10"/>
  <c r="R1539" i="10"/>
  <c r="S1539" i="10" s="1"/>
  <c r="R1548" i="10"/>
  <c r="S1548" i="10" s="1"/>
  <c r="V1548" i="10"/>
  <c r="R494" i="10"/>
  <c r="S494" i="10" s="1"/>
  <c r="V494" i="10"/>
  <c r="V612" i="10"/>
  <c r="R612" i="10"/>
  <c r="S612" i="10" s="1"/>
  <c r="R352" i="10"/>
  <c r="S352" i="10" s="1"/>
  <c r="V352" i="10"/>
  <c r="V1018" i="10"/>
  <c r="R1018" i="10"/>
  <c r="S1018" i="10" s="1"/>
  <c r="V1405" i="10"/>
  <c r="R1405" i="10"/>
  <c r="S1405" i="10" s="1"/>
  <c r="R1421" i="10"/>
  <c r="S1421" i="10" s="1"/>
  <c r="V1421" i="10"/>
  <c r="R1827" i="10"/>
  <c r="S1827" i="10" s="1"/>
  <c r="V1827" i="10"/>
  <c r="V41" i="10"/>
  <c r="R41" i="10"/>
  <c r="S41" i="10" s="1"/>
  <c r="R1266" i="10"/>
  <c r="S1266" i="10" s="1"/>
  <c r="V1266" i="10"/>
  <c r="R994" i="10"/>
  <c r="S994" i="10" s="1"/>
  <c r="V994" i="10"/>
  <c r="V1535" i="10"/>
  <c r="R1535" i="10"/>
  <c r="S1535" i="10" s="1"/>
  <c r="V238" i="10"/>
  <c r="R238" i="10"/>
  <c r="S238" i="10" s="1"/>
  <c r="V92" i="10"/>
  <c r="R92" i="10"/>
  <c r="S92" i="10" s="1"/>
  <c r="V448" i="10"/>
  <c r="R448" i="10"/>
  <c r="S448" i="10" s="1"/>
  <c r="R385" i="10"/>
  <c r="S385" i="10" s="1"/>
  <c r="V385" i="10"/>
  <c r="V1685" i="10"/>
  <c r="R1685" i="10"/>
  <c r="S1685" i="10" s="1"/>
  <c r="V366" i="10"/>
  <c r="R366" i="10"/>
  <c r="S366" i="10" s="1"/>
  <c r="V772" i="10"/>
  <c r="R772" i="10"/>
  <c r="S772" i="10" s="1"/>
  <c r="V1383" i="10"/>
  <c r="R1383" i="10"/>
  <c r="S1383" i="10" s="1"/>
  <c r="V131" i="10"/>
  <c r="R131" i="10"/>
  <c r="S131" i="10" s="1"/>
  <c r="V997" i="10"/>
  <c r="R997" i="10"/>
  <c r="S997" i="10" s="1"/>
  <c r="V1024" i="10"/>
  <c r="R1024" i="10"/>
  <c r="S1024" i="10" s="1"/>
  <c r="V1690" i="10"/>
  <c r="R1690" i="10"/>
  <c r="S1690" i="10" s="1"/>
  <c r="R1483" i="10"/>
  <c r="S1483" i="10" s="1"/>
  <c r="V1483" i="10"/>
  <c r="R1593" i="10"/>
  <c r="S1593" i="10" s="1"/>
  <c r="V1593" i="10"/>
  <c r="V1008" i="10"/>
  <c r="R1008" i="10"/>
  <c r="S1008" i="10" s="1"/>
  <c r="V1000" i="10"/>
  <c r="R1000" i="10"/>
  <c r="S1000" i="10" s="1"/>
  <c r="V561" i="10"/>
  <c r="R561" i="10"/>
  <c r="S561" i="10" s="1"/>
  <c r="R1068" i="10"/>
  <c r="S1068" i="10" s="1"/>
  <c r="V1068" i="10"/>
  <c r="V504" i="10"/>
  <c r="R504" i="10"/>
  <c r="S504" i="10" s="1"/>
  <c r="V513" i="10"/>
  <c r="R513" i="10"/>
  <c r="S513" i="10" s="1"/>
  <c r="M1785" i="14"/>
  <c r="M199" i="14"/>
  <c r="M1962" i="14"/>
  <c r="M1490" i="14"/>
  <c r="M1197" i="14"/>
  <c r="R470" i="10"/>
  <c r="S470" i="10" s="1"/>
  <c r="R1248" i="10"/>
  <c r="S1248" i="10" s="1"/>
  <c r="V189" i="10"/>
  <c r="R1754" i="10"/>
  <c r="S1754" i="10" s="1"/>
  <c r="R1389" i="10"/>
  <c r="S1389" i="10" s="1"/>
  <c r="V1323" i="10"/>
  <c r="V1411" i="10"/>
  <c r="V956" i="10"/>
  <c r="R1598" i="10"/>
  <c r="S1598" i="10" s="1"/>
  <c r="R1783" i="10"/>
  <c r="S1783" i="10" s="1"/>
  <c r="V1165" i="10"/>
  <c r="V777" i="10"/>
  <c r="AL1195" i="11"/>
  <c r="N1196" i="14" s="1"/>
  <c r="M1196" i="14"/>
  <c r="AL1184" i="11"/>
  <c r="N1185" i="14" s="1"/>
  <c r="M1185" i="14"/>
  <c r="AL497" i="11"/>
  <c r="N498" i="14" s="1"/>
  <c r="M498" i="14"/>
  <c r="AL135" i="11"/>
  <c r="N136" i="14" s="1"/>
  <c r="M136" i="14"/>
  <c r="AL246" i="11"/>
  <c r="AN246" i="11" s="1"/>
  <c r="M247" i="14"/>
  <c r="R1191" i="10"/>
  <c r="S1191" i="10" s="1"/>
  <c r="V1191" i="10"/>
  <c r="V1675" i="10"/>
  <c r="R1675" i="10"/>
  <c r="S1675" i="10" s="1"/>
  <c r="V1718" i="10"/>
  <c r="R1718" i="10"/>
  <c r="S1718" i="10" s="1"/>
  <c r="R53" i="10"/>
  <c r="S53" i="10" s="1"/>
  <c r="V53" i="10"/>
  <c r="R589" i="10"/>
  <c r="S589" i="10" s="1"/>
  <c r="V589" i="10"/>
  <c r="R687" i="10"/>
  <c r="S687" i="10" s="1"/>
  <c r="V687" i="10"/>
  <c r="R1605" i="10"/>
  <c r="S1605" i="10" s="1"/>
  <c r="V1605" i="10"/>
  <c r="R1641" i="10"/>
  <c r="S1641" i="10" s="1"/>
  <c r="V1641" i="10"/>
  <c r="R1977" i="10"/>
  <c r="S1977" i="10" s="1"/>
  <c r="V1977" i="10"/>
  <c r="V87" i="10"/>
  <c r="R87" i="10"/>
  <c r="S87" i="10" s="1"/>
  <c r="R1252" i="10"/>
  <c r="S1252" i="10" s="1"/>
  <c r="V1252" i="10"/>
  <c r="V1207" i="10"/>
  <c r="R1207" i="10"/>
  <c r="S1207" i="10" s="1"/>
  <c r="V1250" i="10"/>
  <c r="R1250" i="10"/>
  <c r="S1250" i="10" s="1"/>
  <c r="V1161" i="10"/>
  <c r="R1161" i="10"/>
  <c r="S1161" i="10" s="1"/>
  <c r="V1707" i="10"/>
  <c r="R1707" i="10"/>
  <c r="S1707" i="10" s="1"/>
  <c r="R1776" i="10"/>
  <c r="S1776" i="10" s="1"/>
  <c r="V1776" i="10"/>
  <c r="R1715" i="10"/>
  <c r="S1715" i="10" s="1"/>
  <c r="V1715" i="10"/>
  <c r="V1277" i="10"/>
  <c r="R1277" i="10"/>
  <c r="S1277" i="10" s="1"/>
  <c r="R720" i="10"/>
  <c r="S720" i="10" s="1"/>
  <c r="V720" i="10"/>
  <c r="R2014" i="10"/>
  <c r="S2014" i="10" s="1"/>
  <c r="V2014" i="10"/>
  <c r="V1635" i="10"/>
  <c r="R1635" i="10"/>
  <c r="S1635" i="10" s="1"/>
  <c r="V730" i="10"/>
  <c r="R730" i="10"/>
  <c r="S730" i="10" s="1"/>
  <c r="R1477" i="10"/>
  <c r="S1477" i="10" s="1"/>
  <c r="V1477" i="10"/>
  <c r="V40" i="10"/>
  <c r="R40" i="10"/>
  <c r="S40" i="10" s="1"/>
  <c r="V1813" i="10"/>
  <c r="R1813" i="10"/>
  <c r="S1813" i="10" s="1"/>
  <c r="R1224" i="10"/>
  <c r="S1224" i="10" s="1"/>
  <c r="V1224" i="10"/>
  <c r="V897" i="10"/>
  <c r="R897" i="10"/>
  <c r="S897" i="10" s="1"/>
  <c r="V1952" i="10"/>
  <c r="R1952" i="10"/>
  <c r="S1952" i="10" s="1"/>
  <c r="R1427" i="10"/>
  <c r="S1427" i="10" s="1"/>
  <c r="V1427" i="10"/>
  <c r="R1264" i="10"/>
  <c r="S1264" i="10" s="1"/>
  <c r="V1264" i="10"/>
  <c r="V340" i="10"/>
  <c r="R340" i="10"/>
  <c r="S340" i="10" s="1"/>
  <c r="V333" i="10"/>
  <c r="R333" i="10"/>
  <c r="S333" i="10" s="1"/>
  <c r="V1879" i="10"/>
  <c r="R1879" i="10"/>
  <c r="S1879" i="10" s="1"/>
  <c r="R586" i="10"/>
  <c r="S586" i="10" s="1"/>
  <c r="V586" i="10"/>
  <c r="V1423" i="10"/>
  <c r="R1423" i="10"/>
  <c r="S1423" i="10" s="1"/>
  <c r="R114" i="10"/>
  <c r="S114" i="10" s="1"/>
  <c r="V114" i="10"/>
  <c r="V1308" i="10"/>
  <c r="R1308" i="10"/>
  <c r="S1308" i="10" s="1"/>
  <c r="V308" i="10"/>
  <c r="R308" i="10"/>
  <c r="S308" i="10" s="1"/>
  <c r="R273" i="10"/>
  <c r="S273" i="10" s="1"/>
  <c r="V273" i="10"/>
  <c r="R1169" i="10"/>
  <c r="S1169" i="10" s="1"/>
  <c r="V1169" i="10"/>
  <c r="R1198" i="10"/>
  <c r="S1198" i="10" s="1"/>
  <c r="V1198" i="10"/>
  <c r="R306" i="10"/>
  <c r="S306" i="10" s="1"/>
  <c r="V306" i="10"/>
  <c r="R444" i="10"/>
  <c r="S444" i="10" s="1"/>
  <c r="V444" i="10"/>
  <c r="R1192" i="10"/>
  <c r="S1192" i="10" s="1"/>
  <c r="V1192" i="10"/>
  <c r="V392" i="10"/>
  <c r="R392" i="10"/>
  <c r="S392" i="10" s="1"/>
  <c r="R1590" i="10"/>
  <c r="S1590" i="10" s="1"/>
  <c r="V1590" i="10"/>
  <c r="R1424" i="10"/>
  <c r="S1424" i="10" s="1"/>
  <c r="V1424" i="10"/>
  <c r="V1698" i="10"/>
  <c r="R1698" i="10"/>
  <c r="S1698" i="10" s="1"/>
  <c r="M395" i="14"/>
  <c r="V1050" i="10"/>
  <c r="R1305" i="10"/>
  <c r="S1305" i="10" s="1"/>
  <c r="V474" i="10"/>
  <c r="R1823" i="10"/>
  <c r="S1823" i="10" s="1"/>
  <c r="V1143" i="10"/>
  <c r="V2016" i="10"/>
  <c r="R1464" i="10"/>
  <c r="S1464" i="10" s="1"/>
  <c r="V1112" i="10"/>
  <c r="R748" i="10"/>
  <c r="S748" i="10" s="1"/>
  <c r="R1078" i="10"/>
  <c r="S1078" i="10" s="1"/>
  <c r="V76" i="10"/>
  <c r="R887" i="10"/>
  <c r="S887" i="10" s="1"/>
  <c r="AL1451" i="11"/>
  <c r="AN1451" i="11" s="1"/>
  <c r="M1452" i="14"/>
  <c r="AL1796" i="11"/>
  <c r="AN1796" i="11" s="1"/>
  <c r="M1797" i="14"/>
  <c r="AL575" i="11"/>
  <c r="AN575" i="11" s="1"/>
  <c r="M576" i="14"/>
  <c r="AL963" i="11"/>
  <c r="N964" i="14" s="1"/>
  <c r="M964" i="14"/>
  <c r="AL438" i="11"/>
  <c r="AN438" i="11" s="1"/>
  <c r="M439" i="14"/>
  <c r="AL1876" i="11"/>
  <c r="N1877" i="14" s="1"/>
  <c r="M1877" i="14"/>
  <c r="AL855" i="11"/>
  <c r="N856" i="14" s="1"/>
  <c r="M856" i="14"/>
  <c r="AL1823" i="11"/>
  <c r="N1824" i="14" s="1"/>
  <c r="M1824" i="14"/>
  <c r="AL949" i="11"/>
  <c r="N950" i="14" s="1"/>
  <c r="M950" i="14"/>
  <c r="AL1241" i="11"/>
  <c r="N1242" i="14" s="1"/>
  <c r="M1242" i="14"/>
  <c r="AL2014" i="11"/>
  <c r="N2015" i="14" s="1"/>
  <c r="M2015" i="14"/>
  <c r="AL399" i="11"/>
  <c r="AN399" i="11" s="1"/>
  <c r="M400" i="14"/>
  <c r="R1915" i="10"/>
  <c r="S1915" i="10" s="1"/>
  <c r="V1915" i="10"/>
  <c r="R1120" i="10"/>
  <c r="S1120" i="10" s="1"/>
  <c r="V1120" i="10"/>
  <c r="V2001" i="10"/>
  <c r="R2001" i="10"/>
  <c r="S2001" i="10" s="1"/>
  <c r="R723" i="10"/>
  <c r="S723" i="10" s="1"/>
  <c r="V723" i="10"/>
  <c r="R79" i="10"/>
  <c r="S79" i="10" s="1"/>
  <c r="V79" i="10"/>
  <c r="V597" i="10"/>
  <c r="R597" i="10"/>
  <c r="S597" i="10" s="1"/>
  <c r="R115" i="10"/>
  <c r="S115" i="10" s="1"/>
  <c r="V115" i="10"/>
  <c r="AL1957" i="11"/>
  <c r="N1958" i="14" s="1"/>
  <c r="M1958" i="14"/>
  <c r="AL1737" i="11"/>
  <c r="N1738" i="14" s="1"/>
  <c r="M1738" i="14"/>
  <c r="AL1246" i="11"/>
  <c r="N1247" i="14" s="1"/>
  <c r="M1247" i="14"/>
  <c r="AL1864" i="11"/>
  <c r="AN1864" i="11" s="1"/>
  <c r="M1865" i="14"/>
  <c r="AL1441" i="11"/>
  <c r="N1442" i="14" s="1"/>
  <c r="M1442" i="14"/>
  <c r="AL166" i="11"/>
  <c r="N167" i="14" s="1"/>
  <c r="M167" i="14"/>
  <c r="AL472" i="11"/>
  <c r="AN472" i="11" s="1"/>
  <c r="M473" i="14"/>
  <c r="AL153" i="11"/>
  <c r="N154" i="14" s="1"/>
  <c r="M154" i="14"/>
  <c r="AL902" i="11"/>
  <c r="AN902" i="11" s="1"/>
  <c r="M903" i="14"/>
  <c r="V1020" i="10"/>
  <c r="R1020" i="10"/>
  <c r="S1020" i="10" s="1"/>
  <c r="R1908" i="10"/>
  <c r="S1908" i="10" s="1"/>
  <c r="V1908" i="10"/>
  <c r="R360" i="10"/>
  <c r="S360" i="10" s="1"/>
  <c r="V360" i="10"/>
  <c r="R416" i="10"/>
  <c r="S416" i="10" s="1"/>
  <c r="V416" i="10"/>
  <c r="V700" i="10"/>
  <c r="R700" i="10"/>
  <c r="S700" i="10" s="1"/>
  <c r="V1716" i="10"/>
  <c r="R1716" i="10"/>
  <c r="S1716" i="10" s="1"/>
  <c r="R1905" i="10"/>
  <c r="S1905" i="10" s="1"/>
  <c r="V1905" i="10"/>
  <c r="R1613" i="10"/>
  <c r="S1613" i="10" s="1"/>
  <c r="V1613" i="10"/>
  <c r="R1804" i="10"/>
  <c r="S1804" i="10" s="1"/>
  <c r="M1350" i="14"/>
  <c r="M1465" i="14"/>
  <c r="M799" i="14"/>
  <c r="M605" i="14"/>
  <c r="V395" i="10"/>
  <c r="R974" i="10"/>
  <c r="S974" i="10" s="1"/>
  <c r="R828" i="10"/>
  <c r="S828" i="10" s="1"/>
  <c r="V1610" i="10"/>
  <c r="R2009" i="10"/>
  <c r="S2009" i="10" s="1"/>
  <c r="V1704" i="10"/>
  <c r="R1896" i="10"/>
  <c r="S1896" i="10" s="1"/>
  <c r="R1146" i="10"/>
  <c r="S1146" i="10" s="1"/>
  <c r="V736" i="10"/>
  <c r="V305" i="10"/>
  <c r="R1670" i="10"/>
  <c r="S1670" i="10" s="1"/>
  <c r="R1564" i="10"/>
  <c r="S1564" i="10" s="1"/>
  <c r="R60" i="10"/>
  <c r="S60" i="10" s="1"/>
  <c r="V225" i="10"/>
  <c r="AL1704" i="11"/>
  <c r="N1705" i="14" s="1"/>
  <c r="M1705" i="14"/>
  <c r="AL1502" i="11"/>
  <c r="N1503" i="14" s="1"/>
  <c r="M1503" i="14"/>
  <c r="AL734" i="11"/>
  <c r="N735" i="14" s="1"/>
  <c r="M735" i="14"/>
  <c r="AL611" i="11"/>
  <c r="N612" i="14" s="1"/>
  <c r="M612" i="14"/>
  <c r="AL41" i="11"/>
  <c r="N42" i="14" s="1"/>
  <c r="M42" i="14"/>
  <c r="E36" i="24" s="1"/>
  <c r="F36" i="24" s="1"/>
  <c r="H36" i="24" s="1"/>
  <c r="AL2005" i="11"/>
  <c r="N2006" i="14" s="1"/>
  <c r="M2006" i="14"/>
  <c r="AL1066" i="11"/>
  <c r="AN1066" i="11" s="1"/>
  <c r="M1067" i="14"/>
  <c r="AL579" i="11"/>
  <c r="AN579" i="11" s="1"/>
  <c r="M580" i="14"/>
  <c r="AL155" i="11"/>
  <c r="AN155" i="11" s="1"/>
  <c r="M156" i="14"/>
  <c r="AL1432" i="11"/>
  <c r="AN1432" i="11" s="1"/>
  <c r="M1433" i="14"/>
  <c r="AL1042" i="11"/>
  <c r="AN1042" i="11" s="1"/>
  <c r="M1043" i="14"/>
  <c r="AL1525" i="11"/>
  <c r="N1526" i="14" s="1"/>
  <c r="M1526" i="14"/>
  <c r="AL1370" i="11"/>
  <c r="N1371" i="14" s="1"/>
  <c r="M1371" i="14"/>
  <c r="R1361" i="10"/>
  <c r="S1361" i="10" s="1"/>
  <c r="V1361" i="10"/>
  <c r="V150" i="10"/>
  <c r="R150" i="10"/>
  <c r="S150" i="10" s="1"/>
  <c r="V826" i="10"/>
  <c r="R826" i="10"/>
  <c r="S826" i="10" s="1"/>
  <c r="V969" i="10"/>
  <c r="R969" i="10"/>
  <c r="S969" i="10" s="1"/>
  <c r="R1837" i="10"/>
  <c r="S1837" i="10" s="1"/>
  <c r="V1837" i="10"/>
  <c r="V746" i="10"/>
  <c r="R746" i="10"/>
  <c r="S746" i="10" s="1"/>
  <c r="V694" i="10"/>
  <c r="R694" i="10"/>
  <c r="S694" i="10" s="1"/>
  <c r="V84" i="10"/>
  <c r="R84" i="10"/>
  <c r="S84" i="10" s="1"/>
  <c r="V105" i="10"/>
  <c r="R105" i="10"/>
  <c r="S105" i="10" s="1"/>
  <c r="V506" i="10"/>
  <c r="R506" i="10"/>
  <c r="S506" i="10" s="1"/>
  <c r="R925" i="10"/>
  <c r="S925" i="10" s="1"/>
  <c r="V925" i="10"/>
  <c r="V1658" i="10"/>
  <c r="R1658" i="10"/>
  <c r="S1658" i="10" s="1"/>
  <c r="R641" i="10"/>
  <c r="S641" i="10" s="1"/>
  <c r="V641" i="10"/>
  <c r="V973" i="10"/>
  <c r="R1562" i="10"/>
  <c r="S1562" i="10" s="1"/>
  <c r="V1414" i="10"/>
  <c r="M277" i="14"/>
  <c r="M1662" i="14"/>
  <c r="M1373" i="14"/>
  <c r="M22" i="14"/>
  <c r="E16" i="24" s="1"/>
  <c r="F16" i="24" s="1"/>
  <c r="H16" i="24" s="1"/>
  <c r="R103" i="10"/>
  <c r="S103" i="10" s="1"/>
  <c r="V799" i="10"/>
  <c r="R1315" i="10"/>
  <c r="S1315" i="10" s="1"/>
  <c r="R1463" i="10"/>
  <c r="S1463" i="10" s="1"/>
  <c r="R86" i="10"/>
  <c r="S86" i="10" s="1"/>
  <c r="R531" i="10"/>
  <c r="S531" i="10" s="1"/>
  <c r="R463" i="10"/>
  <c r="S463" i="10" s="1"/>
  <c r="V1127" i="10"/>
  <c r="V635" i="10"/>
  <c r="V1713" i="10"/>
  <c r="AL675" i="11"/>
  <c r="N676" i="14" s="1"/>
  <c r="M676" i="14"/>
  <c r="AL970" i="11"/>
  <c r="AN970" i="11" s="1"/>
  <c r="M971" i="14"/>
  <c r="AL1283" i="11"/>
  <c r="AN1283" i="11" s="1"/>
  <c r="M1284" i="14"/>
  <c r="AL194" i="11"/>
  <c r="N195" i="14" s="1"/>
  <c r="M195" i="14"/>
  <c r="AL31" i="11"/>
  <c r="AN31" i="11" s="1"/>
  <c r="M32" i="14"/>
  <c r="E26" i="24" s="1"/>
  <c r="F26" i="24" s="1"/>
  <c r="H26" i="24" s="1"/>
  <c r="AL417" i="11"/>
  <c r="AN417" i="11" s="1"/>
  <c r="M418" i="14"/>
  <c r="AL1518" i="11"/>
  <c r="N1519" i="14" s="1"/>
  <c r="M1519" i="14"/>
  <c r="AL334" i="11"/>
  <c r="AN334" i="11" s="1"/>
  <c r="M335" i="14"/>
  <c r="AL404" i="11"/>
  <c r="N405" i="14" s="1"/>
  <c r="M405" i="14"/>
  <c r="AL1993" i="11"/>
  <c r="N1994" i="14" s="1"/>
  <c r="M1994" i="14"/>
  <c r="V813" i="10"/>
  <c r="R813" i="10"/>
  <c r="S813" i="10" s="1"/>
  <c r="V859" i="10"/>
  <c r="R859" i="10"/>
  <c r="S859" i="10" s="1"/>
  <c r="V1948" i="10"/>
  <c r="R1948" i="10"/>
  <c r="S1948" i="10" s="1"/>
  <c r="V1518" i="10"/>
  <c r="R1518" i="10"/>
  <c r="S1518" i="10" s="1"/>
  <c r="R297" i="10"/>
  <c r="S297" i="10" s="1"/>
  <c r="V297" i="10"/>
  <c r="R1954" i="10"/>
  <c r="S1954" i="10" s="1"/>
  <c r="V1954" i="10"/>
  <c r="R583" i="10"/>
  <c r="S583" i="10" s="1"/>
  <c r="V583" i="10"/>
  <c r="R191" i="10"/>
  <c r="S191" i="10" s="1"/>
  <c r="V191" i="10"/>
  <c r="V1012" i="10"/>
  <c r="R1012" i="10"/>
  <c r="S1012" i="10" s="1"/>
  <c r="V384" i="10"/>
  <c r="R384" i="10"/>
  <c r="S384" i="10" s="1"/>
  <c r="V1487" i="10"/>
  <c r="R1487" i="10"/>
  <c r="S1487" i="10" s="1"/>
  <c r="M510" i="14"/>
  <c r="V1739" i="10"/>
  <c r="V695" i="10"/>
  <c r="V1396" i="10"/>
  <c r="M1194" i="14"/>
  <c r="M1221" i="14"/>
  <c r="M1430" i="14"/>
  <c r="M1024" i="14"/>
  <c r="V36" i="10"/>
  <c r="R1180" i="10"/>
  <c r="S1180" i="10" s="1"/>
  <c r="V554" i="10"/>
  <c r="R214" i="10"/>
  <c r="S214" i="10" s="1"/>
  <c r="V1966" i="10"/>
  <c r="V1452" i="10"/>
  <c r="R605" i="10"/>
  <c r="S605" i="10" s="1"/>
  <c r="AL105" i="11"/>
  <c r="N106" i="14" s="1"/>
  <c r="M106" i="14"/>
  <c r="E100" i="24" s="1"/>
  <c r="F100" i="24" s="1"/>
  <c r="H100" i="24" s="1"/>
  <c r="AL805" i="11"/>
  <c r="N806" i="14" s="1"/>
  <c r="M806" i="14"/>
  <c r="AL548" i="11"/>
  <c r="N549" i="14" s="1"/>
  <c r="M549" i="14"/>
  <c r="AL1118" i="11"/>
  <c r="N1119" i="14" s="1"/>
  <c r="M1119" i="14"/>
  <c r="AL669" i="11"/>
  <c r="N670" i="14" s="1"/>
  <c r="M670" i="14"/>
  <c r="AL1849" i="11"/>
  <c r="N1850" i="14" s="1"/>
  <c r="M1850" i="14"/>
  <c r="AL1113" i="11"/>
  <c r="N1114" i="14" s="1"/>
  <c r="M1114" i="14"/>
  <c r="AL1130" i="11"/>
  <c r="N1131" i="14" s="1"/>
  <c r="M1131" i="14"/>
  <c r="AL512" i="11"/>
  <c r="N513" i="14" s="1"/>
  <c r="M513" i="14"/>
  <c r="AL1782" i="11"/>
  <c r="AN1782" i="11" s="1"/>
  <c r="M1783" i="14"/>
  <c r="R1465" i="10"/>
  <c r="S1465" i="10" s="1"/>
  <c r="V1465" i="10"/>
  <c r="R1928" i="10"/>
  <c r="S1928" i="10" s="1"/>
  <c r="V1928" i="10"/>
  <c r="V1508" i="10"/>
  <c r="R1508" i="10"/>
  <c r="S1508" i="10" s="1"/>
  <c r="V610" i="10"/>
  <c r="R610" i="10"/>
  <c r="S610" i="10" s="1"/>
  <c r="V931" i="10"/>
  <c r="R931" i="10"/>
  <c r="S931" i="10" s="1"/>
  <c r="V1435" i="10"/>
  <c r="R1435" i="10"/>
  <c r="S1435" i="10" s="1"/>
  <c r="R393" i="10"/>
  <c r="S393" i="10" s="1"/>
  <c r="V393" i="10"/>
  <c r="V1541" i="10"/>
  <c r="R1541" i="10"/>
  <c r="S1541" i="10" s="1"/>
  <c r="V1820" i="10"/>
  <c r="R1820" i="10"/>
  <c r="S1820" i="10" s="1"/>
  <c r="R207" i="10"/>
  <c r="S207" i="10" s="1"/>
  <c r="V207" i="10"/>
  <c r="V166" i="10"/>
  <c r="R166" i="10"/>
  <c r="S166" i="10" s="1"/>
  <c r="R1261" i="10"/>
  <c r="S1261" i="10" s="1"/>
  <c r="V1261" i="10"/>
  <c r="M1743" i="14"/>
  <c r="M943" i="14"/>
  <c r="M1297" i="14"/>
  <c r="V302" i="10"/>
  <c r="V1214" i="10"/>
  <c r="V1049" i="10"/>
  <c r="V259" i="10"/>
  <c r="R2011" i="10"/>
  <c r="S2011" i="10" s="1"/>
  <c r="R235" i="10"/>
  <c r="S235" i="10" s="1"/>
  <c r="M376" i="14"/>
  <c r="R1722" i="10"/>
  <c r="S1722" i="10" s="1"/>
  <c r="M1423" i="14"/>
  <c r="M100" i="14"/>
  <c r="E94" i="24" s="1"/>
  <c r="F94" i="24" s="1"/>
  <c r="H94" i="24" s="1"/>
  <c r="M894" i="14"/>
  <c r="AL525" i="11"/>
  <c r="N526" i="14" s="1"/>
  <c r="M526" i="14"/>
  <c r="AL1654" i="11"/>
  <c r="AN1654" i="11" s="1"/>
  <c r="M1655" i="14"/>
  <c r="AL167" i="11"/>
  <c r="N168" i="14" s="1"/>
  <c r="M168" i="14"/>
  <c r="AL1334" i="11"/>
  <c r="N1335" i="14" s="1"/>
  <c r="M1335" i="14"/>
  <c r="AL1403" i="11"/>
  <c r="N1404" i="14" s="1"/>
  <c r="M1404" i="14"/>
  <c r="AL107" i="11"/>
  <c r="N108" i="14" s="1"/>
  <c r="M108" i="14"/>
  <c r="E102" i="24" s="1"/>
  <c r="F102" i="24" s="1"/>
  <c r="H102" i="24" s="1"/>
  <c r="AL1000" i="11"/>
  <c r="AN1000" i="11" s="1"/>
  <c r="M1001" i="14"/>
  <c r="AL184" i="11"/>
  <c r="AN184" i="11" s="1"/>
  <c r="M185" i="14"/>
  <c r="R1208" i="10"/>
  <c r="S1208" i="10" s="1"/>
  <c r="V1208" i="10"/>
  <c r="R1933" i="10"/>
  <c r="S1933" i="10" s="1"/>
  <c r="V1933" i="10"/>
  <c r="R750" i="10"/>
  <c r="S750" i="10" s="1"/>
  <c r="V750" i="10"/>
  <c r="R1601" i="10"/>
  <c r="S1601" i="10" s="1"/>
  <c r="V1601" i="10"/>
  <c r="R937" i="10"/>
  <c r="S937" i="10" s="1"/>
  <c r="V937" i="10"/>
  <c r="V1922" i="10"/>
  <c r="R1922" i="10"/>
  <c r="S1922" i="10" s="1"/>
  <c r="V1333" i="10"/>
  <c r="R1333" i="10"/>
  <c r="S1333" i="10" s="1"/>
  <c r="R491" i="10"/>
  <c r="S491" i="10" s="1"/>
  <c r="V491" i="10"/>
  <c r="V544" i="10"/>
  <c r="R544" i="10"/>
  <c r="S544" i="10" s="1"/>
  <c r="R1505" i="10"/>
  <c r="S1505" i="10" s="1"/>
  <c r="V1505" i="10"/>
  <c r="V1125" i="10"/>
  <c r="R1125" i="10"/>
  <c r="S1125" i="10" s="1"/>
  <c r="R1979" i="10"/>
  <c r="S1979" i="10" s="1"/>
  <c r="V1979" i="10"/>
  <c r="R910" i="10"/>
  <c r="S910" i="10" s="1"/>
  <c r="V910" i="10"/>
  <c r="R924" i="10"/>
  <c r="S924" i="10" s="1"/>
  <c r="V924" i="10"/>
  <c r="R1010" i="10"/>
  <c r="S1010" i="10" s="1"/>
  <c r="V1010" i="10"/>
  <c r="R174" i="10"/>
  <c r="S174" i="10" s="1"/>
  <c r="V174" i="10"/>
  <c r="V983" i="10"/>
  <c r="R983" i="10"/>
  <c r="S983" i="10" s="1"/>
  <c r="V1445" i="10"/>
  <c r="R1445" i="10"/>
  <c r="S1445" i="10" s="1"/>
  <c r="V771" i="10"/>
  <c r="R771" i="10"/>
  <c r="S771" i="10" s="1"/>
  <c r="R564" i="10"/>
  <c r="S564" i="10" s="1"/>
  <c r="V564" i="10"/>
  <c r="R296" i="10"/>
  <c r="S296" i="10" s="1"/>
  <c r="V296" i="10"/>
  <c r="R901" i="10"/>
  <c r="S901" i="10" s="1"/>
  <c r="V901" i="10"/>
  <c r="V894" i="10"/>
  <c r="R894" i="10"/>
  <c r="S894" i="10" s="1"/>
  <c r="V1373" i="10"/>
  <c r="R1373" i="10"/>
  <c r="S1373" i="10" s="1"/>
  <c r="R1870" i="10"/>
  <c r="S1870" i="10" s="1"/>
  <c r="V1870" i="10"/>
  <c r="R168" i="10"/>
  <c r="S168" i="10" s="1"/>
  <c r="V168" i="10"/>
  <c r="R450" i="10"/>
  <c r="S450" i="10" s="1"/>
  <c r="V450" i="10"/>
  <c r="V1368" i="10"/>
  <c r="R1368" i="10"/>
  <c r="S1368" i="10" s="1"/>
  <c r="R1001" i="10"/>
  <c r="S1001" i="10" s="1"/>
  <c r="V1001" i="10"/>
  <c r="M1290" i="14"/>
  <c r="R1876" i="10"/>
  <c r="S1876" i="10" s="1"/>
  <c r="R294" i="10"/>
  <c r="S294" i="10" s="1"/>
  <c r="R1379" i="10"/>
  <c r="S1379" i="10" s="1"/>
  <c r="V1290" i="10"/>
  <c r="V680" i="10"/>
  <c r="R1239" i="10"/>
  <c r="S1239" i="10" s="1"/>
  <c r="R844" i="10"/>
  <c r="S844" i="10" s="1"/>
  <c r="R540" i="10"/>
  <c r="S540" i="10" s="1"/>
  <c r="V1846" i="10"/>
  <c r="R1826" i="10"/>
  <c r="S1826" i="10" s="1"/>
  <c r="V843" i="10"/>
  <c r="R145" i="10"/>
  <c r="S145" i="10" s="1"/>
  <c r="AL1352" i="11"/>
  <c r="AN1352" i="11" s="1"/>
  <c r="M1353" i="14"/>
  <c r="AL308" i="11"/>
  <c r="AN308" i="11" s="1"/>
  <c r="M309" i="14"/>
  <c r="R1930" i="10"/>
  <c r="S1930" i="10" s="1"/>
  <c r="V1930" i="10"/>
  <c r="R1104" i="10"/>
  <c r="S1104" i="10" s="1"/>
  <c r="V1104" i="10"/>
  <c r="V344" i="10"/>
  <c r="R344" i="10"/>
  <c r="S344" i="10" s="1"/>
  <c r="R290" i="10"/>
  <c r="S290" i="10" s="1"/>
  <c r="V290" i="10"/>
  <c r="V95" i="10"/>
  <c r="R95" i="10"/>
  <c r="S95" i="10" s="1"/>
  <c r="V1975" i="10"/>
  <c r="R1975" i="10"/>
  <c r="S1975" i="10" s="1"/>
  <c r="R856" i="10"/>
  <c r="S856" i="10" s="1"/>
  <c r="V856" i="10"/>
  <c r="V74" i="10"/>
  <c r="R74" i="10"/>
  <c r="S74" i="10" s="1"/>
  <c r="V852" i="10"/>
  <c r="R852" i="10"/>
  <c r="S852" i="10" s="1"/>
  <c r="R1688" i="10"/>
  <c r="S1688" i="10" s="1"/>
  <c r="V1688" i="10"/>
  <c r="V594" i="10"/>
  <c r="R594" i="10"/>
  <c r="S594" i="10" s="1"/>
  <c r="R211" i="10"/>
  <c r="S211" i="10" s="1"/>
  <c r="V211" i="10"/>
  <c r="V776" i="10"/>
  <c r="R776" i="10"/>
  <c r="S776" i="10" s="1"/>
  <c r="R1182" i="10"/>
  <c r="S1182" i="10" s="1"/>
  <c r="V1182" i="10"/>
  <c r="R337" i="10"/>
  <c r="S337" i="10" s="1"/>
  <c r="V337" i="10"/>
  <c r="V1205" i="10"/>
  <c r="R1205" i="10"/>
  <c r="S1205" i="10" s="1"/>
  <c r="V1152" i="10"/>
  <c r="R1152" i="10"/>
  <c r="S1152" i="10" s="1"/>
  <c r="V579" i="10"/>
  <c r="R579" i="10"/>
  <c r="S579" i="10" s="1"/>
  <c r="V199" i="10"/>
  <c r="R199" i="10"/>
  <c r="S199" i="10" s="1"/>
  <c r="R59" i="10"/>
  <c r="S59" i="10" s="1"/>
  <c r="V59" i="10"/>
  <c r="R32" i="10"/>
  <c r="S32" i="10" s="1"/>
  <c r="V32" i="10"/>
  <c r="R563" i="10"/>
  <c r="S563" i="10" s="1"/>
  <c r="V563" i="10"/>
  <c r="R815" i="10"/>
  <c r="S815" i="10" s="1"/>
  <c r="V815" i="10"/>
  <c r="V155" i="10"/>
  <c r="R155" i="10"/>
  <c r="S155" i="10" s="1"/>
  <c r="V1679" i="10"/>
  <c r="R1679" i="10"/>
  <c r="S1679" i="10" s="1"/>
  <c r="V784" i="10"/>
  <c r="R784" i="10"/>
  <c r="S784" i="10" s="1"/>
  <c r="V1744" i="10"/>
  <c r="R1744" i="10"/>
  <c r="S1744" i="10" s="1"/>
  <c r="M1424" i="14"/>
  <c r="M1008" i="14"/>
  <c r="R1099" i="10"/>
  <c r="S1099" i="10" s="1"/>
  <c r="R1615" i="10"/>
  <c r="S1615" i="10" s="1"/>
  <c r="R547" i="10"/>
  <c r="S547" i="10" s="1"/>
  <c r="R962" i="10"/>
  <c r="S962" i="10" s="1"/>
  <c r="V798" i="10"/>
  <c r="AL138" i="11"/>
  <c r="N139" i="14" s="1"/>
  <c r="M139" i="14"/>
  <c r="AL2015" i="11"/>
  <c r="N2016" i="14" s="1"/>
  <c r="M2016" i="14"/>
  <c r="AL154" i="11"/>
  <c r="AN154" i="11" s="1"/>
  <c r="M155" i="14"/>
  <c r="AL2003" i="11"/>
  <c r="N2004" i="14" s="1"/>
  <c r="M2004" i="14"/>
  <c r="AL503" i="11"/>
  <c r="AN503" i="11" s="1"/>
  <c r="M504" i="14"/>
  <c r="AL47" i="11"/>
  <c r="AN47" i="11" s="1"/>
  <c r="M48" i="14"/>
  <c r="E42" i="24" s="1"/>
  <c r="F42" i="24" s="1"/>
  <c r="H42" i="24" s="1"/>
  <c r="R980" i="10"/>
  <c r="S980" i="10" s="1"/>
  <c r="V980" i="10"/>
  <c r="V816" i="10"/>
  <c r="R816" i="10"/>
  <c r="S816" i="10" s="1"/>
  <c r="V781" i="10"/>
  <c r="R781" i="10"/>
  <c r="S781" i="10" s="1"/>
  <c r="R1128" i="10"/>
  <c r="S1128" i="10" s="1"/>
  <c r="V1128" i="10"/>
  <c r="R1055" i="10"/>
  <c r="S1055" i="10" s="1"/>
  <c r="V1055" i="10"/>
  <c r="V29" i="10"/>
  <c r="R29" i="10"/>
  <c r="S29" i="10" s="1"/>
  <c r="R198" i="10"/>
  <c r="S198" i="10" s="1"/>
  <c r="V198" i="10"/>
  <c r="V216" i="10"/>
  <c r="R216" i="10"/>
  <c r="S216" i="10" s="1"/>
  <c r="R1998" i="10"/>
  <c r="S1998" i="10" s="1"/>
  <c r="V1998" i="10"/>
  <c r="R690" i="10"/>
  <c r="S690" i="10" s="1"/>
  <c r="V690" i="10"/>
  <c r="V707" i="10"/>
  <c r="R707" i="10"/>
  <c r="S707" i="10" s="1"/>
  <c r="V517" i="10"/>
  <c r="R517" i="10"/>
  <c r="S517" i="10" s="1"/>
  <c r="V1929" i="10"/>
  <c r="R1929" i="10"/>
  <c r="S1929" i="10" s="1"/>
  <c r="V1731" i="10"/>
  <c r="R1731" i="10"/>
  <c r="S1731" i="10" s="1"/>
  <c r="R713" i="10"/>
  <c r="S713" i="10" s="1"/>
  <c r="V713" i="10"/>
  <c r="V121" i="10"/>
  <c r="R121" i="10"/>
  <c r="S121" i="10" s="1"/>
  <c r="V172" i="10"/>
  <c r="R172" i="10"/>
  <c r="S172" i="10" s="1"/>
  <c r="R1588" i="10"/>
  <c r="S1588" i="10" s="1"/>
  <c r="V1588" i="10"/>
  <c r="R391" i="10"/>
  <c r="S391" i="10" s="1"/>
  <c r="V391" i="10"/>
  <c r="V1376" i="10"/>
  <c r="R1376" i="10"/>
  <c r="S1376" i="10" s="1"/>
  <c r="V1633" i="10"/>
  <c r="R1633" i="10"/>
  <c r="S1633" i="10" s="1"/>
  <c r="R938" i="10"/>
  <c r="S938" i="10" s="1"/>
  <c r="V938" i="10"/>
  <c r="R650" i="10"/>
  <c r="S650" i="10" s="1"/>
  <c r="V650" i="10"/>
  <c r="V1295" i="10"/>
  <c r="R1295" i="10"/>
  <c r="S1295" i="10" s="1"/>
  <c r="R1493" i="10"/>
  <c r="S1493" i="10" s="1"/>
  <c r="V1493" i="10"/>
  <c r="R976" i="10"/>
  <c r="S976" i="10" s="1"/>
  <c r="V976" i="10"/>
  <c r="V1359" i="10"/>
  <c r="R1359" i="10"/>
  <c r="S1359" i="10" s="1"/>
  <c r="V459" i="10"/>
  <c r="R459" i="10"/>
  <c r="S459" i="10" s="1"/>
  <c r="V226" i="10"/>
  <c r="R226" i="10"/>
  <c r="S226" i="10" s="1"/>
  <c r="R363" i="10"/>
  <c r="S363" i="10" s="1"/>
  <c r="V398" i="10"/>
  <c r="R21" i="10"/>
  <c r="S21" i="10" s="1"/>
  <c r="R1967" i="10"/>
  <c r="S1967" i="10" s="1"/>
  <c r="AL339" i="11"/>
  <c r="N340" i="14" s="1"/>
  <c r="M340" i="14"/>
  <c r="AL59" i="11"/>
  <c r="N60" i="14" s="1"/>
  <c r="M60" i="14"/>
  <c r="E54" i="24" s="1"/>
  <c r="F54" i="24" s="1"/>
  <c r="H54" i="24" s="1"/>
  <c r="AL1155" i="11"/>
  <c r="N1156" i="14" s="1"/>
  <c r="M1156" i="14"/>
  <c r="R136" i="10"/>
  <c r="S136" i="10" s="1"/>
  <c r="V136" i="10"/>
  <c r="R109" i="10"/>
  <c r="S109" i="10" s="1"/>
  <c r="V109" i="10"/>
  <c r="V667" i="10"/>
  <c r="R667" i="10"/>
  <c r="S667" i="10" s="1"/>
  <c r="V1443" i="10"/>
  <c r="R1443" i="10"/>
  <c r="S1443" i="10" s="1"/>
  <c r="V1587" i="10"/>
  <c r="R1587" i="10"/>
  <c r="S1587" i="10" s="1"/>
  <c r="R822" i="10"/>
  <c r="S822" i="10" s="1"/>
  <c r="V822" i="10"/>
  <c r="R1880" i="10"/>
  <c r="S1880" i="10" s="1"/>
  <c r="V1880" i="10"/>
  <c r="V970" i="10"/>
  <c r="R970" i="10"/>
  <c r="S970" i="10" s="1"/>
  <c r="V1666" i="10"/>
  <c r="R1666" i="10"/>
  <c r="S1666" i="10" s="1"/>
  <c r="V1749" i="10"/>
  <c r="R1749" i="10"/>
  <c r="S1749" i="10" s="1"/>
  <c r="R1968" i="10"/>
  <c r="S1968" i="10" s="1"/>
  <c r="V1968" i="10"/>
  <c r="R1097" i="10"/>
  <c r="S1097" i="10" s="1"/>
  <c r="V1097" i="10"/>
  <c r="R636" i="10"/>
  <c r="S636" i="10" s="1"/>
  <c r="V636" i="10"/>
  <c r="V258" i="10"/>
  <c r="R258" i="10"/>
  <c r="S258" i="10" s="1"/>
  <c r="V355" i="10"/>
  <c r="R355" i="10"/>
  <c r="S355" i="10" s="1"/>
  <c r="V1497" i="10"/>
  <c r="R1497" i="10"/>
  <c r="S1497" i="10" s="1"/>
  <c r="R552" i="10"/>
  <c r="S552" i="10" s="1"/>
  <c r="V552" i="10"/>
  <c r="V919" i="10"/>
  <c r="R919" i="10"/>
  <c r="S919" i="10" s="1"/>
  <c r="R1892" i="10"/>
  <c r="S1892" i="10" s="1"/>
  <c r="V1892" i="10"/>
  <c r="V1462" i="10"/>
  <c r="R1462" i="10"/>
  <c r="S1462" i="10" s="1"/>
  <c r="V1877" i="10"/>
  <c r="R1877" i="10"/>
  <c r="S1877" i="10" s="1"/>
  <c r="V1801" i="10"/>
  <c r="R1801" i="10"/>
  <c r="S1801" i="10" s="1"/>
  <c r="V577" i="10"/>
  <c r="R577" i="10"/>
  <c r="S577" i="10" s="1"/>
  <c r="V1626" i="10"/>
  <c r="R1626" i="10"/>
  <c r="S1626" i="10" s="1"/>
  <c r="R1114" i="10"/>
  <c r="S1114" i="10" s="1"/>
  <c r="V1114" i="10"/>
  <c r="R783" i="10"/>
  <c r="S783" i="10" s="1"/>
  <c r="V783" i="10"/>
  <c r="V1937" i="10"/>
  <c r="R1937" i="10"/>
  <c r="S1937" i="10" s="1"/>
  <c r="V1519" i="10"/>
  <c r="R1519" i="10"/>
  <c r="S1519" i="10" s="1"/>
  <c r="R1003" i="10"/>
  <c r="S1003" i="10" s="1"/>
  <c r="M1160" i="14"/>
  <c r="V907" i="10"/>
  <c r="R1616" i="10"/>
  <c r="S1616" i="10" s="1"/>
  <c r="R581" i="10"/>
  <c r="S581" i="10" s="1"/>
  <c r="AL613" i="11"/>
  <c r="N614" i="14" s="1"/>
  <c r="M614" i="14"/>
  <c r="AL482" i="11"/>
  <c r="N483" i="14" s="1"/>
  <c r="M483" i="14"/>
  <c r="AL1884" i="11"/>
  <c r="N1885" i="14" s="1"/>
  <c r="M1885" i="14"/>
  <c r="AL1939" i="11"/>
  <c r="AN1939" i="11" s="1"/>
  <c r="M1940" i="14"/>
  <c r="AL1495" i="11"/>
  <c r="N1496" i="14" s="1"/>
  <c r="M1496" i="14"/>
  <c r="AL34" i="11"/>
  <c r="AN34" i="11" s="1"/>
  <c r="M35" i="14"/>
  <c r="E29" i="24" s="1"/>
  <c r="F29" i="24" s="1"/>
  <c r="H29" i="24" s="1"/>
  <c r="AL1871" i="11"/>
  <c r="AN1871" i="11" s="1"/>
  <c r="M1872" i="14"/>
  <c r="AL711" i="11"/>
  <c r="AN711" i="11" s="1"/>
  <c r="M712" i="14"/>
  <c r="AL572" i="11"/>
  <c r="N573" i="14" s="1"/>
  <c r="M573" i="14"/>
  <c r="V446" i="10"/>
  <c r="R446" i="10"/>
  <c r="S446" i="10" s="1"/>
  <c r="R253" i="10"/>
  <c r="S253" i="10" s="1"/>
  <c r="V253" i="10"/>
  <c r="R1229" i="10"/>
  <c r="S1229" i="10" s="1"/>
  <c r="V1229" i="10"/>
  <c r="R1451" i="10"/>
  <c r="S1451" i="10" s="1"/>
  <c r="V1451" i="10"/>
  <c r="R434" i="10"/>
  <c r="S434" i="10" s="1"/>
  <c r="V434" i="10"/>
  <c r="V569" i="10"/>
  <c r="R569" i="10"/>
  <c r="S569" i="10" s="1"/>
  <c r="R630" i="10"/>
  <c r="S630" i="10" s="1"/>
  <c r="V630" i="10"/>
  <c r="V1482" i="10"/>
  <c r="R1482" i="10"/>
  <c r="S1482" i="10" s="1"/>
  <c r="R1489" i="10"/>
  <c r="S1489" i="10" s="1"/>
  <c r="V1489" i="10"/>
  <c r="R766" i="10"/>
  <c r="S766" i="10" s="1"/>
  <c r="V766" i="10"/>
  <c r="R1544" i="10"/>
  <c r="S1544" i="10" s="1"/>
  <c r="V1544" i="10"/>
  <c r="R1247" i="10"/>
  <c r="S1247" i="10" s="1"/>
  <c r="V1247" i="10"/>
  <c r="V936" i="10"/>
  <c r="R936" i="10"/>
  <c r="S936" i="10" s="1"/>
  <c r="V1795" i="10"/>
  <c r="R1795" i="10"/>
  <c r="S1795" i="10" s="1"/>
  <c r="V701" i="10"/>
  <c r="R701" i="10"/>
  <c r="S701" i="10" s="1"/>
  <c r="R1777" i="10"/>
  <c r="S1777" i="10" s="1"/>
  <c r="V1777" i="10"/>
  <c r="R1365" i="10"/>
  <c r="S1365" i="10" s="1"/>
  <c r="V1365" i="10"/>
  <c r="V1835" i="10"/>
  <c r="R1835" i="10"/>
  <c r="S1835" i="10" s="1"/>
  <c r="V62" i="10"/>
  <c r="R62" i="10"/>
  <c r="S62" i="10" s="1"/>
  <c r="R906" i="10"/>
  <c r="S906" i="10" s="1"/>
  <c r="V906" i="10"/>
  <c r="V537" i="10"/>
  <c r="R537" i="10"/>
  <c r="S537" i="10" s="1"/>
  <c r="R197" i="10"/>
  <c r="S197" i="10" s="1"/>
  <c r="V197" i="10"/>
  <c r="R653" i="10"/>
  <c r="S653" i="10" s="1"/>
  <c r="V653" i="10"/>
  <c r="V1546" i="10"/>
  <c r="R1546" i="10"/>
  <c r="S1546" i="10" s="1"/>
  <c r="V280" i="10"/>
  <c r="R280" i="10"/>
  <c r="S280" i="10" s="1"/>
  <c r="V1815" i="10"/>
  <c r="R1815" i="10"/>
  <c r="S1815" i="10" s="1"/>
  <c r="V1164" i="10"/>
  <c r="R1164" i="10"/>
  <c r="S1164" i="10" s="1"/>
  <c r="V857" i="10"/>
  <c r="R857" i="10"/>
  <c r="S857" i="10" s="1"/>
  <c r="R182" i="10"/>
  <c r="S182" i="10" s="1"/>
  <c r="V182" i="10"/>
  <c r="V1532" i="10"/>
  <c r="R1532" i="10"/>
  <c r="S1532" i="10" s="1"/>
  <c r="V1086" i="10"/>
  <c r="R1086" i="10"/>
  <c r="S1086" i="10" s="1"/>
  <c r="V22" i="10"/>
  <c r="R22" i="10"/>
  <c r="S22" i="10" s="1"/>
  <c r="V829" i="10"/>
  <c r="R829" i="10"/>
  <c r="S829" i="10" s="1"/>
  <c r="V1093" i="10"/>
  <c r="R1093" i="10"/>
  <c r="S1093" i="10" s="1"/>
  <c r="V833" i="10"/>
  <c r="R833" i="10"/>
  <c r="S833" i="10" s="1"/>
  <c r="R346" i="10"/>
  <c r="S346" i="10" s="1"/>
  <c r="V346" i="10"/>
  <c r="V113" i="10"/>
  <c r="R113" i="10"/>
  <c r="S113" i="10" s="1"/>
  <c r="R512" i="10"/>
  <c r="S512" i="10" s="1"/>
  <c r="V1370" i="10"/>
  <c r="R1500" i="10"/>
  <c r="S1500" i="10" s="1"/>
  <c r="R1273" i="10"/>
  <c r="S1273" i="10" s="1"/>
  <c r="V1594" i="10"/>
  <c r="V1860" i="10"/>
  <c r="R1963" i="10"/>
  <c r="S1963" i="10" s="1"/>
  <c r="V1124" i="10"/>
  <c r="AL1174" i="11"/>
  <c r="N1175" i="14" s="1"/>
  <c r="M1175" i="14"/>
  <c r="AL1954" i="11"/>
  <c r="N1955" i="14" s="1"/>
  <c r="M1955" i="14"/>
  <c r="AL1136" i="11"/>
  <c r="N1137" i="14" s="1"/>
  <c r="M1137" i="14"/>
  <c r="AL261" i="11"/>
  <c r="N262" i="14" s="1"/>
  <c r="M262" i="14"/>
  <c r="AL38" i="11"/>
  <c r="N39" i="14" s="1"/>
  <c r="M39" i="14"/>
  <c r="E33" i="24" s="1"/>
  <c r="F33" i="24" s="1"/>
  <c r="H33" i="24" s="1"/>
  <c r="AL478" i="11"/>
  <c r="AN478" i="11" s="1"/>
  <c r="M479" i="14"/>
  <c r="AL464" i="11"/>
  <c r="N465" i="14" s="1"/>
  <c r="M465" i="14"/>
  <c r="AL1037" i="11"/>
  <c r="N1038" i="14" s="1"/>
  <c r="M1038" i="14"/>
  <c r="R124" i="10"/>
  <c r="S124" i="10" s="1"/>
  <c r="V124" i="10"/>
  <c r="R1186" i="10"/>
  <c r="S1186" i="10" s="1"/>
  <c r="V1186" i="10"/>
  <c r="V307" i="10"/>
  <c r="R307" i="10"/>
  <c r="S307" i="10" s="1"/>
  <c r="R759" i="10"/>
  <c r="S759" i="10" s="1"/>
  <c r="V759" i="10"/>
  <c r="R1203" i="10"/>
  <c r="S1203" i="10" s="1"/>
  <c r="V1203" i="10"/>
  <c r="R1577" i="10"/>
  <c r="S1577" i="10" s="1"/>
  <c r="V1577" i="10"/>
  <c r="R608" i="10"/>
  <c r="S608" i="10" s="1"/>
  <c r="V608" i="10"/>
  <c r="V1115" i="10"/>
  <c r="R1115" i="10"/>
  <c r="S1115" i="10" s="1"/>
  <c r="V1712" i="10"/>
  <c r="R1712" i="10"/>
  <c r="S1712" i="10" s="1"/>
  <c r="R2008" i="10"/>
  <c r="S2008" i="10" s="1"/>
  <c r="V2008" i="10"/>
  <c r="V422" i="10"/>
  <c r="R422" i="10"/>
  <c r="S422" i="10" s="1"/>
  <c r="V1864" i="10"/>
  <c r="R1864" i="10"/>
  <c r="S1864" i="10" s="1"/>
  <c r="R283" i="10"/>
  <c r="S283" i="10" s="1"/>
  <c r="V283" i="10"/>
  <c r="R212" i="10"/>
  <c r="S212" i="10" s="1"/>
  <c r="V212" i="10"/>
  <c r="R1566" i="10"/>
  <c r="S1566" i="10" s="1"/>
  <c r="V1566" i="10"/>
  <c r="V1852" i="10"/>
  <c r="R1852" i="10"/>
  <c r="S1852" i="10" s="1"/>
  <c r="V632" i="10"/>
  <c r="R632" i="10"/>
  <c r="S632" i="10" s="1"/>
  <c r="R1773" i="10"/>
  <c r="S1773" i="10" s="1"/>
  <c r="V1773" i="10"/>
  <c r="V1856" i="10"/>
  <c r="R1856" i="10"/>
  <c r="S1856" i="10" s="1"/>
  <c r="R753" i="10"/>
  <c r="S753" i="10" s="1"/>
  <c r="V753" i="10"/>
  <c r="V1676" i="10"/>
  <c r="R1676" i="10"/>
  <c r="S1676" i="10" s="1"/>
  <c r="R1038" i="10"/>
  <c r="S1038" i="10" s="1"/>
  <c r="V1038" i="10"/>
  <c r="R702" i="10"/>
  <c r="S702" i="10" s="1"/>
  <c r="V702" i="10"/>
  <c r="R863" i="10"/>
  <c r="S863" i="10" s="1"/>
  <c r="V863" i="10"/>
  <c r="V1800" i="10"/>
  <c r="R1800" i="10"/>
  <c r="S1800" i="10" s="1"/>
  <c r="M1191" i="14"/>
  <c r="M1536" i="14"/>
  <c r="M234" i="14"/>
  <c r="M1545" i="14"/>
  <c r="M24" i="14"/>
  <c r="E18" i="24" s="1"/>
  <c r="F18" i="24" s="1"/>
  <c r="H18" i="24" s="1"/>
  <c r="M187" i="14"/>
  <c r="V1960" i="10"/>
  <c r="R1062" i="10"/>
  <c r="S1062" i="10" s="1"/>
  <c r="R775" i="10"/>
  <c r="S775" i="10" s="1"/>
  <c r="V626" i="10"/>
  <c r="R1673" i="10"/>
  <c r="S1673" i="10" s="1"/>
  <c r="V1119" i="10"/>
  <c r="R361" i="10"/>
  <c r="S361" i="10" s="1"/>
  <c r="V429" i="10"/>
  <c r="R429" i="10"/>
  <c r="S429" i="10" s="1"/>
  <c r="V1611" i="10"/>
  <c r="R1611" i="10"/>
  <c r="S1611" i="10" s="1"/>
  <c r="V421" i="10"/>
  <c r="R421" i="10"/>
  <c r="S421" i="10" s="1"/>
  <c r="V1674" i="10"/>
  <c r="R1674" i="10"/>
  <c r="S1674" i="10" s="1"/>
  <c r="V786" i="10"/>
  <c r="R786" i="10"/>
  <c r="S786" i="10" s="1"/>
  <c r="R98" i="10"/>
  <c r="S98" i="10" s="1"/>
  <c r="V98" i="10"/>
  <c r="V373" i="10"/>
  <c r="R373" i="10"/>
  <c r="S373" i="10" s="1"/>
  <c r="V1129" i="10"/>
  <c r="R1129" i="10"/>
  <c r="S1129" i="10" s="1"/>
  <c r="R234" i="10"/>
  <c r="S234" i="10" s="1"/>
  <c r="V234" i="10"/>
  <c r="R738" i="10"/>
  <c r="S738" i="10" s="1"/>
  <c r="V738" i="10"/>
  <c r="V929" i="10"/>
  <c r="R929" i="10"/>
  <c r="S929" i="10" s="1"/>
  <c r="AL1132" i="11"/>
  <c r="AN1132" i="11" s="1"/>
  <c r="M1133" i="14"/>
  <c r="AL185" i="11"/>
  <c r="N186" i="14" s="1"/>
  <c r="M186" i="14"/>
  <c r="R1107" i="10"/>
  <c r="S1107" i="10" s="1"/>
  <c r="V1107" i="10"/>
  <c r="V153" i="10"/>
  <c r="R153" i="10"/>
  <c r="S153" i="10" s="1"/>
  <c r="R1764" i="10"/>
  <c r="S1764" i="10" s="1"/>
  <c r="V1764" i="10"/>
  <c r="V1628" i="10"/>
  <c r="R1628" i="10"/>
  <c r="S1628" i="10" s="1"/>
  <c r="V1159" i="10"/>
  <c r="R1159" i="10"/>
  <c r="S1159" i="10" s="1"/>
  <c r="R787" i="10"/>
  <c r="S787" i="10" s="1"/>
  <c r="V787" i="10"/>
  <c r="R514" i="10"/>
  <c r="S514" i="10" s="1"/>
  <c r="V514" i="10"/>
  <c r="R1478" i="10"/>
  <c r="S1478" i="10" s="1"/>
  <c r="V1478" i="10"/>
  <c r="R556" i="10"/>
  <c r="S556" i="10" s="1"/>
  <c r="V556" i="10"/>
  <c r="V1736" i="10"/>
  <c r="R1736" i="10"/>
  <c r="S1736" i="10" s="1"/>
  <c r="V215" i="10"/>
  <c r="R215" i="10"/>
  <c r="S215" i="10" s="1"/>
  <c r="V1637" i="10"/>
  <c r="R1637" i="10"/>
  <c r="S1637" i="10" s="1"/>
  <c r="V1705" i="10"/>
  <c r="R1705" i="10"/>
  <c r="S1705" i="10" s="1"/>
  <c r="R1085" i="10"/>
  <c r="S1085" i="10" s="1"/>
  <c r="V1085" i="10"/>
  <c r="R1268" i="10"/>
  <c r="S1268" i="10" s="1"/>
  <c r="V1268" i="10"/>
  <c r="V875" i="10"/>
  <c r="R875" i="10"/>
  <c r="S875" i="10" s="1"/>
  <c r="V267" i="10"/>
  <c r="R267" i="10"/>
  <c r="S267" i="10" s="1"/>
  <c r="V1404" i="10"/>
  <c r="R1404" i="10"/>
  <c r="S1404" i="10" s="1"/>
  <c r="V1074" i="10"/>
  <c r="R1074" i="10"/>
  <c r="S1074" i="10" s="1"/>
  <c r="V247" i="10"/>
  <c r="R247" i="10"/>
  <c r="S247" i="10" s="1"/>
  <c r="V424" i="10"/>
  <c r="R424" i="10"/>
  <c r="S424" i="10" s="1"/>
  <c r="V1221" i="10"/>
  <c r="R1221" i="10"/>
  <c r="S1221" i="10" s="1"/>
  <c r="M1089" i="14"/>
  <c r="V1064" i="10"/>
  <c r="R872" i="10"/>
  <c r="S872" i="10" s="1"/>
  <c r="R1574" i="10"/>
  <c r="S1574" i="10" s="1"/>
  <c r="AL125" i="11"/>
  <c r="AN125" i="11" s="1"/>
  <c r="M126" i="14"/>
  <c r="AL1286" i="11"/>
  <c r="N1287" i="14" s="1"/>
  <c r="M1287" i="14"/>
  <c r="AL156" i="11"/>
  <c r="N157" i="14" s="1"/>
  <c r="M157" i="14"/>
  <c r="AL951" i="11"/>
  <c r="N952" i="14" s="1"/>
  <c r="M952" i="14"/>
  <c r="V357" i="10"/>
  <c r="R357" i="10"/>
  <c r="S357" i="10" s="1"/>
  <c r="V376" i="10"/>
  <c r="R376" i="10"/>
  <c r="S376" i="10" s="1"/>
  <c r="V485" i="10"/>
  <c r="R485" i="10"/>
  <c r="S485" i="10" s="1"/>
  <c r="V1326" i="10"/>
  <c r="R1326" i="10"/>
  <c r="S1326" i="10" s="1"/>
  <c r="V1536" i="10"/>
  <c r="R1536" i="10"/>
  <c r="S1536" i="10" s="1"/>
  <c r="R195" i="10"/>
  <c r="S195" i="10" s="1"/>
  <c r="V195" i="10"/>
  <c r="V1063" i="10"/>
  <c r="R1063" i="10"/>
  <c r="S1063" i="10" s="1"/>
  <c r="V1585" i="10"/>
  <c r="R1585" i="10"/>
  <c r="S1585" i="10" s="1"/>
  <c r="V508" i="10"/>
  <c r="R508" i="10"/>
  <c r="S508" i="10" s="1"/>
  <c r="R1683" i="10"/>
  <c r="S1683" i="10" s="1"/>
  <c r="V1683" i="10"/>
  <c r="V1904" i="10"/>
  <c r="R1904" i="10"/>
  <c r="S1904" i="10" s="1"/>
  <c r="V202" i="10"/>
  <c r="R202" i="10"/>
  <c r="S202" i="10" s="1"/>
  <c r="V1985" i="10"/>
  <c r="R1985" i="10"/>
  <c r="S1985" i="10" s="1"/>
  <c r="V1274" i="10"/>
  <c r="R1274" i="10"/>
  <c r="S1274" i="10" s="1"/>
  <c r="R1825" i="10"/>
  <c r="S1825" i="10" s="1"/>
  <c r="V1825" i="10"/>
  <c r="R1469" i="10"/>
  <c r="S1469" i="10" s="1"/>
  <c r="V1469" i="10"/>
  <c r="R1342" i="10"/>
  <c r="S1342" i="10" s="1"/>
  <c r="V1342" i="10"/>
  <c r="V336" i="10"/>
  <c r="R336" i="10"/>
  <c r="S336" i="10" s="1"/>
  <c r="R609" i="10"/>
  <c r="S609" i="10" s="1"/>
  <c r="V609" i="10"/>
  <c r="R1021" i="10"/>
  <c r="S1021" i="10" s="1"/>
  <c r="V1021" i="10"/>
  <c r="R656" i="10"/>
  <c r="S656" i="10" s="1"/>
  <c r="V656" i="10"/>
  <c r="R629" i="10"/>
  <c r="S629" i="10" s="1"/>
  <c r="V629" i="10"/>
  <c r="R496" i="10"/>
  <c r="S496" i="10" s="1"/>
  <c r="V496" i="10"/>
  <c r="R1101" i="10"/>
  <c r="S1101" i="10" s="1"/>
  <c r="V1101" i="10"/>
  <c r="R460" i="10"/>
  <c r="S460" i="10" s="1"/>
  <c r="V460" i="10"/>
  <c r="V464" i="10"/>
  <c r="R464" i="10"/>
  <c r="S464" i="10" s="1"/>
  <c r="R1898" i="10"/>
  <c r="S1898" i="10" s="1"/>
  <c r="V1898" i="10"/>
  <c r="V1734" i="10"/>
  <c r="R1734" i="10"/>
  <c r="S1734" i="10" s="1"/>
  <c r="R1629" i="10"/>
  <c r="S1629" i="10" s="1"/>
  <c r="V1629" i="10"/>
  <c r="V1309" i="10"/>
  <c r="R1309" i="10"/>
  <c r="S1309" i="10" s="1"/>
  <c r="R1602" i="10"/>
  <c r="S1602" i="10" s="1"/>
  <c r="V1602" i="10"/>
  <c r="R1111" i="10"/>
  <c r="S1111" i="10" s="1"/>
  <c r="V1111" i="10"/>
  <c r="V1924" i="10"/>
  <c r="R1924" i="10"/>
  <c r="S1924" i="10" s="1"/>
  <c r="R1565" i="10"/>
  <c r="S1565" i="10" s="1"/>
  <c r="V1565" i="10"/>
  <c r="R1719" i="10"/>
  <c r="S1719" i="10" s="1"/>
  <c r="V1719" i="10"/>
  <c r="V1454" i="10"/>
  <c r="R1454" i="10"/>
  <c r="S1454" i="10" s="1"/>
  <c r="V795" i="10"/>
  <c r="R795" i="10"/>
  <c r="S795" i="10" s="1"/>
  <c r="R1847" i="10"/>
  <c r="S1847" i="10" s="1"/>
  <c r="V1847" i="10"/>
  <c r="R477" i="10"/>
  <c r="S477" i="10" s="1"/>
  <c r="V477" i="10"/>
  <c r="R404" i="10"/>
  <c r="S404" i="10" s="1"/>
  <c r="V404" i="10"/>
  <c r="R1824" i="10"/>
  <c r="S1824" i="10" s="1"/>
  <c r="V1824" i="10"/>
  <c r="R620" i="10"/>
  <c r="S620" i="10" s="1"/>
  <c r="V620" i="10"/>
  <c r="R1787" i="10"/>
  <c r="S1787" i="10" s="1"/>
  <c r="V1787" i="10"/>
  <c r="R1399" i="10"/>
  <c r="S1399" i="10" s="1"/>
  <c r="V1399" i="10"/>
  <c r="V1523" i="10"/>
  <c r="R1523" i="10"/>
  <c r="S1523" i="10" s="1"/>
  <c r="R992" i="10"/>
  <c r="S992" i="10" s="1"/>
  <c r="V992" i="10"/>
  <c r="V270" i="10"/>
  <c r="R270" i="10"/>
  <c r="S270" i="10" s="1"/>
  <c r="R1209" i="10"/>
  <c r="S1209" i="10" s="1"/>
  <c r="V1209" i="10"/>
  <c r="V171" i="10"/>
  <c r="R171" i="10"/>
  <c r="S171" i="10" s="1"/>
  <c r="V1854" i="10"/>
  <c r="R1854" i="10"/>
  <c r="S1854" i="10" s="1"/>
  <c r="V1100" i="10"/>
  <c r="R1100" i="10"/>
  <c r="S1100" i="10" s="1"/>
  <c r="R1025" i="10"/>
  <c r="S1025" i="10" s="1"/>
  <c r="V1025" i="10"/>
  <c r="V386" i="10"/>
  <c r="R386" i="10"/>
  <c r="S386" i="10" s="1"/>
  <c r="V1741" i="10"/>
  <c r="R1741" i="10"/>
  <c r="S1741" i="10" s="1"/>
  <c r="R45" i="10"/>
  <c r="S45" i="10" s="1"/>
  <c r="V45" i="10"/>
  <c r="V1181" i="10"/>
  <c r="R1181" i="10"/>
  <c r="S1181" i="10" s="1"/>
  <c r="R957" i="10"/>
  <c r="S957" i="10" s="1"/>
  <c r="V957" i="10"/>
  <c r="R1949" i="10"/>
  <c r="S1949" i="10" s="1"/>
  <c r="V1949" i="10"/>
  <c r="R1648" i="10"/>
  <c r="S1648" i="10" s="1"/>
  <c r="V1648" i="10"/>
  <c r="R1481" i="10"/>
  <c r="S1481" i="10" s="1"/>
  <c r="V1481" i="10"/>
  <c r="V397" i="10"/>
  <c r="R397" i="10"/>
  <c r="S397" i="10" s="1"/>
  <c r="V1276" i="10"/>
  <c r="R1276" i="10"/>
  <c r="S1276" i="10" s="1"/>
  <c r="V1195" i="10"/>
  <c r="R1195" i="10"/>
  <c r="S1195" i="10" s="1"/>
  <c r="R1232" i="10"/>
  <c r="S1232" i="10" s="1"/>
  <c r="V1232" i="10"/>
  <c r="V1070" i="10"/>
  <c r="R1070" i="10"/>
  <c r="S1070" i="10" s="1"/>
  <c r="R313" i="10"/>
  <c r="S313" i="10" s="1"/>
  <c r="V313" i="10"/>
  <c r="V1174" i="10"/>
  <c r="R1174" i="10"/>
  <c r="S1174" i="10" s="1"/>
  <c r="V26" i="10"/>
  <c r="R26" i="10"/>
  <c r="S26" i="10" s="1"/>
  <c r="V1215" i="10"/>
  <c r="R1215" i="10"/>
  <c r="S1215" i="10" s="1"/>
  <c r="V1330" i="10"/>
  <c r="R1330" i="10"/>
  <c r="S1330" i="10" s="1"/>
  <c r="V1184" i="10"/>
  <c r="R1184" i="10"/>
  <c r="S1184" i="10" s="1"/>
  <c r="R1432" i="10"/>
  <c r="S1432" i="10" s="1"/>
  <c r="V1432" i="10"/>
  <c r="R774" i="10"/>
  <c r="S774" i="10" s="1"/>
  <c r="V774" i="10"/>
  <c r="R142" i="10"/>
  <c r="S142" i="10" s="1"/>
  <c r="V142" i="10"/>
  <c r="R284" i="10"/>
  <c r="S284" i="10" s="1"/>
  <c r="V284" i="10"/>
  <c r="V1711" i="10"/>
  <c r="R1711" i="10"/>
  <c r="S1711" i="10" s="1"/>
  <c r="R982" i="10"/>
  <c r="S982" i="10" s="1"/>
  <c r="V982" i="10"/>
  <c r="R281" i="10"/>
  <c r="S281" i="10" s="1"/>
  <c r="V281" i="10"/>
  <c r="V1693" i="10"/>
  <c r="R1693" i="10"/>
  <c r="S1693" i="10" s="1"/>
  <c r="R874" i="10"/>
  <c r="S874" i="10" s="1"/>
  <c r="V874" i="10"/>
  <c r="R742" i="10"/>
  <c r="S742" i="10" s="1"/>
  <c r="V742" i="10"/>
  <c r="R1865" i="10"/>
  <c r="S1865" i="10" s="1"/>
  <c r="V1865" i="10"/>
  <c r="R549" i="10"/>
  <c r="S549" i="10" s="1"/>
  <c r="V549" i="10"/>
  <c r="V1339" i="10"/>
  <c r="R1339" i="10"/>
  <c r="S1339" i="10" s="1"/>
  <c r="V1329" i="10"/>
  <c r="R1329" i="10"/>
  <c r="S1329" i="10" s="1"/>
  <c r="R1733" i="10"/>
  <c r="S1733" i="10" s="1"/>
  <c r="V1733" i="10"/>
  <c r="R2010" i="10"/>
  <c r="S2010" i="10" s="1"/>
  <c r="V2010" i="10"/>
  <c r="R1642" i="10"/>
  <c r="S1642" i="10" s="1"/>
  <c r="V1642" i="10"/>
  <c r="V375" i="10"/>
  <c r="R375" i="10"/>
  <c r="S375" i="10" s="1"/>
  <c r="V1023" i="10"/>
  <c r="R1023" i="10"/>
  <c r="S1023" i="10" s="1"/>
  <c r="R431" i="10"/>
  <c r="S431" i="10" s="1"/>
  <c r="V431" i="10"/>
  <c r="V1520" i="10"/>
  <c r="R1520" i="10"/>
  <c r="S1520" i="10" s="1"/>
  <c r="R57" i="10"/>
  <c r="S57" i="10" s="1"/>
  <c r="V57" i="10"/>
  <c r="R524" i="10"/>
  <c r="S524" i="10" s="1"/>
  <c r="V524" i="10"/>
  <c r="R368" i="10"/>
  <c r="S368" i="10" s="1"/>
  <c r="V368" i="10"/>
  <c r="V118" i="10"/>
  <c r="R118" i="10"/>
  <c r="S118" i="10" s="1"/>
  <c r="R591" i="10"/>
  <c r="S591" i="10" s="1"/>
  <c r="V591" i="10"/>
  <c r="R1917" i="10"/>
  <c r="S1917" i="10" s="1"/>
  <c r="V1917" i="10"/>
  <c r="V1046" i="10"/>
  <c r="R1046" i="10"/>
  <c r="S1046" i="10" s="1"/>
  <c r="V161" i="10"/>
  <c r="R161" i="10"/>
  <c r="S161" i="10" s="1"/>
  <c r="V580" i="10"/>
  <c r="R580" i="10"/>
  <c r="S580" i="10" s="1"/>
  <c r="V61" i="10"/>
  <c r="R61" i="10"/>
  <c r="S61" i="10" s="1"/>
  <c r="V133" i="10"/>
  <c r="R133" i="10"/>
  <c r="S133" i="10" s="1"/>
  <c r="R1572" i="10"/>
  <c r="S1572" i="10" s="1"/>
  <c r="V1572" i="10"/>
  <c r="V1943" i="10"/>
  <c r="R1943" i="10"/>
  <c r="S1943" i="10" s="1"/>
  <c r="R476" i="10"/>
  <c r="S476" i="10" s="1"/>
  <c r="V476" i="10"/>
  <c r="V1796" i="10"/>
  <c r="R1796" i="10"/>
  <c r="S1796" i="10" s="1"/>
  <c r="V559" i="10"/>
  <c r="R559" i="10"/>
  <c r="S559" i="10" s="1"/>
  <c r="R1137" i="10"/>
  <c r="S1137" i="10" s="1"/>
  <c r="V1137" i="10"/>
  <c r="V1806" i="10"/>
  <c r="R1806" i="10"/>
  <c r="S1806" i="10" s="1"/>
  <c r="R94" i="10"/>
  <c r="S94" i="10" s="1"/>
  <c r="V94" i="10"/>
  <c r="R1052" i="10"/>
  <c r="S1052" i="10" s="1"/>
  <c r="V1052" i="10"/>
  <c r="V1385" i="10"/>
  <c r="R1385" i="10"/>
  <c r="S1385" i="10" s="1"/>
  <c r="V534" i="10"/>
  <c r="R534" i="10"/>
  <c r="S534" i="10" s="1"/>
  <c r="V1279" i="10"/>
  <c r="R1279" i="10"/>
  <c r="S1279" i="10" s="1"/>
  <c r="R1810" i="10"/>
  <c r="S1810" i="10" s="1"/>
  <c r="V1810" i="10"/>
  <c r="R1096" i="10"/>
  <c r="S1096" i="10" s="1"/>
  <c r="V1096" i="10"/>
  <c r="R2015" i="10"/>
  <c r="S2015" i="10" s="1"/>
  <c r="V2015" i="10"/>
  <c r="R717" i="10"/>
  <c r="S717" i="10" s="1"/>
  <c r="V717" i="10"/>
  <c r="V2012" i="10"/>
  <c r="R2012" i="10"/>
  <c r="S2012" i="10" s="1"/>
  <c r="R860" i="10"/>
  <c r="S860" i="10" s="1"/>
  <c r="V860" i="10"/>
  <c r="R1278" i="10"/>
  <c r="S1278" i="10" s="1"/>
  <c r="V1278" i="10"/>
  <c r="V1433" i="10"/>
  <c r="R1433" i="10"/>
  <c r="S1433" i="10" s="1"/>
  <c r="R1786" i="10"/>
  <c r="S1786" i="10" s="1"/>
  <c r="V1786" i="10"/>
  <c r="R878" i="10"/>
  <c r="S878" i="10" s="1"/>
  <c r="V878" i="10"/>
  <c r="R1257" i="10"/>
  <c r="S1257" i="10" s="1"/>
  <c r="V1257" i="10"/>
  <c r="R1567" i="10"/>
  <c r="S1567" i="10" s="1"/>
  <c r="V1567" i="10"/>
  <c r="V1144" i="10"/>
  <c r="R1144" i="10"/>
  <c r="S1144" i="10" s="1"/>
  <c r="R1171" i="10"/>
  <c r="S1171" i="10" s="1"/>
  <c r="V1171" i="10"/>
  <c r="V1545" i="10"/>
  <c r="R1545" i="10"/>
  <c r="S1545" i="10" s="1"/>
  <c r="V1059" i="10"/>
  <c r="R1059" i="10"/>
  <c r="S1059" i="10" s="1"/>
  <c r="R728" i="10"/>
  <c r="S728" i="10" s="1"/>
  <c r="V728" i="10"/>
  <c r="V1095" i="10"/>
  <c r="R1095" i="10"/>
  <c r="S1095" i="10" s="1"/>
  <c r="V1959" i="10"/>
  <c r="R1959" i="10"/>
  <c r="S1959" i="10" s="1"/>
  <c r="R289" i="10"/>
  <c r="S289" i="10" s="1"/>
  <c r="V289" i="10"/>
  <c r="R1869" i="10"/>
  <c r="S1869" i="10" s="1"/>
  <c r="V1869" i="10"/>
  <c r="R536" i="10"/>
  <c r="S536" i="10" s="1"/>
  <c r="V536" i="10"/>
  <c r="V743" i="10"/>
  <c r="R743" i="10"/>
  <c r="S743" i="10" s="1"/>
  <c r="V585" i="10"/>
  <c r="R585" i="10"/>
  <c r="S585" i="10" s="1"/>
  <c r="V1568" i="10"/>
  <c r="R1568" i="10"/>
  <c r="S1568" i="10" s="1"/>
  <c r="R765" i="10"/>
  <c r="S765" i="10" s="1"/>
  <c r="V765" i="10"/>
  <c r="R203" i="10"/>
  <c r="S203" i="10" s="1"/>
  <c r="V203" i="10"/>
  <c r="V745" i="10"/>
  <c r="R745" i="10"/>
  <c r="S745" i="10" s="1"/>
  <c r="R1627" i="10"/>
  <c r="S1627" i="10" s="1"/>
  <c r="V1627" i="10"/>
  <c r="V154" i="10"/>
  <c r="R154" i="10"/>
  <c r="S154" i="10" s="1"/>
  <c r="R854" i="10"/>
  <c r="S854" i="10" s="1"/>
  <c r="V854" i="10"/>
  <c r="V430" i="10"/>
  <c r="R430" i="10"/>
  <c r="S430" i="10" s="1"/>
  <c r="V801" i="10"/>
  <c r="R801" i="10"/>
  <c r="S801" i="10" s="1"/>
  <c r="V89" i="10"/>
  <c r="AL73" i="11"/>
  <c r="AN73" i="11" s="1"/>
  <c r="M74" i="14"/>
  <c r="E68" i="24" s="1"/>
  <c r="F68" i="24" s="1"/>
  <c r="H68" i="24" s="1"/>
  <c r="AL950" i="11"/>
  <c r="N951" i="14" s="1"/>
  <c r="M951" i="14"/>
  <c r="AL817" i="11"/>
  <c r="AN817" i="11" s="1"/>
  <c r="M818" i="14"/>
  <c r="AL1338" i="11"/>
  <c r="AN1338" i="11" s="1"/>
  <c r="M1339" i="14"/>
  <c r="AL960" i="11"/>
  <c r="AN960" i="11" s="1"/>
  <c r="M961" i="14"/>
  <c r="M631" i="14"/>
  <c r="M994" i="14"/>
  <c r="M1458" i="14"/>
  <c r="M976" i="14"/>
  <c r="M991" i="14"/>
  <c r="M1987" i="14"/>
  <c r="M1498" i="14"/>
  <c r="M984" i="14"/>
  <c r="M297" i="14"/>
  <c r="M923" i="14"/>
  <c r="M1937" i="14"/>
  <c r="M853" i="14"/>
  <c r="M813" i="14"/>
  <c r="M1121" i="14"/>
  <c r="M863" i="14"/>
  <c r="M636" i="14"/>
  <c r="M1946" i="14"/>
  <c r="M133" i="14"/>
  <c r="M129" i="14"/>
  <c r="M1169" i="14"/>
  <c r="M1435" i="14"/>
  <c r="M849" i="14"/>
  <c r="M1278" i="14"/>
  <c r="M1434" i="14"/>
  <c r="M1790" i="14"/>
  <c r="M996" i="14"/>
  <c r="R1234" i="10"/>
  <c r="S1234" i="10" s="1"/>
  <c r="R1624" i="10"/>
  <c r="S1624" i="10" s="1"/>
  <c r="V1720" i="10"/>
  <c r="R865" i="10"/>
  <c r="S865" i="10" s="1"/>
  <c r="R1668" i="10"/>
  <c r="S1668" i="10" s="1"/>
  <c r="R917" i="10"/>
  <c r="S917" i="10" s="1"/>
  <c r="V1677" i="10"/>
  <c r="R38" i="10"/>
  <c r="S38" i="10" s="1"/>
  <c r="V1578" i="10"/>
  <c r="V1533" i="10"/>
  <c r="R498" i="10"/>
  <c r="S498" i="10" s="1"/>
  <c r="R1881" i="10"/>
  <c r="S1881" i="10" s="1"/>
  <c r="R902" i="10"/>
  <c r="S902" i="10" s="1"/>
  <c r="V239" i="10"/>
  <c r="V1861" i="10"/>
  <c r="V2000" i="10"/>
  <c r="AL793" i="11"/>
  <c r="N794" i="14" s="1"/>
  <c r="M794" i="14"/>
  <c r="V137" i="10"/>
  <c r="R137" i="10"/>
  <c r="S137" i="10" s="1"/>
  <c r="R696" i="10"/>
  <c r="S696" i="10" s="1"/>
  <c r="V696" i="10"/>
  <c r="R744" i="10"/>
  <c r="S744" i="10" s="1"/>
  <c r="V744" i="10"/>
  <c r="V1831" i="10"/>
  <c r="R1831" i="10"/>
  <c r="S1831" i="10" s="1"/>
  <c r="R1591" i="10"/>
  <c r="S1591" i="10" s="1"/>
  <c r="V1591" i="10"/>
  <c r="V1950" i="10"/>
  <c r="R1950" i="10"/>
  <c r="S1950" i="10" s="1"/>
  <c r="V1047" i="10"/>
  <c r="R1047" i="10"/>
  <c r="S1047" i="10" s="1"/>
  <c r="R1476" i="10"/>
  <c r="S1476" i="10" s="1"/>
  <c r="V1476" i="10"/>
  <c r="V381" i="10"/>
  <c r="R381" i="10"/>
  <c r="S381" i="10" s="1"/>
  <c r="R282" i="10"/>
  <c r="S282" i="10" s="1"/>
  <c r="V282" i="10"/>
  <c r="V1638" i="10"/>
  <c r="R1638" i="10"/>
  <c r="S1638" i="10" s="1"/>
  <c r="R482" i="10"/>
  <c r="S482" i="10" s="1"/>
  <c r="V482" i="10"/>
  <c r="V1514" i="10"/>
  <c r="R1514" i="10"/>
  <c r="S1514" i="10" s="1"/>
  <c r="V849" i="10"/>
  <c r="R849" i="10"/>
  <c r="S849" i="10" s="1"/>
  <c r="V1226" i="10"/>
  <c r="R1226" i="10"/>
  <c r="S1226" i="10" s="1"/>
  <c r="R143" i="10"/>
  <c r="S143" i="10" s="1"/>
  <c r="V143" i="10"/>
  <c r="V890" i="10"/>
  <c r="R890" i="10"/>
  <c r="S890" i="10" s="1"/>
  <c r="R1957" i="10"/>
  <c r="S1957" i="10" s="1"/>
  <c r="V1957" i="10"/>
  <c r="V1235" i="10"/>
  <c r="R1235" i="10"/>
  <c r="S1235" i="10" s="1"/>
  <c r="R1381" i="10"/>
  <c r="S1381" i="10" s="1"/>
  <c r="V1381" i="10"/>
  <c r="V1918" i="10"/>
  <c r="R1918" i="10"/>
  <c r="S1918" i="10" s="1"/>
  <c r="R309" i="10"/>
  <c r="S309" i="10" s="1"/>
  <c r="V309" i="10"/>
  <c r="R1009" i="10"/>
  <c r="S1009" i="10" s="1"/>
  <c r="V1009" i="10"/>
  <c r="R1287" i="10"/>
  <c r="S1287" i="10" s="1"/>
  <c r="V1287" i="10"/>
  <c r="M128" i="14"/>
  <c r="M1926" i="14"/>
  <c r="M1631" i="14"/>
  <c r="M1453" i="14"/>
  <c r="AL1417" i="11"/>
  <c r="N1418" i="14" s="1"/>
  <c r="M1418" i="14"/>
  <c r="AL1643" i="11"/>
  <c r="N1644" i="14" s="1"/>
  <c r="M1644" i="14"/>
  <c r="AL622" i="11"/>
  <c r="AN622" i="11" s="1"/>
  <c r="M623" i="14"/>
  <c r="R1088" i="10"/>
  <c r="S1088" i="10" s="1"/>
  <c r="V1088" i="10"/>
  <c r="V331" i="10"/>
  <c r="R331" i="10"/>
  <c r="S331" i="10" s="1"/>
  <c r="R1236" i="10"/>
  <c r="S1236" i="10" s="1"/>
  <c r="V1236" i="10"/>
  <c r="R442" i="10"/>
  <c r="S442" i="10" s="1"/>
  <c r="V442" i="10"/>
  <c r="V123" i="10"/>
  <c r="R123" i="10"/>
  <c r="S123" i="10" s="1"/>
  <c r="R1934" i="10"/>
  <c r="S1934" i="10" s="1"/>
  <c r="V1934" i="10"/>
  <c r="V1033" i="10"/>
  <c r="R1033" i="10"/>
  <c r="S1033" i="10" s="1"/>
  <c r="V1136" i="10"/>
  <c r="R1136" i="10"/>
  <c r="S1136" i="10" s="1"/>
  <c r="R1845" i="10"/>
  <c r="S1845" i="10" s="1"/>
  <c r="V1845" i="10"/>
  <c r="R1765" i="10"/>
  <c r="S1765" i="10" s="1"/>
  <c r="V1765" i="10"/>
  <c r="V135" i="10"/>
  <c r="R135" i="10"/>
  <c r="S135" i="10" s="1"/>
  <c r="V1529" i="10"/>
  <c r="R1529" i="10"/>
  <c r="S1529" i="10" s="1"/>
  <c r="R77" i="10"/>
  <c r="S77" i="10" s="1"/>
  <c r="V77" i="10"/>
  <c r="V358" i="10"/>
  <c r="R358" i="10"/>
  <c r="S358" i="10" s="1"/>
  <c r="R101" i="10"/>
  <c r="S101" i="10" s="1"/>
  <c r="V101" i="10"/>
  <c r="V1760" i="10"/>
  <c r="R1760" i="10"/>
  <c r="S1760" i="10" s="1"/>
  <c r="V1262" i="10"/>
  <c r="R1262" i="10"/>
  <c r="S1262" i="10" s="1"/>
  <c r="R1885" i="10"/>
  <c r="S1885" i="10" s="1"/>
  <c r="V1885" i="10"/>
  <c r="M442" i="14"/>
  <c r="V417" i="10"/>
  <c r="M445" i="14"/>
  <c r="R1907" i="10"/>
  <c r="S1907" i="10" s="1"/>
  <c r="V1759" i="10"/>
  <c r="R390" i="10"/>
  <c r="S390" i="10" s="1"/>
  <c r="R1036" i="10"/>
  <c r="S1036" i="10" s="1"/>
  <c r="M456" i="14"/>
  <c r="M1708" i="14"/>
  <c r="M608" i="14"/>
  <c r="R505" i="10"/>
  <c r="S505" i="10" s="1"/>
  <c r="R754" i="10"/>
  <c r="S754" i="10" s="1"/>
  <c r="R818" i="10"/>
  <c r="S818" i="10" s="1"/>
  <c r="R968" i="10"/>
  <c r="S968" i="10" s="1"/>
  <c r="V1206" i="10"/>
  <c r="V1992" i="10"/>
  <c r="V1213" i="10"/>
  <c r="V631" i="10"/>
  <c r="V811" i="10"/>
  <c r="V288" i="10"/>
  <c r="V1832" i="10"/>
  <c r="R1468" i="10"/>
  <c r="S1468" i="10" s="1"/>
  <c r="R1362" i="10"/>
  <c r="S1362" i="10" s="1"/>
  <c r="V1362" i="10"/>
  <c r="R326" i="10"/>
  <c r="S326" i="10" s="1"/>
  <c r="V326" i="10"/>
  <c r="R652" i="10"/>
  <c r="S652" i="10" s="1"/>
  <c r="V652" i="10"/>
  <c r="V1058" i="10"/>
  <c r="R1058" i="10"/>
  <c r="S1058" i="10" s="1"/>
  <c r="V677" i="10"/>
  <c r="R677" i="10"/>
  <c r="S677" i="10" s="1"/>
  <c r="V1324" i="10"/>
  <c r="R1324" i="10"/>
  <c r="S1324" i="10" s="1"/>
  <c r="V1746" i="10"/>
  <c r="R1746" i="10"/>
  <c r="S1746" i="10" s="1"/>
  <c r="V1384" i="10"/>
  <c r="R1384" i="10"/>
  <c r="S1384" i="10" s="1"/>
  <c r="V661" i="10"/>
  <c r="R661" i="10"/>
  <c r="S661" i="10" s="1"/>
  <c r="R790" i="10"/>
  <c r="S790" i="10" s="1"/>
  <c r="V790" i="10"/>
  <c r="V1167" i="10"/>
  <c r="R1167" i="10"/>
  <c r="S1167" i="10" s="1"/>
  <c r="R1067" i="10"/>
  <c r="S1067" i="10" s="1"/>
  <c r="V1067" i="10"/>
  <c r="R810" i="10"/>
  <c r="S810" i="10" s="1"/>
  <c r="V810" i="10"/>
  <c r="V1139" i="10"/>
  <c r="R1139" i="10"/>
  <c r="S1139" i="10" s="1"/>
  <c r="R1210" i="10"/>
  <c r="S1210" i="10" s="1"/>
  <c r="V1210" i="10"/>
  <c r="V387" i="10"/>
  <c r="R387" i="10"/>
  <c r="S387" i="10" s="1"/>
  <c r="R39" i="10"/>
  <c r="S39" i="10" s="1"/>
  <c r="V39" i="10"/>
  <c r="R963" i="10"/>
  <c r="S963" i="10" s="1"/>
  <c r="V963" i="10"/>
  <c r="R1659" i="10"/>
  <c r="S1659" i="10" s="1"/>
  <c r="V1659" i="10"/>
  <c r="R1260" i="10"/>
  <c r="S1260" i="10" s="1"/>
  <c r="V1260" i="10"/>
  <c r="V1955" i="10"/>
  <c r="R1955" i="10"/>
  <c r="S1955" i="10" s="1"/>
  <c r="V1388" i="10"/>
  <c r="R1388" i="10"/>
  <c r="S1388" i="10" s="1"/>
  <c r="R318" i="10"/>
  <c r="S318" i="10" s="1"/>
  <c r="V318" i="10"/>
  <c r="M531" i="14"/>
  <c r="M1332" i="14"/>
  <c r="M570" i="14"/>
  <c r="M1577" i="14"/>
  <c r="M840" i="14"/>
  <c r="V558" i="10"/>
  <c r="V1057" i="10"/>
  <c r="R264" i="10"/>
  <c r="S264" i="10" s="1"/>
  <c r="R1829" i="10"/>
  <c r="S1829" i="10" s="1"/>
  <c r="M848" i="14"/>
  <c r="M1948" i="14"/>
  <c r="M1538" i="14"/>
  <c r="M1723" i="14"/>
  <c r="M40" i="14"/>
  <c r="E34" i="24" s="1"/>
  <c r="F34" i="24" s="1"/>
  <c r="H34" i="24" s="1"/>
  <c r="M1795" i="14"/>
  <c r="M1393" i="14"/>
  <c r="M1474" i="14"/>
  <c r="M1620" i="14"/>
  <c r="M792" i="14"/>
  <c r="M1052" i="14"/>
  <c r="M1733" i="14"/>
  <c r="M1757" i="14"/>
  <c r="M476" i="14"/>
  <c r="R1061" i="10"/>
  <c r="S1061" i="10" s="1"/>
  <c r="V1334" i="10"/>
  <c r="V966" i="10"/>
  <c r="V584" i="10"/>
  <c r="R27" i="10"/>
  <c r="S27" i="10" s="1"/>
  <c r="V68" i="10"/>
  <c r="V1076" i="10"/>
  <c r="V250" i="10"/>
  <c r="V595" i="10"/>
  <c r="V1617" i="10"/>
  <c r="V763" i="10"/>
  <c r="V846" i="10"/>
  <c r="V186" i="10"/>
  <c r="R879" i="10"/>
  <c r="S879" i="10" s="1"/>
  <c r="AL1269" i="11"/>
  <c r="N1270" i="14" s="1"/>
  <c r="M1270" i="14"/>
  <c r="V147" i="10"/>
  <c r="R147" i="10"/>
  <c r="S147" i="10" s="1"/>
  <c r="R943" i="10"/>
  <c r="S943" i="10" s="1"/>
  <c r="V943" i="10"/>
  <c r="V1259" i="10"/>
  <c r="R1259" i="10"/>
  <c r="S1259" i="10" s="1"/>
  <c r="V847" i="10"/>
  <c r="R847" i="10"/>
  <c r="S847" i="10" s="1"/>
  <c r="R522" i="10"/>
  <c r="S522" i="10" s="1"/>
  <c r="V522" i="10"/>
  <c r="R324" i="10"/>
  <c r="S324" i="10" s="1"/>
  <c r="V324" i="10"/>
  <c r="V1840" i="10"/>
  <c r="R1840" i="10"/>
  <c r="S1840" i="10" s="1"/>
  <c r="V555" i="10"/>
  <c r="R555" i="10"/>
  <c r="S555" i="10" s="1"/>
  <c r="R842" i="10"/>
  <c r="S842" i="10" s="1"/>
  <c r="V842" i="10"/>
  <c r="V669" i="10"/>
  <c r="R669" i="10"/>
  <c r="S669" i="10" s="1"/>
  <c r="V104" i="10"/>
  <c r="R104" i="10"/>
  <c r="S104" i="10" s="1"/>
  <c r="R1910" i="10"/>
  <c r="S1910" i="10" s="1"/>
  <c r="V1910" i="10"/>
  <c r="V108" i="10"/>
  <c r="R108" i="10"/>
  <c r="S108" i="10" s="1"/>
  <c r="R1110" i="10"/>
  <c r="S1110" i="10" s="1"/>
  <c r="V1110" i="10"/>
  <c r="V1858" i="10"/>
  <c r="R1858" i="10"/>
  <c r="S1858" i="10" s="1"/>
  <c r="R1151" i="10"/>
  <c r="S1151" i="10" s="1"/>
  <c r="V1151" i="10"/>
  <c r="V1738" i="10"/>
  <c r="R1738" i="10"/>
  <c r="S1738" i="10" s="1"/>
  <c r="M449" i="14"/>
  <c r="M1282" i="14"/>
  <c r="V538" i="10"/>
  <c r="M1446" i="14"/>
  <c r="M410" i="14"/>
  <c r="M1478" i="14"/>
  <c r="M999" i="14"/>
  <c r="M1619" i="14"/>
  <c r="M1501" i="14"/>
  <c r="M1983" i="14"/>
  <c r="M296" i="14"/>
  <c r="M285" i="14"/>
  <c r="M1050" i="14"/>
  <c r="M1182" i="14"/>
  <c r="M719" i="14"/>
  <c r="M67" i="14"/>
  <c r="E61" i="24" s="1"/>
  <c r="F61" i="24" s="1"/>
  <c r="H61" i="24" s="1"/>
  <c r="M425" i="14"/>
  <c r="M135" i="14"/>
  <c r="M1020" i="14"/>
  <c r="M1028" i="14"/>
  <c r="M1759" i="14"/>
  <c r="M637" i="14"/>
  <c r="M962" i="14"/>
  <c r="M507" i="14"/>
  <c r="R1575" i="10"/>
  <c r="S1575" i="10" s="1"/>
  <c r="V1812" i="10"/>
  <c r="V877" i="10"/>
  <c r="V1631" i="10"/>
  <c r="R1534" i="10"/>
  <c r="S1534" i="10" s="1"/>
  <c r="R1004" i="10"/>
  <c r="S1004" i="10" s="1"/>
  <c r="V117" i="10"/>
  <c r="R34" i="10"/>
  <c r="S34" i="10" s="1"/>
  <c r="R67" i="10"/>
  <c r="S67" i="10" s="1"/>
  <c r="V1357" i="10"/>
  <c r="R1496" i="10"/>
  <c r="S1496" i="10" s="1"/>
  <c r="R760" i="10"/>
  <c r="S760" i="10" s="1"/>
  <c r="R1897" i="10"/>
  <c r="S1897" i="10" s="1"/>
  <c r="V809" i="10"/>
  <c r="R1973" i="10"/>
  <c r="S1973" i="10" s="1"/>
  <c r="V52" i="10"/>
  <c r="R952" i="10"/>
  <c r="S952" i="10" s="1"/>
  <c r="R1254" i="10"/>
  <c r="S1254" i="10" s="1"/>
  <c r="M75" i="14"/>
  <c r="E69" i="24" s="1"/>
  <c r="F69" i="24" s="1"/>
  <c r="H69" i="24" s="1"/>
  <c r="M584" i="14"/>
  <c r="M1326" i="14"/>
  <c r="M1463" i="14"/>
  <c r="M1432" i="14"/>
  <c r="M770" i="14"/>
  <c r="M789" i="14"/>
  <c r="M1257" i="14"/>
  <c r="M225" i="14"/>
  <c r="M1796" i="14"/>
  <c r="M1485" i="14"/>
  <c r="M1991" i="14"/>
  <c r="M1930" i="14"/>
  <c r="M893" i="14"/>
  <c r="M1971" i="14"/>
  <c r="M1040" i="14"/>
  <c r="M1368" i="14"/>
  <c r="M1199" i="14"/>
  <c r="M815" i="14"/>
  <c r="V576" i="10"/>
  <c r="R1702" i="10"/>
  <c r="S1702" i="10" s="1"/>
  <c r="V611" i="10"/>
  <c r="V178" i="10"/>
  <c r="V727" i="10"/>
  <c r="R1043" i="10"/>
  <c r="S1043" i="10" s="1"/>
  <c r="V1382" i="10"/>
  <c r="V521" i="10"/>
  <c r="R1561" i="10"/>
  <c r="S1561" i="10" s="1"/>
  <c r="R179" i="10"/>
  <c r="S179" i="10" s="1"/>
  <c r="R1337" i="10"/>
  <c r="S1337" i="10" s="1"/>
  <c r="R1194" i="10"/>
  <c r="S1194" i="10" s="1"/>
  <c r="V529" i="10"/>
  <c r="V232" i="10"/>
  <c r="V479" i="10"/>
  <c r="R1656" i="10"/>
  <c r="S1656" i="10" s="1"/>
  <c r="V1656" i="10"/>
  <c r="V24" i="10"/>
  <c r="R24" i="10"/>
  <c r="S24" i="10" s="1"/>
  <c r="V1721" i="10"/>
  <c r="R1721" i="10"/>
  <c r="S1721" i="10" s="1"/>
  <c r="R1883" i="10"/>
  <c r="S1883" i="10" s="1"/>
  <c r="V339" i="10"/>
  <c r="V834" i="10"/>
  <c r="V435" i="10"/>
  <c r="R1663" i="10"/>
  <c r="S1663" i="10" s="1"/>
  <c r="R1779" i="10"/>
  <c r="S1779" i="10" s="1"/>
  <c r="V1335" i="10"/>
  <c r="R779" i="10"/>
  <c r="S779" i="10" s="1"/>
  <c r="V1461" i="10"/>
  <c r="V845" i="10"/>
  <c r="R35" i="10"/>
  <c r="S35" i="10" s="1"/>
  <c r="V853" i="10"/>
  <c r="V1521" i="10"/>
  <c r="R1583" i="10"/>
  <c r="S1583" i="10" s="1"/>
  <c r="R1293" i="10"/>
  <c r="S1293" i="10" s="1"/>
  <c r="R184" i="10"/>
  <c r="S184" i="10" s="1"/>
  <c r="V993" i="10"/>
  <c r="R128" i="10"/>
  <c r="S128" i="10" s="1"/>
  <c r="R183" i="10"/>
  <c r="S183" i="10" s="1"/>
  <c r="R1661" i="10"/>
  <c r="S1661" i="10" s="1"/>
  <c r="R1106" i="10"/>
  <c r="S1106" i="10" s="1"/>
  <c r="R116" i="10"/>
  <c r="S116" i="10" s="1"/>
  <c r="R1084" i="10"/>
  <c r="S1084" i="10" s="1"/>
  <c r="R618" i="10"/>
  <c r="S618" i="10" s="1"/>
  <c r="V1579" i="10"/>
  <c r="R947" i="10"/>
  <c r="S947" i="10" s="1"/>
  <c r="M264" i="14"/>
  <c r="M1438" i="14"/>
  <c r="R1014" i="10"/>
  <c r="S1014" i="10" s="1"/>
  <c r="R898" i="10"/>
  <c r="S898" i="10" s="1"/>
  <c r="M1826" i="14"/>
  <c r="M1563" i="14"/>
  <c r="M1460" i="14"/>
  <c r="M438" i="14"/>
  <c r="M839" i="14"/>
  <c r="M515" i="14"/>
  <c r="V990" i="10"/>
  <c r="V1540" i="10"/>
  <c r="V1537" i="10"/>
  <c r="V298" i="10"/>
  <c r="R1755" i="10"/>
  <c r="S1755" i="10" s="1"/>
  <c r="V1040" i="10"/>
  <c r="R1284" i="10"/>
  <c r="S1284" i="10" s="1"/>
  <c r="V747" i="10"/>
  <c r="R317" i="10"/>
  <c r="S317" i="10" s="1"/>
  <c r="V263" i="10"/>
  <c r="R1130" i="10"/>
  <c r="S1130" i="10" s="1"/>
  <c r="R165" i="10"/>
  <c r="S165" i="10" s="1"/>
  <c r="V1868" i="10"/>
  <c r="R120" i="10"/>
  <c r="S120" i="10" s="1"/>
  <c r="V1884" i="10"/>
  <c r="V1811" i="10"/>
  <c r="V942" i="10"/>
  <c r="R1176" i="10"/>
  <c r="S1176" i="10" s="1"/>
  <c r="R1511" i="10"/>
  <c r="S1511" i="10" s="1"/>
  <c r="V642" i="10"/>
  <c r="R481" i="10"/>
  <c r="S481" i="10" s="1"/>
  <c r="R1623" i="10"/>
  <c r="S1623" i="10" s="1"/>
  <c r="R955" i="10"/>
  <c r="S955" i="10" s="1"/>
  <c r="R1527" i="10"/>
  <c r="S1527" i="10" s="1"/>
  <c r="R501" i="10"/>
  <c r="S501" i="10" s="1"/>
  <c r="V66" i="10"/>
  <c r="V1655" i="10"/>
  <c r="R1882" i="10"/>
  <c r="S1882" i="10" s="1"/>
  <c r="V122" i="10"/>
  <c r="R692" i="10"/>
  <c r="S692" i="10" s="1"/>
  <c r="R1179" i="10"/>
  <c r="S1179" i="10" s="1"/>
  <c r="V1126" i="10"/>
  <c r="M404" i="14"/>
  <c r="M805" i="14"/>
  <c r="M1544" i="14"/>
  <c r="M228" i="14"/>
  <c r="M857" i="14"/>
  <c r="M149" i="14"/>
  <c r="M1540" i="14"/>
  <c r="M358" i="14"/>
  <c r="M318" i="14"/>
  <c r="M1811" i="14"/>
  <c r="M1651" i="14"/>
  <c r="R205" i="10"/>
  <c r="S205" i="10" s="1"/>
  <c r="V230" i="10"/>
  <c r="R1075" i="10"/>
  <c r="S1075" i="10" s="1"/>
  <c r="R1569" i="10"/>
  <c r="S1569" i="10" s="1"/>
  <c r="V2006" i="10"/>
  <c r="V292" i="10"/>
  <c r="R473" i="10"/>
  <c r="S473" i="10" s="1"/>
  <c r="V1233" i="10"/>
  <c r="V466" i="10"/>
  <c r="R812" i="10"/>
  <c r="S812" i="10" s="1"/>
  <c r="R1069" i="10"/>
  <c r="S1069" i="10" s="1"/>
  <c r="R1160" i="10"/>
  <c r="S1160" i="10" s="1"/>
  <c r="R1375" i="10"/>
  <c r="S1375" i="10" s="1"/>
  <c r="V1878" i="10"/>
  <c r="R946" i="10"/>
  <c r="S946" i="10" s="1"/>
  <c r="V1458" i="10"/>
  <c r="R940" i="10"/>
  <c r="S940" i="10" s="1"/>
  <c r="V1039" i="10"/>
  <c r="R1344" i="10"/>
  <c r="S1344" i="10" s="1"/>
  <c r="V638" i="10"/>
  <c r="M948" i="14"/>
  <c r="M771" i="14"/>
  <c r="M664" i="14"/>
  <c r="M1239" i="14"/>
  <c r="M1973" i="14"/>
  <c r="M914" i="14"/>
  <c r="M1383" i="14"/>
  <c r="M752" i="14"/>
  <c r="V674" i="10"/>
  <c r="V1728" i="10"/>
  <c r="R1818" i="10"/>
  <c r="S1818" i="10" s="1"/>
  <c r="V1525" i="10"/>
  <c r="V645" i="10"/>
  <c r="V1053" i="10"/>
  <c r="V1630" i="10"/>
  <c r="R233" i="10"/>
  <c r="S233" i="10" s="1"/>
  <c r="V255" i="10"/>
  <c r="V129" i="10"/>
  <c r="R1596" i="10"/>
  <c r="S1596" i="10" s="1"/>
  <c r="V1925" i="10"/>
  <c r="R1817" i="10"/>
  <c r="S1817" i="10" s="1"/>
  <c r="R830" i="10"/>
  <c r="S830" i="10" s="1"/>
  <c r="R1418" i="10"/>
  <c r="S1418" i="10" s="1"/>
  <c r="R33" i="10"/>
  <c r="S33" i="10" s="1"/>
  <c r="V354" i="10"/>
  <c r="R1556" i="10"/>
  <c r="S1556" i="10" s="1"/>
  <c r="R725" i="10"/>
  <c r="S725" i="10" s="1"/>
  <c r="R1271" i="10"/>
  <c r="S1271" i="10" s="1"/>
  <c r="R353" i="10"/>
  <c r="S353" i="10" s="1"/>
  <c r="V488" i="10"/>
  <c r="V732" i="10"/>
  <c r="V330" i="10"/>
  <c r="V851" i="10"/>
  <c r="V1940" i="10"/>
  <c r="R1603" i="10"/>
  <c r="S1603" i="10" s="1"/>
  <c r="R1921" i="10"/>
  <c r="S1921" i="10" s="1"/>
  <c r="M927" i="14"/>
  <c r="M1721" i="14"/>
  <c r="M816" i="14"/>
  <c r="M279" i="14"/>
  <c r="M232" i="14"/>
  <c r="M1889" i="14"/>
  <c r="M1256" i="14"/>
  <c r="M1291" i="14"/>
  <c r="M124" i="14"/>
  <c r="V1193" i="10"/>
  <c r="R287" i="10"/>
  <c r="S287" i="10" s="1"/>
  <c r="R788" i="10"/>
  <c r="S788" i="10" s="1"/>
  <c r="R590" i="10"/>
  <c r="S590" i="10" s="1"/>
  <c r="R950" i="10"/>
  <c r="S950" i="10" s="1"/>
  <c r="R350" i="10"/>
  <c r="S350" i="10" s="1"/>
  <c r="V30" i="10"/>
  <c r="R1102" i="10"/>
  <c r="S1102" i="10" s="1"/>
  <c r="R1470" i="10"/>
  <c r="S1470" i="10" s="1"/>
  <c r="R1517" i="10"/>
  <c r="S1517" i="10" s="1"/>
  <c r="R343" i="10"/>
  <c r="S343" i="10" s="1"/>
  <c r="V1768" i="10"/>
  <c r="V1890" i="10"/>
  <c r="V1923" i="10"/>
  <c r="V792" i="10"/>
  <c r="R1256" i="10"/>
  <c r="S1256" i="10" s="1"/>
  <c r="V1894" i="10"/>
  <c r="V1175" i="10"/>
  <c r="R1391" i="10"/>
  <c r="S1391" i="10" s="1"/>
  <c r="V1654" i="10"/>
  <c r="V1990" i="10"/>
  <c r="V825" i="10"/>
  <c r="V932" i="10"/>
  <c r="V396" i="10"/>
  <c r="R2013" i="10"/>
  <c r="S2013" i="10" s="1"/>
  <c r="R1964" i="10"/>
  <c r="S1964" i="10" s="1"/>
  <c r="M679" i="14"/>
  <c r="M699" i="14"/>
  <c r="M1419" i="14"/>
  <c r="M1556" i="14"/>
  <c r="M1815" i="14"/>
  <c r="M1265" i="14"/>
  <c r="M836" i="14"/>
  <c r="M1203" i="14"/>
  <c r="M387" i="14"/>
  <c r="M1142" i="14"/>
  <c r="M1893" i="14"/>
  <c r="M1208" i="14"/>
  <c r="R401" i="10"/>
  <c r="S401" i="10" s="1"/>
  <c r="V1422" i="10"/>
  <c r="R1449" i="10"/>
  <c r="S1449" i="10" s="1"/>
  <c r="V432" i="10"/>
  <c r="V1341" i="10"/>
  <c r="V575" i="10"/>
  <c r="R1976" i="10"/>
  <c r="S1976" i="10" s="1"/>
  <c r="V967" i="10"/>
  <c r="R1156" i="10"/>
  <c r="S1156" i="10" s="1"/>
  <c r="R794" i="10"/>
  <c r="S794" i="10" s="1"/>
  <c r="V1501" i="10"/>
  <c r="R862" i="10"/>
  <c r="S862" i="10" s="1"/>
  <c r="V1830" i="10"/>
  <c r="R1436" i="10"/>
  <c r="S1436" i="10" s="1"/>
  <c r="V1763" i="10"/>
  <c r="R948" i="10"/>
  <c r="S948" i="10" s="1"/>
  <c r="V244" i="10"/>
  <c r="R1196" i="10"/>
  <c r="S1196" i="10" s="1"/>
  <c r="R1480" i="10"/>
  <c r="S1480" i="10" s="1"/>
  <c r="V1015" i="10"/>
  <c r="R516" i="10"/>
  <c r="S516" i="10" s="1"/>
  <c r="V1709" i="10"/>
  <c r="V256" i="10"/>
  <c r="R1549" i="10"/>
  <c r="S1549" i="10" s="1"/>
  <c r="R1751" i="10"/>
  <c r="S1751" i="10" s="1"/>
  <c r="M115" i="14"/>
  <c r="E109" i="24" s="1"/>
  <c r="F109" i="24" s="1"/>
  <c r="H109" i="24" s="1"/>
  <c r="M875" i="14"/>
  <c r="M684" i="14"/>
  <c r="M437" i="14"/>
  <c r="M1689" i="14"/>
  <c r="M1661" i="14"/>
  <c r="M1214" i="14"/>
  <c r="M1829" i="14"/>
  <c r="M1664" i="14"/>
  <c r="M606" i="14"/>
  <c r="M1492" i="14"/>
  <c r="V1516" i="10"/>
  <c r="V876" i="10"/>
  <c r="V1231" i="10"/>
  <c r="R530" i="10"/>
  <c r="S530" i="10" s="1"/>
  <c r="M1389" i="14"/>
  <c r="M654" i="14"/>
  <c r="M645" i="14"/>
  <c r="M172" i="14"/>
  <c r="M1883" i="14"/>
  <c r="M1234" i="14"/>
  <c r="M304" i="14"/>
  <c r="M847" i="14"/>
  <c r="O2017" i="10"/>
  <c r="V41" i="9" s="1"/>
  <c r="W41" i="9" s="1"/>
  <c r="M1770" i="14"/>
  <c r="M721" i="14"/>
  <c r="M1473" i="14"/>
  <c r="M460" i="14"/>
  <c r="M873" i="14"/>
  <c r="M1397" i="14"/>
  <c r="M1572" i="14"/>
  <c r="V140" i="10"/>
  <c r="V1788" i="10"/>
  <c r="M1206" i="14"/>
  <c r="M1374" i="14"/>
  <c r="M435" i="14"/>
  <c r="M998" i="14"/>
  <c r="M1448" i="14"/>
  <c r="M954" i="14"/>
  <c r="R138" i="10"/>
  <c r="S138" i="10" s="1"/>
  <c r="M547" i="14"/>
  <c r="M1779" i="14"/>
  <c r="M1598" i="14"/>
  <c r="M963" i="14"/>
  <c r="M1292" i="14"/>
  <c r="M814" i="14"/>
  <c r="M260" i="14"/>
  <c r="M1363" i="14"/>
  <c r="V206" i="10"/>
  <c r="V1944" i="10"/>
  <c r="V1296" i="10"/>
  <c r="R478" i="10"/>
  <c r="S478" i="10" s="1"/>
  <c r="R623" i="10"/>
  <c r="S623" i="10" s="1"/>
  <c r="R1490" i="10"/>
  <c r="S1490" i="10" s="1"/>
  <c r="V362" i="10"/>
  <c r="V710" i="10"/>
  <c r="R802" i="10"/>
  <c r="S802" i="10" s="1"/>
  <c r="R1942" i="10"/>
  <c r="S1942" i="10" s="1"/>
  <c r="R367" i="10"/>
  <c r="S367" i="10" s="1"/>
  <c r="V1790" i="10"/>
  <c r="V625" i="10"/>
  <c r="R428" i="10"/>
  <c r="S428" i="10" s="1"/>
  <c r="V915" i="10"/>
  <c r="V503" i="10"/>
  <c r="R1621" i="10"/>
  <c r="S1621" i="10" s="1"/>
  <c r="V1999" i="10"/>
  <c r="R1604" i="10"/>
  <c r="S1604" i="10" s="1"/>
  <c r="V1407" i="10"/>
  <c r="R785" i="10"/>
  <c r="S785" i="10" s="1"/>
  <c r="M877" i="14"/>
  <c r="M1157" i="14"/>
  <c r="M1116" i="14"/>
  <c r="M1852" i="14"/>
  <c r="M114" i="14"/>
  <c r="E108" i="24" s="1"/>
  <c r="F108" i="24" s="1"/>
  <c r="H108" i="24" s="1"/>
  <c r="M398" i="14"/>
  <c r="R407" i="10"/>
  <c r="S407" i="10" s="1"/>
  <c r="V1255" i="10"/>
  <c r="R977" i="10"/>
  <c r="S977" i="10" s="1"/>
  <c r="V126" i="10"/>
  <c r="V1034" i="10"/>
  <c r="V658" i="10"/>
  <c r="V480" i="10"/>
  <c r="V507" i="10"/>
  <c r="V125" i="10"/>
  <c r="R181" i="10"/>
  <c r="S181" i="10" s="1"/>
  <c r="V1013" i="10"/>
  <c r="V1312" i="10"/>
  <c r="V1793" i="10"/>
  <c r="R624" i="10"/>
  <c r="S624" i="10" s="1"/>
  <c r="V228" i="10"/>
  <c r="V1340" i="10"/>
  <c r="V1726" i="10"/>
  <c r="R1506" i="10"/>
  <c r="S1506" i="10" s="1"/>
  <c r="R1243" i="10"/>
  <c r="S1243" i="10" s="1"/>
  <c r="V528" i="10"/>
  <c r="R1283" i="10"/>
  <c r="S1283" i="10" s="1"/>
  <c r="R1056" i="10"/>
  <c r="S1056" i="10" s="1"/>
  <c r="V643" i="10"/>
  <c r="V1510" i="10"/>
  <c r="R1054" i="10"/>
  <c r="S1054" i="10" s="1"/>
  <c r="R649" i="10"/>
  <c r="S649" i="10" s="1"/>
  <c r="V664" i="10"/>
  <c r="R1311" i="10"/>
  <c r="S1311" i="10" s="1"/>
  <c r="V163" i="10"/>
  <c r="V176" i="10"/>
  <c r="R562" i="10"/>
  <c r="S562" i="10" s="1"/>
  <c r="M451" i="14"/>
  <c r="V338" i="10"/>
  <c r="V1017" i="10"/>
  <c r="M825" i="14"/>
  <c r="M1676" i="14"/>
  <c r="M470" i="14"/>
  <c r="M1965" i="14"/>
  <c r="M1521" i="14"/>
  <c r="M520" i="14"/>
  <c r="M1906" i="14"/>
  <c r="M1356" i="14"/>
  <c r="M97" i="14"/>
  <c r="E91" i="24" s="1"/>
  <c r="F91" i="24" s="1"/>
  <c r="H91" i="24" s="1"/>
  <c r="R1606" i="10"/>
  <c r="S1606" i="10" s="1"/>
  <c r="V461" i="10"/>
  <c r="R236" i="10"/>
  <c r="S236" i="10" s="1"/>
  <c r="R835" i="10"/>
  <c r="S835" i="10" s="1"/>
  <c r="V1467" i="10"/>
  <c r="V1430" i="10"/>
  <c r="R188" i="10"/>
  <c r="S188" i="10" s="1"/>
  <c r="V681" i="10"/>
  <c r="R1902" i="10"/>
  <c r="S1902" i="10" s="1"/>
  <c r="R1392" i="10"/>
  <c r="S1392" i="10" s="1"/>
  <c r="V1387" i="10"/>
  <c r="V1592" i="10"/>
  <c r="V756" i="10"/>
  <c r="R44" i="10"/>
  <c r="S44" i="10" s="1"/>
  <c r="V303" i="10"/>
  <c r="V922" i="10"/>
  <c r="R998" i="10"/>
  <c r="S998" i="10" s="1"/>
  <c r="R714" i="10"/>
  <c r="S714" i="10" s="1"/>
  <c r="V217" i="10"/>
  <c r="V1997" i="10"/>
  <c r="R295" i="10"/>
  <c r="S295" i="10" s="1"/>
  <c r="R1849" i="10"/>
  <c r="S1849" i="10" s="1"/>
  <c r="V277" i="10"/>
  <c r="V803" i="10"/>
  <c r="V1172" i="10"/>
  <c r="V908" i="10"/>
  <c r="V1770" i="10"/>
  <c r="V683" i="10"/>
  <c r="M1748" i="14"/>
  <c r="M459" i="14"/>
  <c r="M1610" i="14"/>
  <c r="M321" i="14"/>
  <c r="M635" i="14"/>
  <c r="M113" i="14"/>
  <c r="E107" i="24" s="1"/>
  <c r="F107" i="24" s="1"/>
  <c r="H107" i="24" s="1"/>
  <c r="M589" i="14"/>
  <c r="M646" i="14"/>
  <c r="M968" i="14"/>
  <c r="M489" i="14"/>
  <c r="M1695" i="14"/>
  <c r="M1707" i="14"/>
  <c r="M1522" i="14"/>
  <c r="M82" i="14"/>
  <c r="E76" i="24" s="1"/>
  <c r="F76" i="24" s="1"/>
  <c r="H76" i="24" s="1"/>
  <c r="M1212" i="14"/>
  <c r="M1249" i="14"/>
  <c r="V1005" i="10"/>
  <c r="R954" i="10"/>
  <c r="S954" i="10" s="1"/>
  <c r="V1251" i="10"/>
  <c r="V670" i="10"/>
  <c r="R1732" i="10"/>
  <c r="S1732" i="10" s="1"/>
  <c r="V1507" i="10"/>
  <c r="R1091" i="10"/>
  <c r="S1091" i="10" s="1"/>
  <c r="V1926" i="10"/>
  <c r="V312" i="10"/>
  <c r="R1862" i="10"/>
  <c r="S1862" i="10" s="1"/>
  <c r="R758" i="10"/>
  <c r="S758" i="10" s="1"/>
  <c r="R1297" i="10"/>
  <c r="S1297" i="10" s="1"/>
  <c r="R1809" i="10"/>
  <c r="S1809" i="10" s="1"/>
  <c r="R495" i="10"/>
  <c r="S495" i="10" s="1"/>
  <c r="V1874" i="10"/>
  <c r="V1916" i="10"/>
  <c r="V457" i="10"/>
  <c r="V1647" i="10"/>
  <c r="V369" i="10"/>
  <c r="V716" i="10"/>
  <c r="V673" i="10"/>
  <c r="V1502" i="10"/>
  <c r="R371" i="10"/>
  <c r="S371" i="10" s="1"/>
  <c r="V180" i="10"/>
  <c r="V1839" i="10"/>
  <c r="V419" i="10"/>
  <c r="R1002" i="10"/>
  <c r="S1002" i="10" s="1"/>
  <c r="V1634" i="10"/>
  <c r="R152" i="10"/>
  <c r="S152" i="10" s="1"/>
  <c r="V1945" i="10"/>
  <c r="V436" i="10"/>
  <c r="V423" i="10"/>
  <c r="V821" i="10"/>
  <c r="R882" i="10"/>
  <c r="S882" i="10" s="1"/>
  <c r="R394" i="10"/>
  <c r="S394" i="10" s="1"/>
  <c r="V1893" i="10"/>
  <c r="R1780" i="10"/>
  <c r="S1780" i="10" s="1"/>
  <c r="R231" i="10"/>
  <c r="S231" i="10" s="1"/>
  <c r="V697" i="10"/>
  <c r="R193" i="10"/>
  <c r="S193" i="10" s="1"/>
  <c r="V389" i="10"/>
  <c r="M1679" i="14"/>
  <c r="M705" i="14"/>
  <c r="M143" i="14"/>
  <c r="M1659" i="14"/>
  <c r="M120" i="14"/>
  <c r="M361" i="14"/>
  <c r="M651" i="14"/>
  <c r="M1593" i="14"/>
  <c r="M1809" i="14"/>
  <c r="M540" i="14"/>
  <c r="M1381" i="14"/>
  <c r="V1792" i="10"/>
  <c r="AL895" i="11"/>
  <c r="N896" i="14" s="1"/>
  <c r="M896" i="14"/>
  <c r="AL1762" i="11"/>
  <c r="AN1762" i="11" s="1"/>
  <c r="M1763" i="14"/>
  <c r="AL200" i="11"/>
  <c r="N201" i="14" s="1"/>
  <c r="M201" i="14"/>
  <c r="M1058" i="14"/>
  <c r="R1645" i="10"/>
  <c r="S1645" i="10" s="1"/>
  <c r="M252" i="14"/>
  <c r="M1903" i="14"/>
  <c r="M620" i="14"/>
  <c r="M1543" i="14"/>
  <c r="M941" i="14"/>
  <c r="M1828" i="14"/>
  <c r="M338" i="14"/>
  <c r="V928" i="10"/>
  <c r="R162" i="10"/>
  <c r="S162" i="10" s="1"/>
  <c r="M1988" i="14"/>
  <c r="M1340" i="14"/>
  <c r="M1952" i="14"/>
  <c r="M47" i="14"/>
  <c r="E41" i="24" s="1"/>
  <c r="F41" i="24" s="1"/>
  <c r="H41" i="24" s="1"/>
  <c r="R499" i="10"/>
  <c r="S499" i="10" s="1"/>
  <c r="R1372" i="10"/>
  <c r="S1372" i="10" s="1"/>
  <c r="V1970" i="10"/>
  <c r="M364" i="14"/>
  <c r="R509" i="10"/>
  <c r="S509" i="10" s="1"/>
  <c r="V509" i="10"/>
  <c r="M1749" i="14"/>
  <c r="M1494" i="14"/>
  <c r="M500" i="14"/>
  <c r="V634" i="10"/>
  <c r="R634" i="10"/>
  <c r="S634" i="10" s="1"/>
  <c r="R572" i="10"/>
  <c r="S572" i="10" s="1"/>
  <c r="V572" i="10"/>
  <c r="V1397" i="10"/>
  <c r="R1397" i="10"/>
  <c r="S1397" i="10" s="1"/>
  <c r="V102" i="10"/>
  <c r="R102" i="10"/>
  <c r="S102" i="10" s="1"/>
  <c r="V1672" i="10"/>
  <c r="R1672" i="10"/>
  <c r="S1672" i="10" s="1"/>
  <c r="V1618" i="10"/>
  <c r="R1618" i="10"/>
  <c r="S1618" i="10" s="1"/>
  <c r="V1913" i="10"/>
  <c r="R1913" i="10"/>
  <c r="S1913" i="10" s="1"/>
  <c r="V1412" i="10"/>
  <c r="R1412" i="10"/>
  <c r="S1412" i="10" s="1"/>
  <c r="M727" i="14"/>
  <c r="V1802" i="10"/>
  <c r="V1241" i="10"/>
  <c r="V934" i="10"/>
  <c r="R164" i="10"/>
  <c r="S164" i="10" s="1"/>
  <c r="V1559" i="10"/>
  <c r="R1576" i="10"/>
  <c r="S1576" i="10" s="1"/>
  <c r="V51" i="10"/>
  <c r="R218" i="10"/>
  <c r="S218" i="10" s="1"/>
  <c r="R23" i="10"/>
  <c r="S23" i="10" s="1"/>
  <c r="V1148" i="10"/>
  <c r="V1401" i="10"/>
  <c r="R227" i="10"/>
  <c r="S227" i="10" s="1"/>
  <c r="R1087" i="10"/>
  <c r="S1087" i="10" s="1"/>
  <c r="V1956" i="10"/>
  <c r="R1011" i="10"/>
  <c r="S1011" i="10" s="1"/>
  <c r="V920" i="10"/>
  <c r="R406" i="10"/>
  <c r="S406" i="10" s="1"/>
  <c r="V406" i="10"/>
  <c r="V382" i="10"/>
  <c r="R382" i="10"/>
  <c r="S382" i="10" s="1"/>
  <c r="V1608" i="10"/>
  <c r="R1608" i="10"/>
  <c r="S1608" i="10" s="1"/>
  <c r="V1390" i="10"/>
  <c r="R1390" i="10"/>
  <c r="S1390" i="10" s="1"/>
  <c r="V741" i="10"/>
  <c r="R741" i="10"/>
  <c r="S741" i="10" s="1"/>
  <c r="R1471" i="10"/>
  <c r="S1471" i="10" s="1"/>
  <c r="V1471" i="10"/>
  <c r="V379" i="10"/>
  <c r="R379" i="10"/>
  <c r="S379" i="10" s="1"/>
  <c r="V628" i="10"/>
  <c r="R628" i="10"/>
  <c r="S628" i="10" s="1"/>
  <c r="M1518" i="14"/>
  <c r="R204" i="10"/>
  <c r="S204" i="10" s="1"/>
  <c r="V689" i="10"/>
  <c r="R592" i="10"/>
  <c r="S592" i="10" s="1"/>
  <c r="V565" i="10"/>
  <c r="R975" i="10"/>
  <c r="S975" i="10" s="1"/>
  <c r="R1037" i="10"/>
  <c r="S1037" i="10" s="1"/>
  <c r="V1158" i="10"/>
  <c r="R1158" i="10"/>
  <c r="S1158" i="10" s="1"/>
  <c r="V1394" i="10"/>
  <c r="R1394" i="10"/>
  <c r="S1394" i="10" s="1"/>
  <c r="V96" i="10"/>
  <c r="R96" i="10"/>
  <c r="S96" i="10" s="1"/>
  <c r="R1650" i="10"/>
  <c r="S1650" i="10" s="1"/>
  <c r="V1650" i="10"/>
  <c r="R568" i="10"/>
  <c r="S568" i="10" s="1"/>
  <c r="V568" i="10"/>
  <c r="V557" i="10"/>
  <c r="R557" i="10"/>
  <c r="S557" i="10" s="1"/>
  <c r="R627" i="10"/>
  <c r="S627" i="10" s="1"/>
  <c r="V627" i="10"/>
  <c r="R487" i="10"/>
  <c r="S487" i="10" s="1"/>
  <c r="V319" i="10"/>
  <c r="V1769" i="10"/>
  <c r="V364" i="10"/>
  <c r="R939" i="10"/>
  <c r="S939" i="10" s="1"/>
  <c r="V1805" i="10"/>
  <c r="R1805" i="10"/>
  <c r="S1805" i="10" s="1"/>
  <c r="R1632" i="10"/>
  <c r="S1632" i="10" s="1"/>
  <c r="V1632" i="10"/>
  <c r="V70" i="10"/>
  <c r="R70" i="10"/>
  <c r="S70" i="10" s="1"/>
  <c r="R2007" i="10"/>
  <c r="S2007" i="10" s="1"/>
  <c r="V2007" i="10"/>
  <c r="R372" i="10"/>
  <c r="S372" i="10" s="1"/>
  <c r="V372" i="10"/>
  <c r="V1781" i="10"/>
  <c r="R704" i="10"/>
  <c r="S704" i="10" s="1"/>
  <c r="R1798" i="10"/>
  <c r="S1798" i="10" s="1"/>
  <c r="V767" i="10"/>
  <c r="V169" i="10"/>
  <c r="R657" i="10"/>
  <c r="S657" i="10" s="1"/>
  <c r="V54" i="10"/>
  <c r="R945" i="10"/>
  <c r="S945" i="10" s="1"/>
  <c r="V1118" i="10"/>
  <c r="V497" i="10"/>
  <c r="R497" i="10"/>
  <c r="S497" i="10" s="1"/>
  <c r="V37" i="10"/>
  <c r="R37" i="10"/>
  <c r="S37" i="10" s="1"/>
  <c r="R190" i="10"/>
  <c r="S190" i="10" s="1"/>
  <c r="V190" i="10"/>
  <c r="R593" i="10"/>
  <c r="S593" i="10" s="1"/>
  <c r="V593" i="10"/>
  <c r="V1051" i="10"/>
  <c r="R1051" i="10"/>
  <c r="S1051" i="10" s="1"/>
  <c r="R47" i="10"/>
  <c r="S47" i="10" s="1"/>
  <c r="R1900" i="10"/>
  <c r="S1900" i="10" s="1"/>
  <c r="R867" i="10"/>
  <c r="S867" i="10" s="1"/>
  <c r="V130" i="10"/>
  <c r="R839" i="10"/>
  <c r="S839" i="10" s="1"/>
  <c r="V278" i="10"/>
  <c r="V685" i="10"/>
  <c r="V1582" i="10"/>
  <c r="V1322" i="10"/>
  <c r="R827" i="10"/>
  <c r="S827" i="10" s="1"/>
  <c r="V827" i="10"/>
  <c r="R1834" i="10"/>
  <c r="S1834" i="10" s="1"/>
  <c r="V1834" i="10"/>
  <c r="V1437" i="10"/>
  <c r="R1437" i="10"/>
  <c r="S1437" i="10" s="1"/>
  <c r="V1081" i="10"/>
  <c r="R1081" i="10"/>
  <c r="S1081" i="10" s="1"/>
  <c r="V1961" i="10"/>
  <c r="R1961" i="10"/>
  <c r="S1961" i="10" s="1"/>
  <c r="R257" i="10"/>
  <c r="S257" i="10" s="1"/>
  <c r="V257" i="10"/>
  <c r="V660" i="10"/>
  <c r="R660" i="10"/>
  <c r="S660" i="10" s="1"/>
  <c r="V132" i="10"/>
  <c r="R132" i="10"/>
  <c r="S132" i="10" s="1"/>
  <c r="R1072" i="10"/>
  <c r="S1072" i="10" s="1"/>
  <c r="V1072" i="10"/>
  <c r="V80" i="10"/>
  <c r="R80" i="10"/>
  <c r="S80" i="10" s="1"/>
  <c r="V299" i="10"/>
  <c r="R299" i="10"/>
  <c r="S299" i="10" s="1"/>
  <c r="V1138" i="10"/>
  <c r="R1138" i="10"/>
  <c r="S1138" i="10" s="1"/>
  <c r="M949" i="14"/>
  <c r="M241" i="14"/>
  <c r="M762" i="14"/>
  <c r="M2001" i="14"/>
  <c r="M1986" i="14"/>
  <c r="M1514" i="14"/>
  <c r="M1010" i="14"/>
  <c r="M1006" i="14"/>
  <c r="M1009" i="14"/>
  <c r="M238" i="14"/>
  <c r="M457" i="14"/>
  <c r="M1916" i="14"/>
  <c r="M1778" i="14"/>
  <c r="M230" i="14"/>
  <c r="M683" i="14"/>
  <c r="M161" i="14"/>
  <c r="M1728" i="14"/>
  <c r="M810" i="14"/>
  <c r="M1046" i="14"/>
  <c r="M2000" i="14"/>
  <c r="M1525" i="14"/>
  <c r="M1125" i="14"/>
  <c r="M1487" i="14"/>
  <c r="M65" i="14"/>
  <c r="E59" i="24" s="1"/>
  <c r="F59" i="24" s="1"/>
  <c r="H59" i="24" s="1"/>
  <c r="M809" i="14"/>
  <c r="M1754" i="14"/>
  <c r="M1328" i="14"/>
  <c r="M1691" i="14"/>
  <c r="M1295" i="14"/>
  <c r="M1305" i="14"/>
  <c r="M1286" i="14"/>
  <c r="M267" i="14"/>
  <c r="M1355" i="14"/>
  <c r="M66" i="14"/>
  <c r="E60" i="24" s="1"/>
  <c r="F60" i="24" s="1"/>
  <c r="H60" i="24" s="1"/>
  <c r="M1426" i="14"/>
  <c r="M555" i="14"/>
  <c r="M1061" i="14"/>
  <c r="M101" i="14"/>
  <c r="E95" i="24" s="1"/>
  <c r="F95" i="24" s="1"/>
  <c r="H95" i="24" s="1"/>
  <c r="M363" i="14"/>
  <c r="M251" i="14"/>
  <c r="M1513" i="14"/>
  <c r="M194" i="14"/>
  <c r="M141" i="14"/>
  <c r="M1190" i="14"/>
  <c r="M973" i="14"/>
  <c r="M1773" i="14"/>
  <c r="M1025" i="14"/>
  <c r="M477" i="14"/>
  <c r="M175" i="14"/>
  <c r="M38" i="14"/>
  <c r="E32" i="24" s="1"/>
  <c r="F32" i="24" s="1"/>
  <c r="H32" i="24" s="1"/>
  <c r="M1945" i="14"/>
  <c r="M748" i="14"/>
  <c r="M142" i="14"/>
  <c r="M663" i="14"/>
  <c r="M579" i="14"/>
  <c r="M333" i="14"/>
  <c r="M1365" i="14"/>
  <c r="M977" i="14"/>
  <c r="M1725" i="14"/>
  <c r="M1417" i="14"/>
  <c r="M1470" i="14"/>
  <c r="M487" i="14"/>
  <c r="M1333" i="14"/>
  <c r="M1472" i="14"/>
  <c r="M615" i="14"/>
  <c r="M1279" i="14"/>
  <c r="M1554" i="14"/>
  <c r="M1864" i="14"/>
  <c r="M1449" i="14"/>
  <c r="M254" i="14"/>
  <c r="M1400" i="14"/>
  <c r="M936" i="14"/>
  <c r="M1570" i="14"/>
  <c r="M1140" i="14"/>
  <c r="M525" i="14"/>
  <c r="M1839" i="14"/>
  <c r="M647" i="14"/>
  <c r="M725" i="14"/>
  <c r="M474" i="14"/>
  <c r="M756" i="14"/>
  <c r="M46" i="14"/>
  <c r="E40" i="24" s="1"/>
  <c r="F40" i="24" s="1"/>
  <c r="H40" i="24" s="1"/>
  <c r="M1054" i="14"/>
  <c r="M978" i="14"/>
  <c r="M1341" i="14"/>
  <c r="M1758" i="14"/>
  <c r="M1642" i="14"/>
  <c r="M935" i="14"/>
  <c r="M1813" i="14"/>
  <c r="M1873" i="14"/>
  <c r="M1667" i="14"/>
  <c r="M1818" i="14"/>
  <c r="M765" i="14"/>
  <c r="M426" i="14"/>
  <c r="M118" i="14"/>
  <c r="M986" i="14"/>
  <c r="M1086" i="14"/>
  <c r="M989" i="14"/>
  <c r="M475" i="14"/>
  <c r="M1338" i="14"/>
  <c r="M1588" i="14"/>
  <c r="M681" i="14"/>
  <c r="M1537" i="14"/>
  <c r="M1592" i="14"/>
  <c r="M1129" i="14"/>
  <c r="M41" i="14"/>
  <c r="E35" i="24" s="1"/>
  <c r="F35" i="24" s="1"/>
  <c r="H35" i="24" s="1"/>
  <c r="M206" i="14"/>
  <c r="M1462" i="14"/>
  <c r="M1187" i="14"/>
  <c r="M269" i="14"/>
  <c r="M1859" i="14"/>
  <c r="M1406" i="14"/>
  <c r="M850" i="14"/>
  <c r="M1712" i="14"/>
  <c r="M692" i="14"/>
  <c r="M1594" i="14"/>
  <c r="M408" i="14"/>
  <c r="M987" i="14"/>
  <c r="M1558" i="14"/>
  <c r="M1123" i="14"/>
  <c r="M2008" i="14"/>
  <c r="M433" i="14"/>
  <c r="M180" i="14"/>
  <c r="M852" i="14"/>
  <c r="M103" i="14"/>
  <c r="E97" i="24" s="1"/>
  <c r="F97" i="24" s="1"/>
  <c r="H97" i="24" s="1"/>
  <c r="M1568" i="14"/>
  <c r="M807" i="14"/>
  <c r="M1709" i="14"/>
  <c r="M733" i="14"/>
  <c r="M386" i="14"/>
  <c r="M1092" i="14"/>
  <c r="M1912" i="14"/>
  <c r="M1546" i="14"/>
  <c r="M953" i="14"/>
  <c r="M1963" i="14"/>
  <c r="M1127" i="14"/>
  <c r="M1767" i="14"/>
  <c r="M1210" i="14"/>
  <c r="M1170" i="14"/>
  <c r="M590" i="14"/>
  <c r="M130" i="14"/>
  <c r="M1409" i="14"/>
  <c r="M1405" i="14"/>
  <c r="M897" i="14"/>
  <c r="M746" i="14"/>
  <c r="M1411" i="14"/>
  <c r="M1105" i="14"/>
  <c r="M1898" i="14"/>
  <c r="M828" i="14"/>
  <c r="M1209" i="14"/>
  <c r="M1923" i="14"/>
  <c r="M306" i="14"/>
  <c r="M284" i="14"/>
  <c r="M110" i="14"/>
  <c r="E104" i="24" s="1"/>
  <c r="F104" i="24" s="1"/>
  <c r="H104" i="24" s="1"/>
  <c r="M370" i="14"/>
  <c r="M1902" i="14"/>
  <c r="M934" i="14"/>
  <c r="M1541" i="14"/>
  <c r="M1505" i="14"/>
  <c r="M1477" i="14"/>
  <c r="M1504" i="14"/>
  <c r="M754" i="14"/>
  <c r="M1901" i="14"/>
  <c r="M1042" i="14"/>
  <c r="M1808" i="14"/>
  <c r="M1735" i="14"/>
  <c r="M992" i="14"/>
  <c r="M1717" i="14"/>
  <c r="M695" i="14"/>
  <c r="M1178" i="14"/>
  <c r="M1493" i="14"/>
  <c r="M1051" i="14"/>
  <c r="M1224" i="14"/>
  <c r="M162" i="14"/>
  <c r="M1562" i="14"/>
  <c r="M1312" i="14"/>
  <c r="M501" i="14"/>
  <c r="M974" i="14"/>
  <c r="M1939" i="14"/>
  <c r="M602" i="14"/>
  <c r="M411" i="14"/>
  <c r="M1392" i="14"/>
  <c r="M1217" i="14"/>
  <c r="M178" i="14"/>
  <c r="M27" i="14"/>
  <c r="E21" i="24" s="1"/>
  <c r="F21" i="24" s="1"/>
  <c r="H21" i="24" s="1"/>
  <c r="M1529" i="14"/>
  <c r="M1732" i="14"/>
  <c r="M1070" i="14"/>
  <c r="M537" i="14"/>
  <c r="M1992" i="14"/>
  <c r="M1357" i="14"/>
  <c r="M462" i="14"/>
  <c r="M524" i="14"/>
  <c r="M917" i="14"/>
  <c r="M1981" i="14"/>
  <c r="M1867" i="14"/>
  <c r="M502" i="14"/>
  <c r="M854" i="14"/>
  <c r="M91" i="14"/>
  <c r="E85" i="24" s="1"/>
  <c r="F85" i="24" s="1"/>
  <c r="H85" i="24" s="1"/>
  <c r="M1686" i="14"/>
  <c r="M509" i="14"/>
  <c r="M341" i="14"/>
  <c r="M1892" i="14"/>
  <c r="M171" i="14"/>
  <c r="M431" i="14"/>
  <c r="M1277" i="14"/>
  <c r="M583" i="14"/>
  <c r="M1919" i="14"/>
  <c r="M1920" i="14"/>
  <c r="M624" i="14"/>
  <c r="M833" i="14"/>
  <c r="M1082" i="14"/>
  <c r="M732" i="14"/>
  <c r="M192" i="14"/>
  <c r="M1299" i="14"/>
  <c r="M778" i="14"/>
  <c r="M1421" i="14"/>
  <c r="M36" i="14"/>
  <c r="E30" i="24" s="1"/>
  <c r="F30" i="24" s="1"/>
  <c r="H30" i="24" s="1"/>
  <c r="M560" i="14"/>
  <c r="M720" i="14"/>
  <c r="M1658" i="14"/>
  <c r="M1731" i="14"/>
  <c r="M258" i="14"/>
  <c r="M1777" i="14"/>
  <c r="M965" i="14"/>
  <c r="M226" i="14"/>
  <c r="M1027" i="14"/>
  <c r="M458" i="14"/>
  <c r="M1810" i="14"/>
  <c r="M2010" i="14"/>
  <c r="M1017" i="14"/>
  <c r="M205" i="14"/>
  <c r="M1007" i="14"/>
  <c r="M1164" i="14"/>
  <c r="M1268" i="14"/>
  <c r="M362" i="14"/>
  <c r="M134" i="14"/>
  <c r="M795" i="14"/>
  <c r="M1954" i="14"/>
  <c r="M901" i="14"/>
  <c r="M832" i="14"/>
  <c r="M891" i="14"/>
  <c r="M1694" i="14"/>
  <c r="M261" i="14"/>
  <c r="M557" i="14"/>
  <c r="M454" i="14"/>
  <c r="M1625" i="14"/>
  <c r="M1283" i="14"/>
  <c r="M1200" i="14"/>
  <c r="M430" i="14"/>
  <c r="M377" i="14"/>
  <c r="M1555" i="14"/>
  <c r="M1014" i="14"/>
  <c r="M1569" i="14"/>
  <c r="M1259" i="14"/>
  <c r="M1130" i="14"/>
  <c r="M1842" i="14"/>
  <c r="M1702" i="14"/>
  <c r="M330" i="14"/>
  <c r="M448" i="14"/>
  <c r="M1313" i="14"/>
  <c r="M831" i="14"/>
  <c r="M1416" i="14"/>
  <c r="M1364" i="14"/>
  <c r="M1863" i="14"/>
  <c r="M693" i="14"/>
  <c r="M514" i="14"/>
  <c r="M1497" i="14"/>
  <c r="M865" i="14"/>
  <c r="M1637" i="14"/>
  <c r="M895" i="14"/>
  <c r="M1091" i="14"/>
  <c r="M1798" i="14"/>
  <c r="M1154" i="14"/>
  <c r="M1336" i="14"/>
  <c r="M700" i="14"/>
  <c r="M1690" i="14"/>
  <c r="M414" i="14"/>
  <c r="M1321" i="14"/>
  <c r="M1354" i="14"/>
  <c r="M224" i="14"/>
  <c r="M1103" i="14"/>
  <c r="M534" i="14"/>
  <c r="M1639" i="14"/>
  <c r="M1136" i="14"/>
  <c r="M76" i="14"/>
  <c r="E70" i="24" s="1"/>
  <c r="F70" i="24" s="1"/>
  <c r="H70" i="24" s="1"/>
  <c r="M1640" i="14"/>
  <c r="M804" i="14"/>
  <c r="M1649" i="14"/>
  <c r="M1578" i="14"/>
  <c r="M1776" i="14"/>
  <c r="M216" i="14"/>
  <c r="M1853" i="14"/>
  <c r="M1147" i="14"/>
  <c r="M1315" i="14"/>
  <c r="M243" i="14"/>
  <c r="M1062" i="14"/>
  <c r="M490" i="14"/>
  <c r="M493" i="14"/>
  <c r="M553" i="14"/>
  <c r="M671" i="14"/>
  <c r="M1431" i="14"/>
  <c r="M899" i="14"/>
  <c r="M1387" i="14"/>
  <c r="M1802" i="14"/>
  <c r="M841" i="14"/>
  <c r="M886" i="14"/>
  <c r="M690" i="14"/>
  <c r="M1447" i="14"/>
  <c r="M198" i="14"/>
  <c r="M618" i="14"/>
  <c r="M455" i="14"/>
  <c r="M1510" i="14"/>
  <c r="M323" i="14"/>
  <c r="M1507" i="14"/>
  <c r="M1520" i="14"/>
  <c r="M1969" i="14"/>
  <c r="M371" i="14"/>
  <c r="M57" i="14"/>
  <c r="E51" i="24" s="1"/>
  <c r="F51" i="24" s="1"/>
  <c r="H51" i="24" s="1"/>
  <c r="M944" i="14"/>
  <c r="M793" i="14"/>
  <c r="M616" i="14"/>
  <c r="M1528" i="14"/>
  <c r="M1580" i="14"/>
  <c r="M755" i="14"/>
  <c r="M1079" i="14"/>
  <c r="M2014" i="14"/>
  <c r="M33" i="14"/>
  <c r="E27" i="24" s="1"/>
  <c r="F27" i="24" s="1"/>
  <c r="H27" i="24" s="1"/>
  <c r="M1530" i="14"/>
  <c r="M506" i="14"/>
  <c r="M49" i="14"/>
  <c r="E43" i="24" s="1"/>
  <c r="F43" i="24" s="1"/>
  <c r="H43" i="24" s="1"/>
  <c r="M1787" i="14"/>
  <c r="M1263" i="14"/>
  <c r="M302" i="14"/>
  <c r="M2003" i="14"/>
  <c r="M1251" i="14"/>
  <c r="M1917" i="14"/>
  <c r="M1840" i="14"/>
  <c r="M730" i="14"/>
  <c r="M1100" i="14"/>
  <c r="M743" i="14"/>
  <c r="M170" i="14"/>
  <c r="M1141" i="14"/>
  <c r="M466" i="14"/>
  <c r="M121" i="14"/>
  <c r="M1109" i="14"/>
  <c r="M1486" i="14"/>
  <c r="M868" i="14"/>
  <c r="M757" i="14"/>
  <c r="M1720" i="14"/>
  <c r="M776" i="14"/>
  <c r="M28" i="14"/>
  <c r="E22" i="24" s="1"/>
  <c r="F22" i="24" s="1"/>
  <c r="H22" i="24" s="1"/>
  <c r="M1455" i="14"/>
  <c r="M990" i="14"/>
  <c r="M1281" i="14"/>
  <c r="M761" i="14"/>
  <c r="M1252" i="14"/>
  <c r="M1386" i="14"/>
  <c r="M1949" i="14"/>
  <c r="M1756" i="14"/>
  <c r="M299" i="14"/>
  <c r="M79" i="14"/>
  <c r="E73" i="24" s="1"/>
  <c r="F73" i="24" s="1"/>
  <c r="H73" i="24" s="1"/>
  <c r="M947" i="14"/>
  <c r="M892" i="14"/>
  <c r="M552" i="14"/>
  <c r="M71" i="14"/>
  <c r="E65" i="24" s="1"/>
  <c r="F65" i="24" s="1"/>
  <c r="H65" i="24" s="1"/>
  <c r="M237" i="14"/>
  <c r="M597" i="14"/>
  <c r="M1414" i="14"/>
  <c r="M988" i="14"/>
  <c r="M314" i="14"/>
  <c r="M1248" i="14"/>
  <c r="M188" i="14"/>
  <c r="M259" i="14"/>
  <c r="M937" i="14"/>
  <c r="M327" i="14"/>
  <c r="M687" i="14"/>
  <c r="M1253" i="14"/>
  <c r="M956" i="14"/>
  <c r="M1801" i="14"/>
  <c r="M511" i="14"/>
  <c r="M822" i="14"/>
  <c r="M1975" i="14"/>
  <c r="M1005" i="14"/>
  <c r="M189" i="14"/>
  <c r="M322" i="14"/>
  <c r="M769" i="14"/>
  <c r="M685" i="14"/>
  <c r="M930" i="14"/>
  <c r="V18" i="10"/>
  <c r="S18" i="10"/>
  <c r="V17" i="10"/>
  <c r="S17" i="10"/>
  <c r="M324" i="14"/>
  <c r="M177" i="14"/>
  <c r="N259" i="14"/>
  <c r="M417" i="14"/>
  <c r="M1407" i="14"/>
  <c r="M1784" i="14"/>
  <c r="M212" i="14"/>
  <c r="M396" i="14"/>
  <c r="M354" i="14"/>
  <c r="M281" i="14"/>
  <c r="M379" i="14"/>
  <c r="N1778" i="14"/>
  <c r="AN1754" i="11"/>
  <c r="M102" i="14"/>
  <c r="E96" i="24" s="1"/>
  <c r="F96" i="24" s="1"/>
  <c r="H96" i="24" s="1"/>
  <c r="N351" i="14"/>
  <c r="M617" i="14"/>
  <c r="N777" i="14"/>
  <c r="M215" i="14"/>
  <c r="N1029" i="14"/>
  <c r="M1603" i="14"/>
  <c r="AN873" i="11"/>
  <c r="M1059" i="14"/>
  <c r="M1606" i="14"/>
  <c r="N286" i="14"/>
  <c r="M1782" i="14"/>
  <c r="N1981" i="14"/>
  <c r="M909" i="14"/>
  <c r="K2017" i="14"/>
  <c r="Q2017" i="14" s="1"/>
  <c r="V208" i="10"/>
  <c r="R208" i="10"/>
  <c r="Q2017" i="10"/>
  <c r="N1600" i="14"/>
  <c r="AN1599" i="11"/>
  <c r="N651" i="14"/>
  <c r="AN650" i="11"/>
  <c r="N1399" i="14"/>
  <c r="AN1398" i="11"/>
  <c r="AN253" i="11"/>
  <c r="N254" i="14"/>
  <c r="AN1047" i="11"/>
  <c r="N1048" i="14"/>
  <c r="M223" i="14"/>
  <c r="N177" i="14"/>
  <c r="AN176" i="11"/>
  <c r="N1478" i="14"/>
  <c r="AN1477" i="11"/>
  <c r="N1116" i="14"/>
  <c r="AN1115" i="11"/>
  <c r="N1935" i="14"/>
  <c r="AN1934" i="11"/>
  <c r="AN1633" i="11"/>
  <c r="N1634" i="14"/>
  <c r="N278" i="14"/>
  <c r="AN277" i="11"/>
  <c r="N1424" i="14"/>
  <c r="AN1423" i="11"/>
  <c r="N873" i="14"/>
  <c r="AN872" i="11"/>
  <c r="N1664" i="14"/>
  <c r="AN1663" i="11"/>
  <c r="AN1458" i="11"/>
  <c r="N1459" i="14"/>
  <c r="AN1249" i="11"/>
  <c r="N1250" i="14"/>
  <c r="N212" i="14"/>
  <c r="AN211" i="11"/>
  <c r="N1633" i="14"/>
  <c r="AN1632" i="11"/>
  <c r="AN506" i="11"/>
  <c r="N507" i="14"/>
  <c r="N650" i="14"/>
  <c r="AN649" i="11"/>
  <c r="N215" i="14"/>
  <c r="AN214" i="11"/>
  <c r="AN552" i="11"/>
  <c r="N553" i="14"/>
  <c r="AN490" i="11"/>
  <c r="N491" i="14"/>
  <c r="N1060" i="14"/>
  <c r="AN1059" i="11"/>
  <c r="N1515" i="14"/>
  <c r="AN1514" i="11"/>
  <c r="N1672" i="14"/>
  <c r="AN1671" i="11"/>
  <c r="AN111" i="11"/>
  <c r="N112" i="14"/>
  <c r="N268" i="14"/>
  <c r="AN267" i="11"/>
  <c r="AN933" i="11"/>
  <c r="N934" i="14"/>
  <c r="N1554" i="14"/>
  <c r="AN1553" i="11"/>
  <c r="AN462" i="11"/>
  <c r="N463" i="14"/>
  <c r="AN365" i="11"/>
  <c r="N366" i="14"/>
  <c r="N1571" i="14"/>
  <c r="AN1570" i="11"/>
  <c r="AN1487" i="11"/>
  <c r="N1488" i="14"/>
  <c r="N307" i="14"/>
  <c r="AN306" i="11"/>
  <c r="N1421" i="14"/>
  <c r="AN1420" i="11"/>
  <c r="AN1785" i="11"/>
  <c r="N1786" i="14"/>
  <c r="AN1528" i="11"/>
  <c r="N1529" i="14"/>
  <c r="N1743" i="14"/>
  <c r="AN1742" i="11"/>
  <c r="AN1500" i="11"/>
  <c r="N1501" i="14"/>
  <c r="AN1687" i="11"/>
  <c r="N1688" i="14"/>
  <c r="AN333" i="11"/>
  <c r="N334" i="14"/>
  <c r="N779" i="14"/>
  <c r="AN778" i="11"/>
  <c r="N245" i="14"/>
  <c r="AN244" i="11"/>
  <c r="AN1476" i="11"/>
  <c r="N1477" i="14"/>
  <c r="AN1137" i="11"/>
  <c r="N1138" i="14"/>
  <c r="N1551" i="14"/>
  <c r="AN1550" i="11"/>
  <c r="N728" i="14"/>
  <c r="AN727" i="11"/>
  <c r="AN1079" i="11"/>
  <c r="N1080" i="14"/>
  <c r="N1354" i="14"/>
  <c r="AN1353" i="11"/>
  <c r="N361" i="14"/>
  <c r="AN360" i="11"/>
  <c r="N486" i="14"/>
  <c r="AN485" i="11"/>
  <c r="N1172" i="14"/>
  <c r="AN1171" i="11"/>
  <c r="AN262" i="11"/>
  <c r="N263" i="14"/>
  <c r="N36" i="14"/>
  <c r="AN35" i="11"/>
  <c r="N274" i="14"/>
  <c r="AN273" i="11"/>
  <c r="N635" i="14"/>
  <c r="AN634" i="11"/>
  <c r="N1931" i="14"/>
  <c r="AN1930" i="11"/>
  <c r="AN923" i="11"/>
  <c r="N924" i="14"/>
  <c r="N113" i="14"/>
  <c r="AN112" i="11"/>
  <c r="N533" i="14"/>
  <c r="AN532" i="11"/>
  <c r="N1382" i="14"/>
  <c r="AN1381" i="11"/>
  <c r="AN968" i="11"/>
  <c r="N969" i="14"/>
  <c r="N1799" i="14"/>
  <c r="AN1798" i="11"/>
  <c r="N1820" i="14"/>
  <c r="AN1819" i="11"/>
  <c r="AN1503" i="11"/>
  <c r="N1504" i="14"/>
  <c r="AN1598" i="11"/>
  <c r="N1599" i="14"/>
  <c r="N1746" i="14"/>
  <c r="AN1745" i="11"/>
  <c r="N790" i="14"/>
  <c r="AN789" i="11"/>
  <c r="N324" i="14"/>
  <c r="AN323" i="11"/>
  <c r="AN476" i="11"/>
  <c r="N477" i="14"/>
  <c r="N1103" i="14"/>
  <c r="AN1102" i="11"/>
  <c r="AN238" i="11"/>
  <c r="N239" i="14"/>
  <c r="AN1778" i="11"/>
  <c r="N1779" i="14"/>
  <c r="AN374" i="11"/>
  <c r="N375" i="14"/>
  <c r="N749" i="14"/>
  <c r="AN748" i="11"/>
  <c r="AN1040" i="11"/>
  <c r="N1041" i="14"/>
  <c r="AN1657" i="11"/>
  <c r="N1658" i="14"/>
  <c r="N1059" i="14"/>
  <c r="AN1058" i="11"/>
  <c r="N111" i="14"/>
  <c r="AN110" i="11"/>
  <c r="AN588" i="11"/>
  <c r="N589" i="14"/>
  <c r="N1823" i="14"/>
  <c r="AN1822" i="11"/>
  <c r="N867" i="14"/>
  <c r="AN866" i="11"/>
  <c r="N1186" i="14"/>
  <c r="AN1185" i="11"/>
  <c r="N1801" i="14"/>
  <c r="AN1800" i="11"/>
  <c r="N879" i="14"/>
  <c r="AN878" i="11"/>
  <c r="N442" i="14"/>
  <c r="AN441" i="11"/>
  <c r="N377" i="14"/>
  <c r="AN376" i="11"/>
  <c r="AN268" i="11"/>
  <c r="N269" i="14"/>
  <c r="N242" i="14"/>
  <c r="AN241" i="11"/>
  <c r="N1229" i="14"/>
  <c r="AN1228" i="11"/>
  <c r="N1003" i="14"/>
  <c r="AN1002" i="11"/>
  <c r="AN2002" i="11"/>
  <c r="N2003" i="14"/>
  <c r="AN1565" i="11"/>
  <c r="N1566" i="14"/>
  <c r="AN1475" i="11"/>
  <c r="N1476" i="14"/>
  <c r="N925" i="14"/>
  <c r="AN924" i="11"/>
  <c r="N788" i="14"/>
  <c r="AN787" i="11"/>
  <c r="N949" i="14"/>
  <c r="AN948" i="11"/>
  <c r="AN373" i="11"/>
  <c r="N374" i="14"/>
  <c r="AN621" i="11"/>
  <c r="N622" i="14"/>
  <c r="N1139" i="14"/>
  <c r="AN1138" i="11"/>
  <c r="AN1322" i="11"/>
  <c r="N1323" i="14"/>
  <c r="N175" i="14"/>
  <c r="AN174" i="11"/>
  <c r="N1639" i="14"/>
  <c r="AN1638" i="11"/>
  <c r="AN1067" i="11"/>
  <c r="N1068" i="14"/>
  <c r="N1246" i="14"/>
  <c r="AN1245" i="11"/>
  <c r="N1251" i="14"/>
  <c r="AN1250" i="11"/>
  <c r="N1448" i="14"/>
  <c r="AN1447" i="11"/>
  <c r="AN526" i="11"/>
  <c r="N527" i="14"/>
  <c r="N1146" i="14"/>
  <c r="AN1145" i="11"/>
  <c r="N1858" i="14"/>
  <c r="AN1857" i="11"/>
  <c r="N669" i="14"/>
  <c r="AN668" i="11"/>
  <c r="N279" i="14"/>
  <c r="AN278" i="11"/>
  <c r="N285" i="14"/>
  <c r="AN284" i="11"/>
  <c r="N1917" i="14"/>
  <c r="AN1916" i="11"/>
  <c r="AN285" i="11"/>
  <c r="N226" i="14"/>
  <c r="AN225" i="11"/>
  <c r="N648" i="14"/>
  <c r="AN647" i="11"/>
  <c r="AN311" i="11"/>
  <c r="N312" i="14"/>
  <c r="AN863" i="11"/>
  <c r="N864" i="14"/>
  <c r="AN1048" i="11"/>
  <c r="N1049" i="14"/>
  <c r="N44" i="14"/>
  <c r="AN43" i="11"/>
  <c r="N775" i="14"/>
  <c r="AN774" i="11"/>
  <c r="N1660" i="14"/>
  <c r="AN1659" i="11"/>
  <c r="N730" i="14"/>
  <c r="AN729" i="11"/>
  <c r="N41" i="14"/>
  <c r="AN40" i="11"/>
  <c r="N1386" i="14"/>
  <c r="AN1385" i="11"/>
  <c r="AN768" i="11"/>
  <c r="N769" i="14"/>
  <c r="N1728" i="14"/>
  <c r="AN1727" i="11"/>
  <c r="N1050" i="14"/>
  <c r="AN1049" i="11"/>
  <c r="AN716" i="11"/>
  <c r="N717" i="14"/>
  <c r="AN1453" i="11"/>
  <c r="N1454" i="14"/>
  <c r="N297" i="14"/>
  <c r="AN296" i="11"/>
  <c r="N1818" i="14"/>
  <c r="AN1817" i="11"/>
  <c r="N1318" i="14"/>
  <c r="AN1317" i="11"/>
  <c r="AN292" i="11"/>
  <c r="N293" i="14"/>
  <c r="AN1539" i="11"/>
  <c r="N1540" i="14"/>
  <c r="N1581" i="14"/>
  <c r="AN1580" i="11"/>
  <c r="AN809" i="11"/>
  <c r="N810" i="14"/>
  <c r="N1195" i="14"/>
  <c r="AN1194" i="11"/>
  <c r="N1791" i="14"/>
  <c r="AN1790" i="11"/>
  <c r="N1999" i="14"/>
  <c r="AN1998" i="11"/>
  <c r="N336" i="14"/>
  <c r="AN335" i="11"/>
  <c r="N1810" i="14"/>
  <c r="AN1809" i="11"/>
  <c r="N1439" i="14"/>
  <c r="AN1438" i="11"/>
  <c r="N1290" i="14"/>
  <c r="AN1289" i="11"/>
  <c r="N1388" i="14"/>
  <c r="AN1387" i="11"/>
  <c r="AN477" i="11"/>
  <c r="N478" i="14"/>
  <c r="AN157" i="11"/>
  <c r="N158" i="14"/>
  <c r="N199" i="14"/>
  <c r="AN198" i="11"/>
  <c r="N706" i="14"/>
  <c r="AN705" i="11"/>
  <c r="N1570" i="14"/>
  <c r="AN1569" i="11"/>
  <c r="N1191" i="14"/>
  <c r="AN1190" i="11"/>
  <c r="N280" i="14"/>
  <c r="AN279" i="11"/>
  <c r="N999" i="14"/>
  <c r="AN998" i="11"/>
  <c r="AN1120" i="11"/>
  <c r="N1121" i="14"/>
  <c r="N1727" i="14"/>
  <c r="AN1726" i="11"/>
  <c r="AN447" i="11"/>
  <c r="N448" i="14"/>
  <c r="N1564" i="14"/>
  <c r="AN1563" i="11"/>
  <c r="AN1917" i="11"/>
  <c r="N1918" i="14"/>
  <c r="N586" i="14"/>
  <c r="AN585" i="11"/>
  <c r="N1948" i="14"/>
  <c r="AN1947" i="11"/>
  <c r="N685" i="14"/>
  <c r="AN684" i="11"/>
  <c r="N1804" i="14"/>
  <c r="AN1803" i="11"/>
  <c r="AN1975" i="11"/>
  <c r="N1976" i="14"/>
  <c r="N1550" i="14"/>
  <c r="AN1549" i="11"/>
  <c r="N358" i="14"/>
  <c r="AN357" i="11"/>
  <c r="N1573" i="14"/>
  <c r="AN1572" i="11"/>
  <c r="N597" i="14"/>
  <c r="AN596" i="11"/>
  <c r="N1206" i="14"/>
  <c r="AN1205" i="11"/>
  <c r="AN208" i="11"/>
  <c r="N209" i="14"/>
  <c r="N230" i="14"/>
  <c r="AN229" i="11"/>
  <c r="N1267" i="14"/>
  <c r="AN1266" i="11"/>
  <c r="N1781" i="14"/>
  <c r="AN1780" i="11"/>
  <c r="N876" i="14"/>
  <c r="AN875" i="11"/>
  <c r="N454" i="14"/>
  <c r="AN453" i="11"/>
  <c r="N425" i="14"/>
  <c r="AN424" i="11"/>
  <c r="N658" i="14"/>
  <c r="AN657" i="11"/>
  <c r="N1881" i="14"/>
  <c r="AN1880" i="11"/>
  <c r="N893" i="14"/>
  <c r="AN892" i="11"/>
  <c r="N1423" i="14"/>
  <c r="AN1422" i="11"/>
  <c r="N1061" i="14"/>
  <c r="AN1060" i="11"/>
  <c r="N2005" i="14"/>
  <c r="AN2004" i="11"/>
  <c r="N1109" i="14"/>
  <c r="AN1108" i="11"/>
  <c r="AN1807" i="11"/>
  <c r="N1808" i="14"/>
  <c r="AN1507" i="11"/>
  <c r="N1508" i="14"/>
  <c r="AN672" i="11"/>
  <c r="N673" i="14"/>
  <c r="AN573" i="11"/>
  <c r="N574" i="14"/>
  <c r="N774" i="14"/>
  <c r="AN773" i="11"/>
  <c r="AN1295" i="11"/>
  <c r="N1296" i="14"/>
  <c r="N1911" i="14"/>
  <c r="AN1910" i="11"/>
  <c r="AN1276" i="11"/>
  <c r="N1277" i="14"/>
  <c r="N750" i="14"/>
  <c r="AN749" i="11"/>
  <c r="AN1305" i="11"/>
  <c r="N1306" i="14"/>
  <c r="N1153" i="14"/>
  <c r="AN1152" i="11"/>
  <c r="AN1428" i="11"/>
  <c r="N1429" i="14"/>
  <c r="N363" i="14"/>
  <c r="AN362" i="11"/>
  <c r="N1268" i="14"/>
  <c r="AN1267" i="11"/>
  <c r="N54" i="14"/>
  <c r="AN53" i="11"/>
  <c r="AN426" i="11"/>
  <c r="N427" i="14"/>
  <c r="N1376" i="14"/>
  <c r="AN1375" i="11"/>
  <c r="AN626" i="11"/>
  <c r="N627" i="14"/>
  <c r="AN1109" i="11"/>
  <c r="N1110" i="14"/>
  <c r="N338" i="14"/>
  <c r="AN337" i="11"/>
  <c r="N510" i="14"/>
  <c r="AN509" i="11"/>
  <c r="AN250" i="11"/>
  <c r="N251" i="14"/>
  <c r="N1328" i="14"/>
  <c r="AN1327" i="11"/>
  <c r="N868" i="14"/>
  <c r="AN867" i="11"/>
  <c r="N1699" i="14"/>
  <c r="AN1698" i="11"/>
  <c r="N1309" i="14"/>
  <c r="AN1308" i="11"/>
  <c r="N1703" i="14"/>
  <c r="AN1702" i="11"/>
  <c r="AN586" i="11"/>
  <c r="N587" i="14"/>
  <c r="N114" i="14"/>
  <c r="AN113" i="11"/>
  <c r="N1856" i="14"/>
  <c r="AN1855" i="11"/>
  <c r="N216" i="14"/>
  <c r="AN215" i="11"/>
  <c r="AN359" i="11"/>
  <c r="N360" i="14"/>
  <c r="N1559" i="14"/>
  <c r="AN1558" i="11"/>
  <c r="N401" i="14"/>
  <c r="AN400" i="11"/>
  <c r="N1145" i="14"/>
  <c r="AN1144" i="11"/>
  <c r="N1853" i="14"/>
  <c r="AN1852" i="11"/>
  <c r="N151" i="14"/>
  <c r="AN150" i="11"/>
  <c r="M808" i="14"/>
  <c r="N1615" i="14"/>
  <c r="AN1614" i="11"/>
  <c r="N1232" i="14"/>
  <c r="AN1231" i="11"/>
  <c r="N447" i="14"/>
  <c r="AN446" i="11"/>
  <c r="N343" i="14"/>
  <c r="AN342" i="11"/>
  <c r="M1408" i="14"/>
  <c r="AN1734" i="11"/>
  <c r="N1735" i="14"/>
  <c r="N1960" i="14"/>
  <c r="AN1959" i="11"/>
  <c r="N1231" i="14"/>
  <c r="AN1230" i="11"/>
  <c r="N530" i="14"/>
  <c r="AN529" i="11"/>
  <c r="N1212" i="14"/>
  <c r="AN1211" i="11"/>
  <c r="N327" i="14"/>
  <c r="AN326" i="11"/>
  <c r="AN1473" i="11"/>
  <c r="N1474" i="14"/>
  <c r="AN1735" i="11"/>
  <c r="N1736" i="14"/>
  <c r="AN822" i="11"/>
  <c r="N823" i="14"/>
  <c r="N900" i="14"/>
  <c r="AN899" i="11"/>
  <c r="N1580" i="14"/>
  <c r="AN1579" i="11"/>
  <c r="N1606" i="14"/>
  <c r="AN1605" i="11"/>
  <c r="N511" i="14"/>
  <c r="AN510" i="11"/>
  <c r="N1179" i="14"/>
  <c r="AN1178" i="11"/>
  <c r="N953" i="14"/>
  <c r="AN952" i="11"/>
  <c r="AN775" i="11"/>
  <c r="N776" i="14"/>
  <c r="N1079" i="14"/>
  <c r="AN1078" i="11"/>
  <c r="AN368" i="11"/>
  <c r="N369" i="14"/>
  <c r="N1975" i="14"/>
  <c r="AN1974" i="11"/>
  <c r="AN1248" i="11"/>
  <c r="N1249" i="14"/>
  <c r="N824" i="14"/>
  <c r="AN823" i="11"/>
  <c r="AN1062" i="11"/>
  <c r="N1063" i="14"/>
  <c r="AN757" i="11"/>
  <c r="N758" i="14"/>
  <c r="AN1574" i="11"/>
  <c r="N1575" i="14"/>
  <c r="N699" i="14"/>
  <c r="AN698" i="11"/>
  <c r="AN87" i="11"/>
  <c r="N88" i="14"/>
  <c r="N978" i="14"/>
  <c r="AN977" i="11"/>
  <c r="N1329" i="14"/>
  <c r="AN1328" i="11"/>
  <c r="N1315" i="14"/>
  <c r="AN1314" i="11"/>
  <c r="N985" i="14"/>
  <c r="AN984" i="11"/>
  <c r="N915" i="14"/>
  <c r="AN914" i="11"/>
  <c r="N833" i="14"/>
  <c r="AN832" i="11"/>
  <c r="N471" i="14"/>
  <c r="AN470" i="11"/>
  <c r="AN1783" i="11"/>
  <c r="N1784" i="14"/>
  <c r="N55" i="14"/>
  <c r="AN54" i="11"/>
  <c r="N1012" i="14"/>
  <c r="AN1011" i="11"/>
  <c r="N1934" i="14"/>
  <c r="AN1933" i="11"/>
  <c r="M1367" i="14"/>
  <c r="N809" i="14"/>
  <c r="AN808" i="11"/>
  <c r="N1952" i="14"/>
  <c r="AN1951" i="11"/>
  <c r="AN927" i="11"/>
  <c r="N928" i="14"/>
  <c r="AN1207" i="11"/>
  <c r="N1208" i="14"/>
  <c r="N345" i="14"/>
  <c r="AN344" i="11"/>
  <c r="N1171" i="14"/>
  <c r="AN1170" i="11"/>
  <c r="AN242" i="11"/>
  <c r="N243" i="14"/>
  <c r="N140" i="14"/>
  <c r="AN139" i="11"/>
  <c r="AN410" i="11"/>
  <c r="N411" i="14"/>
  <c r="N321" i="14"/>
  <c r="AN320" i="11"/>
  <c r="AN251" i="11"/>
  <c r="N252" i="14"/>
  <c r="N1181" i="14"/>
  <c r="AN1180" i="11"/>
  <c r="N166" i="14"/>
  <c r="AN165" i="11"/>
  <c r="AN925" i="11"/>
  <c r="N926" i="14"/>
  <c r="N1517" i="14"/>
  <c r="AN1516" i="11"/>
  <c r="N1348" i="14"/>
  <c r="AN1347" i="11"/>
  <c r="N84" i="14"/>
  <c r="AN83" i="11"/>
  <c r="N1680" i="14"/>
  <c r="AN1679" i="11"/>
  <c r="N198" i="14"/>
  <c r="AN197" i="11"/>
  <c r="N1494" i="14"/>
  <c r="AN1493" i="11"/>
  <c r="AN1902" i="11"/>
  <c r="N1903" i="14"/>
  <c r="N803" i="14"/>
  <c r="AN802" i="11"/>
  <c r="AN505" i="11"/>
  <c r="N506" i="14"/>
  <c r="N1345" i="14"/>
  <c r="AN1344" i="11"/>
  <c r="N98" i="14"/>
  <c r="AN97" i="11"/>
  <c r="N178" i="14"/>
  <c r="AN177" i="11"/>
  <c r="N1950" i="14"/>
  <c r="AN1949" i="11"/>
  <c r="AN1177" i="11"/>
  <c r="N1178" i="14"/>
  <c r="N217" i="14"/>
  <c r="AN216" i="11"/>
  <c r="N759" i="14"/>
  <c r="AN758" i="11"/>
  <c r="AN1280" i="11"/>
  <c r="N1281" i="14"/>
  <c r="N125" i="14"/>
  <c r="AN124" i="11"/>
  <c r="N761" i="14"/>
  <c r="AN760" i="11"/>
  <c r="M1542" i="14"/>
  <c r="N1434" i="14"/>
  <c r="AN1433" i="11"/>
  <c r="N1827" i="14"/>
  <c r="AN1826" i="11"/>
  <c r="N236" i="14"/>
  <c r="AN235" i="11"/>
  <c r="N548" i="14"/>
  <c r="AN547" i="11"/>
  <c r="N428" i="14"/>
  <c r="AN427" i="11"/>
  <c r="N1204" i="14"/>
  <c r="AN1203" i="11"/>
  <c r="N1089" i="14"/>
  <c r="AN1088" i="11"/>
  <c r="N787" i="14"/>
  <c r="AN786" i="11"/>
  <c r="AN18" i="11"/>
  <c r="N19" i="14"/>
  <c r="N1643" i="14"/>
  <c r="AN1642" i="11"/>
  <c r="N1616" i="14"/>
  <c r="AN1615" i="11"/>
  <c r="N764" i="14"/>
  <c r="AN763" i="11"/>
  <c r="AN1540" i="11"/>
  <c r="N1541" i="14"/>
  <c r="N791" i="14"/>
  <c r="AN790" i="11"/>
  <c r="M1149" i="14"/>
  <c r="N1045" i="14"/>
  <c r="AN1044" i="11"/>
  <c r="N1375" i="14"/>
  <c r="AN1374" i="11"/>
  <c r="N631" i="14"/>
  <c r="AN630" i="11"/>
  <c r="N919" i="14"/>
  <c r="AN918" i="11"/>
  <c r="AN69" i="11"/>
  <c r="N70" i="14"/>
  <c r="AN530" i="11"/>
  <c r="N531" i="14"/>
  <c r="N1507" i="14"/>
  <c r="AN1506" i="11"/>
  <c r="N834" i="14"/>
  <c r="AN833" i="11"/>
  <c r="N667" i="14"/>
  <c r="AN666" i="11"/>
  <c r="N943" i="14"/>
  <c r="AN942" i="11"/>
  <c r="AN1592" i="11"/>
  <c r="N1593" i="14"/>
  <c r="N984" i="14"/>
  <c r="AN983" i="11"/>
  <c r="N1094" i="14"/>
  <c r="AN1093" i="11"/>
  <c r="AN448" i="11"/>
  <c r="N449" i="14"/>
  <c r="AN383" i="11"/>
  <c r="N384" i="14"/>
  <c r="N1140" i="14"/>
  <c r="AN1139" i="11"/>
  <c r="N1111" i="14"/>
  <c r="AN1110" i="11"/>
  <c r="N972" i="14"/>
  <c r="AN971" i="11"/>
  <c r="AN1465" i="11"/>
  <c r="N1466" i="14"/>
  <c r="M838" i="14"/>
  <c r="N1612" i="14"/>
  <c r="AN1611" i="11"/>
  <c r="M1740" i="14"/>
  <c r="N382" i="14"/>
  <c r="AN381" i="11"/>
  <c r="N29" i="14"/>
  <c r="AN28" i="11"/>
  <c r="N640" i="14"/>
  <c r="AN639" i="11"/>
  <c r="AN1293" i="11"/>
  <c r="N1294" i="14"/>
  <c r="N865" i="14"/>
  <c r="AN864" i="11"/>
  <c r="AN1537" i="11"/>
  <c r="N1538" i="14"/>
  <c r="N1455" i="14"/>
  <c r="AN1454" i="11"/>
  <c r="N672" i="14"/>
  <c r="AN671" i="11"/>
  <c r="N1691" i="14"/>
  <c r="AN1690" i="11"/>
  <c r="AN1901" i="11"/>
  <c r="N1902" i="14"/>
  <c r="N1492" i="14"/>
  <c r="AN1491" i="11"/>
  <c r="M981" i="14"/>
  <c r="N799" i="14"/>
  <c r="AN798" i="11"/>
  <c r="AN1738" i="11"/>
  <c r="N1739" i="14"/>
  <c r="N789" i="14"/>
  <c r="AN788" i="11"/>
  <c r="N558" i="14"/>
  <c r="AN557" i="11"/>
  <c r="N1657" i="14"/>
  <c r="AN1656" i="11"/>
  <c r="N2002" i="14"/>
  <c r="AN2001" i="11"/>
  <c r="M200" i="14"/>
  <c r="N1411" i="14"/>
  <c r="AN1410" i="11"/>
  <c r="AN1270" i="11"/>
  <c r="N1271" i="14"/>
  <c r="N211" i="14"/>
  <c r="AN210" i="11"/>
  <c r="N1841" i="14"/>
  <c r="AN1840" i="11"/>
  <c r="N1926" i="14"/>
  <c r="AN1925" i="11"/>
  <c r="N310" i="14"/>
  <c r="AN309" i="11"/>
  <c r="AN86" i="11"/>
  <c r="N87" i="14"/>
  <c r="N1897" i="14"/>
  <c r="AN1896" i="11"/>
  <c r="AK13" i="11"/>
  <c r="M3" i="19" s="1"/>
  <c r="N534" i="14"/>
  <c r="AN533" i="11"/>
  <c r="AN351" i="11"/>
  <c r="N352" i="14"/>
  <c r="N1704" i="14"/>
  <c r="AN1703" i="11"/>
  <c r="N878" i="14"/>
  <c r="AN877" i="11"/>
  <c r="N1684" i="14"/>
  <c r="AN1683" i="11"/>
  <c r="AN1986" i="11"/>
  <c r="N1987" i="14"/>
  <c r="N1565" i="14"/>
  <c r="AN1564" i="11"/>
  <c r="N1170" i="14"/>
  <c r="AN1169" i="11"/>
  <c r="N1983" i="14"/>
  <c r="AN1982" i="11"/>
  <c r="N1511" i="14"/>
  <c r="AN1510" i="11"/>
  <c r="N1792" i="14"/>
  <c r="AN1791" i="11"/>
  <c r="N859" i="14"/>
  <c r="AN858" i="11"/>
  <c r="AN190" i="11"/>
  <c r="N191" i="14"/>
  <c r="N585" i="14"/>
  <c r="AN584" i="11"/>
  <c r="N599" i="14"/>
  <c r="AN598" i="11"/>
  <c r="N1681" i="14"/>
  <c r="AN1680" i="11"/>
  <c r="N443" i="14"/>
  <c r="AN442" i="11"/>
  <c r="N1752" i="14"/>
  <c r="AN1751" i="11"/>
  <c r="N298" i="14"/>
  <c r="AN297" i="11"/>
  <c r="N1157" i="14"/>
  <c r="AN1156" i="11"/>
  <c r="N38" i="14"/>
  <c r="AN37" i="11"/>
  <c r="N628" i="14"/>
  <c r="AN627" i="11"/>
  <c r="N836" i="14"/>
  <c r="AN835" i="11"/>
  <c r="AN1757" i="11"/>
  <c r="N1758" i="14"/>
  <c r="N1793" i="14"/>
  <c r="AN1792" i="11"/>
  <c r="N572" i="14"/>
  <c r="AN571" i="11"/>
  <c r="N367" i="14"/>
  <c r="AN366" i="11"/>
  <c r="N679" i="14"/>
  <c r="AN678" i="11"/>
  <c r="N1642" i="14"/>
  <c r="AN1641" i="11"/>
  <c r="AN1976" i="11"/>
  <c r="N1977" i="14"/>
  <c r="AN457" i="11"/>
  <c r="N458" i="14"/>
  <c r="N1272" i="14"/>
  <c r="AN1271" i="11"/>
  <c r="AN764" i="11"/>
  <c r="N765" i="14"/>
  <c r="N1535" i="14"/>
  <c r="AN1534" i="11"/>
  <c r="N1998" i="14"/>
  <c r="AN1997" i="11"/>
  <c r="N1706" i="14"/>
  <c r="AN1705" i="11"/>
  <c r="AN1140" i="11"/>
  <c r="N1141" i="14"/>
  <c r="N1547" i="14"/>
  <c r="AN1546" i="11"/>
  <c r="AN1936" i="11"/>
  <c r="N1937" i="14"/>
  <c r="N1548" i="14"/>
  <c r="AN1547" i="11"/>
  <c r="AN1977" i="11"/>
  <c r="N1978" i="14"/>
  <c r="AN1815" i="11"/>
  <c r="N1816" i="14"/>
  <c r="N781" i="14"/>
  <c r="AN780" i="11"/>
  <c r="M715" i="14"/>
  <c r="N501" i="14"/>
  <c r="AN500" i="11"/>
  <c r="N1603" i="14"/>
  <c r="AN1602" i="11"/>
  <c r="N944" i="14"/>
  <c r="AN943" i="11"/>
  <c r="N913" i="14"/>
  <c r="AN912" i="11"/>
  <c r="N1214" i="14"/>
  <c r="AN1213" i="11"/>
  <c r="AN1693" i="11"/>
  <c r="N1694" i="14"/>
  <c r="M739" i="14"/>
  <c r="N438" i="14"/>
  <c r="AN437" i="11"/>
  <c r="N1965" i="14"/>
  <c r="AN1964" i="11"/>
  <c r="N1506" i="14"/>
  <c r="AN1505" i="11"/>
  <c r="N1851" i="14"/>
  <c r="AN1850" i="11"/>
  <c r="N570" i="14"/>
  <c r="AN569" i="11"/>
  <c r="N784" i="14"/>
  <c r="AN783" i="11"/>
  <c r="AN61" i="11"/>
  <c r="N62" i="14"/>
  <c r="N579" i="14"/>
  <c r="AN578" i="11"/>
  <c r="N1745" i="14"/>
  <c r="AN1744" i="11"/>
  <c r="N562" i="14"/>
  <c r="AN561" i="11"/>
  <c r="N435" i="14"/>
  <c r="AN434" i="11"/>
  <c r="N318" i="14"/>
  <c r="AN317" i="11"/>
  <c r="N1115" i="14"/>
  <c r="AN1114" i="11"/>
  <c r="AN2008" i="11"/>
  <c r="N2009" i="14"/>
  <c r="N1995" i="14"/>
  <c r="AN1994" i="11"/>
  <c r="N688" i="14"/>
  <c r="AN687" i="11"/>
  <c r="N520" i="14"/>
  <c r="AN519" i="11"/>
  <c r="N1971" i="14"/>
  <c r="AN1970" i="11"/>
  <c r="N945" i="14"/>
  <c r="AN944" i="11"/>
  <c r="N983" i="14"/>
  <c r="AN982" i="11"/>
  <c r="N1759" i="14"/>
  <c r="AN1758" i="11"/>
  <c r="AN1712" i="11"/>
  <c r="N1713" i="14"/>
  <c r="AN1158" i="11"/>
  <c r="N1159" i="14"/>
  <c r="N1124" i="14"/>
  <c r="AN1123" i="11"/>
  <c r="N1480" i="14"/>
  <c r="AN1479" i="11"/>
  <c r="AN1992" i="11"/>
  <c r="N1993" i="14"/>
  <c r="N977" i="14"/>
  <c r="AN976" i="11"/>
  <c r="N1243" i="14"/>
  <c r="AN1242" i="11"/>
  <c r="AN1489" i="11"/>
  <c r="N1490" i="14"/>
  <c r="N1362" i="14"/>
  <c r="AN1361" i="11"/>
  <c r="N421" i="14"/>
  <c r="AN420" i="11"/>
  <c r="N845" i="14"/>
  <c r="AN844" i="11"/>
  <c r="N1835" i="14"/>
  <c r="AN1834" i="11"/>
  <c r="N1839" i="14"/>
  <c r="AN1838" i="11"/>
  <c r="N265" i="14"/>
  <c r="AN264" i="11"/>
  <c r="N1597" i="14"/>
  <c r="AN1596" i="11"/>
  <c r="N1673" i="14"/>
  <c r="AN1672" i="11"/>
  <c r="N733" i="14"/>
  <c r="AN732" i="11"/>
  <c r="AN1913" i="11"/>
  <c r="N1914" i="14"/>
  <c r="N1481" i="14"/>
  <c r="AN1480" i="11"/>
  <c r="N512" i="14"/>
  <c r="AN511" i="11"/>
  <c r="AN1946" i="11"/>
  <c r="N1947" i="14"/>
  <c r="AN601" i="11"/>
  <c r="N602" i="14"/>
  <c r="N578" i="14"/>
  <c r="AN577" i="11"/>
  <c r="N1590" i="14"/>
  <c r="AN1589" i="11"/>
  <c r="N1846" i="14"/>
  <c r="AN1845" i="11"/>
  <c r="N1782" i="14"/>
  <c r="AN1781" i="11"/>
  <c r="N822" i="14"/>
  <c r="AN821" i="11"/>
  <c r="N21" i="14"/>
  <c r="AN20" i="11"/>
  <c r="N1487" i="14"/>
  <c r="AN1486" i="11"/>
  <c r="N1256" i="14"/>
  <c r="AN1255" i="11"/>
  <c r="N61" i="14"/>
  <c r="AN60" i="11"/>
  <c r="N1967" i="14"/>
  <c r="AN1966" i="11"/>
  <c r="N814" i="14"/>
  <c r="AN813" i="11"/>
  <c r="N1274" i="14"/>
  <c r="AN1273" i="11"/>
  <c r="N1317" i="14"/>
  <c r="AN1316" i="11"/>
  <c r="AN782" i="11"/>
  <c r="N783" i="14"/>
  <c r="N642" i="14"/>
  <c r="AN641" i="11"/>
  <c r="N33" i="14"/>
  <c r="AN32" i="11"/>
  <c r="AN371" i="11"/>
  <c r="N372" i="14"/>
  <c r="AN1813" i="11"/>
  <c r="N1814" i="14"/>
  <c r="N332" i="14"/>
  <c r="AN331" i="11"/>
  <c r="N1527" i="14"/>
  <c r="AN1526" i="11"/>
  <c r="N662" i="14"/>
  <c r="AN661" i="11"/>
  <c r="N917" i="14"/>
  <c r="AN916" i="11"/>
  <c r="AN1766" i="11"/>
  <c r="N1767" i="14"/>
  <c r="N1278" i="14"/>
  <c r="AN1277" i="11"/>
  <c r="N47" i="14"/>
  <c r="AN46" i="11"/>
  <c r="AN1355" i="11"/>
  <c r="N1356" i="14"/>
  <c r="N294" i="14"/>
  <c r="AN293" i="11"/>
  <c r="N354" i="14"/>
  <c r="AN353" i="11"/>
  <c r="N1177" i="14"/>
  <c r="AN1176" i="11"/>
  <c r="N1189" i="14"/>
  <c r="AN1188" i="11"/>
  <c r="N46" i="14"/>
  <c r="AN45" i="11"/>
  <c r="N1959" i="14"/>
  <c r="AN1958" i="11"/>
  <c r="N1401" i="14"/>
  <c r="AN1400" i="11"/>
  <c r="N708" i="14"/>
  <c r="AN707" i="11"/>
  <c r="AN1278" i="11"/>
  <c r="N1279" i="14"/>
  <c r="N97" i="14"/>
  <c r="AN96" i="11"/>
  <c r="N1798" i="14"/>
  <c r="AN1797" i="11"/>
  <c r="N1385" i="14"/>
  <c r="AN1384" i="11"/>
  <c r="AN1401" i="11"/>
  <c r="N1402" i="14"/>
  <c r="N1144" i="14"/>
  <c r="AN1143" i="11"/>
  <c r="N192" i="14"/>
  <c r="AN191" i="11"/>
  <c r="AN499" i="11"/>
  <c r="N500" i="14"/>
  <c r="N1537" i="14"/>
  <c r="AN1536" i="11"/>
  <c r="N190" i="14"/>
  <c r="AN189" i="11"/>
  <c r="N189" i="14"/>
  <c r="AN188" i="11"/>
  <c r="N1391" i="14"/>
  <c r="AN1390" i="11"/>
  <c r="N713" i="14"/>
  <c r="AN712" i="11"/>
  <c r="N1269" i="14"/>
  <c r="AN1268" i="11"/>
  <c r="AN1262" i="11"/>
  <c r="N1263" i="14"/>
  <c r="N1970" i="14"/>
  <c r="AN1969" i="11"/>
  <c r="AN1504" i="11"/>
  <c r="N1505" i="14"/>
  <c r="N710" i="14"/>
  <c r="AN709" i="11"/>
  <c r="N976" i="14"/>
  <c r="AN975" i="11"/>
  <c r="AN1554" i="11"/>
  <c r="N1555" i="14"/>
  <c r="N1183" i="14"/>
  <c r="AN1182" i="11"/>
  <c r="N1400" i="14"/>
  <c r="AN1399" i="11"/>
  <c r="N130" i="14"/>
  <c r="AN129" i="11"/>
  <c r="AN1708" i="11"/>
  <c r="N1709" i="14"/>
  <c r="N57" i="14"/>
  <c r="AN56" i="11"/>
  <c r="N353" i="14"/>
  <c r="AN352" i="11"/>
  <c r="AN341" i="11"/>
  <c r="N342" i="14"/>
  <c r="N210" i="14"/>
  <c r="AN209" i="11"/>
  <c r="N1154" i="14"/>
  <c r="AN1153" i="11"/>
  <c r="AN1041" i="11"/>
  <c r="N1042" i="14"/>
  <c r="AN1513" i="11"/>
  <c r="N1514" i="14"/>
  <c r="N793" i="14"/>
  <c r="AN792" i="11"/>
  <c r="N704" i="14"/>
  <c r="AN703" i="11"/>
  <c r="N1200" i="14"/>
  <c r="AN1199" i="11"/>
  <c r="N1161" i="14"/>
  <c r="AN1160" i="11"/>
  <c r="N732" i="14"/>
  <c r="AN731" i="11"/>
  <c r="N618" i="14"/>
  <c r="AN617" i="11"/>
  <c r="N89" i="14"/>
  <c r="AN88" i="11"/>
  <c r="N174" i="14"/>
  <c r="AN173" i="11"/>
  <c r="N1387" i="14"/>
  <c r="AN1386" i="11"/>
  <c r="N1619" i="14"/>
  <c r="AN1618" i="11"/>
  <c r="N1097" i="14"/>
  <c r="AN1096" i="11"/>
  <c r="N419" i="14"/>
  <c r="AN418" i="11"/>
  <c r="N1344" i="14"/>
  <c r="AN1343" i="11"/>
  <c r="N1160" i="14"/>
  <c r="AN1159" i="11"/>
  <c r="N1813" i="14"/>
  <c r="AN1812" i="11"/>
  <c r="AN233" i="11"/>
  <c r="N234" i="14"/>
  <c r="N907" i="14"/>
  <c r="AN906" i="11"/>
  <c r="N661" i="14"/>
  <c r="AN660" i="11"/>
  <c r="AN538" i="11"/>
  <c r="N539" i="14"/>
  <c r="AN853" i="11"/>
  <c r="N854" i="14"/>
  <c r="N1789" i="14"/>
  <c r="AN1788" i="11"/>
  <c r="N544" i="14"/>
  <c r="AN543" i="11"/>
  <c r="N1560" i="14"/>
  <c r="AN1559" i="11"/>
  <c r="AN1890" i="11"/>
  <c r="N1891" i="14"/>
  <c r="N905" i="14"/>
  <c r="AN904" i="11"/>
  <c r="N1299" i="14"/>
  <c r="AN1298" i="11"/>
  <c r="N1321" i="14"/>
  <c r="AN1320" i="11"/>
  <c r="N1261" i="14"/>
  <c r="AN1260" i="11"/>
  <c r="N1996" i="14"/>
  <c r="AN1995" i="11"/>
  <c r="N1910" i="14"/>
  <c r="AN1909" i="11"/>
  <c r="N414" i="14"/>
  <c r="AN413" i="11"/>
  <c r="N664" i="14"/>
  <c r="AN663" i="11"/>
  <c r="N1031" i="14"/>
  <c r="AN1030" i="11"/>
  <c r="AN1442" i="11"/>
  <c r="N1443" i="14"/>
  <c r="AN1722" i="11"/>
  <c r="N1723" i="14"/>
  <c r="N455" i="14"/>
  <c r="AN454" i="11"/>
  <c r="AN347" i="11"/>
  <c r="N348" i="14"/>
  <c r="AN1018" i="11"/>
  <c r="N1019" i="14"/>
  <c r="N1273" i="14"/>
  <c r="AN1272" i="11"/>
  <c r="N835" i="14"/>
  <c r="AN834" i="11"/>
  <c r="N492" i="14"/>
  <c r="AN491" i="11"/>
  <c r="N1230" i="14"/>
  <c r="AN1229" i="11"/>
  <c r="AN1065" i="11"/>
  <c r="N1066" i="14"/>
  <c r="N1282" i="14"/>
  <c r="AN1281" i="11"/>
  <c r="N857" i="14"/>
  <c r="AN856" i="11"/>
  <c r="AN909" i="11"/>
  <c r="N910" i="14"/>
  <c r="N1285" i="14"/>
  <c r="AN1284" i="11"/>
  <c r="N883" i="14"/>
  <c r="AN882" i="11"/>
  <c r="N1765" i="14"/>
  <c r="AN1764" i="11"/>
  <c r="N1370" i="14"/>
  <c r="AN1369" i="11"/>
  <c r="AN282" i="11"/>
  <c r="N283" i="14"/>
  <c r="AN1035" i="11"/>
  <c r="N1036" i="14"/>
  <c r="N1589" i="14"/>
  <c r="AN1588" i="11"/>
  <c r="N1101" i="14"/>
  <c r="AN1100" i="11"/>
  <c r="N208" i="14"/>
  <c r="AN207" i="11"/>
  <c r="N1873" i="14"/>
  <c r="AN1872" i="11"/>
  <c r="AN301" i="11"/>
  <c r="N302" i="14"/>
  <c r="N1625" i="14"/>
  <c r="AN1624" i="11"/>
  <c r="N955" i="14"/>
  <c r="AN954" i="11"/>
  <c r="N547" i="14"/>
  <c r="AN546" i="11"/>
  <c r="N1198" i="14"/>
  <c r="AN1197" i="11"/>
  <c r="AN1973" i="11"/>
  <c r="N1974" i="14"/>
  <c r="N1556" i="14"/>
  <c r="AN1555" i="11"/>
  <c r="AN1069" i="11"/>
  <c r="N1070" i="14"/>
  <c r="N660" i="14"/>
  <c r="AN659" i="11"/>
  <c r="N162" i="14"/>
  <c r="AN161" i="11"/>
  <c r="AN1394" i="11"/>
  <c r="N1395" i="14"/>
  <c r="N557" i="14"/>
  <c r="AN556" i="11"/>
  <c r="AN1004" i="11"/>
  <c r="N1005" i="14"/>
  <c r="N1118" i="14"/>
  <c r="AN1117" i="11"/>
  <c r="AN1924" i="11"/>
  <c r="N1925" i="14"/>
  <c r="AN1466" i="11"/>
  <c r="N1467" i="14"/>
  <c r="AN683" i="11"/>
  <c r="N684" i="14"/>
  <c r="N740" i="14"/>
  <c r="AN739" i="11"/>
  <c r="N1355" i="14"/>
  <c r="AN1354" i="11"/>
  <c r="N902" i="14"/>
  <c r="AN901" i="11"/>
  <c r="AN990" i="11"/>
  <c r="N991" i="14"/>
  <c r="AN1052" i="11"/>
  <c r="N1053" i="14"/>
  <c r="AN1816" i="11"/>
  <c r="N1817" i="14"/>
  <c r="AN645" i="11"/>
  <c r="N646" i="14"/>
  <c r="N86" i="14"/>
  <c r="AN85" i="11"/>
  <c r="AN1858" i="11"/>
  <c r="N1859" i="14"/>
  <c r="N786" i="14"/>
  <c r="AN785" i="11"/>
  <c r="AN367" i="11"/>
  <c r="N368" i="14"/>
  <c r="N653" i="14"/>
  <c r="AN652" i="11"/>
  <c r="N213" i="14"/>
  <c r="AN212" i="11"/>
  <c r="N1562" i="14"/>
  <c r="AN1561" i="11"/>
  <c r="N707" i="14"/>
  <c r="AN706" i="11"/>
  <c r="AN1377" i="11"/>
  <c r="N1378" i="14"/>
  <c r="AN1776" i="11"/>
  <c r="N1777" i="14"/>
  <c r="AN74" i="11"/>
  <c r="N75" i="14"/>
  <c r="N1969" i="14"/>
  <c r="AN1968" i="11"/>
  <c r="N169" i="14"/>
  <c r="AN168" i="11"/>
  <c r="N299" i="14"/>
  <c r="AN298" i="11"/>
  <c r="N1534" i="14"/>
  <c r="AN1533" i="11"/>
  <c r="N1653" i="14"/>
  <c r="AN1652" i="11"/>
  <c r="N1569" i="14"/>
  <c r="AN1568" i="11"/>
  <c r="N1056" i="14"/>
  <c r="AN1055" i="11"/>
  <c r="N1034" i="14"/>
  <c r="AN1033" i="11"/>
  <c r="AN824" i="11"/>
  <c r="N825" i="14"/>
  <c r="AN358" i="11"/>
  <c r="N359" i="14"/>
  <c r="AN1729" i="11"/>
  <c r="N1730" i="14"/>
  <c r="N305" i="14"/>
  <c r="AN304" i="11"/>
  <c r="N1685" i="14"/>
  <c r="AN1684" i="11"/>
  <c r="AN857" i="11"/>
  <c r="N858" i="14"/>
  <c r="N1027" i="14"/>
  <c r="AN1026" i="11"/>
  <c r="N1992" i="14"/>
  <c r="AN1991" i="11"/>
  <c r="AN628" i="11"/>
  <c r="N629" i="14"/>
  <c r="AN676" i="11"/>
  <c r="N677" i="14"/>
  <c r="N1667" i="14"/>
  <c r="AN1666" i="11"/>
  <c r="N66" i="14"/>
  <c r="AN65" i="11"/>
  <c r="N988" i="14"/>
  <c r="AN987" i="11"/>
  <c r="N325" i="14"/>
  <c r="AN324" i="11"/>
  <c r="N666" i="14"/>
  <c r="AN665" i="11"/>
  <c r="N1100" i="14"/>
  <c r="AN1099" i="11"/>
  <c r="AN463" i="11"/>
  <c r="N464" i="14"/>
  <c r="N1203" i="14"/>
  <c r="AN1202" i="11"/>
  <c r="N590" i="14"/>
  <c r="AN589" i="11"/>
  <c r="AN1675" i="11"/>
  <c r="N1676" i="14"/>
  <c r="N495" i="14"/>
  <c r="AN494" i="11"/>
  <c r="N850" i="14"/>
  <c r="AN849" i="11"/>
  <c r="N686" i="14"/>
  <c r="AN685" i="11"/>
  <c r="M1557" i="14"/>
  <c r="N1015" i="14"/>
  <c r="AN1014" i="11"/>
  <c r="AN1388" i="11"/>
  <c r="N1389" i="14"/>
  <c r="M1531" i="14"/>
  <c r="N958" i="14"/>
  <c r="AN957" i="11"/>
  <c r="N1327" i="14"/>
  <c r="AN1326" i="11"/>
  <c r="N1088" i="14"/>
  <c r="AN1087" i="11"/>
  <c r="AN254" i="11"/>
  <c r="N255" i="14"/>
  <c r="AN593" i="11"/>
  <c r="N594" i="14"/>
  <c r="AN386" i="11"/>
  <c r="N387" i="14"/>
  <c r="AN1694" i="11"/>
  <c r="N1695" i="14"/>
  <c r="N1930" i="14"/>
  <c r="AN1929" i="11"/>
  <c r="N1074" i="14"/>
  <c r="AN1073" i="11"/>
  <c r="N1831" i="14"/>
  <c r="AN1830" i="11"/>
  <c r="AN236" i="11"/>
  <c r="N237" i="14"/>
  <c r="N1468" i="14"/>
  <c r="AN1467" i="11"/>
  <c r="AN1054" i="11"/>
  <c r="N1055" i="14"/>
  <c r="AN590" i="11"/>
  <c r="N591" i="14"/>
  <c r="N1413" i="14"/>
  <c r="AN1412" i="11"/>
  <c r="N963" i="14"/>
  <c r="AN962" i="11"/>
  <c r="N1030" i="14"/>
  <c r="AN1029" i="11"/>
  <c r="AN1501" i="11"/>
  <c r="N1502" i="14"/>
  <c r="AN1784" i="11"/>
  <c r="N1785" i="14"/>
  <c r="N441" i="14"/>
  <c r="AN440" i="11"/>
  <c r="AN839" i="11"/>
  <c r="N840" i="14"/>
  <c r="N1432" i="14"/>
  <c r="AN1431" i="11"/>
  <c r="M56" i="14"/>
  <c r="E50" i="24" s="1"/>
  <c r="F50" i="24" s="1"/>
  <c r="H50" i="24" s="1"/>
  <c r="N1812" i="14"/>
  <c r="AN1811" i="11"/>
  <c r="N1226" i="14"/>
  <c r="AN1225" i="11"/>
  <c r="N118" i="14"/>
  <c r="AN117" i="11"/>
  <c r="AN974" i="11"/>
  <c r="N975" i="14"/>
  <c r="N193" i="14"/>
  <c r="AN192" i="11"/>
  <c r="N1051" i="14"/>
  <c r="AN1050" i="11"/>
  <c r="N95" i="14"/>
  <c r="AN94" i="11"/>
  <c r="N1592" i="14"/>
  <c r="AN1591" i="11"/>
  <c r="N164" i="14"/>
  <c r="AN163" i="11"/>
  <c r="N767" i="14"/>
  <c r="AN766" i="11"/>
  <c r="AN1794" i="11"/>
  <c r="N1795" i="14"/>
  <c r="N817" i="14"/>
  <c r="AN816" i="11"/>
  <c r="N1712" i="14"/>
  <c r="AN1711" i="11"/>
  <c r="N147" i="14"/>
  <c r="AN146" i="11"/>
  <c r="AN459" i="11"/>
  <c r="N460" i="14"/>
  <c r="N2000" i="14"/>
  <c r="AN1999" i="11"/>
  <c r="N1932" i="14"/>
  <c r="AN1931" i="11"/>
  <c r="N1568" i="14"/>
  <c r="AN1567" i="11"/>
  <c r="N555" i="14"/>
  <c r="AN554" i="11"/>
  <c r="N630" i="14"/>
  <c r="AN629" i="11"/>
  <c r="N954" i="14"/>
  <c r="AN953" i="11"/>
  <c r="N508" i="14"/>
  <c r="AN507" i="11"/>
  <c r="N403" i="14"/>
  <c r="AN402" i="11"/>
  <c r="AN204" i="11"/>
  <c r="N205" i="14"/>
  <c r="N1807" i="14"/>
  <c r="AN1806" i="11"/>
  <c r="AN1903" i="11"/>
  <c r="N1904" i="14"/>
  <c r="AN1404" i="11"/>
  <c r="N1405" i="14"/>
  <c r="N1591" i="14"/>
  <c r="AN1590" i="11"/>
  <c r="N333" i="14"/>
  <c r="AN332" i="11"/>
  <c r="N724" i="14"/>
  <c r="AN723" i="11"/>
  <c r="N315" i="14"/>
  <c r="AN314" i="11"/>
  <c r="N1946" i="14"/>
  <c r="AN1945" i="11"/>
  <c r="N1072" i="14"/>
  <c r="AN1071" i="11"/>
  <c r="N752" i="14"/>
  <c r="AN751" i="11"/>
  <c r="N133" i="14"/>
  <c r="AN132" i="11"/>
  <c r="N785" i="14"/>
  <c r="AN784" i="11"/>
  <c r="N691" i="14"/>
  <c r="AN690" i="11"/>
  <c r="AN1221" i="11"/>
  <c r="N1222" i="14"/>
  <c r="N1260" i="14"/>
  <c r="AN1259" i="11"/>
  <c r="N339" i="14"/>
  <c r="AN338" i="11"/>
  <c r="N115" i="14"/>
  <c r="AN114" i="11"/>
  <c r="AN929" i="11"/>
  <c r="N930" i="14"/>
  <c r="N1829" i="14"/>
  <c r="AN1828" i="11"/>
  <c r="N129" i="14"/>
  <c r="AN128" i="11"/>
  <c r="N674" i="14"/>
  <c r="AN673" i="11"/>
  <c r="N1010" i="14"/>
  <c r="AN1009" i="11"/>
  <c r="N888" i="14"/>
  <c r="AN887" i="11"/>
  <c r="N542" i="14"/>
  <c r="AN541" i="11"/>
  <c r="N1319" i="14"/>
  <c r="AN1318" i="11"/>
  <c r="AN1769" i="11"/>
  <c r="N1770" i="14"/>
  <c r="AN965" i="11"/>
  <c r="N966" i="14"/>
  <c r="N1078" i="14"/>
  <c r="AN1077" i="11"/>
  <c r="N475" i="14"/>
  <c r="AN474" i="11"/>
  <c r="N1465" i="14"/>
  <c r="AN1464" i="11"/>
  <c r="N1364" i="14"/>
  <c r="AN1363" i="11"/>
  <c r="N416" i="14"/>
  <c r="AN415" i="11"/>
  <c r="AN1868" i="11"/>
  <c r="N1869" i="14"/>
  <c r="N1033" i="14"/>
  <c r="AN1032" i="11"/>
  <c r="N462" i="14"/>
  <c r="AN461" i="11"/>
  <c r="N127" i="14"/>
  <c r="AN126" i="11"/>
  <c r="N300" i="14"/>
  <c r="AN299" i="11"/>
  <c r="AN58" i="11"/>
  <c r="N59" i="14"/>
  <c r="N1310" i="14"/>
  <c r="AN1309" i="11"/>
  <c r="AN1389" i="11"/>
  <c r="N1390" i="14"/>
  <c r="N1923" i="14"/>
  <c r="AN1922" i="11"/>
  <c r="AN1905" i="11"/>
  <c r="N1906" i="14"/>
  <c r="N1169" i="14"/>
  <c r="AN1168" i="11"/>
  <c r="N532" i="14"/>
  <c r="AN531" i="11"/>
  <c r="N1338" i="14"/>
  <c r="AN1337" i="11"/>
  <c r="N395" i="14"/>
  <c r="AN394" i="11"/>
  <c r="N795" i="14"/>
  <c r="AN794" i="11"/>
  <c r="N1939" i="14"/>
  <c r="AN1938" i="11"/>
  <c r="M1747" i="14"/>
  <c r="N1701" i="14"/>
  <c r="AN1700" i="11"/>
  <c r="N233" i="14"/>
  <c r="AN232" i="11"/>
  <c r="N1989" i="14"/>
  <c r="AN1988" i="11"/>
  <c r="AN89" i="11"/>
  <c r="N90" i="14"/>
  <c r="N1919" i="14"/>
  <c r="AN1918" i="11"/>
  <c r="N847" i="14"/>
  <c r="AN846" i="11"/>
  <c r="N1040" i="14"/>
  <c r="AN1039" i="11"/>
  <c r="N1316" i="14"/>
  <c r="AN1315" i="11"/>
  <c r="N207" i="14"/>
  <c r="AN206" i="11"/>
  <c r="AN1535" i="11"/>
  <c r="N1536" i="14"/>
  <c r="N1949" i="14"/>
  <c r="AN1948" i="11"/>
  <c r="N424" i="14"/>
  <c r="AN423" i="11"/>
  <c r="N522" i="14"/>
  <c r="AN521" i="11"/>
  <c r="N313" i="14"/>
  <c r="AN312" i="11"/>
  <c r="N1751" i="14"/>
  <c r="AN1750" i="11"/>
  <c r="N1024" i="14"/>
  <c r="AN1023" i="11"/>
  <c r="N1340" i="14"/>
  <c r="AN1339" i="11"/>
  <c r="N1125" i="14"/>
  <c r="AN1124" i="11"/>
  <c r="AN1847" i="11"/>
  <c r="N1848" i="14"/>
  <c r="AN439" i="11"/>
  <c r="N440" i="14"/>
  <c r="N109" i="14"/>
  <c r="AN108" i="11"/>
  <c r="N872" i="14"/>
  <c r="AN871" i="11"/>
  <c r="N624" i="14"/>
  <c r="AN623" i="11"/>
  <c r="N284" i="14"/>
  <c r="AN283" i="11"/>
  <c r="N1428" i="14"/>
  <c r="AN1427" i="11"/>
  <c r="AN772" i="11"/>
  <c r="N773" i="14"/>
  <c r="AN1330" i="11"/>
  <c r="N1331" i="14"/>
  <c r="N682" i="14"/>
  <c r="AN681" i="11"/>
  <c r="AN140" i="11"/>
  <c r="N141" i="14"/>
  <c r="N1193" i="14"/>
  <c r="AN1192" i="11"/>
  <c r="N131" i="14"/>
  <c r="AN130" i="11"/>
  <c r="N100" i="14"/>
  <c r="AN99" i="11"/>
  <c r="AN201" i="11"/>
  <c r="N202" i="14"/>
  <c r="AN1488" i="11"/>
  <c r="N1489" i="14"/>
  <c r="N1148" i="14"/>
  <c r="AN1147" i="11"/>
  <c r="M1775" i="14"/>
  <c r="N665" i="14"/>
  <c r="AN664" i="11"/>
  <c r="N600" i="14"/>
  <c r="AN599" i="11"/>
  <c r="N487" i="14"/>
  <c r="AN486" i="11"/>
  <c r="N397" i="14"/>
  <c r="AN396" i="11"/>
  <c r="AN109" i="11"/>
  <c r="N110" i="14"/>
  <c r="AN1332" i="11"/>
  <c r="N1333" i="14"/>
  <c r="N1082" i="14"/>
  <c r="AN1081" i="11"/>
  <c r="N434" i="14"/>
  <c r="AN433" i="11"/>
  <c r="N1342" i="14"/>
  <c r="AN1341" i="11"/>
  <c r="AN791" i="11"/>
  <c r="N792" i="14"/>
  <c r="N918" i="14"/>
  <c r="AN917" i="11"/>
  <c r="N1708" i="14"/>
  <c r="AN1707" i="11"/>
  <c r="AN1950" i="11"/>
  <c r="N1951" i="14"/>
  <c r="AN1051" i="11"/>
  <c r="N1052" i="14"/>
  <c r="N1753" i="14"/>
  <c r="AN1752" i="11"/>
  <c r="N1717" i="14"/>
  <c r="AN1716" i="11"/>
  <c r="N1062" i="14"/>
  <c r="AN1061" i="11"/>
  <c r="AN825" i="11"/>
  <c r="N826" i="14"/>
  <c r="N1737" i="14"/>
  <c r="AN1736" i="11"/>
  <c r="AN1732" i="11"/>
  <c r="N1733" i="14"/>
  <c r="AN928" i="11"/>
  <c r="N929" i="14"/>
  <c r="AN1989" i="11"/>
  <c r="N1990" i="14"/>
  <c r="N1199" i="14"/>
  <c r="AN1198" i="11"/>
  <c r="N892" i="14"/>
  <c r="AN891" i="11"/>
  <c r="N165" i="14"/>
  <c r="AN164" i="11"/>
  <c r="AN755" i="11"/>
  <c r="N756" i="14"/>
  <c r="AN495" i="11"/>
  <c r="N496" i="14"/>
  <c r="N1543" i="14"/>
  <c r="AN1542" i="11"/>
  <c r="AN363" i="11"/>
  <c r="N364" i="14"/>
  <c r="N1757" i="14"/>
  <c r="AN1756" i="11"/>
  <c r="N645" i="14"/>
  <c r="AN644" i="11"/>
  <c r="N979" i="14"/>
  <c r="AN978" i="11"/>
  <c r="N615" i="14"/>
  <c r="AN614" i="11"/>
  <c r="N654" i="14"/>
  <c r="AN653" i="11"/>
  <c r="N1963" i="14"/>
  <c r="AN1962" i="11"/>
  <c r="N1168" i="14"/>
  <c r="AN1167" i="11"/>
  <c r="AN1319" i="11"/>
  <c r="N1320" i="14"/>
  <c r="N107" i="14"/>
  <c r="AN106" i="11"/>
  <c r="AN1391" i="11"/>
  <c r="N1392" i="14"/>
  <c r="N103" i="14"/>
  <c r="AN102" i="11"/>
  <c r="N1076" i="14"/>
  <c r="AN1075" i="11"/>
  <c r="N700" i="14"/>
  <c r="AN699" i="11"/>
  <c r="M248" i="14"/>
  <c r="N895" i="14"/>
  <c r="AN894" i="11"/>
  <c r="N982" i="14"/>
  <c r="AN981" i="11"/>
  <c r="N2008" i="14"/>
  <c r="AN2007" i="11"/>
  <c r="M871" i="14"/>
  <c r="N1499" i="14"/>
  <c r="AN1498" i="11"/>
  <c r="N1464" i="14"/>
  <c r="AN1463" i="11"/>
  <c r="N18" i="14"/>
  <c r="AN17" i="11"/>
  <c r="N476" i="14"/>
  <c r="AN475" i="11"/>
  <c r="AN104" i="11"/>
  <c r="N105" i="14"/>
  <c r="N1986" i="14"/>
  <c r="AN1985" i="11"/>
  <c r="AN1090" i="11"/>
  <c r="N1091" i="14"/>
  <c r="N1539" i="14"/>
  <c r="AN1538" i="11"/>
  <c r="N550" i="14"/>
  <c r="AN549" i="11"/>
  <c r="M1838" i="14"/>
  <c r="N1806" i="14"/>
  <c r="AN1805" i="11"/>
  <c r="N1692" i="14"/>
  <c r="AN1691" i="11"/>
  <c r="N1431" i="14"/>
  <c r="AN1430" i="11"/>
  <c r="N899" i="14"/>
  <c r="AN898" i="11"/>
  <c r="N1670" i="14"/>
  <c r="AN1669" i="11"/>
  <c r="N1803" i="14"/>
  <c r="AN1802" i="11"/>
  <c r="N301" i="14"/>
  <c r="AN300" i="11"/>
  <c r="N560" i="14"/>
  <c r="AN559" i="11"/>
  <c r="AN1418" i="11"/>
  <c r="N1419" i="14"/>
  <c r="N694" i="14"/>
  <c r="AN693" i="11"/>
  <c r="AN752" i="11"/>
  <c r="N753" i="14"/>
  <c r="N461" i="14"/>
  <c r="AN460" i="11"/>
  <c r="AN1515" i="11"/>
  <c r="N1516" i="14"/>
  <c r="AN481" i="11"/>
  <c r="N482" i="14"/>
  <c r="N102" i="14"/>
  <c r="AN101" i="11"/>
  <c r="N1909" i="14"/>
  <c r="AN1908" i="11"/>
  <c r="N1772" i="14"/>
  <c r="AN1771" i="11"/>
  <c r="N1007" i="14"/>
  <c r="AN1006" i="11"/>
  <c r="AN838" i="11"/>
  <c r="N839" i="14"/>
  <c r="N1483" i="14"/>
  <c r="AN1482" i="11"/>
  <c r="N1314" i="14"/>
  <c r="AN1313" i="11"/>
  <c r="N1621" i="14"/>
  <c r="AN1620" i="11"/>
  <c r="AN754" i="11"/>
  <c r="N755" i="14"/>
  <c r="N678" i="14"/>
  <c r="AN677" i="11"/>
  <c r="AN829" i="11"/>
  <c r="N830" i="14"/>
  <c r="N1886" i="14"/>
  <c r="AN1885" i="11"/>
  <c r="N1252" i="14"/>
  <c r="AN1251" i="11"/>
  <c r="AN181" i="11"/>
  <c r="N182" i="14"/>
  <c r="N1280" i="14"/>
  <c r="AN1279" i="11"/>
  <c r="N1510" i="14"/>
  <c r="AN1509" i="11"/>
  <c r="N1754" i="14"/>
  <c r="AN1753" i="11"/>
  <c r="M275" i="14"/>
  <c r="N436" i="14"/>
  <c r="AN435" i="11"/>
  <c r="AN175" i="11"/>
  <c r="N176" i="14"/>
  <c r="N1773" i="14"/>
  <c r="AN1772" i="11"/>
  <c r="AN1253" i="11"/>
  <c r="N1254" i="14"/>
  <c r="N886" i="14"/>
  <c r="AN885" i="11"/>
  <c r="AN1457" i="11"/>
  <c r="N1458" i="14"/>
  <c r="N1098" i="14"/>
  <c r="AN1097" i="11"/>
  <c r="AN1024" i="11"/>
  <c r="N1025" i="14"/>
  <c r="N1359" i="14"/>
  <c r="AN1358" i="11"/>
  <c r="N1826" i="14"/>
  <c r="AN1825" i="11"/>
  <c r="AN276" i="11"/>
  <c r="N277" i="14"/>
  <c r="N1532" i="14"/>
  <c r="AN1531" i="11"/>
  <c r="N885" i="14"/>
  <c r="AN884" i="11"/>
  <c r="N1305" i="14"/>
  <c r="AN1304" i="11"/>
  <c r="N323" i="14"/>
  <c r="AN322" i="11"/>
  <c r="N1622" i="14"/>
  <c r="AN1621" i="11"/>
  <c r="N617" i="14"/>
  <c r="AN616" i="11"/>
  <c r="N1855" i="14"/>
  <c r="AN1854" i="11"/>
  <c r="AN810" i="11"/>
  <c r="N811" i="14"/>
  <c r="N1210" i="14"/>
  <c r="AN1209" i="11"/>
  <c r="N1888" i="14"/>
  <c r="AN1887" i="11"/>
  <c r="N723" i="14"/>
  <c r="AN722" i="11"/>
  <c r="M675" i="14"/>
  <c r="N40" i="14"/>
  <c r="AN39" i="11"/>
  <c r="N469" i="14"/>
  <c r="AN468" i="11"/>
  <c r="N385" i="14"/>
  <c r="AN384" i="11"/>
  <c r="N1427" i="14"/>
  <c r="AN1426" i="11"/>
  <c r="N266" i="14"/>
  <c r="AN265" i="11"/>
  <c r="N1129" i="14"/>
  <c r="AN1128" i="11"/>
  <c r="N566" i="14"/>
  <c r="AN565" i="11"/>
  <c r="N1000" i="14"/>
  <c r="AN999" i="11"/>
  <c r="N633" i="14"/>
  <c r="AN632" i="11"/>
  <c r="AN750" i="11"/>
  <c r="N751" i="14"/>
  <c r="N326" i="14"/>
  <c r="AN325" i="11"/>
  <c r="N1085" i="14"/>
  <c r="AN1084" i="11"/>
  <c r="N1498" i="14"/>
  <c r="AN1497" i="11"/>
  <c r="N848" i="14"/>
  <c r="AN847" i="11"/>
  <c r="N916" i="14"/>
  <c r="AN915" i="11"/>
  <c r="N1484" i="14"/>
  <c r="AN1483" i="11"/>
  <c r="N1627" i="14"/>
  <c r="AN1626" i="11"/>
  <c r="N380" i="14"/>
  <c r="AN379" i="11"/>
  <c r="N1016" i="14"/>
  <c r="AN1015" i="11"/>
  <c r="N625" i="14"/>
  <c r="AN624" i="11"/>
  <c r="N743" i="14"/>
  <c r="AN742" i="11"/>
  <c r="M63" i="14"/>
  <c r="E57" i="24" s="1"/>
  <c r="F57" i="24" s="1"/>
  <c r="H57" i="24" s="1"/>
  <c r="N923" i="14"/>
  <c r="AN922" i="11"/>
  <c r="N1165" i="14"/>
  <c r="AN1164" i="11"/>
  <c r="N81" i="14"/>
  <c r="AN80" i="11"/>
  <c r="N1654" i="14"/>
  <c r="AN1653" i="11"/>
  <c r="AN527" i="11"/>
  <c r="N528" i="14"/>
  <c r="N1054" i="14"/>
  <c r="AN1053" i="11"/>
  <c r="N1809" i="14"/>
  <c r="AN1808" i="11"/>
  <c r="N1879" i="14"/>
  <c r="AN1878" i="11"/>
  <c r="N231" i="14"/>
  <c r="AN230" i="11"/>
  <c r="N317" i="14"/>
  <c r="AN316" i="11"/>
  <c r="N1997" i="14"/>
  <c r="AN1996" i="11"/>
  <c r="AN1165" i="11"/>
  <c r="N1166" i="14"/>
  <c r="N1436" i="14"/>
  <c r="AN1435" i="11"/>
  <c r="AN1662" i="11"/>
  <c r="N1663" i="14"/>
  <c r="N1262" i="14"/>
  <c r="AN1261" i="11"/>
  <c r="AN141" i="11"/>
  <c r="N142" i="14"/>
  <c r="AN812" i="11"/>
  <c r="N813" i="14"/>
  <c r="N986" i="14"/>
  <c r="AN985" i="11"/>
  <c r="AN861" i="11"/>
  <c r="N862" i="14"/>
  <c r="N663" i="14"/>
  <c r="AN662" i="11"/>
  <c r="AN1406" i="11"/>
  <c r="N1407" i="14"/>
  <c r="N1017" i="14"/>
  <c r="AN1016" i="11"/>
  <c r="N737" i="14"/>
  <c r="AN736" i="11"/>
  <c r="N1201" i="14"/>
  <c r="AN1200" i="11"/>
  <c r="M703" i="14"/>
  <c r="AN430" i="11"/>
  <c r="N431" i="14"/>
  <c r="N1086" i="14"/>
  <c r="AN1085" i="11"/>
  <c r="N432" i="14"/>
  <c r="AN431" i="11"/>
  <c r="N451" i="14"/>
  <c r="AN450" i="11"/>
  <c r="AN1664" i="11"/>
  <c r="N1665" i="14"/>
  <c r="N1020" i="14"/>
  <c r="AN1019" i="11"/>
  <c r="N734" i="14"/>
  <c r="AN733" i="11"/>
  <c r="N1982" i="14"/>
  <c r="AN1981" i="11"/>
  <c r="N1741" i="14"/>
  <c r="AN1740" i="11"/>
  <c r="AN354" i="11"/>
  <c r="N355" i="14"/>
  <c r="AN1608" i="11"/>
  <c r="N1609" i="14"/>
  <c r="M1325" i="14"/>
  <c r="AN389" i="11"/>
  <c r="N390" i="14"/>
  <c r="AN1810" i="11"/>
  <c r="N1811" i="14"/>
  <c r="N1495" i="14"/>
  <c r="AN1494" i="11"/>
  <c r="N303" i="14"/>
  <c r="AN302" i="11"/>
  <c r="N77" i="14"/>
  <c r="AN76" i="11"/>
  <c r="N697" i="14"/>
  <c r="AN696" i="11"/>
  <c r="AN1521" i="11"/>
  <c r="N1522" i="14"/>
  <c r="N1980" i="14"/>
  <c r="AN1979" i="11"/>
  <c r="N1209" i="14"/>
  <c r="AN1208" i="11"/>
  <c r="N1365" i="14"/>
  <c r="AN1364" i="11"/>
  <c r="N538" i="14"/>
  <c r="AN537" i="11"/>
  <c r="N1893" i="14"/>
  <c r="AN1892" i="11"/>
  <c r="N203" i="14"/>
  <c r="AN202" i="11"/>
  <c r="N423" i="14"/>
  <c r="AN422" i="11"/>
  <c r="N584" i="14"/>
  <c r="AN583" i="11"/>
  <c r="N153" i="14"/>
  <c r="AN152" i="11"/>
  <c r="N398" i="14"/>
  <c r="AN397" i="11"/>
  <c r="N1866" i="14"/>
  <c r="AN1865" i="11"/>
  <c r="N524" i="14"/>
  <c r="AN523" i="11"/>
  <c r="N746" i="14"/>
  <c r="AN745" i="11"/>
  <c r="AN1172" i="11"/>
  <c r="N1173" i="14"/>
  <c r="N1008" i="14"/>
  <c r="AN1007" i="11"/>
  <c r="N1264" i="14"/>
  <c r="AN1263" i="11"/>
  <c r="N1147" i="14"/>
  <c r="AN1146" i="11"/>
  <c r="AN1573" i="11"/>
  <c r="N1574" i="14"/>
  <c r="N1674" i="14"/>
  <c r="AN1673" i="11"/>
  <c r="N1711" i="14"/>
  <c r="AN1710" i="11"/>
  <c r="N194" i="14"/>
  <c r="AN193" i="11"/>
  <c r="M420" i="14"/>
  <c r="AN991" i="11"/>
  <c r="N992" i="14"/>
  <c r="N1381" i="14"/>
  <c r="AN1380" i="11"/>
  <c r="N1266" i="14"/>
  <c r="AN1265" i="11"/>
  <c r="N514" i="14"/>
  <c r="AN513" i="11"/>
  <c r="N1248" i="14"/>
  <c r="AN1247" i="11"/>
  <c r="M518" i="14"/>
  <c r="AN890" i="11"/>
  <c r="N891" i="14"/>
  <c r="N28" i="14"/>
  <c r="AN27" i="11"/>
  <c r="N620" i="14"/>
  <c r="AN619" i="11"/>
  <c r="AN343" i="11"/>
  <c r="N344" i="14"/>
  <c r="AN1346" i="11"/>
  <c r="N1347" i="14"/>
  <c r="N1620" i="14"/>
  <c r="AN1619" i="11"/>
  <c r="N184" i="14"/>
  <c r="AN183" i="11"/>
  <c r="N725" i="14"/>
  <c r="AN724" i="11"/>
  <c r="N389" i="14"/>
  <c r="AN388" i="11"/>
  <c r="N644" i="14"/>
  <c r="AN643" i="11"/>
  <c r="N1588" i="14"/>
  <c r="AN1587" i="11"/>
  <c r="N1167" i="14"/>
  <c r="AN1166" i="11"/>
  <c r="N490" i="14"/>
  <c r="AN489" i="11"/>
  <c r="N1614" i="14"/>
  <c r="AN1613" i="11"/>
  <c r="AN1907" i="11"/>
  <c r="N1908" i="14"/>
  <c r="N990" i="14"/>
  <c r="AN989" i="11"/>
  <c r="N1700" i="14"/>
  <c r="AN1699" i="11"/>
  <c r="N123" i="14"/>
  <c r="AN122" i="11"/>
  <c r="N1894" i="14"/>
  <c r="AN1893" i="11"/>
  <c r="AN1789" i="11"/>
  <c r="N1790" i="14"/>
  <c r="N605" i="14"/>
  <c r="AN604" i="11"/>
  <c r="N407" i="14"/>
  <c r="AN406" i="11"/>
  <c r="N502" i="14"/>
  <c r="AN501" i="11"/>
  <c r="N1956" i="14"/>
  <c r="AN1955" i="11"/>
  <c r="N27" i="14"/>
  <c r="AN26" i="11"/>
  <c r="N179" i="14"/>
  <c r="AN178" i="11"/>
  <c r="N484" i="14"/>
  <c r="AN483" i="11"/>
  <c r="AN1920" i="11"/>
  <c r="N1921" i="14"/>
  <c r="N603" i="14"/>
  <c r="AN602" i="11"/>
  <c r="AN1492" i="11"/>
  <c r="N1493" i="14"/>
  <c r="N219" i="14"/>
  <c r="AN218" i="11"/>
  <c r="M1132" i="14"/>
  <c r="N1834" i="14"/>
  <c r="AN1833" i="11"/>
  <c r="N709" i="14"/>
  <c r="AN708" i="11"/>
  <c r="AN568" i="11"/>
  <c r="N569" i="14"/>
  <c r="AN1411" i="11"/>
  <c r="N1412" i="14"/>
  <c r="N1583" i="14"/>
  <c r="AN1582" i="11"/>
  <c r="N437" i="14"/>
  <c r="AN436" i="11"/>
  <c r="N965" i="14"/>
  <c r="AN964" i="11"/>
  <c r="N1332" i="14"/>
  <c r="AN1331" i="11"/>
  <c r="N649" i="14"/>
  <c r="AN648" i="11"/>
  <c r="N1202" i="14"/>
  <c r="AN1201" i="11"/>
  <c r="AN1234" i="11"/>
  <c r="N1235" i="14"/>
  <c r="N51" i="14"/>
  <c r="AN50" i="11"/>
  <c r="N1725" i="14"/>
  <c r="AN1724" i="11"/>
  <c r="N2011" i="14"/>
  <c r="AN2010" i="11"/>
  <c r="AN1604" i="11"/>
  <c r="N1605" i="14"/>
  <c r="AN587" i="11"/>
  <c r="N588" i="14"/>
  <c r="AN63" i="11"/>
  <c r="N64" i="14"/>
  <c r="N417" i="14"/>
  <c r="AN416" i="11"/>
  <c r="N1438" i="14"/>
  <c r="AN1437" i="11"/>
  <c r="AN1362" i="11"/>
  <c r="N1363" i="14"/>
  <c r="N741" i="14"/>
  <c r="AN740" i="11"/>
  <c r="AN1217" i="11"/>
  <c r="N1218" i="14"/>
  <c r="N1373" i="14"/>
  <c r="AN1372" i="11"/>
  <c r="AN1038" i="11"/>
  <c r="N1039" i="14"/>
  <c r="N956" i="14"/>
  <c r="AN955" i="11"/>
  <c r="N311" i="14"/>
  <c r="AN310" i="11"/>
  <c r="N634" i="14"/>
  <c r="AN633" i="11"/>
  <c r="N1764" i="14"/>
  <c r="AN1763" i="11"/>
  <c r="N1611" i="14"/>
  <c r="AN1610" i="11"/>
  <c r="AN1285" i="11"/>
  <c r="N1286" i="14"/>
  <c r="AN449" i="11"/>
  <c r="N450" i="14"/>
  <c r="AN1057" i="11"/>
  <c r="N1058" i="14"/>
  <c r="AN551" i="11"/>
  <c r="N552" i="14"/>
  <c r="N609" i="14"/>
  <c r="AN608" i="11"/>
  <c r="N657" i="14"/>
  <c r="AN656" i="11"/>
  <c r="N1544" i="14"/>
  <c r="AN1543" i="11"/>
  <c r="N412" i="14"/>
  <c r="AN411" i="11"/>
  <c r="N1867" i="14"/>
  <c r="AN1866" i="11"/>
  <c r="N287" i="14"/>
  <c r="AN286" i="11"/>
  <c r="M912" i="14"/>
  <c r="N228" i="14"/>
  <c r="AN227" i="11"/>
  <c r="N1462" i="14"/>
  <c r="AN1461" i="11"/>
  <c r="N1190" i="14"/>
  <c r="AN1189" i="11"/>
  <c r="N543" i="14"/>
  <c r="AN542" i="11"/>
  <c r="AN1921" i="11"/>
  <c r="N1922" i="14"/>
  <c r="AN245" i="11"/>
  <c r="N246" i="14"/>
  <c r="N1415" i="14"/>
  <c r="AN1414" i="11"/>
  <c r="N1239" i="14"/>
  <c r="AN1238" i="11"/>
  <c r="N760" i="14"/>
  <c r="AN759" i="11"/>
  <c r="AN919" i="11"/>
  <c r="N920" i="14"/>
  <c r="N229" i="14"/>
  <c r="AN228" i="11"/>
  <c r="AN1895" i="11"/>
  <c r="N1896" i="14"/>
  <c r="AN1566" i="11"/>
  <c r="N1567" i="14"/>
  <c r="N1127" i="14"/>
  <c r="AN1126" i="11"/>
  <c r="AN1571" i="11"/>
  <c r="N1572" i="14"/>
  <c r="AN336" i="11"/>
  <c r="N337" i="14"/>
  <c r="N1004" i="14"/>
  <c r="AN1003" i="11"/>
  <c r="N1677" i="14"/>
  <c r="AN1676" i="11"/>
  <c r="N877" i="14"/>
  <c r="AN876" i="11"/>
  <c r="N738" i="14"/>
  <c r="AN737" i="11"/>
  <c r="AN815" i="11"/>
  <c r="N816" i="14"/>
  <c r="N997" i="14"/>
  <c r="AN996" i="11"/>
  <c r="N720" i="14"/>
  <c r="AN719" i="11"/>
  <c r="N545" i="14"/>
  <c r="AN544" i="11"/>
  <c r="N1308" i="14"/>
  <c r="AN1307" i="11"/>
  <c r="AN560" i="11"/>
  <c r="N561" i="14"/>
  <c r="N1326" i="14"/>
  <c r="AN1325" i="11"/>
  <c r="AN1256" i="11"/>
  <c r="N1257" i="14"/>
  <c r="N1032" i="14"/>
  <c r="AN1031" i="11"/>
  <c r="N1802" i="14"/>
  <c r="AN1801" i="11"/>
  <c r="N452" i="14"/>
  <c r="AN451" i="11"/>
  <c r="AN1068" i="11"/>
  <c r="N1069" i="14"/>
  <c r="AN1282" i="11"/>
  <c r="N1283" i="14"/>
  <c r="AN1436" i="11"/>
  <c r="N1437" i="14"/>
  <c r="N79" i="14"/>
  <c r="AN78" i="11"/>
  <c r="N241" i="14"/>
  <c r="AN240" i="11"/>
  <c r="N1731" i="14"/>
  <c r="AN1730" i="11"/>
  <c r="AN171" i="11"/>
  <c r="N172" i="14"/>
  <c r="N1220" i="14"/>
  <c r="AN1219" i="11"/>
  <c r="N378" i="14"/>
  <c r="AN377" i="11"/>
  <c r="N1666" i="14"/>
  <c r="AN1665" i="11"/>
  <c r="AN1625" i="11"/>
  <c r="N1626" i="14"/>
  <c r="N1081" i="14"/>
  <c r="AN1080" i="11"/>
  <c r="N1520" i="14"/>
  <c r="AN1519" i="11"/>
  <c r="N1849" i="14"/>
  <c r="AN1848" i="11"/>
  <c r="AN1967" i="11"/>
  <c r="N1968" i="14"/>
  <c r="N257" i="14"/>
  <c r="AN256" i="11"/>
  <c r="N349" i="14"/>
  <c r="AN348" i="11"/>
  <c r="N1265" i="14"/>
  <c r="AN1264" i="11"/>
  <c r="N1687" i="14"/>
  <c r="AN1686" i="11"/>
  <c r="N1563" i="14"/>
  <c r="AN1562" i="11"/>
  <c r="N1406" i="14"/>
  <c r="AN1405" i="11"/>
  <c r="AN534" i="11"/>
  <c r="N535" i="14"/>
  <c r="N763" i="14"/>
  <c r="AN762" i="11"/>
  <c r="N1463" i="14"/>
  <c r="AN1462" i="11"/>
  <c r="N1596" i="14"/>
  <c r="AN1595" i="11"/>
  <c r="N968" i="14"/>
  <c r="AN967" i="11"/>
  <c r="N1075" i="14"/>
  <c r="AN1074" i="11"/>
  <c r="AN224" i="11"/>
  <c r="N225" i="14"/>
  <c r="AN842" i="11"/>
  <c r="N843" i="14"/>
  <c r="AN231" i="11"/>
  <c r="N232" i="14"/>
  <c r="AN1349" i="11"/>
  <c r="N1350" i="14"/>
  <c r="AN913" i="11"/>
  <c r="N914" i="14"/>
  <c r="N1312" i="14"/>
  <c r="AN1311" i="11"/>
  <c r="N1021" i="14"/>
  <c r="AN1020" i="11"/>
  <c r="N1369" i="14"/>
  <c r="AN1368" i="11"/>
  <c r="AN564" i="11"/>
  <c r="N565" i="14"/>
  <c r="N820" i="14"/>
  <c r="AN819" i="11"/>
  <c r="N1136" i="14"/>
  <c r="AN1135" i="11"/>
  <c r="AN946" i="11"/>
  <c r="N947" i="14"/>
  <c r="N314" i="14"/>
  <c r="AN313" i="11"/>
  <c r="N1640" i="14"/>
  <c r="AN1639" i="11"/>
  <c r="N1485" i="14"/>
  <c r="AN1484" i="11"/>
  <c r="N1842" i="14"/>
  <c r="AN1841" i="11"/>
  <c r="N1383" i="14"/>
  <c r="AN1382" i="11"/>
  <c r="AN1701" i="11"/>
  <c r="N1702" i="14"/>
  <c r="N517" i="14"/>
  <c r="AN516" i="11"/>
  <c r="AN1210" i="11"/>
  <c r="N1211" i="14"/>
  <c r="N1479" i="14"/>
  <c r="AN1478" i="11"/>
  <c r="AN1365" i="11"/>
  <c r="N1366" i="14"/>
  <c r="N909" i="14"/>
  <c r="AN908" i="11"/>
  <c r="N244" i="14"/>
  <c r="AN243" i="11"/>
  <c r="N104" i="14"/>
  <c r="AN103" i="11"/>
  <c r="AN566" i="11"/>
  <c r="N567" i="14"/>
  <c r="N801" i="14"/>
  <c r="AN800" i="11"/>
  <c r="N853" i="14"/>
  <c r="AN852" i="11"/>
  <c r="N641" i="14"/>
  <c r="AN640" i="11"/>
  <c r="AN329" i="11"/>
  <c r="N330" i="14"/>
  <c r="N719" i="14"/>
  <c r="AN718" i="11"/>
  <c r="N1334" i="14"/>
  <c r="AN1333" i="11"/>
  <c r="N383" i="14"/>
  <c r="AN382" i="11"/>
  <c r="AN553" i="11"/>
  <c r="N554" i="14"/>
  <c r="N1057" i="14"/>
  <c r="AN1056" i="11"/>
  <c r="AN2009" i="11"/>
  <c r="N2010" i="14"/>
  <c r="AN465" i="11"/>
  <c r="N466" i="14"/>
  <c r="N1460" i="14"/>
  <c r="AN1459" i="11"/>
  <c r="N1441" i="14"/>
  <c r="AN1440" i="11"/>
  <c r="AN761" i="11"/>
  <c r="N762" i="14"/>
  <c r="N1447" i="14"/>
  <c r="AN1446" i="11"/>
  <c r="N92" i="14"/>
  <c r="AN91" i="11"/>
  <c r="AN1045" i="11"/>
  <c r="N1046" i="14"/>
  <c r="N863" i="14"/>
  <c r="AN862" i="11"/>
  <c r="AN539" i="11"/>
  <c r="N540" i="14"/>
  <c r="N1292" i="14"/>
  <c r="AN1291" i="11"/>
  <c r="AN458" i="11"/>
  <c r="N459" i="14"/>
  <c r="AN1233" i="11"/>
  <c r="N1234" i="14"/>
  <c r="N457" i="14"/>
  <c r="AN456" i="11"/>
  <c r="AN1600" i="11"/>
  <c r="N1601" i="14"/>
  <c r="N1357" i="14"/>
  <c r="AN1356" i="11"/>
  <c r="N121" i="14"/>
  <c r="AN120" i="11"/>
  <c r="N83" i="14"/>
  <c r="AN82" i="11"/>
  <c r="N636" i="14"/>
  <c r="AN635" i="11"/>
  <c r="N1892" i="14"/>
  <c r="AN1891" i="11"/>
  <c r="AN1622" i="11"/>
  <c r="N1623" i="14"/>
  <c r="AN691" i="11"/>
  <c r="N692" i="14"/>
  <c r="N1546" i="14"/>
  <c r="AN1545" i="11"/>
  <c r="AN688" i="11"/>
  <c r="N689" i="14"/>
  <c r="N1662" i="14"/>
  <c r="AN1661" i="11"/>
  <c r="N536" i="14"/>
  <c r="AN535" i="11"/>
  <c r="N1324" i="14"/>
  <c r="AN1323" i="11"/>
  <c r="AN52" i="11"/>
  <c r="N53" i="14"/>
  <c r="N1288" i="14"/>
  <c r="AN1287" i="11"/>
  <c r="AN637" i="11"/>
  <c r="N638" i="14"/>
  <c r="N1769" i="14"/>
  <c r="AN1768" i="11"/>
  <c r="N171" i="14"/>
  <c r="AN170" i="11"/>
  <c r="N1313" i="14"/>
  <c r="AN1312" i="11"/>
  <c r="N831" i="14"/>
  <c r="AN830" i="11"/>
  <c r="N1449" i="14"/>
  <c r="AN1448" i="11"/>
  <c r="N1928" i="14"/>
  <c r="AN1927" i="11"/>
  <c r="N187" i="14"/>
  <c r="AN186" i="11"/>
  <c r="AN1715" i="11"/>
  <c r="N1716" i="14"/>
  <c r="AN1544" i="11"/>
  <c r="N1545" i="14"/>
  <c r="AN421" i="11"/>
  <c r="N422" i="14"/>
  <c r="N1610" i="14"/>
  <c r="AN1609" i="11"/>
  <c r="N101" i="14"/>
  <c r="AN100" i="11"/>
  <c r="N1678" i="14"/>
  <c r="AN1677" i="11"/>
  <c r="AN1607" i="11"/>
  <c r="N1608" i="14"/>
  <c r="N1192" i="14"/>
  <c r="AN1191" i="11"/>
  <c r="N1521" i="14"/>
  <c r="AN1520" i="11"/>
  <c r="N261" i="14"/>
  <c r="AN260" i="11"/>
  <c r="AN1335" i="11"/>
  <c r="N1336" i="14"/>
  <c r="N472" i="14"/>
  <c r="AN471" i="11"/>
  <c r="N1416" i="14"/>
  <c r="AN1415" i="11"/>
  <c r="N282" i="14"/>
  <c r="AN281" i="11"/>
  <c r="AN881" i="11"/>
  <c r="N882" i="14"/>
  <c r="AN1914" i="11"/>
  <c r="N1915" i="14"/>
  <c r="AN1843" i="11"/>
  <c r="N1844" i="14"/>
  <c r="AN769" i="11"/>
  <c r="N770" i="14"/>
  <c r="AN1851" i="11"/>
  <c r="N1852" i="14"/>
  <c r="N1668" i="14"/>
  <c r="AN1667" i="11"/>
  <c r="N481" i="14"/>
  <c r="AN480" i="11"/>
  <c r="AN651" i="11"/>
  <c r="N652" i="14"/>
  <c r="N1629" i="14"/>
  <c r="AN1628" i="11"/>
  <c r="N523" i="14"/>
  <c r="AN522" i="11"/>
  <c r="N525" i="14"/>
  <c r="AN524" i="11"/>
  <c r="N1771" i="14"/>
  <c r="AN1770" i="11"/>
  <c r="AN1396" i="11"/>
  <c r="N1397" i="14"/>
  <c r="N1509" i="14"/>
  <c r="AN1508" i="11"/>
  <c r="N593" i="14"/>
  <c r="AN592" i="11"/>
  <c r="AN744" i="11"/>
  <c r="N745" i="14"/>
  <c r="N1343" i="14"/>
  <c r="AN1342" i="11"/>
  <c r="N757" i="14"/>
  <c r="AN756" i="11"/>
  <c r="AN1719" i="11"/>
  <c r="N1720" i="14"/>
  <c r="AN940" i="11"/>
  <c r="N941" i="14"/>
  <c r="N1122" i="14"/>
  <c r="AN1121" i="11"/>
  <c r="N1435" i="14"/>
  <c r="AN1434" i="11"/>
  <c r="AN642" i="11"/>
  <c r="N643" i="14"/>
  <c r="N987" i="14"/>
  <c r="AN986" i="11"/>
  <c r="N1630" i="14"/>
  <c r="AN1629" i="11"/>
  <c r="N1513" i="14"/>
  <c r="AN1512" i="11"/>
  <c r="N304" i="14"/>
  <c r="AN303" i="11"/>
  <c r="N611" i="14"/>
  <c r="AN610" i="11"/>
  <c r="N1512" i="14"/>
  <c r="AN1511" i="11"/>
  <c r="N778" i="14"/>
  <c r="AN777" i="11"/>
  <c r="N621" i="14"/>
  <c r="AN620" i="11"/>
  <c r="N1238" i="14"/>
  <c r="AN1237" i="11"/>
  <c r="AN272" i="11"/>
  <c r="N273" i="14"/>
  <c r="N1219" i="14"/>
  <c r="AN1218" i="11"/>
  <c r="N1920" i="14"/>
  <c r="AN1919" i="11"/>
  <c r="N1780" i="14"/>
  <c r="AN1779" i="11"/>
  <c r="AN1678" i="11"/>
  <c r="N1679" i="14"/>
  <c r="AN796" i="11"/>
  <c r="N797" i="14"/>
  <c r="N581" i="14"/>
  <c r="AN580" i="11"/>
  <c r="N911" i="14"/>
  <c r="AN910" i="11"/>
  <c r="N1245" i="14"/>
  <c r="AN1244" i="11"/>
  <c r="AN1915" i="11"/>
  <c r="N1916" i="14"/>
  <c r="N37" i="14"/>
  <c r="AN36" i="11"/>
  <c r="N1632" i="14"/>
  <c r="AN1631" i="11"/>
  <c r="N1749" i="14"/>
  <c r="AN1748" i="11"/>
  <c r="AN479" i="11"/>
  <c r="N480" i="14"/>
  <c r="N1009" i="14"/>
  <c r="AN1008" i="11"/>
  <c r="N270" i="14"/>
  <c r="AN269" i="11"/>
  <c r="AN1860" i="11"/>
  <c r="N1861" i="14"/>
  <c r="N680" i="14"/>
  <c r="AN679" i="11"/>
  <c r="AN51" i="11"/>
  <c r="N52" i="14"/>
  <c r="AN1623" i="11"/>
  <c r="N1624" i="14"/>
  <c r="N1361" i="14"/>
  <c r="AN1360" i="11"/>
  <c r="N1099" i="14"/>
  <c r="AN1098" i="11"/>
  <c r="N832" i="14"/>
  <c r="AN831" i="11"/>
  <c r="N1900" i="14"/>
  <c r="AN1899" i="11"/>
  <c r="N1289" i="14"/>
  <c r="AN1288" i="11"/>
  <c r="N1064" i="14"/>
  <c r="AN1063" i="11"/>
  <c r="N1197" i="14"/>
  <c r="AN1196" i="11"/>
  <c r="N1721" i="14"/>
  <c r="AN1720" i="11"/>
  <c r="AN33" i="11"/>
  <c r="N34" i="14"/>
  <c r="N1396" i="14"/>
  <c r="AN1395" i="11"/>
  <c r="AN375" i="11"/>
  <c r="N376" i="14"/>
  <c r="AN1904" i="11"/>
  <c r="N1905" i="14"/>
  <c r="N260" i="14"/>
  <c r="AN259" i="11"/>
  <c r="N370" i="14"/>
  <c r="AN369" i="11"/>
  <c r="N331" i="14"/>
  <c r="AN330" i="11"/>
  <c r="AN1818" i="11"/>
  <c r="N1819" i="14"/>
  <c r="N1368" i="14"/>
  <c r="AN1367" i="11"/>
  <c r="AN1937" i="11"/>
  <c r="N1938" i="14"/>
  <c r="N1697" i="14"/>
  <c r="AN1696" i="11"/>
  <c r="N347" i="14"/>
  <c r="AN346" i="11"/>
  <c r="N1446" i="14"/>
  <c r="AN1445" i="11"/>
  <c r="AN473" i="11"/>
  <c r="N474" i="14"/>
  <c r="AN1359" i="11"/>
  <c r="N1360" i="14"/>
  <c r="AN625" i="11"/>
  <c r="N626" i="14"/>
  <c r="AN1175" i="11"/>
  <c r="N1176" i="14"/>
  <c r="N957" i="14"/>
  <c r="AN956" i="11"/>
  <c r="N860" i="14"/>
  <c r="AN859" i="11"/>
  <c r="N26" i="14"/>
  <c r="AN25" i="11"/>
  <c r="N546" i="14"/>
  <c r="AN545" i="11"/>
  <c r="N222" i="14"/>
  <c r="AN221" i="11"/>
  <c r="AN1119" i="11"/>
  <c r="N1120" i="14"/>
  <c r="N1472" i="14"/>
  <c r="AN1471" i="11"/>
  <c r="N1985" i="14"/>
  <c r="AN1984" i="11"/>
  <c r="N2001" i="14"/>
  <c r="AN2000" i="11"/>
  <c r="N582" i="14"/>
  <c r="AN581" i="11"/>
  <c r="N721" i="14"/>
  <c r="AN720" i="11"/>
  <c r="AN1111" i="11"/>
  <c r="N1112" i="14"/>
  <c r="N606" i="14"/>
  <c r="AN605" i="11"/>
  <c r="N1301" i="14"/>
  <c r="AN1300" i="11"/>
  <c r="N681" i="14"/>
  <c r="AN680" i="11"/>
  <c r="N870" i="14"/>
  <c r="AN869" i="11"/>
  <c r="N1637" i="14"/>
  <c r="AN1636" i="11"/>
  <c r="AN217" i="11"/>
  <c r="N218" i="14"/>
  <c r="N716" i="14"/>
  <c r="AN715" i="11"/>
  <c r="N608" i="14"/>
  <c r="AN607" i="11"/>
  <c r="N939" i="14"/>
  <c r="AN938" i="11"/>
  <c r="N1217" i="14"/>
  <c r="AN1216" i="11"/>
  <c r="AN1095" i="11"/>
  <c r="N1096" i="14"/>
  <c r="N71" i="14"/>
  <c r="AN70" i="11"/>
  <c r="AN1612" i="11"/>
  <c r="N1613" i="14"/>
  <c r="N841" i="14"/>
  <c r="AN840" i="11"/>
  <c r="AN670" i="11"/>
  <c r="N671" i="14"/>
  <c r="AN995" i="11"/>
  <c r="N996" i="14"/>
  <c r="N1729" i="14"/>
  <c r="AN1728" i="11"/>
  <c r="N1349" i="14"/>
  <c r="AN1348" i="11"/>
  <c r="N970" i="14"/>
  <c r="AN969" i="11"/>
  <c r="N446" i="14"/>
  <c r="AN445" i="11"/>
  <c r="N772" i="14"/>
  <c r="AN771" i="11"/>
  <c r="N1924" i="14"/>
  <c r="AN1923" i="11"/>
  <c r="N1973" i="14"/>
  <c r="AN1972" i="11"/>
  <c r="N85" i="14"/>
  <c r="AN84" i="11"/>
  <c r="N973" i="14"/>
  <c r="AN972" i="11"/>
  <c r="N319" i="14"/>
  <c r="AN318" i="11"/>
  <c r="N935" i="14"/>
  <c r="AN934" i="11"/>
  <c r="N170" i="14"/>
  <c r="AN169" i="11"/>
  <c r="N1890" i="14"/>
  <c r="AN1889" i="11"/>
  <c r="N529" i="14"/>
  <c r="AN528" i="11"/>
  <c r="AN213" i="11"/>
  <c r="N214" i="14"/>
  <c r="N1374" i="14"/>
  <c r="AN1373" i="11"/>
  <c r="AN1585" i="11"/>
  <c r="N1586" i="14"/>
  <c r="N1164" i="14"/>
  <c r="AN1163" i="11"/>
  <c r="N610" i="14"/>
  <c r="AN609" i="11"/>
  <c r="AN121" i="11"/>
  <c r="N122" i="14"/>
  <c r="N849" i="14"/>
  <c r="AN848" i="11"/>
  <c r="N503" i="14"/>
  <c r="AN502" i="11"/>
  <c r="N1403" i="14"/>
  <c r="AN1402" i="11"/>
  <c r="N1774" i="14"/>
  <c r="AN1773" i="11"/>
  <c r="N1636" i="14"/>
  <c r="AN1635" i="11"/>
  <c r="N1552" i="14"/>
  <c r="AN1551" i="11"/>
  <c r="AN1786" i="11"/>
  <c r="N1787" i="14"/>
  <c r="N1106" i="14"/>
  <c r="AN1105" i="11"/>
  <c r="N1650" i="14"/>
  <c r="AN1649" i="11"/>
  <c r="N1084" i="14"/>
  <c r="AN1083" i="11"/>
  <c r="N322" i="14"/>
  <c r="AN321" i="11"/>
  <c r="N1184" i="14"/>
  <c r="AN1183" i="11"/>
  <c r="N276" i="14"/>
  <c r="AN275" i="11"/>
  <c r="M1936" i="14"/>
  <c r="N456" i="14"/>
  <c r="AN455" i="11"/>
  <c r="AN1222" i="11"/>
  <c r="N1223" i="14"/>
  <c r="N430" i="14"/>
  <c r="AN429" i="11"/>
  <c r="N1092" i="14"/>
  <c r="AN1091" i="11"/>
  <c r="AN72" i="11"/>
  <c r="N73" i="14"/>
  <c r="N1880" i="14"/>
  <c r="AN1879" i="11"/>
  <c r="AN248" i="11"/>
  <c r="N249" i="14"/>
  <c r="N1187" i="14"/>
  <c r="AN1186" i="11"/>
  <c r="N1957" i="14"/>
  <c r="AN1956" i="11"/>
  <c r="N1768" i="14"/>
  <c r="AN1767" i="11"/>
  <c r="N1151" i="14"/>
  <c r="AN1150" i="11"/>
  <c r="N96" i="14"/>
  <c r="AN95" i="11"/>
  <c r="N2012" i="14"/>
  <c r="AN2011" i="11"/>
  <c r="N1341" i="14"/>
  <c r="AN1340" i="11"/>
  <c r="N235" i="14"/>
  <c r="AN234" i="11"/>
  <c r="AN1942" i="11"/>
  <c r="N1943" i="14"/>
  <c r="N1635" i="14"/>
  <c r="AN1634" i="11"/>
  <c r="N1425" i="14"/>
  <c r="AN1424" i="11"/>
  <c r="N1384" i="14"/>
  <c r="AN1383" i="11"/>
  <c r="N829" i="14"/>
  <c r="AN828" i="11"/>
  <c r="AN30" i="11"/>
  <c r="N31" i="14"/>
  <c r="N23" i="14"/>
  <c r="AN22" i="11"/>
  <c r="AN797" i="11"/>
  <c r="N798" i="14"/>
  <c r="N1044" i="14"/>
  <c r="AN1043" i="11"/>
  <c r="N906" i="14"/>
  <c r="AN905" i="11"/>
  <c r="N253" i="14"/>
  <c r="AN252" i="11"/>
  <c r="AN947" i="11"/>
  <c r="N948" i="14"/>
  <c r="N1979" i="14"/>
  <c r="AN1978" i="11"/>
  <c r="AN1741" i="11"/>
  <c r="N1742" i="14"/>
  <c r="AN1940" i="11"/>
  <c r="N1941" i="14"/>
  <c r="N1854" i="14"/>
  <c r="AN1853" i="11"/>
  <c r="AN1127" i="11"/>
  <c r="N1128" i="14"/>
  <c r="N1929" i="14"/>
  <c r="AN1928" i="11"/>
  <c r="N328" i="14"/>
  <c r="AN327" i="11"/>
  <c r="AN295" i="11"/>
  <c r="N296" i="14"/>
  <c r="N1617" i="14"/>
  <c r="AN1616" i="11"/>
  <c r="N1379" i="14"/>
  <c r="AN1378" i="11"/>
  <c r="AN1617" i="11"/>
  <c r="N1618" i="14"/>
  <c r="N221" i="14"/>
  <c r="N94" i="14"/>
  <c r="AN93" i="11"/>
  <c r="N1215" i="14"/>
  <c r="AN1214" i="11"/>
  <c r="AN136" i="11"/>
  <c r="N137" i="14"/>
  <c r="AN1206" i="11"/>
  <c r="N1207" i="14"/>
  <c r="N1984" i="14"/>
  <c r="AN1983" i="11"/>
  <c r="N1883" i="14"/>
  <c r="AN1882" i="11"/>
  <c r="N1710" i="14"/>
  <c r="AN1709" i="11"/>
  <c r="N290" i="14"/>
  <c r="AN289" i="11"/>
  <c r="N1255" i="14"/>
  <c r="AN1254" i="11"/>
  <c r="AN888" i="11"/>
  <c r="N889" i="14"/>
  <c r="N76" i="14"/>
  <c r="AN75" i="11"/>
  <c r="N1426" i="14"/>
  <c r="AN1425" i="11"/>
  <c r="N1991" i="14"/>
  <c r="AN1990" i="11"/>
  <c r="AN1932" i="11"/>
  <c r="N1933" i="14"/>
  <c r="N1322" i="14"/>
  <c r="AN1321" i="11"/>
  <c r="N1857" i="14"/>
  <c r="AN1856" i="11"/>
  <c r="AN370" i="11"/>
  <c r="N371" i="14"/>
  <c r="N959" i="14"/>
  <c r="AN958" i="11"/>
  <c r="N1236" i="14"/>
  <c r="AN1235" i="11"/>
  <c r="N908" i="14"/>
  <c r="AN907" i="11"/>
  <c r="AN249" i="11"/>
  <c r="N250" i="14"/>
  <c r="N748" i="14"/>
  <c r="AN747" i="11"/>
  <c r="N341" i="14"/>
  <c r="AN340" i="11"/>
  <c r="N399" i="14"/>
  <c r="AN398" i="11"/>
  <c r="AN803" i="11"/>
  <c r="N804" i="14"/>
  <c r="N1524" i="14"/>
  <c r="AN1523" i="11"/>
  <c r="AN1179" i="11"/>
  <c r="N1180" i="14"/>
  <c r="N1901" i="14"/>
  <c r="AN1900" i="11"/>
  <c r="N406" i="14"/>
  <c r="AN405" i="11"/>
  <c r="N844" i="14"/>
  <c r="AN843" i="11"/>
  <c r="N1889" i="14"/>
  <c r="AN1888" i="11"/>
  <c r="AN818" i="11"/>
  <c r="N819" i="14"/>
  <c r="N1410" i="14"/>
  <c r="AN1409" i="11"/>
  <c r="N67" i="14"/>
  <c r="AN66" i="11"/>
  <c r="N1898" i="14"/>
  <c r="AN1897" i="11"/>
  <c r="AN574" i="11"/>
  <c r="N575" i="14"/>
  <c r="N1093" i="14"/>
  <c r="AN1092" i="11"/>
  <c r="N429" i="14"/>
  <c r="AN428" i="11"/>
  <c r="AN1869" i="11"/>
  <c r="N1870" i="14"/>
  <c r="N24" i="14"/>
  <c r="AN23" i="11"/>
  <c r="N946" i="14"/>
  <c r="AN945" i="11"/>
  <c r="N1649" i="14"/>
  <c r="AN1648" i="11"/>
  <c r="N1553" i="14"/>
  <c r="AN1552" i="11"/>
  <c r="AN68" i="11"/>
  <c r="N69" i="14"/>
  <c r="N393" i="14"/>
  <c r="AN392" i="11"/>
  <c r="N1876" i="14"/>
  <c r="AN1875" i="11"/>
  <c r="N1962" i="14"/>
  <c r="AN1961" i="11"/>
  <c r="AN180" i="11"/>
  <c r="N181" i="14"/>
  <c r="AN697" i="11"/>
  <c r="N698" i="14"/>
  <c r="N989" i="14"/>
  <c r="AN988" i="11"/>
  <c r="N1525" i="14"/>
  <c r="AN1524" i="11"/>
  <c r="N1582" i="14"/>
  <c r="AN1581" i="11"/>
  <c r="N1430" i="14"/>
  <c r="AN1429" i="11"/>
  <c r="N68" i="14"/>
  <c r="AN67" i="11"/>
  <c r="N995" i="14"/>
  <c r="AN994" i="11"/>
  <c r="N281" i="14"/>
  <c r="AN280" i="11"/>
  <c r="N1594" i="14"/>
  <c r="AN1593" i="11"/>
  <c r="AN92" i="11"/>
  <c r="N93" i="14"/>
  <c r="N583" i="14"/>
  <c r="AN582" i="11"/>
  <c r="N1422" i="14"/>
  <c r="AN1421" i="11"/>
  <c r="N564" i="14"/>
  <c r="AN563" i="11"/>
  <c r="N571" i="14"/>
  <c r="AN570" i="11"/>
  <c r="N408" i="14"/>
  <c r="AN407" i="11"/>
  <c r="N1776" i="14"/>
  <c r="AN1775" i="11"/>
  <c r="N592" i="14"/>
  <c r="AN591" i="11"/>
  <c r="N812" i="14"/>
  <c r="AN811" i="11"/>
  <c r="AN1101" i="11"/>
  <c r="N1102" i="14"/>
  <c r="AN1392" i="11"/>
  <c r="N1393" i="14"/>
  <c r="N1862" i="14"/>
  <c r="AN1861" i="11"/>
  <c r="N1942" i="14"/>
  <c r="AN1941" i="11"/>
  <c r="N693" i="14"/>
  <c r="AN692" i="11"/>
  <c r="AN1644" i="11"/>
  <c r="N1645" i="14"/>
  <c r="N295" i="14"/>
  <c r="AN294" i="11"/>
  <c r="AN961" i="11"/>
  <c r="N962" i="14"/>
  <c r="AN387" i="11"/>
  <c r="N388" i="14"/>
  <c r="AN305" i="11"/>
  <c r="N306" i="14"/>
  <c r="N1714" i="14"/>
  <c r="AN1713" i="11"/>
  <c r="N1083" i="14"/>
  <c r="AN1082" i="11"/>
  <c r="N264" i="14"/>
  <c r="AN263" i="11"/>
  <c r="AN1578" i="11"/>
  <c r="N1579" i="14"/>
  <c r="N516" i="14"/>
  <c r="AN515" i="11"/>
  <c r="N998" i="14"/>
  <c r="AN997" i="11"/>
  <c r="N148" i="14"/>
  <c r="AN147" i="11"/>
  <c r="AN1697" i="11"/>
  <c r="N1698" i="14"/>
  <c r="AN1765" i="11"/>
  <c r="N1766" i="14"/>
  <c r="AN1953" i="11"/>
  <c r="N1954" i="14"/>
  <c r="N1528" i="14"/>
  <c r="AN1527" i="11"/>
  <c r="AN1637" i="11"/>
  <c r="N1638" i="14"/>
  <c r="N1584" i="14"/>
  <c r="AN1583" i="11"/>
  <c r="N1417" i="14"/>
  <c r="AN1416" i="11"/>
  <c r="N701" i="14"/>
  <c r="AN700" i="11"/>
  <c r="N1874" i="14"/>
  <c r="AN1873" i="11"/>
  <c r="AN196" i="11"/>
  <c r="N197" i="14"/>
  <c r="N901" i="14"/>
  <c r="AN900" i="11"/>
  <c r="AN1831" i="11"/>
  <c r="N1832" i="14"/>
  <c r="AN1926" i="11"/>
  <c r="N1927" i="14"/>
  <c r="N1607" i="14"/>
  <c r="AN1606" i="11"/>
  <c r="N1358" i="14"/>
  <c r="AN1357" i="11"/>
  <c r="N1837" i="14"/>
  <c r="AN1836" i="11"/>
  <c r="N639" i="14"/>
  <c r="AN638" i="11"/>
  <c r="N802" i="14"/>
  <c r="AN801" i="11"/>
  <c r="AN487" i="11"/>
  <c r="N488" i="14"/>
  <c r="N65" i="14"/>
  <c r="AN64" i="11"/>
  <c r="N1652" i="14"/>
  <c r="AN1651" i="11"/>
  <c r="N515" i="14"/>
  <c r="AN514" i="11"/>
  <c r="AN1912" i="11"/>
  <c r="N1913" i="14"/>
  <c r="AN380" i="11"/>
  <c r="N381" i="14"/>
  <c r="N1244" i="14"/>
  <c r="AN1243" i="11"/>
  <c r="AN931" i="11"/>
  <c r="N932" i="14"/>
  <c r="N1035" i="14"/>
  <c r="AN1034" i="11"/>
  <c r="N933" i="14"/>
  <c r="AN932" i="11"/>
  <c r="N1882" i="14"/>
  <c r="AN1881" i="11"/>
  <c r="N396" i="14"/>
  <c r="AN395" i="11"/>
  <c r="AN814" i="11"/>
  <c r="N815" i="14"/>
  <c r="AN1122" i="11"/>
  <c r="N1123" i="14"/>
  <c r="N1828" i="14"/>
  <c r="AN1827" i="11"/>
  <c r="N386" i="14"/>
  <c r="AN385" i="11"/>
  <c r="AN726" i="11"/>
  <c r="N727" i="14"/>
  <c r="N1380" i="14"/>
  <c r="AN1379" i="11"/>
  <c r="AN886" i="11"/>
  <c r="N887" i="14"/>
  <c r="N49" i="14"/>
  <c r="AN48" i="11"/>
  <c r="N596" i="14"/>
  <c r="AN595" i="11"/>
  <c r="N120" i="14"/>
  <c r="AN119" i="11"/>
  <c r="N881" i="14"/>
  <c r="AN880" i="11"/>
  <c r="N433" i="14"/>
  <c r="AN432" i="11"/>
  <c r="N1158" i="14"/>
  <c r="AN1157" i="11"/>
  <c r="AN562" i="11"/>
  <c r="N563" i="14"/>
  <c r="AN1898" i="11"/>
  <c r="N1899" i="14"/>
  <c r="AN851" i="11"/>
  <c r="N852" i="14"/>
  <c r="N1656" i="14"/>
  <c r="AN1655" i="11"/>
  <c r="N1651" i="14"/>
  <c r="AN1650" i="11"/>
  <c r="AN153" i="11"/>
  <c r="AN1161" i="11"/>
  <c r="N1162" i="14"/>
  <c r="N1095" i="14"/>
  <c r="AN1094" i="11"/>
  <c r="N124" i="14"/>
  <c r="AN123" i="11"/>
  <c r="N145" i="14"/>
  <c r="AN144" i="11"/>
  <c r="AN29" i="11"/>
  <c r="N30" i="14"/>
  <c r="N559" i="14"/>
  <c r="AN558" i="11"/>
  <c r="AN1306" i="11"/>
  <c r="N1307" i="14"/>
  <c r="N1295" i="14"/>
  <c r="AN1294" i="11"/>
  <c r="N149" i="14"/>
  <c r="AN148" i="11"/>
  <c r="N537" i="14"/>
  <c r="AN536" i="11"/>
  <c r="N696" i="14"/>
  <c r="AN695" i="11"/>
  <c r="AN926" i="11"/>
  <c r="N927" i="14"/>
  <c r="N898" i="14"/>
  <c r="AN897" i="11"/>
  <c r="N489" i="14"/>
  <c r="AN488" i="11"/>
  <c r="N1047" i="14"/>
  <c r="AN1046" i="11"/>
  <c r="AN1329" i="11"/>
  <c r="N1330" i="14"/>
  <c r="N1533" i="14"/>
  <c r="AN1532" i="11"/>
  <c r="N1641" i="14"/>
  <c r="AN1640" i="11"/>
  <c r="AN1481" i="11"/>
  <c r="N1482" i="14"/>
  <c r="N974" i="14"/>
  <c r="AN973" i="11"/>
  <c r="N138" i="14"/>
  <c r="AN137" i="11"/>
  <c r="N1011" i="14"/>
  <c r="AN1010" i="11"/>
  <c r="N289" i="14"/>
  <c r="AN288" i="11"/>
  <c r="AN1027" i="11"/>
  <c r="N1028" i="14"/>
  <c r="N556" i="14"/>
  <c r="AN555" i="11"/>
  <c r="N1143" i="14"/>
  <c r="AN1142" i="11"/>
  <c r="N1722" i="14"/>
  <c r="AN1721" i="11"/>
  <c r="N82" i="14"/>
  <c r="AN81" i="11"/>
  <c r="N444" i="14"/>
  <c r="AN443" i="11"/>
  <c r="AN1627" i="11"/>
  <c r="N1628" i="14"/>
  <c r="AN1296" i="11"/>
  <c r="N1297" i="14"/>
  <c r="N1470" i="14"/>
  <c r="AN1469" i="11"/>
  <c r="N350" i="14"/>
  <c r="AN349" i="11"/>
  <c r="AN893" i="11"/>
  <c r="N894" i="14"/>
  <c r="N329" i="14"/>
  <c r="AN328" i="11"/>
  <c r="N1964" i="14"/>
  <c r="AN1963" i="11"/>
  <c r="N647" i="14"/>
  <c r="AN646" i="11"/>
  <c r="AN151" i="11"/>
  <c r="N152" i="14"/>
  <c r="AN179" i="11"/>
  <c r="N180" i="14"/>
  <c r="N668" i="14"/>
  <c r="AN667" i="11"/>
  <c r="AN127" i="11"/>
  <c r="N128" i="14"/>
  <c r="AN115" i="11"/>
  <c r="N116" i="14"/>
  <c r="N1690" i="14"/>
  <c r="AN1689" i="11"/>
  <c r="N391" i="14"/>
  <c r="AN390" i="11"/>
  <c r="N1150" i="14"/>
  <c r="AN1149" i="11"/>
  <c r="AN1733" i="11"/>
  <c r="N1734" i="14"/>
  <c r="N415" i="14"/>
  <c r="AN414" i="11"/>
  <c r="N601" i="14"/>
  <c r="AN600" i="11"/>
  <c r="N890" i="14"/>
  <c r="AN889" i="11"/>
  <c r="N1037" i="14"/>
  <c r="AN1036" i="11"/>
  <c r="N91" i="14"/>
  <c r="AN90" i="11"/>
  <c r="N1748" i="14"/>
  <c r="AN1747" i="11"/>
  <c r="N2007" i="14"/>
  <c r="AN2006" i="11"/>
  <c r="N1988" i="14"/>
  <c r="AN1987" i="11"/>
  <c r="N1800" i="14"/>
  <c r="AN1799" i="11"/>
  <c r="N827" i="14"/>
  <c r="AN826" i="11"/>
  <c r="N1715" i="14"/>
  <c r="AN1714" i="11"/>
  <c r="N1107" i="14"/>
  <c r="AN1106" i="11"/>
  <c r="N1683" i="14"/>
  <c r="AN1682" i="11"/>
  <c r="N206" i="14"/>
  <c r="AN205" i="11"/>
  <c r="AN159" i="11"/>
  <c r="N160" i="14"/>
  <c r="N1732" i="14"/>
  <c r="AN1731" i="11"/>
  <c r="N404" i="14"/>
  <c r="AN403" i="11"/>
  <c r="N994" i="14"/>
  <c r="AN993" i="11"/>
  <c r="N1756" i="14"/>
  <c r="AN1755" i="11"/>
  <c r="N1194" i="14"/>
  <c r="AN1193" i="11"/>
  <c r="AN1804" i="11"/>
  <c r="N1805" i="14"/>
  <c r="AN518" i="11"/>
  <c r="N519" i="14"/>
  <c r="N1258" i="14"/>
  <c r="AN1257" i="11"/>
  <c r="AN612" i="11"/>
  <c r="N613" i="14"/>
  <c r="N224" i="14"/>
  <c r="AN223" i="11"/>
  <c r="N1013" i="14"/>
  <c r="AN1012" i="11"/>
  <c r="N1276" i="14"/>
  <c r="AN1275" i="11"/>
  <c r="N267" i="14"/>
  <c r="AN266" i="11"/>
  <c r="AN567" i="11"/>
  <c r="N568" i="14"/>
  <c r="N1105" i="14"/>
  <c r="AN1104" i="11"/>
  <c r="M1304" i="14"/>
  <c r="N855" i="14"/>
  <c r="AN854" i="11"/>
  <c r="N161" i="14"/>
  <c r="AN160" i="11"/>
  <c r="N754" i="14"/>
  <c r="AN753" i="11"/>
  <c r="N521" i="14"/>
  <c r="AN520" i="11"/>
  <c r="N409" i="14"/>
  <c r="AN408" i="11"/>
  <c r="AN1685" i="11"/>
  <c r="N1686" i="14"/>
  <c r="N1587" i="14"/>
  <c r="AN1586" i="11"/>
  <c r="N1843" i="14"/>
  <c r="AN1842" i="11"/>
  <c r="AN874" i="11"/>
  <c r="N875" i="14"/>
  <c r="N410" i="14"/>
  <c r="AN409" i="11"/>
  <c r="N1604" i="14"/>
  <c r="AN1603" i="11"/>
  <c r="N1815" i="14"/>
  <c r="AN1814" i="11"/>
  <c r="N1648" i="14"/>
  <c r="AN1647" i="11"/>
  <c r="N1227" i="14"/>
  <c r="AN1226" i="11"/>
  <c r="N861" i="14"/>
  <c r="AN860" i="11"/>
  <c r="N942" i="14"/>
  <c r="AN941" i="11"/>
  <c r="N937" i="14"/>
  <c r="AN936" i="11"/>
  <c r="N869" i="14"/>
  <c r="AN868" i="11"/>
  <c r="AN1439" i="11"/>
  <c r="N1440" i="14"/>
  <c r="N1221" i="14"/>
  <c r="AN1220" i="11"/>
  <c r="AN195" i="11"/>
  <c r="N196" i="14"/>
  <c r="AN806" i="11"/>
  <c r="N807" i="14"/>
  <c r="AN937" i="11"/>
  <c r="N938" i="14"/>
  <c r="AN393" i="11"/>
  <c r="N394" i="14"/>
  <c r="AN257" i="11"/>
  <c r="N258" i="14"/>
  <c r="N595" i="14"/>
  <c r="AN594" i="11"/>
  <c r="N1878" i="14"/>
  <c r="AN1877" i="11"/>
  <c r="N150" i="14"/>
  <c r="AN149" i="11"/>
  <c r="M1836" i="14"/>
  <c r="N356" i="14"/>
  <c r="AN355" i="11"/>
  <c r="M1163" i="14"/>
  <c r="N1451" i="14"/>
  <c r="AN1450" i="11"/>
  <c r="N1794" i="14"/>
  <c r="AN1793" i="11"/>
  <c r="N1966" i="14"/>
  <c r="AN1965" i="11"/>
  <c r="AN1086" i="11"/>
  <c r="N1087" i="14"/>
  <c r="N1912" i="14"/>
  <c r="AN1911" i="11"/>
  <c r="N1549" i="14"/>
  <c r="AN1548" i="11"/>
  <c r="N1014" i="14"/>
  <c r="AN1013" i="11"/>
  <c r="N1377" i="14"/>
  <c r="AN1376" i="11"/>
  <c r="N1225" i="14"/>
  <c r="AN1224" i="11"/>
  <c r="AN704" i="11"/>
  <c r="N705" i="14"/>
  <c r="N714" i="14"/>
  <c r="AN713" i="11"/>
  <c r="N1500" i="14"/>
  <c r="AN1499" i="11"/>
  <c r="N742" i="14"/>
  <c r="AN741" i="11"/>
  <c r="N1750" i="14"/>
  <c r="AN1749" i="11"/>
  <c r="N183" i="14"/>
  <c r="AN182" i="11"/>
  <c r="N846" i="14"/>
  <c r="AN845" i="11"/>
  <c r="N1944" i="14"/>
  <c r="AN1943" i="11"/>
  <c r="N509" i="14"/>
  <c r="AN508" i="11"/>
  <c r="N291" i="14"/>
  <c r="AN290" i="11"/>
  <c r="N1945" i="14"/>
  <c r="AN1944" i="11"/>
  <c r="N1796" i="14"/>
  <c r="AN1795" i="11"/>
  <c r="AN162" i="11"/>
  <c r="N163" i="14"/>
  <c r="N1860" i="14"/>
  <c r="AN1859" i="11"/>
  <c r="N1259" i="14"/>
  <c r="AN1258" i="11"/>
  <c r="N656" i="14"/>
  <c r="AN655" i="11"/>
  <c r="AN746" i="11"/>
  <c r="N747" i="14"/>
  <c r="AN1760" i="11"/>
  <c r="N1761" i="14"/>
  <c r="N1130" i="14"/>
  <c r="AN1129" i="11"/>
  <c r="AN1839" i="11"/>
  <c r="N1840" i="14"/>
  <c r="N1337" i="14"/>
  <c r="AN1336" i="11"/>
  <c r="AN1116" i="11"/>
  <c r="N1117" i="14"/>
  <c r="N1473" i="14"/>
  <c r="AN1472" i="11"/>
  <c r="N1598" i="14"/>
  <c r="AN1597" i="11"/>
  <c r="N1303" i="14"/>
  <c r="AN1302" i="11"/>
  <c r="N1311" i="14"/>
  <c r="AN1310" i="11"/>
  <c r="N1689" i="14"/>
  <c r="AN1688" i="11"/>
  <c r="N1182" i="14"/>
  <c r="AN1181" i="11"/>
  <c r="N1718" i="14"/>
  <c r="AN1717" i="11"/>
  <c r="N1907" i="14"/>
  <c r="AN1906" i="11"/>
  <c r="N413" i="14"/>
  <c r="AN412" i="11"/>
  <c r="N292" i="14"/>
  <c r="AN291" i="11"/>
  <c r="N1135" i="14"/>
  <c r="AN1134" i="11"/>
  <c r="AN1397" i="11"/>
  <c r="N1398" i="14"/>
  <c r="N842" i="14"/>
  <c r="AN841" i="11"/>
  <c r="N485" i="14"/>
  <c r="AN484" i="11"/>
  <c r="N2013" i="14"/>
  <c r="AN2012" i="11"/>
  <c r="M722" i="14"/>
  <c r="N1126" i="14"/>
  <c r="AN1125" i="11"/>
  <c r="N1661" i="14"/>
  <c r="AN1660" i="11"/>
  <c r="N426" i="14"/>
  <c r="AN425" i="11"/>
  <c r="AN710" i="11"/>
  <c r="N711" i="14"/>
  <c r="N936" i="14"/>
  <c r="AN935" i="11"/>
  <c r="N1142" i="14"/>
  <c r="AN1141" i="11"/>
  <c r="N80" i="14"/>
  <c r="AN79" i="11"/>
  <c r="AN689" i="11"/>
  <c r="N690" i="14"/>
  <c r="N132" i="14"/>
  <c r="AN131" i="11"/>
  <c r="AN118" i="11"/>
  <c r="N119" i="14"/>
  <c r="N357" i="14"/>
  <c r="AN356" i="11"/>
  <c r="AN1408" i="11"/>
  <c r="N1409" i="14"/>
  <c r="AN1692" i="11"/>
  <c r="N1693" i="14"/>
  <c r="AN1725" i="11"/>
  <c r="N1726" i="14"/>
  <c r="N1174" i="14"/>
  <c r="AN1173" i="11"/>
  <c r="AN364" i="11"/>
  <c r="N365" i="14"/>
  <c r="N1864" i="14"/>
  <c r="AN1863" i="11"/>
  <c r="AN725" i="11"/>
  <c r="N726" i="14"/>
  <c r="N1675" i="14"/>
  <c r="AN1674" i="11"/>
  <c r="N1237" i="14"/>
  <c r="AN1236" i="11"/>
  <c r="N551" i="14"/>
  <c r="AN550" i="11"/>
  <c r="N1707" i="14"/>
  <c r="AN1706" i="11"/>
  <c r="N1646" i="14"/>
  <c r="AN1645" i="11"/>
  <c r="N256" i="14"/>
  <c r="AN255" i="11"/>
  <c r="N805" i="14"/>
  <c r="AN804" i="11"/>
  <c r="AN21" i="11"/>
  <c r="N22" i="14"/>
  <c r="AN765" i="11"/>
  <c r="N766" i="14"/>
  <c r="AN469" i="11"/>
  <c r="N470" i="14"/>
  <c r="N271" i="14"/>
  <c r="AN270" i="11"/>
  <c r="M780" i="14"/>
  <c r="N771" i="14"/>
  <c r="AN770" i="11"/>
  <c r="AN134" i="11"/>
  <c r="N135" i="14"/>
  <c r="N1346" i="14"/>
  <c r="AN1345" i="11"/>
  <c r="N1830" i="14"/>
  <c r="AN1829" i="11"/>
  <c r="AN1240" i="11"/>
  <c r="N1241" i="14"/>
  <c r="AN287" i="11"/>
  <c r="N288" i="14"/>
  <c r="N851" i="14"/>
  <c r="AN850" i="11"/>
  <c r="N497" i="14"/>
  <c r="AN496" i="11"/>
  <c r="AN203" i="11"/>
  <c r="N204" i="14"/>
  <c r="N143" i="14"/>
  <c r="AN142" i="11"/>
  <c r="N702" i="14"/>
  <c r="AN701" i="11"/>
  <c r="N346" i="14"/>
  <c r="AN345" i="11"/>
  <c r="N308" i="14"/>
  <c r="AN307" i="11"/>
  <c r="N828" i="14"/>
  <c r="AN827" i="11"/>
  <c r="AN1371" i="11"/>
  <c r="N1372" i="14"/>
  <c r="AN444" i="11"/>
  <c r="N445" i="14"/>
  <c r="N45" i="14"/>
  <c r="AN44" i="11"/>
  <c r="N505" i="14"/>
  <c r="AN504" i="11"/>
  <c r="N922" i="14"/>
  <c r="AN921" i="11"/>
  <c r="N897" i="14"/>
  <c r="AN896" i="11"/>
  <c r="N1631" i="14"/>
  <c r="AN1630" i="11"/>
  <c r="N453" i="14"/>
  <c r="AN452" i="11"/>
  <c r="N1300" i="14"/>
  <c r="AN1299" i="11"/>
  <c r="N1895" i="14"/>
  <c r="AN1894" i="11"/>
  <c r="AN1017" i="11"/>
  <c r="N1018" i="14"/>
  <c r="N1578" i="14"/>
  <c r="AN1577" i="11"/>
  <c r="N50" i="14"/>
  <c r="AN49" i="11"/>
  <c r="N866" i="14"/>
  <c r="AN865" i="11"/>
  <c r="N1002" i="14"/>
  <c r="AN1001" i="11"/>
  <c r="N1486" i="14"/>
  <c r="AN1485" i="11"/>
  <c r="N117" i="14"/>
  <c r="AN116" i="11"/>
  <c r="N20" i="14"/>
  <c r="AN19" i="11"/>
  <c r="N800" i="14"/>
  <c r="AN799" i="11"/>
  <c r="N362" i="14"/>
  <c r="AN361" i="11"/>
  <c r="N616" i="14"/>
  <c r="AN615" i="11"/>
  <c r="AN133" i="11"/>
  <c r="N134" i="14"/>
  <c r="N1602" i="14"/>
  <c r="AN1601" i="11"/>
  <c r="N1825" i="14"/>
  <c r="AN1824" i="11"/>
  <c r="AN498" i="11"/>
  <c r="N499" i="14"/>
  <c r="N736" i="14"/>
  <c r="AN735" i="11"/>
  <c r="N1453" i="14"/>
  <c r="AN1452" i="11"/>
  <c r="AN1862" i="11"/>
  <c r="N1863" i="14"/>
  <c r="N1302" i="14"/>
  <c r="AN1301" i="11"/>
  <c r="N494" i="14"/>
  <c r="AN493" i="11"/>
  <c r="AN636" i="11"/>
  <c r="N637" i="14"/>
  <c r="AN1005" i="11"/>
  <c r="N1006" i="14"/>
  <c r="N1456" i="14"/>
  <c r="AN1455" i="11"/>
  <c r="N1577" i="14"/>
  <c r="AN1576" i="11"/>
  <c r="N577" i="14"/>
  <c r="AN576" i="11"/>
  <c r="N1450" i="14"/>
  <c r="AN1449" i="11"/>
  <c r="N1523" i="14"/>
  <c r="AN1522" i="11"/>
  <c r="N379" i="14"/>
  <c r="AN378" i="11"/>
  <c r="N1822" i="14"/>
  <c r="AN1821" i="11"/>
  <c r="AN1223" i="11"/>
  <c r="N1224" i="14"/>
  <c r="N632" i="14"/>
  <c r="AN631" i="11"/>
  <c r="N1671" i="14"/>
  <c r="AN1670" i="11"/>
  <c r="AN1557" i="11"/>
  <c r="N1558" i="14"/>
  <c r="N1659" i="14"/>
  <c r="AN1658" i="11"/>
  <c r="AN1151" i="11"/>
  <c r="N1152" i="14"/>
  <c r="N687" i="14"/>
  <c r="AN686" i="11"/>
  <c r="N1394" i="14"/>
  <c r="AN1393" i="11"/>
  <c r="N1647" i="14"/>
  <c r="AN1646" i="11"/>
  <c r="N1253" i="14"/>
  <c r="AN1252" i="11"/>
  <c r="AN1743" i="11"/>
  <c r="N1744" i="14"/>
  <c r="N683" i="14"/>
  <c r="AN682" i="11"/>
  <c r="N2014" i="14"/>
  <c r="AN2013" i="11"/>
  <c r="N1788" i="14"/>
  <c r="AN1787" i="11"/>
  <c r="AN1103" i="11"/>
  <c r="N1104" i="14"/>
  <c r="N1155" i="14"/>
  <c r="AN1154" i="11"/>
  <c r="AN1239" i="11"/>
  <c r="N1240" i="14"/>
  <c r="N967" i="14"/>
  <c r="AN966" i="11"/>
  <c r="M1026" i="14"/>
  <c r="N1213" i="14"/>
  <c r="AN1212" i="11"/>
  <c r="N1233" i="14"/>
  <c r="AN1232" i="11"/>
  <c r="N1497" i="14"/>
  <c r="AN1496" i="11"/>
  <c r="AN1470" i="11"/>
  <c r="N1471" i="14"/>
  <c r="N1475" i="14"/>
  <c r="AN1474" i="11"/>
  <c r="AN237" i="11"/>
  <c r="N238" i="14"/>
  <c r="N1113" i="14"/>
  <c r="AN1112" i="11"/>
  <c r="AN903" i="11"/>
  <c r="N904" i="14"/>
  <c r="N940" i="14"/>
  <c r="AN939" i="11"/>
  <c r="N188" i="14"/>
  <c r="AN187" i="11"/>
  <c r="AN1846" i="11"/>
  <c r="N1847" i="14"/>
  <c r="N1887" i="14"/>
  <c r="AN1886" i="11"/>
  <c r="N1023" i="14"/>
  <c r="AN1022" i="11"/>
  <c r="AN1832" i="11"/>
  <c r="N1833" i="14"/>
  <c r="N1414" i="14"/>
  <c r="AN1413" i="11"/>
  <c r="N220" i="14"/>
  <c r="AN219" i="11"/>
  <c r="AN1517" i="11"/>
  <c r="N1518" i="14"/>
  <c r="AN1867" i="11"/>
  <c r="N1868" i="14"/>
  <c r="N1530" i="14"/>
  <c r="AN1529" i="11"/>
  <c r="N392" i="14"/>
  <c r="AN391" i="11"/>
  <c r="N1461" i="14"/>
  <c r="AN1460" i="11"/>
  <c r="AN492" i="11"/>
  <c r="N493" i="14"/>
  <c r="N695" i="14"/>
  <c r="AN694" i="11"/>
  <c r="N1205" i="14"/>
  <c r="AN1204" i="11"/>
  <c r="AN1444" i="11"/>
  <c r="N1445" i="14"/>
  <c r="N744" i="14"/>
  <c r="AN743" i="11"/>
  <c r="AN1584" i="11"/>
  <c r="N1585" i="14"/>
  <c r="AN1575" i="11"/>
  <c r="N1576" i="14"/>
  <c r="N1469" i="14"/>
  <c r="AN1468" i="11"/>
  <c r="N144" i="14"/>
  <c r="AN143" i="11"/>
  <c r="N373" i="14"/>
  <c r="AN372" i="11"/>
  <c r="AN930" i="11"/>
  <c r="N931" i="14"/>
  <c r="N1561" i="14"/>
  <c r="AN1560" i="11"/>
  <c r="N1845" i="14"/>
  <c r="AN1844" i="11"/>
  <c r="AN319" i="11"/>
  <c r="N320" i="14"/>
  <c r="N1291" i="14"/>
  <c r="AN1290" i="11"/>
  <c r="N993" i="14"/>
  <c r="AN992" i="11"/>
  <c r="N272" i="14"/>
  <c r="AN271" i="11"/>
  <c r="N1961" i="14"/>
  <c r="AN1960" i="11"/>
  <c r="N960" i="14"/>
  <c r="AN959" i="11"/>
  <c r="N1293" i="14"/>
  <c r="AN1292" i="11"/>
  <c r="N227" i="14"/>
  <c r="AN226" i="11"/>
  <c r="N1073" i="14"/>
  <c r="AN1072" i="11"/>
  <c r="AP1443" i="11"/>
  <c r="L1444" i="14"/>
  <c r="L1457" i="14"/>
  <c r="AP1456" i="11"/>
  <c r="AP1021" i="11"/>
  <c r="L1022" i="14"/>
  <c r="L402" i="14"/>
  <c r="AP401" i="11"/>
  <c r="AP24" i="11"/>
  <c r="L25" i="14"/>
  <c r="L58" i="14"/>
  <c r="AP57" i="11"/>
  <c r="AP606" i="11"/>
  <c r="L607" i="14"/>
  <c r="AP467" i="11"/>
  <c r="L468" i="14"/>
  <c r="L884" i="14"/>
  <c r="AP883" i="11"/>
  <c r="L1724" i="14"/>
  <c r="AP1723" i="11"/>
  <c r="L1275" i="14"/>
  <c r="AP1274" i="11"/>
  <c r="AP1668" i="11"/>
  <c r="L1669" i="14"/>
  <c r="L1228" i="14"/>
  <c r="AP1227" i="11"/>
  <c r="L1351" i="14"/>
  <c r="AP1350" i="11"/>
  <c r="L1595" i="14"/>
  <c r="AP1594" i="11"/>
  <c r="AP466" i="11"/>
  <c r="L467" i="14"/>
  <c r="L768" i="14"/>
  <c r="AP767" i="11"/>
  <c r="AP597" i="11"/>
  <c r="L598" i="14"/>
  <c r="AP1820" i="11"/>
  <c r="L1821" i="14"/>
  <c r="L1875" i="14"/>
  <c r="AP1874" i="11"/>
  <c r="L1090" i="14"/>
  <c r="AP1089" i="11"/>
  <c r="L1216" i="14"/>
  <c r="AP1215" i="11"/>
  <c r="AP42" i="11"/>
  <c r="L43" i="14"/>
  <c r="AP1351" i="11"/>
  <c r="L1352" i="14"/>
  <c r="L796" i="14"/>
  <c r="AP795" i="11"/>
  <c r="L782" i="14"/>
  <c r="AP781" i="11"/>
  <c r="L1953" i="14"/>
  <c r="AP1952" i="11"/>
  <c r="AP315" i="11"/>
  <c r="L316" i="14"/>
  <c r="AP77" i="11"/>
  <c r="L78" i="14"/>
  <c r="AP920" i="11"/>
  <c r="L921" i="14"/>
  <c r="L1972" i="14"/>
  <c r="AP1971" i="11"/>
  <c r="L1762" i="14"/>
  <c r="AP1761" i="11"/>
  <c r="L99" i="14"/>
  <c r="AP98" i="11"/>
  <c r="L173" i="14"/>
  <c r="AP172" i="11"/>
  <c r="AP1695" i="11"/>
  <c r="L1696" i="14"/>
  <c r="AP1107" i="11"/>
  <c r="L1108" i="14"/>
  <c r="AP1187" i="11"/>
  <c r="L1188" i="14"/>
  <c r="AP1133" i="11"/>
  <c r="L1134" i="14"/>
  <c r="L1871" i="14"/>
  <c r="AP1870" i="11"/>
  <c r="L659" i="14"/>
  <c r="AP658" i="11"/>
  <c r="L1420" i="14"/>
  <c r="AP1419" i="11"/>
  <c r="L619" i="14"/>
  <c r="AP618" i="11"/>
  <c r="L146" i="14"/>
  <c r="AP145" i="11"/>
  <c r="L72" i="14"/>
  <c r="AP71" i="11"/>
  <c r="L1071" i="14"/>
  <c r="AP1070" i="11"/>
  <c r="AP603" i="11"/>
  <c r="L604" i="14"/>
  <c r="L541" i="14"/>
  <c r="AP540" i="11"/>
  <c r="AP1490" i="11"/>
  <c r="L1491" i="14"/>
  <c r="AP239" i="11"/>
  <c r="L240" i="14"/>
  <c r="L1065" i="14"/>
  <c r="AP1064" i="11"/>
  <c r="AP836" i="11"/>
  <c r="L837" i="14"/>
  <c r="L159" i="14"/>
  <c r="AP158" i="11"/>
  <c r="L880" i="14"/>
  <c r="AP879" i="11"/>
  <c r="L718" i="14"/>
  <c r="AP717" i="11"/>
  <c r="AP730" i="11"/>
  <c r="L731" i="14"/>
  <c r="AP1076" i="11"/>
  <c r="L1077" i="14"/>
  <c r="L1298" i="14"/>
  <c r="AP1297" i="11"/>
  <c r="AP654" i="11"/>
  <c r="L655" i="14"/>
  <c r="AP16" i="11"/>
  <c r="L17" i="14"/>
  <c r="AN855" i="11" l="1"/>
  <c r="N1884" i="14"/>
  <c r="AN1718" i="11"/>
  <c r="N1433" i="14"/>
  <c r="AN2005" i="11"/>
  <c r="AP2005" i="11" s="1"/>
  <c r="N961" i="14"/>
  <c r="AN1441" i="11"/>
  <c r="L1442" i="14" s="1"/>
  <c r="N712" i="14"/>
  <c r="N335" i="14"/>
  <c r="N903" i="14"/>
  <c r="AN166" i="11"/>
  <c r="AP166" i="11" s="1"/>
  <c r="AN613" i="11"/>
  <c r="AP613" i="11" s="1"/>
  <c r="AN1417" i="11"/>
  <c r="L1418" i="14" s="1"/>
  <c r="N32" i="14"/>
  <c r="AN1681" i="11"/>
  <c r="L1682" i="14" s="1"/>
  <c r="AN1136" i="11"/>
  <c r="AP1136" i="11" s="1"/>
  <c r="AN1495" i="11"/>
  <c r="AP1495" i="11" s="1"/>
  <c r="N1452" i="14"/>
  <c r="AN675" i="11"/>
  <c r="AP675" i="11" s="1"/>
  <c r="AN404" i="11"/>
  <c r="L405" i="14" s="1"/>
  <c r="AN950" i="11"/>
  <c r="N439" i="14"/>
  <c r="AN464" i="11"/>
  <c r="L465" i="14" s="1"/>
  <c r="AN949" i="11"/>
  <c r="AP949" i="11" s="1"/>
  <c r="AN1502" i="11"/>
  <c r="AP1502" i="11" s="1"/>
  <c r="AN572" i="11"/>
  <c r="AP572" i="11" s="1"/>
  <c r="N126" i="14"/>
  <c r="AN497" i="11"/>
  <c r="AP497" i="11" s="1"/>
  <c r="AN1737" i="11"/>
  <c r="L1738" i="14" s="1"/>
  <c r="AN339" i="11"/>
  <c r="AN167" i="11"/>
  <c r="AP167" i="11" s="1"/>
  <c r="N1043" i="14"/>
  <c r="AN1370" i="11"/>
  <c r="AN1269" i="11"/>
  <c r="L1270" i="14" s="1"/>
  <c r="AN1184" i="11"/>
  <c r="AP1184" i="11" s="1"/>
  <c r="AN805" i="11"/>
  <c r="L806" i="14" s="1"/>
  <c r="N156" i="14"/>
  <c r="AN138" i="11"/>
  <c r="L139" i="14" s="1"/>
  <c r="AN1876" i="11"/>
  <c r="L1877" i="14" s="1"/>
  <c r="AN548" i="11"/>
  <c r="AP548" i="11" s="1"/>
  <c r="N1001" i="14"/>
  <c r="N1655" i="14"/>
  <c r="N48" i="14"/>
  <c r="AN2015" i="11"/>
  <c r="AP2015" i="11" s="1"/>
  <c r="AN107" i="11"/>
  <c r="L108" i="14" s="1"/>
  <c r="AN1113" i="11"/>
  <c r="L1114" i="14" s="1"/>
  <c r="AN1246" i="11"/>
  <c r="L1247" i="14" s="1"/>
  <c r="N418" i="14"/>
  <c r="N473" i="14"/>
  <c r="N580" i="14"/>
  <c r="AN1155" i="11"/>
  <c r="L1156" i="14" s="1"/>
  <c r="N1133" i="14"/>
  <c r="AN512" i="11"/>
  <c r="L513" i="14" s="1"/>
  <c r="AN2003" i="11"/>
  <c r="AP2003" i="11" s="1"/>
  <c r="AN1525" i="11"/>
  <c r="AP1525" i="11" s="1"/>
  <c r="AN611" i="11"/>
  <c r="L612" i="14" s="1"/>
  <c r="AN1195" i="11"/>
  <c r="L1196" i="14" s="1"/>
  <c r="N247" i="14"/>
  <c r="AN1334" i="11"/>
  <c r="AP1334" i="11" s="1"/>
  <c r="AN669" i="11"/>
  <c r="L670" i="14" s="1"/>
  <c r="AN105" i="11"/>
  <c r="L106" i="14" s="1"/>
  <c r="N185" i="14"/>
  <c r="AN1174" i="11"/>
  <c r="L1175" i="14" s="1"/>
  <c r="N1872" i="14"/>
  <c r="N576" i="14"/>
  <c r="N1865" i="14"/>
  <c r="N623" i="14"/>
  <c r="N1284" i="14"/>
  <c r="AN1884" i="11"/>
  <c r="L1885" i="14" s="1"/>
  <c r="AN1518" i="11"/>
  <c r="AP1518" i="11" s="1"/>
  <c r="N309" i="14"/>
  <c r="AN38" i="11"/>
  <c r="AP38" i="11" s="1"/>
  <c r="AN2014" i="11"/>
  <c r="AP2014" i="11" s="1"/>
  <c r="N1339" i="14"/>
  <c r="AN194" i="11"/>
  <c r="L195" i="14" s="1"/>
  <c r="N1940" i="14"/>
  <c r="AN963" i="11"/>
  <c r="AP963" i="11" s="1"/>
  <c r="AN1759" i="11"/>
  <c r="L1760" i="14" s="1"/>
  <c r="N74" i="14"/>
  <c r="N479" i="14"/>
  <c r="AN820" i="11"/>
  <c r="AP820" i="11" s="1"/>
  <c r="AN1957" i="11"/>
  <c r="L1958" i="14" s="1"/>
  <c r="AN1954" i="11"/>
  <c r="AP1954" i="11" s="1"/>
  <c r="AN1823" i="11"/>
  <c r="L1824" i="14" s="1"/>
  <c r="N400" i="14"/>
  <c r="N504" i="14"/>
  <c r="N980" i="14"/>
  <c r="AN728" i="11"/>
  <c r="AP728" i="11" s="1"/>
  <c r="AN1993" i="11"/>
  <c r="L1994" i="14" s="1"/>
  <c r="AN41" i="11"/>
  <c r="L42" i="14" s="1"/>
  <c r="AN185" i="11"/>
  <c r="L186" i="14" s="1"/>
  <c r="N1783" i="14"/>
  <c r="N1797" i="14"/>
  <c r="AN1849" i="11"/>
  <c r="AP1849" i="11" s="1"/>
  <c r="AN1704" i="11"/>
  <c r="L1705" i="14" s="1"/>
  <c r="AN1403" i="11"/>
  <c r="AP1403" i="11" s="1"/>
  <c r="AN200" i="11"/>
  <c r="AP200" i="11" s="1"/>
  <c r="AN525" i="11"/>
  <c r="AP525" i="11" s="1"/>
  <c r="AN951" i="11"/>
  <c r="L952" i="14" s="1"/>
  <c r="N971" i="14"/>
  <c r="AN1241" i="11"/>
  <c r="AP1241" i="11" s="1"/>
  <c r="AN1130" i="11"/>
  <c r="L1131" i="14" s="1"/>
  <c r="AN59" i="11"/>
  <c r="AP59" i="11" s="1"/>
  <c r="N155" i="14"/>
  <c r="AN135" i="11"/>
  <c r="L136" i="14" s="1"/>
  <c r="AN734" i="11"/>
  <c r="L735" i="14" s="1"/>
  <c r="N1067" i="14"/>
  <c r="AN1118" i="11"/>
  <c r="AP1118" i="11" s="1"/>
  <c r="AN1286" i="11"/>
  <c r="AP1286" i="11" s="1"/>
  <c r="N35" i="14"/>
  <c r="N818" i="14"/>
  <c r="AN1643" i="11"/>
  <c r="AP1643" i="11" s="1"/>
  <c r="N1353" i="14"/>
  <c r="AN1037" i="11"/>
  <c r="L1038" i="14" s="1"/>
  <c r="AN482" i="11"/>
  <c r="AP482" i="11" s="1"/>
  <c r="AN261" i="11"/>
  <c r="L262" i="14" s="1"/>
  <c r="AN156" i="11"/>
  <c r="L157" i="14" s="1"/>
  <c r="N1763" i="14"/>
  <c r="AN793" i="11"/>
  <c r="L794" i="14" s="1"/>
  <c r="AN895" i="11"/>
  <c r="AP895" i="11" s="1"/>
  <c r="AN350" i="11"/>
  <c r="L351" i="14" s="1"/>
  <c r="AN258" i="11"/>
  <c r="AP258" i="11" s="1"/>
  <c r="N874" i="14"/>
  <c r="AN776" i="11"/>
  <c r="L777" i="14" s="1"/>
  <c r="AN1777" i="11"/>
  <c r="L1778" i="14" s="1"/>
  <c r="N1755" i="14"/>
  <c r="AN1028" i="11"/>
  <c r="AP1028" i="11" s="1"/>
  <c r="AN1980" i="11"/>
  <c r="L1981" i="14" s="1"/>
  <c r="V2017" i="10"/>
  <c r="U35" i="9"/>
  <c r="W35" i="9" s="1"/>
  <c r="AL13" i="11"/>
  <c r="J12" i="9" s="1"/>
  <c r="S208" i="10"/>
  <c r="S2017" i="10" s="1"/>
  <c r="R2017" i="10"/>
  <c r="AP1103" i="11"/>
  <c r="L1104" i="14"/>
  <c r="L1006" i="14"/>
  <c r="AP1005" i="11"/>
  <c r="L1755" i="14"/>
  <c r="AP1754" i="11"/>
  <c r="L1628" i="14"/>
  <c r="AP1627" i="11"/>
  <c r="AP886" i="11"/>
  <c r="L887" i="14"/>
  <c r="AP180" i="11"/>
  <c r="L181" i="14"/>
  <c r="L1360" i="14"/>
  <c r="AP1359" i="11"/>
  <c r="AP1719" i="11"/>
  <c r="L1720" i="14"/>
  <c r="AP1282" i="11"/>
  <c r="L1283" i="14"/>
  <c r="L2011" i="14"/>
  <c r="AP2010" i="11"/>
  <c r="AP152" i="11"/>
  <c r="L153" i="14"/>
  <c r="L1086" i="14"/>
  <c r="AP1085" i="11"/>
  <c r="AP384" i="11"/>
  <c r="L385" i="14"/>
  <c r="L1622" i="14"/>
  <c r="AP1621" i="11"/>
  <c r="L1483" i="14"/>
  <c r="AP1482" i="11"/>
  <c r="N1838" i="14"/>
  <c r="AN1837" i="11"/>
  <c r="L165" i="14"/>
  <c r="AP164" i="11"/>
  <c r="AP232" i="11"/>
  <c r="L233" i="14"/>
  <c r="AP338" i="11"/>
  <c r="L339" i="14"/>
  <c r="L441" i="14"/>
  <c r="AP440" i="11"/>
  <c r="L883" i="14"/>
  <c r="AP882" i="11"/>
  <c r="L1996" i="14"/>
  <c r="AP1995" i="11"/>
  <c r="AP1096" i="11"/>
  <c r="L1097" i="14"/>
  <c r="L1183" i="14"/>
  <c r="AP1182" i="11"/>
  <c r="AP1589" i="11"/>
  <c r="L1590" i="14"/>
  <c r="AP1672" i="11"/>
  <c r="L1673" i="14"/>
  <c r="AP1479" i="11"/>
  <c r="L1480" i="14"/>
  <c r="L318" i="14"/>
  <c r="AP317" i="11"/>
  <c r="AP943" i="11"/>
  <c r="L944" i="14"/>
  <c r="L1706" i="14"/>
  <c r="AP1705" i="11"/>
  <c r="L1793" i="14"/>
  <c r="AP1792" i="11"/>
  <c r="L87" i="14"/>
  <c r="AP86" i="11"/>
  <c r="AP448" i="11"/>
  <c r="L449" i="14"/>
  <c r="AP18" i="11"/>
  <c r="L19" i="14"/>
  <c r="AP809" i="11"/>
  <c r="L810" i="14"/>
  <c r="AP1067" i="11"/>
  <c r="L1068" i="14"/>
  <c r="AP1565" i="11"/>
  <c r="L1566" i="14"/>
  <c r="L960" i="14"/>
  <c r="AP959" i="11"/>
  <c r="L993" i="14"/>
  <c r="AP992" i="11"/>
  <c r="AP1560" i="11"/>
  <c r="L1561" i="14"/>
  <c r="L1469" i="14"/>
  <c r="AP1468" i="11"/>
  <c r="L1461" i="14"/>
  <c r="AP1460" i="11"/>
  <c r="L1113" i="14"/>
  <c r="AP1112" i="11"/>
  <c r="L1497" i="14"/>
  <c r="AP1496" i="11"/>
  <c r="AP966" i="11"/>
  <c r="L967" i="14"/>
  <c r="L1788" i="14"/>
  <c r="AP1787" i="11"/>
  <c r="L1253" i="14"/>
  <c r="AP1252" i="11"/>
  <c r="L1822" i="14"/>
  <c r="AP1821" i="11"/>
  <c r="AP576" i="11"/>
  <c r="L577" i="14"/>
  <c r="AP1452" i="11"/>
  <c r="L1453" i="14"/>
  <c r="L1602" i="14"/>
  <c r="AP1601" i="11"/>
  <c r="L800" i="14"/>
  <c r="AP799" i="11"/>
  <c r="L1002" i="14"/>
  <c r="AP1001" i="11"/>
  <c r="L1631" i="14"/>
  <c r="AP1630" i="11"/>
  <c r="AP44" i="11"/>
  <c r="L45" i="14"/>
  <c r="L308" i="14"/>
  <c r="AP307" i="11"/>
  <c r="L1043" i="14"/>
  <c r="AP1042" i="11"/>
  <c r="AP1706" i="11"/>
  <c r="L1707" i="14"/>
  <c r="AP1674" i="11"/>
  <c r="L1675" i="14"/>
  <c r="L1174" i="14"/>
  <c r="AP1173" i="11"/>
  <c r="L357" i="14"/>
  <c r="AP356" i="11"/>
  <c r="L80" i="14"/>
  <c r="AP79" i="11"/>
  <c r="L1126" i="14"/>
  <c r="AP1125" i="11"/>
  <c r="L842" i="14"/>
  <c r="AP841" i="11"/>
  <c r="L413" i="14"/>
  <c r="AP412" i="11"/>
  <c r="AP1883" i="11"/>
  <c r="L1884" i="14"/>
  <c r="AP1597" i="11"/>
  <c r="L1598" i="14"/>
  <c r="AP655" i="11"/>
  <c r="L656" i="14"/>
  <c r="L509" i="14"/>
  <c r="AP508" i="11"/>
  <c r="AP1749" i="11"/>
  <c r="L1750" i="14"/>
  <c r="L1549" i="14"/>
  <c r="AP1548" i="11"/>
  <c r="L1794" i="14"/>
  <c r="AP1793" i="11"/>
  <c r="AN1835" i="11"/>
  <c r="N1836" i="14"/>
  <c r="AP936" i="11"/>
  <c r="L937" i="14"/>
  <c r="L1648" i="14"/>
  <c r="AP1647" i="11"/>
  <c r="AP409" i="11"/>
  <c r="L410" i="14"/>
  <c r="AP160" i="11"/>
  <c r="L161" i="14"/>
  <c r="AP1012" i="11"/>
  <c r="L1013" i="14"/>
  <c r="AP993" i="11"/>
  <c r="L994" i="14"/>
  <c r="L206" i="14"/>
  <c r="AP205" i="11"/>
  <c r="L827" i="14"/>
  <c r="AP826" i="11"/>
  <c r="L1748" i="14"/>
  <c r="AP1747" i="11"/>
  <c r="L601" i="14"/>
  <c r="AP600" i="11"/>
  <c r="L647" i="14"/>
  <c r="AP646" i="11"/>
  <c r="L350" i="14"/>
  <c r="AP349" i="11"/>
  <c r="AP443" i="11"/>
  <c r="L444" i="14"/>
  <c r="L1143" i="14"/>
  <c r="AP1142" i="11"/>
  <c r="AP1010" i="11"/>
  <c r="L1011" i="14"/>
  <c r="L1047" i="14"/>
  <c r="AP1046" i="11"/>
  <c r="AP695" i="11"/>
  <c r="L696" i="14"/>
  <c r="L1158" i="14"/>
  <c r="AP1157" i="11"/>
  <c r="AP1379" i="11"/>
  <c r="L1380" i="14"/>
  <c r="AP932" i="11"/>
  <c r="L933" i="14"/>
  <c r="L1244" i="14"/>
  <c r="AP1243" i="11"/>
  <c r="L1652" i="14"/>
  <c r="AP1651" i="11"/>
  <c r="AP801" i="11"/>
  <c r="L802" i="14"/>
  <c r="L1607" i="14"/>
  <c r="AP1606" i="11"/>
  <c r="AP1583" i="11"/>
  <c r="L1584" i="14"/>
  <c r="AP147" i="11"/>
  <c r="L148" i="14"/>
  <c r="L264" i="14"/>
  <c r="AP263" i="11"/>
  <c r="L693" i="14"/>
  <c r="AP692" i="11"/>
  <c r="L408" i="14"/>
  <c r="AP407" i="11"/>
  <c r="AP582" i="11"/>
  <c r="L583" i="14"/>
  <c r="L995" i="14"/>
  <c r="AP994" i="11"/>
  <c r="AP1524" i="11"/>
  <c r="L1525" i="14"/>
  <c r="L961" i="14"/>
  <c r="AP960" i="11"/>
  <c r="L24" i="14"/>
  <c r="AP23" i="11"/>
  <c r="AP1092" i="11"/>
  <c r="L1093" i="14"/>
  <c r="AP1409" i="11"/>
  <c r="L1410" i="14"/>
  <c r="L406" i="14"/>
  <c r="AP405" i="11"/>
  <c r="L748" i="14"/>
  <c r="AP747" i="11"/>
  <c r="AP958" i="11"/>
  <c r="L959" i="14"/>
  <c r="AP1882" i="11"/>
  <c r="L1883" i="14"/>
  <c r="AP327" i="11"/>
  <c r="L328" i="14"/>
  <c r="L253" i="14"/>
  <c r="AP252" i="11"/>
  <c r="L23" i="14"/>
  <c r="AP22" i="11"/>
  <c r="AP1424" i="11"/>
  <c r="L1425" i="14"/>
  <c r="AP1340" i="11"/>
  <c r="L1341" i="14"/>
  <c r="L1768" i="14"/>
  <c r="AP1767" i="11"/>
  <c r="L1880" i="14"/>
  <c r="AP1879" i="11"/>
  <c r="L1184" i="14"/>
  <c r="AP1183" i="11"/>
  <c r="L1106" i="14"/>
  <c r="AP1105" i="11"/>
  <c r="AP1773" i="11"/>
  <c r="L1774" i="14"/>
  <c r="AP848" i="11"/>
  <c r="L849" i="14"/>
  <c r="L1890" i="14"/>
  <c r="AP1889" i="11"/>
  <c r="L319" i="14"/>
  <c r="AP318" i="11"/>
  <c r="AP1923" i="11"/>
  <c r="L1924" i="14"/>
  <c r="AP1348" i="11"/>
  <c r="L1349" i="14"/>
  <c r="AP840" i="11"/>
  <c r="L841" i="14"/>
  <c r="L1217" i="14"/>
  <c r="AP1216" i="11"/>
  <c r="L716" i="14"/>
  <c r="AP715" i="11"/>
  <c r="L681" i="14"/>
  <c r="AP680" i="11"/>
  <c r="AP1984" i="11"/>
  <c r="L1985" i="14"/>
  <c r="L546" i="14"/>
  <c r="AP545" i="11"/>
  <c r="AP956" i="11"/>
  <c r="L957" i="14"/>
  <c r="L331" i="14"/>
  <c r="AP330" i="11"/>
  <c r="AP1720" i="11"/>
  <c r="L1721" i="14"/>
  <c r="AP1899" i="11"/>
  <c r="L1900" i="14"/>
  <c r="AP269" i="11"/>
  <c r="L270" i="14"/>
  <c r="AP1631" i="11"/>
  <c r="L1632" i="14"/>
  <c r="AP910" i="11"/>
  <c r="L911" i="14"/>
  <c r="L1780" i="14"/>
  <c r="AP1779" i="11"/>
  <c r="AP1511" i="11"/>
  <c r="L1512" i="14"/>
  <c r="AP1629" i="11"/>
  <c r="L1630" i="14"/>
  <c r="L757" i="14"/>
  <c r="AP756" i="11"/>
  <c r="L1509" i="14"/>
  <c r="AP1508" i="11"/>
  <c r="L523" i="14"/>
  <c r="AP522" i="11"/>
  <c r="AP1415" i="11"/>
  <c r="L1416" i="14"/>
  <c r="L261" i="14"/>
  <c r="AP260" i="11"/>
  <c r="AP1677" i="11"/>
  <c r="L1678" i="14"/>
  <c r="L1449" i="14"/>
  <c r="AP1448" i="11"/>
  <c r="AP1768" i="11"/>
  <c r="L1769" i="14"/>
  <c r="AP1323" i="11"/>
  <c r="L1324" i="14"/>
  <c r="AP1891" i="11"/>
  <c r="L1892" i="14"/>
  <c r="L1357" i="14"/>
  <c r="AP1356" i="11"/>
  <c r="AP1440" i="11"/>
  <c r="L1441" i="14"/>
  <c r="L1057" i="14"/>
  <c r="AP1056" i="11"/>
  <c r="AP718" i="11"/>
  <c r="L719" i="14"/>
  <c r="L853" i="14"/>
  <c r="AP852" i="11"/>
  <c r="AP243" i="11"/>
  <c r="L244" i="14"/>
  <c r="L1640" i="14"/>
  <c r="AP1639" i="11"/>
  <c r="L820" i="14"/>
  <c r="AP819" i="11"/>
  <c r="AP1311" i="11"/>
  <c r="L1312" i="14"/>
  <c r="AP1595" i="11"/>
  <c r="L1596" i="14"/>
  <c r="L1406" i="14"/>
  <c r="AP1405" i="11"/>
  <c r="AP348" i="11"/>
  <c r="L349" i="14"/>
  <c r="L1520" i="14"/>
  <c r="AP1519" i="11"/>
  <c r="L378" i="14"/>
  <c r="AP377" i="11"/>
  <c r="AP240" i="11"/>
  <c r="L241" i="14"/>
  <c r="AP1126" i="11"/>
  <c r="L1127" i="14"/>
  <c r="AP1461" i="11"/>
  <c r="L1462" i="14"/>
  <c r="L1867" i="14"/>
  <c r="AP1866" i="11"/>
  <c r="AP1763" i="11"/>
  <c r="L1764" i="14"/>
  <c r="L741" i="14"/>
  <c r="AP740" i="11"/>
  <c r="L1412" i="14"/>
  <c r="AP1411" i="11"/>
  <c r="AP1907" i="11"/>
  <c r="L1908" i="14"/>
  <c r="L1347" i="14"/>
  <c r="AP1346" i="11"/>
  <c r="L891" i="14"/>
  <c r="AP890" i="11"/>
  <c r="AP389" i="11"/>
  <c r="L390" i="14"/>
  <c r="L862" i="14"/>
  <c r="AP861" i="11"/>
  <c r="AP141" i="11"/>
  <c r="L142" i="14"/>
  <c r="AP1165" i="11"/>
  <c r="L1166" i="14"/>
  <c r="AP1283" i="11"/>
  <c r="L1284" i="14"/>
  <c r="L751" i="14"/>
  <c r="AP750" i="11"/>
  <c r="L811" i="14"/>
  <c r="AP810" i="11"/>
  <c r="AP1024" i="11"/>
  <c r="L1025" i="14"/>
  <c r="L1254" i="14"/>
  <c r="AP1253" i="11"/>
  <c r="L182" i="14"/>
  <c r="AP181" i="11"/>
  <c r="AP1319" i="11"/>
  <c r="L1320" i="14"/>
  <c r="AP363" i="11"/>
  <c r="L364" i="14"/>
  <c r="L929" i="14"/>
  <c r="AP928" i="11"/>
  <c r="AP1950" i="11"/>
  <c r="L1951" i="14"/>
  <c r="L110" i="14"/>
  <c r="AP109" i="11"/>
  <c r="AP201" i="11"/>
  <c r="L202" i="14"/>
  <c r="AP772" i="11"/>
  <c r="L773" i="14"/>
  <c r="L1848" i="14"/>
  <c r="AP1847" i="11"/>
  <c r="AP1389" i="11"/>
  <c r="L1390" i="14"/>
  <c r="AP204" i="11"/>
  <c r="L205" i="14"/>
  <c r="AP254" i="11"/>
  <c r="L255" i="14"/>
  <c r="L75" i="14"/>
  <c r="AP74" i="11"/>
  <c r="L368" i="14"/>
  <c r="AP367" i="11"/>
  <c r="L991" i="14"/>
  <c r="AP990" i="11"/>
  <c r="AP683" i="11"/>
  <c r="L684" i="14"/>
  <c r="L1005" i="14"/>
  <c r="AP1004" i="11"/>
  <c r="AP1973" i="11"/>
  <c r="L1974" i="14"/>
  <c r="AP347" i="11"/>
  <c r="L348" i="14"/>
  <c r="L539" i="14"/>
  <c r="AP538" i="11"/>
  <c r="L1514" i="14"/>
  <c r="AP1513" i="11"/>
  <c r="L342" i="14"/>
  <c r="AP341" i="11"/>
  <c r="AP1708" i="11"/>
  <c r="L1709" i="14"/>
  <c r="AP1504" i="11"/>
  <c r="L1505" i="14"/>
  <c r="AP1864" i="11"/>
  <c r="L1865" i="14"/>
  <c r="L1814" i="14"/>
  <c r="AP1813" i="11"/>
  <c r="L783" i="14"/>
  <c r="AP782" i="11"/>
  <c r="L1490" i="14"/>
  <c r="AP1489" i="11"/>
  <c r="L1713" i="14"/>
  <c r="AP1712" i="11"/>
  <c r="N739" i="14"/>
  <c r="AN738" i="11"/>
  <c r="L1987" i="14"/>
  <c r="AP1986" i="11"/>
  <c r="AP351" i="11"/>
  <c r="L352" i="14"/>
  <c r="AP309" i="11"/>
  <c r="L310" i="14"/>
  <c r="AP1656" i="11"/>
  <c r="L1657" i="14"/>
  <c r="L29" i="14"/>
  <c r="AP28" i="11"/>
  <c r="AN837" i="11"/>
  <c r="N838" i="14"/>
  <c r="AP1110" i="11"/>
  <c r="L1111" i="14"/>
  <c r="AP1093" i="11"/>
  <c r="L1094" i="14"/>
  <c r="AP666" i="11"/>
  <c r="L667" i="14"/>
  <c r="AP1044" i="11"/>
  <c r="L1045" i="14"/>
  <c r="L764" i="14"/>
  <c r="AP763" i="11"/>
  <c r="L787" i="14"/>
  <c r="AP786" i="11"/>
  <c r="L428" i="14"/>
  <c r="AP427" i="11"/>
  <c r="AP1433" i="11"/>
  <c r="L1434" i="14"/>
  <c r="AP97" i="11"/>
  <c r="L98" i="14"/>
  <c r="AP83" i="11"/>
  <c r="L84" i="14"/>
  <c r="AP165" i="11"/>
  <c r="L166" i="14"/>
  <c r="AP344" i="11"/>
  <c r="L345" i="14"/>
  <c r="L1952" i="14"/>
  <c r="AP1951" i="11"/>
  <c r="L1012" i="14"/>
  <c r="AP1011" i="11"/>
  <c r="L833" i="14"/>
  <c r="AP832" i="11"/>
  <c r="AP1328" i="11"/>
  <c r="L1329" i="14"/>
  <c r="AP873" i="11"/>
  <c r="L874" i="14"/>
  <c r="L1606" i="14"/>
  <c r="AP1605" i="11"/>
  <c r="L530" i="14"/>
  <c r="AP529" i="11"/>
  <c r="L1615" i="14"/>
  <c r="AP1614" i="11"/>
  <c r="L1145" i="14"/>
  <c r="AP1144" i="11"/>
  <c r="AP215" i="11"/>
  <c r="L216" i="14"/>
  <c r="AP867" i="11"/>
  <c r="L868" i="14"/>
  <c r="L338" i="14"/>
  <c r="AP337" i="11"/>
  <c r="AP362" i="11"/>
  <c r="L363" i="14"/>
  <c r="L1061" i="14"/>
  <c r="AP1060" i="11"/>
  <c r="AP657" i="11"/>
  <c r="L658" i="14"/>
  <c r="AP1780" i="11"/>
  <c r="L1781" i="14"/>
  <c r="L1206" i="14"/>
  <c r="AP1205" i="11"/>
  <c r="L358" i="14"/>
  <c r="AP357" i="11"/>
  <c r="L1804" i="14"/>
  <c r="AP1803" i="11"/>
  <c r="AP1190" i="11"/>
  <c r="L1191" i="14"/>
  <c r="AP1289" i="11"/>
  <c r="L1290" i="14"/>
  <c r="L1999" i="14"/>
  <c r="AP1998" i="11"/>
  <c r="AP1580" i="11"/>
  <c r="L1581" i="14"/>
  <c r="L1818" i="14"/>
  <c r="AP1817" i="11"/>
  <c r="AP1049" i="11"/>
  <c r="L1050" i="14"/>
  <c r="L41" i="14"/>
  <c r="AP40" i="11"/>
  <c r="AP43" i="11"/>
  <c r="L44" i="14"/>
  <c r="AP647" i="11"/>
  <c r="L648" i="14"/>
  <c r="AP284" i="11"/>
  <c r="L285" i="14"/>
  <c r="AP1145" i="11"/>
  <c r="L1146" i="14"/>
  <c r="AP1250" i="11"/>
  <c r="L1251" i="14"/>
  <c r="L1639" i="14"/>
  <c r="AP1638" i="11"/>
  <c r="AP924" i="11"/>
  <c r="L925" i="14"/>
  <c r="L879" i="14"/>
  <c r="AP878" i="11"/>
  <c r="L1823" i="14"/>
  <c r="AP1822" i="11"/>
  <c r="AP748" i="11"/>
  <c r="L749" i="14"/>
  <c r="AP789" i="11"/>
  <c r="L790" i="14"/>
  <c r="AP1819" i="11"/>
  <c r="L1820" i="14"/>
  <c r="L533" i="14"/>
  <c r="AP532" i="11"/>
  <c r="AP634" i="11"/>
  <c r="L635" i="14"/>
  <c r="L1354" i="14"/>
  <c r="AP1353" i="11"/>
  <c r="AP1550" i="11"/>
  <c r="L1551" i="14"/>
  <c r="AP778" i="11"/>
  <c r="L779" i="14"/>
  <c r="L1421" i="14"/>
  <c r="AP1420" i="11"/>
  <c r="L553" i="14"/>
  <c r="AP552" i="11"/>
  <c r="L254" i="14"/>
  <c r="AP253" i="11"/>
  <c r="L1471" i="14"/>
  <c r="AP1470" i="11"/>
  <c r="L1224" i="14"/>
  <c r="AP1223" i="11"/>
  <c r="AP689" i="11"/>
  <c r="L690" i="14"/>
  <c r="AP893" i="11"/>
  <c r="L894" i="14"/>
  <c r="AP562" i="11"/>
  <c r="L563" i="14"/>
  <c r="L1579" i="14"/>
  <c r="AP1578" i="11"/>
  <c r="AP1678" i="11"/>
  <c r="L1679" i="14"/>
  <c r="AP421" i="11"/>
  <c r="L422" i="14"/>
  <c r="L232" i="14"/>
  <c r="AP231" i="11"/>
  <c r="L1572" i="14"/>
  <c r="AP1571" i="11"/>
  <c r="L1986" i="14"/>
  <c r="AP1985" i="11"/>
  <c r="AP126" i="11"/>
  <c r="L127" i="14"/>
  <c r="L1101" i="14"/>
  <c r="AP1100" i="11"/>
  <c r="L1177" i="14"/>
  <c r="AP1176" i="11"/>
  <c r="AP442" i="11"/>
  <c r="L443" i="14"/>
  <c r="L531" i="14"/>
  <c r="AP530" i="11"/>
  <c r="L1976" i="14"/>
  <c r="AP1975" i="11"/>
  <c r="L717" i="14"/>
  <c r="AP716" i="11"/>
  <c r="AP1846" i="11"/>
  <c r="L1847" i="14"/>
  <c r="L1152" i="14"/>
  <c r="AP1151" i="11"/>
  <c r="AP1557" i="11"/>
  <c r="L1558" i="14"/>
  <c r="AP636" i="11"/>
  <c r="L637" i="14"/>
  <c r="L1018" i="14"/>
  <c r="AP1017" i="11"/>
  <c r="AP203" i="11"/>
  <c r="L204" i="14"/>
  <c r="AP287" i="11"/>
  <c r="L288" i="14"/>
  <c r="AP134" i="11"/>
  <c r="L135" i="14"/>
  <c r="L22" i="14"/>
  <c r="AP21" i="11"/>
  <c r="AP710" i="11"/>
  <c r="L711" i="14"/>
  <c r="L1840" i="14"/>
  <c r="AP1839" i="11"/>
  <c r="AP162" i="11"/>
  <c r="L163" i="14"/>
  <c r="AP704" i="11"/>
  <c r="L705" i="14"/>
  <c r="L258" i="14"/>
  <c r="AP257" i="11"/>
  <c r="AP195" i="11"/>
  <c r="L196" i="14"/>
  <c r="AP1685" i="11"/>
  <c r="L1686" i="14"/>
  <c r="L519" i="14"/>
  <c r="AP518" i="11"/>
  <c r="AP127" i="11"/>
  <c r="L128" i="14"/>
  <c r="AP1481" i="11"/>
  <c r="L1482" i="14"/>
  <c r="L1307" i="14"/>
  <c r="AP1306" i="11"/>
  <c r="L1162" i="14"/>
  <c r="AP1161" i="11"/>
  <c r="L852" i="14"/>
  <c r="AP851" i="11"/>
  <c r="AP1122" i="11"/>
  <c r="L1123" i="14"/>
  <c r="AP196" i="11"/>
  <c r="L197" i="14"/>
  <c r="L1954" i="14"/>
  <c r="AP1953" i="11"/>
  <c r="L388" i="14"/>
  <c r="AP387" i="11"/>
  <c r="AP1101" i="11"/>
  <c r="L1102" i="14"/>
  <c r="AP68" i="11"/>
  <c r="L69" i="14"/>
  <c r="L804" i="14"/>
  <c r="AP803" i="11"/>
  <c r="L1933" i="14"/>
  <c r="AP1932" i="11"/>
  <c r="L889" i="14"/>
  <c r="AP888" i="11"/>
  <c r="AP136" i="11"/>
  <c r="L137" i="14"/>
  <c r="AP1617" i="11"/>
  <c r="L1618" i="14"/>
  <c r="L1941" i="14"/>
  <c r="AP1940" i="11"/>
  <c r="AP1222" i="11"/>
  <c r="L1223" i="14"/>
  <c r="AP1585" i="11"/>
  <c r="L1586" i="14"/>
  <c r="L1112" i="14"/>
  <c r="AP1111" i="11"/>
  <c r="AP473" i="11"/>
  <c r="L474" i="14"/>
  <c r="AP1937" i="11"/>
  <c r="L1938" i="14"/>
  <c r="L1905" i="14"/>
  <c r="AP1904" i="11"/>
  <c r="L1624" i="14"/>
  <c r="AP1623" i="11"/>
  <c r="L273" i="14"/>
  <c r="AP272" i="11"/>
  <c r="L1339" i="14"/>
  <c r="AP1338" i="11"/>
  <c r="L1844" i="14"/>
  <c r="AP1843" i="11"/>
  <c r="AP1544" i="11"/>
  <c r="L1545" i="14"/>
  <c r="L689" i="14"/>
  <c r="AP688" i="11"/>
  <c r="L459" i="14"/>
  <c r="AP458" i="11"/>
  <c r="L1046" i="14"/>
  <c r="AP1045" i="11"/>
  <c r="AP1701" i="11"/>
  <c r="L1702" i="14"/>
  <c r="L843" i="14"/>
  <c r="AP842" i="11"/>
  <c r="L1069" i="14"/>
  <c r="AP1068" i="11"/>
  <c r="L1257" i="14"/>
  <c r="AP1256" i="11"/>
  <c r="L816" i="14"/>
  <c r="AP815" i="11"/>
  <c r="AP919" i="11"/>
  <c r="L920" i="14"/>
  <c r="L246" i="14"/>
  <c r="AP245" i="11"/>
  <c r="AP1057" i="11"/>
  <c r="L1058" i="14"/>
  <c r="AP1038" i="11"/>
  <c r="L1039" i="14"/>
  <c r="AP1724" i="11"/>
  <c r="L1725" i="14"/>
  <c r="AP648" i="11"/>
  <c r="L649" i="14"/>
  <c r="L1583" i="14"/>
  <c r="AP1582" i="11"/>
  <c r="L407" i="14"/>
  <c r="AP406" i="11"/>
  <c r="L123" i="14"/>
  <c r="AP122" i="11"/>
  <c r="AP1613" i="11"/>
  <c r="L1614" i="14"/>
  <c r="L725" i="14"/>
  <c r="AP724" i="11"/>
  <c r="AN517" i="11"/>
  <c r="N518" i="14"/>
  <c r="L1381" i="14"/>
  <c r="AP1380" i="11"/>
  <c r="AP1710" i="11"/>
  <c r="L1711" i="14"/>
  <c r="AP1263" i="11"/>
  <c r="L1264" i="14"/>
  <c r="L524" i="14"/>
  <c r="AP523" i="11"/>
  <c r="L1893" i="14"/>
  <c r="AP1892" i="11"/>
  <c r="L1980" i="14"/>
  <c r="AP1979" i="11"/>
  <c r="L303" i="14"/>
  <c r="AP302" i="11"/>
  <c r="N1325" i="14"/>
  <c r="AN1324" i="11"/>
  <c r="L1017" i="14"/>
  <c r="AP1016" i="11"/>
  <c r="AP985" i="11"/>
  <c r="L986" i="14"/>
  <c r="L1262" i="14"/>
  <c r="AP1261" i="11"/>
  <c r="L1997" i="14"/>
  <c r="AP1996" i="11"/>
  <c r="L1879" i="14"/>
  <c r="AP1878" i="11"/>
  <c r="L923" i="14"/>
  <c r="AP922" i="11"/>
  <c r="AP1015" i="11"/>
  <c r="L1016" i="14"/>
  <c r="AP1626" i="11"/>
  <c r="L1627" i="14"/>
  <c r="AP915" i="11"/>
  <c r="L916" i="14"/>
  <c r="L576" i="14"/>
  <c r="AP575" i="11"/>
  <c r="L633" i="14"/>
  <c r="AP632" i="11"/>
  <c r="L469" i="14"/>
  <c r="AP468" i="11"/>
  <c r="L1888" i="14"/>
  <c r="AP1887" i="11"/>
  <c r="AP1854" i="11"/>
  <c r="L1855" i="14"/>
  <c r="AP322" i="11"/>
  <c r="L323" i="14"/>
  <c r="AP1097" i="11"/>
  <c r="L1098" i="14"/>
  <c r="L1773" i="14"/>
  <c r="AP1772" i="11"/>
  <c r="L1754" i="14"/>
  <c r="AP1753" i="11"/>
  <c r="AP1251" i="11"/>
  <c r="L1252" i="14"/>
  <c r="AP101" i="11"/>
  <c r="L102" i="14"/>
  <c r="L301" i="14"/>
  <c r="AP300" i="11"/>
  <c r="AP1430" i="11"/>
  <c r="L1431" i="14"/>
  <c r="L550" i="14"/>
  <c r="AP549" i="11"/>
  <c r="L1499" i="14"/>
  <c r="AP1498" i="11"/>
  <c r="AP894" i="11"/>
  <c r="L895" i="14"/>
  <c r="L103" i="14"/>
  <c r="AP102" i="11"/>
  <c r="AP1167" i="11"/>
  <c r="L1168" i="14"/>
  <c r="AP978" i="11"/>
  <c r="L979" i="14"/>
  <c r="L1543" i="14"/>
  <c r="AP1542" i="11"/>
  <c r="AP891" i="11"/>
  <c r="L892" i="14"/>
  <c r="L1717" i="14"/>
  <c r="AP1716" i="11"/>
  <c r="L1708" i="14"/>
  <c r="AP1707" i="11"/>
  <c r="L434" i="14"/>
  <c r="AP433" i="11"/>
  <c r="AP396" i="11"/>
  <c r="L397" i="14"/>
  <c r="N1775" i="14"/>
  <c r="AN1774" i="11"/>
  <c r="L1428" i="14"/>
  <c r="AP1427" i="11"/>
  <c r="AP871" i="11"/>
  <c r="L872" i="14"/>
  <c r="L1125" i="14"/>
  <c r="AP1124" i="11"/>
  <c r="AP1948" i="11"/>
  <c r="L1949" i="14"/>
  <c r="L1316" i="14"/>
  <c r="AP1315" i="11"/>
  <c r="L1919" i="14"/>
  <c r="AP1918" i="11"/>
  <c r="AP1700" i="11"/>
  <c r="L1701" i="14"/>
  <c r="AP394" i="11"/>
  <c r="L395" i="14"/>
  <c r="L1169" i="14"/>
  <c r="AP1168" i="11"/>
  <c r="AP1309" i="11"/>
  <c r="L1310" i="14"/>
  <c r="L462" i="14"/>
  <c r="AP461" i="11"/>
  <c r="L1364" i="14"/>
  <c r="AP1363" i="11"/>
  <c r="L888" i="14"/>
  <c r="AP887" i="11"/>
  <c r="AP1828" i="11"/>
  <c r="L1829" i="14"/>
  <c r="L1260" i="14"/>
  <c r="AP1259" i="11"/>
  <c r="L133" i="14"/>
  <c r="AP132" i="11"/>
  <c r="AP314" i="11"/>
  <c r="L315" i="14"/>
  <c r="L403" i="14"/>
  <c r="AP402" i="11"/>
  <c r="AP554" i="11"/>
  <c r="L555" i="14"/>
  <c r="AP1591" i="11"/>
  <c r="L1592" i="14"/>
  <c r="N56" i="14"/>
  <c r="AN55" i="11"/>
  <c r="L1413" i="14"/>
  <c r="AP1412" i="11"/>
  <c r="AP1087" i="11"/>
  <c r="L1088" i="14"/>
  <c r="AP849" i="11"/>
  <c r="L850" i="14"/>
  <c r="L1203" i="14"/>
  <c r="AP1202" i="11"/>
  <c r="L325" i="14"/>
  <c r="AP324" i="11"/>
  <c r="L1027" i="14"/>
  <c r="AP1026" i="11"/>
  <c r="L1056" i="14"/>
  <c r="AP1055" i="11"/>
  <c r="L299" i="14"/>
  <c r="AP298" i="11"/>
  <c r="L1562" i="14"/>
  <c r="AP1561" i="11"/>
  <c r="L902" i="14"/>
  <c r="AP901" i="11"/>
  <c r="AP556" i="11"/>
  <c r="L557" i="14"/>
  <c r="AP659" i="11"/>
  <c r="L660" i="14"/>
  <c r="L1198" i="14"/>
  <c r="AP1197" i="11"/>
  <c r="AP1588" i="11"/>
  <c r="L1589" i="14"/>
  <c r="AP1284" i="11"/>
  <c r="L1285" i="14"/>
  <c r="L835" i="14"/>
  <c r="AP834" i="11"/>
  <c r="L455" i="14"/>
  <c r="AP454" i="11"/>
  <c r="L664" i="14"/>
  <c r="AP663" i="11"/>
  <c r="L1261" i="14"/>
  <c r="AP1260" i="11"/>
  <c r="L661" i="14"/>
  <c r="AP660" i="11"/>
  <c r="L1160" i="14"/>
  <c r="AP1159" i="11"/>
  <c r="L1619" i="14"/>
  <c r="AP1618" i="11"/>
  <c r="AP617" i="11"/>
  <c r="L618" i="14"/>
  <c r="L704" i="14"/>
  <c r="AP703" i="11"/>
  <c r="AP352" i="11"/>
  <c r="L353" i="14"/>
  <c r="AP1969" i="11"/>
  <c r="L1970" i="14"/>
  <c r="AP1390" i="11"/>
  <c r="L1391" i="14"/>
  <c r="L1959" i="14"/>
  <c r="AP1958" i="11"/>
  <c r="AP353" i="11"/>
  <c r="L354" i="14"/>
  <c r="AP1277" i="11"/>
  <c r="L1278" i="14"/>
  <c r="L662" i="14"/>
  <c r="AP661" i="11"/>
  <c r="L1317" i="14"/>
  <c r="AP1316" i="11"/>
  <c r="L61" i="14"/>
  <c r="AP60" i="11"/>
  <c r="AP821" i="11"/>
  <c r="L822" i="14"/>
  <c r="AP577" i="11"/>
  <c r="L578" i="14"/>
  <c r="AP1480" i="11"/>
  <c r="L1481" i="14"/>
  <c r="L1597" i="14"/>
  <c r="AP1596" i="11"/>
  <c r="AP844" i="11"/>
  <c r="L845" i="14"/>
  <c r="AP1242" i="11"/>
  <c r="L1243" i="14"/>
  <c r="L1124" i="14"/>
  <c r="AP1123" i="11"/>
  <c r="L1759" i="14"/>
  <c r="AP1758" i="11"/>
  <c r="AP519" i="11"/>
  <c r="L520" i="14"/>
  <c r="L435" i="14"/>
  <c r="AP434" i="11"/>
  <c r="AP1505" i="11"/>
  <c r="L1506" i="14"/>
  <c r="L1603" i="14"/>
  <c r="AP1602" i="11"/>
  <c r="AP1997" i="11"/>
  <c r="L1998" i="14"/>
  <c r="L679" i="14"/>
  <c r="AP678" i="11"/>
  <c r="AP1156" i="11"/>
  <c r="L1157" i="14"/>
  <c r="AP1982" i="11"/>
  <c r="L1983" i="14"/>
  <c r="L1684" i="14"/>
  <c r="AP1683" i="11"/>
  <c r="AP533" i="11"/>
  <c r="L534" i="14"/>
  <c r="AP1270" i="11"/>
  <c r="L1271" i="14"/>
  <c r="AP1738" i="11"/>
  <c r="L1739" i="14"/>
  <c r="AP1901" i="11"/>
  <c r="L1902" i="14"/>
  <c r="L1538" i="14"/>
  <c r="AP1537" i="11"/>
  <c r="L70" i="14"/>
  <c r="AP69" i="11"/>
  <c r="AP1280" i="11"/>
  <c r="L1281" i="14"/>
  <c r="AP1902" i="11"/>
  <c r="L1903" i="14"/>
  <c r="AP410" i="11"/>
  <c r="L411" i="14"/>
  <c r="AP1574" i="11"/>
  <c r="L1575" i="14"/>
  <c r="L369" i="14"/>
  <c r="AP368" i="11"/>
  <c r="L1736" i="14"/>
  <c r="AP1735" i="11"/>
  <c r="AN1407" i="11"/>
  <c r="N1408" i="14"/>
  <c r="L587" i="14"/>
  <c r="AP586" i="11"/>
  <c r="L427" i="14"/>
  <c r="AP426" i="11"/>
  <c r="L1306" i="14"/>
  <c r="AP1305" i="11"/>
  <c r="L1296" i="14"/>
  <c r="AP1295" i="11"/>
  <c r="L1508" i="14"/>
  <c r="AP1507" i="11"/>
  <c r="AP1917" i="11"/>
  <c r="L1918" i="14"/>
  <c r="AP1120" i="11"/>
  <c r="L1121" i="14"/>
  <c r="L158" i="14"/>
  <c r="AP157" i="11"/>
  <c r="L622" i="14"/>
  <c r="AP621" i="11"/>
  <c r="L2003" i="14"/>
  <c r="AP2002" i="11"/>
  <c r="L269" i="14"/>
  <c r="AP268" i="11"/>
  <c r="AP1657" i="11"/>
  <c r="L1658" i="14"/>
  <c r="L239" i="14"/>
  <c r="AP238" i="11"/>
  <c r="L263" i="14"/>
  <c r="AP262" i="11"/>
  <c r="L1501" i="14"/>
  <c r="AP1500" i="11"/>
  <c r="L1515" i="14"/>
  <c r="AP1514" i="11"/>
  <c r="AP214" i="11"/>
  <c r="L215" i="14"/>
  <c r="AP211" i="11"/>
  <c r="L212" i="14"/>
  <c r="L873" i="14"/>
  <c r="AP872" i="11"/>
  <c r="L177" i="14"/>
  <c r="AP176" i="11"/>
  <c r="AP1398" i="11"/>
  <c r="L1399" i="14"/>
  <c r="AP492" i="11"/>
  <c r="L493" i="14"/>
  <c r="L904" i="14"/>
  <c r="AP903" i="11"/>
  <c r="L1744" i="14"/>
  <c r="AP1743" i="11"/>
  <c r="L1863" i="14"/>
  <c r="AP1862" i="11"/>
  <c r="AP364" i="11"/>
  <c r="L365" i="14"/>
  <c r="AP29" i="11"/>
  <c r="L30" i="14"/>
  <c r="L488" i="14"/>
  <c r="AP487" i="11"/>
  <c r="L34" i="14"/>
  <c r="AP33" i="11"/>
  <c r="L1234" i="14"/>
  <c r="AP1233" i="11"/>
  <c r="AP534" i="11"/>
  <c r="L535" i="14"/>
  <c r="AP1871" i="11"/>
  <c r="L1872" i="14"/>
  <c r="AP1053" i="11"/>
  <c r="L1054" i="14"/>
  <c r="AP1811" i="11"/>
  <c r="L1812" i="14"/>
  <c r="AP1991" i="11"/>
  <c r="L1992" i="14"/>
  <c r="L713" i="14"/>
  <c r="AP712" i="11"/>
  <c r="AP1143" i="11"/>
  <c r="L1144" i="14"/>
  <c r="AP46" i="11"/>
  <c r="L47" i="14"/>
  <c r="L21" i="14"/>
  <c r="AP20" i="11"/>
  <c r="AP1970" i="11"/>
  <c r="L1971" i="14"/>
  <c r="AP1510" i="11"/>
  <c r="L1511" i="14"/>
  <c r="L1541" i="14"/>
  <c r="AP1540" i="11"/>
  <c r="AP822" i="11"/>
  <c r="L823" i="14"/>
  <c r="AP1663" i="11"/>
  <c r="L1664" i="14"/>
  <c r="L1445" i="14"/>
  <c r="AP1444" i="11"/>
  <c r="AP1517" i="11"/>
  <c r="L1518" i="14"/>
  <c r="AP1072" i="11"/>
  <c r="L1073" i="14"/>
  <c r="L1961" i="14"/>
  <c r="AP1960" i="11"/>
  <c r="AP1290" i="11"/>
  <c r="L1291" i="14"/>
  <c r="L1205" i="14"/>
  <c r="AP1204" i="11"/>
  <c r="L392" i="14"/>
  <c r="AP391" i="11"/>
  <c r="L188" i="14"/>
  <c r="AP187" i="11"/>
  <c r="L1233" i="14"/>
  <c r="AP1232" i="11"/>
  <c r="L2014" i="14"/>
  <c r="AP2013" i="11"/>
  <c r="AP1646" i="11"/>
  <c r="L1647" i="14"/>
  <c r="L418" i="14"/>
  <c r="AP417" i="11"/>
  <c r="AP1670" i="11"/>
  <c r="L1671" i="14"/>
  <c r="AP378" i="11"/>
  <c r="L379" i="14"/>
  <c r="L1577" i="14"/>
  <c r="AP1576" i="11"/>
  <c r="L494" i="14"/>
  <c r="AP493" i="11"/>
  <c r="AP735" i="11"/>
  <c r="L736" i="14"/>
  <c r="L20" i="14"/>
  <c r="AP19" i="11"/>
  <c r="L866" i="14"/>
  <c r="AP865" i="11"/>
  <c r="L1895" i="14"/>
  <c r="AP1894" i="11"/>
  <c r="L897" i="14"/>
  <c r="AP896" i="11"/>
  <c r="L346" i="14"/>
  <c r="AP345" i="11"/>
  <c r="AP496" i="11"/>
  <c r="L497" i="14"/>
  <c r="L771" i="14"/>
  <c r="AP770" i="11"/>
  <c r="AP804" i="11"/>
  <c r="L805" i="14"/>
  <c r="AP550" i="11"/>
  <c r="L551" i="14"/>
  <c r="AP425" i="11"/>
  <c r="L426" i="14"/>
  <c r="L1907" i="14"/>
  <c r="AP1906" i="11"/>
  <c r="AP1688" i="11"/>
  <c r="L1689" i="14"/>
  <c r="AP1472" i="11"/>
  <c r="L1473" i="14"/>
  <c r="L1130" i="14"/>
  <c r="AP1129" i="11"/>
  <c r="AP1258" i="11"/>
  <c r="L1259" i="14"/>
  <c r="L1796" i="14"/>
  <c r="AP1795" i="11"/>
  <c r="AP1943" i="11"/>
  <c r="L1944" i="14"/>
  <c r="AP741" i="11"/>
  <c r="L742" i="14"/>
  <c r="L1225" i="14"/>
  <c r="AP1224" i="11"/>
  <c r="AP1911" i="11"/>
  <c r="L1912" i="14"/>
  <c r="AP1450" i="11"/>
  <c r="L1451" i="14"/>
  <c r="L150" i="14"/>
  <c r="AP149" i="11"/>
  <c r="L1221" i="14"/>
  <c r="AP1220" i="11"/>
  <c r="AP941" i="11"/>
  <c r="L942" i="14"/>
  <c r="AP408" i="11"/>
  <c r="L409" i="14"/>
  <c r="AP854" i="11"/>
  <c r="L855" i="14"/>
  <c r="L224" i="14"/>
  <c r="AP223" i="11"/>
  <c r="AP403" i="11"/>
  <c r="L404" i="14"/>
  <c r="AP1682" i="11"/>
  <c r="L1683" i="14"/>
  <c r="L1800" i="14"/>
  <c r="AP1799" i="11"/>
  <c r="L91" i="14"/>
  <c r="AP90" i="11"/>
  <c r="L415" i="14"/>
  <c r="AP414" i="11"/>
  <c r="AP390" i="11"/>
  <c r="L391" i="14"/>
  <c r="AP667" i="11"/>
  <c r="L668" i="14"/>
  <c r="L1964" i="14"/>
  <c r="AP1963" i="11"/>
  <c r="L1470" i="14"/>
  <c r="AP1469" i="11"/>
  <c r="L556" i="14"/>
  <c r="AP555" i="11"/>
  <c r="L1641" i="14"/>
  <c r="AP1640" i="11"/>
  <c r="AP488" i="11"/>
  <c r="L489" i="14"/>
  <c r="L537" i="14"/>
  <c r="AP536" i="11"/>
  <c r="AP144" i="11"/>
  <c r="L145" i="14"/>
  <c r="AP432" i="11"/>
  <c r="L433" i="14"/>
  <c r="AP595" i="11"/>
  <c r="L596" i="14"/>
  <c r="AP1034" i="11"/>
  <c r="L1035" i="14"/>
  <c r="L65" i="14"/>
  <c r="AP64" i="11"/>
  <c r="L639" i="14"/>
  <c r="AP638" i="11"/>
  <c r="L1874" i="14"/>
  <c r="AP1873" i="11"/>
  <c r="AP997" i="11"/>
  <c r="L998" i="14"/>
  <c r="L1083" i="14"/>
  <c r="AP1082" i="11"/>
  <c r="L1942" i="14"/>
  <c r="AP1941" i="11"/>
  <c r="AP811" i="11"/>
  <c r="L812" i="14"/>
  <c r="L571" i="14"/>
  <c r="AP570" i="11"/>
  <c r="L68" i="14"/>
  <c r="AP67" i="11"/>
  <c r="L989" i="14"/>
  <c r="AP988" i="11"/>
  <c r="L1962" i="14"/>
  <c r="AP1961" i="11"/>
  <c r="L1553" i="14"/>
  <c r="AP1552" i="11"/>
  <c r="L1901" i="14"/>
  <c r="AP1900" i="11"/>
  <c r="L399" i="14"/>
  <c r="AP398" i="11"/>
  <c r="L1991" i="14"/>
  <c r="AP1990" i="11"/>
  <c r="AP1254" i="11"/>
  <c r="L1255" i="14"/>
  <c r="AP1214" i="11"/>
  <c r="L1215" i="14"/>
  <c r="L1379" i="14"/>
  <c r="AP1378" i="11"/>
  <c r="AP1928" i="11"/>
  <c r="L1929" i="14"/>
  <c r="AP905" i="11"/>
  <c r="L906" i="14"/>
  <c r="L1635" i="14"/>
  <c r="AP1634" i="11"/>
  <c r="L2012" i="14"/>
  <c r="AP2011" i="11"/>
  <c r="L1957" i="14"/>
  <c r="AP1956" i="11"/>
  <c r="L456" i="14"/>
  <c r="AP455" i="11"/>
  <c r="L322" i="14"/>
  <c r="AP321" i="11"/>
  <c r="L1403" i="14"/>
  <c r="AP1402" i="11"/>
  <c r="L1374" i="14"/>
  <c r="AP1373" i="11"/>
  <c r="L973" i="14"/>
  <c r="AP972" i="11"/>
  <c r="L772" i="14"/>
  <c r="AP771" i="11"/>
  <c r="L1729" i="14"/>
  <c r="AP1728" i="11"/>
  <c r="L939" i="14"/>
  <c r="AP938" i="11"/>
  <c r="L1301" i="14"/>
  <c r="AP1300" i="11"/>
  <c r="L721" i="14"/>
  <c r="AP720" i="11"/>
  <c r="AP1471" i="11"/>
  <c r="L1472" i="14"/>
  <c r="AP1445" i="11"/>
  <c r="L1446" i="14"/>
  <c r="AP1367" i="11"/>
  <c r="L1368" i="14"/>
  <c r="L1197" i="14"/>
  <c r="AP1196" i="11"/>
  <c r="L832" i="14"/>
  <c r="AP831" i="11"/>
  <c r="L1009" i="14"/>
  <c r="AP1008" i="11"/>
  <c r="L37" i="14"/>
  <c r="AP36" i="11"/>
  <c r="AP580" i="11"/>
  <c r="L581" i="14"/>
  <c r="AP1237" i="11"/>
  <c r="L1238" i="14"/>
  <c r="L611" i="14"/>
  <c r="AP610" i="11"/>
  <c r="AP986" i="11"/>
  <c r="L987" i="14"/>
  <c r="L1122" i="14"/>
  <c r="AP1121" i="11"/>
  <c r="L1343" i="14"/>
  <c r="AP1342" i="11"/>
  <c r="L1629" i="14"/>
  <c r="AP1628" i="11"/>
  <c r="L1668" i="14"/>
  <c r="AP1667" i="11"/>
  <c r="L472" i="14"/>
  <c r="AP471" i="11"/>
  <c r="AP1520" i="11"/>
  <c r="L1521" i="14"/>
  <c r="L101" i="14"/>
  <c r="AP100" i="11"/>
  <c r="L831" i="14"/>
  <c r="AP830" i="11"/>
  <c r="L536" i="14"/>
  <c r="AP535" i="11"/>
  <c r="AP1545" i="11"/>
  <c r="L1546" i="14"/>
  <c r="AP635" i="11"/>
  <c r="L636" i="14"/>
  <c r="AP1291" i="11"/>
  <c r="L1292" i="14"/>
  <c r="AP91" i="11"/>
  <c r="L92" i="14"/>
  <c r="L1460" i="14"/>
  <c r="AP1459" i="11"/>
  <c r="L801" i="14"/>
  <c r="AP800" i="11"/>
  <c r="AP908" i="11"/>
  <c r="L909" i="14"/>
  <c r="L1383" i="14"/>
  <c r="AP1382" i="11"/>
  <c r="L314" i="14"/>
  <c r="AP313" i="11"/>
  <c r="AP1462" i="11"/>
  <c r="L1463" i="14"/>
  <c r="AP1562" i="11"/>
  <c r="L1563" i="14"/>
  <c r="AP256" i="11"/>
  <c r="L257" i="14"/>
  <c r="AP1080" i="11"/>
  <c r="L1081" i="14"/>
  <c r="AP1219" i="11"/>
  <c r="L1220" i="14"/>
  <c r="AP78" i="11"/>
  <c r="L79" i="14"/>
  <c r="L452" i="14"/>
  <c r="AP451" i="11"/>
  <c r="AP1325" i="11"/>
  <c r="L1326" i="14"/>
  <c r="AP544" i="11"/>
  <c r="L545" i="14"/>
  <c r="L738" i="14"/>
  <c r="AP737" i="11"/>
  <c r="L1004" i="14"/>
  <c r="AP1003" i="11"/>
  <c r="AP759" i="11"/>
  <c r="L760" i="14"/>
  <c r="AP227" i="11"/>
  <c r="L228" i="14"/>
  <c r="L412" i="14"/>
  <c r="AP411" i="11"/>
  <c r="AP608" i="11"/>
  <c r="L609" i="14"/>
  <c r="L634" i="14"/>
  <c r="AP633" i="11"/>
  <c r="L1373" i="14"/>
  <c r="AP1372" i="11"/>
  <c r="L64" i="14"/>
  <c r="AP63" i="11"/>
  <c r="AP568" i="11"/>
  <c r="L569" i="14"/>
  <c r="AP334" i="11"/>
  <c r="L335" i="14"/>
  <c r="AP1920" i="11"/>
  <c r="L1921" i="14"/>
  <c r="L504" i="14"/>
  <c r="AP503" i="11"/>
  <c r="AP343" i="11"/>
  <c r="L344" i="14"/>
  <c r="L1665" i="14"/>
  <c r="AP1664" i="11"/>
  <c r="AP430" i="11"/>
  <c r="L431" i="14"/>
  <c r="L528" i="14"/>
  <c r="AP527" i="11"/>
  <c r="AP472" i="11"/>
  <c r="L473" i="14"/>
  <c r="AP276" i="11"/>
  <c r="L277" i="14"/>
  <c r="AP754" i="11"/>
  <c r="L755" i="14"/>
  <c r="AP838" i="11"/>
  <c r="L839" i="14"/>
  <c r="L753" i="14"/>
  <c r="AP752" i="11"/>
  <c r="AP104" i="11"/>
  <c r="L105" i="14"/>
  <c r="AP1732" i="11"/>
  <c r="L1733" i="14"/>
  <c r="L141" i="14"/>
  <c r="AP140" i="11"/>
  <c r="L966" i="14"/>
  <c r="AP965" i="11"/>
  <c r="L1405" i="14"/>
  <c r="AP1404" i="11"/>
  <c r="L460" i="14"/>
  <c r="AP459" i="11"/>
  <c r="L1795" i="14"/>
  <c r="AP1794" i="11"/>
  <c r="L975" i="14"/>
  <c r="AP974" i="11"/>
  <c r="L1785" i="14"/>
  <c r="AP1784" i="11"/>
  <c r="AP236" i="11"/>
  <c r="L237" i="14"/>
  <c r="L1695" i="14"/>
  <c r="AP1694" i="11"/>
  <c r="AP1388" i="11"/>
  <c r="L1389" i="14"/>
  <c r="L1730" i="14"/>
  <c r="AP1729" i="11"/>
  <c r="L646" i="14"/>
  <c r="AP645" i="11"/>
  <c r="AP1466" i="11"/>
  <c r="L1467" i="14"/>
  <c r="L302" i="14"/>
  <c r="AP301" i="11"/>
  <c r="AP1890" i="11"/>
  <c r="L1891" i="14"/>
  <c r="AP184" i="11"/>
  <c r="L185" i="14"/>
  <c r="L1042" i="14"/>
  <c r="AP1041" i="11"/>
  <c r="AP1554" i="11"/>
  <c r="L1555" i="14"/>
  <c r="AP499" i="11"/>
  <c r="L500" i="14"/>
  <c r="AP1401" i="11"/>
  <c r="L1402" i="14"/>
  <c r="AP1278" i="11"/>
  <c r="L1279" i="14"/>
  <c r="AP371" i="11"/>
  <c r="L372" i="14"/>
  <c r="AP2008" i="11"/>
  <c r="L2009" i="14"/>
  <c r="L62" i="14"/>
  <c r="AP61" i="11"/>
  <c r="L1694" i="14"/>
  <c r="AP1693" i="11"/>
  <c r="AP1815" i="11"/>
  <c r="L1816" i="14"/>
  <c r="L1937" i="14"/>
  <c r="AP1936" i="11"/>
  <c r="L458" i="14"/>
  <c r="AP457" i="11"/>
  <c r="AP1757" i="11"/>
  <c r="L1758" i="14"/>
  <c r="AP478" i="11"/>
  <c r="L479" i="14"/>
  <c r="L191" i="14"/>
  <c r="AP190" i="11"/>
  <c r="AP1925" i="11"/>
  <c r="L1926" i="14"/>
  <c r="L1411" i="14"/>
  <c r="AP1410" i="11"/>
  <c r="AP557" i="11"/>
  <c r="L558" i="14"/>
  <c r="AP798" i="11"/>
  <c r="L799" i="14"/>
  <c r="AP1690" i="11"/>
  <c r="L1691" i="14"/>
  <c r="AP864" i="11"/>
  <c r="L865" i="14"/>
  <c r="L382" i="14"/>
  <c r="AP381" i="11"/>
  <c r="L1140" i="14"/>
  <c r="AP1139" i="11"/>
  <c r="AP983" i="11"/>
  <c r="L984" i="14"/>
  <c r="AP833" i="11"/>
  <c r="L834" i="14"/>
  <c r="AP918" i="11"/>
  <c r="L919" i="14"/>
  <c r="N1149" i="14"/>
  <c r="AN1148" i="11"/>
  <c r="L1616" i="14"/>
  <c r="AP1615" i="11"/>
  <c r="L1089" i="14"/>
  <c r="AP1088" i="11"/>
  <c r="AP547" i="11"/>
  <c r="L548" i="14"/>
  <c r="N1542" i="14"/>
  <c r="AN1541" i="11"/>
  <c r="AP1344" i="11"/>
  <c r="L1345" i="14"/>
  <c r="L1494" i="14"/>
  <c r="AP1493" i="11"/>
  <c r="AP1347" i="11"/>
  <c r="L1348" i="14"/>
  <c r="AP1180" i="11"/>
  <c r="L1181" i="14"/>
  <c r="L140" i="14"/>
  <c r="AP139" i="11"/>
  <c r="L809" i="14"/>
  <c r="AP808" i="11"/>
  <c r="L55" i="14"/>
  <c r="AP54" i="11"/>
  <c r="AP914" i="11"/>
  <c r="L915" i="14"/>
  <c r="AP977" i="11"/>
  <c r="L978" i="14"/>
  <c r="L824" i="14"/>
  <c r="AP823" i="11"/>
  <c r="L1079" i="14"/>
  <c r="AP1078" i="11"/>
  <c r="L1179" i="14"/>
  <c r="AP1178" i="11"/>
  <c r="AP1579" i="11"/>
  <c r="L1580" i="14"/>
  <c r="L1231" i="14"/>
  <c r="AP1230" i="11"/>
  <c r="AP342" i="11"/>
  <c r="L343" i="14"/>
  <c r="N808" i="14"/>
  <c r="AN807" i="11"/>
  <c r="AP400" i="11"/>
  <c r="L401" i="14"/>
  <c r="AP1855" i="11"/>
  <c r="L1856" i="14"/>
  <c r="AP1702" i="11"/>
  <c r="L1703" i="14"/>
  <c r="L1328" i="14"/>
  <c r="AP1327" i="11"/>
  <c r="AP53" i="11"/>
  <c r="L54" i="14"/>
  <c r="L750" i="14"/>
  <c r="AP749" i="11"/>
  <c r="AP773" i="11"/>
  <c r="L774" i="14"/>
  <c r="L1423" i="14"/>
  <c r="AP1422" i="11"/>
  <c r="L425" i="14"/>
  <c r="AP424" i="11"/>
  <c r="L1267" i="14"/>
  <c r="AP1266" i="11"/>
  <c r="AP1549" i="11"/>
  <c r="L1550" i="14"/>
  <c r="AP684" i="11"/>
  <c r="L685" i="14"/>
  <c r="AP1563" i="11"/>
  <c r="L1564" i="14"/>
  <c r="AP1569" i="11"/>
  <c r="L1570" i="14"/>
  <c r="AP1438" i="11"/>
  <c r="L1439" i="14"/>
  <c r="AP1790" i="11"/>
  <c r="L1791" i="14"/>
  <c r="L297" i="14"/>
  <c r="AP296" i="11"/>
  <c r="AP1727" i="11"/>
  <c r="L1728" i="14"/>
  <c r="L730" i="14"/>
  <c r="AP729" i="11"/>
  <c r="AP225" i="11"/>
  <c r="L226" i="14"/>
  <c r="AP278" i="11"/>
  <c r="L279" i="14"/>
  <c r="AP1245" i="11"/>
  <c r="L1246" i="14"/>
  <c r="AP174" i="11"/>
  <c r="L175" i="14"/>
  <c r="L1003" i="14"/>
  <c r="AP1002" i="11"/>
  <c r="L1801" i="14"/>
  <c r="AP1800" i="11"/>
  <c r="L1103" i="14"/>
  <c r="AP1102" i="11"/>
  <c r="L1746" i="14"/>
  <c r="AP1745" i="11"/>
  <c r="AP1798" i="11"/>
  <c r="L1799" i="14"/>
  <c r="L113" i="14"/>
  <c r="AP112" i="11"/>
  <c r="L1172" i="14"/>
  <c r="AP1171" i="11"/>
  <c r="L1743" i="14"/>
  <c r="AP1742" i="11"/>
  <c r="F111" i="24"/>
  <c r="B116" i="24" s="1" a="1"/>
  <c r="L366" i="14"/>
  <c r="AP365" i="11"/>
  <c r="AP933" i="11"/>
  <c r="L934" i="14"/>
  <c r="AP1633" i="11"/>
  <c r="L1634" i="14"/>
  <c r="L766" i="14"/>
  <c r="AP765" i="11"/>
  <c r="L152" i="14"/>
  <c r="AP151" i="11"/>
  <c r="L1207" i="14"/>
  <c r="AP1206" i="11"/>
  <c r="AP295" i="11"/>
  <c r="L296" i="14"/>
  <c r="L798" i="14"/>
  <c r="AP797" i="11"/>
  <c r="L249" i="14"/>
  <c r="AP248" i="11"/>
  <c r="AP1066" i="11"/>
  <c r="L1067" i="14"/>
  <c r="L770" i="14"/>
  <c r="AP769" i="11"/>
  <c r="L1608" i="14"/>
  <c r="AP1607" i="11"/>
  <c r="AP1622" i="11"/>
  <c r="L1623" i="14"/>
  <c r="AP1208" i="11"/>
  <c r="L1209" i="14"/>
  <c r="AP559" i="11"/>
  <c r="L560" i="14"/>
  <c r="AP1075" i="11"/>
  <c r="L1076" i="14"/>
  <c r="L665" i="14"/>
  <c r="AP664" i="11"/>
  <c r="AP623" i="11"/>
  <c r="L624" i="14"/>
  <c r="L424" i="14"/>
  <c r="AP423" i="11"/>
  <c r="AP846" i="11"/>
  <c r="L847" i="14"/>
  <c r="L416" i="14"/>
  <c r="AP415" i="11"/>
  <c r="AP1945" i="11"/>
  <c r="L1946" i="14"/>
  <c r="AP192" i="11"/>
  <c r="L193" i="14"/>
  <c r="L666" i="14"/>
  <c r="AP665" i="11"/>
  <c r="L162" i="14"/>
  <c r="AP161" i="11"/>
  <c r="AP1624" i="11"/>
  <c r="L1625" i="14"/>
  <c r="L1282" i="14"/>
  <c r="AP1281" i="11"/>
  <c r="L492" i="14"/>
  <c r="AP491" i="11"/>
  <c r="L905" i="14"/>
  <c r="AP904" i="11"/>
  <c r="AP1812" i="11"/>
  <c r="L1813" i="14"/>
  <c r="L1200" i="14"/>
  <c r="AP1199" i="11"/>
  <c r="AP1536" i="11"/>
  <c r="L1537" i="14"/>
  <c r="AP1271" i="11"/>
  <c r="L1272" i="14"/>
  <c r="L1672" i="14"/>
  <c r="AP1671" i="11"/>
  <c r="AP1832" i="11"/>
  <c r="L1833" i="14"/>
  <c r="AP237" i="11"/>
  <c r="L238" i="14"/>
  <c r="L1241" i="14"/>
  <c r="AP1240" i="11"/>
  <c r="L470" i="14"/>
  <c r="AP469" i="11"/>
  <c r="L1398" i="14"/>
  <c r="AP1397" i="11"/>
  <c r="L1433" i="14"/>
  <c r="AP1432" i="11"/>
  <c r="L875" i="14"/>
  <c r="AP874" i="11"/>
  <c r="L568" i="14"/>
  <c r="AP567" i="11"/>
  <c r="L1805" i="14"/>
  <c r="AP1804" i="11"/>
  <c r="AP31" i="11"/>
  <c r="L32" i="14"/>
  <c r="L980" i="14"/>
  <c r="AP979" i="11"/>
  <c r="AP153" i="11"/>
  <c r="L154" i="14"/>
  <c r="AP726" i="11"/>
  <c r="L727" i="14"/>
  <c r="AP814" i="11"/>
  <c r="L815" i="14"/>
  <c r="L381" i="14"/>
  <c r="AP380" i="11"/>
  <c r="L1927" i="14"/>
  <c r="AP1926" i="11"/>
  <c r="L1766" i="14"/>
  <c r="AP1765" i="11"/>
  <c r="L962" i="14"/>
  <c r="AP961" i="11"/>
  <c r="AP92" i="11"/>
  <c r="L93" i="14"/>
  <c r="AP574" i="11"/>
  <c r="L575" i="14"/>
  <c r="L819" i="14"/>
  <c r="AP818" i="11"/>
  <c r="L250" i="14"/>
  <c r="AP249" i="11"/>
  <c r="AP370" i="11"/>
  <c r="L371" i="14"/>
  <c r="AP1741" i="11"/>
  <c r="L1742" i="14"/>
  <c r="AP30" i="11"/>
  <c r="L31" i="14"/>
  <c r="L73" i="14"/>
  <c r="AP72" i="11"/>
  <c r="AP1786" i="11"/>
  <c r="L1787" i="14"/>
  <c r="L122" i="14"/>
  <c r="AP121" i="11"/>
  <c r="AP1612" i="11"/>
  <c r="L1613" i="14"/>
  <c r="AP217" i="11"/>
  <c r="L218" i="14"/>
  <c r="AP1175" i="11"/>
  <c r="L1176" i="14"/>
  <c r="L376" i="14"/>
  <c r="AP375" i="11"/>
  <c r="AP51" i="11"/>
  <c r="L52" i="14"/>
  <c r="AP1396" i="11"/>
  <c r="L1397" i="14"/>
  <c r="L1915" i="14"/>
  <c r="AP1914" i="11"/>
  <c r="AP1715" i="11"/>
  <c r="L1716" i="14"/>
  <c r="L638" i="14"/>
  <c r="AP637" i="11"/>
  <c r="AP1600" i="11"/>
  <c r="L1601" i="14"/>
  <c r="AP553" i="11"/>
  <c r="L554" i="14"/>
  <c r="AP329" i="11"/>
  <c r="L330" i="14"/>
  <c r="L1211" i="14"/>
  <c r="AP1210" i="11"/>
  <c r="L565" i="14"/>
  <c r="AP564" i="11"/>
  <c r="AP913" i="11"/>
  <c r="L914" i="14"/>
  <c r="L225" i="14"/>
  <c r="AP224" i="11"/>
  <c r="AP1566" i="11"/>
  <c r="L1567" i="14"/>
  <c r="L1922" i="14"/>
  <c r="AP1921" i="11"/>
  <c r="AP449" i="11"/>
  <c r="L450" i="14"/>
  <c r="L51" i="14"/>
  <c r="AP50" i="11"/>
  <c r="AP1331" i="11"/>
  <c r="L1332" i="14"/>
  <c r="L709" i="14"/>
  <c r="AP708" i="11"/>
  <c r="L219" i="14"/>
  <c r="AP218" i="11"/>
  <c r="L484" i="14"/>
  <c r="AP483" i="11"/>
  <c r="AP26" i="11"/>
  <c r="L27" i="14"/>
  <c r="L605" i="14"/>
  <c r="AP604" i="11"/>
  <c r="L1700" i="14"/>
  <c r="AP1699" i="11"/>
  <c r="L490" i="14"/>
  <c r="AP489" i="11"/>
  <c r="AP1587" i="11"/>
  <c r="L1588" i="14"/>
  <c r="AP183" i="11"/>
  <c r="L184" i="14"/>
  <c r="AP619" i="11"/>
  <c r="L620" i="14"/>
  <c r="L1248" i="14"/>
  <c r="AP1247" i="11"/>
  <c r="L1674" i="14"/>
  <c r="AP1673" i="11"/>
  <c r="L1008" i="14"/>
  <c r="AP1007" i="11"/>
  <c r="AP1865" i="11"/>
  <c r="L1866" i="14"/>
  <c r="AP583" i="11"/>
  <c r="L584" i="14"/>
  <c r="L538" i="14"/>
  <c r="AP537" i="11"/>
  <c r="AP1494" i="11"/>
  <c r="L1495" i="14"/>
  <c r="AP1981" i="11"/>
  <c r="L1982" i="14"/>
  <c r="L451" i="14"/>
  <c r="AP450" i="11"/>
  <c r="AN702" i="11"/>
  <c r="N703" i="14"/>
  <c r="AP316" i="11"/>
  <c r="L317" i="14"/>
  <c r="L1654" i="14"/>
  <c r="AP1653" i="11"/>
  <c r="N63" i="14"/>
  <c r="AN62" i="11"/>
  <c r="AP1084" i="11"/>
  <c r="L1085" i="14"/>
  <c r="L1000" i="14"/>
  <c r="AP999" i="11"/>
  <c r="AP265" i="11"/>
  <c r="L266" i="14"/>
  <c r="AP39" i="11"/>
  <c r="L40" i="14"/>
  <c r="L1305" i="14"/>
  <c r="AP1304" i="11"/>
  <c r="L1826" i="14"/>
  <c r="AP1825" i="11"/>
  <c r="L1510" i="14"/>
  <c r="AP1509" i="11"/>
  <c r="L1886" i="14"/>
  <c r="AP1885" i="11"/>
  <c r="L1621" i="14"/>
  <c r="AP1620" i="11"/>
  <c r="AP1006" i="11"/>
  <c r="L1007" i="14"/>
  <c r="AP693" i="11"/>
  <c r="L694" i="14"/>
  <c r="L1803" i="14"/>
  <c r="AP1802" i="11"/>
  <c r="AP1691" i="11"/>
  <c r="L1692" i="14"/>
  <c r="AP1538" i="11"/>
  <c r="L1539" i="14"/>
  <c r="AP475" i="11"/>
  <c r="L476" i="14"/>
  <c r="AN870" i="11"/>
  <c r="N871" i="14"/>
  <c r="N248" i="14"/>
  <c r="AN247" i="11"/>
  <c r="AP1962" i="11"/>
  <c r="L1963" i="14"/>
  <c r="AP644" i="11"/>
  <c r="L645" i="14"/>
  <c r="L1199" i="14"/>
  <c r="AP1198" i="11"/>
  <c r="L1737" i="14"/>
  <c r="AP1736" i="11"/>
  <c r="AP1752" i="11"/>
  <c r="L1753" i="14"/>
  <c r="L918" i="14"/>
  <c r="AP917" i="11"/>
  <c r="L1082" i="14"/>
  <c r="AP1081" i="11"/>
  <c r="L487" i="14"/>
  <c r="AP486" i="11"/>
  <c r="L1148" i="14"/>
  <c r="AP1147" i="11"/>
  <c r="AP99" i="11"/>
  <c r="L100" i="14"/>
  <c r="AP681" i="11"/>
  <c r="L682" i="14"/>
  <c r="L109" i="14"/>
  <c r="AP108" i="11"/>
  <c r="AP1339" i="11"/>
  <c r="L1340" i="14"/>
  <c r="AP312" i="11"/>
  <c r="L313" i="14"/>
  <c r="AN1746" i="11"/>
  <c r="N1747" i="14"/>
  <c r="AP1032" i="11"/>
  <c r="L1033" i="14"/>
  <c r="L1465" i="14"/>
  <c r="AP1464" i="11"/>
  <c r="L1010" i="14"/>
  <c r="AP1009" i="11"/>
  <c r="AP751" i="11"/>
  <c r="L752" i="14"/>
  <c r="AP723" i="11"/>
  <c r="L724" i="14"/>
  <c r="AP507" i="11"/>
  <c r="L508" i="14"/>
  <c r="L1568" i="14"/>
  <c r="AP1567" i="11"/>
  <c r="L147" i="14"/>
  <c r="AP146" i="11"/>
  <c r="AP766" i="11"/>
  <c r="L767" i="14"/>
  <c r="AP94" i="11"/>
  <c r="L95" i="14"/>
  <c r="L118" i="14"/>
  <c r="AP117" i="11"/>
  <c r="AP1431" i="11"/>
  <c r="L1432" i="14"/>
  <c r="AP1830" i="11"/>
  <c r="L1831" i="14"/>
  <c r="L1327" i="14"/>
  <c r="AP1326" i="11"/>
  <c r="L1015" i="14"/>
  <c r="AP1014" i="11"/>
  <c r="AP494" i="11"/>
  <c r="L495" i="14"/>
  <c r="L988" i="14"/>
  <c r="AP987" i="11"/>
  <c r="L1569" i="14"/>
  <c r="AP1568" i="11"/>
  <c r="AP168" i="11"/>
  <c r="L169" i="14"/>
  <c r="AP212" i="11"/>
  <c r="L213" i="14"/>
  <c r="AP785" i="11"/>
  <c r="L786" i="14"/>
  <c r="AP1354" i="11"/>
  <c r="L1355" i="14"/>
  <c r="L547" i="14"/>
  <c r="AP546" i="11"/>
  <c r="L1873" i="14"/>
  <c r="AP1872" i="11"/>
  <c r="AP1272" i="11"/>
  <c r="L1273" i="14"/>
  <c r="AP413" i="11"/>
  <c r="L414" i="14"/>
  <c r="L1321" i="14"/>
  <c r="AP1320" i="11"/>
  <c r="AP1559" i="11"/>
  <c r="L1560" i="14"/>
  <c r="L1789" i="14"/>
  <c r="AP1788" i="11"/>
  <c r="AP906" i="11"/>
  <c r="L907" i="14"/>
  <c r="L1344" i="14"/>
  <c r="AP1343" i="11"/>
  <c r="AP1386" i="11"/>
  <c r="L1387" i="14"/>
  <c r="L732" i="14"/>
  <c r="AP731" i="11"/>
  <c r="AP1153" i="11"/>
  <c r="L1154" i="14"/>
  <c r="L57" i="14"/>
  <c r="AP56" i="11"/>
  <c r="L130" i="14"/>
  <c r="AP129" i="11"/>
  <c r="AP975" i="11"/>
  <c r="L976" i="14"/>
  <c r="L189" i="14"/>
  <c r="AP188" i="11"/>
  <c r="L192" i="14"/>
  <c r="AP191" i="11"/>
  <c r="AP1384" i="11"/>
  <c r="L1385" i="14"/>
  <c r="AP707" i="11"/>
  <c r="L708" i="14"/>
  <c r="L46" i="14"/>
  <c r="AP45" i="11"/>
  <c r="L294" i="14"/>
  <c r="AP293" i="11"/>
  <c r="AP1526" i="11"/>
  <c r="L1527" i="14"/>
  <c r="AP32" i="11"/>
  <c r="L33" i="14"/>
  <c r="AP1273" i="11"/>
  <c r="L1274" i="14"/>
  <c r="AP1255" i="11"/>
  <c r="L1256" i="14"/>
  <c r="AP1781" i="11"/>
  <c r="L1782" i="14"/>
  <c r="L265" i="14"/>
  <c r="AP264" i="11"/>
  <c r="AP420" i="11"/>
  <c r="L421" i="14"/>
  <c r="L977" i="14"/>
  <c r="AP976" i="11"/>
  <c r="AP982" i="11"/>
  <c r="L983" i="14"/>
  <c r="AP1114" i="11"/>
  <c r="L1115" i="14"/>
  <c r="L562" i="14"/>
  <c r="AP561" i="11"/>
  <c r="L784" i="14"/>
  <c r="AP783" i="11"/>
  <c r="AP1964" i="11"/>
  <c r="L1965" i="14"/>
  <c r="AP1213" i="11"/>
  <c r="L1214" i="14"/>
  <c r="AP500" i="11"/>
  <c r="L501" i="14"/>
  <c r="AP1546" i="11"/>
  <c r="L1547" i="14"/>
  <c r="L1535" i="14"/>
  <c r="AP1534" i="11"/>
  <c r="AP366" i="11"/>
  <c r="L367" i="14"/>
  <c r="L836" i="14"/>
  <c r="AP835" i="11"/>
  <c r="AP297" i="11"/>
  <c r="L298" i="14"/>
  <c r="L1681" i="14"/>
  <c r="AP1680" i="11"/>
  <c r="AP858" i="11"/>
  <c r="L859" i="14"/>
  <c r="L1170" i="14"/>
  <c r="AP1169" i="11"/>
  <c r="L878" i="14"/>
  <c r="AP877" i="11"/>
  <c r="L1466" i="14"/>
  <c r="AP1465" i="11"/>
  <c r="AP1177" i="11"/>
  <c r="L1178" i="14"/>
  <c r="AP1207" i="11"/>
  <c r="L1208" i="14"/>
  <c r="AP757" i="11"/>
  <c r="L758" i="14"/>
  <c r="L1474" i="14"/>
  <c r="AP1473" i="11"/>
  <c r="AP1109" i="11"/>
  <c r="L1110" i="14"/>
  <c r="L1797" i="14"/>
  <c r="AP1796" i="11"/>
  <c r="L1808" i="14"/>
  <c r="AP1807" i="11"/>
  <c r="L155" i="14"/>
  <c r="AP154" i="11"/>
  <c r="L478" i="14"/>
  <c r="AP477" i="11"/>
  <c r="L1540" i="14"/>
  <c r="AP1539" i="11"/>
  <c r="L1049" i="14"/>
  <c r="AP1048" i="11"/>
  <c r="AP526" i="11"/>
  <c r="L527" i="14"/>
  <c r="AP373" i="11"/>
  <c r="L374" i="14"/>
  <c r="L309" i="14"/>
  <c r="AP308" i="11"/>
  <c r="L1763" i="14"/>
  <c r="AP1762" i="11"/>
  <c r="AP588" i="11"/>
  <c r="L589" i="14"/>
  <c r="L375" i="14"/>
  <c r="AP374" i="11"/>
  <c r="L1940" i="14"/>
  <c r="AP1939" i="11"/>
  <c r="L1080" i="14"/>
  <c r="AP1079" i="11"/>
  <c r="AP1137" i="11"/>
  <c r="L1138" i="14"/>
  <c r="L334" i="14"/>
  <c r="AP333" i="11"/>
  <c r="L307" i="14"/>
  <c r="AP306" i="11"/>
  <c r="AP339" i="11"/>
  <c r="L340" i="14"/>
  <c r="L268" i="14"/>
  <c r="AP267" i="11"/>
  <c r="AP1059" i="11"/>
  <c r="L1060" i="14"/>
  <c r="AP649" i="11"/>
  <c r="L650" i="14"/>
  <c r="AP1423" i="11"/>
  <c r="L1424" i="14"/>
  <c r="L1935" i="14"/>
  <c r="AP1934" i="11"/>
  <c r="AP650" i="11"/>
  <c r="L651" i="14"/>
  <c r="N1026" i="14"/>
  <c r="AN1025" i="11"/>
  <c r="AP34" i="11"/>
  <c r="L35" i="14"/>
  <c r="AP746" i="11"/>
  <c r="L747" i="14"/>
  <c r="L116" i="14"/>
  <c r="AP115" i="11"/>
  <c r="L1330" i="14"/>
  <c r="AP1329" i="11"/>
  <c r="AP305" i="11"/>
  <c r="L306" i="14"/>
  <c r="AP761" i="11"/>
  <c r="L762" i="14"/>
  <c r="AP1217" i="11"/>
  <c r="L1218" i="14"/>
  <c r="L1202" i="14"/>
  <c r="AP1201" i="11"/>
  <c r="L437" i="14"/>
  <c r="AP436" i="11"/>
  <c r="N1132" i="14"/>
  <c r="AN1131" i="11"/>
  <c r="L502" i="14"/>
  <c r="AP501" i="11"/>
  <c r="AP1893" i="11"/>
  <c r="L1894" i="14"/>
  <c r="L1167" i="14"/>
  <c r="AP1166" i="11"/>
  <c r="AP388" i="11"/>
  <c r="L389" i="14"/>
  <c r="L1266" i="14"/>
  <c r="AP1265" i="11"/>
  <c r="L746" i="14"/>
  <c r="AP745" i="11"/>
  <c r="AP202" i="11"/>
  <c r="L203" i="14"/>
  <c r="AP76" i="11"/>
  <c r="L77" i="14"/>
  <c r="AP1740" i="11"/>
  <c r="L1741" i="14"/>
  <c r="L1020" i="14"/>
  <c r="AP1019" i="11"/>
  <c r="L737" i="14"/>
  <c r="AP736" i="11"/>
  <c r="AP230" i="11"/>
  <c r="L231" i="14"/>
  <c r="AP624" i="11"/>
  <c r="L625" i="14"/>
  <c r="AP1497" i="11"/>
  <c r="L1498" i="14"/>
  <c r="AP722" i="11"/>
  <c r="L723" i="14"/>
  <c r="AP1908" i="11"/>
  <c r="L1909" i="14"/>
  <c r="AP1750" i="11"/>
  <c r="L1751" i="14"/>
  <c r="L795" i="14"/>
  <c r="AP794" i="11"/>
  <c r="AP541" i="11"/>
  <c r="L542" i="14"/>
  <c r="L2000" i="14"/>
  <c r="AP1999" i="11"/>
  <c r="L1930" i="14"/>
  <c r="AP1929" i="11"/>
  <c r="L305" i="14"/>
  <c r="AP304" i="11"/>
  <c r="L1031" i="14"/>
  <c r="AP1030" i="11"/>
  <c r="AP916" i="11"/>
  <c r="L917" i="14"/>
  <c r="AP1966" i="11"/>
  <c r="L1967" i="14"/>
  <c r="AP511" i="11"/>
  <c r="L512" i="14"/>
  <c r="L1835" i="14"/>
  <c r="AP1834" i="11"/>
  <c r="AP1994" i="11"/>
  <c r="L1995" i="14"/>
  <c r="AP780" i="11"/>
  <c r="L781" i="14"/>
  <c r="L38" i="14"/>
  <c r="AP37" i="11"/>
  <c r="L673" i="14"/>
  <c r="AP672" i="11"/>
  <c r="AP208" i="11"/>
  <c r="L209" i="14"/>
  <c r="AP1503" i="11"/>
  <c r="L1504" i="14"/>
  <c r="L1688" i="14"/>
  <c r="AP1687" i="11"/>
  <c r="AP1785" i="11"/>
  <c r="L1786" i="14"/>
  <c r="AP1570" i="11"/>
  <c r="L1571" i="14"/>
  <c r="AP1553" i="11"/>
  <c r="L1554" i="14"/>
  <c r="L278" i="14"/>
  <c r="AP277" i="11"/>
  <c r="AP930" i="11"/>
  <c r="L931" i="14"/>
  <c r="L134" i="14"/>
  <c r="AP133" i="11"/>
  <c r="AP444" i="11"/>
  <c r="L445" i="14"/>
  <c r="L394" i="14"/>
  <c r="AP393" i="11"/>
  <c r="L227" i="14"/>
  <c r="AP226" i="11"/>
  <c r="AP817" i="11"/>
  <c r="L818" i="14"/>
  <c r="AP372" i="11"/>
  <c r="L373" i="14"/>
  <c r="L695" i="14"/>
  <c r="AP694" i="11"/>
  <c r="L1530" i="14"/>
  <c r="AP1529" i="11"/>
  <c r="AP219" i="11"/>
  <c r="L220" i="14"/>
  <c r="AP1022" i="11"/>
  <c r="L1023" i="14"/>
  <c r="L940" i="14"/>
  <c r="AP939" i="11"/>
  <c r="L1475" i="14"/>
  <c r="AP1474" i="11"/>
  <c r="AP1212" i="11"/>
  <c r="L1213" i="14"/>
  <c r="L1155" i="14"/>
  <c r="AP1154" i="11"/>
  <c r="L683" i="14"/>
  <c r="AP682" i="11"/>
  <c r="L1394" i="14"/>
  <c r="AP1393" i="11"/>
  <c r="L1659" i="14"/>
  <c r="AP1658" i="11"/>
  <c r="AP631" i="11"/>
  <c r="L632" i="14"/>
  <c r="L1523" i="14"/>
  <c r="AP1522" i="11"/>
  <c r="AP1455" i="11"/>
  <c r="L1456" i="14"/>
  <c r="L1302" i="14"/>
  <c r="AP1301" i="11"/>
  <c r="AP615" i="11"/>
  <c r="L616" i="14"/>
  <c r="L117" i="14"/>
  <c r="AP116" i="11"/>
  <c r="L50" i="14"/>
  <c r="AP49" i="11"/>
  <c r="AP1299" i="11"/>
  <c r="L1300" i="14"/>
  <c r="AP921" i="11"/>
  <c r="L922" i="14"/>
  <c r="AP701" i="11"/>
  <c r="L702" i="14"/>
  <c r="AP850" i="11"/>
  <c r="L851" i="14"/>
  <c r="L1830" i="14"/>
  <c r="AP1829" i="11"/>
  <c r="AP1718" i="11"/>
  <c r="L1719" i="14"/>
  <c r="AP255" i="11"/>
  <c r="L256" i="14"/>
  <c r="L1237" i="14"/>
  <c r="AP1236" i="11"/>
  <c r="L1864" i="14"/>
  <c r="AP1863" i="11"/>
  <c r="L132" i="14"/>
  <c r="AP131" i="11"/>
  <c r="AP1141" i="11"/>
  <c r="L1142" i="14"/>
  <c r="AP1113" i="11"/>
  <c r="L2013" i="14"/>
  <c r="AP2012" i="11"/>
  <c r="AP1134" i="11"/>
  <c r="L1135" i="14"/>
  <c r="AP1717" i="11"/>
  <c r="L1718" i="14"/>
  <c r="AP1310" i="11"/>
  <c r="L1311" i="14"/>
  <c r="AP1859" i="11"/>
  <c r="L1860" i="14"/>
  <c r="L1945" i="14"/>
  <c r="AP1944" i="11"/>
  <c r="AP845" i="11"/>
  <c r="L846" i="14"/>
  <c r="AP1499" i="11"/>
  <c r="L1500" i="14"/>
  <c r="L1377" i="14"/>
  <c r="AP1376" i="11"/>
  <c r="AN1162" i="11"/>
  <c r="N1163" i="14"/>
  <c r="L1878" i="14"/>
  <c r="AP1877" i="11"/>
  <c r="L861" i="14"/>
  <c r="AP860" i="11"/>
  <c r="L1815" i="14"/>
  <c r="AP1814" i="11"/>
  <c r="AP1842" i="11"/>
  <c r="L1843" i="14"/>
  <c r="L521" i="14"/>
  <c r="AP520" i="11"/>
  <c r="N1304" i="14"/>
  <c r="AN1303" i="11"/>
  <c r="AP266" i="11"/>
  <c r="L267" i="14"/>
  <c r="AP1193" i="11"/>
  <c r="L1194" i="14"/>
  <c r="L1732" i="14"/>
  <c r="AP1731" i="11"/>
  <c r="AP1106" i="11"/>
  <c r="L1107" i="14"/>
  <c r="AP1987" i="11"/>
  <c r="L1988" i="14"/>
  <c r="AP1036" i="11"/>
  <c r="L1037" i="14"/>
  <c r="L1690" i="14"/>
  <c r="AP1689" i="11"/>
  <c r="L329" i="14"/>
  <c r="AP328" i="11"/>
  <c r="AP81" i="11"/>
  <c r="L82" i="14"/>
  <c r="L138" i="14"/>
  <c r="AP137" i="11"/>
  <c r="L1533" i="14"/>
  <c r="AP1532" i="11"/>
  <c r="AP897" i="11"/>
  <c r="L898" i="14"/>
  <c r="AP148" i="11"/>
  <c r="L149" i="14"/>
  <c r="L559" i="14"/>
  <c r="AP558" i="11"/>
  <c r="L124" i="14"/>
  <c r="AP123" i="11"/>
  <c r="L1651" i="14"/>
  <c r="AP1650" i="11"/>
  <c r="L881" i="14"/>
  <c r="AP880" i="11"/>
  <c r="AP48" i="11"/>
  <c r="L49" i="14"/>
  <c r="L386" i="14"/>
  <c r="AP385" i="11"/>
  <c r="L396" i="14"/>
  <c r="AP395" i="11"/>
  <c r="L712" i="14"/>
  <c r="AP711" i="11"/>
  <c r="L1837" i="14"/>
  <c r="AP1836" i="11"/>
  <c r="L701" i="14"/>
  <c r="AP700" i="11"/>
  <c r="L516" i="14"/>
  <c r="AP515" i="11"/>
  <c r="L1714" i="14"/>
  <c r="AP1713" i="11"/>
  <c r="AP294" i="11"/>
  <c r="L295" i="14"/>
  <c r="L1862" i="14"/>
  <c r="AP1861" i="11"/>
  <c r="AP591" i="11"/>
  <c r="L592" i="14"/>
  <c r="AP563" i="11"/>
  <c r="L564" i="14"/>
  <c r="AP1593" i="11"/>
  <c r="L1594" i="14"/>
  <c r="L1430" i="14"/>
  <c r="AP1429" i="11"/>
  <c r="L1876" i="14"/>
  <c r="AP1875" i="11"/>
  <c r="L1649" i="14"/>
  <c r="AP1648" i="11"/>
  <c r="AP1897" i="11"/>
  <c r="L1898" i="14"/>
  <c r="L1889" i="14"/>
  <c r="AP1888" i="11"/>
  <c r="AP907" i="11"/>
  <c r="L908" i="14"/>
  <c r="AP1856" i="11"/>
  <c r="L1857" i="14"/>
  <c r="AP1425" i="11"/>
  <c r="L1426" i="14"/>
  <c r="AP289" i="11"/>
  <c r="L290" i="14"/>
  <c r="L1984" i="14"/>
  <c r="AP1983" i="11"/>
  <c r="L94" i="14"/>
  <c r="AP93" i="11"/>
  <c r="AP1616" i="11"/>
  <c r="L1617" i="14"/>
  <c r="AP1978" i="11"/>
  <c r="L1979" i="14"/>
  <c r="L1044" i="14"/>
  <c r="AP1043" i="11"/>
  <c r="L829" i="14"/>
  <c r="AP828" i="11"/>
  <c r="L96" i="14"/>
  <c r="AP95" i="11"/>
  <c r="L1187" i="14"/>
  <c r="AP1186" i="11"/>
  <c r="L1092" i="14"/>
  <c r="AP1091" i="11"/>
  <c r="L1084" i="14"/>
  <c r="AP1083" i="11"/>
  <c r="L1552" i="14"/>
  <c r="AP1551" i="11"/>
  <c r="L503" i="14"/>
  <c r="AP502" i="11"/>
  <c r="AP609" i="11"/>
  <c r="L610" i="14"/>
  <c r="L170" i="14"/>
  <c r="AP169" i="11"/>
  <c r="AP84" i="11"/>
  <c r="L85" i="14"/>
  <c r="AP445" i="11"/>
  <c r="L446" i="14"/>
  <c r="AP70" i="11"/>
  <c r="L71" i="14"/>
  <c r="L1637" i="14"/>
  <c r="AP1636" i="11"/>
  <c r="AP605" i="11"/>
  <c r="L606" i="14"/>
  <c r="AP581" i="11"/>
  <c r="L582" i="14"/>
  <c r="L26" i="14"/>
  <c r="AP25" i="11"/>
  <c r="AP346" i="11"/>
  <c r="L347" i="14"/>
  <c r="L370" i="14"/>
  <c r="AP369" i="11"/>
  <c r="AP1395" i="11"/>
  <c r="L1396" i="14"/>
  <c r="L1064" i="14"/>
  <c r="AP1063" i="11"/>
  <c r="AP1098" i="11"/>
  <c r="L1099" i="14"/>
  <c r="L680" i="14"/>
  <c r="AP679" i="11"/>
  <c r="L1920" i="14"/>
  <c r="AP1919" i="11"/>
  <c r="AP620" i="11"/>
  <c r="L621" i="14"/>
  <c r="AP303" i="11"/>
  <c r="L304" i="14"/>
  <c r="L1771" i="14"/>
  <c r="AP1770" i="11"/>
  <c r="L1192" i="14"/>
  <c r="AP1191" i="11"/>
  <c r="L1610" i="14"/>
  <c r="AP1609" i="11"/>
  <c r="AP186" i="11"/>
  <c r="L187" i="14"/>
  <c r="AP1312" i="11"/>
  <c r="L1313" i="14"/>
  <c r="L1288" i="14"/>
  <c r="AP1287" i="11"/>
  <c r="L83" i="14"/>
  <c r="AP82" i="11"/>
  <c r="AP456" i="11"/>
  <c r="L457" i="14"/>
  <c r="L1447" i="14"/>
  <c r="AP1446" i="11"/>
  <c r="AP382" i="11"/>
  <c r="L383" i="14"/>
  <c r="L517" i="14"/>
  <c r="AP516" i="11"/>
  <c r="AP1841" i="11"/>
  <c r="L1842" i="14"/>
  <c r="L1369" i="14"/>
  <c r="AP1368" i="11"/>
  <c r="AP1074" i="11"/>
  <c r="L1075" i="14"/>
  <c r="AP762" i="11"/>
  <c r="L763" i="14"/>
  <c r="AP1686" i="11"/>
  <c r="L1687" i="14"/>
  <c r="AP1801" i="11"/>
  <c r="L1802" i="14"/>
  <c r="L720" i="14"/>
  <c r="AP719" i="11"/>
  <c r="L877" i="14"/>
  <c r="AP876" i="11"/>
  <c r="L1239" i="14"/>
  <c r="AP1238" i="11"/>
  <c r="AP542" i="11"/>
  <c r="L543" i="14"/>
  <c r="N912" i="14"/>
  <c r="AN911" i="11"/>
  <c r="L1544" i="14"/>
  <c r="AP1543" i="11"/>
  <c r="L311" i="14"/>
  <c r="AP310" i="11"/>
  <c r="AP1362" i="11"/>
  <c r="L1363" i="14"/>
  <c r="L588" i="14"/>
  <c r="AP587" i="11"/>
  <c r="AP991" i="11"/>
  <c r="L992" i="14"/>
  <c r="L1522" i="14"/>
  <c r="AP1521" i="11"/>
  <c r="L1609" i="14"/>
  <c r="AP1608" i="11"/>
  <c r="L1407" i="14"/>
  <c r="AP1406" i="11"/>
  <c r="AP1662" i="11"/>
  <c r="L1663" i="14"/>
  <c r="AP1457" i="11"/>
  <c r="L1458" i="14"/>
  <c r="AP175" i="11"/>
  <c r="L176" i="14"/>
  <c r="L482" i="14"/>
  <c r="AP481" i="11"/>
  <c r="AP1391" i="11"/>
  <c r="L1392" i="14"/>
  <c r="AP495" i="11"/>
  <c r="L496" i="14"/>
  <c r="AP579" i="11"/>
  <c r="L580" i="14"/>
  <c r="L74" i="14"/>
  <c r="AP73" i="11"/>
  <c r="AP89" i="11"/>
  <c r="L90" i="14"/>
  <c r="L1906" i="14"/>
  <c r="AP1905" i="11"/>
  <c r="L59" i="14"/>
  <c r="AP58" i="11"/>
  <c r="AP1769" i="11"/>
  <c r="L1770" i="14"/>
  <c r="L930" i="14"/>
  <c r="AP929" i="11"/>
  <c r="AP1221" i="11"/>
  <c r="L1222" i="14"/>
  <c r="L1904" i="14"/>
  <c r="AP1903" i="11"/>
  <c r="AP1501" i="11"/>
  <c r="L1502" i="14"/>
  <c r="AP590" i="11"/>
  <c r="L591" i="14"/>
  <c r="AP386" i="11"/>
  <c r="L387" i="14"/>
  <c r="AP463" i="11"/>
  <c r="L464" i="14"/>
  <c r="AP676" i="11"/>
  <c r="L677" i="14"/>
  <c r="L858" i="14"/>
  <c r="AP857" i="11"/>
  <c r="AP358" i="11"/>
  <c r="L359" i="14"/>
  <c r="AP1776" i="11"/>
  <c r="L1777" i="14"/>
  <c r="L1817" i="14"/>
  <c r="AP1816" i="11"/>
  <c r="AP1924" i="11"/>
  <c r="L1925" i="14"/>
  <c r="AP1394" i="11"/>
  <c r="L1395" i="14"/>
  <c r="AP1069" i="11"/>
  <c r="L1070" i="14"/>
  <c r="L1036" i="14"/>
  <c r="AP1035" i="11"/>
  <c r="L910" i="14"/>
  <c r="AP909" i="11"/>
  <c r="AP1065" i="11"/>
  <c r="L1066" i="14"/>
  <c r="AP1722" i="11"/>
  <c r="L1723" i="14"/>
  <c r="AP1262" i="11"/>
  <c r="L1263" i="14"/>
  <c r="L1767" i="14"/>
  <c r="AP1766" i="11"/>
  <c r="L602" i="14"/>
  <c r="AP601" i="11"/>
  <c r="L1914" i="14"/>
  <c r="AP1913" i="11"/>
  <c r="L1159" i="14"/>
  <c r="AP1158" i="11"/>
  <c r="AP1352" i="11"/>
  <c r="L1353" i="14"/>
  <c r="AP1977" i="11"/>
  <c r="L1978" i="14"/>
  <c r="AP155" i="11"/>
  <c r="L156" i="14"/>
  <c r="L1897" i="14"/>
  <c r="AP1896" i="11"/>
  <c r="AP1840" i="11"/>
  <c r="L1841" i="14"/>
  <c r="N200" i="14"/>
  <c r="AN199" i="11"/>
  <c r="L789" i="14"/>
  <c r="AP788" i="11"/>
  <c r="N981" i="14"/>
  <c r="AN980" i="11"/>
  <c r="L672" i="14"/>
  <c r="AP671" i="11"/>
  <c r="AN1739" i="11"/>
  <c r="N1740" i="14"/>
  <c r="L1507" i="14"/>
  <c r="AP1506" i="11"/>
  <c r="L631" i="14"/>
  <c r="AP630" i="11"/>
  <c r="L791" i="14"/>
  <c r="AP790" i="11"/>
  <c r="L1643" i="14"/>
  <c r="AP1642" i="11"/>
  <c r="AP125" i="11"/>
  <c r="L126" i="14"/>
  <c r="AP235" i="11"/>
  <c r="L236" i="14"/>
  <c r="AP760" i="11"/>
  <c r="L761" i="14"/>
  <c r="AP758" i="11"/>
  <c r="L759" i="14"/>
  <c r="L1950" i="14"/>
  <c r="AP1949" i="11"/>
  <c r="AP197" i="11"/>
  <c r="L198" i="14"/>
  <c r="AP1516" i="11"/>
  <c r="L1517" i="14"/>
  <c r="N1367" i="14"/>
  <c r="AN1366" i="11"/>
  <c r="AP984" i="11"/>
  <c r="L985" i="14"/>
  <c r="AP899" i="11"/>
  <c r="L900" i="14"/>
  <c r="L327" i="14"/>
  <c r="AP326" i="11"/>
  <c r="L1960" i="14"/>
  <c r="AP1959" i="11"/>
  <c r="AP446" i="11"/>
  <c r="L447" i="14"/>
  <c r="AP150" i="11"/>
  <c r="L151" i="14"/>
  <c r="AP1558" i="11"/>
  <c r="L1559" i="14"/>
  <c r="L1309" i="14"/>
  <c r="AP1308" i="11"/>
  <c r="L1109" i="14"/>
  <c r="AP1108" i="11"/>
  <c r="AP892" i="11"/>
  <c r="L893" i="14"/>
  <c r="AP453" i="11"/>
  <c r="L454" i="14"/>
  <c r="L230" i="14"/>
  <c r="AP229" i="11"/>
  <c r="L597" i="14"/>
  <c r="AP596" i="11"/>
  <c r="AP1947" i="11"/>
  <c r="L1948" i="14"/>
  <c r="AP998" i="11"/>
  <c r="L999" i="14"/>
  <c r="L706" i="14"/>
  <c r="AP705" i="11"/>
  <c r="AP1387" i="11"/>
  <c r="L1388" i="14"/>
  <c r="L1810" i="14"/>
  <c r="AP1809" i="11"/>
  <c r="AP1194" i="11"/>
  <c r="L1195" i="14"/>
  <c r="AP1659" i="11"/>
  <c r="L1660" i="14"/>
  <c r="AP285" i="11"/>
  <c r="L286" i="14"/>
  <c r="L669" i="14"/>
  <c r="AP668" i="11"/>
  <c r="L949" i="14"/>
  <c r="AP948" i="11"/>
  <c r="AP1228" i="11"/>
  <c r="L1229" i="14"/>
  <c r="AP376" i="11"/>
  <c r="L377" i="14"/>
  <c r="AP1185" i="11"/>
  <c r="L1186" i="14"/>
  <c r="AP110" i="11"/>
  <c r="L111" i="14"/>
  <c r="L274" i="14"/>
  <c r="AP273" i="11"/>
  <c r="L486" i="14"/>
  <c r="AP485" i="11"/>
  <c r="L1250" i="14"/>
  <c r="AP1249" i="11"/>
  <c r="AN222" i="11"/>
  <c r="N223" i="14"/>
  <c r="L807" i="14"/>
  <c r="AP806" i="11"/>
  <c r="L160" i="14"/>
  <c r="AP159" i="11"/>
  <c r="L927" i="14"/>
  <c r="AP926" i="11"/>
  <c r="AP1392" i="11"/>
  <c r="L1393" i="14"/>
  <c r="L948" i="14"/>
  <c r="AP947" i="11"/>
  <c r="L671" i="14"/>
  <c r="AP670" i="11"/>
  <c r="AP1860" i="11"/>
  <c r="L1861" i="14"/>
  <c r="AP1335" i="11"/>
  <c r="L1336" i="14"/>
  <c r="AP52" i="11"/>
  <c r="L53" i="14"/>
  <c r="AP193" i="11"/>
  <c r="L194" i="14"/>
  <c r="AP1531" i="11"/>
  <c r="L1532" i="14"/>
  <c r="AP677" i="11"/>
  <c r="L678" i="14"/>
  <c r="AP460" i="11"/>
  <c r="L461" i="14"/>
  <c r="AP898" i="11"/>
  <c r="L899" i="14"/>
  <c r="AP981" i="11"/>
  <c r="L982" i="14"/>
  <c r="L615" i="14"/>
  <c r="AP614" i="11"/>
  <c r="AP1061" i="11"/>
  <c r="L1062" i="14"/>
  <c r="L129" i="14"/>
  <c r="AP128" i="11"/>
  <c r="AP1590" i="11"/>
  <c r="L1591" i="14"/>
  <c r="AP816" i="11"/>
  <c r="L817" i="14"/>
  <c r="AP1467" i="11"/>
  <c r="L1468" i="14"/>
  <c r="L686" i="14"/>
  <c r="AP685" i="11"/>
  <c r="AP1666" i="11"/>
  <c r="L1667" i="14"/>
  <c r="L1534" i="14"/>
  <c r="AP1533" i="11"/>
  <c r="L86" i="14"/>
  <c r="AP85" i="11"/>
  <c r="AP543" i="11"/>
  <c r="L544" i="14"/>
  <c r="AP88" i="11"/>
  <c r="L89" i="14"/>
  <c r="L97" i="14"/>
  <c r="AP96" i="11"/>
  <c r="AP578" i="11"/>
  <c r="L579" i="14"/>
  <c r="L1642" i="14"/>
  <c r="AP1641" i="11"/>
  <c r="AP584" i="11"/>
  <c r="L585" i="14"/>
  <c r="AP925" i="11"/>
  <c r="L926" i="14"/>
  <c r="AP1734" i="11"/>
  <c r="L1735" i="14"/>
  <c r="AP1632" i="11"/>
  <c r="L1633" i="14"/>
  <c r="L726" i="14"/>
  <c r="AP725" i="11"/>
  <c r="L1726" i="14"/>
  <c r="AP1725" i="11"/>
  <c r="AP118" i="11"/>
  <c r="L119" i="14"/>
  <c r="N722" i="14"/>
  <c r="AN721" i="11"/>
  <c r="L320" i="14"/>
  <c r="AP319" i="11"/>
  <c r="AP1584" i="11"/>
  <c r="L1585" i="14"/>
  <c r="L499" i="14"/>
  <c r="AP498" i="11"/>
  <c r="AP1371" i="11"/>
  <c r="L1372" i="14"/>
  <c r="N780" i="14"/>
  <c r="AN779" i="11"/>
  <c r="L1693" i="14"/>
  <c r="AP1692" i="11"/>
  <c r="AP1116" i="11"/>
  <c r="L1117" i="14"/>
  <c r="L1761" i="14"/>
  <c r="AP1760" i="11"/>
  <c r="L1087" i="14"/>
  <c r="AP1086" i="11"/>
  <c r="L938" i="14"/>
  <c r="AP937" i="11"/>
  <c r="AP1439" i="11"/>
  <c r="L1440" i="14"/>
  <c r="AP612" i="11"/>
  <c r="L613" i="14"/>
  <c r="L1734" i="14"/>
  <c r="AP1733" i="11"/>
  <c r="AP179" i="11"/>
  <c r="L180" i="14"/>
  <c r="L1297" i="14"/>
  <c r="AP1296" i="11"/>
  <c r="L1028" i="14"/>
  <c r="AP1027" i="11"/>
  <c r="AP1898" i="11"/>
  <c r="L1899" i="14"/>
  <c r="AP931" i="11"/>
  <c r="L932" i="14"/>
  <c r="AP1912" i="11"/>
  <c r="L1913" i="14"/>
  <c r="AP1831" i="11"/>
  <c r="L1832" i="14"/>
  <c r="L1638" i="14"/>
  <c r="AP1637" i="11"/>
  <c r="L1698" i="14"/>
  <c r="AP1697" i="11"/>
  <c r="L698" i="14"/>
  <c r="AP697" i="11"/>
  <c r="L1870" i="14"/>
  <c r="AP1869" i="11"/>
  <c r="AP1179" i="11"/>
  <c r="L1180" i="14"/>
  <c r="AP47" i="11"/>
  <c r="L48" i="14"/>
  <c r="AP1127" i="11"/>
  <c r="L1128" i="14"/>
  <c r="L1943" i="14"/>
  <c r="AP1942" i="11"/>
  <c r="AN1935" i="11"/>
  <c r="N1936" i="14"/>
  <c r="AP213" i="11"/>
  <c r="L214" i="14"/>
  <c r="L996" i="14"/>
  <c r="AP995" i="11"/>
  <c r="L1120" i="14"/>
  <c r="AP1119" i="11"/>
  <c r="L626" i="14"/>
  <c r="AP625" i="11"/>
  <c r="AP1818" i="11"/>
  <c r="L1819" i="14"/>
  <c r="L480" i="14"/>
  <c r="AP479" i="11"/>
  <c r="L1916" i="14"/>
  <c r="AP1915" i="11"/>
  <c r="L797" i="14"/>
  <c r="AP796" i="11"/>
  <c r="L643" i="14"/>
  <c r="AP642" i="11"/>
  <c r="AP940" i="11"/>
  <c r="L941" i="14"/>
  <c r="L745" i="14"/>
  <c r="AP744" i="11"/>
  <c r="AP651" i="11"/>
  <c r="L652" i="14"/>
  <c r="L1852" i="14"/>
  <c r="AP1851" i="11"/>
  <c r="AP881" i="11"/>
  <c r="L882" i="14"/>
  <c r="AP950" i="11"/>
  <c r="L951" i="14"/>
  <c r="L692" i="14"/>
  <c r="AP691" i="11"/>
  <c r="L540" i="14"/>
  <c r="AP539" i="11"/>
  <c r="L466" i="14"/>
  <c r="AP465" i="11"/>
  <c r="AP566" i="11"/>
  <c r="L567" i="14"/>
  <c r="L1366" i="14"/>
  <c r="AP1365" i="11"/>
  <c r="AP946" i="11"/>
  <c r="L947" i="14"/>
  <c r="L1350" i="14"/>
  <c r="AP1349" i="11"/>
  <c r="AP1967" i="11"/>
  <c r="L1968" i="14"/>
  <c r="L1626" i="14"/>
  <c r="AP1625" i="11"/>
  <c r="AP171" i="11"/>
  <c r="L172" i="14"/>
  <c r="L1437" i="14"/>
  <c r="AP1436" i="11"/>
  <c r="L561" i="14"/>
  <c r="AP560" i="11"/>
  <c r="AP336" i="11"/>
  <c r="L337" i="14"/>
  <c r="L1896" i="14"/>
  <c r="AP1895" i="11"/>
  <c r="L1452" i="14"/>
  <c r="AP1451" i="11"/>
  <c r="AP1285" i="11"/>
  <c r="L1286" i="14"/>
  <c r="L1438" i="14"/>
  <c r="AP1437" i="11"/>
  <c r="L965" i="14"/>
  <c r="AP964" i="11"/>
  <c r="AP1833" i="11"/>
  <c r="L1834" i="14"/>
  <c r="L179" i="14"/>
  <c r="AP178" i="11"/>
  <c r="AP1955" i="11"/>
  <c r="L1956" i="14"/>
  <c r="L990" i="14"/>
  <c r="AP989" i="11"/>
  <c r="L1133" i="14"/>
  <c r="AP1132" i="11"/>
  <c r="AP643" i="11"/>
  <c r="L644" i="14"/>
  <c r="L1620" i="14"/>
  <c r="AP1619" i="11"/>
  <c r="L28" i="14"/>
  <c r="AP27" i="11"/>
  <c r="L514" i="14"/>
  <c r="AP513" i="11"/>
  <c r="L398" i="14"/>
  <c r="AP397" i="11"/>
  <c r="L423" i="14"/>
  <c r="AP422" i="11"/>
  <c r="L1365" i="14"/>
  <c r="AP1364" i="11"/>
  <c r="AP696" i="11"/>
  <c r="L697" i="14"/>
  <c r="L734" i="14"/>
  <c r="AP733" i="11"/>
  <c r="L432" i="14"/>
  <c r="AP431" i="11"/>
  <c r="L1201" i="14"/>
  <c r="AP1200" i="11"/>
  <c r="L663" i="14"/>
  <c r="AP662" i="11"/>
  <c r="AP1435" i="11"/>
  <c r="L1436" i="14"/>
  <c r="L1809" i="14"/>
  <c r="AP1808" i="11"/>
  <c r="AP80" i="11"/>
  <c r="L81" i="14"/>
  <c r="L743" i="14"/>
  <c r="AP742" i="11"/>
  <c r="AP379" i="11"/>
  <c r="L380" i="14"/>
  <c r="AP1483" i="11"/>
  <c r="L1484" i="14"/>
  <c r="L848" i="14"/>
  <c r="AP847" i="11"/>
  <c r="AP325" i="11"/>
  <c r="L326" i="14"/>
  <c r="AP565" i="11"/>
  <c r="L566" i="14"/>
  <c r="L1427" i="14"/>
  <c r="AP1426" i="11"/>
  <c r="AP1209" i="11"/>
  <c r="L1210" i="14"/>
  <c r="AP616" i="11"/>
  <c r="L617" i="14"/>
  <c r="L885" i="14"/>
  <c r="AP884" i="11"/>
  <c r="L1359" i="14"/>
  <c r="AP1358" i="11"/>
  <c r="L886" i="14"/>
  <c r="AP885" i="11"/>
  <c r="L436" i="14"/>
  <c r="AP435" i="11"/>
  <c r="L1280" i="14"/>
  <c r="AP1279" i="11"/>
  <c r="AP1313" i="11"/>
  <c r="L1314" i="14"/>
  <c r="L1772" i="14"/>
  <c r="AP1771" i="11"/>
  <c r="L1670" i="14"/>
  <c r="AP1669" i="11"/>
  <c r="AP1805" i="11"/>
  <c r="L1806" i="14"/>
  <c r="AP17" i="11"/>
  <c r="L18" i="14"/>
  <c r="AP2007" i="11"/>
  <c r="L2008" i="14"/>
  <c r="AP699" i="11"/>
  <c r="L700" i="14"/>
  <c r="L107" i="14"/>
  <c r="AP106" i="11"/>
  <c r="AP653" i="11"/>
  <c r="L654" i="14"/>
  <c r="L1757" i="14"/>
  <c r="AP1756" i="11"/>
  <c r="AP599" i="11"/>
  <c r="L600" i="14"/>
  <c r="L131" i="14"/>
  <c r="AP130" i="11"/>
  <c r="L284" i="14"/>
  <c r="AP283" i="11"/>
  <c r="AP1023" i="11"/>
  <c r="L1024" i="14"/>
  <c r="AP521" i="11"/>
  <c r="L522" i="14"/>
  <c r="AP1039" i="11"/>
  <c r="L1040" i="14"/>
  <c r="AP1988" i="11"/>
  <c r="L1989" i="14"/>
  <c r="L1939" i="14"/>
  <c r="AP1938" i="11"/>
  <c r="L1338" i="14"/>
  <c r="AP1337" i="11"/>
  <c r="L1923" i="14"/>
  <c r="AP1922" i="11"/>
  <c r="AP299" i="11"/>
  <c r="L300" i="14"/>
  <c r="AP474" i="11"/>
  <c r="L475" i="14"/>
  <c r="AP1318" i="11"/>
  <c r="L1319" i="14"/>
  <c r="AP673" i="11"/>
  <c r="L674" i="14"/>
  <c r="AP114" i="11"/>
  <c r="L115" i="14"/>
  <c r="L691" i="14"/>
  <c r="AP690" i="11"/>
  <c r="L1072" i="14"/>
  <c r="AP1071" i="11"/>
  <c r="L333" i="14"/>
  <c r="AP332" i="11"/>
  <c r="L1807" i="14"/>
  <c r="AP1806" i="11"/>
  <c r="AP953" i="11"/>
  <c r="L954" i="14"/>
  <c r="L1932" i="14"/>
  <c r="AP1931" i="11"/>
  <c r="L1712" i="14"/>
  <c r="AP1711" i="11"/>
  <c r="AP163" i="11"/>
  <c r="L164" i="14"/>
  <c r="L1051" i="14"/>
  <c r="AP1050" i="11"/>
  <c r="AP1225" i="11"/>
  <c r="L1226" i="14"/>
  <c r="L1030" i="14"/>
  <c r="AP1029" i="11"/>
  <c r="AP1073" i="11"/>
  <c r="L1074" i="14"/>
  <c r="L958" i="14"/>
  <c r="AP957" i="11"/>
  <c r="AN1556" i="11"/>
  <c r="N1557" i="14"/>
  <c r="L1100" i="14"/>
  <c r="AP1099" i="11"/>
  <c r="L66" i="14"/>
  <c r="AP65" i="11"/>
  <c r="AP1684" i="11"/>
  <c r="L1685" i="14"/>
  <c r="AP1652" i="11"/>
  <c r="L1653" i="14"/>
  <c r="L1969" i="14"/>
  <c r="AP1968" i="11"/>
  <c r="AP652" i="11"/>
  <c r="L653" i="14"/>
  <c r="AP739" i="11"/>
  <c r="L740" i="14"/>
  <c r="L1118" i="14"/>
  <c r="AP1117" i="11"/>
  <c r="L1556" i="14"/>
  <c r="AP1555" i="11"/>
  <c r="L955" i="14"/>
  <c r="AP954" i="11"/>
  <c r="AP207" i="11"/>
  <c r="L208" i="14"/>
  <c r="AP1764" i="11"/>
  <c r="L1765" i="14"/>
  <c r="AP856" i="11"/>
  <c r="L857" i="14"/>
  <c r="L1230" i="14"/>
  <c r="AP1229" i="11"/>
  <c r="AP1909" i="11"/>
  <c r="L1910" i="14"/>
  <c r="L1299" i="14"/>
  <c r="AP1298" i="11"/>
  <c r="L419" i="14"/>
  <c r="AP418" i="11"/>
  <c r="AP173" i="11"/>
  <c r="L174" i="14"/>
  <c r="L1161" i="14"/>
  <c r="AP1160" i="11"/>
  <c r="AP792" i="11"/>
  <c r="L793" i="14"/>
  <c r="L210" i="14"/>
  <c r="AP209" i="11"/>
  <c r="L439" i="14"/>
  <c r="AP438" i="11"/>
  <c r="L1400" i="14"/>
  <c r="AP1399" i="11"/>
  <c r="L710" i="14"/>
  <c r="AP709" i="11"/>
  <c r="AP1268" i="11"/>
  <c r="L1269" i="14"/>
  <c r="L190" i="14"/>
  <c r="AP189" i="11"/>
  <c r="L1798" i="14"/>
  <c r="AP1797" i="11"/>
  <c r="L1401" i="14"/>
  <c r="AP1400" i="11"/>
  <c r="AP1188" i="11"/>
  <c r="L1189" i="14"/>
  <c r="AP1000" i="11"/>
  <c r="L1001" i="14"/>
  <c r="AP331" i="11"/>
  <c r="L332" i="14"/>
  <c r="AP641" i="11"/>
  <c r="L642" i="14"/>
  <c r="AP813" i="11"/>
  <c r="L814" i="14"/>
  <c r="AP1486" i="11"/>
  <c r="L1487" i="14"/>
  <c r="AP1845" i="11"/>
  <c r="L1846" i="14"/>
  <c r="L733" i="14"/>
  <c r="AP732" i="11"/>
  <c r="L1839" i="14"/>
  <c r="AP1838" i="11"/>
  <c r="AP1361" i="11"/>
  <c r="L1362" i="14"/>
  <c r="L945" i="14"/>
  <c r="AP944" i="11"/>
  <c r="AP687" i="11"/>
  <c r="L688" i="14"/>
  <c r="AP1744" i="11"/>
  <c r="L1745" i="14"/>
  <c r="AP569" i="11"/>
  <c r="L570" i="14"/>
  <c r="AP437" i="11"/>
  <c r="L438" i="14"/>
  <c r="L913" i="14"/>
  <c r="AP912" i="11"/>
  <c r="AN714" i="11"/>
  <c r="N715" i="14"/>
  <c r="AP1547" i="11"/>
  <c r="L1548" i="14"/>
  <c r="AP571" i="11"/>
  <c r="L572" i="14"/>
  <c r="AP627" i="11"/>
  <c r="L628" i="14"/>
  <c r="AP1751" i="11"/>
  <c r="L1752" i="14"/>
  <c r="L599" i="14"/>
  <c r="AP598" i="11"/>
  <c r="L1792" i="14"/>
  <c r="AP1791" i="11"/>
  <c r="AP1564" i="11"/>
  <c r="L1565" i="14"/>
  <c r="L1704" i="14"/>
  <c r="AP1703" i="11"/>
  <c r="L1294" i="14"/>
  <c r="AP1293" i="11"/>
  <c r="L384" i="14"/>
  <c r="AP383" i="11"/>
  <c r="AP1592" i="11"/>
  <c r="L1593" i="14"/>
  <c r="AP505" i="11"/>
  <c r="L506" i="14"/>
  <c r="L252" i="14"/>
  <c r="AP251" i="11"/>
  <c r="AP242" i="11"/>
  <c r="L243" i="14"/>
  <c r="AP927" i="11"/>
  <c r="L928" i="14"/>
  <c r="AP1783" i="11"/>
  <c r="L1784" i="14"/>
  <c r="AP87" i="11"/>
  <c r="L88" i="14"/>
  <c r="AP1062" i="11"/>
  <c r="L1063" i="14"/>
  <c r="L1249" i="14"/>
  <c r="AP1248" i="11"/>
  <c r="AP775" i="11"/>
  <c r="L776" i="14"/>
  <c r="AP1654" i="11"/>
  <c r="L1655" i="14"/>
  <c r="L251" i="14"/>
  <c r="AP250" i="11"/>
  <c r="AP626" i="11"/>
  <c r="L627" i="14"/>
  <c r="L971" i="14"/>
  <c r="AP970" i="11"/>
  <c r="L1429" i="14"/>
  <c r="AP1428" i="11"/>
  <c r="L1277" i="14"/>
  <c r="AP1276" i="11"/>
  <c r="L574" i="14"/>
  <c r="AP573" i="11"/>
  <c r="L903" i="14"/>
  <c r="AP902" i="11"/>
  <c r="L448" i="14"/>
  <c r="AP447" i="11"/>
  <c r="AP292" i="11"/>
  <c r="L293" i="14"/>
  <c r="AP1453" i="11"/>
  <c r="L1454" i="14"/>
  <c r="L769" i="14"/>
  <c r="AP768" i="11"/>
  <c r="L864" i="14"/>
  <c r="AP863" i="11"/>
  <c r="AP1322" i="11"/>
  <c r="L1323" i="14"/>
  <c r="L1476" i="14"/>
  <c r="AP1475" i="11"/>
  <c r="L1041" i="14"/>
  <c r="AP1040" i="11"/>
  <c r="L1779" i="14"/>
  <c r="AP1778" i="11"/>
  <c r="L477" i="14"/>
  <c r="AP476" i="11"/>
  <c r="AP1598" i="11"/>
  <c r="L1599" i="14"/>
  <c r="AP968" i="11"/>
  <c r="L969" i="14"/>
  <c r="L924" i="14"/>
  <c r="AP923" i="11"/>
  <c r="L1477" i="14"/>
  <c r="AP1476" i="11"/>
  <c r="AP1528" i="11"/>
  <c r="L1529" i="14"/>
  <c r="AP1115" i="11"/>
  <c r="L1116" i="14"/>
  <c r="AP1599" i="11"/>
  <c r="L1600" i="14"/>
  <c r="AP1867" i="11"/>
  <c r="L1868" i="14"/>
  <c r="L1409" i="14"/>
  <c r="AP1408" i="11"/>
  <c r="L1645" i="14"/>
  <c r="AP1644" i="11"/>
  <c r="L1096" i="14"/>
  <c r="AP1095" i="11"/>
  <c r="L2010" i="14"/>
  <c r="AP2009" i="11"/>
  <c r="AP551" i="11"/>
  <c r="L552" i="14"/>
  <c r="AP416" i="11"/>
  <c r="L417" i="14"/>
  <c r="AP602" i="11"/>
  <c r="L603" i="14"/>
  <c r="L1147" i="14"/>
  <c r="AP1146" i="11"/>
  <c r="AP1164" i="11"/>
  <c r="L1165" i="14"/>
  <c r="L1129" i="14"/>
  <c r="AP1128" i="11"/>
  <c r="AN274" i="11"/>
  <c r="N275" i="14"/>
  <c r="L1464" i="14"/>
  <c r="AP1463" i="11"/>
  <c r="L1342" i="14"/>
  <c r="AP1341" i="11"/>
  <c r="L1193" i="14"/>
  <c r="AP1192" i="11"/>
  <c r="AP206" i="11"/>
  <c r="L207" i="14"/>
  <c r="L532" i="14"/>
  <c r="AP531" i="11"/>
  <c r="AP1077" i="11"/>
  <c r="L1078" i="14"/>
  <c r="AP784" i="11"/>
  <c r="L785" i="14"/>
  <c r="L630" i="14"/>
  <c r="AP629" i="11"/>
  <c r="L963" i="14"/>
  <c r="AP962" i="11"/>
  <c r="N1531" i="14"/>
  <c r="AN1530" i="11"/>
  <c r="AP589" i="11"/>
  <c r="L590" i="14"/>
  <c r="AP1033" i="11"/>
  <c r="L1034" i="14"/>
  <c r="AP706" i="11"/>
  <c r="L707" i="14"/>
  <c r="L1370" i="14"/>
  <c r="AP1369" i="11"/>
  <c r="L1851" i="14"/>
  <c r="AP1850" i="11"/>
  <c r="L1783" i="14"/>
  <c r="AP1782" i="11"/>
  <c r="L360" i="14"/>
  <c r="AP359" i="11"/>
  <c r="AP311" i="11"/>
  <c r="L312" i="14"/>
  <c r="AP1477" i="11"/>
  <c r="L1478" i="14"/>
  <c r="L1576" i="14"/>
  <c r="AP1575" i="11"/>
  <c r="AP1239" i="11"/>
  <c r="L1240" i="14"/>
  <c r="L1293" i="14"/>
  <c r="AP1292" i="11"/>
  <c r="L272" i="14"/>
  <c r="AP271" i="11"/>
  <c r="AP1844" i="11"/>
  <c r="L1845" i="14"/>
  <c r="AP143" i="11"/>
  <c r="L144" i="14"/>
  <c r="L744" i="14"/>
  <c r="AP743" i="11"/>
  <c r="AP1413" i="11"/>
  <c r="L1414" i="14"/>
  <c r="L1887" i="14"/>
  <c r="AP1886" i="11"/>
  <c r="AP686" i="11"/>
  <c r="L687" i="14"/>
  <c r="AP1370" i="11"/>
  <c r="L1371" i="14"/>
  <c r="L1450" i="14"/>
  <c r="AP1449" i="11"/>
  <c r="AP1824" i="11"/>
  <c r="L1825" i="14"/>
  <c r="AP361" i="11"/>
  <c r="L362" i="14"/>
  <c r="L1486" i="14"/>
  <c r="AP1485" i="11"/>
  <c r="AP1577" i="11"/>
  <c r="L1578" i="14"/>
  <c r="AP452" i="11"/>
  <c r="L453" i="14"/>
  <c r="AP504" i="11"/>
  <c r="L505" i="14"/>
  <c r="L828" i="14"/>
  <c r="AP827" i="11"/>
  <c r="AP142" i="11"/>
  <c r="L143" i="14"/>
  <c r="AP1345" i="11"/>
  <c r="L1346" i="14"/>
  <c r="L271" i="14"/>
  <c r="AP270" i="11"/>
  <c r="L1646" i="14"/>
  <c r="AP1645" i="11"/>
  <c r="AP622" i="11"/>
  <c r="L623" i="14"/>
  <c r="AP935" i="11"/>
  <c r="L936" i="14"/>
  <c r="AP1660" i="11"/>
  <c r="L1661" i="14"/>
  <c r="AP484" i="11"/>
  <c r="L485" i="14"/>
  <c r="AP291" i="11"/>
  <c r="L292" i="14"/>
  <c r="AP1181" i="11"/>
  <c r="L1182" i="14"/>
  <c r="AP1302" i="11"/>
  <c r="L1303" i="14"/>
  <c r="L1337" i="14"/>
  <c r="AP1336" i="11"/>
  <c r="L291" i="14"/>
  <c r="AP290" i="11"/>
  <c r="L183" i="14"/>
  <c r="AP182" i="11"/>
  <c r="L714" i="14"/>
  <c r="AP713" i="11"/>
  <c r="L1014" i="14"/>
  <c r="AP1013" i="11"/>
  <c r="AP1965" i="11"/>
  <c r="L1966" i="14"/>
  <c r="L356" i="14"/>
  <c r="AP355" i="11"/>
  <c r="L595" i="14"/>
  <c r="AP594" i="11"/>
  <c r="L869" i="14"/>
  <c r="AP868" i="11"/>
  <c r="L1227" i="14"/>
  <c r="AP1226" i="11"/>
  <c r="L1604" i="14"/>
  <c r="AP1603" i="11"/>
  <c r="AP1586" i="11"/>
  <c r="L1587" i="14"/>
  <c r="AP753" i="11"/>
  <c r="L754" i="14"/>
  <c r="AP1104" i="11"/>
  <c r="L1105" i="14"/>
  <c r="L1276" i="14"/>
  <c r="AP1275" i="11"/>
  <c r="AP1257" i="11"/>
  <c r="L1258" i="14"/>
  <c r="AP1755" i="11"/>
  <c r="L1756" i="14"/>
  <c r="L1715" i="14"/>
  <c r="AP1714" i="11"/>
  <c r="L2007" i="14"/>
  <c r="AP2006" i="11"/>
  <c r="AP889" i="11"/>
  <c r="L890" i="14"/>
  <c r="AP1149" i="11"/>
  <c r="L1150" i="14"/>
  <c r="AP1721" i="11"/>
  <c r="L1722" i="14"/>
  <c r="L289" i="14"/>
  <c r="AP288" i="11"/>
  <c r="L974" i="14"/>
  <c r="AP973" i="11"/>
  <c r="L1295" i="14"/>
  <c r="AP1294" i="11"/>
  <c r="AP1094" i="11"/>
  <c r="L1095" i="14"/>
  <c r="L1656" i="14"/>
  <c r="AP1655" i="11"/>
  <c r="AP119" i="11"/>
  <c r="L120" i="14"/>
  <c r="AP1827" i="11"/>
  <c r="L1828" i="14"/>
  <c r="L1882" i="14"/>
  <c r="AP1881" i="11"/>
  <c r="AP514" i="11"/>
  <c r="L515" i="14"/>
  <c r="AP1357" i="11"/>
  <c r="L1358" i="14"/>
  <c r="AP900" i="11"/>
  <c r="L901" i="14"/>
  <c r="AP1416" i="11"/>
  <c r="L1417" i="14"/>
  <c r="L1528" i="14"/>
  <c r="AP1527" i="11"/>
  <c r="AP1775" i="11"/>
  <c r="L1776" i="14"/>
  <c r="AP1421" i="11"/>
  <c r="L1422" i="14"/>
  <c r="L281" i="14"/>
  <c r="AP280" i="11"/>
  <c r="L1582" i="14"/>
  <c r="AP1581" i="11"/>
  <c r="AP392" i="11"/>
  <c r="L393" i="14"/>
  <c r="AP945" i="11"/>
  <c r="L946" i="14"/>
  <c r="AP428" i="11"/>
  <c r="L429" i="14"/>
  <c r="L67" i="14"/>
  <c r="AP66" i="11"/>
  <c r="AP843" i="11"/>
  <c r="L844" i="14"/>
  <c r="L1524" i="14"/>
  <c r="AP1523" i="11"/>
  <c r="AP340" i="11"/>
  <c r="L341" i="14"/>
  <c r="AP1235" i="11"/>
  <c r="L1236" i="14"/>
  <c r="AP1321" i="11"/>
  <c r="L1322" i="14"/>
  <c r="AP75" i="11"/>
  <c r="L76" i="14"/>
  <c r="L1710" i="14"/>
  <c r="AP1709" i="11"/>
  <c r="L221" i="14"/>
  <c r="AP220" i="11"/>
  <c r="AP1853" i="11"/>
  <c r="L1854" i="14"/>
  <c r="AP1383" i="11"/>
  <c r="L1384" i="14"/>
  <c r="L235" i="14"/>
  <c r="AP234" i="11"/>
  <c r="AP1150" i="11"/>
  <c r="L1151" i="14"/>
  <c r="L430" i="14"/>
  <c r="AP429" i="11"/>
  <c r="L276" i="14"/>
  <c r="AP275" i="11"/>
  <c r="L1650" i="14"/>
  <c r="AP1649" i="11"/>
  <c r="AP1635" i="11"/>
  <c r="L1636" i="14"/>
  <c r="L1164" i="14"/>
  <c r="AP1163" i="11"/>
  <c r="L529" i="14"/>
  <c r="AP528" i="11"/>
  <c r="L935" i="14"/>
  <c r="AP934" i="11"/>
  <c r="AP1972" i="11"/>
  <c r="L1973" i="14"/>
  <c r="AP969" i="11"/>
  <c r="L970" i="14"/>
  <c r="L608" i="14"/>
  <c r="AP607" i="11"/>
  <c r="AP869" i="11"/>
  <c r="L870" i="14"/>
  <c r="AP2000" i="11"/>
  <c r="L2001" i="14"/>
  <c r="AP221" i="11"/>
  <c r="L222" i="14"/>
  <c r="L860" i="14"/>
  <c r="AP859" i="11"/>
  <c r="L1697" i="14"/>
  <c r="AP1696" i="11"/>
  <c r="L260" i="14"/>
  <c r="AP259" i="11"/>
  <c r="L1289" i="14"/>
  <c r="AP1288" i="11"/>
  <c r="L1361" i="14"/>
  <c r="AP1360" i="11"/>
  <c r="AP1748" i="11"/>
  <c r="L1749" i="14"/>
  <c r="L1245" i="14"/>
  <c r="AP1244" i="11"/>
  <c r="AP1218" i="11"/>
  <c r="L1219" i="14"/>
  <c r="L778" i="14"/>
  <c r="AP777" i="11"/>
  <c r="AP1512" i="11"/>
  <c r="L1513" i="14"/>
  <c r="AP1434" i="11"/>
  <c r="L1435" i="14"/>
  <c r="AP592" i="11"/>
  <c r="L593" i="14"/>
  <c r="AP524" i="11"/>
  <c r="L525" i="14"/>
  <c r="L481" i="14"/>
  <c r="AP480" i="11"/>
  <c r="L282" i="14"/>
  <c r="AP281" i="11"/>
  <c r="AP1927" i="11"/>
  <c r="L1928" i="14"/>
  <c r="AP170" i="11"/>
  <c r="L171" i="14"/>
  <c r="L1662" i="14"/>
  <c r="AP1661" i="11"/>
  <c r="AP120" i="11"/>
  <c r="L121" i="14"/>
  <c r="AP862" i="11"/>
  <c r="L863" i="14"/>
  <c r="L1334" i="14"/>
  <c r="AP1333" i="11"/>
  <c r="L641" i="14"/>
  <c r="AP640" i="11"/>
  <c r="L104" i="14"/>
  <c r="AP103" i="11"/>
  <c r="AP1478" i="11"/>
  <c r="L1479" i="14"/>
  <c r="L856" i="14"/>
  <c r="AP855" i="11"/>
  <c r="L1485" i="14"/>
  <c r="AP1484" i="11"/>
  <c r="L1136" i="14"/>
  <c r="AP1135" i="11"/>
  <c r="L1021" i="14"/>
  <c r="AP1020" i="11"/>
  <c r="AP967" i="11"/>
  <c r="L968" i="14"/>
  <c r="AP1264" i="11"/>
  <c r="L1265" i="14"/>
  <c r="L1849" i="14"/>
  <c r="AP1848" i="11"/>
  <c r="AP1665" i="11"/>
  <c r="L1666" i="14"/>
  <c r="AP1730" i="11"/>
  <c r="L1731" i="14"/>
  <c r="L1032" i="14"/>
  <c r="AP1031" i="11"/>
  <c r="AP1307" i="11"/>
  <c r="L1308" i="14"/>
  <c r="AP996" i="11"/>
  <c r="L997" i="14"/>
  <c r="AP1676" i="11"/>
  <c r="L1677" i="14"/>
  <c r="L229" i="14"/>
  <c r="AP228" i="11"/>
  <c r="L1415" i="14"/>
  <c r="AP1414" i="11"/>
  <c r="L1190" i="14"/>
  <c r="AP1189" i="11"/>
  <c r="L287" i="14"/>
  <c r="AP286" i="11"/>
  <c r="AP656" i="11"/>
  <c r="L657" i="14"/>
  <c r="L1611" i="14"/>
  <c r="AP1610" i="11"/>
  <c r="AP955" i="11"/>
  <c r="L956" i="14"/>
  <c r="L1605" i="14"/>
  <c r="AP1604" i="11"/>
  <c r="L1235" i="14"/>
  <c r="AP1234" i="11"/>
  <c r="L1493" i="14"/>
  <c r="AP1492" i="11"/>
  <c r="AP1789" i="11"/>
  <c r="L1790" i="14"/>
  <c r="N420" i="14"/>
  <c r="AN419" i="11"/>
  <c r="L1574" i="14"/>
  <c r="AP1573" i="11"/>
  <c r="L1173" i="14"/>
  <c r="AP1172" i="11"/>
  <c r="AP1810" i="11"/>
  <c r="L1811" i="14"/>
  <c r="L355" i="14"/>
  <c r="AP354" i="11"/>
  <c r="AP812" i="11"/>
  <c r="L813" i="14"/>
  <c r="L247" i="14"/>
  <c r="AP246" i="11"/>
  <c r="N675" i="14"/>
  <c r="AN674" i="11"/>
  <c r="AP829" i="11"/>
  <c r="L830" i="14"/>
  <c r="AP1515" i="11"/>
  <c r="L1516" i="14"/>
  <c r="L1419" i="14"/>
  <c r="AP1418" i="11"/>
  <c r="AP1090" i="11"/>
  <c r="L1091" i="14"/>
  <c r="AP755" i="11"/>
  <c r="L756" i="14"/>
  <c r="L1990" i="14"/>
  <c r="AP1989" i="11"/>
  <c r="AP825" i="11"/>
  <c r="L826" i="14"/>
  <c r="AP1051" i="11"/>
  <c r="L1052" i="14"/>
  <c r="AP791" i="11"/>
  <c r="L792" i="14"/>
  <c r="L1333" i="14"/>
  <c r="AP1332" i="11"/>
  <c r="L1489" i="14"/>
  <c r="AP1488" i="11"/>
  <c r="L1331" i="14"/>
  <c r="AP1330" i="11"/>
  <c r="AP439" i="11"/>
  <c r="L440" i="14"/>
  <c r="L1536" i="14"/>
  <c r="AP1535" i="11"/>
  <c r="AP1868" i="11"/>
  <c r="L1869" i="14"/>
  <c r="AP839" i="11"/>
  <c r="L840" i="14"/>
  <c r="AP1054" i="11"/>
  <c r="L1055" i="14"/>
  <c r="AP593" i="11"/>
  <c r="L594" i="14"/>
  <c r="L1676" i="14"/>
  <c r="AP1675" i="11"/>
  <c r="L629" i="14"/>
  <c r="AP628" i="11"/>
  <c r="L825" i="14"/>
  <c r="AP824" i="11"/>
  <c r="L1378" i="14"/>
  <c r="AP1377" i="11"/>
  <c r="AP1858" i="11"/>
  <c r="L1859" i="14"/>
  <c r="L1053" i="14"/>
  <c r="AP1052" i="11"/>
  <c r="L400" i="14"/>
  <c r="AP399" i="11"/>
  <c r="AP282" i="11"/>
  <c r="L283" i="14"/>
  <c r="L1019" i="14"/>
  <c r="AP1018" i="11"/>
  <c r="AP1442" i="11"/>
  <c r="L1443" i="14"/>
  <c r="L854" i="14"/>
  <c r="AP853" i="11"/>
  <c r="L234" i="14"/>
  <c r="AP233" i="11"/>
  <c r="AP1355" i="11"/>
  <c r="L1356" i="14"/>
  <c r="AP1946" i="11"/>
  <c r="L1947" i="14"/>
  <c r="L1993" i="14"/>
  <c r="AP1992" i="11"/>
  <c r="AP1140" i="11"/>
  <c r="L1141" i="14"/>
  <c r="AP764" i="11"/>
  <c r="L765" i="14"/>
  <c r="L1977" i="14"/>
  <c r="AP1976" i="11"/>
  <c r="AP210" i="11"/>
  <c r="L211" i="14"/>
  <c r="L2002" i="14"/>
  <c r="AP2001" i="11"/>
  <c r="AP1491" i="11"/>
  <c r="L1492" i="14"/>
  <c r="L1455" i="14"/>
  <c r="AP1454" i="11"/>
  <c r="AP639" i="11"/>
  <c r="L640" i="14"/>
  <c r="AP1611" i="11"/>
  <c r="L1612" i="14"/>
  <c r="L972" i="14"/>
  <c r="AP971" i="11"/>
  <c r="L943" i="14"/>
  <c r="AP942" i="11"/>
  <c r="AP1374" i="11"/>
  <c r="L1375" i="14"/>
  <c r="AP1203" i="11"/>
  <c r="L1204" i="14"/>
  <c r="AP1826" i="11"/>
  <c r="L1827" i="14"/>
  <c r="L125" i="14"/>
  <c r="AP124" i="11"/>
  <c r="L217" i="14"/>
  <c r="AP216" i="11"/>
  <c r="AP177" i="11"/>
  <c r="L178" i="14"/>
  <c r="AP802" i="11"/>
  <c r="L803" i="14"/>
  <c r="L1680" i="14"/>
  <c r="AP1679" i="11"/>
  <c r="L321" i="14"/>
  <c r="AP320" i="11"/>
  <c r="L1171" i="14"/>
  <c r="AP1170" i="11"/>
  <c r="L1934" i="14"/>
  <c r="AP1933" i="11"/>
  <c r="AP470" i="11"/>
  <c r="L471" i="14"/>
  <c r="AP1314" i="11"/>
  <c r="L1315" i="14"/>
  <c r="AP698" i="11"/>
  <c r="L699" i="14"/>
  <c r="AP1974" i="11"/>
  <c r="L1975" i="14"/>
  <c r="AP952" i="11"/>
  <c r="L953" i="14"/>
  <c r="AP510" i="11"/>
  <c r="L511" i="14"/>
  <c r="AP1211" i="11"/>
  <c r="L1212" i="14"/>
  <c r="L1232" i="14"/>
  <c r="AP1231" i="11"/>
  <c r="L1853" i="14"/>
  <c r="AP1852" i="11"/>
  <c r="AP113" i="11"/>
  <c r="L114" i="14"/>
  <c r="L1699" i="14"/>
  <c r="AP1698" i="11"/>
  <c r="L510" i="14"/>
  <c r="AP509" i="11"/>
  <c r="AP1375" i="11"/>
  <c r="L1376" i="14"/>
  <c r="AP1267" i="11"/>
  <c r="L1268" i="14"/>
  <c r="AP1152" i="11"/>
  <c r="L1153" i="14"/>
  <c r="L1911" i="14"/>
  <c r="AP1910" i="11"/>
  <c r="AP2004" i="11"/>
  <c r="L2005" i="14"/>
  <c r="L1881" i="14"/>
  <c r="AP1880" i="11"/>
  <c r="L876" i="14"/>
  <c r="AP875" i="11"/>
  <c r="AP1572" i="11"/>
  <c r="L1573" i="14"/>
  <c r="L586" i="14"/>
  <c r="AP585" i="11"/>
  <c r="AP1726" i="11"/>
  <c r="L1727" i="14"/>
  <c r="AP279" i="11"/>
  <c r="L280" i="14"/>
  <c r="AP198" i="11"/>
  <c r="L199" i="14"/>
  <c r="L336" i="14"/>
  <c r="AP335" i="11"/>
  <c r="AP1317" i="11"/>
  <c r="L1318" i="14"/>
  <c r="L1386" i="14"/>
  <c r="AP1385" i="11"/>
  <c r="AP774" i="11"/>
  <c r="L775" i="14"/>
  <c r="L1917" i="14"/>
  <c r="AP1916" i="11"/>
  <c r="L1858" i="14"/>
  <c r="AP1857" i="11"/>
  <c r="AP1447" i="11"/>
  <c r="L1448" i="14"/>
  <c r="AP1138" i="11"/>
  <c r="L1139" i="14"/>
  <c r="L788" i="14"/>
  <c r="AP787" i="11"/>
  <c r="AP241" i="11"/>
  <c r="L242" i="14"/>
  <c r="AP441" i="11"/>
  <c r="L442" i="14"/>
  <c r="L867" i="14"/>
  <c r="AP866" i="11"/>
  <c r="L1059" i="14"/>
  <c r="AP1058" i="11"/>
  <c r="L324" i="14"/>
  <c r="AP323" i="11"/>
  <c r="AP1381" i="11"/>
  <c r="L1382" i="14"/>
  <c r="AP1930" i="11"/>
  <c r="L1931" i="14"/>
  <c r="AP35" i="11"/>
  <c r="L36" i="14"/>
  <c r="AP360" i="11"/>
  <c r="L361" i="14"/>
  <c r="L728" i="14"/>
  <c r="AP727" i="11"/>
  <c r="AP244" i="11"/>
  <c r="L245" i="14"/>
  <c r="AP1487" i="11"/>
  <c r="L1488" i="14"/>
  <c r="L463" i="14"/>
  <c r="AP462" i="11"/>
  <c r="L112" i="14"/>
  <c r="AP111" i="11"/>
  <c r="AP490" i="11"/>
  <c r="L491" i="14"/>
  <c r="AP506" i="11"/>
  <c r="L507" i="14"/>
  <c r="L1459" i="14"/>
  <c r="AP1458" i="11"/>
  <c r="L1048" i="14"/>
  <c r="AP1047" i="11"/>
  <c r="AP1737" i="11" l="1"/>
  <c r="L2006" i="14"/>
  <c r="L896" i="14"/>
  <c r="L1496" i="14"/>
  <c r="L1503" i="14"/>
  <c r="L729" i="14"/>
  <c r="L39" i="14"/>
  <c r="L1404" i="14"/>
  <c r="L498" i="14"/>
  <c r="AP404" i="11"/>
  <c r="L614" i="14"/>
  <c r="AP805" i="11"/>
  <c r="L676" i="14"/>
  <c r="L1137" i="14"/>
  <c r="AP611" i="11"/>
  <c r="L950" i="14"/>
  <c r="L1644" i="14"/>
  <c r="L549" i="14"/>
  <c r="AP194" i="11"/>
  <c r="L167" i="14"/>
  <c r="AP1441" i="11"/>
  <c r="L168" i="14"/>
  <c r="AP1681" i="11"/>
  <c r="AP1876" i="11"/>
  <c r="AP105" i="11"/>
  <c r="AP1417" i="11"/>
  <c r="AP512" i="11"/>
  <c r="AP107" i="11"/>
  <c r="L526" i="14"/>
  <c r="AP41" i="11"/>
  <c r="L259" i="14"/>
  <c r="AP1957" i="11"/>
  <c r="L573" i="14"/>
  <c r="AP464" i="11"/>
  <c r="AP185" i="11"/>
  <c r="L1119" i="14"/>
  <c r="AP776" i="11"/>
  <c r="AP669" i="11"/>
  <c r="AP1155" i="11"/>
  <c r="L483" i="14"/>
  <c r="L1185" i="14"/>
  <c r="L2016" i="14"/>
  <c r="L1335" i="14"/>
  <c r="AP1823" i="11"/>
  <c r="AP1269" i="11"/>
  <c r="AP138" i="11"/>
  <c r="L2004" i="14"/>
  <c r="L1519" i="14"/>
  <c r="L1850" i="14"/>
  <c r="L60" i="14"/>
  <c r="AP1246" i="11"/>
  <c r="AP1759" i="11"/>
  <c r="AP793" i="11"/>
  <c r="L1526" i="14"/>
  <c r="AP1174" i="11"/>
  <c r="AP1704" i="11"/>
  <c r="L821" i="14"/>
  <c r="AP350" i="11"/>
  <c r="AP1130" i="11"/>
  <c r="L2015" i="14"/>
  <c r="AP951" i="11"/>
  <c r="L1955" i="14"/>
  <c r="AP1993" i="11"/>
  <c r="L201" i="14"/>
  <c r="AP135" i="11"/>
  <c r="AP1195" i="11"/>
  <c r="L964" i="14"/>
  <c r="L1242" i="14"/>
  <c r="AP1884" i="11"/>
  <c r="AP734" i="11"/>
  <c r="AP261" i="11"/>
  <c r="AP1777" i="11"/>
  <c r="L1287" i="14"/>
  <c r="AP156" i="11"/>
  <c r="AP1037" i="11"/>
  <c r="AP1980" i="11"/>
  <c r="L1029" i="14"/>
  <c r="J12" i="20"/>
  <c r="L3" i="19"/>
  <c r="U38" i="9"/>
  <c r="W38" i="9" s="1"/>
  <c r="S16" i="10"/>
  <c r="M13" i="9" s="1"/>
  <c r="Q12" i="10"/>
  <c r="N12" i="9" s="1"/>
  <c r="U42" i="9"/>
  <c r="W42" i="9" s="1"/>
  <c r="X42" i="9" s="1"/>
  <c r="U36" i="9"/>
  <c r="W36" i="9" s="1"/>
  <c r="N13" i="9"/>
  <c r="N2017" i="14"/>
  <c r="B116" i="24"/>
  <c r="AP419" i="11"/>
  <c r="L420" i="14"/>
  <c r="AP714" i="11"/>
  <c r="L715" i="14"/>
  <c r="AP807" i="11"/>
  <c r="L808" i="14"/>
  <c r="AP1835" i="11"/>
  <c r="L1836" i="14"/>
  <c r="AP674" i="11"/>
  <c r="L675" i="14"/>
  <c r="AP1366" i="11"/>
  <c r="L1367" i="14"/>
  <c r="AP199" i="11"/>
  <c r="L200" i="14"/>
  <c r="AP911" i="11"/>
  <c r="L912" i="14"/>
  <c r="L248" i="14"/>
  <c r="AP247" i="11"/>
  <c r="L1775" i="14"/>
  <c r="AP1774" i="11"/>
  <c r="AP1324" i="11"/>
  <c r="L1325" i="14"/>
  <c r="L1531" i="14"/>
  <c r="AP1530" i="11"/>
  <c r="AP1025" i="11"/>
  <c r="L1026" i="14"/>
  <c r="L1740" i="14"/>
  <c r="AP1739" i="11"/>
  <c r="AP1162" i="11"/>
  <c r="L1163" i="14"/>
  <c r="L1747" i="14"/>
  <c r="AP1746" i="11"/>
  <c r="AP1541" i="11"/>
  <c r="L1542" i="14"/>
  <c r="AP1148" i="11"/>
  <c r="L1149" i="14"/>
  <c r="AP1407" i="11"/>
  <c r="L1408" i="14"/>
  <c r="L518" i="14"/>
  <c r="AP517" i="11"/>
  <c r="L838" i="14"/>
  <c r="AP837" i="11"/>
  <c r="AP779" i="11"/>
  <c r="L780" i="14"/>
  <c r="AP1131" i="11"/>
  <c r="L1132" i="14"/>
  <c r="AP62" i="11"/>
  <c r="L63" i="14"/>
  <c r="L56" i="14"/>
  <c r="AP55" i="11"/>
  <c r="L1838" i="14"/>
  <c r="AP1837" i="11"/>
  <c r="L1936" i="14"/>
  <c r="AP1935" i="11"/>
  <c r="L223" i="14"/>
  <c r="AP222" i="11"/>
  <c r="AP870" i="11"/>
  <c r="L871" i="14"/>
  <c r="AN13" i="11"/>
  <c r="AL3" i="19" s="1"/>
  <c r="L722" i="14"/>
  <c r="AP721" i="11"/>
  <c r="L981" i="14"/>
  <c r="AP980" i="11"/>
  <c r="AP1303" i="11"/>
  <c r="L1304" i="14"/>
  <c r="L739" i="14"/>
  <c r="AP738" i="11"/>
  <c r="L275" i="14"/>
  <c r="AP274" i="11"/>
  <c r="L1557" i="14"/>
  <c r="AP1556" i="11"/>
  <c r="AP702" i="11"/>
  <c r="L703" i="14"/>
  <c r="AP13" i="11" l="1"/>
  <c r="AN3" i="19" s="1"/>
  <c r="L2017" i="14"/>
  <c r="K12" i="14" s="1"/>
  <c r="D8" i="20" l="1" a="1"/>
  <c r="D8" i="9" a="1"/>
  <c r="S39" i="9" s="1"/>
  <c r="S17" i="9" l="1"/>
  <c r="V17" i="9" s="1"/>
  <c r="W17" i="9" s="1"/>
  <c r="X17" i="9" s="1"/>
  <c r="S16" i="9"/>
  <c r="V16" i="9" s="1"/>
  <c r="S37" i="9"/>
  <c r="S23" i="9"/>
  <c r="X23" i="9" s="1"/>
  <c r="S19" i="9"/>
  <c r="H24" i="9"/>
  <c r="J24" i="9" s="1"/>
  <c r="S32" i="9"/>
  <c r="S57" i="9" s="1"/>
  <c r="T57" i="9" s="1"/>
  <c r="S31" i="9"/>
  <c r="V31" i="9" s="1"/>
  <c r="W31" i="9" s="1"/>
  <c r="X31" i="9" s="1"/>
  <c r="H42" i="9"/>
  <c r="S13" i="9"/>
  <c r="S36" i="9"/>
  <c r="X36" i="9" s="1"/>
  <c r="S26" i="9"/>
  <c r="H30" i="9"/>
  <c r="J35" i="9"/>
  <c r="S10" i="9"/>
  <c r="H13" i="9"/>
  <c r="K13" i="9" s="1"/>
  <c r="S30" i="9"/>
  <c r="S54" i="9" s="1"/>
  <c r="S15" i="9"/>
  <c r="X15" i="9" s="1"/>
  <c r="S9" i="9"/>
  <c r="S12" i="9"/>
  <c r="H40" i="9"/>
  <c r="O13" i="9" s="1"/>
  <c r="S11" i="9"/>
  <c r="S22" i="9"/>
  <c r="S14" i="9"/>
  <c r="H32" i="9"/>
  <c r="S38" i="9"/>
  <c r="X38" i="9" s="1"/>
  <c r="S25" i="9"/>
  <c r="H31" i="9"/>
  <c r="S21" i="9"/>
  <c r="H38" i="9"/>
  <c r="S5" i="9"/>
  <c r="S40" i="9"/>
  <c r="H39" i="9"/>
  <c r="S8" i="9"/>
  <c r="D8" i="9"/>
  <c r="H25" i="9"/>
  <c r="S6" i="9"/>
  <c r="H41" i="9"/>
  <c r="S4" i="9"/>
  <c r="S7" i="9"/>
  <c r="S35" i="9"/>
  <c r="X35" i="9" s="1"/>
  <c r="S20" i="9"/>
  <c r="S27" i="9"/>
  <c r="S24" i="9"/>
  <c r="S34" i="9"/>
  <c r="S29" i="9"/>
  <c r="S3" i="9"/>
  <c r="H12" i="9"/>
  <c r="H29" i="9"/>
  <c r="S28" i="9"/>
  <c r="S18" i="9"/>
  <c r="S41" i="9"/>
  <c r="S33" i="9"/>
  <c r="H33" i="9"/>
  <c r="H26" i="9"/>
  <c r="H32" i="20"/>
  <c r="D8" i="20"/>
  <c r="J35" i="20"/>
  <c r="H29" i="20"/>
  <c r="H31" i="20"/>
  <c r="H26" i="20"/>
  <c r="H24" i="20"/>
  <c r="H33" i="20"/>
  <c r="H12" i="20"/>
  <c r="H30" i="20"/>
  <c r="H25" i="20"/>
  <c r="H13" i="20"/>
  <c r="H27" i="20" l="1"/>
  <c r="T40" i="9"/>
  <c r="S55" i="9"/>
  <c r="T55" i="9" s="1"/>
  <c r="S56" i="9"/>
  <c r="T56" i="9" s="1"/>
  <c r="V32" i="9"/>
  <c r="W32" i="9" s="1"/>
  <c r="X32" i="9" s="1"/>
  <c r="T37" i="9"/>
  <c r="T15" i="9"/>
  <c r="T32" i="9"/>
  <c r="T29" i="9"/>
  <c r="T34" i="9"/>
  <c r="J38" i="9"/>
  <c r="I38" i="9" s="1"/>
  <c r="I24" i="9"/>
  <c r="T36" i="9"/>
  <c r="H34" i="9"/>
  <c r="I34" i="9" s="1"/>
  <c r="T30" i="9"/>
  <c r="T22" i="9"/>
  <c r="T33" i="9"/>
  <c r="T35" i="9"/>
  <c r="T24" i="9"/>
  <c r="T39" i="9"/>
  <c r="T17" i="9"/>
  <c r="T14" i="9"/>
  <c r="V30" i="9"/>
  <c r="W30" i="9" s="1"/>
  <c r="X30" i="9" s="1"/>
  <c r="T18" i="9"/>
  <c r="T27" i="9"/>
  <c r="T26" i="9"/>
  <c r="T38" i="9"/>
  <c r="T16" i="9"/>
  <c r="T21" i="9"/>
  <c r="T28" i="9"/>
  <c r="T25" i="9"/>
  <c r="T31" i="9"/>
  <c r="T19" i="9"/>
  <c r="T23" i="9"/>
  <c r="I31" i="9"/>
  <c r="H27" i="9"/>
  <c r="I27" i="9" s="1"/>
  <c r="M25" i="20"/>
  <c r="L25" i="20" s="1"/>
  <c r="I25" i="20"/>
  <c r="K25" i="20"/>
  <c r="I19" i="20"/>
  <c r="I18" i="20"/>
  <c r="I22" i="20"/>
  <c r="I16" i="20"/>
  <c r="I20" i="20"/>
  <c r="L12" i="20"/>
  <c r="I17" i="20"/>
  <c r="I12" i="20"/>
  <c r="I15" i="20"/>
  <c r="I21" i="20"/>
  <c r="K12" i="20"/>
  <c r="I23" i="20"/>
  <c r="H8" i="20"/>
  <c r="K49" i="20" s="1"/>
  <c r="H14" i="20"/>
  <c r="M32" i="20"/>
  <c r="L32" i="20" s="1"/>
  <c r="I32" i="20"/>
  <c r="I29" i="9"/>
  <c r="I33" i="20"/>
  <c r="M33" i="20"/>
  <c r="L33" i="20" s="1"/>
  <c r="I22" i="9"/>
  <c r="L12" i="9"/>
  <c r="I16" i="9"/>
  <c r="I21" i="9"/>
  <c r="K12" i="9"/>
  <c r="I19" i="9"/>
  <c r="I12" i="9"/>
  <c r="J40" i="9"/>
  <c r="I23" i="9"/>
  <c r="I18" i="9"/>
  <c r="I13" i="9"/>
  <c r="H8" i="9"/>
  <c r="I17" i="9"/>
  <c r="I20" i="9"/>
  <c r="H14" i="9"/>
  <c r="I15" i="9"/>
  <c r="J41" i="9"/>
  <c r="I41" i="9" s="1"/>
  <c r="J24" i="20"/>
  <c r="I24" i="20"/>
  <c r="L24" i="20"/>
  <c r="I26" i="9"/>
  <c r="I26" i="20"/>
  <c r="M26" i="20"/>
  <c r="L26" i="20" s="1"/>
  <c r="I33" i="9"/>
  <c r="I30" i="20"/>
  <c r="M30" i="20"/>
  <c r="L30" i="20" s="1"/>
  <c r="I31" i="20"/>
  <c r="M31" i="20"/>
  <c r="L31" i="20" s="1"/>
  <c r="S58" i="9"/>
  <c r="T58" i="9" s="1"/>
  <c r="V33" i="9"/>
  <c r="W33" i="9" s="1"/>
  <c r="X33" i="9" s="1"/>
  <c r="I30" i="9"/>
  <c r="X20" i="9"/>
  <c r="T20" i="9"/>
  <c r="I13" i="20"/>
  <c r="L13" i="20"/>
  <c r="K13" i="20"/>
  <c r="H39" i="20"/>
  <c r="H38" i="20" s="1"/>
  <c r="N29" i="20"/>
  <c r="O29" i="20" s="1"/>
  <c r="M29" i="20"/>
  <c r="I29" i="20"/>
  <c r="H34" i="20"/>
  <c r="I34" i="20" s="1"/>
  <c r="X41" i="9"/>
  <c r="T41" i="9"/>
  <c r="S51" i="9"/>
  <c r="T51" i="9" s="1"/>
  <c r="I25" i="9"/>
  <c r="I32" i="9"/>
  <c r="T54" i="9"/>
  <c r="W16" i="9"/>
  <c r="X16" i="9" s="1"/>
  <c r="J28" i="9" l="1"/>
  <c r="H28" i="9"/>
  <c r="I14" i="9"/>
  <c r="J28" i="20"/>
  <c r="I27" i="20"/>
  <c r="V43" i="9"/>
  <c r="W43" i="9" s="1"/>
  <c r="M27" i="20"/>
  <c r="L27" i="20" s="1"/>
  <c r="I40" i="9"/>
  <c r="J42" i="9"/>
  <c r="I42" i="9" s="1"/>
  <c r="S53" i="9"/>
  <c r="S52" i="9" s="1"/>
  <c r="T52" i="9" s="1"/>
  <c r="L29" i="20"/>
  <c r="M34" i="20"/>
  <c r="L34" i="20" s="1"/>
  <c r="M28" i="20"/>
  <c r="H28" i="20"/>
  <c r="I14" i="20"/>
  <c r="L14" i="20"/>
  <c r="K14" i="20"/>
  <c r="T53" i="9" l="1"/>
  <c r="H35" i="20"/>
  <c r="I28" i="20"/>
  <c r="L28" i="20"/>
  <c r="M35" i="20"/>
  <c r="M36" i="20" s="1"/>
  <c r="I28" i="9"/>
  <c r="H35" i="9"/>
  <c r="I35" i="20" l="1"/>
  <c r="H7" i="20"/>
  <c r="K35" i="20"/>
  <c r="L35" i="20"/>
  <c r="H7" i="9"/>
  <c r="I35" i="9"/>
  <c r="K35" i="9"/>
  <c r="M37" i="20"/>
  <c r="M38" i="20" l="1"/>
  <c r="M39" i="20" s="1"/>
  <c r="O39" i="20" s="1"/>
  <c r="M41" i="2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LENOVO</author>
  </authors>
  <commentList>
    <comment ref="AG3" authorId="0" shapeId="0" xr:uid="{A7D3B250-7106-44B6-B3C2-5BC46A578C98}">
      <text>
        <r>
          <rPr>
            <b/>
            <sz val="9"/>
            <color indexed="81"/>
            <rFont val="Tahoma"/>
            <family val="2"/>
            <charset val="162"/>
          </rPr>
          <t xml:space="preserve">Автор: </t>
        </r>
        <r>
          <rPr>
            <sz val="9"/>
            <color indexed="81"/>
            <rFont val="Tahoma"/>
            <family val="2"/>
            <charset val="162"/>
          </rPr>
          <t xml:space="preserve">Выбрать из выпадающего списка
</t>
        </r>
      </text>
    </comment>
    <comment ref="K4" authorId="0" shapeId="0" xr:uid="{B1C64F7F-DEAF-4807-8995-B29766C275B7}">
      <text>
        <r>
          <rPr>
            <b/>
            <sz val="9"/>
            <color indexed="81"/>
            <rFont val="Tahoma"/>
            <family val="2"/>
            <charset val="204"/>
          </rPr>
          <t xml:space="preserve">ПЭО: </t>
        </r>
        <r>
          <rPr>
            <sz val="9"/>
            <color indexed="81"/>
            <rFont val="Tahoma"/>
            <family val="2"/>
            <charset val="204"/>
          </rPr>
          <t xml:space="preserve">сроки оплаты влияют на затраты по внешнему финансированию
</t>
        </r>
      </text>
    </comment>
    <comment ref="D6" authorId="0" shapeId="0" xr:uid="{30F65D71-1E72-4462-BEA6-4A0DD0541943}">
      <text>
        <r>
          <rPr>
            <b/>
            <sz val="9"/>
            <color indexed="81"/>
            <rFont val="Tahoma"/>
            <family val="2"/>
            <charset val="162"/>
          </rPr>
          <t xml:space="preserve">Автор: </t>
        </r>
        <r>
          <rPr>
            <sz val="9"/>
            <color indexed="81"/>
            <rFont val="Tahoma"/>
            <family val="2"/>
            <charset val="162"/>
          </rPr>
          <t xml:space="preserve">влияет на выходную форму.
</t>
        </r>
      </text>
    </comment>
    <comment ref="D7" authorId="0" shapeId="0" xr:uid="{DE47D9F6-EA38-4655-920D-455FCFCAA392}">
      <text>
        <r>
          <rPr>
            <b/>
            <sz val="9"/>
            <color indexed="81"/>
            <rFont val="Tahoma"/>
            <family val="2"/>
            <charset val="162"/>
          </rPr>
          <t xml:space="preserve">Автор: </t>
        </r>
        <r>
          <rPr>
            <sz val="9"/>
            <color indexed="81"/>
            <rFont val="Tahoma"/>
            <family val="2"/>
            <charset val="162"/>
          </rPr>
          <t xml:space="preserve">влияет на выходную форму.
</t>
        </r>
      </text>
    </comment>
    <comment ref="D8" authorId="0" shapeId="0" xr:uid="{B3BE2434-1AF0-4022-B7FA-24B88628C432}">
      <text>
        <r>
          <rPr>
            <b/>
            <sz val="9"/>
            <color indexed="81"/>
            <rFont val="Tahoma"/>
            <family val="2"/>
            <charset val="162"/>
          </rPr>
          <t>Автор:</t>
        </r>
        <r>
          <rPr>
            <sz val="9"/>
            <color indexed="81"/>
            <rFont val="Tahoma"/>
            <family val="2"/>
            <charset val="162"/>
          </rPr>
          <t xml:space="preserve"> Выбрать из выпадающего списка
</t>
        </r>
      </text>
    </comment>
    <comment ref="B9" authorId="0" shapeId="0" xr:uid="{EFDFA51F-BDED-4084-8E6A-9EFD28813D74}">
      <text>
        <r>
          <rPr>
            <b/>
            <sz val="9"/>
            <color indexed="81"/>
            <rFont val="Tahoma"/>
            <family val="2"/>
            <charset val="204"/>
          </rPr>
          <t xml:space="preserve">ПЭО: </t>
        </r>
        <r>
          <rPr>
            <sz val="9"/>
            <color indexed="81"/>
            <rFont val="Tahoma"/>
            <family val="2"/>
            <charset val="204"/>
          </rPr>
          <t xml:space="preserve">обязательное поле!!!
</t>
        </r>
      </text>
    </comment>
    <comment ref="D10" authorId="0" shapeId="0" xr:uid="{871D53B4-3C3C-495C-8C6E-1F6E194763A8}">
      <text>
        <r>
          <rPr>
            <b/>
            <sz val="9"/>
            <color indexed="81"/>
            <rFont val="Tahoma"/>
            <family val="2"/>
            <charset val="162"/>
          </rPr>
          <t>Автор:</t>
        </r>
        <r>
          <rPr>
            <sz val="9"/>
            <color indexed="81"/>
            <rFont val="Tahoma"/>
            <family val="2"/>
            <charset val="162"/>
          </rPr>
          <t xml:space="preserve"> Выбрать из выпадающего списка
</t>
        </r>
      </text>
    </comment>
    <comment ref="AH11" authorId="0" shapeId="0" xr:uid="{30461044-50FB-469E-B9D2-23FABF18BFFE}">
      <text>
        <r>
          <rPr>
            <b/>
            <sz val="9"/>
            <color indexed="81"/>
            <rFont val="Tahoma"/>
            <family val="2"/>
            <charset val="162"/>
          </rPr>
          <t xml:space="preserve">Автор: </t>
        </r>
        <r>
          <rPr>
            <sz val="9"/>
            <color indexed="81"/>
            <rFont val="Tahoma"/>
            <family val="2"/>
            <charset val="162"/>
          </rPr>
          <t xml:space="preserve">Выбрать из выпадающего списка
</t>
        </r>
      </text>
    </comment>
    <comment ref="AY14" authorId="0" shapeId="0" xr:uid="{E56B10EF-CB3D-4355-B877-A9AE7F016EAA}">
      <text>
        <r>
          <rPr>
            <b/>
            <sz val="9"/>
            <color indexed="81"/>
            <rFont val="Tahoma"/>
            <family val="2"/>
            <charset val="162"/>
          </rPr>
          <t xml:space="preserve">Автор: </t>
        </r>
        <r>
          <rPr>
            <sz val="9"/>
            <color indexed="81"/>
            <rFont val="Tahoma"/>
            <family val="2"/>
            <charset val="162"/>
          </rPr>
          <t xml:space="preserve">Сумма закупки </t>
        </r>
        <r>
          <rPr>
            <b/>
            <u/>
            <sz val="9"/>
            <color indexed="81"/>
            <rFont val="Tahoma"/>
            <family val="2"/>
            <charset val="162"/>
          </rPr>
          <t>без НДС</t>
        </r>
        <r>
          <rPr>
            <sz val="9"/>
            <color indexed="81"/>
            <rFont val="Tahoma"/>
            <family val="2"/>
            <charset val="162"/>
          </rPr>
          <t xml:space="preserve"> в валюте КП * (1+Внутренняя наценка)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LENOVO</author>
  </authors>
  <commentList>
    <comment ref="B36" authorId="0" shapeId="0" xr:uid="{52174123-174C-4722-977B-AB1FEC21387B}">
      <text>
        <r>
          <rPr>
            <b/>
            <sz val="9"/>
            <color indexed="81"/>
            <rFont val="Tahoma"/>
            <family val="2"/>
            <charset val="162"/>
          </rPr>
          <t xml:space="preserve">Автор: </t>
        </r>
        <r>
          <rPr>
            <sz val="9"/>
            <color indexed="81"/>
            <rFont val="Tahoma"/>
            <family val="2"/>
            <charset val="162"/>
          </rPr>
          <t xml:space="preserve">влияет на выходную форму.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<sst xmlns="http://schemas.openxmlformats.org/spreadsheetml/2006/main" count="3175" uniqueCount="611">
  <si>
    <t>тип заказа</t>
  </si>
  <si>
    <t>поставка</t>
  </si>
  <si>
    <t>транзит</t>
  </si>
  <si>
    <t>условия оплаты</t>
  </si>
  <si>
    <t>0 Забор запланирован</t>
  </si>
  <si>
    <t>1 Поставщик - Стамбул</t>
  </si>
  <si>
    <t>1 Поставщик - РФ</t>
  </si>
  <si>
    <t>2 На Транзите в Стамбуле</t>
  </si>
  <si>
    <t>3 Стамбул - Новороссийск</t>
  </si>
  <si>
    <t>4 В Новороссийске</t>
  </si>
  <si>
    <t>5 Новороссийск-Клиент</t>
  </si>
  <si>
    <t>5 Аэропорт-Клиент</t>
  </si>
  <si>
    <t>6 Доставлен Клиенту</t>
  </si>
  <si>
    <t>На складе в IST</t>
  </si>
  <si>
    <t>https://docs.google.com/spreadsheets/d/1u34QZVTcQLfCSvIslVz1QQmKwNUXZeLFr3Fg3pVmMSs/edit?gid=315722311#gid=315722311</t>
  </si>
  <si>
    <t>https://docs.google.com/spreadsheets/d/1bHKQ4qNO3aZJCXKI81lsQSjMPFLr1Ac0e-ZfYwkYl30/edit?gid=0#gid=0</t>
  </si>
  <si>
    <t>Логистика этапы</t>
  </si>
  <si>
    <t>Базис поставки</t>
  </si>
  <si>
    <t>Выберите тип сделки</t>
  </si>
  <si>
    <t>Ставка НДС в закупке %</t>
  </si>
  <si>
    <t>Турция</t>
  </si>
  <si>
    <t>Россия</t>
  </si>
  <si>
    <t>Китай</t>
  </si>
  <si>
    <t>Болгария</t>
  </si>
  <si>
    <t>Прочие</t>
  </si>
  <si>
    <t>Литва</t>
  </si>
  <si>
    <t>Латвия</t>
  </si>
  <si>
    <t>Ставка НДС %</t>
  </si>
  <si>
    <t>Страна</t>
  </si>
  <si>
    <t>DAP</t>
  </si>
  <si>
    <t>DDP</t>
  </si>
  <si>
    <t>DPU</t>
  </si>
  <si>
    <t>CIP</t>
  </si>
  <si>
    <t>CPT</t>
  </si>
  <si>
    <t>CIF</t>
  </si>
  <si>
    <t>CFR</t>
  </si>
  <si>
    <t>FOB</t>
  </si>
  <si>
    <t>FAS</t>
  </si>
  <si>
    <t>FCA</t>
  </si>
  <si>
    <t>EXW</t>
  </si>
  <si>
    <t>Код</t>
  </si>
  <si>
    <t>№п.п.</t>
  </si>
  <si>
    <t>Бренд</t>
  </si>
  <si>
    <t>Артикул №</t>
  </si>
  <si>
    <t>Номенклатурное наименование</t>
  </si>
  <si>
    <t>Кол-во</t>
  </si>
  <si>
    <t>ед. изм</t>
  </si>
  <si>
    <t>Вес шт</t>
  </si>
  <si>
    <t>Фасовка</t>
  </si>
  <si>
    <t>Общий вес</t>
  </si>
  <si>
    <t>Цена закупки в Ориг. Валюте с НДС</t>
  </si>
  <si>
    <t>Страна Закупки</t>
  </si>
  <si>
    <t>Цена закупки в Ориг. Валюте без НДС за шт.</t>
  </si>
  <si>
    <t>Цена закупки со Скидкой в Ориг. Валюте без НДС за шт.</t>
  </si>
  <si>
    <t>Цена Закупки в валюте КП без НДС за шт.</t>
  </si>
  <si>
    <t>Логистика</t>
  </si>
  <si>
    <t>Код ТН ВЭД</t>
  </si>
  <si>
    <t>Пошлина в %</t>
  </si>
  <si>
    <t>Пошлина = пошлина * (закупка + внутр. наценка)</t>
  </si>
  <si>
    <t>Акциз
(ставка акциза в руб * на показатель)</t>
  </si>
  <si>
    <t>Комиссия за рассрочку* за вычетом аванса</t>
  </si>
  <si>
    <t>Вознаграждение ЛПР (откат)</t>
  </si>
  <si>
    <t>Наценка Общая в %</t>
  </si>
  <si>
    <t>Цена продажи (без учета фин. расходов и отката)</t>
  </si>
  <si>
    <t>ссылка на Альта.Ру по коду ТН ВЭД</t>
  </si>
  <si>
    <t>отклонение</t>
  </si>
  <si>
    <t>Внутренняя наценка</t>
  </si>
  <si>
    <t>Цена за ед.</t>
  </si>
  <si>
    <t>Сумма валютной спецификации</t>
  </si>
  <si>
    <t>$</t>
  </si>
  <si>
    <t>Валюта закупки</t>
  </si>
  <si>
    <t>ОАЭ</t>
  </si>
  <si>
    <t>Польша</t>
  </si>
  <si>
    <t>Валюта</t>
  </si>
  <si>
    <t>USD</t>
  </si>
  <si>
    <t>EUR</t>
  </si>
  <si>
    <t>RUB</t>
  </si>
  <si>
    <t>TRY</t>
  </si>
  <si>
    <t>CNY</t>
  </si>
  <si>
    <t>KRW</t>
  </si>
  <si>
    <t>AED</t>
  </si>
  <si>
    <t>GBP</t>
  </si>
  <si>
    <t>BGN</t>
  </si>
  <si>
    <t>PLN</t>
  </si>
  <si>
    <t>СКИДКА ПОСТАВЩИКА (при наличии)</t>
  </si>
  <si>
    <t>Расходы на внешнее финансирование</t>
  </si>
  <si>
    <t>Годовая Ставка</t>
  </si>
  <si>
    <t>Ставка в день</t>
  </si>
  <si>
    <t>кол-во дней в году</t>
  </si>
  <si>
    <t>НДС (при импорте в РФ)</t>
  </si>
  <si>
    <t>Курс валют к валюте КП</t>
  </si>
  <si>
    <t>Ручной ввод</t>
  </si>
  <si>
    <t>Выбор из выпадающего списка</t>
  </si>
  <si>
    <t>Легенда:</t>
  </si>
  <si>
    <t>Этапы финансирования заказа Клиентом</t>
  </si>
  <si>
    <t>Размер оплаты, %</t>
  </si>
  <si>
    <t>Товар готов к отгрузке в транзитной зоне</t>
  </si>
  <si>
    <t>Товар готов к отправке в РФ</t>
  </si>
  <si>
    <t>Отгрузка клиенту</t>
  </si>
  <si>
    <t>Прибытие в РФ, Растаможка</t>
  </si>
  <si>
    <t>№</t>
  </si>
  <si>
    <t>ЕС</t>
  </si>
  <si>
    <t>РФ</t>
  </si>
  <si>
    <t>Закупка</t>
  </si>
  <si>
    <t>Аванс до отгрузки</t>
  </si>
  <si>
    <t>Фин. Оплата после отгрузки</t>
  </si>
  <si>
    <t>Финансовые расходы</t>
  </si>
  <si>
    <t>Растаможка</t>
  </si>
  <si>
    <t>Страховка</t>
  </si>
  <si>
    <t>Справочно: Валютная спека</t>
  </si>
  <si>
    <t>ТР-РФ</t>
  </si>
  <si>
    <t>ЕС-ТР</t>
  </si>
  <si>
    <t>Итого</t>
  </si>
  <si>
    <t>НДС</t>
  </si>
  <si>
    <t>Таможня РФ</t>
  </si>
  <si>
    <t>Акциз</t>
  </si>
  <si>
    <t>Итого себес</t>
  </si>
  <si>
    <t>Наценка</t>
  </si>
  <si>
    <t>Выручка с продаж</t>
  </si>
  <si>
    <t>Продажа/Закупка</t>
  </si>
  <si>
    <t>аванс заказчика</t>
  </si>
  <si>
    <t>фин. расх.</t>
  </si>
  <si>
    <t>условие</t>
  </si>
  <si>
    <t>авансирование</t>
  </si>
  <si>
    <t>поставщик</t>
  </si>
  <si>
    <t>заказчик</t>
  </si>
  <si>
    <t>код</t>
  </si>
  <si>
    <t>Логистика ЕС+ТР</t>
  </si>
  <si>
    <t>Логистика РФ</t>
  </si>
  <si>
    <t>Итого Логистика</t>
  </si>
  <si>
    <t>Комиссия фин/агента по переводу средств</t>
  </si>
  <si>
    <t>Турция (отгрузка на транзитной зоне)</t>
  </si>
  <si>
    <t>ЕС (закупка между странами ЕС)</t>
  </si>
  <si>
    <t>частичная оплата</t>
  </si>
  <si>
    <t>Условие расчетов с Заказчиком</t>
  </si>
  <si>
    <t>Размер аванса Поставщику</t>
  </si>
  <si>
    <t>pmt_1</t>
  </si>
  <si>
    <t>Column1</t>
  </si>
  <si>
    <t>pmt_2</t>
  </si>
  <si>
    <t>pmt_3</t>
  </si>
  <si>
    <t>pmt code</t>
  </si>
  <si>
    <t>adv pmt</t>
  </si>
  <si>
    <t>Условия ЧАСТИЧНОЙ оплаты</t>
  </si>
  <si>
    <t>Детали сделки:</t>
  </si>
  <si>
    <t>Валюта КП</t>
  </si>
  <si>
    <t>Валютная спецификация</t>
  </si>
  <si>
    <t>Реализация с учетом фин. Расходов</t>
  </si>
  <si>
    <t>ОБЩИЕ ИТОГИ</t>
  </si>
  <si>
    <t>Затраты при импорте в РФ</t>
  </si>
  <si>
    <t>Аванс при подписании спецификации</t>
  </si>
  <si>
    <t>постоплата с даты УПД</t>
  </si>
  <si>
    <t>Закупка Товара</t>
  </si>
  <si>
    <t>Метод вознаграждения</t>
  </si>
  <si>
    <t>Фикс</t>
  </si>
  <si>
    <t>выбрать "фикс" или "%"</t>
  </si>
  <si>
    <t>введи сумму</t>
  </si>
  <si>
    <t>или</t>
  </si>
  <si>
    <t>%</t>
  </si>
  <si>
    <t>введи %</t>
  </si>
  <si>
    <t>комиссия %</t>
  </si>
  <si>
    <t>База распределения Лог.</t>
  </si>
  <si>
    <t>база для распределения косвен.</t>
  </si>
  <si>
    <r>
      <rPr>
        <b/>
        <sz val="16"/>
        <color rgb="FFFF0000"/>
        <rFont val="Aptos Narrow"/>
        <family val="2"/>
      </rPr>
      <t>!</t>
    </r>
    <r>
      <rPr>
        <b/>
        <sz val="16"/>
        <color theme="0"/>
        <rFont val="Aptos Narrow"/>
        <family val="2"/>
      </rPr>
      <t xml:space="preserve"> Заполни желтые ячейки в "шапке" КП.</t>
    </r>
  </si>
  <si>
    <t>Заказчик:</t>
  </si>
  <si>
    <r>
      <rPr>
        <b/>
        <sz val="16"/>
        <color rgb="FFFF0000"/>
        <rFont val="Aptos Narrow"/>
        <family val="2"/>
      </rPr>
      <t>!!!</t>
    </r>
    <r>
      <rPr>
        <b/>
        <sz val="16"/>
        <color theme="0"/>
        <rFont val="Aptos Narrow"/>
        <family val="2"/>
      </rPr>
      <t xml:space="preserve"> Перед отправкой КП клиенту, сохрани данный лист в формате PDF через меню "Сохранить Как".</t>
    </r>
  </si>
  <si>
    <t>Контактное лицо:</t>
  </si>
  <si>
    <t>Группа товаров:</t>
  </si>
  <si>
    <t>Тел:</t>
  </si>
  <si>
    <t>Почта:</t>
  </si>
  <si>
    <t>Базис поставки:</t>
  </si>
  <si>
    <t>Условия оплаты:</t>
  </si>
  <si>
    <t>включено в стоимость</t>
  </si>
  <si>
    <t>Поставщик:</t>
  </si>
  <si>
    <t>Дата предоставления:</t>
  </si>
  <si>
    <t>Срок поставки:</t>
  </si>
  <si>
    <t>Сумма КП:</t>
  </si>
  <si>
    <t>Цена включает:</t>
  </si>
  <si>
    <t>скрыть пустые</t>
  </si>
  <si>
    <r>
      <rPr>
        <b/>
        <sz val="16"/>
        <color rgb="FFFF0000"/>
        <rFont val="Aptos Narrow"/>
        <family val="2"/>
      </rPr>
      <t>!</t>
    </r>
    <r>
      <rPr>
        <b/>
        <sz val="16"/>
        <color theme="0"/>
        <rFont val="Aptos Narrow"/>
        <family val="2"/>
      </rPr>
      <t xml:space="preserve">  отфильтруй строки со значением "показать"</t>
    </r>
  </si>
  <si>
    <t>ИТОГО:</t>
  </si>
  <si>
    <t>Итого Сумма Продажи с НДС</t>
  </si>
  <si>
    <t>Реализация без учета фин. расходов</t>
  </si>
  <si>
    <t>Фин. Расходы</t>
  </si>
  <si>
    <t>Комиссия фин/агента (% затрат вне РФ)</t>
  </si>
  <si>
    <t>"ОТКУДА" - Стамбул</t>
  </si>
  <si>
    <t>сертификация</t>
  </si>
  <si>
    <t>указать доп. расход</t>
  </si>
  <si>
    <t>По данным от Логистов:</t>
  </si>
  <si>
    <t>% курсовой</t>
  </si>
  <si>
    <t>размер комиссии</t>
  </si>
  <si>
    <t>НДС с продаж</t>
  </si>
  <si>
    <t>НДС к уплате за вычетом импортного НДС</t>
  </si>
  <si>
    <t>Сумма продажи без НДС</t>
  </si>
  <si>
    <t>текст:</t>
  </si>
  <si>
    <t>100% предоплата</t>
  </si>
  <si>
    <t>100% постоплата</t>
  </si>
  <si>
    <t>Организации</t>
  </si>
  <si>
    <t>ЦМТО1 ООО</t>
  </si>
  <si>
    <t>GESTUS DIŞ TİCARET LİMİTED ŞİRKETİ</t>
  </si>
  <si>
    <t>UPDOOR Limited</t>
  </si>
  <si>
    <t>МАСТЕР БЭРИНГ ООО</t>
  </si>
  <si>
    <t>TEXCEL OTOMOTİV TİCARET LİMİTED ŞİRKETİ</t>
  </si>
  <si>
    <t>Менеджер Отдела продаж:</t>
  </si>
  <si>
    <t>TEXCEL OTOMOTİV TİCARET LİMİTED ŞİRKETİ (Турция)</t>
  </si>
  <si>
    <t>GESTUS DIŞ TİCARET LİMİTED ŞİRKETİ (Турция)</t>
  </si>
  <si>
    <t>UPDOOR Limited (Китай)</t>
  </si>
  <si>
    <t>ЦМТО1 ООО (ИНН 7704439774)</t>
  </si>
  <si>
    <t>МАСТЕР БЭРИНГ ООО (ИНН 0242013464)</t>
  </si>
  <si>
    <t>Сумма закупки в валюте КП без НДС</t>
  </si>
  <si>
    <t>Сумма закупки в валюте КП с учетом НДС</t>
  </si>
  <si>
    <t>ТР - РФ (граница)</t>
  </si>
  <si>
    <t>покрытие авансом от Заказчика</t>
  </si>
  <si>
    <t>Потребность во внешнем финанс.1</t>
  </si>
  <si>
    <t>РФ (граница)  - "КУДА"</t>
  </si>
  <si>
    <t>брокерские до РФ</t>
  </si>
  <si>
    <t>брокерские в РФ</t>
  </si>
  <si>
    <t>Потребность во внешнем финанс.2</t>
  </si>
  <si>
    <t>Калькулятор Коммерческого Предложения ГК "Мастер Бэринг"</t>
  </si>
  <si>
    <t>получ. уведомления о готовности товара к отгрузке</t>
  </si>
  <si>
    <t>Марж. Прибыль</t>
  </si>
  <si>
    <t>Валовая Прибыль</t>
  </si>
  <si>
    <t>Чистая прибыль до налогов</t>
  </si>
  <si>
    <t>без НДС</t>
  </si>
  <si>
    <t>с НДС</t>
  </si>
  <si>
    <t>Выходная форма</t>
  </si>
  <si>
    <t>Справочно:</t>
  </si>
  <si>
    <t>отклонения</t>
  </si>
  <si>
    <t>Бюджет Доходов и Расходов</t>
  </si>
  <si>
    <t>Размер страховой премии</t>
  </si>
  <si>
    <t>Страховка (% от валютной спеки)</t>
  </si>
  <si>
    <t>ставка НДС</t>
  </si>
  <si>
    <t>применено округление</t>
  </si>
  <si>
    <t>Профит чистый (без НДС и фин. расходов и отката)</t>
  </si>
  <si>
    <t>Итого Себестоимость товара (без НДС)</t>
  </si>
  <si>
    <t>Себестоимость, шт. (без НДС)</t>
  </si>
  <si>
    <t>Себестоимость + Маржа (без НДС)</t>
  </si>
  <si>
    <t>Итого Прямые Затраты</t>
  </si>
  <si>
    <t>Цена продажи без НДС</t>
  </si>
  <si>
    <t>заполнить</t>
  </si>
  <si>
    <t>Прогрессирующая оплата от Заказчика</t>
  </si>
  <si>
    <t>Итого Стоимость финансирования</t>
  </si>
  <si>
    <t>Адрес поставки:</t>
  </si>
  <si>
    <t>Ставка таможенной пошлины</t>
  </si>
  <si>
    <t>Сумма пошлины</t>
  </si>
  <si>
    <t>Комиссия за Транзит</t>
  </si>
  <si>
    <t>calc</t>
  </si>
  <si>
    <t>Наименование товара</t>
  </si>
  <si>
    <t>Валюта инвойса</t>
  </si>
  <si>
    <t>Сумма инвойса в ориг. валюте</t>
  </si>
  <si>
    <t>Цена за ед. в ориг. валюте</t>
  </si>
  <si>
    <t>Общая сумма поставки без НДС</t>
  </si>
  <si>
    <t>Порт и СВХ в РФ</t>
  </si>
  <si>
    <t>Таргет по цене без НДС</t>
  </si>
  <si>
    <t>adv_100_post</t>
  </si>
  <si>
    <t>adv_30</t>
  </si>
  <si>
    <t>adv_50</t>
  </si>
  <si>
    <t>adv_70</t>
  </si>
  <si>
    <t>adv_100</t>
  </si>
  <si>
    <t>Цена продажи c НДС</t>
  </si>
  <si>
    <t>RU</t>
  </si>
  <si>
    <t>TR</t>
  </si>
  <si>
    <t>CN</t>
  </si>
  <si>
    <t>Орг-продавец</t>
  </si>
  <si>
    <t>сроки оплаты (дни)</t>
  </si>
  <si>
    <t>срок поставки (дни)</t>
  </si>
  <si>
    <t>Резерв на отриц. курсовую разницу (3% в договоре)</t>
  </si>
  <si>
    <t>Итого стоимость финансирования</t>
  </si>
  <si>
    <t>%% за внеш/фин-е</t>
  </si>
  <si>
    <t>Будущая стоимость</t>
  </si>
  <si>
    <t>Себес. Прямая</t>
  </si>
  <si>
    <t>Прочие затраты без финансирования</t>
  </si>
  <si>
    <t>Оценочная выручка с уч. НДС</t>
  </si>
  <si>
    <t>обязательные к заполнению поля. Источники данных отделы Логистики и ВЭД!</t>
  </si>
  <si>
    <t>при наличии</t>
  </si>
  <si>
    <t>Привлечение внешнего финансирования</t>
  </si>
  <si>
    <t>Расчет внешнего финансирования, если аванс Заказчика &lt; Потребность в закупке с НДС и в логистике</t>
  </si>
  <si>
    <t>Потребность в авансировании поставщика, вкл. комм. Финагента</t>
  </si>
  <si>
    <t>Внутр наценка при продаже с РФ</t>
  </si>
  <si>
    <t>Внутр наценка при продаже с ТР</t>
  </si>
  <si>
    <t>Комиссия за рассрочку</t>
  </si>
  <si>
    <t>Расчет Комиссии за рассрочку</t>
  </si>
  <si>
    <t>Прямые затраты</t>
  </si>
  <si>
    <t>Отклонения</t>
  </si>
  <si>
    <t>РАСЧЕТ</t>
  </si>
  <si>
    <t>ВЫХ. ФОРМА КП</t>
  </si>
  <si>
    <t>% от инвойса</t>
  </si>
  <si>
    <t>% от выручки</t>
  </si>
  <si>
    <t>Итого фин. Расходы</t>
  </si>
  <si>
    <t>ПРОФИТ + ФИН РАСХОДЫ</t>
  </si>
  <si>
    <t>Инвойс</t>
  </si>
  <si>
    <t>Аванс Заказчика</t>
  </si>
  <si>
    <t>отсрочка финальной оплаты</t>
  </si>
  <si>
    <t>Дата КП первичная</t>
  </si>
  <si>
    <t>Дата КП после корректировки</t>
  </si>
  <si>
    <t>Дата согласования</t>
  </si>
  <si>
    <t>Статус</t>
  </si>
  <si>
    <t>Контроллер</t>
  </si>
  <si>
    <t>Менеджер</t>
  </si>
  <si>
    <t>Заказчик</t>
  </si>
  <si>
    <t>Вып. Список</t>
  </si>
  <si>
    <t>Дата вручную</t>
  </si>
  <si>
    <t>Вручную</t>
  </si>
  <si>
    <t>сроки финальной оплаты (дни)</t>
  </si>
  <si>
    <t>Аванс от Заказчика при подписании спецификации</t>
  </si>
  <si>
    <t>adv_100_pre</t>
  </si>
  <si>
    <t>внутр. наценка</t>
  </si>
  <si>
    <t>проверка ТРАНЗИТЫ</t>
  </si>
  <si>
    <t>Миним. Наценка - Поставка</t>
  </si>
  <si>
    <t>Миним. Наценка - Транзит</t>
  </si>
  <si>
    <t>РАД РЕСУРС ООО</t>
  </si>
  <si>
    <t>РАД РЕСУРС (ИНН 7720946411)</t>
  </si>
  <si>
    <t>КА  без НДС</t>
  </si>
  <si>
    <t>ДЛЯ АЗАТА:</t>
  </si>
  <si>
    <t>Налоги РФ</t>
  </si>
  <si>
    <t>Налоги ТР</t>
  </si>
  <si>
    <t>Итого Налоги</t>
  </si>
  <si>
    <t>ПРИБЫЛЬ ПОСЛЕ НАЛОГОВ</t>
  </si>
  <si>
    <t>Итого Риски</t>
  </si>
  <si>
    <t>прибыль после налог с учетом рисков</t>
  </si>
  <si>
    <t>СП</t>
  </si>
  <si>
    <t>НДС в СП</t>
  </si>
  <si>
    <t>РАД РЕСУРС</t>
  </si>
  <si>
    <t xml:space="preserve">TEXCEL </t>
  </si>
  <si>
    <t>рент ЧП</t>
  </si>
  <si>
    <t>логистика</t>
  </si>
  <si>
    <t>Ref:</t>
  </si>
  <si>
    <t>Date:</t>
  </si>
  <si>
    <t>Invoice No.:</t>
  </si>
  <si>
    <t>BILLED TO:</t>
  </si>
  <si>
    <t>SHIPPED TO:</t>
  </si>
  <si>
    <t>HORİZON GLOBAL MAKİNA VE YEDEK PARÇA TICARET LİMİTED ŞİRKETİ</t>
  </si>
  <si>
    <t>Delivery Term:</t>
  </si>
  <si>
    <t>Transport type:</t>
  </si>
  <si>
    <t>Product Name</t>
  </si>
  <si>
    <t>Manufacturer</t>
  </si>
  <si>
    <t>Q-ty, pcs</t>
  </si>
  <si>
    <t>SUBTOTAL</t>
  </si>
  <si>
    <t>VAT</t>
  </si>
  <si>
    <t>TOTAL</t>
  </si>
  <si>
    <t>REMIT TO:</t>
  </si>
  <si>
    <t>Katerina Maksimivna Krapivchenko</t>
  </si>
  <si>
    <t>Название</t>
  </si>
  <si>
    <t>Адрес</t>
  </si>
  <si>
    <t>Банки</t>
  </si>
  <si>
    <t>Директор</t>
  </si>
  <si>
    <t>TRADING INDUSTRY BULGARIA LTD</t>
  </si>
  <si>
    <t>R. Sofia 1000, District Sofia; Sofia municipality, sredets district ul."Tsar Kaloyan", Apostille 8, fl. 3, AP. Office 7
UIC: 207765332</t>
  </si>
  <si>
    <t>Bank name: Paysera LT, UAB
Account: LT393500010017897286 
SWIFT: EVIULT2VXXX
Bank address: Pilaitės pr. 16, Vilnius, LT-04352, Lithuania</t>
  </si>
  <si>
    <t>INTERFACTUM, UAB</t>
  </si>
  <si>
    <t>Konstitucijos pr. 7, LT-09308 Vilnius ,Lithuania
SEPA ID: 306144423
VAT: LT100016367414</t>
  </si>
  <si>
    <t>Bank: Paysera LT, UAB
IBAN: LT163500010016350841
SWIFT: EVIULT2VXXX
Bank address: Pilaitės pr. 16, Vilnius,
LT-04352, Lithuania
Correspondent bank name: Lietuvos Bankas (Bank of Lithuania)
Correspondent bank SWIFT code: LIABLT2XXXX
Correspondent bank address: Gedimino Ave. 6, Vilnius, Lithuania</t>
  </si>
  <si>
    <t>Kravtsova K.</t>
  </si>
  <si>
    <t xml:space="preserve">EMNİYET EVLERİ Mah. YENİÇERİ Sok. GÜLER IŞ MERKEZI No: 2 / 1 KAĞITHANE / İSTANBUL
TAX NUMBER: 6300432447
MERSIS NUMBER: 0630043244700014
</t>
  </si>
  <si>
    <t xml:space="preserve">BANK NAME: EMLAK KATILIM BANKASI А.Ş.
BANKA SWIFT CODE: EMLATRIS
TRY ACCOUNT NUMBER:TR60 0021 1000 0007 6534 5000 01
USD ACCOUNT NUMBER:TR49 0021 1000 0007 6534 5001 02 
EUR ACCOUNT NUMBER:TR76 0021 1000 0007 6534 5001 01 
CNY ACCOUNT NUMBER:TR92 0021 1000 0007 6534 5001 04 
RUBLE ACCOUNT NUMBER:TR22 0021 1000 0007 6534 5001 03
BANK NAME: VAKIF KATILIM BANKASI А.Ş.
BANKA SWIFT CODE: VAKFTRIS
TRY ACCOUNT NUMBER: TR45 0021 0000 0011 4195 2000 01
USD ACCOUNT NUMBER: TR61 0021 0000 0011 4195 2001 01
EUR ACCOUNT NUMBER: TR34 0021 0000 0011 4195 2001 02
CNY ACCOUNT NUMBER: TR07 0021 0000 0011 4195 2001 03
RUBLE ACCOUNT NUMBER: TR77 0021 0000 0011 4195 2001 04
BANK NAME: Kuveyt Türk Katılım Bankası А.Ş.
BANKA SWIFT CODE: KTEFTRISX
TRY ACCOUNT NUMBER: TR26 0020 5000 0938 2780 1000 01
USD ACCOUNT NUMBER: TR42 0020 5000 0938 2780 1001 01
EUR ACCOUNT NUMBER: TR15 0020 5000 0938 2780 1001 02
CNY ACCOUNT NUMBER: TR58 0020 5000 0938 2780 1001 04
RUBLE ACCOUNT NUMBER: TR85 0020 5000 0938 2780 1001 03
</t>
  </si>
  <si>
    <t>Bahattin Aksu</t>
  </si>
  <si>
    <t>CMTO1 LLC</t>
  </si>
  <si>
    <t>Grigoryev Sergey Vitalievich</t>
  </si>
  <si>
    <t>MASTER BEARING LLC</t>
  </si>
  <si>
    <t>Adress: 109428, Moscow, ext.ter.g. Ryazan Municipal District, Ryazan Ave., 22, room 2, room 1/1</t>
  </si>
  <si>
    <t>Dolenko-Dolskaya Ekaterina Vladimirovna</t>
  </si>
  <si>
    <t>MASTER INZYNIERIA SPÓLKA ZOGRANICZONA ODPOWIEDZIALNOSCIA</t>
  </si>
  <si>
    <t>Bank: Revolut Bank UAB
IBAN: LT63 3250 0321 5786 1467
BIC: REVOLT21
Bank address: Konstitucijos ave. 21B, 08130, Vilnius, Lithuania</t>
  </si>
  <si>
    <t>Ivars Cinitis</t>
  </si>
  <si>
    <t>MYCOLIBRI DMCC</t>
  </si>
  <si>
    <t>Preatoni tower, compartment 1004, Dubai, UAE</t>
  </si>
  <si>
    <t>BANK NAME: ISTANBUL Branch of TURKIYE EMLAK KATILIM BANKASI A.S.
BANK SWIFT CODE: EMLATRISXXX
Account Numbers:
TL: TR790021100000071629800001
USD: TR680021100000071629800102
EUR: TR410021100000071629800103
RUB: TR570021100000071629800106
AED: TR140021100000071629800104
CNY: TR840021100000071629800105
USD: TR950021100000071629800101</t>
  </si>
  <si>
    <t>Boris Krichevsky</t>
  </si>
  <si>
    <t>Ataköy 7-8-9-10. Kisim Mah. Çobançeşme E-5 Yan Yol Cad. Ataköy Towers A Blok No 20/1 İç Kapi No 70 Bakirköy/İstanbul</t>
  </si>
  <si>
    <t>Bank EMLAK KATILIM BANKASI А.Ş.
SWIFT Code EMLATRIS
Account No. 788194
IBAN (TRY) TR81 0021 1000 0007 8819 4000 01
IBAN (USD) TR97 0021 1000 0007 8819 4001 01
IBAN (EUR) TR70 0021 1000 0007 8819 4001 02
IBAN (AED) TR16 0021 1000 0007 8819 4001 04</t>
  </si>
  <si>
    <t>Özgür Mahmut Kömür</t>
  </si>
  <si>
    <t>ALP GRUP TERSANE BAKIM ONARIM VE TEDARİK HİZMETLERİ LİMİTED ŞİRKETİ</t>
  </si>
  <si>
    <t>Zafer Mah. Çalışlar Sk. No: 1/6 Bahçelievler/İstanbul</t>
  </si>
  <si>
    <t>Bank EMLAK KATILIM BANKASI А.Ş.
SWIFT Code EMLATRIS
Account No. 791419
IBAN (TRY) TR58 0021 1000 0007 9141 9000 01
IBAN (EUR) TR47 0021 1000 0007 9141 9001 02</t>
  </si>
  <si>
    <t>ROOM 602, 6/F, KAI YUE
COMMERCIAL BUILDING, NO.2C,
ARGYLE STREET, MONGKOK
KOWLOON, HONG KONG</t>
  </si>
  <si>
    <t>Account Number: 392417637
Bank Name: Citibank, N.A., Hong Kong Branch
Country/Region: Hong Kong
Bank Address: Champion Tower, Three Garden Road,
Central, Hong Kong
SWIFT CODE: CITIHKHX
BANK CODE: 006
BRANCH CODE: 391</t>
  </si>
  <si>
    <t>Li Longsiqi</t>
  </si>
  <si>
    <t>INPUT: поле для ручного ввода</t>
  </si>
  <si>
    <t>INPUT: поле для выбора из выпадающего списка</t>
  </si>
  <si>
    <t>Поле</t>
  </si>
  <si>
    <t>Данные</t>
  </si>
  <si>
    <t>Инструкции</t>
  </si>
  <si>
    <t>Информация о Сторонах</t>
  </si>
  <si>
    <t>ввести вручную</t>
  </si>
  <si>
    <t>Адрес регистрации</t>
  </si>
  <si>
    <t>-</t>
  </si>
  <si>
    <t>ООО «Мастер Бэринг»</t>
  </si>
  <si>
    <t>выбрать из выпадающего списка</t>
  </si>
  <si>
    <t>Условия взаиморасчетов и поставки</t>
  </si>
  <si>
    <t>Тип сделки</t>
  </si>
  <si>
    <t>Условия оплаты</t>
  </si>
  <si>
    <t>из КП или ввести вручную</t>
  </si>
  <si>
    <t>Процент к курсу ЦБ</t>
  </si>
  <si>
    <t>ввести вручную (в диапазоне 1-100)</t>
  </si>
  <si>
    <t>Условия поставки</t>
  </si>
  <si>
    <t>Срок поставки</t>
  </si>
  <si>
    <t>Валюта договора</t>
  </si>
  <si>
    <t>Валюта оплаты</t>
  </si>
  <si>
    <t>Адрес поставки</t>
  </si>
  <si>
    <t>Данные о договоре и спецификации</t>
  </si>
  <si>
    <t>№ Договора поставки</t>
  </si>
  <si>
    <t>ввести номер вручную</t>
  </si>
  <si>
    <t>Дата договора поставки</t>
  </si>
  <si>
    <t>ввести дату вручную в формате ДД.ММ.ГГ</t>
  </si>
  <si>
    <t>Дата Спецификации</t>
  </si>
  <si>
    <t>№ Спецификации</t>
  </si>
  <si>
    <t>из расчета КП</t>
  </si>
  <si>
    <t>Европа</t>
  </si>
  <si>
    <t>Европа-Турция</t>
  </si>
  <si>
    <t>Китай-Турция</t>
  </si>
  <si>
    <t>Турция-Россия</t>
  </si>
  <si>
    <t>Приложение № 1</t>
  </si>
  <si>
    <r>
      <rPr>
        <b/>
        <sz val="20"/>
        <color rgb="FFFF0000"/>
        <rFont val="Aptos Narrow"/>
        <family val="2"/>
      </rPr>
      <t>!</t>
    </r>
    <r>
      <rPr>
        <b/>
        <sz val="20"/>
        <color theme="0"/>
        <rFont val="Aptos Narrow"/>
        <family val="2"/>
      </rPr>
      <t xml:space="preserve">  НЕ МЕНЯЙ ШИРИНУ КОЛОНОК</t>
    </r>
  </si>
  <si>
    <t>Путь для выгрузки</t>
  </si>
  <si>
    <r>
      <rPr>
        <b/>
        <sz val="16"/>
        <color rgb="FFFF0000"/>
        <rFont val="Aptos Narrow"/>
        <family val="2"/>
      </rPr>
      <t>!</t>
    </r>
    <r>
      <rPr>
        <b/>
        <sz val="16"/>
        <color theme="0"/>
        <rFont val="Aptos Narrow"/>
        <family val="2"/>
      </rPr>
      <t xml:space="preserve">  Вставь путь к папке для сохранения в ячейку I3</t>
    </r>
  </si>
  <si>
    <t>Название файла</t>
  </si>
  <si>
    <r>
      <rPr>
        <b/>
        <sz val="16"/>
        <color rgb="FFFF0000"/>
        <rFont val="Aptos Narrow"/>
        <family val="2"/>
      </rPr>
      <t>!</t>
    </r>
    <r>
      <rPr>
        <b/>
        <sz val="16"/>
        <color theme="0"/>
        <rFont val="Aptos Narrow"/>
        <family val="2"/>
      </rPr>
      <t xml:space="preserve">  Автоматическое название файла</t>
    </r>
  </si>
  <si>
    <t>1. Введи данные в лист Вводные</t>
  </si>
  <si>
    <t>2. Вставь окончательное коммерческое предложение в лист Коммерческое_предложение</t>
  </si>
  <si>
    <t>г. Москва</t>
  </si>
  <si>
    <t>3. Нажми сочетание клавиш CTRL+ALT+L , чтобы обновить фильтры</t>
  </si>
  <si>
    <t>4. Проверь все ли правильно и жми на кнопку ----&gt;</t>
  </si>
  <si>
    <t>Код продукции</t>
  </si>
  <si>
    <t>Производитель</t>
  </si>
  <si>
    <t>ИТОГО</t>
  </si>
  <si>
    <t>Итог:</t>
  </si>
  <si>
    <t>Условия поставки:</t>
  </si>
  <si>
    <r>
      <t>2.</t>
    </r>
    <r>
      <rPr>
        <sz val="7"/>
        <color theme="1"/>
        <rFont val="Times New Roman"/>
        <family val="1"/>
        <charset val="204"/>
      </rPr>
      <t xml:space="preserve">   </t>
    </r>
    <r>
      <rPr>
        <sz val="11"/>
        <color theme="1"/>
        <rFont val="Times New Roman"/>
        <family val="1"/>
        <charset val="204"/>
      </rPr>
      <t>Цены по настоящей Спецификации указаны с учетом транспортных расходов</t>
    </r>
    <r>
      <rPr>
        <i/>
        <sz val="11"/>
        <color theme="1"/>
        <rFont val="Times New Roman"/>
        <family val="1"/>
        <charset val="204"/>
      </rPr>
      <t>.</t>
    </r>
  </si>
  <si>
    <r>
      <t>6.</t>
    </r>
    <r>
      <rPr>
        <sz val="7"/>
        <color theme="1"/>
        <rFont val="Times New Roman"/>
        <family val="1"/>
        <charset val="204"/>
      </rPr>
      <t xml:space="preserve">   </t>
    </r>
    <r>
      <rPr>
        <sz val="11"/>
        <color theme="1"/>
        <rFont val="Times New Roman"/>
        <family val="1"/>
        <charset val="204"/>
      </rPr>
      <t>Поставка Продукции может производиться партиями. Объем каждой партии может определяться Сторонами дополнительно.</t>
    </r>
  </si>
  <si>
    <r>
      <t>7.</t>
    </r>
    <r>
      <rPr>
        <sz val="7"/>
        <color theme="1"/>
        <rFont val="Times New Roman"/>
        <family val="1"/>
        <charset val="204"/>
      </rPr>
      <t xml:space="preserve">   </t>
    </r>
    <r>
      <rPr>
        <sz val="11"/>
        <color theme="1"/>
        <rFont val="Times New Roman"/>
        <family val="1"/>
        <charset val="204"/>
      </rPr>
      <t xml:space="preserve">Поставка Продукции осуществляется силами и за счет Поставщика. </t>
    </r>
  </si>
  <si>
    <r>
      <t>8.</t>
    </r>
    <r>
      <rPr>
        <sz val="7"/>
        <color theme="1"/>
        <rFont val="Times New Roman"/>
        <family val="1"/>
        <charset val="204"/>
      </rPr>
      <t xml:space="preserve">   </t>
    </r>
    <r>
      <rPr>
        <sz val="11"/>
        <color theme="1"/>
        <rFont val="Times New Roman"/>
        <family val="1"/>
        <charset val="204"/>
      </rPr>
      <t>Ответственный за организацию перевозки или наём перевозчика - Поставщик</t>
    </r>
    <r>
      <rPr>
        <i/>
        <sz val="11"/>
        <color theme="1"/>
        <rFont val="Times New Roman"/>
        <family val="1"/>
        <charset val="204"/>
      </rPr>
      <t>.</t>
    </r>
  </si>
  <si>
    <t>13.  Настоящая Спецификация согласована и подписана Сторонами в 2 (двух) подлинных экземплярах.</t>
  </si>
  <si>
    <t xml:space="preserve">Поставщик </t>
  </si>
  <si>
    <t>Покупатель</t>
  </si>
  <si>
    <t>Генеральный директор</t>
  </si>
  <si>
    <t>м.п.</t>
  </si>
  <si>
    <t>ООО «ЦМТО-1»</t>
  </si>
  <si>
    <t>Григорьев С.В.</t>
  </si>
  <si>
    <t>Доленко-Дольская Е.В.</t>
  </si>
  <si>
    <t>3-х букв. код</t>
  </si>
  <si>
    <t>Мелочь</t>
  </si>
  <si>
    <t>долл. США</t>
  </si>
  <si>
    <t>центов</t>
  </si>
  <si>
    <t>евро</t>
  </si>
  <si>
    <t>евро центов</t>
  </si>
  <si>
    <t>руб. РФ</t>
  </si>
  <si>
    <t>копеек</t>
  </si>
  <si>
    <t>тур. лир</t>
  </si>
  <si>
    <t>курушей</t>
  </si>
  <si>
    <t>Продавец</t>
  </si>
  <si>
    <t>Ref#</t>
  </si>
  <si>
    <t>Дата</t>
  </si>
  <si>
    <t>Номер инвойса</t>
  </si>
  <si>
    <t>Тип транспорта</t>
  </si>
  <si>
    <t>Air</t>
  </si>
  <si>
    <t>Invoice/Proforma</t>
  </si>
  <si>
    <t>PROFORMA INVOICE</t>
  </si>
  <si>
    <t>C:\Users\USER\Desktop\БД_УТ\Автоматизация\Спека</t>
  </si>
  <si>
    <t>Аывывы</t>
  </si>
  <si>
    <t>Limited Liability Company Rad Resurs</t>
  </si>
  <si>
    <t>Adress: 109428, Moscow, wind. g. Ryazan Municipal District, Ryazan Ave., house 22, building 2, room 1/1</t>
  </si>
  <si>
    <t>Adress: 111675, Moscow, municipal district Kosino-Ukhtomsky, st. Tatyana Makarova, 1. 6, room 2/1</t>
  </si>
  <si>
    <t>Конюховский А.А.</t>
  </si>
  <si>
    <t>ООО «Рад Ресурс»</t>
  </si>
  <si>
    <t>шт</t>
  </si>
  <si>
    <t>INR</t>
  </si>
  <si>
    <t>Потребность в послед-х платежах ЕС+ТР+пошлина+НДС при ввозе при постоплате</t>
  </si>
  <si>
    <t>Общая потребность ЕС+ТР+пошлина+НДС при ввозе (вкл. НДС в закупке и комм. фин/агента)</t>
  </si>
  <si>
    <t>Сумма рассрочки (Общая потребность - аванс)</t>
  </si>
  <si>
    <t>Срок оплаты таможни и логистики (дн до даты поставки)</t>
  </si>
  <si>
    <t>Komatsu</t>
  </si>
  <si>
    <t>195-03-51110</t>
  </si>
  <si>
    <t>CORE</t>
  </si>
  <si>
    <t>6245-31-1100</t>
  </si>
  <si>
    <t>CRANKSHAFT ASS</t>
  </si>
  <si>
    <t>6162-33-1202</t>
  </si>
  <si>
    <t>195-03-43100</t>
  </si>
  <si>
    <t>OIL COOLER ASS</t>
  </si>
  <si>
    <t>600-614-5351</t>
  </si>
  <si>
    <t>REVERSIBLE FAN</t>
  </si>
  <si>
    <t>17A-40-12300</t>
  </si>
  <si>
    <t>STEERING VALVE</t>
  </si>
  <si>
    <t>6505-52-5540</t>
  </si>
  <si>
    <t>TURBOCHARGER AS</t>
  </si>
  <si>
    <t>6502-51-5040</t>
  </si>
  <si>
    <t>6211-72-1230</t>
  </si>
  <si>
    <t>INJECTION PUMP</t>
  </si>
  <si>
    <t>14X-40-23000</t>
  </si>
  <si>
    <t>VALVE ASS Y</t>
  </si>
  <si>
    <t>6506-21-5011</t>
  </si>
  <si>
    <t>6151-72-1181</t>
  </si>
  <si>
    <t>6505-52-5410</t>
  </si>
  <si>
    <t>195-03-63114</t>
  </si>
  <si>
    <t>RADIATOR CORE</t>
  </si>
  <si>
    <t>6245-41-1100</t>
  </si>
  <si>
    <t>CAMSHAFT ASS Y</t>
  </si>
  <si>
    <t>6156-71-1132</t>
  </si>
  <si>
    <t>FUEL PUMP ASS Y</t>
  </si>
  <si>
    <t>195-09-18410</t>
  </si>
  <si>
    <t>ROLLER BEARING</t>
  </si>
  <si>
    <t>6162-45-1100</t>
  </si>
  <si>
    <t>6251-71-1120</t>
  </si>
  <si>
    <t>6506-21-5020</t>
  </si>
  <si>
    <t>6156-81-8170</t>
  </si>
  <si>
    <t>TURBOCHARGER</t>
  </si>
  <si>
    <t>6151-82-8500</t>
  </si>
  <si>
    <t>705-51-30290</t>
  </si>
  <si>
    <t>PUMP ASS Y</t>
  </si>
  <si>
    <t>6162-65-3501</t>
  </si>
  <si>
    <t>TENSION ASS Y</t>
  </si>
  <si>
    <t>6162-13-7233</t>
  </si>
  <si>
    <t>MUFFLER</t>
  </si>
  <si>
    <t>600-645-7400</t>
  </si>
  <si>
    <t>FAN</t>
  </si>
  <si>
    <t>6210-41-1012</t>
  </si>
  <si>
    <t>17A-49-11100</t>
  </si>
  <si>
    <t>6150-41-1012</t>
  </si>
  <si>
    <t>705-51-20930</t>
  </si>
  <si>
    <t>14X-15-15030</t>
  </si>
  <si>
    <t>CONTROL VALVE A</t>
  </si>
  <si>
    <t>6245-11-1100</t>
  </si>
  <si>
    <t>CYLINDER HEAD A</t>
  </si>
  <si>
    <t>207-01-61311</t>
  </si>
  <si>
    <t>DAMPER</t>
  </si>
  <si>
    <t>705-51-20370</t>
  </si>
  <si>
    <t>705-22-38050</t>
  </si>
  <si>
    <t>600-825-9721</t>
  </si>
  <si>
    <t>ALTERNATOR</t>
  </si>
  <si>
    <t>6210-62-3500</t>
  </si>
  <si>
    <t>TENSION PULLEY</t>
  </si>
  <si>
    <t>6162-K1-9901</t>
  </si>
  <si>
    <t>GASKET KIT</t>
  </si>
  <si>
    <t>TSH10860162100</t>
  </si>
  <si>
    <t>ELEMENT ASS Y</t>
  </si>
  <si>
    <t>6162-15-1100</t>
  </si>
  <si>
    <t>6245-81-6800</t>
  </si>
  <si>
    <t>600-813-9323</t>
  </si>
  <si>
    <t>STARTER</t>
  </si>
  <si>
    <t>600-813-9322</t>
  </si>
  <si>
    <t>6162-K2-4102</t>
  </si>
  <si>
    <t>6162-55-1011</t>
  </si>
  <si>
    <t>OIL PUMP ASS Y</t>
  </si>
  <si>
    <t>6162-63-1703</t>
  </si>
  <si>
    <t>HOUSING</t>
  </si>
  <si>
    <t>600-813-9350</t>
  </si>
  <si>
    <t>STARTING MOTOR</t>
  </si>
  <si>
    <t>600-813-9311</t>
  </si>
  <si>
    <t>6162-33-3101</t>
  </si>
  <si>
    <t>CONNECTING ROD</t>
  </si>
  <si>
    <t>6211-51-1003</t>
  </si>
  <si>
    <t>600-183-7711</t>
  </si>
  <si>
    <t>PRECLEANER</t>
  </si>
  <si>
    <t>17A-27-11331</t>
  </si>
  <si>
    <t>BEARING</t>
  </si>
  <si>
    <t>6159-K1-9900</t>
  </si>
  <si>
    <t>195-15-05700</t>
  </si>
  <si>
    <t>SERVICE KIT</t>
  </si>
  <si>
    <t>600-825-6150</t>
  </si>
  <si>
    <t>17A-15-26030</t>
  </si>
  <si>
    <t>600-813-9341</t>
  </si>
  <si>
    <t>6251-51-1001</t>
  </si>
  <si>
    <t>6154-K1-9900</t>
  </si>
  <si>
    <t>17A-12-11211</t>
  </si>
  <si>
    <t>SHAFT</t>
  </si>
  <si>
    <t>6211-12-1100</t>
  </si>
  <si>
    <t>HEAD ASS Y</t>
  </si>
  <si>
    <t>17M-22-43430</t>
  </si>
  <si>
    <t>SPRING</t>
  </si>
  <si>
    <t>6245-31-3100</t>
  </si>
  <si>
    <t>195-27-00201</t>
  </si>
  <si>
    <t>FLOATING SEAL A</t>
  </si>
  <si>
    <t>6240-51-1100</t>
  </si>
  <si>
    <t>6162-73-3503</t>
  </si>
  <si>
    <t>HOUSING ASS Y</t>
  </si>
  <si>
    <t>6162-23-8000</t>
  </si>
  <si>
    <t>METAL ASS Y</t>
  </si>
  <si>
    <t>154-09-71140</t>
  </si>
  <si>
    <t>6162-63-1025</t>
  </si>
  <si>
    <t>WATER PUMP ASS</t>
  </si>
  <si>
    <t>6211-31-3100</t>
  </si>
  <si>
    <t>195-20-35110</t>
  </si>
  <si>
    <t>6156-11-1101</t>
  </si>
  <si>
    <t>6240-61-1103</t>
  </si>
  <si>
    <t>6153-K2-9900</t>
  </si>
  <si>
    <t>17A-09-11171</t>
  </si>
  <si>
    <t>6212-K1-9901</t>
  </si>
  <si>
    <t>6151-12-1101</t>
  </si>
  <si>
    <t>6212-62-2100</t>
  </si>
  <si>
    <t>6251-11-1200</t>
  </si>
  <si>
    <t>6251-11-1100</t>
  </si>
  <si>
    <t>195-49-38341</t>
  </si>
  <si>
    <t>HOSE</t>
  </si>
  <si>
    <t>6245-71-3100</t>
  </si>
  <si>
    <t>195-49-38232</t>
  </si>
  <si>
    <t>17A-20-11300</t>
  </si>
  <si>
    <t>UNIVERSAL JOINT</t>
  </si>
  <si>
    <t>6251-61-1102</t>
  </si>
  <si>
    <t>WATER PUMP</t>
  </si>
  <si>
    <t>6151-62-1104</t>
  </si>
  <si>
    <t>6210-31-6311</t>
  </si>
  <si>
    <t>GEAR</t>
  </si>
  <si>
    <t>6151-31-3101</t>
  </si>
  <si>
    <t>195-03-43180</t>
  </si>
  <si>
    <t>ELEMENT</t>
  </si>
  <si>
    <t>6162-35-2120</t>
  </si>
  <si>
    <t>PISTON</t>
  </si>
  <si>
    <t>6154-61-1200</t>
  </si>
  <si>
    <t>6151-31-3200</t>
  </si>
  <si>
    <t>6245-31-2110</t>
  </si>
  <si>
    <t>6251-31-3100</t>
  </si>
  <si>
    <t>6212-K2-9902</t>
  </si>
  <si>
    <t>154-27-71210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</si>
</sst>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1">
    <numFmt numFmtId="43" formatCode="_(* #,##0.00_);_(* \(#,##0.00\);_(* &quot;-&quot;??_);_(@_)"/>
    <numFmt numFmtId="164" formatCode="#,##0.00\ &quot;₽&quot;;[Red]\-#,##0.00\ &quot;₽&quot;"/>
    <numFmt numFmtId="165" formatCode="_-* #,##0.00_-;\-* #,##0.00_-;_-* &quot;-&quot;??_-;_-@_-"/>
    <numFmt numFmtId="166" formatCode="0.000%"/>
    <numFmt numFmtId="167" formatCode="0.00000%"/>
    <numFmt numFmtId="168" formatCode="_-* #,##0.00\ _₽_-;\-* #,##0.00\ _₽_-;_-* &quot;-&quot;??\ _₽_-;_-@_-"/>
    <numFmt numFmtId="169" formatCode="_-* #,##0_-;\-* #,##0_-;_-* &quot;-&quot;??_-;_-@_-"/>
    <numFmt numFmtId="170" formatCode="0.0%"/>
    <numFmt numFmtId="171" formatCode="#,##0;[Red]\-#,##0;&quot;₽&quot;"/>
    <numFmt numFmtId="172" formatCode="#,##0.00_ ;[Red]\-#,##0.00\ "/>
    <numFmt numFmtId="173" formatCode="0;0;&quot;-&quot;"/>
    <numFmt numFmtId="174" formatCode="0%;\-0%;&quot;-&quot;"/>
    <numFmt numFmtId="175" formatCode="0&quot; дней&quot;"/>
    <numFmt numFmtId="176" formatCode="0.0%;\-0.0%;&quot;₽&quot;"/>
    <numFmt numFmtId="177" formatCode="_-[$€-2]\ * #,##0.00_-;\-[$€-2]\ * #,##0.00_-;_-[$€-2]\ * &quot;-&quot;??_-;_-@_-"/>
    <numFmt numFmtId="178" formatCode="#,##0.00\ &quot;₽&quot;"/>
    <numFmt numFmtId="179" formatCode="[$$-409]#,##0.00"/>
    <numFmt numFmtId="180" formatCode="0.0&quot;%&quot;"/>
    <numFmt numFmtId="181" formatCode="[$-FC19]d\ mmmm\ yyyy\ &quot;г.&quot;"/>
    <numFmt numFmtId="182" formatCode="[$-F800]dddd\,\ mmmm\ dd\,\ yyyy"/>
    <numFmt numFmtId="183" formatCode="#,##0.00\ _₽"/>
  </numFmts>
  <fonts count="113" x14ac:knownFonts="1">
    <font>
      <sz val="11"/>
      <color theme="1"/>
      <name val="Aptos Narrow"/>
      <family val="2"/>
      <charset val="204"/>
      <scheme val="minor"/>
    </font>
    <font>
      <sz val="11"/>
      <color theme="1"/>
      <name val="Aptos Narrow"/>
      <family val="2"/>
      <charset val="204"/>
      <scheme val="minor"/>
    </font>
    <font>
      <u/>
      <sz val="11"/>
      <color theme="10"/>
      <name val="Aptos Narrow"/>
      <family val="2"/>
      <charset val="204"/>
      <scheme val="minor"/>
    </font>
    <font>
      <b/>
      <sz val="11"/>
      <color theme="1"/>
      <name val="Aptos Narrow"/>
      <family val="2"/>
      <scheme val="minor"/>
    </font>
    <font>
      <sz val="11"/>
      <color theme="1"/>
      <name val="Aptos Narrow"/>
      <family val="2"/>
      <scheme val="minor"/>
    </font>
    <font>
      <u/>
      <sz val="11"/>
      <color theme="10"/>
      <name val="Aptos Narrow"/>
      <family val="2"/>
      <scheme val="minor"/>
    </font>
    <font>
      <sz val="11"/>
      <name val="Aptos Narrow"/>
      <family val="2"/>
      <scheme val="minor"/>
    </font>
    <font>
      <b/>
      <i/>
      <sz val="11"/>
      <color theme="1"/>
      <name val="Aptos Narrow"/>
      <family val="2"/>
      <scheme val="minor"/>
    </font>
    <font>
      <sz val="9"/>
      <color indexed="81"/>
      <name val="Tahoma"/>
      <family val="2"/>
      <charset val="162"/>
    </font>
    <font>
      <b/>
      <sz val="9"/>
      <color indexed="81"/>
      <name val="Tahoma"/>
      <family val="2"/>
      <charset val="162"/>
    </font>
    <font>
      <sz val="8"/>
      <name val="Aptos Narrow"/>
      <family val="2"/>
      <charset val="204"/>
      <scheme val="minor"/>
    </font>
    <font>
      <b/>
      <u/>
      <sz val="9"/>
      <color indexed="81"/>
      <name val="Tahoma"/>
      <family val="2"/>
      <charset val="162"/>
    </font>
    <font>
      <sz val="10"/>
      <color rgb="FF000000"/>
      <name val="Aptos Narrow"/>
      <family val="2"/>
      <charset val="204"/>
      <scheme val="minor"/>
    </font>
    <font>
      <i/>
      <sz val="10"/>
      <color theme="1"/>
      <name val="Aptos Narrow"/>
      <family val="2"/>
      <scheme val="minor"/>
    </font>
    <font>
      <sz val="10"/>
      <color theme="1"/>
      <name val="Calibri"/>
      <family val="2"/>
      <charset val="162"/>
    </font>
    <font>
      <b/>
      <sz val="10"/>
      <color theme="1"/>
      <name val="Calibri"/>
      <family val="2"/>
      <charset val="162"/>
    </font>
    <font>
      <sz val="9"/>
      <color theme="1"/>
      <name val="Calibri"/>
      <family val="2"/>
      <charset val="162"/>
    </font>
    <font>
      <sz val="9"/>
      <color theme="1" tint="0.34998626667073579"/>
      <name val="Calibri"/>
      <family val="2"/>
      <charset val="162"/>
    </font>
    <font>
      <sz val="9"/>
      <color rgb="FF0000FF"/>
      <name val="Calibri"/>
      <family val="2"/>
      <charset val="162"/>
    </font>
    <font>
      <sz val="8"/>
      <color theme="1" tint="0.34998626667073579"/>
      <name val="Calibri"/>
      <family val="2"/>
      <charset val="162"/>
    </font>
    <font>
      <sz val="8"/>
      <color theme="1"/>
      <name val="Calibri"/>
      <family val="2"/>
      <charset val="162"/>
    </font>
    <font>
      <sz val="8"/>
      <color theme="0" tint="-0.14999847407452621"/>
      <name val="Calibri"/>
      <family val="2"/>
      <charset val="162"/>
    </font>
    <font>
      <b/>
      <sz val="9"/>
      <color rgb="FF0000FF"/>
      <name val="Calibri"/>
      <family val="2"/>
      <charset val="162"/>
    </font>
    <font>
      <sz val="10"/>
      <color rgb="FF000000"/>
      <name val="Aptos Narrow"/>
      <family val="2"/>
      <charset val="162"/>
      <scheme val="minor"/>
    </font>
    <font>
      <sz val="11"/>
      <color rgb="FF000000"/>
      <name val="Aptos Narrow"/>
      <family val="2"/>
    </font>
    <font>
      <sz val="10"/>
      <color rgb="FF000000"/>
      <name val="Aptos Narrow"/>
      <family val="2"/>
    </font>
    <font>
      <b/>
      <sz val="16"/>
      <color theme="0"/>
      <name val="Aptos Narrow"/>
      <family val="2"/>
    </font>
    <font>
      <b/>
      <sz val="16"/>
      <color rgb="FFFF0000"/>
      <name val="Aptos Narrow"/>
      <family val="2"/>
    </font>
    <font>
      <b/>
      <sz val="11"/>
      <color theme="0"/>
      <name val="Aptos Narrow"/>
      <family val="2"/>
    </font>
    <font>
      <b/>
      <sz val="11"/>
      <color rgb="FF000000"/>
      <name val="Aptos Narrow"/>
      <family val="2"/>
    </font>
    <font>
      <b/>
      <sz val="10"/>
      <color rgb="FF000000"/>
      <name val="Aptos Narrow"/>
      <family val="2"/>
    </font>
    <font>
      <sz val="11"/>
      <color theme="1"/>
      <name val="Aptos Narrow"/>
      <family val="2"/>
    </font>
    <font>
      <sz val="11"/>
      <color theme="0"/>
      <name val="Aptos Narrow"/>
      <family val="2"/>
    </font>
    <font>
      <u/>
      <sz val="11"/>
      <color rgb="FF0563C1"/>
      <name val="Aptos Narrow"/>
      <family val="2"/>
    </font>
    <font>
      <sz val="10"/>
      <color theme="0"/>
      <name val="Aptos Narrow"/>
      <family val="2"/>
    </font>
    <font>
      <b/>
      <sz val="10"/>
      <name val="Aptos Narrow"/>
      <family val="2"/>
    </font>
    <font>
      <sz val="10"/>
      <color theme="1"/>
      <name val="Aptos Narrow"/>
      <family val="2"/>
    </font>
    <font>
      <sz val="20"/>
      <color theme="3" tint="0.249977111117893"/>
      <name val="Aptos Narrow"/>
      <family val="2"/>
    </font>
    <font>
      <b/>
      <sz val="9"/>
      <color rgb="FF000000"/>
      <name val="Calibri"/>
      <family val="2"/>
      <charset val="162"/>
    </font>
    <font>
      <b/>
      <sz val="9"/>
      <color theme="1"/>
      <name val="Calibri"/>
      <family val="2"/>
      <charset val="162"/>
    </font>
    <font>
      <sz val="9"/>
      <color rgb="FF000000"/>
      <name val="Calibri"/>
      <family val="2"/>
      <charset val="162"/>
    </font>
    <font>
      <sz val="9"/>
      <color theme="0" tint="-0.14999847407452621"/>
      <name val="Calibri"/>
      <family val="2"/>
      <charset val="162"/>
    </font>
    <font>
      <b/>
      <sz val="9"/>
      <name val="Calibri"/>
      <family val="2"/>
      <charset val="162"/>
    </font>
    <font>
      <b/>
      <sz val="12"/>
      <color rgb="FF000000"/>
      <name val="Calibri"/>
      <family val="2"/>
      <charset val="162"/>
    </font>
    <font>
      <i/>
      <sz val="9"/>
      <color theme="1"/>
      <name val="Calibri"/>
      <family val="2"/>
      <charset val="162"/>
    </font>
    <font>
      <sz val="10"/>
      <name val="Calibri"/>
      <family val="2"/>
      <charset val="204"/>
    </font>
    <font>
      <b/>
      <sz val="8"/>
      <color theme="1"/>
      <name val="Calibri"/>
      <family val="2"/>
      <charset val="162"/>
    </font>
    <font>
      <u/>
      <sz val="8"/>
      <color theme="10"/>
      <name val="Calibri"/>
      <family val="2"/>
      <charset val="162"/>
    </font>
    <font>
      <i/>
      <sz val="10"/>
      <color theme="1"/>
      <name val="Calibri"/>
      <family val="2"/>
      <charset val="162"/>
    </font>
    <font>
      <b/>
      <sz val="12"/>
      <color theme="1"/>
      <name val="Calibri"/>
      <family val="2"/>
      <charset val="162"/>
    </font>
    <font>
      <i/>
      <sz val="8"/>
      <color theme="0" tint="-0.499984740745262"/>
      <name val="Calibri"/>
      <family val="2"/>
      <charset val="162"/>
    </font>
    <font>
      <i/>
      <sz val="9"/>
      <name val="Calibri"/>
      <family val="2"/>
      <charset val="162"/>
    </font>
    <font>
      <sz val="11"/>
      <color rgb="FF006100"/>
      <name val="Aptos Narrow"/>
      <family val="2"/>
      <scheme val="minor"/>
    </font>
    <font>
      <b/>
      <sz val="8"/>
      <color rgb="FF00B050"/>
      <name val="Calibri"/>
      <family val="2"/>
      <charset val="162"/>
    </font>
    <font>
      <b/>
      <sz val="10"/>
      <color theme="1"/>
      <name val="Calibri"/>
      <family val="2"/>
      <charset val="204"/>
    </font>
    <font>
      <sz val="9"/>
      <color theme="1"/>
      <name val="Aptos Narrow"/>
      <family val="2"/>
      <charset val="204"/>
      <scheme val="minor"/>
    </font>
    <font>
      <b/>
      <sz val="9"/>
      <color theme="1"/>
      <name val="Aptos Narrow"/>
      <family val="2"/>
      <scheme val="minor"/>
    </font>
    <font>
      <sz val="9"/>
      <color indexed="81"/>
      <name val="Tahoma"/>
      <family val="2"/>
      <charset val="204"/>
    </font>
    <font>
      <b/>
      <sz val="9"/>
      <color indexed="81"/>
      <name val="Tahoma"/>
      <family val="2"/>
      <charset val="204"/>
    </font>
    <font>
      <sz val="9"/>
      <color theme="0" tint="-4.9989318521683403E-2"/>
      <name val="Calibri"/>
      <family val="2"/>
      <charset val="162"/>
    </font>
    <font>
      <sz val="8"/>
      <color theme="0" tint="-4.9989318521683403E-2"/>
      <name val="Calibri"/>
      <family val="2"/>
      <charset val="162"/>
    </font>
    <font>
      <b/>
      <sz val="9"/>
      <color theme="0" tint="-4.9989318521683403E-2"/>
      <name val="Calibri"/>
      <family val="2"/>
      <charset val="162"/>
    </font>
    <font>
      <i/>
      <sz val="9"/>
      <color theme="1"/>
      <name val="Calibri"/>
      <family val="2"/>
      <charset val="204"/>
    </font>
    <font>
      <b/>
      <i/>
      <sz val="10"/>
      <color theme="1"/>
      <name val="Calibri"/>
      <family val="2"/>
      <charset val="204"/>
    </font>
    <font>
      <sz val="10"/>
      <color theme="1"/>
      <name val="Aptos Narrow"/>
      <family val="2"/>
      <scheme val="minor"/>
    </font>
    <font>
      <sz val="10"/>
      <color theme="1" tint="0.34998626667073579"/>
      <name val="Aptos Narrow"/>
      <family val="2"/>
      <scheme val="minor"/>
    </font>
    <font>
      <sz val="10"/>
      <color rgb="FF0000FF"/>
      <name val="Aptos Narrow"/>
      <family val="2"/>
      <scheme val="minor"/>
    </font>
    <font>
      <sz val="8"/>
      <color theme="0"/>
      <name val="Aptos Narrow"/>
      <family val="2"/>
    </font>
    <font>
      <b/>
      <sz val="9"/>
      <color theme="0" tint="-0.34998626667073579"/>
      <name val="Calibri"/>
      <family val="2"/>
    </font>
    <font>
      <sz val="9"/>
      <color theme="0" tint="-0.34998626667073579"/>
      <name val="Calibri"/>
      <family val="2"/>
    </font>
    <font>
      <b/>
      <sz val="22"/>
      <color rgb="FF255AA4"/>
      <name val="Aptos Narrow"/>
      <family val="2"/>
      <scheme val="minor"/>
    </font>
    <font>
      <b/>
      <sz val="20"/>
      <color rgb="FF255AA4"/>
      <name val="Aptos Narrow"/>
      <family val="2"/>
      <scheme val="minor"/>
    </font>
    <font>
      <sz val="8"/>
      <color theme="1"/>
      <name val="Aptos Narrow"/>
      <family val="2"/>
      <charset val="204"/>
      <scheme val="minor"/>
    </font>
    <font>
      <sz val="9"/>
      <color theme="1"/>
      <name val="Calibri"/>
      <family val="2"/>
      <charset val="204"/>
    </font>
    <font>
      <sz val="10"/>
      <color rgb="FFFF0000"/>
      <name val="Calibri"/>
      <family val="2"/>
    </font>
    <font>
      <sz val="10"/>
      <color theme="6"/>
      <name val="Calibri"/>
      <family val="2"/>
    </font>
    <font>
      <b/>
      <sz val="10"/>
      <color rgb="FFFF0000"/>
      <name val="Calibri"/>
      <family val="2"/>
    </font>
    <font>
      <i/>
      <sz val="9"/>
      <color rgb="FFFF0000"/>
      <name val="Calibri"/>
      <family val="2"/>
    </font>
    <font>
      <sz val="16"/>
      <color theme="1"/>
      <name val="Calibri"/>
      <family val="2"/>
      <charset val="162"/>
    </font>
    <font>
      <sz val="10"/>
      <name val="Calibri"/>
      <family val="2"/>
    </font>
    <font>
      <b/>
      <sz val="10"/>
      <name val="Calibri"/>
      <family val="2"/>
      <charset val="204"/>
    </font>
    <font>
      <sz val="9"/>
      <color theme="1"/>
      <name val="Trebuchet MS"/>
      <family val="2"/>
      <charset val="204"/>
    </font>
    <font>
      <sz val="11"/>
      <color theme="1"/>
      <name val="Calibri"/>
      <family val="2"/>
      <charset val="204"/>
    </font>
    <font>
      <sz val="26"/>
      <color theme="4" tint="-0.499984740745262"/>
      <name val="Calibri"/>
      <family val="2"/>
    </font>
    <font>
      <sz val="11"/>
      <color theme="1" tint="0.24994659260841701"/>
      <name val="Aptos Narrow"/>
      <family val="2"/>
      <scheme val="minor"/>
    </font>
    <font>
      <sz val="18"/>
      <color theme="1" tint="0.34998626667073579"/>
      <name val="Calibri"/>
      <family val="2"/>
    </font>
    <font>
      <sz val="11"/>
      <color theme="4" tint="-0.499984740745262"/>
      <name val="Calibri"/>
      <family val="2"/>
    </font>
    <font>
      <sz val="12"/>
      <color theme="1" tint="0.24994659260841701"/>
      <name val="Calibri"/>
      <family val="2"/>
    </font>
    <font>
      <sz val="11"/>
      <color theme="4" tint="-0.499984740745262"/>
      <name val="Aptos Display"/>
      <family val="2"/>
      <scheme val="major"/>
    </font>
    <font>
      <b/>
      <sz val="12"/>
      <color theme="4" tint="-0.499984740745262"/>
      <name val="Calibri"/>
      <family val="2"/>
      <charset val="204"/>
    </font>
    <font>
      <sz val="11"/>
      <color theme="1" tint="0.34998626667073579"/>
      <name val="Calibri"/>
      <family val="2"/>
    </font>
    <font>
      <sz val="11"/>
      <color theme="1"/>
      <name val="Aptos Narrow"/>
      <family val="2"/>
      <charset val="162"/>
      <scheme val="minor"/>
    </font>
    <font>
      <b/>
      <sz val="10"/>
      <color theme="1"/>
      <name val="Aptos Narrow"/>
      <family val="2"/>
      <charset val="162"/>
      <scheme val="minor"/>
    </font>
    <font>
      <sz val="16"/>
      <color theme="1"/>
      <name val="Aptos Narrow"/>
      <family val="2"/>
      <charset val="162"/>
      <scheme val="minor"/>
    </font>
    <font>
      <b/>
      <sz val="11"/>
      <color theme="1"/>
      <name val="Aptos Narrow"/>
      <family val="2"/>
      <charset val="162"/>
      <scheme val="minor"/>
    </font>
    <font>
      <i/>
      <sz val="12"/>
      <color theme="1"/>
      <name val="Times New Roman"/>
      <family val="1"/>
      <charset val="204"/>
    </font>
    <font>
      <b/>
      <sz val="20"/>
      <color theme="0"/>
      <name val="Aptos Narrow"/>
      <family val="2"/>
    </font>
    <font>
      <b/>
      <sz val="20"/>
      <color rgb="FFFF0000"/>
      <name val="Aptos Narrow"/>
      <family val="2"/>
    </font>
    <font>
      <b/>
      <sz val="12"/>
      <color theme="1"/>
      <name val="Times New Roman"/>
      <family val="1"/>
      <charset val="204"/>
    </font>
    <font>
      <sz val="12"/>
      <color theme="1"/>
      <name val="Times New Roman"/>
      <family val="1"/>
      <charset val="204"/>
    </font>
    <font>
      <sz val="11"/>
      <name val="Times New Roman"/>
      <family val="1"/>
      <charset val="204"/>
    </font>
    <font>
      <sz val="12"/>
      <name val="Times New Roman"/>
      <family val="1"/>
      <charset val="204"/>
    </font>
    <font>
      <sz val="10"/>
      <color theme="1"/>
      <name val="Times New Roman"/>
      <family val="1"/>
      <charset val="204"/>
    </font>
    <font>
      <sz val="11"/>
      <name val="Calibri"/>
      <family val="2"/>
      <charset val="204"/>
    </font>
    <font>
      <b/>
      <sz val="11"/>
      <color theme="1"/>
      <name val="Times New Roman"/>
      <family val="1"/>
      <charset val="204"/>
    </font>
    <font>
      <b/>
      <sz val="11"/>
      <color rgb="FFFF0000"/>
      <name val="Times New Roman"/>
      <family val="1"/>
      <charset val="204"/>
    </font>
    <font>
      <sz val="11"/>
      <color rgb="FFFF0000"/>
      <name val="Aptos Narrow"/>
      <family val="2"/>
      <scheme val="minor"/>
    </font>
    <font>
      <b/>
      <u/>
      <sz val="11"/>
      <color theme="1"/>
      <name val="Times New Roman"/>
      <family val="1"/>
      <charset val="204"/>
    </font>
    <font>
      <sz val="11"/>
      <color theme="1"/>
      <name val="Times New Roman"/>
      <family val="1"/>
      <charset val="204"/>
    </font>
    <font>
      <sz val="7"/>
      <color theme="1"/>
      <name val="Times New Roman"/>
      <family val="1"/>
      <charset val="204"/>
    </font>
    <font>
      <i/>
      <sz val="11"/>
      <color theme="1"/>
      <name val="Times New Roman"/>
      <family val="1"/>
      <charset val="204"/>
    </font>
    <font>
      <sz val="18"/>
      <color theme="1"/>
      <name val="Aptos Narrow"/>
      <family val="2"/>
      <charset val="162"/>
      <scheme val="minor"/>
    </font>
    <font>
      <sz val="11"/>
      <color theme="1" tint="0.24994659260841701"/>
      <name val="Calibri"/>
      <family val="2"/>
    </font>
  </fonts>
  <fills count="32">
    <fill>
      <patternFill patternType="none"/>
    </fill>
    <fill>
      <patternFill patternType="gray125"/>
    </fill>
    <fill>
      <patternFill patternType="solid">
        <fgColor rgb="FFFFFFCC"/>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FFFFCC"/>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rgb="FFDBF6B8"/>
        <bgColor indexed="64"/>
      </patternFill>
    </fill>
    <fill>
      <patternFill patternType="solid">
        <fgColor rgb="FFCCFFCC"/>
        <bgColor indexed="64"/>
      </patternFill>
    </fill>
    <fill>
      <patternFill patternType="solid">
        <fgColor rgb="FFFFFFFF"/>
        <bgColor rgb="FFFFFFFF"/>
      </patternFill>
    </fill>
    <fill>
      <patternFill patternType="solid">
        <fgColor rgb="FF255AA4"/>
        <bgColor indexed="64"/>
      </patternFill>
    </fill>
    <fill>
      <patternFill patternType="solid">
        <fgColor theme="0" tint="-0.14999847407452621"/>
        <bgColor indexed="64"/>
      </patternFill>
    </fill>
    <fill>
      <patternFill patternType="lightDown">
        <fgColor rgb="FFFFFFCC"/>
      </patternFill>
    </fill>
    <fill>
      <patternFill patternType="solid">
        <fgColor rgb="FF255AA4"/>
        <bgColor rgb="FFFFFFFF"/>
      </patternFill>
    </fill>
    <fill>
      <patternFill patternType="solid">
        <fgColor rgb="FFC6EFCE"/>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6E4F6"/>
        <bgColor rgb="FFFFFFFF"/>
      </patternFill>
    </fill>
    <fill>
      <patternFill patternType="solid">
        <fgColor rgb="FFD6E4F6"/>
        <bgColor rgb="FFE2EFDA"/>
      </patternFill>
    </fill>
    <fill>
      <patternFill patternType="solid">
        <fgColor rgb="FFD6E4F6"/>
        <bgColor indexed="64"/>
      </patternFill>
    </fill>
    <fill>
      <patternFill patternType="solid">
        <fgColor theme="3" tint="0.89999084444715716"/>
        <bgColor indexed="64"/>
      </patternFill>
    </fill>
    <fill>
      <patternFill patternType="solid">
        <fgColor theme="7" tint="0.79998168889431442"/>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FFFF"/>
        <bgColor indexed="64"/>
      </patternFill>
    </fill>
    <fill>
      <patternFill patternType="solid">
        <fgColor rgb="FFDEEAF6"/>
        <bgColor indexed="64"/>
      </patternFill>
    </fill>
    <fill>
      <patternFill patternType="solid">
        <fgColor theme="8" tint="0.79998168889431442"/>
        <bgColor indexed="65"/>
      </patternFill>
    </fill>
    <fill>
      <patternFill patternType="solid">
        <fgColor rgb="FFD9F7FB"/>
        <bgColor indexed="64"/>
      </patternFill>
    </fill>
    <fill>
      <patternFill patternType="solid">
        <fgColor theme="0"/>
        <bgColor indexed="64"/>
      </patternFill>
    </fill>
    <fill>
      <patternFill patternType="solid">
        <fgColor theme="5" tint="-0.249977111117893"/>
        <bgColor indexed="64"/>
      </patternFill>
    </fill>
  </fills>
  <borders count="111">
    <border>
      <left/>
      <right/>
      <top/>
      <bottom/>
      <diagonal/>
    </border>
    <border>
      <left style="thin">
        <color rgb="FFB2B2B2"/>
      </left>
      <right style="thin">
        <color rgb="FFB2B2B2"/>
      </right>
      <top style="thin">
        <color rgb="FFB2B2B2"/>
      </top>
      <bottom style="thin">
        <color rgb="FFB2B2B2"/>
      </bottom>
      <diagonal/>
    </border>
    <border>
      <left style="thin">
        <color rgb="FFDDDDDD"/>
      </left>
      <right style="thin">
        <color rgb="FFDDDDDD"/>
      </right>
      <top style="thin">
        <color rgb="FFDDDDDD"/>
      </top>
      <bottom style="thin">
        <color rgb="FFDDDDDD"/>
      </bottom>
      <diagonal/>
    </border>
    <border>
      <left style="thin">
        <color rgb="FFDDDDDD"/>
      </left>
      <right style="thin">
        <color rgb="FFDDDDDD"/>
      </right>
      <top/>
      <bottom style="thin">
        <color rgb="FFDDDDDD"/>
      </bottom>
      <diagonal/>
    </border>
    <border>
      <left style="thin">
        <color rgb="FFCBCCD7"/>
      </left>
      <right style="dotted">
        <color rgb="FFCBCCD7"/>
      </right>
      <top style="thin">
        <color rgb="FFCBCCD7"/>
      </top>
      <bottom style="thin">
        <color rgb="FFCBCCD7"/>
      </bottom>
      <diagonal/>
    </border>
    <border>
      <left style="dotted">
        <color rgb="FFCBCCD7"/>
      </left>
      <right style="dotted">
        <color rgb="FFCBCCD7"/>
      </right>
      <top style="thin">
        <color rgb="FFCBCCD7"/>
      </top>
      <bottom style="thin">
        <color rgb="FFCBCCD7"/>
      </bottom>
      <diagonal/>
    </border>
    <border>
      <left style="dotted">
        <color rgb="FFCBCCD7"/>
      </left>
      <right style="thin">
        <color rgb="FFCBCCD7"/>
      </right>
      <top style="thin">
        <color rgb="FFCBCCD7"/>
      </top>
      <bottom style="thin">
        <color rgb="FFCBCCD7"/>
      </bottom>
      <diagonal/>
    </border>
    <border>
      <left/>
      <right/>
      <top/>
      <bottom style="thin">
        <color indexed="64"/>
      </bottom>
      <diagonal/>
    </border>
    <border>
      <left style="thin">
        <color rgb="FFDDDDDD"/>
      </left>
      <right/>
      <top style="thin">
        <color rgb="FFDDDDDD"/>
      </top>
      <bottom style="thin">
        <color rgb="FFDDDDDD"/>
      </bottom>
      <diagonal/>
    </border>
    <border>
      <left/>
      <right/>
      <top style="thin">
        <color rgb="FFDDDDDD"/>
      </top>
      <bottom style="thin">
        <color rgb="FFDDDDDD"/>
      </bottom>
      <diagonal/>
    </border>
    <border>
      <left/>
      <right style="thin">
        <color rgb="FFDDDDDD"/>
      </right>
      <top style="thin">
        <color rgb="FFDDDDDD"/>
      </top>
      <bottom style="thin">
        <color rgb="FFDDDDDD"/>
      </bottom>
      <diagonal/>
    </border>
    <border>
      <left style="thin">
        <color rgb="FFDDDDDD"/>
      </left>
      <right style="thin">
        <color rgb="FFDDDDDD"/>
      </right>
      <top style="thin">
        <color rgb="FFDDDDDD"/>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bottom style="thin">
        <color rgb="FFDDDDDD"/>
      </bottom>
      <diagonal/>
    </border>
    <border>
      <left/>
      <right style="thin">
        <color rgb="FFDDDDDD"/>
      </right>
      <top style="thin">
        <color rgb="FFDDDDDD"/>
      </top>
      <bottom/>
      <diagonal/>
    </border>
    <border>
      <left/>
      <right style="thin">
        <color rgb="FFDDDDDD"/>
      </right>
      <top/>
      <bottom style="thin">
        <color rgb="FFDDDDDD"/>
      </bottom>
      <diagonal/>
    </border>
    <border>
      <left style="thin">
        <color rgb="FFDDDDDD"/>
      </left>
      <right/>
      <top/>
      <bottom style="thin">
        <color rgb="FFDDDDDD"/>
      </bottom>
      <diagonal/>
    </border>
    <border>
      <left style="thin">
        <color rgb="FFCBCCD7"/>
      </left>
      <right style="thin">
        <color rgb="FFCBCCD7"/>
      </right>
      <top style="thin">
        <color rgb="FFCBCCD7"/>
      </top>
      <bottom style="thin">
        <color rgb="FFCBCCD7"/>
      </bottom>
      <diagonal/>
    </border>
    <border>
      <left style="thin">
        <color rgb="FFCBCCD7"/>
      </left>
      <right style="thin">
        <color rgb="FFCBCCD7"/>
      </right>
      <top/>
      <bottom style="thin">
        <color rgb="FFCBCCD7"/>
      </bottom>
      <diagonal/>
    </border>
    <border>
      <left style="thin">
        <color rgb="FFDDDDDD"/>
      </left>
      <right/>
      <top/>
      <bottom/>
      <diagonal/>
    </border>
    <border>
      <left/>
      <right style="thin">
        <color rgb="FFDDDDDD"/>
      </right>
      <top/>
      <bottom/>
      <diagonal/>
    </border>
    <border>
      <left style="thin">
        <color rgb="FFCBCCD7"/>
      </left>
      <right/>
      <top style="thin">
        <color rgb="FFCBCCD7"/>
      </top>
      <bottom style="thin">
        <color rgb="FFCBCCD7"/>
      </bottom>
      <diagonal/>
    </border>
    <border>
      <left/>
      <right style="thin">
        <color rgb="FFCBCCD7"/>
      </right>
      <top style="thin">
        <color rgb="FFCBCCD7"/>
      </top>
      <bottom style="thin">
        <color rgb="FFCBCCD7"/>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rgb="FFDDDDDD"/>
      </top>
      <bottom/>
      <diagonal/>
    </border>
    <border>
      <left style="thin">
        <color rgb="FFB2B2B2"/>
      </left>
      <right style="thin">
        <color rgb="FFB2B2B2"/>
      </right>
      <top style="thin">
        <color rgb="FFB2B2B2"/>
      </top>
      <bottom style="thin">
        <color rgb="FFDDDDDD"/>
      </bottom>
      <diagonal/>
    </border>
    <border>
      <left style="thin">
        <color rgb="FFDDDDDD"/>
      </left>
      <right/>
      <top style="thin">
        <color rgb="FFDDDDDD"/>
      </top>
      <bottom/>
      <diagonal/>
    </border>
    <border>
      <left style="thin">
        <color rgb="FFDDDDDD"/>
      </left>
      <right style="thin">
        <color theme="1" tint="0.499984740745262"/>
      </right>
      <top style="thin">
        <color rgb="FFDDDDDD"/>
      </top>
      <bottom style="thin">
        <color rgb="FFDDDDDD"/>
      </bottom>
      <diagonal/>
    </border>
    <border>
      <left style="thin">
        <color theme="1" tint="0.499984740745262"/>
      </left>
      <right style="thin">
        <color rgb="FFDDDDDD"/>
      </right>
      <top style="thin">
        <color rgb="FFDDDDDD"/>
      </top>
      <bottom style="thin">
        <color rgb="FFDDDDDD"/>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diagonal/>
    </border>
    <border>
      <left/>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top/>
      <bottom/>
      <diagonal/>
    </border>
    <border>
      <left/>
      <right style="thin">
        <color theme="0" tint="-0.249977111117893"/>
      </right>
      <top/>
      <bottom/>
      <diagonal/>
    </border>
    <border>
      <left style="thin">
        <color theme="0" tint="-0.249977111117893"/>
      </left>
      <right/>
      <top/>
      <bottom style="thin">
        <color theme="0" tint="-0.249977111117893"/>
      </bottom>
      <diagonal/>
    </border>
    <border>
      <left/>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theme="1" tint="0.499984740745262"/>
      </right>
      <top style="thin">
        <color rgb="FFDDDDDD"/>
      </top>
      <bottom style="thin">
        <color rgb="FFDDDDDD"/>
      </bottom>
      <diagonal/>
    </border>
    <border>
      <left style="thin">
        <color rgb="FFDDDDDD"/>
      </left>
      <right style="thin">
        <color theme="1" tint="0.499984740745262"/>
      </right>
      <top/>
      <bottom style="thin">
        <color rgb="FFDDDDDD"/>
      </bottom>
      <diagonal/>
    </border>
    <border>
      <left/>
      <right style="thin">
        <color theme="1" tint="0.499984740745262"/>
      </right>
      <top/>
      <bottom/>
      <diagonal/>
    </border>
    <border>
      <left style="thin">
        <color theme="1" tint="0.499984740745262"/>
      </left>
      <right/>
      <top style="thin">
        <color rgb="FFDDDDDD"/>
      </top>
      <bottom style="thin">
        <color rgb="FFDDDDDD"/>
      </bottom>
      <diagonal/>
    </border>
    <border>
      <left style="thin">
        <color theme="1" tint="0.499984740745262"/>
      </left>
      <right/>
      <top/>
      <bottom/>
      <diagonal/>
    </border>
    <border>
      <left style="thin">
        <color rgb="FFDDDDDD"/>
      </left>
      <right style="thin">
        <color rgb="FFDDDDDD"/>
      </right>
      <top/>
      <bottom/>
      <diagonal/>
    </border>
    <border>
      <left style="thin">
        <color rgb="FFDDDDDD"/>
      </left>
      <right/>
      <top style="dotted">
        <color rgb="FFDDDDDD"/>
      </top>
      <bottom style="dotted">
        <color rgb="FFDDDDDD"/>
      </bottom>
      <diagonal/>
    </border>
    <border>
      <left/>
      <right/>
      <top style="dotted">
        <color rgb="FFDDDDDD"/>
      </top>
      <bottom style="dotted">
        <color rgb="FFDDDDDD"/>
      </bottom>
      <diagonal/>
    </border>
    <border>
      <left/>
      <right style="thin">
        <color rgb="FFDDDDDD"/>
      </right>
      <top style="dotted">
        <color rgb="FFDDDDDD"/>
      </top>
      <bottom style="dotted">
        <color rgb="FFDDDDDD"/>
      </bottom>
      <diagonal/>
    </border>
    <border>
      <left style="thin">
        <color rgb="FFDDDDDD"/>
      </left>
      <right/>
      <top style="dotted">
        <color rgb="FFDDDDDD"/>
      </top>
      <bottom style="thin">
        <color rgb="FFDDDDDD"/>
      </bottom>
      <diagonal/>
    </border>
    <border>
      <left/>
      <right/>
      <top style="dotted">
        <color rgb="FFDDDDDD"/>
      </top>
      <bottom style="thin">
        <color rgb="FFDDDDDD"/>
      </bottom>
      <diagonal/>
    </border>
    <border>
      <left/>
      <right style="thin">
        <color rgb="FFDDDDDD"/>
      </right>
      <top style="dotted">
        <color rgb="FFDDDDDD"/>
      </top>
      <bottom style="thin">
        <color rgb="FFDDDDDD"/>
      </bottom>
      <diagonal/>
    </border>
    <border>
      <left style="thin">
        <color rgb="FFDDDDDD"/>
      </left>
      <right/>
      <top/>
      <bottom style="dotted">
        <color rgb="FFDDDDDD"/>
      </bottom>
      <diagonal/>
    </border>
    <border>
      <left/>
      <right/>
      <top/>
      <bottom style="dotted">
        <color rgb="FFDDDDDD"/>
      </bottom>
      <diagonal/>
    </border>
    <border>
      <left/>
      <right style="thin">
        <color rgb="FFDDDDDD"/>
      </right>
      <top/>
      <bottom style="dotted">
        <color rgb="FFDDDDDD"/>
      </bottom>
      <diagonal/>
    </border>
    <border>
      <left/>
      <right/>
      <top style="thin">
        <color theme="1" tint="0.499984740745262"/>
      </top>
      <bottom style="double">
        <color theme="1" tint="0.499984740745262"/>
      </bottom>
      <diagonal/>
    </border>
    <border>
      <left/>
      <right/>
      <top style="thin">
        <color theme="1" tint="0.499984740745262"/>
      </top>
      <bottom style="thin">
        <color theme="1" tint="0.499984740745262"/>
      </bottom>
      <diagonal/>
    </border>
    <border>
      <left/>
      <right/>
      <top style="thin">
        <color theme="1" tint="0.499984740745262"/>
      </top>
      <bottom/>
      <diagonal/>
    </border>
    <border>
      <left/>
      <right/>
      <top style="thin">
        <color theme="1" tint="0.499984740745262"/>
      </top>
      <bottom style="medium">
        <color theme="1" tint="0.499984740745262"/>
      </bottom>
      <diagonal/>
    </border>
    <border>
      <left style="thin">
        <color theme="1" tint="0.499984740745262"/>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rgb="FFDDDDDD"/>
      </right>
      <top style="thin">
        <color theme="0" tint="-0.14996795556505021"/>
      </top>
      <bottom style="thin">
        <color theme="0" tint="-0.14996795556505021"/>
      </bottom>
      <diagonal/>
    </border>
    <border>
      <left/>
      <right style="thin">
        <color theme="1" tint="0.499984740745262"/>
      </right>
      <top style="thin">
        <color rgb="FFDDDDDD"/>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top style="thin">
        <color theme="0" tint="-0.24994659260841701"/>
      </top>
      <bottom style="thin">
        <color theme="1" tint="0.499984740745262"/>
      </bottom>
      <diagonal/>
    </border>
    <border>
      <left/>
      <right/>
      <top style="thin">
        <color theme="0" tint="-0.24994659260841701"/>
      </top>
      <bottom style="thin">
        <color theme="1" tint="0.499984740745262"/>
      </bottom>
      <diagonal/>
    </border>
    <border>
      <left style="thin">
        <color theme="1" tint="0.499984740745262"/>
      </left>
      <right style="thin">
        <color theme="0" tint="-0.24994659260841701"/>
      </right>
      <top style="thin">
        <color theme="0" tint="-0.24994659260841701"/>
      </top>
      <bottom style="thin">
        <color theme="1" tint="0.499984740745262"/>
      </bottom>
      <diagonal/>
    </border>
    <border>
      <left style="thin">
        <color theme="1" tint="0.499984740745262"/>
      </left>
      <right style="thin">
        <color theme="0" tint="-0.24994659260841701"/>
      </right>
      <top/>
      <bottom/>
      <diagonal/>
    </border>
    <border>
      <left style="thin">
        <color theme="1" tint="0.499984740745262"/>
      </left>
      <right style="thin">
        <color theme="0" tint="-0.24994659260841701"/>
      </right>
      <top/>
      <bottom style="thin">
        <color theme="0" tint="-0.24994659260841701"/>
      </bottom>
      <diagonal/>
    </border>
    <border>
      <left style="thin">
        <color theme="0" tint="-0.24994659260841701"/>
      </left>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style="thin">
        <color theme="1" tint="0.499984740745262"/>
      </left>
      <right/>
      <top style="thin">
        <color theme="0" tint="-0.14996795556505021"/>
      </top>
      <bottom style="thin">
        <color rgb="FFDDDDDD"/>
      </bottom>
      <diagonal/>
    </border>
    <border>
      <left/>
      <right/>
      <top style="thin">
        <color theme="0" tint="-0.14996795556505021"/>
      </top>
      <bottom style="thin">
        <color rgb="FFDDDDDD"/>
      </bottom>
      <diagonal/>
    </border>
    <border>
      <left/>
      <right style="thin">
        <color theme="1" tint="0.499984740745262"/>
      </right>
      <top style="thin">
        <color theme="0" tint="-0.14996795556505021"/>
      </top>
      <bottom style="thin">
        <color rgb="FFDDDDDD"/>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style="thin">
        <color rgb="FFDDDDDD"/>
      </top>
      <bottom style="thin">
        <color rgb="FFDDDDDD"/>
      </bottom>
      <diagonal/>
    </border>
    <border>
      <left style="thin">
        <color indexed="64"/>
      </left>
      <right/>
      <top/>
      <bottom style="thin">
        <color indexed="64"/>
      </bottom>
      <diagonal/>
    </border>
    <border>
      <left style="medium">
        <color rgb="FFCCCCCC"/>
      </left>
      <right style="medium">
        <color rgb="FFCCCCCC"/>
      </right>
      <top style="medium">
        <color rgb="FFCCCCCC"/>
      </top>
      <bottom/>
      <diagonal/>
    </border>
    <border>
      <left style="medium">
        <color rgb="FFCCCCCC"/>
      </left>
      <right style="medium">
        <color rgb="FFCCCCCC"/>
      </right>
      <top/>
      <bottom style="medium">
        <color rgb="FF4472C4"/>
      </bottom>
      <diagonal/>
    </border>
    <border>
      <left style="medium">
        <color rgb="FFCCCCCC"/>
      </left>
      <right style="medium">
        <color rgb="FF4472C4"/>
      </right>
      <top style="medium">
        <color rgb="FFCCCCCC"/>
      </top>
      <bottom style="medium">
        <color rgb="FF4472C4"/>
      </bottom>
      <diagonal/>
    </border>
    <border>
      <left style="medium">
        <color rgb="FFCCCCCC"/>
      </left>
      <right style="medium">
        <color rgb="FFCCCCCC"/>
      </right>
      <top style="medium">
        <color rgb="FFCCCCCC"/>
      </top>
      <bottom style="medium">
        <color rgb="FFCCCCCC"/>
      </bottom>
      <diagonal/>
    </border>
    <border>
      <left/>
      <right/>
      <top/>
      <bottom style="thin">
        <color theme="4"/>
      </bottom>
      <diagonal/>
    </border>
    <border>
      <left/>
      <right/>
      <top style="thin">
        <color theme="4"/>
      </top>
      <bottom/>
      <diagonal/>
    </border>
    <border>
      <left/>
      <right/>
      <top style="medium">
        <color theme="2" tint="-0.24994659260841701"/>
      </top>
      <bottom/>
      <diagonal/>
    </border>
    <border>
      <left/>
      <right/>
      <top style="medium">
        <color theme="0"/>
      </top>
      <bottom style="medium">
        <color theme="0"/>
      </bottom>
      <diagonal/>
    </border>
    <border>
      <left/>
      <right/>
      <top style="thin">
        <color theme="0" tint="-0.34998626667073579"/>
      </top>
      <bottom/>
      <diagonal/>
    </border>
    <border>
      <left/>
      <right/>
      <top style="medium">
        <color theme="0"/>
      </top>
      <bottom/>
      <diagonal/>
    </border>
    <border>
      <left/>
      <right/>
      <top style="double">
        <color theme="2" tint="-0.24994659260841701"/>
      </top>
      <bottom style="thick">
        <color theme="2" tint="-0.24994659260841701"/>
      </bottom>
      <diagonal/>
    </border>
    <border>
      <left/>
      <right/>
      <top/>
      <bottom style="medium">
        <color theme="3"/>
      </bottom>
      <diagonal/>
    </border>
    <border>
      <left style="thin">
        <color rgb="FFB2B2B2"/>
      </left>
      <right style="thin">
        <color rgb="FFB2B2B2"/>
      </right>
      <top/>
      <bottom style="thin">
        <color rgb="FFB2B2B2"/>
      </bottom>
      <diagonal/>
    </border>
    <border>
      <left/>
      <right/>
      <top style="medium">
        <color theme="2" tint="-0.24994659260841701"/>
      </top>
      <bottom style="medium">
        <color theme="0"/>
      </bottom>
      <diagonal/>
    </border>
    <border>
      <left/>
      <right/>
      <top style="medium">
        <color theme="2" tint="-0.24994659260841701"/>
      </top>
      <bottom style="thin">
        <color theme="0" tint="-0.34998626667073579"/>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27">
    <xf numFmtId="0" fontId="0" fillId="0" borderId="0"/>
    <xf numFmtId="165" fontId="1" fillId="0" borderId="0" applyFont="0" applyFill="0" applyBorder="0" applyAlignment="0" applyProtection="0"/>
    <xf numFmtId="9" fontId="1" fillId="0" borderId="0" applyFont="0" applyFill="0" applyBorder="0" applyAlignment="0" applyProtection="0"/>
    <xf numFmtId="0" fontId="1" fillId="2" borderId="1" applyNumberFormat="0" applyFont="0" applyAlignment="0" applyProtection="0"/>
    <xf numFmtId="0" fontId="2" fillId="0" borderId="0" applyNumberFormat="0" applyFill="0" applyBorder="0" applyAlignment="0" applyProtection="0"/>
    <xf numFmtId="0" fontId="1" fillId="2" borderId="1" applyNumberFormat="0" applyFont="0" applyAlignment="0" applyProtection="0"/>
    <xf numFmtId="0" fontId="23" fillId="0" borderId="0"/>
    <xf numFmtId="165" fontId="12" fillId="0" borderId="0" applyFont="0" applyFill="0" applyBorder="0" applyAlignment="0" applyProtection="0"/>
    <xf numFmtId="0" fontId="23" fillId="0" borderId="0"/>
    <xf numFmtId="9" fontId="12" fillId="0" borderId="0" applyFont="0" applyFill="0" applyBorder="0" applyAlignment="0" applyProtection="0"/>
    <xf numFmtId="0" fontId="12" fillId="2" borderId="1" applyNumberFormat="0" applyFont="0" applyAlignment="0" applyProtection="0"/>
    <xf numFmtId="0" fontId="52" fillId="15" borderId="0" applyNumberFormat="0" applyBorder="0" applyAlignment="0" applyProtection="0"/>
    <xf numFmtId="0" fontId="1" fillId="28" borderId="0" applyNumberFormat="0" applyBorder="0" applyAlignment="0" applyProtection="0"/>
    <xf numFmtId="0" fontId="83" fillId="0" borderId="96" applyNumberFormat="0" applyFill="0" applyProtection="0">
      <alignment horizontal="right"/>
    </xf>
    <xf numFmtId="0" fontId="84" fillId="0" borderId="0">
      <alignment horizontal="left" wrapText="1"/>
    </xf>
    <xf numFmtId="0" fontId="85" fillId="0" borderId="0" applyNumberFormat="0" applyFill="0" applyProtection="0">
      <alignment horizontal="left"/>
    </xf>
    <xf numFmtId="0" fontId="86" fillId="0" borderId="0" applyFill="0" applyBorder="0" applyProtection="0">
      <alignment horizontal="right" indent="1"/>
    </xf>
    <xf numFmtId="0" fontId="87" fillId="0" borderId="0" applyNumberFormat="0" applyFill="0" applyProtection="0">
      <alignment horizontal="left" vertical="top" wrapText="1"/>
    </xf>
    <xf numFmtId="14" fontId="84" fillId="0" borderId="0" applyFill="0" applyBorder="0">
      <alignment horizontal="left" wrapText="1"/>
    </xf>
    <xf numFmtId="0" fontId="86" fillId="0" borderId="0" applyNumberFormat="0" applyFill="0" applyProtection="0">
      <alignment horizontal="left"/>
    </xf>
    <xf numFmtId="0" fontId="84" fillId="0" borderId="0" applyNumberFormat="0" applyFont="0" applyFill="0" applyBorder="0">
      <alignment horizontal="left" wrapText="1" indent="6"/>
    </xf>
    <xf numFmtId="43" fontId="84" fillId="0" borderId="0" applyFont="0" applyFill="0" applyBorder="0" applyAlignment="0" applyProtection="0"/>
    <xf numFmtId="178" fontId="84" fillId="0" borderId="0" applyFill="0" applyBorder="0" applyProtection="0">
      <alignment horizontal="right" indent="1"/>
    </xf>
    <xf numFmtId="0" fontId="4" fillId="0" borderId="0"/>
    <xf numFmtId="0" fontId="4" fillId="2" borderId="1" applyNumberFormat="0" applyFont="0" applyAlignment="0" applyProtection="0"/>
    <xf numFmtId="0" fontId="23" fillId="0" borderId="0"/>
    <xf numFmtId="9" fontId="4" fillId="0" borderId="0" applyFont="0" applyFill="0" applyBorder="0" applyAlignment="0" applyProtection="0"/>
  </cellStyleXfs>
  <cellXfs count="727">
    <xf numFmtId="0" fontId="0" fillId="0" borderId="0" xfId="0"/>
    <xf numFmtId="0" fontId="3" fillId="0" borderId="0" xfId="0" applyFont="1"/>
    <xf numFmtId="0" fontId="4" fillId="0" borderId="0" xfId="0" applyFont="1"/>
    <xf numFmtId="0" fontId="5" fillId="0" borderId="0" xfId="4" applyFont="1" applyFill="1" applyBorder="1"/>
    <xf numFmtId="0" fontId="6" fillId="0" borderId="0" xfId="0" applyFont="1"/>
    <xf numFmtId="9" fontId="4" fillId="0" borderId="0" xfId="5" applyNumberFormat="1" applyFont="1" applyFill="1" applyBorder="1" applyAlignment="1" applyProtection="1">
      <alignment horizontal="left"/>
    </xf>
    <xf numFmtId="9" fontId="4" fillId="0" borderId="0" xfId="5" applyNumberFormat="1" applyFont="1" applyFill="1" applyBorder="1" applyAlignment="1" applyProtection="1">
      <alignment horizontal="center"/>
    </xf>
    <xf numFmtId="0" fontId="4" fillId="0" borderId="0" xfId="0" applyFont="1" applyAlignment="1">
      <alignment horizontal="center"/>
    </xf>
    <xf numFmtId="9" fontId="0" fillId="0" borderId="0" xfId="2" applyFont="1" applyAlignment="1">
      <alignment horizontal="center"/>
    </xf>
    <xf numFmtId="9" fontId="4" fillId="0" borderId="0" xfId="0" applyNumberFormat="1" applyFont="1" applyAlignment="1">
      <alignment horizontal="center"/>
    </xf>
    <xf numFmtId="9" fontId="4" fillId="0" borderId="0" xfId="2" applyFont="1" applyFill="1" applyBorder="1" applyAlignment="1">
      <alignment horizontal="center"/>
    </xf>
    <xf numFmtId="167" fontId="4" fillId="0" borderId="0" xfId="2" applyNumberFormat="1" applyFont="1" applyFill="1" applyBorder="1" applyAlignment="1">
      <alignment horizontal="center"/>
    </xf>
    <xf numFmtId="165" fontId="0" fillId="0" borderId="0" xfId="1" applyFont="1"/>
    <xf numFmtId="165" fontId="4" fillId="0" borderId="0" xfId="1" applyFont="1"/>
    <xf numFmtId="9" fontId="4" fillId="0" borderId="0" xfId="2" applyFont="1" applyAlignment="1">
      <alignment horizontal="center"/>
    </xf>
    <xf numFmtId="168" fontId="4" fillId="0" borderId="0" xfId="0" applyNumberFormat="1" applyFont="1"/>
    <xf numFmtId="9" fontId="0" fillId="0" borderId="0" xfId="0" applyNumberFormat="1"/>
    <xf numFmtId="9" fontId="3" fillId="0" borderId="0" xfId="2" applyFont="1"/>
    <xf numFmtId="9" fontId="3" fillId="0" borderId="0" xfId="2" applyFont="1" applyAlignment="1">
      <alignment horizontal="center"/>
    </xf>
    <xf numFmtId="165" fontId="0" fillId="0" borderId="0" xfId="1" applyFont="1" applyAlignment="1">
      <alignment horizontal="center"/>
    </xf>
    <xf numFmtId="165" fontId="3" fillId="0" borderId="0" xfId="1" applyFont="1"/>
    <xf numFmtId="0" fontId="7" fillId="0" borderId="0" xfId="0" applyFont="1"/>
    <xf numFmtId="166" fontId="0" fillId="0" borderId="0" xfId="2" applyNumberFormat="1" applyFont="1" applyAlignment="1">
      <alignment horizontal="center"/>
    </xf>
    <xf numFmtId="9" fontId="3" fillId="0" borderId="0" xfId="0" applyNumberFormat="1" applyFont="1"/>
    <xf numFmtId="168" fontId="3" fillId="0" borderId="0" xfId="0" applyNumberFormat="1" applyFont="1"/>
    <xf numFmtId="0" fontId="0" fillId="6" borderId="0" xfId="0" applyFill="1"/>
    <xf numFmtId="9" fontId="0" fillId="6" borderId="0" xfId="2" applyFont="1" applyFill="1" applyAlignment="1">
      <alignment horizontal="center"/>
    </xf>
    <xf numFmtId="165" fontId="0" fillId="6" borderId="0" xfId="1" applyFont="1" applyFill="1"/>
    <xf numFmtId="0" fontId="3" fillId="6" borderId="0" xfId="0" applyFont="1" applyFill="1"/>
    <xf numFmtId="9" fontId="3" fillId="6" borderId="0" xfId="2" applyFont="1" applyFill="1" applyAlignment="1">
      <alignment horizontal="center"/>
    </xf>
    <xf numFmtId="165" fontId="3" fillId="6" borderId="0" xfId="1" applyFont="1" applyFill="1"/>
    <xf numFmtId="0" fontId="4" fillId="0" borderId="0" xfId="0" applyFont="1" applyAlignment="1">
      <alignment horizontal="right"/>
    </xf>
    <xf numFmtId="168" fontId="0" fillId="0" borderId="0" xfId="0" applyNumberFormat="1" applyAlignment="1">
      <alignment horizontal="right"/>
    </xf>
    <xf numFmtId="9" fontId="0" fillId="0" borderId="7" xfId="0" applyNumberFormat="1" applyBorder="1" applyAlignment="1">
      <alignment horizontal="center"/>
    </xf>
    <xf numFmtId="165" fontId="0" fillId="7" borderId="0" xfId="1" applyFont="1" applyFill="1"/>
    <xf numFmtId="9" fontId="4" fillId="7" borderId="0" xfId="2" applyFont="1" applyFill="1" applyAlignment="1">
      <alignment horizontal="center"/>
    </xf>
    <xf numFmtId="169" fontId="4" fillId="0" borderId="0" xfId="1" applyNumberFormat="1" applyFont="1"/>
    <xf numFmtId="169" fontId="0" fillId="0" borderId="0" xfId="1" applyNumberFormat="1" applyFont="1" applyAlignment="1">
      <alignment horizontal="center"/>
    </xf>
    <xf numFmtId="0" fontId="3" fillId="0" borderId="0" xfId="0" applyFont="1" applyAlignment="1">
      <alignment horizontal="left"/>
    </xf>
    <xf numFmtId="9" fontId="4" fillId="0" borderId="0" xfId="5" applyNumberFormat="1" applyFont="1" applyFill="1" applyBorder="1" applyAlignment="1">
      <alignment horizontal="center"/>
    </xf>
    <xf numFmtId="9" fontId="3" fillId="0" borderId="0" xfId="5" applyNumberFormat="1" applyFont="1" applyFill="1" applyBorder="1" applyAlignment="1" applyProtection="1">
      <alignment horizontal="center"/>
    </xf>
    <xf numFmtId="0" fontId="17" fillId="3" borderId="2" xfId="1" applyNumberFormat="1" applyFont="1" applyFill="1" applyBorder="1" applyAlignment="1" applyProtection="1">
      <alignment horizontal="center" vertical="top" wrapText="1"/>
    </xf>
    <xf numFmtId="0" fontId="16" fillId="0" borderId="0" xfId="1" applyNumberFormat="1" applyFont="1" applyAlignment="1" applyProtection="1">
      <alignment horizontal="center" vertical="top" wrapText="1"/>
    </xf>
    <xf numFmtId="0" fontId="19" fillId="3" borderId="2" xfId="1" applyNumberFormat="1" applyFont="1" applyFill="1" applyBorder="1" applyAlignment="1" applyProtection="1">
      <alignment horizontal="center"/>
    </xf>
    <xf numFmtId="0" fontId="20" fillId="0" borderId="0" xfId="1" applyNumberFormat="1" applyFont="1" applyAlignment="1" applyProtection="1">
      <alignment horizontal="center"/>
    </xf>
    <xf numFmtId="0" fontId="24" fillId="10" borderId="0" xfId="6" applyFont="1" applyFill="1" applyAlignment="1">
      <alignment horizontal="center"/>
    </xf>
    <xf numFmtId="0" fontId="24" fillId="10" borderId="0" xfId="6" applyFont="1" applyFill="1" applyAlignment="1">
      <alignment horizontal="left"/>
    </xf>
    <xf numFmtId="0" fontId="25" fillId="0" borderId="0" xfId="6" applyFont="1"/>
    <xf numFmtId="0" fontId="26" fillId="0" borderId="0" xfId="6" applyFont="1"/>
    <xf numFmtId="0" fontId="24" fillId="10" borderId="0" xfId="6" applyFont="1" applyFill="1" applyAlignment="1">
      <alignment horizontal="right" vertical="top"/>
    </xf>
    <xf numFmtId="0" fontId="29" fillId="10" borderId="0" xfId="6" applyFont="1" applyFill="1" applyAlignment="1">
      <alignment horizontal="right" vertical="top"/>
    </xf>
    <xf numFmtId="0" fontId="25" fillId="0" borderId="23" xfId="6" applyFont="1" applyBorder="1" applyAlignment="1">
      <alignment vertical="center"/>
    </xf>
    <xf numFmtId="0" fontId="30" fillId="0" borderId="18" xfId="6" applyFont="1" applyBorder="1" applyAlignment="1">
      <alignment horizontal="left" vertical="center"/>
    </xf>
    <xf numFmtId="9" fontId="30" fillId="0" borderId="18" xfId="6" applyNumberFormat="1" applyFont="1" applyBorder="1" applyAlignment="1">
      <alignment horizontal="left" vertical="center"/>
    </xf>
    <xf numFmtId="0" fontId="25" fillId="0" borderId="23" xfId="6" applyFont="1" applyBorder="1" applyAlignment="1">
      <alignment vertical="center" wrapText="1"/>
    </xf>
    <xf numFmtId="0" fontId="30" fillId="0" borderId="0" xfId="6" applyFont="1"/>
    <xf numFmtId="0" fontId="32" fillId="10" borderId="0" xfId="6" applyFont="1" applyFill="1" applyAlignment="1">
      <alignment horizontal="center"/>
    </xf>
    <xf numFmtId="0" fontId="34" fillId="0" borderId="0" xfId="6" applyFont="1"/>
    <xf numFmtId="0" fontId="24" fillId="10" borderId="0" xfId="6" applyFont="1" applyFill="1" applyAlignment="1">
      <alignment horizontal="center" vertical="center" wrapText="1"/>
    </xf>
    <xf numFmtId="0" fontId="25" fillId="0" borderId="0" xfId="6" applyFont="1" applyAlignment="1">
      <alignment vertical="center" wrapText="1"/>
    </xf>
    <xf numFmtId="0" fontId="35" fillId="0" borderId="0" xfId="6" applyFont="1" applyAlignment="1" applyProtection="1">
      <alignment vertical="center" wrapText="1"/>
      <protection locked="0"/>
    </xf>
    <xf numFmtId="0" fontId="26" fillId="0" borderId="0" xfId="6" applyFont="1" applyAlignment="1">
      <alignment vertical="center"/>
    </xf>
    <xf numFmtId="168" fontId="25" fillId="0" borderId="0" xfId="6" applyNumberFormat="1" applyFont="1"/>
    <xf numFmtId="0" fontId="36" fillId="0" borderId="0" xfId="6" applyFont="1" applyAlignment="1">
      <alignment horizontal="center"/>
    </xf>
    <xf numFmtId="0" fontId="17" fillId="12" borderId="2" xfId="1" applyNumberFormat="1" applyFont="1" applyFill="1" applyBorder="1" applyAlignment="1" applyProtection="1">
      <alignment horizontal="center" vertical="top" wrapText="1"/>
    </xf>
    <xf numFmtId="165" fontId="16" fillId="0" borderId="0" xfId="1" applyFont="1" applyProtection="1"/>
    <xf numFmtId="9" fontId="16" fillId="0" borderId="0" xfId="2" applyFont="1" applyProtection="1"/>
    <xf numFmtId="9" fontId="16" fillId="0" borderId="0" xfId="2" applyFont="1" applyAlignment="1" applyProtection="1">
      <alignment horizontal="center"/>
    </xf>
    <xf numFmtId="9" fontId="16" fillId="0" borderId="0" xfId="2" applyFont="1" applyAlignment="1" applyProtection="1">
      <alignment horizontal="center" vertical="center"/>
    </xf>
    <xf numFmtId="165" fontId="16" fillId="0" borderId="0" xfId="1" applyFont="1" applyAlignment="1" applyProtection="1">
      <alignment horizontal="center" vertical="center"/>
    </xf>
    <xf numFmtId="165" fontId="39" fillId="0" borderId="0" xfId="1" applyFont="1" applyProtection="1"/>
    <xf numFmtId="165" fontId="39" fillId="0" borderId="2" xfId="1" applyFont="1" applyBorder="1" applyAlignment="1" applyProtection="1">
      <alignment horizontal="center"/>
    </xf>
    <xf numFmtId="165" fontId="42" fillId="0" borderId="2" xfId="1" applyFont="1" applyFill="1" applyBorder="1" applyAlignment="1" applyProtection="1">
      <alignment horizontal="center"/>
    </xf>
    <xf numFmtId="165" fontId="42" fillId="0" borderId="3" xfId="1" applyFont="1" applyFill="1" applyBorder="1" applyAlignment="1" applyProtection="1">
      <alignment horizontal="center"/>
    </xf>
    <xf numFmtId="165" fontId="16" fillId="0" borderId="2" xfId="1" applyFont="1" applyBorder="1" applyProtection="1"/>
    <xf numFmtId="9" fontId="16" fillId="0" borderId="2" xfId="2" applyFont="1" applyBorder="1" applyAlignment="1" applyProtection="1">
      <alignment horizontal="center"/>
    </xf>
    <xf numFmtId="165" fontId="16" fillId="0" borderId="2" xfId="1" applyFont="1" applyFill="1" applyBorder="1" applyProtection="1"/>
    <xf numFmtId="165" fontId="40" fillId="0" borderId="26" xfId="1" applyFont="1" applyFill="1" applyBorder="1" applyProtection="1"/>
    <xf numFmtId="0" fontId="24" fillId="10" borderId="0" xfId="6" applyFont="1" applyFill="1" applyAlignment="1">
      <alignment horizontal="left" vertical="top" indent="1"/>
    </xf>
    <xf numFmtId="0" fontId="25" fillId="0" borderId="0" xfId="6" applyFont="1" applyAlignment="1">
      <alignment horizontal="left" vertical="top" indent="1"/>
    </xf>
    <xf numFmtId="0" fontId="13" fillId="0" borderId="0" xfId="0" applyFont="1" applyAlignment="1">
      <alignment horizontal="left"/>
    </xf>
    <xf numFmtId="170" fontId="42" fillId="0" borderId="8" xfId="2" applyNumberFormat="1" applyFont="1" applyFill="1" applyBorder="1" applyAlignment="1" applyProtection="1">
      <alignment horizontal="center"/>
    </xf>
    <xf numFmtId="165" fontId="47" fillId="0" borderId="2" xfId="1" applyFont="1" applyBorder="1" applyProtection="1"/>
    <xf numFmtId="0" fontId="14" fillId="0" borderId="0" xfId="0" applyFont="1"/>
    <xf numFmtId="0" fontId="14" fillId="0" borderId="0" xfId="0" applyFont="1" applyAlignment="1">
      <alignment horizontal="center"/>
    </xf>
    <xf numFmtId="165" fontId="14" fillId="0" borderId="0" xfId="1" applyFont="1"/>
    <xf numFmtId="0" fontId="48" fillId="3" borderId="9" xfId="0" applyFont="1" applyFill="1" applyBorder="1" applyAlignment="1">
      <alignment horizontal="left"/>
    </xf>
    <xf numFmtId="9" fontId="48" fillId="3" borderId="0" xfId="2" applyFont="1" applyFill="1" applyAlignment="1">
      <alignment horizontal="center"/>
    </xf>
    <xf numFmtId="165" fontId="14" fillId="0" borderId="0" xfId="0" applyNumberFormat="1" applyFont="1"/>
    <xf numFmtId="0" fontId="15" fillId="0" borderId="0" xfId="0" applyFont="1"/>
    <xf numFmtId="170" fontId="48" fillId="3" borderId="0" xfId="2" applyNumberFormat="1" applyFont="1" applyFill="1" applyAlignment="1">
      <alignment horizontal="center"/>
    </xf>
    <xf numFmtId="0" fontId="14" fillId="7" borderId="0" xfId="0" applyFont="1" applyFill="1"/>
    <xf numFmtId="165" fontId="14" fillId="7" borderId="0" xfId="1" applyFont="1" applyFill="1"/>
    <xf numFmtId="168" fontId="14" fillId="7" borderId="0" xfId="0" applyNumberFormat="1" applyFont="1" applyFill="1"/>
    <xf numFmtId="0" fontId="49" fillId="0" borderId="0" xfId="0" applyFont="1"/>
    <xf numFmtId="0" fontId="15" fillId="12" borderId="10" xfId="0" applyFont="1" applyFill="1" applyBorder="1" applyAlignment="1">
      <alignment horizontal="center"/>
    </xf>
    <xf numFmtId="9" fontId="14" fillId="0" borderId="0" xfId="0" applyNumberFormat="1" applyFont="1"/>
    <xf numFmtId="9" fontId="14" fillId="0" borderId="0" xfId="0" applyNumberFormat="1" applyFont="1" applyAlignment="1">
      <alignment horizontal="left"/>
    </xf>
    <xf numFmtId="166" fontId="4" fillId="0" borderId="0" xfId="0" applyNumberFormat="1" applyFont="1" applyAlignment="1">
      <alignment horizontal="center"/>
    </xf>
    <xf numFmtId="0" fontId="15" fillId="12" borderId="0" xfId="0" applyFont="1" applyFill="1" applyAlignment="1">
      <alignment horizontal="center"/>
    </xf>
    <xf numFmtId="165" fontId="20" fillId="0" borderId="0" xfId="1" applyFont="1" applyProtection="1"/>
    <xf numFmtId="0" fontId="19" fillId="3" borderId="2" xfId="1" applyNumberFormat="1" applyFont="1" applyFill="1" applyBorder="1" applyAlignment="1" applyProtection="1">
      <alignment horizontal="center" vertical="top" wrapText="1"/>
    </xf>
    <xf numFmtId="9" fontId="50" fillId="3" borderId="2" xfId="2" applyFont="1" applyFill="1" applyBorder="1" applyAlignment="1" applyProtection="1">
      <alignment horizontal="center"/>
    </xf>
    <xf numFmtId="173" fontId="39" fillId="0" borderId="3" xfId="0" applyNumberFormat="1" applyFont="1" applyBorder="1" applyAlignment="1">
      <alignment vertical="top" wrapText="1"/>
    </xf>
    <xf numFmtId="173" fontId="39" fillId="0" borderId="3" xfId="0" applyNumberFormat="1" applyFont="1" applyBorder="1" applyAlignment="1">
      <alignment horizontal="center" vertical="top" wrapText="1"/>
    </xf>
    <xf numFmtId="173" fontId="15" fillId="0" borderId="8" xfId="0" applyNumberFormat="1" applyFont="1" applyBorder="1"/>
    <xf numFmtId="173" fontId="14" fillId="0" borderId="9" xfId="0" applyNumberFormat="1" applyFont="1" applyBorder="1" applyAlignment="1">
      <alignment horizontal="left"/>
    </xf>
    <xf numFmtId="173" fontId="14" fillId="0" borderId="10" xfId="0" applyNumberFormat="1" applyFont="1" applyBorder="1" applyAlignment="1">
      <alignment horizontal="left"/>
    </xf>
    <xf numFmtId="173" fontId="15" fillId="0" borderId="20" xfId="0" applyNumberFormat="1" applyFont="1" applyBorder="1"/>
    <xf numFmtId="173" fontId="14" fillId="0" borderId="21" xfId="0" applyNumberFormat="1" applyFont="1" applyBorder="1" applyAlignment="1">
      <alignment horizontal="center"/>
    </xf>
    <xf numFmtId="173" fontId="15" fillId="0" borderId="17" xfId="0" applyNumberFormat="1" applyFont="1" applyBorder="1"/>
    <xf numFmtId="173" fontId="14" fillId="0" borderId="14" xfId="0" applyNumberFormat="1" applyFont="1" applyBorder="1" applyAlignment="1">
      <alignment horizontal="left"/>
    </xf>
    <xf numFmtId="173" fontId="14" fillId="0" borderId="16" xfId="0" applyNumberFormat="1" applyFont="1" applyBorder="1" applyAlignment="1">
      <alignment horizontal="center"/>
    </xf>
    <xf numFmtId="174" fontId="14" fillId="0" borderId="0" xfId="2" applyNumberFormat="1" applyFont="1" applyBorder="1" applyAlignment="1">
      <alignment horizontal="center"/>
    </xf>
    <xf numFmtId="174" fontId="14" fillId="0" borderId="14" xfId="2" applyNumberFormat="1" applyFont="1" applyBorder="1" applyAlignment="1">
      <alignment horizontal="center"/>
    </xf>
    <xf numFmtId="0" fontId="14" fillId="16" borderId="0" xfId="0" applyFont="1" applyFill="1"/>
    <xf numFmtId="174" fontId="14" fillId="17" borderId="0" xfId="2" applyNumberFormat="1" applyFont="1" applyFill="1" applyBorder="1" applyAlignment="1">
      <alignment horizontal="center"/>
    </xf>
    <xf numFmtId="0" fontId="19" fillId="3" borderId="10" xfId="1" applyNumberFormat="1" applyFont="1" applyFill="1" applyBorder="1" applyAlignment="1" applyProtection="1">
      <alignment horizontal="center"/>
    </xf>
    <xf numFmtId="165" fontId="16" fillId="0" borderId="10" xfId="1" applyFont="1" applyBorder="1" applyProtection="1"/>
    <xf numFmtId="0" fontId="17" fillId="3" borderId="10" xfId="1" applyNumberFormat="1" applyFont="1" applyFill="1" applyBorder="1" applyAlignment="1" applyProtection="1">
      <alignment horizontal="center" vertical="top" wrapText="1"/>
    </xf>
    <xf numFmtId="165" fontId="42" fillId="0" borderId="28" xfId="1" applyFont="1" applyFill="1" applyBorder="1" applyAlignment="1" applyProtection="1">
      <alignment horizontal="center"/>
    </xf>
    <xf numFmtId="0" fontId="17" fillId="12" borderId="28" xfId="1" applyNumberFormat="1" applyFont="1" applyFill="1" applyBorder="1" applyAlignment="1" applyProtection="1">
      <alignment horizontal="center" vertical="top" wrapText="1"/>
    </xf>
    <xf numFmtId="0" fontId="19" fillId="3" borderId="28" xfId="1" applyNumberFormat="1" applyFont="1" applyFill="1" applyBorder="1" applyAlignment="1" applyProtection="1">
      <alignment horizontal="center"/>
    </xf>
    <xf numFmtId="165" fontId="16" fillId="0" borderId="28" xfId="1" applyFont="1" applyBorder="1" applyProtection="1"/>
    <xf numFmtId="0" fontId="17" fillId="3" borderId="28" xfId="1" applyNumberFormat="1" applyFont="1" applyFill="1" applyBorder="1" applyAlignment="1" applyProtection="1">
      <alignment horizontal="center" vertical="top" wrapText="1"/>
    </xf>
    <xf numFmtId="0" fontId="17" fillId="3" borderId="8" xfId="1" applyNumberFormat="1" applyFont="1" applyFill="1" applyBorder="1" applyAlignment="1" applyProtection="1">
      <alignment horizontal="center" vertical="top" wrapText="1"/>
    </xf>
    <xf numFmtId="0" fontId="19" fillId="3" borderId="8" xfId="1" applyNumberFormat="1" applyFont="1" applyFill="1" applyBorder="1" applyAlignment="1" applyProtection="1">
      <alignment horizontal="center"/>
    </xf>
    <xf numFmtId="165" fontId="42" fillId="0" borderId="8" xfId="1" applyFont="1" applyFill="1" applyBorder="1" applyAlignment="1" applyProtection="1">
      <alignment horizontal="center"/>
    </xf>
    <xf numFmtId="0" fontId="17" fillId="3" borderId="29" xfId="1" applyNumberFormat="1" applyFont="1" applyFill="1" applyBorder="1" applyAlignment="1" applyProtection="1">
      <alignment horizontal="center" vertical="top" wrapText="1"/>
    </xf>
    <xf numFmtId="0" fontId="19" fillId="3" borderId="29" xfId="1" applyNumberFormat="1" applyFont="1" applyFill="1" applyBorder="1" applyAlignment="1" applyProtection="1">
      <alignment horizontal="center"/>
    </xf>
    <xf numFmtId="165" fontId="16" fillId="0" borderId="29" xfId="1" applyFont="1" applyBorder="1" applyProtection="1"/>
    <xf numFmtId="165" fontId="42" fillId="0" borderId="29" xfId="1" applyFont="1" applyFill="1" applyBorder="1" applyAlignment="1" applyProtection="1">
      <alignment horizontal="center"/>
    </xf>
    <xf numFmtId="0" fontId="18" fillId="3" borderId="29" xfId="1" applyNumberFormat="1" applyFont="1" applyFill="1" applyBorder="1" applyAlignment="1" applyProtection="1">
      <alignment horizontal="center" vertical="top" wrapText="1"/>
    </xf>
    <xf numFmtId="0" fontId="53" fillId="8" borderId="0" xfId="0" applyFont="1" applyFill="1"/>
    <xf numFmtId="0" fontId="28" fillId="11" borderId="30" xfId="6" applyFont="1" applyFill="1" applyBorder="1" applyAlignment="1">
      <alignment horizontal="center" vertical="center" wrapText="1"/>
    </xf>
    <xf numFmtId="171" fontId="24" fillId="0" borderId="30" xfId="6" applyNumberFormat="1" applyFont="1" applyBorder="1" applyAlignment="1">
      <alignment horizontal="center" vertical="top"/>
    </xf>
    <xf numFmtId="165" fontId="24" fillId="0" borderId="30" xfId="1" applyFont="1" applyBorder="1" applyAlignment="1" applyProtection="1">
      <alignment horizontal="center" vertical="top"/>
    </xf>
    <xf numFmtId="165" fontId="29" fillId="0" borderId="30" xfId="1" applyFont="1" applyFill="1" applyBorder="1" applyAlignment="1" applyProtection="1">
      <alignment horizontal="center" vertical="top"/>
    </xf>
    <xf numFmtId="0" fontId="24" fillId="10" borderId="32" xfId="6" applyFont="1" applyFill="1" applyBorder="1" applyAlignment="1">
      <alignment horizontal="right" vertical="top"/>
    </xf>
    <xf numFmtId="0" fontId="24" fillId="10" borderId="0" xfId="6" applyFont="1" applyFill="1" applyAlignment="1">
      <alignment horizontal="right"/>
    </xf>
    <xf numFmtId="0" fontId="45" fillId="0" borderId="24" xfId="6" applyFont="1" applyBorder="1" applyAlignment="1">
      <alignment horizontal="left" vertical="center" wrapText="1"/>
    </xf>
    <xf numFmtId="165" fontId="24" fillId="0" borderId="30" xfId="1" applyFont="1" applyBorder="1" applyAlignment="1">
      <alignment horizontal="center" vertical="top"/>
    </xf>
    <xf numFmtId="0" fontId="24" fillId="0" borderId="30" xfId="1" applyNumberFormat="1" applyFont="1" applyBorder="1" applyAlignment="1">
      <alignment horizontal="center" vertical="top"/>
    </xf>
    <xf numFmtId="0" fontId="29" fillId="19" borderId="30" xfId="7" applyNumberFormat="1" applyFont="1" applyFill="1" applyBorder="1" applyAlignment="1" applyProtection="1">
      <alignment horizontal="center"/>
    </xf>
    <xf numFmtId="165" fontId="29" fillId="19" borderId="30" xfId="1" applyFont="1" applyFill="1" applyBorder="1" applyAlignment="1" applyProtection="1">
      <alignment horizontal="center"/>
    </xf>
    <xf numFmtId="0" fontId="29" fillId="19" borderId="30" xfId="1" applyNumberFormat="1" applyFont="1" applyFill="1" applyBorder="1" applyAlignment="1" applyProtection="1">
      <alignment horizontal="center"/>
    </xf>
    <xf numFmtId="170" fontId="29" fillId="19" borderId="30" xfId="2" applyNumberFormat="1" applyFont="1" applyFill="1" applyBorder="1" applyAlignment="1" applyProtection="1">
      <alignment horizontal="center"/>
    </xf>
    <xf numFmtId="165" fontId="24" fillId="20" borderId="30" xfId="1" applyFont="1" applyFill="1" applyBorder="1" applyAlignment="1">
      <alignment horizontal="center" vertical="top"/>
    </xf>
    <xf numFmtId="172" fontId="29" fillId="19" borderId="30" xfId="7" applyNumberFormat="1" applyFont="1" applyFill="1" applyBorder="1" applyAlignment="1" applyProtection="1">
      <alignment horizontal="center"/>
    </xf>
    <xf numFmtId="0" fontId="24" fillId="18" borderId="30" xfId="6" applyFont="1" applyFill="1" applyBorder="1" applyAlignment="1">
      <alignment horizontal="center"/>
    </xf>
    <xf numFmtId="168" fontId="24" fillId="10" borderId="0" xfId="6" applyNumberFormat="1" applyFont="1" applyFill="1" applyAlignment="1">
      <alignment horizontal="right" vertical="top"/>
    </xf>
    <xf numFmtId="0" fontId="20" fillId="0" borderId="0" xfId="0" applyFont="1" applyAlignment="1">
      <alignment horizontal="center"/>
    </xf>
    <xf numFmtId="0" fontId="16" fillId="0" borderId="0" xfId="0" applyFont="1"/>
    <xf numFmtId="0" fontId="16" fillId="0" borderId="0" xfId="0" applyFont="1" applyAlignment="1">
      <alignment horizontal="left"/>
    </xf>
    <xf numFmtId="0" fontId="20" fillId="0" borderId="0" xfId="0" applyFont="1"/>
    <xf numFmtId="0" fontId="39" fillId="0" borderId="0" xfId="0" applyFont="1"/>
    <xf numFmtId="0" fontId="16" fillId="0" borderId="0" xfId="0" applyFont="1" applyAlignment="1">
      <alignment horizontal="center" vertical="center"/>
    </xf>
    <xf numFmtId="0" fontId="41" fillId="0" borderId="0" xfId="0" applyFont="1" applyAlignment="1">
      <alignment horizontal="left" vertical="center"/>
    </xf>
    <xf numFmtId="168" fontId="16" fillId="0" borderId="0" xfId="0" applyNumberFormat="1" applyFont="1"/>
    <xf numFmtId="0" fontId="16" fillId="8" borderId="2" xfId="5" applyNumberFormat="1" applyFont="1" applyFill="1" applyBorder="1" applyAlignment="1" applyProtection="1">
      <alignment horizontal="center" vertical="center"/>
      <protection locked="0"/>
    </xf>
    <xf numFmtId="9" fontId="16" fillId="8" borderId="2" xfId="5" applyNumberFormat="1" applyFont="1" applyFill="1" applyBorder="1" applyAlignment="1" applyProtection="1">
      <alignment horizontal="center" vertical="center"/>
      <protection locked="0"/>
    </xf>
    <xf numFmtId="9" fontId="16" fillId="5" borderId="2" xfId="5" applyNumberFormat="1" applyFont="1" applyFill="1" applyBorder="1" applyAlignment="1" applyProtection="1">
      <alignment horizontal="center" vertical="center"/>
      <protection locked="0"/>
    </xf>
    <xf numFmtId="165" fontId="16" fillId="2" borderId="2" xfId="1" applyFont="1" applyFill="1" applyBorder="1" applyAlignment="1" applyProtection="1">
      <alignment horizontal="center"/>
      <protection locked="0"/>
    </xf>
    <xf numFmtId="9" fontId="39" fillId="8" borderId="19" xfId="5" applyNumberFormat="1" applyFont="1" applyFill="1" applyBorder="1" applyAlignment="1" applyProtection="1">
      <alignment horizontal="center"/>
      <protection locked="0"/>
    </xf>
    <xf numFmtId="165" fontId="40" fillId="2" borderId="1" xfId="1" applyFont="1" applyFill="1" applyBorder="1" applyProtection="1">
      <protection locked="0"/>
    </xf>
    <xf numFmtId="10" fontId="16" fillId="5" borderId="18" xfId="2" applyNumberFormat="1" applyFont="1" applyFill="1" applyBorder="1" applyAlignment="1" applyProtection="1">
      <alignment horizontal="center"/>
      <protection locked="0"/>
    </xf>
    <xf numFmtId="0" fontId="16" fillId="2" borderId="2" xfId="1" applyNumberFormat="1" applyFont="1" applyFill="1" applyBorder="1" applyAlignment="1" applyProtection="1">
      <alignment horizontal="center"/>
      <protection locked="0"/>
    </xf>
    <xf numFmtId="0" fontId="16" fillId="5" borderId="2" xfId="1" applyNumberFormat="1" applyFont="1" applyFill="1" applyBorder="1" applyAlignment="1" applyProtection="1">
      <alignment horizontal="center"/>
      <protection locked="0"/>
    </xf>
    <xf numFmtId="0" fontId="16" fillId="8" borderId="2" xfId="1" applyNumberFormat="1" applyFont="1" applyFill="1" applyBorder="1" applyAlignment="1" applyProtection="1">
      <alignment horizontal="left"/>
      <protection locked="0"/>
    </xf>
    <xf numFmtId="9" fontId="16" fillId="2" borderId="2" xfId="2" applyFont="1" applyFill="1" applyBorder="1" applyAlignment="1" applyProtection="1">
      <alignment horizontal="center"/>
      <protection locked="0"/>
    </xf>
    <xf numFmtId="10" fontId="16" fillId="2" borderId="2" xfId="1" applyNumberFormat="1" applyFont="1" applyFill="1" applyBorder="1" applyAlignment="1" applyProtection="1">
      <alignment horizontal="center"/>
      <protection locked="0"/>
    </xf>
    <xf numFmtId="9" fontId="4" fillId="0" borderId="0" xfId="0" applyNumberFormat="1" applyFont="1"/>
    <xf numFmtId="0" fontId="17" fillId="3" borderId="9" xfId="1" applyNumberFormat="1" applyFont="1" applyFill="1" applyBorder="1" applyAlignment="1" applyProtection="1">
      <alignment horizontal="center" vertical="top" wrapText="1"/>
    </xf>
    <xf numFmtId="0" fontId="19" fillId="3" borderId="9" xfId="1" applyNumberFormat="1" applyFont="1" applyFill="1" applyBorder="1" applyAlignment="1" applyProtection="1">
      <alignment horizontal="center"/>
    </xf>
    <xf numFmtId="165" fontId="39" fillId="3" borderId="8" xfId="1" applyFont="1" applyFill="1" applyBorder="1" applyProtection="1"/>
    <xf numFmtId="165" fontId="16" fillId="3" borderId="9" xfId="1" applyFont="1" applyFill="1" applyBorder="1" applyProtection="1"/>
    <xf numFmtId="14" fontId="25" fillId="0" borderId="0" xfId="6" applyNumberFormat="1" applyFont="1"/>
    <xf numFmtId="165" fontId="29" fillId="0" borderId="30" xfId="1" applyFont="1" applyBorder="1" applyAlignment="1" applyProtection="1">
      <alignment horizontal="center" vertical="top"/>
    </xf>
    <xf numFmtId="0" fontId="54" fillId="0" borderId="0" xfId="0" applyFont="1"/>
    <xf numFmtId="0" fontId="55" fillId="0" borderId="0" xfId="0" applyFont="1"/>
    <xf numFmtId="165" fontId="55" fillId="0" borderId="0" xfId="1" applyFont="1"/>
    <xf numFmtId="0" fontId="55" fillId="0" borderId="0" xfId="0" applyFont="1" applyAlignment="1">
      <alignment horizontal="center"/>
    </xf>
    <xf numFmtId="0" fontId="24" fillId="0" borderId="30" xfId="6" applyFont="1" applyBorder="1" applyAlignment="1">
      <alignment horizontal="center" vertical="top"/>
    </xf>
    <xf numFmtId="0" fontId="24" fillId="0" borderId="39" xfId="6" applyFont="1" applyBorder="1" applyAlignment="1">
      <alignment horizontal="left" vertical="top" indent="1"/>
    </xf>
    <xf numFmtId="9" fontId="24" fillId="0" borderId="30" xfId="2" applyFont="1" applyBorder="1" applyAlignment="1">
      <alignment horizontal="center" vertical="top"/>
    </xf>
    <xf numFmtId="9" fontId="59" fillId="0" borderId="0" xfId="2" applyFont="1" applyAlignment="1" applyProtection="1">
      <alignment horizontal="left" vertical="center"/>
    </xf>
    <xf numFmtId="165" fontId="39" fillId="0" borderId="0" xfId="1" applyFont="1" applyBorder="1" applyProtection="1"/>
    <xf numFmtId="165" fontId="42" fillId="0" borderId="42" xfId="1" applyFont="1" applyFill="1" applyBorder="1" applyAlignment="1" applyProtection="1">
      <alignment horizontal="center"/>
    </xf>
    <xf numFmtId="165" fontId="16" fillId="2" borderId="28" xfId="1" applyFont="1" applyFill="1" applyBorder="1" applyAlignment="1" applyProtection="1">
      <alignment horizontal="center"/>
      <protection locked="0"/>
    </xf>
    <xf numFmtId="165" fontId="16" fillId="0" borderId="8" xfId="1" applyFont="1" applyBorder="1" applyProtection="1"/>
    <xf numFmtId="165" fontId="39" fillId="0" borderId="45" xfId="1" applyFont="1" applyBorder="1" applyProtection="1"/>
    <xf numFmtId="0" fontId="16" fillId="2" borderId="29" xfId="1" applyNumberFormat="1" applyFont="1" applyFill="1" applyBorder="1" applyAlignment="1" applyProtection="1">
      <alignment horizontal="center"/>
      <protection locked="0"/>
    </xf>
    <xf numFmtId="165" fontId="16" fillId="0" borderId="29" xfId="1" applyFont="1" applyFill="1" applyBorder="1" applyProtection="1"/>
    <xf numFmtId="165" fontId="16" fillId="0" borderId="28" xfId="1" applyFont="1" applyFill="1" applyBorder="1" applyProtection="1"/>
    <xf numFmtId="165" fontId="39" fillId="0" borderId="0" xfId="1" applyFont="1" applyBorder="1" applyAlignment="1" applyProtection="1">
      <alignment horizontal="left"/>
    </xf>
    <xf numFmtId="0" fontId="16" fillId="8" borderId="29" xfId="1" applyNumberFormat="1" applyFont="1" applyFill="1" applyBorder="1" applyAlignment="1" applyProtection="1">
      <alignment horizontal="center"/>
      <protection locked="0"/>
    </xf>
    <xf numFmtId="165" fontId="39" fillId="0" borderId="28" xfId="1" applyFont="1" applyBorder="1" applyProtection="1"/>
    <xf numFmtId="0" fontId="19" fillId="0" borderId="21" xfId="1" applyNumberFormat="1" applyFont="1" applyFill="1" applyBorder="1" applyAlignment="1" applyProtection="1">
      <alignment horizontal="center"/>
    </xf>
    <xf numFmtId="0" fontId="39" fillId="3" borderId="0" xfId="1" applyNumberFormat="1" applyFont="1" applyFill="1" applyAlignment="1" applyProtection="1">
      <alignment horizontal="right" vertical="center"/>
    </xf>
    <xf numFmtId="165" fontId="17" fillId="3" borderId="2" xfId="1" applyFont="1" applyFill="1" applyBorder="1" applyAlignment="1" applyProtection="1">
      <alignment horizontal="center" vertical="center" wrapText="1"/>
    </xf>
    <xf numFmtId="0" fontId="18" fillId="2" borderId="2" xfId="1" applyNumberFormat="1" applyFont="1" applyFill="1" applyBorder="1" applyAlignment="1" applyProtection="1">
      <alignment horizontal="left" vertical="center"/>
      <protection locked="0"/>
    </xf>
    <xf numFmtId="165" fontId="16" fillId="2" borderId="2" xfId="1" applyFont="1" applyFill="1" applyBorder="1" applyAlignment="1" applyProtection="1">
      <alignment horizontal="center" vertical="center"/>
      <protection locked="0"/>
    </xf>
    <xf numFmtId="0" fontId="16" fillId="2" borderId="2" xfId="1" applyNumberFormat="1" applyFont="1" applyFill="1" applyBorder="1" applyAlignment="1" applyProtection="1">
      <alignment horizontal="left" vertical="center" wrapText="1"/>
      <protection locked="0"/>
    </xf>
    <xf numFmtId="0" fontId="16" fillId="2" borderId="2" xfId="1" applyNumberFormat="1" applyFont="1" applyFill="1" applyBorder="1" applyAlignment="1" applyProtection="1">
      <alignment horizontal="left" vertical="center"/>
      <protection locked="0"/>
    </xf>
    <xf numFmtId="0" fontId="4" fillId="0" borderId="0" xfId="0" applyFont="1" applyAlignment="1">
      <alignment horizontal="center" vertical="top" wrapText="1"/>
    </xf>
    <xf numFmtId="0" fontId="4" fillId="0" borderId="7" xfId="0" applyFont="1" applyBorder="1" applyAlignment="1">
      <alignment horizontal="center" vertical="top" wrapText="1"/>
    </xf>
    <xf numFmtId="9" fontId="3" fillId="0" borderId="0" xfId="5" applyNumberFormat="1" applyFont="1" applyFill="1" applyBorder="1" applyAlignment="1" applyProtection="1">
      <alignment horizontal="center" vertical="top" wrapText="1"/>
    </xf>
    <xf numFmtId="9" fontId="4" fillId="0" borderId="0" xfId="5" applyNumberFormat="1" applyFont="1" applyFill="1" applyBorder="1" applyAlignment="1" applyProtection="1">
      <alignment horizontal="center" vertical="top" wrapText="1"/>
    </xf>
    <xf numFmtId="9" fontId="4" fillId="0" borderId="0" xfId="0" applyNumberFormat="1" applyFont="1" applyAlignment="1">
      <alignment horizontal="center" vertical="top" wrapText="1"/>
    </xf>
    <xf numFmtId="9" fontId="4" fillId="0" borderId="12" xfId="5" applyNumberFormat="1" applyFont="1" applyFill="1" applyBorder="1" applyAlignment="1">
      <alignment horizontal="left"/>
    </xf>
    <xf numFmtId="9" fontId="4" fillId="0" borderId="13" xfId="5" applyNumberFormat="1" applyFont="1" applyFill="1" applyBorder="1" applyAlignment="1">
      <alignment horizontal="center"/>
    </xf>
    <xf numFmtId="165" fontId="56" fillId="0" borderId="0" xfId="1" applyFont="1"/>
    <xf numFmtId="165" fontId="55" fillId="0" borderId="0" xfId="1" applyFont="1" applyFill="1"/>
    <xf numFmtId="9" fontId="55" fillId="0" borderId="0" xfId="2" applyFont="1" applyFill="1" applyAlignment="1">
      <alignment horizontal="center"/>
    </xf>
    <xf numFmtId="0" fontId="44" fillId="0" borderId="0" xfId="0" applyFont="1" applyAlignment="1">
      <alignment horizontal="right"/>
    </xf>
    <xf numFmtId="165" fontId="44" fillId="0" borderId="0" xfId="1" applyFont="1" applyAlignment="1">
      <alignment horizontal="right"/>
    </xf>
    <xf numFmtId="0" fontId="15" fillId="0" borderId="56" xfId="0" applyFont="1" applyBorder="1"/>
    <xf numFmtId="165" fontId="15" fillId="0" borderId="56" xfId="1" applyFont="1" applyBorder="1"/>
    <xf numFmtId="9" fontId="48" fillId="3" borderId="56" xfId="2" applyFont="1" applyFill="1" applyBorder="1" applyAlignment="1">
      <alignment horizontal="center"/>
    </xf>
    <xf numFmtId="0" fontId="14" fillId="0" borderId="56" xfId="0" applyFont="1" applyBorder="1"/>
    <xf numFmtId="0" fontId="14" fillId="0" borderId="57" xfId="0" applyFont="1" applyBorder="1"/>
    <xf numFmtId="165" fontId="14" fillId="0" borderId="57" xfId="1" applyFont="1" applyBorder="1"/>
    <xf numFmtId="9" fontId="48" fillId="3" borderId="57" xfId="2" applyFont="1" applyFill="1" applyBorder="1" applyAlignment="1">
      <alignment horizontal="center"/>
    </xf>
    <xf numFmtId="0" fontId="14" fillId="0" borderId="58" xfId="0" applyFont="1" applyBorder="1"/>
    <xf numFmtId="165" fontId="14" fillId="0" borderId="58" xfId="1" applyFont="1" applyBorder="1"/>
    <xf numFmtId="9" fontId="48" fillId="3" borderId="58" xfId="2" applyFont="1" applyFill="1" applyBorder="1" applyAlignment="1">
      <alignment horizontal="center"/>
    </xf>
    <xf numFmtId="168" fontId="14" fillId="0" borderId="56" xfId="0" applyNumberFormat="1" applyFont="1" applyBorder="1"/>
    <xf numFmtId="0" fontId="15" fillId="12" borderId="0" xfId="0" applyFont="1" applyFill="1"/>
    <xf numFmtId="0" fontId="48" fillId="12" borderId="0" xfId="0" applyFont="1" applyFill="1" applyAlignment="1">
      <alignment horizontal="left" wrapText="1"/>
    </xf>
    <xf numFmtId="165" fontId="54" fillId="0" borderId="0" xfId="1" applyFont="1" applyBorder="1"/>
    <xf numFmtId="9" fontId="63" fillId="3" borderId="0" xfId="2" applyFont="1" applyFill="1" applyBorder="1" applyAlignment="1">
      <alignment horizontal="center"/>
    </xf>
    <xf numFmtId="165" fontId="54" fillId="16" borderId="0" xfId="0" applyNumberFormat="1" applyFont="1" applyFill="1"/>
    <xf numFmtId="165" fontId="54" fillId="0" borderId="0" xfId="0" applyNumberFormat="1" applyFont="1"/>
    <xf numFmtId="175" fontId="16" fillId="5" borderId="2" xfId="5" applyNumberFormat="1" applyFont="1" applyFill="1" applyBorder="1" applyAlignment="1" applyProtection="1">
      <alignment horizontal="center" vertical="center"/>
      <protection locked="0"/>
    </xf>
    <xf numFmtId="175" fontId="39" fillId="0" borderId="2" xfId="5" applyNumberFormat="1" applyFont="1" applyFill="1" applyBorder="1" applyAlignment="1" applyProtection="1">
      <alignment horizontal="center" vertical="center"/>
      <protection locked="0"/>
    </xf>
    <xf numFmtId="0" fontId="55" fillId="0" borderId="0" xfId="0" applyFont="1" applyAlignment="1">
      <alignment horizontal="left"/>
    </xf>
    <xf numFmtId="9" fontId="55" fillId="0" borderId="0" xfId="0" applyNumberFormat="1" applyFont="1" applyAlignment="1">
      <alignment horizontal="center"/>
    </xf>
    <xf numFmtId="0" fontId="28" fillId="11" borderId="39" xfId="6" applyFont="1" applyFill="1" applyBorder="1" applyAlignment="1">
      <alignment horizontal="center" vertical="center" wrapText="1"/>
    </xf>
    <xf numFmtId="0" fontId="64" fillId="0" borderId="0" xfId="0" applyFont="1"/>
    <xf numFmtId="0" fontId="64" fillId="0" borderId="0" xfId="0" applyFont="1" applyAlignment="1">
      <alignment horizontal="center"/>
    </xf>
    <xf numFmtId="0" fontId="65" fillId="3" borderId="24" xfId="1" applyNumberFormat="1" applyFont="1" applyFill="1" applyBorder="1" applyAlignment="1" applyProtection="1">
      <alignment horizontal="center" vertical="top" wrapText="1"/>
    </xf>
    <xf numFmtId="0" fontId="65" fillId="3" borderId="24" xfId="1" applyNumberFormat="1" applyFont="1" applyFill="1" applyBorder="1" applyAlignment="1" applyProtection="1">
      <alignment horizontal="center"/>
    </xf>
    <xf numFmtId="0" fontId="65" fillId="12" borderId="24" xfId="1" applyNumberFormat="1" applyFont="1" applyFill="1" applyBorder="1" applyAlignment="1" applyProtection="1">
      <alignment horizontal="center" vertical="top" wrapText="1"/>
    </xf>
    <xf numFmtId="0" fontId="66" fillId="3" borderId="24" xfId="1" applyNumberFormat="1" applyFont="1" applyFill="1" applyBorder="1" applyAlignment="1" applyProtection="1">
      <alignment horizontal="center" vertical="top" wrapText="1"/>
    </xf>
    <xf numFmtId="0" fontId="65" fillId="21" borderId="24" xfId="1" applyNumberFormat="1" applyFont="1" applyFill="1" applyBorder="1" applyAlignment="1" applyProtection="1">
      <alignment horizontal="center" vertical="top" wrapText="1"/>
    </xf>
    <xf numFmtId="0" fontId="65" fillId="4" borderId="24" xfId="1" applyNumberFormat="1" applyFont="1" applyFill="1" applyBorder="1" applyAlignment="1" applyProtection="1">
      <alignment horizontal="center" vertical="top" wrapText="1"/>
    </xf>
    <xf numFmtId="0" fontId="64" fillId="0" borderId="0" xfId="0" applyFont="1" applyAlignment="1">
      <alignment horizontal="center" vertical="center" wrapText="1"/>
    </xf>
    <xf numFmtId="9" fontId="64" fillId="0" borderId="0" xfId="2" applyFont="1" applyAlignment="1">
      <alignment horizontal="center" vertical="center" wrapText="1"/>
    </xf>
    <xf numFmtId="165" fontId="64" fillId="0" borderId="0" xfId="1" applyFont="1" applyAlignment="1">
      <alignment horizontal="center" vertical="center" wrapText="1"/>
    </xf>
    <xf numFmtId="9" fontId="64" fillId="0" borderId="0" xfId="0" applyNumberFormat="1" applyFont="1" applyAlignment="1">
      <alignment horizontal="center" vertical="center" wrapText="1"/>
    </xf>
    <xf numFmtId="0" fontId="16" fillId="8" borderId="8" xfId="5" applyNumberFormat="1" applyFont="1" applyFill="1" applyBorder="1" applyAlignment="1" applyProtection="1">
      <alignment vertical="center"/>
      <protection locked="0"/>
    </xf>
    <xf numFmtId="9" fontId="3" fillId="5" borderId="0" xfId="0" applyNumberFormat="1" applyFont="1" applyFill="1" applyAlignment="1">
      <alignment horizontal="center"/>
    </xf>
    <xf numFmtId="0" fontId="67" fillId="0" borderId="0" xfId="6" applyFont="1" applyAlignment="1">
      <alignment horizontal="center" vertical="center"/>
    </xf>
    <xf numFmtId="165" fontId="69" fillId="0" borderId="10" xfId="1" applyFont="1" applyBorder="1" applyAlignment="1" applyProtection="1">
      <alignment horizontal="center" vertical="center"/>
    </xf>
    <xf numFmtId="165" fontId="68" fillId="3" borderId="10" xfId="1" applyFont="1" applyFill="1" applyBorder="1" applyAlignment="1" applyProtection="1">
      <alignment horizontal="center" vertical="center" wrapText="1"/>
    </xf>
    <xf numFmtId="9" fontId="69" fillId="3" borderId="9" xfId="2" applyFont="1" applyFill="1" applyBorder="1" applyAlignment="1" applyProtection="1">
      <alignment horizontal="center" vertical="center" wrapText="1"/>
    </xf>
    <xf numFmtId="165" fontId="69" fillId="0" borderId="49" xfId="1" applyFont="1" applyBorder="1" applyProtection="1"/>
    <xf numFmtId="9" fontId="69" fillId="0" borderId="55" xfId="2" applyFont="1" applyBorder="1" applyAlignment="1" applyProtection="1">
      <alignment horizontal="center" vertical="center"/>
    </xf>
    <xf numFmtId="165" fontId="69" fillId="0" borderId="49" xfId="1" applyFont="1" applyBorder="1" applyAlignment="1" applyProtection="1">
      <alignment vertical="center"/>
    </xf>
    <xf numFmtId="165" fontId="68" fillId="0" borderId="52" xfId="1" applyFont="1" applyBorder="1" applyAlignment="1" applyProtection="1">
      <alignment vertical="center"/>
    </xf>
    <xf numFmtId="165" fontId="68" fillId="0" borderId="0" xfId="1" applyFont="1" applyBorder="1" applyAlignment="1" applyProtection="1">
      <alignment vertical="center"/>
    </xf>
    <xf numFmtId="165" fontId="69" fillId="0" borderId="55" xfId="1" applyFont="1" applyFill="1" applyBorder="1" applyAlignment="1" applyProtection="1">
      <alignment vertical="center"/>
    </xf>
    <xf numFmtId="165" fontId="69" fillId="0" borderId="0" xfId="1" applyFont="1" applyBorder="1" applyAlignment="1" applyProtection="1">
      <alignment vertical="center"/>
    </xf>
    <xf numFmtId="165" fontId="69" fillId="0" borderId="49" xfId="1" applyFont="1" applyFill="1" applyBorder="1" applyAlignment="1" applyProtection="1">
      <alignment horizontal="center" vertical="center"/>
    </xf>
    <xf numFmtId="165" fontId="69" fillId="0" borderId="0" xfId="1" applyFont="1" applyProtection="1"/>
    <xf numFmtId="165" fontId="68" fillId="0" borderId="52" xfId="1" applyFont="1" applyFill="1" applyBorder="1" applyAlignment="1" applyProtection="1">
      <alignment vertical="center"/>
    </xf>
    <xf numFmtId="165" fontId="42" fillId="0" borderId="17" xfId="1" applyFont="1" applyFill="1" applyBorder="1" applyAlignment="1" applyProtection="1">
      <alignment horizontal="center"/>
    </xf>
    <xf numFmtId="165" fontId="42" fillId="0" borderId="14" xfId="1" applyFont="1" applyFill="1" applyBorder="1" applyAlignment="1" applyProtection="1">
      <alignment horizontal="center"/>
    </xf>
    <xf numFmtId="0" fontId="15" fillId="23" borderId="59" xfId="0" applyFont="1" applyFill="1" applyBorder="1"/>
    <xf numFmtId="165" fontId="15" fillId="23" borderId="59" xfId="1" applyFont="1" applyFill="1" applyBorder="1"/>
    <xf numFmtId="9" fontId="48" fillId="23" borderId="59" xfId="2" applyFont="1" applyFill="1" applyBorder="1" applyAlignment="1">
      <alignment horizontal="center"/>
    </xf>
    <xf numFmtId="165" fontId="14" fillId="23" borderId="59" xfId="1" applyFont="1" applyFill="1" applyBorder="1"/>
    <xf numFmtId="0" fontId="20" fillId="2" borderId="2" xfId="3" applyNumberFormat="1" applyFont="1" applyBorder="1" applyAlignment="1" applyProtection="1">
      <alignment horizontal="center" vertical="center" wrapText="1"/>
    </xf>
    <xf numFmtId="0" fontId="20" fillId="8" borderId="2" xfId="3" applyNumberFormat="1" applyFont="1" applyFill="1" applyBorder="1" applyAlignment="1" applyProtection="1">
      <alignment horizontal="center" vertical="center" wrapText="1"/>
    </xf>
    <xf numFmtId="9" fontId="16" fillId="2" borderId="11" xfId="5" applyNumberFormat="1" applyFont="1" applyBorder="1" applyAlignment="1" applyProtection="1">
      <alignment horizontal="center" vertical="center"/>
      <protection locked="0"/>
    </xf>
    <xf numFmtId="170" fontId="4" fillId="0" borderId="0" xfId="0" applyNumberFormat="1" applyFont="1" applyAlignment="1">
      <alignment horizontal="center"/>
    </xf>
    <xf numFmtId="170" fontId="4" fillId="5" borderId="0" xfId="0" applyNumberFormat="1" applyFont="1" applyFill="1" applyAlignment="1">
      <alignment horizontal="center"/>
    </xf>
    <xf numFmtId="0" fontId="34" fillId="0" borderId="0" xfId="6" applyFont="1" applyAlignment="1">
      <alignment horizontal="left"/>
    </xf>
    <xf numFmtId="0" fontId="32" fillId="10" borderId="0" xfId="6" applyFont="1" applyFill="1" applyAlignment="1">
      <alignment horizontal="left"/>
    </xf>
    <xf numFmtId="0" fontId="25" fillId="0" borderId="0" xfId="6" applyFont="1" applyAlignment="1">
      <alignment horizontal="left"/>
    </xf>
    <xf numFmtId="0" fontId="24" fillId="0" borderId="39" xfId="6" applyFont="1" applyBorder="1" applyAlignment="1">
      <alignment horizontal="left" vertical="top"/>
    </xf>
    <xf numFmtId="0" fontId="28" fillId="14" borderId="33" xfId="6" applyFont="1" applyFill="1" applyBorder="1" applyAlignment="1" applyProtection="1">
      <alignment horizontal="left" vertical="top" indent="1"/>
      <protection locked="0"/>
    </xf>
    <xf numFmtId="0" fontId="24" fillId="0" borderId="35" xfId="6" applyFont="1" applyBorder="1" applyAlignment="1" applyProtection="1">
      <alignment horizontal="left" vertical="top" indent="1"/>
      <protection locked="0"/>
    </xf>
    <xf numFmtId="0" fontId="31" fillId="10" borderId="38" xfId="6" applyFont="1" applyFill="1" applyBorder="1" applyAlignment="1" applyProtection="1">
      <alignment horizontal="left" vertical="top" indent="1"/>
      <protection locked="0"/>
    </xf>
    <xf numFmtId="0" fontId="28" fillId="14" borderId="33" xfId="6" applyFont="1" applyFill="1" applyBorder="1" applyAlignment="1">
      <alignment horizontal="left" vertical="top" indent="1"/>
    </xf>
    <xf numFmtId="0" fontId="24" fillId="10" borderId="35" xfId="6" applyFont="1" applyFill="1" applyBorder="1" applyAlignment="1" applyProtection="1">
      <alignment horizontal="left" vertical="top" indent="1"/>
      <protection locked="0"/>
    </xf>
    <xf numFmtId="0" fontId="33" fillId="0" borderId="38" xfId="6" applyFont="1" applyBorder="1" applyAlignment="1" applyProtection="1">
      <alignment horizontal="left" vertical="top" indent="1"/>
      <protection locked="0"/>
    </xf>
    <xf numFmtId="0" fontId="25" fillId="0" borderId="22" xfId="6" applyFont="1" applyBorder="1" applyAlignment="1">
      <alignment horizontal="left" vertical="center"/>
    </xf>
    <xf numFmtId="0" fontId="25" fillId="0" borderId="22" xfId="6" applyFont="1" applyBorder="1" applyAlignment="1">
      <alignment horizontal="left" vertical="center" wrapText="1"/>
    </xf>
    <xf numFmtId="9" fontId="30" fillId="0" borderId="18" xfId="6" applyNumberFormat="1" applyFont="1" applyBorder="1" applyAlignment="1" applyProtection="1">
      <alignment horizontal="left" vertical="center" wrapText="1"/>
      <protection locked="0"/>
    </xf>
    <xf numFmtId="0" fontId="67" fillId="0" borderId="0" xfId="6" applyFont="1" applyAlignment="1">
      <alignment horizontal="center" vertical="center" wrapText="1"/>
    </xf>
    <xf numFmtId="0" fontId="56" fillId="0" borderId="0" xfId="0" applyFont="1"/>
    <xf numFmtId="165" fontId="56" fillId="22" borderId="0" xfId="1" applyFont="1" applyFill="1" applyBorder="1"/>
    <xf numFmtId="165" fontId="56" fillId="17" borderId="0" xfId="1" applyFont="1" applyFill="1" applyBorder="1"/>
    <xf numFmtId="165" fontId="55" fillId="0" borderId="0" xfId="1" applyFont="1" applyBorder="1"/>
    <xf numFmtId="0" fontId="55" fillId="22" borderId="0" xfId="0" applyFont="1" applyFill="1"/>
    <xf numFmtId="165" fontId="55" fillId="22" borderId="0" xfId="1" applyFont="1" applyFill="1" applyBorder="1"/>
    <xf numFmtId="0" fontId="55" fillId="4" borderId="0" xfId="0" applyFont="1" applyFill="1"/>
    <xf numFmtId="165" fontId="55" fillId="4" borderId="0" xfId="1" applyFont="1" applyFill="1" applyBorder="1"/>
    <xf numFmtId="0" fontId="55" fillId="17" borderId="0" xfId="0" applyFont="1" applyFill="1"/>
    <xf numFmtId="165" fontId="55" fillId="17" borderId="0" xfId="1" applyFont="1" applyFill="1" applyBorder="1"/>
    <xf numFmtId="165" fontId="55" fillId="0" borderId="0" xfId="1" applyFont="1" applyFill="1" applyBorder="1"/>
    <xf numFmtId="173" fontId="14" fillId="0" borderId="0" xfId="0" applyNumberFormat="1" applyFont="1" applyAlignment="1">
      <alignment horizontal="left"/>
    </xf>
    <xf numFmtId="0" fontId="14" fillId="0" borderId="0" xfId="0" applyFont="1" applyAlignment="1">
      <alignment horizontal="left"/>
    </xf>
    <xf numFmtId="9" fontId="14" fillId="0" borderId="0" xfId="2" applyFont="1" applyAlignment="1">
      <alignment horizontal="left"/>
    </xf>
    <xf numFmtId="0" fontId="54" fillId="0" borderId="0" xfId="0" applyFont="1" applyAlignment="1">
      <alignment horizontal="left"/>
    </xf>
    <xf numFmtId="0" fontId="14" fillId="16" borderId="0" xfId="0" applyFont="1" applyFill="1" applyAlignment="1">
      <alignment horizontal="left"/>
    </xf>
    <xf numFmtId="9" fontId="14" fillId="0" borderId="15" xfId="2" applyFont="1" applyBorder="1" applyAlignment="1">
      <alignment horizontal="left"/>
    </xf>
    <xf numFmtId="2" fontId="14" fillId="0" borderId="16" xfId="1" applyNumberFormat="1" applyFont="1" applyBorder="1" applyAlignment="1">
      <alignment horizontal="left"/>
    </xf>
    <xf numFmtId="0" fontId="14" fillId="0" borderId="27" xfId="0" applyFont="1" applyBorder="1" applyAlignment="1">
      <alignment horizontal="left"/>
    </xf>
    <xf numFmtId="0" fontId="14" fillId="0" borderId="17" xfId="0" applyFont="1" applyBorder="1" applyAlignment="1">
      <alignment horizontal="left"/>
    </xf>
    <xf numFmtId="165" fontId="55" fillId="0" borderId="0" xfId="1" applyFont="1" applyBorder="1" applyAlignment="1">
      <alignment horizontal="center"/>
    </xf>
    <xf numFmtId="165" fontId="56" fillId="0" borderId="0" xfId="1" applyFont="1" applyBorder="1" applyAlignment="1">
      <alignment horizontal="center"/>
    </xf>
    <xf numFmtId="0" fontId="56" fillId="0" borderId="65" xfId="0" applyFont="1" applyBorder="1" applyAlignment="1">
      <alignment horizontal="center"/>
    </xf>
    <xf numFmtId="0" fontId="55" fillId="0" borderId="65" xfId="0" applyFont="1" applyBorder="1" applyAlignment="1">
      <alignment horizontal="center"/>
    </xf>
    <xf numFmtId="165" fontId="55" fillId="0" borderId="66" xfId="1" applyFont="1" applyBorder="1"/>
    <xf numFmtId="165" fontId="55" fillId="17" borderId="66" xfId="1" applyFont="1" applyFill="1" applyBorder="1"/>
    <xf numFmtId="0" fontId="55" fillId="0" borderId="67" xfId="0" applyFont="1" applyBorder="1" applyAlignment="1">
      <alignment horizontal="center"/>
    </xf>
    <xf numFmtId="0" fontId="55" fillId="17" borderId="68" xfId="0" applyFont="1" applyFill="1" applyBorder="1"/>
    <xf numFmtId="165" fontId="55" fillId="17" borderId="68" xfId="1" applyFont="1" applyFill="1" applyBorder="1"/>
    <xf numFmtId="165" fontId="55" fillId="17" borderId="69" xfId="1" applyFont="1" applyFill="1" applyBorder="1"/>
    <xf numFmtId="0" fontId="56" fillId="0" borderId="70" xfId="0" applyFont="1" applyBorder="1" applyAlignment="1">
      <alignment horizontal="center"/>
    </xf>
    <xf numFmtId="165" fontId="56" fillId="0" borderId="71" xfId="1" applyFont="1" applyBorder="1" applyAlignment="1">
      <alignment horizontal="center"/>
    </xf>
    <xf numFmtId="176" fontId="55" fillId="0" borderId="72" xfId="2" applyNumberFormat="1" applyFont="1" applyBorder="1" applyAlignment="1">
      <alignment horizontal="center"/>
    </xf>
    <xf numFmtId="176" fontId="55" fillId="0" borderId="73" xfId="2" applyNumberFormat="1" applyFont="1" applyBorder="1" applyAlignment="1">
      <alignment horizontal="center"/>
    </xf>
    <xf numFmtId="0" fontId="55" fillId="17" borderId="65" xfId="0" applyFont="1" applyFill="1" applyBorder="1"/>
    <xf numFmtId="0" fontId="55" fillId="0" borderId="65" xfId="0" applyFont="1" applyBorder="1"/>
    <xf numFmtId="0" fontId="55" fillId="0" borderId="67" xfId="0" applyFont="1" applyBorder="1"/>
    <xf numFmtId="165" fontId="55" fillId="0" borderId="68" xfId="1" applyFont="1" applyBorder="1"/>
    <xf numFmtId="176" fontId="55" fillId="0" borderId="74" xfId="2" applyNumberFormat="1" applyFont="1" applyBorder="1" applyAlignment="1">
      <alignment horizontal="center"/>
    </xf>
    <xf numFmtId="0" fontId="56" fillId="0" borderId="66" xfId="0" applyFont="1" applyBorder="1"/>
    <xf numFmtId="0" fontId="55" fillId="0" borderId="78" xfId="0" applyFont="1" applyBorder="1" applyAlignment="1">
      <alignment horizontal="center"/>
    </xf>
    <xf numFmtId="0" fontId="56" fillId="0" borderId="64" xfId="0" applyFont="1" applyBorder="1"/>
    <xf numFmtId="165" fontId="56" fillId="0" borderId="75" xfId="1" applyFont="1" applyBorder="1"/>
    <xf numFmtId="0" fontId="56" fillId="0" borderId="77" xfId="0" applyFont="1" applyBorder="1"/>
    <xf numFmtId="165" fontId="55" fillId="0" borderId="65" xfId="1" applyFont="1" applyFill="1" applyBorder="1"/>
    <xf numFmtId="9" fontId="72" fillId="0" borderId="66" xfId="2" applyFont="1" applyBorder="1" applyAlignment="1">
      <alignment horizontal="center"/>
    </xf>
    <xf numFmtId="165" fontId="55" fillId="22" borderId="65" xfId="1" applyFont="1" applyFill="1" applyBorder="1"/>
    <xf numFmtId="9" fontId="72" fillId="22" borderId="66" xfId="2" applyFont="1" applyFill="1" applyBorder="1" applyAlignment="1">
      <alignment horizontal="center"/>
    </xf>
    <xf numFmtId="165" fontId="55" fillId="4" borderId="65" xfId="1" applyFont="1" applyFill="1" applyBorder="1"/>
    <xf numFmtId="9" fontId="72" fillId="4" borderId="66" xfId="2" applyFont="1" applyFill="1" applyBorder="1" applyAlignment="1">
      <alignment horizontal="center"/>
    </xf>
    <xf numFmtId="9" fontId="55" fillId="0" borderId="65" xfId="2" applyFont="1" applyFill="1" applyBorder="1" applyAlignment="1">
      <alignment horizontal="center"/>
    </xf>
    <xf numFmtId="165" fontId="55" fillId="17" borderId="65" xfId="1" applyFont="1" applyFill="1" applyBorder="1"/>
    <xf numFmtId="9" fontId="72" fillId="17" borderId="66" xfId="2" applyFont="1" applyFill="1" applyBorder="1" applyAlignment="1">
      <alignment horizontal="center"/>
    </xf>
    <xf numFmtId="165" fontId="55" fillId="0" borderId="65" xfId="1" applyFont="1" applyFill="1" applyBorder="1" applyAlignment="1">
      <alignment horizontal="center"/>
    </xf>
    <xf numFmtId="165" fontId="55" fillId="17" borderId="67" xfId="1" applyFont="1" applyFill="1" applyBorder="1"/>
    <xf numFmtId="9" fontId="72" fillId="17" borderId="69" xfId="2" applyFont="1" applyFill="1" applyBorder="1" applyAlignment="1">
      <alignment horizontal="center"/>
    </xf>
    <xf numFmtId="0" fontId="56" fillId="0" borderId="81" xfId="0" applyFont="1" applyBorder="1"/>
    <xf numFmtId="165" fontId="55" fillId="0" borderId="82" xfId="1" applyFont="1" applyBorder="1"/>
    <xf numFmtId="165" fontId="55" fillId="17" borderId="82" xfId="1" applyFont="1" applyFill="1" applyBorder="1"/>
    <xf numFmtId="165" fontId="55" fillId="17" borderId="83" xfId="1" applyFont="1" applyFill="1" applyBorder="1"/>
    <xf numFmtId="168" fontId="53" fillId="8" borderId="0" xfId="0" applyNumberFormat="1" applyFont="1" applyFill="1"/>
    <xf numFmtId="175" fontId="73" fillId="5" borderId="2" xfId="5" applyNumberFormat="1" applyFont="1" applyFill="1" applyBorder="1" applyAlignment="1" applyProtection="1">
      <alignment horizontal="center" vertical="center"/>
      <protection locked="0"/>
    </xf>
    <xf numFmtId="170" fontId="16" fillId="0" borderId="0" xfId="2" applyNumberFormat="1" applyFont="1" applyProtection="1"/>
    <xf numFmtId="170" fontId="16" fillId="0" borderId="0" xfId="2" applyNumberFormat="1" applyFont="1" applyAlignment="1" applyProtection="1">
      <alignment horizontal="center" vertical="center"/>
    </xf>
    <xf numFmtId="170" fontId="42" fillId="0" borderId="28" xfId="2" applyNumberFormat="1" applyFont="1" applyFill="1" applyBorder="1" applyAlignment="1" applyProtection="1">
      <alignment horizontal="center"/>
    </xf>
    <xf numFmtId="170" fontId="16" fillId="2" borderId="28" xfId="2" applyNumberFormat="1" applyFont="1" applyFill="1" applyBorder="1" applyAlignment="1" applyProtection="1">
      <alignment horizontal="center"/>
      <protection locked="0"/>
    </xf>
    <xf numFmtId="170" fontId="16" fillId="0" borderId="0" xfId="2" applyNumberFormat="1" applyFont="1"/>
    <xf numFmtId="0" fontId="19" fillId="3" borderId="28" xfId="2" applyNumberFormat="1" applyFont="1" applyFill="1" applyBorder="1" applyAlignment="1" applyProtection="1">
      <alignment horizontal="center"/>
    </xf>
    <xf numFmtId="0" fontId="17" fillId="3" borderId="28" xfId="2" applyNumberFormat="1" applyFont="1" applyFill="1" applyBorder="1" applyAlignment="1" applyProtection="1">
      <alignment horizontal="center" vertical="top" wrapText="1"/>
    </xf>
    <xf numFmtId="9" fontId="16" fillId="0" borderId="2" xfId="5" applyNumberFormat="1" applyFont="1" applyFill="1" applyBorder="1" applyAlignment="1" applyProtection="1">
      <alignment horizontal="center" vertical="center"/>
    </xf>
    <xf numFmtId="0" fontId="43" fillId="0" borderId="0" xfId="0" applyFont="1" applyAlignment="1">
      <alignment vertical="center"/>
    </xf>
    <xf numFmtId="0" fontId="46" fillId="0" borderId="0" xfId="0" applyFont="1"/>
    <xf numFmtId="0" fontId="69" fillId="0" borderId="9" xfId="0" applyFont="1" applyBorder="1" applyAlignment="1">
      <alignment vertical="center"/>
    </xf>
    <xf numFmtId="165" fontId="69" fillId="0" borderId="10" xfId="1" applyFont="1" applyBorder="1" applyAlignment="1" applyProtection="1">
      <alignment vertical="center"/>
    </xf>
    <xf numFmtId="0" fontId="20" fillId="0" borderId="0" xfId="0" applyFont="1" applyAlignment="1">
      <alignment horizontal="center" vertical="center"/>
    </xf>
    <xf numFmtId="0" fontId="39" fillId="0" borderId="0" xfId="0" applyFont="1" applyAlignment="1">
      <alignment vertical="center"/>
    </xf>
    <xf numFmtId="0" fontId="40" fillId="0" borderId="20" xfId="0" applyFont="1" applyBorder="1" applyAlignment="1">
      <alignment horizontal="right"/>
    </xf>
    <xf numFmtId="0" fontId="38" fillId="0" borderId="21" xfId="0" applyFont="1" applyBorder="1"/>
    <xf numFmtId="0" fontId="69" fillId="0" borderId="9" xfId="0" applyFont="1" applyBorder="1" applyAlignment="1">
      <alignment horizontal="center" vertical="center" wrapText="1"/>
    </xf>
    <xf numFmtId="0" fontId="69" fillId="0" borderId="47" xfId="0" applyFont="1" applyBorder="1" applyAlignment="1">
      <alignment horizontal="right" vertical="center" wrapText="1"/>
    </xf>
    <xf numFmtId="165" fontId="69" fillId="0" borderId="49" xfId="1" applyFont="1" applyBorder="1" applyAlignment="1" applyProtection="1">
      <alignment horizontal="center" vertical="center"/>
    </xf>
    <xf numFmtId="0" fontId="17" fillId="3" borderId="2" xfId="0" applyFont="1" applyFill="1" applyBorder="1" applyAlignment="1">
      <alignment horizontal="center" vertical="center" wrapText="1"/>
    </xf>
    <xf numFmtId="0" fontId="40" fillId="0" borderId="21" xfId="0" applyFont="1" applyBorder="1"/>
    <xf numFmtId="0" fontId="69" fillId="3" borderId="10" xfId="0" applyFont="1" applyFill="1" applyBorder="1" applyAlignment="1">
      <alignment horizontal="left" vertical="center" wrapText="1"/>
    </xf>
    <xf numFmtId="0" fontId="69" fillId="0" borderId="47" xfId="0" applyFont="1" applyBorder="1" applyAlignment="1">
      <alignment horizontal="right" vertical="center"/>
    </xf>
    <xf numFmtId="0" fontId="59" fillId="0" borderId="0" xfId="0" applyFont="1" applyAlignment="1">
      <alignment horizontal="left"/>
    </xf>
    <xf numFmtId="0" fontId="16" fillId="0" borderId="2" xfId="0" applyFont="1" applyBorder="1" applyAlignment="1">
      <alignment horizontal="center" vertical="center"/>
    </xf>
    <xf numFmtId="164" fontId="16" fillId="0" borderId="0" xfId="0" applyNumberFormat="1" applyFont="1" applyAlignment="1">
      <alignment horizontal="center" vertical="center"/>
    </xf>
    <xf numFmtId="0" fontId="40" fillId="0" borderId="0" xfId="0" applyFont="1"/>
    <xf numFmtId="0" fontId="69" fillId="0" borderId="0" xfId="0" applyFont="1" applyAlignment="1">
      <alignment vertical="center"/>
    </xf>
    <xf numFmtId="0" fontId="69" fillId="0" borderId="21" xfId="0" applyFont="1" applyBorder="1" applyAlignment="1">
      <alignment vertical="center"/>
    </xf>
    <xf numFmtId="0" fontId="68" fillId="0" borderId="50" xfId="0" applyFont="1" applyBorder="1" applyAlignment="1">
      <alignment horizontal="right" vertical="center" wrapText="1"/>
    </xf>
    <xf numFmtId="165" fontId="68" fillId="0" borderId="52" xfId="1" applyFont="1" applyBorder="1" applyProtection="1"/>
    <xf numFmtId="0" fontId="60" fillId="0" borderId="0" xfId="0" applyFont="1" applyAlignment="1">
      <alignment horizontal="left"/>
    </xf>
    <xf numFmtId="0" fontId="59" fillId="0" borderId="0" xfId="0" applyFont="1" applyAlignment="1">
      <alignment horizontal="left" vertical="center"/>
    </xf>
    <xf numFmtId="10" fontId="40" fillId="0" borderId="20" xfId="0" applyNumberFormat="1" applyFont="1" applyBorder="1" applyAlignment="1">
      <alignment horizontal="right"/>
    </xf>
    <xf numFmtId="0" fontId="68" fillId="0" borderId="0" xfId="0" applyFont="1" applyAlignment="1">
      <alignment horizontal="center" vertical="center"/>
    </xf>
    <xf numFmtId="0" fontId="68" fillId="0" borderId="21" xfId="0" applyFont="1" applyBorder="1" applyAlignment="1">
      <alignment horizontal="center" vertical="center"/>
    </xf>
    <xf numFmtId="0" fontId="69" fillId="0" borderId="0" xfId="0" applyFont="1" applyAlignment="1">
      <alignment horizontal="center" vertical="center"/>
    </xf>
    <xf numFmtId="0" fontId="69" fillId="0" borderId="0" xfId="0" applyFont="1"/>
    <xf numFmtId="10" fontId="40" fillId="0" borderId="17" xfId="0" applyNumberFormat="1" applyFont="1" applyBorder="1" applyAlignment="1">
      <alignment horizontal="right"/>
    </xf>
    <xf numFmtId="0" fontId="40" fillId="0" borderId="16" xfId="0" applyFont="1" applyBorder="1"/>
    <xf numFmtId="165" fontId="68" fillId="0" borderId="21" xfId="1" applyFont="1" applyBorder="1" applyAlignment="1" applyProtection="1">
      <alignment vertical="center"/>
    </xf>
    <xf numFmtId="165" fontId="69" fillId="0" borderId="21" xfId="1" applyFont="1" applyBorder="1" applyAlignment="1" applyProtection="1">
      <alignment vertical="center"/>
    </xf>
    <xf numFmtId="0" fontId="62" fillId="0" borderId="0" xfId="0" applyFont="1" applyAlignment="1">
      <alignment horizontal="left"/>
    </xf>
    <xf numFmtId="165" fontId="16" fillId="0" borderId="2" xfId="1" applyFont="1" applyFill="1" applyBorder="1" applyAlignment="1" applyProtection="1">
      <alignment horizontal="center" vertical="center"/>
    </xf>
    <xf numFmtId="170" fontId="41" fillId="0" borderId="0" xfId="2" applyNumberFormat="1" applyFont="1" applyAlignment="1" applyProtection="1">
      <alignment horizontal="left" vertical="center"/>
    </xf>
    <xf numFmtId="0" fontId="17" fillId="0" borderId="0" xfId="0" applyFont="1" applyAlignment="1">
      <alignment horizontal="left" vertical="center"/>
    </xf>
    <xf numFmtId="0" fontId="16" fillId="0" borderId="0" xfId="0" applyFont="1" applyAlignment="1">
      <alignment horizontal="center"/>
    </xf>
    <xf numFmtId="168" fontId="69" fillId="0" borderId="0" xfId="0" applyNumberFormat="1" applyFont="1" applyAlignment="1">
      <alignment horizontal="left" vertical="center"/>
    </xf>
    <xf numFmtId="165" fontId="22" fillId="3" borderId="2" xfId="1" applyFont="1" applyFill="1" applyBorder="1" applyAlignment="1" applyProtection="1">
      <alignment horizontal="center" vertical="center" wrapText="1"/>
    </xf>
    <xf numFmtId="168" fontId="41" fillId="0" borderId="0" xfId="0" applyNumberFormat="1" applyFont="1" applyAlignment="1">
      <alignment horizontal="left" vertical="center"/>
    </xf>
    <xf numFmtId="0" fontId="68" fillId="3" borderId="8" xfId="0" applyFont="1" applyFill="1" applyBorder="1" applyAlignment="1">
      <alignment horizontal="right" vertical="center"/>
    </xf>
    <xf numFmtId="0" fontId="68" fillId="3" borderId="9" xfId="0" applyFont="1" applyFill="1" applyBorder="1" applyAlignment="1">
      <alignment horizontal="right" vertical="center"/>
    </xf>
    <xf numFmtId="165" fontId="68" fillId="3" borderId="10" xfId="1" applyFont="1" applyFill="1" applyBorder="1" applyAlignment="1" applyProtection="1">
      <alignment vertical="center"/>
    </xf>
    <xf numFmtId="0" fontId="61" fillId="0" borderId="0" xfId="0" applyFont="1" applyAlignment="1">
      <alignment horizontal="left"/>
    </xf>
    <xf numFmtId="0" fontId="51" fillId="0" borderId="25" xfId="0" applyFont="1" applyBorder="1" applyAlignment="1">
      <alignment vertical="center"/>
    </xf>
    <xf numFmtId="0" fontId="39" fillId="0" borderId="25" xfId="0" applyFont="1" applyBorder="1"/>
    <xf numFmtId="0" fontId="39" fillId="0" borderId="63" xfId="0" applyFont="1" applyBorder="1"/>
    <xf numFmtId="170" fontId="18" fillId="0" borderId="43" xfId="2" applyNumberFormat="1" applyFont="1" applyBorder="1" applyAlignment="1" applyProtection="1">
      <alignment horizontal="center"/>
    </xf>
    <xf numFmtId="0" fontId="21" fillId="0" borderId="0" xfId="0" applyFont="1" applyAlignment="1">
      <alignment horizontal="left" vertical="center"/>
    </xf>
    <xf numFmtId="0" fontId="16" fillId="0" borderId="29" xfId="0" applyFont="1" applyBorder="1"/>
    <xf numFmtId="0" fontId="21" fillId="0" borderId="20" xfId="0" applyFont="1" applyBorder="1" applyAlignment="1">
      <alignment horizontal="center"/>
    </xf>
    <xf numFmtId="0" fontId="21" fillId="3" borderId="2" xfId="0" applyFont="1" applyFill="1" applyBorder="1" applyAlignment="1">
      <alignment horizontal="center"/>
    </xf>
    <xf numFmtId="0" fontId="21" fillId="3" borderId="8" xfId="0" applyFont="1" applyFill="1" applyBorder="1" applyAlignment="1">
      <alignment horizontal="center"/>
    </xf>
    <xf numFmtId="0" fontId="21" fillId="3" borderId="29" xfId="0" applyFont="1" applyFill="1" applyBorder="1" applyAlignment="1">
      <alignment horizontal="center"/>
    </xf>
    <xf numFmtId="0" fontId="21" fillId="3" borderId="28" xfId="0" applyFont="1" applyFill="1" applyBorder="1" applyAlignment="1">
      <alignment horizontal="center"/>
    </xf>
    <xf numFmtId="170" fontId="21" fillId="3" borderId="28" xfId="2" applyNumberFormat="1" applyFont="1" applyFill="1" applyBorder="1" applyAlignment="1" applyProtection="1">
      <alignment horizontal="center"/>
    </xf>
    <xf numFmtId="0" fontId="21" fillId="3" borderId="10" xfId="0" applyFont="1" applyFill="1" applyBorder="1" applyAlignment="1">
      <alignment horizontal="center"/>
    </xf>
    <xf numFmtId="0" fontId="21" fillId="3" borderId="9" xfId="0" applyFont="1" applyFill="1" applyBorder="1" applyAlignment="1">
      <alignment horizontal="center"/>
    </xf>
    <xf numFmtId="0" fontId="21" fillId="0" borderId="46" xfId="0" applyFont="1" applyBorder="1" applyAlignment="1">
      <alignment horizontal="center"/>
    </xf>
    <xf numFmtId="9" fontId="17" fillId="3" borderId="11" xfId="2" applyFont="1" applyFill="1" applyBorder="1" applyAlignment="1" applyProtection="1">
      <alignment horizontal="center" vertical="center" wrapText="1"/>
    </xf>
    <xf numFmtId="170" fontId="16" fillId="8" borderId="11" xfId="1" applyNumberFormat="1" applyFont="1" applyFill="1" applyBorder="1" applyAlignment="1" applyProtection="1">
      <alignment horizontal="center" vertical="center"/>
      <protection locked="0"/>
    </xf>
    <xf numFmtId="0" fontId="74" fillId="0" borderId="0" xfId="0" applyFont="1"/>
    <xf numFmtId="0" fontId="75" fillId="0" borderId="0" xfId="0" applyFont="1"/>
    <xf numFmtId="0" fontId="76" fillId="12" borderId="0" xfId="0" applyFont="1" applyFill="1" applyAlignment="1">
      <alignment horizontal="center"/>
    </xf>
    <xf numFmtId="165" fontId="76" fillId="0" borderId="0" xfId="1" applyFont="1" applyBorder="1"/>
    <xf numFmtId="165" fontId="74" fillId="0" borderId="0" xfId="1" applyFont="1"/>
    <xf numFmtId="165" fontId="76" fillId="0" borderId="56" xfId="1" applyFont="1" applyBorder="1"/>
    <xf numFmtId="165" fontId="77" fillId="0" borderId="0" xfId="1" applyFont="1" applyAlignment="1">
      <alignment horizontal="right"/>
    </xf>
    <xf numFmtId="165" fontId="44" fillId="24" borderId="0" xfId="1" applyFont="1" applyFill="1" applyAlignment="1">
      <alignment horizontal="right"/>
    </xf>
    <xf numFmtId="9" fontId="48" fillId="24" borderId="0" xfId="2" applyFont="1" applyFill="1" applyAlignment="1">
      <alignment horizontal="center"/>
    </xf>
    <xf numFmtId="0" fontId="14" fillId="24" borderId="0" xfId="0" applyFont="1" applyFill="1"/>
    <xf numFmtId="165" fontId="77" fillId="24" borderId="0" xfId="1" applyFont="1" applyFill="1" applyAlignment="1">
      <alignment horizontal="right"/>
    </xf>
    <xf numFmtId="165" fontId="54" fillId="0" borderId="0" xfId="1" applyFont="1"/>
    <xf numFmtId="9" fontId="63" fillId="3" borderId="0" xfId="2" applyFont="1" applyFill="1" applyAlignment="1">
      <alignment horizontal="center"/>
    </xf>
    <xf numFmtId="9" fontId="14" fillId="24" borderId="0" xfId="2" applyFont="1" applyFill="1" applyAlignment="1">
      <alignment horizontal="center"/>
    </xf>
    <xf numFmtId="165" fontId="74" fillId="0" borderId="58" xfId="1" applyFont="1" applyBorder="1"/>
    <xf numFmtId="170" fontId="14" fillId="25" borderId="0" xfId="2" applyNumberFormat="1" applyFont="1" applyFill="1" applyAlignment="1">
      <alignment horizontal="center"/>
    </xf>
    <xf numFmtId="165" fontId="74" fillId="0" borderId="57" xfId="1" applyFont="1" applyBorder="1"/>
    <xf numFmtId="0" fontId="15" fillId="23" borderId="58" xfId="0" applyFont="1" applyFill="1" applyBorder="1"/>
    <xf numFmtId="165" fontId="15" fillId="23" borderId="58" xfId="1" applyFont="1" applyFill="1" applyBorder="1"/>
    <xf numFmtId="9" fontId="48" fillId="23" borderId="58" xfId="2" applyFont="1" applyFill="1" applyBorder="1" applyAlignment="1">
      <alignment horizontal="center"/>
    </xf>
    <xf numFmtId="165" fontId="14" fillId="23" borderId="58" xfId="1" applyFont="1" applyFill="1" applyBorder="1"/>
    <xf numFmtId="165" fontId="76" fillId="23" borderId="58" xfId="1" applyFont="1" applyFill="1" applyBorder="1"/>
    <xf numFmtId="9" fontId="79" fillId="25" borderId="88" xfId="2" applyFont="1" applyFill="1" applyBorder="1" applyAlignment="1">
      <alignment horizontal="center"/>
    </xf>
    <xf numFmtId="9" fontId="79" fillId="4" borderId="88" xfId="2" applyFont="1" applyFill="1" applyBorder="1" applyAlignment="1">
      <alignment horizontal="center"/>
    </xf>
    <xf numFmtId="0" fontId="45" fillId="4" borderId="88" xfId="0" applyFont="1" applyFill="1" applyBorder="1" applyAlignment="1">
      <alignment horizontal="right"/>
    </xf>
    <xf numFmtId="0" fontId="15" fillId="4" borderId="89" xfId="0" applyFont="1" applyFill="1" applyBorder="1"/>
    <xf numFmtId="165" fontId="14" fillId="4" borderId="0" xfId="1" applyFont="1" applyFill="1" applyBorder="1"/>
    <xf numFmtId="0" fontId="14" fillId="4" borderId="0" xfId="0" applyFont="1" applyFill="1"/>
    <xf numFmtId="9" fontId="79" fillId="4" borderId="0" xfId="2" applyFont="1" applyFill="1" applyBorder="1" applyAlignment="1">
      <alignment horizontal="center"/>
    </xf>
    <xf numFmtId="0" fontId="45" fillId="4" borderId="0" xfId="0" applyFont="1" applyFill="1" applyAlignment="1">
      <alignment horizontal="right"/>
    </xf>
    <xf numFmtId="0" fontId="14" fillId="4" borderId="89" xfId="0" applyFont="1" applyFill="1" applyBorder="1"/>
    <xf numFmtId="165" fontId="80" fillId="4" borderId="0" xfId="0" applyNumberFormat="1" applyFont="1" applyFill="1"/>
    <xf numFmtId="0" fontId="15" fillId="4" borderId="56" xfId="0" applyFont="1" applyFill="1" applyBorder="1" applyAlignment="1">
      <alignment horizontal="right"/>
    </xf>
    <xf numFmtId="165" fontId="15" fillId="4" borderId="56" xfId="1" applyFont="1" applyFill="1" applyBorder="1" applyAlignment="1">
      <alignment horizontal="right"/>
    </xf>
    <xf numFmtId="165" fontId="14" fillId="4" borderId="0" xfId="0" applyNumberFormat="1" applyFont="1" applyFill="1"/>
    <xf numFmtId="0" fontId="79" fillId="4" borderId="0" xfId="0" applyFont="1" applyFill="1"/>
    <xf numFmtId="0" fontId="80" fillId="4" borderId="0" xfId="0" applyFont="1" applyFill="1" applyAlignment="1">
      <alignment horizontal="right"/>
    </xf>
    <xf numFmtId="0" fontId="48" fillId="4" borderId="90" xfId="0" applyFont="1" applyFill="1" applyBorder="1" applyAlignment="1">
      <alignment horizontal="left"/>
    </xf>
    <xf numFmtId="170" fontId="63" fillId="25" borderId="0" xfId="2" applyNumberFormat="1" applyFont="1" applyFill="1" applyBorder="1" applyAlignment="1">
      <alignment horizontal="center"/>
    </xf>
    <xf numFmtId="9" fontId="14" fillId="25" borderId="0" xfId="0" applyNumberFormat="1" applyFont="1" applyFill="1" applyAlignment="1">
      <alignment horizontal="center"/>
    </xf>
    <xf numFmtId="0" fontId="74" fillId="4" borderId="0" xfId="0" applyFont="1" applyFill="1"/>
    <xf numFmtId="0" fontId="14" fillId="4" borderId="91" xfId="0" applyFont="1" applyFill="1" applyBorder="1"/>
    <xf numFmtId="0" fontId="14" fillId="4" borderId="7" xfId="0" applyFont="1" applyFill="1" applyBorder="1"/>
    <xf numFmtId="0" fontId="74" fillId="4" borderId="7" xfId="0" applyFont="1" applyFill="1" applyBorder="1"/>
    <xf numFmtId="2" fontId="81" fillId="27" borderId="94" xfId="0" applyNumberFormat="1" applyFont="1" applyFill="1" applyBorder="1" applyAlignment="1">
      <alignment horizontal="center" wrapText="1"/>
    </xf>
    <xf numFmtId="0" fontId="82" fillId="26" borderId="95" xfId="0" applyFont="1" applyFill="1" applyBorder="1" applyAlignment="1">
      <alignment wrapText="1"/>
    </xf>
    <xf numFmtId="165" fontId="14" fillId="25" borderId="0" xfId="1" applyFont="1" applyFill="1"/>
    <xf numFmtId="0" fontId="79" fillId="4" borderId="88" xfId="0" applyFont="1" applyFill="1" applyBorder="1"/>
    <xf numFmtId="0" fontId="79" fillId="4" borderId="0" xfId="0" applyFont="1" applyFill="1" applyAlignment="1">
      <alignment horizontal="right" indent="1"/>
    </xf>
    <xf numFmtId="168" fontId="14" fillId="0" borderId="0" xfId="0" applyNumberFormat="1" applyFont="1"/>
    <xf numFmtId="0" fontId="84" fillId="0" borderId="0" xfId="14">
      <alignment horizontal="left" wrapText="1"/>
    </xf>
    <xf numFmtId="0" fontId="83" fillId="0" borderId="97" xfId="13" applyBorder="1" applyAlignment="1">
      <alignment horizontal="right" indent="1"/>
    </xf>
    <xf numFmtId="0" fontId="85" fillId="0" borderId="0" xfId="15">
      <alignment horizontal="left"/>
    </xf>
    <xf numFmtId="0" fontId="85" fillId="0" borderId="0" xfId="15" applyAlignment="1">
      <alignment horizontal="center"/>
    </xf>
    <xf numFmtId="0" fontId="86" fillId="0" borderId="0" xfId="16" applyBorder="1">
      <alignment horizontal="right" indent="1"/>
    </xf>
    <xf numFmtId="0" fontId="86" fillId="0" borderId="0" xfId="16">
      <alignment horizontal="right" indent="1"/>
    </xf>
    <xf numFmtId="0" fontId="86" fillId="0" borderId="0" xfId="19">
      <alignment horizontal="left"/>
    </xf>
    <xf numFmtId="0" fontId="88" fillId="0" borderId="0" xfId="20" applyFont="1">
      <alignment horizontal="left" wrapText="1" indent="6"/>
    </xf>
    <xf numFmtId="0" fontId="0" fillId="0" borderId="0" xfId="20" applyFont="1" applyAlignment="1">
      <alignment wrapText="1"/>
    </xf>
    <xf numFmtId="0" fontId="0" fillId="0" borderId="0" xfId="20" applyFont="1" applyAlignment="1"/>
    <xf numFmtId="0" fontId="84" fillId="0" borderId="0" xfId="14" applyAlignment="1">
      <alignment horizontal="center" wrapText="1"/>
    </xf>
    <xf numFmtId="0" fontId="84" fillId="0" borderId="99" xfId="14" applyBorder="1">
      <alignment horizontal="left" wrapText="1"/>
    </xf>
    <xf numFmtId="0" fontId="84" fillId="0" borderId="99" xfId="14" applyBorder="1" applyAlignment="1">
      <alignment horizontal="center" wrapText="1"/>
    </xf>
    <xf numFmtId="0" fontId="84" fillId="0" borderId="100" xfId="14" applyBorder="1" applyAlignment="1">
      <alignment horizontal="center" wrapText="1"/>
    </xf>
    <xf numFmtId="177" fontId="0" fillId="0" borderId="100" xfId="22" applyNumberFormat="1" applyFont="1" applyBorder="1">
      <alignment horizontal="right" indent="1"/>
    </xf>
    <xf numFmtId="0" fontId="84" fillId="0" borderId="101" xfId="14" applyBorder="1">
      <alignment horizontal="left" wrapText="1"/>
    </xf>
    <xf numFmtId="0" fontId="84" fillId="0" borderId="101" xfId="14" applyBorder="1" applyAlignment="1">
      <alignment horizontal="center" wrapText="1"/>
    </xf>
    <xf numFmtId="0" fontId="84" fillId="0" borderId="102" xfId="14" applyBorder="1" applyAlignment="1">
      <alignment horizontal="center" wrapText="1"/>
    </xf>
    <xf numFmtId="177" fontId="0" fillId="0" borderId="102" xfId="22" applyNumberFormat="1" applyFont="1" applyBorder="1">
      <alignment horizontal="right" indent="1"/>
    </xf>
    <xf numFmtId="177" fontId="0" fillId="0" borderId="0" xfId="22" applyNumberFormat="1" applyFont="1" applyBorder="1">
      <alignment horizontal="right" indent="1"/>
    </xf>
    <xf numFmtId="0" fontId="84" fillId="0" borderId="0" xfId="14" applyAlignment="1"/>
    <xf numFmtId="2" fontId="84" fillId="0" borderId="0" xfId="14" applyNumberFormat="1" applyAlignment="1">
      <alignment horizontal="center" wrapText="1"/>
    </xf>
    <xf numFmtId="0" fontId="4" fillId="0" borderId="0" xfId="0" applyFont="1" applyAlignment="1">
      <alignment wrapText="1"/>
    </xf>
    <xf numFmtId="0" fontId="86" fillId="0" borderId="0" xfId="19" applyAlignment="1">
      <alignment horizontal="left" indent="1"/>
    </xf>
    <xf numFmtId="0" fontId="4" fillId="0" borderId="0" xfId="0" applyFont="1" applyAlignment="1">
      <alignment horizontal="left" vertical="top" wrapText="1"/>
    </xf>
    <xf numFmtId="0" fontId="89" fillId="0" borderId="0" xfId="19" applyFont="1" applyAlignment="1"/>
    <xf numFmtId="0" fontId="84" fillId="0" borderId="0" xfId="14" applyAlignment="1">
      <alignment wrapText="1"/>
    </xf>
    <xf numFmtId="0" fontId="84" fillId="0" borderId="0" xfId="14" applyAlignment="1">
      <alignment vertical="top"/>
    </xf>
    <xf numFmtId="0" fontId="84" fillId="0" borderId="0" xfId="14" applyAlignment="1">
      <alignment vertical="top" wrapText="1"/>
    </xf>
    <xf numFmtId="0" fontId="87" fillId="0" borderId="0" xfId="17" applyAlignment="1">
      <alignment vertical="top" wrapText="1"/>
    </xf>
    <xf numFmtId="0" fontId="86" fillId="0" borderId="0" xfId="16" applyAlignment="1">
      <alignment horizontal="right" vertical="top"/>
    </xf>
    <xf numFmtId="14" fontId="84" fillId="0" borderId="0" xfId="18" applyAlignment="1">
      <alignment horizontal="left" vertical="top" wrapText="1"/>
    </xf>
    <xf numFmtId="0" fontId="84" fillId="0" borderId="0" xfId="14" applyAlignment="1">
      <alignment vertical="center" wrapText="1"/>
    </xf>
    <xf numFmtId="0" fontId="91" fillId="0" borderId="0" xfId="23" applyFont="1"/>
    <xf numFmtId="0" fontId="4" fillId="0" borderId="0" xfId="23"/>
    <xf numFmtId="0" fontId="92" fillId="0" borderId="103" xfId="23" applyFont="1" applyBorder="1" applyAlignment="1">
      <alignment horizontal="center"/>
    </xf>
    <xf numFmtId="0" fontId="93" fillId="0" borderId="103" xfId="25" applyFont="1" applyBorder="1" applyAlignment="1">
      <alignment horizontal="right" vertical="center"/>
    </xf>
    <xf numFmtId="0" fontId="91" fillId="0" borderId="103" xfId="23" applyFont="1" applyBorder="1" applyAlignment="1">
      <alignment horizontal="left" indent="1"/>
    </xf>
    <xf numFmtId="0" fontId="91" fillId="0" borderId="103" xfId="23" applyFont="1" applyBorder="1"/>
    <xf numFmtId="0" fontId="94" fillId="0" borderId="0" xfId="25" applyFont="1" applyAlignment="1">
      <alignment horizontal="right" vertical="center"/>
    </xf>
    <xf numFmtId="0" fontId="3" fillId="2" borderId="104" xfId="24" applyNumberFormat="1" applyFont="1" applyBorder="1" applyAlignment="1" applyProtection="1">
      <alignment horizontal="left" vertical="center" indent="1"/>
      <protection locked="0"/>
    </xf>
    <xf numFmtId="0" fontId="91" fillId="2" borderId="104" xfId="24" applyNumberFormat="1" applyFont="1" applyBorder="1" applyAlignment="1" applyProtection="1">
      <alignment horizontal="left" vertical="center" indent="1"/>
      <protection locked="0"/>
    </xf>
    <xf numFmtId="0" fontId="91" fillId="2" borderId="0" xfId="24" applyNumberFormat="1" applyFont="1" applyBorder="1" applyAlignment="1" applyProtection="1">
      <alignment horizontal="left" vertical="center" indent="1"/>
      <protection locked="0"/>
    </xf>
    <xf numFmtId="0" fontId="91" fillId="0" borderId="0" xfId="25" applyFont="1" applyAlignment="1">
      <alignment horizontal="left" vertical="center" indent="1"/>
    </xf>
    <xf numFmtId="179" fontId="94" fillId="29" borderId="1" xfId="24" applyNumberFormat="1" applyFont="1" applyFill="1" applyAlignment="1" applyProtection="1">
      <alignment horizontal="left" vertical="center" indent="1"/>
      <protection locked="0"/>
    </xf>
    <xf numFmtId="0" fontId="94" fillId="0" borderId="0" xfId="23" applyFont="1"/>
    <xf numFmtId="0" fontId="91" fillId="0" borderId="0" xfId="23" applyFont="1" applyAlignment="1">
      <alignment horizontal="left" indent="1"/>
    </xf>
    <xf numFmtId="0" fontId="91" fillId="2" borderId="1" xfId="24" applyFont="1" applyAlignment="1" applyProtection="1">
      <alignment horizontal="left" wrapText="1" indent="1"/>
      <protection locked="0"/>
    </xf>
    <xf numFmtId="180" fontId="91" fillId="2" borderId="1" xfId="26" applyNumberFormat="1" applyFont="1" applyFill="1" applyBorder="1" applyAlignment="1" applyProtection="1">
      <alignment horizontal="left" indent="1"/>
      <protection locked="0"/>
    </xf>
    <xf numFmtId="0" fontId="91" fillId="2" borderId="1" xfId="24" applyFont="1" applyAlignment="1" applyProtection="1">
      <alignment horizontal="left" indent="1"/>
      <protection locked="0"/>
    </xf>
    <xf numFmtId="0" fontId="94" fillId="29" borderId="1" xfId="24" applyNumberFormat="1" applyFont="1" applyFill="1" applyAlignment="1" applyProtection="1">
      <alignment horizontal="left" vertical="center" indent="1"/>
      <protection locked="0"/>
    </xf>
    <xf numFmtId="179" fontId="94" fillId="2" borderId="1" xfId="24" applyNumberFormat="1" applyFont="1" applyAlignment="1" applyProtection="1">
      <alignment horizontal="left" vertical="center" indent="1"/>
      <protection locked="0"/>
    </xf>
    <xf numFmtId="0" fontId="94" fillId="2" borderId="1" xfId="24" applyNumberFormat="1" applyFont="1" applyAlignment="1" applyProtection="1">
      <alignment horizontal="left" vertical="center" indent="1"/>
      <protection locked="0"/>
    </xf>
    <xf numFmtId="181" fontId="94" fillId="2" borderId="1" xfId="24" applyNumberFormat="1" applyFont="1" applyAlignment="1" applyProtection="1">
      <alignment horizontal="left" vertical="center" indent="1"/>
      <protection locked="0"/>
    </xf>
    <xf numFmtId="0" fontId="86" fillId="0" borderId="98" xfId="19" applyBorder="1" applyAlignment="1">
      <alignment horizontal="center"/>
    </xf>
    <xf numFmtId="0" fontId="86" fillId="0" borderId="98" xfId="16" applyBorder="1" applyAlignment="1">
      <alignment horizontal="center"/>
    </xf>
    <xf numFmtId="0" fontId="84" fillId="0" borderId="97" xfId="14" applyBorder="1" applyAlignment="1">
      <alignment horizontal="center" wrapText="1"/>
    </xf>
    <xf numFmtId="177" fontId="0" fillId="0" borderId="97" xfId="21" applyNumberFormat="1" applyFont="1" applyBorder="1" applyAlignment="1">
      <alignment horizontal="left" wrapText="1"/>
    </xf>
    <xf numFmtId="177" fontId="84" fillId="0" borderId="97" xfId="22" applyNumberFormat="1" applyBorder="1">
      <alignment horizontal="right" indent="1"/>
    </xf>
    <xf numFmtId="177" fontId="84" fillId="0" borderId="100" xfId="22" applyNumberFormat="1" applyBorder="1">
      <alignment horizontal="right" indent="1"/>
    </xf>
    <xf numFmtId="0" fontId="84" fillId="0" borderId="105" xfId="0" applyFont="1" applyBorder="1" applyAlignment="1">
      <alignment horizontal="left" wrapText="1"/>
    </xf>
    <xf numFmtId="0" fontId="84" fillId="0" borderId="105" xfId="0" applyFont="1" applyBorder="1" applyAlignment="1">
      <alignment horizontal="center" wrapText="1"/>
    </xf>
    <xf numFmtId="0" fontId="84" fillId="0" borderId="106" xfId="0" applyFont="1" applyBorder="1" applyAlignment="1">
      <alignment horizontal="center" wrapText="1"/>
    </xf>
    <xf numFmtId="177" fontId="84" fillId="0" borderId="106" xfId="0" applyNumberFormat="1" applyFont="1" applyBorder="1" applyAlignment="1">
      <alignment horizontal="right" indent="1"/>
    </xf>
    <xf numFmtId="9" fontId="4" fillId="0" borderId="0" xfId="2" applyFont="1"/>
    <xf numFmtId="9" fontId="4" fillId="0" borderId="0" xfId="2" applyFont="1" applyAlignment="1">
      <alignment horizontal="center" vertical="top" wrapText="1"/>
    </xf>
    <xf numFmtId="9" fontId="94" fillId="2" borderId="1" xfId="2" applyFont="1" applyFill="1" applyBorder="1" applyAlignment="1" applyProtection="1">
      <alignment horizontal="left" vertical="center" indent="1"/>
      <protection locked="0"/>
    </xf>
    <xf numFmtId="0" fontId="95" fillId="0" borderId="0" xfId="23" applyFont="1" applyAlignment="1">
      <alignment horizontal="left" vertical="center"/>
    </xf>
    <xf numFmtId="0" fontId="4" fillId="0" borderId="0" xfId="23" applyAlignment="1">
      <alignment horizontal="left"/>
    </xf>
    <xf numFmtId="0" fontId="96" fillId="0" borderId="0" xfId="23" applyFont="1" applyAlignment="1">
      <alignment vertical="center"/>
    </xf>
    <xf numFmtId="0" fontId="3" fillId="0" borderId="0" xfId="23" applyFont="1" applyAlignment="1">
      <alignment horizontal="left"/>
    </xf>
    <xf numFmtId="0" fontId="4" fillId="25" borderId="0" xfId="23" applyFill="1"/>
    <xf numFmtId="0" fontId="26" fillId="0" borderId="0" xfId="23" applyFont="1" applyAlignment="1">
      <alignment vertical="center"/>
    </xf>
    <xf numFmtId="0" fontId="98" fillId="0" borderId="0" xfId="23" applyFont="1" applyAlignment="1">
      <alignment horizontal="left" vertical="center"/>
    </xf>
    <xf numFmtId="0" fontId="99" fillId="0" borderId="0" xfId="23" applyFont="1" applyAlignment="1">
      <alignment horizontal="center" vertical="center"/>
    </xf>
    <xf numFmtId="0" fontId="99" fillId="0" borderId="0" xfId="23" applyFont="1" applyAlignment="1">
      <alignment horizontal="left" vertical="center"/>
    </xf>
    <xf numFmtId="182" fontId="101" fillId="0" borderId="0" xfId="23" applyNumberFormat="1" applyFont="1" applyAlignment="1">
      <alignment horizontal="right" vertical="center"/>
    </xf>
    <xf numFmtId="0" fontId="102" fillId="0" borderId="0" xfId="23" applyFont="1" applyAlignment="1">
      <alignment horizontal="left" vertical="center"/>
    </xf>
    <xf numFmtId="0" fontId="100" fillId="0" borderId="107" xfId="23" applyFont="1" applyBorder="1" applyAlignment="1">
      <alignment horizontal="center" vertical="center" wrapText="1"/>
    </xf>
    <xf numFmtId="0" fontId="100" fillId="0" borderId="108" xfId="23" applyFont="1" applyBorder="1" applyAlignment="1">
      <alignment horizontal="center" vertical="center" wrapText="1"/>
    </xf>
    <xf numFmtId="0" fontId="35" fillId="0" borderId="0" xfId="23" applyFont="1" applyAlignment="1" applyProtection="1">
      <alignment vertical="center" wrapText="1"/>
      <protection locked="0"/>
    </xf>
    <xf numFmtId="0" fontId="103" fillId="0" borderId="109" xfId="23" applyFont="1" applyBorder="1" applyAlignment="1">
      <alignment horizontal="center" vertical="center" wrapText="1"/>
    </xf>
    <xf numFmtId="0" fontId="100" fillId="26" borderId="110" xfId="23" applyFont="1" applyFill="1" applyBorder="1" applyAlignment="1">
      <alignment horizontal="center" vertical="center" wrapText="1"/>
    </xf>
    <xf numFmtId="183" fontId="103" fillId="0" borderId="110" xfId="23" applyNumberFormat="1" applyFont="1" applyBorder="1" applyAlignment="1">
      <alignment horizontal="center" vertical="center" wrapText="1"/>
    </xf>
    <xf numFmtId="0" fontId="100" fillId="0" borderId="109" xfId="23" applyFont="1" applyBorder="1" applyAlignment="1">
      <alignment horizontal="center" vertical="center" wrapText="1"/>
    </xf>
    <xf numFmtId="0" fontId="100" fillId="0" borderId="110" xfId="23" applyFont="1" applyBorder="1" applyAlignment="1">
      <alignment horizontal="center" vertical="center" wrapText="1"/>
    </xf>
    <xf numFmtId="183" fontId="103" fillId="0" borderId="110" xfId="23" applyNumberFormat="1" applyFont="1" applyBorder="1" applyAlignment="1">
      <alignment horizontal="center" wrapText="1"/>
    </xf>
    <xf numFmtId="0" fontId="104" fillId="0" borderId="0" xfId="23" applyFont="1" applyAlignment="1">
      <alignment horizontal="left" vertical="center"/>
    </xf>
    <xf numFmtId="0" fontId="105" fillId="0" borderId="0" xfId="23" applyFont="1" applyAlignment="1">
      <alignment horizontal="left" vertical="center"/>
    </xf>
    <xf numFmtId="0" fontId="106" fillId="0" borderId="0" xfId="23" applyFont="1" applyAlignment="1">
      <alignment horizontal="left"/>
    </xf>
    <xf numFmtId="0" fontId="107" fillId="0" borderId="0" xfId="23" applyFont="1" applyAlignment="1">
      <alignment horizontal="left" vertical="center"/>
    </xf>
    <xf numFmtId="0" fontId="4" fillId="0" borderId="0" xfId="23" quotePrefix="1"/>
    <xf numFmtId="0" fontId="108" fillId="0" borderId="0" xfId="23" applyFont="1" applyAlignment="1">
      <alignment vertical="center"/>
    </xf>
    <xf numFmtId="0" fontId="107" fillId="0" borderId="0" xfId="23" applyFont="1" applyAlignment="1">
      <alignment horizontal="left" vertical="center" wrapText="1"/>
    </xf>
    <xf numFmtId="0" fontId="4" fillId="0" borderId="0" xfId="23" applyAlignment="1">
      <alignment horizontal="left" wrapText="1"/>
    </xf>
    <xf numFmtId="0" fontId="108" fillId="0" borderId="0" xfId="23" applyFont="1" applyAlignment="1">
      <alignment vertical="center" wrapText="1"/>
    </xf>
    <xf numFmtId="0" fontId="110" fillId="0" borderId="0" xfId="23" applyFont="1" applyAlignment="1">
      <alignment horizontal="left" vertical="center"/>
    </xf>
    <xf numFmtId="0" fontId="108" fillId="0" borderId="0" xfId="23" applyFont="1" applyAlignment="1">
      <alignment horizontal="left" vertical="center"/>
    </xf>
    <xf numFmtId="0" fontId="111" fillId="0" borderId="0" xfId="23" applyFont="1"/>
    <xf numFmtId="0" fontId="91" fillId="0" borderId="0" xfId="23" applyFont="1" applyAlignment="1">
      <alignment horizontal="center"/>
    </xf>
    <xf numFmtId="0" fontId="90" fillId="0" borderId="0" xfId="15" applyFont="1" applyAlignment="1">
      <alignment vertical="top" wrapText="1"/>
    </xf>
    <xf numFmtId="0" fontId="94" fillId="2" borderId="1" xfId="2" applyNumberFormat="1" applyFont="1" applyFill="1" applyBorder="1" applyAlignment="1" applyProtection="1">
      <alignment horizontal="left" vertical="center" indent="1"/>
      <protection locked="0"/>
    </xf>
    <xf numFmtId="0" fontId="112" fillId="0" borderId="0" xfId="17" applyFont="1" applyAlignment="1">
      <alignment vertical="top" wrapText="1"/>
    </xf>
    <xf numFmtId="0" fontId="90" fillId="0" borderId="0" xfId="15" applyFont="1" applyAlignment="1">
      <alignment horizontal="center"/>
    </xf>
    <xf numFmtId="3" fontId="16" fillId="2" borderId="2" xfId="1" applyNumberFormat="1" applyFont="1" applyFill="1" applyBorder="1" applyAlignment="1" applyProtection="1">
      <alignment horizontal="center" wrapText="1"/>
      <protection locked="0"/>
    </xf>
    <xf numFmtId="0" fontId="16" fillId="0" borderId="0" xfId="0" applyFont="1" applyAlignment="1">
      <alignment horizontal="left" vertical="center"/>
    </xf>
    <xf numFmtId="170" fontId="14" fillId="0" borderId="0" xfId="0" applyNumberFormat="1" applyFont="1" applyAlignment="1">
      <alignment horizontal="left"/>
    </xf>
    <xf numFmtId="0" fontId="18" fillId="30" borderId="2" xfId="1" applyNumberFormat="1" applyFont="1" applyFill="1" applyBorder="1" applyAlignment="1" applyProtection="1">
      <alignment horizontal="left" vertical="center"/>
      <protection locked="0"/>
    </xf>
    <xf numFmtId="165" fontId="54" fillId="31" borderId="0" xfId="1" applyFont="1" applyFill="1"/>
    <xf numFmtId="165" fontId="79" fillId="31" borderId="88" xfId="1" applyFont="1" applyFill="1" applyBorder="1"/>
    <xf numFmtId="165" fontId="79" fillId="31" borderId="0" xfId="1" applyFont="1" applyFill="1" applyBorder="1"/>
    <xf numFmtId="168" fontId="79" fillId="31" borderId="0" xfId="0" applyNumberFormat="1" applyFont="1" applyFill="1"/>
    <xf numFmtId="168" fontId="54" fillId="31" borderId="0" xfId="0" applyNumberFormat="1" applyFont="1" applyFill="1"/>
    <xf numFmtId="0" fontId="0" fillId="31" borderId="0" xfId="0" applyFill="1"/>
    <xf numFmtId="0" fontId="14" fillId="0" borderId="75" xfId="0" applyFont="1" applyBorder="1" applyAlignment="1">
      <alignment horizontal="center"/>
    </xf>
    <xf numFmtId="0" fontId="14" fillId="0" borderId="76" xfId="0" applyFont="1" applyBorder="1" applyAlignment="1">
      <alignment horizontal="center"/>
    </xf>
    <xf numFmtId="0" fontId="14" fillId="0" borderId="77" xfId="0" applyFont="1" applyBorder="1" applyAlignment="1">
      <alignment horizontal="center"/>
    </xf>
    <xf numFmtId="0" fontId="14" fillId="4" borderId="0" xfId="0" applyFont="1" applyFill="1" applyAlignment="1">
      <alignment horizontal="center" vertical="top" wrapText="1"/>
    </xf>
    <xf numFmtId="0" fontId="14" fillId="0" borderId="0" xfId="0" applyFont="1" applyAlignment="1">
      <alignment horizontal="center" vertical="top" wrapText="1"/>
    </xf>
    <xf numFmtId="0" fontId="55" fillId="0" borderId="79" xfId="0" applyFont="1" applyBorder="1" applyAlignment="1">
      <alignment horizontal="center"/>
    </xf>
    <xf numFmtId="0" fontId="55" fillId="0" borderId="80" xfId="0" applyFont="1" applyBorder="1" applyAlignment="1">
      <alignment horizontal="center"/>
    </xf>
    <xf numFmtId="0" fontId="55" fillId="0" borderId="78" xfId="0" applyFont="1" applyBorder="1" applyAlignment="1">
      <alignment horizontal="center"/>
    </xf>
    <xf numFmtId="0" fontId="39" fillId="0" borderId="17" xfId="0" applyFont="1" applyBorder="1" applyAlignment="1">
      <alignment horizontal="center" vertical="center"/>
    </xf>
    <xf numFmtId="0" fontId="39" fillId="0" borderId="14" xfId="0" applyFont="1" applyBorder="1" applyAlignment="1">
      <alignment horizontal="center" vertical="center"/>
    </xf>
    <xf numFmtId="0" fontId="42" fillId="0" borderId="60" xfId="0" applyFont="1" applyBorder="1" applyAlignment="1">
      <alignment horizontal="center"/>
    </xf>
    <xf numFmtId="0" fontId="42" fillId="0" borderId="61" xfId="0" applyFont="1" applyBorder="1" applyAlignment="1">
      <alignment horizontal="center"/>
    </xf>
    <xf numFmtId="0" fontId="42" fillId="0" borderId="62" xfId="0" applyFont="1" applyBorder="1" applyAlignment="1">
      <alignment horizontal="center"/>
    </xf>
    <xf numFmtId="0" fontId="39" fillId="0" borderId="44" xfId="0" applyFont="1" applyBorder="1" applyAlignment="1">
      <alignment horizontal="center"/>
    </xf>
    <xf numFmtId="0" fontId="39" fillId="0" borderId="9" xfId="0" applyFont="1" applyBorder="1" applyAlignment="1">
      <alignment horizontal="center"/>
    </xf>
    <xf numFmtId="0" fontId="39" fillId="0" borderId="41" xfId="0" applyFont="1" applyBorder="1" applyAlignment="1">
      <alignment horizontal="center"/>
    </xf>
    <xf numFmtId="0" fontId="44" fillId="0" borderId="20" xfId="1" applyNumberFormat="1" applyFont="1" applyBorder="1" applyAlignment="1" applyProtection="1">
      <alignment horizontal="left" vertical="center" wrapText="1"/>
    </xf>
    <xf numFmtId="0" fontId="17" fillId="3" borderId="8" xfId="0" applyFont="1" applyFill="1" applyBorder="1" applyAlignment="1">
      <alignment horizontal="left" vertical="center" wrapText="1"/>
    </xf>
    <xf numFmtId="0" fontId="17" fillId="3" borderId="9" xfId="0" applyFont="1" applyFill="1" applyBorder="1" applyAlignment="1">
      <alignment horizontal="left" vertical="center" wrapText="1"/>
    </xf>
    <xf numFmtId="0" fontId="17" fillId="3" borderId="2" xfId="0" applyFont="1" applyFill="1" applyBorder="1" applyAlignment="1">
      <alignment horizontal="center" vertical="center" wrapText="1"/>
    </xf>
    <xf numFmtId="0" fontId="17" fillId="3" borderId="25" xfId="0" applyFont="1" applyFill="1" applyBorder="1" applyAlignment="1">
      <alignment horizontal="left" vertical="center" wrapText="1"/>
    </xf>
    <xf numFmtId="0" fontId="16" fillId="0" borderId="2" xfId="0" applyFont="1" applyBorder="1" applyAlignment="1">
      <alignment horizontal="left" vertical="center" wrapText="1"/>
    </xf>
    <xf numFmtId="0" fontId="69" fillId="3" borderId="27" xfId="1" applyNumberFormat="1" applyFont="1" applyFill="1" applyBorder="1" applyAlignment="1" applyProtection="1">
      <alignment horizontal="center" vertical="center" wrapText="1"/>
    </xf>
    <xf numFmtId="0" fontId="69" fillId="3" borderId="15" xfId="1" applyNumberFormat="1" applyFont="1" applyFill="1" applyBorder="1" applyAlignment="1" applyProtection="1">
      <alignment horizontal="center" vertical="center" wrapText="1"/>
    </xf>
    <xf numFmtId="0" fontId="69" fillId="3" borderId="53" xfId="1" applyNumberFormat="1" applyFont="1" applyFill="1" applyBorder="1" applyAlignment="1" applyProtection="1">
      <alignment horizontal="center" vertical="center" wrapText="1"/>
    </xf>
    <xf numFmtId="0" fontId="69" fillId="3" borderId="55" xfId="1" applyNumberFormat="1" applyFont="1" applyFill="1" applyBorder="1" applyAlignment="1" applyProtection="1">
      <alignment horizontal="center" vertical="center" wrapText="1"/>
    </xf>
    <xf numFmtId="0" fontId="16" fillId="5" borderId="8" xfId="5" applyNumberFormat="1" applyFont="1" applyFill="1" applyBorder="1" applyAlignment="1" applyProtection="1">
      <alignment horizontal="left" vertical="center"/>
      <protection locked="0"/>
    </xf>
    <xf numFmtId="0" fontId="16" fillId="5" borderId="9" xfId="5" applyNumberFormat="1" applyFont="1" applyFill="1" applyBorder="1" applyAlignment="1" applyProtection="1">
      <alignment horizontal="left" vertical="center"/>
      <protection locked="0"/>
    </xf>
    <xf numFmtId="0" fontId="16" fillId="5" borderId="10" xfId="5" applyNumberFormat="1" applyFont="1" applyFill="1" applyBorder="1" applyAlignment="1" applyProtection="1">
      <alignment horizontal="left" vertical="center"/>
      <protection locked="0"/>
    </xf>
    <xf numFmtId="0" fontId="20" fillId="0" borderId="2" xfId="0" applyFont="1" applyBorder="1" applyAlignment="1">
      <alignment horizontal="left" vertical="center" wrapText="1"/>
    </xf>
    <xf numFmtId="0" fontId="68" fillId="21" borderId="27" xfId="0" applyFont="1" applyFill="1" applyBorder="1" applyAlignment="1">
      <alignment horizontal="center" vertical="center"/>
    </xf>
    <xf numFmtId="0" fontId="68" fillId="21" borderId="25" xfId="0" applyFont="1" applyFill="1" applyBorder="1" applyAlignment="1">
      <alignment horizontal="center" vertical="center"/>
    </xf>
    <xf numFmtId="0" fontId="68" fillId="21" borderId="15" xfId="0" applyFont="1" applyFill="1" applyBorder="1" applyAlignment="1">
      <alignment horizontal="center" vertical="center"/>
    </xf>
    <xf numFmtId="0" fontId="68" fillId="0" borderId="50" xfId="0" applyFont="1" applyBorder="1" applyAlignment="1">
      <alignment horizontal="right" vertical="center"/>
    </xf>
    <xf numFmtId="0" fontId="68" fillId="0" borderId="51" xfId="0" applyFont="1" applyBorder="1" applyAlignment="1">
      <alignment horizontal="right" vertical="center"/>
    </xf>
    <xf numFmtId="0" fontId="69" fillId="0" borderId="47" xfId="0" applyFont="1" applyBorder="1" applyAlignment="1">
      <alignment horizontal="left" vertical="center" wrapText="1"/>
    </xf>
    <xf numFmtId="0" fontId="69" fillId="0" borderId="48" xfId="0" applyFont="1" applyBorder="1" applyAlignment="1">
      <alignment horizontal="left" vertical="center" wrapText="1"/>
    </xf>
    <xf numFmtId="0" fontId="42" fillId="13" borderId="8" xfId="0" applyFont="1" applyFill="1" applyBorder="1" applyAlignment="1">
      <alignment horizontal="center"/>
    </xf>
    <xf numFmtId="0" fontId="42" fillId="13" borderId="9" xfId="0" applyFont="1" applyFill="1" applyBorder="1" applyAlignment="1">
      <alignment horizontal="center"/>
    </xf>
    <xf numFmtId="0" fontId="42" fillId="13" borderId="10" xfId="0" applyFont="1" applyFill="1" applyBorder="1" applyAlignment="1">
      <alignment horizontal="center"/>
    </xf>
    <xf numFmtId="0" fontId="69" fillId="0" borderId="53" xfId="0" applyFont="1" applyBorder="1" applyAlignment="1">
      <alignment horizontal="left" vertical="center" wrapText="1"/>
    </xf>
    <xf numFmtId="0" fontId="69" fillId="0" borderId="54" xfId="0" applyFont="1" applyBorder="1" applyAlignment="1">
      <alignment horizontal="left" vertical="center" wrapText="1"/>
    </xf>
    <xf numFmtId="0" fontId="69" fillId="0" borderId="47" xfId="0" applyFont="1" applyBorder="1" applyAlignment="1">
      <alignment horizontal="left" vertical="center"/>
    </xf>
    <xf numFmtId="0" fontId="69" fillId="0" borderId="48" xfId="0" applyFont="1" applyBorder="1" applyAlignment="1">
      <alignment horizontal="left" vertical="center"/>
    </xf>
    <xf numFmtId="0" fontId="39" fillId="0" borderId="84" xfId="0" applyFont="1" applyBorder="1" applyAlignment="1">
      <alignment horizontal="center"/>
    </xf>
    <xf numFmtId="0" fontId="39" fillId="0" borderId="85" xfId="0" applyFont="1" applyBorder="1" applyAlignment="1">
      <alignment horizontal="center"/>
    </xf>
    <xf numFmtId="0" fontId="39" fillId="0" borderId="86" xfId="0" applyFont="1" applyBorder="1" applyAlignment="1">
      <alignment horizontal="center"/>
    </xf>
    <xf numFmtId="0" fontId="39" fillId="3" borderId="44" xfId="0" applyFont="1" applyFill="1" applyBorder="1" applyAlignment="1">
      <alignment horizontal="center"/>
    </xf>
    <xf numFmtId="0" fontId="39" fillId="3" borderId="9" xfId="0" applyFont="1" applyFill="1" applyBorder="1" applyAlignment="1">
      <alignment horizontal="center"/>
    </xf>
    <xf numFmtId="0" fontId="39" fillId="3" borderId="41" xfId="0" applyFont="1" applyFill="1" applyBorder="1" applyAlignment="1">
      <alignment horizontal="center"/>
    </xf>
    <xf numFmtId="0" fontId="42" fillId="0" borderId="29" xfId="0" applyFont="1" applyBorder="1" applyAlignment="1">
      <alignment horizontal="center"/>
    </xf>
    <xf numFmtId="0" fontId="42" fillId="0" borderId="2" xfId="0" applyFont="1" applyBorder="1" applyAlignment="1">
      <alignment horizontal="center"/>
    </xf>
    <xf numFmtId="0" fontId="42" fillId="0" borderId="28" xfId="0" applyFont="1" applyBorder="1" applyAlignment="1">
      <alignment horizontal="center"/>
    </xf>
    <xf numFmtId="0" fontId="42" fillId="3" borderId="29" xfId="0" applyFont="1" applyFill="1" applyBorder="1" applyAlignment="1">
      <alignment horizontal="center"/>
    </xf>
    <xf numFmtId="0" fontId="42" fillId="3" borderId="2" xfId="0" applyFont="1" applyFill="1" applyBorder="1" applyAlignment="1">
      <alignment horizontal="center"/>
    </xf>
    <xf numFmtId="0" fontId="42" fillId="3" borderId="28" xfId="0" applyFont="1" applyFill="1" applyBorder="1" applyAlignment="1">
      <alignment horizontal="center"/>
    </xf>
    <xf numFmtId="0" fontId="51" fillId="0" borderId="25" xfId="0" applyFont="1" applyBorder="1" applyAlignment="1">
      <alignment horizontal="left" vertical="center" wrapText="1"/>
    </xf>
    <xf numFmtId="0" fontId="51" fillId="0" borderId="14" xfId="0" applyFont="1" applyBorder="1" applyAlignment="1">
      <alignment horizontal="left" vertical="center" wrapText="1"/>
    </xf>
    <xf numFmtId="0" fontId="51" fillId="0" borderId="0" xfId="0" applyFont="1" applyAlignment="1">
      <alignment horizontal="left" vertical="center" wrapText="1"/>
    </xf>
    <xf numFmtId="0" fontId="42" fillId="21" borderId="44" xfId="0" applyFont="1" applyFill="1" applyBorder="1" applyAlignment="1">
      <alignment horizontal="center"/>
    </xf>
    <xf numFmtId="0" fontId="42" fillId="21" borderId="9" xfId="0" applyFont="1" applyFill="1" applyBorder="1" applyAlignment="1">
      <alignment horizontal="center"/>
    </xf>
    <xf numFmtId="0" fontId="42" fillId="21" borderId="41" xfId="0" applyFont="1" applyFill="1" applyBorder="1" applyAlignment="1">
      <alignment horizontal="center"/>
    </xf>
    <xf numFmtId="0" fontId="42" fillId="9" borderId="4" xfId="0" applyFont="1" applyFill="1" applyBorder="1" applyAlignment="1">
      <alignment horizontal="center"/>
    </xf>
    <xf numFmtId="0" fontId="42" fillId="9" borderId="5" xfId="0" applyFont="1" applyFill="1" applyBorder="1" applyAlignment="1">
      <alignment horizontal="center"/>
    </xf>
    <xf numFmtId="0" fontId="42" fillId="9" borderId="6" xfId="0" applyFont="1" applyFill="1" applyBorder="1" applyAlignment="1">
      <alignment horizontal="center"/>
    </xf>
    <xf numFmtId="0" fontId="69" fillId="0" borderId="8" xfId="0" applyFont="1" applyBorder="1" applyAlignment="1">
      <alignment horizontal="right" vertical="center"/>
    </xf>
    <xf numFmtId="0" fontId="69" fillId="0" borderId="9" xfId="0" applyFont="1" applyBorder="1" applyAlignment="1">
      <alignment horizontal="right" vertical="center"/>
    </xf>
    <xf numFmtId="0" fontId="69" fillId="0" borderId="53" xfId="0" applyFont="1" applyBorder="1" applyAlignment="1">
      <alignment horizontal="left" vertical="center"/>
    </xf>
    <xf numFmtId="0" fontId="69" fillId="0" borderId="54" xfId="0" applyFont="1" applyBorder="1" applyAlignment="1">
      <alignment horizontal="left" vertical="center"/>
    </xf>
    <xf numFmtId="0" fontId="20" fillId="5" borderId="8" xfId="5" applyNumberFormat="1" applyFont="1" applyFill="1" applyBorder="1" applyAlignment="1" applyProtection="1">
      <alignment horizontal="left" vertical="center"/>
      <protection locked="0"/>
    </xf>
    <xf numFmtId="0" fontId="20" fillId="5" borderId="9" xfId="5" applyNumberFormat="1" applyFont="1" applyFill="1" applyBorder="1" applyAlignment="1" applyProtection="1">
      <alignment horizontal="left" vertical="center"/>
      <protection locked="0"/>
    </xf>
    <xf numFmtId="0" fontId="20" fillId="5" borderId="10" xfId="5" applyNumberFormat="1" applyFont="1" applyFill="1" applyBorder="1" applyAlignment="1" applyProtection="1">
      <alignment horizontal="left" vertical="center"/>
      <protection locked="0"/>
    </xf>
    <xf numFmtId="0" fontId="17" fillId="3" borderId="8" xfId="0" applyFont="1" applyFill="1" applyBorder="1" applyAlignment="1">
      <alignment horizontal="center" vertical="center" wrapText="1"/>
    </xf>
    <xf numFmtId="0" fontId="17" fillId="3" borderId="9" xfId="0" applyFont="1" applyFill="1" applyBorder="1" applyAlignment="1">
      <alignment horizontal="center" vertical="center" wrapText="1"/>
    </xf>
    <xf numFmtId="0" fontId="17" fillId="3" borderId="10" xfId="0" applyFont="1" applyFill="1" applyBorder="1" applyAlignment="1">
      <alignment horizontal="center" vertical="center" wrapText="1"/>
    </xf>
    <xf numFmtId="0" fontId="68" fillId="3" borderId="8" xfId="0" applyFont="1" applyFill="1" applyBorder="1" applyAlignment="1">
      <alignment horizontal="right" vertical="center" wrapText="1"/>
    </xf>
    <xf numFmtId="0" fontId="68" fillId="3" borderId="9" xfId="0" applyFont="1" applyFill="1" applyBorder="1" applyAlignment="1">
      <alignment horizontal="right" vertical="center" wrapText="1"/>
    </xf>
    <xf numFmtId="9" fontId="24" fillId="10" borderId="37" xfId="6" applyNumberFormat="1" applyFont="1" applyFill="1" applyBorder="1" applyAlignment="1" applyProtection="1">
      <alignment horizontal="left" vertical="top" wrapText="1"/>
      <protection locked="0"/>
    </xf>
    <xf numFmtId="9" fontId="24" fillId="10" borderId="38" xfId="6" applyNumberFormat="1" applyFont="1" applyFill="1" applyBorder="1" applyAlignment="1" applyProtection="1">
      <alignment horizontal="left" vertical="top" wrapText="1"/>
      <protection locked="0"/>
    </xf>
    <xf numFmtId="0" fontId="29" fillId="19" borderId="0" xfId="6" applyFont="1" applyFill="1" applyAlignment="1">
      <alignment horizontal="left" vertical="top"/>
    </xf>
    <xf numFmtId="0" fontId="29" fillId="19" borderId="35" xfId="6" applyFont="1" applyFill="1" applyBorder="1" applyAlignment="1">
      <alignment horizontal="left" vertical="top"/>
    </xf>
    <xf numFmtId="0" fontId="24" fillId="10" borderId="0" xfId="6" applyFont="1" applyFill="1" applyAlignment="1" applyProtection="1">
      <alignment horizontal="left" vertical="top" wrapText="1"/>
      <protection locked="0"/>
    </xf>
    <xf numFmtId="0" fontId="24" fillId="10" borderId="35" xfId="6" applyFont="1" applyFill="1" applyBorder="1" applyAlignment="1" applyProtection="1">
      <alignment horizontal="left" vertical="top" wrapText="1"/>
      <protection locked="0"/>
    </xf>
    <xf numFmtId="14" fontId="24" fillId="10" borderId="0" xfId="6" applyNumberFormat="1" applyFont="1" applyFill="1" applyAlignment="1" applyProtection="1">
      <alignment horizontal="left" vertical="top"/>
      <protection locked="0"/>
    </xf>
    <xf numFmtId="14" fontId="24" fillId="10" borderId="35" xfId="6" applyNumberFormat="1" applyFont="1" applyFill="1" applyBorder="1" applyAlignment="1" applyProtection="1">
      <alignment horizontal="left" vertical="top"/>
      <protection locked="0"/>
    </xf>
    <xf numFmtId="0" fontId="24" fillId="0" borderId="0" xfId="6" applyFont="1" applyAlignment="1">
      <alignment horizontal="left" vertical="top" wrapText="1"/>
    </xf>
    <xf numFmtId="0" fontId="24" fillId="0" borderId="35" xfId="6" applyFont="1" applyBorder="1" applyAlignment="1">
      <alignment horizontal="left" vertical="top" wrapText="1"/>
    </xf>
    <xf numFmtId="0" fontId="29" fillId="10" borderId="36" xfId="6" applyFont="1" applyFill="1" applyBorder="1" applyAlignment="1">
      <alignment horizontal="right" vertical="top"/>
    </xf>
    <xf numFmtId="0" fontId="29" fillId="10" borderId="37" xfId="6" applyFont="1" applyFill="1" applyBorder="1" applyAlignment="1">
      <alignment horizontal="right" vertical="top"/>
    </xf>
    <xf numFmtId="0" fontId="29" fillId="18" borderId="34" xfId="6" applyFont="1" applyFill="1" applyBorder="1" applyAlignment="1">
      <alignment horizontal="right" vertical="top"/>
    </xf>
    <xf numFmtId="0" fontId="29" fillId="18" borderId="0" xfId="6" applyFont="1" applyFill="1" applyAlignment="1">
      <alignment horizontal="right" vertical="top"/>
    </xf>
    <xf numFmtId="0" fontId="29" fillId="10" borderId="34" xfId="6" applyFont="1" applyFill="1" applyBorder="1" applyAlignment="1">
      <alignment horizontal="right" vertical="top"/>
    </xf>
    <xf numFmtId="0" fontId="29" fillId="10" borderId="0" xfId="6" applyFont="1" applyFill="1" applyAlignment="1">
      <alignment horizontal="right" vertical="top"/>
    </xf>
    <xf numFmtId="172" fontId="29" fillId="19" borderId="39" xfId="7" applyNumberFormat="1" applyFont="1" applyFill="1" applyBorder="1" applyAlignment="1" applyProtection="1">
      <alignment horizontal="center"/>
    </xf>
    <xf numFmtId="172" fontId="29" fillId="19" borderId="40" xfId="7" applyNumberFormat="1" applyFont="1" applyFill="1" applyBorder="1" applyAlignment="1" applyProtection="1">
      <alignment horizontal="center"/>
    </xf>
    <xf numFmtId="0" fontId="29" fillId="0" borderId="34" xfId="6" applyFont="1" applyBorder="1" applyAlignment="1">
      <alignment horizontal="right" vertical="top"/>
    </xf>
    <xf numFmtId="0" fontId="29" fillId="0" borderId="0" xfId="6" applyFont="1" applyAlignment="1">
      <alignment horizontal="right" vertical="top"/>
    </xf>
    <xf numFmtId="0" fontId="29" fillId="0" borderId="36" xfId="6" applyFont="1" applyBorder="1" applyAlignment="1">
      <alignment horizontal="right" vertical="top"/>
    </xf>
    <xf numFmtId="0" fontId="29" fillId="0" borderId="37" xfId="6" applyFont="1" applyBorder="1" applyAlignment="1">
      <alignment horizontal="right" vertical="top"/>
    </xf>
    <xf numFmtId="0" fontId="29" fillId="0" borderId="34" xfId="6" applyFont="1" applyBorder="1" applyAlignment="1">
      <alignment horizontal="right" vertical="top" wrapText="1"/>
    </xf>
    <xf numFmtId="0" fontId="29" fillId="0" borderId="0" xfId="6" applyFont="1" applyAlignment="1">
      <alignment horizontal="right" vertical="top" wrapText="1"/>
    </xf>
    <xf numFmtId="0" fontId="28" fillId="11" borderId="31" xfId="6" applyFont="1" applyFill="1" applyBorder="1" applyAlignment="1">
      <alignment horizontal="right" vertical="top"/>
    </xf>
    <xf numFmtId="0" fontId="28" fillId="11" borderId="32" xfId="6" applyFont="1" applyFill="1" applyBorder="1" applyAlignment="1">
      <alignment horizontal="right" vertical="top"/>
    </xf>
    <xf numFmtId="9" fontId="24" fillId="0" borderId="0" xfId="6" applyNumberFormat="1" applyFont="1" applyAlignment="1">
      <alignment horizontal="left" vertical="top"/>
    </xf>
    <xf numFmtId="9" fontId="24" fillId="0" borderId="35" xfId="6" applyNumberFormat="1" applyFont="1" applyBorder="1" applyAlignment="1">
      <alignment horizontal="left" vertical="top"/>
    </xf>
    <xf numFmtId="0" fontId="24" fillId="10" borderId="0" xfId="6" applyFont="1" applyFill="1" applyAlignment="1" applyProtection="1">
      <alignment horizontal="left" vertical="top"/>
      <protection locked="0"/>
    </xf>
    <xf numFmtId="0" fontId="24" fillId="10" borderId="35" xfId="6" applyFont="1" applyFill="1" applyBorder="1" applyAlignment="1" applyProtection="1">
      <alignment horizontal="left" vertical="top"/>
      <protection locked="0"/>
    </xf>
    <xf numFmtId="0" fontId="70" fillId="0" borderId="0" xfId="6" applyFont="1" applyAlignment="1">
      <alignment horizontal="center"/>
    </xf>
    <xf numFmtId="0" fontId="37" fillId="10" borderId="0" xfId="6" applyFont="1" applyFill="1" applyAlignment="1">
      <alignment horizontal="center"/>
    </xf>
    <xf numFmtId="0" fontId="24" fillId="10" borderId="32" xfId="6" applyFont="1" applyFill="1" applyBorder="1" applyAlignment="1">
      <alignment horizontal="left" vertical="top" indent="1"/>
    </xf>
    <xf numFmtId="0" fontId="24" fillId="10" borderId="33" xfId="6" applyFont="1" applyFill="1" applyBorder="1" applyAlignment="1">
      <alignment horizontal="left" vertical="top" indent="1"/>
    </xf>
    <xf numFmtId="0" fontId="24" fillId="10" borderId="31" xfId="6" applyFont="1" applyFill="1" applyBorder="1" applyAlignment="1">
      <alignment horizontal="right" vertical="top"/>
    </xf>
    <xf numFmtId="0" fontId="24" fillId="10" borderId="32" xfId="6" applyFont="1" applyFill="1" applyBorder="1" applyAlignment="1">
      <alignment horizontal="right" vertical="top"/>
    </xf>
    <xf numFmtId="0" fontId="24" fillId="0" borderId="0" xfId="6" applyFont="1" applyAlignment="1" applyProtection="1">
      <alignment horizontal="left" vertical="top" indent="1"/>
      <protection locked="0"/>
    </xf>
    <xf numFmtId="0" fontId="24" fillId="0" borderId="35" xfId="6" applyFont="1" applyBorder="1" applyAlignment="1" applyProtection="1">
      <alignment horizontal="left" vertical="top" indent="1"/>
      <protection locked="0"/>
    </xf>
    <xf numFmtId="0" fontId="71" fillId="0" borderId="0" xfId="6" applyFont="1" applyAlignment="1">
      <alignment horizontal="center"/>
    </xf>
    <xf numFmtId="0" fontId="28" fillId="14" borderId="32" xfId="6" applyFont="1" applyFill="1" applyBorder="1" applyAlignment="1" applyProtection="1">
      <alignment horizontal="left" vertical="top" indent="1"/>
      <protection locked="0"/>
    </xf>
    <xf numFmtId="0" fontId="28" fillId="14" borderId="33" xfId="6" applyFont="1" applyFill="1" applyBorder="1" applyAlignment="1" applyProtection="1">
      <alignment horizontal="left" vertical="top" indent="1"/>
      <protection locked="0"/>
    </xf>
    <xf numFmtId="0" fontId="31" fillId="10" borderId="37" xfId="6" applyFont="1" applyFill="1" applyBorder="1" applyAlignment="1" applyProtection="1">
      <alignment horizontal="left" vertical="top" indent="1"/>
      <protection locked="0"/>
    </xf>
    <xf numFmtId="0" fontId="31" fillId="10" borderId="38" xfId="6" applyFont="1" applyFill="1" applyBorder="1" applyAlignment="1" applyProtection="1">
      <alignment horizontal="left" vertical="top" indent="1"/>
      <protection locked="0"/>
    </xf>
    <xf numFmtId="0" fontId="28" fillId="14" borderId="32" xfId="6" applyFont="1" applyFill="1" applyBorder="1" applyAlignment="1">
      <alignment horizontal="left" vertical="top" indent="1"/>
    </xf>
    <xf numFmtId="0" fontId="28" fillId="14" borderId="33" xfId="6" applyFont="1" applyFill="1" applyBorder="1" applyAlignment="1">
      <alignment horizontal="left" vertical="top" indent="1"/>
    </xf>
    <xf numFmtId="0" fontId="24" fillId="10" borderId="0" xfId="6" applyFont="1" applyFill="1" applyAlignment="1" applyProtection="1">
      <alignment horizontal="left" vertical="top" indent="1"/>
      <protection locked="0"/>
    </xf>
    <xf numFmtId="0" fontId="24" fillId="10" borderId="35" xfId="6" applyFont="1" applyFill="1" applyBorder="1" applyAlignment="1" applyProtection="1">
      <alignment horizontal="left" vertical="top" indent="1"/>
      <protection locked="0"/>
    </xf>
    <xf numFmtId="172" fontId="29" fillId="19" borderId="30" xfId="7" applyNumberFormat="1" applyFont="1" applyFill="1" applyBorder="1" applyAlignment="1" applyProtection="1">
      <alignment horizontal="center"/>
    </xf>
    <xf numFmtId="0" fontId="33" fillId="0" borderId="37" xfId="6" applyFont="1" applyBorder="1" applyAlignment="1" applyProtection="1">
      <alignment horizontal="left" vertical="top" indent="1"/>
      <protection locked="0"/>
    </xf>
    <xf numFmtId="0" fontId="33" fillId="0" borderId="38" xfId="6" applyFont="1" applyBorder="1" applyAlignment="1" applyProtection="1">
      <alignment horizontal="left" vertical="top" indent="1"/>
      <protection locked="0"/>
    </xf>
    <xf numFmtId="0" fontId="78" fillId="4" borderId="87" xfId="0" applyFont="1" applyFill="1" applyBorder="1" applyAlignment="1">
      <alignment horizontal="center"/>
    </xf>
    <xf numFmtId="0" fontId="78" fillId="4" borderId="88" xfId="0" applyFont="1" applyFill="1" applyBorder="1" applyAlignment="1">
      <alignment horizontal="center"/>
    </xf>
    <xf numFmtId="0" fontId="54" fillId="4" borderId="0" xfId="0" applyFont="1" applyFill="1" applyAlignment="1">
      <alignment horizontal="right"/>
    </xf>
    <xf numFmtId="0" fontId="81" fillId="26" borderId="92" xfId="0" applyFont="1" applyFill="1" applyBorder="1" applyAlignment="1">
      <alignment horizontal="center" vertical="center" wrapText="1"/>
    </xf>
    <xf numFmtId="0" fontId="81" fillId="26" borderId="93" xfId="0" applyFont="1" applyFill="1" applyBorder="1" applyAlignment="1">
      <alignment horizontal="center" vertical="center" wrapText="1"/>
    </xf>
    <xf numFmtId="0" fontId="91" fillId="2" borderId="1" xfId="24" applyFont="1" applyAlignment="1" applyProtection="1">
      <alignment horizontal="left" indent="1"/>
    </xf>
    <xf numFmtId="0" fontId="1" fillId="29" borderId="1" xfId="12" applyFill="1" applyBorder="1" applyAlignment="1" applyProtection="1">
      <alignment horizontal="left" indent="1"/>
    </xf>
    <xf numFmtId="0" fontId="108" fillId="0" borderId="0" xfId="23" applyFont="1" applyAlignment="1">
      <alignment horizontal="left" vertical="center" wrapText="1"/>
    </xf>
    <xf numFmtId="0" fontId="99" fillId="0" borderId="0" xfId="23" applyFont="1" applyAlignment="1">
      <alignment horizontal="center" vertical="center"/>
    </xf>
    <xf numFmtId="0" fontId="100" fillId="0" borderId="0" xfId="23" applyFont="1" applyAlignment="1">
      <alignment horizontal="center" vertical="center"/>
    </xf>
    <xf numFmtId="0" fontId="83" fillId="0" borderId="96" xfId="13" applyAlignment="1">
      <alignment horizontal="right" indent="1"/>
    </xf>
    <xf numFmtId="0" fontId="90" fillId="0" borderId="0" xfId="15" applyFont="1" applyAlignment="1">
      <alignment horizontal="left" vertical="top" wrapText="1"/>
    </xf>
  </cellXfs>
  <cellStyles count="27">
    <cellStyle name="20% - Accent5" xfId="12" builtinId="46"/>
    <cellStyle name="Comma" xfId="1" builtinId="3"/>
    <cellStyle name="Comma 2" xfId="7" xr:uid="{AED1CFCA-6771-484C-8CFA-E6A01678B3ED}"/>
    <cellStyle name="Comma 3" xfId="21" xr:uid="{F64B97D3-2CD4-4A58-B8C2-E9744F3E8745}"/>
    <cellStyle name="Currency 2" xfId="22" xr:uid="{348C23D9-D743-42D0-9763-54E1F4585125}"/>
    <cellStyle name="Good 2" xfId="11" xr:uid="{90C15955-9ADB-4857-91B6-D95F3D7BDE24}"/>
    <cellStyle name="Heading 1 2" xfId="15" xr:uid="{58D06973-E5E3-4987-8BC9-900CFC58D59C}"/>
    <cellStyle name="Heading 2 2" xfId="17" xr:uid="{11E2B92E-5824-4CEA-B372-B326DF3D2D4D}"/>
    <cellStyle name="Heading 3 2" xfId="19" xr:uid="{3E220E8B-70BB-4FEA-B4C6-C653D3CCE518}"/>
    <cellStyle name="Heading 4 2" xfId="16" xr:uid="{A3E7D4A5-A25E-49B5-9FA4-3297907E5D18}"/>
    <cellStyle name="Hyperlink" xfId="4" builtinId="8"/>
    <cellStyle name="Normal" xfId="0" builtinId="0"/>
    <cellStyle name="Normal 2" xfId="6" xr:uid="{5AFD9B19-9780-4A7C-B9B7-5012F9A8C272}"/>
    <cellStyle name="Normal 3" xfId="8" xr:uid="{3AA684DC-5013-4EFF-B788-7F9ED9BE509B}"/>
    <cellStyle name="Normal 3 2" xfId="23" xr:uid="{26022756-A490-436D-B1B8-B38B1B8CB24B}"/>
    <cellStyle name="Normal 3 2 2" xfId="25" xr:uid="{D12E99F0-A29D-4F76-89D4-12E926FAF8D7}"/>
    <cellStyle name="Normal 4" xfId="14" xr:uid="{20637D6D-8FC6-48B1-9873-52EB00018D91}"/>
    <cellStyle name="Note" xfId="3" builtinId="10"/>
    <cellStyle name="Note 2" xfId="5" xr:uid="{A8BBA772-E7D2-46D3-AC2C-AEAF96314F0D}"/>
    <cellStyle name="Note 3" xfId="10" xr:uid="{9F2D3CB8-485A-4F40-B38E-9E73A48C440E}"/>
    <cellStyle name="Note 3 2" xfId="24" xr:uid="{E72087D9-D0AA-48CE-A7A3-E5B1E71BB511}"/>
    <cellStyle name="Percent" xfId="2" builtinId="5"/>
    <cellStyle name="Percent 2" xfId="9" xr:uid="{53E9AFBE-C4C9-42BD-B2F7-7CDEFD906C7D}"/>
    <cellStyle name="Percent 2 2" xfId="26" xr:uid="{681E5ABC-400D-4431-9AC6-F00DDEE7071C}"/>
    <cellStyle name="Title 2" xfId="13" xr:uid="{503E830B-0E1D-4C50-BB2C-0FA38B54298F}"/>
    <cellStyle name="Дата" xfId="18" xr:uid="{ECF725F8-C530-4A44-AA86-4FCA99081287}"/>
    <cellStyle name="Отступ слева" xfId="20" xr:uid="{09B95CE8-A7C0-4AD7-AE97-844AD5155CDE}"/>
  </cellStyles>
  <dxfs count="74">
    <dxf>
      <font>
        <strike val="0"/>
        <outline val="0"/>
        <shadow val="0"/>
        <vertAlign val="baseline"/>
        <sz val="11"/>
        <name val="Aptos Narrow"/>
        <family val="2"/>
        <charset val="162"/>
        <scheme val="minor"/>
      </font>
    </dxf>
    <dxf>
      <font>
        <strike val="0"/>
        <outline val="0"/>
        <shadow val="0"/>
        <vertAlign val="baseline"/>
        <sz val="11"/>
        <name val="Aptos Narrow"/>
        <family val="2"/>
        <charset val="162"/>
        <scheme val="minor"/>
      </font>
    </dxf>
    <dxf>
      <font>
        <strike val="0"/>
        <outline val="0"/>
        <shadow val="0"/>
        <vertAlign val="baseline"/>
        <sz val="11"/>
        <name val="Aptos Narrow"/>
        <family val="2"/>
        <charset val="162"/>
        <scheme val="minor"/>
      </font>
      <alignment horizontal="center" vertical="bottom" textRotation="0" wrapText="0" indent="0" justifyLastLine="0" shrinkToFit="0" readingOrder="0"/>
    </dxf>
    <dxf>
      <font>
        <strike val="0"/>
        <outline val="0"/>
        <shadow val="0"/>
        <vertAlign val="baseline"/>
        <sz val="11"/>
        <name val="Aptos Narrow"/>
        <family val="2"/>
        <charset val="162"/>
        <scheme val="minor"/>
      </font>
    </dxf>
    <dxf>
      <font>
        <strike val="0"/>
        <outline val="0"/>
        <shadow val="0"/>
        <vertAlign val="baseline"/>
        <sz val="11"/>
        <name val="Aptos Narrow"/>
        <family val="2"/>
        <charset val="162"/>
        <scheme val="minor"/>
      </font>
    </dxf>
    <dxf>
      <font>
        <b val="0"/>
        <i/>
        <strike val="0"/>
        <condense val="0"/>
        <extend val="0"/>
        <outline val="0"/>
        <shadow val="0"/>
        <u val="none"/>
        <vertAlign val="baseline"/>
        <sz val="10"/>
        <color theme="1"/>
        <name val="Aptos Narrow"/>
        <family val="2"/>
        <scheme val="minor"/>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numFmt numFmtId="170" formatCode="0.0%"/>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alignment horizontal="center" vertical="top" textRotation="0" wrapText="1"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textRotation="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textRotation="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top" textRotation="0" wrapText="1" indent="0" justifyLastLine="0" shrinkToFit="0" readingOrder="0"/>
    </dxf>
    <dxf>
      <font>
        <b/>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left" vertical="bottom" textRotation="0" wrapText="0" indent="0" justifyLastLine="0" shrinkToFit="0" readingOrder="0"/>
      <protection locked="1" hidden="0"/>
    </dxf>
    <dxf>
      <fill>
        <patternFill patternType="none">
          <bgColor auto="1"/>
        </patternFill>
      </fill>
    </dxf>
    <dxf>
      <alignment horizontal="center" vertical="top" textRotation="0" wrapText="1" indent="0" justifyLastLine="0" shrinkToFit="0" readingOrder="0"/>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vertAlign val="baseline"/>
        <sz val="11"/>
        <name val="Aptos Narrow"/>
        <family val="2"/>
        <scheme val="minor"/>
      </font>
      <fill>
        <patternFill patternType="none">
          <fgColor indexed="64"/>
          <bgColor auto="1"/>
        </patternFill>
      </fill>
      <alignment horizontal="center" vertical="top" textRotation="0" wrapText="1" indent="0" justifyLastLine="0" shrinkToFit="0" readingOrder="0"/>
    </dxf>
    <dxf>
      <font>
        <strike val="0"/>
        <outline val="0"/>
        <shadow val="0"/>
        <vertAlign val="baseline"/>
        <sz val="11"/>
        <name val="Aptos Narrow"/>
        <family val="2"/>
        <scheme val="minor"/>
      </font>
      <fill>
        <patternFill patternType="none">
          <fgColor indexed="64"/>
          <bgColor auto="1"/>
        </patternFill>
      </fill>
      <alignment horizontal="center" vertical="bottom" textRotation="0" wrapText="0" indent="0" justifyLastLine="0" shrinkToFit="0" readingOrder="0"/>
    </dxf>
    <dxf>
      <font>
        <strike val="0"/>
        <outline val="0"/>
        <shadow val="0"/>
        <vertAlign val="baseline"/>
        <sz val="11"/>
        <name val="Aptos Narrow"/>
        <family val="2"/>
        <scheme val="minor"/>
      </font>
      <fill>
        <patternFill patternType="none">
          <fgColor indexed="64"/>
          <bgColor auto="1"/>
        </patternFill>
      </fill>
    </dxf>
    <dxf>
      <font>
        <strike val="0"/>
        <outline val="0"/>
        <shadow val="0"/>
        <vertAlign val="baseline"/>
        <sz val="11"/>
        <name val="Aptos Narrow"/>
        <family val="2"/>
        <scheme val="minor"/>
      </font>
      <fill>
        <patternFill patternType="none">
          <fgColor indexed="64"/>
          <bgColor auto="1"/>
        </patternFill>
      </fill>
    </dxf>
    <dxf>
      <font>
        <strike val="0"/>
        <outline val="0"/>
        <shadow val="0"/>
        <vertAlign val="baseline"/>
        <sz val="11"/>
        <name val="Aptos Narrow"/>
        <family val="2"/>
        <scheme val="minor"/>
      </font>
      <fill>
        <patternFill patternType="none">
          <fgColor indexed="64"/>
          <bgColor auto="1"/>
        </patternFill>
      </fill>
      <alignment horizontal="center" vertical="top" textRotation="0" wrapText="1" indent="0" justifyLastLine="0" shrinkToFit="0" readingOrder="0"/>
    </dxf>
    <dxf>
      <font>
        <color rgb="FF9C0006"/>
      </font>
      <fill>
        <patternFill>
          <bgColor rgb="FFFFC7CE"/>
        </patternFill>
      </fill>
    </dxf>
    <dxf>
      <font>
        <b val="0"/>
        <i val="0"/>
        <strike val="0"/>
        <condense val="0"/>
        <extend val="0"/>
        <outline val="0"/>
        <shadow val="0"/>
        <u val="none"/>
        <vertAlign val="baseline"/>
        <sz val="10"/>
        <color theme="0"/>
        <name val="Aptos Narrow"/>
        <family val="2"/>
        <scheme val="none"/>
      </font>
      <numFmt numFmtId="0" formatCode="General"/>
      <protection locked="1" hidden="0"/>
    </dxf>
    <dxf>
      <font>
        <b val="0"/>
        <i val="0"/>
        <strike val="0"/>
        <condense val="0"/>
        <extend val="0"/>
        <outline val="0"/>
        <shadow val="0"/>
        <u val="none"/>
        <vertAlign val="baseline"/>
        <sz val="10"/>
        <color rgb="FFFFFFFF"/>
        <name val="Aptos Narrow"/>
        <family val="2"/>
        <scheme val="none"/>
      </font>
      <protection locked="1" hidden="0"/>
    </dxf>
    <dxf>
      <font>
        <b/>
        <i val="0"/>
        <strike val="0"/>
        <condense val="0"/>
        <extend val="0"/>
        <outline val="0"/>
        <shadow val="0"/>
        <u val="none"/>
        <vertAlign val="baseline"/>
        <sz val="10"/>
        <color auto="1"/>
        <name val="Aptos Narrow"/>
        <family val="2"/>
        <scheme val="none"/>
      </font>
      <numFmt numFmtId="0" formatCode="General"/>
      <alignment vertical="center" textRotation="0" wrapText="1" indent="0" justifyLastLine="0" shrinkToFit="0" readingOrder="0"/>
      <protection locked="0" hidden="0"/>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1"/>
      </font>
      <fill>
        <patternFill patternType="darkTrellis">
          <fgColor rgb="FFFFFFCC"/>
          <bgColor auto="1"/>
        </patternFill>
      </fill>
    </dxf>
    <dxf>
      <fill>
        <patternFill>
          <bgColor rgb="FFFFFFCC"/>
        </patternFill>
      </fill>
    </dxf>
    <dxf>
      <font>
        <color theme="1"/>
      </font>
      <fill>
        <patternFill patternType="darkTrellis">
          <fgColor rgb="FFFFFFCC"/>
          <bgColor auto="1"/>
        </patternFill>
      </fill>
    </dxf>
    <dxf>
      <font>
        <color theme="1"/>
      </font>
      <fill>
        <patternFill patternType="darkTrellis">
          <fgColor rgb="FFFFFFCC"/>
          <bgColor theme="0"/>
        </patternFill>
      </fill>
    </dxf>
    <dxf>
      <fill>
        <patternFill>
          <bgColor rgb="FFFFFFCC"/>
        </patternFill>
      </fill>
    </dxf>
    <dxf>
      <fill>
        <patternFill>
          <bgColor rgb="FFFFFFCC"/>
        </patternFill>
      </fill>
    </dxf>
    <dxf>
      <font>
        <color theme="0"/>
      </font>
    </dxf>
    <dxf>
      <numFmt numFmtId="184" formatCode="_-* #,##0.00\ [$RUB]_-;\-* #,##0.00\ [$RUB]_-;_-* &quot;-&quot;??\ [$RUB]_-;_-@_-"/>
    </dxf>
    <dxf>
      <numFmt numFmtId="185" formatCode="_-* #,##0.00\ [$EUR]_-;\-* #,##0.00\ [$EUR]_-;_-* &quot;-&quot;??\ [$EUR]_-;_-@_-"/>
    </dxf>
    <dxf>
      <numFmt numFmtId="186" formatCode="_-* #,##0.00\ [$USD]_-;\-* #,##0.00\ [$USD]_-;_-* &quot;-&quot;??\ [$USD]_-;_-@_-"/>
    </dxf>
    <dxf>
      <font>
        <b val="0"/>
        <i val="0"/>
        <strike val="0"/>
        <condense val="0"/>
        <extend val="0"/>
        <outline val="0"/>
        <shadow val="0"/>
        <u val="none"/>
        <vertAlign val="baseline"/>
        <sz val="10"/>
        <color theme="0"/>
        <name val="Aptos Narrow"/>
        <family val="2"/>
        <scheme val="none"/>
      </font>
      <numFmt numFmtId="0" formatCode="General"/>
      <protection locked="1" hidden="0"/>
    </dxf>
    <dxf>
      <font>
        <b val="0"/>
        <i val="0"/>
        <strike val="0"/>
        <condense val="0"/>
        <extend val="0"/>
        <outline val="0"/>
        <shadow val="0"/>
        <u val="none"/>
        <vertAlign val="baseline"/>
        <sz val="10"/>
        <color theme="0"/>
        <name val="Aptos Narrow"/>
        <family val="2"/>
        <scheme val="none"/>
      </font>
      <protection locked="1" hidden="0"/>
    </dxf>
    <dxf>
      <font>
        <b/>
        <i val="0"/>
        <strike val="0"/>
        <condense val="0"/>
        <extend val="0"/>
        <outline val="0"/>
        <shadow val="0"/>
        <u val="none"/>
        <vertAlign val="baseline"/>
        <sz val="10"/>
        <color auto="1"/>
        <name val="Aptos Narrow"/>
        <family val="2"/>
        <scheme val="none"/>
      </font>
      <numFmt numFmtId="0" formatCode="General"/>
      <alignment vertical="center" textRotation="0" wrapText="1" indent="0" justifyLastLine="0" shrinkToFit="0" readingOrder="0"/>
      <protection locked="0" hidden="0"/>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1"/>
      </font>
      <fill>
        <patternFill patternType="darkTrellis">
          <fgColor rgb="FFFFFFCC"/>
          <bgColor auto="1"/>
        </patternFill>
      </fill>
    </dxf>
    <dxf>
      <fill>
        <patternFill>
          <bgColor rgb="FFFFFFCC"/>
        </patternFill>
      </fill>
    </dxf>
    <dxf>
      <numFmt numFmtId="184" formatCode="_-* #,##0.00\ [$RUB]_-;\-* #,##0.00\ [$RUB]_-;_-* &quot;-&quot;??\ [$RUB]_-;_-@_-"/>
    </dxf>
    <dxf>
      <numFmt numFmtId="185" formatCode="_-* #,##0.00\ [$EUR]_-;\-* #,##0.00\ [$EUR]_-;_-* &quot;-&quot;??\ [$EUR]_-;_-@_-"/>
    </dxf>
    <dxf>
      <numFmt numFmtId="186" formatCode="_-* #,##0.00\ [$USD]_-;\-* #,##0.00\ [$USD]_-;_-* &quot;-&quot;??\ [$USD]_-;_-@_-"/>
    </dxf>
    <dxf>
      <font>
        <color theme="1"/>
      </font>
      <fill>
        <patternFill patternType="darkTrellis">
          <fgColor rgb="FFFFFFCC"/>
          <bgColor auto="1"/>
        </patternFill>
      </fill>
    </dxf>
    <dxf>
      <font>
        <color theme="0"/>
      </font>
    </dxf>
    <dxf>
      <numFmt numFmtId="184" formatCode="_-* #,##0.00\ [$RUB]_-;\-* #,##0.00\ [$RUB]_-;_-* &quot;-&quot;??\ [$RUB]_-;_-@_-"/>
    </dxf>
    <dxf>
      <numFmt numFmtId="185" formatCode="_-* #,##0.00\ [$EUR]_-;\-* #,##0.00\ [$EUR]_-;_-* &quot;-&quot;??\ [$EUR]_-;_-@_-"/>
    </dxf>
    <dxf>
      <numFmt numFmtId="186" formatCode="_-* #,##0.00\ [$USD]_-;\-* #,##0.00\ [$USD]_-;_-* &quot;-&quot;??\ [$USD]_-;_-@_-"/>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color theme="4" tint="-0.499984740745262"/>
      </font>
      <border>
        <top style="medium">
          <color theme="0" tint="-0.499984740745262"/>
        </top>
        <bottom style="thin">
          <color theme="0" tint="-0.34998626667073579"/>
        </bottom>
      </border>
    </dxf>
    <dxf>
      <font>
        <color theme="4" tint="-0.499984740745262"/>
      </font>
      <border>
        <top style="medium">
          <color theme="0" tint="-0.499984740745262"/>
        </top>
        <bottom style="thin">
          <color theme="4"/>
        </bottom>
      </border>
    </dxf>
    <dxf>
      <border>
        <horizontal style="thin">
          <color theme="0" tint="-0.34998626667073579"/>
        </horizontal>
      </border>
    </dxf>
    <dxf>
      <border>
        <left style="thin">
          <color rgb="FFCBCCD7"/>
        </left>
        <right style="thin">
          <color rgb="FFCBCCD7"/>
        </right>
        <top style="thin">
          <color rgb="FFCBCCD7"/>
        </top>
        <bottom style="thin">
          <color rgb="FFCBCCD7"/>
        </bottom>
        <vertical style="thin">
          <color rgb="FFCBCCD7"/>
        </vertical>
        <horizontal style="thin">
          <color rgb="FFCBCCD7"/>
        </horizontal>
      </border>
    </dxf>
  </dxfs>
  <tableStyles count="2" defaultTableStyle="TableStyleMedium2" defaultPivotStyle="PivotStyleLight16">
    <tableStyle name="Table Style 2" pivot="0" count="1" xr9:uid="{738E76A4-B733-44D2-BEBB-4E17BA7BB85E}">
      <tableStyleElement type="wholeTable" dxfId="73"/>
    </tableStyle>
    <tableStyle name="Счет с процентами по комиссии (простой)" pivot="0" count="3" xr9:uid="{05075BBB-6C5A-4906-B461-85DDBB299527}">
      <tableStyleElement type="wholeTable" dxfId="72"/>
      <tableStyleElement type="headerRow" dxfId="71"/>
      <tableStyleElement type="totalRow" dxfId="70"/>
    </tableStyle>
  </tableStyles>
  <colors>
    <mruColors>
      <color rgb="FFFFFFCC"/>
      <color rgb="FF01894B"/>
      <color rgb="FFD6E4F6"/>
      <color rgb="FF255AA4"/>
      <color rgb="FFCED3EA"/>
      <color rgb="FFDDDDDD"/>
      <color rgb="FFDBF6B8"/>
      <color rgb="FFCAEDFB"/>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openxmlformats.org/officeDocument/2006/relationships/image" Target="../media/image18.sv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image" Target="../media/image17.png"/><Relationship Id="rId2" Type="http://schemas.openxmlformats.org/officeDocument/2006/relationships/image" Target="../media/image2.svg"/><Relationship Id="rId16" Type="http://schemas.openxmlformats.org/officeDocument/2006/relationships/image" Target="../media/image16.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sv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9.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9.png"/></Relationships>
</file>

<file path=xl/drawings/drawing1.xml><?xml version="1.0" encoding="utf-8"?>
<xdr:wsDr xmlns:xdr="http://schemas.openxmlformats.org/drawingml/2006/spreadsheetDrawing" xmlns:a="http://schemas.openxmlformats.org/drawingml/2006/main">
  <xdr:twoCellAnchor editAs="oneCell">
    <xdr:from>
      <xdr:col>8</xdr:col>
      <xdr:colOff>701040</xdr:colOff>
      <xdr:row>0</xdr:row>
      <xdr:rowOff>182880</xdr:rowOff>
    </xdr:from>
    <xdr:to>
      <xdr:col>10</xdr:col>
      <xdr:colOff>548640</xdr:colOff>
      <xdr:row>3</xdr:row>
      <xdr:rowOff>281940</xdr:rowOff>
    </xdr:to>
    <xdr:pic>
      <xdr:nvPicPr>
        <xdr:cNvPr id="7" name="Graphic 6" descr="Caret Down with solid fill">
          <a:extLst>
            <a:ext uri="{FF2B5EF4-FFF2-40B4-BE49-F238E27FC236}">
              <a16:creationId xmlns:a16="http://schemas.microsoft.com/office/drawing/2014/main" id="{9BC626F8-A7E1-C7CB-E45C-859EF924946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6819900" y="182880"/>
          <a:ext cx="1143000" cy="838200"/>
        </a:xfrm>
        <a:prstGeom prst="rect">
          <a:avLst/>
        </a:prstGeom>
      </xdr:spPr>
    </xdr:pic>
    <xdr:clientData/>
  </xdr:twoCellAnchor>
  <xdr:twoCellAnchor editAs="oneCell">
    <xdr:from>
      <xdr:col>4</xdr:col>
      <xdr:colOff>160020</xdr:colOff>
      <xdr:row>3</xdr:row>
      <xdr:rowOff>106680</xdr:rowOff>
    </xdr:from>
    <xdr:to>
      <xdr:col>5</xdr:col>
      <xdr:colOff>167640</xdr:colOff>
      <xdr:row>7</xdr:row>
      <xdr:rowOff>53340</xdr:rowOff>
    </xdr:to>
    <xdr:pic>
      <xdr:nvPicPr>
        <xdr:cNvPr id="3" name="Graphic 2" descr="Badge 1 with solid fill">
          <a:extLst>
            <a:ext uri="{FF2B5EF4-FFF2-40B4-BE49-F238E27FC236}">
              <a16:creationId xmlns:a16="http://schemas.microsoft.com/office/drawing/2014/main" id="{D62BDE76-F5F3-4027-BEE0-B14B5E145204}"/>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4061460" y="762000"/>
          <a:ext cx="708660" cy="708660"/>
        </a:xfrm>
        <a:prstGeom prst="rect">
          <a:avLst/>
        </a:prstGeom>
      </xdr:spPr>
    </xdr:pic>
    <xdr:clientData/>
  </xdr:twoCellAnchor>
  <xdr:twoCellAnchor editAs="oneCell">
    <xdr:from>
      <xdr:col>9</xdr:col>
      <xdr:colOff>129540</xdr:colOff>
      <xdr:row>0</xdr:row>
      <xdr:rowOff>0</xdr:rowOff>
    </xdr:from>
    <xdr:to>
      <xdr:col>10</xdr:col>
      <xdr:colOff>281940</xdr:colOff>
      <xdr:row>2</xdr:row>
      <xdr:rowOff>281940</xdr:rowOff>
    </xdr:to>
    <xdr:pic>
      <xdr:nvPicPr>
        <xdr:cNvPr id="4" name="Graphic 3" descr="Badge with solid fill">
          <a:extLst>
            <a:ext uri="{FF2B5EF4-FFF2-40B4-BE49-F238E27FC236}">
              <a16:creationId xmlns:a16="http://schemas.microsoft.com/office/drawing/2014/main" id="{9D7D733E-D4E4-4A47-9EB6-0298510ACCC9}"/>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7063740" y="0"/>
          <a:ext cx="632460" cy="632460"/>
        </a:xfrm>
        <a:prstGeom prst="rect">
          <a:avLst/>
        </a:prstGeom>
      </xdr:spPr>
    </xdr:pic>
    <xdr:clientData/>
  </xdr:twoCellAnchor>
  <xdr:twoCellAnchor editAs="oneCell">
    <xdr:from>
      <xdr:col>3</xdr:col>
      <xdr:colOff>1607820</xdr:colOff>
      <xdr:row>2</xdr:row>
      <xdr:rowOff>297180</xdr:rowOff>
    </xdr:from>
    <xdr:to>
      <xdr:col>4</xdr:col>
      <xdr:colOff>586740</xdr:colOff>
      <xdr:row>8</xdr:row>
      <xdr:rowOff>129540</xdr:rowOff>
    </xdr:to>
    <xdr:pic>
      <xdr:nvPicPr>
        <xdr:cNvPr id="8" name="Graphic 7" descr="Caret Down with solid fill">
          <a:extLst>
            <a:ext uri="{FF2B5EF4-FFF2-40B4-BE49-F238E27FC236}">
              <a16:creationId xmlns:a16="http://schemas.microsoft.com/office/drawing/2014/main" id="{AF3EF301-19E9-4F14-890C-1B01CA86C19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5400000">
          <a:off x="3394710" y="819150"/>
          <a:ext cx="1135380" cy="792480"/>
        </a:xfrm>
        <a:prstGeom prst="rect">
          <a:avLst/>
        </a:prstGeom>
      </xdr:spPr>
    </xdr:pic>
    <xdr:clientData/>
  </xdr:twoCellAnchor>
  <xdr:twoCellAnchor editAs="oneCell">
    <xdr:from>
      <xdr:col>31</xdr:col>
      <xdr:colOff>114300</xdr:colOff>
      <xdr:row>0</xdr:row>
      <xdr:rowOff>0</xdr:rowOff>
    </xdr:from>
    <xdr:to>
      <xdr:col>31</xdr:col>
      <xdr:colOff>701040</xdr:colOff>
      <xdr:row>2</xdr:row>
      <xdr:rowOff>243840</xdr:rowOff>
    </xdr:to>
    <xdr:pic>
      <xdr:nvPicPr>
        <xdr:cNvPr id="10" name="Graphic 9" descr="Badge 7 with solid fill">
          <a:extLst>
            <a:ext uri="{FF2B5EF4-FFF2-40B4-BE49-F238E27FC236}">
              <a16:creationId xmlns:a16="http://schemas.microsoft.com/office/drawing/2014/main" id="{19B305BF-962E-417E-B72E-48B3F21C20F4}"/>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rcRect/>
        <a:stretch/>
      </xdr:blipFill>
      <xdr:spPr>
        <a:xfrm>
          <a:off x="22410420" y="0"/>
          <a:ext cx="594360" cy="594360"/>
        </a:xfrm>
        <a:prstGeom prst="rect">
          <a:avLst/>
        </a:prstGeom>
      </xdr:spPr>
    </xdr:pic>
    <xdr:clientData/>
  </xdr:twoCellAnchor>
  <xdr:twoCellAnchor editAs="oneCell">
    <xdr:from>
      <xdr:col>0</xdr:col>
      <xdr:colOff>72390</xdr:colOff>
      <xdr:row>13</xdr:row>
      <xdr:rowOff>171450</xdr:rowOff>
    </xdr:from>
    <xdr:to>
      <xdr:col>1</xdr:col>
      <xdr:colOff>378313</xdr:colOff>
      <xdr:row>15</xdr:row>
      <xdr:rowOff>59129</xdr:rowOff>
    </xdr:to>
    <xdr:pic>
      <xdr:nvPicPr>
        <xdr:cNvPr id="12" name="Graphic 11" descr="Badge 3 with solid fill">
          <a:extLst>
            <a:ext uri="{FF2B5EF4-FFF2-40B4-BE49-F238E27FC236}">
              <a16:creationId xmlns:a16="http://schemas.microsoft.com/office/drawing/2014/main" id="{35B18FB8-D6E9-47F4-9407-7FAE3C52E60E}"/>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rcRect/>
        <a:stretch/>
      </xdr:blipFill>
      <xdr:spPr>
        <a:xfrm>
          <a:off x="72390" y="2752725"/>
          <a:ext cx="629773" cy="638249"/>
        </a:xfrm>
        <a:prstGeom prst="rect">
          <a:avLst/>
        </a:prstGeom>
      </xdr:spPr>
    </xdr:pic>
    <xdr:clientData/>
  </xdr:twoCellAnchor>
  <xdr:twoCellAnchor editAs="oneCell">
    <xdr:from>
      <xdr:col>1</xdr:col>
      <xdr:colOff>15240</xdr:colOff>
      <xdr:row>12</xdr:row>
      <xdr:rowOff>139065</xdr:rowOff>
    </xdr:from>
    <xdr:to>
      <xdr:col>1</xdr:col>
      <xdr:colOff>742950</xdr:colOff>
      <xdr:row>16</xdr:row>
      <xdr:rowOff>103846</xdr:rowOff>
    </xdr:to>
    <xdr:pic>
      <xdr:nvPicPr>
        <xdr:cNvPr id="13" name="Graphic 12" descr="Caret Down with solid fill">
          <a:extLst>
            <a:ext uri="{FF2B5EF4-FFF2-40B4-BE49-F238E27FC236}">
              <a16:creationId xmlns:a16="http://schemas.microsoft.com/office/drawing/2014/main" id="{6A38640F-BA8C-449C-BBB4-4C1ADD5D613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6200000">
          <a:off x="190647" y="2716383"/>
          <a:ext cx="1015071" cy="718185"/>
        </a:xfrm>
        <a:prstGeom prst="rect">
          <a:avLst/>
        </a:prstGeom>
      </xdr:spPr>
    </xdr:pic>
    <xdr:clientData/>
  </xdr:twoCellAnchor>
  <xdr:twoCellAnchor editAs="oneCell">
    <xdr:from>
      <xdr:col>18</xdr:col>
      <xdr:colOff>289560</xdr:colOff>
      <xdr:row>0</xdr:row>
      <xdr:rowOff>106680</xdr:rowOff>
    </xdr:from>
    <xdr:to>
      <xdr:col>19</xdr:col>
      <xdr:colOff>209550</xdr:colOff>
      <xdr:row>5</xdr:row>
      <xdr:rowOff>53340</xdr:rowOff>
    </xdr:to>
    <xdr:pic>
      <xdr:nvPicPr>
        <xdr:cNvPr id="14" name="Graphic 13" descr="Caret Down with solid fill">
          <a:extLst>
            <a:ext uri="{FF2B5EF4-FFF2-40B4-BE49-F238E27FC236}">
              <a16:creationId xmlns:a16="http://schemas.microsoft.com/office/drawing/2014/main" id="{8AAA67DF-490E-435A-A62D-995F4793D82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6200000">
          <a:off x="12073890" y="278130"/>
          <a:ext cx="1135380" cy="792480"/>
        </a:xfrm>
        <a:prstGeom prst="rect">
          <a:avLst/>
        </a:prstGeom>
      </xdr:spPr>
    </xdr:pic>
    <xdr:clientData/>
  </xdr:twoCellAnchor>
  <xdr:twoCellAnchor editAs="oneCell">
    <xdr:from>
      <xdr:col>18</xdr:col>
      <xdr:colOff>0</xdr:colOff>
      <xdr:row>1</xdr:row>
      <xdr:rowOff>121920</xdr:rowOff>
    </xdr:from>
    <xdr:to>
      <xdr:col>18</xdr:col>
      <xdr:colOff>701040</xdr:colOff>
      <xdr:row>3</xdr:row>
      <xdr:rowOff>281940</xdr:rowOff>
    </xdr:to>
    <xdr:pic>
      <xdr:nvPicPr>
        <xdr:cNvPr id="15" name="Graphic 14" descr="Badge 4 with solid fill">
          <a:extLst>
            <a:ext uri="{FF2B5EF4-FFF2-40B4-BE49-F238E27FC236}">
              <a16:creationId xmlns:a16="http://schemas.microsoft.com/office/drawing/2014/main" id="{D13BD331-5972-42C0-A196-E33353BEFABA}"/>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rcRect/>
        <a:stretch/>
      </xdr:blipFill>
      <xdr:spPr>
        <a:xfrm>
          <a:off x="11955780" y="320040"/>
          <a:ext cx="708660" cy="708660"/>
        </a:xfrm>
        <a:prstGeom prst="rect">
          <a:avLst/>
        </a:prstGeom>
      </xdr:spPr>
    </xdr:pic>
    <xdr:clientData/>
  </xdr:twoCellAnchor>
  <xdr:twoCellAnchor>
    <xdr:from>
      <xdr:col>0</xdr:col>
      <xdr:colOff>82187</xdr:colOff>
      <xdr:row>11</xdr:row>
      <xdr:rowOff>162469</xdr:rowOff>
    </xdr:from>
    <xdr:to>
      <xdr:col>18</xdr:col>
      <xdr:colOff>10342</xdr:colOff>
      <xdr:row>13</xdr:row>
      <xdr:rowOff>587012</xdr:rowOff>
    </xdr:to>
    <xdr:sp macro="" textlink="">
      <xdr:nvSpPr>
        <xdr:cNvPr id="16" name="Rectangle: Rounded Corners 15">
          <a:extLst>
            <a:ext uri="{FF2B5EF4-FFF2-40B4-BE49-F238E27FC236}">
              <a16:creationId xmlns:a16="http://schemas.microsoft.com/office/drawing/2014/main" id="{D827F005-7DE9-743E-8281-5AAA0827DB5F}"/>
            </a:ext>
          </a:extLst>
        </xdr:cNvPr>
        <xdr:cNvSpPr/>
      </xdr:nvSpPr>
      <xdr:spPr>
        <a:xfrm>
          <a:off x="82187" y="2263412"/>
          <a:ext cx="13328469" cy="762000"/>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ln>
              <a:solidFill>
                <a:srgbClr val="01894B"/>
              </a:solidFill>
            </a:ln>
            <a:noFill/>
          </a:endParaRPr>
        </a:p>
      </xdr:txBody>
    </xdr:sp>
    <xdr:clientData/>
  </xdr:twoCellAnchor>
  <xdr:twoCellAnchor>
    <xdr:from>
      <xdr:col>18</xdr:col>
      <xdr:colOff>822960</xdr:colOff>
      <xdr:row>0</xdr:row>
      <xdr:rowOff>0</xdr:rowOff>
    </xdr:from>
    <xdr:to>
      <xdr:col>25</xdr:col>
      <xdr:colOff>144780</xdr:colOff>
      <xdr:row>9</xdr:row>
      <xdr:rowOff>0</xdr:rowOff>
    </xdr:to>
    <xdr:sp macro="" textlink="">
      <xdr:nvSpPr>
        <xdr:cNvPr id="17" name="Rectangle: Rounded Corners 16">
          <a:extLst>
            <a:ext uri="{FF2B5EF4-FFF2-40B4-BE49-F238E27FC236}">
              <a16:creationId xmlns:a16="http://schemas.microsoft.com/office/drawing/2014/main" id="{3687B15D-722D-D66E-185E-9285B5F34ACF}"/>
            </a:ext>
          </a:extLst>
        </xdr:cNvPr>
        <xdr:cNvSpPr/>
      </xdr:nvSpPr>
      <xdr:spPr>
        <a:xfrm>
          <a:off x="14310360" y="0"/>
          <a:ext cx="6896100" cy="1813560"/>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24</xdr:col>
      <xdr:colOff>68580</xdr:colOff>
      <xdr:row>7</xdr:row>
      <xdr:rowOff>114300</xdr:rowOff>
    </xdr:from>
    <xdr:to>
      <xdr:col>25</xdr:col>
      <xdr:colOff>358140</xdr:colOff>
      <xdr:row>13</xdr:row>
      <xdr:rowOff>19050</xdr:rowOff>
    </xdr:to>
    <xdr:pic>
      <xdr:nvPicPr>
        <xdr:cNvPr id="18" name="Graphic 17" descr="Caret Down with solid fill">
          <a:extLst>
            <a:ext uri="{FF2B5EF4-FFF2-40B4-BE49-F238E27FC236}">
              <a16:creationId xmlns:a16="http://schemas.microsoft.com/office/drawing/2014/main" id="{32E6ADCC-1771-4986-A2F7-A0EC5769504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6573500" y="1668780"/>
          <a:ext cx="1143000" cy="838200"/>
        </a:xfrm>
        <a:prstGeom prst="rect">
          <a:avLst/>
        </a:prstGeom>
      </xdr:spPr>
    </xdr:pic>
    <xdr:clientData/>
  </xdr:twoCellAnchor>
  <xdr:twoCellAnchor editAs="oneCell">
    <xdr:from>
      <xdr:col>24</xdr:col>
      <xdr:colOff>312420</xdr:colOff>
      <xdr:row>6</xdr:row>
      <xdr:rowOff>83820</xdr:rowOff>
    </xdr:from>
    <xdr:to>
      <xdr:col>25</xdr:col>
      <xdr:colOff>91440</xdr:colOff>
      <xdr:row>10</xdr:row>
      <xdr:rowOff>97155</xdr:rowOff>
    </xdr:to>
    <xdr:pic>
      <xdr:nvPicPr>
        <xdr:cNvPr id="19" name="Graphic 18" descr="Badge 5 with solid fill">
          <a:extLst>
            <a:ext uri="{FF2B5EF4-FFF2-40B4-BE49-F238E27FC236}">
              <a16:creationId xmlns:a16="http://schemas.microsoft.com/office/drawing/2014/main" id="{4D488474-82E0-45AC-BDB8-D92EBC1F4C46}"/>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rcRect/>
        <a:stretch/>
      </xdr:blipFill>
      <xdr:spPr>
        <a:xfrm>
          <a:off x="16817340" y="1485900"/>
          <a:ext cx="632460" cy="632460"/>
        </a:xfrm>
        <a:prstGeom prst="rect">
          <a:avLst/>
        </a:prstGeom>
      </xdr:spPr>
    </xdr:pic>
    <xdr:clientData/>
  </xdr:twoCellAnchor>
  <xdr:twoCellAnchor>
    <xdr:from>
      <xdr:col>22</xdr:col>
      <xdr:colOff>76200</xdr:colOff>
      <xdr:row>11</xdr:row>
      <xdr:rowOff>4355</xdr:rowOff>
    </xdr:from>
    <xdr:to>
      <xdr:col>26</xdr:col>
      <xdr:colOff>53340</xdr:colOff>
      <xdr:row>13</xdr:row>
      <xdr:rowOff>589189</xdr:rowOff>
    </xdr:to>
    <xdr:sp macro="" textlink="">
      <xdr:nvSpPr>
        <xdr:cNvPr id="20" name="Rectangle: Rounded Corners 19">
          <a:extLst>
            <a:ext uri="{FF2B5EF4-FFF2-40B4-BE49-F238E27FC236}">
              <a16:creationId xmlns:a16="http://schemas.microsoft.com/office/drawing/2014/main" id="{705FA279-6C39-6834-628B-862AC3419609}"/>
            </a:ext>
          </a:extLst>
        </xdr:cNvPr>
        <xdr:cNvSpPr/>
      </xdr:nvSpPr>
      <xdr:spPr>
        <a:xfrm>
          <a:off x="18026743" y="2105298"/>
          <a:ext cx="3743597" cy="922291"/>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27</xdr:col>
      <xdr:colOff>754380</xdr:colOff>
      <xdr:row>7</xdr:row>
      <xdr:rowOff>45720</xdr:rowOff>
    </xdr:from>
    <xdr:to>
      <xdr:col>29</xdr:col>
      <xdr:colOff>91440</xdr:colOff>
      <xdr:row>12</xdr:row>
      <xdr:rowOff>91440</xdr:rowOff>
    </xdr:to>
    <xdr:pic>
      <xdr:nvPicPr>
        <xdr:cNvPr id="21" name="Graphic 20" descr="Caret Down with solid fill">
          <a:extLst>
            <a:ext uri="{FF2B5EF4-FFF2-40B4-BE49-F238E27FC236}">
              <a16:creationId xmlns:a16="http://schemas.microsoft.com/office/drawing/2014/main" id="{48748DEF-55B6-4099-8786-46D0FA4DAFB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9659600" y="1600200"/>
          <a:ext cx="1143000" cy="838200"/>
        </a:xfrm>
        <a:prstGeom prst="rect">
          <a:avLst/>
        </a:prstGeom>
      </xdr:spPr>
    </xdr:pic>
    <xdr:clientData/>
  </xdr:twoCellAnchor>
  <xdr:twoCellAnchor editAs="oneCell">
    <xdr:from>
      <xdr:col>28</xdr:col>
      <xdr:colOff>114300</xdr:colOff>
      <xdr:row>6</xdr:row>
      <xdr:rowOff>15240</xdr:rowOff>
    </xdr:from>
    <xdr:to>
      <xdr:col>28</xdr:col>
      <xdr:colOff>739140</xdr:colOff>
      <xdr:row>10</xdr:row>
      <xdr:rowOff>38100</xdr:rowOff>
    </xdr:to>
    <xdr:pic>
      <xdr:nvPicPr>
        <xdr:cNvPr id="22" name="Graphic 21" descr="Badge 6 with solid fill">
          <a:extLst>
            <a:ext uri="{FF2B5EF4-FFF2-40B4-BE49-F238E27FC236}">
              <a16:creationId xmlns:a16="http://schemas.microsoft.com/office/drawing/2014/main" id="{EFE79AFF-B928-42CB-B0E0-0FFD9DF02AE8}"/>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rcRect/>
        <a:stretch/>
      </xdr:blipFill>
      <xdr:spPr>
        <a:xfrm>
          <a:off x="19903440" y="1417320"/>
          <a:ext cx="632460" cy="632460"/>
        </a:xfrm>
        <a:prstGeom prst="rect">
          <a:avLst/>
        </a:prstGeom>
      </xdr:spPr>
    </xdr:pic>
    <xdr:clientData/>
  </xdr:twoCellAnchor>
  <xdr:twoCellAnchor>
    <xdr:from>
      <xdr:col>28</xdr:col>
      <xdr:colOff>0</xdr:colOff>
      <xdr:row>6</xdr:row>
      <xdr:rowOff>1</xdr:rowOff>
    </xdr:from>
    <xdr:to>
      <xdr:col>28</xdr:col>
      <xdr:colOff>885825</xdr:colOff>
      <xdr:row>13</xdr:row>
      <xdr:rowOff>485776</xdr:rowOff>
    </xdr:to>
    <xdr:sp macro="" textlink="">
      <xdr:nvSpPr>
        <xdr:cNvPr id="23" name="Rectangle: Rounded Corners 22">
          <a:extLst>
            <a:ext uri="{FF2B5EF4-FFF2-40B4-BE49-F238E27FC236}">
              <a16:creationId xmlns:a16="http://schemas.microsoft.com/office/drawing/2014/main" id="{AAD65854-A7BD-43C9-AC8F-413E1C785F05}"/>
            </a:ext>
          </a:extLst>
        </xdr:cNvPr>
        <xdr:cNvSpPr/>
      </xdr:nvSpPr>
      <xdr:spPr>
        <a:xfrm>
          <a:off x="19669125" y="1343026"/>
          <a:ext cx="885825" cy="1581150"/>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30</xdr:col>
      <xdr:colOff>792480</xdr:colOff>
      <xdr:row>0</xdr:row>
      <xdr:rowOff>38100</xdr:rowOff>
    </xdr:from>
    <xdr:to>
      <xdr:col>34</xdr:col>
      <xdr:colOff>160020</xdr:colOff>
      <xdr:row>7</xdr:row>
      <xdr:rowOff>137160</xdr:rowOff>
    </xdr:to>
    <xdr:sp macro="" textlink="">
      <xdr:nvSpPr>
        <xdr:cNvPr id="24" name="Rectangle: Rounded Corners 23">
          <a:extLst>
            <a:ext uri="{FF2B5EF4-FFF2-40B4-BE49-F238E27FC236}">
              <a16:creationId xmlns:a16="http://schemas.microsoft.com/office/drawing/2014/main" id="{98B87E9B-0CE4-42DA-9C4E-DEB61F708CAA}"/>
            </a:ext>
          </a:extLst>
        </xdr:cNvPr>
        <xdr:cNvSpPr/>
      </xdr:nvSpPr>
      <xdr:spPr>
        <a:xfrm>
          <a:off x="22174200" y="38100"/>
          <a:ext cx="3086100" cy="1653540"/>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30</xdr:col>
      <xdr:colOff>762000</xdr:colOff>
      <xdr:row>0</xdr:row>
      <xdr:rowOff>129540</xdr:rowOff>
    </xdr:from>
    <xdr:to>
      <xdr:col>32</xdr:col>
      <xdr:colOff>76200</xdr:colOff>
      <xdr:row>3</xdr:row>
      <xdr:rowOff>228600</xdr:rowOff>
    </xdr:to>
    <xdr:pic>
      <xdr:nvPicPr>
        <xdr:cNvPr id="25" name="Graphic 24" descr="Caret Down with solid fill">
          <a:extLst>
            <a:ext uri="{FF2B5EF4-FFF2-40B4-BE49-F238E27FC236}">
              <a16:creationId xmlns:a16="http://schemas.microsoft.com/office/drawing/2014/main" id="{5FD2C50C-82F8-4029-A728-3ADB799ABFA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22143720" y="129540"/>
          <a:ext cx="1143000" cy="838200"/>
        </a:xfrm>
        <a:prstGeom prst="rect">
          <a:avLst/>
        </a:prstGeom>
      </xdr:spPr>
    </xdr:pic>
    <xdr:clientData/>
  </xdr:twoCellAnchor>
  <xdr:twoCellAnchor editAs="oneCell">
    <xdr:from>
      <xdr:col>32</xdr:col>
      <xdr:colOff>342900</xdr:colOff>
      <xdr:row>8</xdr:row>
      <xdr:rowOff>45720</xdr:rowOff>
    </xdr:from>
    <xdr:to>
      <xdr:col>33</xdr:col>
      <xdr:colOff>38100</xdr:colOff>
      <xdr:row>11</xdr:row>
      <xdr:rowOff>135255</xdr:rowOff>
    </xdr:to>
    <xdr:pic>
      <xdr:nvPicPr>
        <xdr:cNvPr id="26" name="Graphic 25" descr="Badge 8 with solid fill">
          <a:extLst>
            <a:ext uri="{FF2B5EF4-FFF2-40B4-BE49-F238E27FC236}">
              <a16:creationId xmlns:a16="http://schemas.microsoft.com/office/drawing/2014/main" id="{072D9B52-C95C-4931-953F-3F97EA708B14}"/>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rcRect/>
        <a:stretch/>
      </xdr:blipFill>
      <xdr:spPr>
        <a:xfrm>
          <a:off x="23553420" y="1752600"/>
          <a:ext cx="556260" cy="556260"/>
        </a:xfrm>
        <a:prstGeom prst="rect">
          <a:avLst/>
        </a:prstGeom>
      </xdr:spPr>
    </xdr:pic>
    <xdr:clientData/>
  </xdr:twoCellAnchor>
  <xdr:twoCellAnchor editAs="oneCell">
    <xdr:from>
      <xdr:col>32</xdr:col>
      <xdr:colOff>487680</xdr:colOff>
      <xdr:row>6</xdr:row>
      <xdr:rowOff>121920</xdr:rowOff>
    </xdr:from>
    <xdr:to>
      <xdr:col>33</xdr:col>
      <xdr:colOff>400050</xdr:colOff>
      <xdr:row>13</xdr:row>
      <xdr:rowOff>15240</xdr:rowOff>
    </xdr:to>
    <xdr:pic>
      <xdr:nvPicPr>
        <xdr:cNvPr id="27" name="Graphic 26" descr="Caret Down with solid fill">
          <a:extLst>
            <a:ext uri="{FF2B5EF4-FFF2-40B4-BE49-F238E27FC236}">
              <a16:creationId xmlns:a16="http://schemas.microsoft.com/office/drawing/2014/main" id="{E1C4A66A-8F7C-4388-94B3-42E8D2D210E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6200000">
          <a:off x="23591520" y="1630680"/>
          <a:ext cx="998220" cy="7848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11</xdr:col>
      <xdr:colOff>32176</xdr:colOff>
      <xdr:row>7</xdr:row>
      <xdr:rowOff>186418</xdr:rowOff>
    </xdr:from>
    <xdr:to>
      <xdr:col>13</xdr:col>
      <xdr:colOff>201706</xdr:colOff>
      <xdr:row>9</xdr:row>
      <xdr:rowOff>78442</xdr:rowOff>
    </xdr:to>
    <xdr:sp macro="[0]!ExportToWord" textlink="">
      <xdr:nvSpPr>
        <xdr:cNvPr id="2" name="Rectangle: Rounded Corners 1">
          <a:extLst>
            <a:ext uri="{FF2B5EF4-FFF2-40B4-BE49-F238E27FC236}">
              <a16:creationId xmlns:a16="http://schemas.microsoft.com/office/drawing/2014/main" id="{73BD272E-2AAC-464A-BAF4-606FCC82106B}"/>
            </a:ext>
          </a:extLst>
        </xdr:cNvPr>
        <xdr:cNvSpPr/>
      </xdr:nvSpPr>
      <xdr:spPr>
        <a:xfrm>
          <a:off x="10462051" y="1738993"/>
          <a:ext cx="1388730" cy="292074"/>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600"/>
            <a:t>Export</a:t>
          </a:r>
          <a:r>
            <a:rPr lang="en-US" sz="1600" baseline="0"/>
            <a:t> Word</a:t>
          </a:r>
          <a:endParaRPr lang="ru-RU" sz="16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Professional/&#1040;.&#1041;&#1072;&#1073;&#1072;&#1103;&#1085;&#1094;_&#1083;&#1086;&#1082;&#1072;&#1083;/&#1060;&#1086;&#1088;&#1084;&#1072;_&#1088;&#1072;&#1089;&#1095;&#1077;&#1090;&#1072;_&#1050;&#1055;_&#1086;&#1082;&#1090;_2025_&#1090;&#1077;&#1089;&#109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справка"/>
      <sheetName val="расчет"/>
      <sheetName val="КП open book"/>
      <sheetName val="КП price"/>
      <sheetName val="для реестра"/>
      <sheetName val="КА"/>
      <sheetName val="Вводные"/>
      <sheetName val="Спецификация"/>
      <sheetName val="INVOICE"/>
      <sheetName val="helpsheet"/>
      <sheetName val="sample"/>
    </sheetNames>
    <sheetDataSet>
      <sheetData sheetId="0"/>
      <sheetData sheetId="1">
        <row r="11">
          <cell r="AH11">
            <v>1.4999999999999999E-2</v>
          </cell>
          <cell r="AI11">
            <v>0.02</v>
          </cell>
        </row>
      </sheetData>
      <sheetData sheetId="2"/>
      <sheetData sheetId="3"/>
      <sheetData sheetId="4"/>
      <sheetData sheetId="5"/>
      <sheetData sheetId="6"/>
      <sheetData sheetId="7"/>
      <sheetData sheetId="8"/>
      <sheetData sheetId="9"/>
      <sheetData sheetId="1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8FCDEB3-837F-45BE-A943-8B416E21C2E7}" name="Table1" displayName="Table1" ref="V16:V2017" totalsRowShown="0" headerRowDxfId="53" dataDxfId="52">
  <autoFilter ref="V16:V2017" xr:uid="{7C448921-1C84-4AE5-94E1-C3645A8A3D03}">
    <filterColumn colId="0">
      <filters>
        <filter val="показать"/>
      </filters>
    </filterColumn>
  </autoFilter>
  <tableColumns count="1">
    <tableColumn id="1" xr3:uid="{749AE548-02C3-453E-B299-5BEA0B4E2679}" name="скрыть пустые" dataDxfId="51">
      <calculatedColumnFormula>IF(Q17&gt;0,"показать","скрыть")</calculatedColumnFormula>
    </tableColumn>
  </tableColumns>
  <tableStyleInfo name="Table Style 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30986C9-695D-4897-8498-C7668F3226D9}" name="Table18" displayName="Table18" ref="Q16:Q2017" totalsRowShown="0" headerRowDxfId="37" dataDxfId="36">
  <autoFilter ref="Q16:Q2017" xr:uid="{7C448921-1C84-4AE5-94E1-C3645A8A3D03}">
    <filterColumn colId="0">
      <filters>
        <filter val="показать"/>
      </filters>
    </filterColumn>
  </autoFilter>
  <tableColumns count="1">
    <tableColumn id="1" xr3:uid="{4A1A1614-7F90-48F6-8926-625FD240F8FC}" name="скрыть пустые" dataDxfId="35">
      <calculatedColumnFormula>IF(K17&gt;0,"показать","скрыть")</calculatedColumnFormula>
    </tableColumn>
  </tableColumns>
  <tableStyleInfo name="Table Style 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1D5C0EA-8C5B-4388-9A2F-8F4BB3CAFA38}" name="list_sales" displayName="list_sales" ref="A3:B7" totalsRowShown="0" headerRowDxfId="33" dataDxfId="32">
  <autoFilter ref="A3:B7" xr:uid="{11D5C0EA-8C5B-4388-9A2F-8F4BB3CAFA38}"/>
  <tableColumns count="2">
    <tableColumn id="1" xr3:uid="{8409FDF7-992D-48D0-8142-CCF19F5CFDCE}" name="тип заказа" dataDxfId="31"/>
    <tableColumn id="2" xr3:uid="{625FD789-084D-44C7-8D77-2CBB5D0E7777}" name="Код" dataDxfId="3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1561BB9-5ABB-4B9A-A0E4-D0F4E709CC5D}" name="list_log" displayName="list_log" ref="J3:J14" totalsRowShown="0" headerRowDxfId="29" dataDxfId="28">
  <autoFilter ref="J3:J14" xr:uid="{71561BB9-5ABB-4B9A-A0E4-D0F4E709CC5D}"/>
  <tableColumns count="1">
    <tableColumn id="1" xr3:uid="{F40D2A04-8874-47CE-BE34-E45EB0BAE28F}" name="Логистика этапы" dataDxfId="2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6685D6C-E6FE-4477-844F-945D0E4388A2}" name="list_vat" displayName="list_vat" ref="N3:Q14" totalsRowShown="0" headerRowDxfId="26" dataDxfId="25">
  <autoFilter ref="N3:Q14" xr:uid="{06685D6C-E6FE-4477-844F-945D0E4388A2}"/>
  <tableColumns count="4">
    <tableColumn id="1" xr3:uid="{BAE358C5-F51F-4C9A-AC59-EF0CAC9FA180}" name="Страна" dataDxfId="24" dataCellStyle="Note 2"/>
    <tableColumn id="2" xr3:uid="{6D38E25D-D2F0-4C15-A2F3-E6F14D500118}" name="Ставка НДС %" dataDxfId="23" dataCellStyle="Note 2"/>
    <tableColumn id="3" xr3:uid="{627F5EF4-DCBC-4FEE-A421-0A197583572A}" name="Внутр наценка при продаже с РФ" dataDxfId="22" dataCellStyle="Note 2"/>
    <tableColumn id="4" xr3:uid="{A4F5FD12-DF88-41B0-BC77-EF03FB80A595}" name="Внутр наценка при продаже с ТР" dataDxfId="21" dataCellStyle="Note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2755413-C924-480F-BDCF-C61B00F8E581}" name="list_incoterms" displayName="list_incoterms" ref="L3:L14" totalsRowShown="0" headerRowDxfId="20" dataDxfId="19">
  <autoFilter ref="L3:L14" xr:uid="{52755413-C924-480F-BDCF-C61B00F8E581}"/>
  <tableColumns count="1">
    <tableColumn id="1" xr3:uid="{1AAD1B4A-8446-403C-A02C-7DFE07E85382}" name="Базис поставки" dataDxfId="18"/>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6D9BEE-0096-48B0-90AB-BDF81EF02CEC}" name="list_curr" displayName="list_curr" ref="S3:S14" totalsRowShown="0" headerRowDxfId="17" dataDxfId="16">
  <autoFilter ref="S3:S14" xr:uid="{596D9BEE-0096-48B0-90AB-BDF81EF02CEC}"/>
  <tableColumns count="1">
    <tableColumn id="1" xr3:uid="{D91409A8-9AAE-41D5-8F1A-626105F0CB30}" name="Валюта" dataDxfId="1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E9AD7DE-5F06-4FB0-B66F-0380C22D322F}" name="terms" displayName="terms" ref="D3:H6" totalsRowShown="0" headerRowDxfId="14" dataDxfId="13">
  <autoFilter ref="D3:H6" xr:uid="{AE9AD7DE-5F06-4FB0-B66F-0380C22D322F}"/>
  <tableColumns count="5">
    <tableColumn id="1" xr3:uid="{EBDB2D20-3AD2-49B3-89F9-2A8E43597305}" name="условия оплаты" dataDxfId="12"/>
    <tableColumn id="2" xr3:uid="{10AEBC88-00FE-49DD-B7C2-3C64A165FF6F}" name="pmt code" dataDxfId="11"/>
    <tableColumn id="3" xr3:uid="{E2B87963-F856-4E64-8006-96CB376C6FAC}" name="adv pmt" dataDxfId="10"/>
    <tableColumn id="4" xr3:uid="{0E3BFCFA-7B3F-4E02-8896-68838E7F6D29}" name="Миним. Наценка - Поставка" dataDxfId="9"/>
    <tableColumn id="5" xr3:uid="{776BC12E-7D43-4BF9-9886-92C10FF547C2}" name="Миним. Наценка - Транзит" dataDxfId="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84C760E-F1EB-4024-A859-248C241648E3}" name="Table9" displayName="Table9" ref="D16:F23" totalsRowShown="0">
  <autoFilter ref="D16:F23" xr:uid="{484C760E-F1EB-4024-A859-248C241648E3}"/>
  <tableColumns count="3">
    <tableColumn id="1" xr3:uid="{F5F6A479-6F6C-4539-87EA-DAED6A9F6835}" name="Организации" dataDxfId="7"/>
    <tableColumn id="2" xr3:uid="{E0390C51-0EC9-4C64-B9B0-C711AB10EEE2}" name="Страна" dataDxfId="6"/>
    <tableColumn id="3" xr3:uid="{997955F5-687D-4360-B5BF-89ACF2B72C95}" name="Column1" dataDxfId="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5C2C628-E0FD-47F2-975D-8E52A88C8618}" name="currency" displayName="currency" ref="AP2:AR6" totalsRowShown="0" headerRowDxfId="4" dataDxfId="3">
  <autoFilter ref="AP2:AR6" xr:uid="{45C2C628-E0FD-47F2-975D-8E52A88C8618}"/>
  <tableColumns count="3">
    <tableColumn id="2" xr3:uid="{D13881AF-2315-4B61-A6D0-48E6D7CE18DB}" name="3-х букв. код" dataDxfId="2"/>
    <tableColumn id="1" xr3:uid="{3E151563-C13D-40F0-87DD-E1C1FA88D9B3}" name="Валюта" dataDxfId="1"/>
    <tableColumn id="3" xr3:uid="{3028A2D0-9FF4-41B4-B59A-1531122E90C8}" name="Мелочь"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printerSettings" Target="../printerSettings/printerSettings7.bin"/><Relationship Id="rId7" Type="http://schemas.openxmlformats.org/officeDocument/2006/relationships/table" Target="../tables/table6.xml"/><Relationship Id="rId2" Type="http://schemas.openxmlformats.org/officeDocument/2006/relationships/hyperlink" Target="https://docs.google.com/spreadsheets/d/1bHKQ4qNO3aZJCXKI81lsQSjMPFLr1Ac0e-ZfYwkYl30/edit?gid=0" TargetMode="External"/><Relationship Id="rId1" Type="http://schemas.openxmlformats.org/officeDocument/2006/relationships/hyperlink" Target="https://docs.google.com/spreadsheets/d/1u34QZVTcQLfCSvIslVz1QQmKwNUXZeLFr3Fg3pVmMSs/edit?gid=315722311" TargetMode="External"/><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9CBB9-2E54-4383-A6CF-D72DECBF72B8}">
  <sheetPr codeName="Sheet11">
    <pageSetUpPr fitToPage="1"/>
  </sheetPr>
  <dimension ref="A1:X66"/>
  <sheetViews>
    <sheetView showGridLines="0" topLeftCell="F1" zoomScale="85" zoomScaleNormal="85" workbookViewId="0">
      <selection activeCell="H17" sqref="H17"/>
    </sheetView>
  </sheetViews>
  <sheetFormatPr defaultColWidth="8.85546875" defaultRowHeight="12.75" outlineLevelCol="1" x14ac:dyDescent="0.2"/>
  <cols>
    <col min="1" max="1" width="1.7109375" style="83" hidden="1" customWidth="1" outlineLevel="1"/>
    <col min="2" max="2" width="41" style="83" hidden="1" customWidth="1" outlineLevel="1"/>
    <col min="3" max="3" width="8.85546875" style="84" hidden="1" customWidth="1" outlineLevel="1"/>
    <col min="4" max="4" width="15.42578125" style="83" hidden="1" customWidth="1" outlineLevel="1"/>
    <col min="5" max="5" width="3.42578125" style="83" hidden="1" customWidth="1" outlineLevel="1"/>
    <col min="6" max="6" width="3.42578125" style="83" customWidth="1" collapsed="1"/>
    <col min="7" max="7" width="38.85546875" style="83" customWidth="1"/>
    <col min="8" max="8" width="12" style="83" customWidth="1"/>
    <col min="9" max="9" width="12.42578125" style="83" customWidth="1"/>
    <col min="10" max="10" width="12.85546875" style="83" customWidth="1"/>
    <col min="11" max="11" width="10.42578125" style="83" customWidth="1"/>
    <col min="12" max="12" width="7.28515625" style="83" customWidth="1"/>
    <col min="13" max="13" width="23.42578125" style="83" customWidth="1"/>
    <col min="14" max="14" width="14.42578125" style="83" customWidth="1"/>
    <col min="15" max="16" width="16.28515625" style="83" customWidth="1"/>
    <col min="17" max="17" width="3.42578125" style="83" customWidth="1"/>
    <col min="18" max="18" width="31.28515625" style="83" customWidth="1"/>
    <col min="19" max="19" width="10.140625" style="83" customWidth="1"/>
    <col min="20" max="20" width="6.28515625" style="83" customWidth="1"/>
    <col min="21" max="24" width="10.140625" style="83" customWidth="1"/>
    <col min="25" max="16384" width="8.85546875" style="83"/>
  </cols>
  <sheetData>
    <row r="1" spans="2:24" ht="15.75" x14ac:dyDescent="0.25">
      <c r="G1" s="94" t="str">
        <f>расчет!B4</f>
        <v>Детали сделки:</v>
      </c>
      <c r="L1" s="105" t="str">
        <f>расчет!F3</f>
        <v>Условия ЧАСТИЧНОЙ оплаты</v>
      </c>
      <c r="M1" s="106"/>
      <c r="N1" s="106"/>
      <c r="O1" s="107"/>
      <c r="Q1" s="588" t="s">
        <v>306</v>
      </c>
      <c r="R1" s="589"/>
      <c r="S1" s="589"/>
      <c r="T1" s="589"/>
      <c r="U1" s="589"/>
      <c r="V1" s="589"/>
      <c r="W1" s="589"/>
      <c r="X1" s="590"/>
    </row>
    <row r="2" spans="2:24" ht="24" x14ac:dyDescent="0.2">
      <c r="G2" s="305" t="str">
        <f>расчет!B5</f>
        <v>Орг-продавец</v>
      </c>
      <c r="H2" s="305" t="str">
        <f>seller_company</f>
        <v>МАСТЕР БЭРИНГ ООО (ИНН 0242013464)</v>
      </c>
      <c r="L2" s="103" t="str">
        <f>расчет!F4</f>
        <v>№</v>
      </c>
      <c r="M2" s="104" t="str">
        <f>расчет!G4</f>
        <v>Этапы финансирования заказа Клиентом</v>
      </c>
      <c r="N2" s="104" t="str">
        <f>расчет!J4</f>
        <v>Размер оплаты, %</v>
      </c>
      <c r="O2" s="104" t="str">
        <f>расчет!K4</f>
        <v>сроки оплаты (дни)</v>
      </c>
      <c r="Q2" s="331"/>
      <c r="R2" s="593" t="s">
        <v>283</v>
      </c>
      <c r="S2" s="593"/>
      <c r="T2" s="594"/>
      <c r="U2" s="595" t="s">
        <v>284</v>
      </c>
      <c r="V2" s="593"/>
      <c r="W2" s="594"/>
      <c r="X2" s="332" t="s">
        <v>282</v>
      </c>
    </row>
    <row r="3" spans="2:24" x14ac:dyDescent="0.2">
      <c r="G3" s="303" t="str">
        <f>расчет!B6</f>
        <v>Выберите тип сделки</v>
      </c>
      <c r="H3" s="303" t="str">
        <f>расчет!D6</f>
        <v>поставка</v>
      </c>
      <c r="L3" s="108">
        <f>расчет!F5</f>
        <v>1</v>
      </c>
      <c r="M3" s="302" t="str">
        <f>расчет!G5</f>
        <v>Аванс при подписании спецификации</v>
      </c>
      <c r="N3" s="116">
        <f>расчет!J5</f>
        <v>0.3</v>
      </c>
      <c r="O3" s="109">
        <f>расчет!K5</f>
        <v>5</v>
      </c>
      <c r="Q3" s="313">
        <f t="shared" ref="Q3:Q41" si="0">_xlfn.XLOOKUP(R3,B:B,C:C,0,0)</f>
        <v>3</v>
      </c>
      <c r="R3" s="291" t="s">
        <v>44</v>
      </c>
      <c r="S3" s="333" t="str">
        <f t="shared" ref="S3:S41" si="1">_xlfn.XLOOKUP(R3,B:B,D:D,0,0)</f>
        <v>ОБЩИЕ ИТОГИ</v>
      </c>
      <c r="T3" s="334"/>
      <c r="U3" s="292" t="s">
        <v>281</v>
      </c>
      <c r="V3" s="293" t="s">
        <v>244</v>
      </c>
      <c r="W3" s="347" t="s">
        <v>112</v>
      </c>
      <c r="X3" s="330"/>
    </row>
    <row r="4" spans="2:24" x14ac:dyDescent="0.2">
      <c r="G4" s="303" t="str">
        <f>расчет!B7</f>
        <v>Базис поставки</v>
      </c>
      <c r="H4" s="303" t="str">
        <f>расчет!D7</f>
        <v>DDP</v>
      </c>
      <c r="L4" s="108">
        <f>расчет!F6</f>
        <v>2</v>
      </c>
      <c r="M4" s="302" t="str">
        <f>расчет!G6</f>
        <v>Товар готов к отгрузке в транзитной зоне</v>
      </c>
      <c r="N4" s="113">
        <f>расчет!J6</f>
        <v>0</v>
      </c>
      <c r="O4" s="109">
        <f>расчет!K6</f>
        <v>0</v>
      </c>
      <c r="Q4" s="314">
        <f t="shared" si="0"/>
        <v>4</v>
      </c>
      <c r="R4" s="179" t="s">
        <v>45</v>
      </c>
      <c r="S4" s="335">
        <f t="shared" si="1"/>
        <v>96</v>
      </c>
      <c r="T4" s="315"/>
      <c r="U4" s="294"/>
      <c r="V4" s="294"/>
      <c r="W4" s="348">
        <f t="shared" ref="W4:W43" si="2">SUM(U4:V4)</f>
        <v>0</v>
      </c>
      <c r="X4" s="315">
        <f t="shared" ref="X4:X42" si="3">IF(W4&gt;0,S4-W4,0)</f>
        <v>0</v>
      </c>
    </row>
    <row r="5" spans="2:24" x14ac:dyDescent="0.2">
      <c r="G5" s="303" t="str">
        <f>расчет!B8</f>
        <v>Валюта КП</v>
      </c>
      <c r="H5" s="306" t="str">
        <f>расчет!D8</f>
        <v>USD</v>
      </c>
      <c r="L5" s="108">
        <f>расчет!F7</f>
        <v>3</v>
      </c>
      <c r="M5" s="302" t="str">
        <f>расчет!G7</f>
        <v>Товар готов к отправке в РФ</v>
      </c>
      <c r="N5" s="113">
        <f>расчет!J7</f>
        <v>0</v>
      </c>
      <c r="O5" s="109">
        <f>расчет!K7</f>
        <v>0</v>
      </c>
      <c r="Q5" s="314">
        <f t="shared" si="0"/>
        <v>9</v>
      </c>
      <c r="R5" s="179" t="s">
        <v>70</v>
      </c>
      <c r="S5" s="335">
        <f t="shared" si="1"/>
        <v>0</v>
      </c>
      <c r="T5" s="315"/>
      <c r="U5" s="294"/>
      <c r="V5" s="294"/>
      <c r="W5" s="348">
        <f t="shared" si="2"/>
        <v>0</v>
      </c>
      <c r="X5" s="315">
        <f t="shared" si="3"/>
        <v>0</v>
      </c>
    </row>
    <row r="6" spans="2:24" x14ac:dyDescent="0.2">
      <c r="G6" s="303" t="str">
        <f>расчет!B9</f>
        <v>срок поставки (дни)</v>
      </c>
      <c r="H6" s="303">
        <f>расчет!D9</f>
        <v>60</v>
      </c>
      <c r="L6" s="108">
        <f>расчет!F8</f>
        <v>4</v>
      </c>
      <c r="M6" s="302" t="str">
        <f>расчет!G8</f>
        <v>Прибытие в РФ, Растаможка</v>
      </c>
      <c r="N6" s="113">
        <f>расчет!J8</f>
        <v>0</v>
      </c>
      <c r="O6" s="109">
        <f>расчет!K8</f>
        <v>0</v>
      </c>
      <c r="Q6" s="314">
        <f t="shared" si="0"/>
        <v>10</v>
      </c>
      <c r="R6" s="179" t="s">
        <v>50</v>
      </c>
      <c r="S6" s="335">
        <f t="shared" si="1"/>
        <v>0</v>
      </c>
      <c r="T6" s="315"/>
      <c r="U6" s="294"/>
      <c r="V6" s="294"/>
      <c r="W6" s="348">
        <f t="shared" si="2"/>
        <v>0</v>
      </c>
      <c r="X6" s="315">
        <f t="shared" si="3"/>
        <v>0</v>
      </c>
    </row>
    <row r="7" spans="2:24" x14ac:dyDescent="0.2">
      <c r="G7" s="309" t="s">
        <v>117</v>
      </c>
      <c r="H7" s="307">
        <f>H12/(H12-H35)-1</f>
        <v>0.17959696250074386</v>
      </c>
      <c r="L7" s="108">
        <f>расчет!F9</f>
        <v>5</v>
      </c>
      <c r="M7" s="302" t="str">
        <f>расчет!G9</f>
        <v>Отгрузка клиенту</v>
      </c>
      <c r="N7" s="113">
        <f>расчет!J9</f>
        <v>0.7</v>
      </c>
      <c r="O7" s="109">
        <f>расчет!K9</f>
        <v>0</v>
      </c>
      <c r="Q7" s="314">
        <f t="shared" si="0"/>
        <v>11</v>
      </c>
      <c r="R7" s="179" t="s">
        <v>51</v>
      </c>
      <c r="S7" s="335">
        <f t="shared" si="1"/>
        <v>0</v>
      </c>
      <c r="T7" s="315"/>
      <c r="U7" s="294"/>
      <c r="V7" s="294"/>
      <c r="W7" s="348">
        <f t="shared" si="2"/>
        <v>0</v>
      </c>
      <c r="X7" s="315">
        <f t="shared" si="3"/>
        <v>0</v>
      </c>
    </row>
    <row r="8" spans="2:24" x14ac:dyDescent="0.2">
      <c r="B8" s="83" t="str" cm="1">
        <f t="array" ref="B8:C66">TRANSPOSE(расчет!A14:BG15)</f>
        <v>№п.п.</v>
      </c>
      <c r="C8" s="84">
        <v>0</v>
      </c>
      <c r="D8" s="85" cm="1">
        <f t="array" ref="D8:D66">TRANSPOSE(расчет!A13:BG13)</f>
        <v>0</v>
      </c>
      <c r="G8" s="310" t="s">
        <v>119</v>
      </c>
      <c r="H8" s="308">
        <f>H12/H13</f>
        <v>1.3426863673692835</v>
      </c>
      <c r="L8" s="110" t="str">
        <f>расчет!F10</f>
        <v>текст:</v>
      </c>
      <c r="M8" s="111" t="str">
        <f>расчет!G10</f>
        <v>частичная оплата: 30%-аванс в течении 5 календарных дней с даты подписания спецификации</v>
      </c>
      <c r="N8" s="114">
        <f>расчет!J10</f>
        <v>0</v>
      </c>
      <c r="O8" s="112">
        <f>расчет!K10</f>
        <v>0</v>
      </c>
      <c r="Q8" s="314">
        <f t="shared" si="0"/>
        <v>12</v>
      </c>
      <c r="R8" s="179" t="s">
        <v>19</v>
      </c>
      <c r="S8" s="335">
        <f t="shared" si="1"/>
        <v>0</v>
      </c>
      <c r="T8" s="315"/>
      <c r="U8" s="294"/>
      <c r="V8" s="294"/>
      <c r="W8" s="348">
        <f t="shared" si="2"/>
        <v>0</v>
      </c>
      <c r="X8" s="315">
        <f t="shared" si="3"/>
        <v>0</v>
      </c>
    </row>
    <row r="9" spans="2:24" x14ac:dyDescent="0.2">
      <c r="B9" s="83" t="str">
        <v>Бренд</v>
      </c>
      <c r="C9" s="84">
        <v>1</v>
      </c>
      <c r="D9" s="85">
        <v>0</v>
      </c>
      <c r="G9" s="303" t="str">
        <f>расчет!B10</f>
        <v>Условие расчетов с Заказчиком</v>
      </c>
      <c r="H9" s="303" t="str">
        <f>offer_pmt_terms</f>
        <v>частичная оплата: 30%-аванс в течении 5 календарных дней с даты подписания спецификации</v>
      </c>
      <c r="Q9" s="314">
        <f t="shared" si="0"/>
        <v>13</v>
      </c>
      <c r="R9" s="179" t="s">
        <v>52</v>
      </c>
      <c r="S9" s="335">
        <f t="shared" si="1"/>
        <v>0</v>
      </c>
      <c r="T9" s="315"/>
      <c r="U9" s="294"/>
      <c r="V9" s="294"/>
      <c r="W9" s="348">
        <f t="shared" si="2"/>
        <v>0</v>
      </c>
      <c r="X9" s="315">
        <f t="shared" si="3"/>
        <v>0</v>
      </c>
    </row>
    <row r="10" spans="2:24" ht="25.15" customHeight="1" x14ac:dyDescent="0.2">
      <c r="B10" s="83" t="str">
        <v>Артикул №</v>
      </c>
      <c r="C10" s="84">
        <v>2</v>
      </c>
      <c r="D10" s="85">
        <v>0</v>
      </c>
      <c r="G10" s="303" t="str">
        <f>расчет!B11</f>
        <v>Размер аванса Поставщику</v>
      </c>
      <c r="H10" s="304">
        <f>расчет!D11</f>
        <v>1</v>
      </c>
      <c r="Q10" s="314">
        <f t="shared" si="0"/>
        <v>14</v>
      </c>
      <c r="R10" s="179" t="s">
        <v>84</v>
      </c>
      <c r="S10" s="335">
        <f t="shared" si="1"/>
        <v>0</v>
      </c>
      <c r="T10" s="315"/>
      <c r="U10" s="294"/>
      <c r="V10" s="294"/>
      <c r="W10" s="348">
        <f t="shared" si="2"/>
        <v>0</v>
      </c>
      <c r="X10" s="315">
        <f t="shared" si="3"/>
        <v>0</v>
      </c>
    </row>
    <row r="11" spans="2:24" ht="25.5" x14ac:dyDescent="0.2">
      <c r="B11" s="83" t="str">
        <v>Номенклатурное наименование</v>
      </c>
      <c r="C11" s="84">
        <v>3</v>
      </c>
      <c r="D11" s="85" t="str">
        <v>ОБЩИЕ ИТОГИ</v>
      </c>
      <c r="G11" s="227" t="s">
        <v>227</v>
      </c>
      <c r="H11" s="99" t="s">
        <v>222</v>
      </c>
      <c r="I11" s="228" t="s">
        <v>286</v>
      </c>
      <c r="J11" s="95" t="s">
        <v>223</v>
      </c>
      <c r="K11" s="99" t="s">
        <v>113</v>
      </c>
      <c r="M11" s="95" t="s">
        <v>224</v>
      </c>
      <c r="Q11" s="314">
        <f t="shared" si="0"/>
        <v>15</v>
      </c>
      <c r="R11" s="179" t="s">
        <v>53</v>
      </c>
      <c r="S11" s="335">
        <f t="shared" si="1"/>
        <v>0</v>
      </c>
      <c r="T11" s="315"/>
      <c r="U11" s="294"/>
      <c r="V11" s="294"/>
      <c r="W11" s="348">
        <f t="shared" si="2"/>
        <v>0</v>
      </c>
      <c r="X11" s="315">
        <f t="shared" si="3"/>
        <v>0</v>
      </c>
    </row>
    <row r="12" spans="2:24" x14ac:dyDescent="0.2">
      <c r="B12" s="83" t="str">
        <v>Кол-во</v>
      </c>
      <c r="C12" s="84">
        <v>4</v>
      </c>
      <c r="D12" s="85">
        <v>96</v>
      </c>
      <c r="G12" s="178" t="s">
        <v>192</v>
      </c>
      <c r="H12" s="229">
        <f>VLOOKUP(G12,B:D,3,FALSE)</f>
        <v>344776.57000000018</v>
      </c>
      <c r="I12" s="230">
        <f t="shared" ref="I12:I35" si="4">H12/H$12</f>
        <v>1</v>
      </c>
      <c r="J12" s="231">
        <f>расчет!AL13</f>
        <v>413731.9000000002</v>
      </c>
      <c r="K12" s="232">
        <f>J12-H12</f>
        <v>68955.330000000016</v>
      </c>
      <c r="L12" s="133" t="b">
        <f>J12/H12=1.2</f>
        <v>0</v>
      </c>
      <c r="M12" s="83" t="str">
        <f>'КП open book'!R16</f>
        <v>НДС 20% (USD)</v>
      </c>
      <c r="N12" s="115" t="str">
        <f>'КП open book'!Q12</f>
        <v xml:space="preserve"> 000 USD (в т.ч. НДС  000 USD)</v>
      </c>
      <c r="Q12" s="314">
        <f t="shared" si="0"/>
        <v>16</v>
      </c>
      <c r="R12" s="179" t="s">
        <v>90</v>
      </c>
      <c r="S12" s="335">
        <f t="shared" si="1"/>
        <v>0</v>
      </c>
      <c r="T12" s="315"/>
      <c r="U12" s="294"/>
      <c r="V12" s="294"/>
      <c r="W12" s="348">
        <f t="shared" si="2"/>
        <v>0</v>
      </c>
      <c r="X12" s="315">
        <f t="shared" si="3"/>
        <v>0</v>
      </c>
    </row>
    <row r="13" spans="2:24" ht="13.9" customHeight="1" x14ac:dyDescent="0.2">
      <c r="B13" s="83" t="str">
        <v>ед. изм</v>
      </c>
      <c r="C13" s="84">
        <v>5</v>
      </c>
      <c r="D13" s="85">
        <v>0</v>
      </c>
      <c r="G13" s="83" t="str">
        <f>расчет!S14</f>
        <v>Сумма закупки в валюте КП без НДС</v>
      </c>
      <c r="H13" s="85">
        <f>VLOOKUP(G13,B:D,3,FALSE)</f>
        <v>256781.16526610652</v>
      </c>
      <c r="I13" s="87">
        <f t="shared" si="4"/>
        <v>0.74477556658245769</v>
      </c>
      <c r="J13" s="88">
        <f>расчет!AZ13</f>
        <v>290162.7167507002</v>
      </c>
      <c r="K13" s="88">
        <f>J13-H13</f>
        <v>33381.551484593685</v>
      </c>
      <c r="M13" s="83" t="str">
        <f>'КП open book'!S16</f>
        <v xml:space="preserve">Итого Сумма </v>
      </c>
      <c r="N13" s="85">
        <f>'КП open book'!S2017</f>
        <v>0</v>
      </c>
      <c r="O13" s="133" t="b">
        <f>N13=H40</f>
        <v>0</v>
      </c>
      <c r="Q13" s="314">
        <f t="shared" si="0"/>
        <v>17</v>
      </c>
      <c r="R13" s="179" t="s">
        <v>54</v>
      </c>
      <c r="S13" s="335">
        <f t="shared" si="1"/>
        <v>0</v>
      </c>
      <c r="T13" s="315"/>
      <c r="U13" s="294"/>
      <c r="V13" s="294"/>
      <c r="W13" s="348">
        <f t="shared" si="2"/>
        <v>0</v>
      </c>
      <c r="X13" s="315">
        <f t="shared" si="3"/>
        <v>0</v>
      </c>
    </row>
    <row r="14" spans="2:24" ht="14.45" customHeight="1" thickBot="1" x14ac:dyDescent="0.25">
      <c r="B14" s="83" t="str">
        <v>Вес шт</v>
      </c>
      <c r="C14" s="84">
        <v>6</v>
      </c>
      <c r="D14" s="85">
        <v>0</v>
      </c>
      <c r="G14" s="216" t="s">
        <v>219</v>
      </c>
      <c r="H14" s="217">
        <f>H12-H13</f>
        <v>87995.404733893665</v>
      </c>
      <c r="I14" s="218">
        <f t="shared" si="4"/>
        <v>0.25522443341754231</v>
      </c>
      <c r="J14" s="219"/>
      <c r="M14" s="83" t="str">
        <f>'КП open book'!O11</f>
        <v>Срок поставки:</v>
      </c>
      <c r="N14" s="591" t="str">
        <f>'КП open book'!Q11</f>
        <v>60 календарных дней с даты зачисления аванса</v>
      </c>
      <c r="O14" s="591"/>
      <c r="Q14" s="314">
        <f t="shared" si="0"/>
        <v>18</v>
      </c>
      <c r="R14" s="179" t="s">
        <v>208</v>
      </c>
      <c r="S14" s="335">
        <f t="shared" si="1"/>
        <v>256781.16526610652</v>
      </c>
      <c r="T14" s="336">
        <f>S14/S$14</f>
        <v>1</v>
      </c>
      <c r="U14" s="294"/>
      <c r="V14" s="294"/>
      <c r="W14" s="348">
        <f t="shared" si="2"/>
        <v>0</v>
      </c>
      <c r="X14" s="315">
        <f t="shared" si="3"/>
        <v>0</v>
      </c>
    </row>
    <row r="15" spans="2:24" ht="13.9" customHeight="1" thickTop="1" x14ac:dyDescent="0.2">
      <c r="B15" s="83" t="str">
        <v>Фасовка</v>
      </c>
      <c r="C15" s="84">
        <v>7</v>
      </c>
      <c r="D15" s="85">
        <v>0</v>
      </c>
      <c r="G15" s="214" t="str">
        <f>расчет!V2</f>
        <v>"ОТКУДА" - Стамбул</v>
      </c>
      <c r="H15" s="215">
        <f>расчет!W2</f>
        <v>2000</v>
      </c>
      <c r="I15" s="87">
        <f t="shared" si="4"/>
        <v>5.800858219571008E-3</v>
      </c>
      <c r="N15" s="591"/>
      <c r="O15" s="591"/>
      <c r="Q15" s="314">
        <f t="shared" si="0"/>
        <v>51</v>
      </c>
      <c r="R15" s="295" t="s">
        <v>209</v>
      </c>
      <c r="S15" s="337">
        <f t="shared" si="1"/>
        <v>290162.7167507002</v>
      </c>
      <c r="T15" s="338">
        <f t="shared" ref="T15:T41" si="5">S15/S$14</f>
        <v>1.1299999999999994</v>
      </c>
      <c r="U15" s="296">
        <f>'КП open book'!I2017</f>
        <v>0</v>
      </c>
      <c r="V15" s="294"/>
      <c r="W15" s="348">
        <f t="shared" si="2"/>
        <v>0</v>
      </c>
      <c r="X15" s="315">
        <f t="shared" si="3"/>
        <v>0</v>
      </c>
    </row>
    <row r="16" spans="2:24" x14ac:dyDescent="0.2">
      <c r="B16" s="83" t="str">
        <v>Общий вес</v>
      </c>
      <c r="C16" s="84">
        <v>8</v>
      </c>
      <c r="D16" s="85">
        <v>0</v>
      </c>
      <c r="G16" s="214" t="str">
        <f>расчет!V3</f>
        <v>ТР - РФ (граница)</v>
      </c>
      <c r="H16" s="215">
        <f>расчет!W3</f>
        <v>0</v>
      </c>
      <c r="I16" s="87">
        <f t="shared" si="4"/>
        <v>0</v>
      </c>
      <c r="M16" s="83" t="str">
        <f>'КП open book'!O9</f>
        <v>Условия оплаты:</v>
      </c>
      <c r="N16" s="592" t="str">
        <f>'КП open book'!Q9</f>
        <v>частичная оплата: 30%-аванс в течении 5 календарных дней с даты подписания спецификации</v>
      </c>
      <c r="O16" s="592"/>
      <c r="P16" s="84"/>
      <c r="Q16" s="314">
        <f t="shared" si="0"/>
        <v>52</v>
      </c>
      <c r="R16" s="297" t="s">
        <v>240</v>
      </c>
      <c r="S16" s="339">
        <f t="shared" si="1"/>
        <v>7772.0706965276886</v>
      </c>
      <c r="T16" s="340">
        <f t="shared" si="5"/>
        <v>3.0267292729485688E-2</v>
      </c>
      <c r="U16" s="298"/>
      <c r="V16" s="298">
        <f>S16</f>
        <v>7772.0706965276886</v>
      </c>
      <c r="W16" s="348">
        <f t="shared" si="2"/>
        <v>7772.0706965276886</v>
      </c>
      <c r="X16" s="315">
        <f t="shared" si="3"/>
        <v>0</v>
      </c>
    </row>
    <row r="17" spans="2:24" x14ac:dyDescent="0.2">
      <c r="B17" s="83" t="str">
        <v>Валюта закупки</v>
      </c>
      <c r="C17" s="84">
        <v>9</v>
      </c>
      <c r="D17" s="85">
        <v>0</v>
      </c>
      <c r="G17" s="214" t="str">
        <f>расчет!V4</f>
        <v>РФ (граница)  - "КУДА"</v>
      </c>
      <c r="H17" s="215">
        <f>расчет!W4</f>
        <v>0</v>
      </c>
      <c r="I17" s="87">
        <f t="shared" si="4"/>
        <v>0</v>
      </c>
      <c r="N17" s="592" t="str">
        <f>H9</f>
        <v>частичная оплата: 30%-аванс в течении 5 календарных дней с даты подписания спецификации</v>
      </c>
      <c r="O17" s="592"/>
      <c r="Q17" s="314">
        <f t="shared" si="0"/>
        <v>53</v>
      </c>
      <c r="R17" s="297" t="s">
        <v>60</v>
      </c>
      <c r="S17" s="339">
        <f t="shared" si="1"/>
        <v>0</v>
      </c>
      <c r="T17" s="340">
        <f t="shared" si="5"/>
        <v>0</v>
      </c>
      <c r="U17" s="298"/>
      <c r="V17" s="298">
        <f>S17</f>
        <v>0</v>
      </c>
      <c r="W17" s="348">
        <f t="shared" si="2"/>
        <v>0</v>
      </c>
      <c r="X17" s="315">
        <f t="shared" si="3"/>
        <v>0</v>
      </c>
    </row>
    <row r="18" spans="2:24" x14ac:dyDescent="0.2">
      <c r="B18" s="83" t="str">
        <v>Цена закупки в Ориг. Валюте с НДС</v>
      </c>
      <c r="C18" s="84">
        <v>10</v>
      </c>
      <c r="D18" s="85">
        <v>0</v>
      </c>
      <c r="G18" s="214" t="str">
        <f>расчет!V5</f>
        <v>брокерские до РФ</v>
      </c>
      <c r="H18" s="215">
        <f>расчет!W5</f>
        <v>0</v>
      </c>
      <c r="I18" s="87">
        <f t="shared" si="4"/>
        <v>0</v>
      </c>
      <c r="Q18" s="314">
        <f t="shared" si="0"/>
        <v>19</v>
      </c>
      <c r="R18" s="179" t="s">
        <v>127</v>
      </c>
      <c r="S18" s="335">
        <f t="shared" si="1"/>
        <v>2123.1999999999989</v>
      </c>
      <c r="T18" s="336">
        <f t="shared" si="5"/>
        <v>8.2685192186883801E-3</v>
      </c>
      <c r="U18" s="294"/>
      <c r="V18" s="294"/>
      <c r="W18" s="348">
        <f t="shared" si="2"/>
        <v>0</v>
      </c>
      <c r="X18" s="315">
        <f t="shared" si="3"/>
        <v>0</v>
      </c>
    </row>
    <row r="19" spans="2:24" x14ac:dyDescent="0.2">
      <c r="B19" s="83" t="str">
        <v>Страна Закупки</v>
      </c>
      <c r="C19" s="84">
        <v>11</v>
      </c>
      <c r="D19" s="85">
        <v>0</v>
      </c>
      <c r="G19" s="214" t="str">
        <f>расчет!V6</f>
        <v>брокерские в РФ</v>
      </c>
      <c r="H19" s="215">
        <f>расчет!W6</f>
        <v>0</v>
      </c>
      <c r="I19" s="87">
        <f t="shared" si="4"/>
        <v>0</v>
      </c>
      <c r="Q19" s="314">
        <f t="shared" si="0"/>
        <v>20</v>
      </c>
      <c r="R19" s="179" t="s">
        <v>128</v>
      </c>
      <c r="S19" s="335">
        <f t="shared" si="1"/>
        <v>0</v>
      </c>
      <c r="T19" s="336">
        <f t="shared" si="5"/>
        <v>0</v>
      </c>
      <c r="U19" s="294"/>
      <c r="V19" s="294"/>
      <c r="W19" s="348">
        <f t="shared" si="2"/>
        <v>0</v>
      </c>
      <c r="X19" s="315">
        <f t="shared" si="3"/>
        <v>0</v>
      </c>
    </row>
    <row r="20" spans="2:24" x14ac:dyDescent="0.2">
      <c r="B20" s="83" t="str">
        <v>Ставка НДС в закупке %</v>
      </c>
      <c r="C20" s="84">
        <v>12</v>
      </c>
      <c r="D20" s="85">
        <v>0</v>
      </c>
      <c r="G20" s="214" t="str">
        <f>расчет!V7</f>
        <v>Порт и СВХ в РФ</v>
      </c>
      <c r="H20" s="215">
        <f>расчет!W7</f>
        <v>0</v>
      </c>
      <c r="I20" s="87">
        <f t="shared" si="4"/>
        <v>0</v>
      </c>
      <c r="Q20" s="314">
        <f t="shared" si="0"/>
        <v>21</v>
      </c>
      <c r="R20" s="295" t="s">
        <v>129</v>
      </c>
      <c r="S20" s="337">
        <f t="shared" si="1"/>
        <v>2123.1999999999989</v>
      </c>
      <c r="T20" s="338">
        <f t="shared" si="5"/>
        <v>8.2685192186883801E-3</v>
      </c>
      <c r="U20" s="296">
        <f>'КП open book'!J2017</f>
        <v>0</v>
      </c>
      <c r="V20" s="294"/>
      <c r="W20" s="348">
        <f t="shared" si="2"/>
        <v>0</v>
      </c>
      <c r="X20" s="315">
        <f t="shared" si="3"/>
        <v>0</v>
      </c>
    </row>
    <row r="21" spans="2:24" x14ac:dyDescent="0.2">
      <c r="B21" s="83" t="str">
        <v>Цена закупки в Ориг. Валюте без НДС за шт.</v>
      </c>
      <c r="C21" s="84">
        <v>13</v>
      </c>
      <c r="D21" s="85">
        <v>0</v>
      </c>
      <c r="G21" s="214" t="str">
        <f>расчет!V8</f>
        <v>сертификация</v>
      </c>
      <c r="H21" s="215">
        <f>расчет!W8</f>
        <v>0</v>
      </c>
      <c r="I21" s="87">
        <f t="shared" si="4"/>
        <v>0</v>
      </c>
      <c r="Q21" s="314">
        <f t="shared" si="0"/>
        <v>22</v>
      </c>
      <c r="R21" s="295" t="s">
        <v>56</v>
      </c>
      <c r="S21" s="337">
        <f t="shared" si="1"/>
        <v>0</v>
      </c>
      <c r="T21" s="338">
        <f t="shared" si="5"/>
        <v>0</v>
      </c>
      <c r="U21" s="296"/>
      <c r="V21" s="294"/>
      <c r="W21" s="348">
        <f t="shared" si="2"/>
        <v>0</v>
      </c>
      <c r="X21" s="315">
        <f t="shared" si="3"/>
        <v>0</v>
      </c>
    </row>
    <row r="22" spans="2:24" x14ac:dyDescent="0.2">
      <c r="B22" s="83" t="str">
        <v>СКИДКА ПОСТАВЩИКА (при наличии)</v>
      </c>
      <c r="C22" s="84">
        <v>14</v>
      </c>
      <c r="D22" s="85">
        <v>0</v>
      </c>
      <c r="G22" s="214" t="str">
        <f>расчет!V9</f>
        <v>указать доп. расход</v>
      </c>
      <c r="H22" s="215">
        <f>расчет!W9</f>
        <v>0</v>
      </c>
      <c r="I22" s="87">
        <f t="shared" si="4"/>
        <v>0</v>
      </c>
      <c r="Q22" s="314">
        <f t="shared" si="0"/>
        <v>23</v>
      </c>
      <c r="R22" s="295" t="s">
        <v>57</v>
      </c>
      <c r="S22" s="337">
        <f t="shared" si="1"/>
        <v>0</v>
      </c>
      <c r="T22" s="338">
        <f t="shared" si="5"/>
        <v>0</v>
      </c>
      <c r="U22" s="296"/>
      <c r="V22" s="294"/>
      <c r="W22" s="348">
        <f t="shared" si="2"/>
        <v>0</v>
      </c>
      <c r="X22" s="315">
        <f t="shared" si="3"/>
        <v>0</v>
      </c>
    </row>
    <row r="23" spans="2:24" x14ac:dyDescent="0.2">
      <c r="B23" s="83" t="str">
        <v>Цена закупки со Скидкой в Ориг. Валюте без НДС за шт.</v>
      </c>
      <c r="C23" s="84">
        <v>15</v>
      </c>
      <c r="D23" s="85">
        <v>0</v>
      </c>
      <c r="G23" s="214" t="str">
        <f>расчет!V10</f>
        <v>Страховка (% от валютной спеки)</v>
      </c>
      <c r="H23" s="215">
        <f>расчет!W10</f>
        <v>123.19999999999999</v>
      </c>
      <c r="I23" s="87">
        <f t="shared" si="4"/>
        <v>3.5733286632557402E-4</v>
      </c>
      <c r="Q23" s="314">
        <f t="shared" si="0"/>
        <v>24</v>
      </c>
      <c r="R23" s="295" t="s">
        <v>58</v>
      </c>
      <c r="S23" s="337">
        <f t="shared" si="1"/>
        <v>9603.11</v>
      </c>
      <c r="T23" s="338">
        <f t="shared" si="5"/>
        <v>3.7398031082412686E-2</v>
      </c>
      <c r="U23" s="296">
        <f>'КП open book'!M2017</f>
        <v>0</v>
      </c>
      <c r="V23" s="294"/>
      <c r="W23" s="348">
        <f t="shared" si="2"/>
        <v>0</v>
      </c>
      <c r="X23" s="315">
        <f t="shared" si="3"/>
        <v>0</v>
      </c>
    </row>
    <row r="24" spans="2:24" x14ac:dyDescent="0.2">
      <c r="B24" s="83" t="str">
        <v>Курс валют к валюте КП</v>
      </c>
      <c r="C24" s="84">
        <v>16</v>
      </c>
      <c r="D24" s="85">
        <v>0</v>
      </c>
      <c r="G24" s="83" t="s">
        <v>129</v>
      </c>
      <c r="H24" s="85">
        <f>VLOOKUP(G24,B:D,3,FALSE)</f>
        <v>2123.1999999999989</v>
      </c>
      <c r="I24" s="87">
        <f t="shared" si="4"/>
        <v>6.1581910858965784E-3</v>
      </c>
      <c r="J24" s="83" t="b">
        <f>H24=SUM(H15:H21)</f>
        <v>0</v>
      </c>
      <c r="Q24" s="314">
        <f t="shared" si="0"/>
        <v>25</v>
      </c>
      <c r="R24" s="295" t="s">
        <v>59</v>
      </c>
      <c r="S24" s="337">
        <f t="shared" si="1"/>
        <v>0</v>
      </c>
      <c r="T24" s="338">
        <f t="shared" si="5"/>
        <v>0</v>
      </c>
      <c r="U24" s="296">
        <f>'КП open book'!N2017</f>
        <v>0</v>
      </c>
      <c r="V24" s="294"/>
      <c r="W24" s="348">
        <f t="shared" si="2"/>
        <v>0</v>
      </c>
      <c r="X24" s="315">
        <f t="shared" si="3"/>
        <v>0</v>
      </c>
    </row>
    <row r="25" spans="2:24" x14ac:dyDescent="0.2">
      <c r="B25" s="83" t="str">
        <v>Цена Закупки в валюте КП без НДС за шт.</v>
      </c>
      <c r="C25" s="84">
        <v>17</v>
      </c>
      <c r="D25" s="85">
        <v>0</v>
      </c>
      <c r="G25" s="83" t="s">
        <v>58</v>
      </c>
      <c r="H25" s="85">
        <f>VLOOKUP(G25,B:D,3,FALSE)</f>
        <v>9603.11</v>
      </c>
      <c r="I25" s="87">
        <f t="shared" si="4"/>
        <v>2.7853139788472273E-2</v>
      </c>
      <c r="Q25" s="314">
        <f t="shared" si="0"/>
        <v>26</v>
      </c>
      <c r="R25" s="179" t="s">
        <v>234</v>
      </c>
      <c r="S25" s="335">
        <f t="shared" si="1"/>
        <v>0</v>
      </c>
      <c r="T25" s="336">
        <f t="shared" si="5"/>
        <v>0</v>
      </c>
      <c r="U25" s="294"/>
      <c r="V25" s="294"/>
      <c r="W25" s="348">
        <f t="shared" si="2"/>
        <v>0</v>
      </c>
      <c r="X25" s="315">
        <f t="shared" si="3"/>
        <v>0</v>
      </c>
    </row>
    <row r="26" spans="2:24" x14ac:dyDescent="0.2">
      <c r="B26" s="83" t="str">
        <v>Сумма закупки в валюте КП без НДС</v>
      </c>
      <c r="C26" s="84">
        <v>18</v>
      </c>
      <c r="D26" s="85">
        <v>256781.16526610652</v>
      </c>
      <c r="G26" s="83" t="s">
        <v>59</v>
      </c>
      <c r="H26" s="85">
        <f>VLOOKUP(G26,B:D,3,FALSE)</f>
        <v>0</v>
      </c>
      <c r="I26" s="87">
        <f t="shared" si="4"/>
        <v>0</v>
      </c>
      <c r="Q26" s="314">
        <f t="shared" si="0"/>
        <v>27</v>
      </c>
      <c r="R26" s="179" t="s">
        <v>233</v>
      </c>
      <c r="S26" s="335">
        <f t="shared" si="1"/>
        <v>276279.58</v>
      </c>
      <c r="T26" s="336">
        <f t="shared" si="5"/>
        <v>1.0759339755845683</v>
      </c>
      <c r="U26" s="294"/>
      <c r="V26" s="294"/>
      <c r="W26" s="348">
        <f t="shared" si="2"/>
        <v>0</v>
      </c>
      <c r="X26" s="315">
        <f t="shared" si="3"/>
        <v>0</v>
      </c>
    </row>
    <row r="27" spans="2:24" x14ac:dyDescent="0.2">
      <c r="B27" s="83" t="str">
        <v>Логистика ЕС+ТР</v>
      </c>
      <c r="C27" s="84">
        <v>19</v>
      </c>
      <c r="D27" s="85">
        <v>2123.1999999999989</v>
      </c>
      <c r="G27" s="223" t="s">
        <v>236</v>
      </c>
      <c r="H27" s="224">
        <f>+SUM(H13,H24:H26)</f>
        <v>268507.47526610654</v>
      </c>
      <c r="I27" s="225">
        <f t="shared" si="4"/>
        <v>0.77878689745682661</v>
      </c>
      <c r="Q27" s="314">
        <f t="shared" si="0"/>
        <v>28</v>
      </c>
      <c r="R27" s="179" t="s">
        <v>62</v>
      </c>
      <c r="S27" s="341">
        <f t="shared" si="1"/>
        <v>0.19000018025219378</v>
      </c>
      <c r="T27" s="336">
        <f t="shared" si="5"/>
        <v>7.3993036076183193E-7</v>
      </c>
      <c r="U27" s="294"/>
      <c r="V27" s="294"/>
      <c r="W27" s="348">
        <f t="shared" si="2"/>
        <v>0</v>
      </c>
      <c r="X27" s="315">
        <f t="shared" si="3"/>
        <v>0</v>
      </c>
    </row>
    <row r="28" spans="2:24" ht="13.5" thickBot="1" x14ac:dyDescent="0.25">
      <c r="B28" s="83" t="str">
        <v>Логистика РФ</v>
      </c>
      <c r="C28" s="84">
        <v>20</v>
      </c>
      <c r="D28" s="85">
        <v>0</v>
      </c>
      <c r="G28" s="216" t="s">
        <v>220</v>
      </c>
      <c r="H28" s="217">
        <f>H14-SUM(H24,H25:H26)</f>
        <v>76269.094733893668</v>
      </c>
      <c r="I28" s="218">
        <f t="shared" si="4"/>
        <v>0.22121310254317347</v>
      </c>
      <c r="J28" s="226">
        <f>H12-H27</f>
        <v>76269.094733893638</v>
      </c>
      <c r="Q28" s="314">
        <f t="shared" si="0"/>
        <v>29</v>
      </c>
      <c r="R28" s="179" t="s">
        <v>63</v>
      </c>
      <c r="S28" s="335">
        <f t="shared" si="1"/>
        <v>0</v>
      </c>
      <c r="T28" s="336">
        <f t="shared" si="5"/>
        <v>0</v>
      </c>
      <c r="U28" s="294"/>
      <c r="V28" s="294"/>
      <c r="W28" s="348">
        <f t="shared" si="2"/>
        <v>0</v>
      </c>
      <c r="X28" s="315">
        <f t="shared" si="3"/>
        <v>0</v>
      </c>
    </row>
    <row r="29" spans="2:24" ht="13.5" thickTop="1" x14ac:dyDescent="0.2">
      <c r="B29" s="83" t="str">
        <v>Итого Логистика</v>
      </c>
      <c r="C29" s="84">
        <v>21</v>
      </c>
      <c r="D29" s="85">
        <v>2123.1999999999989</v>
      </c>
      <c r="G29" s="83" t="s">
        <v>183</v>
      </c>
      <c r="H29" s="85">
        <f>VLOOKUP(G29,B:D,3,FALSE)</f>
        <v>5961.7834217142881</v>
      </c>
      <c r="I29" s="87">
        <f t="shared" si="4"/>
        <v>1.7291730182576747E-2</v>
      </c>
      <c r="J29" s="580">
        <f>[1]расчет!AI11</f>
        <v>0.02</v>
      </c>
      <c r="K29" s="97"/>
      <c r="Q29" s="314">
        <f t="shared" si="0"/>
        <v>30</v>
      </c>
      <c r="R29" s="179" t="s">
        <v>235</v>
      </c>
      <c r="S29" s="335">
        <f t="shared" si="1"/>
        <v>328772.75000000041</v>
      </c>
      <c r="T29" s="336">
        <f t="shared" si="5"/>
        <v>1.2803616248850955</v>
      </c>
      <c r="U29" s="294"/>
      <c r="V29" s="294"/>
      <c r="W29" s="348">
        <f t="shared" si="2"/>
        <v>0</v>
      </c>
      <c r="X29" s="315">
        <f t="shared" si="3"/>
        <v>0</v>
      </c>
    </row>
    <row r="30" spans="2:24" x14ac:dyDescent="0.2">
      <c r="B30" s="83" t="str">
        <v>Код ТН ВЭД</v>
      </c>
      <c r="C30" s="84">
        <v>22</v>
      </c>
      <c r="D30" s="85">
        <v>0</v>
      </c>
      <c r="G30" s="83" t="s">
        <v>265</v>
      </c>
      <c r="H30" s="85">
        <f>VLOOKUP(G30,B:D,3,FALSE)</f>
        <v>10042.036002651426</v>
      </c>
      <c r="I30" s="87">
        <f t="shared" si="4"/>
        <v>2.9126213543604257E-2</v>
      </c>
      <c r="J30" s="580">
        <f>[1]расчет!AH11</f>
        <v>1.4999999999999999E-2</v>
      </c>
      <c r="K30" s="97"/>
      <c r="Q30" s="314">
        <f t="shared" si="0"/>
        <v>31</v>
      </c>
      <c r="R30" s="299" t="s">
        <v>232</v>
      </c>
      <c r="S30" s="342">
        <f t="shared" si="1"/>
        <v>52493.170000000006</v>
      </c>
      <c r="T30" s="343">
        <f t="shared" si="5"/>
        <v>0.2044276493005259</v>
      </c>
      <c r="U30" s="300"/>
      <c r="V30" s="300">
        <f>S30</f>
        <v>52493.170000000006</v>
      </c>
      <c r="W30" s="349">
        <f t="shared" si="2"/>
        <v>52493.170000000006</v>
      </c>
      <c r="X30" s="316">
        <f t="shared" si="3"/>
        <v>0</v>
      </c>
    </row>
    <row r="31" spans="2:24" x14ac:dyDescent="0.2">
      <c r="B31" s="83" t="str">
        <v>Пошлина в %</v>
      </c>
      <c r="C31" s="84">
        <v>23</v>
      </c>
      <c r="D31" s="85">
        <v>0</v>
      </c>
      <c r="G31" s="83" t="s">
        <v>61</v>
      </c>
      <c r="H31" s="85">
        <f>VLOOKUP(G31,B:D,3,FALSE)</f>
        <v>0</v>
      </c>
      <c r="I31" s="87">
        <f t="shared" si="4"/>
        <v>0</v>
      </c>
      <c r="J31" s="96" t="str">
        <f>расчет!AH3</f>
        <v>выбрать "фикс" или "%"</v>
      </c>
      <c r="K31" s="96"/>
      <c r="Q31" s="314">
        <f t="shared" si="0"/>
        <v>32</v>
      </c>
      <c r="R31" s="179" t="s">
        <v>61</v>
      </c>
      <c r="S31" s="335">
        <f t="shared" si="1"/>
        <v>0</v>
      </c>
      <c r="T31" s="336">
        <f t="shared" si="5"/>
        <v>0</v>
      </c>
      <c r="U31" s="294"/>
      <c r="V31" s="294">
        <f>S31</f>
        <v>0</v>
      </c>
      <c r="W31" s="348">
        <f t="shared" si="2"/>
        <v>0</v>
      </c>
      <c r="X31" s="315">
        <f t="shared" si="3"/>
        <v>0</v>
      </c>
    </row>
    <row r="32" spans="2:24" x14ac:dyDescent="0.2">
      <c r="B32" s="83" t="str">
        <v>Пошлина = пошлина * (закупка + внутр. наценка)</v>
      </c>
      <c r="C32" s="84">
        <v>24</v>
      </c>
      <c r="D32" s="85">
        <v>9603.11</v>
      </c>
      <c r="G32" s="83" t="s">
        <v>240</v>
      </c>
      <c r="H32" s="85">
        <f>VLOOKUP(G32,B:D,3,FALSE)</f>
        <v>7772.0706965276886</v>
      </c>
      <c r="I32" s="87">
        <f t="shared" si="4"/>
        <v>2.2542340091519807E-2</v>
      </c>
      <c r="Q32" s="314">
        <f t="shared" si="0"/>
        <v>33</v>
      </c>
      <c r="R32" s="297" t="s">
        <v>265</v>
      </c>
      <c r="S32" s="339">
        <f t="shared" si="1"/>
        <v>10042.036002651426</v>
      </c>
      <c r="T32" s="340">
        <f t="shared" si="5"/>
        <v>3.9107369858084023E-2</v>
      </c>
      <c r="U32" s="298"/>
      <c r="V32" s="298">
        <f>S32</f>
        <v>10042.036002651426</v>
      </c>
      <c r="W32" s="348">
        <f t="shared" si="2"/>
        <v>10042.036002651426</v>
      </c>
      <c r="X32" s="315">
        <f t="shared" si="3"/>
        <v>0</v>
      </c>
    </row>
    <row r="33" spans="2:24" x14ac:dyDescent="0.2">
      <c r="B33" s="83" t="str">
        <v>Акциз
(ставка акциза в руб * на показатель)</v>
      </c>
      <c r="C33" s="84">
        <v>25</v>
      </c>
      <c r="D33" s="85">
        <v>0</v>
      </c>
      <c r="G33" s="83" t="s">
        <v>60</v>
      </c>
      <c r="H33" s="85">
        <f>VLOOKUP(G33,B:D,3,FALSE)</f>
        <v>0</v>
      </c>
      <c r="I33" s="87">
        <f t="shared" si="4"/>
        <v>0</v>
      </c>
      <c r="Q33" s="314">
        <f t="shared" si="0"/>
        <v>34</v>
      </c>
      <c r="R33" s="297" t="s">
        <v>183</v>
      </c>
      <c r="S33" s="339">
        <f t="shared" si="1"/>
        <v>5961.7834217142881</v>
      </c>
      <c r="T33" s="340">
        <f t="shared" si="5"/>
        <v>2.321737038437377E-2</v>
      </c>
      <c r="U33" s="298"/>
      <c r="V33" s="298">
        <f>S33</f>
        <v>5961.7834217142881</v>
      </c>
      <c r="W33" s="348">
        <f t="shared" si="2"/>
        <v>5961.7834217142881</v>
      </c>
      <c r="X33" s="315">
        <f t="shared" si="3"/>
        <v>0</v>
      </c>
    </row>
    <row r="34" spans="2:24" x14ac:dyDescent="0.2">
      <c r="B34" s="83" t="str">
        <v>Себестоимость, шт. (без НДС)</v>
      </c>
      <c r="C34" s="84">
        <v>26</v>
      </c>
      <c r="D34" s="85">
        <v>0</v>
      </c>
      <c r="G34" s="220" t="s">
        <v>287</v>
      </c>
      <c r="H34" s="221">
        <f>SUM(H29:H33)</f>
        <v>23775.890120893404</v>
      </c>
      <c r="I34" s="222">
        <f t="shared" si="4"/>
        <v>6.8960283817700807E-2</v>
      </c>
      <c r="Q34" s="314">
        <f t="shared" si="0"/>
        <v>35</v>
      </c>
      <c r="R34" s="179" t="s">
        <v>237</v>
      </c>
      <c r="S34" s="335">
        <f t="shared" si="1"/>
        <v>0</v>
      </c>
      <c r="T34" s="336">
        <f t="shared" si="5"/>
        <v>0</v>
      </c>
      <c r="U34" s="294"/>
      <c r="V34" s="294"/>
      <c r="W34" s="348">
        <f t="shared" si="2"/>
        <v>0</v>
      </c>
      <c r="X34" s="315">
        <f t="shared" si="3"/>
        <v>0</v>
      </c>
    </row>
    <row r="35" spans="2:24" ht="13.5" thickBot="1" x14ac:dyDescent="0.25">
      <c r="B35" s="83" t="str">
        <v>Итого Себестоимость товара (без НДС)</v>
      </c>
      <c r="C35" s="84">
        <v>27</v>
      </c>
      <c r="D35" s="85">
        <v>276279.58</v>
      </c>
      <c r="G35" s="268" t="s">
        <v>221</v>
      </c>
      <c r="H35" s="269">
        <f>H28-H34</f>
        <v>52493.204613000264</v>
      </c>
      <c r="I35" s="270">
        <f t="shared" si="4"/>
        <v>0.15225281872547267</v>
      </c>
      <c r="J35" s="271">
        <f>VLOOKUP(L35,B:D,3,FALSE)</f>
        <v>52493.170000000006</v>
      </c>
      <c r="K35" s="351">
        <f>ROUND(J35,1)-ROUND(H35,1)</f>
        <v>0</v>
      </c>
      <c r="L35" s="83" t="str">
        <f>расчет!AF14</f>
        <v>Профит чистый (без НДС и фин. расходов и отката)</v>
      </c>
      <c r="Q35" s="314">
        <f t="shared" si="0"/>
        <v>36</v>
      </c>
      <c r="R35" s="179" t="s">
        <v>192</v>
      </c>
      <c r="S35" s="335">
        <f t="shared" si="1"/>
        <v>344776.57000000018</v>
      </c>
      <c r="T35" s="336">
        <f t="shared" si="5"/>
        <v>1.3426863673692835</v>
      </c>
      <c r="U35" s="301">
        <f>'КП open book'!Q2017</f>
        <v>0</v>
      </c>
      <c r="V35" s="294"/>
      <c r="W35" s="348">
        <f t="shared" si="2"/>
        <v>0</v>
      </c>
      <c r="X35" s="315">
        <f t="shared" si="3"/>
        <v>0</v>
      </c>
    </row>
    <row r="36" spans="2:24" x14ac:dyDescent="0.2">
      <c r="B36" s="83" t="str">
        <v>Наценка Общая в %</v>
      </c>
      <c r="C36" s="84">
        <v>28</v>
      </c>
      <c r="D36" s="85">
        <v>0.19000018025219378</v>
      </c>
      <c r="Q36" s="314">
        <f t="shared" si="0"/>
        <v>37</v>
      </c>
      <c r="R36" s="179" t="s">
        <v>180</v>
      </c>
      <c r="S36" s="344">
        <f t="shared" si="1"/>
        <v>413731.9000000002</v>
      </c>
      <c r="T36" s="336">
        <f t="shared" si="5"/>
        <v>1.6112237031530061</v>
      </c>
      <c r="U36" s="301">
        <f>'КП open book'!S2017</f>
        <v>0</v>
      </c>
      <c r="V36" s="294"/>
      <c r="W36" s="348">
        <f t="shared" si="2"/>
        <v>0</v>
      </c>
      <c r="X36" s="315">
        <f t="shared" si="3"/>
        <v>0</v>
      </c>
    </row>
    <row r="37" spans="2:24" x14ac:dyDescent="0.2">
      <c r="B37" s="83" t="str">
        <v>Цена продажи (без учета фин. расходов и отката)</v>
      </c>
      <c r="C37" s="84">
        <v>29</v>
      </c>
      <c r="D37" s="85">
        <v>0</v>
      </c>
      <c r="G37" s="89" t="s">
        <v>225</v>
      </c>
      <c r="H37" s="85"/>
      <c r="I37" s="86" t="s">
        <v>305</v>
      </c>
      <c r="Q37" s="314">
        <f t="shared" si="0"/>
        <v>38</v>
      </c>
      <c r="R37" s="179" t="s">
        <v>258</v>
      </c>
      <c r="S37" s="335">
        <f t="shared" si="1"/>
        <v>0</v>
      </c>
      <c r="T37" s="336">
        <f t="shared" si="5"/>
        <v>0</v>
      </c>
      <c r="U37" s="294"/>
      <c r="V37" s="294"/>
      <c r="W37" s="348">
        <f t="shared" si="2"/>
        <v>0</v>
      </c>
      <c r="X37" s="315">
        <f t="shared" si="3"/>
        <v>0</v>
      </c>
    </row>
    <row r="38" spans="2:24" x14ac:dyDescent="0.2">
      <c r="B38" s="83" t="str">
        <v>Себестоимость + Маржа (без НДС)</v>
      </c>
      <c r="C38" s="84">
        <v>30</v>
      </c>
      <c r="D38" s="85">
        <v>328772.75000000041</v>
      </c>
      <c r="G38" s="83" t="s">
        <v>68</v>
      </c>
      <c r="H38" s="85">
        <f>VLOOKUP(G38,B:D,3,FALSE)</f>
        <v>261916.78999999995</v>
      </c>
      <c r="I38" s="90">
        <f>H38/J38-1</f>
        <v>2.0000005563380441E-2</v>
      </c>
      <c r="J38" s="88">
        <f>H13</f>
        <v>256781.16526610652</v>
      </c>
      <c r="K38" s="88"/>
      <c r="Q38" s="314">
        <f t="shared" si="0"/>
        <v>39</v>
      </c>
      <c r="R38" s="179" t="s">
        <v>190</v>
      </c>
      <c r="S38" s="335">
        <f t="shared" si="1"/>
        <v>68955.329999999987</v>
      </c>
      <c r="T38" s="336">
        <f t="shared" si="5"/>
        <v>0.26853733578372252</v>
      </c>
      <c r="U38" s="301">
        <f>'КП open book'!R2017</f>
        <v>0</v>
      </c>
      <c r="V38" s="294"/>
      <c r="W38" s="348">
        <f t="shared" si="2"/>
        <v>0</v>
      </c>
      <c r="X38" s="315">
        <f t="shared" si="3"/>
        <v>0</v>
      </c>
    </row>
    <row r="39" spans="2:24" x14ac:dyDescent="0.2">
      <c r="B39" s="83" t="str">
        <v>Профит чистый (без НДС и фин. расходов и отката)</v>
      </c>
      <c r="C39" s="84">
        <v>31</v>
      </c>
      <c r="D39" s="85">
        <v>52493.170000000006</v>
      </c>
      <c r="H39" s="85">
        <f>VLOOKUP(G39,B:D,3,FALSE)</f>
        <v>0</v>
      </c>
      <c r="I39" s="83" t="s">
        <v>226</v>
      </c>
      <c r="Q39" s="314">
        <f t="shared" si="0"/>
        <v>40</v>
      </c>
      <c r="R39" s="179" t="s">
        <v>89</v>
      </c>
      <c r="S39" s="335">
        <f t="shared" si="1"/>
        <v>54728.620000000017</v>
      </c>
      <c r="T39" s="336">
        <f t="shared" si="5"/>
        <v>0.21313331117289641</v>
      </c>
      <c r="U39" s="294"/>
      <c r="V39" s="294"/>
      <c r="W39" s="348">
        <f t="shared" si="2"/>
        <v>0</v>
      </c>
      <c r="X39" s="315">
        <f t="shared" si="3"/>
        <v>0</v>
      </c>
    </row>
    <row r="40" spans="2:24" x14ac:dyDescent="0.2">
      <c r="B40" s="83" t="str">
        <v>Вознаграждение ЛПР (откат)</v>
      </c>
      <c r="C40" s="84">
        <v>32</v>
      </c>
      <c r="D40" s="85">
        <v>0</v>
      </c>
      <c r="G40" s="91" t="s">
        <v>190</v>
      </c>
      <c r="H40" s="92">
        <f>VLOOKUP(G40,B:D,3,FALSE)</f>
        <v>68955.329999999987</v>
      </c>
      <c r="I40" s="93">
        <f>H40-J40</f>
        <v>1.5999999945051968E-2</v>
      </c>
      <c r="J40" s="93">
        <f>H12*0.2</f>
        <v>68955.314000000042</v>
      </c>
      <c r="K40" s="93"/>
      <c r="Q40" s="314">
        <f t="shared" si="0"/>
        <v>41</v>
      </c>
      <c r="R40" s="179" t="s">
        <v>191</v>
      </c>
      <c r="S40" s="335">
        <f t="shared" si="1"/>
        <v>14226.709999999994</v>
      </c>
      <c r="T40" s="336">
        <f t="shared" si="5"/>
        <v>5.5404024610826191E-2</v>
      </c>
      <c r="U40" s="294"/>
      <c r="V40" s="294"/>
      <c r="W40" s="348">
        <f t="shared" si="2"/>
        <v>0</v>
      </c>
      <c r="X40" s="315">
        <f t="shared" si="3"/>
        <v>0</v>
      </c>
    </row>
    <row r="41" spans="2:24" x14ac:dyDescent="0.2">
      <c r="B41" s="83" t="str">
        <v>Резерв на отриц. курсовую разницу (3% в договоре)</v>
      </c>
      <c r="C41" s="84">
        <v>33</v>
      </c>
      <c r="D41" s="85">
        <v>10042.036002651426</v>
      </c>
      <c r="G41" s="91" t="s">
        <v>89</v>
      </c>
      <c r="H41" s="92">
        <f>VLOOKUP(G41,B:D,3,FALSE)</f>
        <v>54728.620000000017</v>
      </c>
      <c r="I41" s="93">
        <f t="shared" ref="I41:I42" si="6">H41-J41</f>
        <v>424.64000000002125</v>
      </c>
      <c r="J41" s="93">
        <f>0.2*(H38+H25+H26)</f>
        <v>54303.979999999996</v>
      </c>
      <c r="K41" s="93"/>
      <c r="Q41" s="317">
        <f t="shared" si="0"/>
        <v>42</v>
      </c>
      <c r="R41" s="318" t="s">
        <v>244</v>
      </c>
      <c r="S41" s="345">
        <f t="shared" si="1"/>
        <v>0</v>
      </c>
      <c r="T41" s="346">
        <f t="shared" si="5"/>
        <v>0</v>
      </c>
      <c r="U41" s="319"/>
      <c r="V41" s="319">
        <f>'КП open book'!O2017</f>
        <v>0</v>
      </c>
      <c r="W41" s="350">
        <f t="shared" si="2"/>
        <v>0</v>
      </c>
      <c r="X41" s="320">
        <f t="shared" si="3"/>
        <v>0</v>
      </c>
    </row>
    <row r="42" spans="2:24" x14ac:dyDescent="0.2">
      <c r="B42" s="83" t="str">
        <v>Комиссия фин/агента (% затрат вне РФ)</v>
      </c>
      <c r="C42" s="84">
        <v>34</v>
      </c>
      <c r="D42" s="85">
        <v>5961.7834217142881</v>
      </c>
      <c r="G42" s="91" t="s">
        <v>191</v>
      </c>
      <c r="H42" s="92">
        <f>VLOOKUP(G42,B:D,3,FALSE)</f>
        <v>14226.709999999994</v>
      </c>
      <c r="I42" s="93">
        <f t="shared" si="6"/>
        <v>-424.62400000005255</v>
      </c>
      <c r="J42" s="93">
        <f>J40-J41</f>
        <v>14651.334000000046</v>
      </c>
      <c r="K42" s="93"/>
      <c r="Q42" s="181"/>
      <c r="R42" s="179"/>
      <c r="S42" s="212"/>
      <c r="T42" s="180"/>
      <c r="U42" s="180">
        <f>'КП open book'!S2017</f>
        <v>0</v>
      </c>
      <c r="V42" s="180"/>
      <c r="W42" s="180">
        <f t="shared" si="2"/>
        <v>0</v>
      </c>
      <c r="X42" s="180">
        <f t="shared" si="3"/>
        <v>0</v>
      </c>
    </row>
    <row r="43" spans="2:24" x14ac:dyDescent="0.2">
      <c r="B43" s="83" t="str">
        <v>Цена продажи без НДС</v>
      </c>
      <c r="C43" s="84">
        <v>35</v>
      </c>
      <c r="D43" s="85">
        <v>0</v>
      </c>
      <c r="Q43" s="181"/>
      <c r="R43" s="179"/>
      <c r="S43" s="212"/>
      <c r="T43" s="179"/>
      <c r="U43" s="211">
        <f>SUM(U15:U34)</f>
        <v>0</v>
      </c>
      <c r="V43" s="211">
        <f>SUM(V15:V34)</f>
        <v>76269.060120893409</v>
      </c>
      <c r="W43" s="180">
        <f t="shared" si="2"/>
        <v>76269.060120893409</v>
      </c>
      <c r="X43" s="179"/>
    </row>
    <row r="44" spans="2:24" x14ac:dyDescent="0.2">
      <c r="B44" s="83" t="str">
        <v>Сумма продажи без НДС</v>
      </c>
      <c r="C44" s="84">
        <v>36</v>
      </c>
      <c r="D44" s="85">
        <v>344776.57000000018</v>
      </c>
      <c r="Q44" s="181"/>
      <c r="R44" s="181"/>
      <c r="S44" s="181"/>
      <c r="T44" s="181"/>
      <c r="U44" s="179"/>
      <c r="V44" s="179"/>
      <c r="W44" s="179"/>
      <c r="X44" s="179"/>
    </row>
    <row r="45" spans="2:24" x14ac:dyDescent="0.2">
      <c r="B45" s="83" t="str">
        <v>Итого Сумма Продажи с НДС</v>
      </c>
      <c r="C45" s="84">
        <v>37</v>
      </c>
      <c r="D45" s="85">
        <v>413731.9000000002</v>
      </c>
      <c r="Q45" s="181"/>
      <c r="R45" s="181" t="str">
        <f>расчет!B9</f>
        <v>срок поставки (дни)</v>
      </c>
      <c r="S45" s="234">
        <f>расчет!D9</f>
        <v>60</v>
      </c>
      <c r="T45" s="179"/>
      <c r="U45" s="179"/>
      <c r="V45" s="179"/>
      <c r="W45" s="179"/>
      <c r="X45" s="179"/>
    </row>
    <row r="46" spans="2:24" x14ac:dyDescent="0.2">
      <c r="B46" s="83" t="str">
        <v>Цена продажи c НДС</v>
      </c>
      <c r="C46" s="84">
        <v>38</v>
      </c>
      <c r="D46" s="85">
        <v>0</v>
      </c>
      <c r="Q46" s="181"/>
      <c r="R46" s="181" t="str">
        <f>расчет!B10</f>
        <v>Условие расчетов с Заказчиком</v>
      </c>
      <c r="S46" s="235" t="str">
        <f>расчет!D10</f>
        <v>частичная оплата</v>
      </c>
      <c r="T46" s="179"/>
      <c r="U46" s="179"/>
      <c r="V46" s="179"/>
      <c r="W46" s="180"/>
      <c r="X46" s="179"/>
    </row>
    <row r="47" spans="2:24" x14ac:dyDescent="0.2">
      <c r="B47" s="83" t="str">
        <v>НДС с продаж</v>
      </c>
      <c r="C47" s="84">
        <v>39</v>
      </c>
      <c r="D47" s="85">
        <v>68955.329999999987</v>
      </c>
      <c r="Q47" s="181"/>
      <c r="R47" s="181" t="s">
        <v>290</v>
      </c>
      <c r="S47" s="236">
        <f>расчет!J5</f>
        <v>0.3</v>
      </c>
      <c r="T47" s="179"/>
      <c r="U47" s="179"/>
      <c r="V47" s="179"/>
      <c r="W47" s="180"/>
      <c r="X47" s="179"/>
    </row>
    <row r="48" spans="2:24" x14ac:dyDescent="0.2">
      <c r="B48" s="83" t="str">
        <v>НДС (при импорте в РФ)</v>
      </c>
      <c r="C48" s="84">
        <v>40</v>
      </c>
      <c r="D48" s="85">
        <v>54728.620000000017</v>
      </c>
      <c r="Q48" s="181"/>
      <c r="R48" s="181" t="str">
        <f>расчет!B11</f>
        <v>Размер аванса Поставщику</v>
      </c>
      <c r="S48" s="213">
        <f>расчет!D11</f>
        <v>1</v>
      </c>
      <c r="T48" s="179"/>
      <c r="U48" s="179"/>
      <c r="V48" s="179"/>
      <c r="W48" s="180"/>
      <c r="X48" s="179"/>
    </row>
    <row r="49" spans="2:24" x14ac:dyDescent="0.2">
      <c r="B49" s="83" t="str">
        <v>НДС к уплате за вычетом импортного НДС</v>
      </c>
      <c r="C49" s="84">
        <v>41</v>
      </c>
      <c r="D49" s="85">
        <v>14226.709999999994</v>
      </c>
      <c r="Q49" s="181"/>
      <c r="R49" s="181" t="s">
        <v>291</v>
      </c>
      <c r="S49" s="234">
        <f>offer_post_pmt_due</f>
        <v>0</v>
      </c>
      <c r="T49" s="179"/>
      <c r="U49" s="179"/>
      <c r="V49" s="179"/>
      <c r="W49" s="180"/>
      <c r="X49" s="179"/>
    </row>
    <row r="50" spans="2:24" x14ac:dyDescent="0.2">
      <c r="B50" s="83" t="str">
        <v>Комиссия за Транзит</v>
      </c>
      <c r="C50" s="84">
        <v>42</v>
      </c>
      <c r="D50" s="85">
        <v>0</v>
      </c>
      <c r="Q50" s="181"/>
      <c r="R50" s="181" t="s">
        <v>289</v>
      </c>
      <c r="S50" s="181"/>
      <c r="T50" s="181" t="s">
        <v>285</v>
      </c>
      <c r="U50" s="179"/>
      <c r="V50" s="179"/>
      <c r="W50" s="180"/>
      <c r="X50" s="179"/>
    </row>
    <row r="51" spans="2:24" x14ac:dyDescent="0.2">
      <c r="B51" s="83" t="str">
        <v>ссылка на Альта.Ру по коду ТН ВЭД</v>
      </c>
      <c r="C51" s="84">
        <v>43</v>
      </c>
      <c r="D51" s="85">
        <v>0</v>
      </c>
      <c r="Q51" s="181"/>
      <c r="R51" s="321" t="str">
        <f>R41</f>
        <v>Комиссия за Транзит</v>
      </c>
      <c r="S51" s="322">
        <f>S41</f>
        <v>0</v>
      </c>
      <c r="T51" s="323" t="e">
        <f>S51/$U$15</f>
        <v>#DIV/0!</v>
      </c>
      <c r="U51" s="179"/>
      <c r="V51" s="179"/>
      <c r="W51" s="179"/>
      <c r="X51" s="179"/>
    </row>
    <row r="52" spans="2:24" x14ac:dyDescent="0.2">
      <c r="B52" s="83">
        <v>0</v>
      </c>
      <c r="C52" s="84">
        <v>44</v>
      </c>
      <c r="D52" s="85">
        <v>0</v>
      </c>
      <c r="Q52" s="181"/>
      <c r="R52" s="314" t="s">
        <v>226</v>
      </c>
      <c r="S52" s="311">
        <f>S51-S53</f>
        <v>-76269.060120893409</v>
      </c>
      <c r="T52" s="324" t="e">
        <f t="shared" ref="T52:T58" si="7">S52/$U$15</f>
        <v>#DIV/0!</v>
      </c>
      <c r="U52" s="179"/>
      <c r="V52" s="179"/>
      <c r="W52" s="179"/>
      <c r="X52" s="179"/>
    </row>
    <row r="53" spans="2:24" x14ac:dyDescent="0.2">
      <c r="B53" s="83" t="str">
        <v>Таргет по цене без НДС</v>
      </c>
      <c r="C53" s="84">
        <v>45</v>
      </c>
      <c r="D53" s="85">
        <v>0</v>
      </c>
      <c r="Q53" s="181"/>
      <c r="R53" s="313" t="s">
        <v>288</v>
      </c>
      <c r="S53" s="312">
        <f>SUM(S54:S58)</f>
        <v>76269.060120893409</v>
      </c>
      <c r="T53" s="324" t="e">
        <f t="shared" si="7"/>
        <v>#DIV/0!</v>
      </c>
      <c r="U53" s="179"/>
      <c r="V53" s="179"/>
      <c r="W53" s="179"/>
      <c r="X53" s="179"/>
    </row>
    <row r="54" spans="2:24" x14ac:dyDescent="0.2">
      <c r="B54" s="83" t="str">
        <v>отклонение</v>
      </c>
      <c r="C54" s="84">
        <v>46</v>
      </c>
      <c r="D54" s="85">
        <v>0</v>
      </c>
      <c r="Q54" s="181"/>
      <c r="R54" s="325" t="str">
        <f>R30</f>
        <v>Профит чистый (без НДС и фин. расходов и отката)</v>
      </c>
      <c r="S54" s="300">
        <f>S30</f>
        <v>52493.170000000006</v>
      </c>
      <c r="T54" s="324" t="e">
        <f t="shared" si="7"/>
        <v>#DIV/0!</v>
      </c>
      <c r="U54" s="179"/>
      <c r="V54" s="179"/>
      <c r="W54" s="179"/>
      <c r="X54" s="179"/>
    </row>
    <row r="55" spans="2:24" x14ac:dyDescent="0.2">
      <c r="B55" s="83">
        <v>0</v>
      </c>
      <c r="C55" s="84">
        <v>47</v>
      </c>
      <c r="D55" s="85">
        <v>0</v>
      </c>
      <c r="Q55" s="181"/>
      <c r="R55" s="326" t="str">
        <f>R16</f>
        <v>Итого Стоимость финансирования</v>
      </c>
      <c r="S55" s="294">
        <f>S16</f>
        <v>7772.0706965276886</v>
      </c>
      <c r="T55" s="324" t="e">
        <f t="shared" si="7"/>
        <v>#DIV/0!</v>
      </c>
      <c r="U55" s="179"/>
      <c r="V55" s="179"/>
      <c r="W55" s="179"/>
      <c r="X55" s="179"/>
    </row>
    <row r="56" spans="2:24" x14ac:dyDescent="0.2">
      <c r="B56" s="83" t="str">
        <v>Внутренняя наценка</v>
      </c>
      <c r="C56" s="84">
        <v>48</v>
      </c>
      <c r="D56" s="85">
        <v>2.0000005563380441E-2</v>
      </c>
      <c r="Q56" s="181"/>
      <c r="R56" s="326" t="str">
        <f>R17</f>
        <v>Комиссия за рассрочку* за вычетом аванса</v>
      </c>
      <c r="S56" s="294">
        <f>S17</f>
        <v>0</v>
      </c>
      <c r="T56" s="324" t="e">
        <f t="shared" si="7"/>
        <v>#DIV/0!</v>
      </c>
      <c r="U56" s="179"/>
      <c r="V56" s="179"/>
      <c r="W56" s="179"/>
      <c r="X56" s="179"/>
    </row>
    <row r="57" spans="2:24" x14ac:dyDescent="0.2">
      <c r="B57" s="83" t="str">
        <v>Цена за ед.</v>
      </c>
      <c r="C57" s="84">
        <v>49</v>
      </c>
      <c r="D57" s="85">
        <v>0</v>
      </c>
      <c r="Q57" s="181"/>
      <c r="R57" s="326" t="str">
        <f>R32</f>
        <v>Резерв на отриц. курсовую разницу (3% в договоре)</v>
      </c>
      <c r="S57" s="294">
        <f>S32</f>
        <v>10042.036002651426</v>
      </c>
      <c r="T57" s="324" t="e">
        <f t="shared" si="7"/>
        <v>#DIV/0!</v>
      </c>
      <c r="U57" s="180"/>
      <c r="V57" s="180"/>
      <c r="W57" s="179"/>
      <c r="X57" s="179"/>
    </row>
    <row r="58" spans="2:24" x14ac:dyDescent="0.2">
      <c r="B58" s="83" t="str">
        <v>Сумма валютной спецификации</v>
      </c>
      <c r="C58" s="84">
        <v>50</v>
      </c>
      <c r="D58" s="85">
        <v>261916.78999999995</v>
      </c>
      <c r="Q58" s="181"/>
      <c r="R58" s="327" t="str">
        <f>R33</f>
        <v>Комиссия фин/агента (% затрат вне РФ)</v>
      </c>
      <c r="S58" s="328">
        <f>S33</f>
        <v>5961.7834217142881</v>
      </c>
      <c r="T58" s="329" t="e">
        <f t="shared" si="7"/>
        <v>#DIV/0!</v>
      </c>
      <c r="U58" s="180"/>
      <c r="V58" s="180"/>
      <c r="W58" s="179"/>
      <c r="X58" s="179"/>
    </row>
    <row r="59" spans="2:24" x14ac:dyDescent="0.2">
      <c r="B59" s="83" t="str">
        <v>Сумма закупки в валюте КП с учетом НДС</v>
      </c>
      <c r="C59" s="84">
        <v>51</v>
      </c>
      <c r="D59" s="85">
        <v>290162.7167507002</v>
      </c>
      <c r="Q59" s="181"/>
      <c r="R59" s="179"/>
      <c r="S59" s="180"/>
      <c r="T59" s="179"/>
      <c r="U59" s="180"/>
      <c r="V59" s="180"/>
      <c r="W59" s="179"/>
      <c r="X59" s="179"/>
    </row>
    <row r="60" spans="2:24" x14ac:dyDescent="0.2">
      <c r="B60" s="83" t="str">
        <v>Итого Стоимость финансирования</v>
      </c>
      <c r="C60" s="84">
        <v>52</v>
      </c>
      <c r="D60" s="85">
        <v>7772.0706965276886</v>
      </c>
    </row>
    <row r="61" spans="2:24" x14ac:dyDescent="0.2">
      <c r="B61" s="83" t="str">
        <v>Комиссия за рассрочку* за вычетом аванса</v>
      </c>
      <c r="C61" s="84">
        <v>53</v>
      </c>
      <c r="D61" s="85">
        <v>0</v>
      </c>
    </row>
    <row r="62" spans="2:24" x14ac:dyDescent="0.2">
      <c r="B62" s="83" t="str">
        <v>База распределения Лог.</v>
      </c>
      <c r="C62" s="84">
        <v>54</v>
      </c>
      <c r="D62" s="85">
        <v>0</v>
      </c>
    </row>
    <row r="63" spans="2:24" x14ac:dyDescent="0.2">
      <c r="B63" s="83" t="str">
        <v>база для распределения косвен.</v>
      </c>
      <c r="C63" s="84">
        <v>55</v>
      </c>
      <c r="D63" s="85">
        <v>0</v>
      </c>
    </row>
    <row r="64" spans="2:24" x14ac:dyDescent="0.2">
      <c r="B64" s="83" t="str">
        <v>$</v>
      </c>
      <c r="C64" s="84" t="str">
        <v>$</v>
      </c>
      <c r="D64" s="83">
        <v>0</v>
      </c>
    </row>
    <row r="65" spans="2:4" x14ac:dyDescent="0.2">
      <c r="B65" s="83">
        <v>0</v>
      </c>
      <c r="C65" s="84">
        <v>0</v>
      </c>
      <c r="D65" s="83">
        <v>0</v>
      </c>
    </row>
    <row r="66" spans="2:4" x14ac:dyDescent="0.2">
      <c r="B66" s="83">
        <v>0</v>
      </c>
      <c r="C66" s="84">
        <v>0</v>
      </c>
      <c r="D66" s="83">
        <v>0</v>
      </c>
    </row>
  </sheetData>
  <sheetProtection algorithmName="SHA-512" hashValue="YoPvchk0yKF6CUo//xENw+E913IKxvNQjewZzSPZYpOdCd+OCMXRLqvf3PUAQVNKVL+5nvHe9GBrYKSmYx59CA==" saltValue="pWcDrxOb08mhbmtGNMsEtQ==" spinCount="100000" sheet="1" objects="1" scenarios="1"/>
  <mergeCells count="5">
    <mergeCell ref="Q1:X1"/>
    <mergeCell ref="N14:O15"/>
    <mergeCell ref="N16:O17"/>
    <mergeCell ref="R2:T2"/>
    <mergeCell ref="U2:W2"/>
  </mergeCells>
  <conditionalFormatting sqref="K35">
    <cfRule type="containsText" dxfId="69" priority="2" operator="containsText" text="false">
      <formula>NOT(ISERROR(SEARCH("false",K35)))</formula>
    </cfRule>
  </conditionalFormatting>
  <conditionalFormatting sqref="L12">
    <cfRule type="containsText" dxfId="68" priority="3" operator="containsText" text="false">
      <formula>NOT(ISERROR(SEARCH("false",L12)))</formula>
    </cfRule>
  </conditionalFormatting>
  <conditionalFormatting sqref="O13">
    <cfRule type="containsText" dxfId="67" priority="1" operator="containsText" text="false">
      <formula>NOT(ISERROR(SEARCH("false",O13)))</formula>
    </cfRule>
  </conditionalFormatting>
  <pageMargins left="0.7" right="0.7" top="0.75" bottom="0.75" header="0.3" footer="0.3"/>
  <pageSetup paperSize="9" scale="40"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6CDF7E-91F7-4B17-B85C-B36EE26EEE0B}">
  <sheetPr codeName="Sheet2">
    <tabColor rgb="FFCAEDFB"/>
    <pageSetUpPr fitToPage="1"/>
  </sheetPr>
  <dimension ref="A1:BL2023"/>
  <sheetViews>
    <sheetView showGridLines="0" tabSelected="1" zoomScale="90" zoomScaleNormal="90" workbookViewId="0">
      <pane xSplit="5" ySplit="15" topLeftCell="F16" activePane="bottomRight" state="frozen"/>
      <selection activeCell="H2016" sqref="H2016"/>
      <selection pane="topRight" activeCell="H2016" sqref="H2016"/>
      <selection pane="bottomLeft" activeCell="H2016" sqref="H2016"/>
      <selection pane="bottomRight" activeCell="J6" sqref="J6"/>
    </sheetView>
  </sheetViews>
  <sheetFormatPr defaultColWidth="8.7109375" defaultRowHeight="12" outlineLevelCol="1" x14ac:dyDescent="0.2"/>
  <cols>
    <col min="1" max="1" width="4.7109375" style="151" customWidth="1"/>
    <col min="2" max="2" width="11.42578125" style="152" customWidth="1"/>
    <col min="3" max="3" width="12.28515625" style="152" customWidth="1"/>
    <col min="4" max="4" width="26.28515625" style="152" customWidth="1"/>
    <col min="5" max="5" width="10.28515625" style="152" customWidth="1"/>
    <col min="6" max="6" width="5.42578125" style="152" customWidth="1"/>
    <col min="7" max="7" width="7.7109375" style="152" customWidth="1"/>
    <col min="8" max="8" width="8.85546875" style="152" customWidth="1"/>
    <col min="9" max="9" width="11.85546875" style="152" customWidth="1"/>
    <col min="10" max="10" width="6.85546875" style="152" customWidth="1"/>
    <col min="11" max="11" width="12.28515625" style="65" customWidth="1"/>
    <col min="12" max="12" width="12.28515625" style="153" customWidth="1"/>
    <col min="13" max="13" width="8.85546875" style="152" customWidth="1" outlineLevel="1"/>
    <col min="14" max="14" width="13" style="152" customWidth="1"/>
    <col min="15" max="15" width="8.140625" style="66" customWidth="1"/>
    <col min="16" max="16" width="13.85546875" style="152" customWidth="1" outlineLevel="1"/>
    <col min="17" max="17" width="9.42578125" style="152" customWidth="1"/>
    <col min="18" max="18" width="11.28515625" style="152" customWidth="1"/>
    <col min="19" max="19" width="12.85546875" style="152" customWidth="1"/>
    <col min="20" max="20" width="16.28515625" style="152" customWidth="1" outlineLevel="1"/>
    <col min="21" max="21" width="15" style="65" customWidth="1" outlineLevel="1"/>
    <col min="22" max="22" width="22.140625" style="65" customWidth="1"/>
    <col min="23" max="23" width="18.7109375" style="152" customWidth="1"/>
    <col min="24" max="24" width="12.42578125" style="152" customWidth="1"/>
    <col min="25" max="25" width="12.28515625" style="152" customWidth="1"/>
    <col min="26" max="27" width="11.28515625" style="152" customWidth="1"/>
    <col min="28" max="28" width="12.85546875" style="67" customWidth="1"/>
    <col min="29" max="29" width="13.28515625" style="353" customWidth="1" outlineLevel="1"/>
    <col min="30" max="30" width="9.85546875" style="65" customWidth="1"/>
    <col min="31" max="31" width="13.28515625" style="65" customWidth="1" outlineLevel="1"/>
    <col min="32" max="32" width="13.28515625" style="65" customWidth="1"/>
    <col min="33" max="33" width="12.42578125" style="152" customWidth="1"/>
    <col min="34" max="36" width="15" style="152" customWidth="1"/>
    <col min="37" max="37" width="14.7109375" style="65" customWidth="1"/>
    <col min="38" max="38" width="15" style="65" customWidth="1"/>
    <col min="39" max="39" width="15" style="152" customWidth="1"/>
    <col min="40" max="40" width="11.7109375" style="152" customWidth="1" outlineLevel="1"/>
    <col min="41" max="42" width="15" style="152" customWidth="1" outlineLevel="1"/>
    <col min="43" max="43" width="15" style="152" customWidth="1"/>
    <col min="44" max="44" width="32.7109375" style="152" customWidth="1"/>
    <col min="45" max="45" width="16.28515625" style="152" customWidth="1" outlineLevel="1"/>
    <col min="46" max="47" width="12.42578125" style="152" customWidth="1" outlineLevel="1"/>
    <col min="48" max="48" width="3" style="152" customWidth="1" outlineLevel="1"/>
    <col min="49" max="49" width="7.42578125" style="152" customWidth="1" outlineLevel="1"/>
    <col min="50" max="51" width="12.42578125" style="152" customWidth="1" outlineLevel="1"/>
    <col min="52" max="52" width="17.140625" style="152" customWidth="1" outlineLevel="1"/>
    <col min="53" max="53" width="16.140625" style="152" customWidth="1" outlineLevel="1"/>
    <col min="54" max="54" width="16.85546875" style="152" customWidth="1" outlineLevel="1"/>
    <col min="55" max="55" width="7.28515625" style="152" customWidth="1" outlineLevel="1"/>
    <col min="56" max="56" width="7.28515625" style="152" customWidth="1"/>
    <col min="57" max="57" width="3" style="152" customWidth="1"/>
    <col min="58" max="58" width="29.28515625" style="152" customWidth="1"/>
    <col min="59" max="59" width="26" style="154" customWidth="1"/>
    <col min="60" max="60" width="16.140625" style="100" customWidth="1"/>
    <col min="61" max="61" width="16.140625" style="154" customWidth="1"/>
    <col min="62" max="62" width="16.140625" style="152" customWidth="1"/>
    <col min="63" max="63" width="18.7109375" style="152" customWidth="1"/>
    <col min="64" max="64" width="11.85546875" style="152" customWidth="1"/>
    <col min="65" max="65" width="6.7109375" style="152" customWidth="1"/>
    <col min="66" max="16384" width="8.7109375" style="152"/>
  </cols>
  <sheetData>
    <row r="1" spans="1:64" ht="15.6" customHeight="1" x14ac:dyDescent="0.2">
      <c r="B1" s="361" t="s">
        <v>217</v>
      </c>
      <c r="V1" s="198" t="s">
        <v>187</v>
      </c>
      <c r="W1" s="199">
        <f>+SUM(W2:W10)</f>
        <v>2123.1999999999998</v>
      </c>
      <c r="BF1" s="618" t="s">
        <v>275</v>
      </c>
      <c r="BG1" s="619"/>
      <c r="BH1" s="619"/>
      <c r="BI1" s="619"/>
      <c r="BJ1" s="620"/>
      <c r="BK1" s="610" t="s">
        <v>280</v>
      </c>
      <c r="BL1" s="611"/>
    </row>
    <row r="2" spans="1:64" ht="12" customHeight="1" x14ac:dyDescent="0.2">
      <c r="B2" s="362" t="s">
        <v>93</v>
      </c>
      <c r="E2" s="156"/>
      <c r="K2" s="152"/>
      <c r="L2" s="152"/>
      <c r="Q2" s="156"/>
      <c r="V2" s="200" t="s">
        <v>184</v>
      </c>
      <c r="W2" s="201">
        <v>2000</v>
      </c>
      <c r="X2" s="604" t="s">
        <v>272</v>
      </c>
      <c r="AF2" s="625" t="s">
        <v>152</v>
      </c>
      <c r="AG2" s="626"/>
      <c r="AH2" s="627"/>
      <c r="BF2" s="653" t="s">
        <v>271</v>
      </c>
      <c r="BG2" s="654"/>
      <c r="BH2" s="253">
        <f>(BJ2*(1+avg_cap)+BJ3)*(1+IF(seller_region="RU",rate_vatRu,0))</f>
        <v>393094.94378957996</v>
      </c>
      <c r="BI2" s="363" t="s">
        <v>269</v>
      </c>
      <c r="BJ2" s="364">
        <f>+SUM(S13,V13:Z13)</f>
        <v>268507.47526610654</v>
      </c>
      <c r="BK2" s="612"/>
      <c r="BL2" s="613"/>
    </row>
    <row r="3" spans="1:64" s="156" customFormat="1" ht="36" x14ac:dyDescent="0.2">
      <c r="A3" s="365"/>
      <c r="B3" s="272" t="s">
        <v>91</v>
      </c>
      <c r="C3" s="273" t="s">
        <v>92</v>
      </c>
      <c r="F3" s="596" t="s">
        <v>142</v>
      </c>
      <c r="G3" s="597"/>
      <c r="H3" s="597"/>
      <c r="I3" s="597"/>
      <c r="J3" s="597"/>
      <c r="K3" s="366"/>
      <c r="L3" s="366"/>
      <c r="M3" s="366"/>
      <c r="N3" s="366"/>
      <c r="O3" s="366"/>
      <c r="P3" s="152"/>
      <c r="V3" s="200" t="s">
        <v>210</v>
      </c>
      <c r="W3" s="201"/>
      <c r="X3" s="604"/>
      <c r="Z3" s="65"/>
      <c r="AB3" s="68"/>
      <c r="AC3" s="354"/>
      <c r="AD3" s="69"/>
      <c r="AF3" s="367"/>
      <c r="AG3" s="163" t="s">
        <v>153</v>
      </c>
      <c r="AH3" s="368" t="s">
        <v>154</v>
      </c>
      <c r="AR3" s="152"/>
      <c r="BF3" s="653" t="str">
        <f>"Ожидаемый аванс от Заказчика "&amp;TEXT(J5,"0%")</f>
        <v>Ожидаемый аванс от Заказчика 30%</v>
      </c>
      <c r="BG3" s="654"/>
      <c r="BH3" s="253" cm="1">
        <f t="array" ref="BH3">BH2*_xlfn.IFS($A$10="pmt_1",1,$A$10="pmt_2",0,$A$10="pmt_3",$J$5,$A$10="заполнить",0)</f>
        <v>117928.48313687398</v>
      </c>
      <c r="BI3" s="369" t="s">
        <v>270</v>
      </c>
      <c r="BJ3" s="253">
        <f>BJ2*rate_forex_risk+IF(AG3="Фикс",AG4,BJ2*AG6)</f>
        <v>8055.2242579831964</v>
      </c>
      <c r="BK3" s="370" t="s">
        <v>467</v>
      </c>
      <c r="BL3" s="371">
        <f>BH4-BH3</f>
        <v>244534.88194884028</v>
      </c>
    </row>
    <row r="4" spans="1:64" ht="23.45" customHeight="1" x14ac:dyDescent="0.2">
      <c r="B4" s="155" t="s">
        <v>143</v>
      </c>
      <c r="F4" s="372" t="s">
        <v>100</v>
      </c>
      <c r="G4" s="607" t="s">
        <v>94</v>
      </c>
      <c r="H4" s="607"/>
      <c r="I4" s="607"/>
      <c r="J4" s="372" t="s">
        <v>95</v>
      </c>
      <c r="K4" s="372" t="s">
        <v>263</v>
      </c>
      <c r="L4" s="660" t="s">
        <v>122</v>
      </c>
      <c r="M4" s="661"/>
      <c r="N4" s="661"/>
      <c r="O4" s="662"/>
      <c r="Q4" s="156"/>
      <c r="V4" s="202" t="s">
        <v>213</v>
      </c>
      <c r="W4" s="201"/>
      <c r="X4" s="604"/>
      <c r="AF4" s="367" t="s">
        <v>153</v>
      </c>
      <c r="AG4" s="164"/>
      <c r="AH4" s="373" t="s">
        <v>155</v>
      </c>
      <c r="BF4" s="663" t="s">
        <v>466</v>
      </c>
      <c r="BG4" s="664"/>
      <c r="BH4" s="254">
        <f>SUM(AZ13,T13)*(1+rate_fin_comm)+SUM(Y13,Z13,AO13)</f>
        <v>362463.36508571426</v>
      </c>
      <c r="BI4" s="255">
        <f>IFERROR(BH3/BH4,"")</f>
        <v>0.32535283423467254</v>
      </c>
      <c r="BJ4" s="374" t="s">
        <v>211</v>
      </c>
      <c r="BK4" s="375" t="s">
        <v>268</v>
      </c>
      <c r="BL4" s="256">
        <f>BL3+BL3*rate_loan_interest_daily*offer_post_pmt_due</f>
        <v>244534.88194884028</v>
      </c>
    </row>
    <row r="5" spans="1:64" x14ac:dyDescent="0.2">
      <c r="A5" s="376" t="str">
        <f>_xlfn.XLOOKUP(seller_company,Table9[Column1],Table9[Страна],0,0)</f>
        <v>RU</v>
      </c>
      <c r="B5" s="605" t="s">
        <v>262</v>
      </c>
      <c r="C5" s="606"/>
      <c r="D5" s="250" t="s">
        <v>207</v>
      </c>
      <c r="F5" s="377">
        <v>1</v>
      </c>
      <c r="G5" s="609" t="s">
        <v>149</v>
      </c>
      <c r="H5" s="609"/>
      <c r="I5" s="609"/>
      <c r="J5" s="160">
        <v>0.3</v>
      </c>
      <c r="K5" s="352">
        <v>5</v>
      </c>
      <c r="L5" s="614" t="str">
        <f>"календарных дней с даты "&amp;IF(A10="pmt_2","подписания спецификации.","зачисления аванса")</f>
        <v>календарных дней с даты зачисления аванса</v>
      </c>
      <c r="M5" s="615"/>
      <c r="N5" s="615"/>
      <c r="O5" s="616"/>
      <c r="Q5" s="378"/>
      <c r="V5" s="200" t="s">
        <v>214</v>
      </c>
      <c r="W5" s="201"/>
      <c r="X5" s="604"/>
      <c r="AF5" s="367" t="s">
        <v>156</v>
      </c>
      <c r="AG5" s="379"/>
      <c r="AH5" s="373"/>
      <c r="BF5" s="655" t="str">
        <f>B11</f>
        <v>Размер аванса Поставщику</v>
      </c>
      <c r="BG5" s="656"/>
      <c r="BH5" s="257">
        <f>D11</f>
        <v>1</v>
      </c>
      <c r="BI5" s="380"/>
      <c r="BJ5" s="381"/>
      <c r="BK5" s="382" t="s">
        <v>279</v>
      </c>
      <c r="BL5" s="383">
        <f>BL4-BL3</f>
        <v>0</v>
      </c>
    </row>
    <row r="6" spans="1:64" x14ac:dyDescent="0.2">
      <c r="A6" s="384"/>
      <c r="B6" s="605" t="s">
        <v>18</v>
      </c>
      <c r="C6" s="606"/>
      <c r="D6" s="159" t="s">
        <v>1</v>
      </c>
      <c r="E6" s="385" t="s">
        <v>1</v>
      </c>
      <c r="F6" s="377">
        <v>2</v>
      </c>
      <c r="G6" s="617" t="s">
        <v>96</v>
      </c>
      <c r="H6" s="617"/>
      <c r="I6" s="617"/>
      <c r="J6" s="161"/>
      <c r="K6" s="352"/>
      <c r="L6" s="657" t="s">
        <v>218</v>
      </c>
      <c r="M6" s="658"/>
      <c r="N6" s="658"/>
      <c r="O6" s="659"/>
      <c r="Q6" s="378"/>
      <c r="V6" s="203" t="s">
        <v>215</v>
      </c>
      <c r="W6" s="201"/>
      <c r="X6" s="604"/>
      <c r="AF6" s="386" t="s">
        <v>157</v>
      </c>
      <c r="AG6" s="165"/>
      <c r="AH6" s="373" t="s">
        <v>158</v>
      </c>
      <c r="BF6" s="623" t="s">
        <v>276</v>
      </c>
      <c r="BG6" s="624"/>
      <c r="BH6" s="258">
        <f>AZ13*BH5*(1+rate_fin_comm)</f>
        <v>295965.97108571423</v>
      </c>
      <c r="BI6" s="387" t="s">
        <v>268</v>
      </c>
      <c r="BJ6" s="388" t="s">
        <v>267</v>
      </c>
      <c r="BK6" s="389"/>
      <c r="BL6" s="390"/>
    </row>
    <row r="7" spans="1:64" x14ac:dyDescent="0.2">
      <c r="A7" s="384"/>
      <c r="B7" s="605" t="s">
        <v>17</v>
      </c>
      <c r="C7" s="606"/>
      <c r="D7" s="159" t="s">
        <v>30</v>
      </c>
      <c r="E7" s="376" t="s">
        <v>2</v>
      </c>
      <c r="F7" s="377">
        <v>3</v>
      </c>
      <c r="G7" s="609" t="s">
        <v>97</v>
      </c>
      <c r="H7" s="609"/>
      <c r="I7" s="609"/>
      <c r="J7" s="161"/>
      <c r="K7" s="352"/>
      <c r="L7" s="614"/>
      <c r="M7" s="615"/>
      <c r="N7" s="615"/>
      <c r="O7" s="616"/>
      <c r="V7" s="203" t="s">
        <v>251</v>
      </c>
      <c r="W7" s="201"/>
      <c r="X7" s="604"/>
      <c r="AF7" s="391" t="s">
        <v>159</v>
      </c>
      <c r="AG7" s="77">
        <f>AG6*AB13</f>
        <v>0</v>
      </c>
      <c r="AH7" s="392"/>
      <c r="BF7" s="621" t="s">
        <v>212</v>
      </c>
      <c r="BG7" s="622"/>
      <c r="BH7" s="259">
        <f>IF(BH3&gt;0,IF(BH3&gt;=BH6,0,BH6-BH3),BH6)</f>
        <v>178037.48794884025</v>
      </c>
      <c r="BI7" s="260">
        <f>BH7+BH7*rate_loan_interest_daily*offer_turnaround_time</f>
        <v>185354.09704262821</v>
      </c>
      <c r="BJ7" s="393">
        <f>BI7-BH7</f>
        <v>7316.6090937879635</v>
      </c>
      <c r="BK7" s="389"/>
      <c r="BL7" s="390"/>
    </row>
    <row r="8" spans="1:64" ht="12" customHeight="1" x14ac:dyDescent="0.2">
      <c r="A8" s="384"/>
      <c r="B8" s="605" t="s">
        <v>144</v>
      </c>
      <c r="C8" s="606"/>
      <c r="D8" s="159" t="s">
        <v>74</v>
      </c>
      <c r="E8" s="376"/>
      <c r="F8" s="377">
        <v>4</v>
      </c>
      <c r="G8" s="609" t="s">
        <v>99</v>
      </c>
      <c r="H8" s="609"/>
      <c r="I8" s="609"/>
      <c r="J8" s="161"/>
      <c r="K8" s="352"/>
      <c r="L8" s="614"/>
      <c r="M8" s="615"/>
      <c r="N8" s="615"/>
      <c r="O8" s="616"/>
      <c r="V8" s="200" t="s">
        <v>185</v>
      </c>
      <c r="W8" s="201"/>
      <c r="X8" s="604"/>
      <c r="BF8" s="628" t="s">
        <v>465</v>
      </c>
      <c r="BG8" s="629"/>
      <c r="BH8" s="261">
        <f>BH4-BH6</f>
        <v>66497.394000000029</v>
      </c>
      <c r="BI8" s="262"/>
      <c r="BJ8" s="394"/>
      <c r="BK8" s="390"/>
      <c r="BL8" s="390"/>
    </row>
    <row r="9" spans="1:64" x14ac:dyDescent="0.2">
      <c r="A9" s="384"/>
      <c r="B9" s="605" t="s">
        <v>264</v>
      </c>
      <c r="C9" s="606"/>
      <c r="D9" s="233">
        <v>60</v>
      </c>
      <c r="E9" s="376"/>
      <c r="F9" s="377">
        <v>5</v>
      </c>
      <c r="G9" s="609" t="s">
        <v>98</v>
      </c>
      <c r="H9" s="609"/>
      <c r="I9" s="609"/>
      <c r="J9" s="360">
        <f>1-SUM(J5:J8)</f>
        <v>0.7</v>
      </c>
      <c r="K9" s="352"/>
      <c r="L9" s="614" t="s">
        <v>150</v>
      </c>
      <c r="M9" s="615"/>
      <c r="N9" s="615"/>
      <c r="O9" s="616"/>
      <c r="V9" s="203" t="s">
        <v>186</v>
      </c>
      <c r="W9" s="201"/>
      <c r="X9" s="395" t="s">
        <v>273</v>
      </c>
      <c r="AH9" s="65"/>
      <c r="AK9" s="152"/>
      <c r="BF9" s="630" t="s">
        <v>239</v>
      </c>
      <c r="BG9" s="631"/>
      <c r="BH9" s="263" cm="1">
        <f t="array" ref="BH9">_xlfn.IFS(S13=0,0,$A$10="pmt_1",0,$A$10="pmt_2",0,$A$10="pmt_3",SUM(J6:J8))*BH2</f>
        <v>0</v>
      </c>
      <c r="BI9" s="262"/>
      <c r="BJ9" s="394"/>
      <c r="BK9" s="390"/>
      <c r="BL9" s="264"/>
    </row>
    <row r="10" spans="1:64" ht="12" customHeight="1" x14ac:dyDescent="0.2">
      <c r="A10" s="385" t="str">
        <f>_xlfn.IFNA(VLOOKUP(D10,terms[],2,FALSE),"заполнить")</f>
        <v>pmt_3</v>
      </c>
      <c r="B10" s="605" t="s">
        <v>134</v>
      </c>
      <c r="C10" s="606"/>
      <c r="D10" s="159" t="s">
        <v>133</v>
      </c>
      <c r="E10" s="185" t="str" cm="1">
        <f t="array" aca="1" ref="E10" ca="1">INDIRECT(A10)</f>
        <v>adv2ven_100</v>
      </c>
      <c r="F10" s="41" t="s">
        <v>193</v>
      </c>
      <c r="G10" s="644" t="str" cm="1">
        <f t="array" ref="G10">_xlfn.IFNA(_xlfn.IFS(OR(A10="pmt_1",A10="pmt_2"),D10,A10="pmt_3",D10&amp;": "&amp;TEXT(J5,"0%")&amp;"-аванс в течении "&amp;K5&amp;" календарных дней с даты подписания спецификации"&amp;IF(SUM(J6:J8)=0,"",". Промежуточные платежи "&amp;TEXT(SUM(J6:J8),"0%")&amp;", "))&amp;IF(OR(K9=0,K9=""),""," и окончательный расчет в течении "&amp;K9&amp;" дней с момента отгрузки товара."),"заполнить вводные")</f>
        <v>частичная оплата: 30%-аванс в течении 5 календарных дней с даты подписания спецификации</v>
      </c>
      <c r="H10" s="644"/>
      <c r="I10" s="644"/>
      <c r="J10" s="644"/>
      <c r="K10" s="644"/>
      <c r="L10" s="644"/>
      <c r="M10" s="644"/>
      <c r="N10" s="644"/>
      <c r="O10" s="644"/>
      <c r="P10" s="157"/>
      <c r="Q10" s="157"/>
      <c r="V10" s="581" t="s">
        <v>229</v>
      </c>
      <c r="W10" s="396">
        <f>ROUNDUP(internal_sales*rate_insurance,1)</f>
        <v>123.19999999999999</v>
      </c>
      <c r="Y10" s="157"/>
      <c r="AA10" s="157"/>
      <c r="AB10" s="157"/>
      <c r="AC10" s="397"/>
      <c r="AD10" s="157"/>
      <c r="AE10" s="398" t="s">
        <v>231</v>
      </c>
      <c r="AF10" s="157"/>
      <c r="AH10" s="399" t="s">
        <v>188</v>
      </c>
      <c r="AI10" s="399" t="s">
        <v>189</v>
      </c>
      <c r="AS10" s="157"/>
      <c r="AT10" s="157"/>
      <c r="AU10" s="157"/>
      <c r="AV10" s="157"/>
      <c r="AW10" s="157"/>
      <c r="AX10" s="157"/>
      <c r="AY10" s="157"/>
      <c r="BC10" s="157"/>
      <c r="BD10" s="157"/>
      <c r="BE10" s="157"/>
      <c r="BF10" s="621" t="s">
        <v>216</v>
      </c>
      <c r="BG10" s="622"/>
      <c r="BH10" s="265">
        <f>IF((BH9+IF(BH3&gt;BH6,BH3-BH6,0))&gt;BH8,0,BH8-(BH9+IF(BH3&gt;BH6,BH3-BH6,0)))</f>
        <v>66497.394000000029</v>
      </c>
      <c r="BI10" s="260">
        <f>BH10+BH10*rate_loan_interest_daily*customs_logistics_pmt_due</f>
        <v>66952.855602739757</v>
      </c>
      <c r="BJ10" s="393">
        <f>BI10-BH10</f>
        <v>455.46160273972782</v>
      </c>
      <c r="BK10" s="390"/>
      <c r="BL10" s="400"/>
    </row>
    <row r="11" spans="1:64" x14ac:dyDescent="0.2">
      <c r="A11" s="185" t="str">
        <f>"adv2ven_"&amp;advance_to_vendor*100</f>
        <v>adv2ven_100</v>
      </c>
      <c r="B11" s="605" t="s">
        <v>135</v>
      </c>
      <c r="C11" s="608"/>
      <c r="D11" s="274">
        <v>1</v>
      </c>
      <c r="E11" s="376"/>
      <c r="F11" s="157"/>
      <c r="G11" s="645"/>
      <c r="H11" s="645"/>
      <c r="I11" s="645"/>
      <c r="J11" s="646"/>
      <c r="K11" s="646"/>
      <c r="L11" s="646"/>
      <c r="M11" s="646"/>
      <c r="N11" s="646"/>
      <c r="O11" s="646"/>
      <c r="P11" s="157"/>
      <c r="Q11" s="157"/>
      <c r="V11" s="401">
        <f>+W2+W3+W5+W8+W10</f>
        <v>2123.1999999999998</v>
      </c>
      <c r="W11" s="199">
        <f>+W1-V11</f>
        <v>0</v>
      </c>
      <c r="Y11" s="157"/>
      <c r="AA11" s="157"/>
      <c r="AB11" s="157"/>
      <c r="AC11" s="397"/>
      <c r="AD11" s="402"/>
      <c r="AE11" s="157"/>
      <c r="AF11" s="157"/>
      <c r="AH11" s="423">
        <v>0.03</v>
      </c>
      <c r="AI11" s="422">
        <f>rate_fin_comm</f>
        <v>0.02</v>
      </c>
      <c r="AJ11" s="398" t="s">
        <v>231</v>
      </c>
      <c r="AK11" s="398"/>
      <c r="AO11" s="399" t="s">
        <v>230</v>
      </c>
      <c r="AP11" s="399" t="s">
        <v>230</v>
      </c>
      <c r="AS11" s="157"/>
      <c r="AT11" s="157"/>
      <c r="AU11" s="157"/>
      <c r="AV11" s="157"/>
      <c r="AW11" s="157"/>
      <c r="AX11" s="157"/>
      <c r="AY11" s="157"/>
      <c r="BC11" s="157"/>
      <c r="BD11" s="157"/>
      <c r="BE11" s="157"/>
      <c r="BF11" s="403"/>
      <c r="BG11" s="404"/>
      <c r="BH11" s="404"/>
      <c r="BI11" s="404" t="s">
        <v>266</v>
      </c>
      <c r="BJ11" s="405">
        <f>cost_fin1+cost_fin2</f>
        <v>7772.0706965276913</v>
      </c>
      <c r="BK11" s="390"/>
      <c r="BL11" s="400"/>
    </row>
    <row r="12" spans="1:64" s="155" customFormat="1" ht="14.45" customHeight="1" x14ac:dyDescent="0.2">
      <c r="A12" s="406"/>
      <c r="D12" s="407"/>
      <c r="E12" s="408"/>
      <c r="F12" s="408"/>
      <c r="G12" s="408"/>
      <c r="H12" s="408"/>
      <c r="I12" s="409"/>
      <c r="J12" s="632" t="s">
        <v>151</v>
      </c>
      <c r="K12" s="633"/>
      <c r="L12" s="633"/>
      <c r="M12" s="633"/>
      <c r="N12" s="633"/>
      <c r="O12" s="633"/>
      <c r="P12" s="633"/>
      <c r="Q12" s="633"/>
      <c r="R12" s="633"/>
      <c r="S12" s="634"/>
      <c r="T12" s="635" t="s">
        <v>55</v>
      </c>
      <c r="U12" s="636"/>
      <c r="V12" s="637"/>
      <c r="W12" s="601" t="s">
        <v>148</v>
      </c>
      <c r="X12" s="602"/>
      <c r="Y12" s="602"/>
      <c r="Z12" s="603"/>
      <c r="AA12" s="157"/>
      <c r="AB12" s="157"/>
      <c r="AC12" s="410">
        <f>IFERROR(AVERAGEIF(AC16:AC2015,"&gt;"&amp;0),0)</f>
        <v>0.19000000000000003</v>
      </c>
      <c r="AD12" s="638" t="s">
        <v>181</v>
      </c>
      <c r="AE12" s="639"/>
      <c r="AF12" s="640"/>
      <c r="AG12" s="641" t="s">
        <v>182</v>
      </c>
      <c r="AH12" s="642"/>
      <c r="AI12" s="643"/>
      <c r="AJ12" s="598" t="s">
        <v>146</v>
      </c>
      <c r="AK12" s="599"/>
      <c r="AL12" s="599"/>
      <c r="AM12" s="600"/>
      <c r="AN12" s="422">
        <f>rate_vatRu</f>
        <v>0.2</v>
      </c>
      <c r="AO12" s="422">
        <f>IF(offer_sale_type&lt;&gt;"экспорт",rate_vatRu,0)</f>
        <v>0.2</v>
      </c>
      <c r="AP12" s="152"/>
      <c r="AQ12" s="152"/>
      <c r="AR12" s="362"/>
      <c r="AS12" s="157"/>
      <c r="AV12" s="157"/>
      <c r="AW12" s="650" t="s">
        <v>145</v>
      </c>
      <c r="AX12" s="651"/>
      <c r="AY12" s="652"/>
      <c r="AZ12" s="647" t="s">
        <v>274</v>
      </c>
      <c r="BA12" s="648"/>
      <c r="BB12" s="649"/>
      <c r="BC12" s="411"/>
      <c r="BD12" s="411"/>
      <c r="BE12" s="157"/>
    </row>
    <row r="13" spans="1:64" s="70" customFormat="1" x14ac:dyDescent="0.2">
      <c r="D13" s="71" t="s">
        <v>147</v>
      </c>
      <c r="E13" s="72">
        <f>SUM(E16:E2015)</f>
        <v>96</v>
      </c>
      <c r="G13" s="152"/>
      <c r="H13" s="152"/>
      <c r="I13" s="127">
        <f>SUM(I16:I2015)</f>
        <v>0</v>
      </c>
      <c r="J13" s="190"/>
      <c r="K13" s="186"/>
      <c r="L13" s="194"/>
      <c r="M13" s="186"/>
      <c r="N13" s="186"/>
      <c r="O13" s="186"/>
      <c r="P13" s="186"/>
      <c r="Q13" s="186"/>
      <c r="R13" s="186"/>
      <c r="S13" s="187">
        <f>SUM(S16:S2015)</f>
        <v>256781.16526610652</v>
      </c>
      <c r="T13" s="131">
        <f t="shared" ref="T13:AQ13" si="0">SUM(T16:T2015)</f>
        <v>2123.1999999999989</v>
      </c>
      <c r="U13" s="72">
        <f t="shared" si="0"/>
        <v>0</v>
      </c>
      <c r="V13" s="120">
        <f t="shared" si="0"/>
        <v>2123.1999999999989</v>
      </c>
      <c r="W13" s="190"/>
      <c r="X13" s="186"/>
      <c r="Y13" s="73">
        <f t="shared" si="0"/>
        <v>9603.11</v>
      </c>
      <c r="Z13" s="187">
        <f t="shared" si="0"/>
        <v>0</v>
      </c>
      <c r="AA13" s="190"/>
      <c r="AB13" s="72">
        <f t="shared" si="0"/>
        <v>276279.58</v>
      </c>
      <c r="AC13" s="355">
        <f>IFERROR(AE13/IF(offer_sale_type="поставка",AB13,S13)-1,0)</f>
        <v>0.19000018025219378</v>
      </c>
      <c r="AD13" s="412"/>
      <c r="AE13" s="72">
        <f t="shared" si="0"/>
        <v>328772.75000000041</v>
      </c>
      <c r="AF13" s="120">
        <f t="shared" si="0"/>
        <v>52493.170000000006</v>
      </c>
      <c r="AG13" s="131">
        <f>SUM(AG16:AG2015)</f>
        <v>0</v>
      </c>
      <c r="AH13" s="72">
        <f>SUM(AH16:AH2015)</f>
        <v>10042.036002651426</v>
      </c>
      <c r="AI13" s="120">
        <f>SUM(AI16:AI2015)</f>
        <v>5961.7834217142881</v>
      </c>
      <c r="AJ13" s="152"/>
      <c r="AK13" s="73">
        <f>SUM(AK16:AK2015)</f>
        <v>344776.57000000018</v>
      </c>
      <c r="AL13" s="266">
        <f t="shared" si="0"/>
        <v>413731.9000000002</v>
      </c>
      <c r="AM13" s="267"/>
      <c r="AN13" s="131">
        <f t="shared" si="0"/>
        <v>68955.329999999987</v>
      </c>
      <c r="AO13" s="72">
        <f>SUM(AO16:AO2015)</f>
        <v>54728.620000000017</v>
      </c>
      <c r="AP13" s="120">
        <f>SUM(AP16:AP2015)</f>
        <v>14226.709999999994</v>
      </c>
      <c r="AQ13" s="120">
        <f t="shared" si="0"/>
        <v>0</v>
      </c>
      <c r="AR13" s="154"/>
      <c r="AS13" s="157"/>
      <c r="AU13" s="72">
        <f t="shared" ref="AU13" si="1">SUM(AU16:AU2015)</f>
        <v>0</v>
      </c>
      <c r="AV13" s="157"/>
      <c r="AW13" s="81">
        <f>IFERROR(AY13/S13-1,0)</f>
        <v>2.0000005563380441E-2</v>
      </c>
      <c r="AX13" s="152"/>
      <c r="AY13" s="72">
        <f t="shared" ref="AY13" si="2">SUM(AY16:AY2015)</f>
        <v>261916.78999999995</v>
      </c>
      <c r="AZ13" s="131">
        <f>SUM(AZ16:AZ2015)</f>
        <v>290162.7167507002</v>
      </c>
      <c r="BA13" s="72">
        <f>SUM(BA16:BA2015)</f>
        <v>7772.0706965276886</v>
      </c>
      <c r="BB13" s="120">
        <f>SUM(BB16:BB2015)</f>
        <v>0</v>
      </c>
      <c r="BC13" s="411"/>
      <c r="BD13" s="411"/>
      <c r="BE13" s="157"/>
    </row>
    <row r="14" spans="1:64" s="42" customFormat="1" ht="48" customHeight="1" x14ac:dyDescent="0.2">
      <c r="A14" s="41" t="s">
        <v>41</v>
      </c>
      <c r="B14" s="41" t="s">
        <v>42</v>
      </c>
      <c r="C14" s="41" t="s">
        <v>43</v>
      </c>
      <c r="D14" s="41" t="s">
        <v>44</v>
      </c>
      <c r="E14" s="41" t="s">
        <v>45</v>
      </c>
      <c r="F14" s="41" t="s">
        <v>46</v>
      </c>
      <c r="G14" s="41" t="s">
        <v>47</v>
      </c>
      <c r="H14" s="41" t="s">
        <v>48</v>
      </c>
      <c r="I14" s="125" t="s">
        <v>49</v>
      </c>
      <c r="J14" s="128" t="s">
        <v>70</v>
      </c>
      <c r="K14" s="41" t="s">
        <v>50</v>
      </c>
      <c r="L14" s="41" t="s">
        <v>51</v>
      </c>
      <c r="M14" s="41" t="s">
        <v>19</v>
      </c>
      <c r="N14" s="41" t="s">
        <v>52</v>
      </c>
      <c r="O14" s="41" t="s">
        <v>84</v>
      </c>
      <c r="P14" s="41" t="s">
        <v>53</v>
      </c>
      <c r="Q14" s="41" t="s">
        <v>90</v>
      </c>
      <c r="R14" s="41" t="s">
        <v>54</v>
      </c>
      <c r="S14" s="124" t="s">
        <v>208</v>
      </c>
      <c r="T14" s="128" t="s">
        <v>127</v>
      </c>
      <c r="U14" s="41" t="s">
        <v>128</v>
      </c>
      <c r="V14" s="124" t="s">
        <v>129</v>
      </c>
      <c r="W14" s="128" t="s">
        <v>56</v>
      </c>
      <c r="X14" s="41" t="s">
        <v>57</v>
      </c>
      <c r="Y14" s="41" t="s">
        <v>58</v>
      </c>
      <c r="Z14" s="124" t="s">
        <v>59</v>
      </c>
      <c r="AA14" s="128" t="s">
        <v>234</v>
      </c>
      <c r="AB14" s="64" t="s">
        <v>233</v>
      </c>
      <c r="AC14" s="359" t="s">
        <v>62</v>
      </c>
      <c r="AD14" s="128" t="s">
        <v>63</v>
      </c>
      <c r="AE14" s="41" t="s">
        <v>235</v>
      </c>
      <c r="AF14" s="121" t="s">
        <v>232</v>
      </c>
      <c r="AG14" s="132" t="s">
        <v>61</v>
      </c>
      <c r="AH14" s="41" t="s">
        <v>265</v>
      </c>
      <c r="AI14" s="124" t="s">
        <v>183</v>
      </c>
      <c r="AJ14" s="119" t="s">
        <v>237</v>
      </c>
      <c r="AK14" s="64" t="s">
        <v>192</v>
      </c>
      <c r="AL14" s="125" t="s">
        <v>180</v>
      </c>
      <c r="AM14" s="172" t="s">
        <v>258</v>
      </c>
      <c r="AN14" s="128" t="s">
        <v>190</v>
      </c>
      <c r="AO14" s="41" t="s">
        <v>89</v>
      </c>
      <c r="AP14" s="124" t="s">
        <v>191</v>
      </c>
      <c r="AQ14" s="121" t="s">
        <v>244</v>
      </c>
      <c r="AR14" s="41" t="s">
        <v>64</v>
      </c>
      <c r="AS14" s="157"/>
      <c r="AT14" s="41" t="s">
        <v>252</v>
      </c>
      <c r="AU14" s="41" t="s">
        <v>65</v>
      </c>
      <c r="AV14" s="157"/>
      <c r="AW14" s="41" t="s">
        <v>66</v>
      </c>
      <c r="AX14" s="41" t="s">
        <v>67</v>
      </c>
      <c r="AY14" s="41" t="s">
        <v>68</v>
      </c>
      <c r="AZ14" s="128" t="s">
        <v>209</v>
      </c>
      <c r="BA14" s="41" t="s">
        <v>240</v>
      </c>
      <c r="BB14" s="124" t="s">
        <v>60</v>
      </c>
      <c r="BC14" s="101" t="s">
        <v>160</v>
      </c>
      <c r="BD14" s="101" t="s">
        <v>161</v>
      </c>
      <c r="BE14" s="413" t="s">
        <v>69</v>
      </c>
    </row>
    <row r="15" spans="1:64" s="44" customFormat="1" ht="11.25" x14ac:dyDescent="0.2">
      <c r="A15" s="43">
        <v>0</v>
      </c>
      <c r="B15" s="43">
        <f>A15+1</f>
        <v>1</v>
      </c>
      <c r="C15" s="43">
        <f t="shared" ref="C15" si="3">B15+1</f>
        <v>2</v>
      </c>
      <c r="D15" s="43">
        <f t="shared" ref="D15" si="4">C15+1</f>
        <v>3</v>
      </c>
      <c r="E15" s="43">
        <f t="shared" ref="E15" si="5">D15+1</f>
        <v>4</v>
      </c>
      <c r="F15" s="43">
        <f t="shared" ref="F15" si="6">E15+1</f>
        <v>5</v>
      </c>
      <c r="G15" s="43">
        <f t="shared" ref="G15" si="7">F15+1</f>
        <v>6</v>
      </c>
      <c r="H15" s="43">
        <f t="shared" ref="H15" si="8">G15+1</f>
        <v>7</v>
      </c>
      <c r="I15" s="126">
        <f t="shared" ref="I15" si="9">H15+1</f>
        <v>8</v>
      </c>
      <c r="J15" s="129">
        <f t="shared" ref="J15" si="10">I15+1</f>
        <v>9</v>
      </c>
      <c r="K15" s="43">
        <f t="shared" ref="K15" si="11">J15+1</f>
        <v>10</v>
      </c>
      <c r="L15" s="43">
        <f t="shared" ref="L15" si="12">K15+1</f>
        <v>11</v>
      </c>
      <c r="M15" s="43">
        <f t="shared" ref="M15" si="13">L15+1</f>
        <v>12</v>
      </c>
      <c r="N15" s="43">
        <f t="shared" ref="N15" si="14">M15+1</f>
        <v>13</v>
      </c>
      <c r="O15" s="43">
        <f t="shared" ref="O15" si="15">N15+1</f>
        <v>14</v>
      </c>
      <c r="P15" s="43">
        <f t="shared" ref="P15" si="16">O15+1</f>
        <v>15</v>
      </c>
      <c r="Q15" s="43">
        <f t="shared" ref="Q15" si="17">P15+1</f>
        <v>16</v>
      </c>
      <c r="R15" s="43">
        <f t="shared" ref="R15" si="18">Q15+1</f>
        <v>17</v>
      </c>
      <c r="S15" s="122">
        <f t="shared" ref="S15" si="19">R15+1</f>
        <v>18</v>
      </c>
      <c r="T15" s="129">
        <f t="shared" ref="T15" si="20">S15+1</f>
        <v>19</v>
      </c>
      <c r="U15" s="43">
        <f t="shared" ref="U15" si="21">T15+1</f>
        <v>20</v>
      </c>
      <c r="V15" s="122">
        <f t="shared" ref="V15" si="22">U15+1</f>
        <v>21</v>
      </c>
      <c r="W15" s="129">
        <f t="shared" ref="W15" si="23">V15+1</f>
        <v>22</v>
      </c>
      <c r="X15" s="43">
        <f t="shared" ref="X15" si="24">W15+1</f>
        <v>23</v>
      </c>
      <c r="Y15" s="43">
        <f t="shared" ref="Y15" si="25">X15+1</f>
        <v>24</v>
      </c>
      <c r="Z15" s="122">
        <f t="shared" ref="Z15" si="26">Y15+1</f>
        <v>25</v>
      </c>
      <c r="AA15" s="129">
        <f t="shared" ref="AA15" si="27">Z15+1</f>
        <v>26</v>
      </c>
      <c r="AB15" s="43">
        <f t="shared" ref="AB15" si="28">AA15+1</f>
        <v>27</v>
      </c>
      <c r="AC15" s="358">
        <f t="shared" ref="AC15" si="29">AB15+1</f>
        <v>28</v>
      </c>
      <c r="AD15" s="129">
        <f t="shared" ref="AD15" si="30">AC15+1</f>
        <v>29</v>
      </c>
      <c r="AE15" s="43">
        <f t="shared" ref="AE15" si="31">AD15+1</f>
        <v>30</v>
      </c>
      <c r="AF15" s="122">
        <f t="shared" ref="AF15" si="32">AE15+1</f>
        <v>31</v>
      </c>
      <c r="AG15" s="129">
        <f t="shared" ref="AG15" si="33">AF15+1</f>
        <v>32</v>
      </c>
      <c r="AH15" s="43">
        <f t="shared" ref="AH15" si="34">AG15+1</f>
        <v>33</v>
      </c>
      <c r="AI15" s="122">
        <f t="shared" ref="AI15" si="35">AH15+1</f>
        <v>34</v>
      </c>
      <c r="AJ15" s="117">
        <f t="shared" ref="AJ15" si="36">AI15+1</f>
        <v>35</v>
      </c>
      <c r="AK15" s="43">
        <f t="shared" ref="AK15" si="37">AJ15+1</f>
        <v>36</v>
      </c>
      <c r="AL15" s="126">
        <f t="shared" ref="AL15" si="38">AK15+1</f>
        <v>37</v>
      </c>
      <c r="AM15" s="173">
        <f t="shared" ref="AM15" si="39">AL15+1</f>
        <v>38</v>
      </c>
      <c r="AN15" s="129">
        <f t="shared" ref="AN15" si="40">AM15+1</f>
        <v>39</v>
      </c>
      <c r="AO15" s="43">
        <f t="shared" ref="AO15" si="41">AN15+1</f>
        <v>40</v>
      </c>
      <c r="AP15" s="122">
        <f t="shared" ref="AP15" si="42">AO15+1</f>
        <v>41</v>
      </c>
      <c r="AQ15" s="117">
        <f t="shared" ref="AQ15" si="43">AP15+1</f>
        <v>42</v>
      </c>
      <c r="AR15" s="117">
        <f t="shared" ref="AR15" si="44">AQ15+1</f>
        <v>43</v>
      </c>
      <c r="AS15" s="197">
        <f t="shared" ref="AS15" si="45">AR15+1</f>
        <v>44</v>
      </c>
      <c r="AT15" s="43">
        <f t="shared" ref="AT15" si="46">AS15+1</f>
        <v>45</v>
      </c>
      <c r="AU15" s="117">
        <f t="shared" ref="AU15" si="47">AT15+1</f>
        <v>46</v>
      </c>
      <c r="AV15" s="197">
        <f t="shared" ref="AV15" si="48">AU15+1</f>
        <v>47</v>
      </c>
      <c r="AW15" s="117">
        <f t="shared" ref="AW15" si="49">AV15+1</f>
        <v>48</v>
      </c>
      <c r="AX15" s="117">
        <f t="shared" ref="AX15" si="50">AW15+1</f>
        <v>49</v>
      </c>
      <c r="AY15" s="117">
        <f t="shared" ref="AY15" si="51">AX15+1</f>
        <v>50</v>
      </c>
      <c r="AZ15" s="129">
        <f t="shared" ref="AZ15" si="52">AY15+1</f>
        <v>51</v>
      </c>
      <c r="BA15" s="43">
        <f t="shared" ref="BA15" si="53">AZ15+1</f>
        <v>52</v>
      </c>
      <c r="BB15" s="43">
        <f t="shared" ref="BB15" si="54">BA15+1</f>
        <v>53</v>
      </c>
      <c r="BC15" s="117">
        <f t="shared" ref="BC15" si="55">BB15+1</f>
        <v>54</v>
      </c>
      <c r="BD15" s="117">
        <f t="shared" ref="BD15" si="56">BC15+1</f>
        <v>55</v>
      </c>
      <c r="BE15" s="413" t="s">
        <v>69</v>
      </c>
    </row>
    <row r="16" spans="1:64" s="65" customFormat="1" x14ac:dyDescent="0.2">
      <c r="A16" s="43">
        <v>1</v>
      </c>
      <c r="B16" s="166" t="s">
        <v>469</v>
      </c>
      <c r="C16" s="166" t="s">
        <v>470</v>
      </c>
      <c r="D16" s="578" t="s">
        <v>471</v>
      </c>
      <c r="E16" s="162">
        <v>1</v>
      </c>
      <c r="F16" s="166" t="s">
        <v>463</v>
      </c>
      <c r="G16" s="162"/>
      <c r="H16" s="162"/>
      <c r="I16" s="189">
        <f>E16*G16</f>
        <v>0</v>
      </c>
      <c r="J16" s="195"/>
      <c r="K16" s="162">
        <v>136554.76999999999</v>
      </c>
      <c r="L16" s="168" t="s">
        <v>22</v>
      </c>
      <c r="M16" s="75">
        <f>_xlfn.XLOOKUP(L16,list_vat[Страна],list_vat[Ставка НДС %],0,0)</f>
        <v>0.13</v>
      </c>
      <c r="N16" s="162">
        <f t="shared" ref="N16:N80" si="57">IFERROR(IF(L16="Китай",K16,K16/(1+M16)),0)</f>
        <v>136554.76999999999</v>
      </c>
      <c r="O16" s="169"/>
      <c r="P16" s="74">
        <f>N16*(1-O16)</f>
        <v>136554.76999999999</v>
      </c>
      <c r="Q16" s="162">
        <v>7.14</v>
      </c>
      <c r="R16" s="162">
        <f t="shared" ref="R16:R80" si="58">IF(ISBLANK(Q16),"введи курс",P16/Q16)</f>
        <v>19125.317927170869</v>
      </c>
      <c r="S16" s="196">
        <f>IF(AND(ISNUMBER(E16),ISNUMBER(Q16)),E16*R16,0)</f>
        <v>19125.317927170869</v>
      </c>
      <c r="T16" s="192">
        <f>$BC16*V$11</f>
        <v>158.13805884433779</v>
      </c>
      <c r="U16" s="76">
        <f t="shared" ref="U16" si="59">$BC16*W$11</f>
        <v>0</v>
      </c>
      <c r="V16" s="123">
        <f>+SUM(T16:U16)</f>
        <v>158.13805884433779</v>
      </c>
      <c r="W16" s="166">
        <v>8708913509</v>
      </c>
      <c r="X16" s="170">
        <v>0.05</v>
      </c>
      <c r="Y16" s="74">
        <f>ROUND(IF(offer_incoterms="DDP",X16*(AY16+T16),0),2)</f>
        <v>983.3</v>
      </c>
      <c r="Z16" s="188"/>
      <c r="AA16" s="130">
        <f>IFERROR(AB16/E16,0)</f>
        <v>20845.63</v>
      </c>
      <c r="AB16" s="74">
        <f>ROUND(SUM(S16,V16,Y16:Z16,BA16:BB16),2)</f>
        <v>20845.63</v>
      </c>
      <c r="AC16" s="356">
        <v>0.19</v>
      </c>
      <c r="AD16" s="130" cm="1">
        <f t="array" ref="AD16">IFERROR(ROUND((_xlfn.IFS(offer_sale_type="поставка",AB16,offer_sale_type="транзит",S16)*(1+AC16))/E16,2),0)</f>
        <v>24806.3</v>
      </c>
      <c r="AE16" s="74">
        <f t="shared" ref="AE16" si="60">AD16*E16</f>
        <v>24806.3</v>
      </c>
      <c r="AF16" s="123" cm="1">
        <f t="array" ref="AF16">IFERROR(ROUND(_xlfn.IFS(offer_sale_type="поставка",AB16,offer_sale_type="транзит",S16)*AC16,2),0)</f>
        <v>3960.67</v>
      </c>
      <c r="AG16" s="130">
        <f t="shared" ref="AG16:AG207" si="61">$BD16*VLOOKUP($AG$3,$AF$4:$AG$7,2,FALSE)</f>
        <v>0</v>
      </c>
      <c r="AH16" s="74">
        <f t="shared" ref="AH16:AH79" si="62">SUM(AE16,AG16,AI16)*rate_forex_risk</f>
        <v>757.51018770102087</v>
      </c>
      <c r="AI16" s="123">
        <f t="shared" ref="AI16:AI79" si="63">IF(OR(seller_region="TR",offer_sale_type="экспорт"),0,rate_fin_comm)*SUM(AZ16,AZ16*AW16,T16)</f>
        <v>444.03959003402963</v>
      </c>
      <c r="AJ16" s="118">
        <f>IFERROR(ROUND(SUM(AB16,AF16:AI16)/E16,2),0)</f>
        <v>26007.85</v>
      </c>
      <c r="AK16" s="74">
        <f>AJ16*E16</f>
        <v>26007.85</v>
      </c>
      <c r="AL16" s="174">
        <f>ROUND(IFERROR(AM16*E16,0),2)</f>
        <v>31209.42</v>
      </c>
      <c r="AM16" s="175">
        <f t="shared" ref="AM16:AM79" si="64">ROUND(AJ16*(1+IF(offer_incoterms="DDP",rate_vatRu,0)),2)</f>
        <v>31209.42</v>
      </c>
      <c r="AN16" s="130">
        <f>AL16-AK16</f>
        <v>5201.57</v>
      </c>
      <c r="AO16" s="74">
        <f t="shared" ref="AO16:AO79" si="65">SUM(AY16,Y16:Z16,T16)*IF(AND(offer_incoterms="DDP",offer_sale_type&lt;&gt;"экспорт"),rate_vatRu,0)</f>
        <v>4129.8516117688678</v>
      </c>
      <c r="AP16" s="123">
        <f t="shared" ref="AP16" si="66">AN16-AO16</f>
        <v>1071.7183882311319</v>
      </c>
      <c r="AQ16" s="118">
        <f>IF(offer_sale_type="транзит",SUM(AF16:AI16,BA16,BB16),0)</f>
        <v>0</v>
      </c>
      <c r="AR16" s="82" t="str">
        <f t="shared" ref="AR16" si="67">HYPERLINK("https://www.alta.ru/tnved/code/")&amp;W16&amp;"/"</f>
        <v>https://www.alta.ru/tnved/code/8708913509/</v>
      </c>
      <c r="AS16" s="579"/>
      <c r="AT16" s="162"/>
      <c r="AU16" s="74">
        <f>IF(ISBLANK(AT16),0,AJ16-AT16)</f>
        <v>0</v>
      </c>
      <c r="AV16" s="157"/>
      <c r="AW16" s="75">
        <f>_xlfn.IFNA(VLOOKUP(L16,list_vat[],3,FALSE),0)</f>
        <v>0.02</v>
      </c>
      <c r="AX16" s="74">
        <f t="shared" ref="AX16" si="68">IFERROR(ROUND(S16*(1+AW16)/E16,2),0)</f>
        <v>19507.82</v>
      </c>
      <c r="AY16" s="74">
        <f t="shared" ref="AY16" si="69">E16*AX16</f>
        <v>19507.82</v>
      </c>
      <c r="AZ16" s="130">
        <f t="shared" ref="AZ16" si="70">S16*(1+M16)</f>
        <v>21611.609257703079</v>
      </c>
      <c r="BA16" s="74">
        <f t="shared" ref="BA16:BA79" si="71">cost_fin_total*$BD16</f>
        <v>578.87159624616129</v>
      </c>
      <c r="BB16" s="193">
        <f t="shared" ref="BB16" si="72">credit_sales_interest*BD16</f>
        <v>0</v>
      </c>
      <c r="BC16" s="102">
        <f>IFERROR(IF($I$13&gt;0,$I16/$I$13,$S16/$S$13),0)</f>
        <v>7.4480999832487668E-2</v>
      </c>
      <c r="BD16" s="102">
        <f>IFERROR($S16/$S$13,0)</f>
        <v>7.4480999832487668E-2</v>
      </c>
      <c r="BE16" s="413" t="s">
        <v>69</v>
      </c>
    </row>
    <row r="17" spans="1:57" s="65" customFormat="1" x14ac:dyDescent="0.2">
      <c r="A17" s="43">
        <v>2</v>
      </c>
      <c r="B17" s="166" t="s">
        <v>469</v>
      </c>
      <c r="C17" s="166" t="s">
        <v>472</v>
      </c>
      <c r="D17" s="578" t="s">
        <v>473</v>
      </c>
      <c r="E17" s="162">
        <v>1</v>
      </c>
      <c r="F17" s="166"/>
      <c r="G17" s="162"/>
      <c r="H17" s="162"/>
      <c r="I17" s="189">
        <f t="shared" ref="I17:I80" si="73">E17*G17</f>
        <v>0</v>
      </c>
      <c r="J17" s="195"/>
      <c r="K17" s="162">
        <v>117760.56</v>
      </c>
      <c r="L17" s="168" t="s">
        <v>22</v>
      </c>
      <c r="M17" s="75">
        <f>_xlfn.XLOOKUP(L17,list_vat[Страна],list_vat[Ставка НДС %],0,0)</f>
        <v>0.13</v>
      </c>
      <c r="N17" s="162">
        <f t="shared" si="57"/>
        <v>117760.56</v>
      </c>
      <c r="O17" s="169"/>
      <c r="P17" s="74">
        <f>N17*(1-O17)</f>
        <v>117760.56</v>
      </c>
      <c r="Q17" s="162">
        <v>7.14</v>
      </c>
      <c r="R17" s="162">
        <f t="shared" si="58"/>
        <v>16493.0756302521</v>
      </c>
      <c r="S17" s="196">
        <f t="shared" ref="S17:S80" si="74">IF(AND(ISNUMBER(E17),ISNUMBER(Q17)),E17*R17,0)</f>
        <v>16493.0756302521</v>
      </c>
      <c r="T17" s="192">
        <f t="shared" ref="T17:T80" si="75">$BC17*V$11</f>
        <v>136.3733128240205</v>
      </c>
      <c r="U17" s="76">
        <f t="shared" ref="U17:U80" si="76">$BC17*W$11</f>
        <v>0</v>
      </c>
      <c r="V17" s="123">
        <f t="shared" ref="V17:V80" si="77">+SUM(T17:U17)</f>
        <v>136.3733128240205</v>
      </c>
      <c r="W17" s="166">
        <v>8409990009</v>
      </c>
      <c r="X17" s="170">
        <v>0.05</v>
      </c>
      <c r="Y17" s="74">
        <f>ROUND(IF(offer_incoterms="DDP",X17*(AY17+T17),0),2)</f>
        <v>847.97</v>
      </c>
      <c r="Z17" s="188"/>
      <c r="AA17" s="130">
        <f t="shared" ref="AA17:AA80" si="78">IFERROR(AB17/E17,0)</f>
        <v>17976.62</v>
      </c>
      <c r="AB17" s="74">
        <f t="shared" ref="AB17:AB80" si="79">ROUND(SUM(S17,V17,Y17:Z17,BA17:BB17),2)</f>
        <v>17976.62</v>
      </c>
      <c r="AC17" s="356">
        <v>0.19</v>
      </c>
      <c r="AD17" s="130" cm="1">
        <f t="array" ref="AD17">IFERROR(ROUND((_xlfn.IFS(offer_sale_type="поставка",AB17,offer_sale_type="транзит",S17)*(1+AC17))/E17,2),0)</f>
        <v>21392.18</v>
      </c>
      <c r="AE17" s="74">
        <f t="shared" ref="AE17:AE80" si="80">AD17*E17</f>
        <v>21392.18</v>
      </c>
      <c r="AF17" s="123" cm="1">
        <f t="array" ref="AF17">IFERROR(ROUND(_xlfn.IFS(offer_sale_type="поставка",AB17,offer_sale_type="транзит",S17)*AC17,2),0)</f>
        <v>3415.56</v>
      </c>
      <c r="AG17" s="130">
        <f t="shared" si="61"/>
        <v>0</v>
      </c>
      <c r="AH17" s="74">
        <f t="shared" si="62"/>
        <v>653.2531753705515</v>
      </c>
      <c r="AI17" s="123">
        <f t="shared" si="63"/>
        <v>382.92584568505174</v>
      </c>
      <c r="AJ17" s="118">
        <f t="shared" ref="AJ17:AJ80" si="81">IFERROR(ROUND(SUM(AB17,AF17:AI17)/E17,2),0)</f>
        <v>22428.36</v>
      </c>
      <c r="AK17" s="74">
        <f t="shared" ref="AK17:AK80" si="82">AJ17*E17</f>
        <v>22428.36</v>
      </c>
      <c r="AL17" s="174">
        <f t="shared" ref="AL17:AL80" si="83">ROUND(IFERROR(AM17*E17,0),2)</f>
        <v>26914.03</v>
      </c>
      <c r="AM17" s="175">
        <f t="shared" si="64"/>
        <v>26914.03</v>
      </c>
      <c r="AN17" s="130">
        <f t="shared" ref="AN17:AN80" si="84">AL17-AK17</f>
        <v>4485.6699999999983</v>
      </c>
      <c r="AO17" s="74">
        <f t="shared" si="65"/>
        <v>3561.456662564804</v>
      </c>
      <c r="AP17" s="123">
        <f t="shared" ref="AP17:AP80" si="85">AN17-AO17</f>
        <v>924.21333743519426</v>
      </c>
      <c r="AQ17" s="118">
        <f t="shared" ref="AQ17:AQ79" si="86">IF(offer_sale_type="транзит",SUM(AF17:AI17,BA17,BB17),0)</f>
        <v>0</v>
      </c>
      <c r="AR17" s="82" t="str">
        <f t="shared" ref="AR17:AR80" si="87">HYPERLINK("https://www.alta.ru/tnved/code/")&amp;W17&amp;"/"</f>
        <v>https://www.alta.ru/tnved/code/8409990009/</v>
      </c>
      <c r="AS17" s="579"/>
      <c r="AT17" s="162"/>
      <c r="AU17" s="74">
        <f t="shared" ref="AU17:AU79" si="88">IF(ISBLANK(AT17),0,AJ17-AT17)</f>
        <v>0</v>
      </c>
      <c r="AV17" s="157"/>
      <c r="AW17" s="75">
        <f>_xlfn.IFNA(VLOOKUP(L17,list_vat[],3,FALSE),0)</f>
        <v>0.02</v>
      </c>
      <c r="AX17" s="74">
        <f t="shared" ref="AX17:AX80" si="89">IFERROR(ROUND(S17*(1+AW17)/E17,2),0)</f>
        <v>16822.939999999999</v>
      </c>
      <c r="AY17" s="74">
        <f t="shared" ref="AY17:AY80" si="90">E17*AX17</f>
        <v>16822.939999999999</v>
      </c>
      <c r="AZ17" s="130">
        <f t="shared" ref="AZ17:AZ80" si="91">S17*(1+M17)</f>
        <v>18637.17546218487</v>
      </c>
      <c r="BA17" s="74">
        <f t="shared" si="71"/>
        <v>499.20074811038711</v>
      </c>
      <c r="BB17" s="193">
        <f t="shared" ref="BB17:BB80" si="92">credit_sales_interest*BD17</f>
        <v>0</v>
      </c>
      <c r="BC17" s="102">
        <f t="shared" ref="BC17:BC80" si="93">IFERROR(IF($I$13&gt;0,$I17/$I$13,$S17/$S$13),0)</f>
        <v>6.4230083281848399E-2</v>
      </c>
      <c r="BD17" s="102">
        <f t="shared" ref="BD17:BD80" si="94">IFERROR($S17/$S$13,0)</f>
        <v>6.4230083281848399E-2</v>
      </c>
      <c r="BE17" s="413" t="s">
        <v>69</v>
      </c>
    </row>
    <row r="18" spans="1:57" s="65" customFormat="1" x14ac:dyDescent="0.2">
      <c r="A18" s="43">
        <v>3</v>
      </c>
      <c r="B18" s="166" t="s">
        <v>469</v>
      </c>
      <c r="C18" s="167" t="s">
        <v>474</v>
      </c>
      <c r="D18" s="578" t="s">
        <v>473</v>
      </c>
      <c r="E18" s="162">
        <v>1</v>
      </c>
      <c r="F18" s="166"/>
      <c r="G18" s="162"/>
      <c r="H18" s="162"/>
      <c r="I18" s="189">
        <f t="shared" si="73"/>
        <v>0</v>
      </c>
      <c r="J18" s="195"/>
      <c r="K18" s="162">
        <v>115457.41</v>
      </c>
      <c r="L18" s="168" t="s">
        <v>22</v>
      </c>
      <c r="M18" s="75">
        <f>_xlfn.XLOOKUP(L18,list_vat[Страна],list_vat[Ставка НДС %],0,0)</f>
        <v>0.13</v>
      </c>
      <c r="N18" s="162">
        <f t="shared" si="57"/>
        <v>115457.41</v>
      </c>
      <c r="O18" s="169"/>
      <c r="P18" s="74">
        <f t="shared" ref="P18:P81" si="95">N18*(1-O18)</f>
        <v>115457.41</v>
      </c>
      <c r="Q18" s="162">
        <v>7.14</v>
      </c>
      <c r="R18" s="162">
        <f t="shared" si="58"/>
        <v>16170.505602240897</v>
      </c>
      <c r="S18" s="196">
        <f t="shared" si="74"/>
        <v>16170.505602240897</v>
      </c>
      <c r="T18" s="192">
        <f t="shared" si="75"/>
        <v>133.70613634803703</v>
      </c>
      <c r="U18" s="76">
        <f t="shared" si="76"/>
        <v>0</v>
      </c>
      <c r="V18" s="123">
        <f t="shared" si="77"/>
        <v>133.70613634803703</v>
      </c>
      <c r="W18" s="166">
        <v>8409990009</v>
      </c>
      <c r="X18" s="170">
        <v>0.05</v>
      </c>
      <c r="Y18" s="74">
        <f>ROUND(IF(offer_incoterms="DDP",X18*(AY18+T18),0),2)</f>
        <v>831.38</v>
      </c>
      <c r="Z18" s="188"/>
      <c r="AA18" s="130">
        <f t="shared" si="78"/>
        <v>17625.03</v>
      </c>
      <c r="AB18" s="74">
        <f t="shared" si="79"/>
        <v>17625.03</v>
      </c>
      <c r="AC18" s="356">
        <v>0.19</v>
      </c>
      <c r="AD18" s="130" cm="1">
        <f t="array" ref="AD18">IFERROR(ROUND((_xlfn.IFS(offer_sale_type="поставка",AB18,offer_sale_type="транзит",S18)*(1+AC18))/E18,2),0)</f>
        <v>20973.79</v>
      </c>
      <c r="AE18" s="74">
        <f t="shared" si="80"/>
        <v>20973.79</v>
      </c>
      <c r="AF18" s="123" cm="1">
        <f t="array" ref="AF18">IFERROR(ROUND(_xlfn.IFS(offer_sale_type="поставка",AB18,offer_sale_type="транзит",S18)*AC18,2),0)</f>
        <v>3348.76</v>
      </c>
      <c r="AG18" s="130">
        <f t="shared" si="61"/>
        <v>0</v>
      </c>
      <c r="AH18" s="74">
        <f t="shared" si="62"/>
        <v>640.47679853609452</v>
      </c>
      <c r="AI18" s="123">
        <f t="shared" si="63"/>
        <v>375.43661786981784</v>
      </c>
      <c r="AJ18" s="118">
        <f t="shared" si="81"/>
        <v>21989.7</v>
      </c>
      <c r="AK18" s="74">
        <f t="shared" si="82"/>
        <v>21989.7</v>
      </c>
      <c r="AL18" s="174">
        <f t="shared" si="83"/>
        <v>26387.64</v>
      </c>
      <c r="AM18" s="175">
        <f t="shared" si="64"/>
        <v>26387.64</v>
      </c>
      <c r="AN18" s="130">
        <f t="shared" si="84"/>
        <v>4397.9399999999987</v>
      </c>
      <c r="AO18" s="74">
        <f t="shared" si="65"/>
        <v>3491.8012272696069</v>
      </c>
      <c r="AP18" s="123">
        <f t="shared" si="85"/>
        <v>906.13877273039179</v>
      </c>
      <c r="AQ18" s="118">
        <f t="shared" si="86"/>
        <v>0</v>
      </c>
      <c r="AR18" s="82" t="str">
        <f t="shared" si="87"/>
        <v>https://www.alta.ru/tnved/code/8409990009/</v>
      </c>
      <c r="AS18" s="579"/>
      <c r="AT18" s="162"/>
      <c r="AU18" s="74">
        <f t="shared" si="88"/>
        <v>0</v>
      </c>
      <c r="AV18" s="157"/>
      <c r="AW18" s="75">
        <f>_xlfn.IFNA(VLOOKUP(L18,list_vat[],3,FALSE),0)</f>
        <v>0.02</v>
      </c>
      <c r="AX18" s="74">
        <f t="shared" si="89"/>
        <v>16493.919999999998</v>
      </c>
      <c r="AY18" s="74">
        <f t="shared" si="90"/>
        <v>16493.919999999998</v>
      </c>
      <c r="AZ18" s="130">
        <f t="shared" si="91"/>
        <v>18272.671330532212</v>
      </c>
      <c r="BA18" s="74">
        <f t="shared" si="71"/>
        <v>489.43742664681366</v>
      </c>
      <c r="BB18" s="193">
        <f t="shared" si="92"/>
        <v>0</v>
      </c>
      <c r="BC18" s="102">
        <f t="shared" si="93"/>
        <v>6.2973877330462058E-2</v>
      </c>
      <c r="BD18" s="102">
        <f t="shared" si="94"/>
        <v>6.2973877330462058E-2</v>
      </c>
      <c r="BE18" s="413" t="s">
        <v>69</v>
      </c>
    </row>
    <row r="19" spans="1:57" s="65" customFormat="1" x14ac:dyDescent="0.2">
      <c r="A19" s="43">
        <v>4</v>
      </c>
      <c r="B19" s="166" t="s">
        <v>469</v>
      </c>
      <c r="C19" s="166" t="s">
        <v>475</v>
      </c>
      <c r="D19" s="578" t="s">
        <v>476</v>
      </c>
      <c r="E19" s="162">
        <v>1</v>
      </c>
      <c r="F19" s="166"/>
      <c r="G19" s="162"/>
      <c r="H19" s="162"/>
      <c r="I19" s="189">
        <f t="shared" si="73"/>
        <v>0</v>
      </c>
      <c r="J19" s="195"/>
      <c r="K19" s="162">
        <v>102373</v>
      </c>
      <c r="L19" s="168" t="s">
        <v>22</v>
      </c>
      <c r="M19" s="75">
        <f>_xlfn.XLOOKUP(L19,list_vat[Страна],list_vat[Ставка НДС %],0,0)</f>
        <v>0.13</v>
      </c>
      <c r="N19" s="162">
        <f t="shared" si="57"/>
        <v>102373</v>
      </c>
      <c r="O19" s="169"/>
      <c r="P19" s="74">
        <f t="shared" si="95"/>
        <v>102373</v>
      </c>
      <c r="Q19" s="162">
        <v>7.14</v>
      </c>
      <c r="R19" s="162">
        <f t="shared" si="58"/>
        <v>14337.95518207283</v>
      </c>
      <c r="S19" s="196">
        <f t="shared" si="74"/>
        <v>14337.95518207283</v>
      </c>
      <c r="T19" s="192">
        <f t="shared" si="75"/>
        <v>118.55365797966191</v>
      </c>
      <c r="U19" s="76">
        <f t="shared" si="76"/>
        <v>0</v>
      </c>
      <c r="V19" s="123">
        <f t="shared" si="77"/>
        <v>118.55365797966191</v>
      </c>
      <c r="W19" s="166">
        <v>8708913509</v>
      </c>
      <c r="X19" s="170">
        <v>0.05</v>
      </c>
      <c r="Y19" s="74">
        <f>ROUND(IF(offer_incoterms="DDP",X19*(AY19+T19),0),2)</f>
        <v>737.16</v>
      </c>
      <c r="Z19" s="188"/>
      <c r="AA19" s="130">
        <f t="shared" si="78"/>
        <v>15627.64</v>
      </c>
      <c r="AB19" s="74">
        <f t="shared" si="79"/>
        <v>15627.64</v>
      </c>
      <c r="AC19" s="356">
        <v>0.19</v>
      </c>
      <c r="AD19" s="130" cm="1">
        <f t="array" ref="AD19">IFERROR(ROUND((_xlfn.IFS(offer_sale_type="поставка",AB19,offer_sale_type="транзит",S19)*(1+AC19))/E19,2),0)</f>
        <v>18596.89</v>
      </c>
      <c r="AE19" s="74">
        <f t="shared" si="80"/>
        <v>18596.89</v>
      </c>
      <c r="AF19" s="123" cm="1">
        <f t="array" ref="AF19">IFERROR(ROUND(_xlfn.IFS(offer_sale_type="поставка",AB19,offer_sale_type="транзит",S19)*AC19,2),0)</f>
        <v>2969.25</v>
      </c>
      <c r="AG19" s="130">
        <f t="shared" si="61"/>
        <v>0</v>
      </c>
      <c r="AH19" s="74">
        <f t="shared" si="62"/>
        <v>567.89338848050204</v>
      </c>
      <c r="AI19" s="123">
        <f t="shared" si="63"/>
        <v>332.88961601673606</v>
      </c>
      <c r="AJ19" s="118">
        <f t="shared" si="81"/>
        <v>19497.669999999998</v>
      </c>
      <c r="AK19" s="74">
        <f t="shared" si="82"/>
        <v>19497.669999999998</v>
      </c>
      <c r="AL19" s="174">
        <f t="shared" si="83"/>
        <v>23397.200000000001</v>
      </c>
      <c r="AM19" s="175">
        <f t="shared" si="64"/>
        <v>23397.200000000001</v>
      </c>
      <c r="AN19" s="130">
        <f t="shared" si="84"/>
        <v>3899.5300000000025</v>
      </c>
      <c r="AO19" s="74">
        <f t="shared" si="65"/>
        <v>3096.0847315959327</v>
      </c>
      <c r="AP19" s="123">
        <f t="shared" si="85"/>
        <v>803.44526840406979</v>
      </c>
      <c r="AQ19" s="118">
        <f t="shared" si="86"/>
        <v>0</v>
      </c>
      <c r="AR19" s="82" t="str">
        <f t="shared" si="87"/>
        <v>https://www.alta.ru/tnved/code/8708913509/</v>
      </c>
      <c r="AS19" s="579"/>
      <c r="AT19" s="162"/>
      <c r="AU19" s="74">
        <f t="shared" si="88"/>
        <v>0</v>
      </c>
      <c r="AV19" s="157"/>
      <c r="AW19" s="75">
        <f>_xlfn.IFNA(VLOOKUP(L19,list_vat[],3,FALSE),0)</f>
        <v>0.02</v>
      </c>
      <c r="AX19" s="74">
        <f t="shared" si="89"/>
        <v>14624.71</v>
      </c>
      <c r="AY19" s="74">
        <f t="shared" si="90"/>
        <v>14624.71</v>
      </c>
      <c r="AZ19" s="130">
        <f t="shared" si="91"/>
        <v>16201.889355742296</v>
      </c>
      <c r="BA19" s="74">
        <f t="shared" si="71"/>
        <v>433.97108663804477</v>
      </c>
      <c r="BB19" s="193">
        <f t="shared" si="92"/>
        <v>0</v>
      </c>
      <c r="BC19" s="102">
        <f t="shared" si="93"/>
        <v>5.5837254135108288E-2</v>
      </c>
      <c r="BD19" s="102">
        <f t="shared" si="94"/>
        <v>5.5837254135108288E-2</v>
      </c>
      <c r="BE19" s="413" t="s">
        <v>69</v>
      </c>
    </row>
    <row r="20" spans="1:57" s="65" customFormat="1" x14ac:dyDescent="0.2">
      <c r="A20" s="43">
        <v>5</v>
      </c>
      <c r="B20" s="166" t="s">
        <v>469</v>
      </c>
      <c r="C20" s="166" t="s">
        <v>477</v>
      </c>
      <c r="D20" s="166" t="s">
        <v>478</v>
      </c>
      <c r="E20" s="162">
        <v>1</v>
      </c>
      <c r="F20" s="166"/>
      <c r="G20" s="162"/>
      <c r="H20" s="162"/>
      <c r="I20" s="189">
        <f t="shared" si="73"/>
        <v>0</v>
      </c>
      <c r="J20" s="195"/>
      <c r="K20" s="162">
        <v>55356.99</v>
      </c>
      <c r="L20" s="168" t="s">
        <v>22</v>
      </c>
      <c r="M20" s="75">
        <f>_xlfn.XLOOKUP(L20,list_vat[Страна],list_vat[Ставка НДС %],0,0)</f>
        <v>0.13</v>
      </c>
      <c r="N20" s="162">
        <f t="shared" si="57"/>
        <v>55356.99</v>
      </c>
      <c r="O20" s="169"/>
      <c r="P20" s="74">
        <f t="shared" si="95"/>
        <v>55356.99</v>
      </c>
      <c r="Q20" s="162">
        <v>7.14</v>
      </c>
      <c r="R20" s="162">
        <f t="shared" si="58"/>
        <v>7753.0798319327732</v>
      </c>
      <c r="S20" s="196">
        <f t="shared" si="74"/>
        <v>7753.0798319327732</v>
      </c>
      <c r="T20" s="192">
        <f t="shared" si="75"/>
        <v>64.106489594361435</v>
      </c>
      <c r="U20" s="76">
        <f t="shared" si="76"/>
        <v>0</v>
      </c>
      <c r="V20" s="123">
        <f t="shared" si="77"/>
        <v>64.106489594361435</v>
      </c>
      <c r="W20" s="166">
        <v>8414900000</v>
      </c>
      <c r="X20" s="170">
        <v>0</v>
      </c>
      <c r="Y20" s="74">
        <f>ROUND(IF(offer_incoterms="DDP",X20*(AY20+T20),0),2)</f>
        <v>0</v>
      </c>
      <c r="Z20" s="188"/>
      <c r="AA20" s="130">
        <f t="shared" si="78"/>
        <v>8051.85</v>
      </c>
      <c r="AB20" s="74">
        <f t="shared" si="79"/>
        <v>8051.85</v>
      </c>
      <c r="AC20" s="356">
        <v>0.19</v>
      </c>
      <c r="AD20" s="130" cm="1">
        <f t="array" ref="AD20">IFERROR(ROUND((_xlfn.IFS(offer_sale_type="поставка",AB20,offer_sale_type="транзит",S20)*(1+AC20))/E20,2),0)</f>
        <v>9581.7000000000007</v>
      </c>
      <c r="AE20" s="74">
        <f t="shared" si="80"/>
        <v>9581.7000000000007</v>
      </c>
      <c r="AF20" s="123" cm="1">
        <f t="array" ref="AF20">IFERROR(ROUND(_xlfn.IFS(offer_sale_type="поставка",AB20,offer_sale_type="транзит",S20)*AC20,2),0)</f>
        <v>1529.85</v>
      </c>
      <c r="AG20" s="130">
        <f t="shared" si="61"/>
        <v>0</v>
      </c>
      <c r="AH20" s="74">
        <f t="shared" si="62"/>
        <v>292.85118378232806</v>
      </c>
      <c r="AI20" s="123">
        <f t="shared" si="63"/>
        <v>180.00612607760152</v>
      </c>
      <c r="AJ20" s="118">
        <f t="shared" si="81"/>
        <v>10054.56</v>
      </c>
      <c r="AK20" s="74">
        <f t="shared" si="82"/>
        <v>10054.56</v>
      </c>
      <c r="AL20" s="174">
        <f t="shared" si="83"/>
        <v>12065.47</v>
      </c>
      <c r="AM20" s="175">
        <f t="shared" si="64"/>
        <v>12065.47</v>
      </c>
      <c r="AN20" s="130">
        <f t="shared" si="84"/>
        <v>2010.9099999999999</v>
      </c>
      <c r="AO20" s="74">
        <f t="shared" si="65"/>
        <v>1594.4492979188726</v>
      </c>
      <c r="AP20" s="123">
        <f t="shared" si="85"/>
        <v>416.46070208112724</v>
      </c>
      <c r="AQ20" s="118">
        <f t="shared" si="86"/>
        <v>0</v>
      </c>
      <c r="AR20" s="82" t="str">
        <f t="shared" si="87"/>
        <v>https://www.alta.ru/tnved/code/8414900000/</v>
      </c>
      <c r="AS20" s="157"/>
      <c r="AT20" s="162"/>
      <c r="AU20" s="74">
        <f t="shared" si="88"/>
        <v>0</v>
      </c>
      <c r="AV20" s="157"/>
      <c r="AW20" s="75">
        <f>_xlfn.IFNA(VLOOKUP(L20,list_vat[],3,FALSE),0)</f>
        <v>0.02</v>
      </c>
      <c r="AX20" s="74">
        <f t="shared" si="89"/>
        <v>7908.14</v>
      </c>
      <c r="AY20" s="74">
        <f t="shared" si="90"/>
        <v>7908.14</v>
      </c>
      <c r="AZ20" s="130">
        <f t="shared" si="91"/>
        <v>8760.9802100840334</v>
      </c>
      <c r="BA20" s="74">
        <f t="shared" si="71"/>
        <v>234.66473682818102</v>
      </c>
      <c r="BB20" s="193">
        <f t="shared" si="92"/>
        <v>0</v>
      </c>
      <c r="BC20" s="102">
        <f t="shared" si="93"/>
        <v>3.0193335340222987E-2</v>
      </c>
      <c r="BD20" s="102">
        <f t="shared" si="94"/>
        <v>3.0193335340222987E-2</v>
      </c>
      <c r="BE20" s="413" t="s">
        <v>69</v>
      </c>
    </row>
    <row r="21" spans="1:57" s="65" customFormat="1" ht="12" customHeight="1" x14ac:dyDescent="0.2">
      <c r="A21" s="43">
        <v>6</v>
      </c>
      <c r="B21" s="166" t="s">
        <v>469</v>
      </c>
      <c r="C21" s="166" t="s">
        <v>479</v>
      </c>
      <c r="D21" s="166" t="s">
        <v>480</v>
      </c>
      <c r="E21" s="162">
        <v>1</v>
      </c>
      <c r="F21" s="166"/>
      <c r="G21" s="162"/>
      <c r="H21" s="162"/>
      <c r="I21" s="189">
        <f t="shared" si="73"/>
        <v>0</v>
      </c>
      <c r="J21" s="195"/>
      <c r="K21" s="162">
        <v>47124.13</v>
      </c>
      <c r="L21" s="168" t="s">
        <v>22</v>
      </c>
      <c r="M21" s="75">
        <f>_xlfn.XLOOKUP(L21,list_vat[Страна],list_vat[Ставка НДС %],0,0)</f>
        <v>0.13</v>
      </c>
      <c r="N21" s="162">
        <f t="shared" si="57"/>
        <v>47124.13</v>
      </c>
      <c r="O21" s="169"/>
      <c r="P21" s="74">
        <f t="shared" si="95"/>
        <v>47124.13</v>
      </c>
      <c r="Q21" s="162">
        <v>7.14</v>
      </c>
      <c r="R21" s="162">
        <f t="shared" si="58"/>
        <v>6600.018207282913</v>
      </c>
      <c r="S21" s="196">
        <f t="shared" si="74"/>
        <v>6600.018207282913</v>
      </c>
      <c r="T21" s="192">
        <f t="shared" si="75"/>
        <v>54.572377390612026</v>
      </c>
      <c r="U21" s="76">
        <f t="shared" si="76"/>
        <v>0</v>
      </c>
      <c r="V21" s="123">
        <f t="shared" si="77"/>
        <v>54.572377390612026</v>
      </c>
      <c r="W21" s="166">
        <v>8481201009</v>
      </c>
      <c r="X21" s="170">
        <v>0.08</v>
      </c>
      <c r="Y21" s="74">
        <f>ROUND(IF(offer_incoterms="DDP",X21*(AY21+T21),0),2)</f>
        <v>542.92999999999995</v>
      </c>
      <c r="Z21" s="188"/>
      <c r="AA21" s="130">
        <f t="shared" si="78"/>
        <v>7397.29</v>
      </c>
      <c r="AB21" s="74">
        <f t="shared" si="79"/>
        <v>7397.29</v>
      </c>
      <c r="AC21" s="356">
        <v>0.19</v>
      </c>
      <c r="AD21" s="130" cm="1">
        <f t="array" ref="AD21">IFERROR(ROUND((_xlfn.IFS(offer_sale_type="поставка",AB21,offer_sale_type="транзит",S21)*(1+AC21))/E21,2),0)</f>
        <v>8802.7800000000007</v>
      </c>
      <c r="AE21" s="74">
        <f t="shared" si="80"/>
        <v>8802.7800000000007</v>
      </c>
      <c r="AF21" s="123" cm="1">
        <f t="array" ref="AF21">IFERROR(ROUND(_xlfn.IFS(offer_sale_type="поставка",AB21,offer_sale_type="транзит",S21)*AC21,2),0)</f>
        <v>1405.49</v>
      </c>
      <c r="AG21" s="130">
        <f t="shared" si="61"/>
        <v>0</v>
      </c>
      <c r="AH21" s="74">
        <f t="shared" si="62"/>
        <v>268.68045201786293</v>
      </c>
      <c r="AI21" s="123">
        <f t="shared" si="63"/>
        <v>153.23506726209794</v>
      </c>
      <c r="AJ21" s="118">
        <f t="shared" si="81"/>
        <v>9224.7000000000007</v>
      </c>
      <c r="AK21" s="74">
        <f t="shared" si="82"/>
        <v>9224.7000000000007</v>
      </c>
      <c r="AL21" s="174">
        <f t="shared" si="83"/>
        <v>11069.64</v>
      </c>
      <c r="AM21" s="175">
        <f t="shared" si="64"/>
        <v>11069.64</v>
      </c>
      <c r="AN21" s="130">
        <f t="shared" si="84"/>
        <v>1844.9399999999987</v>
      </c>
      <c r="AO21" s="74">
        <f t="shared" si="65"/>
        <v>1465.9044754781225</v>
      </c>
      <c r="AP21" s="123">
        <f t="shared" si="85"/>
        <v>379.03552452187614</v>
      </c>
      <c r="AQ21" s="118">
        <f t="shared" si="86"/>
        <v>0</v>
      </c>
      <c r="AR21" s="82" t="str">
        <f t="shared" si="87"/>
        <v>https://www.alta.ru/tnved/code/8481201009/</v>
      </c>
      <c r="AS21" s="157"/>
      <c r="AT21" s="162"/>
      <c r="AU21" s="74">
        <f t="shared" si="88"/>
        <v>0</v>
      </c>
      <c r="AV21" s="157"/>
      <c r="AW21" s="75">
        <f>_xlfn.IFNA(VLOOKUP(L21,list_vat[],3,FALSE),0)</f>
        <v>0.02</v>
      </c>
      <c r="AX21" s="74">
        <f t="shared" si="89"/>
        <v>6732.02</v>
      </c>
      <c r="AY21" s="74">
        <f t="shared" si="90"/>
        <v>6732.02</v>
      </c>
      <c r="AZ21" s="130">
        <f t="shared" si="91"/>
        <v>7458.0205742296912</v>
      </c>
      <c r="BA21" s="74">
        <f t="shared" si="71"/>
        <v>199.76468309976735</v>
      </c>
      <c r="BB21" s="193">
        <f t="shared" si="92"/>
        <v>0</v>
      </c>
      <c r="BC21" s="102">
        <f t="shared" si="93"/>
        <v>2.5702890632353065E-2</v>
      </c>
      <c r="BD21" s="102">
        <f t="shared" si="94"/>
        <v>2.5702890632353065E-2</v>
      </c>
      <c r="BE21" s="413" t="s">
        <v>69</v>
      </c>
    </row>
    <row r="22" spans="1:57" s="65" customFormat="1" ht="12" customHeight="1" x14ac:dyDescent="0.2">
      <c r="A22" s="43">
        <v>7</v>
      </c>
      <c r="B22" s="166" t="s">
        <v>469</v>
      </c>
      <c r="C22" s="166" t="s">
        <v>481</v>
      </c>
      <c r="D22" s="166" t="s">
        <v>482</v>
      </c>
      <c r="E22" s="162">
        <v>1</v>
      </c>
      <c r="F22" s="166"/>
      <c r="G22" s="162"/>
      <c r="H22" s="162"/>
      <c r="I22" s="189">
        <f t="shared" si="73"/>
        <v>0</v>
      </c>
      <c r="J22" s="195"/>
      <c r="K22" s="162">
        <v>47490.33</v>
      </c>
      <c r="L22" s="168" t="s">
        <v>22</v>
      </c>
      <c r="M22" s="75">
        <f>_xlfn.XLOOKUP(L22,list_vat[Страна],list_vat[Ставка НДС %],0,0)</f>
        <v>0.13</v>
      </c>
      <c r="N22" s="162">
        <f t="shared" si="57"/>
        <v>47490.33</v>
      </c>
      <c r="O22" s="169"/>
      <c r="P22" s="74">
        <f t="shared" si="95"/>
        <v>47490.33</v>
      </c>
      <c r="Q22" s="162">
        <v>7.14</v>
      </c>
      <c r="R22" s="162">
        <f t="shared" si="58"/>
        <v>6651.3067226890762</v>
      </c>
      <c r="S22" s="196">
        <f t="shared" si="74"/>
        <v>6651.3067226890762</v>
      </c>
      <c r="T22" s="192">
        <f t="shared" si="75"/>
        <v>54.996457465945873</v>
      </c>
      <c r="U22" s="76">
        <f t="shared" si="76"/>
        <v>0</v>
      </c>
      <c r="V22" s="123">
        <f t="shared" si="77"/>
        <v>54.996457465945873</v>
      </c>
      <c r="W22" s="166">
        <v>8414801100</v>
      </c>
      <c r="X22" s="170">
        <v>0</v>
      </c>
      <c r="Y22" s="74">
        <f>ROUND(IF(offer_incoterms="DDP",X22*(AY22+T22),0),2)</f>
        <v>0</v>
      </c>
      <c r="Z22" s="188"/>
      <c r="AA22" s="130">
        <f t="shared" si="78"/>
        <v>6907.62</v>
      </c>
      <c r="AB22" s="74">
        <f t="shared" si="79"/>
        <v>6907.62</v>
      </c>
      <c r="AC22" s="356">
        <v>0.19</v>
      </c>
      <c r="AD22" s="130" cm="1">
        <f t="array" ref="AD22">IFERROR(ROUND((_xlfn.IFS(offer_sale_type="поставка",AB22,offer_sale_type="транзит",S22)*(1+AC22))/E22,2),0)</f>
        <v>8220.07</v>
      </c>
      <c r="AE22" s="74">
        <f t="shared" si="80"/>
        <v>8220.07</v>
      </c>
      <c r="AF22" s="123" cm="1">
        <f t="array" ref="AF22">IFERROR(ROUND(_xlfn.IFS(offer_sale_type="поставка",AB22,offer_sale_type="транзит",S22)*AC22,2),0)</f>
        <v>1312.45</v>
      </c>
      <c r="AG22" s="130">
        <f t="shared" si="61"/>
        <v>0</v>
      </c>
      <c r="AH22" s="74">
        <f t="shared" si="62"/>
        <v>251.23487555162239</v>
      </c>
      <c r="AI22" s="123">
        <f t="shared" si="63"/>
        <v>154.42585172074752</v>
      </c>
      <c r="AJ22" s="118">
        <f t="shared" si="81"/>
        <v>8625.73</v>
      </c>
      <c r="AK22" s="74">
        <f t="shared" si="82"/>
        <v>8625.73</v>
      </c>
      <c r="AL22" s="174">
        <f t="shared" si="83"/>
        <v>10350.879999999999</v>
      </c>
      <c r="AM22" s="175">
        <f t="shared" si="64"/>
        <v>10350.879999999999</v>
      </c>
      <c r="AN22" s="130">
        <f t="shared" si="84"/>
        <v>1725.1499999999996</v>
      </c>
      <c r="AO22" s="74">
        <f t="shared" si="65"/>
        <v>1367.8652914931893</v>
      </c>
      <c r="AP22" s="123">
        <f t="shared" si="85"/>
        <v>357.28470850681038</v>
      </c>
      <c r="AQ22" s="118">
        <f t="shared" si="86"/>
        <v>0</v>
      </c>
      <c r="AR22" s="82" t="str">
        <f t="shared" si="87"/>
        <v>https://www.alta.ru/tnved/code/8414801100/</v>
      </c>
      <c r="AS22" s="157"/>
      <c r="AT22" s="162"/>
      <c r="AU22" s="74">
        <f t="shared" si="88"/>
        <v>0</v>
      </c>
      <c r="AV22" s="157"/>
      <c r="AW22" s="75">
        <f>_xlfn.IFNA(VLOOKUP(L22,list_vat[],3,FALSE),0)</f>
        <v>0.02</v>
      </c>
      <c r="AX22" s="74">
        <f t="shared" si="89"/>
        <v>6784.33</v>
      </c>
      <c r="AY22" s="74">
        <f t="shared" si="90"/>
        <v>6784.33</v>
      </c>
      <c r="AZ22" s="130">
        <f t="shared" si="91"/>
        <v>7515.9765966386558</v>
      </c>
      <c r="BA22" s="74">
        <f t="shared" si="71"/>
        <v>201.31704760922642</v>
      </c>
      <c r="BB22" s="193">
        <f t="shared" si="92"/>
        <v>0</v>
      </c>
      <c r="BC22" s="102">
        <f t="shared" si="93"/>
        <v>2.5902626915008421E-2</v>
      </c>
      <c r="BD22" s="102">
        <f t="shared" si="94"/>
        <v>2.5902626915008421E-2</v>
      </c>
      <c r="BE22" s="413" t="s">
        <v>69</v>
      </c>
    </row>
    <row r="23" spans="1:57" s="65" customFormat="1" ht="12" customHeight="1" x14ac:dyDescent="0.2">
      <c r="A23" s="43">
        <v>8</v>
      </c>
      <c r="B23" s="166" t="s">
        <v>469</v>
      </c>
      <c r="C23" s="166" t="s">
        <v>483</v>
      </c>
      <c r="D23" s="166" t="s">
        <v>482</v>
      </c>
      <c r="E23" s="162">
        <v>1</v>
      </c>
      <c r="F23" s="166"/>
      <c r="G23" s="162"/>
      <c r="H23" s="162"/>
      <c r="I23" s="189">
        <f t="shared" si="73"/>
        <v>0</v>
      </c>
      <c r="J23" s="195"/>
      <c r="K23" s="162">
        <v>52349.75</v>
      </c>
      <c r="L23" s="168" t="s">
        <v>22</v>
      </c>
      <c r="M23" s="75">
        <f>_xlfn.XLOOKUP(L23,list_vat[Страна],list_vat[Ставка НДС %],0,0)</f>
        <v>0.13</v>
      </c>
      <c r="N23" s="162">
        <f t="shared" si="57"/>
        <v>52349.75</v>
      </c>
      <c r="O23" s="169"/>
      <c r="P23" s="74">
        <f t="shared" si="95"/>
        <v>52349.75</v>
      </c>
      <c r="Q23" s="162">
        <v>7.14</v>
      </c>
      <c r="R23" s="162">
        <f t="shared" si="58"/>
        <v>7331.8977591036419</v>
      </c>
      <c r="S23" s="196">
        <f t="shared" si="74"/>
        <v>7331.8977591036419</v>
      </c>
      <c r="T23" s="192">
        <f t="shared" si="75"/>
        <v>60.62393753060676</v>
      </c>
      <c r="U23" s="76">
        <f t="shared" si="76"/>
        <v>0</v>
      </c>
      <c r="V23" s="123">
        <f t="shared" si="77"/>
        <v>60.62393753060676</v>
      </c>
      <c r="W23" s="166">
        <v>8414801100</v>
      </c>
      <c r="X23" s="170">
        <v>0</v>
      </c>
      <c r="Y23" s="74">
        <f>ROUND(IF(offer_incoterms="DDP",X23*(AY23+T23),0),2)</f>
        <v>0</v>
      </c>
      <c r="Z23" s="188"/>
      <c r="AA23" s="130">
        <f t="shared" si="78"/>
        <v>7614.44</v>
      </c>
      <c r="AB23" s="74">
        <f t="shared" si="79"/>
        <v>7614.44</v>
      </c>
      <c r="AC23" s="356">
        <v>0.19</v>
      </c>
      <c r="AD23" s="130" cm="1">
        <f t="array" ref="AD23">IFERROR(ROUND((_xlfn.IFS(offer_sale_type="поставка",AB23,offer_sale_type="транзит",S23)*(1+AC23))/E23,2),0)</f>
        <v>9061.18</v>
      </c>
      <c r="AE23" s="74">
        <f t="shared" si="80"/>
        <v>9061.18</v>
      </c>
      <c r="AF23" s="123" cm="1">
        <f t="array" ref="AF23">IFERROR(ROUND(_xlfn.IFS(offer_sale_type="поставка",AB23,offer_sale_type="транзит",S23)*AC23,2),0)</f>
        <v>1446.74</v>
      </c>
      <c r="AG23" s="130">
        <f t="shared" si="61"/>
        <v>0</v>
      </c>
      <c r="AH23" s="74">
        <f t="shared" si="62"/>
        <v>276.94222157680406</v>
      </c>
      <c r="AI23" s="123">
        <f t="shared" si="63"/>
        <v>170.22738589346929</v>
      </c>
      <c r="AJ23" s="118">
        <f t="shared" si="81"/>
        <v>9508.35</v>
      </c>
      <c r="AK23" s="74">
        <f t="shared" si="82"/>
        <v>9508.35</v>
      </c>
      <c r="AL23" s="174">
        <f t="shared" si="83"/>
        <v>11410.02</v>
      </c>
      <c r="AM23" s="175">
        <f t="shared" si="64"/>
        <v>11410.02</v>
      </c>
      <c r="AN23" s="130">
        <f t="shared" si="84"/>
        <v>1901.67</v>
      </c>
      <c r="AO23" s="74">
        <f t="shared" si="65"/>
        <v>1507.8327875061213</v>
      </c>
      <c r="AP23" s="123">
        <f t="shared" si="85"/>
        <v>393.83721249387872</v>
      </c>
      <c r="AQ23" s="118">
        <f t="shared" si="86"/>
        <v>0</v>
      </c>
      <c r="AR23" s="82" t="str">
        <f t="shared" si="87"/>
        <v>https://www.alta.ru/tnved/code/8414801100/</v>
      </c>
      <c r="AS23" s="157"/>
      <c r="AT23" s="162"/>
      <c r="AU23" s="74">
        <f t="shared" si="88"/>
        <v>0</v>
      </c>
      <c r="AV23" s="157"/>
      <c r="AW23" s="75">
        <f>_xlfn.IFNA(VLOOKUP(L23,list_vat[],3,FALSE),0)</f>
        <v>0.02</v>
      </c>
      <c r="AX23" s="74">
        <f t="shared" si="89"/>
        <v>7478.54</v>
      </c>
      <c r="AY23" s="74">
        <f t="shared" si="90"/>
        <v>7478.54</v>
      </c>
      <c r="AZ23" s="130">
        <f t="shared" si="91"/>
        <v>8285.0444677871146</v>
      </c>
      <c r="BA23" s="74">
        <f t="shared" si="71"/>
        <v>221.91669573745014</v>
      </c>
      <c r="BB23" s="193">
        <f t="shared" si="92"/>
        <v>0</v>
      </c>
      <c r="BC23" s="102">
        <f t="shared" si="93"/>
        <v>2.8553097932652018E-2</v>
      </c>
      <c r="BD23" s="102">
        <f t="shared" si="94"/>
        <v>2.8553097932652018E-2</v>
      </c>
      <c r="BE23" s="413" t="s">
        <v>69</v>
      </c>
    </row>
    <row r="24" spans="1:57" s="65" customFormat="1" ht="12" customHeight="1" x14ac:dyDescent="0.2">
      <c r="A24" s="43">
        <v>9</v>
      </c>
      <c r="B24" s="166" t="s">
        <v>469</v>
      </c>
      <c r="C24" s="166" t="s">
        <v>484</v>
      </c>
      <c r="D24" s="166" t="s">
        <v>485</v>
      </c>
      <c r="E24" s="162">
        <v>1</v>
      </c>
      <c r="F24" s="166"/>
      <c r="G24" s="162"/>
      <c r="H24" s="162"/>
      <c r="I24" s="189">
        <f t="shared" si="73"/>
        <v>0</v>
      </c>
      <c r="J24" s="195"/>
      <c r="K24" s="162">
        <v>46403.65</v>
      </c>
      <c r="L24" s="168" t="s">
        <v>22</v>
      </c>
      <c r="M24" s="75">
        <f>_xlfn.XLOOKUP(L24,list_vat[Страна],list_vat[Ставка НДС %],0,0)</f>
        <v>0.13</v>
      </c>
      <c r="N24" s="162">
        <f t="shared" si="57"/>
        <v>46403.65</v>
      </c>
      <c r="O24" s="169"/>
      <c r="P24" s="74">
        <f t="shared" si="95"/>
        <v>46403.65</v>
      </c>
      <c r="Q24" s="162">
        <v>7.14</v>
      </c>
      <c r="R24" s="162">
        <f t="shared" si="58"/>
        <v>6499.1106442577038</v>
      </c>
      <c r="S24" s="196">
        <f t="shared" si="74"/>
        <v>6499.1106442577038</v>
      </c>
      <c r="T24" s="192">
        <f t="shared" si="75"/>
        <v>53.738021266427069</v>
      </c>
      <c r="U24" s="76">
        <f t="shared" si="76"/>
        <v>0</v>
      </c>
      <c r="V24" s="123">
        <f t="shared" si="77"/>
        <v>53.738021266427069</v>
      </c>
      <c r="W24" s="191">
        <v>8413302008</v>
      </c>
      <c r="X24" s="170">
        <v>0</v>
      </c>
      <c r="Y24" s="74">
        <f>ROUND(IF(offer_incoterms="DDP",X24*(AY24+T24),0),2)</f>
        <v>0</v>
      </c>
      <c r="Z24" s="188"/>
      <c r="AA24" s="130">
        <f t="shared" si="78"/>
        <v>6749.56</v>
      </c>
      <c r="AB24" s="74">
        <f t="shared" si="79"/>
        <v>6749.56</v>
      </c>
      <c r="AC24" s="356">
        <v>0.19</v>
      </c>
      <c r="AD24" s="130" cm="1">
        <f t="array" ref="AD24">IFERROR(ROUND((_xlfn.IFS(offer_sale_type="поставка",AB24,offer_sale_type="транзит",S24)*(1+AC24))/E24,2),0)</f>
        <v>8031.98</v>
      </c>
      <c r="AE24" s="74">
        <f t="shared" si="80"/>
        <v>8031.98</v>
      </c>
      <c r="AF24" s="123" cm="1">
        <f t="array" ref="AF24">IFERROR(ROUND(_xlfn.IFS(offer_sale_type="поставка",AB24,offer_sale_type="транзит",S24)*AC24,2),0)</f>
        <v>1282.42</v>
      </c>
      <c r="AG24" s="130">
        <f t="shared" si="61"/>
        <v>0</v>
      </c>
      <c r="AH24" s="74">
        <f t="shared" si="62"/>
        <v>245.48616776990269</v>
      </c>
      <c r="AI24" s="123">
        <f t="shared" si="63"/>
        <v>150.89225899675714</v>
      </c>
      <c r="AJ24" s="118">
        <f t="shared" si="81"/>
        <v>8428.36</v>
      </c>
      <c r="AK24" s="74">
        <f t="shared" si="82"/>
        <v>8428.36</v>
      </c>
      <c r="AL24" s="174">
        <f t="shared" si="83"/>
        <v>10114.030000000001</v>
      </c>
      <c r="AM24" s="175">
        <f t="shared" si="64"/>
        <v>10114.030000000001</v>
      </c>
      <c r="AN24" s="130">
        <f t="shared" si="84"/>
        <v>1685.67</v>
      </c>
      <c r="AO24" s="74">
        <f t="shared" si="65"/>
        <v>1336.5656042532855</v>
      </c>
      <c r="AP24" s="123">
        <f t="shared" si="85"/>
        <v>349.10439574671454</v>
      </c>
      <c r="AQ24" s="118">
        <f t="shared" si="86"/>
        <v>0</v>
      </c>
      <c r="AR24" s="82" t="str">
        <f t="shared" si="87"/>
        <v>https://www.alta.ru/tnved/code/8413302008/</v>
      </c>
      <c r="AS24" s="157"/>
      <c r="AT24" s="162"/>
      <c r="AU24" s="74">
        <f t="shared" si="88"/>
        <v>0</v>
      </c>
      <c r="AV24" s="157"/>
      <c r="AW24" s="75">
        <f>_xlfn.IFNA(VLOOKUP(L24,list_vat[],3,FALSE),0)</f>
        <v>0.02</v>
      </c>
      <c r="AX24" s="74">
        <f t="shared" si="89"/>
        <v>6629.09</v>
      </c>
      <c r="AY24" s="74">
        <f t="shared" si="90"/>
        <v>6629.09</v>
      </c>
      <c r="AZ24" s="130">
        <f t="shared" si="91"/>
        <v>7343.9950280112043</v>
      </c>
      <c r="BA24" s="74">
        <f t="shared" si="71"/>
        <v>196.71048435106431</v>
      </c>
      <c r="BB24" s="193">
        <f t="shared" si="92"/>
        <v>0</v>
      </c>
      <c r="BC24" s="102">
        <f t="shared" si="93"/>
        <v>2.5309919586674393E-2</v>
      </c>
      <c r="BD24" s="102">
        <f t="shared" si="94"/>
        <v>2.5309919586674393E-2</v>
      </c>
      <c r="BE24" s="413" t="s">
        <v>69</v>
      </c>
    </row>
    <row r="25" spans="1:57" s="65" customFormat="1" ht="12" customHeight="1" x14ac:dyDescent="0.2">
      <c r="A25" s="43">
        <v>10</v>
      </c>
      <c r="B25" s="166" t="s">
        <v>469</v>
      </c>
      <c r="C25" s="166" t="s">
        <v>486</v>
      </c>
      <c r="D25" s="166" t="s">
        <v>487</v>
      </c>
      <c r="E25" s="162">
        <v>1</v>
      </c>
      <c r="F25" s="166"/>
      <c r="G25" s="162"/>
      <c r="H25" s="162"/>
      <c r="I25" s="189">
        <f t="shared" si="73"/>
        <v>0</v>
      </c>
      <c r="J25" s="195"/>
      <c r="K25" s="162">
        <v>40274.800000000003</v>
      </c>
      <c r="L25" s="168" t="s">
        <v>22</v>
      </c>
      <c r="M25" s="75">
        <f>_xlfn.XLOOKUP(L25,list_vat[Страна],list_vat[Ставка НДС %],0,0)</f>
        <v>0.13</v>
      </c>
      <c r="N25" s="162">
        <f t="shared" si="57"/>
        <v>40274.800000000003</v>
      </c>
      <c r="O25" s="169"/>
      <c r="P25" s="74">
        <f t="shared" si="95"/>
        <v>40274.800000000003</v>
      </c>
      <c r="Q25" s="162">
        <v>7.14</v>
      </c>
      <c r="R25" s="162">
        <f t="shared" si="58"/>
        <v>5640.7282913165272</v>
      </c>
      <c r="S25" s="196">
        <f t="shared" si="74"/>
        <v>5640.7282913165272</v>
      </c>
      <c r="T25" s="192">
        <f t="shared" si="75"/>
        <v>46.640470284149991</v>
      </c>
      <c r="U25" s="76">
        <f t="shared" si="76"/>
        <v>0</v>
      </c>
      <c r="V25" s="123">
        <f t="shared" si="77"/>
        <v>46.640470284149991</v>
      </c>
      <c r="W25" s="191">
        <v>8481201009</v>
      </c>
      <c r="X25" s="170">
        <v>0.08</v>
      </c>
      <c r="Y25" s="74">
        <f>ROUND(IF(offer_incoterms="DDP",X25*(AY25+T25),0),2)</f>
        <v>464.01</v>
      </c>
      <c r="Z25" s="188"/>
      <c r="AA25" s="130">
        <f t="shared" si="78"/>
        <v>6322.11</v>
      </c>
      <c r="AB25" s="74">
        <f t="shared" si="79"/>
        <v>6322.11</v>
      </c>
      <c r="AC25" s="356">
        <v>0.19</v>
      </c>
      <c r="AD25" s="130" cm="1">
        <f t="array" ref="AD25">IFERROR(ROUND((_xlfn.IFS(offer_sale_type="поставка",AB25,offer_sale_type="транзит",S25)*(1+AC25))/E25,2),0)</f>
        <v>7523.31</v>
      </c>
      <c r="AE25" s="74">
        <f t="shared" si="80"/>
        <v>7523.31</v>
      </c>
      <c r="AF25" s="123" cm="1">
        <f t="array" ref="AF25">IFERROR(ROUND(_xlfn.IFS(offer_sale_type="поставка",AB25,offer_sale_type="транзит",S25)*AC25,2),0)</f>
        <v>1201.2</v>
      </c>
      <c r="AG25" s="130">
        <f t="shared" si="61"/>
        <v>0</v>
      </c>
      <c r="AH25" s="74">
        <f t="shared" si="62"/>
        <v>229.62818633931337</v>
      </c>
      <c r="AI25" s="123">
        <f t="shared" si="63"/>
        <v>130.96287797711156</v>
      </c>
      <c r="AJ25" s="118">
        <f t="shared" si="81"/>
        <v>7883.9</v>
      </c>
      <c r="AK25" s="74">
        <f t="shared" si="82"/>
        <v>7883.9</v>
      </c>
      <c r="AL25" s="174">
        <f t="shared" si="83"/>
        <v>9460.68</v>
      </c>
      <c r="AM25" s="175">
        <f t="shared" si="64"/>
        <v>9460.68</v>
      </c>
      <c r="AN25" s="130">
        <f t="shared" si="84"/>
        <v>1576.7800000000007</v>
      </c>
      <c r="AO25" s="74">
        <f t="shared" si="65"/>
        <v>1252.8380940568302</v>
      </c>
      <c r="AP25" s="123">
        <f t="shared" si="85"/>
        <v>323.94190594317047</v>
      </c>
      <c r="AQ25" s="118">
        <f t="shared" si="86"/>
        <v>0</v>
      </c>
      <c r="AR25" s="82" t="str">
        <f t="shared" si="87"/>
        <v>https://www.alta.ru/tnved/code/8481201009/</v>
      </c>
      <c r="AS25" s="157"/>
      <c r="AT25" s="162"/>
      <c r="AU25" s="74">
        <f t="shared" si="88"/>
        <v>0</v>
      </c>
      <c r="AV25" s="157"/>
      <c r="AW25" s="75">
        <f>_xlfn.IFNA(VLOOKUP(L25,list_vat[],3,FALSE),0)</f>
        <v>0.02</v>
      </c>
      <c r="AX25" s="74">
        <f t="shared" si="89"/>
        <v>5753.54</v>
      </c>
      <c r="AY25" s="74">
        <f t="shared" si="90"/>
        <v>5753.54</v>
      </c>
      <c r="AZ25" s="130">
        <f t="shared" si="91"/>
        <v>6374.0229691876748</v>
      </c>
      <c r="BA25" s="74">
        <f t="shared" si="71"/>
        <v>170.72957440076902</v>
      </c>
      <c r="BB25" s="193">
        <f t="shared" si="92"/>
        <v>0</v>
      </c>
      <c r="BC25" s="102">
        <f t="shared" si="93"/>
        <v>2.1967063999693857E-2</v>
      </c>
      <c r="BD25" s="102">
        <f t="shared" si="94"/>
        <v>2.1967063999693857E-2</v>
      </c>
      <c r="BE25" s="413" t="s">
        <v>69</v>
      </c>
    </row>
    <row r="26" spans="1:57" s="65" customFormat="1" ht="12" customHeight="1" x14ac:dyDescent="0.2">
      <c r="A26" s="43">
        <v>11</v>
      </c>
      <c r="B26" s="166" t="s">
        <v>469</v>
      </c>
      <c r="C26" s="166" t="s">
        <v>488</v>
      </c>
      <c r="D26" s="166" t="s">
        <v>482</v>
      </c>
      <c r="E26" s="162">
        <v>1</v>
      </c>
      <c r="F26" s="166"/>
      <c r="G26" s="162"/>
      <c r="H26" s="162"/>
      <c r="I26" s="189">
        <f t="shared" si="73"/>
        <v>0</v>
      </c>
      <c r="J26" s="195"/>
      <c r="K26" s="162">
        <v>19132.349999999999</v>
      </c>
      <c r="L26" s="168" t="s">
        <v>22</v>
      </c>
      <c r="M26" s="75">
        <f>_xlfn.XLOOKUP(L26,list_vat[Страна],list_vat[Ставка НДС %],0,0)</f>
        <v>0.13</v>
      </c>
      <c r="N26" s="162">
        <f t="shared" si="57"/>
        <v>19132.349999999999</v>
      </c>
      <c r="O26" s="169"/>
      <c r="P26" s="74">
        <f t="shared" si="95"/>
        <v>19132.349999999999</v>
      </c>
      <c r="Q26" s="162">
        <v>7.14</v>
      </c>
      <c r="R26" s="162">
        <f t="shared" si="58"/>
        <v>2679.6008403361343</v>
      </c>
      <c r="S26" s="196">
        <f t="shared" si="74"/>
        <v>2679.6008403361343</v>
      </c>
      <c r="T26" s="192">
        <f t="shared" si="75"/>
        <v>22.15633104673287</v>
      </c>
      <c r="U26" s="76">
        <f t="shared" si="76"/>
        <v>0</v>
      </c>
      <c r="V26" s="123">
        <f t="shared" si="77"/>
        <v>22.15633104673287</v>
      </c>
      <c r="W26" s="191">
        <v>8414801100</v>
      </c>
      <c r="X26" s="170">
        <v>0</v>
      </c>
      <c r="Y26" s="74">
        <f>ROUND(IF(offer_incoterms="DDP",X26*(AY26+T26),0),2)</f>
        <v>0</v>
      </c>
      <c r="Z26" s="188"/>
      <c r="AA26" s="130">
        <f t="shared" si="78"/>
        <v>2782.86</v>
      </c>
      <c r="AB26" s="74">
        <f t="shared" si="79"/>
        <v>2782.86</v>
      </c>
      <c r="AC26" s="356">
        <v>0.19</v>
      </c>
      <c r="AD26" s="130" cm="1">
        <f t="array" ref="AD26">IFERROR(ROUND((_xlfn.IFS(offer_sale_type="поставка",AB26,offer_sale_type="транзит",S26)*(1+AC26))/E26,2),0)</f>
        <v>3311.6</v>
      </c>
      <c r="AE26" s="74">
        <f t="shared" si="80"/>
        <v>3311.6</v>
      </c>
      <c r="AF26" s="123" cm="1">
        <f t="array" ref="AF26">IFERROR(ROUND(_xlfn.IFS(offer_sale_type="поставка",AB26,offer_sale_type="транзит",S26)*AC26,2),0)</f>
        <v>528.74</v>
      </c>
      <c r="AG26" s="130">
        <f t="shared" si="61"/>
        <v>0</v>
      </c>
      <c r="AH26" s="74">
        <f t="shared" si="62"/>
        <v>101.2143985557709</v>
      </c>
      <c r="AI26" s="123">
        <f t="shared" si="63"/>
        <v>62.213285192363223</v>
      </c>
      <c r="AJ26" s="118">
        <f t="shared" si="81"/>
        <v>3475.03</v>
      </c>
      <c r="AK26" s="74">
        <f t="shared" si="82"/>
        <v>3475.03</v>
      </c>
      <c r="AL26" s="174">
        <f t="shared" si="83"/>
        <v>4170.04</v>
      </c>
      <c r="AM26" s="175">
        <f t="shared" si="64"/>
        <v>4170.04</v>
      </c>
      <c r="AN26" s="130">
        <f t="shared" si="84"/>
        <v>695.00999999999976</v>
      </c>
      <c r="AO26" s="74">
        <f t="shared" si="65"/>
        <v>551.06926620934655</v>
      </c>
      <c r="AP26" s="123">
        <f t="shared" si="85"/>
        <v>143.94073379065321</v>
      </c>
      <c r="AQ26" s="118">
        <f t="shared" si="86"/>
        <v>0</v>
      </c>
      <c r="AR26" s="82" t="str">
        <f t="shared" si="87"/>
        <v>https://www.alta.ru/tnved/code/8414801100/</v>
      </c>
      <c r="AS26" s="157"/>
      <c r="AT26" s="162"/>
      <c r="AU26" s="74">
        <f t="shared" si="88"/>
        <v>0</v>
      </c>
      <c r="AV26" s="157"/>
      <c r="AW26" s="75">
        <f>_xlfn.IFNA(VLOOKUP(L26,list_vat[],3,FALSE),0)</f>
        <v>0.02</v>
      </c>
      <c r="AX26" s="74">
        <f t="shared" si="89"/>
        <v>2733.19</v>
      </c>
      <c r="AY26" s="74">
        <f t="shared" si="90"/>
        <v>2733.19</v>
      </c>
      <c r="AZ26" s="130">
        <f t="shared" si="91"/>
        <v>3027.9489495798316</v>
      </c>
      <c r="BA26" s="74">
        <f t="shared" si="71"/>
        <v>81.104263032629646</v>
      </c>
      <c r="BB26" s="193">
        <f t="shared" si="92"/>
        <v>0</v>
      </c>
      <c r="BC26" s="102">
        <f t="shared" si="93"/>
        <v>1.0435348081543365E-2</v>
      </c>
      <c r="BD26" s="102">
        <f t="shared" si="94"/>
        <v>1.0435348081543365E-2</v>
      </c>
      <c r="BE26" s="413" t="s">
        <v>69</v>
      </c>
    </row>
    <row r="27" spans="1:57" s="65" customFormat="1" ht="12" customHeight="1" x14ac:dyDescent="0.2">
      <c r="A27" s="43">
        <v>12</v>
      </c>
      <c r="B27" s="166" t="s">
        <v>469</v>
      </c>
      <c r="C27" s="166" t="s">
        <v>489</v>
      </c>
      <c r="D27" s="166" t="s">
        <v>485</v>
      </c>
      <c r="E27" s="162">
        <v>1</v>
      </c>
      <c r="F27" s="166"/>
      <c r="G27" s="162"/>
      <c r="H27" s="162"/>
      <c r="I27" s="189">
        <f t="shared" si="73"/>
        <v>0</v>
      </c>
      <c r="J27" s="195"/>
      <c r="K27" s="162">
        <v>28179.69</v>
      </c>
      <c r="L27" s="168" t="s">
        <v>22</v>
      </c>
      <c r="M27" s="75">
        <f>_xlfn.XLOOKUP(L27,list_vat[Страна],list_vat[Ставка НДС %],0,0)</f>
        <v>0.13</v>
      </c>
      <c r="N27" s="162">
        <f t="shared" si="57"/>
        <v>28179.69</v>
      </c>
      <c r="O27" s="169"/>
      <c r="P27" s="74">
        <f t="shared" si="95"/>
        <v>28179.69</v>
      </c>
      <c r="Q27" s="162">
        <v>7.14</v>
      </c>
      <c r="R27" s="162">
        <f t="shared" si="58"/>
        <v>3946.7352941176468</v>
      </c>
      <c r="S27" s="196">
        <f t="shared" si="74"/>
        <v>3946.7352941176468</v>
      </c>
      <c r="T27" s="192">
        <f t="shared" si="75"/>
        <v>32.633656630487515</v>
      </c>
      <c r="U27" s="76">
        <f t="shared" si="76"/>
        <v>0</v>
      </c>
      <c r="V27" s="123">
        <f t="shared" si="77"/>
        <v>32.633656630487515</v>
      </c>
      <c r="W27" s="191">
        <v>8413302008</v>
      </c>
      <c r="X27" s="170">
        <v>0</v>
      </c>
      <c r="Y27" s="74">
        <f>ROUND(IF(offer_incoterms="DDP",X27*(AY27+T27),0),2)</f>
        <v>0</v>
      </c>
      <c r="Z27" s="188"/>
      <c r="AA27" s="130">
        <f t="shared" si="78"/>
        <v>4098.83</v>
      </c>
      <c r="AB27" s="74">
        <f t="shared" si="79"/>
        <v>4098.83</v>
      </c>
      <c r="AC27" s="356">
        <v>0.19</v>
      </c>
      <c r="AD27" s="130" cm="1">
        <f t="array" ref="AD27">IFERROR(ROUND((_xlfn.IFS(offer_sale_type="поставка",AB27,offer_sale_type="транзит",S27)*(1+AC27))/E27,2),0)</f>
        <v>4877.6099999999997</v>
      </c>
      <c r="AE27" s="74">
        <f t="shared" si="80"/>
        <v>4877.6099999999997</v>
      </c>
      <c r="AF27" s="123" cm="1">
        <f t="array" ref="AF27">IFERROR(ROUND(_xlfn.IFS(offer_sale_type="поставка",AB27,offer_sale_type="транзит",S27)*AC27,2),0)</f>
        <v>778.78</v>
      </c>
      <c r="AG27" s="130">
        <f t="shared" si="61"/>
        <v>0</v>
      </c>
      <c r="AH27" s="74">
        <f t="shared" si="62"/>
        <v>149.07728445397828</v>
      </c>
      <c r="AI27" s="123">
        <f t="shared" si="63"/>
        <v>91.632815132609721</v>
      </c>
      <c r="AJ27" s="118">
        <f t="shared" si="81"/>
        <v>5118.32</v>
      </c>
      <c r="AK27" s="74">
        <f t="shared" si="82"/>
        <v>5118.32</v>
      </c>
      <c r="AL27" s="174">
        <f t="shared" si="83"/>
        <v>6141.98</v>
      </c>
      <c r="AM27" s="175">
        <f t="shared" si="64"/>
        <v>6141.98</v>
      </c>
      <c r="AN27" s="130">
        <f t="shared" si="84"/>
        <v>1023.6599999999999</v>
      </c>
      <c r="AO27" s="74">
        <f t="shared" si="65"/>
        <v>811.66073132609756</v>
      </c>
      <c r="AP27" s="123">
        <f t="shared" si="85"/>
        <v>211.99926867390229</v>
      </c>
      <c r="AQ27" s="118">
        <f t="shared" si="86"/>
        <v>0</v>
      </c>
      <c r="AR27" s="82" t="str">
        <f t="shared" si="87"/>
        <v>https://www.alta.ru/tnved/code/8413302008/</v>
      </c>
      <c r="AS27" s="157"/>
      <c r="AT27" s="162"/>
      <c r="AU27" s="74">
        <f t="shared" si="88"/>
        <v>0</v>
      </c>
      <c r="AV27" s="157"/>
      <c r="AW27" s="75">
        <f>_xlfn.IFNA(VLOOKUP(L27,list_vat[],3,FALSE),0)</f>
        <v>0.02</v>
      </c>
      <c r="AX27" s="74">
        <f t="shared" si="89"/>
        <v>4025.67</v>
      </c>
      <c r="AY27" s="74">
        <f t="shared" si="90"/>
        <v>4025.67</v>
      </c>
      <c r="AZ27" s="130">
        <f t="shared" si="91"/>
        <v>4459.8108823529401</v>
      </c>
      <c r="BA27" s="74">
        <f t="shared" si="71"/>
        <v>119.45699247285165</v>
      </c>
      <c r="BB27" s="193">
        <f t="shared" si="92"/>
        <v>0</v>
      </c>
      <c r="BC27" s="102">
        <f t="shared" si="93"/>
        <v>1.5370034208029163E-2</v>
      </c>
      <c r="BD27" s="102">
        <f t="shared" si="94"/>
        <v>1.5370034208029163E-2</v>
      </c>
      <c r="BE27" s="413" t="s">
        <v>69</v>
      </c>
    </row>
    <row r="28" spans="1:57" s="65" customFormat="1" ht="12" customHeight="1" x14ac:dyDescent="0.2">
      <c r="A28" s="43">
        <v>13</v>
      </c>
      <c r="B28" s="166" t="s">
        <v>469</v>
      </c>
      <c r="C28" s="166" t="s">
        <v>490</v>
      </c>
      <c r="D28" s="166" t="s">
        <v>482</v>
      </c>
      <c r="E28" s="162">
        <v>1</v>
      </c>
      <c r="F28" s="166"/>
      <c r="G28" s="162"/>
      <c r="H28" s="162"/>
      <c r="I28" s="189">
        <f t="shared" si="73"/>
        <v>0</v>
      </c>
      <c r="J28" s="195"/>
      <c r="K28" s="162">
        <v>32390.71</v>
      </c>
      <c r="L28" s="168" t="s">
        <v>22</v>
      </c>
      <c r="M28" s="75">
        <f>_xlfn.XLOOKUP(L28,list_vat[Страна],list_vat[Ставка НДС %],0,0)</f>
        <v>0.13</v>
      </c>
      <c r="N28" s="162">
        <f t="shared" si="57"/>
        <v>32390.71</v>
      </c>
      <c r="O28" s="169"/>
      <c r="P28" s="74">
        <f t="shared" si="95"/>
        <v>32390.71</v>
      </c>
      <c r="Q28" s="162">
        <v>7.14</v>
      </c>
      <c r="R28" s="162">
        <f t="shared" si="58"/>
        <v>4536.514005602241</v>
      </c>
      <c r="S28" s="196">
        <f t="shared" si="74"/>
        <v>4536.514005602241</v>
      </c>
      <c r="T28" s="192">
        <f t="shared" si="75"/>
        <v>37.510253241171156</v>
      </c>
      <c r="U28" s="76">
        <f t="shared" si="76"/>
        <v>0</v>
      </c>
      <c r="V28" s="123">
        <f t="shared" si="77"/>
        <v>37.510253241171156</v>
      </c>
      <c r="W28" s="191">
        <v>8414801100</v>
      </c>
      <c r="X28" s="170">
        <v>0</v>
      </c>
      <c r="Y28" s="74">
        <f>ROUND(IF(offer_incoterms="DDP",X28*(AY28+T28),0),2)</f>
        <v>0</v>
      </c>
      <c r="Z28" s="188"/>
      <c r="AA28" s="130">
        <f t="shared" si="78"/>
        <v>4711.33</v>
      </c>
      <c r="AB28" s="74">
        <f t="shared" si="79"/>
        <v>4711.33</v>
      </c>
      <c r="AC28" s="356">
        <v>0.19</v>
      </c>
      <c r="AD28" s="130" cm="1">
        <f t="array" ref="AD28">IFERROR(ROUND((_xlfn.IFS(offer_sale_type="поставка",AB28,offer_sale_type="транзит",S28)*(1+AC28))/E28,2),0)</f>
        <v>5606.48</v>
      </c>
      <c r="AE28" s="74">
        <f t="shared" si="80"/>
        <v>5606.48</v>
      </c>
      <c r="AF28" s="123" cm="1">
        <f t="array" ref="AF28">IFERROR(ROUND(_xlfn.IFS(offer_sale_type="поставка",AB28,offer_sale_type="транзит",S28)*AC28,2),0)</f>
        <v>895.15</v>
      </c>
      <c r="AG28" s="130">
        <f t="shared" si="61"/>
        <v>0</v>
      </c>
      <c r="AH28" s="74">
        <f t="shared" si="62"/>
        <v>171.35417777765898</v>
      </c>
      <c r="AI28" s="123">
        <f t="shared" si="63"/>
        <v>105.32592592196629</v>
      </c>
      <c r="AJ28" s="118">
        <f t="shared" si="81"/>
        <v>5883.16</v>
      </c>
      <c r="AK28" s="74">
        <f t="shared" si="82"/>
        <v>5883.16</v>
      </c>
      <c r="AL28" s="174">
        <f t="shared" si="83"/>
        <v>7059.79</v>
      </c>
      <c r="AM28" s="175">
        <f t="shared" si="64"/>
        <v>7059.79</v>
      </c>
      <c r="AN28" s="130">
        <f t="shared" si="84"/>
        <v>1176.6300000000001</v>
      </c>
      <c r="AO28" s="74">
        <f t="shared" si="65"/>
        <v>932.9500506482342</v>
      </c>
      <c r="AP28" s="123">
        <f t="shared" si="85"/>
        <v>243.67994935176591</v>
      </c>
      <c r="AQ28" s="118">
        <f t="shared" si="86"/>
        <v>0</v>
      </c>
      <c r="AR28" s="82" t="str">
        <f t="shared" si="87"/>
        <v>https://www.alta.ru/tnved/code/8414801100/</v>
      </c>
      <c r="AS28" s="157"/>
      <c r="AT28" s="162"/>
      <c r="AU28" s="74">
        <f t="shared" si="88"/>
        <v>0</v>
      </c>
      <c r="AV28" s="157"/>
      <c r="AW28" s="75">
        <f>_xlfn.IFNA(VLOOKUP(L28,list_vat[],3,FALSE),0)</f>
        <v>0.02</v>
      </c>
      <c r="AX28" s="74">
        <f t="shared" si="89"/>
        <v>4627.24</v>
      </c>
      <c r="AY28" s="74">
        <f t="shared" si="90"/>
        <v>4627.24</v>
      </c>
      <c r="AZ28" s="130">
        <f t="shared" si="91"/>
        <v>5126.2608263305319</v>
      </c>
      <c r="BA28" s="74">
        <f t="shared" si="71"/>
        <v>137.30799737897476</v>
      </c>
      <c r="BB28" s="193">
        <f t="shared" si="92"/>
        <v>0</v>
      </c>
      <c r="BC28" s="102">
        <f t="shared" si="93"/>
        <v>1.7666848738305933E-2</v>
      </c>
      <c r="BD28" s="102">
        <f t="shared" si="94"/>
        <v>1.7666848738305933E-2</v>
      </c>
      <c r="BE28" s="413" t="s">
        <v>69</v>
      </c>
    </row>
    <row r="29" spans="1:57" s="65" customFormat="1" ht="12" customHeight="1" x14ac:dyDescent="0.2">
      <c r="A29" s="43">
        <v>14</v>
      </c>
      <c r="B29" s="166" t="s">
        <v>469</v>
      </c>
      <c r="C29" s="166" t="s">
        <v>491</v>
      </c>
      <c r="D29" s="166" t="s">
        <v>492</v>
      </c>
      <c r="E29" s="162">
        <v>1</v>
      </c>
      <c r="F29" s="166"/>
      <c r="G29" s="162"/>
      <c r="H29" s="162"/>
      <c r="I29" s="189">
        <f t="shared" si="73"/>
        <v>0</v>
      </c>
      <c r="J29" s="195"/>
      <c r="K29" s="162">
        <v>28587.74</v>
      </c>
      <c r="L29" s="168" t="s">
        <v>22</v>
      </c>
      <c r="M29" s="75">
        <f>_xlfn.XLOOKUP(L29,list_vat[Страна],list_vat[Ставка НДС %],0,0)</f>
        <v>0.13</v>
      </c>
      <c r="N29" s="162">
        <f t="shared" si="57"/>
        <v>28587.74</v>
      </c>
      <c r="O29" s="169"/>
      <c r="P29" s="74">
        <f t="shared" si="95"/>
        <v>28587.74</v>
      </c>
      <c r="Q29" s="162">
        <v>7.14</v>
      </c>
      <c r="R29" s="162">
        <f t="shared" si="58"/>
        <v>4003.8851540616251</v>
      </c>
      <c r="S29" s="196">
        <f t="shared" si="74"/>
        <v>4003.8851540616251</v>
      </c>
      <c r="T29" s="192">
        <f t="shared" si="75"/>
        <v>33.106201345779652</v>
      </c>
      <c r="U29" s="76">
        <f t="shared" si="76"/>
        <v>0</v>
      </c>
      <c r="V29" s="123">
        <f t="shared" si="77"/>
        <v>33.106201345779652</v>
      </c>
      <c r="W29" s="191">
        <v>8708913509</v>
      </c>
      <c r="X29" s="170">
        <v>0.05</v>
      </c>
      <c r="Y29" s="74">
        <f>ROUND(IF(offer_incoterms="DDP",X29*(AY29+T29),0),2)</f>
        <v>205.85</v>
      </c>
      <c r="Z29" s="188"/>
      <c r="AA29" s="130">
        <f t="shared" si="78"/>
        <v>4364.03</v>
      </c>
      <c r="AB29" s="74">
        <f t="shared" si="79"/>
        <v>4364.03</v>
      </c>
      <c r="AC29" s="356">
        <v>0.19</v>
      </c>
      <c r="AD29" s="130" cm="1">
        <f t="array" ref="AD29">IFERROR(ROUND((_xlfn.IFS(offer_sale_type="поставка",AB29,offer_sale_type="транзит",S29)*(1+AC29))/E29,2),0)</f>
        <v>5193.2</v>
      </c>
      <c r="AE29" s="74">
        <f t="shared" si="80"/>
        <v>5193.2</v>
      </c>
      <c r="AF29" s="123" cm="1">
        <f t="array" ref="AF29">IFERROR(ROUND(_xlfn.IFS(offer_sale_type="поставка",AB29,offer_sale_type="транзит",S29)*AC29,2),0)</f>
        <v>829.17</v>
      </c>
      <c r="AG29" s="130">
        <f t="shared" si="61"/>
        <v>0</v>
      </c>
      <c r="AH29" s="74">
        <f t="shared" si="62"/>
        <v>158.58479053795031</v>
      </c>
      <c r="AI29" s="123">
        <f t="shared" si="63"/>
        <v>92.959684598344154</v>
      </c>
      <c r="AJ29" s="118">
        <f t="shared" si="81"/>
        <v>5444.74</v>
      </c>
      <c r="AK29" s="74">
        <f t="shared" si="82"/>
        <v>5444.74</v>
      </c>
      <c r="AL29" s="174">
        <f t="shared" si="83"/>
        <v>6533.69</v>
      </c>
      <c r="AM29" s="175">
        <f t="shared" si="64"/>
        <v>6533.69</v>
      </c>
      <c r="AN29" s="130">
        <f t="shared" si="84"/>
        <v>1088.9499999999998</v>
      </c>
      <c r="AO29" s="74">
        <f t="shared" si="65"/>
        <v>864.58324026915602</v>
      </c>
      <c r="AP29" s="123">
        <f t="shared" si="85"/>
        <v>224.3667597308438</v>
      </c>
      <c r="AQ29" s="118">
        <f t="shared" si="86"/>
        <v>0</v>
      </c>
      <c r="AR29" s="82" t="str">
        <f t="shared" si="87"/>
        <v>https://www.alta.ru/tnved/code/8708913509/</v>
      </c>
      <c r="AS29" s="157"/>
      <c r="AT29" s="162"/>
      <c r="AU29" s="74">
        <f t="shared" si="88"/>
        <v>0</v>
      </c>
      <c r="AV29" s="157"/>
      <c r="AW29" s="75">
        <f>_xlfn.IFNA(VLOOKUP(L29,list_vat[],3,FALSE),0)</f>
        <v>0.02</v>
      </c>
      <c r="AX29" s="74">
        <f t="shared" si="89"/>
        <v>4083.96</v>
      </c>
      <c r="AY29" s="74">
        <f t="shared" si="90"/>
        <v>4083.96</v>
      </c>
      <c r="AZ29" s="130">
        <f t="shared" si="91"/>
        <v>4524.3902240896359</v>
      </c>
      <c r="BA29" s="74">
        <f t="shared" si="71"/>
        <v>121.18676401322516</v>
      </c>
      <c r="BB29" s="193">
        <f t="shared" si="92"/>
        <v>0</v>
      </c>
      <c r="BC29" s="102">
        <f t="shared" si="93"/>
        <v>1.5592596715231562E-2</v>
      </c>
      <c r="BD29" s="102">
        <f t="shared" si="94"/>
        <v>1.5592596715231562E-2</v>
      </c>
      <c r="BE29" s="413" t="s">
        <v>69</v>
      </c>
    </row>
    <row r="30" spans="1:57" s="65" customFormat="1" ht="12" customHeight="1" x14ac:dyDescent="0.2">
      <c r="A30" s="43">
        <v>15</v>
      </c>
      <c r="B30" s="166" t="s">
        <v>469</v>
      </c>
      <c r="C30" s="166" t="s">
        <v>493</v>
      </c>
      <c r="D30" s="166" t="s">
        <v>494</v>
      </c>
      <c r="E30" s="162">
        <v>1</v>
      </c>
      <c r="F30" s="166"/>
      <c r="G30" s="162"/>
      <c r="H30" s="162"/>
      <c r="I30" s="189">
        <f t="shared" si="73"/>
        <v>0</v>
      </c>
      <c r="J30" s="195"/>
      <c r="K30" s="162">
        <v>34702.370000000003</v>
      </c>
      <c r="L30" s="168" t="s">
        <v>22</v>
      </c>
      <c r="M30" s="75">
        <f>_xlfn.XLOOKUP(L30,list_vat[Страна],list_vat[Ставка НДС %],0,0)</f>
        <v>0.13</v>
      </c>
      <c r="N30" s="162">
        <f t="shared" si="57"/>
        <v>34702.370000000003</v>
      </c>
      <c r="O30" s="169"/>
      <c r="P30" s="74">
        <f t="shared" si="95"/>
        <v>34702.370000000003</v>
      </c>
      <c r="Q30" s="162">
        <v>7.14</v>
      </c>
      <c r="R30" s="162">
        <f t="shared" si="58"/>
        <v>4860.2759103641465</v>
      </c>
      <c r="S30" s="196">
        <f t="shared" si="74"/>
        <v>4860.2759103641465</v>
      </c>
      <c r="T30" s="192">
        <f t="shared" si="75"/>
        <v>40.187284772974124</v>
      </c>
      <c r="U30" s="76">
        <f t="shared" si="76"/>
        <v>0</v>
      </c>
      <c r="V30" s="123">
        <f t="shared" si="77"/>
        <v>40.187284772974124</v>
      </c>
      <c r="W30" s="191">
        <v>8409990009</v>
      </c>
      <c r="X30" s="170">
        <v>0.05</v>
      </c>
      <c r="Y30" s="74">
        <f>ROUND(IF(offer_incoterms="DDP",X30*(AY30+T30),0),2)</f>
        <v>249.88</v>
      </c>
      <c r="Z30" s="188"/>
      <c r="AA30" s="130">
        <f t="shared" si="78"/>
        <v>5297.45</v>
      </c>
      <c r="AB30" s="74">
        <f t="shared" si="79"/>
        <v>5297.45</v>
      </c>
      <c r="AC30" s="356">
        <v>0.19</v>
      </c>
      <c r="AD30" s="130" cm="1">
        <f t="array" ref="AD30">IFERROR(ROUND((_xlfn.IFS(offer_sale_type="поставка",AB30,offer_sale_type="транзит",S30)*(1+AC30))/E30,2),0)</f>
        <v>6303.97</v>
      </c>
      <c r="AE30" s="74">
        <f t="shared" si="80"/>
        <v>6303.97</v>
      </c>
      <c r="AF30" s="123" cm="1">
        <f t="array" ref="AF30">IFERROR(ROUND(_xlfn.IFS(offer_sale_type="поставка",AB30,offer_sale_type="транзит",S30)*AC30,2),0)</f>
        <v>1006.52</v>
      </c>
      <c r="AG30" s="130">
        <f t="shared" si="61"/>
        <v>0</v>
      </c>
      <c r="AH30" s="74">
        <f t="shared" si="62"/>
        <v>192.50438477943521</v>
      </c>
      <c r="AI30" s="123">
        <f t="shared" si="63"/>
        <v>112.84282598117377</v>
      </c>
      <c r="AJ30" s="118">
        <f t="shared" si="81"/>
        <v>6609.32</v>
      </c>
      <c r="AK30" s="74">
        <f t="shared" si="82"/>
        <v>6609.32</v>
      </c>
      <c r="AL30" s="174">
        <f t="shared" si="83"/>
        <v>7931.18</v>
      </c>
      <c r="AM30" s="175">
        <f t="shared" si="64"/>
        <v>7931.18</v>
      </c>
      <c r="AN30" s="130">
        <f t="shared" si="84"/>
        <v>1321.8600000000006</v>
      </c>
      <c r="AO30" s="74">
        <f t="shared" si="65"/>
        <v>1049.5094569545947</v>
      </c>
      <c r="AP30" s="123">
        <f t="shared" si="85"/>
        <v>272.35054304540586</v>
      </c>
      <c r="AQ30" s="118">
        <f t="shared" si="86"/>
        <v>0</v>
      </c>
      <c r="AR30" s="82" t="str">
        <f t="shared" si="87"/>
        <v>https://www.alta.ru/tnved/code/8409990009/</v>
      </c>
      <c r="AS30" s="157"/>
      <c r="AT30" s="162"/>
      <c r="AU30" s="74">
        <f t="shared" si="88"/>
        <v>0</v>
      </c>
      <c r="AV30" s="157"/>
      <c r="AW30" s="75">
        <f>_xlfn.IFNA(VLOOKUP(L30,list_vat[],3,FALSE),0)</f>
        <v>0.02</v>
      </c>
      <c r="AX30" s="74">
        <f t="shared" si="89"/>
        <v>4957.4799999999996</v>
      </c>
      <c r="AY30" s="74">
        <f t="shared" si="90"/>
        <v>4957.4799999999996</v>
      </c>
      <c r="AZ30" s="130">
        <f t="shared" si="91"/>
        <v>5492.1117787114854</v>
      </c>
      <c r="BA30" s="74">
        <f t="shared" si="71"/>
        <v>147.10739372505921</v>
      </c>
      <c r="BB30" s="193">
        <f t="shared" si="92"/>
        <v>0</v>
      </c>
      <c r="BC30" s="102">
        <f t="shared" si="93"/>
        <v>1.8927696294731598E-2</v>
      </c>
      <c r="BD30" s="102">
        <f t="shared" si="94"/>
        <v>1.8927696294731598E-2</v>
      </c>
      <c r="BE30" s="413" t="s">
        <v>69</v>
      </c>
    </row>
    <row r="31" spans="1:57" s="65" customFormat="1" ht="12" customHeight="1" x14ac:dyDescent="0.2">
      <c r="A31" s="43">
        <v>16</v>
      </c>
      <c r="B31" s="166" t="s">
        <v>469</v>
      </c>
      <c r="C31" s="166" t="s">
        <v>495</v>
      </c>
      <c r="D31" s="166" t="s">
        <v>496</v>
      </c>
      <c r="E31" s="162">
        <v>1</v>
      </c>
      <c r="F31" s="166"/>
      <c r="G31" s="162"/>
      <c r="H31" s="162"/>
      <c r="I31" s="189">
        <f t="shared" si="73"/>
        <v>0</v>
      </c>
      <c r="J31" s="195"/>
      <c r="K31" s="162">
        <v>31356.47</v>
      </c>
      <c r="L31" s="168" t="s">
        <v>22</v>
      </c>
      <c r="M31" s="75">
        <f>_xlfn.XLOOKUP(L31,list_vat[Страна],list_vat[Ставка НДС %],0,0)</f>
        <v>0.13</v>
      </c>
      <c r="N31" s="162">
        <f t="shared" si="57"/>
        <v>31356.47</v>
      </c>
      <c r="O31" s="169"/>
      <c r="P31" s="74">
        <f t="shared" si="95"/>
        <v>31356.47</v>
      </c>
      <c r="Q31" s="162">
        <v>7.14</v>
      </c>
      <c r="R31" s="162">
        <f t="shared" si="58"/>
        <v>4391.662464985995</v>
      </c>
      <c r="S31" s="196">
        <f t="shared" si="74"/>
        <v>4391.662464985995</v>
      </c>
      <c r="T31" s="192">
        <f t="shared" si="75"/>
        <v>36.312545493729104</v>
      </c>
      <c r="U31" s="76">
        <f t="shared" si="76"/>
        <v>0</v>
      </c>
      <c r="V31" s="123">
        <f t="shared" si="77"/>
        <v>36.312545493729104</v>
      </c>
      <c r="W31" s="191">
        <v>8413302008</v>
      </c>
      <c r="X31" s="170">
        <v>0</v>
      </c>
      <c r="Y31" s="74">
        <f>ROUND(IF(offer_incoterms="DDP",X31*(AY31+T31),0),2)</f>
        <v>0</v>
      </c>
      <c r="Z31" s="188"/>
      <c r="AA31" s="130">
        <f t="shared" si="78"/>
        <v>4560.8999999999996</v>
      </c>
      <c r="AB31" s="74">
        <f t="shared" si="79"/>
        <v>4560.8999999999996</v>
      </c>
      <c r="AC31" s="356">
        <v>0.19</v>
      </c>
      <c r="AD31" s="130" cm="1">
        <f t="array" ref="AD31">IFERROR(ROUND((_xlfn.IFS(offer_sale_type="поставка",AB31,offer_sale_type="транзит",S31)*(1+AC31))/E31,2),0)</f>
        <v>5427.47</v>
      </c>
      <c r="AE31" s="74">
        <f t="shared" si="80"/>
        <v>5427.47</v>
      </c>
      <c r="AF31" s="123" cm="1">
        <f t="array" ref="AF31">IFERROR(ROUND(_xlfn.IFS(offer_sale_type="поставка",AB31,offer_sale_type="транзит",S31)*AC31,2),0)</f>
        <v>866.57</v>
      </c>
      <c r="AG31" s="130">
        <f t="shared" si="61"/>
        <v>0</v>
      </c>
      <c r="AH31" s="74">
        <f t="shared" si="62"/>
        <v>165.88298562158195</v>
      </c>
      <c r="AI31" s="123">
        <f t="shared" si="63"/>
        <v>101.96285405273173</v>
      </c>
      <c r="AJ31" s="118">
        <f t="shared" si="81"/>
        <v>5695.32</v>
      </c>
      <c r="AK31" s="74">
        <f t="shared" si="82"/>
        <v>5695.32</v>
      </c>
      <c r="AL31" s="174">
        <f t="shared" si="83"/>
        <v>6834.38</v>
      </c>
      <c r="AM31" s="175">
        <f t="shared" si="64"/>
        <v>6834.38</v>
      </c>
      <c r="AN31" s="130">
        <f t="shared" si="84"/>
        <v>1139.0600000000004</v>
      </c>
      <c r="AO31" s="74">
        <f t="shared" si="65"/>
        <v>903.16250909874589</v>
      </c>
      <c r="AP31" s="123">
        <f t="shared" si="85"/>
        <v>235.89749090125451</v>
      </c>
      <c r="AQ31" s="118">
        <f t="shared" si="86"/>
        <v>0</v>
      </c>
      <c r="AR31" s="82" t="str">
        <f t="shared" si="87"/>
        <v>https://www.alta.ru/tnved/code/8413302008/</v>
      </c>
      <c r="AS31" s="157"/>
      <c r="AT31" s="162"/>
      <c r="AU31" s="74">
        <f t="shared" si="88"/>
        <v>0</v>
      </c>
      <c r="AV31" s="157"/>
      <c r="AW31" s="75">
        <f>_xlfn.IFNA(VLOOKUP(L31,list_vat[],3,FALSE),0)</f>
        <v>0.02</v>
      </c>
      <c r="AX31" s="74">
        <f t="shared" si="89"/>
        <v>4479.5</v>
      </c>
      <c r="AY31" s="74">
        <f t="shared" si="90"/>
        <v>4479.5</v>
      </c>
      <c r="AZ31" s="130">
        <f t="shared" si="91"/>
        <v>4962.5785854341739</v>
      </c>
      <c r="BA31" s="74">
        <f t="shared" si="71"/>
        <v>132.92373339682584</v>
      </c>
      <c r="BB31" s="193">
        <f t="shared" si="92"/>
        <v>0</v>
      </c>
      <c r="BC31" s="102">
        <f t="shared" si="93"/>
        <v>1.7102743732916873E-2</v>
      </c>
      <c r="BD31" s="102">
        <f t="shared" si="94"/>
        <v>1.7102743732916873E-2</v>
      </c>
      <c r="BE31" s="413" t="s">
        <v>69</v>
      </c>
    </row>
    <row r="32" spans="1:57" s="65" customFormat="1" ht="12" customHeight="1" x14ac:dyDescent="0.2">
      <c r="A32" s="43">
        <v>17</v>
      </c>
      <c r="B32" s="166" t="s">
        <v>469</v>
      </c>
      <c r="C32" s="166" t="s">
        <v>497</v>
      </c>
      <c r="D32" s="166" t="s">
        <v>498</v>
      </c>
      <c r="E32" s="162">
        <v>1</v>
      </c>
      <c r="F32" s="166"/>
      <c r="G32" s="162"/>
      <c r="H32" s="162"/>
      <c r="I32" s="189">
        <f t="shared" si="73"/>
        <v>0</v>
      </c>
      <c r="J32" s="195"/>
      <c r="K32" s="162">
        <v>30977.61</v>
      </c>
      <c r="L32" s="168" t="s">
        <v>22</v>
      </c>
      <c r="M32" s="75">
        <f>_xlfn.XLOOKUP(L32,list_vat[Страна],list_vat[Ставка НДС %],0,0)</f>
        <v>0.13</v>
      </c>
      <c r="N32" s="162">
        <f t="shared" si="57"/>
        <v>30977.61</v>
      </c>
      <c r="O32" s="169"/>
      <c r="P32" s="74">
        <f t="shared" si="95"/>
        <v>30977.61</v>
      </c>
      <c r="Q32" s="162">
        <v>7.14</v>
      </c>
      <c r="R32" s="162">
        <f t="shared" si="58"/>
        <v>4338.6008403361348</v>
      </c>
      <c r="S32" s="196">
        <f t="shared" si="74"/>
        <v>4338.6008403361348</v>
      </c>
      <c r="T32" s="192">
        <f t="shared" si="75"/>
        <v>35.8738044305369</v>
      </c>
      <c r="U32" s="76">
        <f t="shared" si="76"/>
        <v>0</v>
      </c>
      <c r="V32" s="123">
        <f t="shared" si="77"/>
        <v>35.8738044305369</v>
      </c>
      <c r="W32" s="191">
        <v>8482500009</v>
      </c>
      <c r="X32" s="170">
        <v>0.1</v>
      </c>
      <c r="Y32" s="74">
        <f>ROUND(IF(offer_incoterms="DDP",X32*(AY32+T32),0),2)</f>
        <v>446.12</v>
      </c>
      <c r="Z32" s="188"/>
      <c r="AA32" s="130">
        <f t="shared" si="78"/>
        <v>4951.91</v>
      </c>
      <c r="AB32" s="74">
        <f t="shared" si="79"/>
        <v>4951.91</v>
      </c>
      <c r="AC32" s="356">
        <v>0.19</v>
      </c>
      <c r="AD32" s="130" cm="1">
        <f t="array" ref="AD32">IFERROR(ROUND((_xlfn.IFS(offer_sale_type="поставка",AB32,offer_sale_type="транзит",S32)*(1+AC32))/E32,2),0)</f>
        <v>5892.77</v>
      </c>
      <c r="AE32" s="74">
        <f t="shared" si="80"/>
        <v>5892.77</v>
      </c>
      <c r="AF32" s="123" cm="1">
        <f t="array" ref="AF32">IFERROR(ROUND(_xlfn.IFS(offer_sale_type="поставка",AB32,offer_sale_type="транзит",S32)*AC32,2),0)</f>
        <v>940.86</v>
      </c>
      <c r="AG32" s="130">
        <f t="shared" si="61"/>
        <v>0</v>
      </c>
      <c r="AH32" s="74">
        <f t="shared" si="62"/>
        <v>179.80502707980119</v>
      </c>
      <c r="AI32" s="123">
        <f t="shared" si="63"/>
        <v>100.73090266003932</v>
      </c>
      <c r="AJ32" s="118">
        <f t="shared" si="81"/>
        <v>6173.31</v>
      </c>
      <c r="AK32" s="74">
        <f t="shared" si="82"/>
        <v>6173.31</v>
      </c>
      <c r="AL32" s="174">
        <f t="shared" si="83"/>
        <v>7407.97</v>
      </c>
      <c r="AM32" s="175">
        <f t="shared" si="64"/>
        <v>7407.97</v>
      </c>
      <c r="AN32" s="130">
        <f t="shared" si="84"/>
        <v>1234.6599999999999</v>
      </c>
      <c r="AO32" s="74">
        <f t="shared" si="65"/>
        <v>981.47276088610749</v>
      </c>
      <c r="AP32" s="123">
        <f t="shared" si="85"/>
        <v>253.18723911389236</v>
      </c>
      <c r="AQ32" s="118">
        <f t="shared" si="86"/>
        <v>0</v>
      </c>
      <c r="AR32" s="82" t="str">
        <f t="shared" si="87"/>
        <v>https://www.alta.ru/tnved/code/8482500009/</v>
      </c>
      <c r="AS32" s="157"/>
      <c r="AT32" s="162"/>
      <c r="AU32" s="74">
        <f t="shared" si="88"/>
        <v>0</v>
      </c>
      <c r="AV32" s="157"/>
      <c r="AW32" s="75">
        <f>_xlfn.IFNA(VLOOKUP(L32,list_vat[],3,FALSE),0)</f>
        <v>0.02</v>
      </c>
      <c r="AX32" s="74">
        <f t="shared" si="89"/>
        <v>4425.37</v>
      </c>
      <c r="AY32" s="74">
        <f t="shared" si="90"/>
        <v>4425.37</v>
      </c>
      <c r="AZ32" s="130">
        <f t="shared" si="91"/>
        <v>4902.6189495798317</v>
      </c>
      <c r="BA32" s="74">
        <f t="shared" si="71"/>
        <v>131.31770167084642</v>
      </c>
      <c r="BB32" s="193">
        <f t="shared" si="92"/>
        <v>0</v>
      </c>
      <c r="BC32" s="102">
        <f t="shared" si="93"/>
        <v>1.6896102312799973E-2</v>
      </c>
      <c r="BD32" s="102">
        <f t="shared" si="94"/>
        <v>1.6896102312799973E-2</v>
      </c>
      <c r="BE32" s="413" t="s">
        <v>69</v>
      </c>
    </row>
    <row r="33" spans="1:57" s="65" customFormat="1" ht="12" customHeight="1" x14ac:dyDescent="0.2">
      <c r="A33" s="43">
        <v>18</v>
      </c>
      <c r="B33" s="166" t="s">
        <v>469</v>
      </c>
      <c r="C33" s="166" t="s">
        <v>499</v>
      </c>
      <c r="D33" s="166" t="s">
        <v>494</v>
      </c>
      <c r="E33" s="162">
        <v>1</v>
      </c>
      <c r="F33" s="166"/>
      <c r="G33" s="162"/>
      <c r="H33" s="162"/>
      <c r="I33" s="189">
        <f t="shared" si="73"/>
        <v>0</v>
      </c>
      <c r="J33" s="195"/>
      <c r="K33" s="162">
        <v>30170.7</v>
      </c>
      <c r="L33" s="168" t="s">
        <v>22</v>
      </c>
      <c r="M33" s="75">
        <f>_xlfn.XLOOKUP(L33,list_vat[Страна],list_vat[Ставка НДС %],0,0)</f>
        <v>0.13</v>
      </c>
      <c r="N33" s="162">
        <f t="shared" si="57"/>
        <v>30170.7</v>
      </c>
      <c r="O33" s="169"/>
      <c r="P33" s="74">
        <f t="shared" si="95"/>
        <v>30170.7</v>
      </c>
      <c r="Q33" s="162">
        <v>7.14</v>
      </c>
      <c r="R33" s="162">
        <f t="shared" si="58"/>
        <v>4225.588235294118</v>
      </c>
      <c r="S33" s="196">
        <f t="shared" si="74"/>
        <v>4225.588235294118</v>
      </c>
      <c r="T33" s="192">
        <f t="shared" si="75"/>
        <v>34.939357533792951</v>
      </c>
      <c r="U33" s="76">
        <f t="shared" si="76"/>
        <v>0</v>
      </c>
      <c r="V33" s="123">
        <f t="shared" si="77"/>
        <v>34.939357533792951</v>
      </c>
      <c r="W33" s="191">
        <v>8409990009</v>
      </c>
      <c r="X33" s="170">
        <v>0.05</v>
      </c>
      <c r="Y33" s="74">
        <f>ROUND(IF(offer_incoterms="DDP",X33*(AY33+T33),0),2)</f>
        <v>217.25</v>
      </c>
      <c r="Z33" s="188"/>
      <c r="AA33" s="130">
        <f t="shared" si="78"/>
        <v>4605.67</v>
      </c>
      <c r="AB33" s="74">
        <f t="shared" si="79"/>
        <v>4605.67</v>
      </c>
      <c r="AC33" s="356">
        <v>0.19</v>
      </c>
      <c r="AD33" s="130" cm="1">
        <f t="array" ref="AD33">IFERROR(ROUND((_xlfn.IFS(offer_sale_type="поставка",AB33,offer_sale_type="транзит",S33)*(1+AC33))/E33,2),0)</f>
        <v>5480.75</v>
      </c>
      <c r="AE33" s="74">
        <f t="shared" si="80"/>
        <v>5480.75</v>
      </c>
      <c r="AF33" s="123" cm="1">
        <f t="array" ref="AF33">IFERROR(ROUND(_xlfn.IFS(offer_sale_type="поставка",AB33,offer_sale_type="транзит",S33)*AC33,2),0)</f>
        <v>875.08</v>
      </c>
      <c r="AG33" s="130">
        <f t="shared" si="61"/>
        <v>0</v>
      </c>
      <c r="AH33" s="74">
        <f t="shared" si="62"/>
        <v>167.36571141452026</v>
      </c>
      <c r="AI33" s="123">
        <f t="shared" si="63"/>
        <v>98.107047150675839</v>
      </c>
      <c r="AJ33" s="118">
        <f t="shared" si="81"/>
        <v>5746.22</v>
      </c>
      <c r="AK33" s="74">
        <f t="shared" si="82"/>
        <v>5746.22</v>
      </c>
      <c r="AL33" s="174">
        <f t="shared" si="83"/>
        <v>6895.46</v>
      </c>
      <c r="AM33" s="175">
        <f t="shared" si="64"/>
        <v>6895.46</v>
      </c>
      <c r="AN33" s="130">
        <f t="shared" si="84"/>
        <v>1149.2399999999998</v>
      </c>
      <c r="AO33" s="74">
        <f t="shared" si="65"/>
        <v>912.45787150675869</v>
      </c>
      <c r="AP33" s="123">
        <f t="shared" si="85"/>
        <v>236.78212849324109</v>
      </c>
      <c r="AQ33" s="118">
        <f t="shared" si="86"/>
        <v>0</v>
      </c>
      <c r="AR33" s="82" t="str">
        <f t="shared" si="87"/>
        <v>https://www.alta.ru/tnved/code/8409990009/</v>
      </c>
      <c r="AS33" s="157"/>
      <c r="AT33" s="162"/>
      <c r="AU33" s="74">
        <f t="shared" si="88"/>
        <v>0</v>
      </c>
      <c r="AV33" s="157"/>
      <c r="AW33" s="75">
        <f>_xlfn.IFNA(VLOOKUP(L33,list_vat[],3,FALSE),0)</f>
        <v>0.02</v>
      </c>
      <c r="AX33" s="74">
        <f t="shared" si="89"/>
        <v>4310.1000000000004</v>
      </c>
      <c r="AY33" s="74">
        <f t="shared" si="90"/>
        <v>4310.1000000000004</v>
      </c>
      <c r="AZ33" s="130">
        <f t="shared" si="91"/>
        <v>4774.9147058823528</v>
      </c>
      <c r="BA33" s="74">
        <f t="shared" si="71"/>
        <v>127.89711607191796</v>
      </c>
      <c r="BB33" s="193">
        <f t="shared" si="92"/>
        <v>0</v>
      </c>
      <c r="BC33" s="102">
        <f t="shared" si="93"/>
        <v>1.6455989795494043E-2</v>
      </c>
      <c r="BD33" s="102">
        <f t="shared" si="94"/>
        <v>1.6455989795494043E-2</v>
      </c>
      <c r="BE33" s="413" t="s">
        <v>69</v>
      </c>
    </row>
    <row r="34" spans="1:57" s="65" customFormat="1" ht="12" customHeight="1" x14ac:dyDescent="0.2">
      <c r="A34" s="43">
        <v>19</v>
      </c>
      <c r="B34" s="166" t="s">
        <v>469</v>
      </c>
      <c r="C34" s="166" t="s">
        <v>500</v>
      </c>
      <c r="D34" s="166" t="s">
        <v>485</v>
      </c>
      <c r="E34" s="162">
        <v>1</v>
      </c>
      <c r="F34" s="166"/>
      <c r="G34" s="162"/>
      <c r="H34" s="162"/>
      <c r="I34" s="189">
        <f t="shared" si="73"/>
        <v>0</v>
      </c>
      <c r="J34" s="195"/>
      <c r="K34" s="162">
        <v>28417.48</v>
      </c>
      <c r="L34" s="168" t="s">
        <v>22</v>
      </c>
      <c r="M34" s="75">
        <f>_xlfn.XLOOKUP(L34,list_vat[Страна],list_vat[Ставка НДС %],0,0)</f>
        <v>0.13</v>
      </c>
      <c r="N34" s="162">
        <f t="shared" si="57"/>
        <v>28417.48</v>
      </c>
      <c r="O34" s="169"/>
      <c r="P34" s="74">
        <f t="shared" si="95"/>
        <v>28417.48</v>
      </c>
      <c r="Q34" s="162">
        <v>7.14</v>
      </c>
      <c r="R34" s="162">
        <f t="shared" si="58"/>
        <v>3980.0392156862745</v>
      </c>
      <c r="S34" s="196">
        <f t="shared" si="74"/>
        <v>3980.0392156862745</v>
      </c>
      <c r="T34" s="192">
        <f t="shared" si="75"/>
        <v>32.909030746035405</v>
      </c>
      <c r="U34" s="76">
        <f t="shared" si="76"/>
        <v>0</v>
      </c>
      <c r="V34" s="123">
        <f t="shared" si="77"/>
        <v>32.909030746035405</v>
      </c>
      <c r="W34" s="191">
        <v>8413302008</v>
      </c>
      <c r="X34" s="170">
        <v>0</v>
      </c>
      <c r="Y34" s="74">
        <f>ROUND(IF(offer_incoterms="DDP",X34*(AY34+T34),0),2)</f>
        <v>0</v>
      </c>
      <c r="Z34" s="188"/>
      <c r="AA34" s="130">
        <f t="shared" si="78"/>
        <v>4133.41</v>
      </c>
      <c r="AB34" s="74">
        <f t="shared" si="79"/>
        <v>4133.41</v>
      </c>
      <c r="AC34" s="356">
        <v>0.19</v>
      </c>
      <c r="AD34" s="130" cm="1">
        <f t="array" ref="AD34">IFERROR(ROUND((_xlfn.IFS(offer_sale_type="поставка",AB34,offer_sale_type="транзит",S34)*(1+AC34))/E34,2),0)</f>
        <v>4918.76</v>
      </c>
      <c r="AE34" s="74">
        <f t="shared" si="80"/>
        <v>4918.76</v>
      </c>
      <c r="AF34" s="123" cm="1">
        <f t="array" ref="AF34">IFERROR(ROUND(_xlfn.IFS(offer_sale_type="поставка",AB34,offer_sale_type="транзит",S34)*AC34,2),0)</f>
        <v>785.35</v>
      </c>
      <c r="AG34" s="130">
        <f t="shared" si="61"/>
        <v>0</v>
      </c>
      <c r="AH34" s="74">
        <f t="shared" si="62"/>
        <v>150.33498133844762</v>
      </c>
      <c r="AI34" s="123">
        <f t="shared" si="63"/>
        <v>92.406044614920702</v>
      </c>
      <c r="AJ34" s="118">
        <f t="shared" si="81"/>
        <v>5161.5</v>
      </c>
      <c r="AK34" s="74">
        <f t="shared" si="82"/>
        <v>5161.5</v>
      </c>
      <c r="AL34" s="174">
        <f t="shared" si="83"/>
        <v>6193.8</v>
      </c>
      <c r="AM34" s="175">
        <f t="shared" si="64"/>
        <v>6193.8</v>
      </c>
      <c r="AN34" s="130">
        <f t="shared" si="84"/>
        <v>1032.3000000000002</v>
      </c>
      <c r="AO34" s="74">
        <f t="shared" si="65"/>
        <v>818.50980614920718</v>
      </c>
      <c r="AP34" s="123">
        <f t="shared" si="85"/>
        <v>213.790193850793</v>
      </c>
      <c r="AQ34" s="118">
        <f t="shared" si="86"/>
        <v>0</v>
      </c>
      <c r="AR34" s="82" t="str">
        <f t="shared" si="87"/>
        <v>https://www.alta.ru/tnved/code/8413302008/</v>
      </c>
      <c r="AS34" s="157"/>
      <c r="AT34" s="162"/>
      <c r="AU34" s="74">
        <f t="shared" si="88"/>
        <v>0</v>
      </c>
      <c r="AV34" s="157"/>
      <c r="AW34" s="75">
        <f>_xlfn.IFNA(VLOOKUP(L34,list_vat[],3,FALSE),0)</f>
        <v>0.02</v>
      </c>
      <c r="AX34" s="74">
        <f t="shared" si="89"/>
        <v>4059.64</v>
      </c>
      <c r="AY34" s="74">
        <f t="shared" si="90"/>
        <v>4059.64</v>
      </c>
      <c r="AZ34" s="130">
        <f t="shared" si="91"/>
        <v>4497.4443137254893</v>
      </c>
      <c r="BA34" s="74">
        <f t="shared" si="71"/>
        <v>120.46501201600914</v>
      </c>
      <c r="BB34" s="193">
        <f t="shared" si="92"/>
        <v>0</v>
      </c>
      <c r="BC34" s="102">
        <f t="shared" si="93"/>
        <v>1.5499731888675304E-2</v>
      </c>
      <c r="BD34" s="102">
        <f t="shared" si="94"/>
        <v>1.5499731888675304E-2</v>
      </c>
      <c r="BE34" s="413" t="s">
        <v>69</v>
      </c>
    </row>
    <row r="35" spans="1:57" s="65" customFormat="1" ht="12" customHeight="1" x14ac:dyDescent="0.2">
      <c r="A35" s="43">
        <v>20</v>
      </c>
      <c r="B35" s="166" t="s">
        <v>469</v>
      </c>
      <c r="C35" s="166" t="s">
        <v>501</v>
      </c>
      <c r="D35" s="166" t="s">
        <v>482</v>
      </c>
      <c r="E35" s="162">
        <v>1</v>
      </c>
      <c r="F35" s="166"/>
      <c r="G35" s="162"/>
      <c r="H35" s="162"/>
      <c r="I35" s="189">
        <f t="shared" si="73"/>
        <v>0</v>
      </c>
      <c r="J35" s="195"/>
      <c r="K35" s="162">
        <v>27172.799999999999</v>
      </c>
      <c r="L35" s="168" t="s">
        <v>22</v>
      </c>
      <c r="M35" s="75">
        <f>_xlfn.XLOOKUP(L35,list_vat[Страна],list_vat[Ставка НДС %],0,0)</f>
        <v>0.13</v>
      </c>
      <c r="N35" s="162">
        <f t="shared" si="57"/>
        <v>27172.799999999999</v>
      </c>
      <c r="O35" s="169"/>
      <c r="P35" s="74">
        <f t="shared" si="95"/>
        <v>27172.799999999999</v>
      </c>
      <c r="Q35" s="162">
        <v>7.14</v>
      </c>
      <c r="R35" s="162">
        <f t="shared" si="58"/>
        <v>3805.7142857142858</v>
      </c>
      <c r="S35" s="196">
        <f t="shared" si="74"/>
        <v>3805.7142857142858</v>
      </c>
      <c r="T35" s="192">
        <f t="shared" si="75"/>
        <v>31.467621712265508</v>
      </c>
      <c r="U35" s="76">
        <f t="shared" si="76"/>
        <v>0</v>
      </c>
      <c r="V35" s="123">
        <f t="shared" si="77"/>
        <v>31.467621712265508</v>
      </c>
      <c r="W35" s="191">
        <v>8414801100</v>
      </c>
      <c r="X35" s="170">
        <v>0</v>
      </c>
      <c r="Y35" s="74">
        <f>ROUND(IF(offer_incoterms="DDP",X35*(AY35+T35),0),2)</f>
        <v>0</v>
      </c>
      <c r="Z35" s="188"/>
      <c r="AA35" s="130">
        <f t="shared" si="78"/>
        <v>3952.37</v>
      </c>
      <c r="AB35" s="74">
        <f t="shared" si="79"/>
        <v>3952.37</v>
      </c>
      <c r="AC35" s="356">
        <v>0.19</v>
      </c>
      <c r="AD35" s="130" cm="1">
        <f t="array" ref="AD35">IFERROR(ROUND((_xlfn.IFS(offer_sale_type="поставка",AB35,offer_sale_type="транзит",S35)*(1+AC35))/E35,2),0)</f>
        <v>4703.32</v>
      </c>
      <c r="AE35" s="74">
        <f t="shared" si="80"/>
        <v>4703.32</v>
      </c>
      <c r="AF35" s="123" cm="1">
        <f t="array" ref="AF35">IFERROR(ROUND(_xlfn.IFS(offer_sale_type="поставка",AB35,offer_sale_type="транзит",S35)*AC35,2),0)</f>
        <v>750.95</v>
      </c>
      <c r="AG35" s="130">
        <f t="shared" si="61"/>
        <v>0</v>
      </c>
      <c r="AH35" s="74">
        <f t="shared" si="62"/>
        <v>143.75036034445591</v>
      </c>
      <c r="AI35" s="123">
        <f t="shared" si="63"/>
        <v>88.358678148531013</v>
      </c>
      <c r="AJ35" s="118">
        <f t="shared" si="81"/>
        <v>4935.43</v>
      </c>
      <c r="AK35" s="74">
        <f t="shared" si="82"/>
        <v>4935.43</v>
      </c>
      <c r="AL35" s="174">
        <f t="shared" si="83"/>
        <v>5922.52</v>
      </c>
      <c r="AM35" s="175">
        <f t="shared" si="64"/>
        <v>5922.52</v>
      </c>
      <c r="AN35" s="130">
        <f t="shared" si="84"/>
        <v>987.09000000000015</v>
      </c>
      <c r="AO35" s="74">
        <f t="shared" si="65"/>
        <v>782.6595243424531</v>
      </c>
      <c r="AP35" s="123">
        <f t="shared" si="85"/>
        <v>204.43047565754705</v>
      </c>
      <c r="AQ35" s="118">
        <f t="shared" si="86"/>
        <v>0</v>
      </c>
      <c r="AR35" s="82" t="str">
        <f t="shared" si="87"/>
        <v>https://www.alta.ru/tnved/code/8414801100/</v>
      </c>
      <c r="AS35" s="157"/>
      <c r="AT35" s="162"/>
      <c r="AU35" s="74">
        <f t="shared" si="88"/>
        <v>0</v>
      </c>
      <c r="AV35" s="157"/>
      <c r="AW35" s="75">
        <f>_xlfn.IFNA(VLOOKUP(L35,list_vat[],3,FALSE),0)</f>
        <v>0.02</v>
      </c>
      <c r="AX35" s="74">
        <f t="shared" si="89"/>
        <v>3881.83</v>
      </c>
      <c r="AY35" s="74">
        <f t="shared" si="90"/>
        <v>3881.83</v>
      </c>
      <c r="AZ35" s="130">
        <f t="shared" si="91"/>
        <v>4300.4571428571426</v>
      </c>
      <c r="BA35" s="74">
        <f t="shared" si="71"/>
        <v>115.18866833049987</v>
      </c>
      <c r="BB35" s="193">
        <f t="shared" si="92"/>
        <v>0</v>
      </c>
      <c r="BC35" s="102">
        <f t="shared" si="93"/>
        <v>1.4820846699446831E-2</v>
      </c>
      <c r="BD35" s="102">
        <f t="shared" si="94"/>
        <v>1.4820846699446831E-2</v>
      </c>
      <c r="BE35" s="413" t="s">
        <v>69</v>
      </c>
    </row>
    <row r="36" spans="1:57" s="65" customFormat="1" ht="12" customHeight="1" x14ac:dyDescent="0.2">
      <c r="A36" s="43">
        <v>21</v>
      </c>
      <c r="B36" s="166" t="s">
        <v>469</v>
      </c>
      <c r="C36" s="166" t="s">
        <v>502</v>
      </c>
      <c r="D36" s="166" t="s">
        <v>503</v>
      </c>
      <c r="E36" s="162">
        <v>1</v>
      </c>
      <c r="F36" s="166"/>
      <c r="G36" s="162"/>
      <c r="H36" s="162"/>
      <c r="I36" s="189">
        <f t="shared" si="73"/>
        <v>0</v>
      </c>
      <c r="J36" s="195"/>
      <c r="K36" s="162">
        <v>30582.37</v>
      </c>
      <c r="L36" s="168" t="s">
        <v>22</v>
      </c>
      <c r="M36" s="75">
        <f>_xlfn.XLOOKUP(L36,list_vat[Страна],list_vat[Ставка НДС %],0,0)</f>
        <v>0.13</v>
      </c>
      <c r="N36" s="162">
        <f t="shared" si="57"/>
        <v>30582.37</v>
      </c>
      <c r="O36" s="169"/>
      <c r="P36" s="74">
        <f t="shared" si="95"/>
        <v>30582.37</v>
      </c>
      <c r="Q36" s="162">
        <v>7.14</v>
      </c>
      <c r="R36" s="162">
        <f t="shared" si="58"/>
        <v>4283.2450980392159</v>
      </c>
      <c r="S36" s="196">
        <f t="shared" si="74"/>
        <v>4283.2450980392159</v>
      </c>
      <c r="T36" s="192">
        <f t="shared" si="75"/>
        <v>35.416094411490072</v>
      </c>
      <c r="U36" s="76">
        <f t="shared" si="76"/>
        <v>0</v>
      </c>
      <c r="V36" s="123">
        <f t="shared" si="77"/>
        <v>35.416094411490072</v>
      </c>
      <c r="W36" s="191">
        <v>8414801100</v>
      </c>
      <c r="X36" s="170">
        <v>0</v>
      </c>
      <c r="Y36" s="74">
        <f>ROUND(IF(offer_incoterms="DDP",X36*(AY36+T36),0),2)</f>
        <v>0</v>
      </c>
      <c r="Z36" s="188"/>
      <c r="AA36" s="130">
        <f t="shared" si="78"/>
        <v>4448.3</v>
      </c>
      <c r="AB36" s="74">
        <f t="shared" si="79"/>
        <v>4448.3</v>
      </c>
      <c r="AC36" s="356">
        <v>0.19</v>
      </c>
      <c r="AD36" s="130" cm="1">
        <f t="array" ref="AD36">IFERROR(ROUND((_xlfn.IFS(offer_sale_type="поставка",AB36,offer_sale_type="транзит",S36)*(1+AC36))/E36,2),0)</f>
        <v>5293.48</v>
      </c>
      <c r="AE36" s="74">
        <f t="shared" si="80"/>
        <v>5293.48</v>
      </c>
      <c r="AF36" s="123" cm="1">
        <f t="array" ref="AF36">IFERROR(ROUND(_xlfn.IFS(offer_sale_type="поставка",AB36,offer_sale_type="транзит",S36)*AC36,2),0)</f>
        <v>845.18</v>
      </c>
      <c r="AG36" s="130">
        <f t="shared" si="61"/>
        <v>0</v>
      </c>
      <c r="AH36" s="74">
        <f t="shared" si="62"/>
        <v>161.78777063664688</v>
      </c>
      <c r="AI36" s="123">
        <f t="shared" si="63"/>
        <v>99.445687888229813</v>
      </c>
      <c r="AJ36" s="118">
        <f t="shared" si="81"/>
        <v>5554.71</v>
      </c>
      <c r="AK36" s="74">
        <f t="shared" si="82"/>
        <v>5554.71</v>
      </c>
      <c r="AL36" s="174">
        <f t="shared" si="83"/>
        <v>6665.65</v>
      </c>
      <c r="AM36" s="175">
        <f t="shared" si="64"/>
        <v>6665.65</v>
      </c>
      <c r="AN36" s="130">
        <f t="shared" si="84"/>
        <v>1110.9399999999996</v>
      </c>
      <c r="AO36" s="74">
        <f t="shared" si="65"/>
        <v>880.865218882298</v>
      </c>
      <c r="AP36" s="123">
        <f t="shared" si="85"/>
        <v>230.0747811177016</v>
      </c>
      <c r="AQ36" s="118">
        <f t="shared" si="86"/>
        <v>0</v>
      </c>
      <c r="AR36" s="82" t="str">
        <f t="shared" si="87"/>
        <v>https://www.alta.ru/tnved/code/8414801100/</v>
      </c>
      <c r="AS36" s="157"/>
      <c r="AT36" s="162"/>
      <c r="AU36" s="74">
        <f t="shared" si="88"/>
        <v>0</v>
      </c>
      <c r="AV36" s="157"/>
      <c r="AW36" s="75">
        <f>_xlfn.IFNA(VLOOKUP(L36,list_vat[],3,FALSE),0)</f>
        <v>0.02</v>
      </c>
      <c r="AX36" s="74">
        <f t="shared" si="89"/>
        <v>4368.91</v>
      </c>
      <c r="AY36" s="74">
        <f t="shared" si="90"/>
        <v>4368.91</v>
      </c>
      <c r="AZ36" s="130">
        <f t="shared" si="91"/>
        <v>4840.0669607843138</v>
      </c>
      <c r="BA36" s="74">
        <f t="shared" si="71"/>
        <v>129.64223321448762</v>
      </c>
      <c r="BB36" s="193">
        <f t="shared" si="92"/>
        <v>0</v>
      </c>
      <c r="BC36" s="102">
        <f t="shared" si="93"/>
        <v>1.6680526757484021E-2</v>
      </c>
      <c r="BD36" s="102">
        <f t="shared" si="94"/>
        <v>1.6680526757484021E-2</v>
      </c>
      <c r="BE36" s="413" t="s">
        <v>69</v>
      </c>
    </row>
    <row r="37" spans="1:57" s="65" customFormat="1" ht="12" customHeight="1" x14ac:dyDescent="0.2">
      <c r="A37" s="43">
        <v>22</v>
      </c>
      <c r="B37" s="166" t="s">
        <v>469</v>
      </c>
      <c r="C37" s="166" t="s">
        <v>504</v>
      </c>
      <c r="D37" s="166" t="s">
        <v>503</v>
      </c>
      <c r="E37" s="162">
        <v>1</v>
      </c>
      <c r="F37" s="166"/>
      <c r="G37" s="162"/>
      <c r="H37" s="162"/>
      <c r="I37" s="189">
        <f t="shared" si="73"/>
        <v>0</v>
      </c>
      <c r="J37" s="195"/>
      <c r="K37" s="162">
        <v>26992.39</v>
      </c>
      <c r="L37" s="168" t="s">
        <v>22</v>
      </c>
      <c r="M37" s="75">
        <f>_xlfn.XLOOKUP(L37,list_vat[Страна],list_vat[Ставка НДС %],0,0)</f>
        <v>0.13</v>
      </c>
      <c r="N37" s="162">
        <f t="shared" si="57"/>
        <v>26992.39</v>
      </c>
      <c r="O37" s="169"/>
      <c r="P37" s="74">
        <f t="shared" si="95"/>
        <v>26992.39</v>
      </c>
      <c r="Q37" s="162">
        <v>7.14</v>
      </c>
      <c r="R37" s="162">
        <f t="shared" si="58"/>
        <v>3780.4467787114845</v>
      </c>
      <c r="S37" s="196">
        <f t="shared" si="74"/>
        <v>3780.4467787114845</v>
      </c>
      <c r="T37" s="192">
        <f t="shared" si="75"/>
        <v>31.258696845004504</v>
      </c>
      <c r="U37" s="76">
        <f t="shared" si="76"/>
        <v>0</v>
      </c>
      <c r="V37" s="123">
        <f t="shared" si="77"/>
        <v>31.258696845004504</v>
      </c>
      <c r="W37" s="191">
        <v>8414801100</v>
      </c>
      <c r="X37" s="170">
        <v>0</v>
      </c>
      <c r="Y37" s="74">
        <f>ROUND(IF(offer_incoterms="DDP",X37*(AY37+T37),0),2)</f>
        <v>0</v>
      </c>
      <c r="Z37" s="188"/>
      <c r="AA37" s="130">
        <f t="shared" si="78"/>
        <v>3926.13</v>
      </c>
      <c r="AB37" s="74">
        <f t="shared" si="79"/>
        <v>3926.13</v>
      </c>
      <c r="AC37" s="356">
        <v>0.19</v>
      </c>
      <c r="AD37" s="130" cm="1">
        <f t="array" ref="AD37">IFERROR(ROUND((_xlfn.IFS(offer_sale_type="поставка",AB37,offer_sale_type="транзит",S37)*(1+AC37))/E37,2),0)</f>
        <v>4672.09</v>
      </c>
      <c r="AE37" s="74">
        <f t="shared" si="80"/>
        <v>4672.09</v>
      </c>
      <c r="AF37" s="123" cm="1">
        <f t="array" ref="AF37">IFERROR(ROUND(_xlfn.IFS(offer_sale_type="поставка",AB37,offer_sale_type="транзит",S37)*AC37,2),0)</f>
        <v>745.96</v>
      </c>
      <c r="AG37" s="130">
        <f t="shared" si="61"/>
        <v>0</v>
      </c>
      <c r="AH37" s="74">
        <f t="shared" si="62"/>
        <v>142.79586099239273</v>
      </c>
      <c r="AI37" s="123">
        <f t="shared" si="63"/>
        <v>87.772033079757222</v>
      </c>
      <c r="AJ37" s="118">
        <f t="shared" si="81"/>
        <v>4902.66</v>
      </c>
      <c r="AK37" s="74">
        <f t="shared" si="82"/>
        <v>4902.66</v>
      </c>
      <c r="AL37" s="174">
        <f t="shared" si="83"/>
        <v>5883.19</v>
      </c>
      <c r="AM37" s="175">
        <f t="shared" si="64"/>
        <v>5883.19</v>
      </c>
      <c r="AN37" s="130">
        <f t="shared" si="84"/>
        <v>980.52999999999975</v>
      </c>
      <c r="AO37" s="74">
        <f t="shared" si="65"/>
        <v>777.4637393690009</v>
      </c>
      <c r="AP37" s="123">
        <f t="shared" si="85"/>
        <v>203.06626063099884</v>
      </c>
      <c r="AQ37" s="118">
        <f t="shared" si="86"/>
        <v>0</v>
      </c>
      <c r="AR37" s="82" t="str">
        <f t="shared" si="87"/>
        <v>https://www.alta.ru/tnved/code/8414801100/</v>
      </c>
      <c r="AS37" s="157"/>
      <c r="AT37" s="162"/>
      <c r="AU37" s="74">
        <f t="shared" si="88"/>
        <v>0</v>
      </c>
      <c r="AV37" s="157"/>
      <c r="AW37" s="75">
        <f>_xlfn.IFNA(VLOOKUP(L37,list_vat[],3,FALSE),0)</f>
        <v>0.02</v>
      </c>
      <c r="AX37" s="74">
        <f t="shared" si="89"/>
        <v>3856.06</v>
      </c>
      <c r="AY37" s="74">
        <f t="shared" si="90"/>
        <v>3856.06</v>
      </c>
      <c r="AZ37" s="130">
        <f t="shared" si="91"/>
        <v>4271.9048599439775</v>
      </c>
      <c r="BA37" s="74">
        <f t="shared" si="71"/>
        <v>114.42388929950175</v>
      </c>
      <c r="BB37" s="193">
        <f t="shared" si="92"/>
        <v>0</v>
      </c>
      <c r="BC37" s="102">
        <f t="shared" si="93"/>
        <v>1.4722445763472355E-2</v>
      </c>
      <c r="BD37" s="102">
        <f t="shared" si="94"/>
        <v>1.4722445763472355E-2</v>
      </c>
      <c r="BE37" s="413" t="s">
        <v>69</v>
      </c>
    </row>
    <row r="38" spans="1:57" s="65" customFormat="1" ht="12" customHeight="1" x14ac:dyDescent="0.2">
      <c r="A38" s="43">
        <v>23</v>
      </c>
      <c r="B38" s="166" t="s">
        <v>469</v>
      </c>
      <c r="C38" s="166" t="s">
        <v>505</v>
      </c>
      <c r="D38" s="166" t="s">
        <v>506</v>
      </c>
      <c r="E38" s="162">
        <v>1</v>
      </c>
      <c r="F38" s="166"/>
      <c r="G38" s="162"/>
      <c r="H38" s="162"/>
      <c r="I38" s="189">
        <f t="shared" si="73"/>
        <v>0</v>
      </c>
      <c r="J38" s="195"/>
      <c r="K38" s="162">
        <v>24261.14</v>
      </c>
      <c r="L38" s="168" t="s">
        <v>22</v>
      </c>
      <c r="M38" s="75">
        <f>_xlfn.XLOOKUP(L38,list_vat[Страна],list_vat[Ставка НДС %],0,0)</f>
        <v>0.13</v>
      </c>
      <c r="N38" s="162">
        <f t="shared" si="57"/>
        <v>24261.14</v>
      </c>
      <c r="O38" s="169"/>
      <c r="P38" s="74">
        <f t="shared" si="95"/>
        <v>24261.14</v>
      </c>
      <c r="Q38" s="162">
        <v>7.14</v>
      </c>
      <c r="R38" s="162">
        <f t="shared" si="58"/>
        <v>3397.9187675070029</v>
      </c>
      <c r="S38" s="196">
        <f t="shared" si="74"/>
        <v>3397.9187675070029</v>
      </c>
      <c r="T38" s="192">
        <f t="shared" si="75"/>
        <v>28.095756632673599</v>
      </c>
      <c r="U38" s="76">
        <f t="shared" si="76"/>
        <v>0</v>
      </c>
      <c r="V38" s="123">
        <f t="shared" si="77"/>
        <v>28.095756632673599</v>
      </c>
      <c r="W38" s="191">
        <v>8413603100</v>
      </c>
      <c r="X38" s="170">
        <v>0</v>
      </c>
      <c r="Y38" s="74">
        <f>ROUND(IF(offer_incoterms="DDP",X38*(AY38+T38),0),2)</f>
        <v>0</v>
      </c>
      <c r="Z38" s="188"/>
      <c r="AA38" s="130">
        <f t="shared" si="78"/>
        <v>3528.86</v>
      </c>
      <c r="AB38" s="74">
        <f t="shared" si="79"/>
        <v>3528.86</v>
      </c>
      <c r="AC38" s="356">
        <v>0.19</v>
      </c>
      <c r="AD38" s="130" cm="1">
        <f t="array" ref="AD38">IFERROR(ROUND((_xlfn.IFS(offer_sale_type="поставка",AB38,offer_sale_type="транзит",S38)*(1+AC38))/E38,2),0)</f>
        <v>4199.34</v>
      </c>
      <c r="AE38" s="74">
        <f t="shared" si="80"/>
        <v>4199.34</v>
      </c>
      <c r="AF38" s="123" cm="1">
        <f t="array" ref="AF38">IFERROR(ROUND(_xlfn.IFS(offer_sale_type="поставка",AB38,offer_sale_type="транзит",S38)*AC38,2),0)</f>
        <v>670.48</v>
      </c>
      <c r="AG38" s="130">
        <f t="shared" si="61"/>
        <v>0</v>
      </c>
      <c r="AH38" s="74">
        <f t="shared" si="62"/>
        <v>128.34692215683674</v>
      </c>
      <c r="AI38" s="123">
        <f t="shared" si="63"/>
        <v>78.890738561224893</v>
      </c>
      <c r="AJ38" s="118">
        <f t="shared" si="81"/>
        <v>4406.58</v>
      </c>
      <c r="AK38" s="74">
        <f t="shared" si="82"/>
        <v>4406.58</v>
      </c>
      <c r="AL38" s="174">
        <f t="shared" si="83"/>
        <v>5287.9</v>
      </c>
      <c r="AM38" s="175">
        <f t="shared" si="64"/>
        <v>5287.9</v>
      </c>
      <c r="AN38" s="130">
        <f t="shared" si="84"/>
        <v>881.31999999999971</v>
      </c>
      <c r="AO38" s="74">
        <f t="shared" si="65"/>
        <v>698.79515132653478</v>
      </c>
      <c r="AP38" s="123">
        <f t="shared" si="85"/>
        <v>182.52484867346493</v>
      </c>
      <c r="AQ38" s="118">
        <f t="shared" si="86"/>
        <v>0</v>
      </c>
      <c r="AR38" s="82" t="str">
        <f t="shared" si="87"/>
        <v>https://www.alta.ru/tnved/code/8413603100/</v>
      </c>
      <c r="AS38" s="157"/>
      <c r="AT38" s="162"/>
      <c r="AU38" s="74">
        <f t="shared" si="88"/>
        <v>0</v>
      </c>
      <c r="AV38" s="157"/>
      <c r="AW38" s="75">
        <f>_xlfn.IFNA(VLOOKUP(L38,list_vat[],3,FALSE),0)</f>
        <v>0.02</v>
      </c>
      <c r="AX38" s="74">
        <f t="shared" si="89"/>
        <v>3465.88</v>
      </c>
      <c r="AY38" s="74">
        <f t="shared" si="90"/>
        <v>3465.88</v>
      </c>
      <c r="AZ38" s="130">
        <f t="shared" si="91"/>
        <v>3839.6482072829131</v>
      </c>
      <c r="BA38" s="74">
        <f t="shared" si="71"/>
        <v>102.84580200714771</v>
      </c>
      <c r="BB38" s="193">
        <f t="shared" si="92"/>
        <v>0</v>
      </c>
      <c r="BC38" s="102">
        <f t="shared" si="93"/>
        <v>1.3232741443422005E-2</v>
      </c>
      <c r="BD38" s="102">
        <f t="shared" si="94"/>
        <v>1.3232741443422005E-2</v>
      </c>
      <c r="BE38" s="413" t="s">
        <v>69</v>
      </c>
    </row>
    <row r="39" spans="1:57" s="65" customFormat="1" ht="12" customHeight="1" x14ac:dyDescent="0.2">
      <c r="A39" s="43">
        <v>24</v>
      </c>
      <c r="B39" s="166" t="s">
        <v>469</v>
      </c>
      <c r="C39" s="166" t="s">
        <v>507</v>
      </c>
      <c r="D39" s="166" t="s">
        <v>508</v>
      </c>
      <c r="E39" s="162">
        <v>1</v>
      </c>
      <c r="F39" s="166"/>
      <c r="G39" s="162"/>
      <c r="H39" s="162"/>
      <c r="I39" s="189">
        <f t="shared" si="73"/>
        <v>0</v>
      </c>
      <c r="J39" s="195"/>
      <c r="K39" s="162">
        <v>22562.07</v>
      </c>
      <c r="L39" s="168" t="s">
        <v>22</v>
      </c>
      <c r="M39" s="75">
        <f>_xlfn.XLOOKUP(L39,list_vat[Страна],list_vat[Ставка НДС %],0,0)</f>
        <v>0.13</v>
      </c>
      <c r="N39" s="162">
        <f t="shared" si="57"/>
        <v>22562.07</v>
      </c>
      <c r="O39" s="169"/>
      <c r="P39" s="74">
        <f t="shared" si="95"/>
        <v>22562.07</v>
      </c>
      <c r="Q39" s="162">
        <v>7.14</v>
      </c>
      <c r="R39" s="162">
        <f t="shared" si="58"/>
        <v>3159.953781512605</v>
      </c>
      <c r="S39" s="196">
        <f t="shared" si="74"/>
        <v>3159.953781512605</v>
      </c>
      <c r="T39" s="192">
        <f t="shared" si="75"/>
        <v>26.128138572604009</v>
      </c>
      <c r="U39" s="76">
        <f t="shared" si="76"/>
        <v>0</v>
      </c>
      <c r="V39" s="123">
        <f t="shared" si="77"/>
        <v>26.128138572604009</v>
      </c>
      <c r="W39" s="191">
        <v>8483508000</v>
      </c>
      <c r="X39" s="170">
        <v>0.05</v>
      </c>
      <c r="Y39" s="74">
        <f>ROUND(IF(offer_incoterms="DDP",X39*(AY39+T39),0),2)</f>
        <v>162.46</v>
      </c>
      <c r="Z39" s="188"/>
      <c r="AA39" s="130">
        <f t="shared" si="78"/>
        <v>3444.19</v>
      </c>
      <c r="AB39" s="74">
        <f t="shared" si="79"/>
        <v>3444.19</v>
      </c>
      <c r="AC39" s="356">
        <v>0.19</v>
      </c>
      <c r="AD39" s="130" cm="1">
        <f t="array" ref="AD39">IFERROR(ROUND((_xlfn.IFS(offer_sale_type="поставка",AB39,offer_sale_type="транзит",S39)*(1+AC39))/E39,2),0)</f>
        <v>4098.59</v>
      </c>
      <c r="AE39" s="74">
        <f t="shared" si="80"/>
        <v>4098.59</v>
      </c>
      <c r="AF39" s="123" cm="1">
        <f t="array" ref="AF39">IFERROR(ROUND(_xlfn.IFS(offer_sale_type="поставка",AB39,offer_sale_type="транзит",S39)*AC39,2),0)</f>
        <v>654.4</v>
      </c>
      <c r="AG39" s="130">
        <f t="shared" si="61"/>
        <v>0</v>
      </c>
      <c r="AH39" s="74">
        <f t="shared" si="62"/>
        <v>125.15867452028641</v>
      </c>
      <c r="AI39" s="123">
        <f t="shared" si="63"/>
        <v>73.365817342880646</v>
      </c>
      <c r="AJ39" s="118">
        <f t="shared" si="81"/>
        <v>4297.1099999999997</v>
      </c>
      <c r="AK39" s="74">
        <f t="shared" si="82"/>
        <v>4297.1099999999997</v>
      </c>
      <c r="AL39" s="174">
        <f t="shared" si="83"/>
        <v>5156.53</v>
      </c>
      <c r="AM39" s="175">
        <f t="shared" si="64"/>
        <v>5156.53</v>
      </c>
      <c r="AN39" s="130">
        <f t="shared" si="84"/>
        <v>859.42000000000007</v>
      </c>
      <c r="AO39" s="74">
        <f t="shared" si="65"/>
        <v>682.34762771452085</v>
      </c>
      <c r="AP39" s="123">
        <f t="shared" si="85"/>
        <v>177.07237228547922</v>
      </c>
      <c r="AQ39" s="118">
        <f t="shared" si="86"/>
        <v>0</v>
      </c>
      <c r="AR39" s="82" t="str">
        <f t="shared" si="87"/>
        <v>https://www.alta.ru/tnved/code/8483508000/</v>
      </c>
      <c r="AS39" s="157"/>
      <c r="AT39" s="162"/>
      <c r="AU39" s="74">
        <f t="shared" si="88"/>
        <v>0</v>
      </c>
      <c r="AV39" s="157"/>
      <c r="AW39" s="75">
        <f>_xlfn.IFNA(VLOOKUP(L39,list_vat[],3,FALSE),0)</f>
        <v>0.02</v>
      </c>
      <c r="AX39" s="74">
        <f t="shared" si="89"/>
        <v>3223.15</v>
      </c>
      <c r="AY39" s="74">
        <f t="shared" si="90"/>
        <v>3223.15</v>
      </c>
      <c r="AZ39" s="130">
        <f t="shared" si="91"/>
        <v>3570.7477731092436</v>
      </c>
      <c r="BA39" s="74">
        <f t="shared" si="71"/>
        <v>95.643246116687308</v>
      </c>
      <c r="BB39" s="193">
        <f t="shared" si="92"/>
        <v>0</v>
      </c>
      <c r="BC39" s="102">
        <f t="shared" si="93"/>
        <v>1.2306018543992093E-2</v>
      </c>
      <c r="BD39" s="102">
        <f t="shared" si="94"/>
        <v>1.2306018543992093E-2</v>
      </c>
      <c r="BE39" s="413" t="s">
        <v>69</v>
      </c>
    </row>
    <row r="40" spans="1:57" s="65" customFormat="1" ht="12" customHeight="1" x14ac:dyDescent="0.2">
      <c r="A40" s="43">
        <v>25</v>
      </c>
      <c r="B40" s="166" t="s">
        <v>469</v>
      </c>
      <c r="C40" s="166" t="s">
        <v>509</v>
      </c>
      <c r="D40" s="166" t="s">
        <v>510</v>
      </c>
      <c r="E40" s="162">
        <v>1</v>
      </c>
      <c r="F40" s="166"/>
      <c r="G40" s="162"/>
      <c r="H40" s="162"/>
      <c r="I40" s="189">
        <f t="shared" si="73"/>
        <v>0</v>
      </c>
      <c r="J40" s="195"/>
      <c r="K40" s="162">
        <v>18842.8</v>
      </c>
      <c r="L40" s="168" t="s">
        <v>22</v>
      </c>
      <c r="M40" s="75">
        <f>_xlfn.XLOOKUP(L40,list_vat[Страна],list_vat[Ставка НДС %],0,0)</f>
        <v>0.13</v>
      </c>
      <c r="N40" s="162">
        <f t="shared" si="57"/>
        <v>18842.8</v>
      </c>
      <c r="O40" s="169"/>
      <c r="P40" s="74">
        <f t="shared" si="95"/>
        <v>18842.8</v>
      </c>
      <c r="Q40" s="162">
        <v>7.14</v>
      </c>
      <c r="R40" s="162">
        <f t="shared" si="58"/>
        <v>2639.0476190476193</v>
      </c>
      <c r="S40" s="196">
        <f t="shared" si="74"/>
        <v>2639.0476190476193</v>
      </c>
      <c r="T40" s="192">
        <f t="shared" si="75"/>
        <v>21.82101595712906</v>
      </c>
      <c r="U40" s="76">
        <f t="shared" si="76"/>
        <v>0</v>
      </c>
      <c r="V40" s="123">
        <f t="shared" si="77"/>
        <v>21.82101595712906</v>
      </c>
      <c r="W40" s="191">
        <v>8708923509</v>
      </c>
      <c r="X40" s="170">
        <v>0.05</v>
      </c>
      <c r="Y40" s="74">
        <f>ROUND(IF(offer_incoterms="DDP",X40*(AY40+T40),0),2)</f>
        <v>135.68</v>
      </c>
      <c r="Z40" s="188"/>
      <c r="AA40" s="130">
        <f t="shared" si="78"/>
        <v>2876.43</v>
      </c>
      <c r="AB40" s="74">
        <f t="shared" si="79"/>
        <v>2876.43</v>
      </c>
      <c r="AC40" s="356">
        <v>0.19</v>
      </c>
      <c r="AD40" s="130" cm="1">
        <f t="array" ref="AD40">IFERROR(ROUND((_xlfn.IFS(offer_sale_type="поставка",AB40,offer_sale_type="транзит",S40)*(1+AC40))/E40,2),0)</f>
        <v>3422.95</v>
      </c>
      <c r="AE40" s="74">
        <f t="shared" si="80"/>
        <v>3422.95</v>
      </c>
      <c r="AF40" s="123" cm="1">
        <f t="array" ref="AF40">IFERROR(ROUND(_xlfn.IFS(offer_sale_type="поставка",AB40,offer_sale_type="транзит",S40)*AC40,2),0)</f>
        <v>546.52</v>
      </c>
      <c r="AG40" s="130">
        <f t="shared" si="61"/>
        <v>0</v>
      </c>
      <c r="AH40" s="74">
        <f t="shared" si="62"/>
        <v>104.52665238100285</v>
      </c>
      <c r="AI40" s="123">
        <f t="shared" si="63"/>
        <v>61.2717460334283</v>
      </c>
      <c r="AJ40" s="118">
        <f t="shared" si="81"/>
        <v>3588.75</v>
      </c>
      <c r="AK40" s="74">
        <f t="shared" si="82"/>
        <v>3588.75</v>
      </c>
      <c r="AL40" s="174">
        <f t="shared" si="83"/>
        <v>4306.5</v>
      </c>
      <c r="AM40" s="175">
        <f t="shared" si="64"/>
        <v>4306.5</v>
      </c>
      <c r="AN40" s="130">
        <f t="shared" si="84"/>
        <v>717.75</v>
      </c>
      <c r="AO40" s="74">
        <f t="shared" si="65"/>
        <v>569.86620319142583</v>
      </c>
      <c r="AP40" s="123">
        <f t="shared" si="85"/>
        <v>147.88379680857417</v>
      </c>
      <c r="AQ40" s="118">
        <f t="shared" si="86"/>
        <v>0</v>
      </c>
      <c r="AR40" s="82" t="str">
        <f t="shared" si="87"/>
        <v>https://www.alta.ru/tnved/code/8708923509/</v>
      </c>
      <c r="AS40" s="157"/>
      <c r="AT40" s="162"/>
      <c r="AU40" s="74">
        <f t="shared" si="88"/>
        <v>0</v>
      </c>
      <c r="AV40" s="157"/>
      <c r="AW40" s="75">
        <f>_xlfn.IFNA(VLOOKUP(L40,list_vat[],3,FALSE),0)</f>
        <v>0.02</v>
      </c>
      <c r="AX40" s="74">
        <f t="shared" si="89"/>
        <v>2691.83</v>
      </c>
      <c r="AY40" s="74">
        <f t="shared" si="90"/>
        <v>2691.83</v>
      </c>
      <c r="AZ40" s="130">
        <f t="shared" si="91"/>
        <v>2982.1238095238095</v>
      </c>
      <c r="BA40" s="74">
        <f t="shared" si="71"/>
        <v>79.876826812766552</v>
      </c>
      <c r="BB40" s="193">
        <f t="shared" si="92"/>
        <v>0</v>
      </c>
      <c r="BC40" s="102">
        <f t="shared" si="93"/>
        <v>1.0277418970011803E-2</v>
      </c>
      <c r="BD40" s="102">
        <f t="shared" si="94"/>
        <v>1.0277418970011803E-2</v>
      </c>
      <c r="BE40" s="413" t="s">
        <v>69</v>
      </c>
    </row>
    <row r="41" spans="1:57" s="65" customFormat="1" ht="12" customHeight="1" x14ac:dyDescent="0.2">
      <c r="A41" s="43">
        <v>26</v>
      </c>
      <c r="B41" s="166" t="s">
        <v>469</v>
      </c>
      <c r="C41" s="166" t="s">
        <v>511</v>
      </c>
      <c r="D41" s="166" t="s">
        <v>512</v>
      </c>
      <c r="E41" s="162">
        <v>1</v>
      </c>
      <c r="F41" s="166"/>
      <c r="G41" s="162"/>
      <c r="H41" s="162"/>
      <c r="I41" s="189">
        <f t="shared" si="73"/>
        <v>0</v>
      </c>
      <c r="J41" s="195"/>
      <c r="K41" s="162">
        <v>20003.7</v>
      </c>
      <c r="L41" s="168" t="s">
        <v>22</v>
      </c>
      <c r="M41" s="75">
        <f>_xlfn.XLOOKUP(L41,list_vat[Страна],list_vat[Ставка НДС %],0,0)</f>
        <v>0.13</v>
      </c>
      <c r="N41" s="162">
        <f t="shared" si="57"/>
        <v>20003.7</v>
      </c>
      <c r="O41" s="169"/>
      <c r="P41" s="74">
        <f t="shared" si="95"/>
        <v>20003.7</v>
      </c>
      <c r="Q41" s="162">
        <v>7.14</v>
      </c>
      <c r="R41" s="162">
        <f t="shared" si="58"/>
        <v>2801.6386554621849</v>
      </c>
      <c r="S41" s="196">
        <f t="shared" si="74"/>
        <v>2801.6386554621849</v>
      </c>
      <c r="T41" s="192">
        <f t="shared" si="75"/>
        <v>23.165403066509359</v>
      </c>
      <c r="U41" s="76">
        <f t="shared" si="76"/>
        <v>0</v>
      </c>
      <c r="V41" s="123">
        <f t="shared" si="77"/>
        <v>23.165403066509359</v>
      </c>
      <c r="W41" s="191">
        <v>8414598000</v>
      </c>
      <c r="X41" s="170">
        <v>0</v>
      </c>
      <c r="Y41" s="74">
        <f>ROUND(IF(offer_incoterms="DDP",X41*(AY41+T41),0),2)</f>
        <v>0</v>
      </c>
      <c r="Z41" s="188"/>
      <c r="AA41" s="130">
        <f t="shared" si="78"/>
        <v>2909.6</v>
      </c>
      <c r="AB41" s="74">
        <f t="shared" si="79"/>
        <v>2909.6</v>
      </c>
      <c r="AC41" s="356">
        <v>0.19</v>
      </c>
      <c r="AD41" s="130" cm="1">
        <f t="array" ref="AD41">IFERROR(ROUND((_xlfn.IFS(offer_sale_type="поставка",AB41,offer_sale_type="транзит",S41)*(1+AC41))/E41,2),0)</f>
        <v>3462.42</v>
      </c>
      <c r="AE41" s="74">
        <f t="shared" si="80"/>
        <v>3462.42</v>
      </c>
      <c r="AF41" s="123" cm="1">
        <f t="array" ref="AF41">IFERROR(ROUND(_xlfn.IFS(offer_sale_type="поставка",AB41,offer_sale_type="транзит",S41)*AC41,2),0)</f>
        <v>552.82000000000005</v>
      </c>
      <c r="AG41" s="130">
        <f t="shared" si="61"/>
        <v>0</v>
      </c>
      <c r="AH41" s="74">
        <f t="shared" si="62"/>
        <v>105.82400047041133</v>
      </c>
      <c r="AI41" s="123">
        <f t="shared" si="63"/>
        <v>65.046682347044467</v>
      </c>
      <c r="AJ41" s="118">
        <f t="shared" si="81"/>
        <v>3633.29</v>
      </c>
      <c r="AK41" s="74">
        <f t="shared" si="82"/>
        <v>3633.29</v>
      </c>
      <c r="AL41" s="174">
        <f t="shared" si="83"/>
        <v>4359.95</v>
      </c>
      <c r="AM41" s="175">
        <f t="shared" si="64"/>
        <v>4359.95</v>
      </c>
      <c r="AN41" s="130">
        <f t="shared" si="84"/>
        <v>726.65999999999985</v>
      </c>
      <c r="AO41" s="74">
        <f t="shared" si="65"/>
        <v>576.16708061330189</v>
      </c>
      <c r="AP41" s="123">
        <f t="shared" si="85"/>
        <v>150.49291938669796</v>
      </c>
      <c r="AQ41" s="118">
        <f t="shared" si="86"/>
        <v>0</v>
      </c>
      <c r="AR41" s="82" t="str">
        <f t="shared" si="87"/>
        <v>https://www.alta.ru/tnved/code/8414598000/</v>
      </c>
      <c r="AS41" s="157"/>
      <c r="AT41" s="162"/>
      <c r="AU41" s="74">
        <f t="shared" si="88"/>
        <v>0</v>
      </c>
      <c r="AV41" s="157"/>
      <c r="AW41" s="75">
        <f>_xlfn.IFNA(VLOOKUP(L41,list_vat[],3,FALSE),0)</f>
        <v>0.02</v>
      </c>
      <c r="AX41" s="74">
        <f t="shared" si="89"/>
        <v>2857.67</v>
      </c>
      <c r="AY41" s="74">
        <f t="shared" si="90"/>
        <v>2857.67</v>
      </c>
      <c r="AZ41" s="130">
        <f t="shared" si="91"/>
        <v>3165.8516806722687</v>
      </c>
      <c r="BA41" s="74">
        <f t="shared" si="71"/>
        <v>84.79801730711668</v>
      </c>
      <c r="BB41" s="193">
        <f t="shared" si="92"/>
        <v>0</v>
      </c>
      <c r="BC41" s="102">
        <f t="shared" si="93"/>
        <v>1.0910608075786248E-2</v>
      </c>
      <c r="BD41" s="102">
        <f t="shared" si="94"/>
        <v>1.0910608075786248E-2</v>
      </c>
      <c r="BE41" s="413" t="s">
        <v>69</v>
      </c>
    </row>
    <row r="42" spans="1:57" s="65" customFormat="1" ht="12" customHeight="1" x14ac:dyDescent="0.2">
      <c r="A42" s="43">
        <v>27</v>
      </c>
      <c r="B42" s="166" t="s">
        <v>469</v>
      </c>
      <c r="C42" s="166" t="s">
        <v>513</v>
      </c>
      <c r="D42" s="166" t="s">
        <v>494</v>
      </c>
      <c r="E42" s="162">
        <v>1</v>
      </c>
      <c r="F42" s="166"/>
      <c r="G42" s="162"/>
      <c r="H42" s="162"/>
      <c r="I42" s="189">
        <f t="shared" si="73"/>
        <v>0</v>
      </c>
      <c r="J42" s="195"/>
      <c r="K42" s="162">
        <v>20008.740000000002</v>
      </c>
      <c r="L42" s="168" t="s">
        <v>22</v>
      </c>
      <c r="M42" s="75">
        <f>_xlfn.XLOOKUP(L42,list_vat[Страна],list_vat[Ставка НДС %],0,0)</f>
        <v>0.13</v>
      </c>
      <c r="N42" s="162">
        <f t="shared" si="57"/>
        <v>20008.740000000002</v>
      </c>
      <c r="O42" s="169"/>
      <c r="P42" s="74">
        <f t="shared" si="95"/>
        <v>20008.740000000002</v>
      </c>
      <c r="Q42" s="162">
        <v>7.14</v>
      </c>
      <c r="R42" s="162">
        <f t="shared" si="58"/>
        <v>2802.3445378151264</v>
      </c>
      <c r="S42" s="196">
        <f t="shared" si="74"/>
        <v>2802.3445378151264</v>
      </c>
      <c r="T42" s="192">
        <f t="shared" si="75"/>
        <v>23.17123966831079</v>
      </c>
      <c r="U42" s="76">
        <f t="shared" si="76"/>
        <v>0</v>
      </c>
      <c r="V42" s="123">
        <f t="shared" si="77"/>
        <v>23.17123966831079</v>
      </c>
      <c r="W42" s="191">
        <v>8409990009</v>
      </c>
      <c r="X42" s="170">
        <v>0.05</v>
      </c>
      <c r="Y42" s="74">
        <f>ROUND(IF(offer_incoterms="DDP",X42*(AY42+T42),0),2)</f>
        <v>144.08000000000001</v>
      </c>
      <c r="Z42" s="188"/>
      <c r="AA42" s="130">
        <f t="shared" si="78"/>
        <v>3054.42</v>
      </c>
      <c r="AB42" s="74">
        <f t="shared" si="79"/>
        <v>3054.42</v>
      </c>
      <c r="AC42" s="356">
        <v>0.19</v>
      </c>
      <c r="AD42" s="130" cm="1">
        <f t="array" ref="AD42">IFERROR(ROUND((_xlfn.IFS(offer_sale_type="поставка",AB42,offer_sale_type="транзит",S42)*(1+AC42))/E42,2),0)</f>
        <v>3634.76</v>
      </c>
      <c r="AE42" s="74">
        <f t="shared" si="80"/>
        <v>3634.76</v>
      </c>
      <c r="AF42" s="123" cm="1">
        <f t="array" ref="AF42">IFERROR(ROUND(_xlfn.IFS(offer_sale_type="поставка",AB42,offer_sale_type="транзит",S42)*AC42,2),0)</f>
        <v>580.34</v>
      </c>
      <c r="AG42" s="130">
        <f t="shared" si="61"/>
        <v>0</v>
      </c>
      <c r="AH42" s="74">
        <f t="shared" si="62"/>
        <v>110.99469213237242</v>
      </c>
      <c r="AI42" s="123">
        <f t="shared" si="63"/>
        <v>65.063071079080501</v>
      </c>
      <c r="AJ42" s="118">
        <f t="shared" si="81"/>
        <v>3810.82</v>
      </c>
      <c r="AK42" s="74">
        <f t="shared" si="82"/>
        <v>3810.82</v>
      </c>
      <c r="AL42" s="174">
        <f t="shared" si="83"/>
        <v>4572.9799999999996</v>
      </c>
      <c r="AM42" s="175">
        <f t="shared" si="64"/>
        <v>4572.9799999999996</v>
      </c>
      <c r="AN42" s="130">
        <f t="shared" si="84"/>
        <v>762.1599999999994</v>
      </c>
      <c r="AO42" s="74">
        <f t="shared" si="65"/>
        <v>605.12824793366212</v>
      </c>
      <c r="AP42" s="123">
        <f t="shared" si="85"/>
        <v>157.03175206633728</v>
      </c>
      <c r="AQ42" s="118">
        <f t="shared" si="86"/>
        <v>0</v>
      </c>
      <c r="AR42" s="82" t="str">
        <f t="shared" si="87"/>
        <v>https://www.alta.ru/tnved/code/8409990009/</v>
      </c>
      <c r="AS42" s="157"/>
      <c r="AT42" s="162"/>
      <c r="AU42" s="74">
        <f t="shared" si="88"/>
        <v>0</v>
      </c>
      <c r="AV42" s="157"/>
      <c r="AW42" s="75">
        <f>_xlfn.IFNA(VLOOKUP(L42,list_vat[],3,FALSE),0)</f>
        <v>0.02</v>
      </c>
      <c r="AX42" s="74">
        <f t="shared" si="89"/>
        <v>2858.39</v>
      </c>
      <c r="AY42" s="74">
        <f t="shared" si="90"/>
        <v>2858.39</v>
      </c>
      <c r="AZ42" s="130">
        <f t="shared" si="91"/>
        <v>3166.6493277310924</v>
      </c>
      <c r="BA42" s="74">
        <f t="shared" si="71"/>
        <v>84.81938245492573</v>
      </c>
      <c r="BB42" s="193">
        <f t="shared" si="92"/>
        <v>0</v>
      </c>
      <c r="BC42" s="102">
        <f t="shared" si="93"/>
        <v>1.0913357040462882E-2</v>
      </c>
      <c r="BD42" s="102">
        <f t="shared" si="94"/>
        <v>1.0913357040462882E-2</v>
      </c>
      <c r="BE42" s="413" t="s">
        <v>69</v>
      </c>
    </row>
    <row r="43" spans="1:57" s="65" customFormat="1" ht="12" customHeight="1" x14ac:dyDescent="0.2">
      <c r="A43" s="43">
        <v>28</v>
      </c>
      <c r="B43" s="166" t="s">
        <v>469</v>
      </c>
      <c r="C43" s="166" t="s">
        <v>514</v>
      </c>
      <c r="D43" s="166" t="s">
        <v>506</v>
      </c>
      <c r="E43" s="162">
        <v>1</v>
      </c>
      <c r="F43" s="166"/>
      <c r="G43" s="162"/>
      <c r="H43" s="162"/>
      <c r="I43" s="189">
        <f t="shared" si="73"/>
        <v>0</v>
      </c>
      <c r="J43" s="195"/>
      <c r="K43" s="162">
        <v>19371.990000000002</v>
      </c>
      <c r="L43" s="168" t="s">
        <v>22</v>
      </c>
      <c r="M43" s="75">
        <f>_xlfn.XLOOKUP(L43,list_vat[Страна],list_vat[Ставка НДС %],0,0)</f>
        <v>0.13</v>
      </c>
      <c r="N43" s="162">
        <f t="shared" si="57"/>
        <v>19371.990000000002</v>
      </c>
      <c r="O43" s="169"/>
      <c r="P43" s="74">
        <f t="shared" si="95"/>
        <v>19371.990000000002</v>
      </c>
      <c r="Q43" s="162">
        <v>7.14</v>
      </c>
      <c r="R43" s="162">
        <f t="shared" si="58"/>
        <v>2713.1638655462189</v>
      </c>
      <c r="S43" s="196">
        <f t="shared" si="74"/>
        <v>2713.1638655462189</v>
      </c>
      <c r="T43" s="192">
        <f t="shared" si="75"/>
        <v>22.433847565719777</v>
      </c>
      <c r="U43" s="76">
        <f t="shared" si="76"/>
        <v>0</v>
      </c>
      <c r="V43" s="123">
        <f t="shared" si="77"/>
        <v>22.433847565719777</v>
      </c>
      <c r="W43" s="191">
        <v>8413603100</v>
      </c>
      <c r="X43" s="170">
        <v>0</v>
      </c>
      <c r="Y43" s="74">
        <f>ROUND(IF(offer_incoterms="DDP",X43*(AY43+T43),0),2)</f>
        <v>0</v>
      </c>
      <c r="Z43" s="188"/>
      <c r="AA43" s="130">
        <f t="shared" si="78"/>
        <v>2817.72</v>
      </c>
      <c r="AB43" s="74">
        <f t="shared" si="79"/>
        <v>2817.72</v>
      </c>
      <c r="AC43" s="356">
        <v>0.19</v>
      </c>
      <c r="AD43" s="130" cm="1">
        <f t="array" ref="AD43">IFERROR(ROUND((_xlfn.IFS(offer_sale_type="поставка",AB43,offer_sale_type="транзит",S43)*(1+AC43))/E43,2),0)</f>
        <v>3353.09</v>
      </c>
      <c r="AE43" s="74">
        <f t="shared" si="80"/>
        <v>3353.09</v>
      </c>
      <c r="AF43" s="123" cm="1">
        <f t="array" ref="AF43">IFERROR(ROUND(_xlfn.IFS(offer_sale_type="поставка",AB43,offer_sale_type="транзит",S43)*AC43,2),0)</f>
        <v>535.37</v>
      </c>
      <c r="AG43" s="130">
        <f t="shared" si="61"/>
        <v>0</v>
      </c>
      <c r="AH43" s="74">
        <f t="shared" si="62"/>
        <v>102.48247591139658</v>
      </c>
      <c r="AI43" s="123">
        <f t="shared" si="63"/>
        <v>62.992530379885828</v>
      </c>
      <c r="AJ43" s="118">
        <f t="shared" si="81"/>
        <v>3518.57</v>
      </c>
      <c r="AK43" s="74">
        <f t="shared" si="82"/>
        <v>3518.57</v>
      </c>
      <c r="AL43" s="174">
        <f t="shared" si="83"/>
        <v>4222.28</v>
      </c>
      <c r="AM43" s="175">
        <f t="shared" si="64"/>
        <v>4222.28</v>
      </c>
      <c r="AN43" s="130">
        <f t="shared" si="84"/>
        <v>703.70999999999958</v>
      </c>
      <c r="AO43" s="74">
        <f t="shared" si="65"/>
        <v>557.97276951314393</v>
      </c>
      <c r="AP43" s="123">
        <f t="shared" si="85"/>
        <v>145.73723048685565</v>
      </c>
      <c r="AQ43" s="118">
        <f t="shared" si="86"/>
        <v>0</v>
      </c>
      <c r="AR43" s="82" t="str">
        <f t="shared" si="87"/>
        <v>https://www.alta.ru/tnved/code/8413603100/</v>
      </c>
      <c r="AS43" s="157"/>
      <c r="AT43" s="162"/>
      <c r="AU43" s="74">
        <f t="shared" si="88"/>
        <v>0</v>
      </c>
      <c r="AV43" s="157"/>
      <c r="AW43" s="75">
        <f>_xlfn.IFNA(VLOOKUP(L43,list_vat[],3,FALSE),0)</f>
        <v>0.02</v>
      </c>
      <c r="AX43" s="74">
        <f t="shared" si="89"/>
        <v>2767.43</v>
      </c>
      <c r="AY43" s="74">
        <f t="shared" si="90"/>
        <v>2767.43</v>
      </c>
      <c r="AZ43" s="130">
        <f t="shared" si="91"/>
        <v>3065.8751680672272</v>
      </c>
      <c r="BA43" s="74">
        <f t="shared" si="71"/>
        <v>82.120124941550387</v>
      </c>
      <c r="BB43" s="193">
        <f t="shared" si="92"/>
        <v>0</v>
      </c>
      <c r="BC43" s="102">
        <f t="shared" si="93"/>
        <v>1.0566054806763273E-2</v>
      </c>
      <c r="BD43" s="102">
        <f t="shared" si="94"/>
        <v>1.0566054806763273E-2</v>
      </c>
      <c r="BE43" s="413" t="s">
        <v>69</v>
      </c>
    </row>
    <row r="44" spans="1:57" s="65" customFormat="1" ht="12" customHeight="1" x14ac:dyDescent="0.2">
      <c r="A44" s="43">
        <v>29</v>
      </c>
      <c r="B44" s="166" t="s">
        <v>469</v>
      </c>
      <c r="C44" s="166" t="s">
        <v>515</v>
      </c>
      <c r="D44" s="166" t="s">
        <v>494</v>
      </c>
      <c r="E44" s="162">
        <v>1</v>
      </c>
      <c r="F44" s="166"/>
      <c r="G44" s="162"/>
      <c r="H44" s="162"/>
      <c r="I44" s="189">
        <f t="shared" si="73"/>
        <v>0</v>
      </c>
      <c r="J44" s="195"/>
      <c r="K44" s="162">
        <v>17919.28</v>
      </c>
      <c r="L44" s="168" t="s">
        <v>22</v>
      </c>
      <c r="M44" s="75">
        <f>_xlfn.XLOOKUP(L44,list_vat[Страна],list_vat[Ставка НДС %],0,0)</f>
        <v>0.13</v>
      </c>
      <c r="N44" s="162">
        <f t="shared" si="57"/>
        <v>17919.28</v>
      </c>
      <c r="O44" s="169"/>
      <c r="P44" s="74">
        <f t="shared" si="95"/>
        <v>17919.28</v>
      </c>
      <c r="Q44" s="162">
        <v>7.14</v>
      </c>
      <c r="R44" s="162">
        <f t="shared" si="58"/>
        <v>2509.7030812324929</v>
      </c>
      <c r="S44" s="196">
        <f t="shared" si="74"/>
        <v>2509.7030812324929</v>
      </c>
      <c r="T44" s="192">
        <f t="shared" si="75"/>
        <v>20.75152816037232</v>
      </c>
      <c r="U44" s="76">
        <f t="shared" si="76"/>
        <v>0</v>
      </c>
      <c r="V44" s="123">
        <f t="shared" si="77"/>
        <v>20.75152816037232</v>
      </c>
      <c r="W44" s="191">
        <v>8409990009</v>
      </c>
      <c r="X44" s="170">
        <v>0.05</v>
      </c>
      <c r="Y44" s="74">
        <f>ROUND(IF(offer_incoterms="DDP",X44*(AY44+T44),0),2)</f>
        <v>129.03</v>
      </c>
      <c r="Z44" s="188"/>
      <c r="AA44" s="130">
        <f t="shared" si="78"/>
        <v>2735.45</v>
      </c>
      <c r="AB44" s="74">
        <f t="shared" si="79"/>
        <v>2735.45</v>
      </c>
      <c r="AC44" s="356">
        <v>0.19</v>
      </c>
      <c r="AD44" s="130" cm="1">
        <f t="array" ref="AD44">IFERROR(ROUND((_xlfn.IFS(offer_sale_type="поставка",AB44,offer_sale_type="транзит",S44)*(1+AC44))/E44,2),0)</f>
        <v>3255.19</v>
      </c>
      <c r="AE44" s="74">
        <f t="shared" si="80"/>
        <v>3255.19</v>
      </c>
      <c r="AF44" s="123" cm="1">
        <f t="array" ref="AF44">IFERROR(ROUND(_xlfn.IFS(offer_sale_type="поставка",AB44,offer_sale_type="транзит",S44)*AC44,2),0)</f>
        <v>519.74</v>
      </c>
      <c r="AG44" s="130">
        <f t="shared" si="61"/>
        <v>0</v>
      </c>
      <c r="AH44" s="74">
        <f t="shared" si="62"/>
        <v>99.40376117975336</v>
      </c>
      <c r="AI44" s="123">
        <f t="shared" si="63"/>
        <v>58.268705991778859</v>
      </c>
      <c r="AJ44" s="118">
        <f t="shared" si="81"/>
        <v>3412.86</v>
      </c>
      <c r="AK44" s="74">
        <f t="shared" si="82"/>
        <v>3412.86</v>
      </c>
      <c r="AL44" s="174">
        <f t="shared" si="83"/>
        <v>4095.43</v>
      </c>
      <c r="AM44" s="175">
        <f t="shared" si="64"/>
        <v>4095.43</v>
      </c>
      <c r="AN44" s="130">
        <f t="shared" si="84"/>
        <v>682.56999999999971</v>
      </c>
      <c r="AO44" s="74">
        <f t="shared" si="65"/>
        <v>541.93630563207455</v>
      </c>
      <c r="AP44" s="123">
        <f t="shared" si="85"/>
        <v>140.63369436792516</v>
      </c>
      <c r="AQ44" s="118">
        <f t="shared" si="86"/>
        <v>0</v>
      </c>
      <c r="AR44" s="82" t="str">
        <f t="shared" si="87"/>
        <v>https://www.alta.ru/tnved/code/8409990009/</v>
      </c>
      <c r="AS44" s="157"/>
      <c r="AT44" s="162"/>
      <c r="AU44" s="74">
        <f t="shared" si="88"/>
        <v>0</v>
      </c>
      <c r="AV44" s="157"/>
      <c r="AW44" s="75">
        <f>_xlfn.IFNA(VLOOKUP(L44,list_vat[],3,FALSE),0)</f>
        <v>0.02</v>
      </c>
      <c r="AX44" s="74">
        <f t="shared" si="89"/>
        <v>2559.9</v>
      </c>
      <c r="AY44" s="74">
        <f t="shared" si="90"/>
        <v>2559.9</v>
      </c>
      <c r="AZ44" s="130">
        <f t="shared" si="91"/>
        <v>2835.9644817927165</v>
      </c>
      <c r="BA44" s="74">
        <f t="shared" si="71"/>
        <v>75.961917823756082</v>
      </c>
      <c r="BB44" s="193">
        <f t="shared" si="92"/>
        <v>0</v>
      </c>
      <c r="BC44" s="102">
        <f t="shared" si="93"/>
        <v>9.7737039187887724E-3</v>
      </c>
      <c r="BD44" s="102">
        <f t="shared" si="94"/>
        <v>9.7737039187887724E-3</v>
      </c>
      <c r="BE44" s="413" t="s">
        <v>69</v>
      </c>
    </row>
    <row r="45" spans="1:57" s="65" customFormat="1" ht="12" customHeight="1" x14ac:dyDescent="0.2">
      <c r="A45" s="43">
        <v>30</v>
      </c>
      <c r="B45" s="166" t="s">
        <v>469</v>
      </c>
      <c r="C45" s="166" t="s">
        <v>516</v>
      </c>
      <c r="D45" s="166" t="s">
        <v>506</v>
      </c>
      <c r="E45" s="162">
        <v>1</v>
      </c>
      <c r="F45" s="166"/>
      <c r="G45" s="162"/>
      <c r="H45" s="162"/>
      <c r="I45" s="189">
        <f t="shared" si="73"/>
        <v>0</v>
      </c>
      <c r="J45" s="195"/>
      <c r="K45" s="162">
        <v>0</v>
      </c>
      <c r="L45" s="168" t="s">
        <v>22</v>
      </c>
      <c r="M45" s="75">
        <f>_xlfn.XLOOKUP(L45,list_vat[Страна],list_vat[Ставка НДС %],0,0)</f>
        <v>0.13</v>
      </c>
      <c r="N45" s="162">
        <f t="shared" si="57"/>
        <v>0</v>
      </c>
      <c r="O45" s="169"/>
      <c r="P45" s="74">
        <f t="shared" si="95"/>
        <v>0</v>
      </c>
      <c r="Q45" s="162">
        <v>7.14</v>
      </c>
      <c r="R45" s="162">
        <f t="shared" si="58"/>
        <v>0</v>
      </c>
      <c r="S45" s="196">
        <f t="shared" si="74"/>
        <v>0</v>
      </c>
      <c r="T45" s="192">
        <f t="shared" si="75"/>
        <v>0</v>
      </c>
      <c r="U45" s="76">
        <f t="shared" si="76"/>
        <v>0</v>
      </c>
      <c r="V45" s="123">
        <f t="shared" si="77"/>
        <v>0</v>
      </c>
      <c r="W45" s="191">
        <v>8413603100</v>
      </c>
      <c r="X45" s="170">
        <v>0</v>
      </c>
      <c r="Y45" s="74">
        <f>ROUND(IF(offer_incoterms="DDP",X45*(AY45+T45),0),2)</f>
        <v>0</v>
      </c>
      <c r="Z45" s="188"/>
      <c r="AA45" s="130">
        <f t="shared" si="78"/>
        <v>0</v>
      </c>
      <c r="AB45" s="74">
        <f t="shared" si="79"/>
        <v>0</v>
      </c>
      <c r="AC45" s="356">
        <v>0.19</v>
      </c>
      <c r="AD45" s="130" cm="1">
        <f t="array" ref="AD45">IFERROR(ROUND((_xlfn.IFS(offer_sale_type="поставка",AB45,offer_sale_type="транзит",S45)*(1+AC45))/E45,2),0)</f>
        <v>0</v>
      </c>
      <c r="AE45" s="74">
        <f t="shared" si="80"/>
        <v>0</v>
      </c>
      <c r="AF45" s="123" cm="1">
        <f t="array" ref="AF45">IFERROR(ROUND(_xlfn.IFS(offer_sale_type="поставка",AB45,offer_sale_type="транзит",S45)*AC45,2),0)</f>
        <v>0</v>
      </c>
      <c r="AG45" s="130">
        <f t="shared" si="61"/>
        <v>0</v>
      </c>
      <c r="AH45" s="74">
        <f t="shared" si="62"/>
        <v>0</v>
      </c>
      <c r="AI45" s="123">
        <f t="shared" si="63"/>
        <v>0</v>
      </c>
      <c r="AJ45" s="118">
        <f t="shared" si="81"/>
        <v>0</v>
      </c>
      <c r="AK45" s="74">
        <f t="shared" si="82"/>
        <v>0</v>
      </c>
      <c r="AL45" s="174">
        <f t="shared" si="83"/>
        <v>0</v>
      </c>
      <c r="AM45" s="175">
        <f t="shared" si="64"/>
        <v>0</v>
      </c>
      <c r="AN45" s="130">
        <f t="shared" si="84"/>
        <v>0</v>
      </c>
      <c r="AO45" s="74">
        <f t="shared" si="65"/>
        <v>0</v>
      </c>
      <c r="AP45" s="123">
        <f t="shared" si="85"/>
        <v>0</v>
      </c>
      <c r="AQ45" s="118">
        <f t="shared" si="86"/>
        <v>0</v>
      </c>
      <c r="AR45" s="82" t="str">
        <f t="shared" si="87"/>
        <v>https://www.alta.ru/tnved/code/8413603100/</v>
      </c>
      <c r="AS45" s="157"/>
      <c r="AT45" s="162"/>
      <c r="AU45" s="74">
        <f t="shared" si="88"/>
        <v>0</v>
      </c>
      <c r="AV45" s="157"/>
      <c r="AW45" s="75">
        <f>_xlfn.IFNA(VLOOKUP(L45,list_vat[],3,FALSE),0)</f>
        <v>0.02</v>
      </c>
      <c r="AX45" s="74">
        <f t="shared" si="89"/>
        <v>0</v>
      </c>
      <c r="AY45" s="74">
        <f t="shared" si="90"/>
        <v>0</v>
      </c>
      <c r="AZ45" s="130">
        <f t="shared" si="91"/>
        <v>0</v>
      </c>
      <c r="BA45" s="74">
        <f t="shared" si="71"/>
        <v>0</v>
      </c>
      <c r="BB45" s="193">
        <f t="shared" si="92"/>
        <v>0</v>
      </c>
      <c r="BC45" s="102">
        <f t="shared" si="93"/>
        <v>0</v>
      </c>
      <c r="BD45" s="102">
        <f t="shared" si="94"/>
        <v>0</v>
      </c>
      <c r="BE45" s="413" t="s">
        <v>69</v>
      </c>
    </row>
    <row r="46" spans="1:57" s="65" customFormat="1" ht="12" customHeight="1" x14ac:dyDescent="0.2">
      <c r="A46" s="43">
        <v>31</v>
      </c>
      <c r="B46" s="166" t="s">
        <v>469</v>
      </c>
      <c r="C46" s="166" t="s">
        <v>517</v>
      </c>
      <c r="D46" s="166" t="s">
        <v>518</v>
      </c>
      <c r="E46" s="162">
        <v>1</v>
      </c>
      <c r="F46" s="166"/>
      <c r="G46" s="162"/>
      <c r="H46" s="162"/>
      <c r="I46" s="189">
        <f t="shared" si="73"/>
        <v>0</v>
      </c>
      <c r="J46" s="195"/>
      <c r="K46" s="162">
        <v>0</v>
      </c>
      <c r="L46" s="168" t="s">
        <v>22</v>
      </c>
      <c r="M46" s="75">
        <f>_xlfn.XLOOKUP(L46,list_vat[Страна],list_vat[Ставка НДС %],0,0)</f>
        <v>0.13</v>
      </c>
      <c r="N46" s="162">
        <f t="shared" si="57"/>
        <v>0</v>
      </c>
      <c r="O46" s="169"/>
      <c r="P46" s="74">
        <f t="shared" si="95"/>
        <v>0</v>
      </c>
      <c r="Q46" s="162">
        <v>7.14</v>
      </c>
      <c r="R46" s="162">
        <f t="shared" si="58"/>
        <v>0</v>
      </c>
      <c r="S46" s="196">
        <f t="shared" si="74"/>
        <v>0</v>
      </c>
      <c r="T46" s="192">
        <f t="shared" si="75"/>
        <v>0</v>
      </c>
      <c r="U46" s="76">
        <f t="shared" si="76"/>
        <v>0</v>
      </c>
      <c r="V46" s="123">
        <f t="shared" si="77"/>
        <v>0</v>
      </c>
      <c r="W46" s="191">
        <v>8481201009</v>
      </c>
      <c r="X46" s="170">
        <v>0.08</v>
      </c>
      <c r="Y46" s="74">
        <f>ROUND(IF(offer_incoterms="DDP",X46*(AY46+T46),0),2)</f>
        <v>0</v>
      </c>
      <c r="Z46" s="188"/>
      <c r="AA46" s="130">
        <f t="shared" si="78"/>
        <v>0</v>
      </c>
      <c r="AB46" s="74">
        <f t="shared" si="79"/>
        <v>0</v>
      </c>
      <c r="AC46" s="356">
        <v>0.19</v>
      </c>
      <c r="AD46" s="130" cm="1">
        <f t="array" ref="AD46">IFERROR(ROUND((_xlfn.IFS(offer_sale_type="поставка",AB46,offer_sale_type="транзит",S46)*(1+AC46))/E46,2),0)</f>
        <v>0</v>
      </c>
      <c r="AE46" s="74">
        <f t="shared" si="80"/>
        <v>0</v>
      </c>
      <c r="AF46" s="123" cm="1">
        <f t="array" ref="AF46">IFERROR(ROUND(_xlfn.IFS(offer_sale_type="поставка",AB46,offer_sale_type="транзит",S46)*AC46,2),0)</f>
        <v>0</v>
      </c>
      <c r="AG46" s="130">
        <f t="shared" si="61"/>
        <v>0</v>
      </c>
      <c r="AH46" s="74">
        <f t="shared" si="62"/>
        <v>0</v>
      </c>
      <c r="AI46" s="123">
        <f t="shared" si="63"/>
        <v>0</v>
      </c>
      <c r="AJ46" s="118">
        <f t="shared" si="81"/>
        <v>0</v>
      </c>
      <c r="AK46" s="74">
        <f t="shared" si="82"/>
        <v>0</v>
      </c>
      <c r="AL46" s="174">
        <f t="shared" si="83"/>
        <v>0</v>
      </c>
      <c r="AM46" s="175">
        <f t="shared" si="64"/>
        <v>0</v>
      </c>
      <c r="AN46" s="130">
        <f t="shared" si="84"/>
        <v>0</v>
      </c>
      <c r="AO46" s="74">
        <f t="shared" si="65"/>
        <v>0</v>
      </c>
      <c r="AP46" s="123">
        <f t="shared" si="85"/>
        <v>0</v>
      </c>
      <c r="AQ46" s="118">
        <f t="shared" si="86"/>
        <v>0</v>
      </c>
      <c r="AR46" s="82" t="str">
        <f t="shared" si="87"/>
        <v>https://www.alta.ru/tnved/code/8481201009/</v>
      </c>
      <c r="AS46" s="157"/>
      <c r="AT46" s="162"/>
      <c r="AU46" s="74">
        <f t="shared" si="88"/>
        <v>0</v>
      </c>
      <c r="AV46" s="157"/>
      <c r="AW46" s="75">
        <f>_xlfn.IFNA(VLOOKUP(L46,list_vat[],3,FALSE),0)</f>
        <v>0.02</v>
      </c>
      <c r="AX46" s="74">
        <f t="shared" si="89"/>
        <v>0</v>
      </c>
      <c r="AY46" s="74">
        <f t="shared" si="90"/>
        <v>0</v>
      </c>
      <c r="AZ46" s="130">
        <f t="shared" si="91"/>
        <v>0</v>
      </c>
      <c r="BA46" s="74">
        <f t="shared" si="71"/>
        <v>0</v>
      </c>
      <c r="BB46" s="193">
        <f t="shared" si="92"/>
        <v>0</v>
      </c>
      <c r="BC46" s="102">
        <f t="shared" si="93"/>
        <v>0</v>
      </c>
      <c r="BD46" s="102">
        <f t="shared" si="94"/>
        <v>0</v>
      </c>
      <c r="BE46" s="413" t="s">
        <v>69</v>
      </c>
    </row>
    <row r="47" spans="1:57" s="65" customFormat="1" ht="12" customHeight="1" x14ac:dyDescent="0.2">
      <c r="A47" s="43">
        <v>32</v>
      </c>
      <c r="B47" s="166" t="s">
        <v>469</v>
      </c>
      <c r="C47" s="166" t="s">
        <v>519</v>
      </c>
      <c r="D47" s="166" t="s">
        <v>520</v>
      </c>
      <c r="E47" s="162">
        <v>1</v>
      </c>
      <c r="F47" s="166"/>
      <c r="G47" s="162"/>
      <c r="H47" s="162"/>
      <c r="I47" s="189">
        <f t="shared" si="73"/>
        <v>0</v>
      </c>
      <c r="J47" s="195"/>
      <c r="K47" s="162">
        <v>20493.439999999999</v>
      </c>
      <c r="L47" s="168" t="s">
        <v>22</v>
      </c>
      <c r="M47" s="75">
        <f>_xlfn.XLOOKUP(L47,list_vat[Страна],list_vat[Ставка НДС %],0,0)</f>
        <v>0.13</v>
      </c>
      <c r="N47" s="162">
        <f t="shared" si="57"/>
        <v>20493.439999999999</v>
      </c>
      <c r="O47" s="169"/>
      <c r="P47" s="74">
        <f t="shared" si="95"/>
        <v>20493.439999999999</v>
      </c>
      <c r="Q47" s="162">
        <v>7.14</v>
      </c>
      <c r="R47" s="162">
        <f t="shared" si="58"/>
        <v>2870.2296918767506</v>
      </c>
      <c r="S47" s="196">
        <f t="shared" si="74"/>
        <v>2870.2296918767506</v>
      </c>
      <c r="T47" s="192">
        <f t="shared" si="75"/>
        <v>23.732549369332951</v>
      </c>
      <c r="U47" s="76">
        <f t="shared" si="76"/>
        <v>0</v>
      </c>
      <c r="V47" s="123">
        <f t="shared" si="77"/>
        <v>23.732549369332951</v>
      </c>
      <c r="W47" s="191">
        <v>8409990009</v>
      </c>
      <c r="X47" s="170">
        <v>0.05</v>
      </c>
      <c r="Y47" s="74">
        <f>ROUND(IF(offer_incoterms="DDP",X47*(AY47+T47),0),2)</f>
        <v>147.57</v>
      </c>
      <c r="Z47" s="188"/>
      <c r="AA47" s="130">
        <f t="shared" si="78"/>
        <v>3128.41</v>
      </c>
      <c r="AB47" s="74">
        <f t="shared" si="79"/>
        <v>3128.41</v>
      </c>
      <c r="AC47" s="356">
        <v>0.19</v>
      </c>
      <c r="AD47" s="130" cm="1">
        <f t="array" ref="AD47">IFERROR(ROUND((_xlfn.IFS(offer_sale_type="поставка",AB47,offer_sale_type="транзит",S47)*(1+AC47))/E47,2),0)</f>
        <v>3722.81</v>
      </c>
      <c r="AE47" s="74">
        <f t="shared" si="80"/>
        <v>3722.81</v>
      </c>
      <c r="AF47" s="123" cm="1">
        <f t="array" ref="AF47">IFERROR(ROUND(_xlfn.IFS(offer_sale_type="поставка",AB47,offer_sale_type="транзит",S47)*AC47,2),0)</f>
        <v>594.4</v>
      </c>
      <c r="AG47" s="130">
        <f t="shared" si="61"/>
        <v>0</v>
      </c>
      <c r="AH47" s="74">
        <f t="shared" si="62"/>
        <v>113.68347557533588</v>
      </c>
      <c r="AI47" s="123">
        <f t="shared" si="63"/>
        <v>66.639185844529507</v>
      </c>
      <c r="AJ47" s="118">
        <f t="shared" si="81"/>
        <v>3903.13</v>
      </c>
      <c r="AK47" s="74">
        <f t="shared" si="82"/>
        <v>3903.13</v>
      </c>
      <c r="AL47" s="174">
        <f t="shared" si="83"/>
        <v>4683.76</v>
      </c>
      <c r="AM47" s="175">
        <f t="shared" si="64"/>
        <v>4683.76</v>
      </c>
      <c r="AN47" s="130">
        <f t="shared" si="84"/>
        <v>780.63000000000011</v>
      </c>
      <c r="AO47" s="74">
        <f t="shared" si="65"/>
        <v>619.78650987386663</v>
      </c>
      <c r="AP47" s="123">
        <f t="shared" si="85"/>
        <v>160.84349012613347</v>
      </c>
      <c r="AQ47" s="118">
        <f t="shared" si="86"/>
        <v>0</v>
      </c>
      <c r="AR47" s="82" t="str">
        <f t="shared" si="87"/>
        <v>https://www.alta.ru/tnved/code/8409990009/</v>
      </c>
      <c r="AS47" s="157"/>
      <c r="AT47" s="162"/>
      <c r="AU47" s="74">
        <f t="shared" si="88"/>
        <v>0</v>
      </c>
      <c r="AV47" s="157"/>
      <c r="AW47" s="75">
        <f>_xlfn.IFNA(VLOOKUP(L47,list_vat[],3,FALSE),0)</f>
        <v>0.02</v>
      </c>
      <c r="AX47" s="74">
        <f t="shared" si="89"/>
        <v>2927.63</v>
      </c>
      <c r="AY47" s="74">
        <f t="shared" si="90"/>
        <v>2927.63</v>
      </c>
      <c r="AZ47" s="130">
        <f t="shared" si="91"/>
        <v>3243.359551820728</v>
      </c>
      <c r="BA47" s="74">
        <f t="shared" si="71"/>
        <v>86.874082284895138</v>
      </c>
      <c r="BB47" s="193">
        <f t="shared" si="92"/>
        <v>0</v>
      </c>
      <c r="BC47" s="102">
        <f t="shared" si="93"/>
        <v>1.1177726718789069E-2</v>
      </c>
      <c r="BD47" s="102">
        <f t="shared" si="94"/>
        <v>1.1177726718789069E-2</v>
      </c>
      <c r="BE47" s="413" t="s">
        <v>69</v>
      </c>
    </row>
    <row r="48" spans="1:57" s="65" customFormat="1" ht="12" customHeight="1" x14ac:dyDescent="0.2">
      <c r="A48" s="43">
        <v>33</v>
      </c>
      <c r="B48" s="166" t="s">
        <v>469</v>
      </c>
      <c r="C48" s="166" t="s">
        <v>521</v>
      </c>
      <c r="D48" s="166" t="s">
        <v>522</v>
      </c>
      <c r="E48" s="162">
        <v>1</v>
      </c>
      <c r="F48" s="166"/>
      <c r="G48" s="162"/>
      <c r="H48" s="162"/>
      <c r="I48" s="189">
        <f t="shared" si="73"/>
        <v>0</v>
      </c>
      <c r="J48" s="195"/>
      <c r="K48" s="162">
        <v>6054.52</v>
      </c>
      <c r="L48" s="168" t="s">
        <v>22</v>
      </c>
      <c r="M48" s="75">
        <f>_xlfn.XLOOKUP(L48,list_vat[Страна],list_vat[Ставка НДС %],0,0)</f>
        <v>0.13</v>
      </c>
      <c r="N48" s="162">
        <f t="shared" si="57"/>
        <v>6054.52</v>
      </c>
      <c r="O48" s="169"/>
      <c r="P48" s="74">
        <f t="shared" si="95"/>
        <v>6054.52</v>
      </c>
      <c r="Q48" s="162">
        <v>7.14</v>
      </c>
      <c r="R48" s="162">
        <f t="shared" si="58"/>
        <v>847.97198879551831</v>
      </c>
      <c r="S48" s="196">
        <f t="shared" si="74"/>
        <v>847.97198879551831</v>
      </c>
      <c r="T48" s="192">
        <f t="shared" si="75"/>
        <v>7.0114726862651535</v>
      </c>
      <c r="U48" s="76">
        <f t="shared" si="76"/>
        <v>0</v>
      </c>
      <c r="V48" s="123">
        <f t="shared" si="77"/>
        <v>7.0114726862651535</v>
      </c>
      <c r="W48" s="191">
        <v>8708939009</v>
      </c>
      <c r="X48" s="170">
        <v>0.05</v>
      </c>
      <c r="Y48" s="74">
        <f>ROUND(IF(offer_incoterms="DDP",X48*(AY48+T48),0),2)</f>
        <v>43.6</v>
      </c>
      <c r="Z48" s="188"/>
      <c r="AA48" s="130">
        <f t="shared" si="78"/>
        <v>924.25</v>
      </c>
      <c r="AB48" s="74">
        <f t="shared" si="79"/>
        <v>924.25</v>
      </c>
      <c r="AC48" s="356">
        <v>0.19</v>
      </c>
      <c r="AD48" s="130" cm="1">
        <f t="array" ref="AD48">IFERROR(ROUND((_xlfn.IFS(offer_sale_type="поставка",AB48,offer_sale_type="транзит",S48)*(1+AC48))/E48,2),0)</f>
        <v>1099.8599999999999</v>
      </c>
      <c r="AE48" s="74">
        <f t="shared" si="80"/>
        <v>1099.8599999999999</v>
      </c>
      <c r="AF48" s="123" cm="1">
        <f t="array" ref="AF48">IFERROR(ROUND(_xlfn.IFS(offer_sale_type="поставка",AB48,offer_sale_type="транзит",S48)*AC48,2),0)</f>
        <v>175.61</v>
      </c>
      <c r="AG48" s="130">
        <f t="shared" si="61"/>
        <v>0</v>
      </c>
      <c r="AH48" s="74">
        <f t="shared" si="62"/>
        <v>33.586430392183182</v>
      </c>
      <c r="AI48" s="123">
        <f t="shared" si="63"/>
        <v>19.687679739439588</v>
      </c>
      <c r="AJ48" s="118">
        <f t="shared" si="81"/>
        <v>1153.1300000000001</v>
      </c>
      <c r="AK48" s="74">
        <f t="shared" si="82"/>
        <v>1153.1300000000001</v>
      </c>
      <c r="AL48" s="174">
        <f t="shared" si="83"/>
        <v>1383.76</v>
      </c>
      <c r="AM48" s="175">
        <f t="shared" si="64"/>
        <v>1383.76</v>
      </c>
      <c r="AN48" s="130">
        <f t="shared" si="84"/>
        <v>230.62999999999988</v>
      </c>
      <c r="AO48" s="74">
        <f t="shared" si="65"/>
        <v>183.10829453725304</v>
      </c>
      <c r="AP48" s="123">
        <f t="shared" si="85"/>
        <v>47.521705462746837</v>
      </c>
      <c r="AQ48" s="118">
        <f t="shared" si="86"/>
        <v>0</v>
      </c>
      <c r="AR48" s="82" t="str">
        <f t="shared" si="87"/>
        <v>https://www.alta.ru/tnved/code/8708939009/</v>
      </c>
      <c r="AS48" s="157"/>
      <c r="AT48" s="162"/>
      <c r="AU48" s="74">
        <f t="shared" si="88"/>
        <v>0</v>
      </c>
      <c r="AV48" s="157"/>
      <c r="AW48" s="75">
        <f>_xlfn.IFNA(VLOOKUP(L48,list_vat[],3,FALSE),0)</f>
        <v>0.02</v>
      </c>
      <c r="AX48" s="74">
        <f t="shared" si="89"/>
        <v>864.93</v>
      </c>
      <c r="AY48" s="74">
        <f t="shared" si="90"/>
        <v>864.93</v>
      </c>
      <c r="AZ48" s="130">
        <f t="shared" si="91"/>
        <v>958.2083473389356</v>
      </c>
      <c r="BA48" s="74">
        <f t="shared" si="71"/>
        <v>25.665816411278119</v>
      </c>
      <c r="BB48" s="193">
        <f t="shared" si="92"/>
        <v>0</v>
      </c>
      <c r="BC48" s="102">
        <f t="shared" si="93"/>
        <v>3.3023138122951932E-3</v>
      </c>
      <c r="BD48" s="102">
        <f t="shared" si="94"/>
        <v>3.3023138122951932E-3</v>
      </c>
      <c r="BE48" s="413" t="s">
        <v>69</v>
      </c>
    </row>
    <row r="49" spans="1:57" s="65" customFormat="1" ht="12" customHeight="1" x14ac:dyDescent="0.2">
      <c r="A49" s="43">
        <v>34</v>
      </c>
      <c r="B49" s="166" t="s">
        <v>469</v>
      </c>
      <c r="C49" s="166" t="s">
        <v>523</v>
      </c>
      <c r="D49" s="166" t="s">
        <v>506</v>
      </c>
      <c r="E49" s="162">
        <v>1</v>
      </c>
      <c r="F49" s="166"/>
      <c r="G49" s="162"/>
      <c r="H49" s="162"/>
      <c r="I49" s="189">
        <f t="shared" si="73"/>
        <v>0</v>
      </c>
      <c r="J49" s="195"/>
      <c r="K49" s="162">
        <v>14009.28</v>
      </c>
      <c r="L49" s="168" t="s">
        <v>22</v>
      </c>
      <c r="M49" s="75">
        <f>_xlfn.XLOOKUP(L49,list_vat[Страна],list_vat[Ставка НДС %],0,0)</f>
        <v>0.13</v>
      </c>
      <c r="N49" s="162">
        <f t="shared" si="57"/>
        <v>14009.28</v>
      </c>
      <c r="O49" s="169"/>
      <c r="P49" s="74">
        <f t="shared" si="95"/>
        <v>14009.28</v>
      </c>
      <c r="Q49" s="162">
        <v>7.14</v>
      </c>
      <c r="R49" s="162">
        <f t="shared" si="58"/>
        <v>1962.0840336134456</v>
      </c>
      <c r="S49" s="196">
        <f t="shared" si="74"/>
        <v>1962.0840336134456</v>
      </c>
      <c r="T49" s="192">
        <f t="shared" si="75"/>
        <v>16.2235295406144</v>
      </c>
      <c r="U49" s="76">
        <f t="shared" si="76"/>
        <v>0</v>
      </c>
      <c r="V49" s="123">
        <f t="shared" si="77"/>
        <v>16.2235295406144</v>
      </c>
      <c r="W49" s="191">
        <v>8413603900</v>
      </c>
      <c r="X49" s="170">
        <v>0</v>
      </c>
      <c r="Y49" s="74">
        <f>ROUND(IF(offer_incoterms="DDP",X49*(AY49+T49),0),2)</f>
        <v>0</v>
      </c>
      <c r="Z49" s="188"/>
      <c r="AA49" s="130">
        <f t="shared" si="78"/>
        <v>2037.69</v>
      </c>
      <c r="AB49" s="74">
        <f t="shared" si="79"/>
        <v>2037.69</v>
      </c>
      <c r="AC49" s="356">
        <v>0.19</v>
      </c>
      <c r="AD49" s="130" cm="1">
        <f t="array" ref="AD49">IFERROR(ROUND((_xlfn.IFS(offer_sale_type="поставка",AB49,offer_sale_type="транзит",S49)*(1+AC49))/E49,2),0)</f>
        <v>2424.85</v>
      </c>
      <c r="AE49" s="74">
        <f t="shared" si="80"/>
        <v>2424.85</v>
      </c>
      <c r="AF49" s="123" cm="1">
        <f t="array" ref="AF49">IFERROR(ROUND(_xlfn.IFS(offer_sale_type="поставка",AB49,offer_sale_type="транзит",S49)*AC49,2),0)</f>
        <v>387.16</v>
      </c>
      <c r="AG49" s="130">
        <f t="shared" si="61"/>
        <v>0</v>
      </c>
      <c r="AH49" s="74">
        <f t="shared" si="62"/>
        <v>74.112132952010072</v>
      </c>
      <c r="AI49" s="123">
        <f t="shared" si="63"/>
        <v>45.554431733669439</v>
      </c>
      <c r="AJ49" s="118">
        <f t="shared" si="81"/>
        <v>2544.52</v>
      </c>
      <c r="AK49" s="74">
        <f t="shared" si="82"/>
        <v>2544.52</v>
      </c>
      <c r="AL49" s="174">
        <f t="shared" si="83"/>
        <v>3053.42</v>
      </c>
      <c r="AM49" s="175">
        <f t="shared" si="64"/>
        <v>3053.42</v>
      </c>
      <c r="AN49" s="130">
        <f t="shared" si="84"/>
        <v>508.90000000000009</v>
      </c>
      <c r="AO49" s="74">
        <f t="shared" si="65"/>
        <v>403.51070590812287</v>
      </c>
      <c r="AP49" s="123">
        <f t="shared" si="85"/>
        <v>105.38929409187722</v>
      </c>
      <c r="AQ49" s="118">
        <f t="shared" si="86"/>
        <v>0</v>
      </c>
      <c r="AR49" s="82" t="str">
        <f t="shared" si="87"/>
        <v>https://www.alta.ru/tnved/code/8413603900/</v>
      </c>
      <c r="AS49" s="157"/>
      <c r="AT49" s="162"/>
      <c r="AU49" s="74">
        <f t="shared" si="88"/>
        <v>0</v>
      </c>
      <c r="AV49" s="157"/>
      <c r="AW49" s="75">
        <f>_xlfn.IFNA(VLOOKUP(L49,list_vat[],3,FALSE),0)</f>
        <v>0.02</v>
      </c>
      <c r="AX49" s="74">
        <f t="shared" si="89"/>
        <v>2001.33</v>
      </c>
      <c r="AY49" s="74">
        <f t="shared" si="90"/>
        <v>2001.33</v>
      </c>
      <c r="AZ49" s="130">
        <f t="shared" si="91"/>
        <v>2217.1549579831935</v>
      </c>
      <c r="BA49" s="74">
        <f t="shared" si="71"/>
        <v>59.386971805228214</v>
      </c>
      <c r="BB49" s="193">
        <f t="shared" si="92"/>
        <v>0</v>
      </c>
      <c r="BC49" s="102">
        <f t="shared" si="93"/>
        <v>7.6410745764009047E-3</v>
      </c>
      <c r="BD49" s="102">
        <f t="shared" si="94"/>
        <v>7.6410745764009047E-3</v>
      </c>
      <c r="BE49" s="413" t="s">
        <v>69</v>
      </c>
    </row>
    <row r="50" spans="1:57" s="65" customFormat="1" ht="12" customHeight="1" x14ac:dyDescent="0.2">
      <c r="A50" s="43">
        <v>35</v>
      </c>
      <c r="B50" s="166" t="s">
        <v>469</v>
      </c>
      <c r="C50" s="166" t="s">
        <v>524</v>
      </c>
      <c r="D50" s="166" t="s">
        <v>506</v>
      </c>
      <c r="E50" s="162">
        <v>1</v>
      </c>
      <c r="F50" s="166"/>
      <c r="G50" s="162"/>
      <c r="H50" s="162"/>
      <c r="I50" s="189">
        <f t="shared" si="73"/>
        <v>0</v>
      </c>
      <c r="J50" s="195"/>
      <c r="K50" s="162">
        <v>17312.77</v>
      </c>
      <c r="L50" s="168" t="s">
        <v>22</v>
      </c>
      <c r="M50" s="75">
        <f>_xlfn.XLOOKUP(L50,list_vat[Страна],list_vat[Ставка НДС %],0,0)</f>
        <v>0.13</v>
      </c>
      <c r="N50" s="162">
        <f t="shared" si="57"/>
        <v>17312.77</v>
      </c>
      <c r="O50" s="169"/>
      <c r="P50" s="74">
        <f t="shared" si="95"/>
        <v>17312.77</v>
      </c>
      <c r="Q50" s="162">
        <v>7.14</v>
      </c>
      <c r="R50" s="162">
        <f t="shared" si="58"/>
        <v>2424.7577030812326</v>
      </c>
      <c r="S50" s="196">
        <f t="shared" si="74"/>
        <v>2424.7577030812326</v>
      </c>
      <c r="T50" s="192">
        <f t="shared" si="75"/>
        <v>20.049155668589876</v>
      </c>
      <c r="U50" s="76">
        <f t="shared" si="76"/>
        <v>0</v>
      </c>
      <c r="V50" s="123">
        <f t="shared" si="77"/>
        <v>20.049155668589876</v>
      </c>
      <c r="W50" s="191">
        <v>8413603900</v>
      </c>
      <c r="X50" s="170">
        <v>0</v>
      </c>
      <c r="Y50" s="74">
        <f>ROUND(IF(offer_incoterms="DDP",X50*(AY50+T50),0),2)</f>
        <v>0</v>
      </c>
      <c r="Z50" s="188"/>
      <c r="AA50" s="130">
        <f t="shared" si="78"/>
        <v>2518.1999999999998</v>
      </c>
      <c r="AB50" s="74">
        <f t="shared" si="79"/>
        <v>2518.1999999999998</v>
      </c>
      <c r="AC50" s="356">
        <v>0.19</v>
      </c>
      <c r="AD50" s="130" cm="1">
        <f t="array" ref="AD50">IFERROR(ROUND((_xlfn.IFS(offer_sale_type="поставка",AB50,offer_sale_type="транзит",S50)*(1+AC50))/E50,2),0)</f>
        <v>2996.66</v>
      </c>
      <c r="AE50" s="74">
        <f t="shared" si="80"/>
        <v>2996.66</v>
      </c>
      <c r="AF50" s="123" cm="1">
        <f t="array" ref="AF50">IFERROR(ROUND(_xlfn.IFS(offer_sale_type="поставка",AB50,offer_sale_type="транзит",S50)*AC50,2),0)</f>
        <v>478.46</v>
      </c>
      <c r="AG50" s="130">
        <f t="shared" si="61"/>
        <v>0</v>
      </c>
      <c r="AH50" s="74">
        <f t="shared" si="62"/>
        <v>91.588694930543994</v>
      </c>
      <c r="AI50" s="123">
        <f t="shared" si="63"/>
        <v>56.296497684800364</v>
      </c>
      <c r="AJ50" s="118">
        <f t="shared" si="81"/>
        <v>3144.55</v>
      </c>
      <c r="AK50" s="74">
        <f t="shared" si="82"/>
        <v>3144.55</v>
      </c>
      <c r="AL50" s="174">
        <f t="shared" si="83"/>
        <v>3773.46</v>
      </c>
      <c r="AM50" s="175">
        <f t="shared" si="64"/>
        <v>3773.46</v>
      </c>
      <c r="AN50" s="130">
        <f t="shared" si="84"/>
        <v>628.90999999999985</v>
      </c>
      <c r="AO50" s="74">
        <f t="shared" si="65"/>
        <v>498.65983113371794</v>
      </c>
      <c r="AP50" s="123">
        <f t="shared" si="85"/>
        <v>130.25016886628191</v>
      </c>
      <c r="AQ50" s="118">
        <f t="shared" si="86"/>
        <v>0</v>
      </c>
      <c r="AR50" s="82" t="str">
        <f t="shared" si="87"/>
        <v>https://www.alta.ru/tnved/code/8413603900/</v>
      </c>
      <c r="AS50" s="157"/>
      <c r="AT50" s="162"/>
      <c r="AU50" s="74">
        <f t="shared" si="88"/>
        <v>0</v>
      </c>
      <c r="AV50" s="157"/>
      <c r="AW50" s="75">
        <f>_xlfn.IFNA(VLOOKUP(L50,list_vat[],3,FALSE),0)</f>
        <v>0.02</v>
      </c>
      <c r="AX50" s="74">
        <f t="shared" si="89"/>
        <v>2473.25</v>
      </c>
      <c r="AY50" s="74">
        <f t="shared" si="90"/>
        <v>2473.25</v>
      </c>
      <c r="AZ50" s="130">
        <f t="shared" si="91"/>
        <v>2739.9762044817926</v>
      </c>
      <c r="BA50" s="74">
        <f t="shared" si="71"/>
        <v>73.390851197235037</v>
      </c>
      <c r="BB50" s="193">
        <f t="shared" si="92"/>
        <v>0</v>
      </c>
      <c r="BC50" s="102">
        <f t="shared" si="93"/>
        <v>9.4428954731489625E-3</v>
      </c>
      <c r="BD50" s="102">
        <f t="shared" si="94"/>
        <v>9.4428954731489625E-3</v>
      </c>
      <c r="BE50" s="413" t="s">
        <v>69</v>
      </c>
    </row>
    <row r="51" spans="1:57" s="65" customFormat="1" ht="12" customHeight="1" x14ac:dyDescent="0.2">
      <c r="A51" s="43">
        <v>36</v>
      </c>
      <c r="B51" s="166" t="s">
        <v>469</v>
      </c>
      <c r="C51" s="166" t="s">
        <v>525</v>
      </c>
      <c r="D51" s="166" t="s">
        <v>526</v>
      </c>
      <c r="E51" s="162">
        <v>1</v>
      </c>
      <c r="F51" s="166"/>
      <c r="G51" s="162"/>
      <c r="H51" s="162"/>
      <c r="I51" s="189">
        <f t="shared" si="73"/>
        <v>0</v>
      </c>
      <c r="J51" s="195"/>
      <c r="K51" s="162">
        <v>17043.900000000001</v>
      </c>
      <c r="L51" s="168" t="s">
        <v>22</v>
      </c>
      <c r="M51" s="75">
        <f>_xlfn.XLOOKUP(L51,list_vat[Страна],list_vat[Ставка НДС %],0,0)</f>
        <v>0.13</v>
      </c>
      <c r="N51" s="162">
        <f t="shared" si="57"/>
        <v>17043.900000000001</v>
      </c>
      <c r="O51" s="169"/>
      <c r="P51" s="74">
        <f t="shared" si="95"/>
        <v>17043.900000000001</v>
      </c>
      <c r="Q51" s="162">
        <v>7.14</v>
      </c>
      <c r="R51" s="162">
        <f t="shared" si="58"/>
        <v>2387.1008403361348</v>
      </c>
      <c r="S51" s="196">
        <f t="shared" si="74"/>
        <v>2387.1008403361348</v>
      </c>
      <c r="T51" s="192">
        <f t="shared" si="75"/>
        <v>19.737789175266521</v>
      </c>
      <c r="U51" s="76">
        <f t="shared" si="76"/>
        <v>0</v>
      </c>
      <c r="V51" s="123">
        <f t="shared" si="77"/>
        <v>19.737789175266521</v>
      </c>
      <c r="W51" s="191">
        <v>8511500008</v>
      </c>
      <c r="X51" s="170">
        <v>7.4999999999999997E-2</v>
      </c>
      <c r="Y51" s="74">
        <f>ROUND(IF(offer_incoterms="DDP",X51*(AY51+T51),0),2)</f>
        <v>184.09</v>
      </c>
      <c r="Z51" s="188"/>
      <c r="AA51" s="130">
        <f t="shared" si="78"/>
        <v>2663.18</v>
      </c>
      <c r="AB51" s="74">
        <f t="shared" si="79"/>
        <v>2663.18</v>
      </c>
      <c r="AC51" s="356">
        <v>0.19</v>
      </c>
      <c r="AD51" s="130" cm="1">
        <f t="array" ref="AD51">IFERROR(ROUND((_xlfn.IFS(offer_sale_type="поставка",AB51,offer_sale_type="транзит",S51)*(1+AC51))/E51,2),0)</f>
        <v>3169.18</v>
      </c>
      <c r="AE51" s="74">
        <f t="shared" si="80"/>
        <v>3169.18</v>
      </c>
      <c r="AF51" s="123" cm="1">
        <f t="array" ref="AF51">IFERROR(ROUND(_xlfn.IFS(offer_sale_type="поставка",AB51,offer_sale_type="транзит",S51)*AC51,2),0)</f>
        <v>506</v>
      </c>
      <c r="AG51" s="130">
        <f t="shared" si="61"/>
        <v>0</v>
      </c>
      <c r="AH51" s="74">
        <f t="shared" si="62"/>
        <v>96.738066130648008</v>
      </c>
      <c r="AI51" s="123">
        <f t="shared" si="63"/>
        <v>55.422204354933911</v>
      </c>
      <c r="AJ51" s="118">
        <f t="shared" si="81"/>
        <v>3321.34</v>
      </c>
      <c r="AK51" s="74">
        <f t="shared" si="82"/>
        <v>3321.34</v>
      </c>
      <c r="AL51" s="174">
        <f t="shared" si="83"/>
        <v>3985.61</v>
      </c>
      <c r="AM51" s="175">
        <f t="shared" si="64"/>
        <v>3985.61</v>
      </c>
      <c r="AN51" s="130">
        <f t="shared" si="84"/>
        <v>664.27</v>
      </c>
      <c r="AO51" s="74">
        <f t="shared" si="65"/>
        <v>527.73355783505338</v>
      </c>
      <c r="AP51" s="123">
        <f t="shared" si="85"/>
        <v>136.53644216494661</v>
      </c>
      <c r="AQ51" s="118">
        <f t="shared" si="86"/>
        <v>0</v>
      </c>
      <c r="AR51" s="82" t="str">
        <f t="shared" si="87"/>
        <v>https://www.alta.ru/tnved/code/8511500008/</v>
      </c>
      <c r="AS51" s="157"/>
      <c r="AT51" s="162"/>
      <c r="AU51" s="74">
        <f t="shared" si="88"/>
        <v>0</v>
      </c>
      <c r="AV51" s="157"/>
      <c r="AW51" s="75">
        <f>_xlfn.IFNA(VLOOKUP(L51,list_vat[],3,FALSE),0)</f>
        <v>0.02</v>
      </c>
      <c r="AX51" s="74">
        <f t="shared" si="89"/>
        <v>2434.84</v>
      </c>
      <c r="AY51" s="74">
        <f t="shared" si="90"/>
        <v>2434.84</v>
      </c>
      <c r="AZ51" s="130">
        <f t="shared" si="91"/>
        <v>2697.423949579832</v>
      </c>
      <c r="BA51" s="74">
        <f t="shared" si="71"/>
        <v>72.251079909255097</v>
      </c>
      <c r="BB51" s="193">
        <f t="shared" si="92"/>
        <v>0</v>
      </c>
      <c r="BC51" s="102">
        <f t="shared" si="93"/>
        <v>9.296245843663585E-3</v>
      </c>
      <c r="BD51" s="102">
        <f t="shared" si="94"/>
        <v>9.296245843663585E-3</v>
      </c>
      <c r="BE51" s="413" t="s">
        <v>69</v>
      </c>
    </row>
    <row r="52" spans="1:57" s="65" customFormat="1" ht="12" customHeight="1" x14ac:dyDescent="0.2">
      <c r="A52" s="43">
        <v>37</v>
      </c>
      <c r="B52" s="166" t="s">
        <v>469</v>
      </c>
      <c r="C52" s="166" t="s">
        <v>527</v>
      </c>
      <c r="D52" s="166" t="s">
        <v>528</v>
      </c>
      <c r="E52" s="162">
        <v>1</v>
      </c>
      <c r="F52" s="166"/>
      <c r="G52" s="162"/>
      <c r="H52" s="162"/>
      <c r="I52" s="189">
        <f t="shared" si="73"/>
        <v>0</v>
      </c>
      <c r="J52" s="195"/>
      <c r="K52" s="162">
        <v>15006.86</v>
      </c>
      <c r="L52" s="168" t="s">
        <v>22</v>
      </c>
      <c r="M52" s="75">
        <f>_xlfn.XLOOKUP(L52,list_vat[Страна],list_vat[Ставка НДС %],0,0)</f>
        <v>0.13</v>
      </c>
      <c r="N52" s="162">
        <f t="shared" si="57"/>
        <v>15006.86</v>
      </c>
      <c r="O52" s="169"/>
      <c r="P52" s="74">
        <f t="shared" si="95"/>
        <v>15006.86</v>
      </c>
      <c r="Q52" s="162">
        <v>7.14</v>
      </c>
      <c r="R52" s="162">
        <f t="shared" si="58"/>
        <v>2101.8011204481795</v>
      </c>
      <c r="S52" s="196">
        <f t="shared" si="74"/>
        <v>2101.8011204481795</v>
      </c>
      <c r="T52" s="192">
        <f t="shared" si="75"/>
        <v>17.378782958286553</v>
      </c>
      <c r="U52" s="76">
        <f t="shared" si="76"/>
        <v>0</v>
      </c>
      <c r="V52" s="123">
        <f t="shared" si="77"/>
        <v>17.378782958286553</v>
      </c>
      <c r="W52" s="191">
        <v>8483508000</v>
      </c>
      <c r="X52" s="170">
        <v>0.05</v>
      </c>
      <c r="Y52" s="74">
        <f>ROUND(IF(offer_incoterms="DDP",X52*(AY52+T52),0),2)</f>
        <v>108.06</v>
      </c>
      <c r="Z52" s="188"/>
      <c r="AA52" s="130">
        <f t="shared" si="78"/>
        <v>2290.86</v>
      </c>
      <c r="AB52" s="74">
        <f t="shared" si="79"/>
        <v>2290.86</v>
      </c>
      <c r="AC52" s="356">
        <v>0.19</v>
      </c>
      <c r="AD52" s="130" cm="1">
        <f t="array" ref="AD52">IFERROR(ROUND((_xlfn.IFS(offer_sale_type="поставка",AB52,offer_sale_type="транзит",S52)*(1+AC52))/E52,2),0)</f>
        <v>2726.12</v>
      </c>
      <c r="AE52" s="74">
        <f t="shared" si="80"/>
        <v>2726.12</v>
      </c>
      <c r="AF52" s="123" cm="1">
        <f t="array" ref="AF52">IFERROR(ROUND(_xlfn.IFS(offer_sale_type="поставка",AB52,offer_sale_type="транзит",S52)*AC52,2),0)</f>
        <v>435.26</v>
      </c>
      <c r="AG52" s="130">
        <f t="shared" si="61"/>
        <v>0</v>
      </c>
      <c r="AH52" s="74">
        <f t="shared" si="62"/>
        <v>83.247548852632107</v>
      </c>
      <c r="AI52" s="123">
        <f t="shared" si="63"/>
        <v>48.798295087737159</v>
      </c>
      <c r="AJ52" s="118">
        <f t="shared" si="81"/>
        <v>2858.17</v>
      </c>
      <c r="AK52" s="74">
        <f t="shared" si="82"/>
        <v>2858.17</v>
      </c>
      <c r="AL52" s="174">
        <f t="shared" si="83"/>
        <v>3429.8</v>
      </c>
      <c r="AM52" s="175">
        <f t="shared" si="64"/>
        <v>3429.8</v>
      </c>
      <c r="AN52" s="130">
        <f t="shared" si="84"/>
        <v>571.63000000000011</v>
      </c>
      <c r="AO52" s="74">
        <f t="shared" si="65"/>
        <v>453.85575659165738</v>
      </c>
      <c r="AP52" s="123">
        <f t="shared" si="85"/>
        <v>117.77424340834273</v>
      </c>
      <c r="AQ52" s="118">
        <f t="shared" si="86"/>
        <v>0</v>
      </c>
      <c r="AR52" s="82" t="str">
        <f t="shared" si="87"/>
        <v>https://www.alta.ru/tnved/code/8483508000/</v>
      </c>
      <c r="AS52" s="157"/>
      <c r="AT52" s="162"/>
      <c r="AU52" s="74">
        <f t="shared" si="88"/>
        <v>0</v>
      </c>
      <c r="AV52" s="157"/>
      <c r="AW52" s="75">
        <f>_xlfn.IFNA(VLOOKUP(L52,list_vat[],3,FALSE),0)</f>
        <v>0.02</v>
      </c>
      <c r="AX52" s="74">
        <f t="shared" si="89"/>
        <v>2143.84</v>
      </c>
      <c r="AY52" s="74">
        <f t="shared" si="90"/>
        <v>2143.84</v>
      </c>
      <c r="AZ52" s="130">
        <f t="shared" si="91"/>
        <v>2375.0352661064426</v>
      </c>
      <c r="BA52" s="74">
        <f t="shared" si="71"/>
        <v>63.61582977176608</v>
      </c>
      <c r="BB52" s="193">
        <f t="shared" si="92"/>
        <v>0</v>
      </c>
      <c r="BC52" s="102">
        <f t="shared" si="93"/>
        <v>8.1851841363444582E-3</v>
      </c>
      <c r="BD52" s="102">
        <f t="shared" si="94"/>
        <v>8.1851841363444582E-3</v>
      </c>
      <c r="BE52" s="413" t="s">
        <v>69</v>
      </c>
    </row>
    <row r="53" spans="1:57" s="65" customFormat="1" ht="12" customHeight="1" x14ac:dyDescent="0.2">
      <c r="A53" s="43">
        <v>38</v>
      </c>
      <c r="B53" s="166" t="s">
        <v>469</v>
      </c>
      <c r="C53" s="166" t="s">
        <v>529</v>
      </c>
      <c r="D53" s="166" t="s">
        <v>530</v>
      </c>
      <c r="E53" s="162">
        <v>1</v>
      </c>
      <c r="F53" s="166"/>
      <c r="G53" s="162"/>
      <c r="H53" s="162"/>
      <c r="I53" s="189">
        <f t="shared" si="73"/>
        <v>0</v>
      </c>
      <c r="J53" s="195"/>
      <c r="K53" s="162">
        <v>12455.36</v>
      </c>
      <c r="L53" s="168" t="s">
        <v>22</v>
      </c>
      <c r="M53" s="75">
        <f>_xlfn.XLOOKUP(L53,list_vat[Страна],list_vat[Ставка НДС %],0,0)</f>
        <v>0.13</v>
      </c>
      <c r="N53" s="162">
        <f t="shared" si="57"/>
        <v>12455.36</v>
      </c>
      <c r="O53" s="169"/>
      <c r="P53" s="74">
        <f t="shared" si="95"/>
        <v>12455.36</v>
      </c>
      <c r="Q53" s="162">
        <v>7.14</v>
      </c>
      <c r="R53" s="162">
        <f t="shared" si="58"/>
        <v>1744.4481792717088</v>
      </c>
      <c r="S53" s="196">
        <f t="shared" si="74"/>
        <v>1744.4481792717088</v>
      </c>
      <c r="T53" s="192">
        <f t="shared" si="75"/>
        <v>14.424003296314083</v>
      </c>
      <c r="U53" s="76">
        <f t="shared" si="76"/>
        <v>0</v>
      </c>
      <c r="V53" s="123">
        <f t="shared" si="77"/>
        <v>14.424003296314083</v>
      </c>
      <c r="W53" s="191">
        <v>8484900000</v>
      </c>
      <c r="X53" s="170">
        <v>0</v>
      </c>
      <c r="Y53" s="74">
        <f>ROUND(IF(offer_incoterms="DDP",X53*(AY53+T53),0),2)</f>
        <v>0</v>
      </c>
      <c r="Z53" s="188"/>
      <c r="AA53" s="130">
        <f t="shared" si="78"/>
        <v>1811.67</v>
      </c>
      <c r="AB53" s="74">
        <f t="shared" si="79"/>
        <v>1811.67</v>
      </c>
      <c r="AC53" s="356">
        <v>0.19</v>
      </c>
      <c r="AD53" s="130" cm="1">
        <f t="array" ref="AD53">IFERROR(ROUND((_xlfn.IFS(offer_sale_type="поставка",AB53,offer_sale_type="транзит",S53)*(1+AC53))/E53,2),0)</f>
        <v>2155.89</v>
      </c>
      <c r="AE53" s="74">
        <f t="shared" si="80"/>
        <v>2155.89</v>
      </c>
      <c r="AF53" s="123" cm="1">
        <f t="array" ref="AF53">IFERROR(ROUND(_xlfn.IFS(offer_sale_type="поставка",AB53,offer_sale_type="транзит",S53)*AC53,2),0)</f>
        <v>344.22</v>
      </c>
      <c r="AG53" s="130">
        <f t="shared" si="61"/>
        <v>0</v>
      </c>
      <c r="AH53" s="74">
        <f t="shared" si="62"/>
        <v>65.891744984834929</v>
      </c>
      <c r="AI53" s="123">
        <f t="shared" si="63"/>
        <v>40.501499494497715</v>
      </c>
      <c r="AJ53" s="118">
        <f t="shared" si="81"/>
        <v>2262.2800000000002</v>
      </c>
      <c r="AK53" s="74">
        <f t="shared" si="82"/>
        <v>2262.2800000000002</v>
      </c>
      <c r="AL53" s="174">
        <f t="shared" si="83"/>
        <v>2714.74</v>
      </c>
      <c r="AM53" s="175">
        <f t="shared" si="64"/>
        <v>2714.74</v>
      </c>
      <c r="AN53" s="130">
        <f t="shared" si="84"/>
        <v>452.45999999999958</v>
      </c>
      <c r="AO53" s="74">
        <f t="shared" si="65"/>
        <v>358.75280065926285</v>
      </c>
      <c r="AP53" s="123">
        <f t="shared" si="85"/>
        <v>93.707199340736736</v>
      </c>
      <c r="AQ53" s="118">
        <f t="shared" si="86"/>
        <v>0</v>
      </c>
      <c r="AR53" s="82" t="str">
        <f t="shared" si="87"/>
        <v>https://www.alta.ru/tnved/code/8484900000/</v>
      </c>
      <c r="AS53" s="157"/>
      <c r="AT53" s="162"/>
      <c r="AU53" s="74">
        <f t="shared" si="88"/>
        <v>0</v>
      </c>
      <c r="AV53" s="157"/>
      <c r="AW53" s="75">
        <f>_xlfn.IFNA(VLOOKUP(L53,list_vat[],3,FALSE),0)</f>
        <v>0.02</v>
      </c>
      <c r="AX53" s="74">
        <f t="shared" si="89"/>
        <v>1779.34</v>
      </c>
      <c r="AY53" s="74">
        <f t="shared" si="90"/>
        <v>1779.34</v>
      </c>
      <c r="AZ53" s="130">
        <f t="shared" si="91"/>
        <v>1971.2264425770309</v>
      </c>
      <c r="BA53" s="74">
        <f t="shared" si="71"/>
        <v>52.799723693435155</v>
      </c>
      <c r="BB53" s="193">
        <f t="shared" si="92"/>
        <v>0</v>
      </c>
      <c r="BC53" s="102">
        <f t="shared" si="93"/>
        <v>6.7935207687990226E-3</v>
      </c>
      <c r="BD53" s="102">
        <f t="shared" si="94"/>
        <v>6.7935207687990226E-3</v>
      </c>
      <c r="BE53" s="413" t="s">
        <v>69</v>
      </c>
    </row>
    <row r="54" spans="1:57" s="65" customFormat="1" ht="12" customHeight="1" x14ac:dyDescent="0.2">
      <c r="A54" s="43">
        <v>39</v>
      </c>
      <c r="B54" s="166" t="s">
        <v>469</v>
      </c>
      <c r="C54" s="166" t="s">
        <v>531</v>
      </c>
      <c r="D54" s="166" t="s">
        <v>532</v>
      </c>
      <c r="E54" s="162">
        <v>1</v>
      </c>
      <c r="F54" s="166"/>
      <c r="G54" s="162"/>
      <c r="H54" s="162"/>
      <c r="I54" s="189">
        <f t="shared" si="73"/>
        <v>0</v>
      </c>
      <c r="J54" s="195"/>
      <c r="K54" s="162">
        <v>18029.55</v>
      </c>
      <c r="L54" s="168" t="s">
        <v>22</v>
      </c>
      <c r="M54" s="75">
        <f>_xlfn.XLOOKUP(L54,list_vat[Страна],list_vat[Ставка НДС %],0,0)</f>
        <v>0.13</v>
      </c>
      <c r="N54" s="162">
        <f t="shared" si="57"/>
        <v>18029.55</v>
      </c>
      <c r="O54" s="169"/>
      <c r="P54" s="74">
        <f t="shared" si="95"/>
        <v>18029.55</v>
      </c>
      <c r="Q54" s="162">
        <v>7.14</v>
      </c>
      <c r="R54" s="162">
        <f t="shared" si="58"/>
        <v>2525.1470588235293</v>
      </c>
      <c r="S54" s="196">
        <f t="shared" si="74"/>
        <v>2525.1470588235293</v>
      </c>
      <c r="T54" s="192">
        <f t="shared" si="75"/>
        <v>20.879226985896796</v>
      </c>
      <c r="U54" s="76">
        <f t="shared" si="76"/>
        <v>0</v>
      </c>
      <c r="V54" s="123">
        <f t="shared" si="77"/>
        <v>20.879226985896796</v>
      </c>
      <c r="W54" s="191">
        <v>8708913509</v>
      </c>
      <c r="X54" s="170">
        <v>0.05</v>
      </c>
      <c r="Y54" s="74">
        <f>ROUND(IF(offer_incoterms="DDP",X54*(AY54+T54),0),2)</f>
        <v>129.83000000000001</v>
      </c>
      <c r="Z54" s="188"/>
      <c r="AA54" s="130">
        <f t="shared" si="78"/>
        <v>2752.29</v>
      </c>
      <c r="AB54" s="74">
        <f t="shared" si="79"/>
        <v>2752.29</v>
      </c>
      <c r="AC54" s="356">
        <v>0.19</v>
      </c>
      <c r="AD54" s="130" cm="1">
        <f t="array" ref="AD54">IFERROR(ROUND((_xlfn.IFS(offer_sale_type="поставка",AB54,offer_sale_type="транзит",S54)*(1+AC54))/E54,2),0)</f>
        <v>3275.23</v>
      </c>
      <c r="AE54" s="74">
        <f t="shared" si="80"/>
        <v>3275.23</v>
      </c>
      <c r="AF54" s="123" cm="1">
        <f t="array" ref="AF54">IFERROR(ROUND(_xlfn.IFS(offer_sale_type="поставка",AB54,offer_sale_type="транзит",S54)*AC54,2),0)</f>
        <v>522.94000000000005</v>
      </c>
      <c r="AG54" s="130">
        <f t="shared" si="61"/>
        <v>0</v>
      </c>
      <c r="AH54" s="74">
        <f t="shared" si="62"/>
        <v>100.01571823619153</v>
      </c>
      <c r="AI54" s="123">
        <f t="shared" si="63"/>
        <v>58.627274539717931</v>
      </c>
      <c r="AJ54" s="118">
        <f t="shared" si="81"/>
        <v>3433.87</v>
      </c>
      <c r="AK54" s="74">
        <f t="shared" si="82"/>
        <v>3433.87</v>
      </c>
      <c r="AL54" s="174">
        <f t="shared" si="83"/>
        <v>4120.6400000000003</v>
      </c>
      <c r="AM54" s="175">
        <f t="shared" si="64"/>
        <v>4120.6400000000003</v>
      </c>
      <c r="AN54" s="130">
        <f t="shared" si="84"/>
        <v>686.77000000000044</v>
      </c>
      <c r="AO54" s="74">
        <f t="shared" si="65"/>
        <v>545.27184539717939</v>
      </c>
      <c r="AP54" s="123">
        <f t="shared" si="85"/>
        <v>141.49815460282105</v>
      </c>
      <c r="AQ54" s="118">
        <f t="shared" si="86"/>
        <v>0</v>
      </c>
      <c r="AR54" s="82" t="str">
        <f t="shared" si="87"/>
        <v>https://www.alta.ru/tnved/code/8708913509/</v>
      </c>
      <c r="AS54" s="157"/>
      <c r="AT54" s="162"/>
      <c r="AU54" s="74">
        <f t="shared" si="88"/>
        <v>0</v>
      </c>
      <c r="AV54" s="157"/>
      <c r="AW54" s="75">
        <f>_xlfn.IFNA(VLOOKUP(L54,list_vat[],3,FALSE),0)</f>
        <v>0.02</v>
      </c>
      <c r="AX54" s="74">
        <f t="shared" si="89"/>
        <v>2575.65</v>
      </c>
      <c r="AY54" s="74">
        <f t="shared" si="90"/>
        <v>2575.65</v>
      </c>
      <c r="AZ54" s="130">
        <f t="shared" si="91"/>
        <v>2853.4161764705877</v>
      </c>
      <c r="BA54" s="74">
        <f t="shared" si="71"/>
        <v>76.429365214411604</v>
      </c>
      <c r="BB54" s="193">
        <f t="shared" si="92"/>
        <v>0</v>
      </c>
      <c r="BC54" s="102">
        <f t="shared" si="93"/>
        <v>9.8338484296801049E-3</v>
      </c>
      <c r="BD54" s="102">
        <f t="shared" si="94"/>
        <v>9.8338484296801049E-3</v>
      </c>
      <c r="BE54" s="413" t="s">
        <v>69</v>
      </c>
    </row>
    <row r="55" spans="1:57" s="65" customFormat="1" ht="12" customHeight="1" x14ac:dyDescent="0.2">
      <c r="A55" s="43">
        <v>40</v>
      </c>
      <c r="B55" s="166" t="s">
        <v>469</v>
      </c>
      <c r="C55" s="166" t="s">
        <v>533</v>
      </c>
      <c r="D55" s="166" t="s">
        <v>520</v>
      </c>
      <c r="E55" s="162">
        <v>1</v>
      </c>
      <c r="F55" s="166"/>
      <c r="G55" s="162"/>
      <c r="H55" s="162"/>
      <c r="I55" s="189">
        <f t="shared" si="73"/>
        <v>0</v>
      </c>
      <c r="J55" s="195"/>
      <c r="K55" s="162">
        <v>13349.21</v>
      </c>
      <c r="L55" s="168" t="s">
        <v>22</v>
      </c>
      <c r="M55" s="75">
        <f>_xlfn.XLOOKUP(L55,list_vat[Страна],list_vat[Ставка НДС %],0,0)</f>
        <v>0.13</v>
      </c>
      <c r="N55" s="162">
        <f t="shared" si="57"/>
        <v>13349.21</v>
      </c>
      <c r="O55" s="169"/>
      <c r="P55" s="74">
        <f t="shared" si="95"/>
        <v>13349.21</v>
      </c>
      <c r="Q55" s="162">
        <v>7.14</v>
      </c>
      <c r="R55" s="162">
        <f t="shared" si="58"/>
        <v>1869.6372549019607</v>
      </c>
      <c r="S55" s="196">
        <f t="shared" si="74"/>
        <v>1869.6372549019607</v>
      </c>
      <c r="T55" s="192">
        <f t="shared" si="75"/>
        <v>15.459131574132655</v>
      </c>
      <c r="U55" s="76">
        <f t="shared" si="76"/>
        <v>0</v>
      </c>
      <c r="V55" s="123">
        <f t="shared" si="77"/>
        <v>15.459131574132655</v>
      </c>
      <c r="W55" s="191">
        <v>8409990009</v>
      </c>
      <c r="X55" s="170">
        <v>0.05</v>
      </c>
      <c r="Y55" s="74">
        <f>ROUND(IF(offer_incoterms="DDP",X55*(AY55+T55),0),2)</f>
        <v>96.12</v>
      </c>
      <c r="Z55" s="188"/>
      <c r="AA55" s="130">
        <f t="shared" si="78"/>
        <v>2037.81</v>
      </c>
      <c r="AB55" s="74">
        <f t="shared" si="79"/>
        <v>2037.81</v>
      </c>
      <c r="AC55" s="356">
        <v>0.19</v>
      </c>
      <c r="AD55" s="130" cm="1">
        <f t="array" ref="AD55">IFERROR(ROUND((_xlfn.IFS(offer_sale_type="поставка",AB55,offer_sale_type="транзит",S55)*(1+AC55))/E55,2),0)</f>
        <v>2424.9899999999998</v>
      </c>
      <c r="AE55" s="74">
        <f t="shared" si="80"/>
        <v>2424.9899999999998</v>
      </c>
      <c r="AF55" s="123" cm="1">
        <f t="array" ref="AF55">IFERROR(ROUND(_xlfn.IFS(offer_sale_type="поставка",AB55,offer_sale_type="транзит",S55)*AC55,2),0)</f>
        <v>387.18</v>
      </c>
      <c r="AG55" s="130">
        <f t="shared" si="61"/>
        <v>0</v>
      </c>
      <c r="AH55" s="74">
        <f t="shared" si="62"/>
        <v>74.051941818944471</v>
      </c>
      <c r="AI55" s="123">
        <f t="shared" si="63"/>
        <v>43.408060631482641</v>
      </c>
      <c r="AJ55" s="118">
        <f t="shared" si="81"/>
        <v>2542.4499999999998</v>
      </c>
      <c r="AK55" s="74">
        <f t="shared" si="82"/>
        <v>2542.4499999999998</v>
      </c>
      <c r="AL55" s="174">
        <f t="shared" si="83"/>
        <v>3050.94</v>
      </c>
      <c r="AM55" s="175">
        <f t="shared" si="64"/>
        <v>3050.94</v>
      </c>
      <c r="AN55" s="130">
        <f t="shared" si="84"/>
        <v>508.49000000000024</v>
      </c>
      <c r="AO55" s="74">
        <f t="shared" si="65"/>
        <v>403.72182631482656</v>
      </c>
      <c r="AP55" s="123">
        <f t="shared" si="85"/>
        <v>104.76817368517368</v>
      </c>
      <c r="AQ55" s="118">
        <f t="shared" si="86"/>
        <v>0</v>
      </c>
      <c r="AR55" s="82" t="str">
        <f t="shared" si="87"/>
        <v>https://www.alta.ru/tnved/code/8409990009/</v>
      </c>
      <c r="AS55" s="157"/>
      <c r="AT55" s="162"/>
      <c r="AU55" s="74">
        <f t="shared" si="88"/>
        <v>0</v>
      </c>
      <c r="AV55" s="157"/>
      <c r="AW55" s="75">
        <f>_xlfn.IFNA(VLOOKUP(L55,list_vat[],3,FALSE),0)</f>
        <v>0.02</v>
      </c>
      <c r="AX55" s="74">
        <f t="shared" si="89"/>
        <v>1907.03</v>
      </c>
      <c r="AY55" s="74">
        <f t="shared" si="90"/>
        <v>1907.03</v>
      </c>
      <c r="AZ55" s="130">
        <f t="shared" si="91"/>
        <v>2112.6900980392152</v>
      </c>
      <c r="BA55" s="74">
        <f t="shared" si="71"/>
        <v>56.588858092069714</v>
      </c>
      <c r="BB55" s="193">
        <f t="shared" si="92"/>
        <v>0</v>
      </c>
      <c r="BC55" s="102">
        <f t="shared" si="93"/>
        <v>7.2810529267768728E-3</v>
      </c>
      <c r="BD55" s="102">
        <f t="shared" si="94"/>
        <v>7.2810529267768728E-3</v>
      </c>
      <c r="BE55" s="413" t="s">
        <v>69</v>
      </c>
    </row>
    <row r="56" spans="1:57" s="65" customFormat="1" ht="12" customHeight="1" x14ac:dyDescent="0.2">
      <c r="A56" s="43">
        <v>41</v>
      </c>
      <c r="B56" s="166" t="s">
        <v>469</v>
      </c>
      <c r="C56" s="166" t="s">
        <v>534</v>
      </c>
      <c r="D56" s="166" t="s">
        <v>508</v>
      </c>
      <c r="E56" s="162">
        <v>1</v>
      </c>
      <c r="F56" s="166"/>
      <c r="G56" s="162"/>
      <c r="H56" s="162"/>
      <c r="I56" s="189">
        <f t="shared" si="73"/>
        <v>0</v>
      </c>
      <c r="J56" s="195"/>
      <c r="K56" s="162">
        <v>13586.43</v>
      </c>
      <c r="L56" s="168" t="s">
        <v>22</v>
      </c>
      <c r="M56" s="75">
        <f>_xlfn.XLOOKUP(L56,list_vat[Страна],list_vat[Ставка НДС %],0,0)</f>
        <v>0.13</v>
      </c>
      <c r="N56" s="162">
        <f t="shared" si="57"/>
        <v>13586.43</v>
      </c>
      <c r="O56" s="169"/>
      <c r="P56" s="74">
        <f t="shared" si="95"/>
        <v>13586.43</v>
      </c>
      <c r="Q56" s="162">
        <v>7.14</v>
      </c>
      <c r="R56" s="162">
        <f t="shared" si="58"/>
        <v>1902.8613445378153</v>
      </c>
      <c r="S56" s="196">
        <f t="shared" si="74"/>
        <v>1902.8613445378153</v>
      </c>
      <c r="T56" s="192">
        <f t="shared" si="75"/>
        <v>15.733845597810143</v>
      </c>
      <c r="U56" s="76">
        <f t="shared" si="76"/>
        <v>0</v>
      </c>
      <c r="V56" s="123">
        <f t="shared" si="77"/>
        <v>15.733845597810143</v>
      </c>
      <c r="W56" s="191">
        <v>8483508000</v>
      </c>
      <c r="X56" s="170">
        <v>0.05</v>
      </c>
      <c r="Y56" s="74">
        <f>ROUND(IF(offer_incoterms="DDP",X56*(AY56+T56),0),2)</f>
        <v>97.83</v>
      </c>
      <c r="Z56" s="188"/>
      <c r="AA56" s="130">
        <f t="shared" si="78"/>
        <v>2074.02</v>
      </c>
      <c r="AB56" s="74">
        <f t="shared" si="79"/>
        <v>2074.02</v>
      </c>
      <c r="AC56" s="356">
        <v>0.19</v>
      </c>
      <c r="AD56" s="130" cm="1">
        <f t="array" ref="AD56">IFERROR(ROUND((_xlfn.IFS(offer_sale_type="поставка",AB56,offer_sale_type="транзит",S56)*(1+AC56))/E56,2),0)</f>
        <v>2468.08</v>
      </c>
      <c r="AE56" s="74">
        <f t="shared" si="80"/>
        <v>2468.08</v>
      </c>
      <c r="AF56" s="123" cm="1">
        <f t="array" ref="AF56">IFERROR(ROUND(_xlfn.IFS(offer_sale_type="поставка",AB56,offer_sale_type="транзит",S56)*AC56,2),0)</f>
        <v>394.06</v>
      </c>
      <c r="AG56" s="130">
        <f t="shared" si="61"/>
        <v>0</v>
      </c>
      <c r="AH56" s="74">
        <f t="shared" si="62"/>
        <v>75.367783098787257</v>
      </c>
      <c r="AI56" s="123">
        <f t="shared" si="63"/>
        <v>44.179436626241916</v>
      </c>
      <c r="AJ56" s="118">
        <f t="shared" si="81"/>
        <v>2587.63</v>
      </c>
      <c r="AK56" s="74">
        <f t="shared" si="82"/>
        <v>2587.63</v>
      </c>
      <c r="AL56" s="174">
        <f t="shared" si="83"/>
        <v>3105.16</v>
      </c>
      <c r="AM56" s="175">
        <f t="shared" si="64"/>
        <v>3105.16</v>
      </c>
      <c r="AN56" s="130">
        <f t="shared" si="84"/>
        <v>517.52999999999975</v>
      </c>
      <c r="AO56" s="74">
        <f t="shared" si="65"/>
        <v>410.89676911956207</v>
      </c>
      <c r="AP56" s="123">
        <f t="shared" si="85"/>
        <v>106.63323088043768</v>
      </c>
      <c r="AQ56" s="118">
        <f t="shared" si="86"/>
        <v>0</v>
      </c>
      <c r="AR56" s="82" t="str">
        <f t="shared" si="87"/>
        <v>https://www.alta.ru/tnved/code/8483508000/</v>
      </c>
      <c r="AS56" s="157"/>
      <c r="AT56" s="162"/>
      <c r="AU56" s="74">
        <f t="shared" si="88"/>
        <v>0</v>
      </c>
      <c r="AV56" s="157"/>
      <c r="AW56" s="75">
        <f>_xlfn.IFNA(VLOOKUP(L56,list_vat[],3,FALSE),0)</f>
        <v>0.02</v>
      </c>
      <c r="AX56" s="74">
        <f t="shared" si="89"/>
        <v>1940.92</v>
      </c>
      <c r="AY56" s="74">
        <f t="shared" si="90"/>
        <v>1940.92</v>
      </c>
      <c r="AZ56" s="130">
        <f t="shared" si="91"/>
        <v>2150.2333193277309</v>
      </c>
      <c r="BA56" s="74">
        <f t="shared" si="71"/>
        <v>57.594461338748793</v>
      </c>
      <c r="BB56" s="193">
        <f t="shared" si="92"/>
        <v>0</v>
      </c>
      <c r="BC56" s="102">
        <f t="shared" si="93"/>
        <v>7.4104397126083955E-3</v>
      </c>
      <c r="BD56" s="102">
        <f t="shared" si="94"/>
        <v>7.4104397126083955E-3</v>
      </c>
      <c r="BE56" s="413" t="s">
        <v>69</v>
      </c>
    </row>
    <row r="57" spans="1:57" s="65" customFormat="1" ht="12" customHeight="1" x14ac:dyDescent="0.2">
      <c r="A57" s="43">
        <v>42</v>
      </c>
      <c r="B57" s="166" t="s">
        <v>469</v>
      </c>
      <c r="C57" s="166" t="s">
        <v>535</v>
      </c>
      <c r="D57" s="166" t="s">
        <v>536</v>
      </c>
      <c r="E57" s="162">
        <v>1</v>
      </c>
      <c r="F57" s="166"/>
      <c r="G57" s="162"/>
      <c r="H57" s="162"/>
      <c r="I57" s="189">
        <f t="shared" si="73"/>
        <v>0</v>
      </c>
      <c r="J57" s="195"/>
      <c r="K57" s="162">
        <v>4785</v>
      </c>
      <c r="L57" s="168" t="s">
        <v>22</v>
      </c>
      <c r="M57" s="75">
        <f>_xlfn.XLOOKUP(L57,list_vat[Страна],list_vat[Ставка НДС %],0,0)</f>
        <v>0.13</v>
      </c>
      <c r="N57" s="162">
        <f t="shared" si="57"/>
        <v>4785</v>
      </c>
      <c r="O57" s="169"/>
      <c r="P57" s="74">
        <f t="shared" si="95"/>
        <v>4785</v>
      </c>
      <c r="Q57" s="162">
        <v>7.14</v>
      </c>
      <c r="R57" s="162">
        <f t="shared" si="58"/>
        <v>670.1680672268908</v>
      </c>
      <c r="S57" s="196">
        <f t="shared" si="74"/>
        <v>670.1680672268908</v>
      </c>
      <c r="T57" s="192">
        <f t="shared" si="75"/>
        <v>5.5412975436167953</v>
      </c>
      <c r="U57" s="76">
        <f t="shared" si="76"/>
        <v>0</v>
      </c>
      <c r="V57" s="123">
        <f t="shared" si="77"/>
        <v>5.5412975436167953</v>
      </c>
      <c r="W57" s="191">
        <v>8511400008</v>
      </c>
      <c r="X57" s="170">
        <v>7.4999999999999997E-2</v>
      </c>
      <c r="Y57" s="74">
        <f>ROUND(IF(offer_incoterms="DDP",X57*(AY57+T57),0),2)</f>
        <v>51.68</v>
      </c>
      <c r="Z57" s="188"/>
      <c r="AA57" s="130">
        <f t="shared" si="78"/>
        <v>747.67</v>
      </c>
      <c r="AB57" s="74">
        <f t="shared" si="79"/>
        <v>747.67</v>
      </c>
      <c r="AC57" s="356">
        <v>0.19</v>
      </c>
      <c r="AD57" s="130" cm="1">
        <f t="array" ref="AD57">IFERROR(ROUND((_xlfn.IFS(offer_sale_type="поставка",AB57,offer_sale_type="транзит",S57)*(1+AC57))/E57,2),0)</f>
        <v>889.73</v>
      </c>
      <c r="AE57" s="74">
        <f t="shared" si="80"/>
        <v>889.73</v>
      </c>
      <c r="AF57" s="123" cm="1">
        <f t="array" ref="AF57">IFERROR(ROUND(_xlfn.IFS(offer_sale_type="поставка",AB57,offer_sale_type="транзит",S57)*AC57,2),0)</f>
        <v>142.06</v>
      </c>
      <c r="AG57" s="130">
        <f t="shared" si="61"/>
        <v>0</v>
      </c>
      <c r="AH57" s="74">
        <f t="shared" si="62"/>
        <v>27.158686207097599</v>
      </c>
      <c r="AI57" s="123">
        <f t="shared" si="63"/>
        <v>15.559540236586621</v>
      </c>
      <c r="AJ57" s="118">
        <f t="shared" si="81"/>
        <v>932.45</v>
      </c>
      <c r="AK57" s="74">
        <f t="shared" si="82"/>
        <v>932.45</v>
      </c>
      <c r="AL57" s="174">
        <f t="shared" si="83"/>
        <v>1118.94</v>
      </c>
      <c r="AM57" s="175">
        <f t="shared" si="64"/>
        <v>1118.94</v>
      </c>
      <c r="AN57" s="130">
        <f t="shared" si="84"/>
        <v>186.49</v>
      </c>
      <c r="AO57" s="74">
        <f t="shared" si="65"/>
        <v>148.15825950872338</v>
      </c>
      <c r="AP57" s="123">
        <f t="shared" si="85"/>
        <v>38.331740491276634</v>
      </c>
      <c r="AQ57" s="118">
        <f t="shared" si="86"/>
        <v>0</v>
      </c>
      <c r="AR57" s="82" t="str">
        <f t="shared" si="87"/>
        <v>https://www.alta.ru/tnved/code/8511400008/</v>
      </c>
      <c r="AS57" s="157"/>
      <c r="AT57" s="162"/>
      <c r="AU57" s="74">
        <f t="shared" si="88"/>
        <v>0</v>
      </c>
      <c r="AV57" s="157"/>
      <c r="AW57" s="75">
        <f>_xlfn.IFNA(VLOOKUP(L57,list_vat[],3,FALSE),0)</f>
        <v>0.02</v>
      </c>
      <c r="AX57" s="74">
        <f t="shared" si="89"/>
        <v>683.57</v>
      </c>
      <c r="AY57" s="74">
        <f t="shared" si="90"/>
        <v>683.57</v>
      </c>
      <c r="AZ57" s="130">
        <f t="shared" si="91"/>
        <v>757.2899159663865</v>
      </c>
      <c r="BA57" s="74">
        <f t="shared" si="71"/>
        <v>20.284173068709954</v>
      </c>
      <c r="BB57" s="193">
        <f t="shared" si="92"/>
        <v>0</v>
      </c>
      <c r="BC57" s="102">
        <f t="shared" si="93"/>
        <v>2.6098801543033138E-3</v>
      </c>
      <c r="BD57" s="102">
        <f t="shared" si="94"/>
        <v>2.6098801543033138E-3</v>
      </c>
      <c r="BE57" s="413" t="s">
        <v>69</v>
      </c>
    </row>
    <row r="58" spans="1:57" s="65" customFormat="1" ht="12" customHeight="1" x14ac:dyDescent="0.2">
      <c r="A58" s="43">
        <v>43</v>
      </c>
      <c r="B58" s="166" t="s">
        <v>469</v>
      </c>
      <c r="C58" s="166" t="s">
        <v>537</v>
      </c>
      <c r="D58" s="166" t="s">
        <v>536</v>
      </c>
      <c r="E58" s="162">
        <v>1</v>
      </c>
      <c r="F58" s="166"/>
      <c r="G58" s="162"/>
      <c r="H58" s="162"/>
      <c r="I58" s="189">
        <f t="shared" si="73"/>
        <v>0</v>
      </c>
      <c r="J58" s="195"/>
      <c r="K58" s="162">
        <v>10441.049999999999</v>
      </c>
      <c r="L58" s="168" t="s">
        <v>22</v>
      </c>
      <c r="M58" s="75">
        <f>_xlfn.XLOOKUP(L58,list_vat[Страна],list_vat[Ставка НДС %],0,0)</f>
        <v>0.13</v>
      </c>
      <c r="N58" s="162">
        <f t="shared" si="57"/>
        <v>10441.049999999999</v>
      </c>
      <c r="O58" s="169"/>
      <c r="P58" s="74">
        <f t="shared" si="95"/>
        <v>10441.049999999999</v>
      </c>
      <c r="Q58" s="162">
        <v>7.14</v>
      </c>
      <c r="R58" s="162">
        <f t="shared" si="58"/>
        <v>1462.3319327731092</v>
      </c>
      <c r="S58" s="196">
        <f t="shared" si="74"/>
        <v>1462.3319327731092</v>
      </c>
      <c r="T58" s="192">
        <f t="shared" si="75"/>
        <v>12.091319690236183</v>
      </c>
      <c r="U58" s="76">
        <f t="shared" si="76"/>
        <v>0</v>
      </c>
      <c r="V58" s="123">
        <f t="shared" si="77"/>
        <v>12.091319690236183</v>
      </c>
      <c r="W58" s="191">
        <v>8511400008</v>
      </c>
      <c r="X58" s="170">
        <v>7.4999999999999997E-2</v>
      </c>
      <c r="Y58" s="74">
        <f>ROUND(IF(offer_incoterms="DDP",X58*(AY58+T58),0),2)</f>
        <v>112.78</v>
      </c>
      <c r="Z58" s="188"/>
      <c r="AA58" s="130">
        <f t="shared" si="78"/>
        <v>1631.46</v>
      </c>
      <c r="AB58" s="74">
        <f t="shared" si="79"/>
        <v>1631.46</v>
      </c>
      <c r="AC58" s="356">
        <v>0.19</v>
      </c>
      <c r="AD58" s="130" cm="1">
        <f t="array" ref="AD58">IFERROR(ROUND((_xlfn.IFS(offer_sale_type="поставка",AB58,offer_sale_type="транзит",S58)*(1+AC58))/E58,2),0)</f>
        <v>1941.44</v>
      </c>
      <c r="AE58" s="74">
        <f t="shared" si="80"/>
        <v>1941.44</v>
      </c>
      <c r="AF58" s="123" cm="1">
        <f t="array" ref="AF58">IFERROR(ROUND(_xlfn.IFS(offer_sale_type="поставка",AB58,offer_sale_type="транзит",S58)*AC58,2),0)</f>
        <v>309.98</v>
      </c>
      <c r="AG58" s="130">
        <f t="shared" si="61"/>
        <v>0</v>
      </c>
      <c r="AH58" s="74">
        <f t="shared" si="62"/>
        <v>59.261745063242714</v>
      </c>
      <c r="AI58" s="123">
        <f t="shared" si="63"/>
        <v>33.951502108090438</v>
      </c>
      <c r="AJ58" s="118">
        <f t="shared" si="81"/>
        <v>2034.65</v>
      </c>
      <c r="AK58" s="74">
        <f t="shared" si="82"/>
        <v>2034.65</v>
      </c>
      <c r="AL58" s="174">
        <f t="shared" si="83"/>
        <v>2441.58</v>
      </c>
      <c r="AM58" s="175">
        <f t="shared" si="64"/>
        <v>2441.58</v>
      </c>
      <c r="AN58" s="130">
        <f t="shared" si="84"/>
        <v>406.92999999999984</v>
      </c>
      <c r="AO58" s="74">
        <f t="shared" si="65"/>
        <v>323.29026393804725</v>
      </c>
      <c r="AP58" s="123">
        <f t="shared" si="85"/>
        <v>83.63973606195259</v>
      </c>
      <c r="AQ58" s="118">
        <f t="shared" si="86"/>
        <v>0</v>
      </c>
      <c r="AR58" s="82" t="str">
        <f t="shared" si="87"/>
        <v>https://www.alta.ru/tnved/code/8511400008/</v>
      </c>
      <c r="AS58" s="157"/>
      <c r="AT58" s="162"/>
      <c r="AU58" s="74">
        <f t="shared" si="88"/>
        <v>0</v>
      </c>
      <c r="AV58" s="157"/>
      <c r="AW58" s="75">
        <f>_xlfn.IFNA(VLOOKUP(L58,list_vat[],3,FALSE),0)</f>
        <v>0.02</v>
      </c>
      <c r="AX58" s="74">
        <f t="shared" si="89"/>
        <v>1491.58</v>
      </c>
      <c r="AY58" s="74">
        <f t="shared" si="90"/>
        <v>1491.58</v>
      </c>
      <c r="AZ58" s="130">
        <f t="shared" si="91"/>
        <v>1652.4350840336133</v>
      </c>
      <c r="BA58" s="74">
        <f t="shared" si="71"/>
        <v>44.260828676918301</v>
      </c>
      <c r="BB58" s="193">
        <f t="shared" si="92"/>
        <v>0</v>
      </c>
      <c r="BC58" s="102">
        <f t="shared" si="93"/>
        <v>5.6948566739997101E-3</v>
      </c>
      <c r="BD58" s="102">
        <f t="shared" si="94"/>
        <v>5.6948566739997101E-3</v>
      </c>
      <c r="BE58" s="413" t="s">
        <v>69</v>
      </c>
    </row>
    <row r="59" spans="1:57" s="65" customFormat="1" ht="12" customHeight="1" x14ac:dyDescent="0.2">
      <c r="A59" s="43">
        <v>44</v>
      </c>
      <c r="B59" s="166" t="s">
        <v>469</v>
      </c>
      <c r="C59" s="166" t="s">
        <v>538</v>
      </c>
      <c r="D59" s="166" t="s">
        <v>530</v>
      </c>
      <c r="E59" s="162">
        <v>1</v>
      </c>
      <c r="F59" s="166"/>
      <c r="G59" s="162"/>
      <c r="H59" s="162"/>
      <c r="I59" s="189">
        <f t="shared" si="73"/>
        <v>0</v>
      </c>
      <c r="J59" s="195"/>
      <c r="K59" s="162">
        <v>9658.92</v>
      </c>
      <c r="L59" s="168" t="s">
        <v>22</v>
      </c>
      <c r="M59" s="75">
        <f>_xlfn.XLOOKUP(L59,list_vat[Страна],list_vat[Ставка НДС %],0,0)</f>
        <v>0.13</v>
      </c>
      <c r="N59" s="162">
        <f t="shared" si="57"/>
        <v>9658.92</v>
      </c>
      <c r="O59" s="169"/>
      <c r="P59" s="74">
        <f t="shared" si="95"/>
        <v>9658.92</v>
      </c>
      <c r="Q59" s="162">
        <v>7.14</v>
      </c>
      <c r="R59" s="162">
        <f t="shared" si="58"/>
        <v>1352.7899159663866</v>
      </c>
      <c r="S59" s="196">
        <f t="shared" si="74"/>
        <v>1352.7899159663866</v>
      </c>
      <c r="T59" s="192">
        <f t="shared" si="75"/>
        <v>11.185569419015911</v>
      </c>
      <c r="U59" s="76">
        <f t="shared" si="76"/>
        <v>0</v>
      </c>
      <c r="V59" s="123">
        <f t="shared" si="77"/>
        <v>11.185569419015911</v>
      </c>
      <c r="W59" s="191">
        <v>8484900000</v>
      </c>
      <c r="X59" s="170">
        <v>0</v>
      </c>
      <c r="Y59" s="74">
        <f>ROUND(IF(offer_incoterms="DDP",X59*(AY59+T59),0),2)</f>
        <v>0</v>
      </c>
      <c r="Z59" s="188"/>
      <c r="AA59" s="130">
        <f t="shared" si="78"/>
        <v>1404.92</v>
      </c>
      <c r="AB59" s="74">
        <f t="shared" si="79"/>
        <v>1404.92</v>
      </c>
      <c r="AC59" s="356">
        <v>0.19</v>
      </c>
      <c r="AD59" s="130" cm="1">
        <f t="array" ref="AD59">IFERROR(ROUND((_xlfn.IFS(offer_sale_type="поставка",AB59,offer_sale_type="транзит",S59)*(1+AC59))/E59,2),0)</f>
        <v>1671.85</v>
      </c>
      <c r="AE59" s="74">
        <f t="shared" si="80"/>
        <v>1671.85</v>
      </c>
      <c r="AF59" s="123" cm="1">
        <f t="array" ref="AF59">IFERROR(ROUND(_xlfn.IFS(offer_sale_type="поставка",AB59,offer_sale_type="транзит",S59)*AC59,2),0)</f>
        <v>266.93</v>
      </c>
      <c r="AG59" s="130">
        <f t="shared" si="61"/>
        <v>0</v>
      </c>
      <c r="AH59" s="74">
        <f t="shared" si="62"/>
        <v>51.097746735937122</v>
      </c>
      <c r="AI59" s="123">
        <f t="shared" si="63"/>
        <v>31.408224531237465</v>
      </c>
      <c r="AJ59" s="118">
        <f t="shared" si="81"/>
        <v>1754.36</v>
      </c>
      <c r="AK59" s="74">
        <f t="shared" si="82"/>
        <v>1754.36</v>
      </c>
      <c r="AL59" s="174">
        <f t="shared" si="83"/>
        <v>2105.23</v>
      </c>
      <c r="AM59" s="175">
        <f t="shared" si="64"/>
        <v>2105.23</v>
      </c>
      <c r="AN59" s="130">
        <f t="shared" si="84"/>
        <v>350.87000000000012</v>
      </c>
      <c r="AO59" s="74">
        <f t="shared" si="65"/>
        <v>278.20711388380317</v>
      </c>
      <c r="AP59" s="123">
        <f t="shared" si="85"/>
        <v>72.662886116196944</v>
      </c>
      <c r="AQ59" s="118">
        <f t="shared" si="86"/>
        <v>0</v>
      </c>
      <c r="AR59" s="82" t="str">
        <f t="shared" si="87"/>
        <v>https://www.alta.ru/tnved/code/8484900000/</v>
      </c>
      <c r="AS59" s="157"/>
      <c r="AT59" s="162"/>
      <c r="AU59" s="74">
        <f t="shared" si="88"/>
        <v>0</v>
      </c>
      <c r="AV59" s="157"/>
      <c r="AW59" s="75">
        <f>_xlfn.IFNA(VLOOKUP(L59,list_vat[],3,FALSE),0)</f>
        <v>0.02</v>
      </c>
      <c r="AX59" s="74">
        <f t="shared" si="89"/>
        <v>1379.85</v>
      </c>
      <c r="AY59" s="74">
        <f t="shared" si="90"/>
        <v>1379.85</v>
      </c>
      <c r="AZ59" s="130">
        <f t="shared" si="91"/>
        <v>1528.6526050420168</v>
      </c>
      <c r="BA59" s="74">
        <f t="shared" si="71"/>
        <v>40.945288388050983</v>
      </c>
      <c r="BB59" s="193">
        <f t="shared" si="92"/>
        <v>0</v>
      </c>
      <c r="BC59" s="102">
        <f t="shared" si="93"/>
        <v>5.2682598996872231E-3</v>
      </c>
      <c r="BD59" s="102">
        <f t="shared" si="94"/>
        <v>5.2682598996872231E-3</v>
      </c>
      <c r="BE59" s="413" t="s">
        <v>69</v>
      </c>
    </row>
    <row r="60" spans="1:57" s="65" customFormat="1" ht="12" customHeight="1" x14ac:dyDescent="0.2">
      <c r="A60" s="43">
        <v>45</v>
      </c>
      <c r="B60" s="166" t="s">
        <v>469</v>
      </c>
      <c r="C60" s="166" t="s">
        <v>539</v>
      </c>
      <c r="D60" s="166" t="s">
        <v>540</v>
      </c>
      <c r="E60" s="162">
        <v>1</v>
      </c>
      <c r="F60" s="166"/>
      <c r="G60" s="162"/>
      <c r="H60" s="162"/>
      <c r="I60" s="189">
        <f t="shared" si="73"/>
        <v>0</v>
      </c>
      <c r="J60" s="195"/>
      <c r="K60" s="162">
        <v>12342.3</v>
      </c>
      <c r="L60" s="168" t="s">
        <v>22</v>
      </c>
      <c r="M60" s="75">
        <f>_xlfn.XLOOKUP(L60,list_vat[Страна],list_vat[Ставка НДС %],0,0)</f>
        <v>0.13</v>
      </c>
      <c r="N60" s="162">
        <f t="shared" si="57"/>
        <v>12342.3</v>
      </c>
      <c r="O60" s="169"/>
      <c r="P60" s="74">
        <f t="shared" si="95"/>
        <v>12342.3</v>
      </c>
      <c r="Q60" s="162">
        <v>7.14</v>
      </c>
      <c r="R60" s="162">
        <f t="shared" si="58"/>
        <v>1728.6134453781513</v>
      </c>
      <c r="S60" s="196">
        <f t="shared" si="74"/>
        <v>1728.6134453781513</v>
      </c>
      <c r="T60" s="192">
        <f t="shared" si="75"/>
        <v>14.293073494792386</v>
      </c>
      <c r="U60" s="76">
        <f t="shared" si="76"/>
        <v>0</v>
      </c>
      <c r="V60" s="123">
        <f t="shared" si="77"/>
        <v>14.293073494792386</v>
      </c>
      <c r="W60" s="191">
        <v>8413308008</v>
      </c>
      <c r="X60" s="170">
        <v>0</v>
      </c>
      <c r="Y60" s="74">
        <f>ROUND(IF(offer_incoterms="DDP",X60*(AY60+T60),0),2)</f>
        <v>0</v>
      </c>
      <c r="Z60" s="188"/>
      <c r="AA60" s="130">
        <f t="shared" si="78"/>
        <v>1795.23</v>
      </c>
      <c r="AB60" s="74">
        <f t="shared" si="79"/>
        <v>1795.23</v>
      </c>
      <c r="AC60" s="356">
        <v>0.19</v>
      </c>
      <c r="AD60" s="130" cm="1">
        <f t="array" ref="AD60">IFERROR(ROUND((_xlfn.IFS(offer_sale_type="поставка",AB60,offer_sale_type="транзит",S60)*(1+AC60))/E60,2),0)</f>
        <v>2136.3200000000002</v>
      </c>
      <c r="AE60" s="74">
        <f t="shared" si="80"/>
        <v>2136.3200000000002</v>
      </c>
      <c r="AF60" s="123" cm="1">
        <f t="array" ref="AF60">IFERROR(ROUND(_xlfn.IFS(offer_sale_type="поставка",AB60,offer_sale_type="транзит",S60)*AC60,2),0)</f>
        <v>341.09</v>
      </c>
      <c r="AG60" s="130">
        <f t="shared" si="61"/>
        <v>0</v>
      </c>
      <c r="AH60" s="74">
        <f t="shared" si="62"/>
        <v>65.2936157583826</v>
      </c>
      <c r="AI60" s="123">
        <f t="shared" si="63"/>
        <v>40.133858612752988</v>
      </c>
      <c r="AJ60" s="118">
        <f t="shared" si="81"/>
        <v>2241.75</v>
      </c>
      <c r="AK60" s="74">
        <f t="shared" si="82"/>
        <v>2241.75</v>
      </c>
      <c r="AL60" s="174">
        <f t="shared" si="83"/>
        <v>2690.1</v>
      </c>
      <c r="AM60" s="175">
        <f t="shared" si="64"/>
        <v>2690.1</v>
      </c>
      <c r="AN60" s="130">
        <f t="shared" si="84"/>
        <v>448.34999999999991</v>
      </c>
      <c r="AO60" s="74">
        <f t="shared" si="65"/>
        <v>355.49661469895852</v>
      </c>
      <c r="AP60" s="123">
        <f t="shared" si="85"/>
        <v>92.853385301041385</v>
      </c>
      <c r="AQ60" s="118">
        <f t="shared" si="86"/>
        <v>0</v>
      </c>
      <c r="AR60" s="82" t="str">
        <f t="shared" si="87"/>
        <v>https://www.alta.ru/tnved/code/8413308008/</v>
      </c>
      <c r="AS60" s="157"/>
      <c r="AT60" s="162"/>
      <c r="AU60" s="74">
        <f t="shared" si="88"/>
        <v>0</v>
      </c>
      <c r="AV60" s="157"/>
      <c r="AW60" s="75">
        <f>_xlfn.IFNA(VLOOKUP(L60,list_vat[],3,FALSE),0)</f>
        <v>0.02</v>
      </c>
      <c r="AX60" s="74">
        <f t="shared" si="89"/>
        <v>1763.19</v>
      </c>
      <c r="AY60" s="74">
        <f t="shared" si="90"/>
        <v>1763.19</v>
      </c>
      <c r="AZ60" s="130">
        <f t="shared" si="91"/>
        <v>1953.3331932773108</v>
      </c>
      <c r="BA60" s="74">
        <f t="shared" si="71"/>
        <v>52.320449167385341</v>
      </c>
      <c r="BB60" s="193">
        <f t="shared" si="92"/>
        <v>0</v>
      </c>
      <c r="BC60" s="102">
        <f t="shared" si="93"/>
        <v>6.7318545096045537E-3</v>
      </c>
      <c r="BD60" s="102">
        <f t="shared" si="94"/>
        <v>6.7318545096045537E-3</v>
      </c>
      <c r="BE60" s="413" t="s">
        <v>69</v>
      </c>
    </row>
    <row r="61" spans="1:57" s="65" customFormat="1" ht="12" customHeight="1" x14ac:dyDescent="0.2">
      <c r="A61" s="43">
        <v>46</v>
      </c>
      <c r="B61" s="166" t="s">
        <v>469</v>
      </c>
      <c r="C61" s="166" t="s">
        <v>541</v>
      </c>
      <c r="D61" s="166" t="s">
        <v>542</v>
      </c>
      <c r="E61" s="162">
        <v>1</v>
      </c>
      <c r="F61" s="166"/>
      <c r="G61" s="162"/>
      <c r="H61" s="162"/>
      <c r="I61" s="189">
        <f t="shared" si="73"/>
        <v>0</v>
      </c>
      <c r="J61" s="195"/>
      <c r="K61" s="162">
        <v>9047.35</v>
      </c>
      <c r="L61" s="168" t="s">
        <v>22</v>
      </c>
      <c r="M61" s="75">
        <f>_xlfn.XLOOKUP(L61,list_vat[Страна],list_vat[Ставка НДС %],0,0)</f>
        <v>0.13</v>
      </c>
      <c r="N61" s="162">
        <f t="shared" si="57"/>
        <v>9047.35</v>
      </c>
      <c r="O61" s="169"/>
      <c r="P61" s="74">
        <f t="shared" si="95"/>
        <v>9047.35</v>
      </c>
      <c r="Q61" s="162">
        <v>7.14</v>
      </c>
      <c r="R61" s="162">
        <f t="shared" si="58"/>
        <v>1267.1358543417368</v>
      </c>
      <c r="S61" s="196">
        <f t="shared" si="74"/>
        <v>1267.1358543417368</v>
      </c>
      <c r="T61" s="192">
        <f t="shared" si="75"/>
        <v>10.477337164313775</v>
      </c>
      <c r="U61" s="76">
        <f t="shared" si="76"/>
        <v>0</v>
      </c>
      <c r="V61" s="123">
        <f t="shared" si="77"/>
        <v>10.477337164313775</v>
      </c>
      <c r="W61" s="191">
        <v>8302300009</v>
      </c>
      <c r="X61" s="170">
        <v>0.13</v>
      </c>
      <c r="Y61" s="74">
        <f>ROUND(IF(offer_incoterms="DDP",X61*(AY61+T61),0),2)</f>
        <v>169.38</v>
      </c>
      <c r="Z61" s="188"/>
      <c r="AA61" s="130">
        <f t="shared" si="78"/>
        <v>1485.35</v>
      </c>
      <c r="AB61" s="74">
        <f t="shared" si="79"/>
        <v>1485.35</v>
      </c>
      <c r="AC61" s="356">
        <v>0.19</v>
      </c>
      <c r="AD61" s="130" cm="1">
        <f t="array" ref="AD61">IFERROR(ROUND((_xlfn.IFS(offer_sale_type="поставка",AB61,offer_sale_type="транзит",S61)*(1+AC61))/E61,2),0)</f>
        <v>1767.57</v>
      </c>
      <c r="AE61" s="74">
        <f t="shared" si="80"/>
        <v>1767.57</v>
      </c>
      <c r="AF61" s="123" cm="1">
        <f t="array" ref="AF61">IFERROR(ROUND(_xlfn.IFS(offer_sale_type="поставка",AB61,offer_sale_type="транзит",S61)*AC61,2),0)</f>
        <v>282.22000000000003</v>
      </c>
      <c r="AG61" s="130">
        <f t="shared" si="61"/>
        <v>0</v>
      </c>
      <c r="AH61" s="74">
        <f t="shared" si="62"/>
        <v>53.909686873727161</v>
      </c>
      <c r="AI61" s="123">
        <f t="shared" si="63"/>
        <v>29.419562457571988</v>
      </c>
      <c r="AJ61" s="118">
        <f t="shared" si="81"/>
        <v>1850.9</v>
      </c>
      <c r="AK61" s="74">
        <f t="shared" si="82"/>
        <v>1850.9</v>
      </c>
      <c r="AL61" s="174">
        <f t="shared" si="83"/>
        <v>2221.08</v>
      </c>
      <c r="AM61" s="175">
        <f t="shared" si="64"/>
        <v>2221.08</v>
      </c>
      <c r="AN61" s="130">
        <f t="shared" si="84"/>
        <v>370.17999999999984</v>
      </c>
      <c r="AO61" s="74">
        <f t="shared" si="65"/>
        <v>294.46746743286275</v>
      </c>
      <c r="AP61" s="123">
        <f t="shared" si="85"/>
        <v>75.712532567137089</v>
      </c>
      <c r="AQ61" s="118">
        <f t="shared" si="86"/>
        <v>0</v>
      </c>
      <c r="AR61" s="82" t="str">
        <f t="shared" si="87"/>
        <v>https://www.alta.ru/tnved/code/8302300009/</v>
      </c>
      <c r="AS61" s="157"/>
      <c r="AT61" s="162"/>
      <c r="AU61" s="74">
        <f t="shared" si="88"/>
        <v>0</v>
      </c>
      <c r="AV61" s="157"/>
      <c r="AW61" s="75">
        <f>_xlfn.IFNA(VLOOKUP(L61,list_vat[],3,FALSE),0)</f>
        <v>0.02</v>
      </c>
      <c r="AX61" s="74">
        <f t="shared" si="89"/>
        <v>1292.48</v>
      </c>
      <c r="AY61" s="74">
        <f t="shared" si="90"/>
        <v>1292.48</v>
      </c>
      <c r="AZ61" s="130">
        <f t="shared" si="91"/>
        <v>1431.8635154061624</v>
      </c>
      <c r="BA61" s="74">
        <f t="shared" si="71"/>
        <v>38.352771831388296</v>
      </c>
      <c r="BB61" s="193">
        <f t="shared" si="92"/>
        <v>0</v>
      </c>
      <c r="BC61" s="102">
        <f t="shared" si="93"/>
        <v>4.9346915807807912E-3</v>
      </c>
      <c r="BD61" s="102">
        <f t="shared" si="94"/>
        <v>4.9346915807807912E-3</v>
      </c>
      <c r="BE61" s="413" t="s">
        <v>69</v>
      </c>
    </row>
    <row r="62" spans="1:57" s="65" customFormat="1" ht="12" customHeight="1" x14ac:dyDescent="0.2">
      <c r="A62" s="43">
        <v>47</v>
      </c>
      <c r="B62" s="166" t="s">
        <v>469</v>
      </c>
      <c r="C62" s="166" t="s">
        <v>543</v>
      </c>
      <c r="D62" s="166" t="s">
        <v>544</v>
      </c>
      <c r="E62" s="162">
        <v>1</v>
      </c>
      <c r="F62" s="166"/>
      <c r="G62" s="162"/>
      <c r="H62" s="162"/>
      <c r="I62" s="189">
        <f t="shared" si="73"/>
        <v>0</v>
      </c>
      <c r="J62" s="195"/>
      <c r="K62" s="162">
        <v>10834.22</v>
      </c>
      <c r="L62" s="168" t="s">
        <v>22</v>
      </c>
      <c r="M62" s="75">
        <f>_xlfn.XLOOKUP(L62,list_vat[Страна],list_vat[Ставка НДС %],0,0)</f>
        <v>0.13</v>
      </c>
      <c r="N62" s="162">
        <f t="shared" si="57"/>
        <v>10834.22</v>
      </c>
      <c r="O62" s="169"/>
      <c r="P62" s="74">
        <f t="shared" si="95"/>
        <v>10834.22</v>
      </c>
      <c r="Q62" s="162">
        <v>7.14</v>
      </c>
      <c r="R62" s="162">
        <f t="shared" si="58"/>
        <v>1517.3977591036414</v>
      </c>
      <c r="S62" s="196">
        <f t="shared" si="74"/>
        <v>1517.3977591036414</v>
      </c>
      <c r="T62" s="192">
        <f t="shared" si="75"/>
        <v>12.546632533543145</v>
      </c>
      <c r="U62" s="76">
        <f t="shared" si="76"/>
        <v>0</v>
      </c>
      <c r="V62" s="123">
        <f t="shared" si="77"/>
        <v>12.546632533543145</v>
      </c>
      <c r="W62" s="191">
        <v>8511400008</v>
      </c>
      <c r="X62" s="170">
        <v>7.4999999999999997E-2</v>
      </c>
      <c r="Y62" s="74">
        <f>ROUND(IF(offer_incoterms="DDP",X62*(AY62+T62),0),2)</f>
        <v>117.02</v>
      </c>
      <c r="Z62" s="188"/>
      <c r="AA62" s="130">
        <f t="shared" si="78"/>
        <v>1692.89</v>
      </c>
      <c r="AB62" s="74">
        <f t="shared" si="79"/>
        <v>1692.89</v>
      </c>
      <c r="AC62" s="356">
        <v>0.19</v>
      </c>
      <c r="AD62" s="130" cm="1">
        <f t="array" ref="AD62">IFERROR(ROUND((_xlfn.IFS(offer_sale_type="поставка",AB62,offer_sale_type="транзит",S62)*(1+AC62))/E62,2),0)</f>
        <v>2014.54</v>
      </c>
      <c r="AE62" s="74">
        <f t="shared" si="80"/>
        <v>2014.54</v>
      </c>
      <c r="AF62" s="123" cm="1">
        <f t="array" ref="AF62">IFERROR(ROUND(_xlfn.IFS(offer_sale_type="поставка",AB62,offer_sale_type="транзит",S62)*AC62,2),0)</f>
        <v>321.64999999999998</v>
      </c>
      <c r="AG62" s="130">
        <f t="shared" si="61"/>
        <v>0</v>
      </c>
      <c r="AH62" s="74">
        <f t="shared" si="62"/>
        <v>61.493099573805843</v>
      </c>
      <c r="AI62" s="123">
        <f t="shared" si="63"/>
        <v>35.229985793528002</v>
      </c>
      <c r="AJ62" s="118">
        <f t="shared" si="81"/>
        <v>2111.2600000000002</v>
      </c>
      <c r="AK62" s="74">
        <f t="shared" si="82"/>
        <v>2111.2600000000002</v>
      </c>
      <c r="AL62" s="174">
        <f t="shared" si="83"/>
        <v>2533.5100000000002</v>
      </c>
      <c r="AM62" s="175">
        <f t="shared" si="64"/>
        <v>2533.5100000000002</v>
      </c>
      <c r="AN62" s="130">
        <f t="shared" si="84"/>
        <v>422.25</v>
      </c>
      <c r="AO62" s="74">
        <f t="shared" si="65"/>
        <v>335.46332650670865</v>
      </c>
      <c r="AP62" s="123">
        <f t="shared" si="85"/>
        <v>86.786673493291346</v>
      </c>
      <c r="AQ62" s="118">
        <f t="shared" si="86"/>
        <v>0</v>
      </c>
      <c r="AR62" s="82" t="str">
        <f t="shared" si="87"/>
        <v>https://www.alta.ru/tnved/code/8511400008/</v>
      </c>
      <c r="AS62" s="157"/>
      <c r="AT62" s="162"/>
      <c r="AU62" s="74">
        <f t="shared" si="88"/>
        <v>0</v>
      </c>
      <c r="AV62" s="157"/>
      <c r="AW62" s="75">
        <f>_xlfn.IFNA(VLOOKUP(L62,list_vat[],3,FALSE),0)</f>
        <v>0.02</v>
      </c>
      <c r="AX62" s="74">
        <f t="shared" si="89"/>
        <v>1547.75</v>
      </c>
      <c r="AY62" s="74">
        <f t="shared" si="90"/>
        <v>1547.75</v>
      </c>
      <c r="AZ62" s="130">
        <f t="shared" si="91"/>
        <v>1714.6594677871146</v>
      </c>
      <c r="BA62" s="74">
        <f t="shared" si="71"/>
        <v>45.927522161855535</v>
      </c>
      <c r="BB62" s="193">
        <f t="shared" si="92"/>
        <v>0</v>
      </c>
      <c r="BC62" s="102">
        <f t="shared" si="93"/>
        <v>5.9093031902520471E-3</v>
      </c>
      <c r="BD62" s="102">
        <f t="shared" si="94"/>
        <v>5.9093031902520471E-3</v>
      </c>
      <c r="BE62" s="413" t="s">
        <v>69</v>
      </c>
    </row>
    <row r="63" spans="1:57" s="65" customFormat="1" ht="12" customHeight="1" x14ac:dyDescent="0.2">
      <c r="A63" s="43">
        <v>48</v>
      </c>
      <c r="B63" s="166" t="s">
        <v>469</v>
      </c>
      <c r="C63" s="166" t="s">
        <v>545</v>
      </c>
      <c r="D63" s="166" t="s">
        <v>536</v>
      </c>
      <c r="E63" s="162">
        <v>1</v>
      </c>
      <c r="F63" s="166"/>
      <c r="G63" s="162"/>
      <c r="H63" s="162"/>
      <c r="I63" s="189">
        <f t="shared" si="73"/>
        <v>0</v>
      </c>
      <c r="J63" s="195"/>
      <c r="K63" s="162">
        <v>12398.4</v>
      </c>
      <c r="L63" s="168" t="s">
        <v>22</v>
      </c>
      <c r="M63" s="75">
        <f>_xlfn.XLOOKUP(L63,list_vat[Страна],list_vat[Ставка НДС %],0,0)</f>
        <v>0.13</v>
      </c>
      <c r="N63" s="162">
        <f t="shared" si="57"/>
        <v>12398.4</v>
      </c>
      <c r="O63" s="169"/>
      <c r="P63" s="74">
        <f t="shared" si="95"/>
        <v>12398.4</v>
      </c>
      <c r="Q63" s="162">
        <v>7.14</v>
      </c>
      <c r="R63" s="162">
        <f t="shared" si="58"/>
        <v>1736.4705882352941</v>
      </c>
      <c r="S63" s="196">
        <f t="shared" si="74"/>
        <v>1736.4705882352941</v>
      </c>
      <c r="T63" s="192">
        <f t="shared" si="75"/>
        <v>14.358040431510654</v>
      </c>
      <c r="U63" s="76">
        <f t="shared" si="76"/>
        <v>0</v>
      </c>
      <c r="V63" s="123">
        <f t="shared" si="77"/>
        <v>14.358040431510654</v>
      </c>
      <c r="W63" s="191">
        <v>8511400008</v>
      </c>
      <c r="X63" s="170">
        <v>7.4999999999999997E-2</v>
      </c>
      <c r="Y63" s="74">
        <f>ROUND(IF(offer_incoterms="DDP",X63*(AY63+T63),0),2)</f>
        <v>133.91999999999999</v>
      </c>
      <c r="Z63" s="188"/>
      <c r="AA63" s="130">
        <f t="shared" si="78"/>
        <v>1937.31</v>
      </c>
      <c r="AB63" s="74">
        <f t="shared" si="79"/>
        <v>1937.31</v>
      </c>
      <c r="AC63" s="356">
        <v>0.19</v>
      </c>
      <c r="AD63" s="130" cm="1">
        <f t="array" ref="AD63">IFERROR(ROUND((_xlfn.IFS(offer_sale_type="поставка",AB63,offer_sale_type="транзит",S63)*(1+AC63))/E63,2),0)</f>
        <v>2305.4</v>
      </c>
      <c r="AE63" s="74">
        <f t="shared" si="80"/>
        <v>2305.4</v>
      </c>
      <c r="AF63" s="123" cm="1">
        <f t="array" ref="AF63">IFERROR(ROUND(_xlfn.IFS(offer_sale_type="поставка",AB63,offer_sale_type="транзит",S63)*AC63,2),0)</f>
        <v>368.09</v>
      </c>
      <c r="AG63" s="130">
        <f t="shared" si="61"/>
        <v>0</v>
      </c>
      <c r="AH63" s="74">
        <f t="shared" si="62"/>
        <v>70.371488424258914</v>
      </c>
      <c r="AI63" s="123">
        <f t="shared" si="63"/>
        <v>40.316280808630211</v>
      </c>
      <c r="AJ63" s="118">
        <f t="shared" si="81"/>
        <v>2416.09</v>
      </c>
      <c r="AK63" s="74">
        <f t="shared" si="82"/>
        <v>2416.09</v>
      </c>
      <c r="AL63" s="174">
        <f t="shared" si="83"/>
        <v>2899.31</v>
      </c>
      <c r="AM63" s="175">
        <f t="shared" si="64"/>
        <v>2899.31</v>
      </c>
      <c r="AN63" s="130">
        <f t="shared" si="84"/>
        <v>483.2199999999998</v>
      </c>
      <c r="AO63" s="74">
        <f t="shared" si="65"/>
        <v>383.89560808630222</v>
      </c>
      <c r="AP63" s="123">
        <f t="shared" si="85"/>
        <v>99.324391913697582</v>
      </c>
      <c r="AQ63" s="118">
        <f t="shared" si="86"/>
        <v>0</v>
      </c>
      <c r="AR63" s="82" t="str">
        <f t="shared" si="87"/>
        <v>https://www.alta.ru/tnved/code/8511400008/</v>
      </c>
      <c r="AS63" s="157"/>
      <c r="AT63" s="162"/>
      <c r="AU63" s="74">
        <f t="shared" si="88"/>
        <v>0</v>
      </c>
      <c r="AV63" s="157"/>
      <c r="AW63" s="75">
        <f>_xlfn.IFNA(VLOOKUP(L63,list_vat[],3,FALSE),0)</f>
        <v>0.02</v>
      </c>
      <c r="AX63" s="74">
        <f t="shared" si="89"/>
        <v>1771.2</v>
      </c>
      <c r="AY63" s="74">
        <f t="shared" si="90"/>
        <v>1771.2</v>
      </c>
      <c r="AZ63" s="130">
        <f t="shared" si="91"/>
        <v>1962.2117647058822</v>
      </c>
      <c r="BA63" s="74">
        <f t="shared" si="71"/>
        <v>52.558263610259878</v>
      </c>
      <c r="BB63" s="193">
        <f t="shared" si="92"/>
        <v>0</v>
      </c>
      <c r="BC63" s="102">
        <f t="shared" si="93"/>
        <v>6.7624531045170754E-3</v>
      </c>
      <c r="BD63" s="102">
        <f t="shared" si="94"/>
        <v>6.7624531045170754E-3</v>
      </c>
      <c r="BE63" s="413" t="s">
        <v>69</v>
      </c>
    </row>
    <row r="64" spans="1:57" s="65" customFormat="1" ht="12" customHeight="1" x14ac:dyDescent="0.2">
      <c r="A64" s="43">
        <v>49</v>
      </c>
      <c r="B64" s="166" t="s">
        <v>469</v>
      </c>
      <c r="C64" s="166" t="s">
        <v>546</v>
      </c>
      <c r="D64" s="166" t="s">
        <v>547</v>
      </c>
      <c r="E64" s="162">
        <v>1</v>
      </c>
      <c r="F64" s="166"/>
      <c r="G64" s="162"/>
      <c r="H64" s="162"/>
      <c r="I64" s="189">
        <f t="shared" si="73"/>
        <v>0</v>
      </c>
      <c r="J64" s="195"/>
      <c r="K64" s="162">
        <v>9399.65</v>
      </c>
      <c r="L64" s="168" t="s">
        <v>22</v>
      </c>
      <c r="M64" s="75">
        <f>_xlfn.XLOOKUP(L64,list_vat[Страна],list_vat[Ставка НДС %],0,0)</f>
        <v>0.13</v>
      </c>
      <c r="N64" s="162">
        <f t="shared" si="57"/>
        <v>9399.65</v>
      </c>
      <c r="O64" s="169"/>
      <c r="P64" s="74">
        <f t="shared" si="95"/>
        <v>9399.65</v>
      </c>
      <c r="Q64" s="162">
        <v>7.14</v>
      </c>
      <c r="R64" s="162">
        <f t="shared" si="58"/>
        <v>1316.4775910364147</v>
      </c>
      <c r="S64" s="196">
        <f t="shared" si="74"/>
        <v>1316.4775910364147</v>
      </c>
      <c r="T64" s="192">
        <f t="shared" si="75"/>
        <v>10.885320262457181</v>
      </c>
      <c r="U64" s="76">
        <f t="shared" si="76"/>
        <v>0</v>
      </c>
      <c r="V64" s="123">
        <f t="shared" si="77"/>
        <v>10.885320262457181</v>
      </c>
      <c r="W64" s="191">
        <v>8409990009</v>
      </c>
      <c r="X64" s="170">
        <v>0.05</v>
      </c>
      <c r="Y64" s="74">
        <f>ROUND(IF(offer_incoterms="DDP",X64*(AY64+T64),0),2)</f>
        <v>67.680000000000007</v>
      </c>
      <c r="Z64" s="188"/>
      <c r="AA64" s="130">
        <f t="shared" si="78"/>
        <v>1434.89</v>
      </c>
      <c r="AB64" s="74">
        <f t="shared" si="79"/>
        <v>1434.89</v>
      </c>
      <c r="AC64" s="356">
        <v>0.19</v>
      </c>
      <c r="AD64" s="130" cm="1">
        <f t="array" ref="AD64">IFERROR(ROUND((_xlfn.IFS(offer_sale_type="поставка",AB64,offer_sale_type="транзит",S64)*(1+AC64))/E64,2),0)</f>
        <v>1707.52</v>
      </c>
      <c r="AE64" s="74">
        <f t="shared" si="80"/>
        <v>1707.52</v>
      </c>
      <c r="AF64" s="123" cm="1">
        <f t="array" ref="AF64">IFERROR(ROUND(_xlfn.IFS(offer_sale_type="поставка",AB64,offer_sale_type="транзит",S64)*AC64,2),0)</f>
        <v>272.63</v>
      </c>
      <c r="AG64" s="130">
        <f t="shared" si="61"/>
        <v>0</v>
      </c>
      <c r="AH64" s="74">
        <f t="shared" si="62"/>
        <v>52.142554435014617</v>
      </c>
      <c r="AI64" s="123">
        <f t="shared" si="63"/>
        <v>30.565147833820571</v>
      </c>
      <c r="AJ64" s="118">
        <f t="shared" si="81"/>
        <v>1790.23</v>
      </c>
      <c r="AK64" s="74">
        <f t="shared" si="82"/>
        <v>1790.23</v>
      </c>
      <c r="AL64" s="174">
        <f t="shared" si="83"/>
        <v>2148.2800000000002</v>
      </c>
      <c r="AM64" s="175">
        <f t="shared" si="64"/>
        <v>2148.2800000000002</v>
      </c>
      <c r="AN64" s="130">
        <f t="shared" si="84"/>
        <v>358.05000000000018</v>
      </c>
      <c r="AO64" s="74">
        <f t="shared" si="65"/>
        <v>284.27506405249142</v>
      </c>
      <c r="AP64" s="123">
        <f t="shared" si="85"/>
        <v>73.774935947508766</v>
      </c>
      <c r="AQ64" s="118">
        <f t="shared" si="86"/>
        <v>0</v>
      </c>
      <c r="AR64" s="82" t="str">
        <f t="shared" si="87"/>
        <v>https://www.alta.ru/tnved/code/8409990009/</v>
      </c>
      <c r="AS64" s="157"/>
      <c r="AT64" s="162"/>
      <c r="AU64" s="74">
        <f t="shared" si="88"/>
        <v>0</v>
      </c>
      <c r="AV64" s="157"/>
      <c r="AW64" s="75">
        <f>_xlfn.IFNA(VLOOKUP(L64,list_vat[],3,FALSE),0)</f>
        <v>0.02</v>
      </c>
      <c r="AX64" s="74">
        <f t="shared" si="89"/>
        <v>1342.81</v>
      </c>
      <c r="AY64" s="74">
        <f t="shared" si="90"/>
        <v>1342.81</v>
      </c>
      <c r="AZ64" s="130">
        <f t="shared" si="91"/>
        <v>1487.6196778711485</v>
      </c>
      <c r="BA64" s="74">
        <f t="shared" si="71"/>
        <v>39.846212619707323</v>
      </c>
      <c r="BB64" s="193">
        <f t="shared" si="92"/>
        <v>0</v>
      </c>
      <c r="BC64" s="102">
        <f t="shared" si="93"/>
        <v>5.1268463933954326E-3</v>
      </c>
      <c r="BD64" s="102">
        <f t="shared" si="94"/>
        <v>5.1268463933954326E-3</v>
      </c>
      <c r="BE64" s="413" t="s">
        <v>69</v>
      </c>
    </row>
    <row r="65" spans="1:57" s="65" customFormat="1" ht="12" customHeight="1" x14ac:dyDescent="0.2">
      <c r="A65" s="43">
        <v>50</v>
      </c>
      <c r="B65" s="166" t="s">
        <v>469</v>
      </c>
      <c r="C65" s="166" t="s">
        <v>548</v>
      </c>
      <c r="D65" s="166" t="s">
        <v>540</v>
      </c>
      <c r="E65" s="162">
        <v>1</v>
      </c>
      <c r="F65" s="166"/>
      <c r="G65" s="162"/>
      <c r="H65" s="162"/>
      <c r="I65" s="189">
        <f t="shared" si="73"/>
        <v>0</v>
      </c>
      <c r="J65" s="195"/>
      <c r="K65" s="162">
        <v>10952.31</v>
      </c>
      <c r="L65" s="168" t="s">
        <v>22</v>
      </c>
      <c r="M65" s="75">
        <f>_xlfn.XLOOKUP(L65,list_vat[Страна],list_vat[Ставка НДС %],0,0)</f>
        <v>0.13</v>
      </c>
      <c r="N65" s="162">
        <f t="shared" si="57"/>
        <v>10952.31</v>
      </c>
      <c r="O65" s="169"/>
      <c r="P65" s="74">
        <f t="shared" si="95"/>
        <v>10952.31</v>
      </c>
      <c r="Q65" s="162">
        <v>7.14</v>
      </c>
      <c r="R65" s="162">
        <f t="shared" si="58"/>
        <v>1533.9369747899159</v>
      </c>
      <c r="S65" s="196">
        <f t="shared" si="74"/>
        <v>1533.9369747899159</v>
      </c>
      <c r="T65" s="192">
        <f t="shared" si="75"/>
        <v>12.683387356307138</v>
      </c>
      <c r="U65" s="76">
        <f t="shared" si="76"/>
        <v>0</v>
      </c>
      <c r="V65" s="123">
        <f t="shared" si="77"/>
        <v>12.683387356307138</v>
      </c>
      <c r="W65" s="191">
        <v>8413308008</v>
      </c>
      <c r="X65" s="170">
        <v>0</v>
      </c>
      <c r="Y65" s="74">
        <f>ROUND(IF(offer_incoterms="DDP",X65*(AY65+T65),0),2)</f>
        <v>0</v>
      </c>
      <c r="Z65" s="188"/>
      <c r="AA65" s="130">
        <f t="shared" si="78"/>
        <v>1593.05</v>
      </c>
      <c r="AB65" s="74">
        <f t="shared" si="79"/>
        <v>1593.05</v>
      </c>
      <c r="AC65" s="356">
        <v>0.19</v>
      </c>
      <c r="AD65" s="130" cm="1">
        <f t="array" ref="AD65">IFERROR(ROUND((_xlfn.IFS(offer_sale_type="поставка",AB65,offer_sale_type="транзит",S65)*(1+AC65))/E65,2),0)</f>
        <v>1895.73</v>
      </c>
      <c r="AE65" s="74">
        <f t="shared" si="80"/>
        <v>1895.73</v>
      </c>
      <c r="AF65" s="123" cm="1">
        <f t="array" ref="AF65">IFERROR(ROUND(_xlfn.IFS(offer_sale_type="поставка",AB65,offer_sale_type="транзит",S65)*AC65,2),0)</f>
        <v>302.68</v>
      </c>
      <c r="AG65" s="130">
        <f t="shared" si="61"/>
        <v>0</v>
      </c>
      <c r="AH65" s="74">
        <f t="shared" si="62"/>
        <v>57.940319486699501</v>
      </c>
      <c r="AI65" s="123">
        <f t="shared" si="63"/>
        <v>35.613982889983284</v>
      </c>
      <c r="AJ65" s="118">
        <f t="shared" si="81"/>
        <v>1989.28</v>
      </c>
      <c r="AK65" s="74">
        <f t="shared" si="82"/>
        <v>1989.28</v>
      </c>
      <c r="AL65" s="174">
        <f t="shared" si="83"/>
        <v>2387.14</v>
      </c>
      <c r="AM65" s="175">
        <f t="shared" si="64"/>
        <v>2387.14</v>
      </c>
      <c r="AN65" s="130">
        <f t="shared" si="84"/>
        <v>397.8599999999999</v>
      </c>
      <c r="AO65" s="74">
        <f t="shared" si="65"/>
        <v>315.46067747126142</v>
      </c>
      <c r="AP65" s="123">
        <f t="shared" si="85"/>
        <v>82.39932252873848</v>
      </c>
      <c r="AQ65" s="118">
        <f t="shared" si="86"/>
        <v>0</v>
      </c>
      <c r="AR65" s="82" t="str">
        <f t="shared" si="87"/>
        <v>https://www.alta.ru/tnved/code/8413308008/</v>
      </c>
      <c r="AS65" s="157"/>
      <c r="AT65" s="162"/>
      <c r="AU65" s="74">
        <f t="shared" si="88"/>
        <v>0</v>
      </c>
      <c r="AV65" s="157"/>
      <c r="AW65" s="75">
        <f>_xlfn.IFNA(VLOOKUP(L65,list_vat[],3,FALSE),0)</f>
        <v>0.02</v>
      </c>
      <c r="AX65" s="74">
        <f t="shared" si="89"/>
        <v>1564.62</v>
      </c>
      <c r="AY65" s="74">
        <f t="shared" si="90"/>
        <v>1564.62</v>
      </c>
      <c r="AZ65" s="130">
        <f t="shared" si="91"/>
        <v>1733.3487815126048</v>
      </c>
      <c r="BA65" s="74">
        <f t="shared" si="71"/>
        <v>46.428119444548109</v>
      </c>
      <c r="BB65" s="193">
        <f t="shared" si="92"/>
        <v>0</v>
      </c>
      <c r="BC65" s="102">
        <f t="shared" si="93"/>
        <v>5.9737129598281553E-3</v>
      </c>
      <c r="BD65" s="102">
        <f t="shared" si="94"/>
        <v>5.9737129598281553E-3</v>
      </c>
      <c r="BE65" s="413" t="s">
        <v>69</v>
      </c>
    </row>
    <row r="66" spans="1:57" s="65" customFormat="1" ht="12" customHeight="1" x14ac:dyDescent="0.2">
      <c r="A66" s="43">
        <v>51</v>
      </c>
      <c r="B66" s="166" t="s">
        <v>469</v>
      </c>
      <c r="C66" s="166" t="s">
        <v>549</v>
      </c>
      <c r="D66" s="166" t="s">
        <v>550</v>
      </c>
      <c r="E66" s="162">
        <v>1</v>
      </c>
      <c r="F66" s="166"/>
      <c r="G66" s="162"/>
      <c r="H66" s="162"/>
      <c r="I66" s="189">
        <f t="shared" si="73"/>
        <v>0</v>
      </c>
      <c r="J66" s="195"/>
      <c r="K66" s="162">
        <v>11212.37</v>
      </c>
      <c r="L66" s="168" t="s">
        <v>22</v>
      </c>
      <c r="M66" s="75">
        <f>_xlfn.XLOOKUP(L66,list_vat[Страна],list_vat[Ставка НДС %],0,0)</f>
        <v>0.13</v>
      </c>
      <c r="N66" s="162">
        <f t="shared" si="57"/>
        <v>11212.37</v>
      </c>
      <c r="O66" s="169"/>
      <c r="P66" s="74">
        <f t="shared" si="95"/>
        <v>11212.37</v>
      </c>
      <c r="Q66" s="162">
        <v>7.14</v>
      </c>
      <c r="R66" s="162">
        <f t="shared" si="58"/>
        <v>1570.3599439775912</v>
      </c>
      <c r="S66" s="196">
        <f t="shared" si="74"/>
        <v>1570.3599439775912</v>
      </c>
      <c r="T66" s="192">
        <f t="shared" si="75"/>
        <v>12.984551377037127</v>
      </c>
      <c r="U66" s="76">
        <f t="shared" si="76"/>
        <v>0</v>
      </c>
      <c r="V66" s="123">
        <f t="shared" si="77"/>
        <v>12.984551377037127</v>
      </c>
      <c r="W66" s="191">
        <v>8421290009</v>
      </c>
      <c r="X66" s="170">
        <v>0</v>
      </c>
      <c r="Y66" s="74">
        <f>ROUND(IF(offer_incoterms="DDP",X66*(AY66+T66),0),2)</f>
        <v>0</v>
      </c>
      <c r="Z66" s="188"/>
      <c r="AA66" s="130">
        <f t="shared" si="78"/>
        <v>1630.88</v>
      </c>
      <c r="AB66" s="74">
        <f t="shared" si="79"/>
        <v>1630.88</v>
      </c>
      <c r="AC66" s="356">
        <v>0.19</v>
      </c>
      <c r="AD66" s="130" cm="1">
        <f t="array" ref="AD66">IFERROR(ROUND((_xlfn.IFS(offer_sale_type="поставка",AB66,offer_sale_type="транзит",S66)*(1+AC66))/E66,2),0)</f>
        <v>1940.75</v>
      </c>
      <c r="AE66" s="74">
        <f t="shared" si="80"/>
        <v>1940.75</v>
      </c>
      <c r="AF66" s="123" cm="1">
        <f t="array" ref="AF66">IFERROR(ROUND(_xlfn.IFS(offer_sale_type="поставка",AB66,offer_sale_type="транзит",S66)*AC66,2),0)</f>
        <v>309.87</v>
      </c>
      <c r="AG66" s="130">
        <f t="shared" si="61"/>
        <v>0</v>
      </c>
      <c r="AH66" s="74">
        <f t="shared" si="62"/>
        <v>59.316288853683361</v>
      </c>
      <c r="AI66" s="123">
        <f t="shared" si="63"/>
        <v>36.459628456112171</v>
      </c>
      <c r="AJ66" s="118">
        <f t="shared" si="81"/>
        <v>2036.53</v>
      </c>
      <c r="AK66" s="74">
        <f t="shared" si="82"/>
        <v>2036.53</v>
      </c>
      <c r="AL66" s="174">
        <f t="shared" si="83"/>
        <v>2443.84</v>
      </c>
      <c r="AM66" s="175">
        <f t="shared" si="64"/>
        <v>2443.84</v>
      </c>
      <c r="AN66" s="130">
        <f t="shared" si="84"/>
        <v>407.31000000000017</v>
      </c>
      <c r="AO66" s="74">
        <f t="shared" si="65"/>
        <v>322.95091027540747</v>
      </c>
      <c r="AP66" s="123">
        <f t="shared" si="85"/>
        <v>84.359089724592707</v>
      </c>
      <c r="AQ66" s="118">
        <f t="shared" si="86"/>
        <v>0</v>
      </c>
      <c r="AR66" s="82" t="str">
        <f t="shared" si="87"/>
        <v>https://www.alta.ru/tnved/code/8421290009/</v>
      </c>
      <c r="AS66" s="157"/>
      <c r="AT66" s="162"/>
      <c r="AU66" s="74">
        <f t="shared" si="88"/>
        <v>0</v>
      </c>
      <c r="AV66" s="157"/>
      <c r="AW66" s="75">
        <f>_xlfn.IFNA(VLOOKUP(L66,list_vat[],3,FALSE),0)</f>
        <v>0.02</v>
      </c>
      <c r="AX66" s="74">
        <f t="shared" si="89"/>
        <v>1601.77</v>
      </c>
      <c r="AY66" s="74">
        <f t="shared" si="90"/>
        <v>1601.77</v>
      </c>
      <c r="AZ66" s="130">
        <f t="shared" si="91"/>
        <v>1774.506736694678</v>
      </c>
      <c r="BA66" s="74">
        <f t="shared" si="71"/>
        <v>47.530544115028519</v>
      </c>
      <c r="BB66" s="193">
        <f t="shared" si="92"/>
        <v>0</v>
      </c>
      <c r="BC66" s="102">
        <f t="shared" si="93"/>
        <v>6.1155573554244197E-3</v>
      </c>
      <c r="BD66" s="102">
        <f t="shared" si="94"/>
        <v>6.1155573554244197E-3</v>
      </c>
      <c r="BE66" s="413" t="s">
        <v>69</v>
      </c>
    </row>
    <row r="67" spans="1:57" s="65" customFormat="1" ht="12" customHeight="1" x14ac:dyDescent="0.2">
      <c r="A67" s="43">
        <v>52</v>
      </c>
      <c r="B67" s="166" t="s">
        <v>469</v>
      </c>
      <c r="C67" s="166" t="s">
        <v>551</v>
      </c>
      <c r="D67" s="166" t="s">
        <v>552</v>
      </c>
      <c r="E67" s="162">
        <v>1</v>
      </c>
      <c r="F67" s="166"/>
      <c r="G67" s="162"/>
      <c r="H67" s="162"/>
      <c r="I67" s="189">
        <f t="shared" si="73"/>
        <v>0</v>
      </c>
      <c r="J67" s="195"/>
      <c r="K67" s="162">
        <v>10626.42</v>
      </c>
      <c r="L67" s="168" t="s">
        <v>22</v>
      </c>
      <c r="M67" s="75">
        <f>_xlfn.XLOOKUP(L67,list_vat[Страна],list_vat[Ставка НДС %],0,0)</f>
        <v>0.13</v>
      </c>
      <c r="N67" s="162">
        <f t="shared" si="57"/>
        <v>10626.42</v>
      </c>
      <c r="O67" s="169"/>
      <c r="P67" s="74">
        <f t="shared" si="95"/>
        <v>10626.42</v>
      </c>
      <c r="Q67" s="162">
        <v>7.14</v>
      </c>
      <c r="R67" s="162">
        <f t="shared" si="58"/>
        <v>1488.294117647059</v>
      </c>
      <c r="S67" s="196">
        <f t="shared" si="74"/>
        <v>1488.294117647059</v>
      </c>
      <c r="T67" s="192">
        <f t="shared" si="75"/>
        <v>12.305988514825579</v>
      </c>
      <c r="U67" s="76">
        <f t="shared" si="76"/>
        <v>0</v>
      </c>
      <c r="V67" s="123">
        <f t="shared" si="77"/>
        <v>12.305988514825579</v>
      </c>
      <c r="W67" s="191">
        <v>8482200009</v>
      </c>
      <c r="X67" s="170">
        <v>0.1</v>
      </c>
      <c r="Y67" s="74">
        <f>ROUND(IF(offer_incoterms="DDP",X67*(AY67+T67),0),2)</f>
        <v>153.04</v>
      </c>
      <c r="Z67" s="188"/>
      <c r="AA67" s="130">
        <f t="shared" si="78"/>
        <v>1698.69</v>
      </c>
      <c r="AB67" s="74">
        <f t="shared" si="79"/>
        <v>1698.69</v>
      </c>
      <c r="AC67" s="356">
        <v>0.19</v>
      </c>
      <c r="AD67" s="130" cm="1">
        <f t="array" ref="AD67">IFERROR(ROUND((_xlfn.IFS(offer_sale_type="поставка",AB67,offer_sale_type="транзит",S67)*(1+AC67))/E67,2),0)</f>
        <v>2021.44</v>
      </c>
      <c r="AE67" s="74">
        <f t="shared" si="80"/>
        <v>2021.44</v>
      </c>
      <c r="AF67" s="123" cm="1">
        <f t="array" ref="AF67">IFERROR(ROUND(_xlfn.IFS(offer_sale_type="поставка",AB67,offer_sale_type="транзит",S67)*AC67,2),0)</f>
        <v>322.75</v>
      </c>
      <c r="AG67" s="130">
        <f t="shared" si="61"/>
        <v>0</v>
      </c>
      <c r="AH67" s="74">
        <f t="shared" si="62"/>
        <v>61.679828273108896</v>
      </c>
      <c r="AI67" s="123">
        <f t="shared" si="63"/>
        <v>34.554275770296513</v>
      </c>
      <c r="AJ67" s="118">
        <f t="shared" si="81"/>
        <v>2117.67</v>
      </c>
      <c r="AK67" s="74">
        <f t="shared" si="82"/>
        <v>2117.67</v>
      </c>
      <c r="AL67" s="174">
        <f t="shared" si="83"/>
        <v>2541.1999999999998</v>
      </c>
      <c r="AM67" s="175">
        <f t="shared" si="64"/>
        <v>2541.1999999999998</v>
      </c>
      <c r="AN67" s="130">
        <f t="shared" si="84"/>
        <v>423.52999999999975</v>
      </c>
      <c r="AO67" s="74">
        <f t="shared" si="65"/>
        <v>336.68119770296516</v>
      </c>
      <c r="AP67" s="123">
        <f t="shared" si="85"/>
        <v>86.848802297034581</v>
      </c>
      <c r="AQ67" s="118">
        <f t="shared" si="86"/>
        <v>0</v>
      </c>
      <c r="AR67" s="82" t="str">
        <f t="shared" si="87"/>
        <v>https://www.alta.ru/tnved/code/8482200009/</v>
      </c>
      <c r="AS67" s="157"/>
      <c r="AT67" s="162"/>
      <c r="AU67" s="74">
        <f t="shared" si="88"/>
        <v>0</v>
      </c>
      <c r="AV67" s="157"/>
      <c r="AW67" s="75">
        <f>_xlfn.IFNA(VLOOKUP(L67,list_vat[],3,FALSE),0)</f>
        <v>0.02</v>
      </c>
      <c r="AX67" s="74">
        <f t="shared" si="89"/>
        <v>1518.06</v>
      </c>
      <c r="AY67" s="74">
        <f t="shared" si="90"/>
        <v>1518.06</v>
      </c>
      <c r="AZ67" s="130">
        <f t="shared" si="91"/>
        <v>1681.7723529411765</v>
      </c>
      <c r="BA67" s="74">
        <f t="shared" si="71"/>
        <v>45.046633726395164</v>
      </c>
      <c r="BB67" s="193">
        <f t="shared" si="92"/>
        <v>0</v>
      </c>
      <c r="BC67" s="102">
        <f t="shared" si="93"/>
        <v>5.7959629402908721E-3</v>
      </c>
      <c r="BD67" s="102">
        <f t="shared" si="94"/>
        <v>5.7959629402908721E-3</v>
      </c>
      <c r="BE67" s="413" t="s">
        <v>69</v>
      </c>
    </row>
    <row r="68" spans="1:57" s="65" customFormat="1" ht="12" customHeight="1" x14ac:dyDescent="0.2">
      <c r="A68" s="43">
        <v>53</v>
      </c>
      <c r="B68" s="166" t="s">
        <v>469</v>
      </c>
      <c r="C68" s="166" t="s">
        <v>553</v>
      </c>
      <c r="D68" s="166" t="s">
        <v>530</v>
      </c>
      <c r="E68" s="162">
        <v>1</v>
      </c>
      <c r="F68" s="166"/>
      <c r="G68" s="162"/>
      <c r="H68" s="162"/>
      <c r="I68" s="189">
        <f t="shared" si="73"/>
        <v>0</v>
      </c>
      <c r="J68" s="195"/>
      <c r="K68" s="162">
        <v>7996.32</v>
      </c>
      <c r="L68" s="168" t="s">
        <v>22</v>
      </c>
      <c r="M68" s="75">
        <f>_xlfn.XLOOKUP(L68,list_vat[Страна],list_vat[Ставка НДС %],0,0)</f>
        <v>0.13</v>
      </c>
      <c r="N68" s="162">
        <f t="shared" si="57"/>
        <v>7996.32</v>
      </c>
      <c r="O68" s="169"/>
      <c r="P68" s="74">
        <f t="shared" si="95"/>
        <v>7996.32</v>
      </c>
      <c r="Q68" s="162">
        <v>7.14</v>
      </c>
      <c r="R68" s="162">
        <f t="shared" si="58"/>
        <v>1119.9327731092437</v>
      </c>
      <c r="S68" s="196">
        <f t="shared" si="74"/>
        <v>1119.9327731092437</v>
      </c>
      <c r="T68" s="192">
        <f t="shared" si="75"/>
        <v>9.2601856580927588</v>
      </c>
      <c r="U68" s="76">
        <f t="shared" si="76"/>
        <v>0</v>
      </c>
      <c r="V68" s="123">
        <f t="shared" si="77"/>
        <v>9.2601856580927588</v>
      </c>
      <c r="W68" s="191">
        <v>8484900000</v>
      </c>
      <c r="X68" s="170">
        <v>0</v>
      </c>
      <c r="Y68" s="74">
        <f>ROUND(IF(offer_incoterms="DDP",X68*(AY68+T68),0),2)</f>
        <v>0</v>
      </c>
      <c r="Z68" s="188"/>
      <c r="AA68" s="130">
        <f t="shared" si="78"/>
        <v>1163.0899999999999</v>
      </c>
      <c r="AB68" s="74">
        <f t="shared" si="79"/>
        <v>1163.0899999999999</v>
      </c>
      <c r="AC68" s="356">
        <v>0.19</v>
      </c>
      <c r="AD68" s="130" cm="1">
        <f t="array" ref="AD68">IFERROR(ROUND((_xlfn.IFS(offer_sale_type="поставка",AB68,offer_sale_type="транзит",S68)*(1+AC68))/E68,2),0)</f>
        <v>1384.08</v>
      </c>
      <c r="AE68" s="74">
        <f t="shared" si="80"/>
        <v>1384.08</v>
      </c>
      <c r="AF68" s="123" cm="1">
        <f t="array" ref="AF68">IFERROR(ROUND(_xlfn.IFS(offer_sale_type="поставка",AB68,offer_sale_type="транзит",S68)*AC68,2),0)</f>
        <v>220.99</v>
      </c>
      <c r="AG68" s="130">
        <f t="shared" si="61"/>
        <v>0</v>
      </c>
      <c r="AH68" s="74">
        <f t="shared" si="62"/>
        <v>42.302456819966281</v>
      </c>
      <c r="AI68" s="123">
        <f t="shared" si="63"/>
        <v>26.001893998876135</v>
      </c>
      <c r="AJ68" s="118">
        <f t="shared" si="81"/>
        <v>1452.38</v>
      </c>
      <c r="AK68" s="74">
        <f t="shared" si="82"/>
        <v>1452.38</v>
      </c>
      <c r="AL68" s="174">
        <f t="shared" si="83"/>
        <v>1742.86</v>
      </c>
      <c r="AM68" s="175">
        <f t="shared" si="64"/>
        <v>1742.86</v>
      </c>
      <c r="AN68" s="130">
        <f t="shared" si="84"/>
        <v>290.47999999999979</v>
      </c>
      <c r="AO68" s="74">
        <f t="shared" si="65"/>
        <v>230.31803713161855</v>
      </c>
      <c r="AP68" s="123">
        <f t="shared" si="85"/>
        <v>60.161962868381238</v>
      </c>
      <c r="AQ68" s="118">
        <f t="shared" si="86"/>
        <v>0</v>
      </c>
      <c r="AR68" s="82" t="str">
        <f t="shared" si="87"/>
        <v>https://www.alta.ru/tnved/code/8484900000/</v>
      </c>
      <c r="AS68" s="157"/>
      <c r="AT68" s="162"/>
      <c r="AU68" s="74">
        <f t="shared" si="88"/>
        <v>0</v>
      </c>
      <c r="AV68" s="157"/>
      <c r="AW68" s="75">
        <f>_xlfn.IFNA(VLOOKUP(L68,list_vat[],3,FALSE),0)</f>
        <v>0.02</v>
      </c>
      <c r="AX68" s="74">
        <f t="shared" si="89"/>
        <v>1142.33</v>
      </c>
      <c r="AY68" s="74">
        <f t="shared" si="90"/>
        <v>1142.33</v>
      </c>
      <c r="AZ68" s="130">
        <f t="shared" si="91"/>
        <v>1265.5240336134452</v>
      </c>
      <c r="BA68" s="74">
        <f t="shared" si="71"/>
        <v>33.89733308104217</v>
      </c>
      <c r="BB68" s="193">
        <f t="shared" si="92"/>
        <v>0</v>
      </c>
      <c r="BC68" s="102">
        <f t="shared" si="93"/>
        <v>4.3614288140979467E-3</v>
      </c>
      <c r="BD68" s="102">
        <f t="shared" si="94"/>
        <v>4.3614288140979467E-3</v>
      </c>
      <c r="BE68" s="413" t="s">
        <v>69</v>
      </c>
    </row>
    <row r="69" spans="1:57" s="65" customFormat="1" ht="12" customHeight="1" x14ac:dyDescent="0.2">
      <c r="A69" s="43">
        <v>54</v>
      </c>
      <c r="B69" s="166" t="s">
        <v>469</v>
      </c>
      <c r="C69" s="166" t="s">
        <v>554</v>
      </c>
      <c r="D69" s="166" t="s">
        <v>555</v>
      </c>
      <c r="E69" s="162">
        <v>1</v>
      </c>
      <c r="F69" s="166"/>
      <c r="G69" s="162"/>
      <c r="H69" s="162"/>
      <c r="I69" s="189">
        <f t="shared" si="73"/>
        <v>0</v>
      </c>
      <c r="J69" s="195"/>
      <c r="K69" s="162">
        <v>10867.7</v>
      </c>
      <c r="L69" s="168" t="s">
        <v>22</v>
      </c>
      <c r="M69" s="75">
        <f>_xlfn.XLOOKUP(L69,list_vat[Страна],list_vat[Ставка НДС %],0,0)</f>
        <v>0.13</v>
      </c>
      <c r="N69" s="162">
        <f t="shared" si="57"/>
        <v>10867.7</v>
      </c>
      <c r="O69" s="169"/>
      <c r="P69" s="74">
        <f t="shared" si="95"/>
        <v>10867.7</v>
      </c>
      <c r="Q69" s="162">
        <v>7.14</v>
      </c>
      <c r="R69" s="162">
        <f t="shared" si="58"/>
        <v>1522.0868347338937</v>
      </c>
      <c r="S69" s="196">
        <f t="shared" si="74"/>
        <v>1522.0868347338937</v>
      </c>
      <c r="T69" s="192">
        <f t="shared" si="75"/>
        <v>12.585404245509769</v>
      </c>
      <c r="U69" s="76">
        <f t="shared" si="76"/>
        <v>0</v>
      </c>
      <c r="V69" s="123">
        <f t="shared" si="77"/>
        <v>12.585404245509769</v>
      </c>
      <c r="W69" s="191">
        <v>4016930005</v>
      </c>
      <c r="X69" s="170">
        <v>0.05</v>
      </c>
      <c r="Y69" s="74">
        <f>ROUND(IF(offer_incoterms="DDP",X69*(AY69+T69),0),2)</f>
        <v>78.260000000000005</v>
      </c>
      <c r="Z69" s="188"/>
      <c r="AA69" s="130">
        <f t="shared" si="78"/>
        <v>1659</v>
      </c>
      <c r="AB69" s="74">
        <f t="shared" si="79"/>
        <v>1659</v>
      </c>
      <c r="AC69" s="356">
        <v>0.19</v>
      </c>
      <c r="AD69" s="130" cm="1">
        <f t="array" ref="AD69">IFERROR(ROUND((_xlfn.IFS(offer_sale_type="поставка",AB69,offer_sale_type="транзит",S69)*(1+AC69))/E69,2),0)</f>
        <v>1974.21</v>
      </c>
      <c r="AE69" s="74">
        <f t="shared" si="80"/>
        <v>1974.21</v>
      </c>
      <c r="AF69" s="123" cm="1">
        <f t="array" ref="AF69">IFERROR(ROUND(_xlfn.IFS(offer_sale_type="поставка",AB69,offer_sale_type="транзит",S69)*AC69,2),0)</f>
        <v>315.20999999999998</v>
      </c>
      <c r="AG69" s="130">
        <f t="shared" si="61"/>
        <v>0</v>
      </c>
      <c r="AH69" s="74">
        <f t="shared" si="62"/>
        <v>60.286465613975878</v>
      </c>
      <c r="AI69" s="123">
        <f t="shared" si="63"/>
        <v>35.33885379919591</v>
      </c>
      <c r="AJ69" s="118">
        <f t="shared" si="81"/>
        <v>2069.84</v>
      </c>
      <c r="AK69" s="74">
        <f t="shared" si="82"/>
        <v>2069.84</v>
      </c>
      <c r="AL69" s="174">
        <f t="shared" si="83"/>
        <v>2483.81</v>
      </c>
      <c r="AM69" s="175">
        <f t="shared" si="64"/>
        <v>2483.81</v>
      </c>
      <c r="AN69" s="130">
        <f t="shared" si="84"/>
        <v>413.9699999999998</v>
      </c>
      <c r="AO69" s="74">
        <f t="shared" si="65"/>
        <v>328.67508084910196</v>
      </c>
      <c r="AP69" s="123">
        <f t="shared" si="85"/>
        <v>85.29491915089784</v>
      </c>
      <c r="AQ69" s="118">
        <f t="shared" si="86"/>
        <v>0</v>
      </c>
      <c r="AR69" s="82" t="str">
        <f t="shared" si="87"/>
        <v>https://www.alta.ru/tnved/code/4016930005/</v>
      </c>
      <c r="AS69" s="157"/>
      <c r="AT69" s="162"/>
      <c r="AU69" s="74">
        <f t="shared" si="88"/>
        <v>0</v>
      </c>
      <c r="AV69" s="157"/>
      <c r="AW69" s="75">
        <f>_xlfn.IFNA(VLOOKUP(L69,list_vat[],3,FALSE),0)</f>
        <v>0.02</v>
      </c>
      <c r="AX69" s="74">
        <f t="shared" si="89"/>
        <v>1552.53</v>
      </c>
      <c r="AY69" s="74">
        <f t="shared" si="90"/>
        <v>1552.53</v>
      </c>
      <c r="AZ69" s="130">
        <f t="shared" si="91"/>
        <v>1719.9581232492997</v>
      </c>
      <c r="BA69" s="74">
        <f t="shared" si="71"/>
        <v>46.069447786587077</v>
      </c>
      <c r="BB69" s="193">
        <f t="shared" si="92"/>
        <v>0</v>
      </c>
      <c r="BC69" s="102">
        <f t="shared" si="93"/>
        <v>5.9275641698896811E-3</v>
      </c>
      <c r="BD69" s="102">
        <f t="shared" si="94"/>
        <v>5.9275641698896811E-3</v>
      </c>
      <c r="BE69" s="413" t="s">
        <v>69</v>
      </c>
    </row>
    <row r="70" spans="1:57" s="65" customFormat="1" ht="12" customHeight="1" x14ac:dyDescent="0.2">
      <c r="A70" s="43">
        <v>55</v>
      </c>
      <c r="B70" s="166" t="s">
        <v>469</v>
      </c>
      <c r="C70" s="166" t="s">
        <v>556</v>
      </c>
      <c r="D70" s="166" t="s">
        <v>526</v>
      </c>
      <c r="E70" s="162">
        <v>1</v>
      </c>
      <c r="F70" s="166"/>
      <c r="G70" s="162"/>
      <c r="H70" s="162"/>
      <c r="I70" s="189">
        <f t="shared" si="73"/>
        <v>0</v>
      </c>
      <c r="J70" s="195"/>
      <c r="K70" s="162">
        <v>3242.68</v>
      </c>
      <c r="L70" s="168" t="s">
        <v>22</v>
      </c>
      <c r="M70" s="75">
        <f>_xlfn.XLOOKUP(L70,list_vat[Страна],list_vat[Ставка НДС %],0,0)</f>
        <v>0.13</v>
      </c>
      <c r="N70" s="162">
        <f t="shared" si="57"/>
        <v>3242.68</v>
      </c>
      <c r="O70" s="169"/>
      <c r="P70" s="74">
        <f t="shared" si="95"/>
        <v>3242.68</v>
      </c>
      <c r="Q70" s="162">
        <v>7.14</v>
      </c>
      <c r="R70" s="162">
        <f t="shared" si="58"/>
        <v>454.15686274509801</v>
      </c>
      <c r="S70" s="196">
        <f t="shared" si="74"/>
        <v>454.15686274509801</v>
      </c>
      <c r="T70" s="192">
        <f t="shared" si="75"/>
        <v>3.7552047479070656</v>
      </c>
      <c r="U70" s="76">
        <f t="shared" si="76"/>
        <v>0</v>
      </c>
      <c r="V70" s="123">
        <f t="shared" si="77"/>
        <v>3.7552047479070656</v>
      </c>
      <c r="W70" s="191">
        <v>8511500008</v>
      </c>
      <c r="X70" s="170">
        <v>7.4999999999999997E-2</v>
      </c>
      <c r="Y70" s="74">
        <f>ROUND(IF(offer_incoterms="DDP",X70*(AY70+T70),0),2)</f>
        <v>35.020000000000003</v>
      </c>
      <c r="Z70" s="188"/>
      <c r="AA70" s="130">
        <f t="shared" si="78"/>
        <v>506.68</v>
      </c>
      <c r="AB70" s="74">
        <f t="shared" si="79"/>
        <v>506.68</v>
      </c>
      <c r="AC70" s="356">
        <v>0.19</v>
      </c>
      <c r="AD70" s="130" cm="1">
        <f t="array" ref="AD70">IFERROR(ROUND((_xlfn.IFS(offer_sale_type="поставка",AB70,offer_sale_type="транзит",S70)*(1+AC70))/E70,2),0)</f>
        <v>602.95000000000005</v>
      </c>
      <c r="AE70" s="74">
        <f t="shared" si="80"/>
        <v>602.95000000000005</v>
      </c>
      <c r="AF70" s="123" cm="1">
        <f t="array" ref="AF70">IFERROR(ROUND(_xlfn.IFS(offer_sale_type="поставка",AB70,offer_sale_type="транзит",S70)*AC70,2),0)</f>
        <v>96.27</v>
      </c>
      <c r="AG70" s="130">
        <f t="shared" si="61"/>
        <v>0</v>
      </c>
      <c r="AH70" s="74">
        <f t="shared" si="62"/>
        <v>18.404829842848745</v>
      </c>
      <c r="AI70" s="123">
        <f t="shared" si="63"/>
        <v>10.544328094958141</v>
      </c>
      <c r="AJ70" s="118">
        <f t="shared" si="81"/>
        <v>631.9</v>
      </c>
      <c r="AK70" s="74">
        <f t="shared" si="82"/>
        <v>631.9</v>
      </c>
      <c r="AL70" s="174">
        <f t="shared" si="83"/>
        <v>758.28</v>
      </c>
      <c r="AM70" s="175">
        <f t="shared" si="64"/>
        <v>758.28</v>
      </c>
      <c r="AN70" s="130">
        <f t="shared" si="84"/>
        <v>126.38</v>
      </c>
      <c r="AO70" s="74">
        <f t="shared" si="65"/>
        <v>100.40304094958141</v>
      </c>
      <c r="AP70" s="123">
        <f t="shared" si="85"/>
        <v>25.976959050418586</v>
      </c>
      <c r="AQ70" s="118">
        <f t="shared" si="86"/>
        <v>0</v>
      </c>
      <c r="AR70" s="82" t="str">
        <f t="shared" si="87"/>
        <v>https://www.alta.ru/tnved/code/8511500008/</v>
      </c>
      <c r="AS70" s="157"/>
      <c r="AT70" s="162"/>
      <c r="AU70" s="74">
        <f t="shared" si="88"/>
        <v>0</v>
      </c>
      <c r="AV70" s="157"/>
      <c r="AW70" s="75">
        <f>_xlfn.IFNA(VLOOKUP(L70,list_vat[],3,FALSE),0)</f>
        <v>0.02</v>
      </c>
      <c r="AX70" s="74">
        <f t="shared" si="89"/>
        <v>463.24</v>
      </c>
      <c r="AY70" s="74">
        <f t="shared" si="90"/>
        <v>463.24</v>
      </c>
      <c r="AZ70" s="130">
        <f t="shared" si="91"/>
        <v>513.19725490196072</v>
      </c>
      <c r="BA70" s="74">
        <f t="shared" si="71"/>
        <v>13.74609870981074</v>
      </c>
      <c r="BB70" s="193">
        <f t="shared" si="92"/>
        <v>0</v>
      </c>
      <c r="BC70" s="102">
        <f t="shared" si="93"/>
        <v>1.7686533288936821E-3</v>
      </c>
      <c r="BD70" s="102">
        <f t="shared" si="94"/>
        <v>1.7686533288936821E-3</v>
      </c>
      <c r="BE70" s="413" t="s">
        <v>69</v>
      </c>
    </row>
    <row r="71" spans="1:57" s="65" customFormat="1" ht="12" customHeight="1" x14ac:dyDescent="0.2">
      <c r="A71" s="43">
        <v>56</v>
      </c>
      <c r="B71" s="166" t="s">
        <v>469</v>
      </c>
      <c r="C71" s="166" t="s">
        <v>557</v>
      </c>
      <c r="D71" s="166" t="s">
        <v>487</v>
      </c>
      <c r="E71" s="162">
        <v>1</v>
      </c>
      <c r="F71" s="166"/>
      <c r="G71" s="162"/>
      <c r="H71" s="162"/>
      <c r="I71" s="189">
        <f t="shared" si="73"/>
        <v>0</v>
      </c>
      <c r="J71" s="195"/>
      <c r="K71" s="162">
        <v>9534.27</v>
      </c>
      <c r="L71" s="168" t="s">
        <v>22</v>
      </c>
      <c r="M71" s="75">
        <f>_xlfn.XLOOKUP(L71,list_vat[Страна],list_vat[Ставка НДС %],0,0)</f>
        <v>0.13</v>
      </c>
      <c r="N71" s="162">
        <f t="shared" si="57"/>
        <v>9534.27</v>
      </c>
      <c r="O71" s="169"/>
      <c r="P71" s="74">
        <f t="shared" si="95"/>
        <v>9534.27</v>
      </c>
      <c r="Q71" s="162">
        <v>7.14</v>
      </c>
      <c r="R71" s="162">
        <f t="shared" si="58"/>
        <v>1335.3319327731094</v>
      </c>
      <c r="S71" s="196">
        <f t="shared" si="74"/>
        <v>1335.3319327731094</v>
      </c>
      <c r="T71" s="192">
        <f t="shared" si="75"/>
        <v>11.04121774946276</v>
      </c>
      <c r="U71" s="76">
        <f t="shared" si="76"/>
        <v>0</v>
      </c>
      <c r="V71" s="123">
        <f t="shared" si="77"/>
        <v>11.04121774946276</v>
      </c>
      <c r="W71" s="191">
        <v>8481201009</v>
      </c>
      <c r="X71" s="170">
        <v>0.08</v>
      </c>
      <c r="Y71" s="74">
        <f>ROUND(IF(offer_incoterms="DDP",X71*(AY71+T71),0),2)</f>
        <v>109.85</v>
      </c>
      <c r="Z71" s="188"/>
      <c r="AA71" s="130">
        <f t="shared" si="78"/>
        <v>1496.64</v>
      </c>
      <c r="AB71" s="74">
        <f t="shared" si="79"/>
        <v>1496.64</v>
      </c>
      <c r="AC71" s="356">
        <v>0.19</v>
      </c>
      <c r="AD71" s="130" cm="1">
        <f t="array" ref="AD71">IFERROR(ROUND((_xlfn.IFS(offer_sale_type="поставка",AB71,offer_sale_type="транзит",S71)*(1+AC71))/E71,2),0)</f>
        <v>1781</v>
      </c>
      <c r="AE71" s="74">
        <f t="shared" si="80"/>
        <v>1781</v>
      </c>
      <c r="AF71" s="123" cm="1">
        <f t="array" ref="AF71">IFERROR(ROUND(_xlfn.IFS(offer_sale_type="поставка",AB71,offer_sale_type="транзит",S71)*AC71,2),0)</f>
        <v>284.36</v>
      </c>
      <c r="AG71" s="130">
        <f t="shared" si="61"/>
        <v>0</v>
      </c>
      <c r="AH71" s="74">
        <f t="shared" si="62"/>
        <v>54.360086882078249</v>
      </c>
      <c r="AI71" s="123">
        <f t="shared" si="63"/>
        <v>31.002896069274971</v>
      </c>
      <c r="AJ71" s="118">
        <f t="shared" si="81"/>
        <v>1866.36</v>
      </c>
      <c r="AK71" s="74">
        <f t="shared" si="82"/>
        <v>1866.36</v>
      </c>
      <c r="AL71" s="174">
        <f t="shared" si="83"/>
        <v>2239.63</v>
      </c>
      <c r="AM71" s="175">
        <f t="shared" si="64"/>
        <v>2239.63</v>
      </c>
      <c r="AN71" s="130">
        <f t="shared" si="84"/>
        <v>373.27000000000021</v>
      </c>
      <c r="AO71" s="74">
        <f t="shared" si="65"/>
        <v>296.58624354989252</v>
      </c>
      <c r="AP71" s="123">
        <f t="shared" si="85"/>
        <v>76.683756450107694</v>
      </c>
      <c r="AQ71" s="118">
        <f t="shared" si="86"/>
        <v>0</v>
      </c>
      <c r="AR71" s="82" t="str">
        <f t="shared" si="87"/>
        <v>https://www.alta.ru/tnved/code/8481201009/</v>
      </c>
      <c r="AS71" s="157"/>
      <c r="AT71" s="162"/>
      <c r="AU71" s="74">
        <f t="shared" si="88"/>
        <v>0</v>
      </c>
      <c r="AV71" s="157"/>
      <c r="AW71" s="75">
        <f>_xlfn.IFNA(VLOOKUP(L71,list_vat[],3,FALSE),0)</f>
        <v>0.02</v>
      </c>
      <c r="AX71" s="74">
        <f t="shared" si="89"/>
        <v>1362.04</v>
      </c>
      <c r="AY71" s="74">
        <f t="shared" si="90"/>
        <v>1362.04</v>
      </c>
      <c r="AZ71" s="130">
        <f t="shared" si="91"/>
        <v>1508.9250840336135</v>
      </c>
      <c r="BA71" s="74">
        <f t="shared" si="71"/>
        <v>40.416882500273616</v>
      </c>
      <c r="BB71" s="193">
        <f t="shared" si="92"/>
        <v>0</v>
      </c>
      <c r="BC71" s="102">
        <f t="shared" si="93"/>
        <v>5.2002721125954977E-3</v>
      </c>
      <c r="BD71" s="102">
        <f t="shared" si="94"/>
        <v>5.2002721125954977E-3</v>
      </c>
      <c r="BE71" s="413" t="s">
        <v>69</v>
      </c>
    </row>
    <row r="72" spans="1:57" s="65" customFormat="1" ht="12" customHeight="1" x14ac:dyDescent="0.2">
      <c r="A72" s="43">
        <v>57</v>
      </c>
      <c r="B72" s="166" t="s">
        <v>469</v>
      </c>
      <c r="C72" s="166" t="s">
        <v>558</v>
      </c>
      <c r="D72" s="166" t="s">
        <v>536</v>
      </c>
      <c r="E72" s="162">
        <v>1</v>
      </c>
      <c r="F72" s="166"/>
      <c r="G72" s="162"/>
      <c r="H72" s="162"/>
      <c r="I72" s="189">
        <f t="shared" si="73"/>
        <v>0</v>
      </c>
      <c r="J72" s="195"/>
      <c r="K72" s="162">
        <v>0</v>
      </c>
      <c r="L72" s="168" t="s">
        <v>22</v>
      </c>
      <c r="M72" s="75">
        <f>_xlfn.XLOOKUP(L72,list_vat[Страна],list_vat[Ставка НДС %],0,0)</f>
        <v>0.13</v>
      </c>
      <c r="N72" s="162">
        <f t="shared" si="57"/>
        <v>0</v>
      </c>
      <c r="O72" s="169"/>
      <c r="P72" s="74">
        <f t="shared" si="95"/>
        <v>0</v>
      </c>
      <c r="Q72" s="162">
        <v>7.14</v>
      </c>
      <c r="R72" s="162">
        <f t="shared" si="58"/>
        <v>0</v>
      </c>
      <c r="S72" s="196">
        <f t="shared" si="74"/>
        <v>0</v>
      </c>
      <c r="T72" s="192">
        <f t="shared" si="75"/>
        <v>0</v>
      </c>
      <c r="U72" s="76">
        <f t="shared" si="76"/>
        <v>0</v>
      </c>
      <c r="V72" s="123">
        <f t="shared" si="77"/>
        <v>0</v>
      </c>
      <c r="W72" s="191">
        <v>8511400008</v>
      </c>
      <c r="X72" s="170">
        <v>7.4999999999999997E-2</v>
      </c>
      <c r="Y72" s="74">
        <f>ROUND(IF(offer_incoterms="DDP",X72*(AY72+T72),0),2)</f>
        <v>0</v>
      </c>
      <c r="Z72" s="188"/>
      <c r="AA72" s="130">
        <f t="shared" si="78"/>
        <v>0</v>
      </c>
      <c r="AB72" s="74">
        <f t="shared" si="79"/>
        <v>0</v>
      </c>
      <c r="AC72" s="356">
        <v>0.19</v>
      </c>
      <c r="AD72" s="130" cm="1">
        <f t="array" ref="AD72">IFERROR(ROUND((_xlfn.IFS(offer_sale_type="поставка",AB72,offer_sale_type="транзит",S72)*(1+AC72))/E72,2),0)</f>
        <v>0</v>
      </c>
      <c r="AE72" s="74">
        <f t="shared" si="80"/>
        <v>0</v>
      </c>
      <c r="AF72" s="123" cm="1">
        <f t="array" ref="AF72">IFERROR(ROUND(_xlfn.IFS(offer_sale_type="поставка",AB72,offer_sale_type="транзит",S72)*AC72,2),0)</f>
        <v>0</v>
      </c>
      <c r="AG72" s="130">
        <f t="shared" si="61"/>
        <v>0</v>
      </c>
      <c r="AH72" s="74">
        <f t="shared" si="62"/>
        <v>0</v>
      </c>
      <c r="AI72" s="123">
        <f t="shared" si="63"/>
        <v>0</v>
      </c>
      <c r="AJ72" s="118">
        <f t="shared" si="81"/>
        <v>0</v>
      </c>
      <c r="AK72" s="74">
        <f t="shared" si="82"/>
        <v>0</v>
      </c>
      <c r="AL72" s="174">
        <f t="shared" si="83"/>
        <v>0</v>
      </c>
      <c r="AM72" s="175">
        <f t="shared" si="64"/>
        <v>0</v>
      </c>
      <c r="AN72" s="130">
        <f t="shared" si="84"/>
        <v>0</v>
      </c>
      <c r="AO72" s="74">
        <f t="shared" si="65"/>
        <v>0</v>
      </c>
      <c r="AP72" s="123">
        <f t="shared" si="85"/>
        <v>0</v>
      </c>
      <c r="AQ72" s="118">
        <f t="shared" si="86"/>
        <v>0</v>
      </c>
      <c r="AR72" s="82" t="str">
        <f t="shared" si="87"/>
        <v>https://www.alta.ru/tnved/code/8511400008/</v>
      </c>
      <c r="AS72" s="157"/>
      <c r="AT72" s="162"/>
      <c r="AU72" s="74">
        <f t="shared" si="88"/>
        <v>0</v>
      </c>
      <c r="AV72" s="157"/>
      <c r="AW72" s="75">
        <f>_xlfn.IFNA(VLOOKUP(L72,list_vat[],3,FALSE),0)</f>
        <v>0.02</v>
      </c>
      <c r="AX72" s="74">
        <f t="shared" si="89"/>
        <v>0</v>
      </c>
      <c r="AY72" s="74">
        <f t="shared" si="90"/>
        <v>0</v>
      </c>
      <c r="AZ72" s="130">
        <f t="shared" si="91"/>
        <v>0</v>
      </c>
      <c r="BA72" s="74">
        <f t="shared" si="71"/>
        <v>0</v>
      </c>
      <c r="BB72" s="193">
        <f t="shared" si="92"/>
        <v>0</v>
      </c>
      <c r="BC72" s="102">
        <f t="shared" si="93"/>
        <v>0</v>
      </c>
      <c r="BD72" s="102">
        <f t="shared" si="94"/>
        <v>0</v>
      </c>
      <c r="BE72" s="413" t="s">
        <v>69</v>
      </c>
    </row>
    <row r="73" spans="1:57" s="65" customFormat="1" ht="12" customHeight="1" x14ac:dyDescent="0.2">
      <c r="A73" s="43">
        <v>58</v>
      </c>
      <c r="B73" s="166" t="s">
        <v>469</v>
      </c>
      <c r="C73" s="166" t="s">
        <v>559</v>
      </c>
      <c r="D73" s="166" t="s">
        <v>540</v>
      </c>
      <c r="E73" s="162">
        <v>1</v>
      </c>
      <c r="F73" s="166"/>
      <c r="G73" s="162"/>
      <c r="H73" s="162"/>
      <c r="I73" s="189">
        <f t="shared" si="73"/>
        <v>0</v>
      </c>
      <c r="J73" s="195"/>
      <c r="K73" s="162">
        <v>7245.82</v>
      </c>
      <c r="L73" s="168" t="s">
        <v>22</v>
      </c>
      <c r="M73" s="75">
        <f>_xlfn.XLOOKUP(L73,list_vat[Страна],list_vat[Ставка НДС %],0,0)</f>
        <v>0.13</v>
      </c>
      <c r="N73" s="162">
        <f t="shared" si="57"/>
        <v>7245.82</v>
      </c>
      <c r="O73" s="169"/>
      <c r="P73" s="74">
        <f t="shared" si="95"/>
        <v>7245.82</v>
      </c>
      <c r="Q73" s="162">
        <v>7.14</v>
      </c>
      <c r="R73" s="162">
        <f t="shared" si="58"/>
        <v>1014.8207282913165</v>
      </c>
      <c r="S73" s="196">
        <f t="shared" si="74"/>
        <v>1014.8207282913165</v>
      </c>
      <c r="T73" s="192">
        <f t="shared" si="75"/>
        <v>8.3910646954000931</v>
      </c>
      <c r="U73" s="76">
        <f t="shared" si="76"/>
        <v>0</v>
      </c>
      <c r="V73" s="123">
        <f t="shared" si="77"/>
        <v>8.3910646954000931</v>
      </c>
      <c r="W73" s="191">
        <v>8413308008</v>
      </c>
      <c r="X73" s="170">
        <v>0</v>
      </c>
      <c r="Y73" s="74">
        <f>ROUND(IF(offer_incoterms="DDP",X73*(AY73+T73),0),2)</f>
        <v>0</v>
      </c>
      <c r="Z73" s="188"/>
      <c r="AA73" s="130">
        <f t="shared" si="78"/>
        <v>1053.93</v>
      </c>
      <c r="AB73" s="74">
        <f t="shared" si="79"/>
        <v>1053.93</v>
      </c>
      <c r="AC73" s="356">
        <v>0.19</v>
      </c>
      <c r="AD73" s="130" cm="1">
        <f t="array" ref="AD73">IFERROR(ROUND((_xlfn.IFS(offer_sale_type="поставка",AB73,offer_sale_type="транзит",S73)*(1+AC73))/E73,2),0)</f>
        <v>1254.18</v>
      </c>
      <c r="AE73" s="74">
        <f t="shared" si="80"/>
        <v>1254.18</v>
      </c>
      <c r="AF73" s="123" cm="1">
        <f t="array" ref="AF73">IFERROR(ROUND(_xlfn.IFS(offer_sale_type="поставка",AB73,offer_sale_type="транзит",S73)*AC73,2),0)</f>
        <v>200.25</v>
      </c>
      <c r="AG73" s="130">
        <f t="shared" si="61"/>
        <v>0</v>
      </c>
      <c r="AH73" s="74">
        <f t="shared" si="62"/>
        <v>38.332244061674388</v>
      </c>
      <c r="AI73" s="123">
        <f t="shared" si="63"/>
        <v>23.561468722479425</v>
      </c>
      <c r="AJ73" s="118">
        <f t="shared" si="81"/>
        <v>1316.07</v>
      </c>
      <c r="AK73" s="74">
        <f t="shared" si="82"/>
        <v>1316.07</v>
      </c>
      <c r="AL73" s="174">
        <f t="shared" si="83"/>
        <v>1579.28</v>
      </c>
      <c r="AM73" s="175">
        <f t="shared" si="64"/>
        <v>1579.28</v>
      </c>
      <c r="AN73" s="130">
        <f t="shared" si="84"/>
        <v>263.21000000000004</v>
      </c>
      <c r="AO73" s="74">
        <f t="shared" si="65"/>
        <v>208.70221293908</v>
      </c>
      <c r="AP73" s="123">
        <f t="shared" si="85"/>
        <v>54.507787060920037</v>
      </c>
      <c r="AQ73" s="118">
        <f t="shared" si="86"/>
        <v>0</v>
      </c>
      <c r="AR73" s="82" t="str">
        <f t="shared" si="87"/>
        <v>https://www.alta.ru/tnved/code/8413308008/</v>
      </c>
      <c r="AS73" s="157"/>
      <c r="AT73" s="162"/>
      <c r="AU73" s="74">
        <f t="shared" si="88"/>
        <v>0</v>
      </c>
      <c r="AV73" s="157"/>
      <c r="AW73" s="75">
        <f>_xlfn.IFNA(VLOOKUP(L73,list_vat[],3,FALSE),0)</f>
        <v>0.02</v>
      </c>
      <c r="AX73" s="74">
        <f t="shared" si="89"/>
        <v>1035.1199999999999</v>
      </c>
      <c r="AY73" s="74">
        <f t="shared" si="90"/>
        <v>1035.1199999999999</v>
      </c>
      <c r="AZ73" s="130">
        <f t="shared" si="91"/>
        <v>1146.7474229691875</v>
      </c>
      <c r="BA73" s="74">
        <f t="shared" si="71"/>
        <v>30.715876051143145</v>
      </c>
      <c r="BB73" s="193">
        <f t="shared" si="92"/>
        <v>0</v>
      </c>
      <c r="BC73" s="102">
        <f t="shared" si="93"/>
        <v>3.9520839748493283E-3</v>
      </c>
      <c r="BD73" s="102">
        <f t="shared" si="94"/>
        <v>3.9520839748493283E-3</v>
      </c>
      <c r="BE73" s="413" t="s">
        <v>69</v>
      </c>
    </row>
    <row r="74" spans="1:57" s="65" customFormat="1" ht="12" customHeight="1" x14ac:dyDescent="0.2">
      <c r="A74" s="43">
        <v>59</v>
      </c>
      <c r="B74" s="166" t="s">
        <v>469</v>
      </c>
      <c r="C74" s="166" t="s">
        <v>560</v>
      </c>
      <c r="D74" s="166" t="s">
        <v>530</v>
      </c>
      <c r="E74" s="162">
        <v>1</v>
      </c>
      <c r="F74" s="166"/>
      <c r="G74" s="162"/>
      <c r="H74" s="162"/>
      <c r="I74" s="189">
        <f t="shared" si="73"/>
        <v>0</v>
      </c>
      <c r="J74" s="195"/>
      <c r="K74" s="162">
        <v>8939.01</v>
      </c>
      <c r="L74" s="168" t="s">
        <v>22</v>
      </c>
      <c r="M74" s="75">
        <f>_xlfn.XLOOKUP(L74,list_vat[Страна],list_vat[Ставка НДС %],0,0)</f>
        <v>0.13</v>
      </c>
      <c r="N74" s="162">
        <f t="shared" si="57"/>
        <v>8939.01</v>
      </c>
      <c r="O74" s="169"/>
      <c r="P74" s="74">
        <f t="shared" si="95"/>
        <v>8939.01</v>
      </c>
      <c r="Q74" s="162">
        <v>7.14</v>
      </c>
      <c r="R74" s="162">
        <f t="shared" si="58"/>
        <v>1251.9621848739496</v>
      </c>
      <c r="S74" s="196">
        <f t="shared" si="74"/>
        <v>1251.9621848739496</v>
      </c>
      <c r="T74" s="192">
        <f t="shared" si="75"/>
        <v>10.351873386701351</v>
      </c>
      <c r="U74" s="76">
        <f t="shared" si="76"/>
        <v>0</v>
      </c>
      <c r="V74" s="123">
        <f t="shared" si="77"/>
        <v>10.351873386701351</v>
      </c>
      <c r="W74" s="191">
        <v>8484900000</v>
      </c>
      <c r="X74" s="170">
        <v>0</v>
      </c>
      <c r="Y74" s="74">
        <f>ROUND(IF(offer_incoterms="DDP",X74*(AY74+T74),0),2)</f>
        <v>0</v>
      </c>
      <c r="Z74" s="188"/>
      <c r="AA74" s="130">
        <f t="shared" si="78"/>
        <v>1300.21</v>
      </c>
      <c r="AB74" s="74">
        <f t="shared" si="79"/>
        <v>1300.21</v>
      </c>
      <c r="AC74" s="356">
        <v>0.19</v>
      </c>
      <c r="AD74" s="130" cm="1">
        <f t="array" ref="AD74">IFERROR(ROUND((_xlfn.IFS(offer_sale_type="поставка",AB74,offer_sale_type="транзит",S74)*(1+AC74))/E74,2),0)</f>
        <v>1547.25</v>
      </c>
      <c r="AE74" s="74">
        <f t="shared" si="80"/>
        <v>1547.25</v>
      </c>
      <c r="AF74" s="123" cm="1">
        <f t="array" ref="AF74">IFERROR(ROUND(_xlfn.IFS(offer_sale_type="поставка",AB74,offer_sale_type="транзит",S74)*AC74,2),0)</f>
        <v>247.04</v>
      </c>
      <c r="AG74" s="130">
        <f t="shared" si="61"/>
        <v>0</v>
      </c>
      <c r="AH74" s="74">
        <f t="shared" si="62"/>
        <v>47.289518092603444</v>
      </c>
      <c r="AI74" s="123">
        <f t="shared" si="63"/>
        <v>29.067269753448308</v>
      </c>
      <c r="AJ74" s="118">
        <f t="shared" si="81"/>
        <v>1623.61</v>
      </c>
      <c r="AK74" s="74">
        <f t="shared" si="82"/>
        <v>1623.61</v>
      </c>
      <c r="AL74" s="174">
        <f t="shared" si="83"/>
        <v>1948.33</v>
      </c>
      <c r="AM74" s="175">
        <f t="shared" si="64"/>
        <v>1948.33</v>
      </c>
      <c r="AN74" s="130">
        <f t="shared" si="84"/>
        <v>324.72000000000003</v>
      </c>
      <c r="AO74" s="74">
        <f t="shared" si="65"/>
        <v>257.47037467734026</v>
      </c>
      <c r="AP74" s="123">
        <f t="shared" si="85"/>
        <v>67.249625322659767</v>
      </c>
      <c r="AQ74" s="118">
        <f t="shared" si="86"/>
        <v>0</v>
      </c>
      <c r="AR74" s="82" t="str">
        <f t="shared" si="87"/>
        <v>https://www.alta.ru/tnved/code/8484900000/</v>
      </c>
      <c r="AS74" s="157"/>
      <c r="AT74" s="162"/>
      <c r="AU74" s="74">
        <f t="shared" si="88"/>
        <v>0</v>
      </c>
      <c r="AV74" s="157"/>
      <c r="AW74" s="75">
        <f>_xlfn.IFNA(VLOOKUP(L74,list_vat[],3,FALSE),0)</f>
        <v>0.02</v>
      </c>
      <c r="AX74" s="74">
        <f t="shared" si="89"/>
        <v>1277</v>
      </c>
      <c r="AY74" s="74">
        <f t="shared" si="90"/>
        <v>1277</v>
      </c>
      <c r="AZ74" s="130">
        <f t="shared" si="91"/>
        <v>1414.7172689075628</v>
      </c>
      <c r="BA74" s="74">
        <f t="shared" si="71"/>
        <v>37.893505935826326</v>
      </c>
      <c r="BB74" s="193">
        <f t="shared" si="92"/>
        <v>0</v>
      </c>
      <c r="BC74" s="102">
        <f t="shared" si="93"/>
        <v>4.8755997488231688E-3</v>
      </c>
      <c r="BD74" s="102">
        <f t="shared" si="94"/>
        <v>4.8755997488231688E-3</v>
      </c>
      <c r="BE74" s="413" t="s">
        <v>69</v>
      </c>
    </row>
    <row r="75" spans="1:57" s="65" customFormat="1" ht="12" customHeight="1" x14ac:dyDescent="0.2">
      <c r="A75" s="43">
        <v>60</v>
      </c>
      <c r="B75" s="166" t="s">
        <v>469</v>
      </c>
      <c r="C75" s="166" t="s">
        <v>561</v>
      </c>
      <c r="D75" s="166" t="s">
        <v>562</v>
      </c>
      <c r="E75" s="162">
        <v>1</v>
      </c>
      <c r="F75" s="166"/>
      <c r="G75" s="162"/>
      <c r="H75" s="162"/>
      <c r="I75" s="189">
        <f t="shared" si="73"/>
        <v>0</v>
      </c>
      <c r="J75" s="195"/>
      <c r="K75" s="162">
        <v>7464.07</v>
      </c>
      <c r="L75" s="168" t="s">
        <v>22</v>
      </c>
      <c r="M75" s="75">
        <f>_xlfn.XLOOKUP(L75,list_vat[Страна],list_vat[Ставка НДС %],0,0)</f>
        <v>0.13</v>
      </c>
      <c r="N75" s="162">
        <f t="shared" si="57"/>
        <v>7464.07</v>
      </c>
      <c r="O75" s="169"/>
      <c r="P75" s="74">
        <f t="shared" si="95"/>
        <v>7464.07</v>
      </c>
      <c r="Q75" s="162">
        <v>7.14</v>
      </c>
      <c r="R75" s="162">
        <f t="shared" si="58"/>
        <v>1045.3879551820728</v>
      </c>
      <c r="S75" s="196">
        <f t="shared" si="74"/>
        <v>1045.3879551820728</v>
      </c>
      <c r="T75" s="192">
        <f t="shared" si="75"/>
        <v>8.6438103984083199</v>
      </c>
      <c r="U75" s="76">
        <f t="shared" si="76"/>
        <v>0</v>
      </c>
      <c r="V75" s="123">
        <f t="shared" si="77"/>
        <v>8.6438103984083199</v>
      </c>
      <c r="W75" s="191">
        <v>8483109500</v>
      </c>
      <c r="X75" s="170">
        <v>0.05</v>
      </c>
      <c r="Y75" s="74">
        <f>ROUND(IF(offer_incoterms="DDP",X75*(AY75+T75),0),2)</f>
        <v>53.75</v>
      </c>
      <c r="Z75" s="188"/>
      <c r="AA75" s="130">
        <f t="shared" si="78"/>
        <v>1139.42</v>
      </c>
      <c r="AB75" s="74">
        <f t="shared" si="79"/>
        <v>1139.42</v>
      </c>
      <c r="AC75" s="356">
        <v>0.19</v>
      </c>
      <c r="AD75" s="130" cm="1">
        <f t="array" ref="AD75">IFERROR(ROUND((_xlfn.IFS(offer_sale_type="поставка",AB75,offer_sale_type="транзит",S75)*(1+AC75))/E75,2),0)</f>
        <v>1355.91</v>
      </c>
      <c r="AE75" s="74">
        <f t="shared" si="80"/>
        <v>1355.91</v>
      </c>
      <c r="AF75" s="123" cm="1">
        <f t="array" ref="AF75">IFERROR(ROUND(_xlfn.IFS(offer_sale_type="поставка",AB75,offer_sale_type="транзит",S75)*AC75,2),0)</f>
        <v>216.49</v>
      </c>
      <c r="AG75" s="130">
        <f t="shared" si="61"/>
        <v>0</v>
      </c>
      <c r="AH75" s="74">
        <f t="shared" si="62"/>
        <v>41.405434780524757</v>
      </c>
      <c r="AI75" s="123">
        <f t="shared" si="63"/>
        <v>24.271159350825307</v>
      </c>
      <c r="AJ75" s="118">
        <f t="shared" si="81"/>
        <v>1421.59</v>
      </c>
      <c r="AK75" s="74">
        <f t="shared" si="82"/>
        <v>1421.59</v>
      </c>
      <c r="AL75" s="174">
        <f t="shared" si="83"/>
        <v>1705.91</v>
      </c>
      <c r="AM75" s="175">
        <f t="shared" si="64"/>
        <v>1705.91</v>
      </c>
      <c r="AN75" s="130">
        <f t="shared" si="84"/>
        <v>284.32000000000016</v>
      </c>
      <c r="AO75" s="74">
        <f t="shared" si="65"/>
        <v>225.73876207968166</v>
      </c>
      <c r="AP75" s="123">
        <f t="shared" si="85"/>
        <v>58.5812379203185</v>
      </c>
      <c r="AQ75" s="118">
        <f t="shared" si="86"/>
        <v>0</v>
      </c>
      <c r="AR75" s="82" t="str">
        <f t="shared" si="87"/>
        <v>https://www.alta.ru/tnved/code/8483109500/</v>
      </c>
      <c r="AS75" s="157"/>
      <c r="AT75" s="162"/>
      <c r="AU75" s="74">
        <f t="shared" si="88"/>
        <v>0</v>
      </c>
      <c r="AV75" s="157"/>
      <c r="AW75" s="75">
        <f>_xlfn.IFNA(VLOOKUP(L75,list_vat[],3,FALSE),0)</f>
        <v>0.02</v>
      </c>
      <c r="AX75" s="74">
        <f t="shared" si="89"/>
        <v>1066.3</v>
      </c>
      <c r="AY75" s="74">
        <f t="shared" si="90"/>
        <v>1066.3</v>
      </c>
      <c r="AZ75" s="130">
        <f t="shared" si="91"/>
        <v>1181.2883893557421</v>
      </c>
      <c r="BA75" s="74">
        <f t="shared" si="71"/>
        <v>31.641063255374274</v>
      </c>
      <c r="BB75" s="193">
        <f t="shared" si="92"/>
        <v>0</v>
      </c>
      <c r="BC75" s="102">
        <f t="shared" si="93"/>
        <v>4.0711239630785235E-3</v>
      </c>
      <c r="BD75" s="102">
        <f t="shared" si="94"/>
        <v>4.0711239630785235E-3</v>
      </c>
      <c r="BE75" s="413" t="s">
        <v>69</v>
      </c>
    </row>
    <row r="76" spans="1:57" s="65" customFormat="1" ht="12" customHeight="1" x14ac:dyDescent="0.2">
      <c r="A76" s="43">
        <v>61</v>
      </c>
      <c r="B76" s="166" t="s">
        <v>469</v>
      </c>
      <c r="C76" s="166" t="s">
        <v>563</v>
      </c>
      <c r="D76" s="166" t="s">
        <v>564</v>
      </c>
      <c r="E76" s="162">
        <v>1</v>
      </c>
      <c r="F76" s="166"/>
      <c r="G76" s="162"/>
      <c r="H76" s="162"/>
      <c r="I76" s="189">
        <f t="shared" si="73"/>
        <v>0</v>
      </c>
      <c r="J76" s="195"/>
      <c r="K76" s="162">
        <v>8104.85</v>
      </c>
      <c r="L76" s="168" t="s">
        <v>22</v>
      </c>
      <c r="M76" s="75">
        <f>_xlfn.XLOOKUP(L76,list_vat[Страна],list_vat[Ставка НДС %],0,0)</f>
        <v>0.13</v>
      </c>
      <c r="N76" s="162">
        <f t="shared" si="57"/>
        <v>8104.85</v>
      </c>
      <c r="O76" s="169"/>
      <c r="P76" s="74">
        <f t="shared" si="95"/>
        <v>8104.85</v>
      </c>
      <c r="Q76" s="162">
        <v>7.14</v>
      </c>
      <c r="R76" s="162">
        <f t="shared" si="58"/>
        <v>1135.1330532212887</v>
      </c>
      <c r="S76" s="196">
        <f t="shared" si="74"/>
        <v>1135.1330532212887</v>
      </c>
      <c r="T76" s="192">
        <f t="shared" si="75"/>
        <v>9.3858694663286499</v>
      </c>
      <c r="U76" s="76">
        <f t="shared" si="76"/>
        <v>0</v>
      </c>
      <c r="V76" s="123">
        <f t="shared" si="77"/>
        <v>9.3858694663286499</v>
      </c>
      <c r="W76" s="191">
        <v>8409990009</v>
      </c>
      <c r="X76" s="170">
        <v>0.05</v>
      </c>
      <c r="Y76" s="74">
        <f>ROUND(IF(offer_incoterms="DDP",X76*(AY76+T76),0),2)</f>
        <v>58.36</v>
      </c>
      <c r="Z76" s="188"/>
      <c r="AA76" s="130">
        <f t="shared" si="78"/>
        <v>1237.24</v>
      </c>
      <c r="AB76" s="74">
        <f t="shared" si="79"/>
        <v>1237.24</v>
      </c>
      <c r="AC76" s="356">
        <v>0.19</v>
      </c>
      <c r="AD76" s="130" cm="1">
        <f t="array" ref="AD76">IFERROR(ROUND((_xlfn.IFS(offer_sale_type="поставка",AB76,offer_sale_type="транзит",S76)*(1+AC76))/E76,2),0)</f>
        <v>1472.32</v>
      </c>
      <c r="AE76" s="74">
        <f t="shared" si="80"/>
        <v>1472.32</v>
      </c>
      <c r="AF76" s="123" cm="1">
        <f t="array" ref="AF76">IFERROR(ROUND(_xlfn.IFS(offer_sale_type="поставка",AB76,offer_sale_type="транзит",S76)*AC76,2),0)</f>
        <v>235.08</v>
      </c>
      <c r="AG76" s="130">
        <f t="shared" si="61"/>
        <v>0</v>
      </c>
      <c r="AH76" s="74">
        <f t="shared" si="62"/>
        <v>44.960244135965503</v>
      </c>
      <c r="AI76" s="123">
        <f t="shared" si="63"/>
        <v>26.354804532183717</v>
      </c>
      <c r="AJ76" s="118">
        <f t="shared" si="81"/>
        <v>1543.64</v>
      </c>
      <c r="AK76" s="74">
        <f t="shared" si="82"/>
        <v>1543.64</v>
      </c>
      <c r="AL76" s="174">
        <f t="shared" si="83"/>
        <v>1852.37</v>
      </c>
      <c r="AM76" s="175">
        <f t="shared" si="64"/>
        <v>1852.37</v>
      </c>
      <c r="AN76" s="130">
        <f t="shared" si="84"/>
        <v>308.72999999999979</v>
      </c>
      <c r="AO76" s="74">
        <f t="shared" si="65"/>
        <v>245.11717389326569</v>
      </c>
      <c r="AP76" s="123">
        <f t="shared" si="85"/>
        <v>63.612826106734104</v>
      </c>
      <c r="AQ76" s="118">
        <f t="shared" si="86"/>
        <v>0</v>
      </c>
      <c r="AR76" s="82" t="str">
        <f t="shared" si="87"/>
        <v>https://www.alta.ru/tnved/code/8409990009/</v>
      </c>
      <c r="AS76" s="157"/>
      <c r="AT76" s="162"/>
      <c r="AU76" s="74">
        <f t="shared" si="88"/>
        <v>0</v>
      </c>
      <c r="AV76" s="157"/>
      <c r="AW76" s="75">
        <f>_xlfn.IFNA(VLOOKUP(L76,list_vat[],3,FALSE),0)</f>
        <v>0.02</v>
      </c>
      <c r="AX76" s="74">
        <f t="shared" si="89"/>
        <v>1157.8399999999999</v>
      </c>
      <c r="AY76" s="74">
        <f t="shared" si="90"/>
        <v>1157.8399999999999</v>
      </c>
      <c r="AZ76" s="130">
        <f t="shared" si="91"/>
        <v>1282.7003501400561</v>
      </c>
      <c r="BA76" s="74">
        <f t="shared" si="71"/>
        <v>34.357404408763614</v>
      </c>
      <c r="BB76" s="193">
        <f t="shared" si="92"/>
        <v>0</v>
      </c>
      <c r="BC76" s="102">
        <f t="shared" si="93"/>
        <v>4.4206242776604421E-3</v>
      </c>
      <c r="BD76" s="102">
        <f t="shared" si="94"/>
        <v>4.4206242776604421E-3</v>
      </c>
      <c r="BE76" s="413" t="s">
        <v>69</v>
      </c>
    </row>
    <row r="77" spans="1:57" s="65" customFormat="1" ht="12" customHeight="1" x14ac:dyDescent="0.2">
      <c r="A77" s="43">
        <v>62</v>
      </c>
      <c r="B77" s="166" t="s">
        <v>469</v>
      </c>
      <c r="C77" s="166" t="s">
        <v>565</v>
      </c>
      <c r="D77" s="166" t="s">
        <v>566</v>
      </c>
      <c r="E77" s="162">
        <v>1</v>
      </c>
      <c r="F77" s="166"/>
      <c r="G77" s="162"/>
      <c r="H77" s="162"/>
      <c r="I77" s="189">
        <f t="shared" si="73"/>
        <v>0</v>
      </c>
      <c r="J77" s="195"/>
      <c r="K77" s="162">
        <v>9627.11</v>
      </c>
      <c r="L77" s="168" t="s">
        <v>22</v>
      </c>
      <c r="M77" s="75">
        <f>_xlfn.XLOOKUP(L77,list_vat[Страна],list_vat[Ставка НДС %],0,0)</f>
        <v>0.13</v>
      </c>
      <c r="N77" s="162">
        <f t="shared" si="57"/>
        <v>9627.11</v>
      </c>
      <c r="O77" s="169"/>
      <c r="P77" s="74">
        <f t="shared" si="95"/>
        <v>9627.11</v>
      </c>
      <c r="Q77" s="162">
        <v>7.14</v>
      </c>
      <c r="R77" s="162">
        <f t="shared" si="58"/>
        <v>1348.3347338935575</v>
      </c>
      <c r="S77" s="196">
        <f t="shared" si="74"/>
        <v>1348.3347338935575</v>
      </c>
      <c r="T77" s="192">
        <f t="shared" si="75"/>
        <v>11.148731660423968</v>
      </c>
      <c r="U77" s="76">
        <f t="shared" si="76"/>
        <v>0</v>
      </c>
      <c r="V77" s="123">
        <f t="shared" si="77"/>
        <v>11.148731660423968</v>
      </c>
      <c r="W77" s="191">
        <v>7320208108</v>
      </c>
      <c r="X77" s="170">
        <v>0.125</v>
      </c>
      <c r="Y77" s="74">
        <f>ROUND(IF(offer_incoterms="DDP",X77*(AY77+T77),0),2)</f>
        <v>173.31</v>
      </c>
      <c r="Z77" s="188"/>
      <c r="AA77" s="130">
        <f t="shared" si="78"/>
        <v>1573.6</v>
      </c>
      <c r="AB77" s="74">
        <f t="shared" si="79"/>
        <v>1573.6</v>
      </c>
      <c r="AC77" s="356">
        <v>0.19</v>
      </c>
      <c r="AD77" s="130" cm="1">
        <f t="array" ref="AD77">IFERROR(ROUND((_xlfn.IFS(offer_sale_type="поставка",AB77,offer_sale_type="транзит",S77)*(1+AC77))/E77,2),0)</f>
        <v>1872.58</v>
      </c>
      <c r="AE77" s="74">
        <f t="shared" si="80"/>
        <v>1872.58</v>
      </c>
      <c r="AF77" s="123" cm="1">
        <f t="array" ref="AF77">IFERROR(ROUND(_xlfn.IFS(offer_sale_type="поставка",AB77,offer_sale_type="транзит",S77)*AC77,2),0)</f>
        <v>298.98</v>
      </c>
      <c r="AG77" s="130">
        <f t="shared" si="61"/>
        <v>0</v>
      </c>
      <c r="AH77" s="74">
        <f t="shared" si="62"/>
        <v>57.116543607567678</v>
      </c>
      <c r="AI77" s="123">
        <f t="shared" si="63"/>
        <v>31.304786918922762</v>
      </c>
      <c r="AJ77" s="118">
        <f t="shared" si="81"/>
        <v>1961</v>
      </c>
      <c r="AK77" s="74">
        <f t="shared" si="82"/>
        <v>1961</v>
      </c>
      <c r="AL77" s="174">
        <f t="shared" si="83"/>
        <v>2353.1999999999998</v>
      </c>
      <c r="AM77" s="175">
        <f t="shared" si="64"/>
        <v>2353.1999999999998</v>
      </c>
      <c r="AN77" s="130">
        <f t="shared" si="84"/>
        <v>392.19999999999982</v>
      </c>
      <c r="AO77" s="74">
        <f t="shared" si="65"/>
        <v>311.95174633208478</v>
      </c>
      <c r="AP77" s="123">
        <f t="shared" si="85"/>
        <v>80.248253667915037</v>
      </c>
      <c r="AQ77" s="118">
        <f t="shared" si="86"/>
        <v>0</v>
      </c>
      <c r="AR77" s="82" t="str">
        <f t="shared" si="87"/>
        <v>https://www.alta.ru/tnved/code/7320208108/</v>
      </c>
      <c r="AS77" s="157"/>
      <c r="AT77" s="162"/>
      <c r="AU77" s="74">
        <f t="shared" si="88"/>
        <v>0</v>
      </c>
      <c r="AV77" s="157"/>
      <c r="AW77" s="75">
        <f>_xlfn.IFNA(VLOOKUP(L77,list_vat[],3,FALSE),0)</f>
        <v>0.02</v>
      </c>
      <c r="AX77" s="74">
        <f t="shared" si="89"/>
        <v>1375.3</v>
      </c>
      <c r="AY77" s="74">
        <f t="shared" si="90"/>
        <v>1375.3</v>
      </c>
      <c r="AZ77" s="130">
        <f t="shared" si="91"/>
        <v>1523.6182492997198</v>
      </c>
      <c r="BA77" s="74">
        <f t="shared" si="71"/>
        <v>40.810442088089509</v>
      </c>
      <c r="BB77" s="193">
        <f t="shared" si="92"/>
        <v>0</v>
      </c>
      <c r="BC77" s="102">
        <f t="shared" si="93"/>
        <v>5.2509097873134746E-3</v>
      </c>
      <c r="BD77" s="102">
        <f t="shared" si="94"/>
        <v>5.2509097873134746E-3</v>
      </c>
      <c r="BE77" s="413" t="s">
        <v>69</v>
      </c>
    </row>
    <row r="78" spans="1:57" s="65" customFormat="1" ht="12" customHeight="1" x14ac:dyDescent="0.2">
      <c r="A78" s="43">
        <v>63</v>
      </c>
      <c r="B78" s="166" t="s">
        <v>469</v>
      </c>
      <c r="C78" s="166" t="s">
        <v>567</v>
      </c>
      <c r="D78" s="166" t="s">
        <v>547</v>
      </c>
      <c r="E78" s="162">
        <v>1</v>
      </c>
      <c r="F78" s="166"/>
      <c r="G78" s="162"/>
      <c r="H78" s="162"/>
      <c r="I78" s="189">
        <f t="shared" si="73"/>
        <v>0</v>
      </c>
      <c r="J78" s="195"/>
      <c r="K78" s="162">
        <v>10768.86</v>
      </c>
      <c r="L78" s="168" t="s">
        <v>22</v>
      </c>
      <c r="M78" s="75">
        <f>_xlfn.XLOOKUP(L78,list_vat[Страна],list_vat[Ставка НДС %],0,0)</f>
        <v>0.13</v>
      </c>
      <c r="N78" s="162">
        <f t="shared" si="57"/>
        <v>10768.86</v>
      </c>
      <c r="O78" s="169"/>
      <c r="P78" s="74">
        <f t="shared" si="95"/>
        <v>10768.86</v>
      </c>
      <c r="Q78" s="162">
        <v>7.14</v>
      </c>
      <c r="R78" s="162">
        <f t="shared" si="58"/>
        <v>1508.2436974789916</v>
      </c>
      <c r="S78" s="196">
        <f t="shared" si="74"/>
        <v>1508.2436974789916</v>
      </c>
      <c r="T78" s="192">
        <f t="shared" si="75"/>
        <v>12.470941999070671</v>
      </c>
      <c r="U78" s="76">
        <f t="shared" si="76"/>
        <v>0</v>
      </c>
      <c r="V78" s="123">
        <f t="shared" si="77"/>
        <v>12.470941999070671</v>
      </c>
      <c r="W78" s="191">
        <v>8409990009</v>
      </c>
      <c r="X78" s="170">
        <v>0.05</v>
      </c>
      <c r="Y78" s="74">
        <f>ROUND(IF(offer_incoterms="DDP",X78*(AY78+T78),0),2)</f>
        <v>77.540000000000006</v>
      </c>
      <c r="Z78" s="188"/>
      <c r="AA78" s="130">
        <f t="shared" si="78"/>
        <v>1643.91</v>
      </c>
      <c r="AB78" s="74">
        <f t="shared" si="79"/>
        <v>1643.91</v>
      </c>
      <c r="AC78" s="356">
        <v>0.19</v>
      </c>
      <c r="AD78" s="130" cm="1">
        <f t="array" ref="AD78">IFERROR(ROUND((_xlfn.IFS(offer_sale_type="поставка",AB78,offer_sale_type="транзит",S78)*(1+AC78))/E78,2),0)</f>
        <v>1956.25</v>
      </c>
      <c r="AE78" s="74">
        <f t="shared" si="80"/>
        <v>1956.25</v>
      </c>
      <c r="AF78" s="123" cm="1">
        <f t="array" ref="AF78">IFERROR(ROUND(_xlfn.IFS(offer_sale_type="поставка",AB78,offer_sale_type="транзит",S78)*AC78,2),0)</f>
        <v>312.33999999999997</v>
      </c>
      <c r="AG78" s="130">
        <f t="shared" si="61"/>
        <v>0</v>
      </c>
      <c r="AH78" s="74">
        <f t="shared" si="62"/>
        <v>59.738023576628009</v>
      </c>
      <c r="AI78" s="123">
        <f t="shared" si="63"/>
        <v>35.017452554267123</v>
      </c>
      <c r="AJ78" s="118">
        <f t="shared" si="81"/>
        <v>2051.0100000000002</v>
      </c>
      <c r="AK78" s="74">
        <f t="shared" si="82"/>
        <v>2051.0100000000002</v>
      </c>
      <c r="AL78" s="174">
        <f t="shared" si="83"/>
        <v>2461.21</v>
      </c>
      <c r="AM78" s="175">
        <f t="shared" si="64"/>
        <v>2461.21</v>
      </c>
      <c r="AN78" s="130">
        <f t="shared" si="84"/>
        <v>410.19999999999982</v>
      </c>
      <c r="AO78" s="74">
        <f t="shared" si="65"/>
        <v>325.68418839981416</v>
      </c>
      <c r="AP78" s="123">
        <f t="shared" si="85"/>
        <v>84.515811600185657</v>
      </c>
      <c r="AQ78" s="118">
        <f t="shared" si="86"/>
        <v>0</v>
      </c>
      <c r="AR78" s="82" t="str">
        <f t="shared" si="87"/>
        <v>https://www.alta.ru/tnved/code/8409990009/</v>
      </c>
      <c r="AS78" s="157"/>
      <c r="AT78" s="162"/>
      <c r="AU78" s="74">
        <f t="shared" si="88"/>
        <v>0</v>
      </c>
      <c r="AV78" s="157"/>
      <c r="AW78" s="75">
        <f>_xlfn.IFNA(VLOOKUP(L78,list_vat[],3,FALSE),0)</f>
        <v>0.02</v>
      </c>
      <c r="AX78" s="74">
        <f t="shared" si="89"/>
        <v>1538.41</v>
      </c>
      <c r="AY78" s="74">
        <f t="shared" si="90"/>
        <v>1538.41</v>
      </c>
      <c r="AZ78" s="130">
        <f t="shared" si="91"/>
        <v>1704.3153781512603</v>
      </c>
      <c r="BA78" s="74">
        <f t="shared" si="71"/>
        <v>45.650453498998509</v>
      </c>
      <c r="BB78" s="193">
        <f t="shared" si="92"/>
        <v>0</v>
      </c>
      <c r="BC78" s="102">
        <f t="shared" si="93"/>
        <v>5.8736539181757121E-3</v>
      </c>
      <c r="BD78" s="102">
        <f t="shared" si="94"/>
        <v>5.8736539181757121E-3</v>
      </c>
      <c r="BE78" s="413" t="s">
        <v>69</v>
      </c>
    </row>
    <row r="79" spans="1:57" s="65" customFormat="1" ht="12" customHeight="1" x14ac:dyDescent="0.2">
      <c r="A79" s="43">
        <v>64</v>
      </c>
      <c r="B79" s="166" t="s">
        <v>469</v>
      </c>
      <c r="C79" s="166" t="s">
        <v>568</v>
      </c>
      <c r="D79" s="166" t="s">
        <v>569</v>
      </c>
      <c r="E79" s="162">
        <v>1</v>
      </c>
      <c r="F79" s="166"/>
      <c r="G79" s="162"/>
      <c r="H79" s="162"/>
      <c r="I79" s="189">
        <f t="shared" si="73"/>
        <v>0</v>
      </c>
      <c r="J79" s="195"/>
      <c r="K79" s="162">
        <v>8515.23</v>
      </c>
      <c r="L79" s="168" t="s">
        <v>22</v>
      </c>
      <c r="M79" s="75">
        <f>_xlfn.XLOOKUP(L79,list_vat[Страна],list_vat[Ставка НДС %],0,0)</f>
        <v>0.13</v>
      </c>
      <c r="N79" s="162">
        <f t="shared" si="57"/>
        <v>8515.23</v>
      </c>
      <c r="O79" s="169"/>
      <c r="P79" s="74">
        <f t="shared" si="95"/>
        <v>8515.23</v>
      </c>
      <c r="Q79" s="162">
        <v>7.14</v>
      </c>
      <c r="R79" s="162">
        <f t="shared" si="58"/>
        <v>1192.6092436974791</v>
      </c>
      <c r="S79" s="196">
        <f t="shared" si="74"/>
        <v>1192.6092436974791</v>
      </c>
      <c r="T79" s="192">
        <f t="shared" si="75"/>
        <v>9.8611124518980251</v>
      </c>
      <c r="U79" s="76">
        <f t="shared" si="76"/>
        <v>0</v>
      </c>
      <c r="V79" s="123">
        <f t="shared" si="77"/>
        <v>9.8611124518980251</v>
      </c>
      <c r="W79" s="191">
        <v>8484200000</v>
      </c>
      <c r="X79" s="170">
        <v>0</v>
      </c>
      <c r="Y79" s="74">
        <f>ROUND(IF(offer_incoterms="DDP",X79*(AY79+T79),0),2)</f>
        <v>0</v>
      </c>
      <c r="Z79" s="188"/>
      <c r="AA79" s="130">
        <f t="shared" si="78"/>
        <v>1238.57</v>
      </c>
      <c r="AB79" s="74">
        <f t="shared" si="79"/>
        <v>1238.57</v>
      </c>
      <c r="AC79" s="356">
        <v>0.19</v>
      </c>
      <c r="AD79" s="130" cm="1">
        <f t="array" ref="AD79">IFERROR(ROUND((_xlfn.IFS(offer_sale_type="поставка",AB79,offer_sale_type="транзит",S79)*(1+AC79))/E79,2),0)</f>
        <v>1473.9</v>
      </c>
      <c r="AE79" s="74">
        <f t="shared" si="80"/>
        <v>1473.9</v>
      </c>
      <c r="AF79" s="123" cm="1">
        <f t="array" ref="AF79">IFERROR(ROUND(_xlfn.IFS(offer_sale_type="поставка",AB79,offer_sale_type="транзит",S79)*AC79,2),0)</f>
        <v>235.33</v>
      </c>
      <c r="AG79" s="130">
        <f t="shared" si="61"/>
        <v>0</v>
      </c>
      <c r="AH79" s="74">
        <f t="shared" si="62"/>
        <v>45.047677516042569</v>
      </c>
      <c r="AI79" s="123">
        <f t="shared" si="63"/>
        <v>27.689250534752247</v>
      </c>
      <c r="AJ79" s="118">
        <f t="shared" si="81"/>
        <v>1546.64</v>
      </c>
      <c r="AK79" s="74">
        <f t="shared" si="82"/>
        <v>1546.64</v>
      </c>
      <c r="AL79" s="174">
        <f t="shared" si="83"/>
        <v>1855.97</v>
      </c>
      <c r="AM79" s="175">
        <f t="shared" si="64"/>
        <v>1855.97</v>
      </c>
      <c r="AN79" s="130">
        <f t="shared" si="84"/>
        <v>309.32999999999993</v>
      </c>
      <c r="AO79" s="74">
        <f t="shared" si="65"/>
        <v>245.26422249037961</v>
      </c>
      <c r="AP79" s="123">
        <f t="shared" si="85"/>
        <v>64.065777509620318</v>
      </c>
      <c r="AQ79" s="118">
        <f t="shared" si="86"/>
        <v>0</v>
      </c>
      <c r="AR79" s="82" t="str">
        <f t="shared" si="87"/>
        <v>https://www.alta.ru/tnved/code/8484200000/</v>
      </c>
      <c r="AS79" s="157"/>
      <c r="AT79" s="162"/>
      <c r="AU79" s="74">
        <f t="shared" si="88"/>
        <v>0</v>
      </c>
      <c r="AV79" s="157"/>
      <c r="AW79" s="75">
        <f>_xlfn.IFNA(VLOOKUP(L79,list_vat[],3,FALSE),0)</f>
        <v>0.02</v>
      </c>
      <c r="AX79" s="74">
        <f t="shared" si="89"/>
        <v>1216.46</v>
      </c>
      <c r="AY79" s="74">
        <f t="shared" si="90"/>
        <v>1216.46</v>
      </c>
      <c r="AZ79" s="130">
        <f t="shared" si="91"/>
        <v>1347.6484453781513</v>
      </c>
      <c r="BA79" s="74">
        <f t="shared" si="71"/>
        <v>36.097053090882149</v>
      </c>
      <c r="BB79" s="193">
        <f t="shared" si="92"/>
        <v>0</v>
      </c>
      <c r="BC79" s="102">
        <f t="shared" si="93"/>
        <v>4.6444576355962816E-3</v>
      </c>
      <c r="BD79" s="102">
        <f t="shared" si="94"/>
        <v>4.6444576355962816E-3</v>
      </c>
      <c r="BE79" s="413" t="s">
        <v>69</v>
      </c>
    </row>
    <row r="80" spans="1:57" s="65" customFormat="1" ht="12" customHeight="1" x14ac:dyDescent="0.2">
      <c r="A80" s="43">
        <v>65</v>
      </c>
      <c r="B80" s="166" t="s">
        <v>469</v>
      </c>
      <c r="C80" s="166" t="s">
        <v>570</v>
      </c>
      <c r="D80" s="166" t="s">
        <v>540</v>
      </c>
      <c r="E80" s="162">
        <v>1</v>
      </c>
      <c r="F80" s="166"/>
      <c r="G80" s="162"/>
      <c r="H80" s="162"/>
      <c r="I80" s="189">
        <f t="shared" si="73"/>
        <v>0</v>
      </c>
      <c r="J80" s="195"/>
      <c r="K80" s="162">
        <v>8021.99</v>
      </c>
      <c r="L80" s="168" t="s">
        <v>22</v>
      </c>
      <c r="M80" s="75">
        <f>_xlfn.XLOOKUP(L80,list_vat[Страна],list_vat[Ставка НДС %],0,0)</f>
        <v>0.13</v>
      </c>
      <c r="N80" s="162">
        <f t="shared" si="57"/>
        <v>8021.99</v>
      </c>
      <c r="O80" s="169"/>
      <c r="P80" s="74">
        <f t="shared" si="95"/>
        <v>8021.99</v>
      </c>
      <c r="Q80" s="162">
        <v>7.14</v>
      </c>
      <c r="R80" s="162">
        <f t="shared" si="58"/>
        <v>1123.5280112044818</v>
      </c>
      <c r="S80" s="196">
        <f t="shared" si="74"/>
        <v>1123.5280112044818</v>
      </c>
      <c r="T80" s="192">
        <f t="shared" si="75"/>
        <v>9.2899129533789964</v>
      </c>
      <c r="U80" s="76">
        <f t="shared" si="76"/>
        <v>0</v>
      </c>
      <c r="V80" s="123">
        <f t="shared" si="77"/>
        <v>9.2899129533789964</v>
      </c>
      <c r="W80" s="191">
        <v>8413308008</v>
      </c>
      <c r="X80" s="170">
        <v>0</v>
      </c>
      <c r="Y80" s="74">
        <f>ROUND(IF(offer_incoterms="DDP",X80*(AY80+T80),0),2)</f>
        <v>0</v>
      </c>
      <c r="Z80" s="188"/>
      <c r="AA80" s="130">
        <f t="shared" si="78"/>
        <v>1166.82</v>
      </c>
      <c r="AB80" s="74">
        <f t="shared" si="79"/>
        <v>1166.82</v>
      </c>
      <c r="AC80" s="356">
        <v>0.19</v>
      </c>
      <c r="AD80" s="130" cm="1">
        <f t="array" ref="AD80">IFERROR(ROUND((_xlfn.IFS(offer_sale_type="поставка",AB80,offer_sale_type="транзит",S80)*(1+AC80))/E80,2),0)</f>
        <v>1388.52</v>
      </c>
      <c r="AE80" s="74">
        <f t="shared" si="80"/>
        <v>1388.52</v>
      </c>
      <c r="AF80" s="123" cm="1">
        <f t="array" ref="AF80">IFERROR(ROUND(_xlfn.IFS(offer_sale_type="поставка",AB80,offer_sale_type="транзит",S80)*AC80,2),0)</f>
        <v>221.7</v>
      </c>
      <c r="AG80" s="130">
        <f t="shared" si="61"/>
        <v>0</v>
      </c>
      <c r="AH80" s="74">
        <f t="shared" ref="AH80:AH143" si="96">SUM(AE80,AG80,AI80)*rate_forex_risk</f>
        <v>42.438160979200596</v>
      </c>
      <c r="AI80" s="123">
        <f t="shared" ref="AI80:AI143" si="97">IF(OR(seller_region="TR",offer_sale_type="экспорт"),0,rate_fin_comm)*SUM(AZ80,AZ80*AW80,T80)</f>
        <v>26.085365973353291</v>
      </c>
      <c r="AJ80" s="118">
        <f t="shared" si="81"/>
        <v>1457.04</v>
      </c>
      <c r="AK80" s="74">
        <f t="shared" si="82"/>
        <v>1457.04</v>
      </c>
      <c r="AL80" s="174">
        <f t="shared" si="83"/>
        <v>1748.45</v>
      </c>
      <c r="AM80" s="175">
        <f t="shared" ref="AM80:AM143" si="98">ROUND(AJ80*(1+IF(offer_incoterms="DDP",rate_vatRu,0)),2)</f>
        <v>1748.45</v>
      </c>
      <c r="AN80" s="130">
        <f t="shared" si="84"/>
        <v>291.41000000000008</v>
      </c>
      <c r="AO80" s="74">
        <f t="shared" ref="AO80:AO143" si="99">SUM(AY80,Y80:Z80,T80)*IF(AND(offer_incoterms="DDP",offer_sale_type&lt;&gt;"экспорт"),rate_vatRu,0)</f>
        <v>231.05798259067581</v>
      </c>
      <c r="AP80" s="123">
        <f t="shared" si="85"/>
        <v>60.352017409324276</v>
      </c>
      <c r="AQ80" s="118">
        <f t="shared" ref="AQ80:AQ143" si="100">IF(offer_sale_type="транзит",SUM(AF80:AI80,BA80,BB80),0)</f>
        <v>0</v>
      </c>
      <c r="AR80" s="82" t="str">
        <f t="shared" si="87"/>
        <v>https://www.alta.ru/tnved/code/8413308008/</v>
      </c>
      <c r="AS80" s="157"/>
      <c r="AT80" s="162"/>
      <c r="AU80" s="74">
        <f t="shared" ref="AU80:AU143" si="101">IF(ISBLANK(AT80),0,AJ80-AT80)</f>
        <v>0</v>
      </c>
      <c r="AV80" s="157"/>
      <c r="AW80" s="75">
        <f>_xlfn.IFNA(VLOOKUP(L80,list_vat[],3,FALSE),0)</f>
        <v>0.02</v>
      </c>
      <c r="AX80" s="74">
        <f t="shared" si="89"/>
        <v>1146</v>
      </c>
      <c r="AY80" s="74">
        <f t="shared" si="90"/>
        <v>1146</v>
      </c>
      <c r="AZ80" s="130">
        <f t="shared" si="91"/>
        <v>1269.5866526610644</v>
      </c>
      <c r="BA80" s="74">
        <f t="shared" ref="BA80:BA143" si="102">cost_fin_total*$BD80</f>
        <v>34.006151204902942</v>
      </c>
      <c r="BB80" s="193">
        <f t="shared" si="92"/>
        <v>0</v>
      </c>
      <c r="BC80" s="102">
        <f t="shared" si="93"/>
        <v>4.3754299893457973E-3</v>
      </c>
      <c r="BD80" s="102">
        <f t="shared" si="94"/>
        <v>4.3754299893457973E-3</v>
      </c>
      <c r="BE80" s="413" t="s">
        <v>69</v>
      </c>
    </row>
    <row r="81" spans="1:57" s="65" customFormat="1" ht="12" customHeight="1" x14ac:dyDescent="0.2">
      <c r="A81" s="43">
        <v>66</v>
      </c>
      <c r="B81" s="166" t="s">
        <v>469</v>
      </c>
      <c r="C81" s="166" t="s">
        <v>571</v>
      </c>
      <c r="D81" s="166" t="s">
        <v>572</v>
      </c>
      <c r="E81" s="162">
        <v>1</v>
      </c>
      <c r="F81" s="166"/>
      <c r="G81" s="162"/>
      <c r="H81" s="162"/>
      <c r="I81" s="189">
        <f t="shared" ref="I81:I144" si="103">E81*G81</f>
        <v>0</v>
      </c>
      <c r="J81" s="195"/>
      <c r="K81" s="162">
        <v>7495</v>
      </c>
      <c r="L81" s="168" t="s">
        <v>22</v>
      </c>
      <c r="M81" s="75">
        <f>_xlfn.XLOOKUP(L81,list_vat[Страна],list_vat[Ставка НДС %],0,0)</f>
        <v>0.13</v>
      </c>
      <c r="N81" s="162">
        <f t="shared" ref="N81:N144" si="104">IFERROR(IF(L81="Китай",K81,K81/(1+M81)),0)</f>
        <v>7495</v>
      </c>
      <c r="O81" s="169"/>
      <c r="P81" s="74">
        <f t="shared" si="95"/>
        <v>7495</v>
      </c>
      <c r="Q81" s="162">
        <v>7.14</v>
      </c>
      <c r="R81" s="162">
        <f t="shared" ref="R81:R144" si="105">IF(ISBLANK(Q81),"введи курс",P81/Q81)</f>
        <v>1049.7198879551822</v>
      </c>
      <c r="S81" s="196">
        <f t="shared" ref="S81:S144" si="106">IF(AND(ISNUMBER(E81),ISNUMBER(Q81)),E81*R81,0)</f>
        <v>1049.7198879551822</v>
      </c>
      <c r="T81" s="192">
        <f t="shared" ref="T81:T144" si="107">$BC81*V$11</f>
        <v>8.6796290677968404</v>
      </c>
      <c r="U81" s="76">
        <f t="shared" ref="U81:U144" si="108">$BC81*W$11</f>
        <v>0</v>
      </c>
      <c r="V81" s="123">
        <f t="shared" ref="V81:V144" si="109">+SUM(T81:U81)</f>
        <v>8.6796290677968404</v>
      </c>
      <c r="W81" s="191">
        <v>8409990009</v>
      </c>
      <c r="X81" s="170">
        <v>0.05</v>
      </c>
      <c r="Y81" s="74">
        <f>ROUND(IF(offer_incoterms="DDP",X81*(AY81+T81),0),2)</f>
        <v>53.97</v>
      </c>
      <c r="Z81" s="188"/>
      <c r="AA81" s="130">
        <f t="shared" ref="AA81:AA144" si="110">IFERROR(AB81/E81,0)</f>
        <v>1144.1400000000001</v>
      </c>
      <c r="AB81" s="74">
        <f t="shared" ref="AB81:AB144" si="111">ROUND(SUM(S81,V81,Y81:Z81,BA81:BB81),2)</f>
        <v>1144.1400000000001</v>
      </c>
      <c r="AC81" s="356">
        <v>0.19</v>
      </c>
      <c r="AD81" s="130" cm="1">
        <f t="array" ref="AD81">IFERROR(ROUND((_xlfn.IFS(offer_sale_type="поставка",AB81,offer_sale_type="транзит",S81)*(1+AC81))/E81,2),0)</f>
        <v>1361.53</v>
      </c>
      <c r="AE81" s="74">
        <f t="shared" ref="AE81:AE144" si="112">AD81*E81</f>
        <v>1361.53</v>
      </c>
      <c r="AF81" s="123" cm="1">
        <f t="array" ref="AF81">IFERROR(ROUND(_xlfn.IFS(offer_sale_type="поставка",AB81,offer_sale_type="транзит",S81)*AC81,2),0)</f>
        <v>217.39</v>
      </c>
      <c r="AG81" s="130">
        <f t="shared" si="61"/>
        <v>0</v>
      </c>
      <c r="AH81" s="74">
        <f t="shared" si="96"/>
        <v>41.577052063154959</v>
      </c>
      <c r="AI81" s="123">
        <f t="shared" si="97"/>
        <v>24.371735438498799</v>
      </c>
      <c r="AJ81" s="118">
        <f t="shared" ref="AJ81:AJ144" si="113">IFERROR(ROUND(SUM(AB81,AF81:AI81)/E81,2),0)</f>
        <v>1427.48</v>
      </c>
      <c r="AK81" s="74">
        <f t="shared" ref="AK81:AK144" si="114">AJ81*E81</f>
        <v>1427.48</v>
      </c>
      <c r="AL81" s="174">
        <f t="shared" ref="AL81:AL144" si="115">ROUND(IFERROR(AM81*E81,0),2)</f>
        <v>1712.98</v>
      </c>
      <c r="AM81" s="175">
        <f t="shared" si="98"/>
        <v>1712.98</v>
      </c>
      <c r="AN81" s="130">
        <f t="shared" ref="AN81:AN144" si="116">AL81-AK81</f>
        <v>285.5</v>
      </c>
      <c r="AO81" s="74">
        <f t="shared" si="99"/>
        <v>226.6719258135594</v>
      </c>
      <c r="AP81" s="123">
        <f t="shared" ref="AP81:AP144" si="117">AN81-AO81</f>
        <v>58.828074186440602</v>
      </c>
      <c r="AQ81" s="118">
        <f t="shared" si="100"/>
        <v>0</v>
      </c>
      <c r="AR81" s="82" t="str">
        <f t="shared" ref="AR81:AR144" si="118">HYPERLINK("https://www.alta.ru/tnved/code/")&amp;W81&amp;"/"</f>
        <v>https://www.alta.ru/tnved/code/8409990009/</v>
      </c>
      <c r="AS81" s="157"/>
      <c r="AT81" s="162"/>
      <c r="AU81" s="74">
        <f t="shared" si="101"/>
        <v>0</v>
      </c>
      <c r="AV81" s="157"/>
      <c r="AW81" s="75">
        <f>_xlfn.IFNA(VLOOKUP(L81,list_vat[],3,FALSE),0)</f>
        <v>0.02</v>
      </c>
      <c r="AX81" s="74">
        <f t="shared" ref="AX81:AX144" si="119">IFERROR(ROUND(S81*(1+AW81)/E81,2),0)</f>
        <v>1070.71</v>
      </c>
      <c r="AY81" s="74">
        <f t="shared" ref="AY81:AY144" si="120">E81*AX81</f>
        <v>1070.71</v>
      </c>
      <c r="AZ81" s="130">
        <f t="shared" ref="AZ81:AZ144" si="121">S81*(1+M81)</f>
        <v>1186.1834733893559</v>
      </c>
      <c r="BA81" s="74">
        <f t="shared" si="102"/>
        <v>31.772179132702426</v>
      </c>
      <c r="BB81" s="193">
        <f t="shared" ref="BB81:BB144" si="122">credit_sales_interest*BD81</f>
        <v>0</v>
      </c>
      <c r="BC81" s="102">
        <f t="shared" ref="BC81:BC144" si="123">IFERROR(IF($I$13&gt;0,$I81/$I$13,$S81/$S$13),0)</f>
        <v>4.0879940974928603E-3</v>
      </c>
      <c r="BD81" s="102">
        <f t="shared" ref="BD81:BD144" si="124">IFERROR($S81/$S$13,0)</f>
        <v>4.0879940974928603E-3</v>
      </c>
      <c r="BE81" s="413" t="s">
        <v>69</v>
      </c>
    </row>
    <row r="82" spans="1:57" s="65" customFormat="1" ht="12" customHeight="1" x14ac:dyDescent="0.2">
      <c r="A82" s="43">
        <v>67</v>
      </c>
      <c r="B82" s="166" t="s">
        <v>469</v>
      </c>
      <c r="C82" s="166" t="s">
        <v>573</v>
      </c>
      <c r="D82" s="166" t="s">
        <v>574</v>
      </c>
      <c r="E82" s="162">
        <v>1</v>
      </c>
      <c r="F82" s="166"/>
      <c r="G82" s="162"/>
      <c r="H82" s="162"/>
      <c r="I82" s="189">
        <f t="shared" si="103"/>
        <v>0</v>
      </c>
      <c r="J82" s="195"/>
      <c r="K82" s="162">
        <v>6518.53</v>
      </c>
      <c r="L82" s="168" t="s">
        <v>22</v>
      </c>
      <c r="M82" s="75">
        <f>_xlfn.XLOOKUP(L82,list_vat[Страна],list_vat[Ставка НДС %],0,0)</f>
        <v>0.13</v>
      </c>
      <c r="N82" s="162">
        <f t="shared" si="104"/>
        <v>6518.53</v>
      </c>
      <c r="O82" s="169"/>
      <c r="P82" s="74">
        <f t="shared" ref="P82:P145" si="125">N82*(1-O82)</f>
        <v>6518.53</v>
      </c>
      <c r="Q82" s="162">
        <v>7.14</v>
      </c>
      <c r="R82" s="162">
        <f t="shared" si="105"/>
        <v>912.95938375350136</v>
      </c>
      <c r="S82" s="196">
        <f t="shared" si="106"/>
        <v>912.95938375350136</v>
      </c>
      <c r="T82" s="192">
        <f t="shared" si="107"/>
        <v>7.5488222104477298</v>
      </c>
      <c r="U82" s="76">
        <f t="shared" si="108"/>
        <v>0</v>
      </c>
      <c r="V82" s="123">
        <f t="shared" si="109"/>
        <v>7.5488222104477298</v>
      </c>
      <c r="W82" s="191">
        <v>8483308007</v>
      </c>
      <c r="X82" s="170">
        <v>0.05</v>
      </c>
      <c r="Y82" s="74">
        <f>ROUND(IF(offer_incoterms="DDP",X82*(AY82+T82),0),2)</f>
        <v>46.94</v>
      </c>
      <c r="Z82" s="188"/>
      <c r="AA82" s="130">
        <f t="shared" si="110"/>
        <v>995.08</v>
      </c>
      <c r="AB82" s="74">
        <f t="shared" si="111"/>
        <v>995.08</v>
      </c>
      <c r="AC82" s="356">
        <v>0.19</v>
      </c>
      <c r="AD82" s="130" cm="1">
        <f t="array" ref="AD82">IFERROR(ROUND((_xlfn.IFS(offer_sale_type="поставка",AB82,offer_sale_type="транзит",S82)*(1+AC82))/E82,2),0)</f>
        <v>1184.1500000000001</v>
      </c>
      <c r="AE82" s="74">
        <f t="shared" si="112"/>
        <v>1184.1500000000001</v>
      </c>
      <c r="AF82" s="123" cm="1">
        <f t="array" ref="AF82">IFERROR(ROUND(_xlfn.IFS(offer_sale_type="поставка",AB82,offer_sale_type="транзит",S82)*AC82,2),0)</f>
        <v>189.07</v>
      </c>
      <c r="AG82" s="130">
        <f t="shared" si="61"/>
        <v>0</v>
      </c>
      <c r="AH82" s="74">
        <f t="shared" si="96"/>
        <v>36.160395484754844</v>
      </c>
      <c r="AI82" s="123">
        <f t="shared" si="97"/>
        <v>21.196516158494664</v>
      </c>
      <c r="AJ82" s="118">
        <f t="shared" si="113"/>
        <v>1241.51</v>
      </c>
      <c r="AK82" s="74">
        <f t="shared" si="114"/>
        <v>1241.51</v>
      </c>
      <c r="AL82" s="174">
        <f t="shared" si="115"/>
        <v>1489.81</v>
      </c>
      <c r="AM82" s="175">
        <f t="shared" si="98"/>
        <v>1489.81</v>
      </c>
      <c r="AN82" s="130">
        <f t="shared" si="116"/>
        <v>248.29999999999995</v>
      </c>
      <c r="AO82" s="74">
        <f t="shared" si="99"/>
        <v>197.14176444208957</v>
      </c>
      <c r="AP82" s="123">
        <f t="shared" si="117"/>
        <v>51.158235557910388</v>
      </c>
      <c r="AQ82" s="118">
        <f t="shared" si="100"/>
        <v>0</v>
      </c>
      <c r="AR82" s="82" t="str">
        <f t="shared" si="118"/>
        <v>https://www.alta.ru/tnved/code/8483308007/</v>
      </c>
      <c r="AS82" s="157"/>
      <c r="AT82" s="162"/>
      <c r="AU82" s="74">
        <f t="shared" si="101"/>
        <v>0</v>
      </c>
      <c r="AV82" s="157"/>
      <c r="AW82" s="75">
        <f>_xlfn.IFNA(VLOOKUP(L82,list_vat[],3,FALSE),0)</f>
        <v>0.02</v>
      </c>
      <c r="AX82" s="74">
        <f t="shared" si="119"/>
        <v>931.22</v>
      </c>
      <c r="AY82" s="74">
        <f t="shared" si="120"/>
        <v>931.22</v>
      </c>
      <c r="AZ82" s="130">
        <f t="shared" si="121"/>
        <v>1031.6441036414565</v>
      </c>
      <c r="BA82" s="74">
        <f t="shared" si="102"/>
        <v>27.632808918198098</v>
      </c>
      <c r="BB82" s="193">
        <f t="shared" si="122"/>
        <v>0</v>
      </c>
      <c r="BC82" s="102">
        <f t="shared" si="123"/>
        <v>3.5553985542802046E-3</v>
      </c>
      <c r="BD82" s="102">
        <f t="shared" si="124"/>
        <v>3.5553985542802046E-3</v>
      </c>
      <c r="BE82" s="413" t="s">
        <v>69</v>
      </c>
    </row>
    <row r="83" spans="1:57" s="65" customFormat="1" ht="12" customHeight="1" x14ac:dyDescent="0.2">
      <c r="A83" s="43">
        <v>68</v>
      </c>
      <c r="B83" s="166" t="s">
        <v>469</v>
      </c>
      <c r="C83" s="166" t="s">
        <v>575</v>
      </c>
      <c r="D83" s="166" t="s">
        <v>552</v>
      </c>
      <c r="E83" s="162">
        <v>1</v>
      </c>
      <c r="F83" s="166"/>
      <c r="G83" s="162"/>
      <c r="H83" s="162"/>
      <c r="I83" s="189">
        <f t="shared" si="103"/>
        <v>0</v>
      </c>
      <c r="J83" s="195"/>
      <c r="K83" s="162">
        <v>8025.73</v>
      </c>
      <c r="L83" s="168" t="s">
        <v>22</v>
      </c>
      <c r="M83" s="75">
        <f>_xlfn.XLOOKUP(L83,list_vat[Страна],list_vat[Ставка НДС %],0,0)</f>
        <v>0.13</v>
      </c>
      <c r="N83" s="162">
        <f t="shared" si="104"/>
        <v>8025.73</v>
      </c>
      <c r="O83" s="169"/>
      <c r="P83" s="74">
        <f t="shared" si="125"/>
        <v>8025.73</v>
      </c>
      <c r="Q83" s="162">
        <v>7.14</v>
      </c>
      <c r="R83" s="162">
        <f t="shared" si="105"/>
        <v>1124.0518207282912</v>
      </c>
      <c r="S83" s="196">
        <f t="shared" si="106"/>
        <v>1124.0518207282912</v>
      </c>
      <c r="T83" s="192">
        <f t="shared" si="107"/>
        <v>9.2942440824935453</v>
      </c>
      <c r="U83" s="76">
        <f t="shared" si="108"/>
        <v>0</v>
      </c>
      <c r="V83" s="123">
        <f t="shared" si="109"/>
        <v>9.2942440824935453</v>
      </c>
      <c r="W83" s="191">
        <v>8482800009</v>
      </c>
      <c r="X83" s="170">
        <v>0.1</v>
      </c>
      <c r="Y83" s="74">
        <f>ROUND(IF(offer_incoterms="DDP",X83*(AY83+T83),0),2)</f>
        <v>115.58</v>
      </c>
      <c r="Z83" s="188"/>
      <c r="AA83" s="130">
        <f t="shared" si="110"/>
        <v>1282.95</v>
      </c>
      <c r="AB83" s="74">
        <f t="shared" si="111"/>
        <v>1282.95</v>
      </c>
      <c r="AC83" s="356">
        <v>0.19</v>
      </c>
      <c r="AD83" s="130" cm="1">
        <f t="array" ref="AD83">IFERROR(ROUND((_xlfn.IFS(offer_sale_type="поставка",AB83,offer_sale_type="транзит",S83)*(1+AC83))/E83,2),0)</f>
        <v>1526.71</v>
      </c>
      <c r="AE83" s="74">
        <f t="shared" si="112"/>
        <v>1526.71</v>
      </c>
      <c r="AF83" s="123" cm="1">
        <f t="array" ref="AF83">IFERROR(ROUND(_xlfn.IFS(offer_sale_type="поставка",AB83,offer_sale_type="транзит",S83)*AC83,2),0)</f>
        <v>243.76</v>
      </c>
      <c r="AG83" s="130">
        <f t="shared" si="61"/>
        <v>0</v>
      </c>
      <c r="AH83" s="74">
        <f t="shared" si="96"/>
        <v>46.584225823592348</v>
      </c>
      <c r="AI83" s="123">
        <f t="shared" si="97"/>
        <v>26.097527453078438</v>
      </c>
      <c r="AJ83" s="118">
        <f t="shared" si="113"/>
        <v>1599.39</v>
      </c>
      <c r="AK83" s="74">
        <f t="shared" si="114"/>
        <v>1599.39</v>
      </c>
      <c r="AL83" s="174">
        <f t="shared" si="115"/>
        <v>1919.27</v>
      </c>
      <c r="AM83" s="175">
        <f t="shared" si="98"/>
        <v>1919.27</v>
      </c>
      <c r="AN83" s="130">
        <f t="shared" si="116"/>
        <v>319.87999999999988</v>
      </c>
      <c r="AO83" s="74">
        <f t="shared" si="99"/>
        <v>254.28084881649872</v>
      </c>
      <c r="AP83" s="123">
        <f t="shared" si="117"/>
        <v>65.599151183501164</v>
      </c>
      <c r="AQ83" s="118">
        <f t="shared" si="100"/>
        <v>0</v>
      </c>
      <c r="AR83" s="82" t="str">
        <f t="shared" si="118"/>
        <v>https://www.alta.ru/tnved/code/8482800009/</v>
      </c>
      <c r="AS83" s="157"/>
      <c r="AT83" s="162"/>
      <c r="AU83" s="74">
        <f t="shared" si="101"/>
        <v>0</v>
      </c>
      <c r="AV83" s="157"/>
      <c r="AW83" s="75">
        <f>_xlfn.IFNA(VLOOKUP(L83,list_vat[],3,FALSE),0)</f>
        <v>0.02</v>
      </c>
      <c r="AX83" s="74">
        <f t="shared" si="119"/>
        <v>1146.53</v>
      </c>
      <c r="AY83" s="74">
        <f t="shared" si="120"/>
        <v>1146.53</v>
      </c>
      <c r="AZ83" s="130">
        <f t="shared" si="121"/>
        <v>1270.1785574229689</v>
      </c>
      <c r="BA83" s="74">
        <f t="shared" si="102"/>
        <v>34.022005501094569</v>
      </c>
      <c r="BB83" s="193">
        <f t="shared" si="122"/>
        <v>0</v>
      </c>
      <c r="BC83" s="102">
        <f t="shared" si="123"/>
        <v>4.3774698956732978E-3</v>
      </c>
      <c r="BD83" s="102">
        <f t="shared" si="124"/>
        <v>4.3774698956732978E-3</v>
      </c>
      <c r="BE83" s="413" t="s">
        <v>69</v>
      </c>
    </row>
    <row r="84" spans="1:57" s="65" customFormat="1" ht="12" customHeight="1" x14ac:dyDescent="0.2">
      <c r="A84" s="43">
        <v>69</v>
      </c>
      <c r="B84" s="166" t="s">
        <v>469</v>
      </c>
      <c r="C84" s="166" t="s">
        <v>576</v>
      </c>
      <c r="D84" s="166" t="s">
        <v>577</v>
      </c>
      <c r="E84" s="162">
        <v>1</v>
      </c>
      <c r="F84" s="166"/>
      <c r="G84" s="162"/>
      <c r="H84" s="162"/>
      <c r="I84" s="189">
        <f t="shared" si="103"/>
        <v>0</v>
      </c>
      <c r="J84" s="195"/>
      <c r="K84" s="162">
        <v>8011.54</v>
      </c>
      <c r="L84" s="168" t="s">
        <v>22</v>
      </c>
      <c r="M84" s="75">
        <f>_xlfn.XLOOKUP(L84,list_vat[Страна],list_vat[Ставка НДС %],0,0)</f>
        <v>0.13</v>
      </c>
      <c r="N84" s="162">
        <f t="shared" si="104"/>
        <v>8011.54</v>
      </c>
      <c r="O84" s="169"/>
      <c r="P84" s="74">
        <f t="shared" si="125"/>
        <v>8011.54</v>
      </c>
      <c r="Q84" s="162">
        <v>7.14</v>
      </c>
      <c r="R84" s="162">
        <f t="shared" si="105"/>
        <v>1122.0644257703082</v>
      </c>
      <c r="S84" s="196">
        <f t="shared" si="106"/>
        <v>1122.0644257703082</v>
      </c>
      <c r="T84" s="192">
        <f t="shared" si="107"/>
        <v>9.277811269088339</v>
      </c>
      <c r="U84" s="76">
        <f t="shared" si="108"/>
        <v>0</v>
      </c>
      <c r="V84" s="123">
        <f t="shared" si="109"/>
        <v>9.277811269088339</v>
      </c>
      <c r="W84" s="191">
        <v>8413308008</v>
      </c>
      <c r="X84" s="170">
        <v>0</v>
      </c>
      <c r="Y84" s="74">
        <f>ROUND(IF(offer_incoterms="DDP",X84*(AY84+T84),0),2)</f>
        <v>0</v>
      </c>
      <c r="Z84" s="188"/>
      <c r="AA84" s="130">
        <f t="shared" si="110"/>
        <v>1165.3</v>
      </c>
      <c r="AB84" s="74">
        <f t="shared" si="111"/>
        <v>1165.3</v>
      </c>
      <c r="AC84" s="356">
        <v>0.19</v>
      </c>
      <c r="AD84" s="130" cm="1">
        <f t="array" ref="AD84">IFERROR(ROUND((_xlfn.IFS(offer_sale_type="поставка",AB84,offer_sale_type="транзит",S84)*(1+AC84))/E84,2),0)</f>
        <v>1386.71</v>
      </c>
      <c r="AE84" s="74">
        <f t="shared" si="112"/>
        <v>1386.71</v>
      </c>
      <c r="AF84" s="123" cm="1">
        <f t="array" ref="AF84">IFERROR(ROUND(_xlfn.IFS(offer_sale_type="поставка",AB84,offer_sale_type="транзит",S84)*AC84,2),0)</f>
        <v>221.41</v>
      </c>
      <c r="AG84" s="130">
        <f t="shared" si="61"/>
        <v>0</v>
      </c>
      <c r="AH84" s="74">
        <f t="shared" si="96"/>
        <v>42.382841561047165</v>
      </c>
      <c r="AI84" s="123">
        <f t="shared" si="97"/>
        <v>26.051385368238908</v>
      </c>
      <c r="AJ84" s="118">
        <f t="shared" si="113"/>
        <v>1455.14</v>
      </c>
      <c r="AK84" s="74">
        <f t="shared" si="114"/>
        <v>1455.14</v>
      </c>
      <c r="AL84" s="174">
        <f t="shared" si="115"/>
        <v>1746.17</v>
      </c>
      <c r="AM84" s="175">
        <f t="shared" si="98"/>
        <v>1746.17</v>
      </c>
      <c r="AN84" s="130">
        <f t="shared" si="116"/>
        <v>291.02999999999997</v>
      </c>
      <c r="AO84" s="74">
        <f t="shared" si="99"/>
        <v>230.75756225381767</v>
      </c>
      <c r="AP84" s="123">
        <f t="shared" si="117"/>
        <v>60.272437746182305</v>
      </c>
      <c r="AQ84" s="118">
        <f t="shared" si="100"/>
        <v>0</v>
      </c>
      <c r="AR84" s="82" t="str">
        <f t="shared" si="118"/>
        <v>https://www.alta.ru/tnved/code/8413308008/</v>
      </c>
      <c r="AS84" s="157"/>
      <c r="AT84" s="162"/>
      <c r="AU84" s="74">
        <f t="shared" si="101"/>
        <v>0</v>
      </c>
      <c r="AV84" s="157"/>
      <c r="AW84" s="75">
        <f>_xlfn.IFNA(VLOOKUP(L84,list_vat[],3,FALSE),0)</f>
        <v>0.02</v>
      </c>
      <c r="AX84" s="74">
        <f t="shared" si="119"/>
        <v>1144.51</v>
      </c>
      <c r="AY84" s="74">
        <f t="shared" si="120"/>
        <v>1144.51</v>
      </c>
      <c r="AZ84" s="130">
        <f t="shared" si="121"/>
        <v>1267.9328011204482</v>
      </c>
      <c r="BA84" s="74">
        <f t="shared" si="102"/>
        <v>33.961852436132197</v>
      </c>
      <c r="BB84" s="193">
        <f t="shared" si="122"/>
        <v>0</v>
      </c>
      <c r="BC84" s="102">
        <f t="shared" si="123"/>
        <v>4.3697302510777788E-3</v>
      </c>
      <c r="BD84" s="102">
        <f t="shared" si="124"/>
        <v>4.3697302510777788E-3</v>
      </c>
      <c r="BE84" s="413" t="s">
        <v>69</v>
      </c>
    </row>
    <row r="85" spans="1:57" s="65" customFormat="1" ht="12" customHeight="1" x14ac:dyDescent="0.2">
      <c r="A85" s="43">
        <v>70</v>
      </c>
      <c r="B85" s="166" t="s">
        <v>469</v>
      </c>
      <c r="C85" s="166" t="s">
        <v>578</v>
      </c>
      <c r="D85" s="166" t="s">
        <v>547</v>
      </c>
      <c r="E85" s="162">
        <v>1</v>
      </c>
      <c r="F85" s="166"/>
      <c r="G85" s="162"/>
      <c r="H85" s="162"/>
      <c r="I85" s="189">
        <f t="shared" si="103"/>
        <v>0</v>
      </c>
      <c r="J85" s="195"/>
      <c r="K85" s="162">
        <v>6972.4</v>
      </c>
      <c r="L85" s="168" t="s">
        <v>22</v>
      </c>
      <c r="M85" s="75">
        <f>_xlfn.XLOOKUP(L85,list_vat[Страна],list_vat[Ставка НДС %],0,0)</f>
        <v>0.13</v>
      </c>
      <c r="N85" s="162">
        <f t="shared" si="104"/>
        <v>6972.4</v>
      </c>
      <c r="O85" s="169"/>
      <c r="P85" s="74">
        <f t="shared" si="125"/>
        <v>6972.4</v>
      </c>
      <c r="Q85" s="162">
        <v>7.14</v>
      </c>
      <c r="R85" s="162">
        <f t="shared" si="105"/>
        <v>976.52661064425774</v>
      </c>
      <c r="S85" s="196">
        <f t="shared" si="106"/>
        <v>976.52661064425774</v>
      </c>
      <c r="T85" s="192">
        <f t="shared" si="107"/>
        <v>8.0744290476726732</v>
      </c>
      <c r="U85" s="76">
        <f t="shared" si="108"/>
        <v>0</v>
      </c>
      <c r="V85" s="123">
        <f t="shared" si="109"/>
        <v>8.0744290476726732</v>
      </c>
      <c r="W85" s="191">
        <v>8409990009</v>
      </c>
      <c r="X85" s="170">
        <v>0.05</v>
      </c>
      <c r="Y85" s="74">
        <f>ROUND(IF(offer_incoterms="DDP",X85*(AY85+T85),0),2)</f>
        <v>50.21</v>
      </c>
      <c r="Z85" s="188"/>
      <c r="AA85" s="130">
        <f t="shared" si="110"/>
        <v>1064.3699999999999</v>
      </c>
      <c r="AB85" s="74">
        <f t="shared" si="111"/>
        <v>1064.3699999999999</v>
      </c>
      <c r="AC85" s="356">
        <v>0.19</v>
      </c>
      <c r="AD85" s="130" cm="1">
        <f t="array" ref="AD85">IFERROR(ROUND((_xlfn.IFS(offer_sale_type="поставка",AB85,offer_sale_type="транзит",S85)*(1+AC85))/E85,2),0)</f>
        <v>1266.5999999999999</v>
      </c>
      <c r="AE85" s="74">
        <f t="shared" si="112"/>
        <v>1266.5999999999999</v>
      </c>
      <c r="AF85" s="123" cm="1">
        <f t="array" ref="AF85">IFERROR(ROUND(_xlfn.IFS(offer_sale_type="поставка",AB85,offer_sale_type="транзит",S85)*AC85,2),0)</f>
        <v>202.23</v>
      </c>
      <c r="AG85" s="130">
        <f t="shared" si="61"/>
        <v>0</v>
      </c>
      <c r="AH85" s="74">
        <f t="shared" si="96"/>
        <v>38.678171400285741</v>
      </c>
      <c r="AI85" s="123">
        <f t="shared" si="97"/>
        <v>22.672380009524886</v>
      </c>
      <c r="AJ85" s="118">
        <f t="shared" si="113"/>
        <v>1327.95</v>
      </c>
      <c r="AK85" s="74">
        <f t="shared" si="114"/>
        <v>1327.95</v>
      </c>
      <c r="AL85" s="174">
        <f t="shared" si="115"/>
        <v>1593.54</v>
      </c>
      <c r="AM85" s="175">
        <f t="shared" si="98"/>
        <v>1593.54</v>
      </c>
      <c r="AN85" s="130">
        <f t="shared" si="116"/>
        <v>265.58999999999992</v>
      </c>
      <c r="AO85" s="74">
        <f t="shared" si="99"/>
        <v>210.86888580953456</v>
      </c>
      <c r="AP85" s="123">
        <f t="shared" si="117"/>
        <v>54.721114190465357</v>
      </c>
      <c r="AQ85" s="118">
        <f t="shared" si="100"/>
        <v>0</v>
      </c>
      <c r="AR85" s="82" t="str">
        <f t="shared" si="118"/>
        <v>https://www.alta.ru/tnved/code/8409990009/</v>
      </c>
      <c r="AS85" s="157"/>
      <c r="AT85" s="162"/>
      <c r="AU85" s="74">
        <f t="shared" si="101"/>
        <v>0</v>
      </c>
      <c r="AV85" s="157"/>
      <c r="AW85" s="75">
        <f>_xlfn.IFNA(VLOOKUP(L85,list_vat[],3,FALSE),0)</f>
        <v>0.02</v>
      </c>
      <c r="AX85" s="74">
        <f t="shared" si="119"/>
        <v>996.06</v>
      </c>
      <c r="AY85" s="74">
        <f t="shared" si="120"/>
        <v>996.06</v>
      </c>
      <c r="AZ85" s="130">
        <f t="shared" si="121"/>
        <v>1103.4750700280113</v>
      </c>
      <c r="BA85" s="74">
        <f t="shared" si="102"/>
        <v>29.556816782502256</v>
      </c>
      <c r="BB85" s="193">
        <f t="shared" si="122"/>
        <v>0</v>
      </c>
      <c r="BC85" s="102">
        <f t="shared" si="123"/>
        <v>3.8029526411419907E-3</v>
      </c>
      <c r="BD85" s="102">
        <f t="shared" si="124"/>
        <v>3.8029526411419907E-3</v>
      </c>
      <c r="BE85" s="413" t="s">
        <v>69</v>
      </c>
    </row>
    <row r="86" spans="1:57" s="65" customFormat="1" ht="12" customHeight="1" x14ac:dyDescent="0.2">
      <c r="A86" s="43">
        <v>71</v>
      </c>
      <c r="B86" s="166" t="s">
        <v>469</v>
      </c>
      <c r="C86" s="166" t="s">
        <v>579</v>
      </c>
      <c r="D86" s="166" t="s">
        <v>552</v>
      </c>
      <c r="E86" s="162">
        <v>1</v>
      </c>
      <c r="F86" s="166"/>
      <c r="G86" s="162"/>
      <c r="H86" s="162"/>
      <c r="I86" s="189">
        <f t="shared" si="103"/>
        <v>0</v>
      </c>
      <c r="J86" s="195"/>
      <c r="K86" s="162">
        <v>8205.81</v>
      </c>
      <c r="L86" s="168" t="s">
        <v>22</v>
      </c>
      <c r="M86" s="75">
        <f>_xlfn.XLOOKUP(L86,list_vat[Страна],list_vat[Ставка НДС %],0,0)</f>
        <v>0.13</v>
      </c>
      <c r="N86" s="162">
        <f t="shared" si="104"/>
        <v>8205.81</v>
      </c>
      <c r="O86" s="169"/>
      <c r="P86" s="74">
        <f t="shared" si="125"/>
        <v>8205.81</v>
      </c>
      <c r="Q86" s="162">
        <v>7.14</v>
      </c>
      <c r="R86" s="162">
        <f t="shared" si="105"/>
        <v>1149.2731092436975</v>
      </c>
      <c r="S86" s="196">
        <f t="shared" si="106"/>
        <v>1149.2731092436975</v>
      </c>
      <c r="T86" s="192">
        <f t="shared" si="107"/>
        <v>9.5027867913032669</v>
      </c>
      <c r="U86" s="76">
        <f t="shared" si="108"/>
        <v>0</v>
      </c>
      <c r="V86" s="123">
        <f t="shared" si="109"/>
        <v>9.5027867913032669</v>
      </c>
      <c r="W86" s="191">
        <v>8482800009</v>
      </c>
      <c r="X86" s="170">
        <v>0.1</v>
      </c>
      <c r="Y86" s="74">
        <f>ROUND(IF(offer_incoterms="DDP",X86*(AY86+T86),0),2)</f>
        <v>118.18</v>
      </c>
      <c r="Z86" s="188"/>
      <c r="AA86" s="130">
        <f t="shared" si="110"/>
        <v>1311.74</v>
      </c>
      <c r="AB86" s="74">
        <f t="shared" si="111"/>
        <v>1311.74</v>
      </c>
      <c r="AC86" s="356">
        <v>0.19</v>
      </c>
      <c r="AD86" s="130" cm="1">
        <f t="array" ref="AD86">IFERROR(ROUND((_xlfn.IFS(offer_sale_type="поставка",AB86,offer_sale_type="транзит",S86)*(1+AC86))/E86,2),0)</f>
        <v>1560.97</v>
      </c>
      <c r="AE86" s="74">
        <f t="shared" si="112"/>
        <v>1560.97</v>
      </c>
      <c r="AF86" s="123" cm="1">
        <f t="array" ref="AF86">IFERROR(ROUND(_xlfn.IFS(offer_sale_type="поставка",AB86,offer_sale_type="транзит",S86)*AC86,2),0)</f>
        <v>249.23</v>
      </c>
      <c r="AG86" s="130">
        <f t="shared" si="61"/>
        <v>0</v>
      </c>
      <c r="AH86" s="74">
        <f t="shared" si="96"/>
        <v>47.62959298350335</v>
      </c>
      <c r="AI86" s="123">
        <f t="shared" si="97"/>
        <v>26.683099450111783</v>
      </c>
      <c r="AJ86" s="118">
        <f t="shared" si="113"/>
        <v>1635.28</v>
      </c>
      <c r="AK86" s="74">
        <f t="shared" si="114"/>
        <v>1635.28</v>
      </c>
      <c r="AL86" s="174">
        <f t="shared" si="115"/>
        <v>1962.34</v>
      </c>
      <c r="AM86" s="175">
        <f t="shared" si="98"/>
        <v>1962.34</v>
      </c>
      <c r="AN86" s="130">
        <f t="shared" si="116"/>
        <v>327.05999999999995</v>
      </c>
      <c r="AO86" s="74">
        <f t="shared" si="99"/>
        <v>259.98855735826072</v>
      </c>
      <c r="AP86" s="123">
        <f t="shared" si="117"/>
        <v>67.071442641739225</v>
      </c>
      <c r="AQ86" s="118">
        <f t="shared" si="100"/>
        <v>0</v>
      </c>
      <c r="AR86" s="82" t="str">
        <f t="shared" si="118"/>
        <v>https://www.alta.ru/tnved/code/8482800009/</v>
      </c>
      <c r="AS86" s="157"/>
      <c r="AT86" s="162"/>
      <c r="AU86" s="74">
        <f t="shared" si="101"/>
        <v>0</v>
      </c>
      <c r="AV86" s="157"/>
      <c r="AW86" s="75">
        <f>_xlfn.IFNA(VLOOKUP(L86,list_vat[],3,FALSE),0)</f>
        <v>0.02</v>
      </c>
      <c r="AX86" s="74">
        <f t="shared" si="119"/>
        <v>1172.26</v>
      </c>
      <c r="AY86" s="74">
        <f t="shared" si="120"/>
        <v>1172.26</v>
      </c>
      <c r="AZ86" s="130">
        <f t="shared" si="121"/>
        <v>1298.678613445378</v>
      </c>
      <c r="BA86" s="74">
        <f t="shared" si="102"/>
        <v>34.785385623605187</v>
      </c>
      <c r="BB86" s="193">
        <f t="shared" si="122"/>
        <v>0</v>
      </c>
      <c r="BC86" s="102">
        <f t="shared" si="123"/>
        <v>4.4756908399129934E-3</v>
      </c>
      <c r="BD86" s="102">
        <f t="shared" si="124"/>
        <v>4.4756908399129934E-3</v>
      </c>
      <c r="BE86" s="413" t="s">
        <v>69</v>
      </c>
    </row>
    <row r="87" spans="1:57" s="65" customFormat="1" ht="12" customHeight="1" x14ac:dyDescent="0.2">
      <c r="A87" s="43">
        <v>72</v>
      </c>
      <c r="B87" s="166" t="s">
        <v>469</v>
      </c>
      <c r="C87" s="166" t="s">
        <v>580</v>
      </c>
      <c r="D87" s="166" t="s">
        <v>520</v>
      </c>
      <c r="E87" s="162">
        <v>1</v>
      </c>
      <c r="F87" s="166"/>
      <c r="G87" s="162"/>
      <c r="H87" s="162"/>
      <c r="I87" s="189">
        <f t="shared" si="103"/>
        <v>0</v>
      </c>
      <c r="J87" s="195"/>
      <c r="K87" s="162">
        <v>7874.52</v>
      </c>
      <c r="L87" s="168" t="s">
        <v>22</v>
      </c>
      <c r="M87" s="75">
        <f>_xlfn.XLOOKUP(L87,list_vat[Страна],list_vat[Ставка НДС %],0,0)</f>
        <v>0.13</v>
      </c>
      <c r="N87" s="162">
        <f t="shared" si="104"/>
        <v>7874.52</v>
      </c>
      <c r="O87" s="169"/>
      <c r="P87" s="74">
        <f t="shared" si="125"/>
        <v>7874.52</v>
      </c>
      <c r="Q87" s="162">
        <v>7.14</v>
      </c>
      <c r="R87" s="162">
        <f t="shared" si="105"/>
        <v>1102.873949579832</v>
      </c>
      <c r="S87" s="196">
        <f t="shared" si="106"/>
        <v>1102.873949579832</v>
      </c>
      <c r="T87" s="192">
        <f t="shared" si="107"/>
        <v>9.1191344478916054</v>
      </c>
      <c r="U87" s="76">
        <f t="shared" si="108"/>
        <v>0</v>
      </c>
      <c r="V87" s="123">
        <f t="shared" si="109"/>
        <v>9.1191344478916054</v>
      </c>
      <c r="W87" s="191">
        <v>8409990009</v>
      </c>
      <c r="X87" s="170">
        <v>0.05</v>
      </c>
      <c r="Y87" s="74">
        <f>ROUND(IF(offer_incoterms="DDP",X87*(AY87+T87),0),2)</f>
        <v>56.7</v>
      </c>
      <c r="Z87" s="188"/>
      <c r="AA87" s="130">
        <f t="shared" si="110"/>
        <v>1202.07</v>
      </c>
      <c r="AB87" s="74">
        <f t="shared" si="111"/>
        <v>1202.07</v>
      </c>
      <c r="AC87" s="356">
        <v>0.19</v>
      </c>
      <c r="AD87" s="130" cm="1">
        <f t="array" ref="AD87">IFERROR(ROUND((_xlfn.IFS(offer_sale_type="поставка",AB87,offer_sale_type="транзит",S87)*(1+AC87))/E87,2),0)</f>
        <v>1430.46</v>
      </c>
      <c r="AE87" s="74">
        <f t="shared" si="112"/>
        <v>1430.46</v>
      </c>
      <c r="AF87" s="123" cm="1">
        <f t="array" ref="AF87">IFERROR(ROUND(_xlfn.IFS(offer_sale_type="поставка",AB87,offer_sale_type="транзит",S87)*AC87,2),0)</f>
        <v>228.39</v>
      </c>
      <c r="AG87" s="130">
        <f t="shared" si="61"/>
        <v>0</v>
      </c>
      <c r="AH87" s="74">
        <f t="shared" si="96"/>
        <v>43.68197498924016</v>
      </c>
      <c r="AI87" s="123">
        <f t="shared" si="97"/>
        <v>25.605832974672118</v>
      </c>
      <c r="AJ87" s="118">
        <f t="shared" si="113"/>
        <v>1499.75</v>
      </c>
      <c r="AK87" s="74">
        <f t="shared" si="114"/>
        <v>1499.75</v>
      </c>
      <c r="AL87" s="174">
        <f t="shared" si="115"/>
        <v>1799.7</v>
      </c>
      <c r="AM87" s="175">
        <f t="shared" si="98"/>
        <v>1799.7</v>
      </c>
      <c r="AN87" s="130">
        <f t="shared" si="116"/>
        <v>299.95000000000005</v>
      </c>
      <c r="AO87" s="74">
        <f t="shared" si="99"/>
        <v>238.14982688957835</v>
      </c>
      <c r="AP87" s="123">
        <f t="shared" si="117"/>
        <v>61.800173110421696</v>
      </c>
      <c r="AQ87" s="118">
        <f t="shared" si="100"/>
        <v>0</v>
      </c>
      <c r="AR87" s="82" t="str">
        <f t="shared" si="118"/>
        <v>https://www.alta.ru/tnved/code/8409990009/</v>
      </c>
      <c r="AS87" s="157"/>
      <c r="AT87" s="162"/>
      <c r="AU87" s="74">
        <f t="shared" si="101"/>
        <v>0</v>
      </c>
      <c r="AV87" s="157"/>
      <c r="AW87" s="75">
        <f>_xlfn.IFNA(VLOOKUP(L87,list_vat[],3,FALSE),0)</f>
        <v>0.02</v>
      </c>
      <c r="AX87" s="74">
        <f t="shared" si="119"/>
        <v>1124.93</v>
      </c>
      <c r="AY87" s="74">
        <f t="shared" si="120"/>
        <v>1124.93</v>
      </c>
      <c r="AZ87" s="130">
        <f t="shared" si="121"/>
        <v>1246.24756302521</v>
      </c>
      <c r="BA87" s="74">
        <f t="shared" si="102"/>
        <v>33.38100867565683</v>
      </c>
      <c r="BB87" s="193">
        <f t="shared" si="122"/>
        <v>0</v>
      </c>
      <c r="BC87" s="102">
        <f t="shared" si="123"/>
        <v>4.2949955010793172E-3</v>
      </c>
      <c r="BD87" s="102">
        <f t="shared" si="124"/>
        <v>4.2949955010793172E-3</v>
      </c>
      <c r="BE87" s="413" t="s">
        <v>69</v>
      </c>
    </row>
    <row r="88" spans="1:57" s="65" customFormat="1" ht="12" customHeight="1" x14ac:dyDescent="0.2">
      <c r="A88" s="43">
        <v>73</v>
      </c>
      <c r="B88" s="166" t="s">
        <v>469</v>
      </c>
      <c r="C88" s="166" t="s">
        <v>581</v>
      </c>
      <c r="D88" s="166" t="s">
        <v>577</v>
      </c>
      <c r="E88" s="162">
        <v>1</v>
      </c>
      <c r="F88" s="166"/>
      <c r="G88" s="162"/>
      <c r="H88" s="162"/>
      <c r="I88" s="189">
        <f t="shared" si="103"/>
        <v>0</v>
      </c>
      <c r="J88" s="195"/>
      <c r="K88" s="162">
        <v>7582.54</v>
      </c>
      <c r="L88" s="168" t="s">
        <v>22</v>
      </c>
      <c r="M88" s="75">
        <f>_xlfn.XLOOKUP(L88,list_vat[Страна],list_vat[Ставка НДС %],0,0)</f>
        <v>0.13</v>
      </c>
      <c r="N88" s="162">
        <f t="shared" si="104"/>
        <v>7582.54</v>
      </c>
      <c r="O88" s="169"/>
      <c r="P88" s="74">
        <f t="shared" si="125"/>
        <v>7582.54</v>
      </c>
      <c r="Q88" s="162">
        <v>7.14</v>
      </c>
      <c r="R88" s="162">
        <f t="shared" si="105"/>
        <v>1061.9803921568628</v>
      </c>
      <c r="S88" s="196">
        <f t="shared" si="106"/>
        <v>1061.9803921568628</v>
      </c>
      <c r="T88" s="192">
        <f t="shared" si="107"/>
        <v>8.7810052824192457</v>
      </c>
      <c r="U88" s="76">
        <f t="shared" si="108"/>
        <v>0</v>
      </c>
      <c r="V88" s="123">
        <f t="shared" si="109"/>
        <v>8.7810052824192457</v>
      </c>
      <c r="W88" s="191">
        <v>8413308008</v>
      </c>
      <c r="X88" s="170">
        <v>0</v>
      </c>
      <c r="Y88" s="74">
        <f>ROUND(IF(offer_incoterms="DDP",X88*(AY88+T88),0),2)</f>
        <v>0</v>
      </c>
      <c r="Z88" s="188"/>
      <c r="AA88" s="130">
        <f t="shared" si="110"/>
        <v>1102.9000000000001</v>
      </c>
      <c r="AB88" s="74">
        <f t="shared" si="111"/>
        <v>1102.9000000000001</v>
      </c>
      <c r="AC88" s="356">
        <v>0.19</v>
      </c>
      <c r="AD88" s="130" cm="1">
        <f t="array" ref="AD88">IFERROR(ROUND((_xlfn.IFS(offer_sale_type="поставка",AB88,offer_sale_type="транзит",S88)*(1+AC88))/E88,2),0)</f>
        <v>1312.45</v>
      </c>
      <c r="AE88" s="74">
        <f t="shared" si="112"/>
        <v>1312.45</v>
      </c>
      <c r="AF88" s="123" cm="1">
        <f t="array" ref="AF88">IFERROR(ROUND(_xlfn.IFS(offer_sale_type="поставка",AB88,offer_sale_type="транзит",S88)*AC88,2),0)</f>
        <v>209.55</v>
      </c>
      <c r="AG88" s="130">
        <f t="shared" si="61"/>
        <v>0</v>
      </c>
      <c r="AH88" s="74">
        <f t="shared" si="96"/>
        <v>40.113191763169453</v>
      </c>
      <c r="AI88" s="123">
        <f t="shared" si="97"/>
        <v>24.656392105648383</v>
      </c>
      <c r="AJ88" s="118">
        <f t="shared" si="113"/>
        <v>1377.22</v>
      </c>
      <c r="AK88" s="74">
        <f t="shared" si="114"/>
        <v>1377.22</v>
      </c>
      <c r="AL88" s="174">
        <f t="shared" si="115"/>
        <v>1652.66</v>
      </c>
      <c r="AM88" s="175">
        <f t="shared" si="98"/>
        <v>1652.66</v>
      </c>
      <c r="AN88" s="130">
        <f t="shared" si="116"/>
        <v>275.44000000000005</v>
      </c>
      <c r="AO88" s="74">
        <f t="shared" si="99"/>
        <v>218.40020105648387</v>
      </c>
      <c r="AP88" s="123">
        <f t="shared" si="117"/>
        <v>57.039798943516189</v>
      </c>
      <c r="AQ88" s="118">
        <f t="shared" si="100"/>
        <v>0</v>
      </c>
      <c r="AR88" s="82" t="str">
        <f t="shared" si="118"/>
        <v>https://www.alta.ru/tnved/code/8413308008/</v>
      </c>
      <c r="AS88" s="157"/>
      <c r="AT88" s="162"/>
      <c r="AU88" s="74">
        <f t="shared" si="101"/>
        <v>0</v>
      </c>
      <c r="AV88" s="157"/>
      <c r="AW88" s="75">
        <f>_xlfn.IFNA(VLOOKUP(L88,list_vat[],3,FALSE),0)</f>
        <v>0.02</v>
      </c>
      <c r="AX88" s="74">
        <f t="shared" si="119"/>
        <v>1083.22</v>
      </c>
      <c r="AY88" s="74">
        <f t="shared" si="120"/>
        <v>1083.22</v>
      </c>
      <c r="AZ88" s="130">
        <f t="shared" si="121"/>
        <v>1200.0378431372549</v>
      </c>
      <c r="BA88" s="74">
        <f t="shared" si="102"/>
        <v>32.143271402385778</v>
      </c>
      <c r="BB88" s="193">
        <f t="shared" si="122"/>
        <v>0</v>
      </c>
      <c r="BC88" s="102">
        <f t="shared" si="123"/>
        <v>4.1357409958643777E-3</v>
      </c>
      <c r="BD88" s="102">
        <f t="shared" si="124"/>
        <v>4.1357409958643777E-3</v>
      </c>
      <c r="BE88" s="413" t="s">
        <v>69</v>
      </c>
    </row>
    <row r="89" spans="1:57" s="65" customFormat="1" ht="12" customHeight="1" x14ac:dyDescent="0.2">
      <c r="A89" s="43">
        <v>74</v>
      </c>
      <c r="B89" s="166" t="s">
        <v>469</v>
      </c>
      <c r="C89" s="166" t="s">
        <v>582</v>
      </c>
      <c r="D89" s="166" t="s">
        <v>530</v>
      </c>
      <c r="E89" s="162">
        <v>1</v>
      </c>
      <c r="F89" s="166"/>
      <c r="G89" s="162"/>
      <c r="H89" s="162"/>
      <c r="I89" s="189">
        <f t="shared" si="103"/>
        <v>0</v>
      </c>
      <c r="J89" s="195"/>
      <c r="K89" s="162">
        <v>6459.62</v>
      </c>
      <c r="L89" s="168" t="s">
        <v>22</v>
      </c>
      <c r="M89" s="75">
        <f>_xlfn.XLOOKUP(L89,list_vat[Страна],list_vat[Ставка НДС %],0,0)</f>
        <v>0.13</v>
      </c>
      <c r="N89" s="162">
        <f t="shared" si="104"/>
        <v>6459.62</v>
      </c>
      <c r="O89" s="169"/>
      <c r="P89" s="74">
        <f t="shared" si="125"/>
        <v>6459.62</v>
      </c>
      <c r="Q89" s="162">
        <v>7.14</v>
      </c>
      <c r="R89" s="162">
        <f t="shared" si="105"/>
        <v>904.70868347338933</v>
      </c>
      <c r="S89" s="196">
        <f t="shared" si="106"/>
        <v>904.70868347338933</v>
      </c>
      <c r="T89" s="192">
        <f t="shared" si="107"/>
        <v>7.480601136613986</v>
      </c>
      <c r="U89" s="76">
        <f t="shared" si="108"/>
        <v>0</v>
      </c>
      <c r="V89" s="123">
        <f t="shared" si="109"/>
        <v>7.480601136613986</v>
      </c>
      <c r="W89" s="191">
        <v>8484900000</v>
      </c>
      <c r="X89" s="170">
        <v>0</v>
      </c>
      <c r="Y89" s="74">
        <f>ROUND(IF(offer_incoterms="DDP",X89*(AY89+T89),0),2)</f>
        <v>0</v>
      </c>
      <c r="Z89" s="188"/>
      <c r="AA89" s="130">
        <f t="shared" si="110"/>
        <v>939.57</v>
      </c>
      <c r="AB89" s="74">
        <f t="shared" si="111"/>
        <v>939.57</v>
      </c>
      <c r="AC89" s="356">
        <v>0.19</v>
      </c>
      <c r="AD89" s="130" cm="1">
        <f t="array" ref="AD89">IFERROR(ROUND((_xlfn.IFS(offer_sale_type="поставка",AB89,offer_sale_type="транзит",S89)*(1+AC89))/E89,2),0)</f>
        <v>1118.0899999999999</v>
      </c>
      <c r="AE89" s="74">
        <f t="shared" si="112"/>
        <v>1118.0899999999999</v>
      </c>
      <c r="AF89" s="123" cm="1">
        <f t="array" ref="AF89">IFERROR(ROUND(_xlfn.IFS(offer_sale_type="поставка",AB89,offer_sale_type="транзит",S89)*AC89,2),0)</f>
        <v>178.52</v>
      </c>
      <c r="AG89" s="130">
        <f t="shared" si="61"/>
        <v>0</v>
      </c>
      <c r="AH89" s="74">
        <f t="shared" si="96"/>
        <v>34.172848697824818</v>
      </c>
      <c r="AI89" s="123">
        <f t="shared" si="97"/>
        <v>21.004956594160848</v>
      </c>
      <c r="AJ89" s="118">
        <f t="shared" si="113"/>
        <v>1173.27</v>
      </c>
      <c r="AK89" s="74">
        <f t="shared" si="114"/>
        <v>1173.27</v>
      </c>
      <c r="AL89" s="174">
        <f t="shared" si="115"/>
        <v>1407.92</v>
      </c>
      <c r="AM89" s="175">
        <f t="shared" si="98"/>
        <v>1407.92</v>
      </c>
      <c r="AN89" s="130">
        <f t="shared" si="116"/>
        <v>234.65000000000009</v>
      </c>
      <c r="AO89" s="74">
        <f t="shared" si="99"/>
        <v>186.05612022732282</v>
      </c>
      <c r="AP89" s="123">
        <f t="shared" si="117"/>
        <v>48.593879772677269</v>
      </c>
      <c r="AQ89" s="118">
        <f t="shared" si="100"/>
        <v>0</v>
      </c>
      <c r="AR89" s="82" t="str">
        <f t="shared" si="118"/>
        <v>https://www.alta.ru/tnved/code/8484900000/</v>
      </c>
      <c r="AS89" s="157"/>
      <c r="AT89" s="162"/>
      <c r="AU89" s="74">
        <f t="shared" si="101"/>
        <v>0</v>
      </c>
      <c r="AV89" s="157"/>
      <c r="AW89" s="75">
        <f>_xlfn.IFNA(VLOOKUP(L89,list_vat[],3,FALSE),0)</f>
        <v>0.02</v>
      </c>
      <c r="AX89" s="74">
        <f t="shared" si="119"/>
        <v>922.8</v>
      </c>
      <c r="AY89" s="74">
        <f t="shared" si="120"/>
        <v>922.8</v>
      </c>
      <c r="AZ89" s="130">
        <f t="shared" si="121"/>
        <v>1022.3208123249299</v>
      </c>
      <c r="BA89" s="74">
        <f t="shared" si="102"/>
        <v>27.383082557596694</v>
      </c>
      <c r="BB89" s="193">
        <f t="shared" si="122"/>
        <v>0</v>
      </c>
      <c r="BC89" s="102">
        <f t="shared" si="123"/>
        <v>3.5232673024745602E-3</v>
      </c>
      <c r="BD89" s="102">
        <f t="shared" si="124"/>
        <v>3.5232673024745602E-3</v>
      </c>
      <c r="BE89" s="413" t="s">
        <v>69</v>
      </c>
    </row>
    <row r="90" spans="1:57" s="65" customFormat="1" ht="12" customHeight="1" x14ac:dyDescent="0.2">
      <c r="A90" s="43">
        <v>75</v>
      </c>
      <c r="B90" s="166" t="s">
        <v>469</v>
      </c>
      <c r="C90" s="166" t="s">
        <v>583</v>
      </c>
      <c r="D90" s="166" t="s">
        <v>552</v>
      </c>
      <c r="E90" s="162">
        <v>1</v>
      </c>
      <c r="F90" s="166"/>
      <c r="G90" s="162"/>
      <c r="H90" s="162"/>
      <c r="I90" s="189">
        <f t="shared" si="103"/>
        <v>0</v>
      </c>
      <c r="J90" s="195"/>
      <c r="K90" s="162">
        <v>7886.03</v>
      </c>
      <c r="L90" s="168" t="s">
        <v>22</v>
      </c>
      <c r="M90" s="75">
        <f>_xlfn.XLOOKUP(L90,list_vat[Страна],list_vat[Ставка НДС %],0,0)</f>
        <v>0.13</v>
      </c>
      <c r="N90" s="162">
        <f t="shared" si="104"/>
        <v>7886.03</v>
      </c>
      <c r="O90" s="169"/>
      <c r="P90" s="74">
        <f t="shared" si="125"/>
        <v>7886.03</v>
      </c>
      <c r="Q90" s="162">
        <v>7.14</v>
      </c>
      <c r="R90" s="162">
        <f t="shared" si="105"/>
        <v>1104.4859943977592</v>
      </c>
      <c r="S90" s="196">
        <f t="shared" si="106"/>
        <v>1104.4859943977592</v>
      </c>
      <c r="T90" s="192">
        <f t="shared" si="107"/>
        <v>9.1324636714500222</v>
      </c>
      <c r="U90" s="76">
        <f t="shared" si="108"/>
        <v>0</v>
      </c>
      <c r="V90" s="123">
        <f t="shared" si="109"/>
        <v>9.1324636714500222</v>
      </c>
      <c r="W90" s="191">
        <v>8482500009</v>
      </c>
      <c r="X90" s="170">
        <v>0.1</v>
      </c>
      <c r="Y90" s="74">
        <f>ROUND(IF(offer_incoterms="DDP",X90*(AY90+T90),0),2)</f>
        <v>113.57</v>
      </c>
      <c r="Z90" s="188"/>
      <c r="AA90" s="130">
        <f t="shared" si="110"/>
        <v>1260.6199999999999</v>
      </c>
      <c r="AB90" s="74">
        <f t="shared" si="111"/>
        <v>1260.6199999999999</v>
      </c>
      <c r="AC90" s="356">
        <v>0.19</v>
      </c>
      <c r="AD90" s="130" cm="1">
        <f t="array" ref="AD90">IFERROR(ROUND((_xlfn.IFS(offer_sale_type="поставка",AB90,offer_sale_type="транзит",S90)*(1+AC90))/E90,2),0)</f>
        <v>1500.14</v>
      </c>
      <c r="AE90" s="74">
        <f t="shared" si="112"/>
        <v>1500.14</v>
      </c>
      <c r="AF90" s="123" cm="1">
        <f t="array" ref="AF90">IFERROR(ROUND(_xlfn.IFS(offer_sale_type="поставка",AB90,offer_sale_type="транзит",S90)*AC90,2),0)</f>
        <v>239.52</v>
      </c>
      <c r="AG90" s="130">
        <f t="shared" si="61"/>
        <v>0</v>
      </c>
      <c r="AH90" s="74">
        <f t="shared" si="96"/>
        <v>45.773497812488586</v>
      </c>
      <c r="AI90" s="123">
        <f t="shared" si="97"/>
        <v>25.643260416286143</v>
      </c>
      <c r="AJ90" s="118">
        <f t="shared" si="113"/>
        <v>1571.56</v>
      </c>
      <c r="AK90" s="74">
        <f t="shared" si="114"/>
        <v>1571.56</v>
      </c>
      <c r="AL90" s="174">
        <f t="shared" si="115"/>
        <v>1885.87</v>
      </c>
      <c r="AM90" s="175">
        <f t="shared" si="98"/>
        <v>1885.87</v>
      </c>
      <c r="AN90" s="130">
        <f t="shared" si="116"/>
        <v>314.30999999999995</v>
      </c>
      <c r="AO90" s="74">
        <f t="shared" si="99"/>
        <v>249.85649273428999</v>
      </c>
      <c r="AP90" s="123">
        <f t="shared" si="117"/>
        <v>64.453507265709959</v>
      </c>
      <c r="AQ90" s="118">
        <f t="shared" si="100"/>
        <v>0</v>
      </c>
      <c r="AR90" s="82" t="str">
        <f t="shared" si="118"/>
        <v>https://www.alta.ru/tnved/code/8482500009/</v>
      </c>
      <c r="AS90" s="157"/>
      <c r="AT90" s="162"/>
      <c r="AU90" s="74">
        <f t="shared" si="101"/>
        <v>0</v>
      </c>
      <c r="AV90" s="157"/>
      <c r="AW90" s="75">
        <f>_xlfn.IFNA(VLOOKUP(L90,list_vat[],3,FALSE),0)</f>
        <v>0.02</v>
      </c>
      <c r="AX90" s="74">
        <f t="shared" si="119"/>
        <v>1126.58</v>
      </c>
      <c r="AY90" s="74">
        <f t="shared" si="120"/>
        <v>1126.58</v>
      </c>
      <c r="AZ90" s="130">
        <f t="shared" si="121"/>
        <v>1248.0691736694678</v>
      </c>
      <c r="BA90" s="74">
        <f t="shared" si="102"/>
        <v>33.429800908054077</v>
      </c>
      <c r="BB90" s="193">
        <f t="shared" si="122"/>
        <v>0</v>
      </c>
      <c r="BC90" s="102">
        <f t="shared" si="123"/>
        <v>4.3012733946166271E-3</v>
      </c>
      <c r="BD90" s="102">
        <f t="shared" si="124"/>
        <v>4.3012733946166271E-3</v>
      </c>
      <c r="BE90" s="413" t="s">
        <v>69</v>
      </c>
    </row>
    <row r="91" spans="1:57" s="65" customFormat="1" ht="12" customHeight="1" x14ac:dyDescent="0.2">
      <c r="A91" s="43">
        <v>76</v>
      </c>
      <c r="B91" s="166" t="s">
        <v>469</v>
      </c>
      <c r="C91" s="166" t="s">
        <v>584</v>
      </c>
      <c r="D91" s="166" t="s">
        <v>530</v>
      </c>
      <c r="E91" s="162">
        <v>1</v>
      </c>
      <c r="F91" s="166"/>
      <c r="G91" s="162"/>
      <c r="H91" s="162"/>
      <c r="I91" s="189">
        <f t="shared" si="103"/>
        <v>0</v>
      </c>
      <c r="J91" s="195"/>
      <c r="K91" s="162">
        <v>10806.97</v>
      </c>
      <c r="L91" s="168" t="s">
        <v>22</v>
      </c>
      <c r="M91" s="75">
        <f>_xlfn.XLOOKUP(L91,list_vat[Страна],list_vat[Ставка НДС %],0,0)</f>
        <v>0.13</v>
      </c>
      <c r="N91" s="162">
        <f t="shared" si="104"/>
        <v>10806.97</v>
      </c>
      <c r="O91" s="169"/>
      <c r="P91" s="74">
        <f t="shared" si="125"/>
        <v>10806.97</v>
      </c>
      <c r="Q91" s="162">
        <v>7.14</v>
      </c>
      <c r="R91" s="162">
        <f t="shared" si="105"/>
        <v>1513.5812324929973</v>
      </c>
      <c r="S91" s="196">
        <f t="shared" si="106"/>
        <v>1513.5812324929973</v>
      </c>
      <c r="T91" s="192">
        <f t="shared" si="107"/>
        <v>12.515075509914398</v>
      </c>
      <c r="U91" s="76">
        <f t="shared" si="108"/>
        <v>0</v>
      </c>
      <c r="V91" s="123">
        <f t="shared" si="109"/>
        <v>12.515075509914398</v>
      </c>
      <c r="W91" s="191">
        <v>8484900000</v>
      </c>
      <c r="X91" s="170">
        <v>0</v>
      </c>
      <c r="Y91" s="74">
        <f>ROUND(IF(offer_incoterms="DDP",X91*(AY91+T91),0),2)</f>
        <v>0</v>
      </c>
      <c r="Z91" s="188"/>
      <c r="AA91" s="130">
        <f t="shared" si="110"/>
        <v>1571.91</v>
      </c>
      <c r="AB91" s="74">
        <f t="shared" si="111"/>
        <v>1571.91</v>
      </c>
      <c r="AC91" s="356">
        <v>0.19</v>
      </c>
      <c r="AD91" s="130" cm="1">
        <f t="array" ref="AD91">IFERROR(ROUND((_xlfn.IFS(offer_sale_type="поставка",AB91,offer_sale_type="транзит",S91)*(1+AC91))/E91,2),0)</f>
        <v>1870.57</v>
      </c>
      <c r="AE91" s="74">
        <f t="shared" si="112"/>
        <v>1870.57</v>
      </c>
      <c r="AF91" s="123" cm="1">
        <f t="array" ref="AF91">IFERROR(ROUND(_xlfn.IFS(offer_sale_type="поставка",AB91,offer_sale_type="транзит",S91)*AC91,2),0)</f>
        <v>298.66000000000003</v>
      </c>
      <c r="AG91" s="130">
        <f t="shared" si="61"/>
        <v>0</v>
      </c>
      <c r="AH91" s="74">
        <f t="shared" si="96"/>
        <v>57.171341282448807</v>
      </c>
      <c r="AI91" s="123">
        <f t="shared" si="97"/>
        <v>35.141376081626859</v>
      </c>
      <c r="AJ91" s="118">
        <f t="shared" si="113"/>
        <v>1962.88</v>
      </c>
      <c r="AK91" s="74">
        <f t="shared" si="114"/>
        <v>1962.88</v>
      </c>
      <c r="AL91" s="174">
        <f t="shared" si="115"/>
        <v>2355.46</v>
      </c>
      <c r="AM91" s="175">
        <f t="shared" si="98"/>
        <v>2355.46</v>
      </c>
      <c r="AN91" s="130">
        <f t="shared" si="116"/>
        <v>392.57999999999993</v>
      </c>
      <c r="AO91" s="74">
        <f t="shared" si="99"/>
        <v>311.27301510198288</v>
      </c>
      <c r="AP91" s="123">
        <f t="shared" si="117"/>
        <v>81.306984898017049</v>
      </c>
      <c r="AQ91" s="118">
        <f t="shared" si="100"/>
        <v>0</v>
      </c>
      <c r="AR91" s="82" t="str">
        <f t="shared" si="118"/>
        <v>https://www.alta.ru/tnved/code/8484900000/</v>
      </c>
      <c r="AS91" s="157"/>
      <c r="AT91" s="162"/>
      <c r="AU91" s="74">
        <f t="shared" si="101"/>
        <v>0</v>
      </c>
      <c r="AV91" s="157"/>
      <c r="AW91" s="75">
        <f>_xlfn.IFNA(VLOOKUP(L91,list_vat[],3,FALSE),0)</f>
        <v>0.02</v>
      </c>
      <c r="AX91" s="74">
        <f t="shared" si="119"/>
        <v>1543.85</v>
      </c>
      <c r="AY91" s="74">
        <f t="shared" si="120"/>
        <v>1543.85</v>
      </c>
      <c r="AZ91" s="130">
        <f t="shared" si="121"/>
        <v>1710.3467927170868</v>
      </c>
      <c r="BA91" s="74">
        <f t="shared" si="102"/>
        <v>45.812006233721299</v>
      </c>
      <c r="BB91" s="193">
        <f t="shared" si="122"/>
        <v>0</v>
      </c>
      <c r="BC91" s="102">
        <f t="shared" si="123"/>
        <v>5.8944402363952523E-3</v>
      </c>
      <c r="BD91" s="102">
        <f t="shared" si="124"/>
        <v>5.8944402363952523E-3</v>
      </c>
      <c r="BE91" s="413" t="s">
        <v>69</v>
      </c>
    </row>
    <row r="92" spans="1:57" s="65" customFormat="1" ht="12" customHeight="1" x14ac:dyDescent="0.2">
      <c r="A92" s="43">
        <v>77</v>
      </c>
      <c r="B92" s="166" t="s">
        <v>469</v>
      </c>
      <c r="C92" s="166" t="s">
        <v>585</v>
      </c>
      <c r="D92" s="166" t="s">
        <v>520</v>
      </c>
      <c r="E92" s="162">
        <v>1</v>
      </c>
      <c r="F92" s="166"/>
      <c r="G92" s="162"/>
      <c r="H92" s="162"/>
      <c r="I92" s="189">
        <f t="shared" si="103"/>
        <v>0</v>
      </c>
      <c r="J92" s="195"/>
      <c r="K92" s="162">
        <v>8292.0499999999993</v>
      </c>
      <c r="L92" s="168" t="s">
        <v>22</v>
      </c>
      <c r="M92" s="75">
        <f>_xlfn.XLOOKUP(L92,list_vat[Страна],list_vat[Ставка НДС %],0,0)</f>
        <v>0.13</v>
      </c>
      <c r="N92" s="162">
        <f t="shared" si="104"/>
        <v>8292.0499999999993</v>
      </c>
      <c r="O92" s="169"/>
      <c r="P92" s="74">
        <f t="shared" si="125"/>
        <v>8292.0499999999993</v>
      </c>
      <c r="Q92" s="162">
        <v>7.14</v>
      </c>
      <c r="R92" s="162">
        <f t="shared" si="105"/>
        <v>1161.3515406162464</v>
      </c>
      <c r="S92" s="196">
        <f t="shared" si="106"/>
        <v>1161.3515406162464</v>
      </c>
      <c r="T92" s="192">
        <f t="shared" si="107"/>
        <v>9.6026575332387978</v>
      </c>
      <c r="U92" s="76">
        <f t="shared" si="108"/>
        <v>0</v>
      </c>
      <c r="V92" s="123">
        <f t="shared" si="109"/>
        <v>9.6026575332387978</v>
      </c>
      <c r="W92" s="191">
        <v>8409990009</v>
      </c>
      <c r="X92" s="170">
        <v>0.05</v>
      </c>
      <c r="Y92" s="74">
        <f>ROUND(IF(offer_incoterms="DDP",X92*(AY92+T92),0),2)</f>
        <v>59.71</v>
      </c>
      <c r="Z92" s="188"/>
      <c r="AA92" s="130">
        <f t="shared" si="110"/>
        <v>1265.82</v>
      </c>
      <c r="AB92" s="74">
        <f t="shared" si="111"/>
        <v>1265.82</v>
      </c>
      <c r="AC92" s="356">
        <v>0.19</v>
      </c>
      <c r="AD92" s="130" cm="1">
        <f t="array" ref="AD92">IFERROR(ROUND((_xlfn.IFS(offer_sale_type="поставка",AB92,offer_sale_type="транзит",S92)*(1+AC92))/E92,2),0)</f>
        <v>1506.33</v>
      </c>
      <c r="AE92" s="74">
        <f t="shared" si="112"/>
        <v>1506.33</v>
      </c>
      <c r="AF92" s="123" cm="1">
        <f t="array" ref="AF92">IFERROR(ROUND(_xlfn.IFS(offer_sale_type="поставка",AB92,offer_sale_type="транзит",S92)*AC92,2),0)</f>
        <v>240.51</v>
      </c>
      <c r="AG92" s="130">
        <f t="shared" si="61"/>
        <v>0</v>
      </c>
      <c r="AH92" s="74">
        <f t="shared" si="96"/>
        <v>45.998805865948505</v>
      </c>
      <c r="AI92" s="123">
        <f t="shared" si="97"/>
        <v>26.963528864950483</v>
      </c>
      <c r="AJ92" s="118">
        <f t="shared" si="113"/>
        <v>1579.29</v>
      </c>
      <c r="AK92" s="74">
        <f t="shared" si="114"/>
        <v>1579.29</v>
      </c>
      <c r="AL92" s="174">
        <f t="shared" si="115"/>
        <v>1895.15</v>
      </c>
      <c r="AM92" s="175">
        <f t="shared" si="98"/>
        <v>1895.15</v>
      </c>
      <c r="AN92" s="130">
        <f t="shared" si="116"/>
        <v>315.86000000000013</v>
      </c>
      <c r="AO92" s="74">
        <f t="shared" si="99"/>
        <v>250.77853150664774</v>
      </c>
      <c r="AP92" s="123">
        <f t="shared" si="117"/>
        <v>65.081468493352389</v>
      </c>
      <c r="AQ92" s="118">
        <f t="shared" si="100"/>
        <v>0</v>
      </c>
      <c r="AR92" s="82" t="str">
        <f t="shared" si="118"/>
        <v>https://www.alta.ru/tnved/code/8409990009/</v>
      </c>
      <c r="AS92" s="157"/>
      <c r="AT92" s="162"/>
      <c r="AU92" s="74">
        <f t="shared" si="101"/>
        <v>0</v>
      </c>
      <c r="AV92" s="157"/>
      <c r="AW92" s="75">
        <f>_xlfn.IFNA(VLOOKUP(L92,list_vat[],3,FALSE),0)</f>
        <v>0.02</v>
      </c>
      <c r="AX92" s="74">
        <f t="shared" si="119"/>
        <v>1184.58</v>
      </c>
      <c r="AY92" s="74">
        <f t="shared" si="120"/>
        <v>1184.58</v>
      </c>
      <c r="AZ92" s="130">
        <f t="shared" si="121"/>
        <v>1312.3272408963583</v>
      </c>
      <c r="BA92" s="74">
        <f t="shared" si="102"/>
        <v>35.15096704167113</v>
      </c>
      <c r="BB92" s="193">
        <f t="shared" si="122"/>
        <v>0</v>
      </c>
      <c r="BC92" s="102">
        <f t="shared" si="123"/>
        <v>4.5227286799353799E-3</v>
      </c>
      <c r="BD92" s="102">
        <f t="shared" si="124"/>
        <v>4.5227286799353799E-3</v>
      </c>
      <c r="BE92" s="413" t="s">
        <v>69</v>
      </c>
    </row>
    <row r="93" spans="1:57" s="65" customFormat="1" ht="12" customHeight="1" x14ac:dyDescent="0.2">
      <c r="A93" s="43">
        <v>78</v>
      </c>
      <c r="B93" s="166" t="s">
        <v>469</v>
      </c>
      <c r="C93" s="166" t="s">
        <v>586</v>
      </c>
      <c r="D93" s="166" t="s">
        <v>577</v>
      </c>
      <c r="E93" s="162">
        <v>1</v>
      </c>
      <c r="F93" s="166"/>
      <c r="G93" s="162"/>
      <c r="H93" s="162"/>
      <c r="I93" s="189">
        <f t="shared" si="103"/>
        <v>0</v>
      </c>
      <c r="J93" s="195"/>
      <c r="K93" s="162">
        <v>7977.61</v>
      </c>
      <c r="L93" s="168" t="s">
        <v>22</v>
      </c>
      <c r="M93" s="75">
        <f>_xlfn.XLOOKUP(L93,list_vat[Страна],list_vat[Ставка НДС %],0,0)</f>
        <v>0.13</v>
      </c>
      <c r="N93" s="162">
        <f t="shared" si="104"/>
        <v>7977.61</v>
      </c>
      <c r="O93" s="169"/>
      <c r="P93" s="74">
        <f t="shared" si="125"/>
        <v>7977.61</v>
      </c>
      <c r="Q93" s="162">
        <v>7.14</v>
      </c>
      <c r="R93" s="162">
        <f t="shared" si="105"/>
        <v>1117.312324929972</v>
      </c>
      <c r="S93" s="196">
        <f t="shared" si="106"/>
        <v>1117.312324929972</v>
      </c>
      <c r="T93" s="192">
        <f t="shared" si="107"/>
        <v>9.2385184319608733</v>
      </c>
      <c r="U93" s="76">
        <f t="shared" si="108"/>
        <v>0</v>
      </c>
      <c r="V93" s="123">
        <f t="shared" si="109"/>
        <v>9.2385184319608733</v>
      </c>
      <c r="W93" s="191">
        <v>8413308008</v>
      </c>
      <c r="X93" s="170">
        <v>0</v>
      </c>
      <c r="Y93" s="74">
        <f>ROUND(IF(offer_incoterms="DDP",X93*(AY93+T93),0),2)</f>
        <v>0</v>
      </c>
      <c r="Z93" s="188"/>
      <c r="AA93" s="130">
        <f t="shared" si="110"/>
        <v>1160.3699999999999</v>
      </c>
      <c r="AB93" s="74">
        <f t="shared" si="111"/>
        <v>1160.3699999999999</v>
      </c>
      <c r="AC93" s="356">
        <v>0.19</v>
      </c>
      <c r="AD93" s="130" cm="1">
        <f t="array" ref="AD93">IFERROR(ROUND((_xlfn.IFS(offer_sale_type="поставка",AB93,offer_sale_type="транзит",S93)*(1+AC93))/E93,2),0)</f>
        <v>1380.84</v>
      </c>
      <c r="AE93" s="74">
        <f t="shared" si="112"/>
        <v>1380.84</v>
      </c>
      <c r="AF93" s="123" cm="1">
        <f t="array" ref="AF93">IFERROR(ROUND(_xlfn.IFS(offer_sale_type="поставка",AB93,offer_sale_type="транзит",S93)*AC93,2),0)</f>
        <v>220.47</v>
      </c>
      <c r="AG93" s="130">
        <f t="shared" si="61"/>
        <v>0</v>
      </c>
      <c r="AH93" s="74">
        <f t="shared" si="96"/>
        <v>42.203431622487741</v>
      </c>
      <c r="AI93" s="123">
        <f t="shared" si="97"/>
        <v>25.941054082924936</v>
      </c>
      <c r="AJ93" s="118">
        <f t="shared" si="113"/>
        <v>1448.98</v>
      </c>
      <c r="AK93" s="74">
        <f t="shared" si="114"/>
        <v>1448.98</v>
      </c>
      <c r="AL93" s="174">
        <f t="shared" si="115"/>
        <v>1738.78</v>
      </c>
      <c r="AM93" s="175">
        <f t="shared" si="98"/>
        <v>1738.78</v>
      </c>
      <c r="AN93" s="130">
        <f t="shared" si="116"/>
        <v>289.79999999999995</v>
      </c>
      <c r="AO93" s="74">
        <f t="shared" si="99"/>
        <v>229.77970368639222</v>
      </c>
      <c r="AP93" s="123">
        <f t="shared" si="117"/>
        <v>60.02029631360773</v>
      </c>
      <c r="AQ93" s="118">
        <f t="shared" si="100"/>
        <v>0</v>
      </c>
      <c r="AR93" s="82" t="str">
        <f t="shared" si="118"/>
        <v>https://www.alta.ru/tnved/code/8413308008/</v>
      </c>
      <c r="AS93" s="157"/>
      <c r="AT93" s="162"/>
      <c r="AU93" s="74">
        <f t="shared" si="101"/>
        <v>0</v>
      </c>
      <c r="AV93" s="157"/>
      <c r="AW93" s="75">
        <f>_xlfn.IFNA(VLOOKUP(L93,list_vat[],3,FALSE),0)</f>
        <v>0.02</v>
      </c>
      <c r="AX93" s="74">
        <f t="shared" si="119"/>
        <v>1139.6600000000001</v>
      </c>
      <c r="AY93" s="74">
        <f t="shared" si="120"/>
        <v>1139.6600000000001</v>
      </c>
      <c r="AZ93" s="130">
        <f t="shared" si="121"/>
        <v>1262.5629271708683</v>
      </c>
      <c r="BA93" s="74">
        <f t="shared" si="102"/>
        <v>33.818019208917704</v>
      </c>
      <c r="BB93" s="193">
        <f t="shared" si="122"/>
        <v>0</v>
      </c>
      <c r="BC93" s="102">
        <f t="shared" si="123"/>
        <v>4.3512238281654455E-3</v>
      </c>
      <c r="BD93" s="102">
        <f t="shared" si="124"/>
        <v>4.3512238281654455E-3</v>
      </c>
      <c r="BE93" s="413" t="s">
        <v>69</v>
      </c>
    </row>
    <row r="94" spans="1:57" s="65" customFormat="1" ht="12" customHeight="1" x14ac:dyDescent="0.2">
      <c r="A94" s="43">
        <v>79</v>
      </c>
      <c r="B94" s="166" t="s">
        <v>469</v>
      </c>
      <c r="C94" s="166" t="s">
        <v>587</v>
      </c>
      <c r="D94" s="166" t="s">
        <v>520</v>
      </c>
      <c r="E94" s="162">
        <v>1</v>
      </c>
      <c r="F94" s="166"/>
      <c r="G94" s="162"/>
      <c r="H94" s="162"/>
      <c r="I94" s="189">
        <f t="shared" si="103"/>
        <v>0</v>
      </c>
      <c r="J94" s="195"/>
      <c r="K94" s="162">
        <v>7713.45</v>
      </c>
      <c r="L94" s="168" t="s">
        <v>22</v>
      </c>
      <c r="M94" s="75">
        <f>_xlfn.XLOOKUP(L94,list_vat[Страна],list_vat[Ставка НДС %],0,0)</f>
        <v>0.13</v>
      </c>
      <c r="N94" s="162">
        <f t="shared" si="104"/>
        <v>7713.45</v>
      </c>
      <c r="O94" s="169"/>
      <c r="P94" s="74">
        <f t="shared" si="125"/>
        <v>7713.45</v>
      </c>
      <c r="Q94" s="162">
        <v>7.14</v>
      </c>
      <c r="R94" s="162">
        <f t="shared" si="105"/>
        <v>1080.3151260504203</v>
      </c>
      <c r="S94" s="196">
        <f t="shared" si="106"/>
        <v>1080.3151260504203</v>
      </c>
      <c r="T94" s="192">
        <f t="shared" si="107"/>
        <v>8.9326063819876644</v>
      </c>
      <c r="U94" s="76">
        <f t="shared" si="108"/>
        <v>0</v>
      </c>
      <c r="V94" s="123">
        <f t="shared" si="109"/>
        <v>8.9326063819876644</v>
      </c>
      <c r="W94" s="191">
        <v>8409990009</v>
      </c>
      <c r="X94" s="170">
        <v>0.05</v>
      </c>
      <c r="Y94" s="74">
        <f>ROUND(IF(offer_incoterms="DDP",X94*(AY94+T94),0),2)</f>
        <v>55.54</v>
      </c>
      <c r="Z94" s="188"/>
      <c r="AA94" s="130">
        <f t="shared" si="110"/>
        <v>1177.49</v>
      </c>
      <c r="AB94" s="74">
        <f t="shared" si="111"/>
        <v>1177.49</v>
      </c>
      <c r="AC94" s="356">
        <v>0.19</v>
      </c>
      <c r="AD94" s="130" cm="1">
        <f t="array" ref="AD94">IFERROR(ROUND((_xlfn.IFS(offer_sale_type="поставка",AB94,offer_sale_type="транзит",S94)*(1+AC94))/E94,2),0)</f>
        <v>1401.21</v>
      </c>
      <c r="AE94" s="74">
        <f t="shared" si="112"/>
        <v>1401.21</v>
      </c>
      <c r="AF94" s="123" cm="1">
        <f t="array" ref="AF94">IFERROR(ROUND(_xlfn.IFS(offer_sale_type="поставка",AB94,offer_sale_type="транзит",S94)*AC94,2),0)</f>
        <v>223.72</v>
      </c>
      <c r="AG94" s="130">
        <f t="shared" si="61"/>
        <v>0</v>
      </c>
      <c r="AH94" s="74">
        <f t="shared" si="96"/>
        <v>42.788762292400619</v>
      </c>
      <c r="AI94" s="123">
        <f t="shared" si="97"/>
        <v>25.082076413354038</v>
      </c>
      <c r="AJ94" s="118">
        <f t="shared" si="113"/>
        <v>1469.08</v>
      </c>
      <c r="AK94" s="74">
        <f t="shared" si="114"/>
        <v>1469.08</v>
      </c>
      <c r="AL94" s="174">
        <f t="shared" si="115"/>
        <v>1762.9</v>
      </c>
      <c r="AM94" s="175">
        <f t="shared" si="98"/>
        <v>1762.9</v>
      </c>
      <c r="AN94" s="130">
        <f t="shared" si="116"/>
        <v>293.82000000000016</v>
      </c>
      <c r="AO94" s="74">
        <f t="shared" si="99"/>
        <v>233.27852127639756</v>
      </c>
      <c r="AP94" s="123">
        <f t="shared" si="117"/>
        <v>60.541478723602609</v>
      </c>
      <c r="AQ94" s="118">
        <f t="shared" si="100"/>
        <v>0</v>
      </c>
      <c r="AR94" s="82" t="str">
        <f t="shared" si="118"/>
        <v>https://www.alta.ru/tnved/code/8409990009/</v>
      </c>
      <c r="AS94" s="157"/>
      <c r="AT94" s="162"/>
      <c r="AU94" s="74">
        <f t="shared" si="101"/>
        <v>0</v>
      </c>
      <c r="AV94" s="157"/>
      <c r="AW94" s="75">
        <f>_xlfn.IFNA(VLOOKUP(L94,list_vat[],3,FALSE),0)</f>
        <v>0.02</v>
      </c>
      <c r="AX94" s="74">
        <f t="shared" si="119"/>
        <v>1101.92</v>
      </c>
      <c r="AY94" s="74">
        <f t="shared" si="120"/>
        <v>1101.92</v>
      </c>
      <c r="AZ94" s="130">
        <f t="shared" si="121"/>
        <v>1220.7560924369748</v>
      </c>
      <c r="BA94" s="74">
        <f t="shared" si="102"/>
        <v>32.698214160259312</v>
      </c>
      <c r="BB94" s="193">
        <f t="shared" si="122"/>
        <v>0</v>
      </c>
      <c r="BC94" s="102">
        <f t="shared" si="123"/>
        <v>4.2071431716219224E-3</v>
      </c>
      <c r="BD94" s="102">
        <f t="shared" si="124"/>
        <v>4.2071431716219224E-3</v>
      </c>
      <c r="BE94" s="413" t="s">
        <v>69</v>
      </c>
    </row>
    <row r="95" spans="1:57" s="65" customFormat="1" ht="12" customHeight="1" x14ac:dyDescent="0.2">
      <c r="A95" s="43">
        <v>80</v>
      </c>
      <c r="B95" s="166" t="s">
        <v>469</v>
      </c>
      <c r="C95" s="166" t="s">
        <v>588</v>
      </c>
      <c r="D95" s="166" t="s">
        <v>520</v>
      </c>
      <c r="E95" s="162">
        <v>1</v>
      </c>
      <c r="F95" s="166"/>
      <c r="G95" s="162"/>
      <c r="H95" s="162"/>
      <c r="I95" s="189">
        <f t="shared" si="103"/>
        <v>0</v>
      </c>
      <c r="J95" s="195"/>
      <c r="K95" s="162">
        <v>7713.45</v>
      </c>
      <c r="L95" s="168" t="s">
        <v>22</v>
      </c>
      <c r="M95" s="75">
        <f>_xlfn.XLOOKUP(L95,list_vat[Страна],list_vat[Ставка НДС %],0,0)</f>
        <v>0.13</v>
      </c>
      <c r="N95" s="162">
        <f t="shared" si="104"/>
        <v>7713.45</v>
      </c>
      <c r="O95" s="169"/>
      <c r="P95" s="74">
        <f t="shared" si="125"/>
        <v>7713.45</v>
      </c>
      <c r="Q95" s="162">
        <v>7.14</v>
      </c>
      <c r="R95" s="162">
        <f t="shared" si="105"/>
        <v>1080.3151260504203</v>
      </c>
      <c r="S95" s="196">
        <f t="shared" si="106"/>
        <v>1080.3151260504203</v>
      </c>
      <c r="T95" s="192">
        <f t="shared" si="107"/>
        <v>8.9326063819876644</v>
      </c>
      <c r="U95" s="76">
        <f t="shared" si="108"/>
        <v>0</v>
      </c>
      <c r="V95" s="123">
        <f t="shared" si="109"/>
        <v>8.9326063819876644</v>
      </c>
      <c r="W95" s="191">
        <v>8409990009</v>
      </c>
      <c r="X95" s="170">
        <v>0.05</v>
      </c>
      <c r="Y95" s="74">
        <f>ROUND(IF(offer_incoterms="DDP",X95*(AY95+T95),0),2)</f>
        <v>55.54</v>
      </c>
      <c r="Z95" s="188"/>
      <c r="AA95" s="130">
        <f t="shared" si="110"/>
        <v>1177.49</v>
      </c>
      <c r="AB95" s="74">
        <f t="shared" si="111"/>
        <v>1177.49</v>
      </c>
      <c r="AC95" s="356">
        <v>0.19</v>
      </c>
      <c r="AD95" s="130" cm="1">
        <f t="array" ref="AD95">IFERROR(ROUND((_xlfn.IFS(offer_sale_type="поставка",AB95,offer_sale_type="транзит",S95)*(1+AC95))/E95,2),0)</f>
        <v>1401.21</v>
      </c>
      <c r="AE95" s="74">
        <f t="shared" si="112"/>
        <v>1401.21</v>
      </c>
      <c r="AF95" s="123" cm="1">
        <f t="array" ref="AF95">IFERROR(ROUND(_xlfn.IFS(offer_sale_type="поставка",AB95,offer_sale_type="транзит",S95)*AC95,2),0)</f>
        <v>223.72</v>
      </c>
      <c r="AG95" s="130">
        <f t="shared" si="61"/>
        <v>0</v>
      </c>
      <c r="AH95" s="74">
        <f t="shared" si="96"/>
        <v>42.788762292400619</v>
      </c>
      <c r="AI95" s="123">
        <f t="shared" si="97"/>
        <v>25.082076413354038</v>
      </c>
      <c r="AJ95" s="118">
        <f t="shared" si="113"/>
        <v>1469.08</v>
      </c>
      <c r="AK95" s="74">
        <f t="shared" si="114"/>
        <v>1469.08</v>
      </c>
      <c r="AL95" s="174">
        <f t="shared" si="115"/>
        <v>1762.9</v>
      </c>
      <c r="AM95" s="175">
        <f t="shared" si="98"/>
        <v>1762.9</v>
      </c>
      <c r="AN95" s="130">
        <f t="shared" si="116"/>
        <v>293.82000000000016</v>
      </c>
      <c r="AO95" s="74">
        <f t="shared" si="99"/>
        <v>233.27852127639756</v>
      </c>
      <c r="AP95" s="123">
        <f t="shared" si="117"/>
        <v>60.541478723602609</v>
      </c>
      <c r="AQ95" s="118">
        <f t="shared" si="100"/>
        <v>0</v>
      </c>
      <c r="AR95" s="82" t="str">
        <f t="shared" si="118"/>
        <v>https://www.alta.ru/tnved/code/8409990009/</v>
      </c>
      <c r="AS95" s="157"/>
      <c r="AT95" s="162"/>
      <c r="AU95" s="74">
        <f t="shared" si="101"/>
        <v>0</v>
      </c>
      <c r="AV95" s="157"/>
      <c r="AW95" s="75">
        <f>_xlfn.IFNA(VLOOKUP(L95,list_vat[],3,FALSE),0)</f>
        <v>0.02</v>
      </c>
      <c r="AX95" s="74">
        <f t="shared" si="119"/>
        <v>1101.92</v>
      </c>
      <c r="AY95" s="74">
        <f t="shared" si="120"/>
        <v>1101.92</v>
      </c>
      <c r="AZ95" s="130">
        <f t="shared" si="121"/>
        <v>1220.7560924369748</v>
      </c>
      <c r="BA95" s="74">
        <f t="shared" si="102"/>
        <v>32.698214160259312</v>
      </c>
      <c r="BB95" s="193">
        <f t="shared" si="122"/>
        <v>0</v>
      </c>
      <c r="BC95" s="102">
        <f t="shared" si="123"/>
        <v>4.2071431716219224E-3</v>
      </c>
      <c r="BD95" s="102">
        <f t="shared" si="124"/>
        <v>4.2071431716219224E-3</v>
      </c>
      <c r="BE95" s="413" t="s">
        <v>69</v>
      </c>
    </row>
    <row r="96" spans="1:57" s="65" customFormat="1" ht="12" customHeight="1" x14ac:dyDescent="0.2">
      <c r="A96" s="43">
        <v>81</v>
      </c>
      <c r="B96" s="166" t="s">
        <v>469</v>
      </c>
      <c r="C96" s="166" t="s">
        <v>589</v>
      </c>
      <c r="D96" s="166" t="s">
        <v>590</v>
      </c>
      <c r="E96" s="162">
        <v>1</v>
      </c>
      <c r="F96" s="166"/>
      <c r="G96" s="162"/>
      <c r="H96" s="162"/>
      <c r="I96" s="189">
        <f t="shared" si="103"/>
        <v>0</v>
      </c>
      <c r="J96" s="195"/>
      <c r="K96" s="162">
        <v>8005.36</v>
      </c>
      <c r="L96" s="168" t="s">
        <v>22</v>
      </c>
      <c r="M96" s="75">
        <f>_xlfn.XLOOKUP(L96,list_vat[Страна],list_vat[Ставка НДС %],0,0)</f>
        <v>0.13</v>
      </c>
      <c r="N96" s="162">
        <f t="shared" si="104"/>
        <v>8005.36</v>
      </c>
      <c r="O96" s="169"/>
      <c r="P96" s="74">
        <f t="shared" si="125"/>
        <v>8005.36</v>
      </c>
      <c r="Q96" s="162">
        <v>7.14</v>
      </c>
      <c r="R96" s="162">
        <f t="shared" si="105"/>
        <v>1121.1988795518207</v>
      </c>
      <c r="S96" s="196">
        <f t="shared" si="106"/>
        <v>1121.1988795518207</v>
      </c>
      <c r="T96" s="192">
        <f t="shared" si="107"/>
        <v>9.270654483546112</v>
      </c>
      <c r="U96" s="76">
        <f t="shared" si="108"/>
        <v>0</v>
      </c>
      <c r="V96" s="123">
        <f t="shared" si="109"/>
        <v>9.270654483546112</v>
      </c>
      <c r="W96" s="191">
        <v>4009220009</v>
      </c>
      <c r="X96" s="170">
        <v>0.03</v>
      </c>
      <c r="Y96" s="74">
        <f>ROUND(IF(offer_incoterms="DDP",X96*(AY96+T96),0),2)</f>
        <v>34.590000000000003</v>
      </c>
      <c r="Z96" s="188"/>
      <c r="AA96" s="130">
        <f t="shared" si="110"/>
        <v>1199</v>
      </c>
      <c r="AB96" s="74">
        <f t="shared" si="111"/>
        <v>1199</v>
      </c>
      <c r="AC96" s="356">
        <v>0.19</v>
      </c>
      <c r="AD96" s="130" cm="1">
        <f t="array" ref="AD96">IFERROR(ROUND((_xlfn.IFS(offer_sale_type="поставка",AB96,offer_sale_type="транзит",S96)*(1+AC96))/E96,2),0)</f>
        <v>1426.81</v>
      </c>
      <c r="AE96" s="74">
        <f t="shared" si="112"/>
        <v>1426.81</v>
      </c>
      <c r="AF96" s="123" cm="1">
        <f t="array" ref="AF96">IFERROR(ROUND(_xlfn.IFS(offer_sale_type="поставка",AB96,offer_sale_type="транзит",S96)*AC96,2),0)</f>
        <v>227.81</v>
      </c>
      <c r="AG96" s="130">
        <f t="shared" si="61"/>
        <v>0</v>
      </c>
      <c r="AH96" s="74">
        <f t="shared" si="96"/>
        <v>43.585238689832977</v>
      </c>
      <c r="AI96" s="123">
        <f t="shared" si="97"/>
        <v>26.031289661099493</v>
      </c>
      <c r="AJ96" s="118">
        <f t="shared" si="113"/>
        <v>1496.43</v>
      </c>
      <c r="AK96" s="74">
        <f t="shared" si="114"/>
        <v>1496.43</v>
      </c>
      <c r="AL96" s="174">
        <f t="shared" si="115"/>
        <v>1795.72</v>
      </c>
      <c r="AM96" s="175">
        <f t="shared" si="98"/>
        <v>1795.72</v>
      </c>
      <c r="AN96" s="130">
        <f t="shared" si="116"/>
        <v>299.28999999999996</v>
      </c>
      <c r="AO96" s="74">
        <f t="shared" si="99"/>
        <v>237.49613089670922</v>
      </c>
      <c r="AP96" s="123">
        <f t="shared" si="117"/>
        <v>61.793869103290746</v>
      </c>
      <c r="AQ96" s="118">
        <f t="shared" si="100"/>
        <v>0</v>
      </c>
      <c r="AR96" s="82" t="str">
        <f t="shared" si="118"/>
        <v>https://www.alta.ru/tnved/code/4009220009/</v>
      </c>
      <c r="AS96" s="157"/>
      <c r="AT96" s="162"/>
      <c r="AU96" s="74">
        <f t="shared" si="101"/>
        <v>0</v>
      </c>
      <c r="AV96" s="157"/>
      <c r="AW96" s="75">
        <f>_xlfn.IFNA(VLOOKUP(L96,list_vat[],3,FALSE),0)</f>
        <v>0.02</v>
      </c>
      <c r="AX96" s="74">
        <f t="shared" si="119"/>
        <v>1143.6199999999999</v>
      </c>
      <c r="AY96" s="74">
        <f t="shared" si="120"/>
        <v>1143.6199999999999</v>
      </c>
      <c r="AZ96" s="130">
        <f t="shared" si="121"/>
        <v>1266.9547338935572</v>
      </c>
      <c r="BA96" s="74">
        <f t="shared" si="102"/>
        <v>33.935654695366331</v>
      </c>
      <c r="BB96" s="193">
        <f t="shared" si="122"/>
        <v>0</v>
      </c>
      <c r="BC96" s="102">
        <f t="shared" si="123"/>
        <v>4.3663594967719068E-3</v>
      </c>
      <c r="BD96" s="102">
        <f t="shared" si="124"/>
        <v>4.3663594967719068E-3</v>
      </c>
      <c r="BE96" s="413" t="s">
        <v>69</v>
      </c>
    </row>
    <row r="97" spans="1:57" s="65" customFormat="1" ht="12" customHeight="1" x14ac:dyDescent="0.2">
      <c r="A97" s="43">
        <v>82</v>
      </c>
      <c r="B97" s="166" t="s">
        <v>469</v>
      </c>
      <c r="C97" s="166" t="s">
        <v>591</v>
      </c>
      <c r="D97" s="166" t="s">
        <v>572</v>
      </c>
      <c r="E97" s="162">
        <v>1</v>
      </c>
      <c r="F97" s="166"/>
      <c r="G97" s="162"/>
      <c r="H97" s="162"/>
      <c r="I97" s="189">
        <f t="shared" si="103"/>
        <v>0</v>
      </c>
      <c r="J97" s="195"/>
      <c r="K97" s="162">
        <v>7987.05</v>
      </c>
      <c r="L97" s="168" t="s">
        <v>22</v>
      </c>
      <c r="M97" s="75">
        <f>_xlfn.XLOOKUP(L97,list_vat[Страна],list_vat[Ставка НДС %],0,0)</f>
        <v>0.13</v>
      </c>
      <c r="N97" s="162">
        <f t="shared" si="104"/>
        <v>7987.05</v>
      </c>
      <c r="O97" s="169"/>
      <c r="P97" s="74">
        <f t="shared" si="125"/>
        <v>7987.05</v>
      </c>
      <c r="Q97" s="162">
        <v>7.14</v>
      </c>
      <c r="R97" s="162">
        <f t="shared" si="105"/>
        <v>1118.6344537815128</v>
      </c>
      <c r="S97" s="196">
        <f t="shared" si="106"/>
        <v>1118.6344537815128</v>
      </c>
      <c r="T97" s="192">
        <f t="shared" si="107"/>
        <v>9.249450479779421</v>
      </c>
      <c r="U97" s="76">
        <f t="shared" si="108"/>
        <v>0</v>
      </c>
      <c r="V97" s="123">
        <f t="shared" si="109"/>
        <v>9.249450479779421</v>
      </c>
      <c r="W97" s="191">
        <v>7307998009</v>
      </c>
      <c r="X97" s="170">
        <v>0.1</v>
      </c>
      <c r="Y97" s="74">
        <f>ROUND(IF(offer_incoterms="DDP",X97*(AY97+T97),0),2)</f>
        <v>115.03</v>
      </c>
      <c r="Z97" s="188"/>
      <c r="AA97" s="130">
        <f t="shared" si="110"/>
        <v>1276.77</v>
      </c>
      <c r="AB97" s="74">
        <f t="shared" si="111"/>
        <v>1276.77</v>
      </c>
      <c r="AC97" s="356">
        <v>0.19</v>
      </c>
      <c r="AD97" s="130" cm="1">
        <f t="array" ref="AD97">IFERROR(ROUND((_xlfn.IFS(offer_sale_type="поставка",AB97,offer_sale_type="транзит",S97)*(1+AC97))/E97,2),0)</f>
        <v>1519.36</v>
      </c>
      <c r="AE97" s="74">
        <f t="shared" si="112"/>
        <v>1519.36</v>
      </c>
      <c r="AF97" s="123" cm="1">
        <f t="array" ref="AF97">IFERROR(ROUND(_xlfn.IFS(offer_sale_type="поставка",AB97,offer_sale_type="транзит",S97)*AC97,2),0)</f>
        <v>242.59</v>
      </c>
      <c r="AG97" s="130">
        <f t="shared" si="61"/>
        <v>0</v>
      </c>
      <c r="AH97" s="74">
        <f t="shared" si="96"/>
        <v>46.359952513145004</v>
      </c>
      <c r="AI97" s="123">
        <f t="shared" si="97"/>
        <v>25.971750438167021</v>
      </c>
      <c r="AJ97" s="118">
        <f t="shared" si="113"/>
        <v>1591.69</v>
      </c>
      <c r="AK97" s="74">
        <f t="shared" si="114"/>
        <v>1591.69</v>
      </c>
      <c r="AL97" s="174">
        <f t="shared" si="115"/>
        <v>1910.03</v>
      </c>
      <c r="AM97" s="175">
        <f t="shared" si="98"/>
        <v>1910.03</v>
      </c>
      <c r="AN97" s="130">
        <f t="shared" si="116"/>
        <v>318.33999999999992</v>
      </c>
      <c r="AO97" s="74">
        <f t="shared" si="99"/>
        <v>253.05789009595588</v>
      </c>
      <c r="AP97" s="123">
        <f t="shared" si="117"/>
        <v>65.282109904044034</v>
      </c>
      <c r="AQ97" s="118">
        <f t="shared" si="100"/>
        <v>0</v>
      </c>
      <c r="AR97" s="82" t="str">
        <f t="shared" si="118"/>
        <v>https://www.alta.ru/tnved/code/7307998009/</v>
      </c>
      <c r="AS97" s="157"/>
      <c r="AT97" s="162"/>
      <c r="AU97" s="74">
        <f t="shared" si="101"/>
        <v>0</v>
      </c>
      <c r="AV97" s="157"/>
      <c r="AW97" s="75">
        <f>_xlfn.IFNA(VLOOKUP(L97,list_vat[],3,FALSE),0)</f>
        <v>0.02</v>
      </c>
      <c r="AX97" s="74">
        <f t="shared" si="119"/>
        <v>1141.01</v>
      </c>
      <c r="AY97" s="74">
        <f t="shared" si="120"/>
        <v>1141.01</v>
      </c>
      <c r="AZ97" s="130">
        <f t="shared" si="121"/>
        <v>1264.0569327731093</v>
      </c>
      <c r="BA97" s="74">
        <f t="shared" si="102"/>
        <v>33.858036469893385</v>
      </c>
      <c r="BB97" s="193">
        <f t="shared" si="122"/>
        <v>0</v>
      </c>
      <c r="BC97" s="102">
        <f t="shared" si="123"/>
        <v>4.3563726826391395E-3</v>
      </c>
      <c r="BD97" s="102">
        <f t="shared" si="124"/>
        <v>4.3563726826391395E-3</v>
      </c>
      <c r="BE97" s="413" t="s">
        <v>69</v>
      </c>
    </row>
    <row r="98" spans="1:57" s="65" customFormat="1" ht="12" customHeight="1" x14ac:dyDescent="0.2">
      <c r="A98" s="43">
        <v>83</v>
      </c>
      <c r="B98" s="166" t="s">
        <v>469</v>
      </c>
      <c r="C98" s="166" t="s">
        <v>592</v>
      </c>
      <c r="D98" s="166" t="s">
        <v>590</v>
      </c>
      <c r="E98" s="162">
        <v>1</v>
      </c>
      <c r="F98" s="166"/>
      <c r="G98" s="162"/>
      <c r="H98" s="162"/>
      <c r="I98" s="189">
        <f t="shared" si="103"/>
        <v>0</v>
      </c>
      <c r="J98" s="195"/>
      <c r="K98" s="162">
        <v>7765.69</v>
      </c>
      <c r="L98" s="168" t="s">
        <v>22</v>
      </c>
      <c r="M98" s="75">
        <f>_xlfn.XLOOKUP(L98,list_vat[Страна],list_vat[Ставка НДС %],0,0)</f>
        <v>0.13</v>
      </c>
      <c r="N98" s="162">
        <f t="shared" si="104"/>
        <v>7765.69</v>
      </c>
      <c r="O98" s="169"/>
      <c r="P98" s="74">
        <f t="shared" si="125"/>
        <v>7765.69</v>
      </c>
      <c r="Q98" s="162">
        <v>7.14</v>
      </c>
      <c r="R98" s="162">
        <f t="shared" si="105"/>
        <v>1087.6316526610644</v>
      </c>
      <c r="S98" s="196">
        <f t="shared" si="106"/>
        <v>1087.6316526610644</v>
      </c>
      <c r="T98" s="192">
        <f t="shared" si="107"/>
        <v>8.9931032228818211</v>
      </c>
      <c r="U98" s="76">
        <f t="shared" si="108"/>
        <v>0</v>
      </c>
      <c r="V98" s="123">
        <f t="shared" si="109"/>
        <v>8.9931032228818211</v>
      </c>
      <c r="W98" s="191">
        <v>4009220009</v>
      </c>
      <c r="X98" s="170">
        <v>0.03</v>
      </c>
      <c r="Y98" s="74">
        <f>ROUND(IF(offer_incoterms="DDP",X98*(AY98+T98),0),2)</f>
        <v>33.549999999999997</v>
      </c>
      <c r="Z98" s="188"/>
      <c r="AA98" s="130">
        <f t="shared" si="110"/>
        <v>1163.0899999999999</v>
      </c>
      <c r="AB98" s="74">
        <f t="shared" si="111"/>
        <v>1163.0899999999999</v>
      </c>
      <c r="AC98" s="356">
        <v>0.19</v>
      </c>
      <c r="AD98" s="130" cm="1">
        <f t="array" ref="AD98">IFERROR(ROUND((_xlfn.IFS(offer_sale_type="поставка",AB98,offer_sale_type="транзит",S98)*(1+AC98))/E98,2),0)</f>
        <v>1384.08</v>
      </c>
      <c r="AE98" s="74">
        <f t="shared" si="112"/>
        <v>1384.08</v>
      </c>
      <c r="AF98" s="123" cm="1">
        <f t="array" ref="AF98">IFERROR(ROUND(_xlfn.IFS(offer_sale_type="поставка",AB98,offer_sale_type="транзит",S98)*AC98,2),0)</f>
        <v>220.99</v>
      </c>
      <c r="AG98" s="130">
        <f t="shared" si="61"/>
        <v>0</v>
      </c>
      <c r="AH98" s="74">
        <f t="shared" si="96"/>
        <v>42.27995840764801</v>
      </c>
      <c r="AI98" s="123">
        <f t="shared" si="97"/>
        <v>25.251946921600492</v>
      </c>
      <c r="AJ98" s="118">
        <f t="shared" si="113"/>
        <v>1451.61</v>
      </c>
      <c r="AK98" s="74">
        <f t="shared" si="114"/>
        <v>1451.61</v>
      </c>
      <c r="AL98" s="174">
        <f t="shared" si="115"/>
        <v>1741.93</v>
      </c>
      <c r="AM98" s="175">
        <f t="shared" si="98"/>
        <v>1741.93</v>
      </c>
      <c r="AN98" s="130">
        <f t="shared" si="116"/>
        <v>290.32000000000016</v>
      </c>
      <c r="AO98" s="74">
        <f t="shared" si="99"/>
        <v>230.38462064457642</v>
      </c>
      <c r="AP98" s="123">
        <f t="shared" si="117"/>
        <v>59.935379355423748</v>
      </c>
      <c r="AQ98" s="118">
        <f t="shared" si="100"/>
        <v>0</v>
      </c>
      <c r="AR98" s="82" t="str">
        <f t="shared" si="118"/>
        <v>https://www.alta.ru/tnved/code/4009220009/</v>
      </c>
      <c r="AS98" s="157"/>
      <c r="AT98" s="162"/>
      <c r="AU98" s="74">
        <f t="shared" si="101"/>
        <v>0</v>
      </c>
      <c r="AV98" s="157"/>
      <c r="AW98" s="75">
        <f>_xlfn.IFNA(VLOOKUP(L98,list_vat[],3,FALSE),0)</f>
        <v>0.02</v>
      </c>
      <c r="AX98" s="74">
        <f t="shared" si="119"/>
        <v>1109.3800000000001</v>
      </c>
      <c r="AY98" s="74">
        <f t="shared" si="120"/>
        <v>1109.3800000000001</v>
      </c>
      <c r="AZ98" s="130">
        <f t="shared" si="121"/>
        <v>1229.0237675070027</v>
      </c>
      <c r="BA98" s="74">
        <f t="shared" si="102"/>
        <v>32.919665612946751</v>
      </c>
      <c r="BB98" s="193">
        <f t="shared" si="122"/>
        <v>0</v>
      </c>
      <c r="BC98" s="102">
        <f t="shared" si="123"/>
        <v>4.2356364086670222E-3</v>
      </c>
      <c r="BD98" s="102">
        <f t="shared" si="124"/>
        <v>4.2356364086670222E-3</v>
      </c>
      <c r="BE98" s="413" t="s">
        <v>69</v>
      </c>
    </row>
    <row r="99" spans="1:57" s="65" customFormat="1" ht="12" customHeight="1" x14ac:dyDescent="0.2">
      <c r="A99" s="43">
        <v>84</v>
      </c>
      <c r="B99" s="166" t="s">
        <v>469</v>
      </c>
      <c r="C99" s="166" t="s">
        <v>593</v>
      </c>
      <c r="D99" s="166" t="s">
        <v>594</v>
      </c>
      <c r="E99" s="162">
        <v>1</v>
      </c>
      <c r="F99" s="166"/>
      <c r="G99" s="162"/>
      <c r="H99" s="162"/>
      <c r="I99" s="189">
        <f t="shared" si="103"/>
        <v>0</v>
      </c>
      <c r="J99" s="195"/>
      <c r="K99" s="162">
        <v>7673.63</v>
      </c>
      <c r="L99" s="168" t="s">
        <v>22</v>
      </c>
      <c r="M99" s="75">
        <f>_xlfn.XLOOKUP(L99,list_vat[Страна],list_vat[Ставка НДС %],0,0)</f>
        <v>0.13</v>
      </c>
      <c r="N99" s="162">
        <f t="shared" si="104"/>
        <v>7673.63</v>
      </c>
      <c r="O99" s="169"/>
      <c r="P99" s="74">
        <f t="shared" si="125"/>
        <v>7673.63</v>
      </c>
      <c r="Q99" s="162">
        <v>7.14</v>
      </c>
      <c r="R99" s="162">
        <f t="shared" si="105"/>
        <v>1074.7380952380954</v>
      </c>
      <c r="S99" s="196">
        <f t="shared" si="106"/>
        <v>1074.7380952380954</v>
      </c>
      <c r="T99" s="192">
        <f t="shared" si="107"/>
        <v>8.8864925955327383</v>
      </c>
      <c r="U99" s="76">
        <f t="shared" si="108"/>
        <v>0</v>
      </c>
      <c r="V99" s="123">
        <f t="shared" si="109"/>
        <v>8.8864925955327383</v>
      </c>
      <c r="W99" s="191">
        <v>8483608000</v>
      </c>
      <c r="X99" s="170">
        <v>0.05</v>
      </c>
      <c r="Y99" s="74">
        <f>ROUND(IF(offer_incoterms="DDP",X99*(AY99+T99),0),2)</f>
        <v>55.26</v>
      </c>
      <c r="Z99" s="188"/>
      <c r="AA99" s="130">
        <f t="shared" si="110"/>
        <v>1171.4100000000001</v>
      </c>
      <c r="AB99" s="74">
        <f t="shared" si="111"/>
        <v>1171.4100000000001</v>
      </c>
      <c r="AC99" s="356">
        <v>0.19</v>
      </c>
      <c r="AD99" s="130" cm="1">
        <f t="array" ref="AD99">IFERROR(ROUND((_xlfn.IFS(offer_sale_type="поставка",AB99,offer_sale_type="транзит",S99)*(1+AC99))/E99,2),0)</f>
        <v>1393.98</v>
      </c>
      <c r="AE99" s="74">
        <f t="shared" si="112"/>
        <v>1393.98</v>
      </c>
      <c r="AF99" s="123" cm="1">
        <f t="array" ref="AF99">IFERROR(ROUND(_xlfn.IFS(offer_sale_type="поставка",AB99,offer_sale_type="транзит",S99)*AC99,2),0)</f>
        <v>222.57</v>
      </c>
      <c r="AG99" s="130">
        <f t="shared" si="61"/>
        <v>0</v>
      </c>
      <c r="AH99" s="74">
        <f t="shared" si="96"/>
        <v>42.567977772700175</v>
      </c>
      <c r="AI99" s="123">
        <f t="shared" si="97"/>
        <v>24.95259242333923</v>
      </c>
      <c r="AJ99" s="118">
        <f t="shared" si="113"/>
        <v>1461.5</v>
      </c>
      <c r="AK99" s="74">
        <f t="shared" si="114"/>
        <v>1461.5</v>
      </c>
      <c r="AL99" s="174">
        <f t="shared" si="115"/>
        <v>1753.8</v>
      </c>
      <c r="AM99" s="175">
        <f t="shared" si="98"/>
        <v>1753.8</v>
      </c>
      <c r="AN99" s="130">
        <f t="shared" si="116"/>
        <v>292.29999999999995</v>
      </c>
      <c r="AO99" s="74">
        <f t="shared" si="99"/>
        <v>232.07529851910655</v>
      </c>
      <c r="AP99" s="123">
        <f t="shared" si="117"/>
        <v>60.224701480893401</v>
      </c>
      <c r="AQ99" s="118">
        <f t="shared" si="100"/>
        <v>0</v>
      </c>
      <c r="AR99" s="82" t="str">
        <f t="shared" si="118"/>
        <v>https://www.alta.ru/tnved/code/8483608000/</v>
      </c>
      <c r="AS99" s="157"/>
      <c r="AT99" s="162"/>
      <c r="AU99" s="74">
        <f t="shared" si="101"/>
        <v>0</v>
      </c>
      <c r="AV99" s="157"/>
      <c r="AW99" s="75">
        <f>_xlfn.IFNA(VLOOKUP(L99,list_vat[],3,FALSE),0)</f>
        <v>0.02</v>
      </c>
      <c r="AX99" s="74">
        <f t="shared" si="119"/>
        <v>1096.23</v>
      </c>
      <c r="AY99" s="74">
        <f t="shared" si="120"/>
        <v>1096.23</v>
      </c>
      <c r="AZ99" s="130">
        <f t="shared" si="121"/>
        <v>1214.4540476190477</v>
      </c>
      <c r="BA99" s="74">
        <f t="shared" si="102"/>
        <v>32.529412536101312</v>
      </c>
      <c r="BB99" s="193">
        <f t="shared" si="122"/>
        <v>0</v>
      </c>
      <c r="BC99" s="102">
        <f t="shared" si="123"/>
        <v>4.1854241689585243E-3</v>
      </c>
      <c r="BD99" s="102">
        <f t="shared" si="124"/>
        <v>4.1854241689585243E-3</v>
      </c>
      <c r="BE99" s="413" t="s">
        <v>69</v>
      </c>
    </row>
    <row r="100" spans="1:57" s="65" customFormat="1" ht="12" customHeight="1" x14ac:dyDescent="0.2">
      <c r="A100" s="43">
        <v>85</v>
      </c>
      <c r="B100" s="166" t="s">
        <v>469</v>
      </c>
      <c r="C100" s="166" t="s">
        <v>595</v>
      </c>
      <c r="D100" s="166" t="s">
        <v>596</v>
      </c>
      <c r="E100" s="162">
        <v>1</v>
      </c>
      <c r="F100" s="166"/>
      <c r="G100" s="162"/>
      <c r="H100" s="162"/>
      <c r="I100" s="189">
        <f t="shared" si="103"/>
        <v>0</v>
      </c>
      <c r="J100" s="195"/>
      <c r="K100" s="162">
        <v>5859.57</v>
      </c>
      <c r="L100" s="168" t="s">
        <v>22</v>
      </c>
      <c r="M100" s="75">
        <f>_xlfn.XLOOKUP(L100,list_vat[Страна],list_vat[Ставка НДС %],0,0)</f>
        <v>0.13</v>
      </c>
      <c r="N100" s="162">
        <f t="shared" si="104"/>
        <v>5859.57</v>
      </c>
      <c r="O100" s="169"/>
      <c r="P100" s="74">
        <f t="shared" si="125"/>
        <v>5859.57</v>
      </c>
      <c r="Q100" s="162">
        <v>7.14</v>
      </c>
      <c r="R100" s="162">
        <f t="shared" si="105"/>
        <v>820.6680672268908</v>
      </c>
      <c r="S100" s="196">
        <f t="shared" si="106"/>
        <v>820.6680672268908</v>
      </c>
      <c r="T100" s="192">
        <f t="shared" si="107"/>
        <v>6.7857096860293975</v>
      </c>
      <c r="U100" s="76">
        <f t="shared" si="108"/>
        <v>0</v>
      </c>
      <c r="V100" s="123">
        <f t="shared" si="109"/>
        <v>6.7857096860293975</v>
      </c>
      <c r="W100" s="191">
        <v>8413308008</v>
      </c>
      <c r="X100" s="170">
        <v>0</v>
      </c>
      <c r="Y100" s="74">
        <f>ROUND(IF(offer_incoterms="DDP",X100*(AY100+T100),0),2)</f>
        <v>0</v>
      </c>
      <c r="Z100" s="188"/>
      <c r="AA100" s="130">
        <f t="shared" si="110"/>
        <v>852.29</v>
      </c>
      <c r="AB100" s="74">
        <f t="shared" si="111"/>
        <v>852.29</v>
      </c>
      <c r="AC100" s="356">
        <v>0.19</v>
      </c>
      <c r="AD100" s="130" cm="1">
        <f t="array" ref="AD100">IFERROR(ROUND((_xlfn.IFS(offer_sale_type="поставка",AB100,offer_sale_type="транзит",S100)*(1+AC100))/E100,2),0)</f>
        <v>1014.23</v>
      </c>
      <c r="AE100" s="74">
        <f t="shared" si="112"/>
        <v>1014.23</v>
      </c>
      <c r="AF100" s="123" cm="1">
        <f t="array" ref="AF100">IFERROR(ROUND(_xlfn.IFS(offer_sale_type="поставка",AB100,offer_sale_type="транзит",S100)*AC100,2),0)</f>
        <v>161.94</v>
      </c>
      <c r="AG100" s="130">
        <f t="shared" si="61"/>
        <v>0</v>
      </c>
      <c r="AH100" s="74">
        <f t="shared" si="96"/>
        <v>30.998512634383047</v>
      </c>
      <c r="AI100" s="123">
        <f t="shared" si="97"/>
        <v>19.053754479434872</v>
      </c>
      <c r="AJ100" s="118">
        <f t="shared" si="113"/>
        <v>1064.28</v>
      </c>
      <c r="AK100" s="74">
        <f t="shared" si="114"/>
        <v>1064.28</v>
      </c>
      <c r="AL100" s="174">
        <f t="shared" si="115"/>
        <v>1277.1400000000001</v>
      </c>
      <c r="AM100" s="175">
        <f t="shared" si="98"/>
        <v>1277.1400000000001</v>
      </c>
      <c r="AN100" s="130">
        <f t="shared" si="116"/>
        <v>212.86000000000013</v>
      </c>
      <c r="AO100" s="74">
        <f t="shared" si="99"/>
        <v>168.77314193720588</v>
      </c>
      <c r="AP100" s="123">
        <f t="shared" si="117"/>
        <v>44.086858062794249</v>
      </c>
      <c r="AQ100" s="118">
        <f t="shared" si="100"/>
        <v>0</v>
      </c>
      <c r="AR100" s="82" t="str">
        <f t="shared" si="118"/>
        <v>https://www.alta.ru/tnved/code/8413308008/</v>
      </c>
      <c r="AS100" s="157"/>
      <c r="AT100" s="162"/>
      <c r="AU100" s="74">
        <f t="shared" si="101"/>
        <v>0</v>
      </c>
      <c r="AV100" s="157"/>
      <c r="AW100" s="75">
        <f>_xlfn.IFNA(VLOOKUP(L100,list_vat[],3,FALSE),0)</f>
        <v>0.02</v>
      </c>
      <c r="AX100" s="74">
        <f t="shared" si="119"/>
        <v>837.08</v>
      </c>
      <c r="AY100" s="74">
        <f t="shared" si="120"/>
        <v>837.08</v>
      </c>
      <c r="AZ100" s="130">
        <f t="shared" si="121"/>
        <v>927.35491596638656</v>
      </c>
      <c r="BA100" s="74">
        <f t="shared" si="102"/>
        <v>24.839400624497554</v>
      </c>
      <c r="BB100" s="193">
        <f t="shared" si="122"/>
        <v>0</v>
      </c>
      <c r="BC100" s="102">
        <f t="shared" si="123"/>
        <v>3.1959823314004323E-3</v>
      </c>
      <c r="BD100" s="102">
        <f t="shared" si="124"/>
        <v>3.1959823314004323E-3</v>
      </c>
      <c r="BE100" s="413" t="s">
        <v>69</v>
      </c>
    </row>
    <row r="101" spans="1:57" s="65" customFormat="1" ht="12" customHeight="1" x14ac:dyDescent="0.2">
      <c r="A101" s="43">
        <v>86</v>
      </c>
      <c r="B101" s="166" t="s">
        <v>469</v>
      </c>
      <c r="C101" s="166" t="s">
        <v>597</v>
      </c>
      <c r="D101" s="166" t="s">
        <v>596</v>
      </c>
      <c r="E101" s="162">
        <v>1</v>
      </c>
      <c r="F101" s="166"/>
      <c r="G101" s="162"/>
      <c r="H101" s="162"/>
      <c r="I101" s="189">
        <f t="shared" si="103"/>
        <v>0</v>
      </c>
      <c r="J101" s="195"/>
      <c r="K101" s="162">
        <v>4829.6099999999997</v>
      </c>
      <c r="L101" s="168" t="s">
        <v>22</v>
      </c>
      <c r="M101" s="75">
        <f>_xlfn.XLOOKUP(L101,list_vat[Страна],list_vat[Ставка НДС %],0,0)</f>
        <v>0.13</v>
      </c>
      <c r="N101" s="162">
        <f t="shared" si="104"/>
        <v>4829.6099999999997</v>
      </c>
      <c r="O101" s="169"/>
      <c r="P101" s="74">
        <f t="shared" si="125"/>
        <v>4829.6099999999997</v>
      </c>
      <c r="Q101" s="162">
        <v>7.14</v>
      </c>
      <c r="R101" s="162">
        <f t="shared" si="105"/>
        <v>676.4159663865546</v>
      </c>
      <c r="S101" s="196">
        <f t="shared" si="106"/>
        <v>676.4159663865546</v>
      </c>
      <c r="T101" s="192">
        <f t="shared" si="107"/>
        <v>5.592958417894903</v>
      </c>
      <c r="U101" s="76">
        <f t="shared" si="108"/>
        <v>0</v>
      </c>
      <c r="V101" s="123">
        <f t="shared" si="109"/>
        <v>5.592958417894903</v>
      </c>
      <c r="W101" s="191">
        <v>8413308008</v>
      </c>
      <c r="X101" s="170">
        <v>0</v>
      </c>
      <c r="Y101" s="74">
        <f>ROUND(IF(offer_incoterms="DDP",X101*(AY101+T101),0),2)</f>
        <v>0</v>
      </c>
      <c r="Z101" s="188"/>
      <c r="AA101" s="130">
        <f t="shared" si="110"/>
        <v>702.48</v>
      </c>
      <c r="AB101" s="74">
        <f t="shared" si="111"/>
        <v>702.48</v>
      </c>
      <c r="AC101" s="356">
        <v>0.19</v>
      </c>
      <c r="AD101" s="130" cm="1">
        <f t="array" ref="AD101">IFERROR(ROUND((_xlfn.IFS(offer_sale_type="поставка",AB101,offer_sale_type="транзит",S101)*(1+AC101))/E101,2),0)</f>
        <v>835.95</v>
      </c>
      <c r="AE101" s="74">
        <f t="shared" si="112"/>
        <v>835.95</v>
      </c>
      <c r="AF101" s="123" cm="1">
        <f t="array" ref="AF101">IFERROR(ROUND(_xlfn.IFS(offer_sale_type="поставка",AB101,offer_sale_type="транзит",S101)*AC101,2),0)</f>
        <v>133.47</v>
      </c>
      <c r="AG101" s="130">
        <f t="shared" si="61"/>
        <v>0</v>
      </c>
      <c r="AH101" s="74">
        <f t="shared" si="96"/>
        <v>25.549638000765025</v>
      </c>
      <c r="AI101" s="123">
        <f t="shared" si="97"/>
        <v>15.704600025500753</v>
      </c>
      <c r="AJ101" s="118">
        <f t="shared" si="113"/>
        <v>877.2</v>
      </c>
      <c r="AK101" s="74">
        <f t="shared" si="114"/>
        <v>877.2</v>
      </c>
      <c r="AL101" s="174">
        <f t="shared" si="115"/>
        <v>1052.6400000000001</v>
      </c>
      <c r="AM101" s="175">
        <f t="shared" si="98"/>
        <v>1052.6400000000001</v>
      </c>
      <c r="AN101" s="130">
        <f t="shared" si="116"/>
        <v>175.44000000000005</v>
      </c>
      <c r="AO101" s="74">
        <f t="shared" si="99"/>
        <v>139.10659168357901</v>
      </c>
      <c r="AP101" s="123">
        <f t="shared" si="117"/>
        <v>36.333408316421043</v>
      </c>
      <c r="AQ101" s="118">
        <f t="shared" si="100"/>
        <v>0</v>
      </c>
      <c r="AR101" s="82" t="str">
        <f t="shared" si="118"/>
        <v>https://www.alta.ru/tnved/code/8413308008/</v>
      </c>
      <c r="AS101" s="157"/>
      <c r="AT101" s="162"/>
      <c r="AU101" s="74">
        <f t="shared" si="101"/>
        <v>0</v>
      </c>
      <c r="AV101" s="157"/>
      <c r="AW101" s="75">
        <f>_xlfn.IFNA(VLOOKUP(L101,list_vat[],3,FALSE),0)</f>
        <v>0.02</v>
      </c>
      <c r="AX101" s="74">
        <f t="shared" si="119"/>
        <v>689.94</v>
      </c>
      <c r="AY101" s="74">
        <f t="shared" si="120"/>
        <v>689.94</v>
      </c>
      <c r="AZ101" s="130">
        <f t="shared" si="121"/>
        <v>764.35004201680658</v>
      </c>
      <c r="BA101" s="74">
        <f t="shared" si="102"/>
        <v>20.473280061519809</v>
      </c>
      <c r="BB101" s="193">
        <f t="shared" si="122"/>
        <v>0</v>
      </c>
      <c r="BC101" s="102">
        <f t="shared" si="123"/>
        <v>2.6342117642685113E-3</v>
      </c>
      <c r="BD101" s="102">
        <f t="shared" si="124"/>
        <v>2.6342117642685113E-3</v>
      </c>
      <c r="BE101" s="413" t="s">
        <v>69</v>
      </c>
    </row>
    <row r="102" spans="1:57" s="65" customFormat="1" ht="12" customHeight="1" x14ac:dyDescent="0.2">
      <c r="A102" s="43">
        <v>87</v>
      </c>
      <c r="B102" s="166" t="s">
        <v>469</v>
      </c>
      <c r="C102" s="166" t="s">
        <v>598</v>
      </c>
      <c r="D102" s="166" t="s">
        <v>599</v>
      </c>
      <c r="E102" s="162">
        <v>1</v>
      </c>
      <c r="F102" s="166"/>
      <c r="G102" s="162"/>
      <c r="H102" s="162"/>
      <c r="I102" s="189">
        <f t="shared" si="103"/>
        <v>0</v>
      </c>
      <c r="J102" s="195"/>
      <c r="K102" s="162">
        <v>5008.3599999999997</v>
      </c>
      <c r="L102" s="168" t="s">
        <v>22</v>
      </c>
      <c r="M102" s="75">
        <f>_xlfn.XLOOKUP(L102,list_vat[Страна],list_vat[Ставка НДС %],0,0)</f>
        <v>0.13</v>
      </c>
      <c r="N102" s="162">
        <f t="shared" si="104"/>
        <v>5008.3599999999997</v>
      </c>
      <c r="O102" s="169"/>
      <c r="P102" s="74">
        <f t="shared" si="125"/>
        <v>5008.3599999999997</v>
      </c>
      <c r="Q102" s="162">
        <v>7.14</v>
      </c>
      <c r="R102" s="162">
        <f t="shared" si="105"/>
        <v>701.45098039215679</v>
      </c>
      <c r="S102" s="196">
        <f t="shared" si="106"/>
        <v>701.45098039215679</v>
      </c>
      <c r="T102" s="192">
        <f t="shared" si="107"/>
        <v>5.7999609123403575</v>
      </c>
      <c r="U102" s="76">
        <f t="shared" si="108"/>
        <v>0</v>
      </c>
      <c r="V102" s="123">
        <f t="shared" si="109"/>
        <v>5.7999609123403575</v>
      </c>
      <c r="W102" s="191">
        <v>8483908100</v>
      </c>
      <c r="X102" s="170">
        <v>0.05</v>
      </c>
      <c r="Y102" s="74">
        <f>ROUND(IF(offer_incoterms="DDP",X102*(AY102+T102),0),2)</f>
        <v>36.06</v>
      </c>
      <c r="Z102" s="188"/>
      <c r="AA102" s="130">
        <f t="shared" si="110"/>
        <v>764.54</v>
      </c>
      <c r="AB102" s="74">
        <f t="shared" si="111"/>
        <v>764.54</v>
      </c>
      <c r="AC102" s="356">
        <v>0.19</v>
      </c>
      <c r="AD102" s="130" cm="1">
        <f t="array" ref="AD102">IFERROR(ROUND((_xlfn.IFS(offer_sale_type="поставка",AB102,offer_sale_type="транзит",S102)*(1+AC102))/E102,2),0)</f>
        <v>909.8</v>
      </c>
      <c r="AE102" s="74">
        <f t="shared" si="112"/>
        <v>909.8</v>
      </c>
      <c r="AF102" s="123" cm="1">
        <f t="array" ref="AF102">IFERROR(ROUND(_xlfn.IFS(offer_sale_type="поставка",AB102,offer_sale_type="транзит",S102)*AC102,2),0)</f>
        <v>145.26</v>
      </c>
      <c r="AG102" s="130">
        <f t="shared" si="61"/>
        <v>0</v>
      </c>
      <c r="AH102" s="74">
        <f t="shared" si="96"/>
        <v>27.782575416547402</v>
      </c>
      <c r="AI102" s="123">
        <f t="shared" si="97"/>
        <v>16.285847218246804</v>
      </c>
      <c r="AJ102" s="118">
        <f t="shared" si="113"/>
        <v>953.87</v>
      </c>
      <c r="AK102" s="74">
        <f t="shared" si="114"/>
        <v>953.87</v>
      </c>
      <c r="AL102" s="174">
        <f t="shared" si="115"/>
        <v>1144.6400000000001</v>
      </c>
      <c r="AM102" s="175">
        <f t="shared" si="98"/>
        <v>1144.6400000000001</v>
      </c>
      <c r="AN102" s="130">
        <f t="shared" si="116"/>
        <v>190.7700000000001</v>
      </c>
      <c r="AO102" s="74">
        <f t="shared" si="99"/>
        <v>151.46799218246807</v>
      </c>
      <c r="AP102" s="123">
        <f t="shared" si="117"/>
        <v>39.302007817532029</v>
      </c>
      <c r="AQ102" s="118">
        <f t="shared" si="100"/>
        <v>0</v>
      </c>
      <c r="AR102" s="82" t="str">
        <f t="shared" si="118"/>
        <v>https://www.alta.ru/tnved/code/8483908100/</v>
      </c>
      <c r="AS102" s="157"/>
      <c r="AT102" s="162"/>
      <c r="AU102" s="74">
        <f t="shared" si="101"/>
        <v>0</v>
      </c>
      <c r="AV102" s="157"/>
      <c r="AW102" s="75">
        <f>_xlfn.IFNA(VLOOKUP(L102,list_vat[],3,FALSE),0)</f>
        <v>0.02</v>
      </c>
      <c r="AX102" s="74">
        <f t="shared" si="119"/>
        <v>715.48</v>
      </c>
      <c r="AY102" s="74">
        <f t="shared" si="120"/>
        <v>715.48</v>
      </c>
      <c r="AZ102" s="130">
        <f t="shared" si="121"/>
        <v>792.63960784313713</v>
      </c>
      <c r="BA102" s="74">
        <f t="shared" si="102"/>
        <v>21.231022158914143</v>
      </c>
      <c r="BB102" s="193">
        <f t="shared" si="122"/>
        <v>0</v>
      </c>
      <c r="BC102" s="102">
        <f t="shared" si="123"/>
        <v>2.7317072872740946E-3</v>
      </c>
      <c r="BD102" s="102">
        <f t="shared" si="124"/>
        <v>2.7317072872740946E-3</v>
      </c>
      <c r="BE102" s="413" t="s">
        <v>69</v>
      </c>
    </row>
    <row r="103" spans="1:57" s="65" customFormat="1" ht="12" customHeight="1" x14ac:dyDescent="0.2">
      <c r="A103" s="43">
        <v>88</v>
      </c>
      <c r="B103" s="166" t="s">
        <v>469</v>
      </c>
      <c r="C103" s="166" t="s">
        <v>600</v>
      </c>
      <c r="D103" s="166" t="s">
        <v>547</v>
      </c>
      <c r="E103" s="162">
        <v>1</v>
      </c>
      <c r="F103" s="166"/>
      <c r="G103" s="162"/>
      <c r="H103" s="162"/>
      <c r="I103" s="189">
        <f t="shared" si="103"/>
        <v>0</v>
      </c>
      <c r="J103" s="195"/>
      <c r="K103" s="162">
        <v>5690.79</v>
      </c>
      <c r="L103" s="168" t="s">
        <v>22</v>
      </c>
      <c r="M103" s="75">
        <f>_xlfn.XLOOKUP(L103,list_vat[Страна],list_vat[Ставка НДС %],0,0)</f>
        <v>0.13</v>
      </c>
      <c r="N103" s="162">
        <f t="shared" si="104"/>
        <v>5690.79</v>
      </c>
      <c r="O103" s="169"/>
      <c r="P103" s="74">
        <f t="shared" si="125"/>
        <v>5690.79</v>
      </c>
      <c r="Q103" s="162">
        <v>7.14</v>
      </c>
      <c r="R103" s="162">
        <f t="shared" si="105"/>
        <v>797.02941176470597</v>
      </c>
      <c r="S103" s="196">
        <f t="shared" si="106"/>
        <v>797.02941176470597</v>
      </c>
      <c r="T103" s="192">
        <f t="shared" si="107"/>
        <v>6.5902530090363687</v>
      </c>
      <c r="U103" s="76">
        <f t="shared" si="108"/>
        <v>0</v>
      </c>
      <c r="V103" s="123">
        <f t="shared" si="109"/>
        <v>6.5902530090363687</v>
      </c>
      <c r="W103" s="191">
        <v>8409990009</v>
      </c>
      <c r="X103" s="170">
        <v>0.05</v>
      </c>
      <c r="Y103" s="74">
        <f>ROUND(IF(offer_incoterms="DDP",X103*(AY103+T103),0),2)</f>
        <v>40.98</v>
      </c>
      <c r="Z103" s="188"/>
      <c r="AA103" s="130">
        <f t="shared" si="110"/>
        <v>868.72</v>
      </c>
      <c r="AB103" s="74">
        <f t="shared" si="111"/>
        <v>868.72</v>
      </c>
      <c r="AC103" s="356">
        <v>0.19</v>
      </c>
      <c r="AD103" s="130" cm="1">
        <f t="array" ref="AD103">IFERROR(ROUND((_xlfn.IFS(offer_sale_type="поставка",AB103,offer_sale_type="транзит",S103)*(1+AC103))/E103,2),0)</f>
        <v>1033.78</v>
      </c>
      <c r="AE103" s="74">
        <f t="shared" si="112"/>
        <v>1033.78</v>
      </c>
      <c r="AF103" s="123" cm="1">
        <f t="array" ref="AF103">IFERROR(ROUND(_xlfn.IFS(offer_sale_type="поставка",AB103,offer_sale_type="транзит",S103)*AC103,2),0)</f>
        <v>165.06</v>
      </c>
      <c r="AG103" s="130">
        <f t="shared" si="61"/>
        <v>0</v>
      </c>
      <c r="AH103" s="74">
        <f t="shared" si="96"/>
        <v>31.56854781180542</v>
      </c>
      <c r="AI103" s="123">
        <f t="shared" si="97"/>
        <v>18.50492706018073</v>
      </c>
      <c r="AJ103" s="118">
        <f t="shared" si="113"/>
        <v>1083.8499999999999</v>
      </c>
      <c r="AK103" s="74">
        <f t="shared" si="114"/>
        <v>1083.8499999999999</v>
      </c>
      <c r="AL103" s="174">
        <f t="shared" si="115"/>
        <v>1300.6199999999999</v>
      </c>
      <c r="AM103" s="175">
        <f t="shared" si="98"/>
        <v>1300.6199999999999</v>
      </c>
      <c r="AN103" s="130">
        <f t="shared" si="116"/>
        <v>216.76999999999998</v>
      </c>
      <c r="AO103" s="74">
        <f t="shared" si="99"/>
        <v>172.10805060180729</v>
      </c>
      <c r="AP103" s="123">
        <f t="shared" si="117"/>
        <v>44.661949398192689</v>
      </c>
      <c r="AQ103" s="118">
        <f t="shared" si="100"/>
        <v>0</v>
      </c>
      <c r="AR103" s="82" t="str">
        <f t="shared" si="118"/>
        <v>https://www.alta.ru/tnved/code/8409990009/</v>
      </c>
      <c r="AS103" s="157"/>
      <c r="AT103" s="162"/>
      <c r="AU103" s="74">
        <f t="shared" si="101"/>
        <v>0</v>
      </c>
      <c r="AV103" s="157"/>
      <c r="AW103" s="75">
        <f>_xlfn.IFNA(VLOOKUP(L103,list_vat[],3,FALSE),0)</f>
        <v>0.02</v>
      </c>
      <c r="AX103" s="74">
        <f t="shared" si="119"/>
        <v>812.97</v>
      </c>
      <c r="AY103" s="74">
        <f t="shared" si="120"/>
        <v>812.97</v>
      </c>
      <c r="AZ103" s="130">
        <f t="shared" si="121"/>
        <v>900.64323529411763</v>
      </c>
      <c r="BA103" s="74">
        <f t="shared" si="102"/>
        <v>24.123922519892147</v>
      </c>
      <c r="BB103" s="193">
        <f t="shared" si="122"/>
        <v>0</v>
      </c>
      <c r="BC103" s="102">
        <f t="shared" si="123"/>
        <v>3.1039247405031884E-3</v>
      </c>
      <c r="BD103" s="102">
        <f t="shared" si="124"/>
        <v>3.1039247405031884E-3</v>
      </c>
      <c r="BE103" s="413" t="s">
        <v>69</v>
      </c>
    </row>
    <row r="104" spans="1:57" s="65" customFormat="1" ht="12" customHeight="1" x14ac:dyDescent="0.2">
      <c r="A104" s="43">
        <v>89</v>
      </c>
      <c r="B104" s="166" t="s">
        <v>469</v>
      </c>
      <c r="C104" s="166" t="s">
        <v>601</v>
      </c>
      <c r="D104" s="166" t="s">
        <v>602</v>
      </c>
      <c r="E104" s="162">
        <v>1</v>
      </c>
      <c r="F104" s="166"/>
      <c r="G104" s="162"/>
      <c r="H104" s="162"/>
      <c r="I104" s="189">
        <f t="shared" si="103"/>
        <v>0</v>
      </c>
      <c r="J104" s="195"/>
      <c r="K104" s="162">
        <v>6028.39</v>
      </c>
      <c r="L104" s="168" t="s">
        <v>22</v>
      </c>
      <c r="M104" s="75">
        <f>_xlfn.XLOOKUP(L104,list_vat[Страна],list_vat[Ставка НДС %],0,0)</f>
        <v>0.13</v>
      </c>
      <c r="N104" s="162">
        <f t="shared" si="104"/>
        <v>6028.39</v>
      </c>
      <c r="O104" s="169"/>
      <c r="P104" s="74">
        <f t="shared" si="125"/>
        <v>6028.39</v>
      </c>
      <c r="Q104" s="162">
        <v>7.14</v>
      </c>
      <c r="R104" s="162">
        <f t="shared" si="105"/>
        <v>844.31232492997208</v>
      </c>
      <c r="S104" s="196">
        <f t="shared" si="106"/>
        <v>844.31232492997208</v>
      </c>
      <c r="T104" s="192">
        <f t="shared" si="107"/>
        <v>6.9812126852589458</v>
      </c>
      <c r="U104" s="76">
        <f t="shared" si="108"/>
        <v>0</v>
      </c>
      <c r="V104" s="123">
        <f t="shared" si="109"/>
        <v>6.9812126852589458</v>
      </c>
      <c r="W104" s="191">
        <v>8708913509</v>
      </c>
      <c r="X104" s="170">
        <v>0.05</v>
      </c>
      <c r="Y104" s="74">
        <f>ROUND(IF(offer_incoterms="DDP",X104*(AY104+T104),0),2)</f>
        <v>43.41</v>
      </c>
      <c r="Z104" s="188"/>
      <c r="AA104" s="130">
        <f t="shared" si="110"/>
        <v>920.26</v>
      </c>
      <c r="AB104" s="74">
        <f t="shared" si="111"/>
        <v>920.26</v>
      </c>
      <c r="AC104" s="356">
        <v>0.19</v>
      </c>
      <c r="AD104" s="130" cm="1">
        <f t="array" ref="AD104">IFERROR(ROUND((_xlfn.IFS(offer_sale_type="поставка",AB104,offer_sale_type="транзит",S104)*(1+AC104))/E104,2),0)</f>
        <v>1095.1099999999999</v>
      </c>
      <c r="AE104" s="74">
        <f t="shared" si="112"/>
        <v>1095.1099999999999</v>
      </c>
      <c r="AF104" s="123" cm="1">
        <f t="array" ref="AF104">IFERROR(ROUND(_xlfn.IFS(offer_sale_type="поставка",AB104,offer_sale_type="транзит",S104)*AC104,2),0)</f>
        <v>174.85</v>
      </c>
      <c r="AG104" s="130">
        <f t="shared" si="61"/>
        <v>0</v>
      </c>
      <c r="AH104" s="74">
        <f t="shared" si="96"/>
        <v>33.441381359039724</v>
      </c>
      <c r="AI104" s="123">
        <f t="shared" si="97"/>
        <v>19.602711967990896</v>
      </c>
      <c r="AJ104" s="118">
        <f t="shared" si="113"/>
        <v>1148.1500000000001</v>
      </c>
      <c r="AK104" s="74">
        <f t="shared" si="114"/>
        <v>1148.1500000000001</v>
      </c>
      <c r="AL104" s="174">
        <f t="shared" si="115"/>
        <v>1377.78</v>
      </c>
      <c r="AM104" s="175">
        <f t="shared" si="98"/>
        <v>1377.78</v>
      </c>
      <c r="AN104" s="130">
        <f t="shared" si="116"/>
        <v>229.62999999999988</v>
      </c>
      <c r="AO104" s="74">
        <f t="shared" si="99"/>
        <v>182.31824253705179</v>
      </c>
      <c r="AP104" s="123">
        <f t="shared" si="117"/>
        <v>47.311757462948094</v>
      </c>
      <c r="AQ104" s="118">
        <f t="shared" si="100"/>
        <v>0</v>
      </c>
      <c r="AR104" s="82" t="str">
        <f t="shared" si="118"/>
        <v>https://www.alta.ru/tnved/code/8708913509/</v>
      </c>
      <c r="AS104" s="157"/>
      <c r="AT104" s="162"/>
      <c r="AU104" s="74">
        <f t="shared" si="101"/>
        <v>0</v>
      </c>
      <c r="AV104" s="157"/>
      <c r="AW104" s="75">
        <f>_xlfn.IFNA(VLOOKUP(L104,list_vat[],3,FALSE),0)</f>
        <v>0.02</v>
      </c>
      <c r="AX104" s="74">
        <f t="shared" si="119"/>
        <v>861.2</v>
      </c>
      <c r="AY104" s="74">
        <f t="shared" si="120"/>
        <v>861.2</v>
      </c>
      <c r="AZ104" s="130">
        <f t="shared" si="121"/>
        <v>954.07292717086841</v>
      </c>
      <c r="BA104" s="74">
        <f t="shared" si="102"/>
        <v>25.55504829376811</v>
      </c>
      <c r="BB104" s="193">
        <f t="shared" si="122"/>
        <v>0</v>
      </c>
      <c r="BC104" s="102">
        <f t="shared" si="123"/>
        <v>3.2880617394776498E-3</v>
      </c>
      <c r="BD104" s="102">
        <f t="shared" si="124"/>
        <v>3.2880617394776498E-3</v>
      </c>
      <c r="BE104" s="413" t="s">
        <v>69</v>
      </c>
    </row>
    <row r="105" spans="1:57" s="65" customFormat="1" ht="12" customHeight="1" x14ac:dyDescent="0.2">
      <c r="A105" s="43">
        <v>90</v>
      </c>
      <c r="B105" s="166" t="s">
        <v>469</v>
      </c>
      <c r="C105" s="166" t="s">
        <v>603</v>
      </c>
      <c r="D105" s="166" t="s">
        <v>604</v>
      </c>
      <c r="E105" s="162">
        <v>1</v>
      </c>
      <c r="F105" s="166"/>
      <c r="G105" s="162"/>
      <c r="H105" s="162"/>
      <c r="I105" s="189">
        <f t="shared" si="103"/>
        <v>0</v>
      </c>
      <c r="J105" s="195"/>
      <c r="K105" s="162">
        <v>6283.21</v>
      </c>
      <c r="L105" s="168" t="s">
        <v>22</v>
      </c>
      <c r="M105" s="75">
        <f>_xlfn.XLOOKUP(L105,list_vat[Страна],list_vat[Ставка НДС %],0,0)</f>
        <v>0.13</v>
      </c>
      <c r="N105" s="162">
        <f t="shared" si="104"/>
        <v>6283.21</v>
      </c>
      <c r="O105" s="169"/>
      <c r="P105" s="74">
        <f t="shared" si="125"/>
        <v>6283.21</v>
      </c>
      <c r="Q105" s="162">
        <v>7.14</v>
      </c>
      <c r="R105" s="162">
        <f t="shared" si="105"/>
        <v>880.00140056022417</v>
      </c>
      <c r="S105" s="196">
        <f t="shared" si="106"/>
        <v>880.00140056022417</v>
      </c>
      <c r="T105" s="192">
        <f t="shared" si="107"/>
        <v>7.2763084930049082</v>
      </c>
      <c r="U105" s="76">
        <f t="shared" si="108"/>
        <v>0</v>
      </c>
      <c r="V105" s="123">
        <f t="shared" si="109"/>
        <v>7.2763084930049082</v>
      </c>
      <c r="W105" s="191">
        <v>8409990009</v>
      </c>
      <c r="X105" s="170">
        <v>0.05</v>
      </c>
      <c r="Y105" s="74">
        <f>ROUND(IF(offer_incoterms="DDP",X105*(AY105+T105),0),2)</f>
        <v>45.24</v>
      </c>
      <c r="Z105" s="188"/>
      <c r="AA105" s="130">
        <f t="shared" si="110"/>
        <v>959.15</v>
      </c>
      <c r="AB105" s="74">
        <f t="shared" si="111"/>
        <v>959.15</v>
      </c>
      <c r="AC105" s="356">
        <v>0.19</v>
      </c>
      <c r="AD105" s="130" cm="1">
        <f t="array" ref="AD105">IFERROR(ROUND((_xlfn.IFS(offer_sale_type="поставка",AB105,offer_sale_type="транзит",S105)*(1+AC105))/E105,2),0)</f>
        <v>1141.3900000000001</v>
      </c>
      <c r="AE105" s="74">
        <f t="shared" si="112"/>
        <v>1141.3900000000001</v>
      </c>
      <c r="AF105" s="123" cm="1">
        <f t="array" ref="AF105">IFERROR(ROUND(_xlfn.IFS(offer_sale_type="поставка",AB105,offer_sale_type="транзит",S105)*AC105,2),0)</f>
        <v>182.24</v>
      </c>
      <c r="AG105" s="130">
        <f t="shared" si="61"/>
        <v>0</v>
      </c>
      <c r="AH105" s="74">
        <f t="shared" si="96"/>
        <v>34.854639553667234</v>
      </c>
      <c r="AI105" s="123">
        <f t="shared" si="97"/>
        <v>20.431318455574385</v>
      </c>
      <c r="AJ105" s="118">
        <f t="shared" si="113"/>
        <v>1196.68</v>
      </c>
      <c r="AK105" s="74">
        <f t="shared" si="114"/>
        <v>1196.68</v>
      </c>
      <c r="AL105" s="174">
        <f t="shared" si="115"/>
        <v>1436.02</v>
      </c>
      <c r="AM105" s="175">
        <f t="shared" si="98"/>
        <v>1436.02</v>
      </c>
      <c r="AN105" s="130">
        <f t="shared" si="116"/>
        <v>239.33999999999992</v>
      </c>
      <c r="AO105" s="74">
        <f t="shared" si="99"/>
        <v>190.023261698601</v>
      </c>
      <c r="AP105" s="123">
        <f t="shared" si="117"/>
        <v>49.316738301398914</v>
      </c>
      <c r="AQ105" s="118">
        <f t="shared" si="100"/>
        <v>0</v>
      </c>
      <c r="AR105" s="82" t="str">
        <f t="shared" si="118"/>
        <v>https://www.alta.ru/tnved/code/8409990009/</v>
      </c>
      <c r="AS105" s="157"/>
      <c r="AT105" s="162"/>
      <c r="AU105" s="74">
        <f t="shared" si="101"/>
        <v>0</v>
      </c>
      <c r="AV105" s="157"/>
      <c r="AW105" s="75">
        <f>_xlfn.IFNA(VLOOKUP(L105,list_vat[],3,FALSE),0)</f>
        <v>0.02</v>
      </c>
      <c r="AX105" s="74">
        <f t="shared" si="119"/>
        <v>897.6</v>
      </c>
      <c r="AY105" s="74">
        <f t="shared" si="120"/>
        <v>897.6</v>
      </c>
      <c r="AZ105" s="130">
        <f t="shared" si="121"/>
        <v>994.40158263305318</v>
      </c>
      <c r="BA105" s="74">
        <f t="shared" si="102"/>
        <v>26.635259993113703</v>
      </c>
      <c r="BB105" s="193">
        <f t="shared" si="122"/>
        <v>0</v>
      </c>
      <c r="BC105" s="102">
        <f t="shared" si="123"/>
        <v>3.4270480844974137E-3</v>
      </c>
      <c r="BD105" s="102">
        <f t="shared" si="124"/>
        <v>3.4270480844974137E-3</v>
      </c>
      <c r="BE105" s="413" t="s">
        <v>69</v>
      </c>
    </row>
    <row r="106" spans="1:57" s="65" customFormat="1" ht="12" customHeight="1" x14ac:dyDescent="0.2">
      <c r="A106" s="43">
        <v>91</v>
      </c>
      <c r="B106" s="166" t="s">
        <v>469</v>
      </c>
      <c r="C106" s="166" t="s">
        <v>605</v>
      </c>
      <c r="D106" s="166" t="s">
        <v>577</v>
      </c>
      <c r="E106" s="162">
        <v>1</v>
      </c>
      <c r="F106" s="166"/>
      <c r="G106" s="162"/>
      <c r="H106" s="162"/>
      <c r="I106" s="189">
        <f t="shared" si="103"/>
        <v>0</v>
      </c>
      <c r="J106" s="195"/>
      <c r="K106" s="162">
        <v>6428.6</v>
      </c>
      <c r="L106" s="168" t="s">
        <v>22</v>
      </c>
      <c r="M106" s="75">
        <f>_xlfn.XLOOKUP(L106,list_vat[Страна],list_vat[Ставка НДС %],0,0)</f>
        <v>0.13</v>
      </c>
      <c r="N106" s="162">
        <f t="shared" si="104"/>
        <v>6428.6</v>
      </c>
      <c r="O106" s="169"/>
      <c r="P106" s="74">
        <f t="shared" si="125"/>
        <v>6428.6</v>
      </c>
      <c r="Q106" s="162">
        <v>7.14</v>
      </c>
      <c r="R106" s="162">
        <f t="shared" si="105"/>
        <v>900.3641456582634</v>
      </c>
      <c r="S106" s="196">
        <f t="shared" si="106"/>
        <v>900.3641456582634</v>
      </c>
      <c r="T106" s="192">
        <f t="shared" si="107"/>
        <v>7.444678242193298</v>
      </c>
      <c r="U106" s="76">
        <f t="shared" si="108"/>
        <v>0</v>
      </c>
      <c r="V106" s="123">
        <f t="shared" si="109"/>
        <v>7.444678242193298</v>
      </c>
      <c r="W106" s="191">
        <v>8413308008</v>
      </c>
      <c r="X106" s="170">
        <v>0</v>
      </c>
      <c r="Y106" s="74">
        <f>ROUND(IF(offer_incoterms="DDP",X106*(AY106+T106),0),2)</f>
        <v>0</v>
      </c>
      <c r="Z106" s="188"/>
      <c r="AA106" s="130">
        <f t="shared" si="110"/>
        <v>935.06</v>
      </c>
      <c r="AB106" s="74">
        <f t="shared" si="111"/>
        <v>935.06</v>
      </c>
      <c r="AC106" s="356">
        <v>0.19</v>
      </c>
      <c r="AD106" s="130" cm="1">
        <f t="array" ref="AD106">IFERROR(ROUND((_xlfn.IFS(offer_sale_type="поставка",AB106,offer_sale_type="транзит",S106)*(1+AC106))/E106,2),0)</f>
        <v>1112.72</v>
      </c>
      <c r="AE106" s="74">
        <f t="shared" si="112"/>
        <v>1112.72</v>
      </c>
      <c r="AF106" s="123" cm="1">
        <f t="array" ref="AF106">IFERROR(ROUND(_xlfn.IFS(offer_sale_type="поставка",AB106,offer_sale_type="транзит",S106)*AC106,2),0)</f>
        <v>177.66</v>
      </c>
      <c r="AG106" s="130">
        <f t="shared" si="61"/>
        <v>0</v>
      </c>
      <c r="AH106" s="74">
        <f t="shared" si="96"/>
        <v>34.008722635516747</v>
      </c>
      <c r="AI106" s="123">
        <f t="shared" si="97"/>
        <v>20.904087850558149</v>
      </c>
      <c r="AJ106" s="118">
        <f t="shared" si="113"/>
        <v>1167.6300000000001</v>
      </c>
      <c r="AK106" s="74">
        <f t="shared" si="114"/>
        <v>1167.6300000000001</v>
      </c>
      <c r="AL106" s="174">
        <f t="shared" si="115"/>
        <v>1401.16</v>
      </c>
      <c r="AM106" s="175">
        <f t="shared" si="98"/>
        <v>1401.16</v>
      </c>
      <c r="AN106" s="130">
        <f t="shared" si="116"/>
        <v>233.52999999999997</v>
      </c>
      <c r="AO106" s="74">
        <f t="shared" si="99"/>
        <v>185.16293564843866</v>
      </c>
      <c r="AP106" s="123">
        <f t="shared" si="117"/>
        <v>48.367064351561311</v>
      </c>
      <c r="AQ106" s="118">
        <f t="shared" si="100"/>
        <v>0</v>
      </c>
      <c r="AR106" s="82" t="str">
        <f t="shared" si="118"/>
        <v>https://www.alta.ru/tnved/code/8413308008/</v>
      </c>
      <c r="AS106" s="157"/>
      <c r="AT106" s="162"/>
      <c r="AU106" s="74">
        <f t="shared" si="101"/>
        <v>0</v>
      </c>
      <c r="AV106" s="157"/>
      <c r="AW106" s="75">
        <f>_xlfn.IFNA(VLOOKUP(L106,list_vat[],3,FALSE),0)</f>
        <v>0.02</v>
      </c>
      <c r="AX106" s="74">
        <f t="shared" si="119"/>
        <v>918.37</v>
      </c>
      <c r="AY106" s="74">
        <f t="shared" si="120"/>
        <v>918.37</v>
      </c>
      <c r="AZ106" s="130">
        <f t="shared" si="121"/>
        <v>1017.4114845938375</v>
      </c>
      <c r="BA106" s="74">
        <f t="shared" si="102"/>
        <v>27.251585159771956</v>
      </c>
      <c r="BB106" s="193">
        <f t="shared" si="122"/>
        <v>0</v>
      </c>
      <c r="BC106" s="102">
        <f t="shared" si="123"/>
        <v>3.5063480794052838E-3</v>
      </c>
      <c r="BD106" s="102">
        <f t="shared" si="124"/>
        <v>3.5063480794052838E-3</v>
      </c>
      <c r="BE106" s="413" t="s">
        <v>69</v>
      </c>
    </row>
    <row r="107" spans="1:57" s="65" customFormat="1" ht="12" customHeight="1" x14ac:dyDescent="0.2">
      <c r="A107" s="43">
        <v>92</v>
      </c>
      <c r="B107" s="166" t="s">
        <v>469</v>
      </c>
      <c r="C107" s="166" t="s">
        <v>606</v>
      </c>
      <c r="D107" s="166" t="s">
        <v>547</v>
      </c>
      <c r="E107" s="162">
        <v>1</v>
      </c>
      <c r="F107" s="166"/>
      <c r="G107" s="162"/>
      <c r="H107" s="162"/>
      <c r="I107" s="189">
        <f t="shared" si="103"/>
        <v>0</v>
      </c>
      <c r="J107" s="195"/>
      <c r="K107" s="162">
        <v>5921.24</v>
      </c>
      <c r="L107" s="168" t="s">
        <v>22</v>
      </c>
      <c r="M107" s="75">
        <f>_xlfn.XLOOKUP(L107,list_vat[Страна],list_vat[Ставка НДС %],0,0)</f>
        <v>0.13</v>
      </c>
      <c r="N107" s="162">
        <f t="shared" si="104"/>
        <v>5921.24</v>
      </c>
      <c r="O107" s="169"/>
      <c r="P107" s="74">
        <f t="shared" si="125"/>
        <v>5921.24</v>
      </c>
      <c r="Q107" s="162">
        <v>7.14</v>
      </c>
      <c r="R107" s="162">
        <f t="shared" si="105"/>
        <v>829.30532212885157</v>
      </c>
      <c r="S107" s="196">
        <f t="shared" si="106"/>
        <v>829.30532212885157</v>
      </c>
      <c r="T107" s="192">
        <f t="shared" si="107"/>
        <v>6.8571269941829698</v>
      </c>
      <c r="U107" s="76">
        <f t="shared" si="108"/>
        <v>0</v>
      </c>
      <c r="V107" s="123">
        <f t="shared" si="109"/>
        <v>6.8571269941829698</v>
      </c>
      <c r="W107" s="191">
        <v>8409990009</v>
      </c>
      <c r="X107" s="170">
        <v>0.05</v>
      </c>
      <c r="Y107" s="74">
        <f>ROUND(IF(offer_incoterms="DDP",X107*(AY107+T107),0),2)</f>
        <v>42.64</v>
      </c>
      <c r="Z107" s="188"/>
      <c r="AA107" s="130">
        <f t="shared" si="110"/>
        <v>903.9</v>
      </c>
      <c r="AB107" s="74">
        <f t="shared" si="111"/>
        <v>903.9</v>
      </c>
      <c r="AC107" s="356">
        <v>0.19</v>
      </c>
      <c r="AD107" s="130" cm="1">
        <f t="array" ref="AD107">IFERROR(ROUND((_xlfn.IFS(offer_sale_type="поставка",AB107,offer_sale_type="транзит",S107)*(1+AC107))/E107,2),0)</f>
        <v>1075.6400000000001</v>
      </c>
      <c r="AE107" s="74">
        <f t="shared" si="112"/>
        <v>1075.6400000000001</v>
      </c>
      <c r="AF107" s="123" cm="1">
        <f t="array" ref="AF107">IFERROR(ROUND(_xlfn.IFS(offer_sale_type="поставка",AB107,offer_sale_type="транзит",S107)*AC107,2),0)</f>
        <v>171.74</v>
      </c>
      <c r="AG107" s="130">
        <f t="shared" si="61"/>
        <v>0</v>
      </c>
      <c r="AH107" s="74">
        <f t="shared" si="96"/>
        <v>32.846828664767941</v>
      </c>
      <c r="AI107" s="123">
        <f t="shared" si="97"/>
        <v>19.254288825597946</v>
      </c>
      <c r="AJ107" s="118">
        <f t="shared" si="113"/>
        <v>1127.74</v>
      </c>
      <c r="AK107" s="74">
        <f t="shared" si="114"/>
        <v>1127.74</v>
      </c>
      <c r="AL107" s="174">
        <f t="shared" si="115"/>
        <v>1353.29</v>
      </c>
      <c r="AM107" s="175">
        <f t="shared" si="98"/>
        <v>1353.29</v>
      </c>
      <c r="AN107" s="130">
        <f t="shared" si="116"/>
        <v>225.54999999999995</v>
      </c>
      <c r="AO107" s="74">
        <f t="shared" si="99"/>
        <v>179.0774253988366</v>
      </c>
      <c r="AP107" s="123">
        <f t="shared" si="117"/>
        <v>46.472574601163359</v>
      </c>
      <c r="AQ107" s="118">
        <f t="shared" si="100"/>
        <v>0</v>
      </c>
      <c r="AR107" s="82" t="str">
        <f t="shared" si="118"/>
        <v>https://www.alta.ru/tnved/code/8409990009/</v>
      </c>
      <c r="AS107" s="157"/>
      <c r="AT107" s="162"/>
      <c r="AU107" s="74">
        <f t="shared" si="101"/>
        <v>0</v>
      </c>
      <c r="AV107" s="157"/>
      <c r="AW107" s="75">
        <f>_xlfn.IFNA(VLOOKUP(L107,list_vat[],3,FALSE),0)</f>
        <v>0.02</v>
      </c>
      <c r="AX107" s="74">
        <f t="shared" si="119"/>
        <v>845.89</v>
      </c>
      <c r="AY107" s="74">
        <f t="shared" si="120"/>
        <v>845.89</v>
      </c>
      <c r="AZ107" s="130">
        <f t="shared" si="121"/>
        <v>937.11501400560223</v>
      </c>
      <c r="BA107" s="74">
        <f t="shared" si="102"/>
        <v>25.100826946994385</v>
      </c>
      <c r="BB107" s="193">
        <f t="shared" si="122"/>
        <v>0</v>
      </c>
      <c r="BC107" s="102">
        <f t="shared" si="123"/>
        <v>3.2296189686242325E-3</v>
      </c>
      <c r="BD107" s="102">
        <f t="shared" si="124"/>
        <v>3.2296189686242325E-3</v>
      </c>
      <c r="BE107" s="413" t="s">
        <v>69</v>
      </c>
    </row>
    <row r="108" spans="1:57" s="65" customFormat="1" ht="12" customHeight="1" x14ac:dyDescent="0.2">
      <c r="A108" s="43">
        <v>93</v>
      </c>
      <c r="B108" s="166" t="s">
        <v>469</v>
      </c>
      <c r="C108" s="166" t="s">
        <v>607</v>
      </c>
      <c r="D108" s="166" t="s">
        <v>604</v>
      </c>
      <c r="E108" s="162">
        <v>1</v>
      </c>
      <c r="F108" s="166"/>
      <c r="G108" s="162"/>
      <c r="H108" s="162"/>
      <c r="I108" s="189">
        <f t="shared" si="103"/>
        <v>0</v>
      </c>
      <c r="J108" s="195"/>
      <c r="K108" s="162">
        <v>7166.42</v>
      </c>
      <c r="L108" s="168" t="s">
        <v>22</v>
      </c>
      <c r="M108" s="75">
        <f>_xlfn.XLOOKUP(L108,list_vat[Страна],list_vat[Ставка НДС %],0,0)</f>
        <v>0.13</v>
      </c>
      <c r="N108" s="162">
        <f t="shared" si="104"/>
        <v>7166.42</v>
      </c>
      <c r="O108" s="169"/>
      <c r="P108" s="74">
        <f t="shared" si="125"/>
        <v>7166.42</v>
      </c>
      <c r="Q108" s="162">
        <v>7.14</v>
      </c>
      <c r="R108" s="162">
        <f t="shared" si="105"/>
        <v>1003.7002801120449</v>
      </c>
      <c r="S108" s="196">
        <f t="shared" si="106"/>
        <v>1003.7002801120449</v>
      </c>
      <c r="T108" s="192">
        <f t="shared" si="107"/>
        <v>8.2991150559093576</v>
      </c>
      <c r="U108" s="76">
        <f t="shared" si="108"/>
        <v>0</v>
      </c>
      <c r="V108" s="123">
        <f t="shared" si="109"/>
        <v>8.2991150559093576</v>
      </c>
      <c r="W108" s="191">
        <v>8409990009</v>
      </c>
      <c r="X108" s="170">
        <v>0.05</v>
      </c>
      <c r="Y108" s="74">
        <f>ROUND(IF(offer_incoterms="DDP",X108*(AY108+T108),0),2)</f>
        <v>51.6</v>
      </c>
      <c r="Z108" s="188"/>
      <c r="AA108" s="130">
        <f t="shared" si="110"/>
        <v>1093.98</v>
      </c>
      <c r="AB108" s="74">
        <f t="shared" si="111"/>
        <v>1093.98</v>
      </c>
      <c r="AC108" s="356">
        <v>0.19</v>
      </c>
      <c r="AD108" s="130" cm="1">
        <f t="array" ref="AD108">IFERROR(ROUND((_xlfn.IFS(offer_sale_type="поставка",AB108,offer_sale_type="транзит",S108)*(1+AC108))/E108,2),0)</f>
        <v>1301.8399999999999</v>
      </c>
      <c r="AE108" s="74">
        <f t="shared" si="112"/>
        <v>1301.8399999999999</v>
      </c>
      <c r="AF108" s="123" cm="1">
        <f t="array" ref="AF108">IFERROR(ROUND(_xlfn.IFS(offer_sale_type="поставка",AB108,offer_sale_type="транзит",S108)*AC108,2),0)</f>
        <v>207.86</v>
      </c>
      <c r="AG108" s="130">
        <f t="shared" si="61"/>
        <v>0</v>
      </c>
      <c r="AH108" s="74">
        <f t="shared" si="96"/>
        <v>39.754298434747831</v>
      </c>
      <c r="AI108" s="123">
        <f t="shared" si="97"/>
        <v>23.303281158261044</v>
      </c>
      <c r="AJ108" s="118">
        <f t="shared" si="113"/>
        <v>1364.9</v>
      </c>
      <c r="AK108" s="74">
        <f t="shared" si="114"/>
        <v>1364.9</v>
      </c>
      <c r="AL108" s="174">
        <f t="shared" si="115"/>
        <v>1637.88</v>
      </c>
      <c r="AM108" s="175">
        <f t="shared" si="98"/>
        <v>1637.88</v>
      </c>
      <c r="AN108" s="130">
        <f t="shared" si="116"/>
        <v>272.98</v>
      </c>
      <c r="AO108" s="74">
        <f t="shared" si="99"/>
        <v>216.73382301118187</v>
      </c>
      <c r="AP108" s="123">
        <f t="shared" si="117"/>
        <v>56.246176988818149</v>
      </c>
      <c r="AQ108" s="118">
        <f t="shared" si="100"/>
        <v>0</v>
      </c>
      <c r="AR108" s="82" t="str">
        <f t="shared" si="118"/>
        <v>https://www.alta.ru/tnved/code/8409990009/</v>
      </c>
      <c r="AS108" s="157"/>
      <c r="AT108" s="162"/>
      <c r="AU108" s="74">
        <f t="shared" si="101"/>
        <v>0</v>
      </c>
      <c r="AV108" s="157"/>
      <c r="AW108" s="75">
        <f>_xlfn.IFNA(VLOOKUP(L108,list_vat[],3,FALSE),0)</f>
        <v>0.02</v>
      </c>
      <c r="AX108" s="74">
        <f t="shared" si="119"/>
        <v>1023.77</v>
      </c>
      <c r="AY108" s="74">
        <f t="shared" si="120"/>
        <v>1023.77</v>
      </c>
      <c r="AZ108" s="130">
        <f t="shared" si="121"/>
        <v>1134.1813165266105</v>
      </c>
      <c r="BA108" s="74">
        <f t="shared" si="102"/>
        <v>30.379290190818057</v>
      </c>
      <c r="BB108" s="193">
        <f t="shared" si="122"/>
        <v>0</v>
      </c>
      <c r="BC108" s="102">
        <f t="shared" si="123"/>
        <v>3.9087768726023733E-3</v>
      </c>
      <c r="BD108" s="102">
        <f t="shared" si="124"/>
        <v>3.9087768726023733E-3</v>
      </c>
      <c r="BE108" s="413" t="s">
        <v>69</v>
      </c>
    </row>
    <row r="109" spans="1:57" s="65" customFormat="1" ht="12" customHeight="1" x14ac:dyDescent="0.2">
      <c r="A109" s="43">
        <v>94</v>
      </c>
      <c r="B109" s="166" t="s">
        <v>469</v>
      </c>
      <c r="C109" s="166" t="s">
        <v>608</v>
      </c>
      <c r="D109" s="166" t="s">
        <v>547</v>
      </c>
      <c r="E109" s="162">
        <v>1</v>
      </c>
      <c r="F109" s="166"/>
      <c r="G109" s="162"/>
      <c r="H109" s="162"/>
      <c r="I109" s="189">
        <f t="shared" si="103"/>
        <v>0</v>
      </c>
      <c r="J109" s="195"/>
      <c r="K109" s="162">
        <v>5584.82</v>
      </c>
      <c r="L109" s="168" t="s">
        <v>22</v>
      </c>
      <c r="M109" s="75">
        <f>_xlfn.XLOOKUP(L109,list_vat[Страна],list_vat[Ставка НДС %],0,0)</f>
        <v>0.13</v>
      </c>
      <c r="N109" s="162">
        <f t="shared" si="104"/>
        <v>5584.82</v>
      </c>
      <c r="O109" s="169"/>
      <c r="P109" s="74">
        <f t="shared" si="125"/>
        <v>5584.82</v>
      </c>
      <c r="Q109" s="162">
        <v>7.14</v>
      </c>
      <c r="R109" s="162">
        <f t="shared" si="105"/>
        <v>782.18767507002804</v>
      </c>
      <c r="S109" s="196">
        <f t="shared" si="106"/>
        <v>782.18767507002804</v>
      </c>
      <c r="T109" s="192">
        <f t="shared" si="107"/>
        <v>6.4675338239377114</v>
      </c>
      <c r="U109" s="76">
        <f t="shared" si="108"/>
        <v>0</v>
      </c>
      <c r="V109" s="123">
        <f t="shared" si="109"/>
        <v>6.4675338239377114</v>
      </c>
      <c r="W109" s="191">
        <v>8409990009</v>
      </c>
      <c r="X109" s="170">
        <v>0.05</v>
      </c>
      <c r="Y109" s="74">
        <f>ROUND(IF(offer_incoterms="DDP",X109*(AY109+T109),0),2)</f>
        <v>40.21</v>
      </c>
      <c r="Z109" s="188"/>
      <c r="AA109" s="130">
        <f t="shared" si="110"/>
        <v>852.54</v>
      </c>
      <c r="AB109" s="74">
        <f t="shared" si="111"/>
        <v>852.54</v>
      </c>
      <c r="AC109" s="356">
        <v>0.19</v>
      </c>
      <c r="AD109" s="130" cm="1">
        <f t="array" ref="AD109">IFERROR(ROUND((_xlfn.IFS(offer_sale_type="поставка",AB109,offer_sale_type="транзит",S109)*(1+AC109))/E109,2),0)</f>
        <v>1014.52</v>
      </c>
      <c r="AE109" s="74">
        <f t="shared" si="112"/>
        <v>1014.52</v>
      </c>
      <c r="AF109" s="123" cm="1">
        <f t="array" ref="AF109">IFERROR(ROUND(_xlfn.IFS(offer_sale_type="поставка",AB109,offer_sale_type="транзит",S109)*AC109,2),0)</f>
        <v>161.97999999999999</v>
      </c>
      <c r="AG109" s="130">
        <f t="shared" si="61"/>
        <v>0</v>
      </c>
      <c r="AH109" s="74">
        <f t="shared" si="96"/>
        <v>30.980410228865789</v>
      </c>
      <c r="AI109" s="123">
        <f t="shared" si="97"/>
        <v>18.16034096219304</v>
      </c>
      <c r="AJ109" s="118">
        <f t="shared" si="113"/>
        <v>1063.6600000000001</v>
      </c>
      <c r="AK109" s="74">
        <f t="shared" si="114"/>
        <v>1063.6600000000001</v>
      </c>
      <c r="AL109" s="174">
        <f t="shared" si="115"/>
        <v>1276.3900000000001</v>
      </c>
      <c r="AM109" s="175">
        <f t="shared" si="98"/>
        <v>1276.3900000000001</v>
      </c>
      <c r="AN109" s="130">
        <f t="shared" si="116"/>
        <v>212.73000000000002</v>
      </c>
      <c r="AO109" s="74">
        <f t="shared" si="99"/>
        <v>168.90150676478757</v>
      </c>
      <c r="AP109" s="123">
        <f t="shared" si="117"/>
        <v>43.828493235212449</v>
      </c>
      <c r="AQ109" s="118">
        <f t="shared" si="100"/>
        <v>0</v>
      </c>
      <c r="AR109" s="82" t="str">
        <f t="shared" si="118"/>
        <v>https://www.alta.ru/tnved/code/8409990009/</v>
      </c>
      <c r="AS109" s="157"/>
      <c r="AT109" s="162"/>
      <c r="AU109" s="74">
        <f t="shared" si="101"/>
        <v>0</v>
      </c>
      <c r="AV109" s="157"/>
      <c r="AW109" s="75">
        <f>_xlfn.IFNA(VLOOKUP(L109,list_vat[],3,FALSE),0)</f>
        <v>0.02</v>
      </c>
      <c r="AX109" s="74">
        <f t="shared" si="119"/>
        <v>797.83</v>
      </c>
      <c r="AY109" s="74">
        <f t="shared" si="120"/>
        <v>797.83</v>
      </c>
      <c r="AZ109" s="130">
        <f t="shared" si="121"/>
        <v>883.87207282913164</v>
      </c>
      <c r="BA109" s="74">
        <f t="shared" si="102"/>
        <v>23.674703330740382</v>
      </c>
      <c r="BB109" s="193">
        <f t="shared" si="122"/>
        <v>0</v>
      </c>
      <c r="BC109" s="102">
        <f t="shared" si="123"/>
        <v>3.0461255764589828E-3</v>
      </c>
      <c r="BD109" s="102">
        <f t="shared" si="124"/>
        <v>3.0461255764589828E-3</v>
      </c>
      <c r="BE109" s="413" t="s">
        <v>69</v>
      </c>
    </row>
    <row r="110" spans="1:57" s="65" customFormat="1" ht="12" customHeight="1" x14ac:dyDescent="0.2">
      <c r="A110" s="43">
        <v>95</v>
      </c>
      <c r="B110" s="166" t="s">
        <v>469</v>
      </c>
      <c r="C110" s="166" t="s">
        <v>609</v>
      </c>
      <c r="D110" s="166" t="s">
        <v>530</v>
      </c>
      <c r="E110" s="162">
        <v>1</v>
      </c>
      <c r="F110" s="166"/>
      <c r="G110" s="162"/>
      <c r="H110" s="162"/>
      <c r="I110" s="189">
        <f t="shared" si="103"/>
        <v>0</v>
      </c>
      <c r="J110" s="195"/>
      <c r="K110" s="162">
        <v>7559.68</v>
      </c>
      <c r="L110" s="168" t="s">
        <v>22</v>
      </c>
      <c r="M110" s="75">
        <f>_xlfn.XLOOKUP(L110,list_vat[Страна],list_vat[Ставка НДС %],0,0)</f>
        <v>0.13</v>
      </c>
      <c r="N110" s="162">
        <f t="shared" si="104"/>
        <v>7559.68</v>
      </c>
      <c r="O110" s="169"/>
      <c r="P110" s="74">
        <f t="shared" si="125"/>
        <v>7559.68</v>
      </c>
      <c r="Q110" s="162">
        <v>7.14</v>
      </c>
      <c r="R110" s="162">
        <f t="shared" si="105"/>
        <v>1058.7787114845939</v>
      </c>
      <c r="S110" s="196">
        <f t="shared" si="106"/>
        <v>1058.7787114845939</v>
      </c>
      <c r="T110" s="192">
        <f t="shared" si="107"/>
        <v>8.7545321242484881</v>
      </c>
      <c r="U110" s="76">
        <f t="shared" si="108"/>
        <v>0</v>
      </c>
      <c r="V110" s="123">
        <f t="shared" si="109"/>
        <v>8.7545321242484881</v>
      </c>
      <c r="W110" s="191">
        <v>8484900000</v>
      </c>
      <c r="X110" s="170">
        <v>0</v>
      </c>
      <c r="Y110" s="74">
        <f>ROUND(IF(offer_incoterms="DDP",X110*(AY110+T110),0),2)</f>
        <v>0</v>
      </c>
      <c r="Z110" s="188"/>
      <c r="AA110" s="130">
        <f t="shared" si="110"/>
        <v>1099.58</v>
      </c>
      <c r="AB110" s="74">
        <f t="shared" si="111"/>
        <v>1099.58</v>
      </c>
      <c r="AC110" s="356">
        <v>0.19</v>
      </c>
      <c r="AD110" s="130" cm="1">
        <f t="array" ref="AD110">IFERROR(ROUND((_xlfn.IFS(offer_sale_type="поставка",AB110,offer_sale_type="транзит",S110)*(1+AC110))/E110,2),0)</f>
        <v>1308.5</v>
      </c>
      <c r="AE110" s="74">
        <f t="shared" si="112"/>
        <v>1308.5</v>
      </c>
      <c r="AF110" s="123" cm="1">
        <f t="array" ref="AF110">IFERROR(ROUND(_xlfn.IFS(offer_sale_type="поставка",AB110,offer_sale_type="транзит",S110)*AC110,2),0)</f>
        <v>208.92</v>
      </c>
      <c r="AG110" s="130">
        <f t="shared" si="61"/>
        <v>0</v>
      </c>
      <c r="AH110" s="74">
        <f t="shared" si="96"/>
        <v>39.992461724988836</v>
      </c>
      <c r="AI110" s="123">
        <f t="shared" si="97"/>
        <v>24.582057499627826</v>
      </c>
      <c r="AJ110" s="118">
        <f t="shared" si="113"/>
        <v>1373.07</v>
      </c>
      <c r="AK110" s="74">
        <f t="shared" si="114"/>
        <v>1373.07</v>
      </c>
      <c r="AL110" s="174">
        <f t="shared" si="115"/>
        <v>1647.68</v>
      </c>
      <c r="AM110" s="175">
        <f t="shared" si="98"/>
        <v>1647.68</v>
      </c>
      <c r="AN110" s="130">
        <f t="shared" si="116"/>
        <v>274.61000000000013</v>
      </c>
      <c r="AO110" s="74">
        <f t="shared" si="99"/>
        <v>217.74090642484973</v>
      </c>
      <c r="AP110" s="123">
        <f t="shared" si="117"/>
        <v>56.869093575150401</v>
      </c>
      <c r="AQ110" s="118">
        <f t="shared" si="100"/>
        <v>0</v>
      </c>
      <c r="AR110" s="82" t="str">
        <f t="shared" si="118"/>
        <v>https://www.alta.ru/tnved/code/8484900000/</v>
      </c>
      <c r="AS110" s="157"/>
      <c r="AT110" s="162"/>
      <c r="AU110" s="74">
        <f t="shared" si="101"/>
        <v>0</v>
      </c>
      <c r="AV110" s="157"/>
      <c r="AW110" s="75">
        <f>_xlfn.IFNA(VLOOKUP(L110,list_vat[],3,FALSE),0)</f>
        <v>0.02</v>
      </c>
      <c r="AX110" s="74">
        <f t="shared" si="119"/>
        <v>1079.95</v>
      </c>
      <c r="AY110" s="74">
        <f t="shared" si="120"/>
        <v>1079.95</v>
      </c>
      <c r="AZ110" s="130">
        <f t="shared" si="121"/>
        <v>1196.4199439775909</v>
      </c>
      <c r="BA110" s="74">
        <f t="shared" si="102"/>
        <v>32.046365196251884</v>
      </c>
      <c r="BB110" s="193">
        <f t="shared" si="122"/>
        <v>0</v>
      </c>
      <c r="BC110" s="102">
        <f t="shared" si="123"/>
        <v>4.1232724775096498E-3</v>
      </c>
      <c r="BD110" s="102">
        <f t="shared" si="124"/>
        <v>4.1232724775096498E-3</v>
      </c>
      <c r="BE110" s="413" t="s">
        <v>69</v>
      </c>
    </row>
    <row r="111" spans="1:57" s="65" customFormat="1" ht="12" customHeight="1" x14ac:dyDescent="0.2">
      <c r="A111" s="43">
        <v>96</v>
      </c>
      <c r="B111" s="166" t="s">
        <v>469</v>
      </c>
      <c r="C111" s="166" t="s">
        <v>610</v>
      </c>
      <c r="D111" s="166" t="s">
        <v>599</v>
      </c>
      <c r="E111" s="162">
        <v>1</v>
      </c>
      <c r="F111" s="166"/>
      <c r="G111" s="162"/>
      <c r="H111" s="162"/>
      <c r="I111" s="189">
        <f t="shared" si="103"/>
        <v>0</v>
      </c>
      <c r="J111" s="195"/>
      <c r="K111" s="162">
        <v>5944.84</v>
      </c>
      <c r="L111" s="168" t="s">
        <v>22</v>
      </c>
      <c r="M111" s="75">
        <f>_xlfn.XLOOKUP(L111,list_vat[Страна],list_vat[Ставка НДС %],0,0)</f>
        <v>0.13</v>
      </c>
      <c r="N111" s="162">
        <f t="shared" si="104"/>
        <v>5944.84</v>
      </c>
      <c r="O111" s="169"/>
      <c r="P111" s="74">
        <f t="shared" si="125"/>
        <v>5944.84</v>
      </c>
      <c r="Q111" s="162">
        <v>7.14</v>
      </c>
      <c r="R111" s="162">
        <f t="shared" si="105"/>
        <v>832.61064425770314</v>
      </c>
      <c r="S111" s="196">
        <f t="shared" si="106"/>
        <v>832.61064425770314</v>
      </c>
      <c r="T111" s="192">
        <f t="shared" si="107"/>
        <v>6.8844571137293356</v>
      </c>
      <c r="U111" s="76">
        <f t="shared" si="108"/>
        <v>0</v>
      </c>
      <c r="V111" s="123">
        <f t="shared" si="109"/>
        <v>6.8844571137293356</v>
      </c>
      <c r="W111" s="191">
        <v>8483908100</v>
      </c>
      <c r="X111" s="170">
        <v>0.05</v>
      </c>
      <c r="Y111" s="74">
        <f>ROUND(IF(offer_incoterms="DDP",X111*(AY111+T111),0),2)</f>
        <v>42.81</v>
      </c>
      <c r="Z111" s="188"/>
      <c r="AA111" s="130">
        <f t="shared" si="110"/>
        <v>907.51</v>
      </c>
      <c r="AB111" s="74">
        <f t="shared" si="111"/>
        <v>907.51</v>
      </c>
      <c r="AC111" s="356">
        <v>0.19</v>
      </c>
      <c r="AD111" s="130" cm="1">
        <f t="array" ref="AD111">IFERROR(ROUND((_xlfn.IFS(offer_sale_type="поставка",AB111,offer_sale_type="транзит",S111)*(1+AC111))/E111,2),0)</f>
        <v>1079.94</v>
      </c>
      <c r="AE111" s="74">
        <f t="shared" si="112"/>
        <v>1079.94</v>
      </c>
      <c r="AF111" s="123" cm="1">
        <f t="array" ref="AF111">IFERROR(ROUND(_xlfn.IFS(offer_sale_type="поставка",AB111,offer_sale_type="транзит",S111)*AC111,2),0)</f>
        <v>172.43</v>
      </c>
      <c r="AG111" s="130">
        <f t="shared" si="61"/>
        <v>0</v>
      </c>
      <c r="AH111" s="74">
        <f t="shared" si="96"/>
        <v>32.978130891411098</v>
      </c>
      <c r="AI111" s="123">
        <f t="shared" si="97"/>
        <v>19.33102971370316</v>
      </c>
      <c r="AJ111" s="118">
        <f t="shared" si="113"/>
        <v>1132.25</v>
      </c>
      <c r="AK111" s="74">
        <f t="shared" si="114"/>
        <v>1132.25</v>
      </c>
      <c r="AL111" s="174">
        <f t="shared" si="115"/>
        <v>1358.7</v>
      </c>
      <c r="AM111" s="175">
        <f t="shared" si="98"/>
        <v>1358.7</v>
      </c>
      <c r="AN111" s="130">
        <f t="shared" si="116"/>
        <v>226.45000000000005</v>
      </c>
      <c r="AO111" s="74">
        <f t="shared" si="99"/>
        <v>179.79089142274586</v>
      </c>
      <c r="AP111" s="123">
        <f t="shared" si="117"/>
        <v>46.659108577254187</v>
      </c>
      <c r="AQ111" s="118">
        <f t="shared" si="100"/>
        <v>0</v>
      </c>
      <c r="AR111" s="82" t="str">
        <f t="shared" si="118"/>
        <v>https://www.alta.ru/tnved/code/8483908100/</v>
      </c>
      <c r="AS111" s="157"/>
      <c r="AT111" s="162"/>
      <c r="AU111" s="74">
        <f t="shared" si="101"/>
        <v>0</v>
      </c>
      <c r="AV111" s="157"/>
      <c r="AW111" s="75">
        <f>_xlfn.IFNA(VLOOKUP(L111,list_vat[],3,FALSE),0)</f>
        <v>0.02</v>
      </c>
      <c r="AX111" s="74">
        <f t="shared" si="119"/>
        <v>849.26</v>
      </c>
      <c r="AY111" s="74">
        <f t="shared" si="120"/>
        <v>849.26</v>
      </c>
      <c r="AZ111" s="130">
        <f t="shared" si="121"/>
        <v>940.85002801120447</v>
      </c>
      <c r="BA111" s="74">
        <f t="shared" si="102"/>
        <v>25.200870099433583</v>
      </c>
      <c r="BB111" s="193">
        <f t="shared" si="122"/>
        <v>0</v>
      </c>
      <c r="BC111" s="102">
        <f t="shared" si="123"/>
        <v>3.2424911048084667E-3</v>
      </c>
      <c r="BD111" s="102">
        <f t="shared" si="124"/>
        <v>3.2424911048084667E-3</v>
      </c>
      <c r="BE111" s="413" t="s">
        <v>69</v>
      </c>
    </row>
    <row r="112" spans="1:57" s="65" customFormat="1" ht="12" customHeight="1" x14ac:dyDescent="0.2">
      <c r="A112" s="43">
        <v>97</v>
      </c>
      <c r="B112" s="166"/>
      <c r="C112" s="166"/>
      <c r="D112" s="166"/>
      <c r="E112" s="162"/>
      <c r="F112" s="166"/>
      <c r="G112" s="162"/>
      <c r="H112" s="162"/>
      <c r="I112" s="189">
        <f t="shared" si="103"/>
        <v>0</v>
      </c>
      <c r="J112" s="195"/>
      <c r="K112" s="162"/>
      <c r="L112" s="168"/>
      <c r="M112" s="75">
        <f>_xlfn.XLOOKUP(L112,list_vat[Страна],list_vat[Ставка НДС %],0,0)</f>
        <v>0</v>
      </c>
      <c r="N112" s="162">
        <f t="shared" si="104"/>
        <v>0</v>
      </c>
      <c r="O112" s="169"/>
      <c r="P112" s="74">
        <f t="shared" si="125"/>
        <v>0</v>
      </c>
      <c r="Q112" s="162"/>
      <c r="R112" s="162" t="str">
        <f t="shared" si="105"/>
        <v>введи курс</v>
      </c>
      <c r="S112" s="196">
        <f t="shared" si="106"/>
        <v>0</v>
      </c>
      <c r="T112" s="192">
        <f t="shared" si="107"/>
        <v>0</v>
      </c>
      <c r="U112" s="76">
        <f t="shared" si="108"/>
        <v>0</v>
      </c>
      <c r="V112" s="123">
        <f t="shared" si="109"/>
        <v>0</v>
      </c>
      <c r="W112" s="191"/>
      <c r="X112" s="170"/>
      <c r="Y112" s="74">
        <f>ROUND(IF(offer_incoterms="DDP",X112*(AY112+T112),0),2)</f>
        <v>0</v>
      </c>
      <c r="Z112" s="188"/>
      <c r="AA112" s="130">
        <f t="shared" si="110"/>
        <v>0</v>
      </c>
      <c r="AB112" s="74">
        <f t="shared" si="111"/>
        <v>0</v>
      </c>
      <c r="AC112" s="356"/>
      <c r="AD112" s="130" cm="1">
        <f t="array" ref="AD112">IFERROR(ROUND((_xlfn.IFS(offer_sale_type="поставка",AB112,offer_sale_type="транзит",S112)*(1+AC112))/E112,2),0)</f>
        <v>0</v>
      </c>
      <c r="AE112" s="74">
        <f t="shared" si="112"/>
        <v>0</v>
      </c>
      <c r="AF112" s="123" cm="1">
        <f t="array" ref="AF112">IFERROR(ROUND(_xlfn.IFS(offer_sale_type="поставка",AB112,offer_sale_type="транзит",S112)*AC112,2),0)</f>
        <v>0</v>
      </c>
      <c r="AG112" s="130">
        <f t="shared" si="61"/>
        <v>0</v>
      </c>
      <c r="AH112" s="74">
        <f t="shared" si="96"/>
        <v>0</v>
      </c>
      <c r="AI112" s="123">
        <f t="shared" si="97"/>
        <v>0</v>
      </c>
      <c r="AJ112" s="118">
        <f t="shared" si="113"/>
        <v>0</v>
      </c>
      <c r="AK112" s="74">
        <f t="shared" si="114"/>
        <v>0</v>
      </c>
      <c r="AL112" s="174">
        <f t="shared" si="115"/>
        <v>0</v>
      </c>
      <c r="AM112" s="175">
        <f t="shared" si="98"/>
        <v>0</v>
      </c>
      <c r="AN112" s="130">
        <f t="shared" si="116"/>
        <v>0</v>
      </c>
      <c r="AO112" s="74">
        <f t="shared" si="99"/>
        <v>0</v>
      </c>
      <c r="AP112" s="123">
        <f t="shared" si="117"/>
        <v>0</v>
      </c>
      <c r="AQ112" s="118">
        <f t="shared" si="100"/>
        <v>0</v>
      </c>
      <c r="AR112" s="82" t="str">
        <f t="shared" si="118"/>
        <v>https://www.alta.ru/tnved/code//</v>
      </c>
      <c r="AS112" s="157"/>
      <c r="AT112" s="162"/>
      <c r="AU112" s="74">
        <f t="shared" si="101"/>
        <v>0</v>
      </c>
      <c r="AV112" s="157"/>
      <c r="AW112" s="75">
        <f>_xlfn.IFNA(VLOOKUP(L112,list_vat[],3,FALSE),0)</f>
        <v>0</v>
      </c>
      <c r="AX112" s="74">
        <f t="shared" si="119"/>
        <v>0</v>
      </c>
      <c r="AY112" s="74">
        <f t="shared" si="120"/>
        <v>0</v>
      </c>
      <c r="AZ112" s="130">
        <f t="shared" si="121"/>
        <v>0</v>
      </c>
      <c r="BA112" s="74">
        <f t="shared" si="102"/>
        <v>0</v>
      </c>
      <c r="BB112" s="193">
        <f t="shared" si="122"/>
        <v>0</v>
      </c>
      <c r="BC112" s="102">
        <f t="shared" si="123"/>
        <v>0</v>
      </c>
      <c r="BD112" s="102">
        <f t="shared" si="124"/>
        <v>0</v>
      </c>
      <c r="BE112" s="413" t="s">
        <v>69</v>
      </c>
    </row>
    <row r="113" spans="1:57" s="65" customFormat="1" ht="12" customHeight="1" x14ac:dyDescent="0.2">
      <c r="A113" s="43">
        <v>98</v>
      </c>
      <c r="B113" s="166"/>
      <c r="C113" s="166"/>
      <c r="D113" s="166"/>
      <c r="E113" s="162"/>
      <c r="F113" s="166"/>
      <c r="G113" s="162"/>
      <c r="H113" s="162"/>
      <c r="I113" s="189">
        <f t="shared" si="103"/>
        <v>0</v>
      </c>
      <c r="J113" s="195"/>
      <c r="K113" s="162"/>
      <c r="L113" s="168"/>
      <c r="M113" s="75">
        <f>_xlfn.XLOOKUP(L113,list_vat[Страна],list_vat[Ставка НДС %],0,0)</f>
        <v>0</v>
      </c>
      <c r="N113" s="162">
        <f t="shared" si="104"/>
        <v>0</v>
      </c>
      <c r="O113" s="169"/>
      <c r="P113" s="74">
        <f t="shared" si="125"/>
        <v>0</v>
      </c>
      <c r="Q113" s="162"/>
      <c r="R113" s="162" t="str">
        <f t="shared" si="105"/>
        <v>введи курс</v>
      </c>
      <c r="S113" s="196">
        <f t="shared" si="106"/>
        <v>0</v>
      </c>
      <c r="T113" s="192">
        <f t="shared" si="107"/>
        <v>0</v>
      </c>
      <c r="U113" s="76">
        <f t="shared" si="108"/>
        <v>0</v>
      </c>
      <c r="V113" s="123">
        <f t="shared" si="109"/>
        <v>0</v>
      </c>
      <c r="W113" s="191"/>
      <c r="X113" s="170"/>
      <c r="Y113" s="74">
        <f>ROUND(IF(offer_incoterms="DDP",X113*(AY113+T113),0),2)</f>
        <v>0</v>
      </c>
      <c r="Z113" s="188"/>
      <c r="AA113" s="130">
        <f t="shared" si="110"/>
        <v>0</v>
      </c>
      <c r="AB113" s="74">
        <f t="shared" si="111"/>
        <v>0</v>
      </c>
      <c r="AC113" s="356"/>
      <c r="AD113" s="130" cm="1">
        <f t="array" ref="AD113">IFERROR(ROUND((_xlfn.IFS(offer_sale_type="поставка",AB113,offer_sale_type="транзит",S113)*(1+AC113))/E113,2),0)</f>
        <v>0</v>
      </c>
      <c r="AE113" s="74">
        <f t="shared" si="112"/>
        <v>0</v>
      </c>
      <c r="AF113" s="123" cm="1">
        <f t="array" ref="AF113">IFERROR(ROUND(_xlfn.IFS(offer_sale_type="поставка",AB113,offer_sale_type="транзит",S113)*AC113,2),0)</f>
        <v>0</v>
      </c>
      <c r="AG113" s="130">
        <f t="shared" si="61"/>
        <v>0</v>
      </c>
      <c r="AH113" s="74">
        <f t="shared" si="96"/>
        <v>0</v>
      </c>
      <c r="AI113" s="123">
        <f t="shared" si="97"/>
        <v>0</v>
      </c>
      <c r="AJ113" s="118">
        <f t="shared" si="113"/>
        <v>0</v>
      </c>
      <c r="AK113" s="74">
        <f t="shared" si="114"/>
        <v>0</v>
      </c>
      <c r="AL113" s="174">
        <f t="shared" si="115"/>
        <v>0</v>
      </c>
      <c r="AM113" s="175">
        <f t="shared" si="98"/>
        <v>0</v>
      </c>
      <c r="AN113" s="130">
        <f t="shared" si="116"/>
        <v>0</v>
      </c>
      <c r="AO113" s="74">
        <f t="shared" si="99"/>
        <v>0</v>
      </c>
      <c r="AP113" s="123">
        <f t="shared" si="117"/>
        <v>0</v>
      </c>
      <c r="AQ113" s="118">
        <f t="shared" si="100"/>
        <v>0</v>
      </c>
      <c r="AR113" s="82" t="str">
        <f t="shared" si="118"/>
        <v>https://www.alta.ru/tnved/code//</v>
      </c>
      <c r="AS113" s="157"/>
      <c r="AT113" s="162"/>
      <c r="AU113" s="74">
        <f t="shared" si="101"/>
        <v>0</v>
      </c>
      <c r="AV113" s="157"/>
      <c r="AW113" s="75">
        <f>_xlfn.IFNA(VLOOKUP(L113,list_vat[],3,FALSE),0)</f>
        <v>0</v>
      </c>
      <c r="AX113" s="74">
        <f t="shared" si="119"/>
        <v>0</v>
      </c>
      <c r="AY113" s="74">
        <f t="shared" si="120"/>
        <v>0</v>
      </c>
      <c r="AZ113" s="130">
        <f t="shared" si="121"/>
        <v>0</v>
      </c>
      <c r="BA113" s="74">
        <f t="shared" si="102"/>
        <v>0</v>
      </c>
      <c r="BB113" s="193">
        <f t="shared" si="122"/>
        <v>0</v>
      </c>
      <c r="BC113" s="102">
        <f t="shared" si="123"/>
        <v>0</v>
      </c>
      <c r="BD113" s="102">
        <f t="shared" si="124"/>
        <v>0</v>
      </c>
      <c r="BE113" s="413" t="s">
        <v>69</v>
      </c>
    </row>
    <row r="114" spans="1:57" s="65" customFormat="1" ht="12" customHeight="1" x14ac:dyDescent="0.2">
      <c r="A114" s="43">
        <v>99</v>
      </c>
      <c r="B114" s="166"/>
      <c r="C114" s="166"/>
      <c r="D114" s="166"/>
      <c r="E114" s="162"/>
      <c r="F114" s="166"/>
      <c r="G114" s="162"/>
      <c r="H114" s="162"/>
      <c r="I114" s="189">
        <f t="shared" si="103"/>
        <v>0</v>
      </c>
      <c r="J114" s="195"/>
      <c r="K114" s="162"/>
      <c r="L114" s="168"/>
      <c r="M114" s="75">
        <f>_xlfn.XLOOKUP(L114,list_vat[Страна],list_vat[Ставка НДС %],0,0)</f>
        <v>0</v>
      </c>
      <c r="N114" s="162">
        <f t="shared" si="104"/>
        <v>0</v>
      </c>
      <c r="O114" s="169"/>
      <c r="P114" s="74">
        <f t="shared" si="125"/>
        <v>0</v>
      </c>
      <c r="Q114" s="162"/>
      <c r="R114" s="162" t="str">
        <f t="shared" si="105"/>
        <v>введи курс</v>
      </c>
      <c r="S114" s="196">
        <f t="shared" si="106"/>
        <v>0</v>
      </c>
      <c r="T114" s="192">
        <f t="shared" si="107"/>
        <v>0</v>
      </c>
      <c r="U114" s="76">
        <f t="shared" si="108"/>
        <v>0</v>
      </c>
      <c r="V114" s="123">
        <f t="shared" si="109"/>
        <v>0</v>
      </c>
      <c r="W114" s="191"/>
      <c r="X114" s="170"/>
      <c r="Y114" s="74">
        <f>ROUND(IF(offer_incoterms="DDP",X114*(AY114+T114),0),2)</f>
        <v>0</v>
      </c>
      <c r="Z114" s="188"/>
      <c r="AA114" s="130">
        <f t="shared" si="110"/>
        <v>0</v>
      </c>
      <c r="AB114" s="74">
        <f t="shared" si="111"/>
        <v>0</v>
      </c>
      <c r="AC114" s="356"/>
      <c r="AD114" s="130" cm="1">
        <f t="array" ref="AD114">IFERROR(ROUND((_xlfn.IFS(offer_sale_type="поставка",AB114,offer_sale_type="транзит",S114)*(1+AC114))/E114,2),0)</f>
        <v>0</v>
      </c>
      <c r="AE114" s="74">
        <f t="shared" si="112"/>
        <v>0</v>
      </c>
      <c r="AF114" s="123" cm="1">
        <f t="array" ref="AF114">IFERROR(ROUND(_xlfn.IFS(offer_sale_type="поставка",AB114,offer_sale_type="транзит",S114)*AC114,2),0)</f>
        <v>0</v>
      </c>
      <c r="AG114" s="130">
        <f t="shared" si="61"/>
        <v>0</v>
      </c>
      <c r="AH114" s="74">
        <f t="shared" si="96"/>
        <v>0</v>
      </c>
      <c r="AI114" s="123">
        <f t="shared" si="97"/>
        <v>0</v>
      </c>
      <c r="AJ114" s="118">
        <f t="shared" si="113"/>
        <v>0</v>
      </c>
      <c r="AK114" s="74">
        <f t="shared" si="114"/>
        <v>0</v>
      </c>
      <c r="AL114" s="174">
        <f t="shared" si="115"/>
        <v>0</v>
      </c>
      <c r="AM114" s="175">
        <f t="shared" si="98"/>
        <v>0</v>
      </c>
      <c r="AN114" s="130">
        <f t="shared" si="116"/>
        <v>0</v>
      </c>
      <c r="AO114" s="74">
        <f t="shared" si="99"/>
        <v>0</v>
      </c>
      <c r="AP114" s="123">
        <f t="shared" si="117"/>
        <v>0</v>
      </c>
      <c r="AQ114" s="118">
        <f t="shared" si="100"/>
        <v>0</v>
      </c>
      <c r="AR114" s="82" t="str">
        <f t="shared" si="118"/>
        <v>https://www.alta.ru/tnved/code//</v>
      </c>
      <c r="AS114" s="157"/>
      <c r="AT114" s="162"/>
      <c r="AU114" s="74">
        <f t="shared" si="101"/>
        <v>0</v>
      </c>
      <c r="AV114" s="157"/>
      <c r="AW114" s="75">
        <f>_xlfn.IFNA(VLOOKUP(L114,list_vat[],3,FALSE),0)</f>
        <v>0</v>
      </c>
      <c r="AX114" s="74">
        <f t="shared" si="119"/>
        <v>0</v>
      </c>
      <c r="AY114" s="74">
        <f t="shared" si="120"/>
        <v>0</v>
      </c>
      <c r="AZ114" s="130">
        <f t="shared" si="121"/>
        <v>0</v>
      </c>
      <c r="BA114" s="74">
        <f t="shared" si="102"/>
        <v>0</v>
      </c>
      <c r="BB114" s="193">
        <f t="shared" si="122"/>
        <v>0</v>
      </c>
      <c r="BC114" s="102">
        <f t="shared" si="123"/>
        <v>0</v>
      </c>
      <c r="BD114" s="102">
        <f t="shared" si="124"/>
        <v>0</v>
      </c>
      <c r="BE114" s="413" t="s">
        <v>69</v>
      </c>
    </row>
    <row r="115" spans="1:57" s="65" customFormat="1" ht="12" customHeight="1" x14ac:dyDescent="0.2">
      <c r="A115" s="43">
        <v>100</v>
      </c>
      <c r="B115" s="166"/>
      <c r="C115" s="166"/>
      <c r="D115" s="166"/>
      <c r="E115" s="162"/>
      <c r="F115" s="166"/>
      <c r="G115" s="162"/>
      <c r="H115" s="162"/>
      <c r="I115" s="189">
        <f t="shared" si="103"/>
        <v>0</v>
      </c>
      <c r="J115" s="195"/>
      <c r="K115" s="162"/>
      <c r="L115" s="168"/>
      <c r="M115" s="75">
        <f>_xlfn.XLOOKUP(L115,list_vat[Страна],list_vat[Ставка НДС %],0,0)</f>
        <v>0</v>
      </c>
      <c r="N115" s="162">
        <f t="shared" si="104"/>
        <v>0</v>
      </c>
      <c r="O115" s="169"/>
      <c r="P115" s="74">
        <f t="shared" si="125"/>
        <v>0</v>
      </c>
      <c r="Q115" s="162"/>
      <c r="R115" s="162" t="str">
        <f t="shared" si="105"/>
        <v>введи курс</v>
      </c>
      <c r="S115" s="196">
        <f t="shared" si="106"/>
        <v>0</v>
      </c>
      <c r="T115" s="192">
        <f t="shared" si="107"/>
        <v>0</v>
      </c>
      <c r="U115" s="76">
        <f t="shared" si="108"/>
        <v>0</v>
      </c>
      <c r="V115" s="123">
        <f t="shared" si="109"/>
        <v>0</v>
      </c>
      <c r="W115" s="191"/>
      <c r="X115" s="170"/>
      <c r="Y115" s="74">
        <f>ROUND(IF(offer_incoterms="DDP",X115*(AY115+T115),0),2)</f>
        <v>0</v>
      </c>
      <c r="Z115" s="188"/>
      <c r="AA115" s="130">
        <f t="shared" si="110"/>
        <v>0</v>
      </c>
      <c r="AB115" s="74">
        <f t="shared" si="111"/>
        <v>0</v>
      </c>
      <c r="AC115" s="356"/>
      <c r="AD115" s="130" cm="1">
        <f t="array" ref="AD115">IFERROR(ROUND((_xlfn.IFS(offer_sale_type="поставка",AB115,offer_sale_type="транзит",S115)*(1+AC115))/E115,2),0)</f>
        <v>0</v>
      </c>
      <c r="AE115" s="74">
        <f t="shared" si="112"/>
        <v>0</v>
      </c>
      <c r="AF115" s="123" cm="1">
        <f t="array" ref="AF115">IFERROR(ROUND(_xlfn.IFS(offer_sale_type="поставка",AB115,offer_sale_type="транзит",S115)*AC115,2),0)</f>
        <v>0</v>
      </c>
      <c r="AG115" s="130">
        <f t="shared" si="61"/>
        <v>0</v>
      </c>
      <c r="AH115" s="74">
        <f t="shared" si="96"/>
        <v>0</v>
      </c>
      <c r="AI115" s="123">
        <f t="shared" si="97"/>
        <v>0</v>
      </c>
      <c r="AJ115" s="118">
        <f t="shared" si="113"/>
        <v>0</v>
      </c>
      <c r="AK115" s="74">
        <f t="shared" si="114"/>
        <v>0</v>
      </c>
      <c r="AL115" s="174">
        <f t="shared" si="115"/>
        <v>0</v>
      </c>
      <c r="AM115" s="175">
        <f t="shared" si="98"/>
        <v>0</v>
      </c>
      <c r="AN115" s="130">
        <f t="shared" si="116"/>
        <v>0</v>
      </c>
      <c r="AO115" s="74">
        <f t="shared" si="99"/>
        <v>0</v>
      </c>
      <c r="AP115" s="123">
        <f t="shared" si="117"/>
        <v>0</v>
      </c>
      <c r="AQ115" s="118">
        <f t="shared" si="100"/>
        <v>0</v>
      </c>
      <c r="AR115" s="82" t="str">
        <f t="shared" si="118"/>
        <v>https://www.alta.ru/tnved/code//</v>
      </c>
      <c r="AS115" s="157"/>
      <c r="AT115" s="162"/>
      <c r="AU115" s="74">
        <f t="shared" si="101"/>
        <v>0</v>
      </c>
      <c r="AV115" s="157"/>
      <c r="AW115" s="75">
        <f>_xlfn.IFNA(VLOOKUP(L115,list_vat[],3,FALSE),0)</f>
        <v>0</v>
      </c>
      <c r="AX115" s="74">
        <f t="shared" si="119"/>
        <v>0</v>
      </c>
      <c r="AY115" s="74">
        <f t="shared" si="120"/>
        <v>0</v>
      </c>
      <c r="AZ115" s="130">
        <f t="shared" si="121"/>
        <v>0</v>
      </c>
      <c r="BA115" s="74">
        <f t="shared" si="102"/>
        <v>0</v>
      </c>
      <c r="BB115" s="193">
        <f t="shared" si="122"/>
        <v>0</v>
      </c>
      <c r="BC115" s="102">
        <f t="shared" si="123"/>
        <v>0</v>
      </c>
      <c r="BD115" s="102">
        <f t="shared" si="124"/>
        <v>0</v>
      </c>
      <c r="BE115" s="413" t="s">
        <v>69</v>
      </c>
    </row>
    <row r="116" spans="1:57" s="65" customFormat="1" ht="12" customHeight="1" x14ac:dyDescent="0.2">
      <c r="A116" s="43">
        <v>101</v>
      </c>
      <c r="B116" s="166"/>
      <c r="C116" s="166"/>
      <c r="D116" s="166"/>
      <c r="E116" s="162"/>
      <c r="F116" s="166"/>
      <c r="G116" s="162"/>
      <c r="H116" s="162"/>
      <c r="I116" s="189">
        <f t="shared" si="103"/>
        <v>0</v>
      </c>
      <c r="J116" s="195"/>
      <c r="K116" s="162"/>
      <c r="L116" s="168"/>
      <c r="M116" s="75">
        <f>_xlfn.XLOOKUP(L116,list_vat[Страна],list_vat[Ставка НДС %],0,0)</f>
        <v>0</v>
      </c>
      <c r="N116" s="162">
        <f t="shared" si="104"/>
        <v>0</v>
      </c>
      <c r="O116" s="169"/>
      <c r="P116" s="74">
        <f t="shared" si="125"/>
        <v>0</v>
      </c>
      <c r="Q116" s="162"/>
      <c r="R116" s="162" t="str">
        <f t="shared" si="105"/>
        <v>введи курс</v>
      </c>
      <c r="S116" s="196">
        <f t="shared" si="106"/>
        <v>0</v>
      </c>
      <c r="T116" s="192">
        <f t="shared" si="107"/>
        <v>0</v>
      </c>
      <c r="U116" s="76">
        <f t="shared" si="108"/>
        <v>0</v>
      </c>
      <c r="V116" s="123">
        <f t="shared" si="109"/>
        <v>0</v>
      </c>
      <c r="W116" s="191"/>
      <c r="X116" s="170"/>
      <c r="Y116" s="74">
        <f>ROUND(IF(offer_incoterms="DDP",X116*(AY116+T116),0),2)</f>
        <v>0</v>
      </c>
      <c r="Z116" s="188"/>
      <c r="AA116" s="130">
        <f t="shared" si="110"/>
        <v>0</v>
      </c>
      <c r="AB116" s="74">
        <f t="shared" si="111"/>
        <v>0</v>
      </c>
      <c r="AC116" s="356"/>
      <c r="AD116" s="130" cm="1">
        <f t="array" ref="AD116">IFERROR(ROUND((_xlfn.IFS(offer_sale_type="поставка",AB116,offer_sale_type="транзит",S116)*(1+AC116))/E116,2),0)</f>
        <v>0</v>
      </c>
      <c r="AE116" s="74">
        <f t="shared" si="112"/>
        <v>0</v>
      </c>
      <c r="AF116" s="123" cm="1">
        <f t="array" ref="AF116">IFERROR(ROUND(_xlfn.IFS(offer_sale_type="поставка",AB116,offer_sale_type="транзит",S116)*AC116,2),0)</f>
        <v>0</v>
      </c>
      <c r="AG116" s="130">
        <f t="shared" si="61"/>
        <v>0</v>
      </c>
      <c r="AH116" s="74">
        <f t="shared" si="96"/>
        <v>0</v>
      </c>
      <c r="AI116" s="123">
        <f t="shared" si="97"/>
        <v>0</v>
      </c>
      <c r="AJ116" s="118">
        <f t="shared" si="113"/>
        <v>0</v>
      </c>
      <c r="AK116" s="74">
        <f t="shared" si="114"/>
        <v>0</v>
      </c>
      <c r="AL116" s="174">
        <f t="shared" si="115"/>
        <v>0</v>
      </c>
      <c r="AM116" s="175">
        <f t="shared" si="98"/>
        <v>0</v>
      </c>
      <c r="AN116" s="130">
        <f t="shared" si="116"/>
        <v>0</v>
      </c>
      <c r="AO116" s="74">
        <f t="shared" si="99"/>
        <v>0</v>
      </c>
      <c r="AP116" s="123">
        <f t="shared" si="117"/>
        <v>0</v>
      </c>
      <c r="AQ116" s="118">
        <f t="shared" si="100"/>
        <v>0</v>
      </c>
      <c r="AR116" s="82" t="str">
        <f t="shared" si="118"/>
        <v>https://www.alta.ru/tnved/code//</v>
      </c>
      <c r="AS116" s="157"/>
      <c r="AT116" s="162"/>
      <c r="AU116" s="74">
        <f t="shared" si="101"/>
        <v>0</v>
      </c>
      <c r="AV116" s="157"/>
      <c r="AW116" s="75">
        <f>_xlfn.IFNA(VLOOKUP(L116,list_vat[],3,FALSE),0)</f>
        <v>0</v>
      </c>
      <c r="AX116" s="74">
        <f t="shared" si="119"/>
        <v>0</v>
      </c>
      <c r="AY116" s="74">
        <f t="shared" si="120"/>
        <v>0</v>
      </c>
      <c r="AZ116" s="130">
        <f t="shared" si="121"/>
        <v>0</v>
      </c>
      <c r="BA116" s="74">
        <f t="shared" si="102"/>
        <v>0</v>
      </c>
      <c r="BB116" s="193">
        <f t="shared" si="122"/>
        <v>0</v>
      </c>
      <c r="BC116" s="102">
        <f t="shared" si="123"/>
        <v>0</v>
      </c>
      <c r="BD116" s="102">
        <f t="shared" si="124"/>
        <v>0</v>
      </c>
      <c r="BE116" s="413" t="s">
        <v>69</v>
      </c>
    </row>
    <row r="117" spans="1:57" s="65" customFormat="1" ht="12" customHeight="1" x14ac:dyDescent="0.2">
      <c r="A117" s="43">
        <v>102</v>
      </c>
      <c r="B117" s="166"/>
      <c r="C117" s="166"/>
      <c r="D117" s="166"/>
      <c r="E117" s="162"/>
      <c r="F117" s="166"/>
      <c r="G117" s="162"/>
      <c r="H117" s="162"/>
      <c r="I117" s="189">
        <f t="shared" si="103"/>
        <v>0</v>
      </c>
      <c r="J117" s="195"/>
      <c r="K117" s="162"/>
      <c r="L117" s="168"/>
      <c r="M117" s="75">
        <f>_xlfn.XLOOKUP(L117,list_vat[Страна],list_vat[Ставка НДС %],0,0)</f>
        <v>0</v>
      </c>
      <c r="N117" s="162">
        <f t="shared" si="104"/>
        <v>0</v>
      </c>
      <c r="O117" s="169"/>
      <c r="P117" s="74">
        <f t="shared" si="125"/>
        <v>0</v>
      </c>
      <c r="Q117" s="162"/>
      <c r="R117" s="162" t="str">
        <f t="shared" si="105"/>
        <v>введи курс</v>
      </c>
      <c r="S117" s="196">
        <f t="shared" si="106"/>
        <v>0</v>
      </c>
      <c r="T117" s="192">
        <f t="shared" si="107"/>
        <v>0</v>
      </c>
      <c r="U117" s="76">
        <f t="shared" si="108"/>
        <v>0</v>
      </c>
      <c r="V117" s="123">
        <f t="shared" si="109"/>
        <v>0</v>
      </c>
      <c r="W117" s="191"/>
      <c r="X117" s="170"/>
      <c r="Y117" s="74">
        <f>ROUND(IF(offer_incoterms="DDP",X117*(AY117+T117),0),2)</f>
        <v>0</v>
      </c>
      <c r="Z117" s="188"/>
      <c r="AA117" s="130">
        <f t="shared" si="110"/>
        <v>0</v>
      </c>
      <c r="AB117" s="74">
        <f t="shared" si="111"/>
        <v>0</v>
      </c>
      <c r="AC117" s="356"/>
      <c r="AD117" s="130" cm="1">
        <f t="array" ref="AD117">IFERROR(ROUND((_xlfn.IFS(offer_sale_type="поставка",AB117,offer_sale_type="транзит",S117)*(1+AC117))/E117,2),0)</f>
        <v>0</v>
      </c>
      <c r="AE117" s="74">
        <f t="shared" si="112"/>
        <v>0</v>
      </c>
      <c r="AF117" s="123" cm="1">
        <f t="array" ref="AF117">IFERROR(ROUND(_xlfn.IFS(offer_sale_type="поставка",AB117,offer_sale_type="транзит",S117)*AC117,2),0)</f>
        <v>0</v>
      </c>
      <c r="AG117" s="130">
        <f t="shared" si="61"/>
        <v>0</v>
      </c>
      <c r="AH117" s="74">
        <f t="shared" si="96"/>
        <v>0</v>
      </c>
      <c r="AI117" s="123">
        <f t="shared" si="97"/>
        <v>0</v>
      </c>
      <c r="AJ117" s="118">
        <f t="shared" si="113"/>
        <v>0</v>
      </c>
      <c r="AK117" s="74">
        <f t="shared" si="114"/>
        <v>0</v>
      </c>
      <c r="AL117" s="174">
        <f t="shared" si="115"/>
        <v>0</v>
      </c>
      <c r="AM117" s="175">
        <f t="shared" si="98"/>
        <v>0</v>
      </c>
      <c r="AN117" s="130">
        <f t="shared" si="116"/>
        <v>0</v>
      </c>
      <c r="AO117" s="74">
        <f t="shared" si="99"/>
        <v>0</v>
      </c>
      <c r="AP117" s="123">
        <f t="shared" si="117"/>
        <v>0</v>
      </c>
      <c r="AQ117" s="118">
        <f t="shared" si="100"/>
        <v>0</v>
      </c>
      <c r="AR117" s="82" t="str">
        <f t="shared" si="118"/>
        <v>https://www.alta.ru/tnved/code//</v>
      </c>
      <c r="AS117" s="157"/>
      <c r="AT117" s="162"/>
      <c r="AU117" s="74">
        <f t="shared" si="101"/>
        <v>0</v>
      </c>
      <c r="AV117" s="157"/>
      <c r="AW117" s="75">
        <f>_xlfn.IFNA(VLOOKUP(L117,list_vat[],3,FALSE),0)</f>
        <v>0</v>
      </c>
      <c r="AX117" s="74">
        <f t="shared" si="119"/>
        <v>0</v>
      </c>
      <c r="AY117" s="74">
        <f t="shared" si="120"/>
        <v>0</v>
      </c>
      <c r="AZ117" s="130">
        <f t="shared" si="121"/>
        <v>0</v>
      </c>
      <c r="BA117" s="74">
        <f t="shared" si="102"/>
        <v>0</v>
      </c>
      <c r="BB117" s="193">
        <f t="shared" si="122"/>
        <v>0</v>
      </c>
      <c r="BC117" s="102">
        <f t="shared" si="123"/>
        <v>0</v>
      </c>
      <c r="BD117" s="102">
        <f t="shared" si="124"/>
        <v>0</v>
      </c>
      <c r="BE117" s="413" t="s">
        <v>69</v>
      </c>
    </row>
    <row r="118" spans="1:57" s="65" customFormat="1" ht="12" customHeight="1" x14ac:dyDescent="0.2">
      <c r="A118" s="43">
        <v>103</v>
      </c>
      <c r="B118" s="166"/>
      <c r="C118" s="166"/>
      <c r="D118" s="166"/>
      <c r="E118" s="162"/>
      <c r="F118" s="166"/>
      <c r="G118" s="162"/>
      <c r="H118" s="162"/>
      <c r="I118" s="189">
        <f t="shared" si="103"/>
        <v>0</v>
      </c>
      <c r="J118" s="195"/>
      <c r="K118" s="162"/>
      <c r="L118" s="168"/>
      <c r="M118" s="75">
        <f>_xlfn.XLOOKUP(L118,list_vat[Страна],list_vat[Ставка НДС %],0,0)</f>
        <v>0</v>
      </c>
      <c r="N118" s="162">
        <f t="shared" si="104"/>
        <v>0</v>
      </c>
      <c r="O118" s="169"/>
      <c r="P118" s="74">
        <f t="shared" si="125"/>
        <v>0</v>
      </c>
      <c r="Q118" s="162"/>
      <c r="R118" s="162" t="str">
        <f t="shared" si="105"/>
        <v>введи курс</v>
      </c>
      <c r="S118" s="196">
        <f t="shared" si="106"/>
        <v>0</v>
      </c>
      <c r="T118" s="192">
        <f t="shared" si="107"/>
        <v>0</v>
      </c>
      <c r="U118" s="76">
        <f t="shared" si="108"/>
        <v>0</v>
      </c>
      <c r="V118" s="123">
        <f t="shared" si="109"/>
        <v>0</v>
      </c>
      <c r="W118" s="191"/>
      <c r="X118" s="170"/>
      <c r="Y118" s="74">
        <f>ROUND(IF(offer_incoterms="DDP",X118*(AY118+T118),0),2)</f>
        <v>0</v>
      </c>
      <c r="Z118" s="188"/>
      <c r="AA118" s="130">
        <f t="shared" si="110"/>
        <v>0</v>
      </c>
      <c r="AB118" s="74">
        <f t="shared" si="111"/>
        <v>0</v>
      </c>
      <c r="AC118" s="356"/>
      <c r="AD118" s="130" cm="1">
        <f t="array" ref="AD118">IFERROR(ROUND((_xlfn.IFS(offer_sale_type="поставка",AB118,offer_sale_type="транзит",S118)*(1+AC118))/E118,2),0)</f>
        <v>0</v>
      </c>
      <c r="AE118" s="74">
        <f t="shared" si="112"/>
        <v>0</v>
      </c>
      <c r="AF118" s="123" cm="1">
        <f t="array" ref="AF118">IFERROR(ROUND(_xlfn.IFS(offer_sale_type="поставка",AB118,offer_sale_type="транзит",S118)*AC118,2),0)</f>
        <v>0</v>
      </c>
      <c r="AG118" s="130">
        <f t="shared" si="61"/>
        <v>0</v>
      </c>
      <c r="AH118" s="74">
        <f t="shared" si="96"/>
        <v>0</v>
      </c>
      <c r="AI118" s="123">
        <f t="shared" si="97"/>
        <v>0</v>
      </c>
      <c r="AJ118" s="118">
        <f t="shared" si="113"/>
        <v>0</v>
      </c>
      <c r="AK118" s="74">
        <f t="shared" si="114"/>
        <v>0</v>
      </c>
      <c r="AL118" s="174">
        <f t="shared" si="115"/>
        <v>0</v>
      </c>
      <c r="AM118" s="175">
        <f t="shared" si="98"/>
        <v>0</v>
      </c>
      <c r="AN118" s="130">
        <f t="shared" si="116"/>
        <v>0</v>
      </c>
      <c r="AO118" s="74">
        <f t="shared" si="99"/>
        <v>0</v>
      </c>
      <c r="AP118" s="123">
        <f t="shared" si="117"/>
        <v>0</v>
      </c>
      <c r="AQ118" s="118">
        <f t="shared" si="100"/>
        <v>0</v>
      </c>
      <c r="AR118" s="82" t="str">
        <f t="shared" si="118"/>
        <v>https://www.alta.ru/tnved/code//</v>
      </c>
      <c r="AS118" s="157"/>
      <c r="AT118" s="162"/>
      <c r="AU118" s="74">
        <f t="shared" si="101"/>
        <v>0</v>
      </c>
      <c r="AV118" s="157"/>
      <c r="AW118" s="75">
        <f>_xlfn.IFNA(VLOOKUP(L118,list_vat[],3,FALSE),0)</f>
        <v>0</v>
      </c>
      <c r="AX118" s="74">
        <f t="shared" si="119"/>
        <v>0</v>
      </c>
      <c r="AY118" s="74">
        <f t="shared" si="120"/>
        <v>0</v>
      </c>
      <c r="AZ118" s="130">
        <f t="shared" si="121"/>
        <v>0</v>
      </c>
      <c r="BA118" s="74">
        <f t="shared" si="102"/>
        <v>0</v>
      </c>
      <c r="BB118" s="193">
        <f t="shared" si="122"/>
        <v>0</v>
      </c>
      <c r="BC118" s="102">
        <f t="shared" si="123"/>
        <v>0</v>
      </c>
      <c r="BD118" s="102">
        <f t="shared" si="124"/>
        <v>0</v>
      </c>
      <c r="BE118" s="413" t="s">
        <v>69</v>
      </c>
    </row>
    <row r="119" spans="1:57" s="65" customFormat="1" ht="12" customHeight="1" x14ac:dyDescent="0.2">
      <c r="A119" s="43">
        <v>104</v>
      </c>
      <c r="B119" s="166"/>
      <c r="C119" s="166"/>
      <c r="D119" s="166"/>
      <c r="E119" s="162"/>
      <c r="F119" s="166"/>
      <c r="G119" s="162"/>
      <c r="H119" s="162"/>
      <c r="I119" s="189">
        <f t="shared" si="103"/>
        <v>0</v>
      </c>
      <c r="J119" s="195"/>
      <c r="K119" s="162"/>
      <c r="L119" s="168"/>
      <c r="M119" s="75">
        <f>_xlfn.XLOOKUP(L119,list_vat[Страна],list_vat[Ставка НДС %],0,0)</f>
        <v>0</v>
      </c>
      <c r="N119" s="162">
        <f t="shared" si="104"/>
        <v>0</v>
      </c>
      <c r="O119" s="169"/>
      <c r="P119" s="74">
        <f t="shared" si="125"/>
        <v>0</v>
      </c>
      <c r="Q119" s="162"/>
      <c r="R119" s="162" t="str">
        <f t="shared" si="105"/>
        <v>введи курс</v>
      </c>
      <c r="S119" s="196">
        <f t="shared" si="106"/>
        <v>0</v>
      </c>
      <c r="T119" s="192">
        <f t="shared" si="107"/>
        <v>0</v>
      </c>
      <c r="U119" s="76">
        <f t="shared" si="108"/>
        <v>0</v>
      </c>
      <c r="V119" s="123">
        <f t="shared" si="109"/>
        <v>0</v>
      </c>
      <c r="W119" s="191"/>
      <c r="X119" s="170"/>
      <c r="Y119" s="74">
        <f>ROUND(IF(offer_incoterms="DDP",X119*(AY119+T119),0),2)</f>
        <v>0</v>
      </c>
      <c r="Z119" s="188"/>
      <c r="AA119" s="130">
        <f t="shared" si="110"/>
        <v>0</v>
      </c>
      <c r="AB119" s="74">
        <f t="shared" si="111"/>
        <v>0</v>
      </c>
      <c r="AC119" s="356"/>
      <c r="AD119" s="130" cm="1">
        <f t="array" ref="AD119">IFERROR(ROUND((_xlfn.IFS(offer_sale_type="поставка",AB119,offer_sale_type="транзит",S119)*(1+AC119))/E119,2),0)</f>
        <v>0</v>
      </c>
      <c r="AE119" s="74">
        <f t="shared" si="112"/>
        <v>0</v>
      </c>
      <c r="AF119" s="123" cm="1">
        <f t="array" ref="AF119">IFERROR(ROUND(_xlfn.IFS(offer_sale_type="поставка",AB119,offer_sale_type="транзит",S119)*AC119,2),0)</f>
        <v>0</v>
      </c>
      <c r="AG119" s="130">
        <f t="shared" si="61"/>
        <v>0</v>
      </c>
      <c r="AH119" s="74">
        <f t="shared" si="96"/>
        <v>0</v>
      </c>
      <c r="AI119" s="123">
        <f t="shared" si="97"/>
        <v>0</v>
      </c>
      <c r="AJ119" s="118">
        <f t="shared" si="113"/>
        <v>0</v>
      </c>
      <c r="AK119" s="74">
        <f t="shared" si="114"/>
        <v>0</v>
      </c>
      <c r="AL119" s="174">
        <f t="shared" si="115"/>
        <v>0</v>
      </c>
      <c r="AM119" s="175">
        <f t="shared" si="98"/>
        <v>0</v>
      </c>
      <c r="AN119" s="130">
        <f t="shared" si="116"/>
        <v>0</v>
      </c>
      <c r="AO119" s="74">
        <f t="shared" si="99"/>
        <v>0</v>
      </c>
      <c r="AP119" s="123">
        <f t="shared" si="117"/>
        <v>0</v>
      </c>
      <c r="AQ119" s="118">
        <f t="shared" si="100"/>
        <v>0</v>
      </c>
      <c r="AR119" s="82" t="str">
        <f t="shared" si="118"/>
        <v>https://www.alta.ru/tnved/code//</v>
      </c>
      <c r="AS119" s="157"/>
      <c r="AT119" s="162"/>
      <c r="AU119" s="74">
        <f t="shared" si="101"/>
        <v>0</v>
      </c>
      <c r="AV119" s="157"/>
      <c r="AW119" s="75">
        <f>_xlfn.IFNA(VLOOKUP(L119,list_vat[],3,FALSE),0)</f>
        <v>0</v>
      </c>
      <c r="AX119" s="74">
        <f t="shared" si="119"/>
        <v>0</v>
      </c>
      <c r="AY119" s="74">
        <f t="shared" si="120"/>
        <v>0</v>
      </c>
      <c r="AZ119" s="130">
        <f t="shared" si="121"/>
        <v>0</v>
      </c>
      <c r="BA119" s="74">
        <f t="shared" si="102"/>
        <v>0</v>
      </c>
      <c r="BB119" s="193">
        <f t="shared" si="122"/>
        <v>0</v>
      </c>
      <c r="BC119" s="102">
        <f t="shared" si="123"/>
        <v>0</v>
      </c>
      <c r="BD119" s="102">
        <f t="shared" si="124"/>
        <v>0</v>
      </c>
      <c r="BE119" s="413" t="s">
        <v>69</v>
      </c>
    </row>
    <row r="120" spans="1:57" s="65" customFormat="1" ht="12" customHeight="1" x14ac:dyDescent="0.2">
      <c r="A120" s="43">
        <v>105</v>
      </c>
      <c r="B120" s="166"/>
      <c r="C120" s="166"/>
      <c r="D120" s="166"/>
      <c r="E120" s="162"/>
      <c r="F120" s="166"/>
      <c r="G120" s="162"/>
      <c r="H120" s="162"/>
      <c r="I120" s="189">
        <f t="shared" si="103"/>
        <v>0</v>
      </c>
      <c r="J120" s="195"/>
      <c r="K120" s="162"/>
      <c r="L120" s="168"/>
      <c r="M120" s="75">
        <f>_xlfn.XLOOKUP(L120,list_vat[Страна],list_vat[Ставка НДС %],0,0)</f>
        <v>0</v>
      </c>
      <c r="N120" s="162">
        <f t="shared" si="104"/>
        <v>0</v>
      </c>
      <c r="O120" s="169"/>
      <c r="P120" s="74">
        <f t="shared" si="125"/>
        <v>0</v>
      </c>
      <c r="Q120" s="162"/>
      <c r="R120" s="162" t="str">
        <f t="shared" si="105"/>
        <v>введи курс</v>
      </c>
      <c r="S120" s="196">
        <f t="shared" si="106"/>
        <v>0</v>
      </c>
      <c r="T120" s="192">
        <f t="shared" si="107"/>
        <v>0</v>
      </c>
      <c r="U120" s="76">
        <f t="shared" si="108"/>
        <v>0</v>
      </c>
      <c r="V120" s="123">
        <f t="shared" si="109"/>
        <v>0</v>
      </c>
      <c r="W120" s="191"/>
      <c r="X120" s="170"/>
      <c r="Y120" s="74">
        <f>ROUND(IF(offer_incoterms="DDP",X120*(AY120+T120),0),2)</f>
        <v>0</v>
      </c>
      <c r="Z120" s="188"/>
      <c r="AA120" s="130">
        <f t="shared" si="110"/>
        <v>0</v>
      </c>
      <c r="AB120" s="74">
        <f t="shared" si="111"/>
        <v>0</v>
      </c>
      <c r="AC120" s="356"/>
      <c r="AD120" s="130" cm="1">
        <f t="array" ref="AD120">IFERROR(ROUND((_xlfn.IFS(offer_sale_type="поставка",AB120,offer_sale_type="транзит",S120)*(1+AC120))/E120,2),0)</f>
        <v>0</v>
      </c>
      <c r="AE120" s="74">
        <f t="shared" si="112"/>
        <v>0</v>
      </c>
      <c r="AF120" s="123" cm="1">
        <f t="array" ref="AF120">IFERROR(ROUND(_xlfn.IFS(offer_sale_type="поставка",AB120,offer_sale_type="транзит",S120)*AC120,2),0)</f>
        <v>0</v>
      </c>
      <c r="AG120" s="130">
        <f t="shared" si="61"/>
        <v>0</v>
      </c>
      <c r="AH120" s="74">
        <f t="shared" si="96"/>
        <v>0</v>
      </c>
      <c r="AI120" s="123">
        <f t="shared" si="97"/>
        <v>0</v>
      </c>
      <c r="AJ120" s="118">
        <f t="shared" si="113"/>
        <v>0</v>
      </c>
      <c r="AK120" s="74">
        <f t="shared" si="114"/>
        <v>0</v>
      </c>
      <c r="AL120" s="174">
        <f t="shared" si="115"/>
        <v>0</v>
      </c>
      <c r="AM120" s="175">
        <f t="shared" si="98"/>
        <v>0</v>
      </c>
      <c r="AN120" s="130">
        <f t="shared" si="116"/>
        <v>0</v>
      </c>
      <c r="AO120" s="74">
        <f t="shared" si="99"/>
        <v>0</v>
      </c>
      <c r="AP120" s="123">
        <f t="shared" si="117"/>
        <v>0</v>
      </c>
      <c r="AQ120" s="118">
        <f t="shared" si="100"/>
        <v>0</v>
      </c>
      <c r="AR120" s="82" t="str">
        <f t="shared" si="118"/>
        <v>https://www.alta.ru/tnved/code//</v>
      </c>
      <c r="AS120" s="157"/>
      <c r="AT120" s="162"/>
      <c r="AU120" s="74">
        <f t="shared" si="101"/>
        <v>0</v>
      </c>
      <c r="AV120" s="157"/>
      <c r="AW120" s="75">
        <f>_xlfn.IFNA(VLOOKUP(L120,list_vat[],3,FALSE),0)</f>
        <v>0</v>
      </c>
      <c r="AX120" s="74">
        <f t="shared" si="119"/>
        <v>0</v>
      </c>
      <c r="AY120" s="74">
        <f t="shared" si="120"/>
        <v>0</v>
      </c>
      <c r="AZ120" s="130">
        <f t="shared" si="121"/>
        <v>0</v>
      </c>
      <c r="BA120" s="74">
        <f t="shared" si="102"/>
        <v>0</v>
      </c>
      <c r="BB120" s="193">
        <f t="shared" si="122"/>
        <v>0</v>
      </c>
      <c r="BC120" s="102">
        <f t="shared" si="123"/>
        <v>0</v>
      </c>
      <c r="BD120" s="102">
        <f t="shared" si="124"/>
        <v>0</v>
      </c>
      <c r="BE120" s="413" t="s">
        <v>69</v>
      </c>
    </row>
    <row r="121" spans="1:57" s="65" customFormat="1" ht="12" customHeight="1" x14ac:dyDescent="0.2">
      <c r="A121" s="43">
        <v>106</v>
      </c>
      <c r="B121" s="166"/>
      <c r="C121" s="166"/>
      <c r="D121" s="166"/>
      <c r="E121" s="162"/>
      <c r="F121" s="166"/>
      <c r="G121" s="162"/>
      <c r="H121" s="162"/>
      <c r="I121" s="189">
        <f t="shared" si="103"/>
        <v>0</v>
      </c>
      <c r="J121" s="195"/>
      <c r="K121" s="162"/>
      <c r="L121" s="168"/>
      <c r="M121" s="75">
        <f>_xlfn.XLOOKUP(L121,list_vat[Страна],list_vat[Ставка НДС %],0,0)</f>
        <v>0</v>
      </c>
      <c r="N121" s="162">
        <f t="shared" si="104"/>
        <v>0</v>
      </c>
      <c r="O121" s="169"/>
      <c r="P121" s="74">
        <f t="shared" si="125"/>
        <v>0</v>
      </c>
      <c r="Q121" s="162"/>
      <c r="R121" s="162" t="str">
        <f t="shared" si="105"/>
        <v>введи курс</v>
      </c>
      <c r="S121" s="196">
        <f t="shared" si="106"/>
        <v>0</v>
      </c>
      <c r="T121" s="192">
        <f t="shared" si="107"/>
        <v>0</v>
      </c>
      <c r="U121" s="76">
        <f t="shared" si="108"/>
        <v>0</v>
      </c>
      <c r="V121" s="123">
        <f t="shared" si="109"/>
        <v>0</v>
      </c>
      <c r="W121" s="191"/>
      <c r="X121" s="170"/>
      <c r="Y121" s="74">
        <f>ROUND(IF(offer_incoterms="DDP",X121*(AY121+T121),0),2)</f>
        <v>0</v>
      </c>
      <c r="Z121" s="188"/>
      <c r="AA121" s="130">
        <f t="shared" si="110"/>
        <v>0</v>
      </c>
      <c r="AB121" s="74">
        <f t="shared" si="111"/>
        <v>0</v>
      </c>
      <c r="AC121" s="356"/>
      <c r="AD121" s="130" cm="1">
        <f t="array" ref="AD121">IFERROR(ROUND((_xlfn.IFS(offer_sale_type="поставка",AB121,offer_sale_type="транзит",S121)*(1+AC121))/E121,2),0)</f>
        <v>0</v>
      </c>
      <c r="AE121" s="74">
        <f t="shared" si="112"/>
        <v>0</v>
      </c>
      <c r="AF121" s="123" cm="1">
        <f t="array" ref="AF121">IFERROR(ROUND(_xlfn.IFS(offer_sale_type="поставка",AB121,offer_sale_type="транзит",S121)*AC121,2),0)</f>
        <v>0</v>
      </c>
      <c r="AG121" s="130">
        <f t="shared" si="61"/>
        <v>0</v>
      </c>
      <c r="AH121" s="74">
        <f t="shared" si="96"/>
        <v>0</v>
      </c>
      <c r="AI121" s="123">
        <f t="shared" si="97"/>
        <v>0</v>
      </c>
      <c r="AJ121" s="118">
        <f t="shared" si="113"/>
        <v>0</v>
      </c>
      <c r="AK121" s="74">
        <f t="shared" si="114"/>
        <v>0</v>
      </c>
      <c r="AL121" s="174">
        <f t="shared" si="115"/>
        <v>0</v>
      </c>
      <c r="AM121" s="175">
        <f t="shared" si="98"/>
        <v>0</v>
      </c>
      <c r="AN121" s="130">
        <f t="shared" si="116"/>
        <v>0</v>
      </c>
      <c r="AO121" s="74">
        <f t="shared" si="99"/>
        <v>0</v>
      </c>
      <c r="AP121" s="123">
        <f t="shared" si="117"/>
        <v>0</v>
      </c>
      <c r="AQ121" s="118">
        <f t="shared" si="100"/>
        <v>0</v>
      </c>
      <c r="AR121" s="82" t="str">
        <f t="shared" si="118"/>
        <v>https://www.alta.ru/tnved/code//</v>
      </c>
      <c r="AS121" s="157"/>
      <c r="AT121" s="162"/>
      <c r="AU121" s="74">
        <f t="shared" si="101"/>
        <v>0</v>
      </c>
      <c r="AV121" s="157"/>
      <c r="AW121" s="75">
        <f>_xlfn.IFNA(VLOOKUP(L121,list_vat[],3,FALSE),0)</f>
        <v>0</v>
      </c>
      <c r="AX121" s="74">
        <f t="shared" si="119"/>
        <v>0</v>
      </c>
      <c r="AY121" s="74">
        <f t="shared" si="120"/>
        <v>0</v>
      </c>
      <c r="AZ121" s="130">
        <f t="shared" si="121"/>
        <v>0</v>
      </c>
      <c r="BA121" s="74">
        <f t="shared" si="102"/>
        <v>0</v>
      </c>
      <c r="BB121" s="193">
        <f t="shared" si="122"/>
        <v>0</v>
      </c>
      <c r="BC121" s="102">
        <f t="shared" si="123"/>
        <v>0</v>
      </c>
      <c r="BD121" s="102">
        <f t="shared" si="124"/>
        <v>0</v>
      </c>
      <c r="BE121" s="413" t="s">
        <v>69</v>
      </c>
    </row>
    <row r="122" spans="1:57" s="65" customFormat="1" ht="12" customHeight="1" x14ac:dyDescent="0.2">
      <c r="A122" s="43">
        <v>107</v>
      </c>
      <c r="B122" s="166"/>
      <c r="C122" s="166"/>
      <c r="D122" s="166"/>
      <c r="E122" s="162"/>
      <c r="F122" s="166"/>
      <c r="G122" s="162"/>
      <c r="H122" s="162"/>
      <c r="I122" s="189">
        <f t="shared" si="103"/>
        <v>0</v>
      </c>
      <c r="J122" s="195"/>
      <c r="K122" s="162"/>
      <c r="L122" s="168"/>
      <c r="M122" s="75">
        <f>_xlfn.XLOOKUP(L122,list_vat[Страна],list_vat[Ставка НДС %],0,0)</f>
        <v>0</v>
      </c>
      <c r="N122" s="162">
        <f t="shared" si="104"/>
        <v>0</v>
      </c>
      <c r="O122" s="169"/>
      <c r="P122" s="74">
        <f t="shared" si="125"/>
        <v>0</v>
      </c>
      <c r="Q122" s="162"/>
      <c r="R122" s="162" t="str">
        <f t="shared" si="105"/>
        <v>введи курс</v>
      </c>
      <c r="S122" s="196">
        <f t="shared" si="106"/>
        <v>0</v>
      </c>
      <c r="T122" s="192">
        <f t="shared" si="107"/>
        <v>0</v>
      </c>
      <c r="U122" s="76">
        <f t="shared" si="108"/>
        <v>0</v>
      </c>
      <c r="V122" s="123">
        <f t="shared" si="109"/>
        <v>0</v>
      </c>
      <c r="W122" s="191"/>
      <c r="X122" s="170"/>
      <c r="Y122" s="74">
        <f>ROUND(IF(offer_incoterms="DDP",X122*(AY122+T122),0),2)</f>
        <v>0</v>
      </c>
      <c r="Z122" s="188"/>
      <c r="AA122" s="130">
        <f t="shared" si="110"/>
        <v>0</v>
      </c>
      <c r="AB122" s="74">
        <f t="shared" si="111"/>
        <v>0</v>
      </c>
      <c r="AC122" s="356"/>
      <c r="AD122" s="130" cm="1">
        <f t="array" ref="AD122">IFERROR(ROUND((_xlfn.IFS(offer_sale_type="поставка",AB122,offer_sale_type="транзит",S122)*(1+AC122))/E122,2),0)</f>
        <v>0</v>
      </c>
      <c r="AE122" s="74">
        <f t="shared" si="112"/>
        <v>0</v>
      </c>
      <c r="AF122" s="123" cm="1">
        <f t="array" ref="AF122">IFERROR(ROUND(_xlfn.IFS(offer_sale_type="поставка",AB122,offer_sale_type="транзит",S122)*AC122,2),0)</f>
        <v>0</v>
      </c>
      <c r="AG122" s="130">
        <f t="shared" si="61"/>
        <v>0</v>
      </c>
      <c r="AH122" s="74">
        <f t="shared" si="96"/>
        <v>0</v>
      </c>
      <c r="AI122" s="123">
        <f t="shared" si="97"/>
        <v>0</v>
      </c>
      <c r="AJ122" s="118">
        <f t="shared" si="113"/>
        <v>0</v>
      </c>
      <c r="AK122" s="74">
        <f t="shared" si="114"/>
        <v>0</v>
      </c>
      <c r="AL122" s="174">
        <f t="shared" si="115"/>
        <v>0</v>
      </c>
      <c r="AM122" s="175">
        <f t="shared" si="98"/>
        <v>0</v>
      </c>
      <c r="AN122" s="130">
        <f t="shared" si="116"/>
        <v>0</v>
      </c>
      <c r="AO122" s="74">
        <f t="shared" si="99"/>
        <v>0</v>
      </c>
      <c r="AP122" s="123">
        <f t="shared" si="117"/>
        <v>0</v>
      </c>
      <c r="AQ122" s="118">
        <f t="shared" si="100"/>
        <v>0</v>
      </c>
      <c r="AR122" s="82" t="str">
        <f t="shared" si="118"/>
        <v>https://www.alta.ru/tnved/code//</v>
      </c>
      <c r="AS122" s="157"/>
      <c r="AT122" s="162"/>
      <c r="AU122" s="74">
        <f t="shared" si="101"/>
        <v>0</v>
      </c>
      <c r="AV122" s="157"/>
      <c r="AW122" s="75">
        <f>_xlfn.IFNA(VLOOKUP(L122,list_vat[],3,FALSE),0)</f>
        <v>0</v>
      </c>
      <c r="AX122" s="74">
        <f t="shared" si="119"/>
        <v>0</v>
      </c>
      <c r="AY122" s="74">
        <f t="shared" si="120"/>
        <v>0</v>
      </c>
      <c r="AZ122" s="130">
        <f t="shared" si="121"/>
        <v>0</v>
      </c>
      <c r="BA122" s="74">
        <f t="shared" si="102"/>
        <v>0</v>
      </c>
      <c r="BB122" s="193">
        <f t="shared" si="122"/>
        <v>0</v>
      </c>
      <c r="BC122" s="102">
        <f t="shared" si="123"/>
        <v>0</v>
      </c>
      <c r="BD122" s="102">
        <f t="shared" si="124"/>
        <v>0</v>
      </c>
      <c r="BE122" s="413" t="s">
        <v>69</v>
      </c>
    </row>
    <row r="123" spans="1:57" s="65" customFormat="1" ht="12" customHeight="1" x14ac:dyDescent="0.2">
      <c r="A123" s="43">
        <v>108</v>
      </c>
      <c r="B123" s="166"/>
      <c r="C123" s="166"/>
      <c r="D123" s="166"/>
      <c r="E123" s="162"/>
      <c r="F123" s="166"/>
      <c r="G123" s="162"/>
      <c r="H123" s="162"/>
      <c r="I123" s="189">
        <f t="shared" si="103"/>
        <v>0</v>
      </c>
      <c r="J123" s="195"/>
      <c r="K123" s="162"/>
      <c r="L123" s="168"/>
      <c r="M123" s="75">
        <f>_xlfn.XLOOKUP(L123,list_vat[Страна],list_vat[Ставка НДС %],0,0)</f>
        <v>0</v>
      </c>
      <c r="N123" s="162">
        <f t="shared" si="104"/>
        <v>0</v>
      </c>
      <c r="O123" s="169"/>
      <c r="P123" s="74">
        <f t="shared" si="125"/>
        <v>0</v>
      </c>
      <c r="Q123" s="162"/>
      <c r="R123" s="162" t="str">
        <f t="shared" si="105"/>
        <v>введи курс</v>
      </c>
      <c r="S123" s="196">
        <f t="shared" si="106"/>
        <v>0</v>
      </c>
      <c r="T123" s="192">
        <f t="shared" si="107"/>
        <v>0</v>
      </c>
      <c r="U123" s="76">
        <f t="shared" si="108"/>
        <v>0</v>
      </c>
      <c r="V123" s="123">
        <f t="shared" si="109"/>
        <v>0</v>
      </c>
      <c r="W123" s="191"/>
      <c r="X123" s="170"/>
      <c r="Y123" s="74">
        <f>ROUND(IF(offer_incoterms="DDP",X123*(AY123+T123),0),2)</f>
        <v>0</v>
      </c>
      <c r="Z123" s="188"/>
      <c r="AA123" s="130">
        <f t="shared" si="110"/>
        <v>0</v>
      </c>
      <c r="AB123" s="74">
        <f t="shared" si="111"/>
        <v>0</v>
      </c>
      <c r="AC123" s="356"/>
      <c r="AD123" s="130" cm="1">
        <f t="array" ref="AD123">IFERROR(ROUND((_xlfn.IFS(offer_sale_type="поставка",AB123,offer_sale_type="транзит",S123)*(1+AC123))/E123,2),0)</f>
        <v>0</v>
      </c>
      <c r="AE123" s="74">
        <f t="shared" si="112"/>
        <v>0</v>
      </c>
      <c r="AF123" s="123" cm="1">
        <f t="array" ref="AF123">IFERROR(ROUND(_xlfn.IFS(offer_sale_type="поставка",AB123,offer_sale_type="транзит",S123)*AC123,2),0)</f>
        <v>0</v>
      </c>
      <c r="AG123" s="130">
        <f t="shared" si="61"/>
        <v>0</v>
      </c>
      <c r="AH123" s="74">
        <f t="shared" si="96"/>
        <v>0</v>
      </c>
      <c r="AI123" s="123">
        <f t="shared" si="97"/>
        <v>0</v>
      </c>
      <c r="AJ123" s="118">
        <f t="shared" si="113"/>
        <v>0</v>
      </c>
      <c r="AK123" s="74">
        <f t="shared" si="114"/>
        <v>0</v>
      </c>
      <c r="AL123" s="174">
        <f t="shared" si="115"/>
        <v>0</v>
      </c>
      <c r="AM123" s="175">
        <f t="shared" si="98"/>
        <v>0</v>
      </c>
      <c r="AN123" s="130">
        <f t="shared" si="116"/>
        <v>0</v>
      </c>
      <c r="AO123" s="74">
        <f t="shared" si="99"/>
        <v>0</v>
      </c>
      <c r="AP123" s="123">
        <f t="shared" si="117"/>
        <v>0</v>
      </c>
      <c r="AQ123" s="118">
        <f t="shared" si="100"/>
        <v>0</v>
      </c>
      <c r="AR123" s="82" t="str">
        <f t="shared" si="118"/>
        <v>https://www.alta.ru/tnved/code//</v>
      </c>
      <c r="AS123" s="157"/>
      <c r="AT123" s="162"/>
      <c r="AU123" s="74">
        <f t="shared" si="101"/>
        <v>0</v>
      </c>
      <c r="AV123" s="157"/>
      <c r="AW123" s="75">
        <f>_xlfn.IFNA(VLOOKUP(L123,list_vat[],3,FALSE),0)</f>
        <v>0</v>
      </c>
      <c r="AX123" s="74">
        <f t="shared" si="119"/>
        <v>0</v>
      </c>
      <c r="AY123" s="74">
        <f t="shared" si="120"/>
        <v>0</v>
      </c>
      <c r="AZ123" s="130">
        <f t="shared" si="121"/>
        <v>0</v>
      </c>
      <c r="BA123" s="74">
        <f t="shared" si="102"/>
        <v>0</v>
      </c>
      <c r="BB123" s="193">
        <f t="shared" si="122"/>
        <v>0</v>
      </c>
      <c r="BC123" s="102">
        <f t="shared" si="123"/>
        <v>0</v>
      </c>
      <c r="BD123" s="102">
        <f t="shared" si="124"/>
        <v>0</v>
      </c>
      <c r="BE123" s="413" t="s">
        <v>69</v>
      </c>
    </row>
    <row r="124" spans="1:57" s="65" customFormat="1" ht="12" customHeight="1" x14ac:dyDescent="0.2">
      <c r="A124" s="43">
        <v>109</v>
      </c>
      <c r="B124" s="166"/>
      <c r="C124" s="166"/>
      <c r="D124" s="166"/>
      <c r="E124" s="162"/>
      <c r="F124" s="166"/>
      <c r="G124" s="162"/>
      <c r="H124" s="162"/>
      <c r="I124" s="189">
        <f t="shared" si="103"/>
        <v>0</v>
      </c>
      <c r="J124" s="195"/>
      <c r="K124" s="162"/>
      <c r="L124" s="168"/>
      <c r="M124" s="75">
        <f>_xlfn.XLOOKUP(L124,list_vat[Страна],list_vat[Ставка НДС %],0,0)</f>
        <v>0</v>
      </c>
      <c r="N124" s="162">
        <f t="shared" si="104"/>
        <v>0</v>
      </c>
      <c r="O124" s="169"/>
      <c r="P124" s="74">
        <f t="shared" si="125"/>
        <v>0</v>
      </c>
      <c r="Q124" s="162"/>
      <c r="R124" s="162" t="str">
        <f t="shared" si="105"/>
        <v>введи курс</v>
      </c>
      <c r="S124" s="196">
        <f t="shared" si="106"/>
        <v>0</v>
      </c>
      <c r="T124" s="192">
        <f t="shared" si="107"/>
        <v>0</v>
      </c>
      <c r="U124" s="76">
        <f t="shared" si="108"/>
        <v>0</v>
      </c>
      <c r="V124" s="123">
        <f t="shared" si="109"/>
        <v>0</v>
      </c>
      <c r="W124" s="191"/>
      <c r="X124" s="170"/>
      <c r="Y124" s="74">
        <f>ROUND(IF(offer_incoterms="DDP",X124*(AY124+T124),0),2)</f>
        <v>0</v>
      </c>
      <c r="Z124" s="188"/>
      <c r="AA124" s="130">
        <f t="shared" si="110"/>
        <v>0</v>
      </c>
      <c r="AB124" s="74">
        <f t="shared" si="111"/>
        <v>0</v>
      </c>
      <c r="AC124" s="356"/>
      <c r="AD124" s="130" cm="1">
        <f t="array" ref="AD124">IFERROR(ROUND((_xlfn.IFS(offer_sale_type="поставка",AB124,offer_sale_type="транзит",S124)*(1+AC124))/E124,2),0)</f>
        <v>0</v>
      </c>
      <c r="AE124" s="74">
        <f t="shared" si="112"/>
        <v>0</v>
      </c>
      <c r="AF124" s="123" cm="1">
        <f t="array" ref="AF124">IFERROR(ROUND(_xlfn.IFS(offer_sale_type="поставка",AB124,offer_sale_type="транзит",S124)*AC124,2),0)</f>
        <v>0</v>
      </c>
      <c r="AG124" s="130">
        <f t="shared" si="61"/>
        <v>0</v>
      </c>
      <c r="AH124" s="74">
        <f t="shared" si="96"/>
        <v>0</v>
      </c>
      <c r="AI124" s="123">
        <f t="shared" si="97"/>
        <v>0</v>
      </c>
      <c r="AJ124" s="118">
        <f t="shared" si="113"/>
        <v>0</v>
      </c>
      <c r="AK124" s="74">
        <f t="shared" si="114"/>
        <v>0</v>
      </c>
      <c r="AL124" s="174">
        <f t="shared" si="115"/>
        <v>0</v>
      </c>
      <c r="AM124" s="175">
        <f t="shared" si="98"/>
        <v>0</v>
      </c>
      <c r="AN124" s="130">
        <f t="shared" si="116"/>
        <v>0</v>
      </c>
      <c r="AO124" s="74">
        <f t="shared" si="99"/>
        <v>0</v>
      </c>
      <c r="AP124" s="123">
        <f t="shared" si="117"/>
        <v>0</v>
      </c>
      <c r="AQ124" s="118">
        <f t="shared" si="100"/>
        <v>0</v>
      </c>
      <c r="AR124" s="82" t="str">
        <f t="shared" si="118"/>
        <v>https://www.alta.ru/tnved/code//</v>
      </c>
      <c r="AS124" s="157"/>
      <c r="AT124" s="162"/>
      <c r="AU124" s="74">
        <f t="shared" si="101"/>
        <v>0</v>
      </c>
      <c r="AV124" s="157"/>
      <c r="AW124" s="75">
        <f>_xlfn.IFNA(VLOOKUP(L124,list_vat[],3,FALSE),0)</f>
        <v>0</v>
      </c>
      <c r="AX124" s="74">
        <f t="shared" si="119"/>
        <v>0</v>
      </c>
      <c r="AY124" s="74">
        <f t="shared" si="120"/>
        <v>0</v>
      </c>
      <c r="AZ124" s="130">
        <f t="shared" si="121"/>
        <v>0</v>
      </c>
      <c r="BA124" s="74">
        <f t="shared" si="102"/>
        <v>0</v>
      </c>
      <c r="BB124" s="193">
        <f t="shared" si="122"/>
        <v>0</v>
      </c>
      <c r="BC124" s="102">
        <f t="shared" si="123"/>
        <v>0</v>
      </c>
      <c r="BD124" s="102">
        <f t="shared" si="124"/>
        <v>0</v>
      </c>
      <c r="BE124" s="413" t="s">
        <v>69</v>
      </c>
    </row>
    <row r="125" spans="1:57" s="65" customFormat="1" ht="12" customHeight="1" x14ac:dyDescent="0.2">
      <c r="A125" s="43">
        <v>110</v>
      </c>
      <c r="B125" s="166"/>
      <c r="C125" s="166"/>
      <c r="D125" s="166"/>
      <c r="E125" s="162"/>
      <c r="F125" s="166"/>
      <c r="G125" s="162"/>
      <c r="H125" s="162"/>
      <c r="I125" s="189">
        <f t="shared" si="103"/>
        <v>0</v>
      </c>
      <c r="J125" s="195"/>
      <c r="K125" s="162"/>
      <c r="L125" s="168"/>
      <c r="M125" s="75">
        <f>_xlfn.XLOOKUP(L125,list_vat[Страна],list_vat[Ставка НДС %],0,0)</f>
        <v>0</v>
      </c>
      <c r="N125" s="162">
        <f t="shared" si="104"/>
        <v>0</v>
      </c>
      <c r="O125" s="169"/>
      <c r="P125" s="74">
        <f t="shared" si="125"/>
        <v>0</v>
      </c>
      <c r="Q125" s="162"/>
      <c r="R125" s="162" t="str">
        <f t="shared" si="105"/>
        <v>введи курс</v>
      </c>
      <c r="S125" s="196">
        <f t="shared" si="106"/>
        <v>0</v>
      </c>
      <c r="T125" s="192">
        <f t="shared" si="107"/>
        <v>0</v>
      </c>
      <c r="U125" s="76">
        <f t="shared" si="108"/>
        <v>0</v>
      </c>
      <c r="V125" s="123">
        <f t="shared" si="109"/>
        <v>0</v>
      </c>
      <c r="W125" s="191"/>
      <c r="X125" s="170"/>
      <c r="Y125" s="74">
        <f>ROUND(IF(offer_incoterms="DDP",X125*(AY125+T125),0),2)</f>
        <v>0</v>
      </c>
      <c r="Z125" s="188"/>
      <c r="AA125" s="130">
        <f t="shared" si="110"/>
        <v>0</v>
      </c>
      <c r="AB125" s="74">
        <f t="shared" si="111"/>
        <v>0</v>
      </c>
      <c r="AC125" s="356"/>
      <c r="AD125" s="130" cm="1">
        <f t="array" ref="AD125">IFERROR(ROUND((_xlfn.IFS(offer_sale_type="поставка",AB125,offer_sale_type="транзит",S125)*(1+AC125))/E125,2),0)</f>
        <v>0</v>
      </c>
      <c r="AE125" s="74">
        <f t="shared" si="112"/>
        <v>0</v>
      </c>
      <c r="AF125" s="123" cm="1">
        <f t="array" ref="AF125">IFERROR(ROUND(_xlfn.IFS(offer_sale_type="поставка",AB125,offer_sale_type="транзит",S125)*AC125,2),0)</f>
        <v>0</v>
      </c>
      <c r="AG125" s="130">
        <f t="shared" si="61"/>
        <v>0</v>
      </c>
      <c r="AH125" s="74">
        <f t="shared" si="96"/>
        <v>0</v>
      </c>
      <c r="AI125" s="123">
        <f t="shared" si="97"/>
        <v>0</v>
      </c>
      <c r="AJ125" s="118">
        <f t="shared" si="113"/>
        <v>0</v>
      </c>
      <c r="AK125" s="74">
        <f t="shared" si="114"/>
        <v>0</v>
      </c>
      <c r="AL125" s="174">
        <f t="shared" si="115"/>
        <v>0</v>
      </c>
      <c r="AM125" s="175">
        <f t="shared" si="98"/>
        <v>0</v>
      </c>
      <c r="AN125" s="130">
        <f t="shared" si="116"/>
        <v>0</v>
      </c>
      <c r="AO125" s="74">
        <f t="shared" si="99"/>
        <v>0</v>
      </c>
      <c r="AP125" s="123">
        <f t="shared" si="117"/>
        <v>0</v>
      </c>
      <c r="AQ125" s="118">
        <f t="shared" si="100"/>
        <v>0</v>
      </c>
      <c r="AR125" s="82" t="str">
        <f t="shared" si="118"/>
        <v>https://www.alta.ru/tnved/code//</v>
      </c>
      <c r="AS125" s="157"/>
      <c r="AT125" s="162"/>
      <c r="AU125" s="74">
        <f t="shared" si="101"/>
        <v>0</v>
      </c>
      <c r="AV125" s="157"/>
      <c r="AW125" s="75">
        <f>_xlfn.IFNA(VLOOKUP(L125,list_vat[],3,FALSE),0)</f>
        <v>0</v>
      </c>
      <c r="AX125" s="74">
        <f t="shared" si="119"/>
        <v>0</v>
      </c>
      <c r="AY125" s="74">
        <f t="shared" si="120"/>
        <v>0</v>
      </c>
      <c r="AZ125" s="130">
        <f t="shared" si="121"/>
        <v>0</v>
      </c>
      <c r="BA125" s="74">
        <f t="shared" si="102"/>
        <v>0</v>
      </c>
      <c r="BB125" s="193">
        <f t="shared" si="122"/>
        <v>0</v>
      </c>
      <c r="BC125" s="102">
        <f t="shared" si="123"/>
        <v>0</v>
      </c>
      <c r="BD125" s="102">
        <f t="shared" si="124"/>
        <v>0</v>
      </c>
      <c r="BE125" s="413" t="s">
        <v>69</v>
      </c>
    </row>
    <row r="126" spans="1:57" s="65" customFormat="1" ht="12" customHeight="1" x14ac:dyDescent="0.2">
      <c r="A126" s="43">
        <v>111</v>
      </c>
      <c r="B126" s="166"/>
      <c r="C126" s="166"/>
      <c r="D126" s="166"/>
      <c r="E126" s="162"/>
      <c r="F126" s="166"/>
      <c r="G126" s="162"/>
      <c r="H126" s="162"/>
      <c r="I126" s="189">
        <f t="shared" si="103"/>
        <v>0</v>
      </c>
      <c r="J126" s="195"/>
      <c r="K126" s="162"/>
      <c r="L126" s="168"/>
      <c r="M126" s="75">
        <f>_xlfn.XLOOKUP(L126,list_vat[Страна],list_vat[Ставка НДС %],0,0)</f>
        <v>0</v>
      </c>
      <c r="N126" s="162">
        <f t="shared" si="104"/>
        <v>0</v>
      </c>
      <c r="O126" s="169"/>
      <c r="P126" s="74">
        <f t="shared" si="125"/>
        <v>0</v>
      </c>
      <c r="Q126" s="162"/>
      <c r="R126" s="162" t="str">
        <f t="shared" si="105"/>
        <v>введи курс</v>
      </c>
      <c r="S126" s="196">
        <f t="shared" si="106"/>
        <v>0</v>
      </c>
      <c r="T126" s="192">
        <f t="shared" si="107"/>
        <v>0</v>
      </c>
      <c r="U126" s="76">
        <f t="shared" si="108"/>
        <v>0</v>
      </c>
      <c r="V126" s="123">
        <f t="shared" si="109"/>
        <v>0</v>
      </c>
      <c r="W126" s="191"/>
      <c r="X126" s="170"/>
      <c r="Y126" s="74">
        <f>ROUND(IF(offer_incoterms="DDP",X126*(AY126+T126),0),2)</f>
        <v>0</v>
      </c>
      <c r="Z126" s="188"/>
      <c r="AA126" s="130">
        <f t="shared" si="110"/>
        <v>0</v>
      </c>
      <c r="AB126" s="74">
        <f t="shared" si="111"/>
        <v>0</v>
      </c>
      <c r="AC126" s="356"/>
      <c r="AD126" s="130" cm="1">
        <f t="array" ref="AD126">IFERROR(ROUND((_xlfn.IFS(offer_sale_type="поставка",AB126,offer_sale_type="транзит",S126)*(1+AC126))/E126,2),0)</f>
        <v>0</v>
      </c>
      <c r="AE126" s="74">
        <f t="shared" si="112"/>
        <v>0</v>
      </c>
      <c r="AF126" s="123" cm="1">
        <f t="array" ref="AF126">IFERROR(ROUND(_xlfn.IFS(offer_sale_type="поставка",AB126,offer_sale_type="транзит",S126)*AC126,2),0)</f>
        <v>0</v>
      </c>
      <c r="AG126" s="130">
        <f t="shared" si="61"/>
        <v>0</v>
      </c>
      <c r="AH126" s="74">
        <f t="shared" si="96"/>
        <v>0</v>
      </c>
      <c r="AI126" s="123">
        <f t="shared" si="97"/>
        <v>0</v>
      </c>
      <c r="AJ126" s="118">
        <f t="shared" si="113"/>
        <v>0</v>
      </c>
      <c r="AK126" s="74">
        <f t="shared" si="114"/>
        <v>0</v>
      </c>
      <c r="AL126" s="174">
        <f t="shared" si="115"/>
        <v>0</v>
      </c>
      <c r="AM126" s="175">
        <f t="shared" si="98"/>
        <v>0</v>
      </c>
      <c r="AN126" s="130">
        <f t="shared" si="116"/>
        <v>0</v>
      </c>
      <c r="AO126" s="74">
        <f t="shared" si="99"/>
        <v>0</v>
      </c>
      <c r="AP126" s="123">
        <f t="shared" si="117"/>
        <v>0</v>
      </c>
      <c r="AQ126" s="118">
        <f t="shared" si="100"/>
        <v>0</v>
      </c>
      <c r="AR126" s="82" t="str">
        <f t="shared" si="118"/>
        <v>https://www.alta.ru/tnved/code//</v>
      </c>
      <c r="AS126" s="157"/>
      <c r="AT126" s="162"/>
      <c r="AU126" s="74">
        <f t="shared" si="101"/>
        <v>0</v>
      </c>
      <c r="AV126" s="157"/>
      <c r="AW126" s="75">
        <f>_xlfn.IFNA(VLOOKUP(L126,list_vat[],3,FALSE),0)</f>
        <v>0</v>
      </c>
      <c r="AX126" s="74">
        <f t="shared" si="119"/>
        <v>0</v>
      </c>
      <c r="AY126" s="74">
        <f t="shared" si="120"/>
        <v>0</v>
      </c>
      <c r="AZ126" s="130">
        <f t="shared" si="121"/>
        <v>0</v>
      </c>
      <c r="BA126" s="74">
        <f t="shared" si="102"/>
        <v>0</v>
      </c>
      <c r="BB126" s="193">
        <f t="shared" si="122"/>
        <v>0</v>
      </c>
      <c r="BC126" s="102">
        <f t="shared" si="123"/>
        <v>0</v>
      </c>
      <c r="BD126" s="102">
        <f t="shared" si="124"/>
        <v>0</v>
      </c>
      <c r="BE126" s="413" t="s">
        <v>69</v>
      </c>
    </row>
    <row r="127" spans="1:57" s="65" customFormat="1" ht="12" customHeight="1" x14ac:dyDescent="0.2">
      <c r="A127" s="43">
        <v>112</v>
      </c>
      <c r="B127" s="166"/>
      <c r="C127" s="166"/>
      <c r="D127" s="166"/>
      <c r="E127" s="162"/>
      <c r="F127" s="166"/>
      <c r="G127" s="162"/>
      <c r="H127" s="162"/>
      <c r="I127" s="189">
        <f t="shared" si="103"/>
        <v>0</v>
      </c>
      <c r="J127" s="195"/>
      <c r="K127" s="162"/>
      <c r="L127" s="168"/>
      <c r="M127" s="75">
        <f>_xlfn.XLOOKUP(L127,list_vat[Страна],list_vat[Ставка НДС %],0,0)</f>
        <v>0</v>
      </c>
      <c r="N127" s="162">
        <f t="shared" si="104"/>
        <v>0</v>
      </c>
      <c r="O127" s="169"/>
      <c r="P127" s="74">
        <f t="shared" si="125"/>
        <v>0</v>
      </c>
      <c r="Q127" s="162"/>
      <c r="R127" s="162" t="str">
        <f t="shared" si="105"/>
        <v>введи курс</v>
      </c>
      <c r="S127" s="196">
        <f t="shared" si="106"/>
        <v>0</v>
      </c>
      <c r="T127" s="192">
        <f t="shared" si="107"/>
        <v>0</v>
      </c>
      <c r="U127" s="76">
        <f t="shared" si="108"/>
        <v>0</v>
      </c>
      <c r="V127" s="123">
        <f t="shared" si="109"/>
        <v>0</v>
      </c>
      <c r="W127" s="191"/>
      <c r="X127" s="170"/>
      <c r="Y127" s="74">
        <f>ROUND(IF(offer_incoterms="DDP",X127*(AY127+T127),0),2)</f>
        <v>0</v>
      </c>
      <c r="Z127" s="188"/>
      <c r="AA127" s="130">
        <f t="shared" si="110"/>
        <v>0</v>
      </c>
      <c r="AB127" s="74">
        <f t="shared" si="111"/>
        <v>0</v>
      </c>
      <c r="AC127" s="356"/>
      <c r="AD127" s="130" cm="1">
        <f t="array" ref="AD127">IFERROR(ROUND((_xlfn.IFS(offer_sale_type="поставка",AB127,offer_sale_type="транзит",S127)*(1+AC127))/E127,2),0)</f>
        <v>0</v>
      </c>
      <c r="AE127" s="74">
        <f t="shared" si="112"/>
        <v>0</v>
      </c>
      <c r="AF127" s="123" cm="1">
        <f t="array" ref="AF127">IFERROR(ROUND(_xlfn.IFS(offer_sale_type="поставка",AB127,offer_sale_type="транзит",S127)*AC127,2),0)</f>
        <v>0</v>
      </c>
      <c r="AG127" s="130">
        <f t="shared" si="61"/>
        <v>0</v>
      </c>
      <c r="AH127" s="74">
        <f t="shared" si="96"/>
        <v>0</v>
      </c>
      <c r="AI127" s="123">
        <f t="shared" si="97"/>
        <v>0</v>
      </c>
      <c r="AJ127" s="118">
        <f t="shared" si="113"/>
        <v>0</v>
      </c>
      <c r="AK127" s="74">
        <f t="shared" si="114"/>
        <v>0</v>
      </c>
      <c r="AL127" s="174">
        <f t="shared" si="115"/>
        <v>0</v>
      </c>
      <c r="AM127" s="175">
        <f t="shared" si="98"/>
        <v>0</v>
      </c>
      <c r="AN127" s="130">
        <f t="shared" si="116"/>
        <v>0</v>
      </c>
      <c r="AO127" s="74">
        <f t="shared" si="99"/>
        <v>0</v>
      </c>
      <c r="AP127" s="123">
        <f t="shared" si="117"/>
        <v>0</v>
      </c>
      <c r="AQ127" s="118">
        <f t="shared" si="100"/>
        <v>0</v>
      </c>
      <c r="AR127" s="82" t="str">
        <f t="shared" si="118"/>
        <v>https://www.alta.ru/tnved/code//</v>
      </c>
      <c r="AS127" s="157"/>
      <c r="AT127" s="162"/>
      <c r="AU127" s="74">
        <f t="shared" si="101"/>
        <v>0</v>
      </c>
      <c r="AV127" s="157"/>
      <c r="AW127" s="75">
        <f>_xlfn.IFNA(VLOOKUP(L127,list_vat[],3,FALSE),0)</f>
        <v>0</v>
      </c>
      <c r="AX127" s="74">
        <f t="shared" si="119"/>
        <v>0</v>
      </c>
      <c r="AY127" s="74">
        <f t="shared" si="120"/>
        <v>0</v>
      </c>
      <c r="AZ127" s="130">
        <f t="shared" si="121"/>
        <v>0</v>
      </c>
      <c r="BA127" s="74">
        <f t="shared" si="102"/>
        <v>0</v>
      </c>
      <c r="BB127" s="193">
        <f t="shared" si="122"/>
        <v>0</v>
      </c>
      <c r="BC127" s="102">
        <f t="shared" si="123"/>
        <v>0</v>
      </c>
      <c r="BD127" s="102">
        <f t="shared" si="124"/>
        <v>0</v>
      </c>
      <c r="BE127" s="413" t="s">
        <v>69</v>
      </c>
    </row>
    <row r="128" spans="1:57" s="65" customFormat="1" ht="12" customHeight="1" x14ac:dyDescent="0.2">
      <c r="A128" s="43">
        <v>113</v>
      </c>
      <c r="B128" s="166"/>
      <c r="C128" s="166"/>
      <c r="D128" s="166"/>
      <c r="E128" s="162"/>
      <c r="F128" s="166"/>
      <c r="G128" s="162"/>
      <c r="H128" s="162"/>
      <c r="I128" s="189">
        <f t="shared" si="103"/>
        <v>0</v>
      </c>
      <c r="J128" s="195"/>
      <c r="K128" s="162"/>
      <c r="L128" s="168"/>
      <c r="M128" s="75">
        <f>_xlfn.XLOOKUP(L128,list_vat[Страна],list_vat[Ставка НДС %],0,0)</f>
        <v>0</v>
      </c>
      <c r="N128" s="162">
        <f t="shared" si="104"/>
        <v>0</v>
      </c>
      <c r="O128" s="169"/>
      <c r="P128" s="74">
        <f t="shared" si="125"/>
        <v>0</v>
      </c>
      <c r="Q128" s="162"/>
      <c r="R128" s="162" t="str">
        <f t="shared" si="105"/>
        <v>введи курс</v>
      </c>
      <c r="S128" s="196">
        <f t="shared" si="106"/>
        <v>0</v>
      </c>
      <c r="T128" s="192">
        <f t="shared" si="107"/>
        <v>0</v>
      </c>
      <c r="U128" s="76">
        <f t="shared" si="108"/>
        <v>0</v>
      </c>
      <c r="V128" s="123">
        <f t="shared" si="109"/>
        <v>0</v>
      </c>
      <c r="W128" s="191"/>
      <c r="X128" s="170"/>
      <c r="Y128" s="74">
        <f>ROUND(IF(offer_incoterms="DDP",X128*(AY128+T128),0),2)</f>
        <v>0</v>
      </c>
      <c r="Z128" s="188"/>
      <c r="AA128" s="130">
        <f t="shared" si="110"/>
        <v>0</v>
      </c>
      <c r="AB128" s="74">
        <f t="shared" si="111"/>
        <v>0</v>
      </c>
      <c r="AC128" s="356"/>
      <c r="AD128" s="130" cm="1">
        <f t="array" ref="AD128">IFERROR(ROUND((_xlfn.IFS(offer_sale_type="поставка",AB128,offer_sale_type="транзит",S128)*(1+AC128))/E128,2),0)</f>
        <v>0</v>
      </c>
      <c r="AE128" s="74">
        <f t="shared" si="112"/>
        <v>0</v>
      </c>
      <c r="AF128" s="123" cm="1">
        <f t="array" ref="AF128">IFERROR(ROUND(_xlfn.IFS(offer_sale_type="поставка",AB128,offer_sale_type="транзит",S128)*AC128,2),0)</f>
        <v>0</v>
      </c>
      <c r="AG128" s="130">
        <f t="shared" si="61"/>
        <v>0</v>
      </c>
      <c r="AH128" s="74">
        <f t="shared" si="96"/>
        <v>0</v>
      </c>
      <c r="AI128" s="123">
        <f t="shared" si="97"/>
        <v>0</v>
      </c>
      <c r="AJ128" s="118">
        <f t="shared" si="113"/>
        <v>0</v>
      </c>
      <c r="AK128" s="74">
        <f t="shared" si="114"/>
        <v>0</v>
      </c>
      <c r="AL128" s="174">
        <f t="shared" si="115"/>
        <v>0</v>
      </c>
      <c r="AM128" s="175">
        <f t="shared" si="98"/>
        <v>0</v>
      </c>
      <c r="AN128" s="130">
        <f t="shared" si="116"/>
        <v>0</v>
      </c>
      <c r="AO128" s="74">
        <f t="shared" si="99"/>
        <v>0</v>
      </c>
      <c r="AP128" s="123">
        <f t="shared" si="117"/>
        <v>0</v>
      </c>
      <c r="AQ128" s="118">
        <f t="shared" si="100"/>
        <v>0</v>
      </c>
      <c r="AR128" s="82" t="str">
        <f t="shared" si="118"/>
        <v>https://www.alta.ru/tnved/code//</v>
      </c>
      <c r="AS128" s="157"/>
      <c r="AT128" s="162"/>
      <c r="AU128" s="74">
        <f t="shared" si="101"/>
        <v>0</v>
      </c>
      <c r="AV128" s="157"/>
      <c r="AW128" s="75">
        <f>_xlfn.IFNA(VLOOKUP(L128,list_vat[],3,FALSE),0)</f>
        <v>0</v>
      </c>
      <c r="AX128" s="74">
        <f t="shared" si="119"/>
        <v>0</v>
      </c>
      <c r="AY128" s="74">
        <f t="shared" si="120"/>
        <v>0</v>
      </c>
      <c r="AZ128" s="130">
        <f t="shared" si="121"/>
        <v>0</v>
      </c>
      <c r="BA128" s="74">
        <f t="shared" si="102"/>
        <v>0</v>
      </c>
      <c r="BB128" s="193">
        <f t="shared" si="122"/>
        <v>0</v>
      </c>
      <c r="BC128" s="102">
        <f t="shared" si="123"/>
        <v>0</v>
      </c>
      <c r="BD128" s="102">
        <f t="shared" si="124"/>
        <v>0</v>
      </c>
      <c r="BE128" s="413" t="s">
        <v>69</v>
      </c>
    </row>
    <row r="129" spans="1:57" s="65" customFormat="1" ht="12" customHeight="1" x14ac:dyDescent="0.2">
      <c r="A129" s="43">
        <v>114</v>
      </c>
      <c r="B129" s="166"/>
      <c r="C129" s="166"/>
      <c r="D129" s="166"/>
      <c r="E129" s="162"/>
      <c r="F129" s="166"/>
      <c r="G129" s="162"/>
      <c r="H129" s="162"/>
      <c r="I129" s="189">
        <f t="shared" si="103"/>
        <v>0</v>
      </c>
      <c r="J129" s="195"/>
      <c r="K129" s="162"/>
      <c r="L129" s="168"/>
      <c r="M129" s="75">
        <f>_xlfn.XLOOKUP(L129,list_vat[Страна],list_vat[Ставка НДС %],0,0)</f>
        <v>0</v>
      </c>
      <c r="N129" s="162">
        <f t="shared" si="104"/>
        <v>0</v>
      </c>
      <c r="O129" s="169"/>
      <c r="P129" s="74">
        <f t="shared" si="125"/>
        <v>0</v>
      </c>
      <c r="Q129" s="162"/>
      <c r="R129" s="162" t="str">
        <f t="shared" si="105"/>
        <v>введи курс</v>
      </c>
      <c r="S129" s="196">
        <f t="shared" si="106"/>
        <v>0</v>
      </c>
      <c r="T129" s="192">
        <f t="shared" si="107"/>
        <v>0</v>
      </c>
      <c r="U129" s="76">
        <f t="shared" si="108"/>
        <v>0</v>
      </c>
      <c r="V129" s="123">
        <f t="shared" si="109"/>
        <v>0</v>
      </c>
      <c r="W129" s="191"/>
      <c r="X129" s="170"/>
      <c r="Y129" s="74">
        <f>ROUND(IF(offer_incoterms="DDP",X129*(AY129+T129),0),2)</f>
        <v>0</v>
      </c>
      <c r="Z129" s="188"/>
      <c r="AA129" s="130">
        <f t="shared" si="110"/>
        <v>0</v>
      </c>
      <c r="AB129" s="74">
        <f t="shared" si="111"/>
        <v>0</v>
      </c>
      <c r="AC129" s="356"/>
      <c r="AD129" s="130" cm="1">
        <f t="array" ref="AD129">IFERROR(ROUND((_xlfn.IFS(offer_sale_type="поставка",AB129,offer_sale_type="транзит",S129)*(1+AC129))/E129,2),0)</f>
        <v>0</v>
      </c>
      <c r="AE129" s="74">
        <f t="shared" si="112"/>
        <v>0</v>
      </c>
      <c r="AF129" s="123" cm="1">
        <f t="array" ref="AF129">IFERROR(ROUND(_xlfn.IFS(offer_sale_type="поставка",AB129,offer_sale_type="транзит",S129)*AC129,2),0)</f>
        <v>0</v>
      </c>
      <c r="AG129" s="130">
        <f t="shared" si="61"/>
        <v>0</v>
      </c>
      <c r="AH129" s="74">
        <f t="shared" si="96"/>
        <v>0</v>
      </c>
      <c r="AI129" s="123">
        <f t="shared" si="97"/>
        <v>0</v>
      </c>
      <c r="AJ129" s="118">
        <f t="shared" si="113"/>
        <v>0</v>
      </c>
      <c r="AK129" s="74">
        <f t="shared" si="114"/>
        <v>0</v>
      </c>
      <c r="AL129" s="174">
        <f t="shared" si="115"/>
        <v>0</v>
      </c>
      <c r="AM129" s="175">
        <f t="shared" si="98"/>
        <v>0</v>
      </c>
      <c r="AN129" s="130">
        <f t="shared" si="116"/>
        <v>0</v>
      </c>
      <c r="AO129" s="74">
        <f t="shared" si="99"/>
        <v>0</v>
      </c>
      <c r="AP129" s="123">
        <f t="shared" si="117"/>
        <v>0</v>
      </c>
      <c r="AQ129" s="118">
        <f t="shared" si="100"/>
        <v>0</v>
      </c>
      <c r="AR129" s="82" t="str">
        <f t="shared" si="118"/>
        <v>https://www.alta.ru/tnved/code//</v>
      </c>
      <c r="AS129" s="157"/>
      <c r="AT129" s="162"/>
      <c r="AU129" s="74">
        <f t="shared" si="101"/>
        <v>0</v>
      </c>
      <c r="AV129" s="157"/>
      <c r="AW129" s="75">
        <f>_xlfn.IFNA(VLOOKUP(L129,list_vat[],3,FALSE),0)</f>
        <v>0</v>
      </c>
      <c r="AX129" s="74">
        <f t="shared" si="119"/>
        <v>0</v>
      </c>
      <c r="AY129" s="74">
        <f t="shared" si="120"/>
        <v>0</v>
      </c>
      <c r="AZ129" s="130">
        <f t="shared" si="121"/>
        <v>0</v>
      </c>
      <c r="BA129" s="74">
        <f t="shared" si="102"/>
        <v>0</v>
      </c>
      <c r="BB129" s="193">
        <f t="shared" si="122"/>
        <v>0</v>
      </c>
      <c r="BC129" s="102">
        <f t="shared" si="123"/>
        <v>0</v>
      </c>
      <c r="BD129" s="102">
        <f t="shared" si="124"/>
        <v>0</v>
      </c>
      <c r="BE129" s="413" t="s">
        <v>69</v>
      </c>
    </row>
    <row r="130" spans="1:57" s="65" customFormat="1" ht="12" customHeight="1" x14ac:dyDescent="0.2">
      <c r="A130" s="43">
        <v>115</v>
      </c>
      <c r="B130" s="166"/>
      <c r="C130" s="166"/>
      <c r="D130" s="166"/>
      <c r="E130" s="162"/>
      <c r="F130" s="166"/>
      <c r="G130" s="162"/>
      <c r="H130" s="162"/>
      <c r="I130" s="189">
        <f t="shared" si="103"/>
        <v>0</v>
      </c>
      <c r="J130" s="195"/>
      <c r="K130" s="162"/>
      <c r="L130" s="168"/>
      <c r="M130" s="75">
        <f>_xlfn.XLOOKUP(L130,list_vat[Страна],list_vat[Ставка НДС %],0,0)</f>
        <v>0</v>
      </c>
      <c r="N130" s="162">
        <f t="shared" si="104"/>
        <v>0</v>
      </c>
      <c r="O130" s="169"/>
      <c r="P130" s="74">
        <f t="shared" si="125"/>
        <v>0</v>
      </c>
      <c r="Q130" s="162"/>
      <c r="R130" s="162" t="str">
        <f t="shared" si="105"/>
        <v>введи курс</v>
      </c>
      <c r="S130" s="196">
        <f t="shared" si="106"/>
        <v>0</v>
      </c>
      <c r="T130" s="192">
        <f t="shared" si="107"/>
        <v>0</v>
      </c>
      <c r="U130" s="76">
        <f t="shared" si="108"/>
        <v>0</v>
      </c>
      <c r="V130" s="123">
        <f t="shared" si="109"/>
        <v>0</v>
      </c>
      <c r="W130" s="191"/>
      <c r="X130" s="170"/>
      <c r="Y130" s="74">
        <f>ROUND(IF(offer_incoterms="DDP",X130*(AY130+T130),0),2)</f>
        <v>0</v>
      </c>
      <c r="Z130" s="188"/>
      <c r="AA130" s="130">
        <f t="shared" si="110"/>
        <v>0</v>
      </c>
      <c r="AB130" s="74">
        <f t="shared" si="111"/>
        <v>0</v>
      </c>
      <c r="AC130" s="356"/>
      <c r="AD130" s="130" cm="1">
        <f t="array" ref="AD130">IFERROR(ROUND((_xlfn.IFS(offer_sale_type="поставка",AB130,offer_sale_type="транзит",S130)*(1+AC130))/E130,2),0)</f>
        <v>0</v>
      </c>
      <c r="AE130" s="74">
        <f t="shared" si="112"/>
        <v>0</v>
      </c>
      <c r="AF130" s="123" cm="1">
        <f t="array" ref="AF130">IFERROR(ROUND(_xlfn.IFS(offer_sale_type="поставка",AB130,offer_sale_type="транзит",S130)*AC130,2),0)</f>
        <v>0</v>
      </c>
      <c r="AG130" s="130">
        <f t="shared" si="61"/>
        <v>0</v>
      </c>
      <c r="AH130" s="74">
        <f t="shared" si="96"/>
        <v>0</v>
      </c>
      <c r="AI130" s="123">
        <f t="shared" si="97"/>
        <v>0</v>
      </c>
      <c r="AJ130" s="118">
        <f t="shared" si="113"/>
        <v>0</v>
      </c>
      <c r="AK130" s="74">
        <f t="shared" si="114"/>
        <v>0</v>
      </c>
      <c r="AL130" s="174">
        <f t="shared" si="115"/>
        <v>0</v>
      </c>
      <c r="AM130" s="175">
        <f t="shared" si="98"/>
        <v>0</v>
      </c>
      <c r="AN130" s="130">
        <f t="shared" si="116"/>
        <v>0</v>
      </c>
      <c r="AO130" s="74">
        <f t="shared" si="99"/>
        <v>0</v>
      </c>
      <c r="AP130" s="123">
        <f t="shared" si="117"/>
        <v>0</v>
      </c>
      <c r="AQ130" s="118">
        <f t="shared" si="100"/>
        <v>0</v>
      </c>
      <c r="AR130" s="82" t="str">
        <f t="shared" si="118"/>
        <v>https://www.alta.ru/tnved/code//</v>
      </c>
      <c r="AS130" s="157"/>
      <c r="AT130" s="162"/>
      <c r="AU130" s="74">
        <f t="shared" si="101"/>
        <v>0</v>
      </c>
      <c r="AV130" s="157"/>
      <c r="AW130" s="75">
        <f>_xlfn.IFNA(VLOOKUP(L130,list_vat[],3,FALSE),0)</f>
        <v>0</v>
      </c>
      <c r="AX130" s="74">
        <f t="shared" si="119"/>
        <v>0</v>
      </c>
      <c r="AY130" s="74">
        <f t="shared" si="120"/>
        <v>0</v>
      </c>
      <c r="AZ130" s="130">
        <f t="shared" si="121"/>
        <v>0</v>
      </c>
      <c r="BA130" s="74">
        <f t="shared" si="102"/>
        <v>0</v>
      </c>
      <c r="BB130" s="193">
        <f t="shared" si="122"/>
        <v>0</v>
      </c>
      <c r="BC130" s="102">
        <f t="shared" si="123"/>
        <v>0</v>
      </c>
      <c r="BD130" s="102">
        <f t="shared" si="124"/>
        <v>0</v>
      </c>
      <c r="BE130" s="413" t="s">
        <v>69</v>
      </c>
    </row>
    <row r="131" spans="1:57" s="65" customFormat="1" ht="12" customHeight="1" x14ac:dyDescent="0.2">
      <c r="A131" s="43">
        <v>116</v>
      </c>
      <c r="B131" s="166"/>
      <c r="C131" s="166"/>
      <c r="D131" s="166"/>
      <c r="E131" s="162"/>
      <c r="F131" s="166"/>
      <c r="G131" s="162"/>
      <c r="H131" s="162"/>
      <c r="I131" s="189">
        <f t="shared" si="103"/>
        <v>0</v>
      </c>
      <c r="J131" s="195"/>
      <c r="K131" s="162"/>
      <c r="L131" s="168"/>
      <c r="M131" s="75">
        <f>_xlfn.XLOOKUP(L131,list_vat[Страна],list_vat[Ставка НДС %],0,0)</f>
        <v>0</v>
      </c>
      <c r="N131" s="162">
        <f t="shared" si="104"/>
        <v>0</v>
      </c>
      <c r="O131" s="169"/>
      <c r="P131" s="74">
        <f t="shared" si="125"/>
        <v>0</v>
      </c>
      <c r="Q131" s="162"/>
      <c r="R131" s="162" t="str">
        <f t="shared" si="105"/>
        <v>введи курс</v>
      </c>
      <c r="S131" s="196">
        <f t="shared" si="106"/>
        <v>0</v>
      </c>
      <c r="T131" s="192">
        <f t="shared" si="107"/>
        <v>0</v>
      </c>
      <c r="U131" s="76">
        <f t="shared" si="108"/>
        <v>0</v>
      </c>
      <c r="V131" s="123">
        <f t="shared" si="109"/>
        <v>0</v>
      </c>
      <c r="W131" s="191"/>
      <c r="X131" s="170"/>
      <c r="Y131" s="74">
        <f>ROUND(IF(offer_incoterms="DDP",X131*(AY131+T131),0),2)</f>
        <v>0</v>
      </c>
      <c r="Z131" s="188"/>
      <c r="AA131" s="130">
        <f t="shared" si="110"/>
        <v>0</v>
      </c>
      <c r="AB131" s="74">
        <f t="shared" si="111"/>
        <v>0</v>
      </c>
      <c r="AC131" s="356"/>
      <c r="AD131" s="130" cm="1">
        <f t="array" ref="AD131">IFERROR(ROUND((_xlfn.IFS(offer_sale_type="поставка",AB131,offer_sale_type="транзит",S131)*(1+AC131))/E131,2),0)</f>
        <v>0</v>
      </c>
      <c r="AE131" s="74">
        <f t="shared" si="112"/>
        <v>0</v>
      </c>
      <c r="AF131" s="123" cm="1">
        <f t="array" ref="AF131">IFERROR(ROUND(_xlfn.IFS(offer_sale_type="поставка",AB131,offer_sale_type="транзит",S131)*AC131,2),0)</f>
        <v>0</v>
      </c>
      <c r="AG131" s="130">
        <f t="shared" si="61"/>
        <v>0</v>
      </c>
      <c r="AH131" s="74">
        <f t="shared" si="96"/>
        <v>0</v>
      </c>
      <c r="AI131" s="123">
        <f t="shared" si="97"/>
        <v>0</v>
      </c>
      <c r="AJ131" s="118">
        <f t="shared" si="113"/>
        <v>0</v>
      </c>
      <c r="AK131" s="74">
        <f t="shared" si="114"/>
        <v>0</v>
      </c>
      <c r="AL131" s="174">
        <f t="shared" si="115"/>
        <v>0</v>
      </c>
      <c r="AM131" s="175">
        <f t="shared" si="98"/>
        <v>0</v>
      </c>
      <c r="AN131" s="130">
        <f t="shared" si="116"/>
        <v>0</v>
      </c>
      <c r="AO131" s="74">
        <f t="shared" si="99"/>
        <v>0</v>
      </c>
      <c r="AP131" s="123">
        <f t="shared" si="117"/>
        <v>0</v>
      </c>
      <c r="AQ131" s="118">
        <f t="shared" si="100"/>
        <v>0</v>
      </c>
      <c r="AR131" s="82" t="str">
        <f t="shared" si="118"/>
        <v>https://www.alta.ru/tnved/code//</v>
      </c>
      <c r="AS131" s="157"/>
      <c r="AT131" s="162"/>
      <c r="AU131" s="74">
        <f t="shared" si="101"/>
        <v>0</v>
      </c>
      <c r="AV131" s="157"/>
      <c r="AW131" s="75">
        <f>_xlfn.IFNA(VLOOKUP(L131,list_vat[],3,FALSE),0)</f>
        <v>0</v>
      </c>
      <c r="AX131" s="74">
        <f t="shared" si="119"/>
        <v>0</v>
      </c>
      <c r="AY131" s="74">
        <f t="shared" si="120"/>
        <v>0</v>
      </c>
      <c r="AZ131" s="130">
        <f t="shared" si="121"/>
        <v>0</v>
      </c>
      <c r="BA131" s="74">
        <f t="shared" si="102"/>
        <v>0</v>
      </c>
      <c r="BB131" s="193">
        <f t="shared" si="122"/>
        <v>0</v>
      </c>
      <c r="BC131" s="102">
        <f t="shared" si="123"/>
        <v>0</v>
      </c>
      <c r="BD131" s="102">
        <f t="shared" si="124"/>
        <v>0</v>
      </c>
      <c r="BE131" s="413" t="s">
        <v>69</v>
      </c>
    </row>
    <row r="132" spans="1:57" s="65" customFormat="1" ht="12" customHeight="1" x14ac:dyDescent="0.2">
      <c r="A132" s="43">
        <v>117</v>
      </c>
      <c r="B132" s="166"/>
      <c r="C132" s="166"/>
      <c r="D132" s="166"/>
      <c r="E132" s="162"/>
      <c r="F132" s="166"/>
      <c r="G132" s="162"/>
      <c r="H132" s="162"/>
      <c r="I132" s="189">
        <f t="shared" si="103"/>
        <v>0</v>
      </c>
      <c r="J132" s="195"/>
      <c r="K132" s="162"/>
      <c r="L132" s="168"/>
      <c r="M132" s="75">
        <f>_xlfn.XLOOKUP(L132,list_vat[Страна],list_vat[Ставка НДС %],0,0)</f>
        <v>0</v>
      </c>
      <c r="N132" s="162">
        <f t="shared" si="104"/>
        <v>0</v>
      </c>
      <c r="O132" s="169"/>
      <c r="P132" s="74">
        <f t="shared" si="125"/>
        <v>0</v>
      </c>
      <c r="Q132" s="162"/>
      <c r="R132" s="162" t="str">
        <f t="shared" si="105"/>
        <v>введи курс</v>
      </c>
      <c r="S132" s="196">
        <f t="shared" si="106"/>
        <v>0</v>
      </c>
      <c r="T132" s="192">
        <f t="shared" si="107"/>
        <v>0</v>
      </c>
      <c r="U132" s="76">
        <f t="shared" si="108"/>
        <v>0</v>
      </c>
      <c r="V132" s="123">
        <f t="shared" si="109"/>
        <v>0</v>
      </c>
      <c r="W132" s="191"/>
      <c r="X132" s="170"/>
      <c r="Y132" s="74">
        <f>ROUND(IF(offer_incoterms="DDP",X132*(AY132+T132),0),2)</f>
        <v>0</v>
      </c>
      <c r="Z132" s="188"/>
      <c r="AA132" s="130">
        <f t="shared" si="110"/>
        <v>0</v>
      </c>
      <c r="AB132" s="74">
        <f t="shared" si="111"/>
        <v>0</v>
      </c>
      <c r="AC132" s="356"/>
      <c r="AD132" s="130" cm="1">
        <f t="array" ref="AD132">IFERROR(ROUND((_xlfn.IFS(offer_sale_type="поставка",AB132,offer_sale_type="транзит",S132)*(1+AC132))/E132,2),0)</f>
        <v>0</v>
      </c>
      <c r="AE132" s="74">
        <f t="shared" si="112"/>
        <v>0</v>
      </c>
      <c r="AF132" s="123" cm="1">
        <f t="array" ref="AF132">IFERROR(ROUND(_xlfn.IFS(offer_sale_type="поставка",AB132,offer_sale_type="транзит",S132)*AC132,2),0)</f>
        <v>0</v>
      </c>
      <c r="AG132" s="130">
        <f t="shared" si="61"/>
        <v>0</v>
      </c>
      <c r="AH132" s="74">
        <f t="shared" si="96"/>
        <v>0</v>
      </c>
      <c r="AI132" s="123">
        <f t="shared" si="97"/>
        <v>0</v>
      </c>
      <c r="AJ132" s="118">
        <f t="shared" si="113"/>
        <v>0</v>
      </c>
      <c r="AK132" s="74">
        <f t="shared" si="114"/>
        <v>0</v>
      </c>
      <c r="AL132" s="174">
        <f t="shared" si="115"/>
        <v>0</v>
      </c>
      <c r="AM132" s="175">
        <f t="shared" si="98"/>
        <v>0</v>
      </c>
      <c r="AN132" s="130">
        <f t="shared" si="116"/>
        <v>0</v>
      </c>
      <c r="AO132" s="74">
        <f t="shared" si="99"/>
        <v>0</v>
      </c>
      <c r="AP132" s="123">
        <f t="shared" si="117"/>
        <v>0</v>
      </c>
      <c r="AQ132" s="118">
        <f t="shared" si="100"/>
        <v>0</v>
      </c>
      <c r="AR132" s="82" t="str">
        <f t="shared" si="118"/>
        <v>https://www.alta.ru/tnved/code//</v>
      </c>
      <c r="AS132" s="157"/>
      <c r="AT132" s="162"/>
      <c r="AU132" s="74">
        <f t="shared" si="101"/>
        <v>0</v>
      </c>
      <c r="AV132" s="157"/>
      <c r="AW132" s="75">
        <f>_xlfn.IFNA(VLOOKUP(L132,list_vat[],3,FALSE),0)</f>
        <v>0</v>
      </c>
      <c r="AX132" s="74">
        <f t="shared" si="119"/>
        <v>0</v>
      </c>
      <c r="AY132" s="74">
        <f t="shared" si="120"/>
        <v>0</v>
      </c>
      <c r="AZ132" s="130">
        <f t="shared" si="121"/>
        <v>0</v>
      </c>
      <c r="BA132" s="74">
        <f t="shared" si="102"/>
        <v>0</v>
      </c>
      <c r="BB132" s="193">
        <f t="shared" si="122"/>
        <v>0</v>
      </c>
      <c r="BC132" s="102">
        <f t="shared" si="123"/>
        <v>0</v>
      </c>
      <c r="BD132" s="102">
        <f t="shared" si="124"/>
        <v>0</v>
      </c>
      <c r="BE132" s="413" t="s">
        <v>69</v>
      </c>
    </row>
    <row r="133" spans="1:57" s="65" customFormat="1" ht="12" customHeight="1" x14ac:dyDescent="0.2">
      <c r="A133" s="43">
        <v>118</v>
      </c>
      <c r="B133" s="166"/>
      <c r="C133" s="166"/>
      <c r="D133" s="166"/>
      <c r="E133" s="162"/>
      <c r="F133" s="166"/>
      <c r="G133" s="162"/>
      <c r="H133" s="162"/>
      <c r="I133" s="189">
        <f t="shared" si="103"/>
        <v>0</v>
      </c>
      <c r="J133" s="195"/>
      <c r="K133" s="162"/>
      <c r="L133" s="168"/>
      <c r="M133" s="75">
        <f>_xlfn.XLOOKUP(L133,list_vat[Страна],list_vat[Ставка НДС %],0,0)</f>
        <v>0</v>
      </c>
      <c r="N133" s="162">
        <f t="shared" si="104"/>
        <v>0</v>
      </c>
      <c r="O133" s="169"/>
      <c r="P133" s="74">
        <f t="shared" si="125"/>
        <v>0</v>
      </c>
      <c r="Q133" s="162"/>
      <c r="R133" s="162" t="str">
        <f t="shared" si="105"/>
        <v>введи курс</v>
      </c>
      <c r="S133" s="196">
        <f t="shared" si="106"/>
        <v>0</v>
      </c>
      <c r="T133" s="192">
        <f t="shared" si="107"/>
        <v>0</v>
      </c>
      <c r="U133" s="76">
        <f t="shared" si="108"/>
        <v>0</v>
      </c>
      <c r="V133" s="123">
        <f t="shared" si="109"/>
        <v>0</v>
      </c>
      <c r="W133" s="191"/>
      <c r="X133" s="170"/>
      <c r="Y133" s="74">
        <f>ROUND(IF(offer_incoterms="DDP",X133*(AY133+T133),0),2)</f>
        <v>0</v>
      </c>
      <c r="Z133" s="188"/>
      <c r="AA133" s="130">
        <f t="shared" si="110"/>
        <v>0</v>
      </c>
      <c r="AB133" s="74">
        <f t="shared" si="111"/>
        <v>0</v>
      </c>
      <c r="AC133" s="356"/>
      <c r="AD133" s="130" cm="1">
        <f t="array" ref="AD133">IFERROR(ROUND((_xlfn.IFS(offer_sale_type="поставка",AB133,offer_sale_type="транзит",S133)*(1+AC133))/E133,2),0)</f>
        <v>0</v>
      </c>
      <c r="AE133" s="74">
        <f t="shared" si="112"/>
        <v>0</v>
      </c>
      <c r="AF133" s="123" cm="1">
        <f t="array" ref="AF133">IFERROR(ROUND(_xlfn.IFS(offer_sale_type="поставка",AB133,offer_sale_type="транзит",S133)*AC133,2),0)</f>
        <v>0</v>
      </c>
      <c r="AG133" s="130">
        <f t="shared" si="61"/>
        <v>0</v>
      </c>
      <c r="AH133" s="74">
        <f t="shared" si="96"/>
        <v>0</v>
      </c>
      <c r="AI133" s="123">
        <f t="shared" si="97"/>
        <v>0</v>
      </c>
      <c r="AJ133" s="118">
        <f t="shared" si="113"/>
        <v>0</v>
      </c>
      <c r="AK133" s="74">
        <f t="shared" si="114"/>
        <v>0</v>
      </c>
      <c r="AL133" s="174">
        <f t="shared" si="115"/>
        <v>0</v>
      </c>
      <c r="AM133" s="175">
        <f t="shared" si="98"/>
        <v>0</v>
      </c>
      <c r="AN133" s="130">
        <f t="shared" si="116"/>
        <v>0</v>
      </c>
      <c r="AO133" s="74">
        <f t="shared" si="99"/>
        <v>0</v>
      </c>
      <c r="AP133" s="123">
        <f t="shared" si="117"/>
        <v>0</v>
      </c>
      <c r="AQ133" s="118">
        <f t="shared" si="100"/>
        <v>0</v>
      </c>
      <c r="AR133" s="82" t="str">
        <f t="shared" si="118"/>
        <v>https://www.alta.ru/tnved/code//</v>
      </c>
      <c r="AS133" s="157"/>
      <c r="AT133" s="162"/>
      <c r="AU133" s="74">
        <f t="shared" si="101"/>
        <v>0</v>
      </c>
      <c r="AV133" s="157"/>
      <c r="AW133" s="75">
        <f>_xlfn.IFNA(VLOOKUP(L133,list_vat[],3,FALSE),0)</f>
        <v>0</v>
      </c>
      <c r="AX133" s="74">
        <f t="shared" si="119"/>
        <v>0</v>
      </c>
      <c r="AY133" s="74">
        <f t="shared" si="120"/>
        <v>0</v>
      </c>
      <c r="AZ133" s="130">
        <f t="shared" si="121"/>
        <v>0</v>
      </c>
      <c r="BA133" s="74">
        <f t="shared" si="102"/>
        <v>0</v>
      </c>
      <c r="BB133" s="193">
        <f t="shared" si="122"/>
        <v>0</v>
      </c>
      <c r="BC133" s="102">
        <f t="shared" si="123"/>
        <v>0</v>
      </c>
      <c r="BD133" s="102">
        <f t="shared" si="124"/>
        <v>0</v>
      </c>
      <c r="BE133" s="413" t="s">
        <v>69</v>
      </c>
    </row>
    <row r="134" spans="1:57" s="65" customFormat="1" ht="12" customHeight="1" x14ac:dyDescent="0.2">
      <c r="A134" s="43">
        <v>119</v>
      </c>
      <c r="B134" s="166"/>
      <c r="C134" s="166"/>
      <c r="D134" s="166"/>
      <c r="E134" s="162"/>
      <c r="F134" s="166"/>
      <c r="G134" s="162"/>
      <c r="H134" s="162"/>
      <c r="I134" s="189">
        <f t="shared" si="103"/>
        <v>0</v>
      </c>
      <c r="J134" s="195"/>
      <c r="K134" s="162"/>
      <c r="L134" s="168"/>
      <c r="M134" s="75">
        <f>_xlfn.XLOOKUP(L134,list_vat[Страна],list_vat[Ставка НДС %],0,0)</f>
        <v>0</v>
      </c>
      <c r="N134" s="162">
        <f t="shared" si="104"/>
        <v>0</v>
      </c>
      <c r="O134" s="169"/>
      <c r="P134" s="74">
        <f t="shared" si="125"/>
        <v>0</v>
      </c>
      <c r="Q134" s="162"/>
      <c r="R134" s="162" t="str">
        <f t="shared" si="105"/>
        <v>введи курс</v>
      </c>
      <c r="S134" s="196">
        <f t="shared" si="106"/>
        <v>0</v>
      </c>
      <c r="T134" s="192">
        <f t="shared" si="107"/>
        <v>0</v>
      </c>
      <c r="U134" s="76">
        <f t="shared" si="108"/>
        <v>0</v>
      </c>
      <c r="V134" s="123">
        <f t="shared" si="109"/>
        <v>0</v>
      </c>
      <c r="W134" s="191"/>
      <c r="X134" s="170"/>
      <c r="Y134" s="74">
        <f>ROUND(IF(offer_incoterms="DDP",X134*(AY134+T134),0),2)</f>
        <v>0</v>
      </c>
      <c r="Z134" s="188"/>
      <c r="AA134" s="130">
        <f t="shared" si="110"/>
        <v>0</v>
      </c>
      <c r="AB134" s="74">
        <f t="shared" si="111"/>
        <v>0</v>
      </c>
      <c r="AC134" s="356"/>
      <c r="AD134" s="130" cm="1">
        <f t="array" ref="AD134">IFERROR(ROUND((_xlfn.IFS(offer_sale_type="поставка",AB134,offer_sale_type="транзит",S134)*(1+AC134))/E134,2),0)</f>
        <v>0</v>
      </c>
      <c r="AE134" s="74">
        <f t="shared" si="112"/>
        <v>0</v>
      </c>
      <c r="AF134" s="123" cm="1">
        <f t="array" ref="AF134">IFERROR(ROUND(_xlfn.IFS(offer_sale_type="поставка",AB134,offer_sale_type="транзит",S134)*AC134,2),0)</f>
        <v>0</v>
      </c>
      <c r="AG134" s="130">
        <f t="shared" si="61"/>
        <v>0</v>
      </c>
      <c r="AH134" s="74">
        <f t="shared" si="96"/>
        <v>0</v>
      </c>
      <c r="AI134" s="123">
        <f t="shared" si="97"/>
        <v>0</v>
      </c>
      <c r="AJ134" s="118">
        <f t="shared" si="113"/>
        <v>0</v>
      </c>
      <c r="AK134" s="74">
        <f t="shared" si="114"/>
        <v>0</v>
      </c>
      <c r="AL134" s="174">
        <f t="shared" si="115"/>
        <v>0</v>
      </c>
      <c r="AM134" s="175">
        <f t="shared" si="98"/>
        <v>0</v>
      </c>
      <c r="AN134" s="130">
        <f t="shared" si="116"/>
        <v>0</v>
      </c>
      <c r="AO134" s="74">
        <f t="shared" si="99"/>
        <v>0</v>
      </c>
      <c r="AP134" s="123">
        <f t="shared" si="117"/>
        <v>0</v>
      </c>
      <c r="AQ134" s="118">
        <f t="shared" si="100"/>
        <v>0</v>
      </c>
      <c r="AR134" s="82" t="str">
        <f t="shared" si="118"/>
        <v>https://www.alta.ru/tnved/code//</v>
      </c>
      <c r="AS134" s="157"/>
      <c r="AT134" s="162"/>
      <c r="AU134" s="74">
        <f t="shared" si="101"/>
        <v>0</v>
      </c>
      <c r="AV134" s="157"/>
      <c r="AW134" s="75">
        <f>_xlfn.IFNA(VLOOKUP(L134,list_vat[],3,FALSE),0)</f>
        <v>0</v>
      </c>
      <c r="AX134" s="74">
        <f t="shared" si="119"/>
        <v>0</v>
      </c>
      <c r="AY134" s="74">
        <f t="shared" si="120"/>
        <v>0</v>
      </c>
      <c r="AZ134" s="130">
        <f t="shared" si="121"/>
        <v>0</v>
      </c>
      <c r="BA134" s="74">
        <f t="shared" si="102"/>
        <v>0</v>
      </c>
      <c r="BB134" s="193">
        <f t="shared" si="122"/>
        <v>0</v>
      </c>
      <c r="BC134" s="102">
        <f t="shared" si="123"/>
        <v>0</v>
      </c>
      <c r="BD134" s="102">
        <f t="shared" si="124"/>
        <v>0</v>
      </c>
      <c r="BE134" s="413" t="s">
        <v>69</v>
      </c>
    </row>
    <row r="135" spans="1:57" s="65" customFormat="1" ht="12" customHeight="1" x14ac:dyDescent="0.2">
      <c r="A135" s="43">
        <v>120</v>
      </c>
      <c r="B135" s="166"/>
      <c r="C135" s="166"/>
      <c r="D135" s="166"/>
      <c r="E135" s="162"/>
      <c r="F135" s="166"/>
      <c r="G135" s="162"/>
      <c r="H135" s="162"/>
      <c r="I135" s="189">
        <f t="shared" si="103"/>
        <v>0</v>
      </c>
      <c r="J135" s="195"/>
      <c r="K135" s="162"/>
      <c r="L135" s="168"/>
      <c r="M135" s="75">
        <f>_xlfn.XLOOKUP(L135,list_vat[Страна],list_vat[Ставка НДС %],0,0)</f>
        <v>0</v>
      </c>
      <c r="N135" s="162">
        <f t="shared" si="104"/>
        <v>0</v>
      </c>
      <c r="O135" s="169"/>
      <c r="P135" s="74">
        <f t="shared" si="125"/>
        <v>0</v>
      </c>
      <c r="Q135" s="162"/>
      <c r="R135" s="162" t="str">
        <f t="shared" si="105"/>
        <v>введи курс</v>
      </c>
      <c r="S135" s="196">
        <f t="shared" si="106"/>
        <v>0</v>
      </c>
      <c r="T135" s="192">
        <f t="shared" si="107"/>
        <v>0</v>
      </c>
      <c r="U135" s="76">
        <f t="shared" si="108"/>
        <v>0</v>
      </c>
      <c r="V135" s="123">
        <f t="shared" si="109"/>
        <v>0</v>
      </c>
      <c r="W135" s="191"/>
      <c r="X135" s="170"/>
      <c r="Y135" s="74">
        <f>ROUND(IF(offer_incoterms="DDP",X135*(AY135+T135),0),2)</f>
        <v>0</v>
      </c>
      <c r="Z135" s="188"/>
      <c r="AA135" s="130">
        <f t="shared" si="110"/>
        <v>0</v>
      </c>
      <c r="AB135" s="74">
        <f t="shared" si="111"/>
        <v>0</v>
      </c>
      <c r="AC135" s="356"/>
      <c r="AD135" s="130" cm="1">
        <f t="array" ref="AD135">IFERROR(ROUND((_xlfn.IFS(offer_sale_type="поставка",AB135,offer_sale_type="транзит",S135)*(1+AC135))/E135,2),0)</f>
        <v>0</v>
      </c>
      <c r="AE135" s="74">
        <f t="shared" si="112"/>
        <v>0</v>
      </c>
      <c r="AF135" s="123" cm="1">
        <f t="array" ref="AF135">IFERROR(ROUND(_xlfn.IFS(offer_sale_type="поставка",AB135,offer_sale_type="транзит",S135)*AC135,2),0)</f>
        <v>0</v>
      </c>
      <c r="AG135" s="130">
        <f t="shared" si="61"/>
        <v>0</v>
      </c>
      <c r="AH135" s="74">
        <f t="shared" si="96"/>
        <v>0</v>
      </c>
      <c r="AI135" s="123">
        <f t="shared" si="97"/>
        <v>0</v>
      </c>
      <c r="AJ135" s="118">
        <f t="shared" si="113"/>
        <v>0</v>
      </c>
      <c r="AK135" s="74">
        <f t="shared" si="114"/>
        <v>0</v>
      </c>
      <c r="AL135" s="174">
        <f t="shared" si="115"/>
        <v>0</v>
      </c>
      <c r="AM135" s="175">
        <f t="shared" si="98"/>
        <v>0</v>
      </c>
      <c r="AN135" s="130">
        <f t="shared" si="116"/>
        <v>0</v>
      </c>
      <c r="AO135" s="74">
        <f t="shared" si="99"/>
        <v>0</v>
      </c>
      <c r="AP135" s="123">
        <f t="shared" si="117"/>
        <v>0</v>
      </c>
      <c r="AQ135" s="118">
        <f t="shared" si="100"/>
        <v>0</v>
      </c>
      <c r="AR135" s="82" t="str">
        <f t="shared" si="118"/>
        <v>https://www.alta.ru/tnved/code//</v>
      </c>
      <c r="AS135" s="157"/>
      <c r="AT135" s="162"/>
      <c r="AU135" s="74">
        <f t="shared" si="101"/>
        <v>0</v>
      </c>
      <c r="AV135" s="157"/>
      <c r="AW135" s="75">
        <f>_xlfn.IFNA(VLOOKUP(L135,list_vat[],3,FALSE),0)</f>
        <v>0</v>
      </c>
      <c r="AX135" s="74">
        <f t="shared" si="119"/>
        <v>0</v>
      </c>
      <c r="AY135" s="74">
        <f t="shared" si="120"/>
        <v>0</v>
      </c>
      <c r="AZ135" s="130">
        <f t="shared" si="121"/>
        <v>0</v>
      </c>
      <c r="BA135" s="74">
        <f t="shared" si="102"/>
        <v>0</v>
      </c>
      <c r="BB135" s="193">
        <f t="shared" si="122"/>
        <v>0</v>
      </c>
      <c r="BC135" s="102">
        <f t="shared" si="123"/>
        <v>0</v>
      </c>
      <c r="BD135" s="102">
        <f t="shared" si="124"/>
        <v>0</v>
      </c>
      <c r="BE135" s="413" t="s">
        <v>69</v>
      </c>
    </row>
    <row r="136" spans="1:57" s="65" customFormat="1" ht="12" customHeight="1" x14ac:dyDescent="0.2">
      <c r="A136" s="43">
        <v>121</v>
      </c>
      <c r="B136" s="166"/>
      <c r="C136" s="166"/>
      <c r="D136" s="166"/>
      <c r="E136" s="162"/>
      <c r="F136" s="166"/>
      <c r="G136" s="162"/>
      <c r="H136" s="162"/>
      <c r="I136" s="189">
        <f t="shared" si="103"/>
        <v>0</v>
      </c>
      <c r="J136" s="195"/>
      <c r="K136" s="162"/>
      <c r="L136" s="168"/>
      <c r="M136" s="75">
        <f>_xlfn.XLOOKUP(L136,list_vat[Страна],list_vat[Ставка НДС %],0,0)</f>
        <v>0</v>
      </c>
      <c r="N136" s="162">
        <f t="shared" si="104"/>
        <v>0</v>
      </c>
      <c r="O136" s="169"/>
      <c r="P136" s="74">
        <f t="shared" si="125"/>
        <v>0</v>
      </c>
      <c r="Q136" s="162"/>
      <c r="R136" s="162" t="str">
        <f t="shared" si="105"/>
        <v>введи курс</v>
      </c>
      <c r="S136" s="196">
        <f t="shared" si="106"/>
        <v>0</v>
      </c>
      <c r="T136" s="192">
        <f t="shared" si="107"/>
        <v>0</v>
      </c>
      <c r="U136" s="76">
        <f t="shared" si="108"/>
        <v>0</v>
      </c>
      <c r="V136" s="123">
        <f t="shared" si="109"/>
        <v>0</v>
      </c>
      <c r="W136" s="191"/>
      <c r="X136" s="170"/>
      <c r="Y136" s="74">
        <f>ROUND(IF(offer_incoterms="DDP",X136*(AY136+T136),0),2)</f>
        <v>0</v>
      </c>
      <c r="Z136" s="188"/>
      <c r="AA136" s="130">
        <f t="shared" si="110"/>
        <v>0</v>
      </c>
      <c r="AB136" s="74">
        <f t="shared" si="111"/>
        <v>0</v>
      </c>
      <c r="AC136" s="356"/>
      <c r="AD136" s="130" cm="1">
        <f t="array" ref="AD136">IFERROR(ROUND((_xlfn.IFS(offer_sale_type="поставка",AB136,offer_sale_type="транзит",S136)*(1+AC136))/E136,2),0)</f>
        <v>0</v>
      </c>
      <c r="AE136" s="74">
        <f t="shared" si="112"/>
        <v>0</v>
      </c>
      <c r="AF136" s="123" cm="1">
        <f t="array" ref="AF136">IFERROR(ROUND(_xlfn.IFS(offer_sale_type="поставка",AB136,offer_sale_type="транзит",S136)*AC136,2),0)</f>
        <v>0</v>
      </c>
      <c r="AG136" s="130">
        <f t="shared" si="61"/>
        <v>0</v>
      </c>
      <c r="AH136" s="74">
        <f t="shared" si="96"/>
        <v>0</v>
      </c>
      <c r="AI136" s="123">
        <f t="shared" si="97"/>
        <v>0</v>
      </c>
      <c r="AJ136" s="118">
        <f t="shared" si="113"/>
        <v>0</v>
      </c>
      <c r="AK136" s="74">
        <f t="shared" si="114"/>
        <v>0</v>
      </c>
      <c r="AL136" s="174">
        <f t="shared" si="115"/>
        <v>0</v>
      </c>
      <c r="AM136" s="175">
        <f t="shared" si="98"/>
        <v>0</v>
      </c>
      <c r="AN136" s="130">
        <f t="shared" si="116"/>
        <v>0</v>
      </c>
      <c r="AO136" s="74">
        <f t="shared" si="99"/>
        <v>0</v>
      </c>
      <c r="AP136" s="123">
        <f t="shared" si="117"/>
        <v>0</v>
      </c>
      <c r="AQ136" s="118">
        <f t="shared" si="100"/>
        <v>0</v>
      </c>
      <c r="AR136" s="82" t="str">
        <f t="shared" si="118"/>
        <v>https://www.alta.ru/tnved/code//</v>
      </c>
      <c r="AS136" s="157"/>
      <c r="AT136" s="162"/>
      <c r="AU136" s="74">
        <f t="shared" si="101"/>
        <v>0</v>
      </c>
      <c r="AV136" s="157"/>
      <c r="AW136" s="75">
        <f>_xlfn.IFNA(VLOOKUP(L136,list_vat[],3,FALSE),0)</f>
        <v>0</v>
      </c>
      <c r="AX136" s="74">
        <f t="shared" si="119"/>
        <v>0</v>
      </c>
      <c r="AY136" s="74">
        <f t="shared" si="120"/>
        <v>0</v>
      </c>
      <c r="AZ136" s="130">
        <f t="shared" si="121"/>
        <v>0</v>
      </c>
      <c r="BA136" s="74">
        <f t="shared" si="102"/>
        <v>0</v>
      </c>
      <c r="BB136" s="193">
        <f t="shared" si="122"/>
        <v>0</v>
      </c>
      <c r="BC136" s="102">
        <f t="shared" si="123"/>
        <v>0</v>
      </c>
      <c r="BD136" s="102">
        <f t="shared" si="124"/>
        <v>0</v>
      </c>
      <c r="BE136" s="413" t="s">
        <v>69</v>
      </c>
    </row>
    <row r="137" spans="1:57" s="65" customFormat="1" ht="12" customHeight="1" x14ac:dyDescent="0.2">
      <c r="A137" s="43">
        <v>122</v>
      </c>
      <c r="B137" s="166"/>
      <c r="C137" s="166"/>
      <c r="D137" s="166"/>
      <c r="E137" s="162"/>
      <c r="F137" s="166"/>
      <c r="G137" s="162"/>
      <c r="H137" s="162"/>
      <c r="I137" s="189">
        <f t="shared" si="103"/>
        <v>0</v>
      </c>
      <c r="J137" s="195"/>
      <c r="K137" s="162"/>
      <c r="L137" s="168"/>
      <c r="M137" s="75">
        <f>_xlfn.XLOOKUP(L137,list_vat[Страна],list_vat[Ставка НДС %],0,0)</f>
        <v>0</v>
      </c>
      <c r="N137" s="162">
        <f t="shared" si="104"/>
        <v>0</v>
      </c>
      <c r="O137" s="169"/>
      <c r="P137" s="74">
        <f t="shared" si="125"/>
        <v>0</v>
      </c>
      <c r="Q137" s="162"/>
      <c r="R137" s="162" t="str">
        <f t="shared" si="105"/>
        <v>введи курс</v>
      </c>
      <c r="S137" s="196">
        <f t="shared" si="106"/>
        <v>0</v>
      </c>
      <c r="T137" s="192">
        <f t="shared" si="107"/>
        <v>0</v>
      </c>
      <c r="U137" s="76">
        <f t="shared" si="108"/>
        <v>0</v>
      </c>
      <c r="V137" s="123">
        <f t="shared" si="109"/>
        <v>0</v>
      </c>
      <c r="W137" s="191"/>
      <c r="X137" s="170"/>
      <c r="Y137" s="74">
        <f>ROUND(IF(offer_incoterms="DDP",X137*(AY137+T137),0),2)</f>
        <v>0</v>
      </c>
      <c r="Z137" s="188"/>
      <c r="AA137" s="130">
        <f t="shared" si="110"/>
        <v>0</v>
      </c>
      <c r="AB137" s="74">
        <f t="shared" si="111"/>
        <v>0</v>
      </c>
      <c r="AC137" s="356"/>
      <c r="AD137" s="130" cm="1">
        <f t="array" ref="AD137">IFERROR(ROUND((_xlfn.IFS(offer_sale_type="поставка",AB137,offer_sale_type="транзит",S137)*(1+AC137))/E137,2),0)</f>
        <v>0</v>
      </c>
      <c r="AE137" s="74">
        <f t="shared" si="112"/>
        <v>0</v>
      </c>
      <c r="AF137" s="123" cm="1">
        <f t="array" ref="AF137">IFERROR(ROUND(_xlfn.IFS(offer_sale_type="поставка",AB137,offer_sale_type="транзит",S137)*AC137,2),0)</f>
        <v>0</v>
      </c>
      <c r="AG137" s="130">
        <f t="shared" si="61"/>
        <v>0</v>
      </c>
      <c r="AH137" s="74">
        <f t="shared" si="96"/>
        <v>0</v>
      </c>
      <c r="AI137" s="123">
        <f t="shared" si="97"/>
        <v>0</v>
      </c>
      <c r="AJ137" s="118">
        <f t="shared" si="113"/>
        <v>0</v>
      </c>
      <c r="AK137" s="74">
        <f t="shared" si="114"/>
        <v>0</v>
      </c>
      <c r="AL137" s="174">
        <f t="shared" si="115"/>
        <v>0</v>
      </c>
      <c r="AM137" s="175">
        <f t="shared" si="98"/>
        <v>0</v>
      </c>
      <c r="AN137" s="130">
        <f t="shared" si="116"/>
        <v>0</v>
      </c>
      <c r="AO137" s="74">
        <f t="shared" si="99"/>
        <v>0</v>
      </c>
      <c r="AP137" s="123">
        <f t="shared" si="117"/>
        <v>0</v>
      </c>
      <c r="AQ137" s="118">
        <f t="shared" si="100"/>
        <v>0</v>
      </c>
      <c r="AR137" s="82" t="str">
        <f t="shared" si="118"/>
        <v>https://www.alta.ru/tnved/code//</v>
      </c>
      <c r="AS137" s="157"/>
      <c r="AT137" s="162"/>
      <c r="AU137" s="74">
        <f t="shared" si="101"/>
        <v>0</v>
      </c>
      <c r="AV137" s="157"/>
      <c r="AW137" s="75">
        <f>_xlfn.IFNA(VLOOKUP(L137,list_vat[],3,FALSE),0)</f>
        <v>0</v>
      </c>
      <c r="AX137" s="74">
        <f t="shared" si="119"/>
        <v>0</v>
      </c>
      <c r="AY137" s="74">
        <f t="shared" si="120"/>
        <v>0</v>
      </c>
      <c r="AZ137" s="130">
        <f t="shared" si="121"/>
        <v>0</v>
      </c>
      <c r="BA137" s="74">
        <f t="shared" si="102"/>
        <v>0</v>
      </c>
      <c r="BB137" s="193">
        <f t="shared" si="122"/>
        <v>0</v>
      </c>
      <c r="BC137" s="102">
        <f t="shared" si="123"/>
        <v>0</v>
      </c>
      <c r="BD137" s="102">
        <f t="shared" si="124"/>
        <v>0</v>
      </c>
      <c r="BE137" s="413" t="s">
        <v>69</v>
      </c>
    </row>
    <row r="138" spans="1:57" s="65" customFormat="1" ht="12" customHeight="1" x14ac:dyDescent="0.2">
      <c r="A138" s="43">
        <v>123</v>
      </c>
      <c r="B138" s="166"/>
      <c r="C138" s="166"/>
      <c r="D138" s="166"/>
      <c r="E138" s="162"/>
      <c r="F138" s="166"/>
      <c r="G138" s="162"/>
      <c r="H138" s="162"/>
      <c r="I138" s="189">
        <f t="shared" si="103"/>
        <v>0</v>
      </c>
      <c r="J138" s="195"/>
      <c r="K138" s="162"/>
      <c r="L138" s="168"/>
      <c r="M138" s="75">
        <f>_xlfn.XLOOKUP(L138,list_vat[Страна],list_vat[Ставка НДС %],0,0)</f>
        <v>0</v>
      </c>
      <c r="N138" s="162">
        <f t="shared" si="104"/>
        <v>0</v>
      </c>
      <c r="O138" s="169"/>
      <c r="P138" s="74">
        <f t="shared" si="125"/>
        <v>0</v>
      </c>
      <c r="Q138" s="162"/>
      <c r="R138" s="162" t="str">
        <f t="shared" si="105"/>
        <v>введи курс</v>
      </c>
      <c r="S138" s="196">
        <f t="shared" si="106"/>
        <v>0</v>
      </c>
      <c r="T138" s="192">
        <f t="shared" si="107"/>
        <v>0</v>
      </c>
      <c r="U138" s="76">
        <f t="shared" si="108"/>
        <v>0</v>
      </c>
      <c r="V138" s="123">
        <f t="shared" si="109"/>
        <v>0</v>
      </c>
      <c r="W138" s="191"/>
      <c r="X138" s="170"/>
      <c r="Y138" s="74">
        <f>ROUND(IF(offer_incoterms="DDP",X138*(AY138+T138),0),2)</f>
        <v>0</v>
      </c>
      <c r="Z138" s="188"/>
      <c r="AA138" s="130">
        <f t="shared" si="110"/>
        <v>0</v>
      </c>
      <c r="AB138" s="74">
        <f t="shared" si="111"/>
        <v>0</v>
      </c>
      <c r="AC138" s="356"/>
      <c r="AD138" s="130" cm="1">
        <f t="array" ref="AD138">IFERROR(ROUND((_xlfn.IFS(offer_sale_type="поставка",AB138,offer_sale_type="транзит",S138)*(1+AC138))/E138,2),0)</f>
        <v>0</v>
      </c>
      <c r="AE138" s="74">
        <f t="shared" si="112"/>
        <v>0</v>
      </c>
      <c r="AF138" s="123" cm="1">
        <f t="array" ref="AF138">IFERROR(ROUND(_xlfn.IFS(offer_sale_type="поставка",AB138,offer_sale_type="транзит",S138)*AC138,2),0)</f>
        <v>0</v>
      </c>
      <c r="AG138" s="130">
        <f t="shared" si="61"/>
        <v>0</v>
      </c>
      <c r="AH138" s="74">
        <f t="shared" si="96"/>
        <v>0</v>
      </c>
      <c r="AI138" s="123">
        <f t="shared" si="97"/>
        <v>0</v>
      </c>
      <c r="AJ138" s="118">
        <f t="shared" si="113"/>
        <v>0</v>
      </c>
      <c r="AK138" s="74">
        <f t="shared" si="114"/>
        <v>0</v>
      </c>
      <c r="AL138" s="174">
        <f t="shared" si="115"/>
        <v>0</v>
      </c>
      <c r="AM138" s="175">
        <f t="shared" si="98"/>
        <v>0</v>
      </c>
      <c r="AN138" s="130">
        <f t="shared" si="116"/>
        <v>0</v>
      </c>
      <c r="AO138" s="74">
        <f t="shared" si="99"/>
        <v>0</v>
      </c>
      <c r="AP138" s="123">
        <f t="shared" si="117"/>
        <v>0</v>
      </c>
      <c r="AQ138" s="118">
        <f t="shared" si="100"/>
        <v>0</v>
      </c>
      <c r="AR138" s="82" t="str">
        <f t="shared" si="118"/>
        <v>https://www.alta.ru/tnved/code//</v>
      </c>
      <c r="AS138" s="157"/>
      <c r="AT138" s="162"/>
      <c r="AU138" s="74">
        <f t="shared" si="101"/>
        <v>0</v>
      </c>
      <c r="AV138" s="157"/>
      <c r="AW138" s="75">
        <f>_xlfn.IFNA(VLOOKUP(L138,list_vat[],3,FALSE),0)</f>
        <v>0</v>
      </c>
      <c r="AX138" s="74">
        <f t="shared" si="119"/>
        <v>0</v>
      </c>
      <c r="AY138" s="74">
        <f t="shared" si="120"/>
        <v>0</v>
      </c>
      <c r="AZ138" s="130">
        <f t="shared" si="121"/>
        <v>0</v>
      </c>
      <c r="BA138" s="74">
        <f t="shared" si="102"/>
        <v>0</v>
      </c>
      <c r="BB138" s="193">
        <f t="shared" si="122"/>
        <v>0</v>
      </c>
      <c r="BC138" s="102">
        <f t="shared" si="123"/>
        <v>0</v>
      </c>
      <c r="BD138" s="102">
        <f t="shared" si="124"/>
        <v>0</v>
      </c>
      <c r="BE138" s="413" t="s">
        <v>69</v>
      </c>
    </row>
    <row r="139" spans="1:57" s="65" customFormat="1" ht="12" customHeight="1" x14ac:dyDescent="0.2">
      <c r="A139" s="43">
        <v>124</v>
      </c>
      <c r="B139" s="166"/>
      <c r="C139" s="166"/>
      <c r="D139" s="166"/>
      <c r="E139" s="162"/>
      <c r="F139" s="166"/>
      <c r="G139" s="162"/>
      <c r="H139" s="162"/>
      <c r="I139" s="189">
        <f t="shared" si="103"/>
        <v>0</v>
      </c>
      <c r="J139" s="195"/>
      <c r="K139" s="162"/>
      <c r="L139" s="168"/>
      <c r="M139" s="75">
        <f>_xlfn.XLOOKUP(L139,list_vat[Страна],list_vat[Ставка НДС %],0,0)</f>
        <v>0</v>
      </c>
      <c r="N139" s="162">
        <f t="shared" si="104"/>
        <v>0</v>
      </c>
      <c r="O139" s="169"/>
      <c r="P139" s="74">
        <f t="shared" si="125"/>
        <v>0</v>
      </c>
      <c r="Q139" s="162"/>
      <c r="R139" s="162" t="str">
        <f t="shared" si="105"/>
        <v>введи курс</v>
      </c>
      <c r="S139" s="196">
        <f t="shared" si="106"/>
        <v>0</v>
      </c>
      <c r="T139" s="192">
        <f t="shared" si="107"/>
        <v>0</v>
      </c>
      <c r="U139" s="76">
        <f t="shared" si="108"/>
        <v>0</v>
      </c>
      <c r="V139" s="123">
        <f t="shared" si="109"/>
        <v>0</v>
      </c>
      <c r="W139" s="191"/>
      <c r="X139" s="170"/>
      <c r="Y139" s="74">
        <f>ROUND(IF(offer_incoterms="DDP",X139*(AY139+T139),0),2)</f>
        <v>0</v>
      </c>
      <c r="Z139" s="188"/>
      <c r="AA139" s="130">
        <f t="shared" si="110"/>
        <v>0</v>
      </c>
      <c r="AB139" s="74">
        <f t="shared" si="111"/>
        <v>0</v>
      </c>
      <c r="AC139" s="356"/>
      <c r="AD139" s="130" cm="1">
        <f t="array" ref="AD139">IFERROR(ROUND((_xlfn.IFS(offer_sale_type="поставка",AB139,offer_sale_type="транзит",S139)*(1+AC139))/E139,2),0)</f>
        <v>0</v>
      </c>
      <c r="AE139" s="74">
        <f t="shared" si="112"/>
        <v>0</v>
      </c>
      <c r="AF139" s="123" cm="1">
        <f t="array" ref="AF139">IFERROR(ROUND(_xlfn.IFS(offer_sale_type="поставка",AB139,offer_sale_type="транзит",S139)*AC139,2),0)</f>
        <v>0</v>
      </c>
      <c r="AG139" s="130">
        <f t="shared" si="61"/>
        <v>0</v>
      </c>
      <c r="AH139" s="74">
        <f t="shared" si="96"/>
        <v>0</v>
      </c>
      <c r="AI139" s="123">
        <f t="shared" si="97"/>
        <v>0</v>
      </c>
      <c r="AJ139" s="118">
        <f t="shared" si="113"/>
        <v>0</v>
      </c>
      <c r="AK139" s="74">
        <f t="shared" si="114"/>
        <v>0</v>
      </c>
      <c r="AL139" s="174">
        <f t="shared" si="115"/>
        <v>0</v>
      </c>
      <c r="AM139" s="175">
        <f t="shared" si="98"/>
        <v>0</v>
      </c>
      <c r="AN139" s="130">
        <f t="shared" si="116"/>
        <v>0</v>
      </c>
      <c r="AO139" s="74">
        <f t="shared" si="99"/>
        <v>0</v>
      </c>
      <c r="AP139" s="123">
        <f t="shared" si="117"/>
        <v>0</v>
      </c>
      <c r="AQ139" s="118">
        <f t="shared" si="100"/>
        <v>0</v>
      </c>
      <c r="AR139" s="82" t="str">
        <f t="shared" si="118"/>
        <v>https://www.alta.ru/tnved/code//</v>
      </c>
      <c r="AS139" s="157"/>
      <c r="AT139" s="162"/>
      <c r="AU139" s="74">
        <f t="shared" si="101"/>
        <v>0</v>
      </c>
      <c r="AV139" s="157"/>
      <c r="AW139" s="75">
        <f>_xlfn.IFNA(VLOOKUP(L139,list_vat[],3,FALSE),0)</f>
        <v>0</v>
      </c>
      <c r="AX139" s="74">
        <f t="shared" si="119"/>
        <v>0</v>
      </c>
      <c r="AY139" s="74">
        <f t="shared" si="120"/>
        <v>0</v>
      </c>
      <c r="AZ139" s="130">
        <f t="shared" si="121"/>
        <v>0</v>
      </c>
      <c r="BA139" s="74">
        <f t="shared" si="102"/>
        <v>0</v>
      </c>
      <c r="BB139" s="193">
        <f t="shared" si="122"/>
        <v>0</v>
      </c>
      <c r="BC139" s="102">
        <f t="shared" si="123"/>
        <v>0</v>
      </c>
      <c r="BD139" s="102">
        <f t="shared" si="124"/>
        <v>0</v>
      </c>
      <c r="BE139" s="413" t="s">
        <v>69</v>
      </c>
    </row>
    <row r="140" spans="1:57" s="65" customFormat="1" ht="12" customHeight="1" x14ac:dyDescent="0.2">
      <c r="A140" s="43">
        <v>125</v>
      </c>
      <c r="B140" s="166"/>
      <c r="C140" s="166"/>
      <c r="D140" s="166"/>
      <c r="E140" s="162"/>
      <c r="F140" s="166"/>
      <c r="G140" s="162"/>
      <c r="H140" s="162"/>
      <c r="I140" s="189">
        <f t="shared" si="103"/>
        <v>0</v>
      </c>
      <c r="J140" s="195"/>
      <c r="K140" s="162"/>
      <c r="L140" s="168"/>
      <c r="M140" s="75">
        <f>_xlfn.XLOOKUP(L140,list_vat[Страна],list_vat[Ставка НДС %],0,0)</f>
        <v>0</v>
      </c>
      <c r="N140" s="162">
        <f t="shared" si="104"/>
        <v>0</v>
      </c>
      <c r="O140" s="169"/>
      <c r="P140" s="74">
        <f t="shared" si="125"/>
        <v>0</v>
      </c>
      <c r="Q140" s="162"/>
      <c r="R140" s="162" t="str">
        <f t="shared" si="105"/>
        <v>введи курс</v>
      </c>
      <c r="S140" s="196">
        <f t="shared" si="106"/>
        <v>0</v>
      </c>
      <c r="T140" s="192">
        <f t="shared" si="107"/>
        <v>0</v>
      </c>
      <c r="U140" s="76">
        <f t="shared" si="108"/>
        <v>0</v>
      </c>
      <c r="V140" s="123">
        <f t="shared" si="109"/>
        <v>0</v>
      </c>
      <c r="W140" s="191"/>
      <c r="X140" s="170"/>
      <c r="Y140" s="74">
        <f>ROUND(IF(offer_incoterms="DDP",X140*(AY140+T140),0),2)</f>
        <v>0</v>
      </c>
      <c r="Z140" s="188"/>
      <c r="AA140" s="130">
        <f t="shared" si="110"/>
        <v>0</v>
      </c>
      <c r="AB140" s="74">
        <f t="shared" si="111"/>
        <v>0</v>
      </c>
      <c r="AC140" s="356"/>
      <c r="AD140" s="130" cm="1">
        <f t="array" ref="AD140">IFERROR(ROUND((_xlfn.IFS(offer_sale_type="поставка",AB140,offer_sale_type="транзит",S140)*(1+AC140))/E140,2),0)</f>
        <v>0</v>
      </c>
      <c r="AE140" s="74">
        <f t="shared" si="112"/>
        <v>0</v>
      </c>
      <c r="AF140" s="123" cm="1">
        <f t="array" ref="AF140">IFERROR(ROUND(_xlfn.IFS(offer_sale_type="поставка",AB140,offer_sale_type="транзит",S140)*AC140,2),0)</f>
        <v>0</v>
      </c>
      <c r="AG140" s="130">
        <f t="shared" si="61"/>
        <v>0</v>
      </c>
      <c r="AH140" s="74">
        <f t="shared" si="96"/>
        <v>0</v>
      </c>
      <c r="AI140" s="123">
        <f t="shared" si="97"/>
        <v>0</v>
      </c>
      <c r="AJ140" s="118">
        <f t="shared" si="113"/>
        <v>0</v>
      </c>
      <c r="AK140" s="74">
        <f t="shared" si="114"/>
        <v>0</v>
      </c>
      <c r="AL140" s="174">
        <f t="shared" si="115"/>
        <v>0</v>
      </c>
      <c r="AM140" s="175">
        <f t="shared" si="98"/>
        <v>0</v>
      </c>
      <c r="AN140" s="130">
        <f t="shared" si="116"/>
        <v>0</v>
      </c>
      <c r="AO140" s="74">
        <f t="shared" si="99"/>
        <v>0</v>
      </c>
      <c r="AP140" s="123">
        <f t="shared" si="117"/>
        <v>0</v>
      </c>
      <c r="AQ140" s="118">
        <f t="shared" si="100"/>
        <v>0</v>
      </c>
      <c r="AR140" s="82" t="str">
        <f t="shared" si="118"/>
        <v>https://www.alta.ru/tnved/code//</v>
      </c>
      <c r="AS140" s="157"/>
      <c r="AT140" s="162"/>
      <c r="AU140" s="74">
        <f t="shared" si="101"/>
        <v>0</v>
      </c>
      <c r="AV140" s="157"/>
      <c r="AW140" s="75">
        <f>_xlfn.IFNA(VLOOKUP(L140,list_vat[],3,FALSE),0)</f>
        <v>0</v>
      </c>
      <c r="AX140" s="74">
        <f t="shared" si="119"/>
        <v>0</v>
      </c>
      <c r="AY140" s="74">
        <f t="shared" si="120"/>
        <v>0</v>
      </c>
      <c r="AZ140" s="130">
        <f t="shared" si="121"/>
        <v>0</v>
      </c>
      <c r="BA140" s="74">
        <f t="shared" si="102"/>
        <v>0</v>
      </c>
      <c r="BB140" s="193">
        <f t="shared" si="122"/>
        <v>0</v>
      </c>
      <c r="BC140" s="102">
        <f t="shared" si="123"/>
        <v>0</v>
      </c>
      <c r="BD140" s="102">
        <f t="shared" si="124"/>
        <v>0</v>
      </c>
      <c r="BE140" s="413" t="s">
        <v>69</v>
      </c>
    </row>
    <row r="141" spans="1:57" s="65" customFormat="1" ht="12" customHeight="1" x14ac:dyDescent="0.2">
      <c r="A141" s="43">
        <v>126</v>
      </c>
      <c r="B141" s="166"/>
      <c r="C141" s="166"/>
      <c r="D141" s="166"/>
      <c r="E141" s="162"/>
      <c r="F141" s="166"/>
      <c r="G141" s="162"/>
      <c r="H141" s="162"/>
      <c r="I141" s="189">
        <f t="shared" si="103"/>
        <v>0</v>
      </c>
      <c r="J141" s="195"/>
      <c r="K141" s="162"/>
      <c r="L141" s="168"/>
      <c r="M141" s="75">
        <f>_xlfn.XLOOKUP(L141,list_vat[Страна],list_vat[Ставка НДС %],0,0)</f>
        <v>0</v>
      </c>
      <c r="N141" s="162">
        <f t="shared" si="104"/>
        <v>0</v>
      </c>
      <c r="O141" s="169"/>
      <c r="P141" s="74">
        <f t="shared" si="125"/>
        <v>0</v>
      </c>
      <c r="Q141" s="162"/>
      <c r="R141" s="162" t="str">
        <f t="shared" si="105"/>
        <v>введи курс</v>
      </c>
      <c r="S141" s="196">
        <f t="shared" si="106"/>
        <v>0</v>
      </c>
      <c r="T141" s="192">
        <f t="shared" si="107"/>
        <v>0</v>
      </c>
      <c r="U141" s="76">
        <f t="shared" si="108"/>
        <v>0</v>
      </c>
      <c r="V141" s="123">
        <f t="shared" si="109"/>
        <v>0</v>
      </c>
      <c r="W141" s="191"/>
      <c r="X141" s="170"/>
      <c r="Y141" s="74">
        <f>ROUND(IF(offer_incoterms="DDP",X141*(AY141+T141),0),2)</f>
        <v>0</v>
      </c>
      <c r="Z141" s="188"/>
      <c r="AA141" s="130">
        <f t="shared" si="110"/>
        <v>0</v>
      </c>
      <c r="AB141" s="74">
        <f t="shared" si="111"/>
        <v>0</v>
      </c>
      <c r="AC141" s="356"/>
      <c r="AD141" s="130" cm="1">
        <f t="array" ref="AD141">IFERROR(ROUND((_xlfn.IFS(offer_sale_type="поставка",AB141,offer_sale_type="транзит",S141)*(1+AC141))/E141,2),0)</f>
        <v>0</v>
      </c>
      <c r="AE141" s="74">
        <f t="shared" si="112"/>
        <v>0</v>
      </c>
      <c r="AF141" s="123" cm="1">
        <f t="array" ref="AF141">IFERROR(ROUND(_xlfn.IFS(offer_sale_type="поставка",AB141,offer_sale_type="транзит",S141)*AC141,2),0)</f>
        <v>0</v>
      </c>
      <c r="AG141" s="130">
        <f t="shared" si="61"/>
        <v>0</v>
      </c>
      <c r="AH141" s="74">
        <f t="shared" si="96"/>
        <v>0</v>
      </c>
      <c r="AI141" s="123">
        <f t="shared" si="97"/>
        <v>0</v>
      </c>
      <c r="AJ141" s="118">
        <f t="shared" si="113"/>
        <v>0</v>
      </c>
      <c r="AK141" s="74">
        <f t="shared" si="114"/>
        <v>0</v>
      </c>
      <c r="AL141" s="174">
        <f t="shared" si="115"/>
        <v>0</v>
      </c>
      <c r="AM141" s="175">
        <f t="shared" si="98"/>
        <v>0</v>
      </c>
      <c r="AN141" s="130">
        <f t="shared" si="116"/>
        <v>0</v>
      </c>
      <c r="AO141" s="74">
        <f t="shared" si="99"/>
        <v>0</v>
      </c>
      <c r="AP141" s="123">
        <f t="shared" si="117"/>
        <v>0</v>
      </c>
      <c r="AQ141" s="118">
        <f t="shared" si="100"/>
        <v>0</v>
      </c>
      <c r="AR141" s="82" t="str">
        <f t="shared" si="118"/>
        <v>https://www.alta.ru/tnved/code//</v>
      </c>
      <c r="AS141" s="157"/>
      <c r="AT141" s="162"/>
      <c r="AU141" s="74">
        <f t="shared" si="101"/>
        <v>0</v>
      </c>
      <c r="AV141" s="157"/>
      <c r="AW141" s="75">
        <f>_xlfn.IFNA(VLOOKUP(L141,list_vat[],3,FALSE),0)</f>
        <v>0</v>
      </c>
      <c r="AX141" s="74">
        <f t="shared" si="119"/>
        <v>0</v>
      </c>
      <c r="AY141" s="74">
        <f t="shared" si="120"/>
        <v>0</v>
      </c>
      <c r="AZ141" s="130">
        <f t="shared" si="121"/>
        <v>0</v>
      </c>
      <c r="BA141" s="74">
        <f t="shared" si="102"/>
        <v>0</v>
      </c>
      <c r="BB141" s="193">
        <f t="shared" si="122"/>
        <v>0</v>
      </c>
      <c r="BC141" s="102">
        <f t="shared" si="123"/>
        <v>0</v>
      </c>
      <c r="BD141" s="102">
        <f t="shared" si="124"/>
        <v>0</v>
      </c>
      <c r="BE141" s="413" t="s">
        <v>69</v>
      </c>
    </row>
    <row r="142" spans="1:57" s="65" customFormat="1" ht="12" customHeight="1" x14ac:dyDescent="0.2">
      <c r="A142" s="43">
        <v>127</v>
      </c>
      <c r="B142" s="166"/>
      <c r="C142" s="166"/>
      <c r="D142" s="166"/>
      <c r="E142" s="162"/>
      <c r="F142" s="166"/>
      <c r="G142" s="162"/>
      <c r="H142" s="162"/>
      <c r="I142" s="189">
        <f t="shared" si="103"/>
        <v>0</v>
      </c>
      <c r="J142" s="195"/>
      <c r="K142" s="162"/>
      <c r="L142" s="168"/>
      <c r="M142" s="75">
        <f>_xlfn.XLOOKUP(L142,list_vat[Страна],list_vat[Ставка НДС %],0,0)</f>
        <v>0</v>
      </c>
      <c r="N142" s="162">
        <f t="shared" si="104"/>
        <v>0</v>
      </c>
      <c r="O142" s="169"/>
      <c r="P142" s="74">
        <f t="shared" si="125"/>
        <v>0</v>
      </c>
      <c r="Q142" s="162"/>
      <c r="R142" s="162" t="str">
        <f t="shared" si="105"/>
        <v>введи курс</v>
      </c>
      <c r="S142" s="196">
        <f t="shared" si="106"/>
        <v>0</v>
      </c>
      <c r="T142" s="192">
        <f t="shared" si="107"/>
        <v>0</v>
      </c>
      <c r="U142" s="76">
        <f t="shared" si="108"/>
        <v>0</v>
      </c>
      <c r="V142" s="123">
        <f t="shared" si="109"/>
        <v>0</v>
      </c>
      <c r="W142" s="191"/>
      <c r="X142" s="170"/>
      <c r="Y142" s="74">
        <f>ROUND(IF(offer_incoterms="DDP",X142*(AY142+T142),0),2)</f>
        <v>0</v>
      </c>
      <c r="Z142" s="188"/>
      <c r="AA142" s="130">
        <f t="shared" si="110"/>
        <v>0</v>
      </c>
      <c r="AB142" s="74">
        <f t="shared" si="111"/>
        <v>0</v>
      </c>
      <c r="AC142" s="356"/>
      <c r="AD142" s="130" cm="1">
        <f t="array" ref="AD142">IFERROR(ROUND((_xlfn.IFS(offer_sale_type="поставка",AB142,offer_sale_type="транзит",S142)*(1+AC142))/E142,2),0)</f>
        <v>0</v>
      </c>
      <c r="AE142" s="74">
        <f t="shared" si="112"/>
        <v>0</v>
      </c>
      <c r="AF142" s="123" cm="1">
        <f t="array" ref="AF142">IFERROR(ROUND(_xlfn.IFS(offer_sale_type="поставка",AB142,offer_sale_type="транзит",S142)*AC142,2),0)</f>
        <v>0</v>
      </c>
      <c r="AG142" s="130">
        <f t="shared" si="61"/>
        <v>0</v>
      </c>
      <c r="AH142" s="74">
        <f t="shared" si="96"/>
        <v>0</v>
      </c>
      <c r="AI142" s="123">
        <f t="shared" si="97"/>
        <v>0</v>
      </c>
      <c r="AJ142" s="118">
        <f t="shared" si="113"/>
        <v>0</v>
      </c>
      <c r="AK142" s="74">
        <f t="shared" si="114"/>
        <v>0</v>
      </c>
      <c r="AL142" s="174">
        <f t="shared" si="115"/>
        <v>0</v>
      </c>
      <c r="AM142" s="175">
        <f t="shared" si="98"/>
        <v>0</v>
      </c>
      <c r="AN142" s="130">
        <f t="shared" si="116"/>
        <v>0</v>
      </c>
      <c r="AO142" s="74">
        <f t="shared" si="99"/>
        <v>0</v>
      </c>
      <c r="AP142" s="123">
        <f t="shared" si="117"/>
        <v>0</v>
      </c>
      <c r="AQ142" s="118">
        <f t="shared" si="100"/>
        <v>0</v>
      </c>
      <c r="AR142" s="82" t="str">
        <f t="shared" si="118"/>
        <v>https://www.alta.ru/tnved/code//</v>
      </c>
      <c r="AS142" s="157"/>
      <c r="AT142" s="162"/>
      <c r="AU142" s="74">
        <f t="shared" si="101"/>
        <v>0</v>
      </c>
      <c r="AV142" s="157"/>
      <c r="AW142" s="75">
        <f>_xlfn.IFNA(VLOOKUP(L142,list_vat[],3,FALSE),0)</f>
        <v>0</v>
      </c>
      <c r="AX142" s="74">
        <f t="shared" si="119"/>
        <v>0</v>
      </c>
      <c r="AY142" s="74">
        <f t="shared" si="120"/>
        <v>0</v>
      </c>
      <c r="AZ142" s="130">
        <f t="shared" si="121"/>
        <v>0</v>
      </c>
      <c r="BA142" s="74">
        <f t="shared" si="102"/>
        <v>0</v>
      </c>
      <c r="BB142" s="193">
        <f t="shared" si="122"/>
        <v>0</v>
      </c>
      <c r="BC142" s="102">
        <f t="shared" si="123"/>
        <v>0</v>
      </c>
      <c r="BD142" s="102">
        <f t="shared" si="124"/>
        <v>0</v>
      </c>
      <c r="BE142" s="413" t="s">
        <v>69</v>
      </c>
    </row>
    <row r="143" spans="1:57" s="65" customFormat="1" ht="12" customHeight="1" x14ac:dyDescent="0.2">
      <c r="A143" s="43">
        <v>128</v>
      </c>
      <c r="B143" s="166"/>
      <c r="C143" s="166"/>
      <c r="D143" s="166"/>
      <c r="E143" s="162"/>
      <c r="F143" s="166"/>
      <c r="G143" s="162"/>
      <c r="H143" s="162"/>
      <c r="I143" s="189">
        <f t="shared" si="103"/>
        <v>0</v>
      </c>
      <c r="J143" s="195"/>
      <c r="K143" s="162"/>
      <c r="L143" s="168"/>
      <c r="M143" s="75">
        <f>_xlfn.XLOOKUP(L143,list_vat[Страна],list_vat[Ставка НДС %],0,0)</f>
        <v>0</v>
      </c>
      <c r="N143" s="162">
        <f t="shared" si="104"/>
        <v>0</v>
      </c>
      <c r="O143" s="169"/>
      <c r="P143" s="74">
        <f t="shared" si="125"/>
        <v>0</v>
      </c>
      <c r="Q143" s="162"/>
      <c r="R143" s="162" t="str">
        <f t="shared" si="105"/>
        <v>введи курс</v>
      </c>
      <c r="S143" s="196">
        <f t="shared" si="106"/>
        <v>0</v>
      </c>
      <c r="T143" s="192">
        <f t="shared" si="107"/>
        <v>0</v>
      </c>
      <c r="U143" s="76">
        <f t="shared" si="108"/>
        <v>0</v>
      </c>
      <c r="V143" s="123">
        <f t="shared" si="109"/>
        <v>0</v>
      </c>
      <c r="W143" s="191"/>
      <c r="X143" s="170"/>
      <c r="Y143" s="74">
        <f>ROUND(IF(offer_incoterms="DDP",X143*(AY143+T143),0),2)</f>
        <v>0</v>
      </c>
      <c r="Z143" s="188"/>
      <c r="AA143" s="130">
        <f t="shared" si="110"/>
        <v>0</v>
      </c>
      <c r="AB143" s="74">
        <f t="shared" si="111"/>
        <v>0</v>
      </c>
      <c r="AC143" s="356"/>
      <c r="AD143" s="130" cm="1">
        <f t="array" ref="AD143">IFERROR(ROUND((_xlfn.IFS(offer_sale_type="поставка",AB143,offer_sale_type="транзит",S143)*(1+AC143))/E143,2),0)</f>
        <v>0</v>
      </c>
      <c r="AE143" s="74">
        <f t="shared" si="112"/>
        <v>0</v>
      </c>
      <c r="AF143" s="123" cm="1">
        <f t="array" ref="AF143">IFERROR(ROUND(_xlfn.IFS(offer_sale_type="поставка",AB143,offer_sale_type="транзит",S143)*AC143,2),0)</f>
        <v>0</v>
      </c>
      <c r="AG143" s="130">
        <f t="shared" si="61"/>
        <v>0</v>
      </c>
      <c r="AH143" s="74">
        <f t="shared" si="96"/>
        <v>0</v>
      </c>
      <c r="AI143" s="123">
        <f t="shared" si="97"/>
        <v>0</v>
      </c>
      <c r="AJ143" s="118">
        <f t="shared" si="113"/>
        <v>0</v>
      </c>
      <c r="AK143" s="74">
        <f t="shared" si="114"/>
        <v>0</v>
      </c>
      <c r="AL143" s="174">
        <f t="shared" si="115"/>
        <v>0</v>
      </c>
      <c r="AM143" s="175">
        <f t="shared" si="98"/>
        <v>0</v>
      </c>
      <c r="AN143" s="130">
        <f t="shared" si="116"/>
        <v>0</v>
      </c>
      <c r="AO143" s="74">
        <f t="shared" si="99"/>
        <v>0</v>
      </c>
      <c r="AP143" s="123">
        <f t="shared" si="117"/>
        <v>0</v>
      </c>
      <c r="AQ143" s="118">
        <f t="shared" si="100"/>
        <v>0</v>
      </c>
      <c r="AR143" s="82" t="str">
        <f t="shared" si="118"/>
        <v>https://www.alta.ru/tnved/code//</v>
      </c>
      <c r="AS143" s="157"/>
      <c r="AT143" s="162"/>
      <c r="AU143" s="74">
        <f t="shared" si="101"/>
        <v>0</v>
      </c>
      <c r="AV143" s="157"/>
      <c r="AW143" s="75">
        <f>_xlfn.IFNA(VLOOKUP(L143,list_vat[],3,FALSE),0)</f>
        <v>0</v>
      </c>
      <c r="AX143" s="74">
        <f t="shared" si="119"/>
        <v>0</v>
      </c>
      <c r="AY143" s="74">
        <f t="shared" si="120"/>
        <v>0</v>
      </c>
      <c r="AZ143" s="130">
        <f t="shared" si="121"/>
        <v>0</v>
      </c>
      <c r="BA143" s="74">
        <f t="shared" si="102"/>
        <v>0</v>
      </c>
      <c r="BB143" s="193">
        <f t="shared" si="122"/>
        <v>0</v>
      </c>
      <c r="BC143" s="102">
        <f t="shared" si="123"/>
        <v>0</v>
      </c>
      <c r="BD143" s="102">
        <f t="shared" si="124"/>
        <v>0</v>
      </c>
      <c r="BE143" s="413" t="s">
        <v>69</v>
      </c>
    </row>
    <row r="144" spans="1:57" s="65" customFormat="1" ht="12" customHeight="1" x14ac:dyDescent="0.2">
      <c r="A144" s="43">
        <v>129</v>
      </c>
      <c r="B144" s="166"/>
      <c r="C144" s="166"/>
      <c r="D144" s="166"/>
      <c r="E144" s="162"/>
      <c r="F144" s="166"/>
      <c r="G144" s="162"/>
      <c r="H144" s="162"/>
      <c r="I144" s="189">
        <f t="shared" si="103"/>
        <v>0</v>
      </c>
      <c r="J144" s="195"/>
      <c r="K144" s="162"/>
      <c r="L144" s="168"/>
      <c r="M144" s="75">
        <f>_xlfn.XLOOKUP(L144,list_vat[Страна],list_vat[Ставка НДС %],0,0)</f>
        <v>0</v>
      </c>
      <c r="N144" s="162">
        <f t="shared" si="104"/>
        <v>0</v>
      </c>
      <c r="O144" s="169"/>
      <c r="P144" s="74">
        <f t="shared" si="125"/>
        <v>0</v>
      </c>
      <c r="Q144" s="162"/>
      <c r="R144" s="162" t="str">
        <f t="shared" si="105"/>
        <v>введи курс</v>
      </c>
      <c r="S144" s="196">
        <f t="shared" si="106"/>
        <v>0</v>
      </c>
      <c r="T144" s="192">
        <f t="shared" si="107"/>
        <v>0</v>
      </c>
      <c r="U144" s="76">
        <f t="shared" si="108"/>
        <v>0</v>
      </c>
      <c r="V144" s="123">
        <f t="shared" si="109"/>
        <v>0</v>
      </c>
      <c r="W144" s="191"/>
      <c r="X144" s="170"/>
      <c r="Y144" s="74">
        <f>ROUND(IF(offer_incoterms="DDP",X144*(AY144+T144),0),2)</f>
        <v>0</v>
      </c>
      <c r="Z144" s="188"/>
      <c r="AA144" s="130">
        <f t="shared" si="110"/>
        <v>0</v>
      </c>
      <c r="AB144" s="74">
        <f t="shared" si="111"/>
        <v>0</v>
      </c>
      <c r="AC144" s="356"/>
      <c r="AD144" s="130" cm="1">
        <f t="array" ref="AD144">IFERROR(ROUND((_xlfn.IFS(offer_sale_type="поставка",AB144,offer_sale_type="транзит",S144)*(1+AC144))/E144,2),0)</f>
        <v>0</v>
      </c>
      <c r="AE144" s="74">
        <f t="shared" si="112"/>
        <v>0</v>
      </c>
      <c r="AF144" s="123" cm="1">
        <f t="array" ref="AF144">IFERROR(ROUND(_xlfn.IFS(offer_sale_type="поставка",AB144,offer_sale_type="транзит",S144)*AC144,2),0)</f>
        <v>0</v>
      </c>
      <c r="AG144" s="130">
        <f t="shared" si="61"/>
        <v>0</v>
      </c>
      <c r="AH144" s="74">
        <f t="shared" ref="AH144:AH207" si="126">SUM(AE144,AG144,AI144)*rate_forex_risk</f>
        <v>0</v>
      </c>
      <c r="AI144" s="123">
        <f t="shared" ref="AI144:AI207" si="127">IF(OR(seller_region="TR",offer_sale_type="экспорт"),0,rate_fin_comm)*SUM(AZ144,AZ144*AW144,T144)</f>
        <v>0</v>
      </c>
      <c r="AJ144" s="118">
        <f t="shared" si="113"/>
        <v>0</v>
      </c>
      <c r="AK144" s="74">
        <f t="shared" si="114"/>
        <v>0</v>
      </c>
      <c r="AL144" s="174">
        <f t="shared" si="115"/>
        <v>0</v>
      </c>
      <c r="AM144" s="175">
        <f t="shared" ref="AM144:AM207" si="128">ROUND(AJ144*(1+IF(offer_incoterms="DDP",rate_vatRu,0)),2)</f>
        <v>0</v>
      </c>
      <c r="AN144" s="130">
        <f t="shared" si="116"/>
        <v>0</v>
      </c>
      <c r="AO144" s="74">
        <f t="shared" ref="AO144:AO207" si="129">SUM(AY144,Y144:Z144,T144)*IF(AND(offer_incoterms="DDP",offer_sale_type&lt;&gt;"экспорт"),rate_vatRu,0)</f>
        <v>0</v>
      </c>
      <c r="AP144" s="123">
        <f t="shared" si="117"/>
        <v>0</v>
      </c>
      <c r="AQ144" s="118">
        <f t="shared" ref="AQ144:AQ207" si="130">IF(offer_sale_type="транзит",SUM(AF144:AI144,BA144,BB144),0)</f>
        <v>0</v>
      </c>
      <c r="AR144" s="82" t="str">
        <f t="shared" si="118"/>
        <v>https://www.alta.ru/tnved/code//</v>
      </c>
      <c r="AS144" s="157"/>
      <c r="AT144" s="162"/>
      <c r="AU144" s="74">
        <f t="shared" ref="AU144:AU207" si="131">IF(ISBLANK(AT144),0,AJ144-AT144)</f>
        <v>0</v>
      </c>
      <c r="AV144" s="157"/>
      <c r="AW144" s="75">
        <f>_xlfn.IFNA(VLOOKUP(L144,list_vat[],3,FALSE),0)</f>
        <v>0</v>
      </c>
      <c r="AX144" s="74">
        <f t="shared" si="119"/>
        <v>0</v>
      </c>
      <c r="AY144" s="74">
        <f t="shared" si="120"/>
        <v>0</v>
      </c>
      <c r="AZ144" s="130">
        <f t="shared" si="121"/>
        <v>0</v>
      </c>
      <c r="BA144" s="74">
        <f t="shared" ref="BA144:BA207" si="132">cost_fin_total*$BD144</f>
        <v>0</v>
      </c>
      <c r="BB144" s="193">
        <f t="shared" si="122"/>
        <v>0</v>
      </c>
      <c r="BC144" s="102">
        <f t="shared" si="123"/>
        <v>0</v>
      </c>
      <c r="BD144" s="102">
        <f t="shared" si="124"/>
        <v>0</v>
      </c>
      <c r="BE144" s="413" t="s">
        <v>69</v>
      </c>
    </row>
    <row r="145" spans="1:57" s="65" customFormat="1" ht="12" customHeight="1" x14ac:dyDescent="0.2">
      <c r="A145" s="43">
        <v>130</v>
      </c>
      <c r="B145" s="166"/>
      <c r="C145" s="166"/>
      <c r="D145" s="166"/>
      <c r="E145" s="162"/>
      <c r="F145" s="166"/>
      <c r="G145" s="162"/>
      <c r="H145" s="162"/>
      <c r="I145" s="189">
        <f t="shared" ref="I145:I208" si="133">E145*G145</f>
        <v>0</v>
      </c>
      <c r="J145" s="195"/>
      <c r="K145" s="162"/>
      <c r="L145" s="168"/>
      <c r="M145" s="75">
        <f>_xlfn.XLOOKUP(L145,list_vat[Страна],list_vat[Ставка НДС %],0,0)</f>
        <v>0</v>
      </c>
      <c r="N145" s="162">
        <f t="shared" ref="N145:N208" si="134">IFERROR(IF(L145="Китай",K145,K145/(1+M145)),0)</f>
        <v>0</v>
      </c>
      <c r="O145" s="169"/>
      <c r="P145" s="74">
        <f t="shared" si="125"/>
        <v>0</v>
      </c>
      <c r="Q145" s="162"/>
      <c r="R145" s="162" t="str">
        <f t="shared" ref="R145:R208" si="135">IF(ISBLANK(Q145),"введи курс",P145/Q145)</f>
        <v>введи курс</v>
      </c>
      <c r="S145" s="196">
        <f t="shared" ref="S145:S208" si="136">IF(AND(ISNUMBER(E145),ISNUMBER(Q145)),E145*R145,0)</f>
        <v>0</v>
      </c>
      <c r="T145" s="192">
        <f t="shared" ref="T145:T208" si="137">$BC145*V$11</f>
        <v>0</v>
      </c>
      <c r="U145" s="76">
        <f t="shared" ref="U145:U208" si="138">$BC145*W$11</f>
        <v>0</v>
      </c>
      <c r="V145" s="123">
        <f t="shared" ref="V145:V208" si="139">+SUM(T145:U145)</f>
        <v>0</v>
      </c>
      <c r="W145" s="191"/>
      <c r="X145" s="170"/>
      <c r="Y145" s="74">
        <f>ROUND(IF(offer_incoterms="DDP",X145*(AY145+T145),0),2)</f>
        <v>0</v>
      </c>
      <c r="Z145" s="188"/>
      <c r="AA145" s="130">
        <f t="shared" ref="AA145:AA208" si="140">IFERROR(AB145/E145,0)</f>
        <v>0</v>
      </c>
      <c r="AB145" s="74">
        <f t="shared" ref="AB145:AB208" si="141">ROUND(SUM(S145,V145,Y145:Z145,BA145:BB145),2)</f>
        <v>0</v>
      </c>
      <c r="AC145" s="356"/>
      <c r="AD145" s="130" cm="1">
        <f t="array" ref="AD145">IFERROR(ROUND((_xlfn.IFS(offer_sale_type="поставка",AB145,offer_sale_type="транзит",S145)*(1+AC145))/E145,2),0)</f>
        <v>0</v>
      </c>
      <c r="AE145" s="74">
        <f t="shared" ref="AE145:AE208" si="142">AD145*E145</f>
        <v>0</v>
      </c>
      <c r="AF145" s="123" cm="1">
        <f t="array" ref="AF145">IFERROR(ROUND(_xlfn.IFS(offer_sale_type="поставка",AB145,offer_sale_type="транзит",S145)*AC145,2),0)</f>
        <v>0</v>
      </c>
      <c r="AG145" s="130">
        <f t="shared" si="61"/>
        <v>0</v>
      </c>
      <c r="AH145" s="74">
        <f t="shared" si="126"/>
        <v>0</v>
      </c>
      <c r="AI145" s="123">
        <f t="shared" si="127"/>
        <v>0</v>
      </c>
      <c r="AJ145" s="118">
        <f t="shared" ref="AJ145:AJ208" si="143">IFERROR(ROUND(SUM(AB145,AF145:AI145)/E145,2),0)</f>
        <v>0</v>
      </c>
      <c r="AK145" s="74">
        <f t="shared" ref="AK145:AK208" si="144">AJ145*E145</f>
        <v>0</v>
      </c>
      <c r="AL145" s="174">
        <f t="shared" ref="AL145:AL208" si="145">ROUND(IFERROR(AM145*E145,0),2)</f>
        <v>0</v>
      </c>
      <c r="AM145" s="175">
        <f t="shared" si="128"/>
        <v>0</v>
      </c>
      <c r="AN145" s="130">
        <f t="shared" ref="AN145:AN208" si="146">AL145-AK145</f>
        <v>0</v>
      </c>
      <c r="AO145" s="74">
        <f t="shared" si="129"/>
        <v>0</v>
      </c>
      <c r="AP145" s="123">
        <f t="shared" ref="AP145:AP208" si="147">AN145-AO145</f>
        <v>0</v>
      </c>
      <c r="AQ145" s="118">
        <f t="shared" si="130"/>
        <v>0</v>
      </c>
      <c r="AR145" s="82" t="str">
        <f t="shared" ref="AR145:AR208" si="148">HYPERLINK("https://www.alta.ru/tnved/code/")&amp;W145&amp;"/"</f>
        <v>https://www.alta.ru/tnved/code//</v>
      </c>
      <c r="AS145" s="157"/>
      <c r="AT145" s="162"/>
      <c r="AU145" s="74">
        <f t="shared" si="131"/>
        <v>0</v>
      </c>
      <c r="AV145" s="157"/>
      <c r="AW145" s="75">
        <f>_xlfn.IFNA(VLOOKUP(L145,list_vat[],3,FALSE),0)</f>
        <v>0</v>
      </c>
      <c r="AX145" s="74">
        <f t="shared" ref="AX145:AX208" si="149">IFERROR(ROUND(S145*(1+AW145)/E145,2),0)</f>
        <v>0</v>
      </c>
      <c r="AY145" s="74">
        <f t="shared" ref="AY145:AY208" si="150">E145*AX145</f>
        <v>0</v>
      </c>
      <c r="AZ145" s="130">
        <f t="shared" ref="AZ145:AZ208" si="151">S145*(1+M145)</f>
        <v>0</v>
      </c>
      <c r="BA145" s="74">
        <f t="shared" si="132"/>
        <v>0</v>
      </c>
      <c r="BB145" s="193">
        <f t="shared" ref="BB145:BB208" si="152">credit_sales_interest*BD145</f>
        <v>0</v>
      </c>
      <c r="BC145" s="102">
        <f t="shared" ref="BC145:BC208" si="153">IFERROR(IF($I$13&gt;0,$I145/$I$13,$S145/$S$13),0)</f>
        <v>0</v>
      </c>
      <c r="BD145" s="102">
        <f t="shared" ref="BD145:BD208" si="154">IFERROR($S145/$S$13,0)</f>
        <v>0</v>
      </c>
      <c r="BE145" s="413" t="s">
        <v>69</v>
      </c>
    </row>
    <row r="146" spans="1:57" s="65" customFormat="1" ht="12" customHeight="1" x14ac:dyDescent="0.2">
      <c r="A146" s="43">
        <v>131</v>
      </c>
      <c r="B146" s="166"/>
      <c r="C146" s="166"/>
      <c r="D146" s="166"/>
      <c r="E146" s="162"/>
      <c r="F146" s="166"/>
      <c r="G146" s="162"/>
      <c r="H146" s="162"/>
      <c r="I146" s="189">
        <f t="shared" si="133"/>
        <v>0</v>
      </c>
      <c r="J146" s="195"/>
      <c r="K146" s="162"/>
      <c r="L146" s="168"/>
      <c r="M146" s="75">
        <f>_xlfn.XLOOKUP(L146,list_vat[Страна],list_vat[Ставка НДС %],0,0)</f>
        <v>0</v>
      </c>
      <c r="N146" s="162">
        <f t="shared" si="134"/>
        <v>0</v>
      </c>
      <c r="O146" s="169"/>
      <c r="P146" s="74">
        <f t="shared" ref="P146:P209" si="155">N146*(1-O146)</f>
        <v>0</v>
      </c>
      <c r="Q146" s="162"/>
      <c r="R146" s="162" t="str">
        <f t="shared" si="135"/>
        <v>введи курс</v>
      </c>
      <c r="S146" s="196">
        <f t="shared" si="136"/>
        <v>0</v>
      </c>
      <c r="T146" s="192">
        <f t="shared" si="137"/>
        <v>0</v>
      </c>
      <c r="U146" s="76">
        <f t="shared" si="138"/>
        <v>0</v>
      </c>
      <c r="V146" s="123">
        <f t="shared" si="139"/>
        <v>0</v>
      </c>
      <c r="W146" s="191"/>
      <c r="X146" s="170"/>
      <c r="Y146" s="74">
        <f>ROUND(IF(offer_incoterms="DDP",X146*(AY146+T146),0),2)</f>
        <v>0</v>
      </c>
      <c r="Z146" s="188"/>
      <c r="AA146" s="130">
        <f t="shared" si="140"/>
        <v>0</v>
      </c>
      <c r="AB146" s="74">
        <f t="shared" si="141"/>
        <v>0</v>
      </c>
      <c r="AC146" s="356"/>
      <c r="AD146" s="130" cm="1">
        <f t="array" ref="AD146">IFERROR(ROUND((_xlfn.IFS(offer_sale_type="поставка",AB146,offer_sale_type="транзит",S146)*(1+AC146))/E146,2),0)</f>
        <v>0</v>
      </c>
      <c r="AE146" s="74">
        <f t="shared" si="142"/>
        <v>0</v>
      </c>
      <c r="AF146" s="123" cm="1">
        <f t="array" ref="AF146">IFERROR(ROUND(_xlfn.IFS(offer_sale_type="поставка",AB146,offer_sale_type="транзит",S146)*AC146,2),0)</f>
        <v>0</v>
      </c>
      <c r="AG146" s="130">
        <f t="shared" si="61"/>
        <v>0</v>
      </c>
      <c r="AH146" s="74">
        <f t="shared" si="126"/>
        <v>0</v>
      </c>
      <c r="AI146" s="123">
        <f t="shared" si="127"/>
        <v>0</v>
      </c>
      <c r="AJ146" s="118">
        <f t="shared" si="143"/>
        <v>0</v>
      </c>
      <c r="AK146" s="74">
        <f t="shared" si="144"/>
        <v>0</v>
      </c>
      <c r="AL146" s="174">
        <f t="shared" si="145"/>
        <v>0</v>
      </c>
      <c r="AM146" s="175">
        <f t="shared" si="128"/>
        <v>0</v>
      </c>
      <c r="AN146" s="130">
        <f t="shared" si="146"/>
        <v>0</v>
      </c>
      <c r="AO146" s="74">
        <f t="shared" si="129"/>
        <v>0</v>
      </c>
      <c r="AP146" s="123">
        <f t="shared" si="147"/>
        <v>0</v>
      </c>
      <c r="AQ146" s="118">
        <f t="shared" si="130"/>
        <v>0</v>
      </c>
      <c r="AR146" s="82" t="str">
        <f t="shared" si="148"/>
        <v>https://www.alta.ru/tnved/code//</v>
      </c>
      <c r="AS146" s="157"/>
      <c r="AT146" s="162"/>
      <c r="AU146" s="74">
        <f t="shared" si="131"/>
        <v>0</v>
      </c>
      <c r="AV146" s="157"/>
      <c r="AW146" s="75">
        <f>_xlfn.IFNA(VLOOKUP(L146,list_vat[],3,FALSE),0)</f>
        <v>0</v>
      </c>
      <c r="AX146" s="74">
        <f t="shared" si="149"/>
        <v>0</v>
      </c>
      <c r="AY146" s="74">
        <f t="shared" si="150"/>
        <v>0</v>
      </c>
      <c r="AZ146" s="130">
        <f t="shared" si="151"/>
        <v>0</v>
      </c>
      <c r="BA146" s="74">
        <f t="shared" si="132"/>
        <v>0</v>
      </c>
      <c r="BB146" s="193">
        <f t="shared" si="152"/>
        <v>0</v>
      </c>
      <c r="BC146" s="102">
        <f t="shared" si="153"/>
        <v>0</v>
      </c>
      <c r="BD146" s="102">
        <f t="shared" si="154"/>
        <v>0</v>
      </c>
      <c r="BE146" s="413" t="s">
        <v>69</v>
      </c>
    </row>
    <row r="147" spans="1:57" s="65" customFormat="1" ht="12" customHeight="1" x14ac:dyDescent="0.2">
      <c r="A147" s="43">
        <v>132</v>
      </c>
      <c r="B147" s="166"/>
      <c r="C147" s="166"/>
      <c r="D147" s="166"/>
      <c r="E147" s="162"/>
      <c r="F147" s="166"/>
      <c r="G147" s="162"/>
      <c r="H147" s="162"/>
      <c r="I147" s="189">
        <f t="shared" si="133"/>
        <v>0</v>
      </c>
      <c r="J147" s="195"/>
      <c r="K147" s="162"/>
      <c r="L147" s="168"/>
      <c r="M147" s="75">
        <f>_xlfn.XLOOKUP(L147,list_vat[Страна],list_vat[Ставка НДС %],0,0)</f>
        <v>0</v>
      </c>
      <c r="N147" s="162">
        <f t="shared" si="134"/>
        <v>0</v>
      </c>
      <c r="O147" s="169"/>
      <c r="P147" s="74">
        <f t="shared" si="155"/>
        <v>0</v>
      </c>
      <c r="Q147" s="162"/>
      <c r="R147" s="162" t="str">
        <f t="shared" si="135"/>
        <v>введи курс</v>
      </c>
      <c r="S147" s="196">
        <f t="shared" si="136"/>
        <v>0</v>
      </c>
      <c r="T147" s="192">
        <f t="shared" si="137"/>
        <v>0</v>
      </c>
      <c r="U147" s="76">
        <f t="shared" si="138"/>
        <v>0</v>
      </c>
      <c r="V147" s="123">
        <f t="shared" si="139"/>
        <v>0</v>
      </c>
      <c r="W147" s="191"/>
      <c r="X147" s="170"/>
      <c r="Y147" s="74">
        <f>ROUND(IF(offer_incoterms="DDP",X147*(AY147+T147),0),2)</f>
        <v>0</v>
      </c>
      <c r="Z147" s="188"/>
      <c r="AA147" s="130">
        <f t="shared" si="140"/>
        <v>0</v>
      </c>
      <c r="AB147" s="74">
        <f t="shared" si="141"/>
        <v>0</v>
      </c>
      <c r="AC147" s="356"/>
      <c r="AD147" s="130" cm="1">
        <f t="array" ref="AD147">IFERROR(ROUND((_xlfn.IFS(offer_sale_type="поставка",AB147,offer_sale_type="транзит",S147)*(1+AC147))/E147,2),0)</f>
        <v>0</v>
      </c>
      <c r="AE147" s="74">
        <f t="shared" si="142"/>
        <v>0</v>
      </c>
      <c r="AF147" s="123" cm="1">
        <f t="array" ref="AF147">IFERROR(ROUND(_xlfn.IFS(offer_sale_type="поставка",AB147,offer_sale_type="транзит",S147)*AC147,2),0)</f>
        <v>0</v>
      </c>
      <c r="AG147" s="130">
        <f t="shared" si="61"/>
        <v>0</v>
      </c>
      <c r="AH147" s="74">
        <f t="shared" si="126"/>
        <v>0</v>
      </c>
      <c r="AI147" s="123">
        <f t="shared" si="127"/>
        <v>0</v>
      </c>
      <c r="AJ147" s="118">
        <f t="shared" si="143"/>
        <v>0</v>
      </c>
      <c r="AK147" s="74">
        <f t="shared" si="144"/>
        <v>0</v>
      </c>
      <c r="AL147" s="174">
        <f t="shared" si="145"/>
        <v>0</v>
      </c>
      <c r="AM147" s="175">
        <f t="shared" si="128"/>
        <v>0</v>
      </c>
      <c r="AN147" s="130">
        <f t="shared" si="146"/>
        <v>0</v>
      </c>
      <c r="AO147" s="74">
        <f t="shared" si="129"/>
        <v>0</v>
      </c>
      <c r="AP147" s="123">
        <f t="shared" si="147"/>
        <v>0</v>
      </c>
      <c r="AQ147" s="118">
        <f t="shared" si="130"/>
        <v>0</v>
      </c>
      <c r="AR147" s="82" t="str">
        <f t="shared" si="148"/>
        <v>https://www.alta.ru/tnved/code//</v>
      </c>
      <c r="AS147" s="157"/>
      <c r="AT147" s="162"/>
      <c r="AU147" s="74">
        <f t="shared" si="131"/>
        <v>0</v>
      </c>
      <c r="AV147" s="157"/>
      <c r="AW147" s="75">
        <f>_xlfn.IFNA(VLOOKUP(L147,list_vat[],3,FALSE),0)</f>
        <v>0</v>
      </c>
      <c r="AX147" s="74">
        <f t="shared" si="149"/>
        <v>0</v>
      </c>
      <c r="AY147" s="74">
        <f t="shared" si="150"/>
        <v>0</v>
      </c>
      <c r="AZ147" s="130">
        <f t="shared" si="151"/>
        <v>0</v>
      </c>
      <c r="BA147" s="74">
        <f t="shared" si="132"/>
        <v>0</v>
      </c>
      <c r="BB147" s="193">
        <f t="shared" si="152"/>
        <v>0</v>
      </c>
      <c r="BC147" s="102">
        <f t="shared" si="153"/>
        <v>0</v>
      </c>
      <c r="BD147" s="102">
        <f t="shared" si="154"/>
        <v>0</v>
      </c>
      <c r="BE147" s="413" t="s">
        <v>69</v>
      </c>
    </row>
    <row r="148" spans="1:57" s="65" customFormat="1" ht="12" customHeight="1" x14ac:dyDescent="0.2">
      <c r="A148" s="43">
        <v>133</v>
      </c>
      <c r="B148" s="166"/>
      <c r="C148" s="166"/>
      <c r="D148" s="166"/>
      <c r="E148" s="162"/>
      <c r="F148" s="166"/>
      <c r="G148" s="162"/>
      <c r="H148" s="162"/>
      <c r="I148" s="189">
        <f t="shared" si="133"/>
        <v>0</v>
      </c>
      <c r="J148" s="195"/>
      <c r="K148" s="162"/>
      <c r="L148" s="168"/>
      <c r="M148" s="75">
        <f>_xlfn.XLOOKUP(L148,list_vat[Страна],list_vat[Ставка НДС %],0,0)</f>
        <v>0</v>
      </c>
      <c r="N148" s="162">
        <f t="shared" si="134"/>
        <v>0</v>
      </c>
      <c r="O148" s="169"/>
      <c r="P148" s="74">
        <f t="shared" si="155"/>
        <v>0</v>
      </c>
      <c r="Q148" s="162"/>
      <c r="R148" s="162" t="str">
        <f t="shared" si="135"/>
        <v>введи курс</v>
      </c>
      <c r="S148" s="196">
        <f t="shared" si="136"/>
        <v>0</v>
      </c>
      <c r="T148" s="192">
        <f t="shared" si="137"/>
        <v>0</v>
      </c>
      <c r="U148" s="76">
        <f t="shared" si="138"/>
        <v>0</v>
      </c>
      <c r="V148" s="123">
        <f t="shared" si="139"/>
        <v>0</v>
      </c>
      <c r="W148" s="191"/>
      <c r="X148" s="170"/>
      <c r="Y148" s="74">
        <f>ROUND(IF(offer_incoterms="DDP",X148*(AY148+T148),0),2)</f>
        <v>0</v>
      </c>
      <c r="Z148" s="188"/>
      <c r="AA148" s="130">
        <f t="shared" si="140"/>
        <v>0</v>
      </c>
      <c r="AB148" s="74">
        <f t="shared" si="141"/>
        <v>0</v>
      </c>
      <c r="AC148" s="356"/>
      <c r="AD148" s="130" cm="1">
        <f t="array" ref="AD148">IFERROR(ROUND((_xlfn.IFS(offer_sale_type="поставка",AB148,offer_sale_type="транзит",S148)*(1+AC148))/E148,2),0)</f>
        <v>0</v>
      </c>
      <c r="AE148" s="74">
        <f t="shared" si="142"/>
        <v>0</v>
      </c>
      <c r="AF148" s="123" cm="1">
        <f t="array" ref="AF148">IFERROR(ROUND(_xlfn.IFS(offer_sale_type="поставка",AB148,offer_sale_type="транзит",S148)*AC148,2),0)</f>
        <v>0</v>
      </c>
      <c r="AG148" s="130">
        <f t="shared" si="61"/>
        <v>0</v>
      </c>
      <c r="AH148" s="74">
        <f t="shared" si="126"/>
        <v>0</v>
      </c>
      <c r="AI148" s="123">
        <f t="shared" si="127"/>
        <v>0</v>
      </c>
      <c r="AJ148" s="118">
        <f t="shared" si="143"/>
        <v>0</v>
      </c>
      <c r="AK148" s="74">
        <f t="shared" si="144"/>
        <v>0</v>
      </c>
      <c r="AL148" s="174">
        <f t="shared" si="145"/>
        <v>0</v>
      </c>
      <c r="AM148" s="175">
        <f t="shared" si="128"/>
        <v>0</v>
      </c>
      <c r="AN148" s="130">
        <f t="shared" si="146"/>
        <v>0</v>
      </c>
      <c r="AO148" s="74">
        <f t="shared" si="129"/>
        <v>0</v>
      </c>
      <c r="AP148" s="123">
        <f t="shared" si="147"/>
        <v>0</v>
      </c>
      <c r="AQ148" s="118">
        <f t="shared" si="130"/>
        <v>0</v>
      </c>
      <c r="AR148" s="82" t="str">
        <f t="shared" si="148"/>
        <v>https://www.alta.ru/tnved/code//</v>
      </c>
      <c r="AS148" s="157"/>
      <c r="AT148" s="162"/>
      <c r="AU148" s="74">
        <f t="shared" si="131"/>
        <v>0</v>
      </c>
      <c r="AV148" s="157"/>
      <c r="AW148" s="75">
        <f>_xlfn.IFNA(VLOOKUP(L148,list_vat[],3,FALSE),0)</f>
        <v>0</v>
      </c>
      <c r="AX148" s="74">
        <f t="shared" si="149"/>
        <v>0</v>
      </c>
      <c r="AY148" s="74">
        <f t="shared" si="150"/>
        <v>0</v>
      </c>
      <c r="AZ148" s="130">
        <f t="shared" si="151"/>
        <v>0</v>
      </c>
      <c r="BA148" s="74">
        <f t="shared" si="132"/>
        <v>0</v>
      </c>
      <c r="BB148" s="193">
        <f t="shared" si="152"/>
        <v>0</v>
      </c>
      <c r="BC148" s="102">
        <f t="shared" si="153"/>
        <v>0</v>
      </c>
      <c r="BD148" s="102">
        <f t="shared" si="154"/>
        <v>0</v>
      </c>
      <c r="BE148" s="413" t="s">
        <v>69</v>
      </c>
    </row>
    <row r="149" spans="1:57" s="65" customFormat="1" ht="12" customHeight="1" x14ac:dyDescent="0.2">
      <c r="A149" s="43">
        <v>134</v>
      </c>
      <c r="B149" s="166"/>
      <c r="C149" s="166"/>
      <c r="D149" s="166"/>
      <c r="E149" s="162"/>
      <c r="F149" s="166"/>
      <c r="G149" s="162"/>
      <c r="H149" s="162"/>
      <c r="I149" s="189">
        <f t="shared" si="133"/>
        <v>0</v>
      </c>
      <c r="J149" s="195"/>
      <c r="K149" s="162"/>
      <c r="L149" s="168"/>
      <c r="M149" s="75">
        <f>_xlfn.XLOOKUP(L149,list_vat[Страна],list_vat[Ставка НДС %],0,0)</f>
        <v>0</v>
      </c>
      <c r="N149" s="162">
        <f t="shared" si="134"/>
        <v>0</v>
      </c>
      <c r="O149" s="169"/>
      <c r="P149" s="74">
        <f t="shared" si="155"/>
        <v>0</v>
      </c>
      <c r="Q149" s="162"/>
      <c r="R149" s="162" t="str">
        <f t="shared" si="135"/>
        <v>введи курс</v>
      </c>
      <c r="S149" s="196">
        <f t="shared" si="136"/>
        <v>0</v>
      </c>
      <c r="T149" s="192">
        <f t="shared" si="137"/>
        <v>0</v>
      </c>
      <c r="U149" s="76">
        <f t="shared" si="138"/>
        <v>0</v>
      </c>
      <c r="V149" s="123">
        <f t="shared" si="139"/>
        <v>0</v>
      </c>
      <c r="W149" s="191"/>
      <c r="X149" s="170"/>
      <c r="Y149" s="74">
        <f>ROUND(IF(offer_incoterms="DDP",X149*(AY149+T149),0),2)</f>
        <v>0</v>
      </c>
      <c r="Z149" s="188"/>
      <c r="AA149" s="130">
        <f t="shared" si="140"/>
        <v>0</v>
      </c>
      <c r="AB149" s="74">
        <f t="shared" si="141"/>
        <v>0</v>
      </c>
      <c r="AC149" s="356"/>
      <c r="AD149" s="130" cm="1">
        <f t="array" ref="AD149">IFERROR(ROUND((_xlfn.IFS(offer_sale_type="поставка",AB149,offer_sale_type="транзит",S149)*(1+AC149))/E149,2),0)</f>
        <v>0</v>
      </c>
      <c r="AE149" s="74">
        <f t="shared" si="142"/>
        <v>0</v>
      </c>
      <c r="AF149" s="123" cm="1">
        <f t="array" ref="AF149">IFERROR(ROUND(_xlfn.IFS(offer_sale_type="поставка",AB149,offer_sale_type="транзит",S149)*AC149,2),0)</f>
        <v>0</v>
      </c>
      <c r="AG149" s="130">
        <f t="shared" si="61"/>
        <v>0</v>
      </c>
      <c r="AH149" s="74">
        <f t="shared" si="126"/>
        <v>0</v>
      </c>
      <c r="AI149" s="123">
        <f t="shared" si="127"/>
        <v>0</v>
      </c>
      <c r="AJ149" s="118">
        <f t="shared" si="143"/>
        <v>0</v>
      </c>
      <c r="AK149" s="74">
        <f t="shared" si="144"/>
        <v>0</v>
      </c>
      <c r="AL149" s="174">
        <f t="shared" si="145"/>
        <v>0</v>
      </c>
      <c r="AM149" s="175">
        <f t="shared" si="128"/>
        <v>0</v>
      </c>
      <c r="AN149" s="130">
        <f t="shared" si="146"/>
        <v>0</v>
      </c>
      <c r="AO149" s="74">
        <f t="shared" si="129"/>
        <v>0</v>
      </c>
      <c r="AP149" s="123">
        <f t="shared" si="147"/>
        <v>0</v>
      </c>
      <c r="AQ149" s="118">
        <f t="shared" si="130"/>
        <v>0</v>
      </c>
      <c r="AR149" s="82" t="str">
        <f t="shared" si="148"/>
        <v>https://www.alta.ru/tnved/code//</v>
      </c>
      <c r="AS149" s="157"/>
      <c r="AT149" s="162"/>
      <c r="AU149" s="74">
        <f t="shared" si="131"/>
        <v>0</v>
      </c>
      <c r="AV149" s="157"/>
      <c r="AW149" s="75">
        <f>_xlfn.IFNA(VLOOKUP(L149,list_vat[],3,FALSE),0)</f>
        <v>0</v>
      </c>
      <c r="AX149" s="74">
        <f t="shared" si="149"/>
        <v>0</v>
      </c>
      <c r="AY149" s="74">
        <f t="shared" si="150"/>
        <v>0</v>
      </c>
      <c r="AZ149" s="130">
        <f t="shared" si="151"/>
        <v>0</v>
      </c>
      <c r="BA149" s="74">
        <f t="shared" si="132"/>
        <v>0</v>
      </c>
      <c r="BB149" s="193">
        <f t="shared" si="152"/>
        <v>0</v>
      </c>
      <c r="BC149" s="102">
        <f t="shared" si="153"/>
        <v>0</v>
      </c>
      <c r="BD149" s="102">
        <f t="shared" si="154"/>
        <v>0</v>
      </c>
      <c r="BE149" s="413" t="s">
        <v>69</v>
      </c>
    </row>
    <row r="150" spans="1:57" s="65" customFormat="1" ht="12" customHeight="1" x14ac:dyDescent="0.2">
      <c r="A150" s="43">
        <v>135</v>
      </c>
      <c r="B150" s="166"/>
      <c r="C150" s="166"/>
      <c r="D150" s="166"/>
      <c r="E150" s="162"/>
      <c r="F150" s="166"/>
      <c r="G150" s="162"/>
      <c r="H150" s="162"/>
      <c r="I150" s="189">
        <f t="shared" si="133"/>
        <v>0</v>
      </c>
      <c r="J150" s="195"/>
      <c r="K150" s="162"/>
      <c r="L150" s="168"/>
      <c r="M150" s="75">
        <f>_xlfn.XLOOKUP(L150,list_vat[Страна],list_vat[Ставка НДС %],0,0)</f>
        <v>0</v>
      </c>
      <c r="N150" s="162">
        <f t="shared" si="134"/>
        <v>0</v>
      </c>
      <c r="O150" s="169"/>
      <c r="P150" s="74">
        <f t="shared" si="155"/>
        <v>0</v>
      </c>
      <c r="Q150" s="162"/>
      <c r="R150" s="162" t="str">
        <f t="shared" si="135"/>
        <v>введи курс</v>
      </c>
      <c r="S150" s="196">
        <f t="shared" si="136"/>
        <v>0</v>
      </c>
      <c r="T150" s="192">
        <f t="shared" si="137"/>
        <v>0</v>
      </c>
      <c r="U150" s="76">
        <f t="shared" si="138"/>
        <v>0</v>
      </c>
      <c r="V150" s="123">
        <f t="shared" si="139"/>
        <v>0</v>
      </c>
      <c r="W150" s="191"/>
      <c r="X150" s="170"/>
      <c r="Y150" s="74">
        <f>ROUND(IF(offer_incoterms="DDP",X150*(AY150+T150),0),2)</f>
        <v>0</v>
      </c>
      <c r="Z150" s="188"/>
      <c r="AA150" s="130">
        <f t="shared" si="140"/>
        <v>0</v>
      </c>
      <c r="AB150" s="74">
        <f t="shared" si="141"/>
        <v>0</v>
      </c>
      <c r="AC150" s="356"/>
      <c r="AD150" s="130" cm="1">
        <f t="array" ref="AD150">IFERROR(ROUND((_xlfn.IFS(offer_sale_type="поставка",AB150,offer_sale_type="транзит",S150)*(1+AC150))/E150,2),0)</f>
        <v>0</v>
      </c>
      <c r="AE150" s="74">
        <f t="shared" si="142"/>
        <v>0</v>
      </c>
      <c r="AF150" s="123" cm="1">
        <f t="array" ref="AF150">IFERROR(ROUND(_xlfn.IFS(offer_sale_type="поставка",AB150,offer_sale_type="транзит",S150)*AC150,2),0)</f>
        <v>0</v>
      </c>
      <c r="AG150" s="130">
        <f t="shared" si="61"/>
        <v>0</v>
      </c>
      <c r="AH150" s="74">
        <f t="shared" si="126"/>
        <v>0</v>
      </c>
      <c r="AI150" s="123">
        <f t="shared" si="127"/>
        <v>0</v>
      </c>
      <c r="AJ150" s="118">
        <f t="shared" si="143"/>
        <v>0</v>
      </c>
      <c r="AK150" s="74">
        <f t="shared" si="144"/>
        <v>0</v>
      </c>
      <c r="AL150" s="174">
        <f t="shared" si="145"/>
        <v>0</v>
      </c>
      <c r="AM150" s="175">
        <f t="shared" si="128"/>
        <v>0</v>
      </c>
      <c r="AN150" s="130">
        <f t="shared" si="146"/>
        <v>0</v>
      </c>
      <c r="AO150" s="74">
        <f t="shared" si="129"/>
        <v>0</v>
      </c>
      <c r="AP150" s="123">
        <f t="shared" si="147"/>
        <v>0</v>
      </c>
      <c r="AQ150" s="118">
        <f t="shared" si="130"/>
        <v>0</v>
      </c>
      <c r="AR150" s="82" t="str">
        <f t="shared" si="148"/>
        <v>https://www.alta.ru/tnved/code//</v>
      </c>
      <c r="AS150" s="157"/>
      <c r="AT150" s="162"/>
      <c r="AU150" s="74">
        <f t="shared" si="131"/>
        <v>0</v>
      </c>
      <c r="AV150" s="157"/>
      <c r="AW150" s="75">
        <f>_xlfn.IFNA(VLOOKUP(L150,list_vat[],3,FALSE),0)</f>
        <v>0</v>
      </c>
      <c r="AX150" s="74">
        <f t="shared" si="149"/>
        <v>0</v>
      </c>
      <c r="AY150" s="74">
        <f t="shared" si="150"/>
        <v>0</v>
      </c>
      <c r="AZ150" s="130">
        <f t="shared" si="151"/>
        <v>0</v>
      </c>
      <c r="BA150" s="74">
        <f t="shared" si="132"/>
        <v>0</v>
      </c>
      <c r="BB150" s="193">
        <f t="shared" si="152"/>
        <v>0</v>
      </c>
      <c r="BC150" s="102">
        <f t="shared" si="153"/>
        <v>0</v>
      </c>
      <c r="BD150" s="102">
        <f t="shared" si="154"/>
        <v>0</v>
      </c>
      <c r="BE150" s="413" t="s">
        <v>69</v>
      </c>
    </row>
    <row r="151" spans="1:57" s="65" customFormat="1" ht="12" customHeight="1" x14ac:dyDescent="0.2">
      <c r="A151" s="43">
        <v>136</v>
      </c>
      <c r="B151" s="166"/>
      <c r="C151" s="166"/>
      <c r="D151" s="166"/>
      <c r="E151" s="162"/>
      <c r="F151" s="166"/>
      <c r="G151" s="162"/>
      <c r="H151" s="162"/>
      <c r="I151" s="189">
        <f t="shared" si="133"/>
        <v>0</v>
      </c>
      <c r="J151" s="195"/>
      <c r="K151" s="162"/>
      <c r="L151" s="168"/>
      <c r="M151" s="75">
        <f>_xlfn.XLOOKUP(L151,list_vat[Страна],list_vat[Ставка НДС %],0,0)</f>
        <v>0</v>
      </c>
      <c r="N151" s="162">
        <f t="shared" si="134"/>
        <v>0</v>
      </c>
      <c r="O151" s="169"/>
      <c r="P151" s="74">
        <f t="shared" si="155"/>
        <v>0</v>
      </c>
      <c r="Q151" s="162"/>
      <c r="R151" s="162" t="str">
        <f t="shared" si="135"/>
        <v>введи курс</v>
      </c>
      <c r="S151" s="196">
        <f t="shared" si="136"/>
        <v>0</v>
      </c>
      <c r="T151" s="192">
        <f t="shared" si="137"/>
        <v>0</v>
      </c>
      <c r="U151" s="76">
        <f t="shared" si="138"/>
        <v>0</v>
      </c>
      <c r="V151" s="123">
        <f t="shared" si="139"/>
        <v>0</v>
      </c>
      <c r="W151" s="191"/>
      <c r="X151" s="170"/>
      <c r="Y151" s="74">
        <f>ROUND(IF(offer_incoterms="DDP",X151*(AY151+T151),0),2)</f>
        <v>0</v>
      </c>
      <c r="Z151" s="188"/>
      <c r="AA151" s="130">
        <f t="shared" si="140"/>
        <v>0</v>
      </c>
      <c r="AB151" s="74">
        <f t="shared" si="141"/>
        <v>0</v>
      </c>
      <c r="AC151" s="356"/>
      <c r="AD151" s="130" cm="1">
        <f t="array" ref="AD151">IFERROR(ROUND((_xlfn.IFS(offer_sale_type="поставка",AB151,offer_sale_type="транзит",S151)*(1+AC151))/E151,2),0)</f>
        <v>0</v>
      </c>
      <c r="AE151" s="74">
        <f t="shared" si="142"/>
        <v>0</v>
      </c>
      <c r="AF151" s="123" cm="1">
        <f t="array" ref="AF151">IFERROR(ROUND(_xlfn.IFS(offer_sale_type="поставка",AB151,offer_sale_type="транзит",S151)*AC151,2),0)</f>
        <v>0</v>
      </c>
      <c r="AG151" s="130">
        <f t="shared" si="61"/>
        <v>0</v>
      </c>
      <c r="AH151" s="74">
        <f t="shared" si="126"/>
        <v>0</v>
      </c>
      <c r="AI151" s="123">
        <f t="shared" si="127"/>
        <v>0</v>
      </c>
      <c r="AJ151" s="118">
        <f t="shared" si="143"/>
        <v>0</v>
      </c>
      <c r="AK151" s="74">
        <f t="shared" si="144"/>
        <v>0</v>
      </c>
      <c r="AL151" s="174">
        <f t="shared" si="145"/>
        <v>0</v>
      </c>
      <c r="AM151" s="175">
        <f t="shared" si="128"/>
        <v>0</v>
      </c>
      <c r="AN151" s="130">
        <f t="shared" si="146"/>
        <v>0</v>
      </c>
      <c r="AO151" s="74">
        <f t="shared" si="129"/>
        <v>0</v>
      </c>
      <c r="AP151" s="123">
        <f t="shared" si="147"/>
        <v>0</v>
      </c>
      <c r="AQ151" s="118">
        <f t="shared" si="130"/>
        <v>0</v>
      </c>
      <c r="AR151" s="82" t="str">
        <f t="shared" si="148"/>
        <v>https://www.alta.ru/tnved/code//</v>
      </c>
      <c r="AS151" s="157"/>
      <c r="AT151" s="162"/>
      <c r="AU151" s="74">
        <f t="shared" si="131"/>
        <v>0</v>
      </c>
      <c r="AV151" s="157"/>
      <c r="AW151" s="75">
        <f>_xlfn.IFNA(VLOOKUP(L151,list_vat[],3,FALSE),0)</f>
        <v>0</v>
      </c>
      <c r="AX151" s="74">
        <f t="shared" si="149"/>
        <v>0</v>
      </c>
      <c r="AY151" s="74">
        <f t="shared" si="150"/>
        <v>0</v>
      </c>
      <c r="AZ151" s="130">
        <f t="shared" si="151"/>
        <v>0</v>
      </c>
      <c r="BA151" s="74">
        <f t="shared" si="132"/>
        <v>0</v>
      </c>
      <c r="BB151" s="193">
        <f t="shared" si="152"/>
        <v>0</v>
      </c>
      <c r="BC151" s="102">
        <f t="shared" si="153"/>
        <v>0</v>
      </c>
      <c r="BD151" s="102">
        <f t="shared" si="154"/>
        <v>0</v>
      </c>
      <c r="BE151" s="413" t="s">
        <v>69</v>
      </c>
    </row>
    <row r="152" spans="1:57" s="65" customFormat="1" ht="12" customHeight="1" x14ac:dyDescent="0.2">
      <c r="A152" s="43">
        <v>137</v>
      </c>
      <c r="B152" s="166"/>
      <c r="C152" s="166"/>
      <c r="D152" s="166"/>
      <c r="E152" s="162"/>
      <c r="F152" s="166"/>
      <c r="G152" s="162"/>
      <c r="H152" s="162"/>
      <c r="I152" s="189">
        <f t="shared" si="133"/>
        <v>0</v>
      </c>
      <c r="J152" s="195"/>
      <c r="K152" s="162"/>
      <c r="L152" s="168"/>
      <c r="M152" s="75">
        <f>_xlfn.XLOOKUP(L152,list_vat[Страна],list_vat[Ставка НДС %],0,0)</f>
        <v>0</v>
      </c>
      <c r="N152" s="162">
        <f t="shared" si="134"/>
        <v>0</v>
      </c>
      <c r="O152" s="169"/>
      <c r="P152" s="74">
        <f t="shared" si="155"/>
        <v>0</v>
      </c>
      <c r="Q152" s="162"/>
      <c r="R152" s="162" t="str">
        <f t="shared" si="135"/>
        <v>введи курс</v>
      </c>
      <c r="S152" s="196">
        <f t="shared" si="136"/>
        <v>0</v>
      </c>
      <c r="T152" s="192">
        <f t="shared" si="137"/>
        <v>0</v>
      </c>
      <c r="U152" s="76">
        <f t="shared" si="138"/>
        <v>0</v>
      </c>
      <c r="V152" s="123">
        <f t="shared" si="139"/>
        <v>0</v>
      </c>
      <c r="W152" s="191"/>
      <c r="X152" s="170"/>
      <c r="Y152" s="74">
        <f>ROUND(IF(offer_incoterms="DDP",X152*(AY152+T152),0),2)</f>
        <v>0</v>
      </c>
      <c r="Z152" s="188"/>
      <c r="AA152" s="130">
        <f t="shared" si="140"/>
        <v>0</v>
      </c>
      <c r="AB152" s="74">
        <f t="shared" si="141"/>
        <v>0</v>
      </c>
      <c r="AC152" s="356"/>
      <c r="AD152" s="130" cm="1">
        <f t="array" ref="AD152">IFERROR(ROUND((_xlfn.IFS(offer_sale_type="поставка",AB152,offer_sale_type="транзит",S152)*(1+AC152))/E152,2),0)</f>
        <v>0</v>
      </c>
      <c r="AE152" s="74">
        <f t="shared" si="142"/>
        <v>0</v>
      </c>
      <c r="AF152" s="123" cm="1">
        <f t="array" ref="AF152">IFERROR(ROUND(_xlfn.IFS(offer_sale_type="поставка",AB152,offer_sale_type="транзит",S152)*AC152,2),0)</f>
        <v>0</v>
      </c>
      <c r="AG152" s="130">
        <f t="shared" si="61"/>
        <v>0</v>
      </c>
      <c r="AH152" s="74">
        <f t="shared" si="126"/>
        <v>0</v>
      </c>
      <c r="AI152" s="123">
        <f t="shared" si="127"/>
        <v>0</v>
      </c>
      <c r="AJ152" s="118">
        <f t="shared" si="143"/>
        <v>0</v>
      </c>
      <c r="AK152" s="74">
        <f t="shared" si="144"/>
        <v>0</v>
      </c>
      <c r="AL152" s="174">
        <f t="shared" si="145"/>
        <v>0</v>
      </c>
      <c r="AM152" s="175">
        <f t="shared" si="128"/>
        <v>0</v>
      </c>
      <c r="AN152" s="130">
        <f t="shared" si="146"/>
        <v>0</v>
      </c>
      <c r="AO152" s="74">
        <f t="shared" si="129"/>
        <v>0</v>
      </c>
      <c r="AP152" s="123">
        <f t="shared" si="147"/>
        <v>0</v>
      </c>
      <c r="AQ152" s="118">
        <f t="shared" si="130"/>
        <v>0</v>
      </c>
      <c r="AR152" s="82" t="str">
        <f t="shared" si="148"/>
        <v>https://www.alta.ru/tnved/code//</v>
      </c>
      <c r="AS152" s="157"/>
      <c r="AT152" s="162"/>
      <c r="AU152" s="74">
        <f t="shared" si="131"/>
        <v>0</v>
      </c>
      <c r="AV152" s="157"/>
      <c r="AW152" s="75">
        <f>_xlfn.IFNA(VLOOKUP(L152,list_vat[],3,FALSE),0)</f>
        <v>0</v>
      </c>
      <c r="AX152" s="74">
        <f t="shared" si="149"/>
        <v>0</v>
      </c>
      <c r="AY152" s="74">
        <f t="shared" si="150"/>
        <v>0</v>
      </c>
      <c r="AZ152" s="130">
        <f t="shared" si="151"/>
        <v>0</v>
      </c>
      <c r="BA152" s="74">
        <f t="shared" si="132"/>
        <v>0</v>
      </c>
      <c r="BB152" s="193">
        <f t="shared" si="152"/>
        <v>0</v>
      </c>
      <c r="BC152" s="102">
        <f t="shared" si="153"/>
        <v>0</v>
      </c>
      <c r="BD152" s="102">
        <f t="shared" si="154"/>
        <v>0</v>
      </c>
      <c r="BE152" s="413" t="s">
        <v>69</v>
      </c>
    </row>
    <row r="153" spans="1:57" s="65" customFormat="1" ht="12" customHeight="1" x14ac:dyDescent="0.2">
      <c r="A153" s="43">
        <v>138</v>
      </c>
      <c r="B153" s="166"/>
      <c r="C153" s="166"/>
      <c r="D153" s="166"/>
      <c r="E153" s="162"/>
      <c r="F153" s="166"/>
      <c r="G153" s="162"/>
      <c r="H153" s="162"/>
      <c r="I153" s="189">
        <f t="shared" si="133"/>
        <v>0</v>
      </c>
      <c r="J153" s="195"/>
      <c r="K153" s="162"/>
      <c r="L153" s="168"/>
      <c r="M153" s="75">
        <f>_xlfn.XLOOKUP(L153,list_vat[Страна],list_vat[Ставка НДС %],0,0)</f>
        <v>0</v>
      </c>
      <c r="N153" s="162">
        <f t="shared" si="134"/>
        <v>0</v>
      </c>
      <c r="O153" s="169"/>
      <c r="P153" s="74">
        <f t="shared" si="155"/>
        <v>0</v>
      </c>
      <c r="Q153" s="162"/>
      <c r="R153" s="162" t="str">
        <f t="shared" si="135"/>
        <v>введи курс</v>
      </c>
      <c r="S153" s="196">
        <f t="shared" si="136"/>
        <v>0</v>
      </c>
      <c r="T153" s="192">
        <f t="shared" si="137"/>
        <v>0</v>
      </c>
      <c r="U153" s="76">
        <f t="shared" si="138"/>
        <v>0</v>
      </c>
      <c r="V153" s="123">
        <f t="shared" si="139"/>
        <v>0</v>
      </c>
      <c r="W153" s="191"/>
      <c r="X153" s="170"/>
      <c r="Y153" s="74">
        <f>ROUND(IF(offer_incoterms="DDP",X153*(AY153+T153),0),2)</f>
        <v>0</v>
      </c>
      <c r="Z153" s="188"/>
      <c r="AA153" s="130">
        <f t="shared" si="140"/>
        <v>0</v>
      </c>
      <c r="AB153" s="74">
        <f t="shared" si="141"/>
        <v>0</v>
      </c>
      <c r="AC153" s="356"/>
      <c r="AD153" s="130" cm="1">
        <f t="array" ref="AD153">IFERROR(ROUND((_xlfn.IFS(offer_sale_type="поставка",AB153,offer_sale_type="транзит",S153)*(1+AC153))/E153,2),0)</f>
        <v>0</v>
      </c>
      <c r="AE153" s="74">
        <f t="shared" si="142"/>
        <v>0</v>
      </c>
      <c r="AF153" s="123" cm="1">
        <f t="array" ref="AF153">IFERROR(ROUND(_xlfn.IFS(offer_sale_type="поставка",AB153,offer_sale_type="транзит",S153)*AC153,2),0)</f>
        <v>0</v>
      </c>
      <c r="AG153" s="130">
        <f t="shared" si="61"/>
        <v>0</v>
      </c>
      <c r="AH153" s="74">
        <f t="shared" si="126"/>
        <v>0</v>
      </c>
      <c r="AI153" s="123">
        <f t="shared" si="127"/>
        <v>0</v>
      </c>
      <c r="AJ153" s="118">
        <f t="shared" si="143"/>
        <v>0</v>
      </c>
      <c r="AK153" s="74">
        <f t="shared" si="144"/>
        <v>0</v>
      </c>
      <c r="AL153" s="174">
        <f t="shared" si="145"/>
        <v>0</v>
      </c>
      <c r="AM153" s="175">
        <f t="shared" si="128"/>
        <v>0</v>
      </c>
      <c r="AN153" s="130">
        <f t="shared" si="146"/>
        <v>0</v>
      </c>
      <c r="AO153" s="74">
        <f t="shared" si="129"/>
        <v>0</v>
      </c>
      <c r="AP153" s="123">
        <f t="shared" si="147"/>
        <v>0</v>
      </c>
      <c r="AQ153" s="118">
        <f t="shared" si="130"/>
        <v>0</v>
      </c>
      <c r="AR153" s="82" t="str">
        <f t="shared" si="148"/>
        <v>https://www.alta.ru/tnved/code//</v>
      </c>
      <c r="AS153" s="157"/>
      <c r="AT153" s="162"/>
      <c r="AU153" s="74">
        <f t="shared" si="131"/>
        <v>0</v>
      </c>
      <c r="AV153" s="157"/>
      <c r="AW153" s="75">
        <f>_xlfn.IFNA(VLOOKUP(L153,list_vat[],3,FALSE),0)</f>
        <v>0</v>
      </c>
      <c r="AX153" s="74">
        <f t="shared" si="149"/>
        <v>0</v>
      </c>
      <c r="AY153" s="74">
        <f t="shared" si="150"/>
        <v>0</v>
      </c>
      <c r="AZ153" s="130">
        <f t="shared" si="151"/>
        <v>0</v>
      </c>
      <c r="BA153" s="74">
        <f t="shared" si="132"/>
        <v>0</v>
      </c>
      <c r="BB153" s="193">
        <f t="shared" si="152"/>
        <v>0</v>
      </c>
      <c r="BC153" s="102">
        <f t="shared" si="153"/>
        <v>0</v>
      </c>
      <c r="BD153" s="102">
        <f t="shared" si="154"/>
        <v>0</v>
      </c>
      <c r="BE153" s="413" t="s">
        <v>69</v>
      </c>
    </row>
    <row r="154" spans="1:57" s="65" customFormat="1" ht="12" customHeight="1" x14ac:dyDescent="0.2">
      <c r="A154" s="43">
        <v>139</v>
      </c>
      <c r="B154" s="166"/>
      <c r="C154" s="166"/>
      <c r="D154" s="166"/>
      <c r="E154" s="162"/>
      <c r="F154" s="166"/>
      <c r="G154" s="162"/>
      <c r="H154" s="162"/>
      <c r="I154" s="189">
        <f t="shared" si="133"/>
        <v>0</v>
      </c>
      <c r="J154" s="195"/>
      <c r="K154" s="162"/>
      <c r="L154" s="168"/>
      <c r="M154" s="75">
        <f>_xlfn.XLOOKUP(L154,list_vat[Страна],list_vat[Ставка НДС %],0,0)</f>
        <v>0</v>
      </c>
      <c r="N154" s="162">
        <f t="shared" si="134"/>
        <v>0</v>
      </c>
      <c r="O154" s="169"/>
      <c r="P154" s="74">
        <f t="shared" si="155"/>
        <v>0</v>
      </c>
      <c r="Q154" s="162"/>
      <c r="R154" s="162" t="str">
        <f t="shared" si="135"/>
        <v>введи курс</v>
      </c>
      <c r="S154" s="196">
        <f t="shared" si="136"/>
        <v>0</v>
      </c>
      <c r="T154" s="192">
        <f t="shared" si="137"/>
        <v>0</v>
      </c>
      <c r="U154" s="76">
        <f t="shared" si="138"/>
        <v>0</v>
      </c>
      <c r="V154" s="123">
        <f t="shared" si="139"/>
        <v>0</v>
      </c>
      <c r="W154" s="191"/>
      <c r="X154" s="170"/>
      <c r="Y154" s="74">
        <f>ROUND(IF(offer_incoterms="DDP",X154*(AY154+T154),0),2)</f>
        <v>0</v>
      </c>
      <c r="Z154" s="188"/>
      <c r="AA154" s="130">
        <f t="shared" si="140"/>
        <v>0</v>
      </c>
      <c r="AB154" s="74">
        <f t="shared" si="141"/>
        <v>0</v>
      </c>
      <c r="AC154" s="356"/>
      <c r="AD154" s="130" cm="1">
        <f t="array" ref="AD154">IFERROR(ROUND((_xlfn.IFS(offer_sale_type="поставка",AB154,offer_sale_type="транзит",S154)*(1+AC154))/E154,2),0)</f>
        <v>0</v>
      </c>
      <c r="AE154" s="74">
        <f t="shared" si="142"/>
        <v>0</v>
      </c>
      <c r="AF154" s="123" cm="1">
        <f t="array" ref="AF154">IFERROR(ROUND(_xlfn.IFS(offer_sale_type="поставка",AB154,offer_sale_type="транзит",S154)*AC154,2),0)</f>
        <v>0</v>
      </c>
      <c r="AG154" s="130">
        <f t="shared" si="61"/>
        <v>0</v>
      </c>
      <c r="AH154" s="74">
        <f t="shared" si="126"/>
        <v>0</v>
      </c>
      <c r="AI154" s="123">
        <f t="shared" si="127"/>
        <v>0</v>
      </c>
      <c r="AJ154" s="118">
        <f t="shared" si="143"/>
        <v>0</v>
      </c>
      <c r="AK154" s="74">
        <f t="shared" si="144"/>
        <v>0</v>
      </c>
      <c r="AL154" s="174">
        <f t="shared" si="145"/>
        <v>0</v>
      </c>
      <c r="AM154" s="175">
        <f t="shared" si="128"/>
        <v>0</v>
      </c>
      <c r="AN154" s="130">
        <f t="shared" si="146"/>
        <v>0</v>
      </c>
      <c r="AO154" s="74">
        <f t="shared" si="129"/>
        <v>0</v>
      </c>
      <c r="AP154" s="123">
        <f t="shared" si="147"/>
        <v>0</v>
      </c>
      <c r="AQ154" s="118">
        <f t="shared" si="130"/>
        <v>0</v>
      </c>
      <c r="AR154" s="82" t="str">
        <f t="shared" si="148"/>
        <v>https://www.alta.ru/tnved/code//</v>
      </c>
      <c r="AS154" s="157"/>
      <c r="AT154" s="162"/>
      <c r="AU154" s="74">
        <f t="shared" si="131"/>
        <v>0</v>
      </c>
      <c r="AV154" s="157"/>
      <c r="AW154" s="75">
        <f>_xlfn.IFNA(VLOOKUP(L154,list_vat[],3,FALSE),0)</f>
        <v>0</v>
      </c>
      <c r="AX154" s="74">
        <f t="shared" si="149"/>
        <v>0</v>
      </c>
      <c r="AY154" s="74">
        <f t="shared" si="150"/>
        <v>0</v>
      </c>
      <c r="AZ154" s="130">
        <f t="shared" si="151"/>
        <v>0</v>
      </c>
      <c r="BA154" s="74">
        <f t="shared" si="132"/>
        <v>0</v>
      </c>
      <c r="BB154" s="193">
        <f t="shared" si="152"/>
        <v>0</v>
      </c>
      <c r="BC154" s="102">
        <f t="shared" si="153"/>
        <v>0</v>
      </c>
      <c r="BD154" s="102">
        <f t="shared" si="154"/>
        <v>0</v>
      </c>
      <c r="BE154" s="413" t="s">
        <v>69</v>
      </c>
    </row>
    <row r="155" spans="1:57" s="65" customFormat="1" ht="12" customHeight="1" x14ac:dyDescent="0.2">
      <c r="A155" s="43">
        <v>140</v>
      </c>
      <c r="B155" s="166"/>
      <c r="C155" s="166"/>
      <c r="D155" s="166"/>
      <c r="E155" s="162"/>
      <c r="F155" s="166"/>
      <c r="G155" s="162"/>
      <c r="H155" s="162"/>
      <c r="I155" s="189">
        <f t="shared" si="133"/>
        <v>0</v>
      </c>
      <c r="J155" s="195"/>
      <c r="K155" s="162"/>
      <c r="L155" s="168"/>
      <c r="M155" s="75">
        <f>_xlfn.XLOOKUP(L155,list_vat[Страна],list_vat[Ставка НДС %],0,0)</f>
        <v>0</v>
      </c>
      <c r="N155" s="162">
        <f t="shared" si="134"/>
        <v>0</v>
      </c>
      <c r="O155" s="169"/>
      <c r="P155" s="74">
        <f t="shared" si="155"/>
        <v>0</v>
      </c>
      <c r="Q155" s="162"/>
      <c r="R155" s="162" t="str">
        <f t="shared" si="135"/>
        <v>введи курс</v>
      </c>
      <c r="S155" s="196">
        <f t="shared" si="136"/>
        <v>0</v>
      </c>
      <c r="T155" s="192">
        <f t="shared" si="137"/>
        <v>0</v>
      </c>
      <c r="U155" s="76">
        <f t="shared" si="138"/>
        <v>0</v>
      </c>
      <c r="V155" s="123">
        <f t="shared" si="139"/>
        <v>0</v>
      </c>
      <c r="W155" s="191"/>
      <c r="X155" s="170"/>
      <c r="Y155" s="74">
        <f>ROUND(IF(offer_incoterms="DDP",X155*(AY155+T155),0),2)</f>
        <v>0</v>
      </c>
      <c r="Z155" s="188"/>
      <c r="AA155" s="130">
        <f t="shared" si="140"/>
        <v>0</v>
      </c>
      <c r="AB155" s="74">
        <f t="shared" si="141"/>
        <v>0</v>
      </c>
      <c r="AC155" s="356"/>
      <c r="AD155" s="130" cm="1">
        <f t="array" ref="AD155">IFERROR(ROUND((_xlfn.IFS(offer_sale_type="поставка",AB155,offer_sale_type="транзит",S155)*(1+AC155))/E155,2),0)</f>
        <v>0</v>
      </c>
      <c r="AE155" s="74">
        <f t="shared" si="142"/>
        <v>0</v>
      </c>
      <c r="AF155" s="123" cm="1">
        <f t="array" ref="AF155">IFERROR(ROUND(_xlfn.IFS(offer_sale_type="поставка",AB155,offer_sale_type="транзит",S155)*AC155,2),0)</f>
        <v>0</v>
      </c>
      <c r="AG155" s="130">
        <f t="shared" si="61"/>
        <v>0</v>
      </c>
      <c r="AH155" s="74">
        <f t="shared" si="126"/>
        <v>0</v>
      </c>
      <c r="AI155" s="123">
        <f t="shared" si="127"/>
        <v>0</v>
      </c>
      <c r="AJ155" s="118">
        <f t="shared" si="143"/>
        <v>0</v>
      </c>
      <c r="AK155" s="74">
        <f t="shared" si="144"/>
        <v>0</v>
      </c>
      <c r="AL155" s="174">
        <f t="shared" si="145"/>
        <v>0</v>
      </c>
      <c r="AM155" s="175">
        <f t="shared" si="128"/>
        <v>0</v>
      </c>
      <c r="AN155" s="130">
        <f t="shared" si="146"/>
        <v>0</v>
      </c>
      <c r="AO155" s="74">
        <f t="shared" si="129"/>
        <v>0</v>
      </c>
      <c r="AP155" s="123">
        <f t="shared" si="147"/>
        <v>0</v>
      </c>
      <c r="AQ155" s="118">
        <f t="shared" si="130"/>
        <v>0</v>
      </c>
      <c r="AR155" s="82" t="str">
        <f t="shared" si="148"/>
        <v>https://www.alta.ru/tnved/code//</v>
      </c>
      <c r="AS155" s="157"/>
      <c r="AT155" s="162"/>
      <c r="AU155" s="74">
        <f t="shared" si="131"/>
        <v>0</v>
      </c>
      <c r="AV155" s="157"/>
      <c r="AW155" s="75">
        <f>_xlfn.IFNA(VLOOKUP(L155,list_vat[],3,FALSE),0)</f>
        <v>0</v>
      </c>
      <c r="AX155" s="74">
        <f t="shared" si="149"/>
        <v>0</v>
      </c>
      <c r="AY155" s="74">
        <f t="shared" si="150"/>
        <v>0</v>
      </c>
      <c r="AZ155" s="130">
        <f t="shared" si="151"/>
        <v>0</v>
      </c>
      <c r="BA155" s="74">
        <f t="shared" si="132"/>
        <v>0</v>
      </c>
      <c r="BB155" s="193">
        <f t="shared" si="152"/>
        <v>0</v>
      </c>
      <c r="BC155" s="102">
        <f t="shared" si="153"/>
        <v>0</v>
      </c>
      <c r="BD155" s="102">
        <f t="shared" si="154"/>
        <v>0</v>
      </c>
      <c r="BE155" s="413" t="s">
        <v>69</v>
      </c>
    </row>
    <row r="156" spans="1:57" s="65" customFormat="1" ht="12" customHeight="1" x14ac:dyDescent="0.2">
      <c r="A156" s="43">
        <v>141</v>
      </c>
      <c r="B156" s="166"/>
      <c r="C156" s="166"/>
      <c r="D156" s="166"/>
      <c r="E156" s="162"/>
      <c r="F156" s="166"/>
      <c r="G156" s="162"/>
      <c r="H156" s="162"/>
      <c r="I156" s="189">
        <f t="shared" si="133"/>
        <v>0</v>
      </c>
      <c r="J156" s="195"/>
      <c r="K156" s="162"/>
      <c r="L156" s="168"/>
      <c r="M156" s="75">
        <f>_xlfn.XLOOKUP(L156,list_vat[Страна],list_vat[Ставка НДС %],0,0)</f>
        <v>0</v>
      </c>
      <c r="N156" s="162">
        <f t="shared" si="134"/>
        <v>0</v>
      </c>
      <c r="O156" s="169"/>
      <c r="P156" s="74">
        <f t="shared" si="155"/>
        <v>0</v>
      </c>
      <c r="Q156" s="162"/>
      <c r="R156" s="162" t="str">
        <f t="shared" si="135"/>
        <v>введи курс</v>
      </c>
      <c r="S156" s="196">
        <f t="shared" si="136"/>
        <v>0</v>
      </c>
      <c r="T156" s="192">
        <f t="shared" si="137"/>
        <v>0</v>
      </c>
      <c r="U156" s="76">
        <f t="shared" si="138"/>
        <v>0</v>
      </c>
      <c r="V156" s="123">
        <f t="shared" si="139"/>
        <v>0</v>
      </c>
      <c r="W156" s="191"/>
      <c r="X156" s="170"/>
      <c r="Y156" s="74">
        <f>ROUND(IF(offer_incoterms="DDP",X156*(AY156+T156),0),2)</f>
        <v>0</v>
      </c>
      <c r="Z156" s="188"/>
      <c r="AA156" s="130">
        <f t="shared" si="140"/>
        <v>0</v>
      </c>
      <c r="AB156" s="74">
        <f t="shared" si="141"/>
        <v>0</v>
      </c>
      <c r="AC156" s="356"/>
      <c r="AD156" s="130" cm="1">
        <f t="array" ref="AD156">IFERROR(ROUND((_xlfn.IFS(offer_sale_type="поставка",AB156,offer_sale_type="транзит",S156)*(1+AC156))/E156,2),0)</f>
        <v>0</v>
      </c>
      <c r="AE156" s="74">
        <f t="shared" si="142"/>
        <v>0</v>
      </c>
      <c r="AF156" s="123" cm="1">
        <f t="array" ref="AF156">IFERROR(ROUND(_xlfn.IFS(offer_sale_type="поставка",AB156,offer_sale_type="транзит",S156)*AC156,2),0)</f>
        <v>0</v>
      </c>
      <c r="AG156" s="130">
        <f t="shared" si="61"/>
        <v>0</v>
      </c>
      <c r="AH156" s="74">
        <f t="shared" si="126"/>
        <v>0</v>
      </c>
      <c r="AI156" s="123">
        <f t="shared" si="127"/>
        <v>0</v>
      </c>
      <c r="AJ156" s="118">
        <f t="shared" si="143"/>
        <v>0</v>
      </c>
      <c r="AK156" s="74">
        <f t="shared" si="144"/>
        <v>0</v>
      </c>
      <c r="AL156" s="174">
        <f t="shared" si="145"/>
        <v>0</v>
      </c>
      <c r="AM156" s="175">
        <f t="shared" si="128"/>
        <v>0</v>
      </c>
      <c r="AN156" s="130">
        <f t="shared" si="146"/>
        <v>0</v>
      </c>
      <c r="AO156" s="74">
        <f t="shared" si="129"/>
        <v>0</v>
      </c>
      <c r="AP156" s="123">
        <f t="shared" si="147"/>
        <v>0</v>
      </c>
      <c r="AQ156" s="118">
        <f t="shared" si="130"/>
        <v>0</v>
      </c>
      <c r="AR156" s="82" t="str">
        <f t="shared" si="148"/>
        <v>https://www.alta.ru/tnved/code//</v>
      </c>
      <c r="AS156" s="157"/>
      <c r="AT156" s="162"/>
      <c r="AU156" s="74">
        <f t="shared" si="131"/>
        <v>0</v>
      </c>
      <c r="AV156" s="157"/>
      <c r="AW156" s="75">
        <f>_xlfn.IFNA(VLOOKUP(L156,list_vat[],3,FALSE),0)</f>
        <v>0</v>
      </c>
      <c r="AX156" s="74">
        <f t="shared" si="149"/>
        <v>0</v>
      </c>
      <c r="AY156" s="74">
        <f t="shared" si="150"/>
        <v>0</v>
      </c>
      <c r="AZ156" s="130">
        <f t="shared" si="151"/>
        <v>0</v>
      </c>
      <c r="BA156" s="74">
        <f t="shared" si="132"/>
        <v>0</v>
      </c>
      <c r="BB156" s="193">
        <f t="shared" si="152"/>
        <v>0</v>
      </c>
      <c r="BC156" s="102">
        <f t="shared" si="153"/>
        <v>0</v>
      </c>
      <c r="BD156" s="102">
        <f t="shared" si="154"/>
        <v>0</v>
      </c>
      <c r="BE156" s="413" t="s">
        <v>69</v>
      </c>
    </row>
    <row r="157" spans="1:57" s="65" customFormat="1" ht="12" customHeight="1" x14ac:dyDescent="0.2">
      <c r="A157" s="43">
        <v>142</v>
      </c>
      <c r="B157" s="166"/>
      <c r="C157" s="166"/>
      <c r="D157" s="166"/>
      <c r="E157" s="162"/>
      <c r="F157" s="166"/>
      <c r="G157" s="162"/>
      <c r="H157" s="162"/>
      <c r="I157" s="189">
        <f t="shared" si="133"/>
        <v>0</v>
      </c>
      <c r="J157" s="195"/>
      <c r="K157" s="162"/>
      <c r="L157" s="168"/>
      <c r="M157" s="75">
        <f>_xlfn.XLOOKUP(L157,list_vat[Страна],list_vat[Ставка НДС %],0,0)</f>
        <v>0</v>
      </c>
      <c r="N157" s="162">
        <f t="shared" si="134"/>
        <v>0</v>
      </c>
      <c r="O157" s="169"/>
      <c r="P157" s="74">
        <f t="shared" si="155"/>
        <v>0</v>
      </c>
      <c r="Q157" s="162"/>
      <c r="R157" s="162" t="str">
        <f t="shared" si="135"/>
        <v>введи курс</v>
      </c>
      <c r="S157" s="196">
        <f t="shared" si="136"/>
        <v>0</v>
      </c>
      <c r="T157" s="192">
        <f t="shared" si="137"/>
        <v>0</v>
      </c>
      <c r="U157" s="76">
        <f t="shared" si="138"/>
        <v>0</v>
      </c>
      <c r="V157" s="123">
        <f t="shared" si="139"/>
        <v>0</v>
      </c>
      <c r="W157" s="191"/>
      <c r="X157" s="170"/>
      <c r="Y157" s="74">
        <f>ROUND(IF(offer_incoterms="DDP",X157*(AY157+T157),0),2)</f>
        <v>0</v>
      </c>
      <c r="Z157" s="188"/>
      <c r="AA157" s="130">
        <f t="shared" si="140"/>
        <v>0</v>
      </c>
      <c r="AB157" s="74">
        <f t="shared" si="141"/>
        <v>0</v>
      </c>
      <c r="AC157" s="356"/>
      <c r="AD157" s="130" cm="1">
        <f t="array" ref="AD157">IFERROR(ROUND((_xlfn.IFS(offer_sale_type="поставка",AB157,offer_sale_type="транзит",S157)*(1+AC157))/E157,2),0)</f>
        <v>0</v>
      </c>
      <c r="AE157" s="74">
        <f t="shared" si="142"/>
        <v>0</v>
      </c>
      <c r="AF157" s="123" cm="1">
        <f t="array" ref="AF157">IFERROR(ROUND(_xlfn.IFS(offer_sale_type="поставка",AB157,offer_sale_type="транзит",S157)*AC157,2),0)</f>
        <v>0</v>
      </c>
      <c r="AG157" s="130">
        <f t="shared" si="61"/>
        <v>0</v>
      </c>
      <c r="AH157" s="74">
        <f t="shared" si="126"/>
        <v>0</v>
      </c>
      <c r="AI157" s="123">
        <f t="shared" si="127"/>
        <v>0</v>
      </c>
      <c r="AJ157" s="118">
        <f t="shared" si="143"/>
        <v>0</v>
      </c>
      <c r="AK157" s="74">
        <f t="shared" si="144"/>
        <v>0</v>
      </c>
      <c r="AL157" s="174">
        <f t="shared" si="145"/>
        <v>0</v>
      </c>
      <c r="AM157" s="175">
        <f t="shared" si="128"/>
        <v>0</v>
      </c>
      <c r="AN157" s="130">
        <f t="shared" si="146"/>
        <v>0</v>
      </c>
      <c r="AO157" s="74">
        <f t="shared" si="129"/>
        <v>0</v>
      </c>
      <c r="AP157" s="123">
        <f t="shared" si="147"/>
        <v>0</v>
      </c>
      <c r="AQ157" s="118">
        <f t="shared" si="130"/>
        <v>0</v>
      </c>
      <c r="AR157" s="82" t="str">
        <f t="shared" si="148"/>
        <v>https://www.alta.ru/tnved/code//</v>
      </c>
      <c r="AS157" s="157"/>
      <c r="AT157" s="162"/>
      <c r="AU157" s="74">
        <f t="shared" si="131"/>
        <v>0</v>
      </c>
      <c r="AV157" s="157"/>
      <c r="AW157" s="75">
        <f>_xlfn.IFNA(VLOOKUP(L157,list_vat[],3,FALSE),0)</f>
        <v>0</v>
      </c>
      <c r="AX157" s="74">
        <f t="shared" si="149"/>
        <v>0</v>
      </c>
      <c r="AY157" s="74">
        <f t="shared" si="150"/>
        <v>0</v>
      </c>
      <c r="AZ157" s="130">
        <f t="shared" si="151"/>
        <v>0</v>
      </c>
      <c r="BA157" s="74">
        <f t="shared" si="132"/>
        <v>0</v>
      </c>
      <c r="BB157" s="193">
        <f t="shared" si="152"/>
        <v>0</v>
      </c>
      <c r="BC157" s="102">
        <f t="shared" si="153"/>
        <v>0</v>
      </c>
      <c r="BD157" s="102">
        <f t="shared" si="154"/>
        <v>0</v>
      </c>
      <c r="BE157" s="413" t="s">
        <v>69</v>
      </c>
    </row>
    <row r="158" spans="1:57" s="65" customFormat="1" ht="12" customHeight="1" x14ac:dyDescent="0.2">
      <c r="A158" s="43">
        <v>143</v>
      </c>
      <c r="B158" s="166"/>
      <c r="C158" s="166"/>
      <c r="D158" s="166"/>
      <c r="E158" s="162"/>
      <c r="F158" s="166"/>
      <c r="G158" s="162"/>
      <c r="H158" s="162"/>
      <c r="I158" s="189">
        <f t="shared" si="133"/>
        <v>0</v>
      </c>
      <c r="J158" s="195"/>
      <c r="K158" s="162"/>
      <c r="L158" s="168"/>
      <c r="M158" s="75">
        <f>_xlfn.XLOOKUP(L158,list_vat[Страна],list_vat[Ставка НДС %],0,0)</f>
        <v>0</v>
      </c>
      <c r="N158" s="162">
        <f t="shared" si="134"/>
        <v>0</v>
      </c>
      <c r="O158" s="169"/>
      <c r="P158" s="74">
        <f t="shared" si="155"/>
        <v>0</v>
      </c>
      <c r="Q158" s="162"/>
      <c r="R158" s="162" t="str">
        <f t="shared" si="135"/>
        <v>введи курс</v>
      </c>
      <c r="S158" s="196">
        <f t="shared" si="136"/>
        <v>0</v>
      </c>
      <c r="T158" s="192">
        <f t="shared" si="137"/>
        <v>0</v>
      </c>
      <c r="U158" s="76">
        <f t="shared" si="138"/>
        <v>0</v>
      </c>
      <c r="V158" s="123">
        <f t="shared" si="139"/>
        <v>0</v>
      </c>
      <c r="W158" s="191"/>
      <c r="X158" s="170"/>
      <c r="Y158" s="74">
        <f>ROUND(IF(offer_incoterms="DDP",X158*(AY158+T158),0),2)</f>
        <v>0</v>
      </c>
      <c r="Z158" s="188"/>
      <c r="AA158" s="130">
        <f t="shared" si="140"/>
        <v>0</v>
      </c>
      <c r="AB158" s="74">
        <f t="shared" si="141"/>
        <v>0</v>
      </c>
      <c r="AC158" s="356"/>
      <c r="AD158" s="130" cm="1">
        <f t="array" ref="AD158">IFERROR(ROUND((_xlfn.IFS(offer_sale_type="поставка",AB158,offer_sale_type="транзит",S158)*(1+AC158))/E158,2),0)</f>
        <v>0</v>
      </c>
      <c r="AE158" s="74">
        <f t="shared" si="142"/>
        <v>0</v>
      </c>
      <c r="AF158" s="123" cm="1">
        <f t="array" ref="AF158">IFERROR(ROUND(_xlfn.IFS(offer_sale_type="поставка",AB158,offer_sale_type="транзит",S158)*AC158,2),0)</f>
        <v>0</v>
      </c>
      <c r="AG158" s="130">
        <f t="shared" si="61"/>
        <v>0</v>
      </c>
      <c r="AH158" s="74">
        <f t="shared" si="126"/>
        <v>0</v>
      </c>
      <c r="AI158" s="123">
        <f t="shared" si="127"/>
        <v>0</v>
      </c>
      <c r="AJ158" s="118">
        <f t="shared" si="143"/>
        <v>0</v>
      </c>
      <c r="AK158" s="74">
        <f t="shared" si="144"/>
        <v>0</v>
      </c>
      <c r="AL158" s="174">
        <f t="shared" si="145"/>
        <v>0</v>
      </c>
      <c r="AM158" s="175">
        <f t="shared" si="128"/>
        <v>0</v>
      </c>
      <c r="AN158" s="130">
        <f t="shared" si="146"/>
        <v>0</v>
      </c>
      <c r="AO158" s="74">
        <f t="shared" si="129"/>
        <v>0</v>
      </c>
      <c r="AP158" s="123">
        <f t="shared" si="147"/>
        <v>0</v>
      </c>
      <c r="AQ158" s="118">
        <f t="shared" si="130"/>
        <v>0</v>
      </c>
      <c r="AR158" s="82" t="str">
        <f t="shared" si="148"/>
        <v>https://www.alta.ru/tnved/code//</v>
      </c>
      <c r="AS158" s="157"/>
      <c r="AT158" s="162"/>
      <c r="AU158" s="74">
        <f t="shared" si="131"/>
        <v>0</v>
      </c>
      <c r="AV158" s="157"/>
      <c r="AW158" s="75">
        <f>_xlfn.IFNA(VLOOKUP(L158,list_vat[],3,FALSE),0)</f>
        <v>0</v>
      </c>
      <c r="AX158" s="74">
        <f t="shared" si="149"/>
        <v>0</v>
      </c>
      <c r="AY158" s="74">
        <f t="shared" si="150"/>
        <v>0</v>
      </c>
      <c r="AZ158" s="130">
        <f t="shared" si="151"/>
        <v>0</v>
      </c>
      <c r="BA158" s="74">
        <f t="shared" si="132"/>
        <v>0</v>
      </c>
      <c r="BB158" s="193">
        <f t="shared" si="152"/>
        <v>0</v>
      </c>
      <c r="BC158" s="102">
        <f t="shared" si="153"/>
        <v>0</v>
      </c>
      <c r="BD158" s="102">
        <f t="shared" si="154"/>
        <v>0</v>
      </c>
      <c r="BE158" s="413" t="s">
        <v>69</v>
      </c>
    </row>
    <row r="159" spans="1:57" s="65" customFormat="1" ht="12" customHeight="1" x14ac:dyDescent="0.2">
      <c r="A159" s="43">
        <v>144</v>
      </c>
      <c r="B159" s="166"/>
      <c r="C159" s="166"/>
      <c r="D159" s="166"/>
      <c r="E159" s="162"/>
      <c r="F159" s="166"/>
      <c r="G159" s="162"/>
      <c r="H159" s="162"/>
      <c r="I159" s="189">
        <f t="shared" si="133"/>
        <v>0</v>
      </c>
      <c r="J159" s="195"/>
      <c r="K159" s="162"/>
      <c r="L159" s="168"/>
      <c r="M159" s="75">
        <f>_xlfn.XLOOKUP(L159,list_vat[Страна],list_vat[Ставка НДС %],0,0)</f>
        <v>0</v>
      </c>
      <c r="N159" s="162">
        <f t="shared" si="134"/>
        <v>0</v>
      </c>
      <c r="O159" s="169"/>
      <c r="P159" s="74">
        <f t="shared" si="155"/>
        <v>0</v>
      </c>
      <c r="Q159" s="162"/>
      <c r="R159" s="162" t="str">
        <f t="shared" si="135"/>
        <v>введи курс</v>
      </c>
      <c r="S159" s="196">
        <f t="shared" si="136"/>
        <v>0</v>
      </c>
      <c r="T159" s="192">
        <f t="shared" si="137"/>
        <v>0</v>
      </c>
      <c r="U159" s="76">
        <f t="shared" si="138"/>
        <v>0</v>
      </c>
      <c r="V159" s="123">
        <f t="shared" si="139"/>
        <v>0</v>
      </c>
      <c r="W159" s="191"/>
      <c r="X159" s="170"/>
      <c r="Y159" s="74">
        <f>ROUND(IF(offer_incoterms="DDP",X159*(AY159+T159),0),2)</f>
        <v>0</v>
      </c>
      <c r="Z159" s="188"/>
      <c r="AA159" s="130">
        <f t="shared" si="140"/>
        <v>0</v>
      </c>
      <c r="AB159" s="74">
        <f t="shared" si="141"/>
        <v>0</v>
      </c>
      <c r="AC159" s="356"/>
      <c r="AD159" s="130" cm="1">
        <f t="array" ref="AD159">IFERROR(ROUND((_xlfn.IFS(offer_sale_type="поставка",AB159,offer_sale_type="транзит",S159)*(1+AC159))/E159,2),0)</f>
        <v>0</v>
      </c>
      <c r="AE159" s="74">
        <f t="shared" si="142"/>
        <v>0</v>
      </c>
      <c r="AF159" s="123" cm="1">
        <f t="array" ref="AF159">IFERROR(ROUND(_xlfn.IFS(offer_sale_type="поставка",AB159,offer_sale_type="транзит",S159)*AC159,2),0)</f>
        <v>0</v>
      </c>
      <c r="AG159" s="130">
        <f t="shared" si="61"/>
        <v>0</v>
      </c>
      <c r="AH159" s="74">
        <f t="shared" si="126"/>
        <v>0</v>
      </c>
      <c r="AI159" s="123">
        <f t="shared" si="127"/>
        <v>0</v>
      </c>
      <c r="AJ159" s="118">
        <f t="shared" si="143"/>
        <v>0</v>
      </c>
      <c r="AK159" s="74">
        <f t="shared" si="144"/>
        <v>0</v>
      </c>
      <c r="AL159" s="174">
        <f t="shared" si="145"/>
        <v>0</v>
      </c>
      <c r="AM159" s="175">
        <f t="shared" si="128"/>
        <v>0</v>
      </c>
      <c r="AN159" s="130">
        <f t="shared" si="146"/>
        <v>0</v>
      </c>
      <c r="AO159" s="74">
        <f t="shared" si="129"/>
        <v>0</v>
      </c>
      <c r="AP159" s="123">
        <f t="shared" si="147"/>
        <v>0</v>
      </c>
      <c r="AQ159" s="118">
        <f t="shared" si="130"/>
        <v>0</v>
      </c>
      <c r="AR159" s="82" t="str">
        <f t="shared" si="148"/>
        <v>https://www.alta.ru/tnved/code//</v>
      </c>
      <c r="AS159" s="157"/>
      <c r="AT159" s="162"/>
      <c r="AU159" s="74">
        <f t="shared" si="131"/>
        <v>0</v>
      </c>
      <c r="AV159" s="157"/>
      <c r="AW159" s="75">
        <f>_xlfn.IFNA(VLOOKUP(L159,list_vat[],3,FALSE),0)</f>
        <v>0</v>
      </c>
      <c r="AX159" s="74">
        <f t="shared" si="149"/>
        <v>0</v>
      </c>
      <c r="AY159" s="74">
        <f t="shared" si="150"/>
        <v>0</v>
      </c>
      <c r="AZ159" s="130">
        <f t="shared" si="151"/>
        <v>0</v>
      </c>
      <c r="BA159" s="74">
        <f t="shared" si="132"/>
        <v>0</v>
      </c>
      <c r="BB159" s="193">
        <f t="shared" si="152"/>
        <v>0</v>
      </c>
      <c r="BC159" s="102">
        <f t="shared" si="153"/>
        <v>0</v>
      </c>
      <c r="BD159" s="102">
        <f t="shared" si="154"/>
        <v>0</v>
      </c>
      <c r="BE159" s="413" t="s">
        <v>69</v>
      </c>
    </row>
    <row r="160" spans="1:57" s="65" customFormat="1" ht="12" customHeight="1" x14ac:dyDescent="0.2">
      <c r="A160" s="43">
        <v>145</v>
      </c>
      <c r="B160" s="166"/>
      <c r="C160" s="166"/>
      <c r="D160" s="166"/>
      <c r="E160" s="162"/>
      <c r="F160" s="166"/>
      <c r="G160" s="162"/>
      <c r="H160" s="162"/>
      <c r="I160" s="189">
        <f t="shared" si="133"/>
        <v>0</v>
      </c>
      <c r="J160" s="195"/>
      <c r="K160" s="162"/>
      <c r="L160" s="168"/>
      <c r="M160" s="75">
        <f>_xlfn.XLOOKUP(L160,list_vat[Страна],list_vat[Ставка НДС %],0,0)</f>
        <v>0</v>
      </c>
      <c r="N160" s="162">
        <f t="shared" si="134"/>
        <v>0</v>
      </c>
      <c r="O160" s="169"/>
      <c r="P160" s="74">
        <f t="shared" si="155"/>
        <v>0</v>
      </c>
      <c r="Q160" s="162"/>
      <c r="R160" s="162" t="str">
        <f t="shared" si="135"/>
        <v>введи курс</v>
      </c>
      <c r="S160" s="196">
        <f t="shared" si="136"/>
        <v>0</v>
      </c>
      <c r="T160" s="192">
        <f t="shared" si="137"/>
        <v>0</v>
      </c>
      <c r="U160" s="76">
        <f t="shared" si="138"/>
        <v>0</v>
      </c>
      <c r="V160" s="123">
        <f t="shared" si="139"/>
        <v>0</v>
      </c>
      <c r="W160" s="191"/>
      <c r="X160" s="170"/>
      <c r="Y160" s="74">
        <f>ROUND(IF(offer_incoterms="DDP",X160*(AY160+T160),0),2)</f>
        <v>0</v>
      </c>
      <c r="Z160" s="188"/>
      <c r="AA160" s="130">
        <f t="shared" si="140"/>
        <v>0</v>
      </c>
      <c r="AB160" s="74">
        <f t="shared" si="141"/>
        <v>0</v>
      </c>
      <c r="AC160" s="356"/>
      <c r="AD160" s="130" cm="1">
        <f t="array" ref="AD160">IFERROR(ROUND((_xlfn.IFS(offer_sale_type="поставка",AB160,offer_sale_type="транзит",S160)*(1+AC160))/E160,2),0)</f>
        <v>0</v>
      </c>
      <c r="AE160" s="74">
        <f t="shared" si="142"/>
        <v>0</v>
      </c>
      <c r="AF160" s="123" cm="1">
        <f t="array" ref="AF160">IFERROR(ROUND(_xlfn.IFS(offer_sale_type="поставка",AB160,offer_sale_type="транзит",S160)*AC160,2),0)</f>
        <v>0</v>
      </c>
      <c r="AG160" s="130">
        <f t="shared" si="61"/>
        <v>0</v>
      </c>
      <c r="AH160" s="74">
        <f t="shared" si="126"/>
        <v>0</v>
      </c>
      <c r="AI160" s="123">
        <f t="shared" si="127"/>
        <v>0</v>
      </c>
      <c r="AJ160" s="118">
        <f t="shared" si="143"/>
        <v>0</v>
      </c>
      <c r="AK160" s="74">
        <f t="shared" si="144"/>
        <v>0</v>
      </c>
      <c r="AL160" s="174">
        <f t="shared" si="145"/>
        <v>0</v>
      </c>
      <c r="AM160" s="175">
        <f t="shared" si="128"/>
        <v>0</v>
      </c>
      <c r="AN160" s="130">
        <f t="shared" si="146"/>
        <v>0</v>
      </c>
      <c r="AO160" s="74">
        <f t="shared" si="129"/>
        <v>0</v>
      </c>
      <c r="AP160" s="123">
        <f t="shared" si="147"/>
        <v>0</v>
      </c>
      <c r="AQ160" s="118">
        <f t="shared" si="130"/>
        <v>0</v>
      </c>
      <c r="AR160" s="82" t="str">
        <f t="shared" si="148"/>
        <v>https://www.alta.ru/tnved/code//</v>
      </c>
      <c r="AS160" s="157"/>
      <c r="AT160" s="162"/>
      <c r="AU160" s="74">
        <f t="shared" si="131"/>
        <v>0</v>
      </c>
      <c r="AV160" s="157"/>
      <c r="AW160" s="75">
        <f>_xlfn.IFNA(VLOOKUP(L160,list_vat[],3,FALSE),0)</f>
        <v>0</v>
      </c>
      <c r="AX160" s="74">
        <f t="shared" si="149"/>
        <v>0</v>
      </c>
      <c r="AY160" s="74">
        <f t="shared" si="150"/>
        <v>0</v>
      </c>
      <c r="AZ160" s="130">
        <f t="shared" si="151"/>
        <v>0</v>
      </c>
      <c r="BA160" s="74">
        <f t="shared" si="132"/>
        <v>0</v>
      </c>
      <c r="BB160" s="193">
        <f t="shared" si="152"/>
        <v>0</v>
      </c>
      <c r="BC160" s="102">
        <f t="shared" si="153"/>
        <v>0</v>
      </c>
      <c r="BD160" s="102">
        <f t="shared" si="154"/>
        <v>0</v>
      </c>
      <c r="BE160" s="413" t="s">
        <v>69</v>
      </c>
    </row>
    <row r="161" spans="1:57" s="65" customFormat="1" ht="12" customHeight="1" x14ac:dyDescent="0.2">
      <c r="A161" s="43">
        <v>146</v>
      </c>
      <c r="B161" s="166"/>
      <c r="C161" s="166"/>
      <c r="D161" s="166"/>
      <c r="E161" s="162"/>
      <c r="F161" s="166"/>
      <c r="G161" s="162"/>
      <c r="H161" s="162"/>
      <c r="I161" s="189">
        <f t="shared" si="133"/>
        <v>0</v>
      </c>
      <c r="J161" s="195"/>
      <c r="K161" s="162"/>
      <c r="L161" s="168"/>
      <c r="M161" s="75">
        <f>_xlfn.XLOOKUP(L161,list_vat[Страна],list_vat[Ставка НДС %],0,0)</f>
        <v>0</v>
      </c>
      <c r="N161" s="162">
        <f t="shared" si="134"/>
        <v>0</v>
      </c>
      <c r="O161" s="169"/>
      <c r="P161" s="74">
        <f t="shared" si="155"/>
        <v>0</v>
      </c>
      <c r="Q161" s="162"/>
      <c r="R161" s="162" t="str">
        <f t="shared" si="135"/>
        <v>введи курс</v>
      </c>
      <c r="S161" s="196">
        <f t="shared" si="136"/>
        <v>0</v>
      </c>
      <c r="T161" s="192">
        <f t="shared" si="137"/>
        <v>0</v>
      </c>
      <c r="U161" s="76">
        <f t="shared" si="138"/>
        <v>0</v>
      </c>
      <c r="V161" s="123">
        <f t="shared" si="139"/>
        <v>0</v>
      </c>
      <c r="W161" s="191"/>
      <c r="X161" s="170"/>
      <c r="Y161" s="74">
        <f>ROUND(IF(offer_incoterms="DDP",X161*(AY161+T161),0),2)</f>
        <v>0</v>
      </c>
      <c r="Z161" s="188"/>
      <c r="AA161" s="130">
        <f t="shared" si="140"/>
        <v>0</v>
      </c>
      <c r="AB161" s="74">
        <f t="shared" si="141"/>
        <v>0</v>
      </c>
      <c r="AC161" s="356"/>
      <c r="AD161" s="130" cm="1">
        <f t="array" ref="AD161">IFERROR(ROUND((_xlfn.IFS(offer_sale_type="поставка",AB161,offer_sale_type="транзит",S161)*(1+AC161))/E161,2),0)</f>
        <v>0</v>
      </c>
      <c r="AE161" s="74">
        <f t="shared" si="142"/>
        <v>0</v>
      </c>
      <c r="AF161" s="123" cm="1">
        <f t="array" ref="AF161">IFERROR(ROUND(_xlfn.IFS(offer_sale_type="поставка",AB161,offer_sale_type="транзит",S161)*AC161,2),0)</f>
        <v>0</v>
      </c>
      <c r="AG161" s="130">
        <f t="shared" si="61"/>
        <v>0</v>
      </c>
      <c r="AH161" s="74">
        <f t="shared" si="126"/>
        <v>0</v>
      </c>
      <c r="AI161" s="123">
        <f t="shared" si="127"/>
        <v>0</v>
      </c>
      <c r="AJ161" s="118">
        <f t="shared" si="143"/>
        <v>0</v>
      </c>
      <c r="AK161" s="74">
        <f t="shared" si="144"/>
        <v>0</v>
      </c>
      <c r="AL161" s="174">
        <f t="shared" si="145"/>
        <v>0</v>
      </c>
      <c r="AM161" s="175">
        <f t="shared" si="128"/>
        <v>0</v>
      </c>
      <c r="AN161" s="130">
        <f t="shared" si="146"/>
        <v>0</v>
      </c>
      <c r="AO161" s="74">
        <f t="shared" si="129"/>
        <v>0</v>
      </c>
      <c r="AP161" s="123">
        <f t="shared" si="147"/>
        <v>0</v>
      </c>
      <c r="AQ161" s="118">
        <f t="shared" si="130"/>
        <v>0</v>
      </c>
      <c r="AR161" s="82" t="str">
        <f t="shared" si="148"/>
        <v>https://www.alta.ru/tnved/code//</v>
      </c>
      <c r="AS161" s="157"/>
      <c r="AT161" s="162"/>
      <c r="AU161" s="74">
        <f t="shared" si="131"/>
        <v>0</v>
      </c>
      <c r="AV161" s="157"/>
      <c r="AW161" s="75">
        <f>_xlfn.IFNA(VLOOKUP(L161,list_vat[],3,FALSE),0)</f>
        <v>0</v>
      </c>
      <c r="AX161" s="74">
        <f t="shared" si="149"/>
        <v>0</v>
      </c>
      <c r="AY161" s="74">
        <f t="shared" si="150"/>
        <v>0</v>
      </c>
      <c r="AZ161" s="130">
        <f t="shared" si="151"/>
        <v>0</v>
      </c>
      <c r="BA161" s="74">
        <f t="shared" si="132"/>
        <v>0</v>
      </c>
      <c r="BB161" s="193">
        <f t="shared" si="152"/>
        <v>0</v>
      </c>
      <c r="BC161" s="102">
        <f t="shared" si="153"/>
        <v>0</v>
      </c>
      <c r="BD161" s="102">
        <f t="shared" si="154"/>
        <v>0</v>
      </c>
      <c r="BE161" s="413" t="s">
        <v>69</v>
      </c>
    </row>
    <row r="162" spans="1:57" s="65" customFormat="1" ht="12" customHeight="1" x14ac:dyDescent="0.2">
      <c r="A162" s="43">
        <v>147</v>
      </c>
      <c r="B162" s="166"/>
      <c r="C162" s="166"/>
      <c r="D162" s="166"/>
      <c r="E162" s="162"/>
      <c r="F162" s="166"/>
      <c r="G162" s="162"/>
      <c r="H162" s="162"/>
      <c r="I162" s="189">
        <f t="shared" si="133"/>
        <v>0</v>
      </c>
      <c r="J162" s="195"/>
      <c r="K162" s="162"/>
      <c r="L162" s="168"/>
      <c r="M162" s="75">
        <f>_xlfn.XLOOKUP(L162,list_vat[Страна],list_vat[Ставка НДС %],0,0)</f>
        <v>0</v>
      </c>
      <c r="N162" s="162">
        <f t="shared" si="134"/>
        <v>0</v>
      </c>
      <c r="O162" s="169"/>
      <c r="P162" s="74">
        <f t="shared" si="155"/>
        <v>0</v>
      </c>
      <c r="Q162" s="162"/>
      <c r="R162" s="162" t="str">
        <f t="shared" si="135"/>
        <v>введи курс</v>
      </c>
      <c r="S162" s="196">
        <f t="shared" si="136"/>
        <v>0</v>
      </c>
      <c r="T162" s="192">
        <f t="shared" si="137"/>
        <v>0</v>
      </c>
      <c r="U162" s="76">
        <f t="shared" si="138"/>
        <v>0</v>
      </c>
      <c r="V162" s="123">
        <f t="shared" si="139"/>
        <v>0</v>
      </c>
      <c r="W162" s="191"/>
      <c r="X162" s="170"/>
      <c r="Y162" s="74">
        <f>ROUND(IF(offer_incoterms="DDP",X162*(AY162+T162),0),2)</f>
        <v>0</v>
      </c>
      <c r="Z162" s="188"/>
      <c r="AA162" s="130">
        <f t="shared" si="140"/>
        <v>0</v>
      </c>
      <c r="AB162" s="74">
        <f t="shared" si="141"/>
        <v>0</v>
      </c>
      <c r="AC162" s="356"/>
      <c r="AD162" s="130" cm="1">
        <f t="array" ref="AD162">IFERROR(ROUND((_xlfn.IFS(offer_sale_type="поставка",AB162,offer_sale_type="транзит",S162)*(1+AC162))/E162,2),0)</f>
        <v>0</v>
      </c>
      <c r="AE162" s="74">
        <f t="shared" si="142"/>
        <v>0</v>
      </c>
      <c r="AF162" s="123" cm="1">
        <f t="array" ref="AF162">IFERROR(ROUND(_xlfn.IFS(offer_sale_type="поставка",AB162,offer_sale_type="транзит",S162)*AC162,2),0)</f>
        <v>0</v>
      </c>
      <c r="AG162" s="130">
        <f t="shared" si="61"/>
        <v>0</v>
      </c>
      <c r="AH162" s="74">
        <f t="shared" si="126"/>
        <v>0</v>
      </c>
      <c r="AI162" s="123">
        <f t="shared" si="127"/>
        <v>0</v>
      </c>
      <c r="AJ162" s="118">
        <f t="shared" si="143"/>
        <v>0</v>
      </c>
      <c r="AK162" s="74">
        <f t="shared" si="144"/>
        <v>0</v>
      </c>
      <c r="AL162" s="174">
        <f t="shared" si="145"/>
        <v>0</v>
      </c>
      <c r="AM162" s="175">
        <f t="shared" si="128"/>
        <v>0</v>
      </c>
      <c r="AN162" s="130">
        <f t="shared" si="146"/>
        <v>0</v>
      </c>
      <c r="AO162" s="74">
        <f t="shared" si="129"/>
        <v>0</v>
      </c>
      <c r="AP162" s="123">
        <f t="shared" si="147"/>
        <v>0</v>
      </c>
      <c r="AQ162" s="118">
        <f t="shared" si="130"/>
        <v>0</v>
      </c>
      <c r="AR162" s="82" t="str">
        <f t="shared" si="148"/>
        <v>https://www.alta.ru/tnved/code//</v>
      </c>
      <c r="AS162" s="157"/>
      <c r="AT162" s="162"/>
      <c r="AU162" s="74">
        <f t="shared" si="131"/>
        <v>0</v>
      </c>
      <c r="AV162" s="157"/>
      <c r="AW162" s="75">
        <f>_xlfn.IFNA(VLOOKUP(L162,list_vat[],3,FALSE),0)</f>
        <v>0</v>
      </c>
      <c r="AX162" s="74">
        <f t="shared" si="149"/>
        <v>0</v>
      </c>
      <c r="AY162" s="74">
        <f t="shared" si="150"/>
        <v>0</v>
      </c>
      <c r="AZ162" s="130">
        <f t="shared" si="151"/>
        <v>0</v>
      </c>
      <c r="BA162" s="74">
        <f t="shared" si="132"/>
        <v>0</v>
      </c>
      <c r="BB162" s="193">
        <f t="shared" si="152"/>
        <v>0</v>
      </c>
      <c r="BC162" s="102">
        <f t="shared" si="153"/>
        <v>0</v>
      </c>
      <c r="BD162" s="102">
        <f t="shared" si="154"/>
        <v>0</v>
      </c>
      <c r="BE162" s="413" t="s">
        <v>69</v>
      </c>
    </row>
    <row r="163" spans="1:57" s="65" customFormat="1" ht="12" customHeight="1" x14ac:dyDescent="0.2">
      <c r="A163" s="43">
        <v>148</v>
      </c>
      <c r="B163" s="166"/>
      <c r="C163" s="166"/>
      <c r="D163" s="166"/>
      <c r="E163" s="162"/>
      <c r="F163" s="166"/>
      <c r="G163" s="162"/>
      <c r="H163" s="162"/>
      <c r="I163" s="189">
        <f t="shared" si="133"/>
        <v>0</v>
      </c>
      <c r="J163" s="195"/>
      <c r="K163" s="162"/>
      <c r="L163" s="168"/>
      <c r="M163" s="75">
        <f>_xlfn.XLOOKUP(L163,list_vat[Страна],list_vat[Ставка НДС %],0,0)</f>
        <v>0</v>
      </c>
      <c r="N163" s="162">
        <f t="shared" si="134"/>
        <v>0</v>
      </c>
      <c r="O163" s="169"/>
      <c r="P163" s="74">
        <f t="shared" si="155"/>
        <v>0</v>
      </c>
      <c r="Q163" s="162"/>
      <c r="R163" s="162" t="str">
        <f t="shared" si="135"/>
        <v>введи курс</v>
      </c>
      <c r="S163" s="196">
        <f t="shared" si="136"/>
        <v>0</v>
      </c>
      <c r="T163" s="192">
        <f t="shared" si="137"/>
        <v>0</v>
      </c>
      <c r="U163" s="76">
        <f t="shared" si="138"/>
        <v>0</v>
      </c>
      <c r="V163" s="123">
        <f t="shared" si="139"/>
        <v>0</v>
      </c>
      <c r="W163" s="191"/>
      <c r="X163" s="170"/>
      <c r="Y163" s="74">
        <f>ROUND(IF(offer_incoterms="DDP",X163*(AY163+T163),0),2)</f>
        <v>0</v>
      </c>
      <c r="Z163" s="188"/>
      <c r="AA163" s="130">
        <f t="shared" si="140"/>
        <v>0</v>
      </c>
      <c r="AB163" s="74">
        <f t="shared" si="141"/>
        <v>0</v>
      </c>
      <c r="AC163" s="356"/>
      <c r="AD163" s="130" cm="1">
        <f t="array" ref="AD163">IFERROR(ROUND((_xlfn.IFS(offer_sale_type="поставка",AB163,offer_sale_type="транзит",S163)*(1+AC163))/E163,2),0)</f>
        <v>0</v>
      </c>
      <c r="AE163" s="74">
        <f t="shared" si="142"/>
        <v>0</v>
      </c>
      <c r="AF163" s="123" cm="1">
        <f t="array" ref="AF163">IFERROR(ROUND(_xlfn.IFS(offer_sale_type="поставка",AB163,offer_sale_type="транзит",S163)*AC163,2),0)</f>
        <v>0</v>
      </c>
      <c r="AG163" s="130">
        <f t="shared" si="61"/>
        <v>0</v>
      </c>
      <c r="AH163" s="74">
        <f t="shared" si="126"/>
        <v>0</v>
      </c>
      <c r="AI163" s="123">
        <f t="shared" si="127"/>
        <v>0</v>
      </c>
      <c r="AJ163" s="118">
        <f t="shared" si="143"/>
        <v>0</v>
      </c>
      <c r="AK163" s="74">
        <f t="shared" si="144"/>
        <v>0</v>
      </c>
      <c r="AL163" s="174">
        <f t="shared" si="145"/>
        <v>0</v>
      </c>
      <c r="AM163" s="175">
        <f t="shared" si="128"/>
        <v>0</v>
      </c>
      <c r="AN163" s="130">
        <f t="shared" si="146"/>
        <v>0</v>
      </c>
      <c r="AO163" s="74">
        <f t="shared" si="129"/>
        <v>0</v>
      </c>
      <c r="AP163" s="123">
        <f t="shared" si="147"/>
        <v>0</v>
      </c>
      <c r="AQ163" s="118">
        <f t="shared" si="130"/>
        <v>0</v>
      </c>
      <c r="AR163" s="82" t="str">
        <f t="shared" si="148"/>
        <v>https://www.alta.ru/tnved/code//</v>
      </c>
      <c r="AS163" s="157"/>
      <c r="AT163" s="162"/>
      <c r="AU163" s="74">
        <f t="shared" si="131"/>
        <v>0</v>
      </c>
      <c r="AV163" s="157"/>
      <c r="AW163" s="75">
        <f>_xlfn.IFNA(VLOOKUP(L163,list_vat[],3,FALSE),0)</f>
        <v>0</v>
      </c>
      <c r="AX163" s="74">
        <f t="shared" si="149"/>
        <v>0</v>
      </c>
      <c r="AY163" s="74">
        <f t="shared" si="150"/>
        <v>0</v>
      </c>
      <c r="AZ163" s="130">
        <f t="shared" si="151"/>
        <v>0</v>
      </c>
      <c r="BA163" s="74">
        <f t="shared" si="132"/>
        <v>0</v>
      </c>
      <c r="BB163" s="193">
        <f t="shared" si="152"/>
        <v>0</v>
      </c>
      <c r="BC163" s="102">
        <f t="shared" si="153"/>
        <v>0</v>
      </c>
      <c r="BD163" s="102">
        <f t="shared" si="154"/>
        <v>0</v>
      </c>
      <c r="BE163" s="413" t="s">
        <v>69</v>
      </c>
    </row>
    <row r="164" spans="1:57" s="65" customFormat="1" ht="12" customHeight="1" x14ac:dyDescent="0.2">
      <c r="A164" s="43">
        <v>149</v>
      </c>
      <c r="B164" s="166"/>
      <c r="C164" s="166"/>
      <c r="D164" s="166"/>
      <c r="E164" s="162"/>
      <c r="F164" s="166"/>
      <c r="G164" s="162"/>
      <c r="H164" s="162"/>
      <c r="I164" s="189">
        <f t="shared" si="133"/>
        <v>0</v>
      </c>
      <c r="J164" s="195"/>
      <c r="K164" s="162"/>
      <c r="L164" s="168"/>
      <c r="M164" s="75">
        <f>_xlfn.XLOOKUP(L164,list_vat[Страна],list_vat[Ставка НДС %],0,0)</f>
        <v>0</v>
      </c>
      <c r="N164" s="162">
        <f t="shared" si="134"/>
        <v>0</v>
      </c>
      <c r="O164" s="169"/>
      <c r="P164" s="74">
        <f t="shared" si="155"/>
        <v>0</v>
      </c>
      <c r="Q164" s="162"/>
      <c r="R164" s="162" t="str">
        <f t="shared" si="135"/>
        <v>введи курс</v>
      </c>
      <c r="S164" s="196">
        <f t="shared" si="136"/>
        <v>0</v>
      </c>
      <c r="T164" s="192">
        <f t="shared" si="137"/>
        <v>0</v>
      </c>
      <c r="U164" s="76">
        <f t="shared" si="138"/>
        <v>0</v>
      </c>
      <c r="V164" s="123">
        <f t="shared" si="139"/>
        <v>0</v>
      </c>
      <c r="W164" s="191"/>
      <c r="X164" s="170"/>
      <c r="Y164" s="74">
        <f>ROUND(IF(offer_incoterms="DDP",X164*(AY164+T164),0),2)</f>
        <v>0</v>
      </c>
      <c r="Z164" s="188"/>
      <c r="AA164" s="130">
        <f t="shared" si="140"/>
        <v>0</v>
      </c>
      <c r="AB164" s="74">
        <f t="shared" si="141"/>
        <v>0</v>
      </c>
      <c r="AC164" s="356"/>
      <c r="AD164" s="130" cm="1">
        <f t="array" ref="AD164">IFERROR(ROUND((_xlfn.IFS(offer_sale_type="поставка",AB164,offer_sale_type="транзит",S164)*(1+AC164))/E164,2),0)</f>
        <v>0</v>
      </c>
      <c r="AE164" s="74">
        <f t="shared" si="142"/>
        <v>0</v>
      </c>
      <c r="AF164" s="123" cm="1">
        <f t="array" ref="AF164">IFERROR(ROUND(_xlfn.IFS(offer_sale_type="поставка",AB164,offer_sale_type="транзит",S164)*AC164,2),0)</f>
        <v>0</v>
      </c>
      <c r="AG164" s="130">
        <f t="shared" si="61"/>
        <v>0</v>
      </c>
      <c r="AH164" s="74">
        <f t="shared" si="126"/>
        <v>0</v>
      </c>
      <c r="AI164" s="123">
        <f t="shared" si="127"/>
        <v>0</v>
      </c>
      <c r="AJ164" s="118">
        <f t="shared" si="143"/>
        <v>0</v>
      </c>
      <c r="AK164" s="74">
        <f t="shared" si="144"/>
        <v>0</v>
      </c>
      <c r="AL164" s="174">
        <f t="shared" si="145"/>
        <v>0</v>
      </c>
      <c r="AM164" s="175">
        <f t="shared" si="128"/>
        <v>0</v>
      </c>
      <c r="AN164" s="130">
        <f t="shared" si="146"/>
        <v>0</v>
      </c>
      <c r="AO164" s="74">
        <f t="shared" si="129"/>
        <v>0</v>
      </c>
      <c r="AP164" s="123">
        <f t="shared" si="147"/>
        <v>0</v>
      </c>
      <c r="AQ164" s="118">
        <f t="shared" si="130"/>
        <v>0</v>
      </c>
      <c r="AR164" s="82" t="str">
        <f t="shared" si="148"/>
        <v>https://www.alta.ru/tnved/code//</v>
      </c>
      <c r="AS164" s="157"/>
      <c r="AT164" s="162"/>
      <c r="AU164" s="74">
        <f t="shared" si="131"/>
        <v>0</v>
      </c>
      <c r="AV164" s="157"/>
      <c r="AW164" s="75">
        <f>_xlfn.IFNA(VLOOKUP(L164,list_vat[],3,FALSE),0)</f>
        <v>0</v>
      </c>
      <c r="AX164" s="74">
        <f t="shared" si="149"/>
        <v>0</v>
      </c>
      <c r="AY164" s="74">
        <f t="shared" si="150"/>
        <v>0</v>
      </c>
      <c r="AZ164" s="130">
        <f t="shared" si="151"/>
        <v>0</v>
      </c>
      <c r="BA164" s="74">
        <f t="shared" si="132"/>
        <v>0</v>
      </c>
      <c r="BB164" s="193">
        <f t="shared" si="152"/>
        <v>0</v>
      </c>
      <c r="BC164" s="102">
        <f t="shared" si="153"/>
        <v>0</v>
      </c>
      <c r="BD164" s="102">
        <f t="shared" si="154"/>
        <v>0</v>
      </c>
      <c r="BE164" s="413" t="s">
        <v>69</v>
      </c>
    </row>
    <row r="165" spans="1:57" s="65" customFormat="1" ht="12" customHeight="1" x14ac:dyDescent="0.2">
      <c r="A165" s="43">
        <v>150</v>
      </c>
      <c r="B165" s="166"/>
      <c r="C165" s="166"/>
      <c r="D165" s="166"/>
      <c r="E165" s="162"/>
      <c r="F165" s="166"/>
      <c r="G165" s="162"/>
      <c r="H165" s="162"/>
      <c r="I165" s="189">
        <f t="shared" si="133"/>
        <v>0</v>
      </c>
      <c r="J165" s="195"/>
      <c r="K165" s="162"/>
      <c r="L165" s="168"/>
      <c r="M165" s="75">
        <f>_xlfn.XLOOKUP(L165,list_vat[Страна],list_vat[Ставка НДС %],0,0)</f>
        <v>0</v>
      </c>
      <c r="N165" s="162">
        <f t="shared" si="134"/>
        <v>0</v>
      </c>
      <c r="O165" s="169"/>
      <c r="P165" s="74">
        <f t="shared" si="155"/>
        <v>0</v>
      </c>
      <c r="Q165" s="162"/>
      <c r="R165" s="162" t="str">
        <f t="shared" si="135"/>
        <v>введи курс</v>
      </c>
      <c r="S165" s="196">
        <f t="shared" si="136"/>
        <v>0</v>
      </c>
      <c r="T165" s="192">
        <f t="shared" si="137"/>
        <v>0</v>
      </c>
      <c r="U165" s="76">
        <f t="shared" si="138"/>
        <v>0</v>
      </c>
      <c r="V165" s="123">
        <f t="shared" si="139"/>
        <v>0</v>
      </c>
      <c r="W165" s="191"/>
      <c r="X165" s="170"/>
      <c r="Y165" s="74">
        <f>ROUND(IF(offer_incoterms="DDP",X165*(AY165+T165),0),2)</f>
        <v>0</v>
      </c>
      <c r="Z165" s="188"/>
      <c r="AA165" s="130">
        <f t="shared" si="140"/>
        <v>0</v>
      </c>
      <c r="AB165" s="74">
        <f t="shared" si="141"/>
        <v>0</v>
      </c>
      <c r="AC165" s="356"/>
      <c r="AD165" s="130" cm="1">
        <f t="array" ref="AD165">IFERROR(ROUND((_xlfn.IFS(offer_sale_type="поставка",AB165,offer_sale_type="транзит",S165)*(1+AC165))/E165,2),0)</f>
        <v>0</v>
      </c>
      <c r="AE165" s="74">
        <f t="shared" si="142"/>
        <v>0</v>
      </c>
      <c r="AF165" s="123" cm="1">
        <f t="array" ref="AF165">IFERROR(ROUND(_xlfn.IFS(offer_sale_type="поставка",AB165,offer_sale_type="транзит",S165)*AC165,2),0)</f>
        <v>0</v>
      </c>
      <c r="AG165" s="130">
        <f t="shared" si="61"/>
        <v>0</v>
      </c>
      <c r="AH165" s="74">
        <f t="shared" si="126"/>
        <v>0</v>
      </c>
      <c r="AI165" s="123">
        <f t="shared" si="127"/>
        <v>0</v>
      </c>
      <c r="AJ165" s="118">
        <f t="shared" si="143"/>
        <v>0</v>
      </c>
      <c r="AK165" s="74">
        <f t="shared" si="144"/>
        <v>0</v>
      </c>
      <c r="AL165" s="174">
        <f t="shared" si="145"/>
        <v>0</v>
      </c>
      <c r="AM165" s="175">
        <f t="shared" si="128"/>
        <v>0</v>
      </c>
      <c r="AN165" s="130">
        <f t="shared" si="146"/>
        <v>0</v>
      </c>
      <c r="AO165" s="74">
        <f t="shared" si="129"/>
        <v>0</v>
      </c>
      <c r="AP165" s="123">
        <f t="shared" si="147"/>
        <v>0</v>
      </c>
      <c r="AQ165" s="118">
        <f t="shared" si="130"/>
        <v>0</v>
      </c>
      <c r="AR165" s="82" t="str">
        <f t="shared" si="148"/>
        <v>https://www.alta.ru/tnved/code//</v>
      </c>
      <c r="AS165" s="157"/>
      <c r="AT165" s="162"/>
      <c r="AU165" s="74">
        <f t="shared" si="131"/>
        <v>0</v>
      </c>
      <c r="AV165" s="157"/>
      <c r="AW165" s="75">
        <f>_xlfn.IFNA(VLOOKUP(L165,list_vat[],3,FALSE),0)</f>
        <v>0</v>
      </c>
      <c r="AX165" s="74">
        <f t="shared" si="149"/>
        <v>0</v>
      </c>
      <c r="AY165" s="74">
        <f t="shared" si="150"/>
        <v>0</v>
      </c>
      <c r="AZ165" s="130">
        <f t="shared" si="151"/>
        <v>0</v>
      </c>
      <c r="BA165" s="74">
        <f t="shared" si="132"/>
        <v>0</v>
      </c>
      <c r="BB165" s="193">
        <f t="shared" si="152"/>
        <v>0</v>
      </c>
      <c r="BC165" s="102">
        <f t="shared" si="153"/>
        <v>0</v>
      </c>
      <c r="BD165" s="102">
        <f t="shared" si="154"/>
        <v>0</v>
      </c>
      <c r="BE165" s="413" t="s">
        <v>69</v>
      </c>
    </row>
    <row r="166" spans="1:57" s="65" customFormat="1" ht="12" customHeight="1" x14ac:dyDescent="0.2">
      <c r="A166" s="43">
        <v>151</v>
      </c>
      <c r="B166" s="166"/>
      <c r="C166" s="166"/>
      <c r="D166" s="166"/>
      <c r="E166" s="162"/>
      <c r="F166" s="166"/>
      <c r="G166" s="162"/>
      <c r="H166" s="162"/>
      <c r="I166" s="189">
        <f t="shared" si="133"/>
        <v>0</v>
      </c>
      <c r="J166" s="195"/>
      <c r="K166" s="162"/>
      <c r="L166" s="168"/>
      <c r="M166" s="75">
        <f>_xlfn.XLOOKUP(L166,list_vat[Страна],list_vat[Ставка НДС %],0,0)</f>
        <v>0</v>
      </c>
      <c r="N166" s="162">
        <f t="shared" si="134"/>
        <v>0</v>
      </c>
      <c r="O166" s="169"/>
      <c r="P166" s="74">
        <f t="shared" si="155"/>
        <v>0</v>
      </c>
      <c r="Q166" s="162"/>
      <c r="R166" s="162" t="str">
        <f t="shared" si="135"/>
        <v>введи курс</v>
      </c>
      <c r="S166" s="196">
        <f t="shared" si="136"/>
        <v>0</v>
      </c>
      <c r="T166" s="192">
        <f t="shared" si="137"/>
        <v>0</v>
      </c>
      <c r="U166" s="76">
        <f t="shared" si="138"/>
        <v>0</v>
      </c>
      <c r="V166" s="123">
        <f t="shared" si="139"/>
        <v>0</v>
      </c>
      <c r="W166" s="191"/>
      <c r="X166" s="170"/>
      <c r="Y166" s="74">
        <f>ROUND(IF(offer_incoterms="DDP",X166*(AY166+T166),0),2)</f>
        <v>0</v>
      </c>
      <c r="Z166" s="188"/>
      <c r="AA166" s="130">
        <f t="shared" si="140"/>
        <v>0</v>
      </c>
      <c r="AB166" s="74">
        <f t="shared" si="141"/>
        <v>0</v>
      </c>
      <c r="AC166" s="356"/>
      <c r="AD166" s="130" cm="1">
        <f t="array" ref="AD166">IFERROR(ROUND((_xlfn.IFS(offer_sale_type="поставка",AB166,offer_sale_type="транзит",S166)*(1+AC166))/E166,2),0)</f>
        <v>0</v>
      </c>
      <c r="AE166" s="74">
        <f t="shared" si="142"/>
        <v>0</v>
      </c>
      <c r="AF166" s="123" cm="1">
        <f t="array" ref="AF166">IFERROR(ROUND(_xlfn.IFS(offer_sale_type="поставка",AB166,offer_sale_type="транзит",S166)*AC166,2),0)</f>
        <v>0</v>
      </c>
      <c r="AG166" s="130">
        <f t="shared" si="61"/>
        <v>0</v>
      </c>
      <c r="AH166" s="74">
        <f t="shared" si="126"/>
        <v>0</v>
      </c>
      <c r="AI166" s="123">
        <f t="shared" si="127"/>
        <v>0</v>
      </c>
      <c r="AJ166" s="118">
        <f t="shared" si="143"/>
        <v>0</v>
      </c>
      <c r="AK166" s="74">
        <f t="shared" si="144"/>
        <v>0</v>
      </c>
      <c r="AL166" s="174">
        <f t="shared" si="145"/>
        <v>0</v>
      </c>
      <c r="AM166" s="175">
        <f t="shared" si="128"/>
        <v>0</v>
      </c>
      <c r="AN166" s="130">
        <f t="shared" si="146"/>
        <v>0</v>
      </c>
      <c r="AO166" s="74">
        <f t="shared" si="129"/>
        <v>0</v>
      </c>
      <c r="AP166" s="123">
        <f t="shared" si="147"/>
        <v>0</v>
      </c>
      <c r="AQ166" s="118">
        <f t="shared" si="130"/>
        <v>0</v>
      </c>
      <c r="AR166" s="82" t="str">
        <f t="shared" si="148"/>
        <v>https://www.alta.ru/tnved/code//</v>
      </c>
      <c r="AS166" s="157"/>
      <c r="AT166" s="162"/>
      <c r="AU166" s="74">
        <f t="shared" si="131"/>
        <v>0</v>
      </c>
      <c r="AV166" s="157"/>
      <c r="AW166" s="75">
        <f>_xlfn.IFNA(VLOOKUP(L166,list_vat[],3,FALSE),0)</f>
        <v>0</v>
      </c>
      <c r="AX166" s="74">
        <f t="shared" si="149"/>
        <v>0</v>
      </c>
      <c r="AY166" s="74">
        <f t="shared" si="150"/>
        <v>0</v>
      </c>
      <c r="AZ166" s="130">
        <f t="shared" si="151"/>
        <v>0</v>
      </c>
      <c r="BA166" s="74">
        <f t="shared" si="132"/>
        <v>0</v>
      </c>
      <c r="BB166" s="193">
        <f t="shared" si="152"/>
        <v>0</v>
      </c>
      <c r="BC166" s="102">
        <f t="shared" si="153"/>
        <v>0</v>
      </c>
      <c r="BD166" s="102">
        <f t="shared" si="154"/>
        <v>0</v>
      </c>
      <c r="BE166" s="413" t="s">
        <v>69</v>
      </c>
    </row>
    <row r="167" spans="1:57" s="65" customFormat="1" ht="12" customHeight="1" x14ac:dyDescent="0.2">
      <c r="A167" s="43">
        <v>152</v>
      </c>
      <c r="B167" s="166"/>
      <c r="C167" s="166"/>
      <c r="D167" s="166"/>
      <c r="E167" s="162"/>
      <c r="F167" s="166"/>
      <c r="G167" s="162"/>
      <c r="H167" s="162"/>
      <c r="I167" s="189">
        <f t="shared" si="133"/>
        <v>0</v>
      </c>
      <c r="J167" s="195"/>
      <c r="K167" s="162"/>
      <c r="L167" s="168"/>
      <c r="M167" s="75">
        <f>_xlfn.XLOOKUP(L167,list_vat[Страна],list_vat[Ставка НДС %],0,0)</f>
        <v>0</v>
      </c>
      <c r="N167" s="162">
        <f t="shared" si="134"/>
        <v>0</v>
      </c>
      <c r="O167" s="169"/>
      <c r="P167" s="74">
        <f t="shared" si="155"/>
        <v>0</v>
      </c>
      <c r="Q167" s="162"/>
      <c r="R167" s="162" t="str">
        <f t="shared" si="135"/>
        <v>введи курс</v>
      </c>
      <c r="S167" s="196">
        <f t="shared" si="136"/>
        <v>0</v>
      </c>
      <c r="T167" s="192">
        <f t="shared" si="137"/>
        <v>0</v>
      </c>
      <c r="U167" s="76">
        <f t="shared" si="138"/>
        <v>0</v>
      </c>
      <c r="V167" s="123">
        <f t="shared" si="139"/>
        <v>0</v>
      </c>
      <c r="W167" s="191"/>
      <c r="X167" s="170"/>
      <c r="Y167" s="74">
        <f>ROUND(IF(offer_incoterms="DDP",X167*(AY167+T167),0),2)</f>
        <v>0</v>
      </c>
      <c r="Z167" s="188"/>
      <c r="AA167" s="130">
        <f t="shared" si="140"/>
        <v>0</v>
      </c>
      <c r="AB167" s="74">
        <f t="shared" si="141"/>
        <v>0</v>
      </c>
      <c r="AC167" s="356"/>
      <c r="AD167" s="130" cm="1">
        <f t="array" ref="AD167">IFERROR(ROUND((_xlfn.IFS(offer_sale_type="поставка",AB167,offer_sale_type="транзит",S167)*(1+AC167))/E167,2),0)</f>
        <v>0</v>
      </c>
      <c r="AE167" s="74">
        <f t="shared" si="142"/>
        <v>0</v>
      </c>
      <c r="AF167" s="123" cm="1">
        <f t="array" ref="AF167">IFERROR(ROUND(_xlfn.IFS(offer_sale_type="поставка",AB167,offer_sale_type="транзит",S167)*AC167,2),0)</f>
        <v>0</v>
      </c>
      <c r="AG167" s="130">
        <f t="shared" si="61"/>
        <v>0</v>
      </c>
      <c r="AH167" s="74">
        <f t="shared" si="126"/>
        <v>0</v>
      </c>
      <c r="AI167" s="123">
        <f t="shared" si="127"/>
        <v>0</v>
      </c>
      <c r="AJ167" s="118">
        <f t="shared" si="143"/>
        <v>0</v>
      </c>
      <c r="AK167" s="74">
        <f t="shared" si="144"/>
        <v>0</v>
      </c>
      <c r="AL167" s="174">
        <f t="shared" si="145"/>
        <v>0</v>
      </c>
      <c r="AM167" s="175">
        <f t="shared" si="128"/>
        <v>0</v>
      </c>
      <c r="AN167" s="130">
        <f t="shared" si="146"/>
        <v>0</v>
      </c>
      <c r="AO167" s="74">
        <f t="shared" si="129"/>
        <v>0</v>
      </c>
      <c r="AP167" s="123">
        <f t="shared" si="147"/>
        <v>0</v>
      </c>
      <c r="AQ167" s="118">
        <f t="shared" si="130"/>
        <v>0</v>
      </c>
      <c r="AR167" s="82" t="str">
        <f t="shared" si="148"/>
        <v>https://www.alta.ru/tnved/code//</v>
      </c>
      <c r="AS167" s="157"/>
      <c r="AT167" s="162"/>
      <c r="AU167" s="74">
        <f t="shared" si="131"/>
        <v>0</v>
      </c>
      <c r="AV167" s="157"/>
      <c r="AW167" s="75">
        <f>_xlfn.IFNA(VLOOKUP(L167,list_vat[],3,FALSE),0)</f>
        <v>0</v>
      </c>
      <c r="AX167" s="74">
        <f t="shared" si="149"/>
        <v>0</v>
      </c>
      <c r="AY167" s="74">
        <f t="shared" si="150"/>
        <v>0</v>
      </c>
      <c r="AZ167" s="130">
        <f t="shared" si="151"/>
        <v>0</v>
      </c>
      <c r="BA167" s="74">
        <f t="shared" si="132"/>
        <v>0</v>
      </c>
      <c r="BB167" s="193">
        <f t="shared" si="152"/>
        <v>0</v>
      </c>
      <c r="BC167" s="102">
        <f t="shared" si="153"/>
        <v>0</v>
      </c>
      <c r="BD167" s="102">
        <f t="shared" si="154"/>
        <v>0</v>
      </c>
      <c r="BE167" s="413" t="s">
        <v>69</v>
      </c>
    </row>
    <row r="168" spans="1:57" s="65" customFormat="1" ht="12" customHeight="1" x14ac:dyDescent="0.2">
      <c r="A168" s="43">
        <v>153</v>
      </c>
      <c r="B168" s="166"/>
      <c r="C168" s="166"/>
      <c r="D168" s="166"/>
      <c r="E168" s="162"/>
      <c r="F168" s="166"/>
      <c r="G168" s="162"/>
      <c r="H168" s="162"/>
      <c r="I168" s="189">
        <f t="shared" si="133"/>
        <v>0</v>
      </c>
      <c r="J168" s="195"/>
      <c r="K168" s="162"/>
      <c r="L168" s="168"/>
      <c r="M168" s="75">
        <f>_xlfn.XLOOKUP(L168,list_vat[Страна],list_vat[Ставка НДС %],0,0)</f>
        <v>0</v>
      </c>
      <c r="N168" s="162">
        <f t="shared" si="134"/>
        <v>0</v>
      </c>
      <c r="O168" s="169"/>
      <c r="P168" s="74">
        <f t="shared" si="155"/>
        <v>0</v>
      </c>
      <c r="Q168" s="162"/>
      <c r="R168" s="162" t="str">
        <f t="shared" si="135"/>
        <v>введи курс</v>
      </c>
      <c r="S168" s="196">
        <f t="shared" si="136"/>
        <v>0</v>
      </c>
      <c r="T168" s="192">
        <f t="shared" si="137"/>
        <v>0</v>
      </c>
      <c r="U168" s="76">
        <f t="shared" si="138"/>
        <v>0</v>
      </c>
      <c r="V168" s="123">
        <f t="shared" si="139"/>
        <v>0</v>
      </c>
      <c r="W168" s="191"/>
      <c r="X168" s="170"/>
      <c r="Y168" s="74">
        <f>ROUND(IF(offer_incoterms="DDP",X168*(AY168+T168),0),2)</f>
        <v>0</v>
      </c>
      <c r="Z168" s="188"/>
      <c r="AA168" s="130">
        <f t="shared" si="140"/>
        <v>0</v>
      </c>
      <c r="AB168" s="74">
        <f t="shared" si="141"/>
        <v>0</v>
      </c>
      <c r="AC168" s="356"/>
      <c r="AD168" s="130" cm="1">
        <f t="array" ref="AD168">IFERROR(ROUND((_xlfn.IFS(offer_sale_type="поставка",AB168,offer_sale_type="транзит",S168)*(1+AC168))/E168,2),0)</f>
        <v>0</v>
      </c>
      <c r="AE168" s="74">
        <f t="shared" si="142"/>
        <v>0</v>
      </c>
      <c r="AF168" s="123" cm="1">
        <f t="array" ref="AF168">IFERROR(ROUND(_xlfn.IFS(offer_sale_type="поставка",AB168,offer_sale_type="транзит",S168)*AC168,2),0)</f>
        <v>0</v>
      </c>
      <c r="AG168" s="130">
        <f t="shared" si="61"/>
        <v>0</v>
      </c>
      <c r="AH168" s="74">
        <f t="shared" si="126"/>
        <v>0</v>
      </c>
      <c r="AI168" s="123">
        <f t="shared" si="127"/>
        <v>0</v>
      </c>
      <c r="AJ168" s="118">
        <f t="shared" si="143"/>
        <v>0</v>
      </c>
      <c r="AK168" s="74">
        <f t="shared" si="144"/>
        <v>0</v>
      </c>
      <c r="AL168" s="174">
        <f t="shared" si="145"/>
        <v>0</v>
      </c>
      <c r="AM168" s="175">
        <f t="shared" si="128"/>
        <v>0</v>
      </c>
      <c r="AN168" s="130">
        <f t="shared" si="146"/>
        <v>0</v>
      </c>
      <c r="AO168" s="74">
        <f t="shared" si="129"/>
        <v>0</v>
      </c>
      <c r="AP168" s="123">
        <f t="shared" si="147"/>
        <v>0</v>
      </c>
      <c r="AQ168" s="118">
        <f t="shared" si="130"/>
        <v>0</v>
      </c>
      <c r="AR168" s="82" t="str">
        <f t="shared" si="148"/>
        <v>https://www.alta.ru/tnved/code//</v>
      </c>
      <c r="AS168" s="157"/>
      <c r="AT168" s="162"/>
      <c r="AU168" s="74">
        <f t="shared" si="131"/>
        <v>0</v>
      </c>
      <c r="AV168" s="157"/>
      <c r="AW168" s="75">
        <f>_xlfn.IFNA(VLOOKUP(L168,list_vat[],3,FALSE),0)</f>
        <v>0</v>
      </c>
      <c r="AX168" s="74">
        <f t="shared" si="149"/>
        <v>0</v>
      </c>
      <c r="AY168" s="74">
        <f t="shared" si="150"/>
        <v>0</v>
      </c>
      <c r="AZ168" s="130">
        <f t="shared" si="151"/>
        <v>0</v>
      </c>
      <c r="BA168" s="74">
        <f t="shared" si="132"/>
        <v>0</v>
      </c>
      <c r="BB168" s="193">
        <f t="shared" si="152"/>
        <v>0</v>
      </c>
      <c r="BC168" s="102">
        <f t="shared" si="153"/>
        <v>0</v>
      </c>
      <c r="BD168" s="102">
        <f t="shared" si="154"/>
        <v>0</v>
      </c>
      <c r="BE168" s="413" t="s">
        <v>69</v>
      </c>
    </row>
    <row r="169" spans="1:57" s="65" customFormat="1" ht="12" customHeight="1" x14ac:dyDescent="0.2">
      <c r="A169" s="43">
        <v>154</v>
      </c>
      <c r="B169" s="166"/>
      <c r="C169" s="166"/>
      <c r="D169" s="166"/>
      <c r="E169" s="162"/>
      <c r="F169" s="166"/>
      <c r="G169" s="162"/>
      <c r="H169" s="162"/>
      <c r="I169" s="189">
        <f t="shared" si="133"/>
        <v>0</v>
      </c>
      <c r="J169" s="195"/>
      <c r="K169" s="162"/>
      <c r="L169" s="168"/>
      <c r="M169" s="75">
        <f>_xlfn.XLOOKUP(L169,list_vat[Страна],list_vat[Ставка НДС %],0,0)</f>
        <v>0</v>
      </c>
      <c r="N169" s="162">
        <f t="shared" si="134"/>
        <v>0</v>
      </c>
      <c r="O169" s="169"/>
      <c r="P169" s="74">
        <f t="shared" si="155"/>
        <v>0</v>
      </c>
      <c r="Q169" s="162"/>
      <c r="R169" s="162" t="str">
        <f t="shared" si="135"/>
        <v>введи курс</v>
      </c>
      <c r="S169" s="196">
        <f t="shared" si="136"/>
        <v>0</v>
      </c>
      <c r="T169" s="192">
        <f t="shared" si="137"/>
        <v>0</v>
      </c>
      <c r="U169" s="76">
        <f t="shared" si="138"/>
        <v>0</v>
      </c>
      <c r="V169" s="123">
        <f t="shared" si="139"/>
        <v>0</v>
      </c>
      <c r="W169" s="191"/>
      <c r="X169" s="170"/>
      <c r="Y169" s="74">
        <f>ROUND(IF(offer_incoterms="DDP",X169*(AY169+T169),0),2)</f>
        <v>0</v>
      </c>
      <c r="Z169" s="188"/>
      <c r="AA169" s="130">
        <f t="shared" si="140"/>
        <v>0</v>
      </c>
      <c r="AB169" s="74">
        <f t="shared" si="141"/>
        <v>0</v>
      </c>
      <c r="AC169" s="356"/>
      <c r="AD169" s="130" cm="1">
        <f t="array" ref="AD169">IFERROR(ROUND((_xlfn.IFS(offer_sale_type="поставка",AB169,offer_sale_type="транзит",S169)*(1+AC169))/E169,2),0)</f>
        <v>0</v>
      </c>
      <c r="AE169" s="74">
        <f t="shared" si="142"/>
        <v>0</v>
      </c>
      <c r="AF169" s="123" cm="1">
        <f t="array" ref="AF169">IFERROR(ROUND(_xlfn.IFS(offer_sale_type="поставка",AB169,offer_sale_type="транзит",S169)*AC169,2),0)</f>
        <v>0</v>
      </c>
      <c r="AG169" s="130">
        <f t="shared" si="61"/>
        <v>0</v>
      </c>
      <c r="AH169" s="74">
        <f t="shared" si="126"/>
        <v>0</v>
      </c>
      <c r="AI169" s="123">
        <f t="shared" si="127"/>
        <v>0</v>
      </c>
      <c r="AJ169" s="118">
        <f t="shared" si="143"/>
        <v>0</v>
      </c>
      <c r="AK169" s="74">
        <f t="shared" si="144"/>
        <v>0</v>
      </c>
      <c r="AL169" s="174">
        <f t="shared" si="145"/>
        <v>0</v>
      </c>
      <c r="AM169" s="175">
        <f t="shared" si="128"/>
        <v>0</v>
      </c>
      <c r="AN169" s="130">
        <f t="shared" si="146"/>
        <v>0</v>
      </c>
      <c r="AO169" s="74">
        <f t="shared" si="129"/>
        <v>0</v>
      </c>
      <c r="AP169" s="123">
        <f t="shared" si="147"/>
        <v>0</v>
      </c>
      <c r="AQ169" s="118">
        <f t="shared" si="130"/>
        <v>0</v>
      </c>
      <c r="AR169" s="82" t="str">
        <f t="shared" si="148"/>
        <v>https://www.alta.ru/tnved/code//</v>
      </c>
      <c r="AS169" s="157"/>
      <c r="AT169" s="162"/>
      <c r="AU169" s="74">
        <f t="shared" si="131"/>
        <v>0</v>
      </c>
      <c r="AV169" s="157"/>
      <c r="AW169" s="75">
        <f>_xlfn.IFNA(VLOOKUP(L169,list_vat[],3,FALSE),0)</f>
        <v>0</v>
      </c>
      <c r="AX169" s="74">
        <f t="shared" si="149"/>
        <v>0</v>
      </c>
      <c r="AY169" s="74">
        <f t="shared" si="150"/>
        <v>0</v>
      </c>
      <c r="AZ169" s="130">
        <f t="shared" si="151"/>
        <v>0</v>
      </c>
      <c r="BA169" s="74">
        <f t="shared" si="132"/>
        <v>0</v>
      </c>
      <c r="BB169" s="193">
        <f t="shared" si="152"/>
        <v>0</v>
      </c>
      <c r="BC169" s="102">
        <f t="shared" si="153"/>
        <v>0</v>
      </c>
      <c r="BD169" s="102">
        <f t="shared" si="154"/>
        <v>0</v>
      </c>
      <c r="BE169" s="413" t="s">
        <v>69</v>
      </c>
    </row>
    <row r="170" spans="1:57" s="65" customFormat="1" ht="12" customHeight="1" x14ac:dyDescent="0.2">
      <c r="A170" s="43">
        <v>155</v>
      </c>
      <c r="B170" s="166"/>
      <c r="C170" s="166"/>
      <c r="D170" s="166"/>
      <c r="E170" s="162"/>
      <c r="F170" s="166"/>
      <c r="G170" s="162"/>
      <c r="H170" s="162"/>
      <c r="I170" s="189">
        <f t="shared" si="133"/>
        <v>0</v>
      </c>
      <c r="J170" s="195"/>
      <c r="K170" s="162"/>
      <c r="L170" s="168"/>
      <c r="M170" s="75">
        <f>_xlfn.XLOOKUP(L170,list_vat[Страна],list_vat[Ставка НДС %],0,0)</f>
        <v>0</v>
      </c>
      <c r="N170" s="162">
        <f t="shared" si="134"/>
        <v>0</v>
      </c>
      <c r="O170" s="169"/>
      <c r="P170" s="74">
        <f t="shared" si="155"/>
        <v>0</v>
      </c>
      <c r="Q170" s="162"/>
      <c r="R170" s="162" t="str">
        <f t="shared" si="135"/>
        <v>введи курс</v>
      </c>
      <c r="S170" s="196">
        <f t="shared" si="136"/>
        <v>0</v>
      </c>
      <c r="T170" s="192">
        <f t="shared" si="137"/>
        <v>0</v>
      </c>
      <c r="U170" s="76">
        <f t="shared" si="138"/>
        <v>0</v>
      </c>
      <c r="V170" s="123">
        <f t="shared" si="139"/>
        <v>0</v>
      </c>
      <c r="W170" s="191"/>
      <c r="X170" s="170"/>
      <c r="Y170" s="74">
        <f>ROUND(IF(offer_incoterms="DDP",X170*(AY170+T170),0),2)</f>
        <v>0</v>
      </c>
      <c r="Z170" s="188"/>
      <c r="AA170" s="130">
        <f t="shared" si="140"/>
        <v>0</v>
      </c>
      <c r="AB170" s="74">
        <f t="shared" si="141"/>
        <v>0</v>
      </c>
      <c r="AC170" s="356"/>
      <c r="AD170" s="130" cm="1">
        <f t="array" ref="AD170">IFERROR(ROUND((_xlfn.IFS(offer_sale_type="поставка",AB170,offer_sale_type="транзит",S170)*(1+AC170))/E170,2),0)</f>
        <v>0</v>
      </c>
      <c r="AE170" s="74">
        <f t="shared" si="142"/>
        <v>0</v>
      </c>
      <c r="AF170" s="123" cm="1">
        <f t="array" ref="AF170">IFERROR(ROUND(_xlfn.IFS(offer_sale_type="поставка",AB170,offer_sale_type="транзит",S170)*AC170,2),0)</f>
        <v>0</v>
      </c>
      <c r="AG170" s="130">
        <f t="shared" si="61"/>
        <v>0</v>
      </c>
      <c r="AH170" s="74">
        <f t="shared" si="126"/>
        <v>0</v>
      </c>
      <c r="AI170" s="123">
        <f t="shared" si="127"/>
        <v>0</v>
      </c>
      <c r="AJ170" s="118">
        <f t="shared" si="143"/>
        <v>0</v>
      </c>
      <c r="AK170" s="74">
        <f t="shared" si="144"/>
        <v>0</v>
      </c>
      <c r="AL170" s="174">
        <f t="shared" si="145"/>
        <v>0</v>
      </c>
      <c r="AM170" s="175">
        <f t="shared" si="128"/>
        <v>0</v>
      </c>
      <c r="AN170" s="130">
        <f t="shared" si="146"/>
        <v>0</v>
      </c>
      <c r="AO170" s="74">
        <f t="shared" si="129"/>
        <v>0</v>
      </c>
      <c r="AP170" s="123">
        <f t="shared" si="147"/>
        <v>0</v>
      </c>
      <c r="AQ170" s="118">
        <f t="shared" si="130"/>
        <v>0</v>
      </c>
      <c r="AR170" s="82" t="str">
        <f t="shared" si="148"/>
        <v>https://www.alta.ru/tnved/code//</v>
      </c>
      <c r="AS170" s="157"/>
      <c r="AT170" s="162"/>
      <c r="AU170" s="74">
        <f t="shared" si="131"/>
        <v>0</v>
      </c>
      <c r="AV170" s="157"/>
      <c r="AW170" s="75">
        <f>_xlfn.IFNA(VLOOKUP(L170,list_vat[],3,FALSE),0)</f>
        <v>0</v>
      </c>
      <c r="AX170" s="74">
        <f t="shared" si="149"/>
        <v>0</v>
      </c>
      <c r="AY170" s="74">
        <f t="shared" si="150"/>
        <v>0</v>
      </c>
      <c r="AZ170" s="130">
        <f t="shared" si="151"/>
        <v>0</v>
      </c>
      <c r="BA170" s="74">
        <f t="shared" si="132"/>
        <v>0</v>
      </c>
      <c r="BB170" s="193">
        <f t="shared" si="152"/>
        <v>0</v>
      </c>
      <c r="BC170" s="102">
        <f t="shared" si="153"/>
        <v>0</v>
      </c>
      <c r="BD170" s="102">
        <f t="shared" si="154"/>
        <v>0</v>
      </c>
      <c r="BE170" s="413" t="s">
        <v>69</v>
      </c>
    </row>
    <row r="171" spans="1:57" s="65" customFormat="1" ht="12" customHeight="1" x14ac:dyDescent="0.2">
      <c r="A171" s="43">
        <v>156</v>
      </c>
      <c r="B171" s="166"/>
      <c r="C171" s="166"/>
      <c r="D171" s="166"/>
      <c r="E171" s="162"/>
      <c r="F171" s="166"/>
      <c r="G171" s="162"/>
      <c r="H171" s="162"/>
      <c r="I171" s="189">
        <f t="shared" si="133"/>
        <v>0</v>
      </c>
      <c r="J171" s="195"/>
      <c r="K171" s="162"/>
      <c r="L171" s="168"/>
      <c r="M171" s="75">
        <f>_xlfn.XLOOKUP(L171,list_vat[Страна],list_vat[Ставка НДС %],0,0)</f>
        <v>0</v>
      </c>
      <c r="N171" s="162">
        <f t="shared" si="134"/>
        <v>0</v>
      </c>
      <c r="O171" s="169"/>
      <c r="P171" s="74">
        <f t="shared" si="155"/>
        <v>0</v>
      </c>
      <c r="Q171" s="162"/>
      <c r="R171" s="162" t="str">
        <f t="shared" si="135"/>
        <v>введи курс</v>
      </c>
      <c r="S171" s="196">
        <f t="shared" si="136"/>
        <v>0</v>
      </c>
      <c r="T171" s="192">
        <f t="shared" si="137"/>
        <v>0</v>
      </c>
      <c r="U171" s="76">
        <f t="shared" si="138"/>
        <v>0</v>
      </c>
      <c r="V171" s="123">
        <f t="shared" si="139"/>
        <v>0</v>
      </c>
      <c r="W171" s="191"/>
      <c r="X171" s="170"/>
      <c r="Y171" s="74">
        <f>ROUND(IF(offer_incoterms="DDP",X171*(AY171+T171),0),2)</f>
        <v>0</v>
      </c>
      <c r="Z171" s="188"/>
      <c r="AA171" s="130">
        <f t="shared" si="140"/>
        <v>0</v>
      </c>
      <c r="AB171" s="74">
        <f t="shared" si="141"/>
        <v>0</v>
      </c>
      <c r="AC171" s="356"/>
      <c r="AD171" s="130" cm="1">
        <f t="array" ref="AD171">IFERROR(ROUND((_xlfn.IFS(offer_sale_type="поставка",AB171,offer_sale_type="транзит",S171)*(1+AC171))/E171,2),0)</f>
        <v>0</v>
      </c>
      <c r="AE171" s="74">
        <f t="shared" si="142"/>
        <v>0</v>
      </c>
      <c r="AF171" s="123" cm="1">
        <f t="array" ref="AF171">IFERROR(ROUND(_xlfn.IFS(offer_sale_type="поставка",AB171,offer_sale_type="транзит",S171)*AC171,2),0)</f>
        <v>0</v>
      </c>
      <c r="AG171" s="130">
        <f t="shared" si="61"/>
        <v>0</v>
      </c>
      <c r="AH171" s="74">
        <f t="shared" si="126"/>
        <v>0</v>
      </c>
      <c r="AI171" s="123">
        <f t="shared" si="127"/>
        <v>0</v>
      </c>
      <c r="AJ171" s="118">
        <f t="shared" si="143"/>
        <v>0</v>
      </c>
      <c r="AK171" s="74">
        <f t="shared" si="144"/>
        <v>0</v>
      </c>
      <c r="AL171" s="174">
        <f t="shared" si="145"/>
        <v>0</v>
      </c>
      <c r="AM171" s="175">
        <f t="shared" si="128"/>
        <v>0</v>
      </c>
      <c r="AN171" s="130">
        <f t="shared" si="146"/>
        <v>0</v>
      </c>
      <c r="AO171" s="74">
        <f t="shared" si="129"/>
        <v>0</v>
      </c>
      <c r="AP171" s="123">
        <f t="shared" si="147"/>
        <v>0</v>
      </c>
      <c r="AQ171" s="118">
        <f t="shared" si="130"/>
        <v>0</v>
      </c>
      <c r="AR171" s="82" t="str">
        <f t="shared" si="148"/>
        <v>https://www.alta.ru/tnved/code//</v>
      </c>
      <c r="AS171" s="157"/>
      <c r="AT171" s="162"/>
      <c r="AU171" s="74">
        <f t="shared" si="131"/>
        <v>0</v>
      </c>
      <c r="AV171" s="157"/>
      <c r="AW171" s="75">
        <f>_xlfn.IFNA(VLOOKUP(L171,list_vat[],3,FALSE),0)</f>
        <v>0</v>
      </c>
      <c r="AX171" s="74">
        <f t="shared" si="149"/>
        <v>0</v>
      </c>
      <c r="AY171" s="74">
        <f t="shared" si="150"/>
        <v>0</v>
      </c>
      <c r="AZ171" s="130">
        <f t="shared" si="151"/>
        <v>0</v>
      </c>
      <c r="BA171" s="74">
        <f t="shared" si="132"/>
        <v>0</v>
      </c>
      <c r="BB171" s="193">
        <f t="shared" si="152"/>
        <v>0</v>
      </c>
      <c r="BC171" s="102">
        <f t="shared" si="153"/>
        <v>0</v>
      </c>
      <c r="BD171" s="102">
        <f t="shared" si="154"/>
        <v>0</v>
      </c>
      <c r="BE171" s="413" t="s">
        <v>69</v>
      </c>
    </row>
    <row r="172" spans="1:57" s="65" customFormat="1" ht="12" customHeight="1" x14ac:dyDescent="0.2">
      <c r="A172" s="43">
        <v>157</v>
      </c>
      <c r="B172" s="166"/>
      <c r="C172" s="166"/>
      <c r="D172" s="166"/>
      <c r="E172" s="162"/>
      <c r="F172" s="166"/>
      <c r="G172" s="162"/>
      <c r="H172" s="162"/>
      <c r="I172" s="189">
        <f t="shared" si="133"/>
        <v>0</v>
      </c>
      <c r="J172" s="195"/>
      <c r="K172" s="162"/>
      <c r="L172" s="168"/>
      <c r="M172" s="75">
        <f>_xlfn.XLOOKUP(L172,list_vat[Страна],list_vat[Ставка НДС %],0,0)</f>
        <v>0</v>
      </c>
      <c r="N172" s="162">
        <f t="shared" si="134"/>
        <v>0</v>
      </c>
      <c r="O172" s="169"/>
      <c r="P172" s="74">
        <f t="shared" si="155"/>
        <v>0</v>
      </c>
      <c r="Q172" s="162"/>
      <c r="R172" s="162" t="str">
        <f t="shared" si="135"/>
        <v>введи курс</v>
      </c>
      <c r="S172" s="196">
        <f t="shared" si="136"/>
        <v>0</v>
      </c>
      <c r="T172" s="192">
        <f t="shared" si="137"/>
        <v>0</v>
      </c>
      <c r="U172" s="76">
        <f t="shared" si="138"/>
        <v>0</v>
      </c>
      <c r="V172" s="123">
        <f t="shared" si="139"/>
        <v>0</v>
      </c>
      <c r="W172" s="191"/>
      <c r="X172" s="170"/>
      <c r="Y172" s="74">
        <f>ROUND(IF(offer_incoterms="DDP",X172*(AY172+T172),0),2)</f>
        <v>0</v>
      </c>
      <c r="Z172" s="188"/>
      <c r="AA172" s="130">
        <f t="shared" si="140"/>
        <v>0</v>
      </c>
      <c r="AB172" s="74">
        <f t="shared" si="141"/>
        <v>0</v>
      </c>
      <c r="AC172" s="356"/>
      <c r="AD172" s="130" cm="1">
        <f t="array" ref="AD172">IFERROR(ROUND((_xlfn.IFS(offer_sale_type="поставка",AB172,offer_sale_type="транзит",S172)*(1+AC172))/E172,2),0)</f>
        <v>0</v>
      </c>
      <c r="AE172" s="74">
        <f t="shared" si="142"/>
        <v>0</v>
      </c>
      <c r="AF172" s="123" cm="1">
        <f t="array" ref="AF172">IFERROR(ROUND(_xlfn.IFS(offer_sale_type="поставка",AB172,offer_sale_type="транзит",S172)*AC172,2),0)</f>
        <v>0</v>
      </c>
      <c r="AG172" s="130">
        <f t="shared" si="61"/>
        <v>0</v>
      </c>
      <c r="AH172" s="74">
        <f t="shared" si="126"/>
        <v>0</v>
      </c>
      <c r="AI172" s="123">
        <f t="shared" si="127"/>
        <v>0</v>
      </c>
      <c r="AJ172" s="118">
        <f t="shared" si="143"/>
        <v>0</v>
      </c>
      <c r="AK172" s="74">
        <f t="shared" si="144"/>
        <v>0</v>
      </c>
      <c r="AL172" s="174">
        <f t="shared" si="145"/>
        <v>0</v>
      </c>
      <c r="AM172" s="175">
        <f t="shared" si="128"/>
        <v>0</v>
      </c>
      <c r="AN172" s="130">
        <f t="shared" si="146"/>
        <v>0</v>
      </c>
      <c r="AO172" s="74">
        <f t="shared" si="129"/>
        <v>0</v>
      </c>
      <c r="AP172" s="123">
        <f t="shared" si="147"/>
        <v>0</v>
      </c>
      <c r="AQ172" s="118">
        <f t="shared" si="130"/>
        <v>0</v>
      </c>
      <c r="AR172" s="82" t="str">
        <f t="shared" si="148"/>
        <v>https://www.alta.ru/tnved/code//</v>
      </c>
      <c r="AS172" s="157"/>
      <c r="AT172" s="162"/>
      <c r="AU172" s="74">
        <f t="shared" si="131"/>
        <v>0</v>
      </c>
      <c r="AV172" s="157"/>
      <c r="AW172" s="75">
        <f>_xlfn.IFNA(VLOOKUP(L172,list_vat[],3,FALSE),0)</f>
        <v>0</v>
      </c>
      <c r="AX172" s="74">
        <f t="shared" si="149"/>
        <v>0</v>
      </c>
      <c r="AY172" s="74">
        <f t="shared" si="150"/>
        <v>0</v>
      </c>
      <c r="AZ172" s="130">
        <f t="shared" si="151"/>
        <v>0</v>
      </c>
      <c r="BA172" s="74">
        <f t="shared" si="132"/>
        <v>0</v>
      </c>
      <c r="BB172" s="193">
        <f t="shared" si="152"/>
        <v>0</v>
      </c>
      <c r="BC172" s="102">
        <f t="shared" si="153"/>
        <v>0</v>
      </c>
      <c r="BD172" s="102">
        <f t="shared" si="154"/>
        <v>0</v>
      </c>
      <c r="BE172" s="413" t="s">
        <v>69</v>
      </c>
    </row>
    <row r="173" spans="1:57" s="65" customFormat="1" ht="12" customHeight="1" x14ac:dyDescent="0.2">
      <c r="A173" s="43">
        <v>158</v>
      </c>
      <c r="B173" s="166"/>
      <c r="C173" s="166"/>
      <c r="D173" s="166"/>
      <c r="E173" s="162"/>
      <c r="F173" s="166"/>
      <c r="G173" s="162"/>
      <c r="H173" s="162"/>
      <c r="I173" s="189">
        <f t="shared" si="133"/>
        <v>0</v>
      </c>
      <c r="J173" s="195"/>
      <c r="K173" s="162"/>
      <c r="L173" s="168"/>
      <c r="M173" s="75">
        <f>_xlfn.XLOOKUP(L173,list_vat[Страна],list_vat[Ставка НДС %],0,0)</f>
        <v>0</v>
      </c>
      <c r="N173" s="162">
        <f t="shared" si="134"/>
        <v>0</v>
      </c>
      <c r="O173" s="169"/>
      <c r="P173" s="74">
        <f t="shared" si="155"/>
        <v>0</v>
      </c>
      <c r="Q173" s="162"/>
      <c r="R173" s="162" t="str">
        <f t="shared" si="135"/>
        <v>введи курс</v>
      </c>
      <c r="S173" s="196">
        <f t="shared" si="136"/>
        <v>0</v>
      </c>
      <c r="T173" s="192">
        <f t="shared" si="137"/>
        <v>0</v>
      </c>
      <c r="U173" s="76">
        <f t="shared" si="138"/>
        <v>0</v>
      </c>
      <c r="V173" s="123">
        <f t="shared" si="139"/>
        <v>0</v>
      </c>
      <c r="W173" s="191"/>
      <c r="X173" s="170"/>
      <c r="Y173" s="74">
        <f>ROUND(IF(offer_incoterms="DDP",X173*(AY173+T173),0),2)</f>
        <v>0</v>
      </c>
      <c r="Z173" s="188"/>
      <c r="AA173" s="130">
        <f t="shared" si="140"/>
        <v>0</v>
      </c>
      <c r="AB173" s="74">
        <f t="shared" si="141"/>
        <v>0</v>
      </c>
      <c r="AC173" s="356"/>
      <c r="AD173" s="130" cm="1">
        <f t="array" ref="AD173">IFERROR(ROUND((_xlfn.IFS(offer_sale_type="поставка",AB173,offer_sale_type="транзит",S173)*(1+AC173))/E173,2),0)</f>
        <v>0</v>
      </c>
      <c r="AE173" s="74">
        <f t="shared" si="142"/>
        <v>0</v>
      </c>
      <c r="AF173" s="123" cm="1">
        <f t="array" ref="AF173">IFERROR(ROUND(_xlfn.IFS(offer_sale_type="поставка",AB173,offer_sale_type="транзит",S173)*AC173,2),0)</f>
        <v>0</v>
      </c>
      <c r="AG173" s="130">
        <f t="shared" si="61"/>
        <v>0</v>
      </c>
      <c r="AH173" s="74">
        <f t="shared" si="126"/>
        <v>0</v>
      </c>
      <c r="AI173" s="123">
        <f t="shared" si="127"/>
        <v>0</v>
      </c>
      <c r="AJ173" s="118">
        <f t="shared" si="143"/>
        <v>0</v>
      </c>
      <c r="AK173" s="74">
        <f t="shared" si="144"/>
        <v>0</v>
      </c>
      <c r="AL173" s="174">
        <f t="shared" si="145"/>
        <v>0</v>
      </c>
      <c r="AM173" s="175">
        <f t="shared" si="128"/>
        <v>0</v>
      </c>
      <c r="AN173" s="130">
        <f t="shared" si="146"/>
        <v>0</v>
      </c>
      <c r="AO173" s="74">
        <f t="shared" si="129"/>
        <v>0</v>
      </c>
      <c r="AP173" s="123">
        <f t="shared" si="147"/>
        <v>0</v>
      </c>
      <c r="AQ173" s="118">
        <f t="shared" si="130"/>
        <v>0</v>
      </c>
      <c r="AR173" s="82" t="str">
        <f t="shared" si="148"/>
        <v>https://www.alta.ru/tnved/code//</v>
      </c>
      <c r="AS173" s="157"/>
      <c r="AT173" s="162"/>
      <c r="AU173" s="74">
        <f t="shared" si="131"/>
        <v>0</v>
      </c>
      <c r="AV173" s="157"/>
      <c r="AW173" s="75">
        <f>_xlfn.IFNA(VLOOKUP(L173,list_vat[],3,FALSE),0)</f>
        <v>0</v>
      </c>
      <c r="AX173" s="74">
        <f t="shared" si="149"/>
        <v>0</v>
      </c>
      <c r="AY173" s="74">
        <f t="shared" si="150"/>
        <v>0</v>
      </c>
      <c r="AZ173" s="130">
        <f t="shared" si="151"/>
        <v>0</v>
      </c>
      <c r="BA173" s="74">
        <f t="shared" si="132"/>
        <v>0</v>
      </c>
      <c r="BB173" s="193">
        <f t="shared" si="152"/>
        <v>0</v>
      </c>
      <c r="BC173" s="102">
        <f t="shared" si="153"/>
        <v>0</v>
      </c>
      <c r="BD173" s="102">
        <f t="shared" si="154"/>
        <v>0</v>
      </c>
      <c r="BE173" s="413" t="s">
        <v>69</v>
      </c>
    </row>
    <row r="174" spans="1:57" s="65" customFormat="1" ht="12" customHeight="1" x14ac:dyDescent="0.2">
      <c r="A174" s="43">
        <v>159</v>
      </c>
      <c r="B174" s="166"/>
      <c r="C174" s="166"/>
      <c r="D174" s="166"/>
      <c r="E174" s="162"/>
      <c r="F174" s="166"/>
      <c r="G174" s="162"/>
      <c r="H174" s="162"/>
      <c r="I174" s="189">
        <f t="shared" si="133"/>
        <v>0</v>
      </c>
      <c r="J174" s="195"/>
      <c r="K174" s="162"/>
      <c r="L174" s="168"/>
      <c r="M174" s="75">
        <f>_xlfn.XLOOKUP(L174,list_vat[Страна],list_vat[Ставка НДС %],0,0)</f>
        <v>0</v>
      </c>
      <c r="N174" s="162">
        <f t="shared" si="134"/>
        <v>0</v>
      </c>
      <c r="O174" s="169"/>
      <c r="P174" s="74">
        <f t="shared" si="155"/>
        <v>0</v>
      </c>
      <c r="Q174" s="162"/>
      <c r="R174" s="162" t="str">
        <f t="shared" si="135"/>
        <v>введи курс</v>
      </c>
      <c r="S174" s="196">
        <f t="shared" si="136"/>
        <v>0</v>
      </c>
      <c r="T174" s="192">
        <f t="shared" si="137"/>
        <v>0</v>
      </c>
      <c r="U174" s="76">
        <f t="shared" si="138"/>
        <v>0</v>
      </c>
      <c r="V174" s="123">
        <f t="shared" si="139"/>
        <v>0</v>
      </c>
      <c r="W174" s="191"/>
      <c r="X174" s="170"/>
      <c r="Y174" s="74">
        <f>ROUND(IF(offer_incoterms="DDP",X174*(AY174+T174),0),2)</f>
        <v>0</v>
      </c>
      <c r="Z174" s="188"/>
      <c r="AA174" s="130">
        <f t="shared" si="140"/>
        <v>0</v>
      </c>
      <c r="AB174" s="74">
        <f t="shared" si="141"/>
        <v>0</v>
      </c>
      <c r="AC174" s="356"/>
      <c r="AD174" s="130" cm="1">
        <f t="array" ref="AD174">IFERROR(ROUND((_xlfn.IFS(offer_sale_type="поставка",AB174,offer_sale_type="транзит",S174)*(1+AC174))/E174,2),0)</f>
        <v>0</v>
      </c>
      <c r="AE174" s="74">
        <f t="shared" si="142"/>
        <v>0</v>
      </c>
      <c r="AF174" s="123" cm="1">
        <f t="array" ref="AF174">IFERROR(ROUND(_xlfn.IFS(offer_sale_type="поставка",AB174,offer_sale_type="транзит",S174)*AC174,2),0)</f>
        <v>0</v>
      </c>
      <c r="AG174" s="130">
        <f t="shared" si="61"/>
        <v>0</v>
      </c>
      <c r="AH174" s="74">
        <f t="shared" si="126"/>
        <v>0</v>
      </c>
      <c r="AI174" s="123">
        <f t="shared" si="127"/>
        <v>0</v>
      </c>
      <c r="AJ174" s="118">
        <f t="shared" si="143"/>
        <v>0</v>
      </c>
      <c r="AK174" s="74">
        <f t="shared" si="144"/>
        <v>0</v>
      </c>
      <c r="AL174" s="174">
        <f t="shared" si="145"/>
        <v>0</v>
      </c>
      <c r="AM174" s="175">
        <f t="shared" si="128"/>
        <v>0</v>
      </c>
      <c r="AN174" s="130">
        <f t="shared" si="146"/>
        <v>0</v>
      </c>
      <c r="AO174" s="74">
        <f t="shared" si="129"/>
        <v>0</v>
      </c>
      <c r="AP174" s="123">
        <f t="shared" si="147"/>
        <v>0</v>
      </c>
      <c r="AQ174" s="118">
        <f t="shared" si="130"/>
        <v>0</v>
      </c>
      <c r="AR174" s="82" t="str">
        <f t="shared" si="148"/>
        <v>https://www.alta.ru/tnved/code//</v>
      </c>
      <c r="AS174" s="157"/>
      <c r="AT174" s="162"/>
      <c r="AU174" s="74">
        <f t="shared" si="131"/>
        <v>0</v>
      </c>
      <c r="AV174" s="157"/>
      <c r="AW174" s="75">
        <f>_xlfn.IFNA(VLOOKUP(L174,list_vat[],3,FALSE),0)</f>
        <v>0</v>
      </c>
      <c r="AX174" s="74">
        <f t="shared" si="149"/>
        <v>0</v>
      </c>
      <c r="AY174" s="74">
        <f t="shared" si="150"/>
        <v>0</v>
      </c>
      <c r="AZ174" s="130">
        <f t="shared" si="151"/>
        <v>0</v>
      </c>
      <c r="BA174" s="74">
        <f t="shared" si="132"/>
        <v>0</v>
      </c>
      <c r="BB174" s="193">
        <f t="shared" si="152"/>
        <v>0</v>
      </c>
      <c r="BC174" s="102">
        <f t="shared" si="153"/>
        <v>0</v>
      </c>
      <c r="BD174" s="102">
        <f t="shared" si="154"/>
        <v>0</v>
      </c>
      <c r="BE174" s="413" t="s">
        <v>69</v>
      </c>
    </row>
    <row r="175" spans="1:57" s="65" customFormat="1" ht="12" customHeight="1" x14ac:dyDescent="0.2">
      <c r="A175" s="43">
        <v>160</v>
      </c>
      <c r="B175" s="166"/>
      <c r="C175" s="166"/>
      <c r="D175" s="166"/>
      <c r="E175" s="162"/>
      <c r="F175" s="166"/>
      <c r="G175" s="162"/>
      <c r="H175" s="162"/>
      <c r="I175" s="189">
        <f t="shared" si="133"/>
        <v>0</v>
      </c>
      <c r="J175" s="195"/>
      <c r="K175" s="162"/>
      <c r="L175" s="168"/>
      <c r="M175" s="75">
        <f>_xlfn.XLOOKUP(L175,list_vat[Страна],list_vat[Ставка НДС %],0,0)</f>
        <v>0</v>
      </c>
      <c r="N175" s="162">
        <f t="shared" si="134"/>
        <v>0</v>
      </c>
      <c r="O175" s="169"/>
      <c r="P175" s="74">
        <f t="shared" si="155"/>
        <v>0</v>
      </c>
      <c r="Q175" s="162"/>
      <c r="R175" s="162" t="str">
        <f t="shared" si="135"/>
        <v>введи курс</v>
      </c>
      <c r="S175" s="196">
        <f t="shared" si="136"/>
        <v>0</v>
      </c>
      <c r="T175" s="192">
        <f t="shared" si="137"/>
        <v>0</v>
      </c>
      <c r="U175" s="76">
        <f t="shared" si="138"/>
        <v>0</v>
      </c>
      <c r="V175" s="123">
        <f t="shared" si="139"/>
        <v>0</v>
      </c>
      <c r="W175" s="191"/>
      <c r="X175" s="170"/>
      <c r="Y175" s="74">
        <f>ROUND(IF(offer_incoterms="DDP",X175*(AY175+T175),0),2)</f>
        <v>0</v>
      </c>
      <c r="Z175" s="188"/>
      <c r="AA175" s="130">
        <f t="shared" si="140"/>
        <v>0</v>
      </c>
      <c r="AB175" s="74">
        <f t="shared" si="141"/>
        <v>0</v>
      </c>
      <c r="AC175" s="356"/>
      <c r="AD175" s="130" cm="1">
        <f t="array" ref="AD175">IFERROR(ROUND((_xlfn.IFS(offer_sale_type="поставка",AB175,offer_sale_type="транзит",S175)*(1+AC175))/E175,2),0)</f>
        <v>0</v>
      </c>
      <c r="AE175" s="74">
        <f t="shared" si="142"/>
        <v>0</v>
      </c>
      <c r="AF175" s="123" cm="1">
        <f t="array" ref="AF175">IFERROR(ROUND(_xlfn.IFS(offer_sale_type="поставка",AB175,offer_sale_type="транзит",S175)*AC175,2),0)</f>
        <v>0</v>
      </c>
      <c r="AG175" s="130">
        <f t="shared" si="61"/>
        <v>0</v>
      </c>
      <c r="AH175" s="74">
        <f t="shared" si="126"/>
        <v>0</v>
      </c>
      <c r="AI175" s="123">
        <f t="shared" si="127"/>
        <v>0</v>
      </c>
      <c r="AJ175" s="118">
        <f t="shared" si="143"/>
        <v>0</v>
      </c>
      <c r="AK175" s="74">
        <f t="shared" si="144"/>
        <v>0</v>
      </c>
      <c r="AL175" s="174">
        <f t="shared" si="145"/>
        <v>0</v>
      </c>
      <c r="AM175" s="175">
        <f t="shared" si="128"/>
        <v>0</v>
      </c>
      <c r="AN175" s="130">
        <f t="shared" si="146"/>
        <v>0</v>
      </c>
      <c r="AO175" s="74">
        <f t="shared" si="129"/>
        <v>0</v>
      </c>
      <c r="AP175" s="123">
        <f t="shared" si="147"/>
        <v>0</v>
      </c>
      <c r="AQ175" s="118">
        <f t="shared" si="130"/>
        <v>0</v>
      </c>
      <c r="AR175" s="82" t="str">
        <f t="shared" si="148"/>
        <v>https://www.alta.ru/tnved/code//</v>
      </c>
      <c r="AS175" s="157"/>
      <c r="AT175" s="162"/>
      <c r="AU175" s="74">
        <f t="shared" si="131"/>
        <v>0</v>
      </c>
      <c r="AV175" s="157"/>
      <c r="AW175" s="75">
        <f>_xlfn.IFNA(VLOOKUP(L175,list_vat[],3,FALSE),0)</f>
        <v>0</v>
      </c>
      <c r="AX175" s="74">
        <f t="shared" si="149"/>
        <v>0</v>
      </c>
      <c r="AY175" s="74">
        <f t="shared" si="150"/>
        <v>0</v>
      </c>
      <c r="AZ175" s="130">
        <f t="shared" si="151"/>
        <v>0</v>
      </c>
      <c r="BA175" s="74">
        <f t="shared" si="132"/>
        <v>0</v>
      </c>
      <c r="BB175" s="193">
        <f t="shared" si="152"/>
        <v>0</v>
      </c>
      <c r="BC175" s="102">
        <f t="shared" si="153"/>
        <v>0</v>
      </c>
      <c r="BD175" s="102">
        <f t="shared" si="154"/>
        <v>0</v>
      </c>
      <c r="BE175" s="413" t="s">
        <v>69</v>
      </c>
    </row>
    <row r="176" spans="1:57" s="65" customFormat="1" ht="12" customHeight="1" x14ac:dyDescent="0.2">
      <c r="A176" s="43">
        <v>161</v>
      </c>
      <c r="B176" s="166"/>
      <c r="C176" s="166"/>
      <c r="D176" s="166"/>
      <c r="E176" s="162"/>
      <c r="F176" s="166"/>
      <c r="G176" s="162"/>
      <c r="H176" s="162"/>
      <c r="I176" s="189">
        <f t="shared" si="133"/>
        <v>0</v>
      </c>
      <c r="J176" s="195"/>
      <c r="K176" s="162"/>
      <c r="L176" s="168"/>
      <c r="M176" s="75">
        <f>_xlfn.XLOOKUP(L176,list_vat[Страна],list_vat[Ставка НДС %],0,0)</f>
        <v>0</v>
      </c>
      <c r="N176" s="162">
        <f t="shared" si="134"/>
        <v>0</v>
      </c>
      <c r="O176" s="169"/>
      <c r="P176" s="74">
        <f t="shared" si="155"/>
        <v>0</v>
      </c>
      <c r="Q176" s="162"/>
      <c r="R176" s="162" t="str">
        <f t="shared" si="135"/>
        <v>введи курс</v>
      </c>
      <c r="S176" s="196">
        <f t="shared" si="136"/>
        <v>0</v>
      </c>
      <c r="T176" s="192">
        <f t="shared" si="137"/>
        <v>0</v>
      </c>
      <c r="U176" s="76">
        <f t="shared" si="138"/>
        <v>0</v>
      </c>
      <c r="V176" s="123">
        <f t="shared" si="139"/>
        <v>0</v>
      </c>
      <c r="W176" s="191"/>
      <c r="X176" s="170"/>
      <c r="Y176" s="74">
        <f>ROUND(IF(offer_incoterms="DDP",X176*(AY176+T176),0),2)</f>
        <v>0</v>
      </c>
      <c r="Z176" s="188"/>
      <c r="AA176" s="130">
        <f t="shared" si="140"/>
        <v>0</v>
      </c>
      <c r="AB176" s="74">
        <f t="shared" si="141"/>
        <v>0</v>
      </c>
      <c r="AC176" s="356"/>
      <c r="AD176" s="130" cm="1">
        <f t="array" ref="AD176">IFERROR(ROUND((_xlfn.IFS(offer_sale_type="поставка",AB176,offer_sale_type="транзит",S176)*(1+AC176))/E176,2),0)</f>
        <v>0</v>
      </c>
      <c r="AE176" s="74">
        <f t="shared" si="142"/>
        <v>0</v>
      </c>
      <c r="AF176" s="123" cm="1">
        <f t="array" ref="AF176">IFERROR(ROUND(_xlfn.IFS(offer_sale_type="поставка",AB176,offer_sale_type="транзит",S176)*AC176,2),0)</f>
        <v>0</v>
      </c>
      <c r="AG176" s="130">
        <f t="shared" si="61"/>
        <v>0</v>
      </c>
      <c r="AH176" s="74">
        <f t="shared" si="126"/>
        <v>0</v>
      </c>
      <c r="AI176" s="123">
        <f t="shared" si="127"/>
        <v>0</v>
      </c>
      <c r="AJ176" s="118">
        <f t="shared" si="143"/>
        <v>0</v>
      </c>
      <c r="AK176" s="74">
        <f t="shared" si="144"/>
        <v>0</v>
      </c>
      <c r="AL176" s="174">
        <f t="shared" si="145"/>
        <v>0</v>
      </c>
      <c r="AM176" s="175">
        <f t="shared" si="128"/>
        <v>0</v>
      </c>
      <c r="AN176" s="130">
        <f t="shared" si="146"/>
        <v>0</v>
      </c>
      <c r="AO176" s="74">
        <f t="shared" si="129"/>
        <v>0</v>
      </c>
      <c r="AP176" s="123">
        <f t="shared" si="147"/>
        <v>0</v>
      </c>
      <c r="AQ176" s="118">
        <f t="shared" si="130"/>
        <v>0</v>
      </c>
      <c r="AR176" s="82" t="str">
        <f t="shared" si="148"/>
        <v>https://www.alta.ru/tnved/code//</v>
      </c>
      <c r="AS176" s="157"/>
      <c r="AT176" s="162"/>
      <c r="AU176" s="74">
        <f t="shared" si="131"/>
        <v>0</v>
      </c>
      <c r="AV176" s="157"/>
      <c r="AW176" s="75">
        <f>_xlfn.IFNA(VLOOKUP(L176,list_vat[],3,FALSE),0)</f>
        <v>0</v>
      </c>
      <c r="AX176" s="74">
        <f t="shared" si="149"/>
        <v>0</v>
      </c>
      <c r="AY176" s="74">
        <f t="shared" si="150"/>
        <v>0</v>
      </c>
      <c r="AZ176" s="130">
        <f t="shared" si="151"/>
        <v>0</v>
      </c>
      <c r="BA176" s="74">
        <f t="shared" si="132"/>
        <v>0</v>
      </c>
      <c r="BB176" s="193">
        <f t="shared" si="152"/>
        <v>0</v>
      </c>
      <c r="BC176" s="102">
        <f t="shared" si="153"/>
        <v>0</v>
      </c>
      <c r="BD176" s="102">
        <f t="shared" si="154"/>
        <v>0</v>
      </c>
      <c r="BE176" s="413" t="s">
        <v>69</v>
      </c>
    </row>
    <row r="177" spans="1:57" s="65" customFormat="1" ht="12" customHeight="1" x14ac:dyDescent="0.2">
      <c r="A177" s="43">
        <v>162</v>
      </c>
      <c r="B177" s="166"/>
      <c r="C177" s="166"/>
      <c r="D177" s="166"/>
      <c r="E177" s="162"/>
      <c r="F177" s="166"/>
      <c r="G177" s="162"/>
      <c r="H177" s="162"/>
      <c r="I177" s="189">
        <f t="shared" si="133"/>
        <v>0</v>
      </c>
      <c r="J177" s="195"/>
      <c r="K177" s="162"/>
      <c r="L177" s="168"/>
      <c r="M177" s="75">
        <f>_xlfn.XLOOKUP(L177,list_vat[Страна],list_vat[Ставка НДС %],0,0)</f>
        <v>0</v>
      </c>
      <c r="N177" s="162">
        <f t="shared" si="134"/>
        <v>0</v>
      </c>
      <c r="O177" s="169"/>
      <c r="P177" s="74">
        <f t="shared" si="155"/>
        <v>0</v>
      </c>
      <c r="Q177" s="162"/>
      <c r="R177" s="162" t="str">
        <f t="shared" si="135"/>
        <v>введи курс</v>
      </c>
      <c r="S177" s="196">
        <f t="shared" si="136"/>
        <v>0</v>
      </c>
      <c r="T177" s="192">
        <f t="shared" si="137"/>
        <v>0</v>
      </c>
      <c r="U177" s="76">
        <f t="shared" si="138"/>
        <v>0</v>
      </c>
      <c r="V177" s="123">
        <f t="shared" si="139"/>
        <v>0</v>
      </c>
      <c r="W177" s="191"/>
      <c r="X177" s="170"/>
      <c r="Y177" s="74">
        <f>ROUND(IF(offer_incoterms="DDP",X177*(AY177+T177),0),2)</f>
        <v>0</v>
      </c>
      <c r="Z177" s="188"/>
      <c r="AA177" s="130">
        <f t="shared" si="140"/>
        <v>0</v>
      </c>
      <c r="AB177" s="74">
        <f t="shared" si="141"/>
        <v>0</v>
      </c>
      <c r="AC177" s="356"/>
      <c r="AD177" s="130" cm="1">
        <f t="array" ref="AD177">IFERROR(ROUND((_xlfn.IFS(offer_sale_type="поставка",AB177,offer_sale_type="транзит",S177)*(1+AC177))/E177,2),0)</f>
        <v>0</v>
      </c>
      <c r="AE177" s="74">
        <f t="shared" si="142"/>
        <v>0</v>
      </c>
      <c r="AF177" s="123" cm="1">
        <f t="array" ref="AF177">IFERROR(ROUND(_xlfn.IFS(offer_sale_type="поставка",AB177,offer_sale_type="транзит",S177)*AC177,2),0)</f>
        <v>0</v>
      </c>
      <c r="AG177" s="130">
        <f t="shared" si="61"/>
        <v>0</v>
      </c>
      <c r="AH177" s="74">
        <f t="shared" si="126"/>
        <v>0</v>
      </c>
      <c r="AI177" s="123">
        <f t="shared" si="127"/>
        <v>0</v>
      </c>
      <c r="AJ177" s="118">
        <f t="shared" si="143"/>
        <v>0</v>
      </c>
      <c r="AK177" s="74">
        <f t="shared" si="144"/>
        <v>0</v>
      </c>
      <c r="AL177" s="174">
        <f t="shared" si="145"/>
        <v>0</v>
      </c>
      <c r="AM177" s="175">
        <f t="shared" si="128"/>
        <v>0</v>
      </c>
      <c r="AN177" s="130">
        <f t="shared" si="146"/>
        <v>0</v>
      </c>
      <c r="AO177" s="74">
        <f t="shared" si="129"/>
        <v>0</v>
      </c>
      <c r="AP177" s="123">
        <f t="shared" si="147"/>
        <v>0</v>
      </c>
      <c r="AQ177" s="118">
        <f t="shared" si="130"/>
        <v>0</v>
      </c>
      <c r="AR177" s="82" t="str">
        <f t="shared" si="148"/>
        <v>https://www.alta.ru/tnved/code//</v>
      </c>
      <c r="AS177" s="157"/>
      <c r="AT177" s="162"/>
      <c r="AU177" s="74">
        <f t="shared" si="131"/>
        <v>0</v>
      </c>
      <c r="AV177" s="157"/>
      <c r="AW177" s="75">
        <f>_xlfn.IFNA(VLOOKUP(L177,list_vat[],3,FALSE),0)</f>
        <v>0</v>
      </c>
      <c r="AX177" s="74">
        <f t="shared" si="149"/>
        <v>0</v>
      </c>
      <c r="AY177" s="74">
        <f t="shared" si="150"/>
        <v>0</v>
      </c>
      <c r="AZ177" s="130">
        <f t="shared" si="151"/>
        <v>0</v>
      </c>
      <c r="BA177" s="74">
        <f t="shared" si="132"/>
        <v>0</v>
      </c>
      <c r="BB177" s="193">
        <f t="shared" si="152"/>
        <v>0</v>
      </c>
      <c r="BC177" s="102">
        <f t="shared" si="153"/>
        <v>0</v>
      </c>
      <c r="BD177" s="102">
        <f t="shared" si="154"/>
        <v>0</v>
      </c>
      <c r="BE177" s="413" t="s">
        <v>69</v>
      </c>
    </row>
    <row r="178" spans="1:57" s="65" customFormat="1" ht="12" customHeight="1" x14ac:dyDescent="0.2">
      <c r="A178" s="43">
        <v>163</v>
      </c>
      <c r="B178" s="166"/>
      <c r="C178" s="166"/>
      <c r="D178" s="166"/>
      <c r="E178" s="162"/>
      <c r="F178" s="166"/>
      <c r="G178" s="162"/>
      <c r="H178" s="162"/>
      <c r="I178" s="189">
        <f t="shared" si="133"/>
        <v>0</v>
      </c>
      <c r="J178" s="195"/>
      <c r="K178" s="162"/>
      <c r="L178" s="168"/>
      <c r="M178" s="75">
        <f>_xlfn.XLOOKUP(L178,list_vat[Страна],list_vat[Ставка НДС %],0,0)</f>
        <v>0</v>
      </c>
      <c r="N178" s="162">
        <f t="shared" si="134"/>
        <v>0</v>
      </c>
      <c r="O178" s="169"/>
      <c r="P178" s="74">
        <f t="shared" si="155"/>
        <v>0</v>
      </c>
      <c r="Q178" s="162"/>
      <c r="R178" s="162" t="str">
        <f t="shared" si="135"/>
        <v>введи курс</v>
      </c>
      <c r="S178" s="196">
        <f t="shared" si="136"/>
        <v>0</v>
      </c>
      <c r="T178" s="192">
        <f t="shared" si="137"/>
        <v>0</v>
      </c>
      <c r="U178" s="76">
        <f t="shared" si="138"/>
        <v>0</v>
      </c>
      <c r="V178" s="123">
        <f t="shared" si="139"/>
        <v>0</v>
      </c>
      <c r="W178" s="191"/>
      <c r="X178" s="170"/>
      <c r="Y178" s="74">
        <f>ROUND(IF(offer_incoterms="DDP",X178*(AY178+T178),0),2)</f>
        <v>0</v>
      </c>
      <c r="Z178" s="188"/>
      <c r="AA178" s="130">
        <f t="shared" si="140"/>
        <v>0</v>
      </c>
      <c r="AB178" s="74">
        <f t="shared" si="141"/>
        <v>0</v>
      </c>
      <c r="AC178" s="356"/>
      <c r="AD178" s="130" cm="1">
        <f t="array" ref="AD178">IFERROR(ROUND((_xlfn.IFS(offer_sale_type="поставка",AB178,offer_sale_type="транзит",S178)*(1+AC178))/E178,2),0)</f>
        <v>0</v>
      </c>
      <c r="AE178" s="74">
        <f t="shared" si="142"/>
        <v>0</v>
      </c>
      <c r="AF178" s="123" cm="1">
        <f t="array" ref="AF178">IFERROR(ROUND(_xlfn.IFS(offer_sale_type="поставка",AB178,offer_sale_type="транзит",S178)*AC178,2),0)</f>
        <v>0</v>
      </c>
      <c r="AG178" s="130">
        <f t="shared" si="61"/>
        <v>0</v>
      </c>
      <c r="AH178" s="74">
        <f t="shared" si="126"/>
        <v>0</v>
      </c>
      <c r="AI178" s="123">
        <f t="shared" si="127"/>
        <v>0</v>
      </c>
      <c r="AJ178" s="118">
        <f t="shared" si="143"/>
        <v>0</v>
      </c>
      <c r="AK178" s="74">
        <f t="shared" si="144"/>
        <v>0</v>
      </c>
      <c r="AL178" s="174">
        <f t="shared" si="145"/>
        <v>0</v>
      </c>
      <c r="AM178" s="175">
        <f t="shared" si="128"/>
        <v>0</v>
      </c>
      <c r="AN178" s="130">
        <f t="shared" si="146"/>
        <v>0</v>
      </c>
      <c r="AO178" s="74">
        <f t="shared" si="129"/>
        <v>0</v>
      </c>
      <c r="AP178" s="123">
        <f t="shared" si="147"/>
        <v>0</v>
      </c>
      <c r="AQ178" s="118">
        <f t="shared" si="130"/>
        <v>0</v>
      </c>
      <c r="AR178" s="82" t="str">
        <f t="shared" si="148"/>
        <v>https://www.alta.ru/tnved/code//</v>
      </c>
      <c r="AS178" s="157"/>
      <c r="AT178" s="162"/>
      <c r="AU178" s="74">
        <f t="shared" si="131"/>
        <v>0</v>
      </c>
      <c r="AV178" s="157"/>
      <c r="AW178" s="75">
        <f>_xlfn.IFNA(VLOOKUP(L178,list_vat[],3,FALSE),0)</f>
        <v>0</v>
      </c>
      <c r="AX178" s="74">
        <f t="shared" si="149"/>
        <v>0</v>
      </c>
      <c r="AY178" s="74">
        <f t="shared" si="150"/>
        <v>0</v>
      </c>
      <c r="AZ178" s="130">
        <f t="shared" si="151"/>
        <v>0</v>
      </c>
      <c r="BA178" s="74">
        <f t="shared" si="132"/>
        <v>0</v>
      </c>
      <c r="BB178" s="193">
        <f t="shared" si="152"/>
        <v>0</v>
      </c>
      <c r="BC178" s="102">
        <f t="shared" si="153"/>
        <v>0</v>
      </c>
      <c r="BD178" s="102">
        <f t="shared" si="154"/>
        <v>0</v>
      </c>
      <c r="BE178" s="413" t="s">
        <v>69</v>
      </c>
    </row>
    <row r="179" spans="1:57" s="65" customFormat="1" ht="12" customHeight="1" x14ac:dyDescent="0.2">
      <c r="A179" s="43">
        <v>164</v>
      </c>
      <c r="B179" s="166"/>
      <c r="C179" s="166"/>
      <c r="D179" s="166"/>
      <c r="E179" s="162"/>
      <c r="F179" s="166"/>
      <c r="G179" s="162"/>
      <c r="H179" s="162"/>
      <c r="I179" s="189">
        <f t="shared" si="133"/>
        <v>0</v>
      </c>
      <c r="J179" s="195"/>
      <c r="K179" s="162"/>
      <c r="L179" s="168"/>
      <c r="M179" s="75">
        <f>_xlfn.XLOOKUP(L179,list_vat[Страна],list_vat[Ставка НДС %],0,0)</f>
        <v>0</v>
      </c>
      <c r="N179" s="162">
        <f t="shared" si="134"/>
        <v>0</v>
      </c>
      <c r="O179" s="169"/>
      <c r="P179" s="74">
        <f t="shared" si="155"/>
        <v>0</v>
      </c>
      <c r="Q179" s="162"/>
      <c r="R179" s="162" t="str">
        <f t="shared" si="135"/>
        <v>введи курс</v>
      </c>
      <c r="S179" s="196">
        <f t="shared" si="136"/>
        <v>0</v>
      </c>
      <c r="T179" s="192">
        <f t="shared" si="137"/>
        <v>0</v>
      </c>
      <c r="U179" s="76">
        <f t="shared" si="138"/>
        <v>0</v>
      </c>
      <c r="V179" s="123">
        <f t="shared" si="139"/>
        <v>0</v>
      </c>
      <c r="W179" s="191"/>
      <c r="X179" s="170"/>
      <c r="Y179" s="74">
        <f>ROUND(IF(offer_incoterms="DDP",X179*(AY179+T179),0),2)</f>
        <v>0</v>
      </c>
      <c r="Z179" s="188"/>
      <c r="AA179" s="130">
        <f t="shared" si="140"/>
        <v>0</v>
      </c>
      <c r="AB179" s="74">
        <f t="shared" si="141"/>
        <v>0</v>
      </c>
      <c r="AC179" s="356"/>
      <c r="AD179" s="130" cm="1">
        <f t="array" ref="AD179">IFERROR(ROUND((_xlfn.IFS(offer_sale_type="поставка",AB179,offer_sale_type="транзит",S179)*(1+AC179))/E179,2),0)</f>
        <v>0</v>
      </c>
      <c r="AE179" s="74">
        <f t="shared" si="142"/>
        <v>0</v>
      </c>
      <c r="AF179" s="123" cm="1">
        <f t="array" ref="AF179">IFERROR(ROUND(_xlfn.IFS(offer_sale_type="поставка",AB179,offer_sale_type="транзит",S179)*AC179,2),0)</f>
        <v>0</v>
      </c>
      <c r="AG179" s="130">
        <f t="shared" si="61"/>
        <v>0</v>
      </c>
      <c r="AH179" s="74">
        <f t="shared" si="126"/>
        <v>0</v>
      </c>
      <c r="AI179" s="123">
        <f t="shared" si="127"/>
        <v>0</v>
      </c>
      <c r="AJ179" s="118">
        <f t="shared" si="143"/>
        <v>0</v>
      </c>
      <c r="AK179" s="74">
        <f t="shared" si="144"/>
        <v>0</v>
      </c>
      <c r="AL179" s="174">
        <f t="shared" si="145"/>
        <v>0</v>
      </c>
      <c r="AM179" s="175">
        <f t="shared" si="128"/>
        <v>0</v>
      </c>
      <c r="AN179" s="130">
        <f t="shared" si="146"/>
        <v>0</v>
      </c>
      <c r="AO179" s="74">
        <f t="shared" si="129"/>
        <v>0</v>
      </c>
      <c r="AP179" s="123">
        <f t="shared" si="147"/>
        <v>0</v>
      </c>
      <c r="AQ179" s="118">
        <f t="shared" si="130"/>
        <v>0</v>
      </c>
      <c r="AR179" s="82" t="str">
        <f t="shared" si="148"/>
        <v>https://www.alta.ru/tnved/code//</v>
      </c>
      <c r="AS179" s="157"/>
      <c r="AT179" s="162"/>
      <c r="AU179" s="74">
        <f t="shared" si="131"/>
        <v>0</v>
      </c>
      <c r="AV179" s="157"/>
      <c r="AW179" s="75">
        <f>_xlfn.IFNA(VLOOKUP(L179,list_vat[],3,FALSE),0)</f>
        <v>0</v>
      </c>
      <c r="AX179" s="74">
        <f t="shared" si="149"/>
        <v>0</v>
      </c>
      <c r="AY179" s="74">
        <f t="shared" si="150"/>
        <v>0</v>
      </c>
      <c r="AZ179" s="130">
        <f t="shared" si="151"/>
        <v>0</v>
      </c>
      <c r="BA179" s="74">
        <f t="shared" si="132"/>
        <v>0</v>
      </c>
      <c r="BB179" s="193">
        <f t="shared" si="152"/>
        <v>0</v>
      </c>
      <c r="BC179" s="102">
        <f t="shared" si="153"/>
        <v>0</v>
      </c>
      <c r="BD179" s="102">
        <f t="shared" si="154"/>
        <v>0</v>
      </c>
      <c r="BE179" s="413" t="s">
        <v>69</v>
      </c>
    </row>
    <row r="180" spans="1:57" s="65" customFormat="1" ht="12" customHeight="1" x14ac:dyDescent="0.2">
      <c r="A180" s="43">
        <v>165</v>
      </c>
      <c r="B180" s="166"/>
      <c r="C180" s="166"/>
      <c r="D180" s="166"/>
      <c r="E180" s="162"/>
      <c r="F180" s="166"/>
      <c r="G180" s="162"/>
      <c r="H180" s="162"/>
      <c r="I180" s="189">
        <f t="shared" si="133"/>
        <v>0</v>
      </c>
      <c r="J180" s="195"/>
      <c r="K180" s="162"/>
      <c r="L180" s="168"/>
      <c r="M180" s="75">
        <f>_xlfn.XLOOKUP(L180,list_vat[Страна],list_vat[Ставка НДС %],0,0)</f>
        <v>0</v>
      </c>
      <c r="N180" s="162">
        <f t="shared" si="134"/>
        <v>0</v>
      </c>
      <c r="O180" s="169"/>
      <c r="P180" s="74">
        <f t="shared" si="155"/>
        <v>0</v>
      </c>
      <c r="Q180" s="162"/>
      <c r="R180" s="162" t="str">
        <f t="shared" si="135"/>
        <v>введи курс</v>
      </c>
      <c r="S180" s="196">
        <f t="shared" si="136"/>
        <v>0</v>
      </c>
      <c r="T180" s="192">
        <f t="shared" si="137"/>
        <v>0</v>
      </c>
      <c r="U180" s="76">
        <f t="shared" si="138"/>
        <v>0</v>
      </c>
      <c r="V180" s="123">
        <f t="shared" si="139"/>
        <v>0</v>
      </c>
      <c r="W180" s="191"/>
      <c r="X180" s="170"/>
      <c r="Y180" s="74">
        <f>ROUND(IF(offer_incoterms="DDP",X180*(AY180+T180),0),2)</f>
        <v>0</v>
      </c>
      <c r="Z180" s="188"/>
      <c r="AA180" s="130">
        <f t="shared" si="140"/>
        <v>0</v>
      </c>
      <c r="AB180" s="74">
        <f t="shared" si="141"/>
        <v>0</v>
      </c>
      <c r="AC180" s="356"/>
      <c r="AD180" s="130" cm="1">
        <f t="array" ref="AD180">IFERROR(ROUND((_xlfn.IFS(offer_sale_type="поставка",AB180,offer_sale_type="транзит",S180)*(1+AC180))/E180,2),0)</f>
        <v>0</v>
      </c>
      <c r="AE180" s="74">
        <f t="shared" si="142"/>
        <v>0</v>
      </c>
      <c r="AF180" s="123" cm="1">
        <f t="array" ref="AF180">IFERROR(ROUND(_xlfn.IFS(offer_sale_type="поставка",AB180,offer_sale_type="транзит",S180)*AC180,2),0)</f>
        <v>0</v>
      </c>
      <c r="AG180" s="130">
        <f t="shared" si="61"/>
        <v>0</v>
      </c>
      <c r="AH180" s="74">
        <f t="shared" si="126"/>
        <v>0</v>
      </c>
      <c r="AI180" s="123">
        <f t="shared" si="127"/>
        <v>0</v>
      </c>
      <c r="AJ180" s="118">
        <f t="shared" si="143"/>
        <v>0</v>
      </c>
      <c r="AK180" s="74">
        <f t="shared" si="144"/>
        <v>0</v>
      </c>
      <c r="AL180" s="174">
        <f t="shared" si="145"/>
        <v>0</v>
      </c>
      <c r="AM180" s="175">
        <f t="shared" si="128"/>
        <v>0</v>
      </c>
      <c r="AN180" s="130">
        <f t="shared" si="146"/>
        <v>0</v>
      </c>
      <c r="AO180" s="74">
        <f t="shared" si="129"/>
        <v>0</v>
      </c>
      <c r="AP180" s="123">
        <f t="shared" si="147"/>
        <v>0</v>
      </c>
      <c r="AQ180" s="118">
        <f t="shared" si="130"/>
        <v>0</v>
      </c>
      <c r="AR180" s="82" t="str">
        <f t="shared" si="148"/>
        <v>https://www.alta.ru/tnved/code//</v>
      </c>
      <c r="AS180" s="157"/>
      <c r="AT180" s="162"/>
      <c r="AU180" s="74">
        <f t="shared" si="131"/>
        <v>0</v>
      </c>
      <c r="AV180" s="157"/>
      <c r="AW180" s="75">
        <f>_xlfn.IFNA(VLOOKUP(L180,list_vat[],3,FALSE),0)</f>
        <v>0</v>
      </c>
      <c r="AX180" s="74">
        <f t="shared" si="149"/>
        <v>0</v>
      </c>
      <c r="AY180" s="74">
        <f t="shared" si="150"/>
        <v>0</v>
      </c>
      <c r="AZ180" s="130">
        <f t="shared" si="151"/>
        <v>0</v>
      </c>
      <c r="BA180" s="74">
        <f t="shared" si="132"/>
        <v>0</v>
      </c>
      <c r="BB180" s="193">
        <f t="shared" si="152"/>
        <v>0</v>
      </c>
      <c r="BC180" s="102">
        <f t="shared" si="153"/>
        <v>0</v>
      </c>
      <c r="BD180" s="102">
        <f t="shared" si="154"/>
        <v>0</v>
      </c>
      <c r="BE180" s="413" t="s">
        <v>69</v>
      </c>
    </row>
    <row r="181" spans="1:57" s="65" customFormat="1" ht="12" customHeight="1" x14ac:dyDescent="0.2">
      <c r="A181" s="43">
        <v>166</v>
      </c>
      <c r="B181" s="166"/>
      <c r="C181" s="166"/>
      <c r="D181" s="166"/>
      <c r="E181" s="162"/>
      <c r="F181" s="166"/>
      <c r="G181" s="162"/>
      <c r="H181" s="162"/>
      <c r="I181" s="189">
        <f t="shared" si="133"/>
        <v>0</v>
      </c>
      <c r="J181" s="195"/>
      <c r="K181" s="162"/>
      <c r="L181" s="168"/>
      <c r="M181" s="75">
        <f>_xlfn.XLOOKUP(L181,list_vat[Страна],list_vat[Ставка НДС %],0,0)</f>
        <v>0</v>
      </c>
      <c r="N181" s="162">
        <f t="shared" si="134"/>
        <v>0</v>
      </c>
      <c r="O181" s="169"/>
      <c r="P181" s="74">
        <f t="shared" si="155"/>
        <v>0</v>
      </c>
      <c r="Q181" s="162"/>
      <c r="R181" s="162" t="str">
        <f t="shared" si="135"/>
        <v>введи курс</v>
      </c>
      <c r="S181" s="196">
        <f t="shared" si="136"/>
        <v>0</v>
      </c>
      <c r="T181" s="192">
        <f t="shared" si="137"/>
        <v>0</v>
      </c>
      <c r="U181" s="76">
        <f t="shared" si="138"/>
        <v>0</v>
      </c>
      <c r="V181" s="123">
        <f t="shared" si="139"/>
        <v>0</v>
      </c>
      <c r="W181" s="191"/>
      <c r="X181" s="170"/>
      <c r="Y181" s="74">
        <f>ROUND(IF(offer_incoterms="DDP",X181*(AY181+T181),0),2)</f>
        <v>0</v>
      </c>
      <c r="Z181" s="188"/>
      <c r="AA181" s="130">
        <f t="shared" si="140"/>
        <v>0</v>
      </c>
      <c r="AB181" s="74">
        <f t="shared" si="141"/>
        <v>0</v>
      </c>
      <c r="AC181" s="356"/>
      <c r="AD181" s="130" cm="1">
        <f t="array" ref="AD181">IFERROR(ROUND((_xlfn.IFS(offer_sale_type="поставка",AB181,offer_sale_type="транзит",S181)*(1+AC181))/E181,2),0)</f>
        <v>0</v>
      </c>
      <c r="AE181" s="74">
        <f t="shared" si="142"/>
        <v>0</v>
      </c>
      <c r="AF181" s="123" cm="1">
        <f t="array" ref="AF181">IFERROR(ROUND(_xlfn.IFS(offer_sale_type="поставка",AB181,offer_sale_type="транзит",S181)*AC181,2),0)</f>
        <v>0</v>
      </c>
      <c r="AG181" s="130">
        <f t="shared" si="61"/>
        <v>0</v>
      </c>
      <c r="AH181" s="74">
        <f t="shared" si="126"/>
        <v>0</v>
      </c>
      <c r="AI181" s="123">
        <f t="shared" si="127"/>
        <v>0</v>
      </c>
      <c r="AJ181" s="118">
        <f t="shared" si="143"/>
        <v>0</v>
      </c>
      <c r="AK181" s="74">
        <f t="shared" si="144"/>
        <v>0</v>
      </c>
      <c r="AL181" s="174">
        <f t="shared" si="145"/>
        <v>0</v>
      </c>
      <c r="AM181" s="175">
        <f t="shared" si="128"/>
        <v>0</v>
      </c>
      <c r="AN181" s="130">
        <f t="shared" si="146"/>
        <v>0</v>
      </c>
      <c r="AO181" s="74">
        <f t="shared" si="129"/>
        <v>0</v>
      </c>
      <c r="AP181" s="123">
        <f t="shared" si="147"/>
        <v>0</v>
      </c>
      <c r="AQ181" s="118">
        <f t="shared" si="130"/>
        <v>0</v>
      </c>
      <c r="AR181" s="82" t="str">
        <f t="shared" si="148"/>
        <v>https://www.alta.ru/tnved/code//</v>
      </c>
      <c r="AS181" s="157"/>
      <c r="AT181" s="162"/>
      <c r="AU181" s="74">
        <f t="shared" si="131"/>
        <v>0</v>
      </c>
      <c r="AV181" s="157"/>
      <c r="AW181" s="75">
        <f>_xlfn.IFNA(VLOOKUP(L181,list_vat[],3,FALSE),0)</f>
        <v>0</v>
      </c>
      <c r="AX181" s="74">
        <f t="shared" si="149"/>
        <v>0</v>
      </c>
      <c r="AY181" s="74">
        <f t="shared" si="150"/>
        <v>0</v>
      </c>
      <c r="AZ181" s="130">
        <f t="shared" si="151"/>
        <v>0</v>
      </c>
      <c r="BA181" s="74">
        <f t="shared" si="132"/>
        <v>0</v>
      </c>
      <c r="BB181" s="193">
        <f t="shared" si="152"/>
        <v>0</v>
      </c>
      <c r="BC181" s="102">
        <f t="shared" si="153"/>
        <v>0</v>
      </c>
      <c r="BD181" s="102">
        <f t="shared" si="154"/>
        <v>0</v>
      </c>
      <c r="BE181" s="413" t="s">
        <v>69</v>
      </c>
    </row>
    <row r="182" spans="1:57" s="65" customFormat="1" ht="12" customHeight="1" x14ac:dyDescent="0.2">
      <c r="A182" s="43">
        <v>167</v>
      </c>
      <c r="B182" s="166"/>
      <c r="C182" s="166"/>
      <c r="D182" s="166"/>
      <c r="E182" s="162"/>
      <c r="F182" s="166"/>
      <c r="G182" s="162"/>
      <c r="H182" s="162"/>
      <c r="I182" s="189">
        <f t="shared" si="133"/>
        <v>0</v>
      </c>
      <c r="J182" s="195"/>
      <c r="K182" s="162"/>
      <c r="L182" s="168"/>
      <c r="M182" s="75">
        <f>_xlfn.XLOOKUP(L182,list_vat[Страна],list_vat[Ставка НДС %],0,0)</f>
        <v>0</v>
      </c>
      <c r="N182" s="162">
        <f t="shared" si="134"/>
        <v>0</v>
      </c>
      <c r="O182" s="169"/>
      <c r="P182" s="74">
        <f t="shared" si="155"/>
        <v>0</v>
      </c>
      <c r="Q182" s="162"/>
      <c r="R182" s="162" t="str">
        <f t="shared" si="135"/>
        <v>введи курс</v>
      </c>
      <c r="S182" s="196">
        <f t="shared" si="136"/>
        <v>0</v>
      </c>
      <c r="T182" s="192">
        <f t="shared" si="137"/>
        <v>0</v>
      </c>
      <c r="U182" s="76">
        <f t="shared" si="138"/>
        <v>0</v>
      </c>
      <c r="V182" s="123">
        <f t="shared" si="139"/>
        <v>0</v>
      </c>
      <c r="W182" s="191"/>
      <c r="X182" s="170"/>
      <c r="Y182" s="74">
        <f>ROUND(IF(offer_incoterms="DDP",X182*(AY182+T182),0),2)</f>
        <v>0</v>
      </c>
      <c r="Z182" s="188"/>
      <c r="AA182" s="130">
        <f t="shared" si="140"/>
        <v>0</v>
      </c>
      <c r="AB182" s="74">
        <f t="shared" si="141"/>
        <v>0</v>
      </c>
      <c r="AC182" s="356"/>
      <c r="AD182" s="130" cm="1">
        <f t="array" ref="AD182">IFERROR(ROUND((_xlfn.IFS(offer_sale_type="поставка",AB182,offer_sale_type="транзит",S182)*(1+AC182))/E182,2),0)</f>
        <v>0</v>
      </c>
      <c r="AE182" s="74">
        <f t="shared" si="142"/>
        <v>0</v>
      </c>
      <c r="AF182" s="123" cm="1">
        <f t="array" ref="AF182">IFERROR(ROUND(_xlfn.IFS(offer_sale_type="поставка",AB182,offer_sale_type="транзит",S182)*AC182,2),0)</f>
        <v>0</v>
      </c>
      <c r="AG182" s="130">
        <f t="shared" si="61"/>
        <v>0</v>
      </c>
      <c r="AH182" s="74">
        <f t="shared" si="126"/>
        <v>0</v>
      </c>
      <c r="AI182" s="123">
        <f t="shared" si="127"/>
        <v>0</v>
      </c>
      <c r="AJ182" s="118">
        <f t="shared" si="143"/>
        <v>0</v>
      </c>
      <c r="AK182" s="74">
        <f t="shared" si="144"/>
        <v>0</v>
      </c>
      <c r="AL182" s="174">
        <f t="shared" si="145"/>
        <v>0</v>
      </c>
      <c r="AM182" s="175">
        <f t="shared" si="128"/>
        <v>0</v>
      </c>
      <c r="AN182" s="130">
        <f t="shared" si="146"/>
        <v>0</v>
      </c>
      <c r="AO182" s="74">
        <f t="shared" si="129"/>
        <v>0</v>
      </c>
      <c r="AP182" s="123">
        <f t="shared" si="147"/>
        <v>0</v>
      </c>
      <c r="AQ182" s="118">
        <f t="shared" si="130"/>
        <v>0</v>
      </c>
      <c r="AR182" s="82" t="str">
        <f t="shared" si="148"/>
        <v>https://www.alta.ru/tnved/code//</v>
      </c>
      <c r="AS182" s="157"/>
      <c r="AT182" s="162"/>
      <c r="AU182" s="74">
        <f t="shared" si="131"/>
        <v>0</v>
      </c>
      <c r="AV182" s="157"/>
      <c r="AW182" s="75">
        <f>_xlfn.IFNA(VLOOKUP(L182,list_vat[],3,FALSE),0)</f>
        <v>0</v>
      </c>
      <c r="AX182" s="74">
        <f t="shared" si="149"/>
        <v>0</v>
      </c>
      <c r="AY182" s="74">
        <f t="shared" si="150"/>
        <v>0</v>
      </c>
      <c r="AZ182" s="130">
        <f t="shared" si="151"/>
        <v>0</v>
      </c>
      <c r="BA182" s="74">
        <f t="shared" si="132"/>
        <v>0</v>
      </c>
      <c r="BB182" s="193">
        <f t="shared" si="152"/>
        <v>0</v>
      </c>
      <c r="BC182" s="102">
        <f t="shared" si="153"/>
        <v>0</v>
      </c>
      <c r="BD182" s="102">
        <f t="shared" si="154"/>
        <v>0</v>
      </c>
      <c r="BE182" s="413" t="s">
        <v>69</v>
      </c>
    </row>
    <row r="183" spans="1:57" s="65" customFormat="1" ht="12" customHeight="1" x14ac:dyDescent="0.2">
      <c r="A183" s="43">
        <v>168</v>
      </c>
      <c r="B183" s="166"/>
      <c r="C183" s="166"/>
      <c r="D183" s="166"/>
      <c r="E183" s="162"/>
      <c r="F183" s="166"/>
      <c r="G183" s="162"/>
      <c r="H183" s="162"/>
      <c r="I183" s="189">
        <f t="shared" si="133"/>
        <v>0</v>
      </c>
      <c r="J183" s="195"/>
      <c r="K183" s="162"/>
      <c r="L183" s="168"/>
      <c r="M183" s="75">
        <f>_xlfn.XLOOKUP(L183,list_vat[Страна],list_vat[Ставка НДС %],0,0)</f>
        <v>0</v>
      </c>
      <c r="N183" s="162">
        <f t="shared" si="134"/>
        <v>0</v>
      </c>
      <c r="O183" s="169"/>
      <c r="P183" s="74">
        <f t="shared" si="155"/>
        <v>0</v>
      </c>
      <c r="Q183" s="162"/>
      <c r="R183" s="162" t="str">
        <f t="shared" si="135"/>
        <v>введи курс</v>
      </c>
      <c r="S183" s="196">
        <f t="shared" si="136"/>
        <v>0</v>
      </c>
      <c r="T183" s="192">
        <f t="shared" si="137"/>
        <v>0</v>
      </c>
      <c r="U183" s="76">
        <f t="shared" si="138"/>
        <v>0</v>
      </c>
      <c r="V183" s="123">
        <f t="shared" si="139"/>
        <v>0</v>
      </c>
      <c r="W183" s="191"/>
      <c r="X183" s="170"/>
      <c r="Y183" s="74">
        <f>ROUND(IF(offer_incoterms="DDP",X183*(AY183+T183),0),2)</f>
        <v>0</v>
      </c>
      <c r="Z183" s="188"/>
      <c r="AA183" s="130">
        <f t="shared" si="140"/>
        <v>0</v>
      </c>
      <c r="AB183" s="74">
        <f t="shared" si="141"/>
        <v>0</v>
      </c>
      <c r="AC183" s="356"/>
      <c r="AD183" s="130" cm="1">
        <f t="array" ref="AD183">IFERROR(ROUND((_xlfn.IFS(offer_sale_type="поставка",AB183,offer_sale_type="транзит",S183)*(1+AC183))/E183,2),0)</f>
        <v>0</v>
      </c>
      <c r="AE183" s="74">
        <f t="shared" si="142"/>
        <v>0</v>
      </c>
      <c r="AF183" s="123" cm="1">
        <f t="array" ref="AF183">IFERROR(ROUND(_xlfn.IFS(offer_sale_type="поставка",AB183,offer_sale_type="транзит",S183)*AC183,2),0)</f>
        <v>0</v>
      </c>
      <c r="AG183" s="130">
        <f t="shared" si="61"/>
        <v>0</v>
      </c>
      <c r="AH183" s="74">
        <f t="shared" si="126"/>
        <v>0</v>
      </c>
      <c r="AI183" s="123">
        <f t="shared" si="127"/>
        <v>0</v>
      </c>
      <c r="AJ183" s="118">
        <f t="shared" si="143"/>
        <v>0</v>
      </c>
      <c r="AK183" s="74">
        <f t="shared" si="144"/>
        <v>0</v>
      </c>
      <c r="AL183" s="174">
        <f t="shared" si="145"/>
        <v>0</v>
      </c>
      <c r="AM183" s="175">
        <f t="shared" si="128"/>
        <v>0</v>
      </c>
      <c r="AN183" s="130">
        <f t="shared" si="146"/>
        <v>0</v>
      </c>
      <c r="AO183" s="74">
        <f t="shared" si="129"/>
        <v>0</v>
      </c>
      <c r="AP183" s="123">
        <f t="shared" si="147"/>
        <v>0</v>
      </c>
      <c r="AQ183" s="118">
        <f t="shared" si="130"/>
        <v>0</v>
      </c>
      <c r="AR183" s="82" t="str">
        <f t="shared" si="148"/>
        <v>https://www.alta.ru/tnved/code//</v>
      </c>
      <c r="AS183" s="157"/>
      <c r="AT183" s="162"/>
      <c r="AU183" s="74">
        <f t="shared" si="131"/>
        <v>0</v>
      </c>
      <c r="AV183" s="157"/>
      <c r="AW183" s="75">
        <f>_xlfn.IFNA(VLOOKUP(L183,list_vat[],3,FALSE),0)</f>
        <v>0</v>
      </c>
      <c r="AX183" s="74">
        <f t="shared" si="149"/>
        <v>0</v>
      </c>
      <c r="AY183" s="74">
        <f t="shared" si="150"/>
        <v>0</v>
      </c>
      <c r="AZ183" s="130">
        <f t="shared" si="151"/>
        <v>0</v>
      </c>
      <c r="BA183" s="74">
        <f t="shared" si="132"/>
        <v>0</v>
      </c>
      <c r="BB183" s="193">
        <f t="shared" si="152"/>
        <v>0</v>
      </c>
      <c r="BC183" s="102">
        <f t="shared" si="153"/>
        <v>0</v>
      </c>
      <c r="BD183" s="102">
        <f t="shared" si="154"/>
        <v>0</v>
      </c>
      <c r="BE183" s="413" t="s">
        <v>69</v>
      </c>
    </row>
    <row r="184" spans="1:57" s="65" customFormat="1" ht="12" customHeight="1" x14ac:dyDescent="0.2">
      <c r="A184" s="43">
        <v>169</v>
      </c>
      <c r="B184" s="166"/>
      <c r="C184" s="166"/>
      <c r="D184" s="166"/>
      <c r="E184" s="162"/>
      <c r="F184" s="166"/>
      <c r="G184" s="162"/>
      <c r="H184" s="162"/>
      <c r="I184" s="189">
        <f t="shared" si="133"/>
        <v>0</v>
      </c>
      <c r="J184" s="195"/>
      <c r="K184" s="162"/>
      <c r="L184" s="168"/>
      <c r="M184" s="75">
        <f>_xlfn.XLOOKUP(L184,list_vat[Страна],list_vat[Ставка НДС %],0,0)</f>
        <v>0</v>
      </c>
      <c r="N184" s="162">
        <f t="shared" si="134"/>
        <v>0</v>
      </c>
      <c r="O184" s="169"/>
      <c r="P184" s="74">
        <f t="shared" si="155"/>
        <v>0</v>
      </c>
      <c r="Q184" s="162"/>
      <c r="R184" s="162" t="str">
        <f t="shared" si="135"/>
        <v>введи курс</v>
      </c>
      <c r="S184" s="196">
        <f t="shared" si="136"/>
        <v>0</v>
      </c>
      <c r="T184" s="192">
        <f t="shared" si="137"/>
        <v>0</v>
      </c>
      <c r="U184" s="76">
        <f t="shared" si="138"/>
        <v>0</v>
      </c>
      <c r="V184" s="123">
        <f t="shared" si="139"/>
        <v>0</v>
      </c>
      <c r="W184" s="191"/>
      <c r="X184" s="170"/>
      <c r="Y184" s="74">
        <f>ROUND(IF(offer_incoterms="DDP",X184*(AY184+T184),0),2)</f>
        <v>0</v>
      </c>
      <c r="Z184" s="188"/>
      <c r="AA184" s="130">
        <f t="shared" si="140"/>
        <v>0</v>
      </c>
      <c r="AB184" s="74">
        <f t="shared" si="141"/>
        <v>0</v>
      </c>
      <c r="AC184" s="356"/>
      <c r="AD184" s="130" cm="1">
        <f t="array" ref="AD184">IFERROR(ROUND((_xlfn.IFS(offer_sale_type="поставка",AB184,offer_sale_type="транзит",S184)*(1+AC184))/E184,2),0)</f>
        <v>0</v>
      </c>
      <c r="AE184" s="74">
        <f t="shared" si="142"/>
        <v>0</v>
      </c>
      <c r="AF184" s="123" cm="1">
        <f t="array" ref="AF184">IFERROR(ROUND(_xlfn.IFS(offer_sale_type="поставка",AB184,offer_sale_type="транзит",S184)*AC184,2),0)</f>
        <v>0</v>
      </c>
      <c r="AG184" s="130">
        <f t="shared" si="61"/>
        <v>0</v>
      </c>
      <c r="AH184" s="74">
        <f t="shared" si="126"/>
        <v>0</v>
      </c>
      <c r="AI184" s="123">
        <f t="shared" si="127"/>
        <v>0</v>
      </c>
      <c r="AJ184" s="118">
        <f t="shared" si="143"/>
        <v>0</v>
      </c>
      <c r="AK184" s="74">
        <f t="shared" si="144"/>
        <v>0</v>
      </c>
      <c r="AL184" s="174">
        <f t="shared" si="145"/>
        <v>0</v>
      </c>
      <c r="AM184" s="175">
        <f t="shared" si="128"/>
        <v>0</v>
      </c>
      <c r="AN184" s="130">
        <f t="shared" si="146"/>
        <v>0</v>
      </c>
      <c r="AO184" s="74">
        <f t="shared" si="129"/>
        <v>0</v>
      </c>
      <c r="AP184" s="123">
        <f t="shared" si="147"/>
        <v>0</v>
      </c>
      <c r="AQ184" s="118">
        <f t="shared" si="130"/>
        <v>0</v>
      </c>
      <c r="AR184" s="82" t="str">
        <f t="shared" si="148"/>
        <v>https://www.alta.ru/tnved/code//</v>
      </c>
      <c r="AS184" s="157"/>
      <c r="AT184" s="162"/>
      <c r="AU184" s="74">
        <f t="shared" si="131"/>
        <v>0</v>
      </c>
      <c r="AV184" s="157"/>
      <c r="AW184" s="75">
        <f>_xlfn.IFNA(VLOOKUP(L184,list_vat[],3,FALSE),0)</f>
        <v>0</v>
      </c>
      <c r="AX184" s="74">
        <f t="shared" si="149"/>
        <v>0</v>
      </c>
      <c r="AY184" s="74">
        <f t="shared" si="150"/>
        <v>0</v>
      </c>
      <c r="AZ184" s="130">
        <f t="shared" si="151"/>
        <v>0</v>
      </c>
      <c r="BA184" s="74">
        <f t="shared" si="132"/>
        <v>0</v>
      </c>
      <c r="BB184" s="193">
        <f t="shared" si="152"/>
        <v>0</v>
      </c>
      <c r="BC184" s="102">
        <f t="shared" si="153"/>
        <v>0</v>
      </c>
      <c r="BD184" s="102">
        <f t="shared" si="154"/>
        <v>0</v>
      </c>
      <c r="BE184" s="413" t="s">
        <v>69</v>
      </c>
    </row>
    <row r="185" spans="1:57" s="65" customFormat="1" ht="12" customHeight="1" x14ac:dyDescent="0.2">
      <c r="A185" s="43">
        <v>170</v>
      </c>
      <c r="B185" s="166"/>
      <c r="C185" s="166"/>
      <c r="D185" s="166"/>
      <c r="E185" s="162"/>
      <c r="F185" s="166"/>
      <c r="G185" s="162"/>
      <c r="H185" s="162"/>
      <c r="I185" s="189">
        <f t="shared" si="133"/>
        <v>0</v>
      </c>
      <c r="J185" s="195"/>
      <c r="K185" s="162"/>
      <c r="L185" s="168"/>
      <c r="M185" s="75">
        <f>_xlfn.XLOOKUP(L185,list_vat[Страна],list_vat[Ставка НДС %],0,0)</f>
        <v>0</v>
      </c>
      <c r="N185" s="162">
        <f t="shared" si="134"/>
        <v>0</v>
      </c>
      <c r="O185" s="169"/>
      <c r="P185" s="74">
        <f t="shared" si="155"/>
        <v>0</v>
      </c>
      <c r="Q185" s="162"/>
      <c r="R185" s="162" t="str">
        <f t="shared" si="135"/>
        <v>введи курс</v>
      </c>
      <c r="S185" s="196">
        <f t="shared" si="136"/>
        <v>0</v>
      </c>
      <c r="T185" s="192">
        <f t="shared" si="137"/>
        <v>0</v>
      </c>
      <c r="U185" s="76">
        <f t="shared" si="138"/>
        <v>0</v>
      </c>
      <c r="V185" s="123">
        <f t="shared" si="139"/>
        <v>0</v>
      </c>
      <c r="W185" s="191"/>
      <c r="X185" s="170"/>
      <c r="Y185" s="74">
        <f>ROUND(IF(offer_incoterms="DDP",X185*(AY185+T185),0),2)</f>
        <v>0</v>
      </c>
      <c r="Z185" s="188"/>
      <c r="AA185" s="130">
        <f t="shared" si="140"/>
        <v>0</v>
      </c>
      <c r="AB185" s="74">
        <f t="shared" si="141"/>
        <v>0</v>
      </c>
      <c r="AC185" s="356"/>
      <c r="AD185" s="130" cm="1">
        <f t="array" ref="AD185">IFERROR(ROUND((_xlfn.IFS(offer_sale_type="поставка",AB185,offer_sale_type="транзит",S185)*(1+AC185))/E185,2),0)</f>
        <v>0</v>
      </c>
      <c r="AE185" s="74">
        <f t="shared" si="142"/>
        <v>0</v>
      </c>
      <c r="AF185" s="123" cm="1">
        <f t="array" ref="AF185">IFERROR(ROUND(_xlfn.IFS(offer_sale_type="поставка",AB185,offer_sale_type="транзит",S185)*AC185,2),0)</f>
        <v>0</v>
      </c>
      <c r="AG185" s="130">
        <f t="shared" si="61"/>
        <v>0</v>
      </c>
      <c r="AH185" s="74">
        <f t="shared" si="126"/>
        <v>0</v>
      </c>
      <c r="AI185" s="123">
        <f t="shared" si="127"/>
        <v>0</v>
      </c>
      <c r="AJ185" s="118">
        <f t="shared" si="143"/>
        <v>0</v>
      </c>
      <c r="AK185" s="74">
        <f t="shared" si="144"/>
        <v>0</v>
      </c>
      <c r="AL185" s="174">
        <f t="shared" si="145"/>
        <v>0</v>
      </c>
      <c r="AM185" s="175">
        <f t="shared" si="128"/>
        <v>0</v>
      </c>
      <c r="AN185" s="130">
        <f t="shared" si="146"/>
        <v>0</v>
      </c>
      <c r="AO185" s="74">
        <f t="shared" si="129"/>
        <v>0</v>
      </c>
      <c r="AP185" s="123">
        <f t="shared" si="147"/>
        <v>0</v>
      </c>
      <c r="AQ185" s="118">
        <f t="shared" si="130"/>
        <v>0</v>
      </c>
      <c r="AR185" s="82" t="str">
        <f t="shared" si="148"/>
        <v>https://www.alta.ru/tnved/code//</v>
      </c>
      <c r="AS185" s="157"/>
      <c r="AT185" s="162"/>
      <c r="AU185" s="74">
        <f t="shared" si="131"/>
        <v>0</v>
      </c>
      <c r="AV185" s="157"/>
      <c r="AW185" s="75">
        <f>_xlfn.IFNA(VLOOKUP(L185,list_vat[],3,FALSE),0)</f>
        <v>0</v>
      </c>
      <c r="AX185" s="74">
        <f t="shared" si="149"/>
        <v>0</v>
      </c>
      <c r="AY185" s="74">
        <f t="shared" si="150"/>
        <v>0</v>
      </c>
      <c r="AZ185" s="130">
        <f t="shared" si="151"/>
        <v>0</v>
      </c>
      <c r="BA185" s="74">
        <f t="shared" si="132"/>
        <v>0</v>
      </c>
      <c r="BB185" s="193">
        <f t="shared" si="152"/>
        <v>0</v>
      </c>
      <c r="BC185" s="102">
        <f t="shared" si="153"/>
        <v>0</v>
      </c>
      <c r="BD185" s="102">
        <f t="shared" si="154"/>
        <v>0</v>
      </c>
      <c r="BE185" s="413" t="s">
        <v>69</v>
      </c>
    </row>
    <row r="186" spans="1:57" s="65" customFormat="1" ht="12" customHeight="1" x14ac:dyDescent="0.2">
      <c r="A186" s="43">
        <v>171</v>
      </c>
      <c r="B186" s="166"/>
      <c r="C186" s="166"/>
      <c r="D186" s="166"/>
      <c r="E186" s="162"/>
      <c r="F186" s="166"/>
      <c r="G186" s="162"/>
      <c r="H186" s="162"/>
      <c r="I186" s="189">
        <f t="shared" si="133"/>
        <v>0</v>
      </c>
      <c r="J186" s="195"/>
      <c r="K186" s="162"/>
      <c r="L186" s="168"/>
      <c r="M186" s="75">
        <f>_xlfn.XLOOKUP(L186,list_vat[Страна],list_vat[Ставка НДС %],0,0)</f>
        <v>0</v>
      </c>
      <c r="N186" s="162">
        <f t="shared" si="134"/>
        <v>0</v>
      </c>
      <c r="O186" s="169"/>
      <c r="P186" s="74">
        <f t="shared" si="155"/>
        <v>0</v>
      </c>
      <c r="Q186" s="162"/>
      <c r="R186" s="162" t="str">
        <f t="shared" si="135"/>
        <v>введи курс</v>
      </c>
      <c r="S186" s="196">
        <f t="shared" si="136"/>
        <v>0</v>
      </c>
      <c r="T186" s="192">
        <f t="shared" si="137"/>
        <v>0</v>
      </c>
      <c r="U186" s="76">
        <f t="shared" si="138"/>
        <v>0</v>
      </c>
      <c r="V186" s="123">
        <f t="shared" si="139"/>
        <v>0</v>
      </c>
      <c r="W186" s="191"/>
      <c r="X186" s="170"/>
      <c r="Y186" s="74">
        <f>ROUND(IF(offer_incoterms="DDP",X186*(AY186+T186),0),2)</f>
        <v>0</v>
      </c>
      <c r="Z186" s="188"/>
      <c r="AA186" s="130">
        <f t="shared" si="140"/>
        <v>0</v>
      </c>
      <c r="AB186" s="74">
        <f t="shared" si="141"/>
        <v>0</v>
      </c>
      <c r="AC186" s="356"/>
      <c r="AD186" s="130" cm="1">
        <f t="array" ref="AD186">IFERROR(ROUND((_xlfn.IFS(offer_sale_type="поставка",AB186,offer_sale_type="транзит",S186)*(1+AC186))/E186,2),0)</f>
        <v>0</v>
      </c>
      <c r="AE186" s="74">
        <f t="shared" si="142"/>
        <v>0</v>
      </c>
      <c r="AF186" s="123" cm="1">
        <f t="array" ref="AF186">IFERROR(ROUND(_xlfn.IFS(offer_sale_type="поставка",AB186,offer_sale_type="транзит",S186)*AC186,2),0)</f>
        <v>0</v>
      </c>
      <c r="AG186" s="130">
        <f t="shared" si="61"/>
        <v>0</v>
      </c>
      <c r="AH186" s="74">
        <f t="shared" si="126"/>
        <v>0</v>
      </c>
      <c r="AI186" s="123">
        <f t="shared" si="127"/>
        <v>0</v>
      </c>
      <c r="AJ186" s="118">
        <f t="shared" si="143"/>
        <v>0</v>
      </c>
      <c r="AK186" s="74">
        <f t="shared" si="144"/>
        <v>0</v>
      </c>
      <c r="AL186" s="174">
        <f t="shared" si="145"/>
        <v>0</v>
      </c>
      <c r="AM186" s="175">
        <f t="shared" si="128"/>
        <v>0</v>
      </c>
      <c r="AN186" s="130">
        <f t="shared" si="146"/>
        <v>0</v>
      </c>
      <c r="AO186" s="74">
        <f t="shared" si="129"/>
        <v>0</v>
      </c>
      <c r="AP186" s="123">
        <f t="shared" si="147"/>
        <v>0</v>
      </c>
      <c r="AQ186" s="118">
        <f t="shared" si="130"/>
        <v>0</v>
      </c>
      <c r="AR186" s="82" t="str">
        <f t="shared" si="148"/>
        <v>https://www.alta.ru/tnved/code//</v>
      </c>
      <c r="AS186" s="157"/>
      <c r="AT186" s="162"/>
      <c r="AU186" s="74">
        <f t="shared" si="131"/>
        <v>0</v>
      </c>
      <c r="AV186" s="157"/>
      <c r="AW186" s="75">
        <f>_xlfn.IFNA(VLOOKUP(L186,list_vat[],3,FALSE),0)</f>
        <v>0</v>
      </c>
      <c r="AX186" s="74">
        <f t="shared" si="149"/>
        <v>0</v>
      </c>
      <c r="AY186" s="74">
        <f t="shared" si="150"/>
        <v>0</v>
      </c>
      <c r="AZ186" s="130">
        <f t="shared" si="151"/>
        <v>0</v>
      </c>
      <c r="BA186" s="74">
        <f t="shared" si="132"/>
        <v>0</v>
      </c>
      <c r="BB186" s="193">
        <f t="shared" si="152"/>
        <v>0</v>
      </c>
      <c r="BC186" s="102">
        <f t="shared" si="153"/>
        <v>0</v>
      </c>
      <c r="BD186" s="102">
        <f t="shared" si="154"/>
        <v>0</v>
      </c>
      <c r="BE186" s="413" t="s">
        <v>69</v>
      </c>
    </row>
    <row r="187" spans="1:57" s="65" customFormat="1" ht="12" customHeight="1" x14ac:dyDescent="0.2">
      <c r="A187" s="43">
        <v>172</v>
      </c>
      <c r="B187" s="166"/>
      <c r="C187" s="166"/>
      <c r="D187" s="166"/>
      <c r="E187" s="162"/>
      <c r="F187" s="166"/>
      <c r="G187" s="162"/>
      <c r="H187" s="162"/>
      <c r="I187" s="189">
        <f t="shared" si="133"/>
        <v>0</v>
      </c>
      <c r="J187" s="195"/>
      <c r="K187" s="162"/>
      <c r="L187" s="168"/>
      <c r="M187" s="75">
        <f>_xlfn.XLOOKUP(L187,list_vat[Страна],list_vat[Ставка НДС %],0,0)</f>
        <v>0</v>
      </c>
      <c r="N187" s="162">
        <f t="shared" si="134"/>
        <v>0</v>
      </c>
      <c r="O187" s="169"/>
      <c r="P187" s="74">
        <f t="shared" si="155"/>
        <v>0</v>
      </c>
      <c r="Q187" s="162"/>
      <c r="R187" s="162" t="str">
        <f t="shared" si="135"/>
        <v>введи курс</v>
      </c>
      <c r="S187" s="196">
        <f t="shared" si="136"/>
        <v>0</v>
      </c>
      <c r="T187" s="192">
        <f t="shared" si="137"/>
        <v>0</v>
      </c>
      <c r="U187" s="76">
        <f t="shared" si="138"/>
        <v>0</v>
      </c>
      <c r="V187" s="123">
        <f t="shared" si="139"/>
        <v>0</v>
      </c>
      <c r="W187" s="191"/>
      <c r="X187" s="170"/>
      <c r="Y187" s="74">
        <f>ROUND(IF(offer_incoterms="DDP",X187*(AY187+T187),0),2)</f>
        <v>0</v>
      </c>
      <c r="Z187" s="188"/>
      <c r="AA187" s="130">
        <f t="shared" si="140"/>
        <v>0</v>
      </c>
      <c r="AB187" s="74">
        <f t="shared" si="141"/>
        <v>0</v>
      </c>
      <c r="AC187" s="356"/>
      <c r="AD187" s="130" cm="1">
        <f t="array" ref="AD187">IFERROR(ROUND((_xlfn.IFS(offer_sale_type="поставка",AB187,offer_sale_type="транзит",S187)*(1+AC187))/E187,2),0)</f>
        <v>0</v>
      </c>
      <c r="AE187" s="74">
        <f t="shared" si="142"/>
        <v>0</v>
      </c>
      <c r="AF187" s="123" cm="1">
        <f t="array" ref="AF187">IFERROR(ROUND(_xlfn.IFS(offer_sale_type="поставка",AB187,offer_sale_type="транзит",S187)*AC187,2),0)</f>
        <v>0</v>
      </c>
      <c r="AG187" s="130">
        <f t="shared" si="61"/>
        <v>0</v>
      </c>
      <c r="AH187" s="74">
        <f t="shared" si="126"/>
        <v>0</v>
      </c>
      <c r="AI187" s="123">
        <f t="shared" si="127"/>
        <v>0</v>
      </c>
      <c r="AJ187" s="118">
        <f t="shared" si="143"/>
        <v>0</v>
      </c>
      <c r="AK187" s="74">
        <f t="shared" si="144"/>
        <v>0</v>
      </c>
      <c r="AL187" s="174">
        <f t="shared" si="145"/>
        <v>0</v>
      </c>
      <c r="AM187" s="175">
        <f t="shared" si="128"/>
        <v>0</v>
      </c>
      <c r="AN187" s="130">
        <f t="shared" si="146"/>
        <v>0</v>
      </c>
      <c r="AO187" s="74">
        <f t="shared" si="129"/>
        <v>0</v>
      </c>
      <c r="AP187" s="123">
        <f t="shared" si="147"/>
        <v>0</v>
      </c>
      <c r="AQ187" s="118">
        <f t="shared" si="130"/>
        <v>0</v>
      </c>
      <c r="AR187" s="82" t="str">
        <f t="shared" si="148"/>
        <v>https://www.alta.ru/tnved/code//</v>
      </c>
      <c r="AS187" s="157"/>
      <c r="AT187" s="162"/>
      <c r="AU187" s="74">
        <f t="shared" si="131"/>
        <v>0</v>
      </c>
      <c r="AV187" s="157"/>
      <c r="AW187" s="75">
        <f>_xlfn.IFNA(VLOOKUP(L187,list_vat[],3,FALSE),0)</f>
        <v>0</v>
      </c>
      <c r="AX187" s="74">
        <f t="shared" si="149"/>
        <v>0</v>
      </c>
      <c r="AY187" s="74">
        <f t="shared" si="150"/>
        <v>0</v>
      </c>
      <c r="AZ187" s="130">
        <f t="shared" si="151"/>
        <v>0</v>
      </c>
      <c r="BA187" s="74">
        <f t="shared" si="132"/>
        <v>0</v>
      </c>
      <c r="BB187" s="193">
        <f t="shared" si="152"/>
        <v>0</v>
      </c>
      <c r="BC187" s="102">
        <f t="shared" si="153"/>
        <v>0</v>
      </c>
      <c r="BD187" s="102">
        <f t="shared" si="154"/>
        <v>0</v>
      </c>
      <c r="BE187" s="413" t="s">
        <v>69</v>
      </c>
    </row>
    <row r="188" spans="1:57" s="65" customFormat="1" ht="12" customHeight="1" x14ac:dyDescent="0.2">
      <c r="A188" s="43">
        <v>173</v>
      </c>
      <c r="B188" s="166"/>
      <c r="C188" s="166"/>
      <c r="D188" s="166"/>
      <c r="E188" s="162"/>
      <c r="F188" s="166"/>
      <c r="G188" s="162"/>
      <c r="H188" s="162"/>
      <c r="I188" s="189">
        <f t="shared" si="133"/>
        <v>0</v>
      </c>
      <c r="J188" s="195"/>
      <c r="K188" s="162"/>
      <c r="L188" s="168"/>
      <c r="M188" s="75">
        <f>_xlfn.XLOOKUP(L188,list_vat[Страна],list_vat[Ставка НДС %],0,0)</f>
        <v>0</v>
      </c>
      <c r="N188" s="162">
        <f t="shared" si="134"/>
        <v>0</v>
      </c>
      <c r="O188" s="169"/>
      <c r="P188" s="74">
        <f t="shared" si="155"/>
        <v>0</v>
      </c>
      <c r="Q188" s="162"/>
      <c r="R188" s="162" t="str">
        <f t="shared" si="135"/>
        <v>введи курс</v>
      </c>
      <c r="S188" s="196">
        <f t="shared" si="136"/>
        <v>0</v>
      </c>
      <c r="T188" s="192">
        <f t="shared" si="137"/>
        <v>0</v>
      </c>
      <c r="U188" s="76">
        <f t="shared" si="138"/>
        <v>0</v>
      </c>
      <c r="V188" s="123">
        <f t="shared" si="139"/>
        <v>0</v>
      </c>
      <c r="W188" s="191"/>
      <c r="X188" s="170"/>
      <c r="Y188" s="74">
        <f>ROUND(IF(offer_incoterms="DDP",X188*(AY188+T188),0),2)</f>
        <v>0</v>
      </c>
      <c r="Z188" s="188"/>
      <c r="AA188" s="130">
        <f t="shared" si="140"/>
        <v>0</v>
      </c>
      <c r="AB188" s="74">
        <f t="shared" si="141"/>
        <v>0</v>
      </c>
      <c r="AC188" s="356"/>
      <c r="AD188" s="130" cm="1">
        <f t="array" ref="AD188">IFERROR(ROUND((_xlfn.IFS(offer_sale_type="поставка",AB188,offer_sale_type="транзит",S188)*(1+AC188))/E188,2),0)</f>
        <v>0</v>
      </c>
      <c r="AE188" s="74">
        <f t="shared" si="142"/>
        <v>0</v>
      </c>
      <c r="AF188" s="123" cm="1">
        <f t="array" ref="AF188">IFERROR(ROUND(_xlfn.IFS(offer_sale_type="поставка",AB188,offer_sale_type="транзит",S188)*AC188,2),0)</f>
        <v>0</v>
      </c>
      <c r="AG188" s="130">
        <f t="shared" si="61"/>
        <v>0</v>
      </c>
      <c r="AH188" s="74">
        <f t="shared" si="126"/>
        <v>0</v>
      </c>
      <c r="AI188" s="123">
        <f t="shared" si="127"/>
        <v>0</v>
      </c>
      <c r="AJ188" s="118">
        <f t="shared" si="143"/>
        <v>0</v>
      </c>
      <c r="AK188" s="74">
        <f t="shared" si="144"/>
        <v>0</v>
      </c>
      <c r="AL188" s="174">
        <f t="shared" si="145"/>
        <v>0</v>
      </c>
      <c r="AM188" s="175">
        <f t="shared" si="128"/>
        <v>0</v>
      </c>
      <c r="AN188" s="130">
        <f t="shared" si="146"/>
        <v>0</v>
      </c>
      <c r="AO188" s="74">
        <f t="shared" si="129"/>
        <v>0</v>
      </c>
      <c r="AP188" s="123">
        <f t="shared" si="147"/>
        <v>0</v>
      </c>
      <c r="AQ188" s="118">
        <f t="shared" si="130"/>
        <v>0</v>
      </c>
      <c r="AR188" s="82" t="str">
        <f t="shared" si="148"/>
        <v>https://www.alta.ru/tnved/code//</v>
      </c>
      <c r="AS188" s="157"/>
      <c r="AT188" s="162"/>
      <c r="AU188" s="74">
        <f t="shared" si="131"/>
        <v>0</v>
      </c>
      <c r="AV188" s="157"/>
      <c r="AW188" s="75">
        <f>_xlfn.IFNA(VLOOKUP(L188,list_vat[],3,FALSE),0)</f>
        <v>0</v>
      </c>
      <c r="AX188" s="74">
        <f t="shared" si="149"/>
        <v>0</v>
      </c>
      <c r="AY188" s="74">
        <f t="shared" si="150"/>
        <v>0</v>
      </c>
      <c r="AZ188" s="130">
        <f t="shared" si="151"/>
        <v>0</v>
      </c>
      <c r="BA188" s="74">
        <f t="shared" si="132"/>
        <v>0</v>
      </c>
      <c r="BB188" s="193">
        <f t="shared" si="152"/>
        <v>0</v>
      </c>
      <c r="BC188" s="102">
        <f t="shared" si="153"/>
        <v>0</v>
      </c>
      <c r="BD188" s="102">
        <f t="shared" si="154"/>
        <v>0</v>
      </c>
      <c r="BE188" s="413" t="s">
        <v>69</v>
      </c>
    </row>
    <row r="189" spans="1:57" s="65" customFormat="1" ht="12" customHeight="1" x14ac:dyDescent="0.2">
      <c r="A189" s="43">
        <v>174</v>
      </c>
      <c r="B189" s="166"/>
      <c r="C189" s="166"/>
      <c r="D189" s="166"/>
      <c r="E189" s="162"/>
      <c r="F189" s="166"/>
      <c r="G189" s="162"/>
      <c r="H189" s="162"/>
      <c r="I189" s="189">
        <f t="shared" si="133"/>
        <v>0</v>
      </c>
      <c r="J189" s="195"/>
      <c r="K189" s="162"/>
      <c r="L189" s="168"/>
      <c r="M189" s="75">
        <f>_xlfn.XLOOKUP(L189,list_vat[Страна],list_vat[Ставка НДС %],0,0)</f>
        <v>0</v>
      </c>
      <c r="N189" s="162">
        <f t="shared" si="134"/>
        <v>0</v>
      </c>
      <c r="O189" s="169"/>
      <c r="P189" s="74">
        <f t="shared" si="155"/>
        <v>0</v>
      </c>
      <c r="Q189" s="162"/>
      <c r="R189" s="162" t="str">
        <f t="shared" si="135"/>
        <v>введи курс</v>
      </c>
      <c r="S189" s="196">
        <f t="shared" si="136"/>
        <v>0</v>
      </c>
      <c r="T189" s="192">
        <f t="shared" si="137"/>
        <v>0</v>
      </c>
      <c r="U189" s="76">
        <f t="shared" si="138"/>
        <v>0</v>
      </c>
      <c r="V189" s="123">
        <f t="shared" si="139"/>
        <v>0</v>
      </c>
      <c r="W189" s="191"/>
      <c r="X189" s="170"/>
      <c r="Y189" s="74">
        <f>ROUND(IF(offer_incoterms="DDP",X189*(AY189+T189),0),2)</f>
        <v>0</v>
      </c>
      <c r="Z189" s="188"/>
      <c r="AA189" s="130">
        <f t="shared" si="140"/>
        <v>0</v>
      </c>
      <c r="AB189" s="74">
        <f t="shared" si="141"/>
        <v>0</v>
      </c>
      <c r="AC189" s="356"/>
      <c r="AD189" s="130" cm="1">
        <f t="array" ref="AD189">IFERROR(ROUND((_xlfn.IFS(offer_sale_type="поставка",AB189,offer_sale_type="транзит",S189)*(1+AC189))/E189,2),0)</f>
        <v>0</v>
      </c>
      <c r="AE189" s="74">
        <f t="shared" si="142"/>
        <v>0</v>
      </c>
      <c r="AF189" s="123" cm="1">
        <f t="array" ref="AF189">IFERROR(ROUND(_xlfn.IFS(offer_sale_type="поставка",AB189,offer_sale_type="транзит",S189)*AC189,2),0)</f>
        <v>0</v>
      </c>
      <c r="AG189" s="130">
        <f t="shared" si="61"/>
        <v>0</v>
      </c>
      <c r="AH189" s="74">
        <f t="shared" si="126"/>
        <v>0</v>
      </c>
      <c r="AI189" s="123">
        <f t="shared" si="127"/>
        <v>0</v>
      </c>
      <c r="AJ189" s="118">
        <f t="shared" si="143"/>
        <v>0</v>
      </c>
      <c r="AK189" s="74">
        <f t="shared" si="144"/>
        <v>0</v>
      </c>
      <c r="AL189" s="174">
        <f t="shared" si="145"/>
        <v>0</v>
      </c>
      <c r="AM189" s="175">
        <f t="shared" si="128"/>
        <v>0</v>
      </c>
      <c r="AN189" s="130">
        <f t="shared" si="146"/>
        <v>0</v>
      </c>
      <c r="AO189" s="74">
        <f t="shared" si="129"/>
        <v>0</v>
      </c>
      <c r="AP189" s="123">
        <f t="shared" si="147"/>
        <v>0</v>
      </c>
      <c r="AQ189" s="118">
        <f t="shared" si="130"/>
        <v>0</v>
      </c>
      <c r="AR189" s="82" t="str">
        <f t="shared" si="148"/>
        <v>https://www.alta.ru/tnved/code//</v>
      </c>
      <c r="AS189" s="157"/>
      <c r="AT189" s="162"/>
      <c r="AU189" s="74">
        <f t="shared" si="131"/>
        <v>0</v>
      </c>
      <c r="AV189" s="157"/>
      <c r="AW189" s="75">
        <f>_xlfn.IFNA(VLOOKUP(L189,list_vat[],3,FALSE),0)</f>
        <v>0</v>
      </c>
      <c r="AX189" s="74">
        <f t="shared" si="149"/>
        <v>0</v>
      </c>
      <c r="AY189" s="74">
        <f t="shared" si="150"/>
        <v>0</v>
      </c>
      <c r="AZ189" s="130">
        <f t="shared" si="151"/>
        <v>0</v>
      </c>
      <c r="BA189" s="74">
        <f t="shared" si="132"/>
        <v>0</v>
      </c>
      <c r="BB189" s="193">
        <f t="shared" si="152"/>
        <v>0</v>
      </c>
      <c r="BC189" s="102">
        <f t="shared" si="153"/>
        <v>0</v>
      </c>
      <c r="BD189" s="102">
        <f t="shared" si="154"/>
        <v>0</v>
      </c>
      <c r="BE189" s="413" t="s">
        <v>69</v>
      </c>
    </row>
    <row r="190" spans="1:57" s="65" customFormat="1" ht="12" customHeight="1" x14ac:dyDescent="0.2">
      <c r="A190" s="43">
        <v>175</v>
      </c>
      <c r="B190" s="166"/>
      <c r="C190" s="166"/>
      <c r="D190" s="166"/>
      <c r="E190" s="162"/>
      <c r="F190" s="166"/>
      <c r="G190" s="162"/>
      <c r="H190" s="162"/>
      <c r="I190" s="189">
        <f t="shared" si="133"/>
        <v>0</v>
      </c>
      <c r="J190" s="195"/>
      <c r="K190" s="162"/>
      <c r="L190" s="168"/>
      <c r="M190" s="75">
        <f>_xlfn.XLOOKUP(L190,list_vat[Страна],list_vat[Ставка НДС %],0,0)</f>
        <v>0</v>
      </c>
      <c r="N190" s="162">
        <f t="shared" si="134"/>
        <v>0</v>
      </c>
      <c r="O190" s="169"/>
      <c r="P190" s="74">
        <f t="shared" si="155"/>
        <v>0</v>
      </c>
      <c r="Q190" s="162"/>
      <c r="R190" s="162" t="str">
        <f t="shared" si="135"/>
        <v>введи курс</v>
      </c>
      <c r="S190" s="196">
        <f t="shared" si="136"/>
        <v>0</v>
      </c>
      <c r="T190" s="192">
        <f t="shared" si="137"/>
        <v>0</v>
      </c>
      <c r="U190" s="76">
        <f t="shared" si="138"/>
        <v>0</v>
      </c>
      <c r="V190" s="123">
        <f t="shared" si="139"/>
        <v>0</v>
      </c>
      <c r="W190" s="191"/>
      <c r="X190" s="170"/>
      <c r="Y190" s="74">
        <f>ROUND(IF(offer_incoterms="DDP",X190*(AY190+T190),0),2)</f>
        <v>0</v>
      </c>
      <c r="Z190" s="188"/>
      <c r="AA190" s="130">
        <f t="shared" si="140"/>
        <v>0</v>
      </c>
      <c r="AB190" s="74">
        <f t="shared" si="141"/>
        <v>0</v>
      </c>
      <c r="AC190" s="356"/>
      <c r="AD190" s="130" cm="1">
        <f t="array" ref="AD190">IFERROR(ROUND((_xlfn.IFS(offer_sale_type="поставка",AB190,offer_sale_type="транзит",S190)*(1+AC190))/E190,2),0)</f>
        <v>0</v>
      </c>
      <c r="AE190" s="74">
        <f t="shared" si="142"/>
        <v>0</v>
      </c>
      <c r="AF190" s="123" cm="1">
        <f t="array" ref="AF190">IFERROR(ROUND(_xlfn.IFS(offer_sale_type="поставка",AB190,offer_sale_type="транзит",S190)*AC190,2),0)</f>
        <v>0</v>
      </c>
      <c r="AG190" s="130">
        <f t="shared" si="61"/>
        <v>0</v>
      </c>
      <c r="AH190" s="74">
        <f t="shared" si="126"/>
        <v>0</v>
      </c>
      <c r="AI190" s="123">
        <f t="shared" si="127"/>
        <v>0</v>
      </c>
      <c r="AJ190" s="118">
        <f t="shared" si="143"/>
        <v>0</v>
      </c>
      <c r="AK190" s="74">
        <f t="shared" si="144"/>
        <v>0</v>
      </c>
      <c r="AL190" s="174">
        <f t="shared" si="145"/>
        <v>0</v>
      </c>
      <c r="AM190" s="175">
        <f t="shared" si="128"/>
        <v>0</v>
      </c>
      <c r="AN190" s="130">
        <f t="shared" si="146"/>
        <v>0</v>
      </c>
      <c r="AO190" s="74">
        <f t="shared" si="129"/>
        <v>0</v>
      </c>
      <c r="AP190" s="123">
        <f t="shared" si="147"/>
        <v>0</v>
      </c>
      <c r="AQ190" s="118">
        <f t="shared" si="130"/>
        <v>0</v>
      </c>
      <c r="AR190" s="82" t="str">
        <f t="shared" si="148"/>
        <v>https://www.alta.ru/tnved/code//</v>
      </c>
      <c r="AS190" s="157"/>
      <c r="AT190" s="162"/>
      <c r="AU190" s="74">
        <f t="shared" si="131"/>
        <v>0</v>
      </c>
      <c r="AV190" s="157"/>
      <c r="AW190" s="75">
        <f>_xlfn.IFNA(VLOOKUP(L190,list_vat[],3,FALSE),0)</f>
        <v>0</v>
      </c>
      <c r="AX190" s="74">
        <f t="shared" si="149"/>
        <v>0</v>
      </c>
      <c r="AY190" s="74">
        <f t="shared" si="150"/>
        <v>0</v>
      </c>
      <c r="AZ190" s="130">
        <f t="shared" si="151"/>
        <v>0</v>
      </c>
      <c r="BA190" s="74">
        <f t="shared" si="132"/>
        <v>0</v>
      </c>
      <c r="BB190" s="193">
        <f t="shared" si="152"/>
        <v>0</v>
      </c>
      <c r="BC190" s="102">
        <f t="shared" si="153"/>
        <v>0</v>
      </c>
      <c r="BD190" s="102">
        <f t="shared" si="154"/>
        <v>0</v>
      </c>
      <c r="BE190" s="413" t="s">
        <v>69</v>
      </c>
    </row>
    <row r="191" spans="1:57" s="65" customFormat="1" ht="12" customHeight="1" x14ac:dyDescent="0.2">
      <c r="A191" s="43">
        <v>176</v>
      </c>
      <c r="B191" s="166"/>
      <c r="C191" s="166"/>
      <c r="D191" s="166"/>
      <c r="E191" s="162"/>
      <c r="F191" s="166"/>
      <c r="G191" s="162"/>
      <c r="H191" s="162"/>
      <c r="I191" s="189">
        <f t="shared" si="133"/>
        <v>0</v>
      </c>
      <c r="J191" s="195"/>
      <c r="K191" s="162"/>
      <c r="L191" s="168"/>
      <c r="M191" s="75">
        <f>_xlfn.XLOOKUP(L191,list_vat[Страна],list_vat[Ставка НДС %],0,0)</f>
        <v>0</v>
      </c>
      <c r="N191" s="162">
        <f t="shared" si="134"/>
        <v>0</v>
      </c>
      <c r="O191" s="169"/>
      <c r="P191" s="74">
        <f t="shared" si="155"/>
        <v>0</v>
      </c>
      <c r="Q191" s="162"/>
      <c r="R191" s="162" t="str">
        <f t="shared" si="135"/>
        <v>введи курс</v>
      </c>
      <c r="S191" s="196">
        <f t="shared" si="136"/>
        <v>0</v>
      </c>
      <c r="T191" s="192">
        <f t="shared" si="137"/>
        <v>0</v>
      </c>
      <c r="U191" s="76">
        <f t="shared" si="138"/>
        <v>0</v>
      </c>
      <c r="V191" s="123">
        <f t="shared" si="139"/>
        <v>0</v>
      </c>
      <c r="W191" s="191"/>
      <c r="X191" s="170"/>
      <c r="Y191" s="74">
        <f>ROUND(IF(offer_incoterms="DDP",X191*(AY191+T191),0),2)</f>
        <v>0</v>
      </c>
      <c r="Z191" s="188"/>
      <c r="AA191" s="130">
        <f t="shared" si="140"/>
        <v>0</v>
      </c>
      <c r="AB191" s="74">
        <f t="shared" si="141"/>
        <v>0</v>
      </c>
      <c r="AC191" s="356"/>
      <c r="AD191" s="130" cm="1">
        <f t="array" ref="AD191">IFERROR(ROUND((_xlfn.IFS(offer_sale_type="поставка",AB191,offer_sale_type="транзит",S191)*(1+AC191))/E191,2),0)</f>
        <v>0</v>
      </c>
      <c r="AE191" s="74">
        <f t="shared" si="142"/>
        <v>0</v>
      </c>
      <c r="AF191" s="123" cm="1">
        <f t="array" ref="AF191">IFERROR(ROUND(_xlfn.IFS(offer_sale_type="поставка",AB191,offer_sale_type="транзит",S191)*AC191,2),0)</f>
        <v>0</v>
      </c>
      <c r="AG191" s="130">
        <f t="shared" si="61"/>
        <v>0</v>
      </c>
      <c r="AH191" s="74">
        <f t="shared" si="126"/>
        <v>0</v>
      </c>
      <c r="AI191" s="123">
        <f t="shared" si="127"/>
        <v>0</v>
      </c>
      <c r="AJ191" s="118">
        <f t="shared" si="143"/>
        <v>0</v>
      </c>
      <c r="AK191" s="74">
        <f t="shared" si="144"/>
        <v>0</v>
      </c>
      <c r="AL191" s="174">
        <f t="shared" si="145"/>
        <v>0</v>
      </c>
      <c r="AM191" s="175">
        <f t="shared" si="128"/>
        <v>0</v>
      </c>
      <c r="AN191" s="130">
        <f t="shared" si="146"/>
        <v>0</v>
      </c>
      <c r="AO191" s="74">
        <f t="shared" si="129"/>
        <v>0</v>
      </c>
      <c r="AP191" s="123">
        <f t="shared" si="147"/>
        <v>0</v>
      </c>
      <c r="AQ191" s="118">
        <f t="shared" si="130"/>
        <v>0</v>
      </c>
      <c r="AR191" s="82" t="str">
        <f t="shared" si="148"/>
        <v>https://www.alta.ru/tnved/code//</v>
      </c>
      <c r="AS191" s="157"/>
      <c r="AT191" s="162"/>
      <c r="AU191" s="74">
        <f t="shared" si="131"/>
        <v>0</v>
      </c>
      <c r="AV191" s="157"/>
      <c r="AW191" s="75">
        <f>_xlfn.IFNA(VLOOKUP(L191,list_vat[],3,FALSE),0)</f>
        <v>0</v>
      </c>
      <c r="AX191" s="74">
        <f t="shared" si="149"/>
        <v>0</v>
      </c>
      <c r="AY191" s="74">
        <f t="shared" si="150"/>
        <v>0</v>
      </c>
      <c r="AZ191" s="130">
        <f t="shared" si="151"/>
        <v>0</v>
      </c>
      <c r="BA191" s="74">
        <f t="shared" si="132"/>
        <v>0</v>
      </c>
      <c r="BB191" s="193">
        <f t="shared" si="152"/>
        <v>0</v>
      </c>
      <c r="BC191" s="102">
        <f t="shared" si="153"/>
        <v>0</v>
      </c>
      <c r="BD191" s="102">
        <f t="shared" si="154"/>
        <v>0</v>
      </c>
      <c r="BE191" s="413" t="s">
        <v>69</v>
      </c>
    </row>
    <row r="192" spans="1:57" s="65" customFormat="1" ht="12" customHeight="1" x14ac:dyDescent="0.2">
      <c r="A192" s="43">
        <v>177</v>
      </c>
      <c r="B192" s="166"/>
      <c r="C192" s="166"/>
      <c r="D192" s="166"/>
      <c r="E192" s="162"/>
      <c r="F192" s="166"/>
      <c r="G192" s="162"/>
      <c r="H192" s="162"/>
      <c r="I192" s="189">
        <f t="shared" si="133"/>
        <v>0</v>
      </c>
      <c r="J192" s="195"/>
      <c r="K192" s="162"/>
      <c r="L192" s="168"/>
      <c r="M192" s="75">
        <f>_xlfn.XLOOKUP(L192,list_vat[Страна],list_vat[Ставка НДС %],0,0)</f>
        <v>0</v>
      </c>
      <c r="N192" s="162">
        <f t="shared" si="134"/>
        <v>0</v>
      </c>
      <c r="O192" s="169"/>
      <c r="P192" s="74">
        <f t="shared" si="155"/>
        <v>0</v>
      </c>
      <c r="Q192" s="162"/>
      <c r="R192" s="162" t="str">
        <f t="shared" si="135"/>
        <v>введи курс</v>
      </c>
      <c r="S192" s="196">
        <f t="shared" si="136"/>
        <v>0</v>
      </c>
      <c r="T192" s="192">
        <f t="shared" si="137"/>
        <v>0</v>
      </c>
      <c r="U192" s="76">
        <f t="shared" si="138"/>
        <v>0</v>
      </c>
      <c r="V192" s="123">
        <f t="shared" si="139"/>
        <v>0</v>
      </c>
      <c r="W192" s="191"/>
      <c r="X192" s="170"/>
      <c r="Y192" s="74">
        <f>ROUND(IF(offer_incoterms="DDP",X192*(AY192+T192),0),2)</f>
        <v>0</v>
      </c>
      <c r="Z192" s="188"/>
      <c r="AA192" s="130">
        <f t="shared" si="140"/>
        <v>0</v>
      </c>
      <c r="AB192" s="74">
        <f t="shared" si="141"/>
        <v>0</v>
      </c>
      <c r="AC192" s="356"/>
      <c r="AD192" s="130" cm="1">
        <f t="array" ref="AD192">IFERROR(ROUND((_xlfn.IFS(offer_sale_type="поставка",AB192,offer_sale_type="транзит",S192)*(1+AC192))/E192,2),0)</f>
        <v>0</v>
      </c>
      <c r="AE192" s="74">
        <f t="shared" si="142"/>
        <v>0</v>
      </c>
      <c r="AF192" s="123" cm="1">
        <f t="array" ref="AF192">IFERROR(ROUND(_xlfn.IFS(offer_sale_type="поставка",AB192,offer_sale_type="транзит",S192)*AC192,2),0)</f>
        <v>0</v>
      </c>
      <c r="AG192" s="130">
        <f t="shared" si="61"/>
        <v>0</v>
      </c>
      <c r="AH192" s="74">
        <f t="shared" si="126"/>
        <v>0</v>
      </c>
      <c r="AI192" s="123">
        <f t="shared" si="127"/>
        <v>0</v>
      </c>
      <c r="AJ192" s="118">
        <f t="shared" si="143"/>
        <v>0</v>
      </c>
      <c r="AK192" s="74">
        <f t="shared" si="144"/>
        <v>0</v>
      </c>
      <c r="AL192" s="174">
        <f t="shared" si="145"/>
        <v>0</v>
      </c>
      <c r="AM192" s="175">
        <f t="shared" si="128"/>
        <v>0</v>
      </c>
      <c r="AN192" s="130">
        <f t="shared" si="146"/>
        <v>0</v>
      </c>
      <c r="AO192" s="74">
        <f t="shared" si="129"/>
        <v>0</v>
      </c>
      <c r="AP192" s="123">
        <f t="shared" si="147"/>
        <v>0</v>
      </c>
      <c r="AQ192" s="118">
        <f t="shared" si="130"/>
        <v>0</v>
      </c>
      <c r="AR192" s="82" t="str">
        <f t="shared" si="148"/>
        <v>https://www.alta.ru/tnved/code//</v>
      </c>
      <c r="AS192" s="157"/>
      <c r="AT192" s="162"/>
      <c r="AU192" s="74">
        <f t="shared" si="131"/>
        <v>0</v>
      </c>
      <c r="AV192" s="157"/>
      <c r="AW192" s="75">
        <f>_xlfn.IFNA(VLOOKUP(L192,list_vat[],3,FALSE),0)</f>
        <v>0</v>
      </c>
      <c r="AX192" s="74">
        <f t="shared" si="149"/>
        <v>0</v>
      </c>
      <c r="AY192" s="74">
        <f t="shared" si="150"/>
        <v>0</v>
      </c>
      <c r="AZ192" s="130">
        <f t="shared" si="151"/>
        <v>0</v>
      </c>
      <c r="BA192" s="74">
        <f t="shared" si="132"/>
        <v>0</v>
      </c>
      <c r="BB192" s="193">
        <f t="shared" si="152"/>
        <v>0</v>
      </c>
      <c r="BC192" s="102">
        <f t="shared" si="153"/>
        <v>0</v>
      </c>
      <c r="BD192" s="102">
        <f t="shared" si="154"/>
        <v>0</v>
      </c>
      <c r="BE192" s="413" t="s">
        <v>69</v>
      </c>
    </row>
    <row r="193" spans="1:57" s="65" customFormat="1" ht="12" customHeight="1" x14ac:dyDescent="0.2">
      <c r="A193" s="43">
        <v>178</v>
      </c>
      <c r="B193" s="166"/>
      <c r="C193" s="166"/>
      <c r="D193" s="166"/>
      <c r="E193" s="162"/>
      <c r="F193" s="166"/>
      <c r="G193" s="162"/>
      <c r="H193" s="162"/>
      <c r="I193" s="189">
        <f t="shared" si="133"/>
        <v>0</v>
      </c>
      <c r="J193" s="195"/>
      <c r="K193" s="162"/>
      <c r="L193" s="168"/>
      <c r="M193" s="75">
        <f>_xlfn.XLOOKUP(L193,list_vat[Страна],list_vat[Ставка НДС %],0,0)</f>
        <v>0</v>
      </c>
      <c r="N193" s="162">
        <f t="shared" si="134"/>
        <v>0</v>
      </c>
      <c r="O193" s="169"/>
      <c r="P193" s="74">
        <f t="shared" si="155"/>
        <v>0</v>
      </c>
      <c r="Q193" s="162"/>
      <c r="R193" s="162" t="str">
        <f t="shared" si="135"/>
        <v>введи курс</v>
      </c>
      <c r="S193" s="196">
        <f t="shared" si="136"/>
        <v>0</v>
      </c>
      <c r="T193" s="192">
        <f t="shared" si="137"/>
        <v>0</v>
      </c>
      <c r="U193" s="76">
        <f t="shared" si="138"/>
        <v>0</v>
      </c>
      <c r="V193" s="123">
        <f t="shared" si="139"/>
        <v>0</v>
      </c>
      <c r="W193" s="191"/>
      <c r="X193" s="170"/>
      <c r="Y193" s="74">
        <f t="shared" ref="Y144:Y207" si="156">ROUND(IF(offer_incoterms="DDP",X193*(S193+T193),0),2)</f>
        <v>0</v>
      </c>
      <c r="Z193" s="188"/>
      <c r="AA193" s="130">
        <f t="shared" si="140"/>
        <v>0</v>
      </c>
      <c r="AB193" s="74">
        <f t="shared" si="141"/>
        <v>0</v>
      </c>
      <c r="AC193" s="356"/>
      <c r="AD193" s="130" cm="1">
        <f t="array" ref="AD193">IFERROR(ROUND((_xlfn.IFS(offer_sale_type="поставка",AB193,offer_sale_type="транзит",S193)*(1+AC193))/E193,2),0)</f>
        <v>0</v>
      </c>
      <c r="AE193" s="74">
        <f t="shared" si="142"/>
        <v>0</v>
      </c>
      <c r="AF193" s="123" cm="1">
        <f t="array" ref="AF193">IFERROR(ROUND(_xlfn.IFS(offer_sale_type="поставка",AB193,offer_sale_type="транзит",S193)*AC193,2),0)</f>
        <v>0</v>
      </c>
      <c r="AG193" s="130">
        <f t="shared" si="61"/>
        <v>0</v>
      </c>
      <c r="AH193" s="74">
        <f t="shared" si="126"/>
        <v>0</v>
      </c>
      <c r="AI193" s="123">
        <f t="shared" si="127"/>
        <v>0</v>
      </c>
      <c r="AJ193" s="118">
        <f t="shared" si="143"/>
        <v>0</v>
      </c>
      <c r="AK193" s="74">
        <f t="shared" si="144"/>
        <v>0</v>
      </c>
      <c r="AL193" s="174">
        <f t="shared" si="145"/>
        <v>0</v>
      </c>
      <c r="AM193" s="175">
        <f t="shared" si="128"/>
        <v>0</v>
      </c>
      <c r="AN193" s="130">
        <f t="shared" si="146"/>
        <v>0</v>
      </c>
      <c r="AO193" s="74">
        <f t="shared" si="129"/>
        <v>0</v>
      </c>
      <c r="AP193" s="123">
        <f t="shared" si="147"/>
        <v>0</v>
      </c>
      <c r="AQ193" s="118">
        <f t="shared" si="130"/>
        <v>0</v>
      </c>
      <c r="AR193" s="82" t="str">
        <f t="shared" si="148"/>
        <v>https://www.alta.ru/tnved/code//</v>
      </c>
      <c r="AS193" s="157"/>
      <c r="AT193" s="162"/>
      <c r="AU193" s="74">
        <f t="shared" si="131"/>
        <v>0</v>
      </c>
      <c r="AV193" s="157"/>
      <c r="AW193" s="75">
        <f>_xlfn.IFNA(VLOOKUP(L193,list_vat[],3,FALSE),0)</f>
        <v>0</v>
      </c>
      <c r="AX193" s="74">
        <f t="shared" si="149"/>
        <v>0</v>
      </c>
      <c r="AY193" s="74">
        <f t="shared" si="150"/>
        <v>0</v>
      </c>
      <c r="AZ193" s="130">
        <f t="shared" si="151"/>
        <v>0</v>
      </c>
      <c r="BA193" s="74">
        <f t="shared" si="132"/>
        <v>0</v>
      </c>
      <c r="BB193" s="193">
        <f t="shared" si="152"/>
        <v>0</v>
      </c>
      <c r="BC193" s="102">
        <f t="shared" si="153"/>
        <v>0</v>
      </c>
      <c r="BD193" s="102">
        <f t="shared" si="154"/>
        <v>0</v>
      </c>
      <c r="BE193" s="413" t="s">
        <v>69</v>
      </c>
    </row>
    <row r="194" spans="1:57" s="65" customFormat="1" ht="12" customHeight="1" x14ac:dyDescent="0.2">
      <c r="A194" s="43">
        <v>179</v>
      </c>
      <c r="B194" s="166"/>
      <c r="C194" s="166"/>
      <c r="D194" s="166"/>
      <c r="E194" s="162"/>
      <c r="F194" s="166"/>
      <c r="G194" s="162"/>
      <c r="H194" s="162"/>
      <c r="I194" s="189">
        <f t="shared" si="133"/>
        <v>0</v>
      </c>
      <c r="J194" s="195"/>
      <c r="K194" s="162"/>
      <c r="L194" s="168"/>
      <c r="M194" s="75">
        <f>_xlfn.XLOOKUP(L194,list_vat[Страна],list_vat[Ставка НДС %],0,0)</f>
        <v>0</v>
      </c>
      <c r="N194" s="162">
        <f t="shared" si="134"/>
        <v>0</v>
      </c>
      <c r="O194" s="169"/>
      <c r="P194" s="74">
        <f t="shared" si="155"/>
        <v>0</v>
      </c>
      <c r="Q194" s="162"/>
      <c r="R194" s="162" t="str">
        <f t="shared" si="135"/>
        <v>введи курс</v>
      </c>
      <c r="S194" s="196">
        <f t="shared" si="136"/>
        <v>0</v>
      </c>
      <c r="T194" s="192">
        <f t="shared" si="137"/>
        <v>0</v>
      </c>
      <c r="U194" s="76">
        <f t="shared" si="138"/>
        <v>0</v>
      </c>
      <c r="V194" s="123">
        <f t="shared" si="139"/>
        <v>0</v>
      </c>
      <c r="W194" s="191"/>
      <c r="X194" s="170"/>
      <c r="Y194" s="74">
        <f t="shared" si="156"/>
        <v>0</v>
      </c>
      <c r="Z194" s="188"/>
      <c r="AA194" s="130">
        <f t="shared" si="140"/>
        <v>0</v>
      </c>
      <c r="AB194" s="74">
        <f t="shared" si="141"/>
        <v>0</v>
      </c>
      <c r="AC194" s="356"/>
      <c r="AD194" s="130" cm="1">
        <f t="array" ref="AD194">IFERROR(ROUND((_xlfn.IFS(offer_sale_type="поставка",AB194,offer_sale_type="транзит",S194)*(1+AC194))/E194,2),0)</f>
        <v>0</v>
      </c>
      <c r="AE194" s="74">
        <f t="shared" si="142"/>
        <v>0</v>
      </c>
      <c r="AF194" s="123" cm="1">
        <f t="array" ref="AF194">IFERROR(ROUND(_xlfn.IFS(offer_sale_type="поставка",AB194,offer_sale_type="транзит",S194)*AC194,2),0)</f>
        <v>0</v>
      </c>
      <c r="AG194" s="130">
        <f t="shared" si="61"/>
        <v>0</v>
      </c>
      <c r="AH194" s="74">
        <f t="shared" si="126"/>
        <v>0</v>
      </c>
      <c r="AI194" s="123">
        <f t="shared" si="127"/>
        <v>0</v>
      </c>
      <c r="AJ194" s="118">
        <f t="shared" si="143"/>
        <v>0</v>
      </c>
      <c r="AK194" s="74">
        <f t="shared" si="144"/>
        <v>0</v>
      </c>
      <c r="AL194" s="174">
        <f t="shared" si="145"/>
        <v>0</v>
      </c>
      <c r="AM194" s="175">
        <f t="shared" si="128"/>
        <v>0</v>
      </c>
      <c r="AN194" s="130">
        <f t="shared" si="146"/>
        <v>0</v>
      </c>
      <c r="AO194" s="74">
        <f t="shared" si="129"/>
        <v>0</v>
      </c>
      <c r="AP194" s="123">
        <f t="shared" si="147"/>
        <v>0</v>
      </c>
      <c r="AQ194" s="118">
        <f t="shared" si="130"/>
        <v>0</v>
      </c>
      <c r="AR194" s="82" t="str">
        <f t="shared" si="148"/>
        <v>https://www.alta.ru/tnved/code//</v>
      </c>
      <c r="AS194" s="157"/>
      <c r="AT194" s="162"/>
      <c r="AU194" s="74">
        <f t="shared" si="131"/>
        <v>0</v>
      </c>
      <c r="AV194" s="157"/>
      <c r="AW194" s="75">
        <f>_xlfn.IFNA(VLOOKUP(L194,list_vat[],3,FALSE),0)</f>
        <v>0</v>
      </c>
      <c r="AX194" s="74">
        <f t="shared" si="149"/>
        <v>0</v>
      </c>
      <c r="AY194" s="74">
        <f t="shared" si="150"/>
        <v>0</v>
      </c>
      <c r="AZ194" s="130">
        <f t="shared" si="151"/>
        <v>0</v>
      </c>
      <c r="BA194" s="74">
        <f t="shared" si="132"/>
        <v>0</v>
      </c>
      <c r="BB194" s="193">
        <f t="shared" si="152"/>
        <v>0</v>
      </c>
      <c r="BC194" s="102">
        <f t="shared" si="153"/>
        <v>0</v>
      </c>
      <c r="BD194" s="102">
        <f t="shared" si="154"/>
        <v>0</v>
      </c>
      <c r="BE194" s="413" t="s">
        <v>69</v>
      </c>
    </row>
    <row r="195" spans="1:57" s="65" customFormat="1" ht="12" customHeight="1" x14ac:dyDescent="0.2">
      <c r="A195" s="43">
        <v>180</v>
      </c>
      <c r="B195" s="166"/>
      <c r="C195" s="166"/>
      <c r="D195" s="166"/>
      <c r="E195" s="162"/>
      <c r="F195" s="166"/>
      <c r="G195" s="162"/>
      <c r="H195" s="162"/>
      <c r="I195" s="189">
        <f t="shared" si="133"/>
        <v>0</v>
      </c>
      <c r="J195" s="195"/>
      <c r="K195" s="162"/>
      <c r="L195" s="168"/>
      <c r="M195" s="75">
        <f>_xlfn.XLOOKUP(L195,list_vat[Страна],list_vat[Ставка НДС %],0,0)</f>
        <v>0</v>
      </c>
      <c r="N195" s="162">
        <f t="shared" si="134"/>
        <v>0</v>
      </c>
      <c r="O195" s="169"/>
      <c r="P195" s="74">
        <f t="shared" si="155"/>
        <v>0</v>
      </c>
      <c r="Q195" s="162"/>
      <c r="R195" s="162" t="str">
        <f t="shared" si="135"/>
        <v>введи курс</v>
      </c>
      <c r="S195" s="196">
        <f t="shared" si="136"/>
        <v>0</v>
      </c>
      <c r="T195" s="192">
        <f t="shared" si="137"/>
        <v>0</v>
      </c>
      <c r="U195" s="76">
        <f t="shared" si="138"/>
        <v>0</v>
      </c>
      <c r="V195" s="123">
        <f t="shared" si="139"/>
        <v>0</v>
      </c>
      <c r="W195" s="191"/>
      <c r="X195" s="170"/>
      <c r="Y195" s="74">
        <f t="shared" si="156"/>
        <v>0</v>
      </c>
      <c r="Z195" s="188"/>
      <c r="AA195" s="130">
        <f t="shared" si="140"/>
        <v>0</v>
      </c>
      <c r="AB195" s="74">
        <f t="shared" si="141"/>
        <v>0</v>
      </c>
      <c r="AC195" s="356"/>
      <c r="AD195" s="130" cm="1">
        <f t="array" ref="AD195">IFERROR(ROUND((_xlfn.IFS(offer_sale_type="поставка",AB195,offer_sale_type="транзит",S195)*(1+AC195))/E195,2),0)</f>
        <v>0</v>
      </c>
      <c r="AE195" s="74">
        <f t="shared" si="142"/>
        <v>0</v>
      </c>
      <c r="AF195" s="123" cm="1">
        <f t="array" ref="AF195">IFERROR(ROUND(_xlfn.IFS(offer_sale_type="поставка",AB195,offer_sale_type="транзит",S195)*AC195,2),0)</f>
        <v>0</v>
      </c>
      <c r="AG195" s="130">
        <f t="shared" si="61"/>
        <v>0</v>
      </c>
      <c r="AH195" s="74">
        <f t="shared" si="126"/>
        <v>0</v>
      </c>
      <c r="AI195" s="123">
        <f t="shared" si="127"/>
        <v>0</v>
      </c>
      <c r="AJ195" s="118">
        <f t="shared" si="143"/>
        <v>0</v>
      </c>
      <c r="AK195" s="74">
        <f t="shared" si="144"/>
        <v>0</v>
      </c>
      <c r="AL195" s="174">
        <f t="shared" si="145"/>
        <v>0</v>
      </c>
      <c r="AM195" s="175">
        <f t="shared" si="128"/>
        <v>0</v>
      </c>
      <c r="AN195" s="130">
        <f t="shared" si="146"/>
        <v>0</v>
      </c>
      <c r="AO195" s="74">
        <f t="shared" si="129"/>
        <v>0</v>
      </c>
      <c r="AP195" s="123">
        <f t="shared" si="147"/>
        <v>0</v>
      </c>
      <c r="AQ195" s="118">
        <f t="shared" si="130"/>
        <v>0</v>
      </c>
      <c r="AR195" s="82" t="str">
        <f t="shared" si="148"/>
        <v>https://www.alta.ru/tnved/code//</v>
      </c>
      <c r="AS195" s="157"/>
      <c r="AT195" s="162"/>
      <c r="AU195" s="74">
        <f t="shared" si="131"/>
        <v>0</v>
      </c>
      <c r="AV195" s="157"/>
      <c r="AW195" s="75">
        <f>_xlfn.IFNA(VLOOKUP(L195,list_vat[],3,FALSE),0)</f>
        <v>0</v>
      </c>
      <c r="AX195" s="74">
        <f t="shared" si="149"/>
        <v>0</v>
      </c>
      <c r="AY195" s="74">
        <f t="shared" si="150"/>
        <v>0</v>
      </c>
      <c r="AZ195" s="130">
        <f t="shared" si="151"/>
        <v>0</v>
      </c>
      <c r="BA195" s="74">
        <f t="shared" si="132"/>
        <v>0</v>
      </c>
      <c r="BB195" s="193">
        <f t="shared" si="152"/>
        <v>0</v>
      </c>
      <c r="BC195" s="102">
        <f t="shared" si="153"/>
        <v>0</v>
      </c>
      <c r="BD195" s="102">
        <f t="shared" si="154"/>
        <v>0</v>
      </c>
      <c r="BE195" s="413" t="s">
        <v>69</v>
      </c>
    </row>
    <row r="196" spans="1:57" s="65" customFormat="1" ht="12" customHeight="1" x14ac:dyDescent="0.2">
      <c r="A196" s="43">
        <v>181</v>
      </c>
      <c r="B196" s="166"/>
      <c r="C196" s="166"/>
      <c r="D196" s="166"/>
      <c r="E196" s="162"/>
      <c r="F196" s="166"/>
      <c r="G196" s="162"/>
      <c r="H196" s="162"/>
      <c r="I196" s="189">
        <f t="shared" si="133"/>
        <v>0</v>
      </c>
      <c r="J196" s="195"/>
      <c r="K196" s="162"/>
      <c r="L196" s="168"/>
      <c r="M196" s="75">
        <f>_xlfn.XLOOKUP(L196,list_vat[Страна],list_vat[Ставка НДС %],0,0)</f>
        <v>0</v>
      </c>
      <c r="N196" s="162">
        <f t="shared" si="134"/>
        <v>0</v>
      </c>
      <c r="O196" s="169"/>
      <c r="P196" s="74">
        <f t="shared" si="155"/>
        <v>0</v>
      </c>
      <c r="Q196" s="162"/>
      <c r="R196" s="162" t="str">
        <f t="shared" si="135"/>
        <v>введи курс</v>
      </c>
      <c r="S196" s="196">
        <f t="shared" si="136"/>
        <v>0</v>
      </c>
      <c r="T196" s="192">
        <f t="shared" si="137"/>
        <v>0</v>
      </c>
      <c r="U196" s="76">
        <f t="shared" si="138"/>
        <v>0</v>
      </c>
      <c r="V196" s="123">
        <f t="shared" si="139"/>
        <v>0</v>
      </c>
      <c r="W196" s="191"/>
      <c r="X196" s="170"/>
      <c r="Y196" s="74">
        <f t="shared" si="156"/>
        <v>0</v>
      </c>
      <c r="Z196" s="188"/>
      <c r="AA196" s="130">
        <f t="shared" si="140"/>
        <v>0</v>
      </c>
      <c r="AB196" s="74">
        <f t="shared" si="141"/>
        <v>0</v>
      </c>
      <c r="AC196" s="356"/>
      <c r="AD196" s="130" cm="1">
        <f t="array" ref="AD196">IFERROR(ROUND((_xlfn.IFS(offer_sale_type="поставка",AB196,offer_sale_type="транзит",S196)*(1+AC196))/E196,2),0)</f>
        <v>0</v>
      </c>
      <c r="AE196" s="74">
        <f t="shared" si="142"/>
        <v>0</v>
      </c>
      <c r="AF196" s="123" cm="1">
        <f t="array" ref="AF196">IFERROR(ROUND(_xlfn.IFS(offer_sale_type="поставка",AB196,offer_sale_type="транзит",S196)*AC196,2),0)</f>
        <v>0</v>
      </c>
      <c r="AG196" s="130">
        <f t="shared" si="61"/>
        <v>0</v>
      </c>
      <c r="AH196" s="74">
        <f t="shared" si="126"/>
        <v>0</v>
      </c>
      <c r="AI196" s="123">
        <f t="shared" si="127"/>
        <v>0</v>
      </c>
      <c r="AJ196" s="118">
        <f t="shared" si="143"/>
        <v>0</v>
      </c>
      <c r="AK196" s="74">
        <f t="shared" si="144"/>
        <v>0</v>
      </c>
      <c r="AL196" s="174">
        <f t="shared" si="145"/>
        <v>0</v>
      </c>
      <c r="AM196" s="175">
        <f t="shared" si="128"/>
        <v>0</v>
      </c>
      <c r="AN196" s="130">
        <f t="shared" si="146"/>
        <v>0</v>
      </c>
      <c r="AO196" s="74">
        <f t="shared" si="129"/>
        <v>0</v>
      </c>
      <c r="AP196" s="123">
        <f t="shared" si="147"/>
        <v>0</v>
      </c>
      <c r="AQ196" s="118">
        <f t="shared" si="130"/>
        <v>0</v>
      </c>
      <c r="AR196" s="82" t="str">
        <f t="shared" si="148"/>
        <v>https://www.alta.ru/tnved/code//</v>
      </c>
      <c r="AS196" s="157"/>
      <c r="AT196" s="162"/>
      <c r="AU196" s="74">
        <f t="shared" si="131"/>
        <v>0</v>
      </c>
      <c r="AV196" s="157"/>
      <c r="AW196" s="75">
        <f>_xlfn.IFNA(VLOOKUP(L196,list_vat[],3,FALSE),0)</f>
        <v>0</v>
      </c>
      <c r="AX196" s="74">
        <f t="shared" si="149"/>
        <v>0</v>
      </c>
      <c r="AY196" s="74">
        <f t="shared" si="150"/>
        <v>0</v>
      </c>
      <c r="AZ196" s="130">
        <f t="shared" si="151"/>
        <v>0</v>
      </c>
      <c r="BA196" s="74">
        <f t="shared" si="132"/>
        <v>0</v>
      </c>
      <c r="BB196" s="193">
        <f t="shared" si="152"/>
        <v>0</v>
      </c>
      <c r="BC196" s="102">
        <f t="shared" si="153"/>
        <v>0</v>
      </c>
      <c r="BD196" s="102">
        <f t="shared" si="154"/>
        <v>0</v>
      </c>
      <c r="BE196" s="413" t="s">
        <v>69</v>
      </c>
    </row>
    <row r="197" spans="1:57" s="65" customFormat="1" ht="12" customHeight="1" x14ac:dyDescent="0.2">
      <c r="A197" s="43">
        <v>182</v>
      </c>
      <c r="B197" s="166"/>
      <c r="C197" s="166"/>
      <c r="D197" s="166"/>
      <c r="E197" s="162"/>
      <c r="F197" s="166"/>
      <c r="G197" s="162"/>
      <c r="H197" s="162"/>
      <c r="I197" s="189">
        <f t="shared" si="133"/>
        <v>0</v>
      </c>
      <c r="J197" s="195"/>
      <c r="K197" s="162"/>
      <c r="L197" s="168"/>
      <c r="M197" s="75">
        <f>_xlfn.XLOOKUP(L197,list_vat[Страна],list_vat[Ставка НДС %],0,0)</f>
        <v>0</v>
      </c>
      <c r="N197" s="162">
        <f t="shared" si="134"/>
        <v>0</v>
      </c>
      <c r="O197" s="169"/>
      <c r="P197" s="74">
        <f t="shared" si="155"/>
        <v>0</v>
      </c>
      <c r="Q197" s="162"/>
      <c r="R197" s="162" t="str">
        <f t="shared" si="135"/>
        <v>введи курс</v>
      </c>
      <c r="S197" s="196">
        <f t="shared" si="136"/>
        <v>0</v>
      </c>
      <c r="T197" s="192">
        <f t="shared" si="137"/>
        <v>0</v>
      </c>
      <c r="U197" s="76">
        <f t="shared" si="138"/>
        <v>0</v>
      </c>
      <c r="V197" s="123">
        <f t="shared" si="139"/>
        <v>0</v>
      </c>
      <c r="W197" s="191"/>
      <c r="X197" s="170"/>
      <c r="Y197" s="74">
        <f t="shared" si="156"/>
        <v>0</v>
      </c>
      <c r="Z197" s="188"/>
      <c r="AA197" s="130">
        <f t="shared" si="140"/>
        <v>0</v>
      </c>
      <c r="AB197" s="74">
        <f t="shared" si="141"/>
        <v>0</v>
      </c>
      <c r="AC197" s="356"/>
      <c r="AD197" s="130" cm="1">
        <f t="array" ref="AD197">IFERROR(ROUND((_xlfn.IFS(offer_sale_type="поставка",AB197,offer_sale_type="транзит",S197)*(1+AC197))/E197,2),0)</f>
        <v>0</v>
      </c>
      <c r="AE197" s="74">
        <f t="shared" si="142"/>
        <v>0</v>
      </c>
      <c r="AF197" s="123" cm="1">
        <f t="array" ref="AF197">IFERROR(ROUND(_xlfn.IFS(offer_sale_type="поставка",AB197,offer_sale_type="транзит",S197)*AC197,2),0)</f>
        <v>0</v>
      </c>
      <c r="AG197" s="130">
        <f t="shared" si="61"/>
        <v>0</v>
      </c>
      <c r="AH197" s="74">
        <f t="shared" si="126"/>
        <v>0</v>
      </c>
      <c r="AI197" s="123">
        <f t="shared" si="127"/>
        <v>0</v>
      </c>
      <c r="AJ197" s="118">
        <f t="shared" si="143"/>
        <v>0</v>
      </c>
      <c r="AK197" s="74">
        <f t="shared" si="144"/>
        <v>0</v>
      </c>
      <c r="AL197" s="174">
        <f t="shared" si="145"/>
        <v>0</v>
      </c>
      <c r="AM197" s="175">
        <f t="shared" si="128"/>
        <v>0</v>
      </c>
      <c r="AN197" s="130">
        <f t="shared" si="146"/>
        <v>0</v>
      </c>
      <c r="AO197" s="74">
        <f t="shared" si="129"/>
        <v>0</v>
      </c>
      <c r="AP197" s="123">
        <f t="shared" si="147"/>
        <v>0</v>
      </c>
      <c r="AQ197" s="118">
        <f t="shared" si="130"/>
        <v>0</v>
      </c>
      <c r="AR197" s="82" t="str">
        <f t="shared" si="148"/>
        <v>https://www.alta.ru/tnved/code//</v>
      </c>
      <c r="AS197" s="157"/>
      <c r="AT197" s="162"/>
      <c r="AU197" s="74">
        <f t="shared" si="131"/>
        <v>0</v>
      </c>
      <c r="AV197" s="157"/>
      <c r="AW197" s="75">
        <f>_xlfn.IFNA(VLOOKUP(L197,list_vat[],3,FALSE),0)</f>
        <v>0</v>
      </c>
      <c r="AX197" s="74">
        <f t="shared" si="149"/>
        <v>0</v>
      </c>
      <c r="AY197" s="74">
        <f t="shared" si="150"/>
        <v>0</v>
      </c>
      <c r="AZ197" s="130">
        <f t="shared" si="151"/>
        <v>0</v>
      </c>
      <c r="BA197" s="74">
        <f t="shared" si="132"/>
        <v>0</v>
      </c>
      <c r="BB197" s="193">
        <f t="shared" si="152"/>
        <v>0</v>
      </c>
      <c r="BC197" s="102">
        <f t="shared" si="153"/>
        <v>0</v>
      </c>
      <c r="BD197" s="102">
        <f t="shared" si="154"/>
        <v>0</v>
      </c>
      <c r="BE197" s="413" t="s">
        <v>69</v>
      </c>
    </row>
    <row r="198" spans="1:57" s="65" customFormat="1" ht="12" customHeight="1" x14ac:dyDescent="0.2">
      <c r="A198" s="43">
        <v>183</v>
      </c>
      <c r="B198" s="166"/>
      <c r="C198" s="166"/>
      <c r="D198" s="166"/>
      <c r="E198" s="162"/>
      <c r="F198" s="166"/>
      <c r="G198" s="162"/>
      <c r="H198" s="162"/>
      <c r="I198" s="189">
        <f t="shared" si="133"/>
        <v>0</v>
      </c>
      <c r="J198" s="195"/>
      <c r="K198" s="162"/>
      <c r="L198" s="168"/>
      <c r="M198" s="75">
        <f>_xlfn.XLOOKUP(L198,list_vat[Страна],list_vat[Ставка НДС %],0,0)</f>
        <v>0</v>
      </c>
      <c r="N198" s="162">
        <f t="shared" si="134"/>
        <v>0</v>
      </c>
      <c r="O198" s="169"/>
      <c r="P198" s="74">
        <f t="shared" si="155"/>
        <v>0</v>
      </c>
      <c r="Q198" s="162"/>
      <c r="R198" s="162" t="str">
        <f t="shared" si="135"/>
        <v>введи курс</v>
      </c>
      <c r="S198" s="196">
        <f t="shared" si="136"/>
        <v>0</v>
      </c>
      <c r="T198" s="192">
        <f t="shared" si="137"/>
        <v>0</v>
      </c>
      <c r="U198" s="76">
        <f t="shared" si="138"/>
        <v>0</v>
      </c>
      <c r="V198" s="123">
        <f t="shared" si="139"/>
        <v>0</v>
      </c>
      <c r="W198" s="191"/>
      <c r="X198" s="170"/>
      <c r="Y198" s="74">
        <f t="shared" si="156"/>
        <v>0</v>
      </c>
      <c r="Z198" s="188"/>
      <c r="AA198" s="130">
        <f t="shared" si="140"/>
        <v>0</v>
      </c>
      <c r="AB198" s="74">
        <f t="shared" si="141"/>
        <v>0</v>
      </c>
      <c r="AC198" s="356"/>
      <c r="AD198" s="130" cm="1">
        <f t="array" ref="AD198">IFERROR(ROUND((_xlfn.IFS(offer_sale_type="поставка",AB198,offer_sale_type="транзит",S198)*(1+AC198))/E198,2),0)</f>
        <v>0</v>
      </c>
      <c r="AE198" s="74">
        <f t="shared" si="142"/>
        <v>0</v>
      </c>
      <c r="AF198" s="123" cm="1">
        <f t="array" ref="AF198">IFERROR(ROUND(_xlfn.IFS(offer_sale_type="поставка",AB198,offer_sale_type="транзит",S198)*AC198,2),0)</f>
        <v>0</v>
      </c>
      <c r="AG198" s="130">
        <f t="shared" si="61"/>
        <v>0</v>
      </c>
      <c r="AH198" s="74">
        <f t="shared" si="126"/>
        <v>0</v>
      </c>
      <c r="AI198" s="123">
        <f t="shared" si="127"/>
        <v>0</v>
      </c>
      <c r="AJ198" s="118">
        <f t="shared" si="143"/>
        <v>0</v>
      </c>
      <c r="AK198" s="74">
        <f t="shared" si="144"/>
        <v>0</v>
      </c>
      <c r="AL198" s="174">
        <f t="shared" si="145"/>
        <v>0</v>
      </c>
      <c r="AM198" s="175">
        <f t="shared" si="128"/>
        <v>0</v>
      </c>
      <c r="AN198" s="130">
        <f t="shared" si="146"/>
        <v>0</v>
      </c>
      <c r="AO198" s="74">
        <f t="shared" si="129"/>
        <v>0</v>
      </c>
      <c r="AP198" s="123">
        <f t="shared" si="147"/>
        <v>0</v>
      </c>
      <c r="AQ198" s="118">
        <f t="shared" si="130"/>
        <v>0</v>
      </c>
      <c r="AR198" s="82" t="str">
        <f t="shared" si="148"/>
        <v>https://www.alta.ru/tnved/code//</v>
      </c>
      <c r="AS198" s="157"/>
      <c r="AT198" s="162"/>
      <c r="AU198" s="74">
        <f t="shared" si="131"/>
        <v>0</v>
      </c>
      <c r="AV198" s="157"/>
      <c r="AW198" s="75">
        <f>_xlfn.IFNA(VLOOKUP(L198,list_vat[],3,FALSE),0)</f>
        <v>0</v>
      </c>
      <c r="AX198" s="74">
        <f t="shared" si="149"/>
        <v>0</v>
      </c>
      <c r="AY198" s="74">
        <f t="shared" si="150"/>
        <v>0</v>
      </c>
      <c r="AZ198" s="130">
        <f t="shared" si="151"/>
        <v>0</v>
      </c>
      <c r="BA198" s="74">
        <f t="shared" si="132"/>
        <v>0</v>
      </c>
      <c r="BB198" s="193">
        <f t="shared" si="152"/>
        <v>0</v>
      </c>
      <c r="BC198" s="102">
        <f t="shared" si="153"/>
        <v>0</v>
      </c>
      <c r="BD198" s="102">
        <f t="shared" si="154"/>
        <v>0</v>
      </c>
      <c r="BE198" s="413" t="s">
        <v>69</v>
      </c>
    </row>
    <row r="199" spans="1:57" s="65" customFormat="1" ht="12" customHeight="1" x14ac:dyDescent="0.2">
      <c r="A199" s="43">
        <v>184</v>
      </c>
      <c r="B199" s="166"/>
      <c r="C199" s="166"/>
      <c r="D199" s="166"/>
      <c r="E199" s="162"/>
      <c r="F199" s="166"/>
      <c r="G199" s="162"/>
      <c r="H199" s="162"/>
      <c r="I199" s="189">
        <f t="shared" si="133"/>
        <v>0</v>
      </c>
      <c r="J199" s="195"/>
      <c r="K199" s="162"/>
      <c r="L199" s="168"/>
      <c r="M199" s="75">
        <f>_xlfn.XLOOKUP(L199,list_vat[Страна],list_vat[Ставка НДС %],0,0)</f>
        <v>0</v>
      </c>
      <c r="N199" s="162">
        <f t="shared" si="134"/>
        <v>0</v>
      </c>
      <c r="O199" s="169"/>
      <c r="P199" s="74">
        <f t="shared" si="155"/>
        <v>0</v>
      </c>
      <c r="Q199" s="162"/>
      <c r="R199" s="162" t="str">
        <f t="shared" si="135"/>
        <v>введи курс</v>
      </c>
      <c r="S199" s="196">
        <f t="shared" si="136"/>
        <v>0</v>
      </c>
      <c r="T199" s="192">
        <f t="shared" si="137"/>
        <v>0</v>
      </c>
      <c r="U199" s="76">
        <f t="shared" si="138"/>
        <v>0</v>
      </c>
      <c r="V199" s="123">
        <f t="shared" si="139"/>
        <v>0</v>
      </c>
      <c r="W199" s="191"/>
      <c r="X199" s="170"/>
      <c r="Y199" s="74">
        <f t="shared" si="156"/>
        <v>0</v>
      </c>
      <c r="Z199" s="188"/>
      <c r="AA199" s="130">
        <f t="shared" si="140"/>
        <v>0</v>
      </c>
      <c r="AB199" s="74">
        <f t="shared" si="141"/>
        <v>0</v>
      </c>
      <c r="AC199" s="356"/>
      <c r="AD199" s="130" cm="1">
        <f t="array" ref="AD199">IFERROR(ROUND((_xlfn.IFS(offer_sale_type="поставка",AB199,offer_sale_type="транзит",S199)*(1+AC199))/E199,2),0)</f>
        <v>0</v>
      </c>
      <c r="AE199" s="74">
        <f t="shared" si="142"/>
        <v>0</v>
      </c>
      <c r="AF199" s="123" cm="1">
        <f t="array" ref="AF199">IFERROR(ROUND(_xlfn.IFS(offer_sale_type="поставка",AB199,offer_sale_type="транзит",S199)*AC199,2),0)</f>
        <v>0</v>
      </c>
      <c r="AG199" s="130">
        <f t="shared" si="61"/>
        <v>0</v>
      </c>
      <c r="AH199" s="74">
        <f t="shared" si="126"/>
        <v>0</v>
      </c>
      <c r="AI199" s="123">
        <f t="shared" si="127"/>
        <v>0</v>
      </c>
      <c r="AJ199" s="118">
        <f t="shared" si="143"/>
        <v>0</v>
      </c>
      <c r="AK199" s="74">
        <f t="shared" si="144"/>
        <v>0</v>
      </c>
      <c r="AL199" s="174">
        <f t="shared" si="145"/>
        <v>0</v>
      </c>
      <c r="AM199" s="175">
        <f t="shared" si="128"/>
        <v>0</v>
      </c>
      <c r="AN199" s="130">
        <f t="shared" si="146"/>
        <v>0</v>
      </c>
      <c r="AO199" s="74">
        <f t="shared" si="129"/>
        <v>0</v>
      </c>
      <c r="AP199" s="123">
        <f t="shared" si="147"/>
        <v>0</v>
      </c>
      <c r="AQ199" s="118">
        <f t="shared" si="130"/>
        <v>0</v>
      </c>
      <c r="AR199" s="82" t="str">
        <f t="shared" si="148"/>
        <v>https://www.alta.ru/tnved/code//</v>
      </c>
      <c r="AS199" s="157"/>
      <c r="AT199" s="162"/>
      <c r="AU199" s="74">
        <f t="shared" si="131"/>
        <v>0</v>
      </c>
      <c r="AV199" s="157"/>
      <c r="AW199" s="75">
        <f>_xlfn.IFNA(VLOOKUP(L199,list_vat[],3,FALSE),0)</f>
        <v>0</v>
      </c>
      <c r="AX199" s="74">
        <f t="shared" si="149"/>
        <v>0</v>
      </c>
      <c r="AY199" s="74">
        <f t="shared" si="150"/>
        <v>0</v>
      </c>
      <c r="AZ199" s="130">
        <f t="shared" si="151"/>
        <v>0</v>
      </c>
      <c r="BA199" s="74">
        <f t="shared" si="132"/>
        <v>0</v>
      </c>
      <c r="BB199" s="193">
        <f t="shared" si="152"/>
        <v>0</v>
      </c>
      <c r="BC199" s="102">
        <f t="shared" si="153"/>
        <v>0</v>
      </c>
      <c r="BD199" s="102">
        <f t="shared" si="154"/>
        <v>0</v>
      </c>
      <c r="BE199" s="413" t="s">
        <v>69</v>
      </c>
    </row>
    <row r="200" spans="1:57" s="65" customFormat="1" ht="12" customHeight="1" x14ac:dyDescent="0.2">
      <c r="A200" s="43">
        <v>185</v>
      </c>
      <c r="B200" s="166"/>
      <c r="C200" s="166"/>
      <c r="D200" s="166"/>
      <c r="E200" s="162"/>
      <c r="F200" s="166"/>
      <c r="G200" s="162"/>
      <c r="H200" s="162"/>
      <c r="I200" s="189">
        <f t="shared" si="133"/>
        <v>0</v>
      </c>
      <c r="J200" s="195"/>
      <c r="K200" s="162"/>
      <c r="L200" s="168"/>
      <c r="M200" s="75">
        <f>_xlfn.XLOOKUP(L200,list_vat[Страна],list_vat[Ставка НДС %],0,0)</f>
        <v>0</v>
      </c>
      <c r="N200" s="162">
        <f t="shared" si="134"/>
        <v>0</v>
      </c>
      <c r="O200" s="169"/>
      <c r="P200" s="74">
        <f t="shared" si="155"/>
        <v>0</v>
      </c>
      <c r="Q200" s="162"/>
      <c r="R200" s="162" t="str">
        <f t="shared" si="135"/>
        <v>введи курс</v>
      </c>
      <c r="S200" s="196">
        <f t="shared" si="136"/>
        <v>0</v>
      </c>
      <c r="T200" s="192">
        <f t="shared" si="137"/>
        <v>0</v>
      </c>
      <c r="U200" s="76">
        <f t="shared" si="138"/>
        <v>0</v>
      </c>
      <c r="V200" s="123">
        <f t="shared" si="139"/>
        <v>0</v>
      </c>
      <c r="W200" s="191"/>
      <c r="X200" s="170"/>
      <c r="Y200" s="74">
        <f t="shared" si="156"/>
        <v>0</v>
      </c>
      <c r="Z200" s="188"/>
      <c r="AA200" s="130">
        <f t="shared" si="140"/>
        <v>0</v>
      </c>
      <c r="AB200" s="74">
        <f t="shared" si="141"/>
        <v>0</v>
      </c>
      <c r="AC200" s="356"/>
      <c r="AD200" s="130" cm="1">
        <f t="array" ref="AD200">IFERROR(ROUND((_xlfn.IFS(offer_sale_type="поставка",AB200,offer_sale_type="транзит",S200)*(1+AC200))/E200,2),0)</f>
        <v>0</v>
      </c>
      <c r="AE200" s="74">
        <f t="shared" si="142"/>
        <v>0</v>
      </c>
      <c r="AF200" s="123" cm="1">
        <f t="array" ref="AF200">IFERROR(ROUND(_xlfn.IFS(offer_sale_type="поставка",AB200,offer_sale_type="транзит",S200)*AC200,2),0)</f>
        <v>0</v>
      </c>
      <c r="AG200" s="130">
        <f t="shared" si="61"/>
        <v>0</v>
      </c>
      <c r="AH200" s="74">
        <f t="shared" si="126"/>
        <v>0</v>
      </c>
      <c r="AI200" s="123">
        <f t="shared" si="127"/>
        <v>0</v>
      </c>
      <c r="AJ200" s="118">
        <f t="shared" si="143"/>
        <v>0</v>
      </c>
      <c r="AK200" s="74">
        <f t="shared" si="144"/>
        <v>0</v>
      </c>
      <c r="AL200" s="174">
        <f t="shared" si="145"/>
        <v>0</v>
      </c>
      <c r="AM200" s="175">
        <f t="shared" si="128"/>
        <v>0</v>
      </c>
      <c r="AN200" s="130">
        <f t="shared" si="146"/>
        <v>0</v>
      </c>
      <c r="AO200" s="74">
        <f t="shared" si="129"/>
        <v>0</v>
      </c>
      <c r="AP200" s="123">
        <f t="shared" si="147"/>
        <v>0</v>
      </c>
      <c r="AQ200" s="118">
        <f t="shared" si="130"/>
        <v>0</v>
      </c>
      <c r="AR200" s="82" t="str">
        <f t="shared" si="148"/>
        <v>https://www.alta.ru/tnved/code//</v>
      </c>
      <c r="AS200" s="157"/>
      <c r="AT200" s="162"/>
      <c r="AU200" s="74">
        <f t="shared" si="131"/>
        <v>0</v>
      </c>
      <c r="AV200" s="157"/>
      <c r="AW200" s="75">
        <f>_xlfn.IFNA(VLOOKUP(L200,list_vat[],3,FALSE),0)</f>
        <v>0</v>
      </c>
      <c r="AX200" s="74">
        <f t="shared" si="149"/>
        <v>0</v>
      </c>
      <c r="AY200" s="74">
        <f t="shared" si="150"/>
        <v>0</v>
      </c>
      <c r="AZ200" s="130">
        <f t="shared" si="151"/>
        <v>0</v>
      </c>
      <c r="BA200" s="74">
        <f t="shared" si="132"/>
        <v>0</v>
      </c>
      <c r="BB200" s="193">
        <f t="shared" si="152"/>
        <v>0</v>
      </c>
      <c r="BC200" s="102">
        <f t="shared" si="153"/>
        <v>0</v>
      </c>
      <c r="BD200" s="102">
        <f t="shared" si="154"/>
        <v>0</v>
      </c>
      <c r="BE200" s="413" t="s">
        <v>69</v>
      </c>
    </row>
    <row r="201" spans="1:57" s="65" customFormat="1" ht="12" customHeight="1" x14ac:dyDescent="0.2">
      <c r="A201" s="43">
        <v>186</v>
      </c>
      <c r="B201" s="166"/>
      <c r="C201" s="166"/>
      <c r="D201" s="166"/>
      <c r="E201" s="162"/>
      <c r="F201" s="166"/>
      <c r="G201" s="162"/>
      <c r="H201" s="162"/>
      <c r="I201" s="189">
        <f t="shared" si="133"/>
        <v>0</v>
      </c>
      <c r="J201" s="195"/>
      <c r="K201" s="162"/>
      <c r="L201" s="168"/>
      <c r="M201" s="75">
        <f>_xlfn.XLOOKUP(L201,list_vat[Страна],list_vat[Ставка НДС %],0,0)</f>
        <v>0</v>
      </c>
      <c r="N201" s="162">
        <f t="shared" si="134"/>
        <v>0</v>
      </c>
      <c r="O201" s="169"/>
      <c r="P201" s="74">
        <f t="shared" si="155"/>
        <v>0</v>
      </c>
      <c r="Q201" s="162"/>
      <c r="R201" s="162" t="str">
        <f t="shared" si="135"/>
        <v>введи курс</v>
      </c>
      <c r="S201" s="196">
        <f t="shared" si="136"/>
        <v>0</v>
      </c>
      <c r="T201" s="192">
        <f t="shared" si="137"/>
        <v>0</v>
      </c>
      <c r="U201" s="76">
        <f t="shared" si="138"/>
        <v>0</v>
      </c>
      <c r="V201" s="123">
        <f t="shared" si="139"/>
        <v>0</v>
      </c>
      <c r="W201" s="191"/>
      <c r="X201" s="170"/>
      <c r="Y201" s="74">
        <f t="shared" si="156"/>
        <v>0</v>
      </c>
      <c r="Z201" s="188"/>
      <c r="AA201" s="130">
        <f t="shared" si="140"/>
        <v>0</v>
      </c>
      <c r="AB201" s="74">
        <f t="shared" si="141"/>
        <v>0</v>
      </c>
      <c r="AC201" s="356"/>
      <c r="AD201" s="130" cm="1">
        <f t="array" ref="AD201">IFERROR(ROUND((_xlfn.IFS(offer_sale_type="поставка",AB201,offer_sale_type="транзит",S201)*(1+AC201))/E201,2),0)</f>
        <v>0</v>
      </c>
      <c r="AE201" s="74">
        <f t="shared" si="142"/>
        <v>0</v>
      </c>
      <c r="AF201" s="123" cm="1">
        <f t="array" ref="AF201">IFERROR(ROUND(_xlfn.IFS(offer_sale_type="поставка",AB201,offer_sale_type="транзит",S201)*AC201,2),0)</f>
        <v>0</v>
      </c>
      <c r="AG201" s="130">
        <f t="shared" si="61"/>
        <v>0</v>
      </c>
      <c r="AH201" s="74">
        <f t="shared" si="126"/>
        <v>0</v>
      </c>
      <c r="AI201" s="123">
        <f t="shared" si="127"/>
        <v>0</v>
      </c>
      <c r="AJ201" s="118">
        <f t="shared" si="143"/>
        <v>0</v>
      </c>
      <c r="AK201" s="74">
        <f t="shared" si="144"/>
        <v>0</v>
      </c>
      <c r="AL201" s="174">
        <f t="shared" si="145"/>
        <v>0</v>
      </c>
      <c r="AM201" s="175">
        <f t="shared" si="128"/>
        <v>0</v>
      </c>
      <c r="AN201" s="130">
        <f t="shared" si="146"/>
        <v>0</v>
      </c>
      <c r="AO201" s="74">
        <f t="shared" si="129"/>
        <v>0</v>
      </c>
      <c r="AP201" s="123">
        <f t="shared" si="147"/>
        <v>0</v>
      </c>
      <c r="AQ201" s="118">
        <f t="shared" si="130"/>
        <v>0</v>
      </c>
      <c r="AR201" s="82" t="str">
        <f t="shared" si="148"/>
        <v>https://www.alta.ru/tnved/code//</v>
      </c>
      <c r="AS201" s="157"/>
      <c r="AT201" s="162"/>
      <c r="AU201" s="74">
        <f t="shared" si="131"/>
        <v>0</v>
      </c>
      <c r="AV201" s="157"/>
      <c r="AW201" s="75">
        <f>_xlfn.IFNA(VLOOKUP(L201,list_vat[],3,FALSE),0)</f>
        <v>0</v>
      </c>
      <c r="AX201" s="74">
        <f t="shared" si="149"/>
        <v>0</v>
      </c>
      <c r="AY201" s="74">
        <f t="shared" si="150"/>
        <v>0</v>
      </c>
      <c r="AZ201" s="130">
        <f t="shared" si="151"/>
        <v>0</v>
      </c>
      <c r="BA201" s="74">
        <f t="shared" si="132"/>
        <v>0</v>
      </c>
      <c r="BB201" s="193">
        <f t="shared" si="152"/>
        <v>0</v>
      </c>
      <c r="BC201" s="102">
        <f t="shared" si="153"/>
        <v>0</v>
      </c>
      <c r="BD201" s="102">
        <f t="shared" si="154"/>
        <v>0</v>
      </c>
      <c r="BE201" s="413" t="s">
        <v>69</v>
      </c>
    </row>
    <row r="202" spans="1:57" s="65" customFormat="1" ht="12" customHeight="1" x14ac:dyDescent="0.2">
      <c r="A202" s="43">
        <v>187</v>
      </c>
      <c r="B202" s="166"/>
      <c r="C202" s="166"/>
      <c r="D202" s="166"/>
      <c r="E202" s="162"/>
      <c r="F202" s="166"/>
      <c r="G202" s="162"/>
      <c r="H202" s="162"/>
      <c r="I202" s="189">
        <f t="shared" si="133"/>
        <v>0</v>
      </c>
      <c r="J202" s="195"/>
      <c r="K202" s="162"/>
      <c r="L202" s="168"/>
      <c r="M202" s="75">
        <f>_xlfn.XLOOKUP(L202,list_vat[Страна],list_vat[Ставка НДС %],0,0)</f>
        <v>0</v>
      </c>
      <c r="N202" s="162">
        <f t="shared" si="134"/>
        <v>0</v>
      </c>
      <c r="O202" s="169"/>
      <c r="P202" s="74">
        <f t="shared" si="155"/>
        <v>0</v>
      </c>
      <c r="Q202" s="162"/>
      <c r="R202" s="162" t="str">
        <f t="shared" si="135"/>
        <v>введи курс</v>
      </c>
      <c r="S202" s="196">
        <f t="shared" si="136"/>
        <v>0</v>
      </c>
      <c r="T202" s="192">
        <f t="shared" si="137"/>
        <v>0</v>
      </c>
      <c r="U202" s="76">
        <f t="shared" si="138"/>
        <v>0</v>
      </c>
      <c r="V202" s="123">
        <f t="shared" si="139"/>
        <v>0</v>
      </c>
      <c r="W202" s="191"/>
      <c r="X202" s="170"/>
      <c r="Y202" s="74">
        <f t="shared" si="156"/>
        <v>0</v>
      </c>
      <c r="Z202" s="188"/>
      <c r="AA202" s="130">
        <f t="shared" si="140"/>
        <v>0</v>
      </c>
      <c r="AB202" s="74">
        <f t="shared" si="141"/>
        <v>0</v>
      </c>
      <c r="AC202" s="356"/>
      <c r="AD202" s="130" cm="1">
        <f t="array" ref="AD202">IFERROR(ROUND((_xlfn.IFS(offer_sale_type="поставка",AB202,offer_sale_type="транзит",S202)*(1+AC202))/E202,2),0)</f>
        <v>0</v>
      </c>
      <c r="AE202" s="74">
        <f t="shared" si="142"/>
        <v>0</v>
      </c>
      <c r="AF202" s="123" cm="1">
        <f t="array" ref="AF202">IFERROR(ROUND(_xlfn.IFS(offer_sale_type="поставка",AB202,offer_sale_type="транзит",S202)*AC202,2),0)</f>
        <v>0</v>
      </c>
      <c r="AG202" s="130">
        <f t="shared" si="61"/>
        <v>0</v>
      </c>
      <c r="AH202" s="74">
        <f t="shared" si="126"/>
        <v>0</v>
      </c>
      <c r="AI202" s="123">
        <f t="shared" si="127"/>
        <v>0</v>
      </c>
      <c r="AJ202" s="118">
        <f t="shared" si="143"/>
        <v>0</v>
      </c>
      <c r="AK202" s="74">
        <f t="shared" si="144"/>
        <v>0</v>
      </c>
      <c r="AL202" s="174">
        <f t="shared" si="145"/>
        <v>0</v>
      </c>
      <c r="AM202" s="175">
        <f t="shared" si="128"/>
        <v>0</v>
      </c>
      <c r="AN202" s="130">
        <f t="shared" si="146"/>
        <v>0</v>
      </c>
      <c r="AO202" s="74">
        <f t="shared" si="129"/>
        <v>0</v>
      </c>
      <c r="AP202" s="123">
        <f t="shared" si="147"/>
        <v>0</v>
      </c>
      <c r="AQ202" s="118">
        <f t="shared" si="130"/>
        <v>0</v>
      </c>
      <c r="AR202" s="82" t="str">
        <f t="shared" si="148"/>
        <v>https://www.alta.ru/tnved/code//</v>
      </c>
      <c r="AS202" s="157"/>
      <c r="AT202" s="162"/>
      <c r="AU202" s="74">
        <f t="shared" si="131"/>
        <v>0</v>
      </c>
      <c r="AV202" s="157"/>
      <c r="AW202" s="75">
        <f>_xlfn.IFNA(VLOOKUP(L202,list_vat[],3,FALSE),0)</f>
        <v>0</v>
      </c>
      <c r="AX202" s="74">
        <f t="shared" si="149"/>
        <v>0</v>
      </c>
      <c r="AY202" s="74">
        <f t="shared" si="150"/>
        <v>0</v>
      </c>
      <c r="AZ202" s="130">
        <f t="shared" si="151"/>
        <v>0</v>
      </c>
      <c r="BA202" s="74">
        <f t="shared" si="132"/>
        <v>0</v>
      </c>
      <c r="BB202" s="193">
        <f t="shared" si="152"/>
        <v>0</v>
      </c>
      <c r="BC202" s="102">
        <f t="shared" si="153"/>
        <v>0</v>
      </c>
      <c r="BD202" s="102">
        <f t="shared" si="154"/>
        <v>0</v>
      </c>
      <c r="BE202" s="413" t="s">
        <v>69</v>
      </c>
    </row>
    <row r="203" spans="1:57" s="65" customFormat="1" ht="12" customHeight="1" x14ac:dyDescent="0.2">
      <c r="A203" s="43">
        <v>188</v>
      </c>
      <c r="B203" s="166"/>
      <c r="C203" s="166"/>
      <c r="D203" s="166"/>
      <c r="E203" s="162"/>
      <c r="F203" s="166"/>
      <c r="G203" s="162"/>
      <c r="H203" s="162"/>
      <c r="I203" s="189">
        <f t="shared" si="133"/>
        <v>0</v>
      </c>
      <c r="J203" s="195"/>
      <c r="K203" s="162"/>
      <c r="L203" s="168"/>
      <c r="M203" s="75">
        <f>_xlfn.XLOOKUP(L203,list_vat[Страна],list_vat[Ставка НДС %],0,0)</f>
        <v>0</v>
      </c>
      <c r="N203" s="162">
        <f t="shared" si="134"/>
        <v>0</v>
      </c>
      <c r="O203" s="169"/>
      <c r="P203" s="74">
        <f t="shared" si="155"/>
        <v>0</v>
      </c>
      <c r="Q203" s="162"/>
      <c r="R203" s="162" t="str">
        <f t="shared" si="135"/>
        <v>введи курс</v>
      </c>
      <c r="S203" s="196">
        <f t="shared" si="136"/>
        <v>0</v>
      </c>
      <c r="T203" s="192">
        <f t="shared" si="137"/>
        <v>0</v>
      </c>
      <c r="U203" s="76">
        <f t="shared" si="138"/>
        <v>0</v>
      </c>
      <c r="V203" s="123">
        <f t="shared" si="139"/>
        <v>0</v>
      </c>
      <c r="W203" s="191"/>
      <c r="X203" s="170"/>
      <c r="Y203" s="74">
        <f t="shared" si="156"/>
        <v>0</v>
      </c>
      <c r="Z203" s="188"/>
      <c r="AA203" s="130">
        <f t="shared" si="140"/>
        <v>0</v>
      </c>
      <c r="AB203" s="74">
        <f t="shared" si="141"/>
        <v>0</v>
      </c>
      <c r="AC203" s="356"/>
      <c r="AD203" s="130" cm="1">
        <f t="array" ref="AD203">IFERROR(ROUND((_xlfn.IFS(offer_sale_type="поставка",AB203,offer_sale_type="транзит",S203)*(1+AC203))/E203,2),0)</f>
        <v>0</v>
      </c>
      <c r="AE203" s="74">
        <f t="shared" si="142"/>
        <v>0</v>
      </c>
      <c r="AF203" s="123" cm="1">
        <f t="array" ref="AF203">IFERROR(ROUND(_xlfn.IFS(offer_sale_type="поставка",AB203,offer_sale_type="транзит",S203)*AC203,2),0)</f>
        <v>0</v>
      </c>
      <c r="AG203" s="130">
        <f t="shared" si="61"/>
        <v>0</v>
      </c>
      <c r="AH203" s="74">
        <f t="shared" si="126"/>
        <v>0</v>
      </c>
      <c r="AI203" s="123">
        <f t="shared" si="127"/>
        <v>0</v>
      </c>
      <c r="AJ203" s="118">
        <f t="shared" si="143"/>
        <v>0</v>
      </c>
      <c r="AK203" s="74">
        <f t="shared" si="144"/>
        <v>0</v>
      </c>
      <c r="AL203" s="174">
        <f t="shared" si="145"/>
        <v>0</v>
      </c>
      <c r="AM203" s="175">
        <f t="shared" si="128"/>
        <v>0</v>
      </c>
      <c r="AN203" s="130">
        <f t="shared" si="146"/>
        <v>0</v>
      </c>
      <c r="AO203" s="74">
        <f t="shared" si="129"/>
        <v>0</v>
      </c>
      <c r="AP203" s="123">
        <f t="shared" si="147"/>
        <v>0</v>
      </c>
      <c r="AQ203" s="118">
        <f t="shared" si="130"/>
        <v>0</v>
      </c>
      <c r="AR203" s="82" t="str">
        <f t="shared" si="148"/>
        <v>https://www.alta.ru/tnved/code//</v>
      </c>
      <c r="AS203" s="157"/>
      <c r="AT203" s="162"/>
      <c r="AU203" s="74">
        <f t="shared" si="131"/>
        <v>0</v>
      </c>
      <c r="AV203" s="157"/>
      <c r="AW203" s="75">
        <f>_xlfn.IFNA(VLOOKUP(L203,list_vat[],3,FALSE),0)</f>
        <v>0</v>
      </c>
      <c r="AX203" s="74">
        <f t="shared" si="149"/>
        <v>0</v>
      </c>
      <c r="AY203" s="74">
        <f t="shared" si="150"/>
        <v>0</v>
      </c>
      <c r="AZ203" s="130">
        <f t="shared" si="151"/>
        <v>0</v>
      </c>
      <c r="BA203" s="74">
        <f t="shared" si="132"/>
        <v>0</v>
      </c>
      <c r="BB203" s="193">
        <f t="shared" si="152"/>
        <v>0</v>
      </c>
      <c r="BC203" s="102">
        <f t="shared" si="153"/>
        <v>0</v>
      </c>
      <c r="BD203" s="102">
        <f t="shared" si="154"/>
        <v>0</v>
      </c>
      <c r="BE203" s="413" t="s">
        <v>69</v>
      </c>
    </row>
    <row r="204" spans="1:57" s="65" customFormat="1" ht="12" customHeight="1" x14ac:dyDescent="0.2">
      <c r="A204" s="43">
        <v>189</v>
      </c>
      <c r="B204" s="166"/>
      <c r="C204" s="166"/>
      <c r="D204" s="166"/>
      <c r="E204" s="162"/>
      <c r="F204" s="166"/>
      <c r="G204" s="162"/>
      <c r="H204" s="162"/>
      <c r="I204" s="189">
        <f t="shared" si="133"/>
        <v>0</v>
      </c>
      <c r="J204" s="195"/>
      <c r="K204" s="162"/>
      <c r="L204" s="168"/>
      <c r="M204" s="75">
        <f>_xlfn.XLOOKUP(L204,list_vat[Страна],list_vat[Ставка НДС %],0,0)</f>
        <v>0</v>
      </c>
      <c r="N204" s="162">
        <f t="shared" si="134"/>
        <v>0</v>
      </c>
      <c r="O204" s="169"/>
      <c r="P204" s="74">
        <f t="shared" si="155"/>
        <v>0</v>
      </c>
      <c r="Q204" s="162"/>
      <c r="R204" s="162" t="str">
        <f t="shared" si="135"/>
        <v>введи курс</v>
      </c>
      <c r="S204" s="196">
        <f t="shared" si="136"/>
        <v>0</v>
      </c>
      <c r="T204" s="192">
        <f t="shared" si="137"/>
        <v>0</v>
      </c>
      <c r="U204" s="76">
        <f t="shared" si="138"/>
        <v>0</v>
      </c>
      <c r="V204" s="123">
        <f t="shared" si="139"/>
        <v>0</v>
      </c>
      <c r="W204" s="191"/>
      <c r="X204" s="170"/>
      <c r="Y204" s="74">
        <f t="shared" si="156"/>
        <v>0</v>
      </c>
      <c r="Z204" s="188"/>
      <c r="AA204" s="130">
        <f t="shared" si="140"/>
        <v>0</v>
      </c>
      <c r="AB204" s="74">
        <f t="shared" si="141"/>
        <v>0</v>
      </c>
      <c r="AC204" s="356"/>
      <c r="AD204" s="130" cm="1">
        <f t="array" ref="AD204">IFERROR(ROUND((_xlfn.IFS(offer_sale_type="поставка",AB204,offer_sale_type="транзит",S204)*(1+AC204))/E204,2),0)</f>
        <v>0</v>
      </c>
      <c r="AE204" s="74">
        <f t="shared" si="142"/>
        <v>0</v>
      </c>
      <c r="AF204" s="123" cm="1">
        <f t="array" ref="AF204">IFERROR(ROUND(_xlfn.IFS(offer_sale_type="поставка",AB204,offer_sale_type="транзит",S204)*AC204,2),0)</f>
        <v>0</v>
      </c>
      <c r="AG204" s="130">
        <f t="shared" si="61"/>
        <v>0</v>
      </c>
      <c r="AH204" s="74">
        <f t="shared" si="126"/>
        <v>0</v>
      </c>
      <c r="AI204" s="123">
        <f t="shared" si="127"/>
        <v>0</v>
      </c>
      <c r="AJ204" s="118">
        <f t="shared" si="143"/>
        <v>0</v>
      </c>
      <c r="AK204" s="74">
        <f t="shared" si="144"/>
        <v>0</v>
      </c>
      <c r="AL204" s="174">
        <f t="shared" si="145"/>
        <v>0</v>
      </c>
      <c r="AM204" s="175">
        <f t="shared" si="128"/>
        <v>0</v>
      </c>
      <c r="AN204" s="130">
        <f t="shared" si="146"/>
        <v>0</v>
      </c>
      <c r="AO204" s="74">
        <f t="shared" si="129"/>
        <v>0</v>
      </c>
      <c r="AP204" s="123">
        <f t="shared" si="147"/>
        <v>0</v>
      </c>
      <c r="AQ204" s="118">
        <f t="shared" si="130"/>
        <v>0</v>
      </c>
      <c r="AR204" s="82" t="str">
        <f t="shared" si="148"/>
        <v>https://www.alta.ru/tnved/code//</v>
      </c>
      <c r="AS204" s="157"/>
      <c r="AT204" s="162"/>
      <c r="AU204" s="74">
        <f t="shared" si="131"/>
        <v>0</v>
      </c>
      <c r="AV204" s="157"/>
      <c r="AW204" s="75">
        <f>_xlfn.IFNA(VLOOKUP(L204,list_vat[],3,FALSE),0)</f>
        <v>0</v>
      </c>
      <c r="AX204" s="74">
        <f t="shared" si="149"/>
        <v>0</v>
      </c>
      <c r="AY204" s="74">
        <f t="shared" si="150"/>
        <v>0</v>
      </c>
      <c r="AZ204" s="130">
        <f t="shared" si="151"/>
        <v>0</v>
      </c>
      <c r="BA204" s="74">
        <f t="shared" si="132"/>
        <v>0</v>
      </c>
      <c r="BB204" s="193">
        <f t="shared" si="152"/>
        <v>0</v>
      </c>
      <c r="BC204" s="102">
        <f t="shared" si="153"/>
        <v>0</v>
      </c>
      <c r="BD204" s="102">
        <f t="shared" si="154"/>
        <v>0</v>
      </c>
      <c r="BE204" s="413" t="s">
        <v>69</v>
      </c>
    </row>
    <row r="205" spans="1:57" s="65" customFormat="1" ht="12" customHeight="1" x14ac:dyDescent="0.2">
      <c r="A205" s="43">
        <v>190</v>
      </c>
      <c r="B205" s="166"/>
      <c r="C205" s="166"/>
      <c r="D205" s="166"/>
      <c r="E205" s="162"/>
      <c r="F205" s="166"/>
      <c r="G205" s="162"/>
      <c r="H205" s="162"/>
      <c r="I205" s="189">
        <f t="shared" si="133"/>
        <v>0</v>
      </c>
      <c r="J205" s="195"/>
      <c r="K205" s="162"/>
      <c r="L205" s="168"/>
      <c r="M205" s="75">
        <f>_xlfn.XLOOKUP(L205,list_vat[Страна],list_vat[Ставка НДС %],0,0)</f>
        <v>0</v>
      </c>
      <c r="N205" s="162">
        <f t="shared" si="134"/>
        <v>0</v>
      </c>
      <c r="O205" s="169"/>
      <c r="P205" s="74">
        <f t="shared" si="155"/>
        <v>0</v>
      </c>
      <c r="Q205" s="162"/>
      <c r="R205" s="162" t="str">
        <f t="shared" si="135"/>
        <v>введи курс</v>
      </c>
      <c r="S205" s="196">
        <f t="shared" si="136"/>
        <v>0</v>
      </c>
      <c r="T205" s="192">
        <f t="shared" si="137"/>
        <v>0</v>
      </c>
      <c r="U205" s="76">
        <f t="shared" si="138"/>
        <v>0</v>
      </c>
      <c r="V205" s="123">
        <f t="shared" si="139"/>
        <v>0</v>
      </c>
      <c r="W205" s="191"/>
      <c r="X205" s="170"/>
      <c r="Y205" s="74">
        <f t="shared" si="156"/>
        <v>0</v>
      </c>
      <c r="Z205" s="188"/>
      <c r="AA205" s="130">
        <f t="shared" si="140"/>
        <v>0</v>
      </c>
      <c r="AB205" s="74">
        <f t="shared" si="141"/>
        <v>0</v>
      </c>
      <c r="AC205" s="356"/>
      <c r="AD205" s="130" cm="1">
        <f t="array" ref="AD205">IFERROR(ROUND((_xlfn.IFS(offer_sale_type="поставка",AB205,offer_sale_type="транзит",S205)*(1+AC205))/E205,2),0)</f>
        <v>0</v>
      </c>
      <c r="AE205" s="74">
        <f t="shared" si="142"/>
        <v>0</v>
      </c>
      <c r="AF205" s="123" cm="1">
        <f t="array" ref="AF205">IFERROR(ROUND(_xlfn.IFS(offer_sale_type="поставка",AB205,offer_sale_type="транзит",S205)*AC205,2),0)</f>
        <v>0</v>
      </c>
      <c r="AG205" s="130">
        <f t="shared" si="61"/>
        <v>0</v>
      </c>
      <c r="AH205" s="74">
        <f t="shared" si="126"/>
        <v>0</v>
      </c>
      <c r="AI205" s="123">
        <f t="shared" si="127"/>
        <v>0</v>
      </c>
      <c r="AJ205" s="118">
        <f t="shared" si="143"/>
        <v>0</v>
      </c>
      <c r="AK205" s="74">
        <f t="shared" si="144"/>
        <v>0</v>
      </c>
      <c r="AL205" s="174">
        <f t="shared" si="145"/>
        <v>0</v>
      </c>
      <c r="AM205" s="175">
        <f t="shared" si="128"/>
        <v>0</v>
      </c>
      <c r="AN205" s="130">
        <f t="shared" si="146"/>
        <v>0</v>
      </c>
      <c r="AO205" s="74">
        <f t="shared" si="129"/>
        <v>0</v>
      </c>
      <c r="AP205" s="123">
        <f t="shared" si="147"/>
        <v>0</v>
      </c>
      <c r="AQ205" s="118">
        <f t="shared" si="130"/>
        <v>0</v>
      </c>
      <c r="AR205" s="82" t="str">
        <f t="shared" si="148"/>
        <v>https://www.alta.ru/tnved/code//</v>
      </c>
      <c r="AS205" s="157"/>
      <c r="AT205" s="162"/>
      <c r="AU205" s="74">
        <f t="shared" si="131"/>
        <v>0</v>
      </c>
      <c r="AV205" s="157"/>
      <c r="AW205" s="75">
        <f>_xlfn.IFNA(VLOOKUP(L205,list_vat[],3,FALSE),0)</f>
        <v>0</v>
      </c>
      <c r="AX205" s="74">
        <f t="shared" si="149"/>
        <v>0</v>
      </c>
      <c r="AY205" s="74">
        <f t="shared" si="150"/>
        <v>0</v>
      </c>
      <c r="AZ205" s="130">
        <f t="shared" si="151"/>
        <v>0</v>
      </c>
      <c r="BA205" s="74">
        <f t="shared" si="132"/>
        <v>0</v>
      </c>
      <c r="BB205" s="193">
        <f t="shared" si="152"/>
        <v>0</v>
      </c>
      <c r="BC205" s="102">
        <f t="shared" si="153"/>
        <v>0</v>
      </c>
      <c r="BD205" s="102">
        <f t="shared" si="154"/>
        <v>0</v>
      </c>
      <c r="BE205" s="413" t="s">
        <v>69</v>
      </c>
    </row>
    <row r="206" spans="1:57" s="65" customFormat="1" ht="12" customHeight="1" x14ac:dyDescent="0.2">
      <c r="A206" s="43">
        <v>191</v>
      </c>
      <c r="B206" s="166"/>
      <c r="C206" s="166"/>
      <c r="D206" s="166"/>
      <c r="E206" s="162"/>
      <c r="F206" s="166"/>
      <c r="G206" s="162"/>
      <c r="H206" s="162"/>
      <c r="I206" s="189">
        <f t="shared" si="133"/>
        <v>0</v>
      </c>
      <c r="J206" s="195"/>
      <c r="K206" s="162"/>
      <c r="L206" s="168"/>
      <c r="M206" s="75">
        <f>_xlfn.XLOOKUP(L206,list_vat[Страна],list_vat[Ставка НДС %],0,0)</f>
        <v>0</v>
      </c>
      <c r="N206" s="162">
        <f t="shared" si="134"/>
        <v>0</v>
      </c>
      <c r="O206" s="169"/>
      <c r="P206" s="74">
        <f t="shared" si="155"/>
        <v>0</v>
      </c>
      <c r="Q206" s="162"/>
      <c r="R206" s="162" t="str">
        <f t="shared" si="135"/>
        <v>введи курс</v>
      </c>
      <c r="S206" s="196">
        <f t="shared" si="136"/>
        <v>0</v>
      </c>
      <c r="T206" s="192">
        <f t="shared" si="137"/>
        <v>0</v>
      </c>
      <c r="U206" s="76">
        <f t="shared" si="138"/>
        <v>0</v>
      </c>
      <c r="V206" s="123">
        <f t="shared" si="139"/>
        <v>0</v>
      </c>
      <c r="W206" s="191"/>
      <c r="X206" s="170"/>
      <c r="Y206" s="74">
        <f t="shared" si="156"/>
        <v>0</v>
      </c>
      <c r="Z206" s="188"/>
      <c r="AA206" s="130">
        <f t="shared" si="140"/>
        <v>0</v>
      </c>
      <c r="AB206" s="74">
        <f t="shared" si="141"/>
        <v>0</v>
      </c>
      <c r="AC206" s="356"/>
      <c r="AD206" s="130" cm="1">
        <f t="array" ref="AD206">IFERROR(ROUND((_xlfn.IFS(offer_sale_type="поставка",AB206,offer_sale_type="транзит",S206)*(1+AC206))/E206,2),0)</f>
        <v>0</v>
      </c>
      <c r="AE206" s="74">
        <f t="shared" si="142"/>
        <v>0</v>
      </c>
      <c r="AF206" s="123" cm="1">
        <f t="array" ref="AF206">IFERROR(ROUND(_xlfn.IFS(offer_sale_type="поставка",AB206,offer_sale_type="транзит",S206)*AC206,2),0)</f>
        <v>0</v>
      </c>
      <c r="AG206" s="130">
        <f t="shared" si="61"/>
        <v>0</v>
      </c>
      <c r="AH206" s="74">
        <f t="shared" si="126"/>
        <v>0</v>
      </c>
      <c r="AI206" s="123">
        <f t="shared" si="127"/>
        <v>0</v>
      </c>
      <c r="AJ206" s="118">
        <f t="shared" si="143"/>
        <v>0</v>
      </c>
      <c r="AK206" s="74">
        <f t="shared" si="144"/>
        <v>0</v>
      </c>
      <c r="AL206" s="174">
        <f t="shared" si="145"/>
        <v>0</v>
      </c>
      <c r="AM206" s="175">
        <f t="shared" si="128"/>
        <v>0</v>
      </c>
      <c r="AN206" s="130">
        <f t="shared" si="146"/>
        <v>0</v>
      </c>
      <c r="AO206" s="74">
        <f t="shared" si="129"/>
        <v>0</v>
      </c>
      <c r="AP206" s="123">
        <f t="shared" si="147"/>
        <v>0</v>
      </c>
      <c r="AQ206" s="118">
        <f t="shared" si="130"/>
        <v>0</v>
      </c>
      <c r="AR206" s="82" t="str">
        <f t="shared" si="148"/>
        <v>https://www.alta.ru/tnved/code//</v>
      </c>
      <c r="AS206" s="157"/>
      <c r="AT206" s="162"/>
      <c r="AU206" s="74">
        <f t="shared" si="131"/>
        <v>0</v>
      </c>
      <c r="AV206" s="157"/>
      <c r="AW206" s="75">
        <f>_xlfn.IFNA(VLOOKUP(L206,list_vat[],3,FALSE),0)</f>
        <v>0</v>
      </c>
      <c r="AX206" s="74">
        <f t="shared" si="149"/>
        <v>0</v>
      </c>
      <c r="AY206" s="74">
        <f t="shared" si="150"/>
        <v>0</v>
      </c>
      <c r="AZ206" s="130">
        <f t="shared" si="151"/>
        <v>0</v>
      </c>
      <c r="BA206" s="74">
        <f t="shared" si="132"/>
        <v>0</v>
      </c>
      <c r="BB206" s="193">
        <f t="shared" si="152"/>
        <v>0</v>
      </c>
      <c r="BC206" s="102">
        <f t="shared" si="153"/>
        <v>0</v>
      </c>
      <c r="BD206" s="102">
        <f t="shared" si="154"/>
        <v>0</v>
      </c>
      <c r="BE206" s="413" t="s">
        <v>69</v>
      </c>
    </row>
    <row r="207" spans="1:57" s="65" customFormat="1" ht="12" customHeight="1" x14ac:dyDescent="0.2">
      <c r="A207" s="43">
        <v>192</v>
      </c>
      <c r="B207" s="166"/>
      <c r="C207" s="166"/>
      <c r="D207" s="166"/>
      <c r="E207" s="162"/>
      <c r="F207" s="166"/>
      <c r="G207" s="162"/>
      <c r="H207" s="162"/>
      <c r="I207" s="189">
        <f t="shared" si="133"/>
        <v>0</v>
      </c>
      <c r="J207" s="195"/>
      <c r="K207" s="162"/>
      <c r="L207" s="168"/>
      <c r="M207" s="75">
        <f>_xlfn.XLOOKUP(L207,list_vat[Страна],list_vat[Ставка НДС %],0,0)</f>
        <v>0</v>
      </c>
      <c r="N207" s="162">
        <f t="shared" si="134"/>
        <v>0</v>
      </c>
      <c r="O207" s="169"/>
      <c r="P207" s="74">
        <f t="shared" si="155"/>
        <v>0</v>
      </c>
      <c r="Q207" s="162"/>
      <c r="R207" s="162" t="str">
        <f t="shared" si="135"/>
        <v>введи курс</v>
      </c>
      <c r="S207" s="196">
        <f t="shared" si="136"/>
        <v>0</v>
      </c>
      <c r="T207" s="192">
        <f t="shared" si="137"/>
        <v>0</v>
      </c>
      <c r="U207" s="76">
        <f t="shared" si="138"/>
        <v>0</v>
      </c>
      <c r="V207" s="123">
        <f t="shared" si="139"/>
        <v>0</v>
      </c>
      <c r="W207" s="191"/>
      <c r="X207" s="170"/>
      <c r="Y207" s="74">
        <f t="shared" si="156"/>
        <v>0</v>
      </c>
      <c r="Z207" s="188"/>
      <c r="AA207" s="130">
        <f t="shared" si="140"/>
        <v>0</v>
      </c>
      <c r="AB207" s="74">
        <f t="shared" si="141"/>
        <v>0</v>
      </c>
      <c r="AC207" s="356"/>
      <c r="AD207" s="130" cm="1">
        <f t="array" ref="AD207">IFERROR(ROUND((_xlfn.IFS(offer_sale_type="поставка",AB207,offer_sale_type="транзит",S207)*(1+AC207))/E207,2),0)</f>
        <v>0</v>
      </c>
      <c r="AE207" s="74">
        <f t="shared" si="142"/>
        <v>0</v>
      </c>
      <c r="AF207" s="123" cm="1">
        <f t="array" ref="AF207">IFERROR(ROUND(_xlfn.IFS(offer_sale_type="поставка",AB207,offer_sale_type="транзит",S207)*AC207,2),0)</f>
        <v>0</v>
      </c>
      <c r="AG207" s="130">
        <f t="shared" si="61"/>
        <v>0</v>
      </c>
      <c r="AH207" s="74">
        <f t="shared" si="126"/>
        <v>0</v>
      </c>
      <c r="AI207" s="123">
        <f t="shared" si="127"/>
        <v>0</v>
      </c>
      <c r="AJ207" s="118">
        <f t="shared" si="143"/>
        <v>0</v>
      </c>
      <c r="AK207" s="74">
        <f t="shared" si="144"/>
        <v>0</v>
      </c>
      <c r="AL207" s="174">
        <f t="shared" si="145"/>
        <v>0</v>
      </c>
      <c r="AM207" s="175">
        <f t="shared" si="128"/>
        <v>0</v>
      </c>
      <c r="AN207" s="130">
        <f t="shared" si="146"/>
        <v>0</v>
      </c>
      <c r="AO207" s="74">
        <f t="shared" si="129"/>
        <v>0</v>
      </c>
      <c r="AP207" s="123">
        <f t="shared" si="147"/>
        <v>0</v>
      </c>
      <c r="AQ207" s="118">
        <f t="shared" si="130"/>
        <v>0</v>
      </c>
      <c r="AR207" s="82" t="str">
        <f t="shared" si="148"/>
        <v>https://www.alta.ru/tnved/code//</v>
      </c>
      <c r="AS207" s="157"/>
      <c r="AT207" s="162"/>
      <c r="AU207" s="74">
        <f t="shared" si="131"/>
        <v>0</v>
      </c>
      <c r="AV207" s="157"/>
      <c r="AW207" s="75">
        <f>_xlfn.IFNA(VLOOKUP(L207,list_vat[],3,FALSE),0)</f>
        <v>0</v>
      </c>
      <c r="AX207" s="74">
        <f t="shared" si="149"/>
        <v>0</v>
      </c>
      <c r="AY207" s="74">
        <f t="shared" si="150"/>
        <v>0</v>
      </c>
      <c r="AZ207" s="130">
        <f t="shared" si="151"/>
        <v>0</v>
      </c>
      <c r="BA207" s="74">
        <f t="shared" si="132"/>
        <v>0</v>
      </c>
      <c r="BB207" s="193">
        <f t="shared" si="152"/>
        <v>0</v>
      </c>
      <c r="BC207" s="102">
        <f t="shared" si="153"/>
        <v>0</v>
      </c>
      <c r="BD207" s="102">
        <f t="shared" si="154"/>
        <v>0</v>
      </c>
      <c r="BE207" s="413" t="s">
        <v>69</v>
      </c>
    </row>
    <row r="208" spans="1:57" s="65" customFormat="1" ht="12" customHeight="1" x14ac:dyDescent="0.2">
      <c r="A208" s="43">
        <v>193</v>
      </c>
      <c r="B208" s="166"/>
      <c r="C208" s="166"/>
      <c r="D208" s="166"/>
      <c r="E208" s="162"/>
      <c r="F208" s="166"/>
      <c r="G208" s="162"/>
      <c r="H208" s="162"/>
      <c r="I208" s="189">
        <f t="shared" si="133"/>
        <v>0</v>
      </c>
      <c r="J208" s="195"/>
      <c r="K208" s="162"/>
      <c r="L208" s="168"/>
      <c r="M208" s="75">
        <f>_xlfn.XLOOKUP(L208,list_vat[Страна],list_vat[Ставка НДС %],0,0)</f>
        <v>0</v>
      </c>
      <c r="N208" s="162">
        <f t="shared" si="134"/>
        <v>0</v>
      </c>
      <c r="O208" s="169"/>
      <c r="P208" s="74">
        <f t="shared" si="155"/>
        <v>0</v>
      </c>
      <c r="Q208" s="162"/>
      <c r="R208" s="162" t="str">
        <f t="shared" si="135"/>
        <v>введи курс</v>
      </c>
      <c r="S208" s="196">
        <f t="shared" si="136"/>
        <v>0</v>
      </c>
      <c r="T208" s="192">
        <f t="shared" si="137"/>
        <v>0</v>
      </c>
      <c r="U208" s="76">
        <f t="shared" si="138"/>
        <v>0</v>
      </c>
      <c r="V208" s="123">
        <f t="shared" si="139"/>
        <v>0</v>
      </c>
      <c r="W208" s="191"/>
      <c r="X208" s="170"/>
      <c r="Y208" s="74">
        <f t="shared" ref="Y208:Y271" si="157">ROUND(IF(offer_incoterms="DDP",X208*(S208+T208),0),2)</f>
        <v>0</v>
      </c>
      <c r="Z208" s="188"/>
      <c r="AA208" s="130">
        <f t="shared" si="140"/>
        <v>0</v>
      </c>
      <c r="AB208" s="74">
        <f t="shared" si="141"/>
        <v>0</v>
      </c>
      <c r="AC208" s="356"/>
      <c r="AD208" s="130" cm="1">
        <f t="array" ref="AD208">IFERROR(ROUND((_xlfn.IFS(offer_sale_type="поставка",AB208,offer_sale_type="транзит",S208)*(1+AC208))/E208,2),0)</f>
        <v>0</v>
      </c>
      <c r="AE208" s="74">
        <f t="shared" si="142"/>
        <v>0</v>
      </c>
      <c r="AF208" s="123" cm="1">
        <f t="array" ref="AF208">IFERROR(ROUND(_xlfn.IFS(offer_sale_type="поставка",AB208,offer_sale_type="транзит",S208)*AC208,2),0)</f>
        <v>0</v>
      </c>
      <c r="AG208" s="130">
        <f t="shared" ref="AG208:AG271" si="158">$BD208*VLOOKUP($AG$3,$AF$4:$AG$7,2,FALSE)</f>
        <v>0</v>
      </c>
      <c r="AH208" s="74">
        <f t="shared" ref="AH208:AH271" si="159">SUM(AE208,AG208,AI208)*rate_forex_risk</f>
        <v>0</v>
      </c>
      <c r="AI208" s="123">
        <f t="shared" ref="AI208:AI271" si="160">IF(OR(seller_region="TR",offer_sale_type="экспорт"),0,rate_fin_comm)*SUM(AZ208,AZ208*AW208,T208)</f>
        <v>0</v>
      </c>
      <c r="AJ208" s="118">
        <f t="shared" si="143"/>
        <v>0</v>
      </c>
      <c r="AK208" s="74">
        <f t="shared" si="144"/>
        <v>0</v>
      </c>
      <c r="AL208" s="174">
        <f t="shared" si="145"/>
        <v>0</v>
      </c>
      <c r="AM208" s="175">
        <f t="shared" ref="AM208:AM271" si="161">ROUND(AJ208*(1+IF(offer_incoterms="DDP",rate_vatRu,0)),2)</f>
        <v>0</v>
      </c>
      <c r="AN208" s="130">
        <f t="shared" si="146"/>
        <v>0</v>
      </c>
      <c r="AO208" s="74">
        <f t="shared" ref="AO208:AO271" si="162">SUM(AY208,Y208:Z208,T208)*IF(AND(offer_incoterms="DDP",offer_sale_type&lt;&gt;"экспорт"),rate_vatRu,0)</f>
        <v>0</v>
      </c>
      <c r="AP208" s="123">
        <f t="shared" si="147"/>
        <v>0</v>
      </c>
      <c r="AQ208" s="118">
        <f t="shared" ref="AQ208:AQ271" si="163">IF(offer_sale_type="транзит",SUM(AF208:AI208,BA208,BB208),0)</f>
        <v>0</v>
      </c>
      <c r="AR208" s="82" t="str">
        <f t="shared" si="148"/>
        <v>https://www.alta.ru/tnved/code//</v>
      </c>
      <c r="AS208" s="157"/>
      <c r="AT208" s="162"/>
      <c r="AU208" s="74">
        <f t="shared" ref="AU208:AU271" si="164">IF(ISBLANK(AT208),0,AJ208-AT208)</f>
        <v>0</v>
      </c>
      <c r="AV208" s="157"/>
      <c r="AW208" s="75">
        <f>_xlfn.IFNA(VLOOKUP(L208,list_vat[],3,FALSE),0)</f>
        <v>0</v>
      </c>
      <c r="AX208" s="74">
        <f t="shared" si="149"/>
        <v>0</v>
      </c>
      <c r="AY208" s="74">
        <f t="shared" si="150"/>
        <v>0</v>
      </c>
      <c r="AZ208" s="130">
        <f t="shared" si="151"/>
        <v>0</v>
      </c>
      <c r="BA208" s="74">
        <f t="shared" ref="BA208:BA271" si="165">cost_fin_total*$BD208</f>
        <v>0</v>
      </c>
      <c r="BB208" s="193">
        <f t="shared" si="152"/>
        <v>0</v>
      </c>
      <c r="BC208" s="102">
        <f t="shared" si="153"/>
        <v>0</v>
      </c>
      <c r="BD208" s="102">
        <f t="shared" si="154"/>
        <v>0</v>
      </c>
      <c r="BE208" s="413" t="s">
        <v>69</v>
      </c>
    </row>
    <row r="209" spans="1:57" s="65" customFormat="1" ht="12" customHeight="1" x14ac:dyDescent="0.2">
      <c r="A209" s="43">
        <v>194</v>
      </c>
      <c r="B209" s="166"/>
      <c r="C209" s="166"/>
      <c r="D209" s="166"/>
      <c r="E209" s="162"/>
      <c r="F209" s="166"/>
      <c r="G209" s="162"/>
      <c r="H209" s="162"/>
      <c r="I209" s="189">
        <f t="shared" ref="I209:I272" si="166">E209*G209</f>
        <v>0</v>
      </c>
      <c r="J209" s="195"/>
      <c r="K209" s="162"/>
      <c r="L209" s="168"/>
      <c r="M209" s="75">
        <f>_xlfn.XLOOKUP(L209,list_vat[Страна],list_vat[Ставка НДС %],0,0)</f>
        <v>0</v>
      </c>
      <c r="N209" s="162">
        <f t="shared" ref="N209:N272" si="167">IFERROR(IF(L209="Китай",K209,K209/(1+M209)),0)</f>
        <v>0</v>
      </c>
      <c r="O209" s="169"/>
      <c r="P209" s="74">
        <f t="shared" si="155"/>
        <v>0</v>
      </c>
      <c r="Q209" s="162"/>
      <c r="R209" s="162" t="str">
        <f t="shared" ref="R209:R272" si="168">IF(ISBLANK(Q209),"введи курс",P209/Q209)</f>
        <v>введи курс</v>
      </c>
      <c r="S209" s="196">
        <f t="shared" ref="S209:S272" si="169">IF(AND(ISNUMBER(E209),ISNUMBER(Q209)),E209*R209,0)</f>
        <v>0</v>
      </c>
      <c r="T209" s="192">
        <f t="shared" ref="T209:T272" si="170">$BC209*V$11</f>
        <v>0</v>
      </c>
      <c r="U209" s="76">
        <f t="shared" ref="U209:U272" si="171">$BC209*W$11</f>
        <v>0</v>
      </c>
      <c r="V209" s="123">
        <f t="shared" ref="V209:V272" si="172">+SUM(T209:U209)</f>
        <v>0</v>
      </c>
      <c r="W209" s="191"/>
      <c r="X209" s="170"/>
      <c r="Y209" s="74">
        <f t="shared" si="157"/>
        <v>0</v>
      </c>
      <c r="Z209" s="188"/>
      <c r="AA209" s="130">
        <f t="shared" ref="AA209:AA272" si="173">IFERROR(AB209/E209,0)</f>
        <v>0</v>
      </c>
      <c r="AB209" s="74">
        <f t="shared" ref="AB209:AB272" si="174">ROUND(SUM(S209,V209,Y209:Z209,BA209:BB209),2)</f>
        <v>0</v>
      </c>
      <c r="AC209" s="356"/>
      <c r="AD209" s="130" cm="1">
        <f t="array" ref="AD209">IFERROR(ROUND((_xlfn.IFS(offer_sale_type="поставка",AB209,offer_sale_type="транзит",S209)*(1+AC209))/E209,2),0)</f>
        <v>0</v>
      </c>
      <c r="AE209" s="74">
        <f t="shared" ref="AE209:AE272" si="175">AD209*E209</f>
        <v>0</v>
      </c>
      <c r="AF209" s="123" cm="1">
        <f t="array" ref="AF209">IFERROR(ROUND(_xlfn.IFS(offer_sale_type="поставка",AB209,offer_sale_type="транзит",S209)*AC209,2),0)</f>
        <v>0</v>
      </c>
      <c r="AG209" s="130">
        <f t="shared" si="158"/>
        <v>0</v>
      </c>
      <c r="AH209" s="74">
        <f t="shared" si="159"/>
        <v>0</v>
      </c>
      <c r="AI209" s="123">
        <f t="shared" si="160"/>
        <v>0</v>
      </c>
      <c r="AJ209" s="118">
        <f t="shared" ref="AJ209:AJ272" si="176">IFERROR(ROUND(SUM(AB209,AF209:AI209)/E209,2),0)</f>
        <v>0</v>
      </c>
      <c r="AK209" s="74">
        <f t="shared" ref="AK209:AK272" si="177">AJ209*E209</f>
        <v>0</v>
      </c>
      <c r="AL209" s="174">
        <f t="shared" ref="AL209:AL272" si="178">ROUND(IFERROR(AM209*E209,0),2)</f>
        <v>0</v>
      </c>
      <c r="AM209" s="175">
        <f t="shared" si="161"/>
        <v>0</v>
      </c>
      <c r="AN209" s="130">
        <f t="shared" ref="AN209:AN272" si="179">AL209-AK209</f>
        <v>0</v>
      </c>
      <c r="AO209" s="74">
        <f t="shared" si="162"/>
        <v>0</v>
      </c>
      <c r="AP209" s="123">
        <f t="shared" ref="AP209:AP272" si="180">AN209-AO209</f>
        <v>0</v>
      </c>
      <c r="AQ209" s="118">
        <f t="shared" si="163"/>
        <v>0</v>
      </c>
      <c r="AR209" s="82" t="str">
        <f t="shared" ref="AR209:AR272" si="181">HYPERLINK("https://www.alta.ru/tnved/code/")&amp;W209&amp;"/"</f>
        <v>https://www.alta.ru/tnved/code//</v>
      </c>
      <c r="AS209" s="157"/>
      <c r="AT209" s="162"/>
      <c r="AU209" s="74">
        <f t="shared" si="164"/>
        <v>0</v>
      </c>
      <c r="AV209" s="157"/>
      <c r="AW209" s="75">
        <f>_xlfn.IFNA(VLOOKUP(L209,list_vat[],3,FALSE),0)</f>
        <v>0</v>
      </c>
      <c r="AX209" s="74">
        <f t="shared" ref="AX209:AX272" si="182">IFERROR(ROUND(S209*(1+AW209)/E209,2),0)</f>
        <v>0</v>
      </c>
      <c r="AY209" s="74">
        <f t="shared" ref="AY209:AY272" si="183">E209*AX209</f>
        <v>0</v>
      </c>
      <c r="AZ209" s="130">
        <f t="shared" ref="AZ209:AZ272" si="184">S209*(1+M209)</f>
        <v>0</v>
      </c>
      <c r="BA209" s="74">
        <f t="shared" si="165"/>
        <v>0</v>
      </c>
      <c r="BB209" s="193">
        <f t="shared" ref="BB209:BB272" si="185">credit_sales_interest*BD209</f>
        <v>0</v>
      </c>
      <c r="BC209" s="102">
        <f t="shared" ref="BC209:BC272" si="186">IFERROR(IF($I$13&gt;0,$I209/$I$13,$S209/$S$13),0)</f>
        <v>0</v>
      </c>
      <c r="BD209" s="102">
        <f t="shared" ref="BD209:BD272" si="187">IFERROR($S209/$S$13,0)</f>
        <v>0</v>
      </c>
      <c r="BE209" s="413" t="s">
        <v>69</v>
      </c>
    </row>
    <row r="210" spans="1:57" s="65" customFormat="1" ht="12" customHeight="1" x14ac:dyDescent="0.2">
      <c r="A210" s="43">
        <v>195</v>
      </c>
      <c r="B210" s="166"/>
      <c r="C210" s="166"/>
      <c r="D210" s="166"/>
      <c r="E210" s="162"/>
      <c r="F210" s="166"/>
      <c r="G210" s="162"/>
      <c r="H210" s="162"/>
      <c r="I210" s="189">
        <f t="shared" si="166"/>
        <v>0</v>
      </c>
      <c r="J210" s="195"/>
      <c r="K210" s="162"/>
      <c r="L210" s="168"/>
      <c r="M210" s="75">
        <f>_xlfn.XLOOKUP(L210,list_vat[Страна],list_vat[Ставка НДС %],0,0)</f>
        <v>0</v>
      </c>
      <c r="N210" s="162">
        <f t="shared" si="167"/>
        <v>0</v>
      </c>
      <c r="O210" s="169"/>
      <c r="P210" s="74">
        <f t="shared" ref="P210:P273" si="188">N210*(1-O210)</f>
        <v>0</v>
      </c>
      <c r="Q210" s="162"/>
      <c r="R210" s="162" t="str">
        <f t="shared" si="168"/>
        <v>введи курс</v>
      </c>
      <c r="S210" s="196">
        <f t="shared" si="169"/>
        <v>0</v>
      </c>
      <c r="T210" s="192">
        <f t="shared" si="170"/>
        <v>0</v>
      </c>
      <c r="U210" s="76">
        <f t="shared" si="171"/>
        <v>0</v>
      </c>
      <c r="V210" s="123">
        <f t="shared" si="172"/>
        <v>0</v>
      </c>
      <c r="W210" s="191"/>
      <c r="X210" s="170"/>
      <c r="Y210" s="74">
        <f t="shared" si="157"/>
        <v>0</v>
      </c>
      <c r="Z210" s="188"/>
      <c r="AA210" s="130">
        <f t="shared" si="173"/>
        <v>0</v>
      </c>
      <c r="AB210" s="74">
        <f t="shared" si="174"/>
        <v>0</v>
      </c>
      <c r="AC210" s="356"/>
      <c r="AD210" s="130" cm="1">
        <f t="array" ref="AD210">IFERROR(ROUND((_xlfn.IFS(offer_sale_type="поставка",AB210,offer_sale_type="транзит",S210)*(1+AC210))/E210,2),0)</f>
        <v>0</v>
      </c>
      <c r="AE210" s="74">
        <f t="shared" si="175"/>
        <v>0</v>
      </c>
      <c r="AF210" s="123" cm="1">
        <f t="array" ref="AF210">IFERROR(ROUND(_xlfn.IFS(offer_sale_type="поставка",AB210,offer_sale_type="транзит",S210)*AC210,2),0)</f>
        <v>0</v>
      </c>
      <c r="AG210" s="130">
        <f t="shared" si="158"/>
        <v>0</v>
      </c>
      <c r="AH210" s="74">
        <f t="shared" si="159"/>
        <v>0</v>
      </c>
      <c r="AI210" s="123">
        <f t="shared" si="160"/>
        <v>0</v>
      </c>
      <c r="AJ210" s="118">
        <f t="shared" si="176"/>
        <v>0</v>
      </c>
      <c r="AK210" s="74">
        <f t="shared" si="177"/>
        <v>0</v>
      </c>
      <c r="AL210" s="174">
        <f t="shared" si="178"/>
        <v>0</v>
      </c>
      <c r="AM210" s="175">
        <f t="shared" si="161"/>
        <v>0</v>
      </c>
      <c r="AN210" s="130">
        <f t="shared" si="179"/>
        <v>0</v>
      </c>
      <c r="AO210" s="74">
        <f t="shared" si="162"/>
        <v>0</v>
      </c>
      <c r="AP210" s="123">
        <f t="shared" si="180"/>
        <v>0</v>
      </c>
      <c r="AQ210" s="118">
        <f t="shared" si="163"/>
        <v>0</v>
      </c>
      <c r="AR210" s="82" t="str">
        <f t="shared" si="181"/>
        <v>https://www.alta.ru/tnved/code//</v>
      </c>
      <c r="AS210" s="157"/>
      <c r="AT210" s="162"/>
      <c r="AU210" s="74">
        <f t="shared" si="164"/>
        <v>0</v>
      </c>
      <c r="AV210" s="157"/>
      <c r="AW210" s="75">
        <f>_xlfn.IFNA(VLOOKUP(L210,list_vat[],3,FALSE),0)</f>
        <v>0</v>
      </c>
      <c r="AX210" s="74">
        <f t="shared" si="182"/>
        <v>0</v>
      </c>
      <c r="AY210" s="74">
        <f t="shared" si="183"/>
        <v>0</v>
      </c>
      <c r="AZ210" s="130">
        <f t="shared" si="184"/>
        <v>0</v>
      </c>
      <c r="BA210" s="74">
        <f t="shared" si="165"/>
        <v>0</v>
      </c>
      <c r="BB210" s="193">
        <f t="shared" si="185"/>
        <v>0</v>
      </c>
      <c r="BC210" s="102">
        <f t="shared" si="186"/>
        <v>0</v>
      </c>
      <c r="BD210" s="102">
        <f t="shared" si="187"/>
        <v>0</v>
      </c>
      <c r="BE210" s="413" t="s">
        <v>69</v>
      </c>
    </row>
    <row r="211" spans="1:57" s="65" customFormat="1" ht="12" customHeight="1" x14ac:dyDescent="0.2">
      <c r="A211" s="43">
        <v>196</v>
      </c>
      <c r="B211" s="166"/>
      <c r="C211" s="166"/>
      <c r="D211" s="166"/>
      <c r="E211" s="162"/>
      <c r="F211" s="166"/>
      <c r="G211" s="162"/>
      <c r="H211" s="162"/>
      <c r="I211" s="189">
        <f t="shared" si="166"/>
        <v>0</v>
      </c>
      <c r="J211" s="195"/>
      <c r="K211" s="162"/>
      <c r="L211" s="168"/>
      <c r="M211" s="75">
        <f>_xlfn.XLOOKUP(L211,list_vat[Страна],list_vat[Ставка НДС %],0,0)</f>
        <v>0</v>
      </c>
      <c r="N211" s="162">
        <f t="shared" si="167"/>
        <v>0</v>
      </c>
      <c r="O211" s="169"/>
      <c r="P211" s="74">
        <f t="shared" si="188"/>
        <v>0</v>
      </c>
      <c r="Q211" s="162"/>
      <c r="R211" s="162" t="str">
        <f t="shared" si="168"/>
        <v>введи курс</v>
      </c>
      <c r="S211" s="196">
        <f t="shared" si="169"/>
        <v>0</v>
      </c>
      <c r="T211" s="192">
        <f t="shared" si="170"/>
        <v>0</v>
      </c>
      <c r="U211" s="76">
        <f t="shared" si="171"/>
        <v>0</v>
      </c>
      <c r="V211" s="123">
        <f t="shared" si="172"/>
        <v>0</v>
      </c>
      <c r="W211" s="191"/>
      <c r="X211" s="170"/>
      <c r="Y211" s="74">
        <f t="shared" si="157"/>
        <v>0</v>
      </c>
      <c r="Z211" s="188"/>
      <c r="AA211" s="130">
        <f t="shared" si="173"/>
        <v>0</v>
      </c>
      <c r="AB211" s="74">
        <f t="shared" si="174"/>
        <v>0</v>
      </c>
      <c r="AC211" s="356"/>
      <c r="AD211" s="130" cm="1">
        <f t="array" ref="AD211">IFERROR(ROUND((_xlfn.IFS(offer_sale_type="поставка",AB211,offer_sale_type="транзит",S211)*(1+AC211))/E211,2),0)</f>
        <v>0</v>
      </c>
      <c r="AE211" s="74">
        <f t="shared" si="175"/>
        <v>0</v>
      </c>
      <c r="AF211" s="123" cm="1">
        <f t="array" ref="AF211">IFERROR(ROUND(_xlfn.IFS(offer_sale_type="поставка",AB211,offer_sale_type="транзит",S211)*AC211,2),0)</f>
        <v>0</v>
      </c>
      <c r="AG211" s="130">
        <f t="shared" si="158"/>
        <v>0</v>
      </c>
      <c r="AH211" s="74">
        <f t="shared" si="159"/>
        <v>0</v>
      </c>
      <c r="AI211" s="123">
        <f t="shared" si="160"/>
        <v>0</v>
      </c>
      <c r="AJ211" s="118">
        <f t="shared" si="176"/>
        <v>0</v>
      </c>
      <c r="AK211" s="74">
        <f t="shared" si="177"/>
        <v>0</v>
      </c>
      <c r="AL211" s="174">
        <f t="shared" si="178"/>
        <v>0</v>
      </c>
      <c r="AM211" s="175">
        <f t="shared" si="161"/>
        <v>0</v>
      </c>
      <c r="AN211" s="130">
        <f t="shared" si="179"/>
        <v>0</v>
      </c>
      <c r="AO211" s="74">
        <f t="shared" si="162"/>
        <v>0</v>
      </c>
      <c r="AP211" s="123">
        <f t="shared" si="180"/>
        <v>0</v>
      </c>
      <c r="AQ211" s="118">
        <f t="shared" si="163"/>
        <v>0</v>
      </c>
      <c r="AR211" s="82" t="str">
        <f t="shared" si="181"/>
        <v>https://www.alta.ru/tnved/code//</v>
      </c>
      <c r="AS211" s="157"/>
      <c r="AT211" s="162"/>
      <c r="AU211" s="74">
        <f t="shared" si="164"/>
        <v>0</v>
      </c>
      <c r="AV211" s="157"/>
      <c r="AW211" s="75">
        <f>_xlfn.IFNA(VLOOKUP(L211,list_vat[],3,FALSE),0)</f>
        <v>0</v>
      </c>
      <c r="AX211" s="74">
        <f t="shared" si="182"/>
        <v>0</v>
      </c>
      <c r="AY211" s="74">
        <f t="shared" si="183"/>
        <v>0</v>
      </c>
      <c r="AZ211" s="130">
        <f t="shared" si="184"/>
        <v>0</v>
      </c>
      <c r="BA211" s="74">
        <f t="shared" si="165"/>
        <v>0</v>
      </c>
      <c r="BB211" s="193">
        <f t="shared" si="185"/>
        <v>0</v>
      </c>
      <c r="BC211" s="102">
        <f t="shared" si="186"/>
        <v>0</v>
      </c>
      <c r="BD211" s="102">
        <f t="shared" si="187"/>
        <v>0</v>
      </c>
      <c r="BE211" s="413" t="s">
        <v>69</v>
      </c>
    </row>
    <row r="212" spans="1:57" s="65" customFormat="1" ht="12" customHeight="1" x14ac:dyDescent="0.2">
      <c r="A212" s="43">
        <v>197</v>
      </c>
      <c r="B212" s="166"/>
      <c r="C212" s="166"/>
      <c r="D212" s="166"/>
      <c r="E212" s="162"/>
      <c r="F212" s="166"/>
      <c r="G212" s="162"/>
      <c r="H212" s="162"/>
      <c r="I212" s="189">
        <f t="shared" si="166"/>
        <v>0</v>
      </c>
      <c r="J212" s="195"/>
      <c r="K212" s="162"/>
      <c r="L212" s="168"/>
      <c r="M212" s="75">
        <f>_xlfn.XLOOKUP(L212,list_vat[Страна],list_vat[Ставка НДС %],0,0)</f>
        <v>0</v>
      </c>
      <c r="N212" s="162">
        <f t="shared" si="167"/>
        <v>0</v>
      </c>
      <c r="O212" s="169"/>
      <c r="P212" s="74">
        <f t="shared" si="188"/>
        <v>0</v>
      </c>
      <c r="Q212" s="162"/>
      <c r="R212" s="162" t="str">
        <f t="shared" si="168"/>
        <v>введи курс</v>
      </c>
      <c r="S212" s="196">
        <f t="shared" si="169"/>
        <v>0</v>
      </c>
      <c r="T212" s="192">
        <f t="shared" si="170"/>
        <v>0</v>
      </c>
      <c r="U212" s="76">
        <f t="shared" si="171"/>
        <v>0</v>
      </c>
      <c r="V212" s="123">
        <f t="shared" si="172"/>
        <v>0</v>
      </c>
      <c r="W212" s="191"/>
      <c r="X212" s="170"/>
      <c r="Y212" s="74">
        <f t="shared" si="157"/>
        <v>0</v>
      </c>
      <c r="Z212" s="188"/>
      <c r="AA212" s="130">
        <f t="shared" si="173"/>
        <v>0</v>
      </c>
      <c r="AB212" s="74">
        <f t="shared" si="174"/>
        <v>0</v>
      </c>
      <c r="AC212" s="356"/>
      <c r="AD212" s="130" cm="1">
        <f t="array" ref="AD212">IFERROR(ROUND((_xlfn.IFS(offer_sale_type="поставка",AB212,offer_sale_type="транзит",S212)*(1+AC212))/E212,2),0)</f>
        <v>0</v>
      </c>
      <c r="AE212" s="74">
        <f t="shared" si="175"/>
        <v>0</v>
      </c>
      <c r="AF212" s="123" cm="1">
        <f t="array" ref="AF212">IFERROR(ROUND(_xlfn.IFS(offer_sale_type="поставка",AB212,offer_sale_type="транзит",S212)*AC212,2),0)</f>
        <v>0</v>
      </c>
      <c r="AG212" s="130">
        <f t="shared" si="158"/>
        <v>0</v>
      </c>
      <c r="AH212" s="74">
        <f t="shared" si="159"/>
        <v>0</v>
      </c>
      <c r="AI212" s="123">
        <f t="shared" si="160"/>
        <v>0</v>
      </c>
      <c r="AJ212" s="118">
        <f t="shared" si="176"/>
        <v>0</v>
      </c>
      <c r="AK212" s="74">
        <f t="shared" si="177"/>
        <v>0</v>
      </c>
      <c r="AL212" s="174">
        <f t="shared" si="178"/>
        <v>0</v>
      </c>
      <c r="AM212" s="175">
        <f t="shared" si="161"/>
        <v>0</v>
      </c>
      <c r="AN212" s="130">
        <f t="shared" si="179"/>
        <v>0</v>
      </c>
      <c r="AO212" s="74">
        <f t="shared" si="162"/>
        <v>0</v>
      </c>
      <c r="AP212" s="123">
        <f t="shared" si="180"/>
        <v>0</v>
      </c>
      <c r="AQ212" s="118">
        <f t="shared" si="163"/>
        <v>0</v>
      </c>
      <c r="AR212" s="82" t="str">
        <f t="shared" si="181"/>
        <v>https://www.alta.ru/tnved/code//</v>
      </c>
      <c r="AS212" s="157"/>
      <c r="AT212" s="162"/>
      <c r="AU212" s="74">
        <f t="shared" si="164"/>
        <v>0</v>
      </c>
      <c r="AV212" s="157"/>
      <c r="AW212" s="75">
        <f>_xlfn.IFNA(VLOOKUP(L212,list_vat[],3,FALSE),0)</f>
        <v>0</v>
      </c>
      <c r="AX212" s="74">
        <f t="shared" si="182"/>
        <v>0</v>
      </c>
      <c r="AY212" s="74">
        <f t="shared" si="183"/>
        <v>0</v>
      </c>
      <c r="AZ212" s="130">
        <f t="shared" si="184"/>
        <v>0</v>
      </c>
      <c r="BA212" s="74">
        <f t="shared" si="165"/>
        <v>0</v>
      </c>
      <c r="BB212" s="193">
        <f t="shared" si="185"/>
        <v>0</v>
      </c>
      <c r="BC212" s="102">
        <f t="shared" si="186"/>
        <v>0</v>
      </c>
      <c r="BD212" s="102">
        <f t="shared" si="187"/>
        <v>0</v>
      </c>
      <c r="BE212" s="413" t="s">
        <v>69</v>
      </c>
    </row>
    <row r="213" spans="1:57" s="65" customFormat="1" ht="12" customHeight="1" x14ac:dyDescent="0.2">
      <c r="A213" s="43">
        <v>198</v>
      </c>
      <c r="B213" s="166"/>
      <c r="C213" s="166"/>
      <c r="D213" s="166"/>
      <c r="E213" s="162"/>
      <c r="F213" s="166"/>
      <c r="G213" s="162"/>
      <c r="H213" s="162"/>
      <c r="I213" s="189">
        <f t="shared" si="166"/>
        <v>0</v>
      </c>
      <c r="J213" s="195"/>
      <c r="K213" s="162"/>
      <c r="L213" s="168"/>
      <c r="M213" s="75">
        <f>_xlfn.XLOOKUP(L213,list_vat[Страна],list_vat[Ставка НДС %],0,0)</f>
        <v>0</v>
      </c>
      <c r="N213" s="162">
        <f t="shared" si="167"/>
        <v>0</v>
      </c>
      <c r="O213" s="169"/>
      <c r="P213" s="74">
        <f t="shared" si="188"/>
        <v>0</v>
      </c>
      <c r="Q213" s="162"/>
      <c r="R213" s="162" t="str">
        <f t="shared" si="168"/>
        <v>введи курс</v>
      </c>
      <c r="S213" s="196">
        <f t="shared" si="169"/>
        <v>0</v>
      </c>
      <c r="T213" s="192">
        <f t="shared" si="170"/>
        <v>0</v>
      </c>
      <c r="U213" s="76">
        <f t="shared" si="171"/>
        <v>0</v>
      </c>
      <c r="V213" s="123">
        <f t="shared" si="172"/>
        <v>0</v>
      </c>
      <c r="W213" s="191"/>
      <c r="X213" s="170"/>
      <c r="Y213" s="74">
        <f t="shared" si="157"/>
        <v>0</v>
      </c>
      <c r="Z213" s="188"/>
      <c r="AA213" s="130">
        <f t="shared" si="173"/>
        <v>0</v>
      </c>
      <c r="AB213" s="74">
        <f t="shared" si="174"/>
        <v>0</v>
      </c>
      <c r="AC213" s="356"/>
      <c r="AD213" s="130" cm="1">
        <f t="array" ref="AD213">IFERROR(ROUND((_xlfn.IFS(offer_sale_type="поставка",AB213,offer_sale_type="транзит",S213)*(1+AC213))/E213,2),0)</f>
        <v>0</v>
      </c>
      <c r="AE213" s="74">
        <f t="shared" si="175"/>
        <v>0</v>
      </c>
      <c r="AF213" s="123" cm="1">
        <f t="array" ref="AF213">IFERROR(ROUND(_xlfn.IFS(offer_sale_type="поставка",AB213,offer_sale_type="транзит",S213)*AC213,2),0)</f>
        <v>0</v>
      </c>
      <c r="AG213" s="130">
        <f t="shared" si="158"/>
        <v>0</v>
      </c>
      <c r="AH213" s="74">
        <f t="shared" si="159"/>
        <v>0</v>
      </c>
      <c r="AI213" s="123">
        <f t="shared" si="160"/>
        <v>0</v>
      </c>
      <c r="AJ213" s="118">
        <f t="shared" si="176"/>
        <v>0</v>
      </c>
      <c r="AK213" s="74">
        <f t="shared" si="177"/>
        <v>0</v>
      </c>
      <c r="AL213" s="174">
        <f t="shared" si="178"/>
        <v>0</v>
      </c>
      <c r="AM213" s="175">
        <f t="shared" si="161"/>
        <v>0</v>
      </c>
      <c r="AN213" s="130">
        <f t="shared" si="179"/>
        <v>0</v>
      </c>
      <c r="AO213" s="74">
        <f t="shared" si="162"/>
        <v>0</v>
      </c>
      <c r="AP213" s="123">
        <f t="shared" si="180"/>
        <v>0</v>
      </c>
      <c r="AQ213" s="118">
        <f t="shared" si="163"/>
        <v>0</v>
      </c>
      <c r="AR213" s="82" t="str">
        <f t="shared" si="181"/>
        <v>https://www.alta.ru/tnved/code//</v>
      </c>
      <c r="AS213" s="157"/>
      <c r="AT213" s="162"/>
      <c r="AU213" s="74">
        <f t="shared" si="164"/>
        <v>0</v>
      </c>
      <c r="AV213" s="157"/>
      <c r="AW213" s="75">
        <f>_xlfn.IFNA(VLOOKUP(L213,list_vat[],3,FALSE),0)</f>
        <v>0</v>
      </c>
      <c r="AX213" s="74">
        <f t="shared" si="182"/>
        <v>0</v>
      </c>
      <c r="AY213" s="74">
        <f t="shared" si="183"/>
        <v>0</v>
      </c>
      <c r="AZ213" s="130">
        <f t="shared" si="184"/>
        <v>0</v>
      </c>
      <c r="BA213" s="74">
        <f t="shared" si="165"/>
        <v>0</v>
      </c>
      <c r="BB213" s="193">
        <f t="shared" si="185"/>
        <v>0</v>
      </c>
      <c r="BC213" s="102">
        <f t="shared" si="186"/>
        <v>0</v>
      </c>
      <c r="BD213" s="102">
        <f t="shared" si="187"/>
        <v>0</v>
      </c>
      <c r="BE213" s="413" t="s">
        <v>69</v>
      </c>
    </row>
    <row r="214" spans="1:57" s="65" customFormat="1" ht="12" customHeight="1" x14ac:dyDescent="0.2">
      <c r="A214" s="43">
        <v>199</v>
      </c>
      <c r="B214" s="166"/>
      <c r="C214" s="166"/>
      <c r="D214" s="166"/>
      <c r="E214" s="162"/>
      <c r="F214" s="166"/>
      <c r="G214" s="162"/>
      <c r="H214" s="162"/>
      <c r="I214" s="189">
        <f t="shared" si="166"/>
        <v>0</v>
      </c>
      <c r="J214" s="195"/>
      <c r="K214" s="162"/>
      <c r="L214" s="168"/>
      <c r="M214" s="75">
        <f>_xlfn.XLOOKUP(L214,list_vat[Страна],list_vat[Ставка НДС %],0,0)</f>
        <v>0</v>
      </c>
      <c r="N214" s="162">
        <f t="shared" si="167"/>
        <v>0</v>
      </c>
      <c r="O214" s="169"/>
      <c r="P214" s="74">
        <f t="shared" si="188"/>
        <v>0</v>
      </c>
      <c r="Q214" s="162"/>
      <c r="R214" s="162" t="str">
        <f t="shared" si="168"/>
        <v>введи курс</v>
      </c>
      <c r="S214" s="196">
        <f t="shared" si="169"/>
        <v>0</v>
      </c>
      <c r="T214" s="192">
        <f t="shared" si="170"/>
        <v>0</v>
      </c>
      <c r="U214" s="76">
        <f t="shared" si="171"/>
        <v>0</v>
      </c>
      <c r="V214" s="123">
        <f t="shared" si="172"/>
        <v>0</v>
      </c>
      <c r="W214" s="191"/>
      <c r="X214" s="170"/>
      <c r="Y214" s="74">
        <f t="shared" si="157"/>
        <v>0</v>
      </c>
      <c r="Z214" s="188"/>
      <c r="AA214" s="130">
        <f t="shared" si="173"/>
        <v>0</v>
      </c>
      <c r="AB214" s="74">
        <f t="shared" si="174"/>
        <v>0</v>
      </c>
      <c r="AC214" s="356"/>
      <c r="AD214" s="130" cm="1">
        <f t="array" ref="AD214">IFERROR(ROUND((_xlfn.IFS(offer_sale_type="поставка",AB214,offer_sale_type="транзит",S214)*(1+AC214))/E214,2),0)</f>
        <v>0</v>
      </c>
      <c r="AE214" s="74">
        <f t="shared" si="175"/>
        <v>0</v>
      </c>
      <c r="AF214" s="123" cm="1">
        <f t="array" ref="AF214">IFERROR(ROUND(_xlfn.IFS(offer_sale_type="поставка",AB214,offer_sale_type="транзит",S214)*AC214,2),0)</f>
        <v>0</v>
      </c>
      <c r="AG214" s="130">
        <f t="shared" si="158"/>
        <v>0</v>
      </c>
      <c r="AH214" s="74">
        <f t="shared" si="159"/>
        <v>0</v>
      </c>
      <c r="AI214" s="123">
        <f t="shared" si="160"/>
        <v>0</v>
      </c>
      <c r="AJ214" s="118">
        <f t="shared" si="176"/>
        <v>0</v>
      </c>
      <c r="AK214" s="74">
        <f t="shared" si="177"/>
        <v>0</v>
      </c>
      <c r="AL214" s="174">
        <f t="shared" si="178"/>
        <v>0</v>
      </c>
      <c r="AM214" s="175">
        <f t="shared" si="161"/>
        <v>0</v>
      </c>
      <c r="AN214" s="130">
        <f t="shared" si="179"/>
        <v>0</v>
      </c>
      <c r="AO214" s="74">
        <f t="shared" si="162"/>
        <v>0</v>
      </c>
      <c r="AP214" s="123">
        <f t="shared" si="180"/>
        <v>0</v>
      </c>
      <c r="AQ214" s="118">
        <f t="shared" si="163"/>
        <v>0</v>
      </c>
      <c r="AR214" s="82" t="str">
        <f t="shared" si="181"/>
        <v>https://www.alta.ru/tnved/code//</v>
      </c>
      <c r="AS214" s="157"/>
      <c r="AT214" s="162"/>
      <c r="AU214" s="74">
        <f t="shared" si="164"/>
        <v>0</v>
      </c>
      <c r="AV214" s="157"/>
      <c r="AW214" s="75">
        <f>_xlfn.IFNA(VLOOKUP(L214,list_vat[],3,FALSE),0)</f>
        <v>0</v>
      </c>
      <c r="AX214" s="74">
        <f t="shared" si="182"/>
        <v>0</v>
      </c>
      <c r="AY214" s="74">
        <f t="shared" si="183"/>
        <v>0</v>
      </c>
      <c r="AZ214" s="130">
        <f t="shared" si="184"/>
        <v>0</v>
      </c>
      <c r="BA214" s="74">
        <f t="shared" si="165"/>
        <v>0</v>
      </c>
      <c r="BB214" s="193">
        <f t="shared" si="185"/>
        <v>0</v>
      </c>
      <c r="BC214" s="102">
        <f t="shared" si="186"/>
        <v>0</v>
      </c>
      <c r="BD214" s="102">
        <f t="shared" si="187"/>
        <v>0</v>
      </c>
      <c r="BE214" s="413" t="s">
        <v>69</v>
      </c>
    </row>
    <row r="215" spans="1:57" s="65" customFormat="1" ht="12" customHeight="1" x14ac:dyDescent="0.2">
      <c r="A215" s="43">
        <v>200</v>
      </c>
      <c r="B215" s="166"/>
      <c r="C215" s="166"/>
      <c r="D215" s="166"/>
      <c r="E215" s="162"/>
      <c r="F215" s="166"/>
      <c r="G215" s="162"/>
      <c r="H215" s="162"/>
      <c r="I215" s="189">
        <f t="shared" si="166"/>
        <v>0</v>
      </c>
      <c r="J215" s="195"/>
      <c r="K215" s="162"/>
      <c r="L215" s="168"/>
      <c r="M215" s="75">
        <f>_xlfn.XLOOKUP(L215,list_vat[Страна],list_vat[Ставка НДС %],0,0)</f>
        <v>0</v>
      </c>
      <c r="N215" s="162">
        <f t="shared" si="167"/>
        <v>0</v>
      </c>
      <c r="O215" s="169"/>
      <c r="P215" s="74">
        <f t="shared" si="188"/>
        <v>0</v>
      </c>
      <c r="Q215" s="162"/>
      <c r="R215" s="162" t="str">
        <f t="shared" si="168"/>
        <v>введи курс</v>
      </c>
      <c r="S215" s="196">
        <f t="shared" si="169"/>
        <v>0</v>
      </c>
      <c r="T215" s="192">
        <f t="shared" si="170"/>
        <v>0</v>
      </c>
      <c r="U215" s="76">
        <f t="shared" si="171"/>
        <v>0</v>
      </c>
      <c r="V215" s="123">
        <f t="shared" si="172"/>
        <v>0</v>
      </c>
      <c r="W215" s="191"/>
      <c r="X215" s="170"/>
      <c r="Y215" s="74">
        <f t="shared" si="157"/>
        <v>0</v>
      </c>
      <c r="Z215" s="188"/>
      <c r="AA215" s="130">
        <f t="shared" si="173"/>
        <v>0</v>
      </c>
      <c r="AB215" s="74">
        <f t="shared" si="174"/>
        <v>0</v>
      </c>
      <c r="AC215" s="356"/>
      <c r="AD215" s="130" cm="1">
        <f t="array" ref="AD215">IFERROR(ROUND((_xlfn.IFS(offer_sale_type="поставка",AB215,offer_sale_type="транзит",S215)*(1+AC215))/E215,2),0)</f>
        <v>0</v>
      </c>
      <c r="AE215" s="74">
        <f t="shared" si="175"/>
        <v>0</v>
      </c>
      <c r="AF215" s="123" cm="1">
        <f t="array" ref="AF215">IFERROR(ROUND(_xlfn.IFS(offer_sale_type="поставка",AB215,offer_sale_type="транзит",S215)*AC215,2),0)</f>
        <v>0</v>
      </c>
      <c r="AG215" s="130">
        <f t="shared" si="158"/>
        <v>0</v>
      </c>
      <c r="AH215" s="74">
        <f t="shared" si="159"/>
        <v>0</v>
      </c>
      <c r="AI215" s="123">
        <f t="shared" si="160"/>
        <v>0</v>
      </c>
      <c r="AJ215" s="118">
        <f t="shared" si="176"/>
        <v>0</v>
      </c>
      <c r="AK215" s="74">
        <f t="shared" si="177"/>
        <v>0</v>
      </c>
      <c r="AL215" s="174">
        <f t="shared" si="178"/>
        <v>0</v>
      </c>
      <c r="AM215" s="175">
        <f t="shared" si="161"/>
        <v>0</v>
      </c>
      <c r="AN215" s="130">
        <f t="shared" si="179"/>
        <v>0</v>
      </c>
      <c r="AO215" s="74">
        <f t="shared" si="162"/>
        <v>0</v>
      </c>
      <c r="AP215" s="123">
        <f t="shared" si="180"/>
        <v>0</v>
      </c>
      <c r="AQ215" s="118">
        <f t="shared" si="163"/>
        <v>0</v>
      </c>
      <c r="AR215" s="82" t="str">
        <f t="shared" si="181"/>
        <v>https://www.alta.ru/tnved/code//</v>
      </c>
      <c r="AS215" s="157"/>
      <c r="AT215" s="162"/>
      <c r="AU215" s="74">
        <f t="shared" si="164"/>
        <v>0</v>
      </c>
      <c r="AV215" s="157"/>
      <c r="AW215" s="75">
        <f>_xlfn.IFNA(VLOOKUP(L215,list_vat[],3,FALSE),0)</f>
        <v>0</v>
      </c>
      <c r="AX215" s="74">
        <f t="shared" si="182"/>
        <v>0</v>
      </c>
      <c r="AY215" s="74">
        <f t="shared" si="183"/>
        <v>0</v>
      </c>
      <c r="AZ215" s="130">
        <f t="shared" si="184"/>
        <v>0</v>
      </c>
      <c r="BA215" s="74">
        <f t="shared" si="165"/>
        <v>0</v>
      </c>
      <c r="BB215" s="193">
        <f t="shared" si="185"/>
        <v>0</v>
      </c>
      <c r="BC215" s="102">
        <f t="shared" si="186"/>
        <v>0</v>
      </c>
      <c r="BD215" s="102">
        <f t="shared" si="187"/>
        <v>0</v>
      </c>
      <c r="BE215" s="413" t="s">
        <v>69</v>
      </c>
    </row>
    <row r="216" spans="1:57" s="65" customFormat="1" ht="12" customHeight="1" x14ac:dyDescent="0.2">
      <c r="A216" s="43">
        <v>201</v>
      </c>
      <c r="B216" s="166"/>
      <c r="C216" s="166"/>
      <c r="D216" s="166"/>
      <c r="E216" s="162"/>
      <c r="F216" s="166"/>
      <c r="G216" s="162"/>
      <c r="H216" s="162"/>
      <c r="I216" s="189">
        <f t="shared" si="166"/>
        <v>0</v>
      </c>
      <c r="J216" s="195"/>
      <c r="K216" s="162"/>
      <c r="L216" s="168"/>
      <c r="M216" s="75">
        <f>_xlfn.XLOOKUP(L216,list_vat[Страна],list_vat[Ставка НДС %],0,0)</f>
        <v>0</v>
      </c>
      <c r="N216" s="162">
        <f t="shared" si="167"/>
        <v>0</v>
      </c>
      <c r="O216" s="169"/>
      <c r="P216" s="74">
        <f t="shared" si="188"/>
        <v>0</v>
      </c>
      <c r="Q216" s="162"/>
      <c r="R216" s="162" t="str">
        <f t="shared" si="168"/>
        <v>введи курс</v>
      </c>
      <c r="S216" s="196">
        <f t="shared" si="169"/>
        <v>0</v>
      </c>
      <c r="T216" s="192">
        <f t="shared" si="170"/>
        <v>0</v>
      </c>
      <c r="U216" s="76">
        <f t="shared" si="171"/>
        <v>0</v>
      </c>
      <c r="V216" s="123">
        <f t="shared" si="172"/>
        <v>0</v>
      </c>
      <c r="W216" s="191"/>
      <c r="X216" s="170"/>
      <c r="Y216" s="74">
        <f t="shared" si="157"/>
        <v>0</v>
      </c>
      <c r="Z216" s="188"/>
      <c r="AA216" s="130">
        <f t="shared" si="173"/>
        <v>0</v>
      </c>
      <c r="AB216" s="74">
        <f t="shared" si="174"/>
        <v>0</v>
      </c>
      <c r="AC216" s="356"/>
      <c r="AD216" s="130" cm="1">
        <f t="array" ref="AD216">IFERROR(ROUND((_xlfn.IFS(offer_sale_type="поставка",AB216,offer_sale_type="транзит",S216)*(1+AC216))/E216,2),0)</f>
        <v>0</v>
      </c>
      <c r="AE216" s="74">
        <f t="shared" si="175"/>
        <v>0</v>
      </c>
      <c r="AF216" s="123" cm="1">
        <f t="array" ref="AF216">IFERROR(ROUND(_xlfn.IFS(offer_sale_type="поставка",AB216,offer_sale_type="транзит",S216)*AC216,2),0)</f>
        <v>0</v>
      </c>
      <c r="AG216" s="130">
        <f t="shared" si="158"/>
        <v>0</v>
      </c>
      <c r="AH216" s="74">
        <f t="shared" si="159"/>
        <v>0</v>
      </c>
      <c r="AI216" s="123">
        <f t="shared" si="160"/>
        <v>0</v>
      </c>
      <c r="AJ216" s="118">
        <f t="shared" si="176"/>
        <v>0</v>
      </c>
      <c r="AK216" s="74">
        <f t="shared" si="177"/>
        <v>0</v>
      </c>
      <c r="AL216" s="174">
        <f t="shared" si="178"/>
        <v>0</v>
      </c>
      <c r="AM216" s="175">
        <f t="shared" si="161"/>
        <v>0</v>
      </c>
      <c r="AN216" s="130">
        <f t="shared" si="179"/>
        <v>0</v>
      </c>
      <c r="AO216" s="74">
        <f t="shared" si="162"/>
        <v>0</v>
      </c>
      <c r="AP216" s="123">
        <f t="shared" si="180"/>
        <v>0</v>
      </c>
      <c r="AQ216" s="118">
        <f t="shared" si="163"/>
        <v>0</v>
      </c>
      <c r="AR216" s="82" t="str">
        <f t="shared" si="181"/>
        <v>https://www.alta.ru/tnved/code//</v>
      </c>
      <c r="AS216" s="157"/>
      <c r="AT216" s="162"/>
      <c r="AU216" s="74">
        <f t="shared" si="164"/>
        <v>0</v>
      </c>
      <c r="AV216" s="157"/>
      <c r="AW216" s="75">
        <f>_xlfn.IFNA(VLOOKUP(L216,list_vat[],3,FALSE),0)</f>
        <v>0</v>
      </c>
      <c r="AX216" s="74">
        <f t="shared" si="182"/>
        <v>0</v>
      </c>
      <c r="AY216" s="74">
        <f t="shared" si="183"/>
        <v>0</v>
      </c>
      <c r="AZ216" s="130">
        <f t="shared" si="184"/>
        <v>0</v>
      </c>
      <c r="BA216" s="74">
        <f t="shared" si="165"/>
        <v>0</v>
      </c>
      <c r="BB216" s="193">
        <f t="shared" si="185"/>
        <v>0</v>
      </c>
      <c r="BC216" s="102">
        <f t="shared" si="186"/>
        <v>0</v>
      </c>
      <c r="BD216" s="102">
        <f t="shared" si="187"/>
        <v>0</v>
      </c>
      <c r="BE216" s="413" t="s">
        <v>69</v>
      </c>
    </row>
    <row r="217" spans="1:57" s="65" customFormat="1" ht="12" customHeight="1" x14ac:dyDescent="0.2">
      <c r="A217" s="43">
        <v>202</v>
      </c>
      <c r="B217" s="166"/>
      <c r="C217" s="166"/>
      <c r="D217" s="166"/>
      <c r="E217" s="162"/>
      <c r="F217" s="166"/>
      <c r="G217" s="162"/>
      <c r="H217" s="162"/>
      <c r="I217" s="189">
        <f t="shared" si="166"/>
        <v>0</v>
      </c>
      <c r="J217" s="195"/>
      <c r="K217" s="162"/>
      <c r="L217" s="168"/>
      <c r="M217" s="75">
        <f>_xlfn.XLOOKUP(L217,list_vat[Страна],list_vat[Ставка НДС %],0,0)</f>
        <v>0</v>
      </c>
      <c r="N217" s="162">
        <f t="shared" si="167"/>
        <v>0</v>
      </c>
      <c r="O217" s="169"/>
      <c r="P217" s="74">
        <f t="shared" si="188"/>
        <v>0</v>
      </c>
      <c r="Q217" s="162"/>
      <c r="R217" s="162" t="str">
        <f t="shared" si="168"/>
        <v>введи курс</v>
      </c>
      <c r="S217" s="196">
        <f t="shared" si="169"/>
        <v>0</v>
      </c>
      <c r="T217" s="192">
        <f t="shared" si="170"/>
        <v>0</v>
      </c>
      <c r="U217" s="76">
        <f t="shared" si="171"/>
        <v>0</v>
      </c>
      <c r="V217" s="123">
        <f t="shared" si="172"/>
        <v>0</v>
      </c>
      <c r="W217" s="191"/>
      <c r="X217" s="170"/>
      <c r="Y217" s="74">
        <f t="shared" si="157"/>
        <v>0</v>
      </c>
      <c r="Z217" s="188"/>
      <c r="AA217" s="130">
        <f t="shared" si="173"/>
        <v>0</v>
      </c>
      <c r="AB217" s="74">
        <f t="shared" si="174"/>
        <v>0</v>
      </c>
      <c r="AC217" s="356"/>
      <c r="AD217" s="130" cm="1">
        <f t="array" ref="AD217">IFERROR(ROUND((_xlfn.IFS(offer_sale_type="поставка",AB217,offer_sale_type="транзит",S217)*(1+AC217))/E217,2),0)</f>
        <v>0</v>
      </c>
      <c r="AE217" s="74">
        <f t="shared" si="175"/>
        <v>0</v>
      </c>
      <c r="AF217" s="123" cm="1">
        <f t="array" ref="AF217">IFERROR(ROUND(_xlfn.IFS(offer_sale_type="поставка",AB217,offer_sale_type="транзит",S217)*AC217,2),0)</f>
        <v>0</v>
      </c>
      <c r="AG217" s="130">
        <f t="shared" si="158"/>
        <v>0</v>
      </c>
      <c r="AH217" s="74">
        <f t="shared" si="159"/>
        <v>0</v>
      </c>
      <c r="AI217" s="123">
        <f t="shared" si="160"/>
        <v>0</v>
      </c>
      <c r="AJ217" s="118">
        <f t="shared" si="176"/>
        <v>0</v>
      </c>
      <c r="AK217" s="74">
        <f t="shared" si="177"/>
        <v>0</v>
      </c>
      <c r="AL217" s="174">
        <f t="shared" si="178"/>
        <v>0</v>
      </c>
      <c r="AM217" s="175">
        <f t="shared" si="161"/>
        <v>0</v>
      </c>
      <c r="AN217" s="130">
        <f t="shared" si="179"/>
        <v>0</v>
      </c>
      <c r="AO217" s="74">
        <f t="shared" si="162"/>
        <v>0</v>
      </c>
      <c r="AP217" s="123">
        <f t="shared" si="180"/>
        <v>0</v>
      </c>
      <c r="AQ217" s="118">
        <f t="shared" si="163"/>
        <v>0</v>
      </c>
      <c r="AR217" s="82" t="str">
        <f t="shared" si="181"/>
        <v>https://www.alta.ru/tnved/code//</v>
      </c>
      <c r="AS217" s="157"/>
      <c r="AT217" s="162"/>
      <c r="AU217" s="74">
        <f t="shared" si="164"/>
        <v>0</v>
      </c>
      <c r="AV217" s="157"/>
      <c r="AW217" s="75">
        <f>_xlfn.IFNA(VLOOKUP(L217,list_vat[],3,FALSE),0)</f>
        <v>0</v>
      </c>
      <c r="AX217" s="74">
        <f t="shared" si="182"/>
        <v>0</v>
      </c>
      <c r="AY217" s="74">
        <f t="shared" si="183"/>
        <v>0</v>
      </c>
      <c r="AZ217" s="130">
        <f t="shared" si="184"/>
        <v>0</v>
      </c>
      <c r="BA217" s="74">
        <f t="shared" si="165"/>
        <v>0</v>
      </c>
      <c r="BB217" s="193">
        <f t="shared" si="185"/>
        <v>0</v>
      </c>
      <c r="BC217" s="102">
        <f t="shared" si="186"/>
        <v>0</v>
      </c>
      <c r="BD217" s="102">
        <f t="shared" si="187"/>
        <v>0</v>
      </c>
      <c r="BE217" s="413" t="s">
        <v>69</v>
      </c>
    </row>
    <row r="218" spans="1:57" s="65" customFormat="1" ht="12" customHeight="1" x14ac:dyDescent="0.2">
      <c r="A218" s="43">
        <v>203</v>
      </c>
      <c r="B218" s="166"/>
      <c r="C218" s="166"/>
      <c r="D218" s="166"/>
      <c r="E218" s="162"/>
      <c r="F218" s="166"/>
      <c r="G218" s="162"/>
      <c r="H218" s="162"/>
      <c r="I218" s="189">
        <f t="shared" si="166"/>
        <v>0</v>
      </c>
      <c r="J218" s="195"/>
      <c r="K218" s="162"/>
      <c r="L218" s="168"/>
      <c r="M218" s="75">
        <f>_xlfn.XLOOKUP(L218,list_vat[Страна],list_vat[Ставка НДС %],0,0)</f>
        <v>0</v>
      </c>
      <c r="N218" s="162">
        <f t="shared" si="167"/>
        <v>0</v>
      </c>
      <c r="O218" s="169"/>
      <c r="P218" s="74">
        <f t="shared" si="188"/>
        <v>0</v>
      </c>
      <c r="Q218" s="162"/>
      <c r="R218" s="162" t="str">
        <f t="shared" si="168"/>
        <v>введи курс</v>
      </c>
      <c r="S218" s="196">
        <f t="shared" si="169"/>
        <v>0</v>
      </c>
      <c r="T218" s="192">
        <f t="shared" si="170"/>
        <v>0</v>
      </c>
      <c r="U218" s="76">
        <f t="shared" si="171"/>
        <v>0</v>
      </c>
      <c r="V218" s="123">
        <f t="shared" si="172"/>
        <v>0</v>
      </c>
      <c r="W218" s="191"/>
      <c r="X218" s="170"/>
      <c r="Y218" s="74">
        <f t="shared" si="157"/>
        <v>0</v>
      </c>
      <c r="Z218" s="188"/>
      <c r="AA218" s="130">
        <f t="shared" si="173"/>
        <v>0</v>
      </c>
      <c r="AB218" s="74">
        <f t="shared" si="174"/>
        <v>0</v>
      </c>
      <c r="AC218" s="356"/>
      <c r="AD218" s="130" cm="1">
        <f t="array" ref="AD218">IFERROR(ROUND((_xlfn.IFS(offer_sale_type="поставка",AB218,offer_sale_type="транзит",S218)*(1+AC218))/E218,2),0)</f>
        <v>0</v>
      </c>
      <c r="AE218" s="74">
        <f t="shared" si="175"/>
        <v>0</v>
      </c>
      <c r="AF218" s="123" cm="1">
        <f t="array" ref="AF218">IFERROR(ROUND(_xlfn.IFS(offer_sale_type="поставка",AB218,offer_sale_type="транзит",S218)*AC218,2),0)</f>
        <v>0</v>
      </c>
      <c r="AG218" s="130">
        <f t="shared" si="158"/>
        <v>0</v>
      </c>
      <c r="AH218" s="74">
        <f t="shared" si="159"/>
        <v>0</v>
      </c>
      <c r="AI218" s="123">
        <f t="shared" si="160"/>
        <v>0</v>
      </c>
      <c r="AJ218" s="118">
        <f t="shared" si="176"/>
        <v>0</v>
      </c>
      <c r="AK218" s="74">
        <f t="shared" si="177"/>
        <v>0</v>
      </c>
      <c r="AL218" s="174">
        <f t="shared" si="178"/>
        <v>0</v>
      </c>
      <c r="AM218" s="175">
        <f t="shared" si="161"/>
        <v>0</v>
      </c>
      <c r="AN218" s="130">
        <f t="shared" si="179"/>
        <v>0</v>
      </c>
      <c r="AO218" s="74">
        <f t="shared" si="162"/>
        <v>0</v>
      </c>
      <c r="AP218" s="123">
        <f t="shared" si="180"/>
        <v>0</v>
      </c>
      <c r="AQ218" s="118">
        <f t="shared" si="163"/>
        <v>0</v>
      </c>
      <c r="AR218" s="82" t="str">
        <f t="shared" si="181"/>
        <v>https://www.alta.ru/tnved/code//</v>
      </c>
      <c r="AS218" s="157"/>
      <c r="AT218" s="162"/>
      <c r="AU218" s="74">
        <f t="shared" si="164"/>
        <v>0</v>
      </c>
      <c r="AV218" s="157"/>
      <c r="AW218" s="75">
        <f>_xlfn.IFNA(VLOOKUP(L218,list_vat[],3,FALSE),0)</f>
        <v>0</v>
      </c>
      <c r="AX218" s="74">
        <f t="shared" si="182"/>
        <v>0</v>
      </c>
      <c r="AY218" s="74">
        <f t="shared" si="183"/>
        <v>0</v>
      </c>
      <c r="AZ218" s="130">
        <f t="shared" si="184"/>
        <v>0</v>
      </c>
      <c r="BA218" s="74">
        <f t="shared" si="165"/>
        <v>0</v>
      </c>
      <c r="BB218" s="193">
        <f t="shared" si="185"/>
        <v>0</v>
      </c>
      <c r="BC218" s="102">
        <f t="shared" si="186"/>
        <v>0</v>
      </c>
      <c r="BD218" s="102">
        <f t="shared" si="187"/>
        <v>0</v>
      </c>
      <c r="BE218" s="413" t="s">
        <v>69</v>
      </c>
    </row>
    <row r="219" spans="1:57" s="65" customFormat="1" ht="12" customHeight="1" x14ac:dyDescent="0.2">
      <c r="A219" s="43">
        <v>204</v>
      </c>
      <c r="B219" s="166"/>
      <c r="C219" s="166"/>
      <c r="D219" s="166"/>
      <c r="E219" s="162"/>
      <c r="F219" s="166"/>
      <c r="G219" s="162"/>
      <c r="H219" s="162"/>
      <c r="I219" s="189">
        <f t="shared" si="166"/>
        <v>0</v>
      </c>
      <c r="J219" s="195"/>
      <c r="K219" s="162"/>
      <c r="L219" s="168"/>
      <c r="M219" s="75">
        <f>_xlfn.XLOOKUP(L219,list_vat[Страна],list_vat[Ставка НДС %],0,0)</f>
        <v>0</v>
      </c>
      <c r="N219" s="162">
        <f t="shared" si="167"/>
        <v>0</v>
      </c>
      <c r="O219" s="169"/>
      <c r="P219" s="74">
        <f t="shared" si="188"/>
        <v>0</v>
      </c>
      <c r="Q219" s="162"/>
      <c r="R219" s="162" t="str">
        <f t="shared" si="168"/>
        <v>введи курс</v>
      </c>
      <c r="S219" s="196">
        <f t="shared" si="169"/>
        <v>0</v>
      </c>
      <c r="T219" s="192">
        <f t="shared" si="170"/>
        <v>0</v>
      </c>
      <c r="U219" s="76">
        <f t="shared" si="171"/>
        <v>0</v>
      </c>
      <c r="V219" s="123">
        <f t="shared" si="172"/>
        <v>0</v>
      </c>
      <c r="W219" s="191"/>
      <c r="X219" s="170"/>
      <c r="Y219" s="74">
        <f t="shared" si="157"/>
        <v>0</v>
      </c>
      <c r="Z219" s="188"/>
      <c r="AA219" s="130">
        <f t="shared" si="173"/>
        <v>0</v>
      </c>
      <c r="AB219" s="74">
        <f t="shared" si="174"/>
        <v>0</v>
      </c>
      <c r="AC219" s="356"/>
      <c r="AD219" s="130" cm="1">
        <f t="array" ref="AD219">IFERROR(ROUND((_xlfn.IFS(offer_sale_type="поставка",AB219,offer_sale_type="транзит",S219)*(1+AC219))/E219,2),0)</f>
        <v>0</v>
      </c>
      <c r="AE219" s="74">
        <f t="shared" si="175"/>
        <v>0</v>
      </c>
      <c r="AF219" s="123" cm="1">
        <f t="array" ref="AF219">IFERROR(ROUND(_xlfn.IFS(offer_sale_type="поставка",AB219,offer_sale_type="транзит",S219)*AC219,2),0)</f>
        <v>0</v>
      </c>
      <c r="AG219" s="130">
        <f t="shared" si="158"/>
        <v>0</v>
      </c>
      <c r="AH219" s="74">
        <f t="shared" si="159"/>
        <v>0</v>
      </c>
      <c r="AI219" s="123">
        <f t="shared" si="160"/>
        <v>0</v>
      </c>
      <c r="AJ219" s="118">
        <f t="shared" si="176"/>
        <v>0</v>
      </c>
      <c r="AK219" s="74">
        <f t="shared" si="177"/>
        <v>0</v>
      </c>
      <c r="AL219" s="174">
        <f t="shared" si="178"/>
        <v>0</v>
      </c>
      <c r="AM219" s="175">
        <f t="shared" si="161"/>
        <v>0</v>
      </c>
      <c r="AN219" s="130">
        <f t="shared" si="179"/>
        <v>0</v>
      </c>
      <c r="AO219" s="74">
        <f t="shared" si="162"/>
        <v>0</v>
      </c>
      <c r="AP219" s="123">
        <f t="shared" si="180"/>
        <v>0</v>
      </c>
      <c r="AQ219" s="118">
        <f t="shared" si="163"/>
        <v>0</v>
      </c>
      <c r="AR219" s="82" t="str">
        <f t="shared" si="181"/>
        <v>https://www.alta.ru/tnved/code//</v>
      </c>
      <c r="AS219" s="157"/>
      <c r="AT219" s="162"/>
      <c r="AU219" s="74">
        <f t="shared" si="164"/>
        <v>0</v>
      </c>
      <c r="AV219" s="157"/>
      <c r="AW219" s="75">
        <f>_xlfn.IFNA(VLOOKUP(L219,list_vat[],3,FALSE),0)</f>
        <v>0</v>
      </c>
      <c r="AX219" s="74">
        <f t="shared" si="182"/>
        <v>0</v>
      </c>
      <c r="AY219" s="74">
        <f t="shared" si="183"/>
        <v>0</v>
      </c>
      <c r="AZ219" s="130">
        <f t="shared" si="184"/>
        <v>0</v>
      </c>
      <c r="BA219" s="74">
        <f t="shared" si="165"/>
        <v>0</v>
      </c>
      <c r="BB219" s="193">
        <f t="shared" si="185"/>
        <v>0</v>
      </c>
      <c r="BC219" s="102">
        <f t="shared" si="186"/>
        <v>0</v>
      </c>
      <c r="BD219" s="102">
        <f t="shared" si="187"/>
        <v>0</v>
      </c>
      <c r="BE219" s="413" t="s">
        <v>69</v>
      </c>
    </row>
    <row r="220" spans="1:57" s="65" customFormat="1" ht="12" customHeight="1" x14ac:dyDescent="0.2">
      <c r="A220" s="43">
        <v>205</v>
      </c>
      <c r="B220" s="166"/>
      <c r="C220" s="166"/>
      <c r="D220" s="166"/>
      <c r="E220" s="162"/>
      <c r="F220" s="166"/>
      <c r="G220" s="162"/>
      <c r="H220" s="162"/>
      <c r="I220" s="189">
        <f t="shared" si="166"/>
        <v>0</v>
      </c>
      <c r="J220" s="195"/>
      <c r="K220" s="162"/>
      <c r="L220" s="168"/>
      <c r="M220" s="75">
        <f>_xlfn.XLOOKUP(L220,list_vat[Страна],list_vat[Ставка НДС %],0,0)</f>
        <v>0</v>
      </c>
      <c r="N220" s="162">
        <f t="shared" si="167"/>
        <v>0</v>
      </c>
      <c r="O220" s="169"/>
      <c r="P220" s="74">
        <f t="shared" si="188"/>
        <v>0</v>
      </c>
      <c r="Q220" s="162"/>
      <c r="R220" s="162" t="str">
        <f t="shared" si="168"/>
        <v>введи курс</v>
      </c>
      <c r="S220" s="196">
        <f t="shared" si="169"/>
        <v>0</v>
      </c>
      <c r="T220" s="192">
        <f t="shared" si="170"/>
        <v>0</v>
      </c>
      <c r="U220" s="76">
        <f t="shared" si="171"/>
        <v>0</v>
      </c>
      <c r="V220" s="123">
        <f t="shared" si="172"/>
        <v>0</v>
      </c>
      <c r="W220" s="191"/>
      <c r="X220" s="170"/>
      <c r="Y220" s="74">
        <f t="shared" si="157"/>
        <v>0</v>
      </c>
      <c r="Z220" s="188"/>
      <c r="AA220" s="130">
        <f t="shared" si="173"/>
        <v>0</v>
      </c>
      <c r="AB220" s="74">
        <f t="shared" si="174"/>
        <v>0</v>
      </c>
      <c r="AC220" s="356"/>
      <c r="AD220" s="130" cm="1">
        <f t="array" ref="AD220">IFERROR(ROUND((_xlfn.IFS(offer_sale_type="поставка",AB220,offer_sale_type="транзит",S220)*(1+AC220))/E220,2),0)</f>
        <v>0</v>
      </c>
      <c r="AE220" s="74">
        <f t="shared" si="175"/>
        <v>0</v>
      </c>
      <c r="AF220" s="123" cm="1">
        <f t="array" ref="AF220">IFERROR(ROUND(_xlfn.IFS(offer_sale_type="поставка",AB220,offer_sale_type="транзит",S220)*AC220,2),0)</f>
        <v>0</v>
      </c>
      <c r="AG220" s="130">
        <f t="shared" si="158"/>
        <v>0</v>
      </c>
      <c r="AH220" s="74">
        <f t="shared" si="159"/>
        <v>0</v>
      </c>
      <c r="AI220" s="123">
        <f t="shared" si="160"/>
        <v>0</v>
      </c>
      <c r="AJ220" s="118">
        <f t="shared" si="176"/>
        <v>0</v>
      </c>
      <c r="AK220" s="74">
        <f t="shared" si="177"/>
        <v>0</v>
      </c>
      <c r="AL220" s="174">
        <f t="shared" si="178"/>
        <v>0</v>
      </c>
      <c r="AM220" s="175">
        <f t="shared" si="161"/>
        <v>0</v>
      </c>
      <c r="AN220" s="130">
        <f t="shared" si="179"/>
        <v>0</v>
      </c>
      <c r="AO220" s="74">
        <f t="shared" si="162"/>
        <v>0</v>
      </c>
      <c r="AP220" s="123">
        <f t="shared" si="180"/>
        <v>0</v>
      </c>
      <c r="AQ220" s="118">
        <f t="shared" si="163"/>
        <v>0</v>
      </c>
      <c r="AR220" s="82" t="str">
        <f t="shared" si="181"/>
        <v>https://www.alta.ru/tnved/code//</v>
      </c>
      <c r="AS220" s="157"/>
      <c r="AT220" s="162"/>
      <c r="AU220" s="74">
        <f t="shared" si="164"/>
        <v>0</v>
      </c>
      <c r="AV220" s="157"/>
      <c r="AW220" s="75">
        <f>_xlfn.IFNA(VLOOKUP(L220,list_vat[],3,FALSE),0)</f>
        <v>0</v>
      </c>
      <c r="AX220" s="74">
        <f t="shared" si="182"/>
        <v>0</v>
      </c>
      <c r="AY220" s="74">
        <f t="shared" si="183"/>
        <v>0</v>
      </c>
      <c r="AZ220" s="130">
        <f t="shared" si="184"/>
        <v>0</v>
      </c>
      <c r="BA220" s="74">
        <f t="shared" si="165"/>
        <v>0</v>
      </c>
      <c r="BB220" s="193">
        <f t="shared" si="185"/>
        <v>0</v>
      </c>
      <c r="BC220" s="102">
        <f t="shared" si="186"/>
        <v>0</v>
      </c>
      <c r="BD220" s="102">
        <f t="shared" si="187"/>
        <v>0</v>
      </c>
      <c r="BE220" s="413" t="s">
        <v>69</v>
      </c>
    </row>
    <row r="221" spans="1:57" s="65" customFormat="1" ht="12" customHeight="1" x14ac:dyDescent="0.2">
      <c r="A221" s="43">
        <v>206</v>
      </c>
      <c r="B221" s="166"/>
      <c r="C221" s="166"/>
      <c r="D221" s="166"/>
      <c r="E221" s="162"/>
      <c r="F221" s="166"/>
      <c r="G221" s="162"/>
      <c r="H221" s="162"/>
      <c r="I221" s="189">
        <f t="shared" si="166"/>
        <v>0</v>
      </c>
      <c r="J221" s="195"/>
      <c r="K221" s="162"/>
      <c r="L221" s="168"/>
      <c r="M221" s="75">
        <f>_xlfn.XLOOKUP(L221,list_vat[Страна],list_vat[Ставка НДС %],0,0)</f>
        <v>0</v>
      </c>
      <c r="N221" s="162">
        <f t="shared" si="167"/>
        <v>0</v>
      </c>
      <c r="O221" s="169"/>
      <c r="P221" s="74">
        <f t="shared" si="188"/>
        <v>0</v>
      </c>
      <c r="Q221" s="162"/>
      <c r="R221" s="162" t="str">
        <f t="shared" si="168"/>
        <v>введи курс</v>
      </c>
      <c r="S221" s="196">
        <f t="shared" si="169"/>
        <v>0</v>
      </c>
      <c r="T221" s="192">
        <f t="shared" si="170"/>
        <v>0</v>
      </c>
      <c r="U221" s="76">
        <f t="shared" si="171"/>
        <v>0</v>
      </c>
      <c r="V221" s="123">
        <f t="shared" si="172"/>
        <v>0</v>
      </c>
      <c r="W221" s="191"/>
      <c r="X221" s="170"/>
      <c r="Y221" s="74">
        <f t="shared" si="157"/>
        <v>0</v>
      </c>
      <c r="Z221" s="188"/>
      <c r="AA221" s="130">
        <f t="shared" si="173"/>
        <v>0</v>
      </c>
      <c r="AB221" s="74">
        <f t="shared" si="174"/>
        <v>0</v>
      </c>
      <c r="AC221" s="356"/>
      <c r="AD221" s="130" cm="1">
        <f t="array" ref="AD221">IFERROR(ROUND((_xlfn.IFS(offer_sale_type="поставка",AB221,offer_sale_type="транзит",S221)*(1+AC221))/E221,2),0)</f>
        <v>0</v>
      </c>
      <c r="AE221" s="74">
        <f t="shared" si="175"/>
        <v>0</v>
      </c>
      <c r="AF221" s="123" cm="1">
        <f t="array" ref="AF221">IFERROR(ROUND(_xlfn.IFS(offer_sale_type="поставка",AB221,offer_sale_type="транзит",S221)*AC221,2),0)</f>
        <v>0</v>
      </c>
      <c r="AG221" s="130">
        <f t="shared" si="158"/>
        <v>0</v>
      </c>
      <c r="AH221" s="74">
        <f t="shared" si="159"/>
        <v>0</v>
      </c>
      <c r="AI221" s="123">
        <f t="shared" si="160"/>
        <v>0</v>
      </c>
      <c r="AJ221" s="118">
        <f t="shared" si="176"/>
        <v>0</v>
      </c>
      <c r="AK221" s="74">
        <f t="shared" si="177"/>
        <v>0</v>
      </c>
      <c r="AL221" s="174">
        <f t="shared" si="178"/>
        <v>0</v>
      </c>
      <c r="AM221" s="175">
        <f t="shared" si="161"/>
        <v>0</v>
      </c>
      <c r="AN221" s="130">
        <f t="shared" si="179"/>
        <v>0</v>
      </c>
      <c r="AO221" s="74">
        <f t="shared" si="162"/>
        <v>0</v>
      </c>
      <c r="AP221" s="123">
        <f t="shared" si="180"/>
        <v>0</v>
      </c>
      <c r="AQ221" s="118">
        <f t="shared" si="163"/>
        <v>0</v>
      </c>
      <c r="AR221" s="82" t="str">
        <f t="shared" si="181"/>
        <v>https://www.alta.ru/tnved/code//</v>
      </c>
      <c r="AS221" s="157"/>
      <c r="AT221" s="162"/>
      <c r="AU221" s="74">
        <f t="shared" si="164"/>
        <v>0</v>
      </c>
      <c r="AV221" s="157"/>
      <c r="AW221" s="75">
        <f>_xlfn.IFNA(VLOOKUP(L221,list_vat[],3,FALSE),0)</f>
        <v>0</v>
      </c>
      <c r="AX221" s="74">
        <f t="shared" si="182"/>
        <v>0</v>
      </c>
      <c r="AY221" s="74">
        <f t="shared" si="183"/>
        <v>0</v>
      </c>
      <c r="AZ221" s="130">
        <f t="shared" si="184"/>
        <v>0</v>
      </c>
      <c r="BA221" s="74">
        <f t="shared" si="165"/>
        <v>0</v>
      </c>
      <c r="BB221" s="193">
        <f t="shared" si="185"/>
        <v>0</v>
      </c>
      <c r="BC221" s="102">
        <f t="shared" si="186"/>
        <v>0</v>
      </c>
      <c r="BD221" s="102">
        <f t="shared" si="187"/>
        <v>0</v>
      </c>
      <c r="BE221" s="413" t="s">
        <v>69</v>
      </c>
    </row>
    <row r="222" spans="1:57" s="65" customFormat="1" ht="12" customHeight="1" x14ac:dyDescent="0.2">
      <c r="A222" s="43">
        <v>207</v>
      </c>
      <c r="B222" s="166"/>
      <c r="C222" s="166"/>
      <c r="D222" s="166"/>
      <c r="E222" s="162"/>
      <c r="F222" s="166"/>
      <c r="G222" s="162"/>
      <c r="H222" s="162"/>
      <c r="I222" s="189">
        <f t="shared" si="166"/>
        <v>0</v>
      </c>
      <c r="J222" s="195"/>
      <c r="K222" s="162"/>
      <c r="L222" s="168"/>
      <c r="M222" s="75">
        <f>_xlfn.XLOOKUP(L222,list_vat[Страна],list_vat[Ставка НДС %],0,0)</f>
        <v>0</v>
      </c>
      <c r="N222" s="162">
        <f t="shared" si="167"/>
        <v>0</v>
      </c>
      <c r="O222" s="169"/>
      <c r="P222" s="74">
        <f t="shared" si="188"/>
        <v>0</v>
      </c>
      <c r="Q222" s="162"/>
      <c r="R222" s="162" t="str">
        <f t="shared" si="168"/>
        <v>введи курс</v>
      </c>
      <c r="S222" s="196">
        <f t="shared" si="169"/>
        <v>0</v>
      </c>
      <c r="T222" s="192">
        <f t="shared" si="170"/>
        <v>0</v>
      </c>
      <c r="U222" s="76">
        <f t="shared" si="171"/>
        <v>0</v>
      </c>
      <c r="V222" s="123">
        <f t="shared" si="172"/>
        <v>0</v>
      </c>
      <c r="W222" s="191"/>
      <c r="X222" s="170"/>
      <c r="Y222" s="74">
        <f t="shared" si="157"/>
        <v>0</v>
      </c>
      <c r="Z222" s="188"/>
      <c r="AA222" s="130">
        <f t="shared" si="173"/>
        <v>0</v>
      </c>
      <c r="AB222" s="74">
        <f t="shared" si="174"/>
        <v>0</v>
      </c>
      <c r="AC222" s="356"/>
      <c r="AD222" s="130" cm="1">
        <f t="array" ref="AD222">IFERROR(ROUND((_xlfn.IFS(offer_sale_type="поставка",AB222,offer_sale_type="транзит",S222)*(1+AC222))/E222,2),0)</f>
        <v>0</v>
      </c>
      <c r="AE222" s="74">
        <f t="shared" si="175"/>
        <v>0</v>
      </c>
      <c r="AF222" s="123" cm="1">
        <f t="array" ref="AF222">IFERROR(ROUND(_xlfn.IFS(offer_sale_type="поставка",AB222,offer_sale_type="транзит",S222)*AC222,2),0)</f>
        <v>0</v>
      </c>
      <c r="AG222" s="130">
        <f t="shared" si="158"/>
        <v>0</v>
      </c>
      <c r="AH222" s="74">
        <f t="shared" si="159"/>
        <v>0</v>
      </c>
      <c r="AI222" s="123">
        <f t="shared" si="160"/>
        <v>0</v>
      </c>
      <c r="AJ222" s="118">
        <f t="shared" si="176"/>
        <v>0</v>
      </c>
      <c r="AK222" s="74">
        <f t="shared" si="177"/>
        <v>0</v>
      </c>
      <c r="AL222" s="174">
        <f t="shared" si="178"/>
        <v>0</v>
      </c>
      <c r="AM222" s="175">
        <f t="shared" si="161"/>
        <v>0</v>
      </c>
      <c r="AN222" s="130">
        <f t="shared" si="179"/>
        <v>0</v>
      </c>
      <c r="AO222" s="74">
        <f t="shared" si="162"/>
        <v>0</v>
      </c>
      <c r="AP222" s="123">
        <f t="shared" si="180"/>
        <v>0</v>
      </c>
      <c r="AQ222" s="118">
        <f t="shared" si="163"/>
        <v>0</v>
      </c>
      <c r="AR222" s="82" t="str">
        <f t="shared" si="181"/>
        <v>https://www.alta.ru/tnved/code//</v>
      </c>
      <c r="AS222" s="157"/>
      <c r="AT222" s="162"/>
      <c r="AU222" s="74">
        <f t="shared" si="164"/>
        <v>0</v>
      </c>
      <c r="AV222" s="157"/>
      <c r="AW222" s="75">
        <f>_xlfn.IFNA(VLOOKUP(L222,list_vat[],3,FALSE),0)</f>
        <v>0</v>
      </c>
      <c r="AX222" s="74">
        <f t="shared" si="182"/>
        <v>0</v>
      </c>
      <c r="AY222" s="74">
        <f t="shared" si="183"/>
        <v>0</v>
      </c>
      <c r="AZ222" s="130">
        <f t="shared" si="184"/>
        <v>0</v>
      </c>
      <c r="BA222" s="74">
        <f t="shared" si="165"/>
        <v>0</v>
      </c>
      <c r="BB222" s="193">
        <f t="shared" si="185"/>
        <v>0</v>
      </c>
      <c r="BC222" s="102">
        <f t="shared" si="186"/>
        <v>0</v>
      </c>
      <c r="BD222" s="102">
        <f t="shared" si="187"/>
        <v>0</v>
      </c>
      <c r="BE222" s="413" t="s">
        <v>69</v>
      </c>
    </row>
    <row r="223" spans="1:57" s="65" customFormat="1" ht="12" customHeight="1" x14ac:dyDescent="0.2">
      <c r="A223" s="43">
        <v>208</v>
      </c>
      <c r="B223" s="166"/>
      <c r="C223" s="166"/>
      <c r="D223" s="166"/>
      <c r="E223" s="162"/>
      <c r="F223" s="166"/>
      <c r="G223" s="162"/>
      <c r="H223" s="162"/>
      <c r="I223" s="189">
        <f t="shared" si="166"/>
        <v>0</v>
      </c>
      <c r="J223" s="195"/>
      <c r="K223" s="162"/>
      <c r="L223" s="168"/>
      <c r="M223" s="75">
        <f>_xlfn.XLOOKUP(L223,list_vat[Страна],list_vat[Ставка НДС %],0,0)</f>
        <v>0</v>
      </c>
      <c r="N223" s="162">
        <f t="shared" si="167"/>
        <v>0</v>
      </c>
      <c r="O223" s="169"/>
      <c r="P223" s="74">
        <f t="shared" si="188"/>
        <v>0</v>
      </c>
      <c r="Q223" s="162"/>
      <c r="R223" s="162" t="str">
        <f t="shared" si="168"/>
        <v>введи курс</v>
      </c>
      <c r="S223" s="196">
        <f t="shared" si="169"/>
        <v>0</v>
      </c>
      <c r="T223" s="192">
        <f t="shared" si="170"/>
        <v>0</v>
      </c>
      <c r="U223" s="76">
        <f t="shared" si="171"/>
        <v>0</v>
      </c>
      <c r="V223" s="123">
        <f t="shared" si="172"/>
        <v>0</v>
      </c>
      <c r="W223" s="191"/>
      <c r="X223" s="170"/>
      <c r="Y223" s="74">
        <f t="shared" si="157"/>
        <v>0</v>
      </c>
      <c r="Z223" s="188"/>
      <c r="AA223" s="130">
        <f t="shared" si="173"/>
        <v>0</v>
      </c>
      <c r="AB223" s="74">
        <f t="shared" si="174"/>
        <v>0</v>
      </c>
      <c r="AC223" s="356"/>
      <c r="AD223" s="130" cm="1">
        <f t="array" ref="AD223">IFERROR(ROUND((_xlfn.IFS(offer_sale_type="поставка",AB223,offer_sale_type="транзит",S223)*(1+AC223))/E223,2),0)</f>
        <v>0</v>
      </c>
      <c r="AE223" s="74">
        <f t="shared" si="175"/>
        <v>0</v>
      </c>
      <c r="AF223" s="123" cm="1">
        <f t="array" ref="AF223">IFERROR(ROUND(_xlfn.IFS(offer_sale_type="поставка",AB223,offer_sale_type="транзит",S223)*AC223,2),0)</f>
        <v>0</v>
      </c>
      <c r="AG223" s="130">
        <f t="shared" si="158"/>
        <v>0</v>
      </c>
      <c r="AH223" s="74">
        <f t="shared" si="159"/>
        <v>0</v>
      </c>
      <c r="AI223" s="123">
        <f t="shared" si="160"/>
        <v>0</v>
      </c>
      <c r="AJ223" s="118">
        <f t="shared" si="176"/>
        <v>0</v>
      </c>
      <c r="AK223" s="74">
        <f t="shared" si="177"/>
        <v>0</v>
      </c>
      <c r="AL223" s="174">
        <f t="shared" si="178"/>
        <v>0</v>
      </c>
      <c r="AM223" s="175">
        <f t="shared" si="161"/>
        <v>0</v>
      </c>
      <c r="AN223" s="130">
        <f t="shared" si="179"/>
        <v>0</v>
      </c>
      <c r="AO223" s="74">
        <f t="shared" si="162"/>
        <v>0</v>
      </c>
      <c r="AP223" s="123">
        <f t="shared" si="180"/>
        <v>0</v>
      </c>
      <c r="AQ223" s="118">
        <f t="shared" si="163"/>
        <v>0</v>
      </c>
      <c r="AR223" s="82" t="str">
        <f t="shared" si="181"/>
        <v>https://www.alta.ru/tnved/code//</v>
      </c>
      <c r="AS223" s="157"/>
      <c r="AT223" s="162"/>
      <c r="AU223" s="74">
        <f t="shared" si="164"/>
        <v>0</v>
      </c>
      <c r="AV223" s="157"/>
      <c r="AW223" s="75">
        <f>_xlfn.IFNA(VLOOKUP(L223,list_vat[],3,FALSE),0)</f>
        <v>0</v>
      </c>
      <c r="AX223" s="74">
        <f t="shared" si="182"/>
        <v>0</v>
      </c>
      <c r="AY223" s="74">
        <f t="shared" si="183"/>
        <v>0</v>
      </c>
      <c r="AZ223" s="130">
        <f t="shared" si="184"/>
        <v>0</v>
      </c>
      <c r="BA223" s="74">
        <f t="shared" si="165"/>
        <v>0</v>
      </c>
      <c r="BB223" s="193">
        <f t="shared" si="185"/>
        <v>0</v>
      </c>
      <c r="BC223" s="102">
        <f t="shared" si="186"/>
        <v>0</v>
      </c>
      <c r="BD223" s="102">
        <f t="shared" si="187"/>
        <v>0</v>
      </c>
      <c r="BE223" s="413" t="s">
        <v>69</v>
      </c>
    </row>
    <row r="224" spans="1:57" s="65" customFormat="1" ht="12" customHeight="1" x14ac:dyDescent="0.2">
      <c r="A224" s="43">
        <v>209</v>
      </c>
      <c r="B224" s="166"/>
      <c r="C224" s="166"/>
      <c r="D224" s="166"/>
      <c r="E224" s="162"/>
      <c r="F224" s="166"/>
      <c r="G224" s="162"/>
      <c r="H224" s="162"/>
      <c r="I224" s="189">
        <f t="shared" si="166"/>
        <v>0</v>
      </c>
      <c r="J224" s="195"/>
      <c r="K224" s="162"/>
      <c r="L224" s="168"/>
      <c r="M224" s="75">
        <f>_xlfn.XLOOKUP(L224,list_vat[Страна],list_vat[Ставка НДС %],0,0)</f>
        <v>0</v>
      </c>
      <c r="N224" s="162">
        <f t="shared" si="167"/>
        <v>0</v>
      </c>
      <c r="O224" s="169"/>
      <c r="P224" s="74">
        <f t="shared" si="188"/>
        <v>0</v>
      </c>
      <c r="Q224" s="162"/>
      <c r="R224" s="162" t="str">
        <f t="shared" si="168"/>
        <v>введи курс</v>
      </c>
      <c r="S224" s="196">
        <f t="shared" si="169"/>
        <v>0</v>
      </c>
      <c r="T224" s="192">
        <f t="shared" si="170"/>
        <v>0</v>
      </c>
      <c r="U224" s="76">
        <f t="shared" si="171"/>
        <v>0</v>
      </c>
      <c r="V224" s="123">
        <f t="shared" si="172"/>
        <v>0</v>
      </c>
      <c r="W224" s="191"/>
      <c r="X224" s="170"/>
      <c r="Y224" s="74">
        <f t="shared" si="157"/>
        <v>0</v>
      </c>
      <c r="Z224" s="188"/>
      <c r="AA224" s="130">
        <f t="shared" si="173"/>
        <v>0</v>
      </c>
      <c r="AB224" s="74">
        <f t="shared" si="174"/>
        <v>0</v>
      </c>
      <c r="AC224" s="356"/>
      <c r="AD224" s="130" cm="1">
        <f t="array" ref="AD224">IFERROR(ROUND((_xlfn.IFS(offer_sale_type="поставка",AB224,offer_sale_type="транзит",S224)*(1+AC224))/E224,2),0)</f>
        <v>0</v>
      </c>
      <c r="AE224" s="74">
        <f t="shared" si="175"/>
        <v>0</v>
      </c>
      <c r="AF224" s="123" cm="1">
        <f t="array" ref="AF224">IFERROR(ROUND(_xlfn.IFS(offer_sale_type="поставка",AB224,offer_sale_type="транзит",S224)*AC224,2),0)</f>
        <v>0</v>
      </c>
      <c r="AG224" s="130">
        <f t="shared" si="158"/>
        <v>0</v>
      </c>
      <c r="AH224" s="74">
        <f t="shared" si="159"/>
        <v>0</v>
      </c>
      <c r="AI224" s="123">
        <f t="shared" si="160"/>
        <v>0</v>
      </c>
      <c r="AJ224" s="118">
        <f t="shared" si="176"/>
        <v>0</v>
      </c>
      <c r="AK224" s="74">
        <f t="shared" si="177"/>
        <v>0</v>
      </c>
      <c r="AL224" s="174">
        <f t="shared" si="178"/>
        <v>0</v>
      </c>
      <c r="AM224" s="175">
        <f t="shared" si="161"/>
        <v>0</v>
      </c>
      <c r="AN224" s="130">
        <f t="shared" si="179"/>
        <v>0</v>
      </c>
      <c r="AO224" s="74">
        <f t="shared" si="162"/>
        <v>0</v>
      </c>
      <c r="AP224" s="123">
        <f t="shared" si="180"/>
        <v>0</v>
      </c>
      <c r="AQ224" s="118">
        <f t="shared" si="163"/>
        <v>0</v>
      </c>
      <c r="AR224" s="82" t="str">
        <f t="shared" si="181"/>
        <v>https://www.alta.ru/tnved/code//</v>
      </c>
      <c r="AS224" s="157"/>
      <c r="AT224" s="162"/>
      <c r="AU224" s="74">
        <f t="shared" si="164"/>
        <v>0</v>
      </c>
      <c r="AV224" s="157"/>
      <c r="AW224" s="75">
        <f>_xlfn.IFNA(VLOOKUP(L224,list_vat[],3,FALSE),0)</f>
        <v>0</v>
      </c>
      <c r="AX224" s="74">
        <f t="shared" si="182"/>
        <v>0</v>
      </c>
      <c r="AY224" s="74">
        <f t="shared" si="183"/>
        <v>0</v>
      </c>
      <c r="AZ224" s="130">
        <f t="shared" si="184"/>
        <v>0</v>
      </c>
      <c r="BA224" s="74">
        <f t="shared" si="165"/>
        <v>0</v>
      </c>
      <c r="BB224" s="193">
        <f t="shared" si="185"/>
        <v>0</v>
      </c>
      <c r="BC224" s="102">
        <f t="shared" si="186"/>
        <v>0</v>
      </c>
      <c r="BD224" s="102">
        <f t="shared" si="187"/>
        <v>0</v>
      </c>
      <c r="BE224" s="413" t="s">
        <v>69</v>
      </c>
    </row>
    <row r="225" spans="1:57" s="65" customFormat="1" ht="12" customHeight="1" x14ac:dyDescent="0.2">
      <c r="A225" s="43">
        <v>210</v>
      </c>
      <c r="B225" s="166"/>
      <c r="C225" s="166"/>
      <c r="D225" s="166"/>
      <c r="E225" s="162"/>
      <c r="F225" s="166"/>
      <c r="G225" s="162"/>
      <c r="H225" s="162"/>
      <c r="I225" s="189">
        <f t="shared" si="166"/>
        <v>0</v>
      </c>
      <c r="J225" s="195"/>
      <c r="K225" s="162"/>
      <c r="L225" s="168"/>
      <c r="M225" s="75">
        <f>_xlfn.XLOOKUP(L225,list_vat[Страна],list_vat[Ставка НДС %],0,0)</f>
        <v>0</v>
      </c>
      <c r="N225" s="162">
        <f t="shared" si="167"/>
        <v>0</v>
      </c>
      <c r="O225" s="169"/>
      <c r="P225" s="74">
        <f t="shared" si="188"/>
        <v>0</v>
      </c>
      <c r="Q225" s="162"/>
      <c r="R225" s="162" t="str">
        <f t="shared" si="168"/>
        <v>введи курс</v>
      </c>
      <c r="S225" s="196">
        <f t="shared" si="169"/>
        <v>0</v>
      </c>
      <c r="T225" s="192">
        <f t="shared" si="170"/>
        <v>0</v>
      </c>
      <c r="U225" s="76">
        <f t="shared" si="171"/>
        <v>0</v>
      </c>
      <c r="V225" s="123">
        <f t="shared" si="172"/>
        <v>0</v>
      </c>
      <c r="W225" s="191"/>
      <c r="X225" s="170"/>
      <c r="Y225" s="74">
        <f t="shared" si="157"/>
        <v>0</v>
      </c>
      <c r="Z225" s="188"/>
      <c r="AA225" s="130">
        <f t="shared" si="173"/>
        <v>0</v>
      </c>
      <c r="AB225" s="74">
        <f t="shared" si="174"/>
        <v>0</v>
      </c>
      <c r="AC225" s="356"/>
      <c r="AD225" s="130" cm="1">
        <f t="array" ref="AD225">IFERROR(ROUND((_xlfn.IFS(offer_sale_type="поставка",AB225,offer_sale_type="транзит",S225)*(1+AC225))/E225,2),0)</f>
        <v>0</v>
      </c>
      <c r="AE225" s="74">
        <f t="shared" si="175"/>
        <v>0</v>
      </c>
      <c r="AF225" s="123" cm="1">
        <f t="array" ref="AF225">IFERROR(ROUND(_xlfn.IFS(offer_sale_type="поставка",AB225,offer_sale_type="транзит",S225)*AC225,2),0)</f>
        <v>0</v>
      </c>
      <c r="AG225" s="130">
        <f t="shared" si="158"/>
        <v>0</v>
      </c>
      <c r="AH225" s="74">
        <f t="shared" si="159"/>
        <v>0</v>
      </c>
      <c r="AI225" s="123">
        <f t="shared" si="160"/>
        <v>0</v>
      </c>
      <c r="AJ225" s="118">
        <f t="shared" si="176"/>
        <v>0</v>
      </c>
      <c r="AK225" s="74">
        <f t="shared" si="177"/>
        <v>0</v>
      </c>
      <c r="AL225" s="174">
        <f t="shared" si="178"/>
        <v>0</v>
      </c>
      <c r="AM225" s="175">
        <f t="shared" si="161"/>
        <v>0</v>
      </c>
      <c r="AN225" s="130">
        <f t="shared" si="179"/>
        <v>0</v>
      </c>
      <c r="AO225" s="74">
        <f t="shared" si="162"/>
        <v>0</v>
      </c>
      <c r="AP225" s="123">
        <f t="shared" si="180"/>
        <v>0</v>
      </c>
      <c r="AQ225" s="118">
        <f t="shared" si="163"/>
        <v>0</v>
      </c>
      <c r="AR225" s="82" t="str">
        <f t="shared" si="181"/>
        <v>https://www.alta.ru/tnved/code//</v>
      </c>
      <c r="AS225" s="157"/>
      <c r="AT225" s="162"/>
      <c r="AU225" s="74">
        <f t="shared" si="164"/>
        <v>0</v>
      </c>
      <c r="AV225" s="157"/>
      <c r="AW225" s="75">
        <f>_xlfn.IFNA(VLOOKUP(L225,list_vat[],3,FALSE),0)</f>
        <v>0</v>
      </c>
      <c r="AX225" s="74">
        <f t="shared" si="182"/>
        <v>0</v>
      </c>
      <c r="AY225" s="74">
        <f t="shared" si="183"/>
        <v>0</v>
      </c>
      <c r="AZ225" s="130">
        <f t="shared" si="184"/>
        <v>0</v>
      </c>
      <c r="BA225" s="74">
        <f t="shared" si="165"/>
        <v>0</v>
      </c>
      <c r="BB225" s="193">
        <f t="shared" si="185"/>
        <v>0</v>
      </c>
      <c r="BC225" s="102">
        <f t="shared" si="186"/>
        <v>0</v>
      </c>
      <c r="BD225" s="102">
        <f t="shared" si="187"/>
        <v>0</v>
      </c>
      <c r="BE225" s="413" t="s">
        <v>69</v>
      </c>
    </row>
    <row r="226" spans="1:57" s="65" customFormat="1" ht="12" customHeight="1" x14ac:dyDescent="0.2">
      <c r="A226" s="43">
        <v>211</v>
      </c>
      <c r="B226" s="166"/>
      <c r="C226" s="166"/>
      <c r="D226" s="166"/>
      <c r="E226" s="162"/>
      <c r="F226" s="166"/>
      <c r="G226" s="162"/>
      <c r="H226" s="162"/>
      <c r="I226" s="189">
        <f t="shared" si="166"/>
        <v>0</v>
      </c>
      <c r="J226" s="195"/>
      <c r="K226" s="162"/>
      <c r="L226" s="168"/>
      <c r="M226" s="75">
        <f>_xlfn.XLOOKUP(L226,list_vat[Страна],list_vat[Ставка НДС %],0,0)</f>
        <v>0</v>
      </c>
      <c r="N226" s="162">
        <f t="shared" si="167"/>
        <v>0</v>
      </c>
      <c r="O226" s="169"/>
      <c r="P226" s="74">
        <f t="shared" si="188"/>
        <v>0</v>
      </c>
      <c r="Q226" s="162"/>
      <c r="R226" s="162" t="str">
        <f t="shared" si="168"/>
        <v>введи курс</v>
      </c>
      <c r="S226" s="196">
        <f t="shared" si="169"/>
        <v>0</v>
      </c>
      <c r="T226" s="192">
        <f t="shared" si="170"/>
        <v>0</v>
      </c>
      <c r="U226" s="76">
        <f t="shared" si="171"/>
        <v>0</v>
      </c>
      <c r="V226" s="123">
        <f t="shared" si="172"/>
        <v>0</v>
      </c>
      <c r="W226" s="191"/>
      <c r="X226" s="170"/>
      <c r="Y226" s="74">
        <f t="shared" si="157"/>
        <v>0</v>
      </c>
      <c r="Z226" s="188"/>
      <c r="AA226" s="130">
        <f t="shared" si="173"/>
        <v>0</v>
      </c>
      <c r="AB226" s="74">
        <f t="shared" si="174"/>
        <v>0</v>
      </c>
      <c r="AC226" s="356"/>
      <c r="AD226" s="130" cm="1">
        <f t="array" ref="AD226">IFERROR(ROUND((_xlfn.IFS(offer_sale_type="поставка",AB226,offer_sale_type="транзит",S226)*(1+AC226))/E226,2),0)</f>
        <v>0</v>
      </c>
      <c r="AE226" s="74">
        <f t="shared" si="175"/>
        <v>0</v>
      </c>
      <c r="AF226" s="123" cm="1">
        <f t="array" ref="AF226">IFERROR(ROUND(_xlfn.IFS(offer_sale_type="поставка",AB226,offer_sale_type="транзит",S226)*AC226,2),0)</f>
        <v>0</v>
      </c>
      <c r="AG226" s="130">
        <f t="shared" si="158"/>
        <v>0</v>
      </c>
      <c r="AH226" s="74">
        <f t="shared" si="159"/>
        <v>0</v>
      </c>
      <c r="AI226" s="123">
        <f t="shared" si="160"/>
        <v>0</v>
      </c>
      <c r="AJ226" s="118">
        <f t="shared" si="176"/>
        <v>0</v>
      </c>
      <c r="AK226" s="74">
        <f t="shared" si="177"/>
        <v>0</v>
      </c>
      <c r="AL226" s="174">
        <f t="shared" si="178"/>
        <v>0</v>
      </c>
      <c r="AM226" s="175">
        <f t="shared" si="161"/>
        <v>0</v>
      </c>
      <c r="AN226" s="130">
        <f t="shared" si="179"/>
        <v>0</v>
      </c>
      <c r="AO226" s="74">
        <f t="shared" si="162"/>
        <v>0</v>
      </c>
      <c r="AP226" s="123">
        <f t="shared" si="180"/>
        <v>0</v>
      </c>
      <c r="AQ226" s="118">
        <f t="shared" si="163"/>
        <v>0</v>
      </c>
      <c r="AR226" s="82" t="str">
        <f t="shared" si="181"/>
        <v>https://www.alta.ru/tnved/code//</v>
      </c>
      <c r="AS226" s="157"/>
      <c r="AT226" s="162"/>
      <c r="AU226" s="74">
        <f t="shared" si="164"/>
        <v>0</v>
      </c>
      <c r="AV226" s="157"/>
      <c r="AW226" s="75">
        <f>_xlfn.IFNA(VLOOKUP(L226,list_vat[],3,FALSE),0)</f>
        <v>0</v>
      </c>
      <c r="AX226" s="74">
        <f t="shared" si="182"/>
        <v>0</v>
      </c>
      <c r="AY226" s="74">
        <f t="shared" si="183"/>
        <v>0</v>
      </c>
      <c r="AZ226" s="130">
        <f t="shared" si="184"/>
        <v>0</v>
      </c>
      <c r="BA226" s="74">
        <f t="shared" si="165"/>
        <v>0</v>
      </c>
      <c r="BB226" s="193">
        <f t="shared" si="185"/>
        <v>0</v>
      </c>
      <c r="BC226" s="102">
        <f t="shared" si="186"/>
        <v>0</v>
      </c>
      <c r="BD226" s="102">
        <f t="shared" si="187"/>
        <v>0</v>
      </c>
      <c r="BE226" s="413" t="s">
        <v>69</v>
      </c>
    </row>
    <row r="227" spans="1:57" s="65" customFormat="1" ht="12" customHeight="1" x14ac:dyDescent="0.2">
      <c r="A227" s="43">
        <v>212</v>
      </c>
      <c r="B227" s="166"/>
      <c r="C227" s="166"/>
      <c r="D227" s="166"/>
      <c r="E227" s="162"/>
      <c r="F227" s="166"/>
      <c r="G227" s="162"/>
      <c r="H227" s="162"/>
      <c r="I227" s="189">
        <f t="shared" si="166"/>
        <v>0</v>
      </c>
      <c r="J227" s="195"/>
      <c r="K227" s="162"/>
      <c r="L227" s="168"/>
      <c r="M227" s="75">
        <f>_xlfn.XLOOKUP(L227,list_vat[Страна],list_vat[Ставка НДС %],0,0)</f>
        <v>0</v>
      </c>
      <c r="N227" s="162">
        <f t="shared" si="167"/>
        <v>0</v>
      </c>
      <c r="O227" s="169"/>
      <c r="P227" s="74">
        <f t="shared" si="188"/>
        <v>0</v>
      </c>
      <c r="Q227" s="162"/>
      <c r="R227" s="162" t="str">
        <f t="shared" si="168"/>
        <v>введи курс</v>
      </c>
      <c r="S227" s="196">
        <f t="shared" si="169"/>
        <v>0</v>
      </c>
      <c r="T227" s="192">
        <f t="shared" si="170"/>
        <v>0</v>
      </c>
      <c r="U227" s="76">
        <f t="shared" si="171"/>
        <v>0</v>
      </c>
      <c r="V227" s="123">
        <f t="shared" si="172"/>
        <v>0</v>
      </c>
      <c r="W227" s="191"/>
      <c r="X227" s="170"/>
      <c r="Y227" s="74">
        <f t="shared" si="157"/>
        <v>0</v>
      </c>
      <c r="Z227" s="188"/>
      <c r="AA227" s="130">
        <f t="shared" si="173"/>
        <v>0</v>
      </c>
      <c r="AB227" s="74">
        <f t="shared" si="174"/>
        <v>0</v>
      </c>
      <c r="AC227" s="356"/>
      <c r="AD227" s="130" cm="1">
        <f t="array" ref="AD227">IFERROR(ROUND((_xlfn.IFS(offer_sale_type="поставка",AB227,offer_sale_type="транзит",S227)*(1+AC227))/E227,2),0)</f>
        <v>0</v>
      </c>
      <c r="AE227" s="74">
        <f t="shared" si="175"/>
        <v>0</v>
      </c>
      <c r="AF227" s="123" cm="1">
        <f t="array" ref="AF227">IFERROR(ROUND(_xlfn.IFS(offer_sale_type="поставка",AB227,offer_sale_type="транзит",S227)*AC227,2),0)</f>
        <v>0</v>
      </c>
      <c r="AG227" s="130">
        <f t="shared" si="158"/>
        <v>0</v>
      </c>
      <c r="AH227" s="74">
        <f t="shared" si="159"/>
        <v>0</v>
      </c>
      <c r="AI227" s="123">
        <f t="shared" si="160"/>
        <v>0</v>
      </c>
      <c r="AJ227" s="118">
        <f t="shared" si="176"/>
        <v>0</v>
      </c>
      <c r="AK227" s="74">
        <f t="shared" si="177"/>
        <v>0</v>
      </c>
      <c r="AL227" s="174">
        <f t="shared" si="178"/>
        <v>0</v>
      </c>
      <c r="AM227" s="175">
        <f t="shared" si="161"/>
        <v>0</v>
      </c>
      <c r="AN227" s="130">
        <f t="shared" si="179"/>
        <v>0</v>
      </c>
      <c r="AO227" s="74">
        <f t="shared" si="162"/>
        <v>0</v>
      </c>
      <c r="AP227" s="123">
        <f t="shared" si="180"/>
        <v>0</v>
      </c>
      <c r="AQ227" s="118">
        <f t="shared" si="163"/>
        <v>0</v>
      </c>
      <c r="AR227" s="82" t="str">
        <f t="shared" si="181"/>
        <v>https://www.alta.ru/tnved/code//</v>
      </c>
      <c r="AS227" s="157"/>
      <c r="AT227" s="162"/>
      <c r="AU227" s="74">
        <f t="shared" si="164"/>
        <v>0</v>
      </c>
      <c r="AV227" s="157"/>
      <c r="AW227" s="75">
        <f>_xlfn.IFNA(VLOOKUP(L227,list_vat[],3,FALSE),0)</f>
        <v>0</v>
      </c>
      <c r="AX227" s="74">
        <f t="shared" si="182"/>
        <v>0</v>
      </c>
      <c r="AY227" s="74">
        <f t="shared" si="183"/>
        <v>0</v>
      </c>
      <c r="AZ227" s="130">
        <f t="shared" si="184"/>
        <v>0</v>
      </c>
      <c r="BA227" s="74">
        <f t="shared" si="165"/>
        <v>0</v>
      </c>
      <c r="BB227" s="193">
        <f t="shared" si="185"/>
        <v>0</v>
      </c>
      <c r="BC227" s="102">
        <f t="shared" si="186"/>
        <v>0</v>
      </c>
      <c r="BD227" s="102">
        <f t="shared" si="187"/>
        <v>0</v>
      </c>
      <c r="BE227" s="413" t="s">
        <v>69</v>
      </c>
    </row>
    <row r="228" spans="1:57" s="65" customFormat="1" ht="12" customHeight="1" x14ac:dyDescent="0.2">
      <c r="A228" s="43">
        <v>213</v>
      </c>
      <c r="B228" s="166"/>
      <c r="C228" s="166"/>
      <c r="D228" s="166"/>
      <c r="E228" s="162"/>
      <c r="F228" s="166"/>
      <c r="G228" s="162"/>
      <c r="H228" s="162"/>
      <c r="I228" s="189">
        <f t="shared" si="166"/>
        <v>0</v>
      </c>
      <c r="J228" s="195"/>
      <c r="K228" s="162"/>
      <c r="L228" s="168"/>
      <c r="M228" s="75">
        <f>_xlfn.XLOOKUP(L228,list_vat[Страна],list_vat[Ставка НДС %],0,0)</f>
        <v>0</v>
      </c>
      <c r="N228" s="162">
        <f t="shared" si="167"/>
        <v>0</v>
      </c>
      <c r="O228" s="169"/>
      <c r="P228" s="74">
        <f t="shared" si="188"/>
        <v>0</v>
      </c>
      <c r="Q228" s="162"/>
      <c r="R228" s="162" t="str">
        <f t="shared" si="168"/>
        <v>введи курс</v>
      </c>
      <c r="S228" s="196">
        <f t="shared" si="169"/>
        <v>0</v>
      </c>
      <c r="T228" s="192">
        <f t="shared" si="170"/>
        <v>0</v>
      </c>
      <c r="U228" s="76">
        <f t="shared" si="171"/>
        <v>0</v>
      </c>
      <c r="V228" s="123">
        <f t="shared" si="172"/>
        <v>0</v>
      </c>
      <c r="W228" s="191"/>
      <c r="X228" s="170"/>
      <c r="Y228" s="74">
        <f t="shared" si="157"/>
        <v>0</v>
      </c>
      <c r="Z228" s="188"/>
      <c r="AA228" s="130">
        <f t="shared" si="173"/>
        <v>0</v>
      </c>
      <c r="AB228" s="74">
        <f t="shared" si="174"/>
        <v>0</v>
      </c>
      <c r="AC228" s="356"/>
      <c r="AD228" s="130" cm="1">
        <f t="array" ref="AD228">IFERROR(ROUND((_xlfn.IFS(offer_sale_type="поставка",AB228,offer_sale_type="транзит",S228)*(1+AC228))/E228,2),0)</f>
        <v>0</v>
      </c>
      <c r="AE228" s="74">
        <f t="shared" si="175"/>
        <v>0</v>
      </c>
      <c r="AF228" s="123" cm="1">
        <f t="array" ref="AF228">IFERROR(ROUND(_xlfn.IFS(offer_sale_type="поставка",AB228,offer_sale_type="транзит",S228)*AC228,2),0)</f>
        <v>0</v>
      </c>
      <c r="AG228" s="130">
        <f t="shared" si="158"/>
        <v>0</v>
      </c>
      <c r="AH228" s="74">
        <f t="shared" si="159"/>
        <v>0</v>
      </c>
      <c r="AI228" s="123">
        <f t="shared" si="160"/>
        <v>0</v>
      </c>
      <c r="AJ228" s="118">
        <f t="shared" si="176"/>
        <v>0</v>
      </c>
      <c r="AK228" s="74">
        <f t="shared" si="177"/>
        <v>0</v>
      </c>
      <c r="AL228" s="174">
        <f t="shared" si="178"/>
        <v>0</v>
      </c>
      <c r="AM228" s="175">
        <f t="shared" si="161"/>
        <v>0</v>
      </c>
      <c r="AN228" s="130">
        <f t="shared" si="179"/>
        <v>0</v>
      </c>
      <c r="AO228" s="74">
        <f t="shared" si="162"/>
        <v>0</v>
      </c>
      <c r="AP228" s="123">
        <f t="shared" si="180"/>
        <v>0</v>
      </c>
      <c r="AQ228" s="118">
        <f t="shared" si="163"/>
        <v>0</v>
      </c>
      <c r="AR228" s="82" t="str">
        <f t="shared" si="181"/>
        <v>https://www.alta.ru/tnved/code//</v>
      </c>
      <c r="AS228" s="157"/>
      <c r="AT228" s="162"/>
      <c r="AU228" s="74">
        <f t="shared" si="164"/>
        <v>0</v>
      </c>
      <c r="AV228" s="157"/>
      <c r="AW228" s="75">
        <f>_xlfn.IFNA(VLOOKUP(L228,list_vat[],3,FALSE),0)</f>
        <v>0</v>
      </c>
      <c r="AX228" s="74">
        <f t="shared" si="182"/>
        <v>0</v>
      </c>
      <c r="AY228" s="74">
        <f t="shared" si="183"/>
        <v>0</v>
      </c>
      <c r="AZ228" s="130">
        <f t="shared" si="184"/>
        <v>0</v>
      </c>
      <c r="BA228" s="74">
        <f t="shared" si="165"/>
        <v>0</v>
      </c>
      <c r="BB228" s="193">
        <f t="shared" si="185"/>
        <v>0</v>
      </c>
      <c r="BC228" s="102">
        <f t="shared" si="186"/>
        <v>0</v>
      </c>
      <c r="BD228" s="102">
        <f t="shared" si="187"/>
        <v>0</v>
      </c>
      <c r="BE228" s="413" t="s">
        <v>69</v>
      </c>
    </row>
    <row r="229" spans="1:57" s="65" customFormat="1" ht="12" customHeight="1" x14ac:dyDescent="0.2">
      <c r="A229" s="43">
        <v>214</v>
      </c>
      <c r="B229" s="166"/>
      <c r="C229" s="166"/>
      <c r="D229" s="166"/>
      <c r="E229" s="162"/>
      <c r="F229" s="166"/>
      <c r="G229" s="162"/>
      <c r="H229" s="162"/>
      <c r="I229" s="189">
        <f t="shared" si="166"/>
        <v>0</v>
      </c>
      <c r="J229" s="195"/>
      <c r="K229" s="162"/>
      <c r="L229" s="168"/>
      <c r="M229" s="75">
        <f>_xlfn.XLOOKUP(L229,list_vat[Страна],list_vat[Ставка НДС %],0,0)</f>
        <v>0</v>
      </c>
      <c r="N229" s="162">
        <f t="shared" si="167"/>
        <v>0</v>
      </c>
      <c r="O229" s="169"/>
      <c r="P229" s="74">
        <f t="shared" si="188"/>
        <v>0</v>
      </c>
      <c r="Q229" s="162"/>
      <c r="R229" s="162" t="str">
        <f t="shared" si="168"/>
        <v>введи курс</v>
      </c>
      <c r="S229" s="196">
        <f t="shared" si="169"/>
        <v>0</v>
      </c>
      <c r="T229" s="192">
        <f t="shared" si="170"/>
        <v>0</v>
      </c>
      <c r="U229" s="76">
        <f t="shared" si="171"/>
        <v>0</v>
      </c>
      <c r="V229" s="123">
        <f t="shared" si="172"/>
        <v>0</v>
      </c>
      <c r="W229" s="191"/>
      <c r="X229" s="170"/>
      <c r="Y229" s="74">
        <f t="shared" si="157"/>
        <v>0</v>
      </c>
      <c r="Z229" s="188"/>
      <c r="AA229" s="130">
        <f t="shared" si="173"/>
        <v>0</v>
      </c>
      <c r="AB229" s="74">
        <f t="shared" si="174"/>
        <v>0</v>
      </c>
      <c r="AC229" s="356"/>
      <c r="AD229" s="130" cm="1">
        <f t="array" ref="AD229">IFERROR(ROUND((_xlfn.IFS(offer_sale_type="поставка",AB229,offer_sale_type="транзит",S229)*(1+AC229))/E229,2),0)</f>
        <v>0</v>
      </c>
      <c r="AE229" s="74">
        <f t="shared" si="175"/>
        <v>0</v>
      </c>
      <c r="AF229" s="123" cm="1">
        <f t="array" ref="AF229">IFERROR(ROUND(_xlfn.IFS(offer_sale_type="поставка",AB229,offer_sale_type="транзит",S229)*AC229,2),0)</f>
        <v>0</v>
      </c>
      <c r="AG229" s="130">
        <f t="shared" si="158"/>
        <v>0</v>
      </c>
      <c r="AH229" s="74">
        <f t="shared" si="159"/>
        <v>0</v>
      </c>
      <c r="AI229" s="123">
        <f t="shared" si="160"/>
        <v>0</v>
      </c>
      <c r="AJ229" s="118">
        <f t="shared" si="176"/>
        <v>0</v>
      </c>
      <c r="AK229" s="74">
        <f t="shared" si="177"/>
        <v>0</v>
      </c>
      <c r="AL229" s="174">
        <f t="shared" si="178"/>
        <v>0</v>
      </c>
      <c r="AM229" s="175">
        <f t="shared" si="161"/>
        <v>0</v>
      </c>
      <c r="AN229" s="130">
        <f t="shared" si="179"/>
        <v>0</v>
      </c>
      <c r="AO229" s="74">
        <f t="shared" si="162"/>
        <v>0</v>
      </c>
      <c r="AP229" s="123">
        <f t="shared" si="180"/>
        <v>0</v>
      </c>
      <c r="AQ229" s="118">
        <f t="shared" si="163"/>
        <v>0</v>
      </c>
      <c r="AR229" s="82" t="str">
        <f t="shared" si="181"/>
        <v>https://www.alta.ru/tnved/code//</v>
      </c>
      <c r="AS229" s="157"/>
      <c r="AT229" s="162"/>
      <c r="AU229" s="74">
        <f t="shared" si="164"/>
        <v>0</v>
      </c>
      <c r="AV229" s="157"/>
      <c r="AW229" s="75">
        <f>_xlfn.IFNA(VLOOKUP(L229,list_vat[],3,FALSE),0)</f>
        <v>0</v>
      </c>
      <c r="AX229" s="74">
        <f t="shared" si="182"/>
        <v>0</v>
      </c>
      <c r="AY229" s="74">
        <f t="shared" si="183"/>
        <v>0</v>
      </c>
      <c r="AZ229" s="130">
        <f t="shared" si="184"/>
        <v>0</v>
      </c>
      <c r="BA229" s="74">
        <f t="shared" si="165"/>
        <v>0</v>
      </c>
      <c r="BB229" s="193">
        <f t="shared" si="185"/>
        <v>0</v>
      </c>
      <c r="BC229" s="102">
        <f t="shared" si="186"/>
        <v>0</v>
      </c>
      <c r="BD229" s="102">
        <f t="shared" si="187"/>
        <v>0</v>
      </c>
      <c r="BE229" s="413" t="s">
        <v>69</v>
      </c>
    </row>
    <row r="230" spans="1:57" s="65" customFormat="1" ht="12" customHeight="1" x14ac:dyDescent="0.2">
      <c r="A230" s="43">
        <v>215</v>
      </c>
      <c r="B230" s="166"/>
      <c r="C230" s="166"/>
      <c r="D230" s="166"/>
      <c r="E230" s="162"/>
      <c r="F230" s="166"/>
      <c r="G230" s="162"/>
      <c r="H230" s="162"/>
      <c r="I230" s="189">
        <f t="shared" si="166"/>
        <v>0</v>
      </c>
      <c r="J230" s="195"/>
      <c r="K230" s="162"/>
      <c r="L230" s="168"/>
      <c r="M230" s="75">
        <f>_xlfn.XLOOKUP(L230,list_vat[Страна],list_vat[Ставка НДС %],0,0)</f>
        <v>0</v>
      </c>
      <c r="N230" s="162">
        <f t="shared" si="167"/>
        <v>0</v>
      </c>
      <c r="O230" s="169"/>
      <c r="P230" s="74">
        <f t="shared" si="188"/>
        <v>0</v>
      </c>
      <c r="Q230" s="162"/>
      <c r="R230" s="162" t="str">
        <f t="shared" si="168"/>
        <v>введи курс</v>
      </c>
      <c r="S230" s="196">
        <f t="shared" si="169"/>
        <v>0</v>
      </c>
      <c r="T230" s="192">
        <f t="shared" si="170"/>
        <v>0</v>
      </c>
      <c r="U230" s="76">
        <f t="shared" si="171"/>
        <v>0</v>
      </c>
      <c r="V230" s="123">
        <f t="shared" si="172"/>
        <v>0</v>
      </c>
      <c r="W230" s="191"/>
      <c r="X230" s="170"/>
      <c r="Y230" s="74">
        <f t="shared" si="157"/>
        <v>0</v>
      </c>
      <c r="Z230" s="188"/>
      <c r="AA230" s="130">
        <f t="shared" si="173"/>
        <v>0</v>
      </c>
      <c r="AB230" s="74">
        <f t="shared" si="174"/>
        <v>0</v>
      </c>
      <c r="AC230" s="356"/>
      <c r="AD230" s="130" cm="1">
        <f t="array" ref="AD230">IFERROR(ROUND((_xlfn.IFS(offer_sale_type="поставка",AB230,offer_sale_type="транзит",S230)*(1+AC230))/E230,2),0)</f>
        <v>0</v>
      </c>
      <c r="AE230" s="74">
        <f t="shared" si="175"/>
        <v>0</v>
      </c>
      <c r="AF230" s="123" cm="1">
        <f t="array" ref="AF230">IFERROR(ROUND(_xlfn.IFS(offer_sale_type="поставка",AB230,offer_sale_type="транзит",S230)*AC230,2),0)</f>
        <v>0</v>
      </c>
      <c r="AG230" s="130">
        <f t="shared" si="158"/>
        <v>0</v>
      </c>
      <c r="AH230" s="74">
        <f t="shared" si="159"/>
        <v>0</v>
      </c>
      <c r="AI230" s="123">
        <f t="shared" si="160"/>
        <v>0</v>
      </c>
      <c r="AJ230" s="118">
        <f t="shared" si="176"/>
        <v>0</v>
      </c>
      <c r="AK230" s="74">
        <f t="shared" si="177"/>
        <v>0</v>
      </c>
      <c r="AL230" s="174">
        <f t="shared" si="178"/>
        <v>0</v>
      </c>
      <c r="AM230" s="175">
        <f t="shared" si="161"/>
        <v>0</v>
      </c>
      <c r="AN230" s="130">
        <f t="shared" si="179"/>
        <v>0</v>
      </c>
      <c r="AO230" s="74">
        <f t="shared" si="162"/>
        <v>0</v>
      </c>
      <c r="AP230" s="123">
        <f t="shared" si="180"/>
        <v>0</v>
      </c>
      <c r="AQ230" s="118">
        <f t="shared" si="163"/>
        <v>0</v>
      </c>
      <c r="AR230" s="82" t="str">
        <f t="shared" si="181"/>
        <v>https://www.alta.ru/tnved/code//</v>
      </c>
      <c r="AS230" s="157"/>
      <c r="AT230" s="162"/>
      <c r="AU230" s="74">
        <f t="shared" si="164"/>
        <v>0</v>
      </c>
      <c r="AV230" s="157"/>
      <c r="AW230" s="75">
        <f>_xlfn.IFNA(VLOOKUP(L230,list_vat[],3,FALSE),0)</f>
        <v>0</v>
      </c>
      <c r="AX230" s="74">
        <f t="shared" si="182"/>
        <v>0</v>
      </c>
      <c r="AY230" s="74">
        <f t="shared" si="183"/>
        <v>0</v>
      </c>
      <c r="AZ230" s="130">
        <f t="shared" si="184"/>
        <v>0</v>
      </c>
      <c r="BA230" s="74">
        <f t="shared" si="165"/>
        <v>0</v>
      </c>
      <c r="BB230" s="193">
        <f t="shared" si="185"/>
        <v>0</v>
      </c>
      <c r="BC230" s="102">
        <f t="shared" si="186"/>
        <v>0</v>
      </c>
      <c r="BD230" s="102">
        <f t="shared" si="187"/>
        <v>0</v>
      </c>
      <c r="BE230" s="413" t="s">
        <v>69</v>
      </c>
    </row>
    <row r="231" spans="1:57" s="65" customFormat="1" ht="12" customHeight="1" x14ac:dyDescent="0.2">
      <c r="A231" s="43">
        <v>216</v>
      </c>
      <c r="B231" s="166"/>
      <c r="C231" s="166"/>
      <c r="D231" s="166"/>
      <c r="E231" s="162"/>
      <c r="F231" s="166"/>
      <c r="G231" s="162"/>
      <c r="H231" s="162"/>
      <c r="I231" s="189">
        <f t="shared" si="166"/>
        <v>0</v>
      </c>
      <c r="J231" s="195"/>
      <c r="K231" s="162"/>
      <c r="L231" s="168"/>
      <c r="M231" s="75">
        <f>_xlfn.XLOOKUP(L231,list_vat[Страна],list_vat[Ставка НДС %],0,0)</f>
        <v>0</v>
      </c>
      <c r="N231" s="162">
        <f t="shared" si="167"/>
        <v>0</v>
      </c>
      <c r="O231" s="169"/>
      <c r="P231" s="74">
        <f t="shared" si="188"/>
        <v>0</v>
      </c>
      <c r="Q231" s="162"/>
      <c r="R231" s="162" t="str">
        <f t="shared" si="168"/>
        <v>введи курс</v>
      </c>
      <c r="S231" s="196">
        <f t="shared" si="169"/>
        <v>0</v>
      </c>
      <c r="T231" s="192">
        <f t="shared" si="170"/>
        <v>0</v>
      </c>
      <c r="U231" s="76">
        <f t="shared" si="171"/>
        <v>0</v>
      </c>
      <c r="V231" s="123">
        <f t="shared" si="172"/>
        <v>0</v>
      </c>
      <c r="W231" s="191"/>
      <c r="X231" s="170"/>
      <c r="Y231" s="74">
        <f t="shared" si="157"/>
        <v>0</v>
      </c>
      <c r="Z231" s="188"/>
      <c r="AA231" s="130">
        <f t="shared" si="173"/>
        <v>0</v>
      </c>
      <c r="AB231" s="74">
        <f t="shared" si="174"/>
        <v>0</v>
      </c>
      <c r="AC231" s="356"/>
      <c r="AD231" s="130" cm="1">
        <f t="array" ref="AD231">IFERROR(ROUND((_xlfn.IFS(offer_sale_type="поставка",AB231,offer_sale_type="транзит",S231)*(1+AC231))/E231,2),0)</f>
        <v>0</v>
      </c>
      <c r="AE231" s="74">
        <f t="shared" si="175"/>
        <v>0</v>
      </c>
      <c r="AF231" s="123" cm="1">
        <f t="array" ref="AF231">IFERROR(ROUND(_xlfn.IFS(offer_sale_type="поставка",AB231,offer_sale_type="транзит",S231)*AC231,2),0)</f>
        <v>0</v>
      </c>
      <c r="AG231" s="130">
        <f t="shared" si="158"/>
        <v>0</v>
      </c>
      <c r="AH231" s="74">
        <f t="shared" si="159"/>
        <v>0</v>
      </c>
      <c r="AI231" s="123">
        <f t="shared" si="160"/>
        <v>0</v>
      </c>
      <c r="AJ231" s="118">
        <f t="shared" si="176"/>
        <v>0</v>
      </c>
      <c r="AK231" s="74">
        <f t="shared" si="177"/>
        <v>0</v>
      </c>
      <c r="AL231" s="174">
        <f t="shared" si="178"/>
        <v>0</v>
      </c>
      <c r="AM231" s="175">
        <f t="shared" si="161"/>
        <v>0</v>
      </c>
      <c r="AN231" s="130">
        <f t="shared" si="179"/>
        <v>0</v>
      </c>
      <c r="AO231" s="74">
        <f t="shared" si="162"/>
        <v>0</v>
      </c>
      <c r="AP231" s="123">
        <f t="shared" si="180"/>
        <v>0</v>
      </c>
      <c r="AQ231" s="118">
        <f t="shared" si="163"/>
        <v>0</v>
      </c>
      <c r="AR231" s="82" t="str">
        <f t="shared" si="181"/>
        <v>https://www.alta.ru/tnved/code//</v>
      </c>
      <c r="AS231" s="157"/>
      <c r="AT231" s="162"/>
      <c r="AU231" s="74">
        <f t="shared" si="164"/>
        <v>0</v>
      </c>
      <c r="AV231" s="157"/>
      <c r="AW231" s="75">
        <f>_xlfn.IFNA(VLOOKUP(L231,list_vat[],3,FALSE),0)</f>
        <v>0</v>
      </c>
      <c r="AX231" s="74">
        <f t="shared" si="182"/>
        <v>0</v>
      </c>
      <c r="AY231" s="74">
        <f t="shared" si="183"/>
        <v>0</v>
      </c>
      <c r="AZ231" s="130">
        <f t="shared" si="184"/>
        <v>0</v>
      </c>
      <c r="BA231" s="74">
        <f t="shared" si="165"/>
        <v>0</v>
      </c>
      <c r="BB231" s="193">
        <f t="shared" si="185"/>
        <v>0</v>
      </c>
      <c r="BC231" s="102">
        <f t="shared" si="186"/>
        <v>0</v>
      </c>
      <c r="BD231" s="102">
        <f t="shared" si="187"/>
        <v>0</v>
      </c>
      <c r="BE231" s="413" t="s">
        <v>69</v>
      </c>
    </row>
    <row r="232" spans="1:57" s="65" customFormat="1" ht="12" customHeight="1" x14ac:dyDescent="0.2">
      <c r="A232" s="43">
        <v>217</v>
      </c>
      <c r="B232" s="166"/>
      <c r="C232" s="166"/>
      <c r="D232" s="166"/>
      <c r="E232" s="162"/>
      <c r="F232" s="166"/>
      <c r="G232" s="162"/>
      <c r="H232" s="162"/>
      <c r="I232" s="189">
        <f t="shared" si="166"/>
        <v>0</v>
      </c>
      <c r="J232" s="195"/>
      <c r="K232" s="162"/>
      <c r="L232" s="168"/>
      <c r="M232" s="75">
        <f>_xlfn.XLOOKUP(L232,list_vat[Страна],list_vat[Ставка НДС %],0,0)</f>
        <v>0</v>
      </c>
      <c r="N232" s="162">
        <f t="shared" si="167"/>
        <v>0</v>
      </c>
      <c r="O232" s="169"/>
      <c r="P232" s="74">
        <f t="shared" si="188"/>
        <v>0</v>
      </c>
      <c r="Q232" s="162"/>
      <c r="R232" s="162" t="str">
        <f t="shared" si="168"/>
        <v>введи курс</v>
      </c>
      <c r="S232" s="196">
        <f t="shared" si="169"/>
        <v>0</v>
      </c>
      <c r="T232" s="192">
        <f t="shared" si="170"/>
        <v>0</v>
      </c>
      <c r="U232" s="76">
        <f t="shared" si="171"/>
        <v>0</v>
      </c>
      <c r="V232" s="123">
        <f t="shared" si="172"/>
        <v>0</v>
      </c>
      <c r="W232" s="191"/>
      <c r="X232" s="170"/>
      <c r="Y232" s="74">
        <f t="shared" si="157"/>
        <v>0</v>
      </c>
      <c r="Z232" s="188"/>
      <c r="AA232" s="130">
        <f t="shared" si="173"/>
        <v>0</v>
      </c>
      <c r="AB232" s="74">
        <f t="shared" si="174"/>
        <v>0</v>
      </c>
      <c r="AC232" s="356"/>
      <c r="AD232" s="130" cm="1">
        <f t="array" ref="AD232">IFERROR(ROUND((_xlfn.IFS(offer_sale_type="поставка",AB232,offer_sale_type="транзит",S232)*(1+AC232))/E232,2),0)</f>
        <v>0</v>
      </c>
      <c r="AE232" s="74">
        <f t="shared" si="175"/>
        <v>0</v>
      </c>
      <c r="AF232" s="123" cm="1">
        <f t="array" ref="AF232">IFERROR(ROUND(_xlfn.IFS(offer_sale_type="поставка",AB232,offer_sale_type="транзит",S232)*AC232,2),0)</f>
        <v>0</v>
      </c>
      <c r="AG232" s="130">
        <f t="shared" si="158"/>
        <v>0</v>
      </c>
      <c r="AH232" s="74">
        <f t="shared" si="159"/>
        <v>0</v>
      </c>
      <c r="AI232" s="123">
        <f t="shared" si="160"/>
        <v>0</v>
      </c>
      <c r="AJ232" s="118">
        <f t="shared" si="176"/>
        <v>0</v>
      </c>
      <c r="AK232" s="74">
        <f t="shared" si="177"/>
        <v>0</v>
      </c>
      <c r="AL232" s="174">
        <f t="shared" si="178"/>
        <v>0</v>
      </c>
      <c r="AM232" s="175">
        <f t="shared" si="161"/>
        <v>0</v>
      </c>
      <c r="AN232" s="130">
        <f t="shared" si="179"/>
        <v>0</v>
      </c>
      <c r="AO232" s="74">
        <f t="shared" si="162"/>
        <v>0</v>
      </c>
      <c r="AP232" s="123">
        <f t="shared" si="180"/>
        <v>0</v>
      </c>
      <c r="AQ232" s="118">
        <f t="shared" si="163"/>
        <v>0</v>
      </c>
      <c r="AR232" s="82" t="str">
        <f t="shared" si="181"/>
        <v>https://www.alta.ru/tnved/code//</v>
      </c>
      <c r="AS232" s="157"/>
      <c r="AT232" s="162"/>
      <c r="AU232" s="74">
        <f t="shared" si="164"/>
        <v>0</v>
      </c>
      <c r="AV232" s="157"/>
      <c r="AW232" s="75">
        <f>_xlfn.IFNA(VLOOKUP(L232,list_vat[],3,FALSE),0)</f>
        <v>0</v>
      </c>
      <c r="AX232" s="74">
        <f t="shared" si="182"/>
        <v>0</v>
      </c>
      <c r="AY232" s="74">
        <f t="shared" si="183"/>
        <v>0</v>
      </c>
      <c r="AZ232" s="130">
        <f t="shared" si="184"/>
        <v>0</v>
      </c>
      <c r="BA232" s="74">
        <f t="shared" si="165"/>
        <v>0</v>
      </c>
      <c r="BB232" s="193">
        <f t="shared" si="185"/>
        <v>0</v>
      </c>
      <c r="BC232" s="102">
        <f t="shared" si="186"/>
        <v>0</v>
      </c>
      <c r="BD232" s="102">
        <f t="shared" si="187"/>
        <v>0</v>
      </c>
      <c r="BE232" s="413" t="s">
        <v>69</v>
      </c>
    </row>
    <row r="233" spans="1:57" s="65" customFormat="1" ht="12" customHeight="1" x14ac:dyDescent="0.2">
      <c r="A233" s="43">
        <v>218</v>
      </c>
      <c r="B233" s="166"/>
      <c r="C233" s="166"/>
      <c r="D233" s="166"/>
      <c r="E233" s="162"/>
      <c r="F233" s="166"/>
      <c r="G233" s="162"/>
      <c r="H233" s="162"/>
      <c r="I233" s="189">
        <f t="shared" si="166"/>
        <v>0</v>
      </c>
      <c r="J233" s="195"/>
      <c r="K233" s="162"/>
      <c r="L233" s="168"/>
      <c r="M233" s="75">
        <f>_xlfn.XLOOKUP(L233,list_vat[Страна],list_vat[Ставка НДС %],0,0)</f>
        <v>0</v>
      </c>
      <c r="N233" s="162">
        <f t="shared" si="167"/>
        <v>0</v>
      </c>
      <c r="O233" s="169"/>
      <c r="P233" s="74">
        <f t="shared" si="188"/>
        <v>0</v>
      </c>
      <c r="Q233" s="162"/>
      <c r="R233" s="162" t="str">
        <f t="shared" si="168"/>
        <v>введи курс</v>
      </c>
      <c r="S233" s="196">
        <f t="shared" si="169"/>
        <v>0</v>
      </c>
      <c r="T233" s="192">
        <f t="shared" si="170"/>
        <v>0</v>
      </c>
      <c r="U233" s="76">
        <f t="shared" si="171"/>
        <v>0</v>
      </c>
      <c r="V233" s="123">
        <f t="shared" si="172"/>
        <v>0</v>
      </c>
      <c r="W233" s="191"/>
      <c r="X233" s="170"/>
      <c r="Y233" s="74">
        <f t="shared" si="157"/>
        <v>0</v>
      </c>
      <c r="Z233" s="188"/>
      <c r="AA233" s="130">
        <f t="shared" si="173"/>
        <v>0</v>
      </c>
      <c r="AB233" s="74">
        <f t="shared" si="174"/>
        <v>0</v>
      </c>
      <c r="AC233" s="356"/>
      <c r="AD233" s="130" cm="1">
        <f t="array" ref="AD233">IFERROR(ROUND((_xlfn.IFS(offer_sale_type="поставка",AB233,offer_sale_type="транзит",S233)*(1+AC233))/E233,2),0)</f>
        <v>0</v>
      </c>
      <c r="AE233" s="74">
        <f t="shared" si="175"/>
        <v>0</v>
      </c>
      <c r="AF233" s="123" cm="1">
        <f t="array" ref="AF233">IFERROR(ROUND(_xlfn.IFS(offer_sale_type="поставка",AB233,offer_sale_type="транзит",S233)*AC233,2),0)</f>
        <v>0</v>
      </c>
      <c r="AG233" s="130">
        <f t="shared" si="158"/>
        <v>0</v>
      </c>
      <c r="AH233" s="74">
        <f t="shared" si="159"/>
        <v>0</v>
      </c>
      <c r="AI233" s="123">
        <f t="shared" si="160"/>
        <v>0</v>
      </c>
      <c r="AJ233" s="118">
        <f t="shared" si="176"/>
        <v>0</v>
      </c>
      <c r="AK233" s="74">
        <f t="shared" si="177"/>
        <v>0</v>
      </c>
      <c r="AL233" s="174">
        <f t="shared" si="178"/>
        <v>0</v>
      </c>
      <c r="AM233" s="175">
        <f t="shared" si="161"/>
        <v>0</v>
      </c>
      <c r="AN233" s="130">
        <f t="shared" si="179"/>
        <v>0</v>
      </c>
      <c r="AO233" s="74">
        <f t="shared" si="162"/>
        <v>0</v>
      </c>
      <c r="AP233" s="123">
        <f t="shared" si="180"/>
        <v>0</v>
      </c>
      <c r="AQ233" s="118">
        <f t="shared" si="163"/>
        <v>0</v>
      </c>
      <c r="AR233" s="82" t="str">
        <f t="shared" si="181"/>
        <v>https://www.alta.ru/tnved/code//</v>
      </c>
      <c r="AS233" s="157"/>
      <c r="AT233" s="162"/>
      <c r="AU233" s="74">
        <f t="shared" si="164"/>
        <v>0</v>
      </c>
      <c r="AV233" s="157"/>
      <c r="AW233" s="75">
        <f>_xlfn.IFNA(VLOOKUP(L233,list_vat[],3,FALSE),0)</f>
        <v>0</v>
      </c>
      <c r="AX233" s="74">
        <f t="shared" si="182"/>
        <v>0</v>
      </c>
      <c r="AY233" s="74">
        <f t="shared" si="183"/>
        <v>0</v>
      </c>
      <c r="AZ233" s="130">
        <f t="shared" si="184"/>
        <v>0</v>
      </c>
      <c r="BA233" s="74">
        <f t="shared" si="165"/>
        <v>0</v>
      </c>
      <c r="BB233" s="193">
        <f t="shared" si="185"/>
        <v>0</v>
      </c>
      <c r="BC233" s="102">
        <f t="shared" si="186"/>
        <v>0</v>
      </c>
      <c r="BD233" s="102">
        <f t="shared" si="187"/>
        <v>0</v>
      </c>
      <c r="BE233" s="413" t="s">
        <v>69</v>
      </c>
    </row>
    <row r="234" spans="1:57" s="65" customFormat="1" ht="12" customHeight="1" x14ac:dyDescent="0.2">
      <c r="A234" s="43">
        <v>219</v>
      </c>
      <c r="B234" s="166"/>
      <c r="C234" s="166"/>
      <c r="D234" s="166"/>
      <c r="E234" s="162"/>
      <c r="F234" s="166"/>
      <c r="G234" s="162"/>
      <c r="H234" s="162"/>
      <c r="I234" s="189">
        <f t="shared" si="166"/>
        <v>0</v>
      </c>
      <c r="J234" s="195"/>
      <c r="K234" s="162"/>
      <c r="L234" s="168"/>
      <c r="M234" s="75">
        <f>_xlfn.XLOOKUP(L234,list_vat[Страна],list_vat[Ставка НДС %],0,0)</f>
        <v>0</v>
      </c>
      <c r="N234" s="162">
        <f t="shared" si="167"/>
        <v>0</v>
      </c>
      <c r="O234" s="169"/>
      <c r="P234" s="74">
        <f t="shared" si="188"/>
        <v>0</v>
      </c>
      <c r="Q234" s="162"/>
      <c r="R234" s="162" t="str">
        <f t="shared" si="168"/>
        <v>введи курс</v>
      </c>
      <c r="S234" s="196">
        <f t="shared" si="169"/>
        <v>0</v>
      </c>
      <c r="T234" s="192">
        <f t="shared" si="170"/>
        <v>0</v>
      </c>
      <c r="U234" s="76">
        <f t="shared" si="171"/>
        <v>0</v>
      </c>
      <c r="V234" s="123">
        <f t="shared" si="172"/>
        <v>0</v>
      </c>
      <c r="W234" s="191"/>
      <c r="X234" s="170"/>
      <c r="Y234" s="74">
        <f t="shared" si="157"/>
        <v>0</v>
      </c>
      <c r="Z234" s="188"/>
      <c r="AA234" s="130">
        <f t="shared" si="173"/>
        <v>0</v>
      </c>
      <c r="AB234" s="74">
        <f t="shared" si="174"/>
        <v>0</v>
      </c>
      <c r="AC234" s="356"/>
      <c r="AD234" s="130" cm="1">
        <f t="array" ref="AD234">IFERROR(ROUND((_xlfn.IFS(offer_sale_type="поставка",AB234,offer_sale_type="транзит",S234)*(1+AC234))/E234,2),0)</f>
        <v>0</v>
      </c>
      <c r="AE234" s="74">
        <f t="shared" si="175"/>
        <v>0</v>
      </c>
      <c r="AF234" s="123" cm="1">
        <f t="array" ref="AF234">IFERROR(ROUND(_xlfn.IFS(offer_sale_type="поставка",AB234,offer_sale_type="транзит",S234)*AC234,2),0)</f>
        <v>0</v>
      </c>
      <c r="AG234" s="130">
        <f t="shared" si="158"/>
        <v>0</v>
      </c>
      <c r="AH234" s="74">
        <f t="shared" si="159"/>
        <v>0</v>
      </c>
      <c r="AI234" s="123">
        <f t="shared" si="160"/>
        <v>0</v>
      </c>
      <c r="AJ234" s="118">
        <f t="shared" si="176"/>
        <v>0</v>
      </c>
      <c r="AK234" s="74">
        <f t="shared" si="177"/>
        <v>0</v>
      </c>
      <c r="AL234" s="174">
        <f t="shared" si="178"/>
        <v>0</v>
      </c>
      <c r="AM234" s="175">
        <f t="shared" si="161"/>
        <v>0</v>
      </c>
      <c r="AN234" s="130">
        <f t="shared" si="179"/>
        <v>0</v>
      </c>
      <c r="AO234" s="74">
        <f t="shared" si="162"/>
        <v>0</v>
      </c>
      <c r="AP234" s="123">
        <f t="shared" si="180"/>
        <v>0</v>
      </c>
      <c r="AQ234" s="118">
        <f t="shared" si="163"/>
        <v>0</v>
      </c>
      <c r="AR234" s="82" t="str">
        <f t="shared" si="181"/>
        <v>https://www.alta.ru/tnved/code//</v>
      </c>
      <c r="AS234" s="157"/>
      <c r="AT234" s="162"/>
      <c r="AU234" s="74">
        <f t="shared" si="164"/>
        <v>0</v>
      </c>
      <c r="AV234" s="157"/>
      <c r="AW234" s="75">
        <f>_xlfn.IFNA(VLOOKUP(L234,list_vat[],3,FALSE),0)</f>
        <v>0</v>
      </c>
      <c r="AX234" s="74">
        <f t="shared" si="182"/>
        <v>0</v>
      </c>
      <c r="AY234" s="74">
        <f t="shared" si="183"/>
        <v>0</v>
      </c>
      <c r="AZ234" s="130">
        <f t="shared" si="184"/>
        <v>0</v>
      </c>
      <c r="BA234" s="74">
        <f t="shared" si="165"/>
        <v>0</v>
      </c>
      <c r="BB234" s="193">
        <f t="shared" si="185"/>
        <v>0</v>
      </c>
      <c r="BC234" s="102">
        <f t="shared" si="186"/>
        <v>0</v>
      </c>
      <c r="BD234" s="102">
        <f t="shared" si="187"/>
        <v>0</v>
      </c>
      <c r="BE234" s="413" t="s">
        <v>69</v>
      </c>
    </row>
    <row r="235" spans="1:57" s="65" customFormat="1" ht="12" customHeight="1" x14ac:dyDescent="0.2">
      <c r="A235" s="43">
        <v>220</v>
      </c>
      <c r="B235" s="166"/>
      <c r="C235" s="166"/>
      <c r="D235" s="166"/>
      <c r="E235" s="162"/>
      <c r="F235" s="166"/>
      <c r="G235" s="162"/>
      <c r="H235" s="162"/>
      <c r="I235" s="189">
        <f t="shared" si="166"/>
        <v>0</v>
      </c>
      <c r="J235" s="195"/>
      <c r="K235" s="162"/>
      <c r="L235" s="168"/>
      <c r="M235" s="75">
        <f>_xlfn.XLOOKUP(L235,list_vat[Страна],list_vat[Ставка НДС %],0,0)</f>
        <v>0</v>
      </c>
      <c r="N235" s="162">
        <f t="shared" si="167"/>
        <v>0</v>
      </c>
      <c r="O235" s="169"/>
      <c r="P235" s="74">
        <f t="shared" si="188"/>
        <v>0</v>
      </c>
      <c r="Q235" s="162"/>
      <c r="R235" s="162" t="str">
        <f t="shared" si="168"/>
        <v>введи курс</v>
      </c>
      <c r="S235" s="196">
        <f t="shared" si="169"/>
        <v>0</v>
      </c>
      <c r="T235" s="192">
        <f t="shared" si="170"/>
        <v>0</v>
      </c>
      <c r="U235" s="76">
        <f t="shared" si="171"/>
        <v>0</v>
      </c>
      <c r="V235" s="123">
        <f t="shared" si="172"/>
        <v>0</v>
      </c>
      <c r="W235" s="191"/>
      <c r="X235" s="170"/>
      <c r="Y235" s="74">
        <f t="shared" si="157"/>
        <v>0</v>
      </c>
      <c r="Z235" s="188"/>
      <c r="AA235" s="130">
        <f t="shared" si="173"/>
        <v>0</v>
      </c>
      <c r="AB235" s="74">
        <f t="shared" si="174"/>
        <v>0</v>
      </c>
      <c r="AC235" s="356"/>
      <c r="AD235" s="130" cm="1">
        <f t="array" ref="AD235">IFERROR(ROUND((_xlfn.IFS(offer_sale_type="поставка",AB235,offer_sale_type="транзит",S235)*(1+AC235))/E235,2),0)</f>
        <v>0</v>
      </c>
      <c r="AE235" s="74">
        <f t="shared" si="175"/>
        <v>0</v>
      </c>
      <c r="AF235" s="123" cm="1">
        <f t="array" ref="AF235">IFERROR(ROUND(_xlfn.IFS(offer_sale_type="поставка",AB235,offer_sale_type="транзит",S235)*AC235,2),0)</f>
        <v>0</v>
      </c>
      <c r="AG235" s="130">
        <f t="shared" si="158"/>
        <v>0</v>
      </c>
      <c r="AH235" s="74">
        <f t="shared" si="159"/>
        <v>0</v>
      </c>
      <c r="AI235" s="123">
        <f t="shared" si="160"/>
        <v>0</v>
      </c>
      <c r="AJ235" s="118">
        <f t="shared" si="176"/>
        <v>0</v>
      </c>
      <c r="AK235" s="74">
        <f t="shared" si="177"/>
        <v>0</v>
      </c>
      <c r="AL235" s="174">
        <f t="shared" si="178"/>
        <v>0</v>
      </c>
      <c r="AM235" s="175">
        <f t="shared" si="161"/>
        <v>0</v>
      </c>
      <c r="AN235" s="130">
        <f t="shared" si="179"/>
        <v>0</v>
      </c>
      <c r="AO235" s="74">
        <f t="shared" si="162"/>
        <v>0</v>
      </c>
      <c r="AP235" s="123">
        <f t="shared" si="180"/>
        <v>0</v>
      </c>
      <c r="AQ235" s="118">
        <f t="shared" si="163"/>
        <v>0</v>
      </c>
      <c r="AR235" s="82" t="str">
        <f t="shared" si="181"/>
        <v>https://www.alta.ru/tnved/code//</v>
      </c>
      <c r="AS235" s="157"/>
      <c r="AT235" s="162"/>
      <c r="AU235" s="74">
        <f t="shared" si="164"/>
        <v>0</v>
      </c>
      <c r="AV235" s="157"/>
      <c r="AW235" s="75">
        <f>_xlfn.IFNA(VLOOKUP(L235,list_vat[],3,FALSE),0)</f>
        <v>0</v>
      </c>
      <c r="AX235" s="74">
        <f t="shared" si="182"/>
        <v>0</v>
      </c>
      <c r="AY235" s="74">
        <f t="shared" si="183"/>
        <v>0</v>
      </c>
      <c r="AZ235" s="130">
        <f t="shared" si="184"/>
        <v>0</v>
      </c>
      <c r="BA235" s="74">
        <f t="shared" si="165"/>
        <v>0</v>
      </c>
      <c r="BB235" s="193">
        <f t="shared" si="185"/>
        <v>0</v>
      </c>
      <c r="BC235" s="102">
        <f t="shared" si="186"/>
        <v>0</v>
      </c>
      <c r="BD235" s="102">
        <f t="shared" si="187"/>
        <v>0</v>
      </c>
      <c r="BE235" s="413" t="s">
        <v>69</v>
      </c>
    </row>
    <row r="236" spans="1:57" s="65" customFormat="1" ht="12" customHeight="1" x14ac:dyDescent="0.2">
      <c r="A236" s="43">
        <v>221</v>
      </c>
      <c r="B236" s="166"/>
      <c r="C236" s="166"/>
      <c r="D236" s="166"/>
      <c r="E236" s="162"/>
      <c r="F236" s="166"/>
      <c r="G236" s="162"/>
      <c r="H236" s="162"/>
      <c r="I236" s="189">
        <f t="shared" si="166"/>
        <v>0</v>
      </c>
      <c r="J236" s="195"/>
      <c r="K236" s="162"/>
      <c r="L236" s="168"/>
      <c r="M236" s="75">
        <f>_xlfn.XLOOKUP(L236,list_vat[Страна],list_vat[Ставка НДС %],0,0)</f>
        <v>0</v>
      </c>
      <c r="N236" s="162">
        <f t="shared" si="167"/>
        <v>0</v>
      </c>
      <c r="O236" s="169"/>
      <c r="P236" s="74">
        <f t="shared" si="188"/>
        <v>0</v>
      </c>
      <c r="Q236" s="162"/>
      <c r="R236" s="162" t="str">
        <f t="shared" si="168"/>
        <v>введи курс</v>
      </c>
      <c r="S236" s="196">
        <f t="shared" si="169"/>
        <v>0</v>
      </c>
      <c r="T236" s="192">
        <f t="shared" si="170"/>
        <v>0</v>
      </c>
      <c r="U236" s="76">
        <f t="shared" si="171"/>
        <v>0</v>
      </c>
      <c r="V236" s="123">
        <f t="shared" si="172"/>
        <v>0</v>
      </c>
      <c r="W236" s="191"/>
      <c r="X236" s="170"/>
      <c r="Y236" s="74">
        <f t="shared" si="157"/>
        <v>0</v>
      </c>
      <c r="Z236" s="188"/>
      <c r="AA236" s="130">
        <f t="shared" si="173"/>
        <v>0</v>
      </c>
      <c r="AB236" s="74">
        <f t="shared" si="174"/>
        <v>0</v>
      </c>
      <c r="AC236" s="356"/>
      <c r="AD236" s="130" cm="1">
        <f t="array" ref="AD236">IFERROR(ROUND((_xlfn.IFS(offer_sale_type="поставка",AB236,offer_sale_type="транзит",S236)*(1+AC236))/E236,2),0)</f>
        <v>0</v>
      </c>
      <c r="AE236" s="74">
        <f t="shared" si="175"/>
        <v>0</v>
      </c>
      <c r="AF236" s="123" cm="1">
        <f t="array" ref="AF236">IFERROR(ROUND(_xlfn.IFS(offer_sale_type="поставка",AB236,offer_sale_type="транзит",S236)*AC236,2),0)</f>
        <v>0</v>
      </c>
      <c r="AG236" s="130">
        <f t="shared" si="158"/>
        <v>0</v>
      </c>
      <c r="AH236" s="74">
        <f t="shared" si="159"/>
        <v>0</v>
      </c>
      <c r="AI236" s="123">
        <f t="shared" si="160"/>
        <v>0</v>
      </c>
      <c r="AJ236" s="118">
        <f t="shared" si="176"/>
        <v>0</v>
      </c>
      <c r="AK236" s="74">
        <f t="shared" si="177"/>
        <v>0</v>
      </c>
      <c r="AL236" s="174">
        <f t="shared" si="178"/>
        <v>0</v>
      </c>
      <c r="AM236" s="175">
        <f t="shared" si="161"/>
        <v>0</v>
      </c>
      <c r="AN236" s="130">
        <f t="shared" si="179"/>
        <v>0</v>
      </c>
      <c r="AO236" s="74">
        <f t="shared" si="162"/>
        <v>0</v>
      </c>
      <c r="AP236" s="123">
        <f t="shared" si="180"/>
        <v>0</v>
      </c>
      <c r="AQ236" s="118">
        <f t="shared" si="163"/>
        <v>0</v>
      </c>
      <c r="AR236" s="82" t="str">
        <f t="shared" si="181"/>
        <v>https://www.alta.ru/tnved/code//</v>
      </c>
      <c r="AS236" s="157"/>
      <c r="AT236" s="162"/>
      <c r="AU236" s="74">
        <f t="shared" si="164"/>
        <v>0</v>
      </c>
      <c r="AV236" s="157"/>
      <c r="AW236" s="75">
        <f>_xlfn.IFNA(VLOOKUP(L236,list_vat[],3,FALSE),0)</f>
        <v>0</v>
      </c>
      <c r="AX236" s="74">
        <f t="shared" si="182"/>
        <v>0</v>
      </c>
      <c r="AY236" s="74">
        <f t="shared" si="183"/>
        <v>0</v>
      </c>
      <c r="AZ236" s="130">
        <f t="shared" si="184"/>
        <v>0</v>
      </c>
      <c r="BA236" s="74">
        <f t="shared" si="165"/>
        <v>0</v>
      </c>
      <c r="BB236" s="193">
        <f t="shared" si="185"/>
        <v>0</v>
      </c>
      <c r="BC236" s="102">
        <f t="shared" si="186"/>
        <v>0</v>
      </c>
      <c r="BD236" s="102">
        <f t="shared" si="187"/>
        <v>0</v>
      </c>
      <c r="BE236" s="413" t="s">
        <v>69</v>
      </c>
    </row>
    <row r="237" spans="1:57" s="65" customFormat="1" ht="12" customHeight="1" x14ac:dyDescent="0.2">
      <c r="A237" s="43">
        <v>222</v>
      </c>
      <c r="B237" s="166"/>
      <c r="C237" s="166"/>
      <c r="D237" s="166"/>
      <c r="E237" s="162"/>
      <c r="F237" s="166"/>
      <c r="G237" s="162"/>
      <c r="H237" s="162"/>
      <c r="I237" s="189">
        <f t="shared" si="166"/>
        <v>0</v>
      </c>
      <c r="J237" s="195"/>
      <c r="K237" s="162"/>
      <c r="L237" s="168"/>
      <c r="M237" s="75">
        <f>_xlfn.XLOOKUP(L237,list_vat[Страна],list_vat[Ставка НДС %],0,0)</f>
        <v>0</v>
      </c>
      <c r="N237" s="162">
        <f t="shared" si="167"/>
        <v>0</v>
      </c>
      <c r="O237" s="169"/>
      <c r="P237" s="74">
        <f t="shared" si="188"/>
        <v>0</v>
      </c>
      <c r="Q237" s="162"/>
      <c r="R237" s="162" t="str">
        <f t="shared" si="168"/>
        <v>введи курс</v>
      </c>
      <c r="S237" s="196">
        <f t="shared" si="169"/>
        <v>0</v>
      </c>
      <c r="T237" s="192">
        <f t="shared" si="170"/>
        <v>0</v>
      </c>
      <c r="U237" s="76">
        <f t="shared" si="171"/>
        <v>0</v>
      </c>
      <c r="V237" s="123">
        <f t="shared" si="172"/>
        <v>0</v>
      </c>
      <c r="W237" s="191"/>
      <c r="X237" s="170"/>
      <c r="Y237" s="74">
        <f t="shared" si="157"/>
        <v>0</v>
      </c>
      <c r="Z237" s="188"/>
      <c r="AA237" s="130">
        <f t="shared" si="173"/>
        <v>0</v>
      </c>
      <c r="AB237" s="74">
        <f t="shared" si="174"/>
        <v>0</v>
      </c>
      <c r="AC237" s="356"/>
      <c r="AD237" s="130" cm="1">
        <f t="array" ref="AD237">IFERROR(ROUND((_xlfn.IFS(offer_sale_type="поставка",AB237,offer_sale_type="транзит",S237)*(1+AC237))/E237,2),0)</f>
        <v>0</v>
      </c>
      <c r="AE237" s="74">
        <f t="shared" si="175"/>
        <v>0</v>
      </c>
      <c r="AF237" s="123" cm="1">
        <f t="array" ref="AF237">IFERROR(ROUND(_xlfn.IFS(offer_sale_type="поставка",AB237,offer_sale_type="транзит",S237)*AC237,2),0)</f>
        <v>0</v>
      </c>
      <c r="AG237" s="130">
        <f t="shared" si="158"/>
        <v>0</v>
      </c>
      <c r="AH237" s="74">
        <f t="shared" si="159"/>
        <v>0</v>
      </c>
      <c r="AI237" s="123">
        <f t="shared" si="160"/>
        <v>0</v>
      </c>
      <c r="AJ237" s="118">
        <f t="shared" si="176"/>
        <v>0</v>
      </c>
      <c r="AK237" s="74">
        <f t="shared" si="177"/>
        <v>0</v>
      </c>
      <c r="AL237" s="174">
        <f t="shared" si="178"/>
        <v>0</v>
      </c>
      <c r="AM237" s="175">
        <f t="shared" si="161"/>
        <v>0</v>
      </c>
      <c r="AN237" s="130">
        <f t="shared" si="179"/>
        <v>0</v>
      </c>
      <c r="AO237" s="74">
        <f t="shared" si="162"/>
        <v>0</v>
      </c>
      <c r="AP237" s="123">
        <f t="shared" si="180"/>
        <v>0</v>
      </c>
      <c r="AQ237" s="118">
        <f t="shared" si="163"/>
        <v>0</v>
      </c>
      <c r="AR237" s="82" t="str">
        <f t="shared" si="181"/>
        <v>https://www.alta.ru/tnved/code//</v>
      </c>
      <c r="AS237" s="157"/>
      <c r="AT237" s="162"/>
      <c r="AU237" s="74">
        <f t="shared" si="164"/>
        <v>0</v>
      </c>
      <c r="AV237" s="157"/>
      <c r="AW237" s="75">
        <f>_xlfn.IFNA(VLOOKUP(L237,list_vat[],3,FALSE),0)</f>
        <v>0</v>
      </c>
      <c r="AX237" s="74">
        <f t="shared" si="182"/>
        <v>0</v>
      </c>
      <c r="AY237" s="74">
        <f t="shared" si="183"/>
        <v>0</v>
      </c>
      <c r="AZ237" s="130">
        <f t="shared" si="184"/>
        <v>0</v>
      </c>
      <c r="BA237" s="74">
        <f t="shared" si="165"/>
        <v>0</v>
      </c>
      <c r="BB237" s="193">
        <f t="shared" si="185"/>
        <v>0</v>
      </c>
      <c r="BC237" s="102">
        <f t="shared" si="186"/>
        <v>0</v>
      </c>
      <c r="BD237" s="102">
        <f t="shared" si="187"/>
        <v>0</v>
      </c>
      <c r="BE237" s="413" t="s">
        <v>69</v>
      </c>
    </row>
    <row r="238" spans="1:57" s="65" customFormat="1" ht="12" customHeight="1" x14ac:dyDescent="0.2">
      <c r="A238" s="43">
        <v>223</v>
      </c>
      <c r="B238" s="166"/>
      <c r="C238" s="166"/>
      <c r="D238" s="166"/>
      <c r="E238" s="162"/>
      <c r="F238" s="166"/>
      <c r="G238" s="162"/>
      <c r="H238" s="162"/>
      <c r="I238" s="189">
        <f t="shared" si="166"/>
        <v>0</v>
      </c>
      <c r="J238" s="195"/>
      <c r="K238" s="162"/>
      <c r="L238" s="168"/>
      <c r="M238" s="75">
        <f>_xlfn.XLOOKUP(L238,list_vat[Страна],list_vat[Ставка НДС %],0,0)</f>
        <v>0</v>
      </c>
      <c r="N238" s="162">
        <f t="shared" si="167"/>
        <v>0</v>
      </c>
      <c r="O238" s="169"/>
      <c r="P238" s="74">
        <f t="shared" si="188"/>
        <v>0</v>
      </c>
      <c r="Q238" s="162"/>
      <c r="R238" s="162" t="str">
        <f t="shared" si="168"/>
        <v>введи курс</v>
      </c>
      <c r="S238" s="196">
        <f t="shared" si="169"/>
        <v>0</v>
      </c>
      <c r="T238" s="192">
        <f t="shared" si="170"/>
        <v>0</v>
      </c>
      <c r="U238" s="76">
        <f t="shared" si="171"/>
        <v>0</v>
      </c>
      <c r="V238" s="123">
        <f t="shared" si="172"/>
        <v>0</v>
      </c>
      <c r="W238" s="191"/>
      <c r="X238" s="170"/>
      <c r="Y238" s="74">
        <f t="shared" si="157"/>
        <v>0</v>
      </c>
      <c r="Z238" s="188"/>
      <c r="AA238" s="130">
        <f t="shared" si="173"/>
        <v>0</v>
      </c>
      <c r="AB238" s="74">
        <f t="shared" si="174"/>
        <v>0</v>
      </c>
      <c r="AC238" s="356"/>
      <c r="AD238" s="130" cm="1">
        <f t="array" ref="AD238">IFERROR(ROUND((_xlfn.IFS(offer_sale_type="поставка",AB238,offer_sale_type="транзит",S238)*(1+AC238))/E238,2),0)</f>
        <v>0</v>
      </c>
      <c r="AE238" s="74">
        <f t="shared" si="175"/>
        <v>0</v>
      </c>
      <c r="AF238" s="123" cm="1">
        <f t="array" ref="AF238">IFERROR(ROUND(_xlfn.IFS(offer_sale_type="поставка",AB238,offer_sale_type="транзит",S238)*AC238,2),0)</f>
        <v>0</v>
      </c>
      <c r="AG238" s="130">
        <f t="shared" si="158"/>
        <v>0</v>
      </c>
      <c r="AH238" s="74">
        <f t="shared" si="159"/>
        <v>0</v>
      </c>
      <c r="AI238" s="123">
        <f t="shared" si="160"/>
        <v>0</v>
      </c>
      <c r="AJ238" s="118">
        <f t="shared" si="176"/>
        <v>0</v>
      </c>
      <c r="AK238" s="74">
        <f t="shared" si="177"/>
        <v>0</v>
      </c>
      <c r="AL238" s="174">
        <f t="shared" si="178"/>
        <v>0</v>
      </c>
      <c r="AM238" s="175">
        <f t="shared" si="161"/>
        <v>0</v>
      </c>
      <c r="AN238" s="130">
        <f t="shared" si="179"/>
        <v>0</v>
      </c>
      <c r="AO238" s="74">
        <f t="shared" si="162"/>
        <v>0</v>
      </c>
      <c r="AP238" s="123">
        <f t="shared" si="180"/>
        <v>0</v>
      </c>
      <c r="AQ238" s="118">
        <f t="shared" si="163"/>
        <v>0</v>
      </c>
      <c r="AR238" s="82" t="str">
        <f t="shared" si="181"/>
        <v>https://www.alta.ru/tnved/code//</v>
      </c>
      <c r="AS238" s="157"/>
      <c r="AT238" s="162"/>
      <c r="AU238" s="74">
        <f t="shared" si="164"/>
        <v>0</v>
      </c>
      <c r="AV238" s="157"/>
      <c r="AW238" s="75">
        <f>_xlfn.IFNA(VLOOKUP(L238,list_vat[],3,FALSE),0)</f>
        <v>0</v>
      </c>
      <c r="AX238" s="74">
        <f t="shared" si="182"/>
        <v>0</v>
      </c>
      <c r="AY238" s="74">
        <f t="shared" si="183"/>
        <v>0</v>
      </c>
      <c r="AZ238" s="130">
        <f t="shared" si="184"/>
        <v>0</v>
      </c>
      <c r="BA238" s="74">
        <f t="shared" si="165"/>
        <v>0</v>
      </c>
      <c r="BB238" s="193">
        <f t="shared" si="185"/>
        <v>0</v>
      </c>
      <c r="BC238" s="102">
        <f t="shared" si="186"/>
        <v>0</v>
      </c>
      <c r="BD238" s="102">
        <f t="shared" si="187"/>
        <v>0</v>
      </c>
      <c r="BE238" s="413" t="s">
        <v>69</v>
      </c>
    </row>
    <row r="239" spans="1:57" s="65" customFormat="1" ht="12" customHeight="1" x14ac:dyDescent="0.2">
      <c r="A239" s="43">
        <v>224</v>
      </c>
      <c r="B239" s="166"/>
      <c r="C239" s="166"/>
      <c r="D239" s="166"/>
      <c r="E239" s="162"/>
      <c r="F239" s="166"/>
      <c r="G239" s="162"/>
      <c r="H239" s="162"/>
      <c r="I239" s="189">
        <f t="shared" si="166"/>
        <v>0</v>
      </c>
      <c r="J239" s="195"/>
      <c r="K239" s="162"/>
      <c r="L239" s="168"/>
      <c r="M239" s="75">
        <f>_xlfn.XLOOKUP(L239,list_vat[Страна],list_vat[Ставка НДС %],0,0)</f>
        <v>0</v>
      </c>
      <c r="N239" s="162">
        <f t="shared" si="167"/>
        <v>0</v>
      </c>
      <c r="O239" s="169"/>
      <c r="P239" s="74">
        <f t="shared" si="188"/>
        <v>0</v>
      </c>
      <c r="Q239" s="162"/>
      <c r="R239" s="162" t="str">
        <f t="shared" si="168"/>
        <v>введи курс</v>
      </c>
      <c r="S239" s="196">
        <f t="shared" si="169"/>
        <v>0</v>
      </c>
      <c r="T239" s="192">
        <f t="shared" si="170"/>
        <v>0</v>
      </c>
      <c r="U239" s="76">
        <f t="shared" si="171"/>
        <v>0</v>
      </c>
      <c r="V239" s="123">
        <f t="shared" si="172"/>
        <v>0</v>
      </c>
      <c r="W239" s="191"/>
      <c r="X239" s="170"/>
      <c r="Y239" s="74">
        <f t="shared" si="157"/>
        <v>0</v>
      </c>
      <c r="Z239" s="188"/>
      <c r="AA239" s="130">
        <f t="shared" si="173"/>
        <v>0</v>
      </c>
      <c r="AB239" s="74">
        <f t="shared" si="174"/>
        <v>0</v>
      </c>
      <c r="AC239" s="356"/>
      <c r="AD239" s="130" cm="1">
        <f t="array" ref="AD239">IFERROR(ROUND((_xlfn.IFS(offer_sale_type="поставка",AB239,offer_sale_type="транзит",S239)*(1+AC239))/E239,2),0)</f>
        <v>0</v>
      </c>
      <c r="AE239" s="74">
        <f t="shared" si="175"/>
        <v>0</v>
      </c>
      <c r="AF239" s="123" cm="1">
        <f t="array" ref="AF239">IFERROR(ROUND(_xlfn.IFS(offer_sale_type="поставка",AB239,offer_sale_type="транзит",S239)*AC239,2),0)</f>
        <v>0</v>
      </c>
      <c r="AG239" s="130">
        <f t="shared" si="158"/>
        <v>0</v>
      </c>
      <c r="AH239" s="74">
        <f t="shared" si="159"/>
        <v>0</v>
      </c>
      <c r="AI239" s="123">
        <f t="shared" si="160"/>
        <v>0</v>
      </c>
      <c r="AJ239" s="118">
        <f t="shared" si="176"/>
        <v>0</v>
      </c>
      <c r="AK239" s="74">
        <f t="shared" si="177"/>
        <v>0</v>
      </c>
      <c r="AL239" s="174">
        <f t="shared" si="178"/>
        <v>0</v>
      </c>
      <c r="AM239" s="175">
        <f t="shared" si="161"/>
        <v>0</v>
      </c>
      <c r="AN239" s="130">
        <f t="shared" si="179"/>
        <v>0</v>
      </c>
      <c r="AO239" s="74">
        <f t="shared" si="162"/>
        <v>0</v>
      </c>
      <c r="AP239" s="123">
        <f t="shared" si="180"/>
        <v>0</v>
      </c>
      <c r="AQ239" s="118">
        <f t="shared" si="163"/>
        <v>0</v>
      </c>
      <c r="AR239" s="82" t="str">
        <f t="shared" si="181"/>
        <v>https://www.alta.ru/tnved/code//</v>
      </c>
      <c r="AS239" s="157"/>
      <c r="AT239" s="162"/>
      <c r="AU239" s="74">
        <f t="shared" si="164"/>
        <v>0</v>
      </c>
      <c r="AV239" s="157"/>
      <c r="AW239" s="75">
        <f>_xlfn.IFNA(VLOOKUP(L239,list_vat[],3,FALSE),0)</f>
        <v>0</v>
      </c>
      <c r="AX239" s="74">
        <f t="shared" si="182"/>
        <v>0</v>
      </c>
      <c r="AY239" s="74">
        <f t="shared" si="183"/>
        <v>0</v>
      </c>
      <c r="AZ239" s="130">
        <f t="shared" si="184"/>
        <v>0</v>
      </c>
      <c r="BA239" s="74">
        <f t="shared" si="165"/>
        <v>0</v>
      </c>
      <c r="BB239" s="193">
        <f t="shared" si="185"/>
        <v>0</v>
      </c>
      <c r="BC239" s="102">
        <f t="shared" si="186"/>
        <v>0</v>
      </c>
      <c r="BD239" s="102">
        <f t="shared" si="187"/>
        <v>0</v>
      </c>
      <c r="BE239" s="413" t="s">
        <v>69</v>
      </c>
    </row>
    <row r="240" spans="1:57" s="65" customFormat="1" ht="12" customHeight="1" x14ac:dyDescent="0.2">
      <c r="A240" s="43">
        <v>225</v>
      </c>
      <c r="B240" s="166"/>
      <c r="C240" s="166"/>
      <c r="D240" s="166"/>
      <c r="E240" s="162"/>
      <c r="F240" s="166"/>
      <c r="G240" s="162"/>
      <c r="H240" s="162"/>
      <c r="I240" s="189">
        <f t="shared" si="166"/>
        <v>0</v>
      </c>
      <c r="J240" s="195"/>
      <c r="K240" s="162"/>
      <c r="L240" s="168"/>
      <c r="M240" s="75">
        <f>_xlfn.XLOOKUP(L240,list_vat[Страна],list_vat[Ставка НДС %],0,0)</f>
        <v>0</v>
      </c>
      <c r="N240" s="162">
        <f t="shared" si="167"/>
        <v>0</v>
      </c>
      <c r="O240" s="169"/>
      <c r="P240" s="74">
        <f t="shared" si="188"/>
        <v>0</v>
      </c>
      <c r="Q240" s="162"/>
      <c r="R240" s="162" t="str">
        <f t="shared" si="168"/>
        <v>введи курс</v>
      </c>
      <c r="S240" s="196">
        <f t="shared" si="169"/>
        <v>0</v>
      </c>
      <c r="T240" s="192">
        <f t="shared" si="170"/>
        <v>0</v>
      </c>
      <c r="U240" s="76">
        <f t="shared" si="171"/>
        <v>0</v>
      </c>
      <c r="V240" s="123">
        <f t="shared" si="172"/>
        <v>0</v>
      </c>
      <c r="W240" s="191"/>
      <c r="X240" s="170"/>
      <c r="Y240" s="74">
        <f t="shared" si="157"/>
        <v>0</v>
      </c>
      <c r="Z240" s="188"/>
      <c r="AA240" s="130">
        <f t="shared" si="173"/>
        <v>0</v>
      </c>
      <c r="AB240" s="74">
        <f t="shared" si="174"/>
        <v>0</v>
      </c>
      <c r="AC240" s="356"/>
      <c r="AD240" s="130" cm="1">
        <f t="array" ref="AD240">IFERROR(ROUND((_xlfn.IFS(offer_sale_type="поставка",AB240,offer_sale_type="транзит",S240)*(1+AC240))/E240,2),0)</f>
        <v>0</v>
      </c>
      <c r="AE240" s="74">
        <f t="shared" si="175"/>
        <v>0</v>
      </c>
      <c r="AF240" s="123" cm="1">
        <f t="array" ref="AF240">IFERROR(ROUND(_xlfn.IFS(offer_sale_type="поставка",AB240,offer_sale_type="транзит",S240)*AC240,2),0)</f>
        <v>0</v>
      </c>
      <c r="AG240" s="130">
        <f t="shared" si="158"/>
        <v>0</v>
      </c>
      <c r="AH240" s="74">
        <f t="shared" si="159"/>
        <v>0</v>
      </c>
      <c r="AI240" s="123">
        <f t="shared" si="160"/>
        <v>0</v>
      </c>
      <c r="AJ240" s="118">
        <f t="shared" si="176"/>
        <v>0</v>
      </c>
      <c r="AK240" s="74">
        <f t="shared" si="177"/>
        <v>0</v>
      </c>
      <c r="AL240" s="174">
        <f t="shared" si="178"/>
        <v>0</v>
      </c>
      <c r="AM240" s="175">
        <f t="shared" si="161"/>
        <v>0</v>
      </c>
      <c r="AN240" s="130">
        <f t="shared" si="179"/>
        <v>0</v>
      </c>
      <c r="AO240" s="74">
        <f t="shared" si="162"/>
        <v>0</v>
      </c>
      <c r="AP240" s="123">
        <f t="shared" si="180"/>
        <v>0</v>
      </c>
      <c r="AQ240" s="118">
        <f t="shared" si="163"/>
        <v>0</v>
      </c>
      <c r="AR240" s="82" t="str">
        <f t="shared" si="181"/>
        <v>https://www.alta.ru/tnved/code//</v>
      </c>
      <c r="AS240" s="157"/>
      <c r="AT240" s="162"/>
      <c r="AU240" s="74">
        <f t="shared" si="164"/>
        <v>0</v>
      </c>
      <c r="AV240" s="157"/>
      <c r="AW240" s="75">
        <f>_xlfn.IFNA(VLOOKUP(L240,list_vat[],3,FALSE),0)</f>
        <v>0</v>
      </c>
      <c r="AX240" s="74">
        <f t="shared" si="182"/>
        <v>0</v>
      </c>
      <c r="AY240" s="74">
        <f t="shared" si="183"/>
        <v>0</v>
      </c>
      <c r="AZ240" s="130">
        <f t="shared" si="184"/>
        <v>0</v>
      </c>
      <c r="BA240" s="74">
        <f t="shared" si="165"/>
        <v>0</v>
      </c>
      <c r="BB240" s="193">
        <f t="shared" si="185"/>
        <v>0</v>
      </c>
      <c r="BC240" s="102">
        <f t="shared" si="186"/>
        <v>0</v>
      </c>
      <c r="BD240" s="102">
        <f t="shared" si="187"/>
        <v>0</v>
      </c>
      <c r="BE240" s="413" t="s">
        <v>69</v>
      </c>
    </row>
    <row r="241" spans="1:57" s="65" customFormat="1" ht="12" customHeight="1" x14ac:dyDescent="0.2">
      <c r="A241" s="43">
        <v>226</v>
      </c>
      <c r="B241" s="166"/>
      <c r="C241" s="166"/>
      <c r="D241" s="166"/>
      <c r="E241" s="162"/>
      <c r="F241" s="166"/>
      <c r="G241" s="162"/>
      <c r="H241" s="162"/>
      <c r="I241" s="189">
        <f t="shared" si="166"/>
        <v>0</v>
      </c>
      <c r="J241" s="195"/>
      <c r="K241" s="162"/>
      <c r="L241" s="168"/>
      <c r="M241" s="75">
        <f>_xlfn.XLOOKUP(L241,list_vat[Страна],list_vat[Ставка НДС %],0,0)</f>
        <v>0</v>
      </c>
      <c r="N241" s="162">
        <f t="shared" si="167"/>
        <v>0</v>
      </c>
      <c r="O241" s="169"/>
      <c r="P241" s="74">
        <f t="shared" si="188"/>
        <v>0</v>
      </c>
      <c r="Q241" s="162"/>
      <c r="R241" s="162" t="str">
        <f t="shared" si="168"/>
        <v>введи курс</v>
      </c>
      <c r="S241" s="196">
        <f t="shared" si="169"/>
        <v>0</v>
      </c>
      <c r="T241" s="192">
        <f t="shared" si="170"/>
        <v>0</v>
      </c>
      <c r="U241" s="76">
        <f t="shared" si="171"/>
        <v>0</v>
      </c>
      <c r="V241" s="123">
        <f t="shared" si="172"/>
        <v>0</v>
      </c>
      <c r="W241" s="191"/>
      <c r="X241" s="170"/>
      <c r="Y241" s="74">
        <f t="shared" si="157"/>
        <v>0</v>
      </c>
      <c r="Z241" s="188"/>
      <c r="AA241" s="130">
        <f t="shared" si="173"/>
        <v>0</v>
      </c>
      <c r="AB241" s="74">
        <f t="shared" si="174"/>
        <v>0</v>
      </c>
      <c r="AC241" s="356"/>
      <c r="AD241" s="130" cm="1">
        <f t="array" ref="AD241">IFERROR(ROUND((_xlfn.IFS(offer_sale_type="поставка",AB241,offer_sale_type="транзит",S241)*(1+AC241))/E241,2),0)</f>
        <v>0</v>
      </c>
      <c r="AE241" s="74">
        <f t="shared" si="175"/>
        <v>0</v>
      </c>
      <c r="AF241" s="123" cm="1">
        <f t="array" ref="AF241">IFERROR(ROUND(_xlfn.IFS(offer_sale_type="поставка",AB241,offer_sale_type="транзит",S241)*AC241,2),0)</f>
        <v>0</v>
      </c>
      <c r="AG241" s="130">
        <f t="shared" si="158"/>
        <v>0</v>
      </c>
      <c r="AH241" s="74">
        <f t="shared" si="159"/>
        <v>0</v>
      </c>
      <c r="AI241" s="123">
        <f t="shared" si="160"/>
        <v>0</v>
      </c>
      <c r="AJ241" s="118">
        <f t="shared" si="176"/>
        <v>0</v>
      </c>
      <c r="AK241" s="74">
        <f t="shared" si="177"/>
        <v>0</v>
      </c>
      <c r="AL241" s="174">
        <f t="shared" si="178"/>
        <v>0</v>
      </c>
      <c r="AM241" s="175">
        <f t="shared" si="161"/>
        <v>0</v>
      </c>
      <c r="AN241" s="130">
        <f t="shared" si="179"/>
        <v>0</v>
      </c>
      <c r="AO241" s="74">
        <f t="shared" si="162"/>
        <v>0</v>
      </c>
      <c r="AP241" s="123">
        <f t="shared" si="180"/>
        <v>0</v>
      </c>
      <c r="AQ241" s="118">
        <f t="shared" si="163"/>
        <v>0</v>
      </c>
      <c r="AR241" s="82" t="str">
        <f t="shared" si="181"/>
        <v>https://www.alta.ru/tnved/code//</v>
      </c>
      <c r="AS241" s="157"/>
      <c r="AT241" s="162"/>
      <c r="AU241" s="74">
        <f t="shared" si="164"/>
        <v>0</v>
      </c>
      <c r="AV241" s="157"/>
      <c r="AW241" s="75">
        <f>_xlfn.IFNA(VLOOKUP(L241,list_vat[],3,FALSE),0)</f>
        <v>0</v>
      </c>
      <c r="AX241" s="74">
        <f t="shared" si="182"/>
        <v>0</v>
      </c>
      <c r="AY241" s="74">
        <f t="shared" si="183"/>
        <v>0</v>
      </c>
      <c r="AZ241" s="130">
        <f t="shared" si="184"/>
        <v>0</v>
      </c>
      <c r="BA241" s="74">
        <f t="shared" si="165"/>
        <v>0</v>
      </c>
      <c r="BB241" s="193">
        <f t="shared" si="185"/>
        <v>0</v>
      </c>
      <c r="BC241" s="102">
        <f t="shared" si="186"/>
        <v>0</v>
      </c>
      <c r="BD241" s="102">
        <f t="shared" si="187"/>
        <v>0</v>
      </c>
      <c r="BE241" s="413" t="s">
        <v>69</v>
      </c>
    </row>
    <row r="242" spans="1:57" s="65" customFormat="1" ht="12" customHeight="1" x14ac:dyDescent="0.2">
      <c r="A242" s="43">
        <v>227</v>
      </c>
      <c r="B242" s="166"/>
      <c r="C242" s="166"/>
      <c r="D242" s="166"/>
      <c r="E242" s="162"/>
      <c r="F242" s="166"/>
      <c r="G242" s="162"/>
      <c r="H242" s="162"/>
      <c r="I242" s="189">
        <f t="shared" si="166"/>
        <v>0</v>
      </c>
      <c r="J242" s="195"/>
      <c r="K242" s="162"/>
      <c r="L242" s="168"/>
      <c r="M242" s="75">
        <f>_xlfn.XLOOKUP(L242,list_vat[Страна],list_vat[Ставка НДС %],0,0)</f>
        <v>0</v>
      </c>
      <c r="N242" s="162">
        <f t="shared" si="167"/>
        <v>0</v>
      </c>
      <c r="O242" s="169"/>
      <c r="P242" s="74">
        <f t="shared" si="188"/>
        <v>0</v>
      </c>
      <c r="Q242" s="162"/>
      <c r="R242" s="162" t="str">
        <f t="shared" si="168"/>
        <v>введи курс</v>
      </c>
      <c r="S242" s="196">
        <f t="shared" si="169"/>
        <v>0</v>
      </c>
      <c r="T242" s="192">
        <f t="shared" si="170"/>
        <v>0</v>
      </c>
      <c r="U242" s="76">
        <f t="shared" si="171"/>
        <v>0</v>
      </c>
      <c r="V242" s="123">
        <f t="shared" si="172"/>
        <v>0</v>
      </c>
      <c r="W242" s="191"/>
      <c r="X242" s="170"/>
      <c r="Y242" s="74">
        <f t="shared" si="157"/>
        <v>0</v>
      </c>
      <c r="Z242" s="188"/>
      <c r="AA242" s="130">
        <f t="shared" si="173"/>
        <v>0</v>
      </c>
      <c r="AB242" s="74">
        <f t="shared" si="174"/>
        <v>0</v>
      </c>
      <c r="AC242" s="356"/>
      <c r="AD242" s="130" cm="1">
        <f t="array" ref="AD242">IFERROR(ROUND((_xlfn.IFS(offer_sale_type="поставка",AB242,offer_sale_type="транзит",S242)*(1+AC242))/E242,2),0)</f>
        <v>0</v>
      </c>
      <c r="AE242" s="74">
        <f t="shared" si="175"/>
        <v>0</v>
      </c>
      <c r="AF242" s="123" cm="1">
        <f t="array" ref="AF242">IFERROR(ROUND(_xlfn.IFS(offer_sale_type="поставка",AB242,offer_sale_type="транзит",S242)*AC242,2),0)</f>
        <v>0</v>
      </c>
      <c r="AG242" s="130">
        <f t="shared" si="158"/>
        <v>0</v>
      </c>
      <c r="AH242" s="74">
        <f t="shared" si="159"/>
        <v>0</v>
      </c>
      <c r="AI242" s="123">
        <f t="shared" si="160"/>
        <v>0</v>
      </c>
      <c r="AJ242" s="118">
        <f t="shared" si="176"/>
        <v>0</v>
      </c>
      <c r="AK242" s="74">
        <f t="shared" si="177"/>
        <v>0</v>
      </c>
      <c r="AL242" s="174">
        <f t="shared" si="178"/>
        <v>0</v>
      </c>
      <c r="AM242" s="175">
        <f t="shared" si="161"/>
        <v>0</v>
      </c>
      <c r="AN242" s="130">
        <f t="shared" si="179"/>
        <v>0</v>
      </c>
      <c r="AO242" s="74">
        <f t="shared" si="162"/>
        <v>0</v>
      </c>
      <c r="AP242" s="123">
        <f t="shared" si="180"/>
        <v>0</v>
      </c>
      <c r="AQ242" s="118">
        <f t="shared" si="163"/>
        <v>0</v>
      </c>
      <c r="AR242" s="82" t="str">
        <f t="shared" si="181"/>
        <v>https://www.alta.ru/tnved/code//</v>
      </c>
      <c r="AS242" s="157"/>
      <c r="AT242" s="162"/>
      <c r="AU242" s="74">
        <f t="shared" si="164"/>
        <v>0</v>
      </c>
      <c r="AV242" s="157"/>
      <c r="AW242" s="75">
        <f>_xlfn.IFNA(VLOOKUP(L242,list_vat[],3,FALSE),0)</f>
        <v>0</v>
      </c>
      <c r="AX242" s="74">
        <f t="shared" si="182"/>
        <v>0</v>
      </c>
      <c r="AY242" s="74">
        <f t="shared" si="183"/>
        <v>0</v>
      </c>
      <c r="AZ242" s="130">
        <f t="shared" si="184"/>
        <v>0</v>
      </c>
      <c r="BA242" s="74">
        <f t="shared" si="165"/>
        <v>0</v>
      </c>
      <c r="BB242" s="193">
        <f t="shared" si="185"/>
        <v>0</v>
      </c>
      <c r="BC242" s="102">
        <f t="shared" si="186"/>
        <v>0</v>
      </c>
      <c r="BD242" s="102">
        <f t="shared" si="187"/>
        <v>0</v>
      </c>
      <c r="BE242" s="413" t="s">
        <v>69</v>
      </c>
    </row>
    <row r="243" spans="1:57" s="65" customFormat="1" ht="12" customHeight="1" x14ac:dyDescent="0.2">
      <c r="A243" s="43">
        <v>228</v>
      </c>
      <c r="B243" s="166"/>
      <c r="C243" s="166"/>
      <c r="D243" s="166"/>
      <c r="E243" s="162"/>
      <c r="F243" s="166"/>
      <c r="G243" s="162"/>
      <c r="H243" s="162"/>
      <c r="I243" s="189">
        <f t="shared" si="166"/>
        <v>0</v>
      </c>
      <c r="J243" s="195"/>
      <c r="K243" s="162"/>
      <c r="L243" s="168"/>
      <c r="M243" s="75">
        <f>_xlfn.XLOOKUP(L243,list_vat[Страна],list_vat[Ставка НДС %],0,0)</f>
        <v>0</v>
      </c>
      <c r="N243" s="162">
        <f t="shared" si="167"/>
        <v>0</v>
      </c>
      <c r="O243" s="169"/>
      <c r="P243" s="74">
        <f t="shared" si="188"/>
        <v>0</v>
      </c>
      <c r="Q243" s="162"/>
      <c r="R243" s="162" t="str">
        <f t="shared" si="168"/>
        <v>введи курс</v>
      </c>
      <c r="S243" s="196">
        <f t="shared" si="169"/>
        <v>0</v>
      </c>
      <c r="T243" s="192">
        <f t="shared" si="170"/>
        <v>0</v>
      </c>
      <c r="U243" s="76">
        <f t="shared" si="171"/>
        <v>0</v>
      </c>
      <c r="V243" s="123">
        <f t="shared" si="172"/>
        <v>0</v>
      </c>
      <c r="W243" s="191"/>
      <c r="X243" s="170"/>
      <c r="Y243" s="74">
        <f t="shared" si="157"/>
        <v>0</v>
      </c>
      <c r="Z243" s="188"/>
      <c r="AA243" s="130">
        <f t="shared" si="173"/>
        <v>0</v>
      </c>
      <c r="AB243" s="74">
        <f t="shared" si="174"/>
        <v>0</v>
      </c>
      <c r="AC243" s="356"/>
      <c r="AD243" s="130" cm="1">
        <f t="array" ref="AD243">IFERROR(ROUND((_xlfn.IFS(offer_sale_type="поставка",AB243,offer_sale_type="транзит",S243)*(1+AC243))/E243,2),0)</f>
        <v>0</v>
      </c>
      <c r="AE243" s="74">
        <f t="shared" si="175"/>
        <v>0</v>
      </c>
      <c r="AF243" s="123" cm="1">
        <f t="array" ref="AF243">IFERROR(ROUND(_xlfn.IFS(offer_sale_type="поставка",AB243,offer_sale_type="транзит",S243)*AC243,2),0)</f>
        <v>0</v>
      </c>
      <c r="AG243" s="130">
        <f t="shared" si="158"/>
        <v>0</v>
      </c>
      <c r="AH243" s="74">
        <f t="shared" si="159"/>
        <v>0</v>
      </c>
      <c r="AI243" s="123">
        <f t="shared" si="160"/>
        <v>0</v>
      </c>
      <c r="AJ243" s="118">
        <f t="shared" si="176"/>
        <v>0</v>
      </c>
      <c r="AK243" s="74">
        <f t="shared" si="177"/>
        <v>0</v>
      </c>
      <c r="AL243" s="174">
        <f t="shared" si="178"/>
        <v>0</v>
      </c>
      <c r="AM243" s="175">
        <f t="shared" si="161"/>
        <v>0</v>
      </c>
      <c r="AN243" s="130">
        <f t="shared" si="179"/>
        <v>0</v>
      </c>
      <c r="AO243" s="74">
        <f t="shared" si="162"/>
        <v>0</v>
      </c>
      <c r="AP243" s="123">
        <f t="shared" si="180"/>
        <v>0</v>
      </c>
      <c r="AQ243" s="118">
        <f t="shared" si="163"/>
        <v>0</v>
      </c>
      <c r="AR243" s="82" t="str">
        <f t="shared" si="181"/>
        <v>https://www.alta.ru/tnved/code//</v>
      </c>
      <c r="AS243" s="157"/>
      <c r="AT243" s="162"/>
      <c r="AU243" s="74">
        <f t="shared" si="164"/>
        <v>0</v>
      </c>
      <c r="AV243" s="157"/>
      <c r="AW243" s="75">
        <f>_xlfn.IFNA(VLOOKUP(L243,list_vat[],3,FALSE),0)</f>
        <v>0</v>
      </c>
      <c r="AX243" s="74">
        <f t="shared" si="182"/>
        <v>0</v>
      </c>
      <c r="AY243" s="74">
        <f t="shared" si="183"/>
        <v>0</v>
      </c>
      <c r="AZ243" s="130">
        <f t="shared" si="184"/>
        <v>0</v>
      </c>
      <c r="BA243" s="74">
        <f t="shared" si="165"/>
        <v>0</v>
      </c>
      <c r="BB243" s="193">
        <f t="shared" si="185"/>
        <v>0</v>
      </c>
      <c r="BC243" s="102">
        <f t="shared" si="186"/>
        <v>0</v>
      </c>
      <c r="BD243" s="102">
        <f t="shared" si="187"/>
        <v>0</v>
      </c>
      <c r="BE243" s="413" t="s">
        <v>69</v>
      </c>
    </row>
    <row r="244" spans="1:57" s="65" customFormat="1" ht="12" customHeight="1" x14ac:dyDescent="0.2">
      <c r="A244" s="43">
        <v>229</v>
      </c>
      <c r="B244" s="166"/>
      <c r="C244" s="166"/>
      <c r="D244" s="166"/>
      <c r="E244" s="162"/>
      <c r="F244" s="166"/>
      <c r="G244" s="162"/>
      <c r="H244" s="162"/>
      <c r="I244" s="189">
        <f t="shared" si="166"/>
        <v>0</v>
      </c>
      <c r="J244" s="195"/>
      <c r="K244" s="162"/>
      <c r="L244" s="168"/>
      <c r="M244" s="75">
        <f>_xlfn.XLOOKUP(L244,list_vat[Страна],list_vat[Ставка НДС %],0,0)</f>
        <v>0</v>
      </c>
      <c r="N244" s="162">
        <f t="shared" si="167"/>
        <v>0</v>
      </c>
      <c r="O244" s="169"/>
      <c r="P244" s="74">
        <f t="shared" si="188"/>
        <v>0</v>
      </c>
      <c r="Q244" s="162"/>
      <c r="R244" s="162" t="str">
        <f t="shared" si="168"/>
        <v>введи курс</v>
      </c>
      <c r="S244" s="196">
        <f t="shared" si="169"/>
        <v>0</v>
      </c>
      <c r="T244" s="192">
        <f t="shared" si="170"/>
        <v>0</v>
      </c>
      <c r="U244" s="76">
        <f t="shared" si="171"/>
        <v>0</v>
      </c>
      <c r="V244" s="123">
        <f t="shared" si="172"/>
        <v>0</v>
      </c>
      <c r="W244" s="191"/>
      <c r="X244" s="170"/>
      <c r="Y244" s="74">
        <f t="shared" si="157"/>
        <v>0</v>
      </c>
      <c r="Z244" s="188"/>
      <c r="AA244" s="130">
        <f t="shared" si="173"/>
        <v>0</v>
      </c>
      <c r="AB244" s="74">
        <f t="shared" si="174"/>
        <v>0</v>
      </c>
      <c r="AC244" s="356"/>
      <c r="AD244" s="130" cm="1">
        <f t="array" ref="AD244">IFERROR(ROUND((_xlfn.IFS(offer_sale_type="поставка",AB244,offer_sale_type="транзит",S244)*(1+AC244))/E244,2),0)</f>
        <v>0</v>
      </c>
      <c r="AE244" s="74">
        <f t="shared" si="175"/>
        <v>0</v>
      </c>
      <c r="AF244" s="123" cm="1">
        <f t="array" ref="AF244">IFERROR(ROUND(_xlfn.IFS(offer_sale_type="поставка",AB244,offer_sale_type="транзит",S244)*AC244,2),0)</f>
        <v>0</v>
      </c>
      <c r="AG244" s="130">
        <f t="shared" si="158"/>
        <v>0</v>
      </c>
      <c r="AH244" s="74">
        <f t="shared" si="159"/>
        <v>0</v>
      </c>
      <c r="AI244" s="123">
        <f t="shared" si="160"/>
        <v>0</v>
      </c>
      <c r="AJ244" s="118">
        <f t="shared" si="176"/>
        <v>0</v>
      </c>
      <c r="AK244" s="74">
        <f t="shared" si="177"/>
        <v>0</v>
      </c>
      <c r="AL244" s="174">
        <f t="shared" si="178"/>
        <v>0</v>
      </c>
      <c r="AM244" s="175">
        <f t="shared" si="161"/>
        <v>0</v>
      </c>
      <c r="AN244" s="130">
        <f t="shared" si="179"/>
        <v>0</v>
      </c>
      <c r="AO244" s="74">
        <f t="shared" si="162"/>
        <v>0</v>
      </c>
      <c r="AP244" s="123">
        <f t="shared" si="180"/>
        <v>0</v>
      </c>
      <c r="AQ244" s="118">
        <f t="shared" si="163"/>
        <v>0</v>
      </c>
      <c r="AR244" s="82" t="str">
        <f t="shared" si="181"/>
        <v>https://www.alta.ru/tnved/code//</v>
      </c>
      <c r="AS244" s="157"/>
      <c r="AT244" s="162"/>
      <c r="AU244" s="74">
        <f t="shared" si="164"/>
        <v>0</v>
      </c>
      <c r="AV244" s="157"/>
      <c r="AW244" s="75">
        <f>_xlfn.IFNA(VLOOKUP(L244,list_vat[],3,FALSE),0)</f>
        <v>0</v>
      </c>
      <c r="AX244" s="74">
        <f t="shared" si="182"/>
        <v>0</v>
      </c>
      <c r="AY244" s="74">
        <f t="shared" si="183"/>
        <v>0</v>
      </c>
      <c r="AZ244" s="130">
        <f t="shared" si="184"/>
        <v>0</v>
      </c>
      <c r="BA244" s="74">
        <f t="shared" si="165"/>
        <v>0</v>
      </c>
      <c r="BB244" s="193">
        <f t="shared" si="185"/>
        <v>0</v>
      </c>
      <c r="BC244" s="102">
        <f t="shared" si="186"/>
        <v>0</v>
      </c>
      <c r="BD244" s="102">
        <f t="shared" si="187"/>
        <v>0</v>
      </c>
      <c r="BE244" s="413" t="s">
        <v>69</v>
      </c>
    </row>
    <row r="245" spans="1:57" s="65" customFormat="1" ht="12" customHeight="1" x14ac:dyDescent="0.2">
      <c r="A245" s="43">
        <v>230</v>
      </c>
      <c r="B245" s="166"/>
      <c r="C245" s="166"/>
      <c r="D245" s="166"/>
      <c r="E245" s="162"/>
      <c r="F245" s="166"/>
      <c r="G245" s="162"/>
      <c r="H245" s="162"/>
      <c r="I245" s="189">
        <f t="shared" si="166"/>
        <v>0</v>
      </c>
      <c r="J245" s="195"/>
      <c r="K245" s="162"/>
      <c r="L245" s="168"/>
      <c r="M245" s="75">
        <f>_xlfn.XLOOKUP(L245,list_vat[Страна],list_vat[Ставка НДС %],0,0)</f>
        <v>0</v>
      </c>
      <c r="N245" s="162">
        <f t="shared" si="167"/>
        <v>0</v>
      </c>
      <c r="O245" s="169"/>
      <c r="P245" s="74">
        <f t="shared" si="188"/>
        <v>0</v>
      </c>
      <c r="Q245" s="162"/>
      <c r="R245" s="162" t="str">
        <f t="shared" si="168"/>
        <v>введи курс</v>
      </c>
      <c r="S245" s="196">
        <f t="shared" si="169"/>
        <v>0</v>
      </c>
      <c r="T245" s="192">
        <f t="shared" si="170"/>
        <v>0</v>
      </c>
      <c r="U245" s="76">
        <f t="shared" si="171"/>
        <v>0</v>
      </c>
      <c r="V245" s="123">
        <f t="shared" si="172"/>
        <v>0</v>
      </c>
      <c r="W245" s="191"/>
      <c r="X245" s="170"/>
      <c r="Y245" s="74">
        <f t="shared" si="157"/>
        <v>0</v>
      </c>
      <c r="Z245" s="188"/>
      <c r="AA245" s="130">
        <f t="shared" si="173"/>
        <v>0</v>
      </c>
      <c r="AB245" s="74">
        <f t="shared" si="174"/>
        <v>0</v>
      </c>
      <c r="AC245" s="356"/>
      <c r="AD245" s="130" cm="1">
        <f t="array" ref="AD245">IFERROR(ROUND((_xlfn.IFS(offer_sale_type="поставка",AB245,offer_sale_type="транзит",S245)*(1+AC245))/E245,2),0)</f>
        <v>0</v>
      </c>
      <c r="AE245" s="74">
        <f t="shared" si="175"/>
        <v>0</v>
      </c>
      <c r="AF245" s="123" cm="1">
        <f t="array" ref="AF245">IFERROR(ROUND(_xlfn.IFS(offer_sale_type="поставка",AB245,offer_sale_type="транзит",S245)*AC245,2),0)</f>
        <v>0</v>
      </c>
      <c r="AG245" s="130">
        <f t="shared" si="158"/>
        <v>0</v>
      </c>
      <c r="AH245" s="74">
        <f t="shared" si="159"/>
        <v>0</v>
      </c>
      <c r="AI245" s="123">
        <f t="shared" si="160"/>
        <v>0</v>
      </c>
      <c r="AJ245" s="118">
        <f t="shared" si="176"/>
        <v>0</v>
      </c>
      <c r="AK245" s="74">
        <f t="shared" si="177"/>
        <v>0</v>
      </c>
      <c r="AL245" s="174">
        <f t="shared" si="178"/>
        <v>0</v>
      </c>
      <c r="AM245" s="175">
        <f t="shared" si="161"/>
        <v>0</v>
      </c>
      <c r="AN245" s="130">
        <f t="shared" si="179"/>
        <v>0</v>
      </c>
      <c r="AO245" s="74">
        <f t="shared" si="162"/>
        <v>0</v>
      </c>
      <c r="AP245" s="123">
        <f t="shared" si="180"/>
        <v>0</v>
      </c>
      <c r="AQ245" s="118">
        <f t="shared" si="163"/>
        <v>0</v>
      </c>
      <c r="AR245" s="82" t="str">
        <f t="shared" si="181"/>
        <v>https://www.alta.ru/tnved/code//</v>
      </c>
      <c r="AS245" s="157"/>
      <c r="AT245" s="162"/>
      <c r="AU245" s="74">
        <f t="shared" si="164"/>
        <v>0</v>
      </c>
      <c r="AV245" s="157"/>
      <c r="AW245" s="75">
        <f>_xlfn.IFNA(VLOOKUP(L245,list_vat[],3,FALSE),0)</f>
        <v>0</v>
      </c>
      <c r="AX245" s="74">
        <f t="shared" si="182"/>
        <v>0</v>
      </c>
      <c r="AY245" s="74">
        <f t="shared" si="183"/>
        <v>0</v>
      </c>
      <c r="AZ245" s="130">
        <f t="shared" si="184"/>
        <v>0</v>
      </c>
      <c r="BA245" s="74">
        <f t="shared" si="165"/>
        <v>0</v>
      </c>
      <c r="BB245" s="193">
        <f t="shared" si="185"/>
        <v>0</v>
      </c>
      <c r="BC245" s="102">
        <f t="shared" si="186"/>
        <v>0</v>
      </c>
      <c r="BD245" s="102">
        <f t="shared" si="187"/>
        <v>0</v>
      </c>
      <c r="BE245" s="413" t="s">
        <v>69</v>
      </c>
    </row>
    <row r="246" spans="1:57" s="65" customFormat="1" ht="12" customHeight="1" x14ac:dyDescent="0.2">
      <c r="A246" s="43">
        <v>231</v>
      </c>
      <c r="B246" s="166"/>
      <c r="C246" s="166"/>
      <c r="D246" s="166"/>
      <c r="E246" s="162"/>
      <c r="F246" s="166"/>
      <c r="G246" s="162"/>
      <c r="H246" s="162"/>
      <c r="I246" s="189">
        <f t="shared" si="166"/>
        <v>0</v>
      </c>
      <c r="J246" s="195"/>
      <c r="K246" s="162"/>
      <c r="L246" s="168"/>
      <c r="M246" s="75">
        <f>_xlfn.XLOOKUP(L246,list_vat[Страна],list_vat[Ставка НДС %],0,0)</f>
        <v>0</v>
      </c>
      <c r="N246" s="162">
        <f t="shared" si="167"/>
        <v>0</v>
      </c>
      <c r="O246" s="169"/>
      <c r="P246" s="74">
        <f t="shared" si="188"/>
        <v>0</v>
      </c>
      <c r="Q246" s="162"/>
      <c r="R246" s="162" t="str">
        <f t="shared" si="168"/>
        <v>введи курс</v>
      </c>
      <c r="S246" s="196">
        <f t="shared" si="169"/>
        <v>0</v>
      </c>
      <c r="T246" s="192">
        <f t="shared" si="170"/>
        <v>0</v>
      </c>
      <c r="U246" s="76">
        <f t="shared" si="171"/>
        <v>0</v>
      </c>
      <c r="V246" s="123">
        <f t="shared" si="172"/>
        <v>0</v>
      </c>
      <c r="W246" s="191"/>
      <c r="X246" s="170"/>
      <c r="Y246" s="74">
        <f t="shared" si="157"/>
        <v>0</v>
      </c>
      <c r="Z246" s="188"/>
      <c r="AA246" s="130">
        <f t="shared" si="173"/>
        <v>0</v>
      </c>
      <c r="AB246" s="74">
        <f t="shared" si="174"/>
        <v>0</v>
      </c>
      <c r="AC246" s="356"/>
      <c r="AD246" s="130" cm="1">
        <f t="array" ref="AD246">IFERROR(ROUND((_xlfn.IFS(offer_sale_type="поставка",AB246,offer_sale_type="транзит",S246)*(1+AC246))/E246,2),0)</f>
        <v>0</v>
      </c>
      <c r="AE246" s="74">
        <f t="shared" si="175"/>
        <v>0</v>
      </c>
      <c r="AF246" s="123" cm="1">
        <f t="array" ref="AF246">IFERROR(ROUND(_xlfn.IFS(offer_sale_type="поставка",AB246,offer_sale_type="транзит",S246)*AC246,2),0)</f>
        <v>0</v>
      </c>
      <c r="AG246" s="130">
        <f t="shared" si="158"/>
        <v>0</v>
      </c>
      <c r="AH246" s="74">
        <f t="shared" si="159"/>
        <v>0</v>
      </c>
      <c r="AI246" s="123">
        <f t="shared" si="160"/>
        <v>0</v>
      </c>
      <c r="AJ246" s="118">
        <f t="shared" si="176"/>
        <v>0</v>
      </c>
      <c r="AK246" s="74">
        <f t="shared" si="177"/>
        <v>0</v>
      </c>
      <c r="AL246" s="174">
        <f t="shared" si="178"/>
        <v>0</v>
      </c>
      <c r="AM246" s="175">
        <f t="shared" si="161"/>
        <v>0</v>
      </c>
      <c r="AN246" s="130">
        <f t="shared" si="179"/>
        <v>0</v>
      </c>
      <c r="AO246" s="74">
        <f t="shared" si="162"/>
        <v>0</v>
      </c>
      <c r="AP246" s="123">
        <f t="shared" si="180"/>
        <v>0</v>
      </c>
      <c r="AQ246" s="118">
        <f t="shared" si="163"/>
        <v>0</v>
      </c>
      <c r="AR246" s="82" t="str">
        <f t="shared" si="181"/>
        <v>https://www.alta.ru/tnved/code//</v>
      </c>
      <c r="AS246" s="157"/>
      <c r="AT246" s="162"/>
      <c r="AU246" s="74">
        <f t="shared" si="164"/>
        <v>0</v>
      </c>
      <c r="AV246" s="157"/>
      <c r="AW246" s="75">
        <f>_xlfn.IFNA(VLOOKUP(L246,list_vat[],3,FALSE),0)</f>
        <v>0</v>
      </c>
      <c r="AX246" s="74">
        <f t="shared" si="182"/>
        <v>0</v>
      </c>
      <c r="AY246" s="74">
        <f t="shared" si="183"/>
        <v>0</v>
      </c>
      <c r="AZ246" s="130">
        <f t="shared" si="184"/>
        <v>0</v>
      </c>
      <c r="BA246" s="74">
        <f t="shared" si="165"/>
        <v>0</v>
      </c>
      <c r="BB246" s="193">
        <f t="shared" si="185"/>
        <v>0</v>
      </c>
      <c r="BC246" s="102">
        <f t="shared" si="186"/>
        <v>0</v>
      </c>
      <c r="BD246" s="102">
        <f t="shared" si="187"/>
        <v>0</v>
      </c>
      <c r="BE246" s="413" t="s">
        <v>69</v>
      </c>
    </row>
    <row r="247" spans="1:57" s="65" customFormat="1" ht="12" customHeight="1" x14ac:dyDescent="0.2">
      <c r="A247" s="43">
        <v>232</v>
      </c>
      <c r="B247" s="166"/>
      <c r="C247" s="166"/>
      <c r="D247" s="166"/>
      <c r="E247" s="162"/>
      <c r="F247" s="166"/>
      <c r="G247" s="162"/>
      <c r="H247" s="162"/>
      <c r="I247" s="189">
        <f t="shared" si="166"/>
        <v>0</v>
      </c>
      <c r="J247" s="195"/>
      <c r="K247" s="162"/>
      <c r="L247" s="168"/>
      <c r="M247" s="75">
        <f>_xlfn.XLOOKUP(L247,list_vat[Страна],list_vat[Ставка НДС %],0,0)</f>
        <v>0</v>
      </c>
      <c r="N247" s="162">
        <f t="shared" si="167"/>
        <v>0</v>
      </c>
      <c r="O247" s="169"/>
      <c r="P247" s="74">
        <f t="shared" si="188"/>
        <v>0</v>
      </c>
      <c r="Q247" s="162"/>
      <c r="R247" s="162" t="str">
        <f t="shared" si="168"/>
        <v>введи курс</v>
      </c>
      <c r="S247" s="196">
        <f t="shared" si="169"/>
        <v>0</v>
      </c>
      <c r="T247" s="192">
        <f t="shared" si="170"/>
        <v>0</v>
      </c>
      <c r="U247" s="76">
        <f t="shared" si="171"/>
        <v>0</v>
      </c>
      <c r="V247" s="123">
        <f t="shared" si="172"/>
        <v>0</v>
      </c>
      <c r="W247" s="191"/>
      <c r="X247" s="170"/>
      <c r="Y247" s="74">
        <f t="shared" si="157"/>
        <v>0</v>
      </c>
      <c r="Z247" s="188"/>
      <c r="AA247" s="130">
        <f t="shared" si="173"/>
        <v>0</v>
      </c>
      <c r="AB247" s="74">
        <f t="shared" si="174"/>
        <v>0</v>
      </c>
      <c r="AC247" s="356"/>
      <c r="AD247" s="130" cm="1">
        <f t="array" ref="AD247">IFERROR(ROUND((_xlfn.IFS(offer_sale_type="поставка",AB247,offer_sale_type="транзит",S247)*(1+AC247))/E247,2),0)</f>
        <v>0</v>
      </c>
      <c r="AE247" s="74">
        <f t="shared" si="175"/>
        <v>0</v>
      </c>
      <c r="AF247" s="123" cm="1">
        <f t="array" ref="AF247">IFERROR(ROUND(_xlfn.IFS(offer_sale_type="поставка",AB247,offer_sale_type="транзит",S247)*AC247,2),0)</f>
        <v>0</v>
      </c>
      <c r="AG247" s="130">
        <f t="shared" si="158"/>
        <v>0</v>
      </c>
      <c r="AH247" s="74">
        <f t="shared" si="159"/>
        <v>0</v>
      </c>
      <c r="AI247" s="123">
        <f t="shared" si="160"/>
        <v>0</v>
      </c>
      <c r="AJ247" s="118">
        <f t="shared" si="176"/>
        <v>0</v>
      </c>
      <c r="AK247" s="74">
        <f t="shared" si="177"/>
        <v>0</v>
      </c>
      <c r="AL247" s="174">
        <f t="shared" si="178"/>
        <v>0</v>
      </c>
      <c r="AM247" s="175">
        <f t="shared" si="161"/>
        <v>0</v>
      </c>
      <c r="AN247" s="130">
        <f t="shared" si="179"/>
        <v>0</v>
      </c>
      <c r="AO247" s="74">
        <f t="shared" si="162"/>
        <v>0</v>
      </c>
      <c r="AP247" s="123">
        <f t="shared" si="180"/>
        <v>0</v>
      </c>
      <c r="AQ247" s="118">
        <f t="shared" si="163"/>
        <v>0</v>
      </c>
      <c r="AR247" s="82" t="str">
        <f t="shared" si="181"/>
        <v>https://www.alta.ru/tnved/code//</v>
      </c>
      <c r="AS247" s="157"/>
      <c r="AT247" s="162"/>
      <c r="AU247" s="74">
        <f t="shared" si="164"/>
        <v>0</v>
      </c>
      <c r="AV247" s="157"/>
      <c r="AW247" s="75">
        <f>_xlfn.IFNA(VLOOKUP(L247,list_vat[],3,FALSE),0)</f>
        <v>0</v>
      </c>
      <c r="AX247" s="74">
        <f t="shared" si="182"/>
        <v>0</v>
      </c>
      <c r="AY247" s="74">
        <f t="shared" si="183"/>
        <v>0</v>
      </c>
      <c r="AZ247" s="130">
        <f t="shared" si="184"/>
        <v>0</v>
      </c>
      <c r="BA247" s="74">
        <f t="shared" si="165"/>
        <v>0</v>
      </c>
      <c r="BB247" s="193">
        <f t="shared" si="185"/>
        <v>0</v>
      </c>
      <c r="BC247" s="102">
        <f t="shared" si="186"/>
        <v>0</v>
      </c>
      <c r="BD247" s="102">
        <f t="shared" si="187"/>
        <v>0</v>
      </c>
      <c r="BE247" s="413" t="s">
        <v>69</v>
      </c>
    </row>
    <row r="248" spans="1:57" s="65" customFormat="1" ht="12" customHeight="1" x14ac:dyDescent="0.2">
      <c r="A248" s="43">
        <v>233</v>
      </c>
      <c r="B248" s="166"/>
      <c r="C248" s="166"/>
      <c r="D248" s="166"/>
      <c r="E248" s="162"/>
      <c r="F248" s="166"/>
      <c r="G248" s="162"/>
      <c r="H248" s="162"/>
      <c r="I248" s="189">
        <f t="shared" si="166"/>
        <v>0</v>
      </c>
      <c r="J248" s="195"/>
      <c r="K248" s="162"/>
      <c r="L248" s="168"/>
      <c r="M248" s="75">
        <f>_xlfn.XLOOKUP(L248,list_vat[Страна],list_vat[Ставка НДС %],0,0)</f>
        <v>0</v>
      </c>
      <c r="N248" s="162">
        <f t="shared" si="167"/>
        <v>0</v>
      </c>
      <c r="O248" s="169"/>
      <c r="P248" s="74">
        <f t="shared" si="188"/>
        <v>0</v>
      </c>
      <c r="Q248" s="162"/>
      <c r="R248" s="162" t="str">
        <f t="shared" si="168"/>
        <v>введи курс</v>
      </c>
      <c r="S248" s="196">
        <f t="shared" si="169"/>
        <v>0</v>
      </c>
      <c r="T248" s="192">
        <f t="shared" si="170"/>
        <v>0</v>
      </c>
      <c r="U248" s="76">
        <f t="shared" si="171"/>
        <v>0</v>
      </c>
      <c r="V248" s="123">
        <f t="shared" si="172"/>
        <v>0</v>
      </c>
      <c r="W248" s="191"/>
      <c r="X248" s="170"/>
      <c r="Y248" s="74">
        <f t="shared" si="157"/>
        <v>0</v>
      </c>
      <c r="Z248" s="188"/>
      <c r="AA248" s="130">
        <f t="shared" si="173"/>
        <v>0</v>
      </c>
      <c r="AB248" s="74">
        <f t="shared" si="174"/>
        <v>0</v>
      </c>
      <c r="AC248" s="356"/>
      <c r="AD248" s="130" cm="1">
        <f t="array" ref="AD248">IFERROR(ROUND((_xlfn.IFS(offer_sale_type="поставка",AB248,offer_sale_type="транзит",S248)*(1+AC248))/E248,2),0)</f>
        <v>0</v>
      </c>
      <c r="AE248" s="74">
        <f t="shared" si="175"/>
        <v>0</v>
      </c>
      <c r="AF248" s="123" cm="1">
        <f t="array" ref="AF248">IFERROR(ROUND(_xlfn.IFS(offer_sale_type="поставка",AB248,offer_sale_type="транзит",S248)*AC248,2),0)</f>
        <v>0</v>
      </c>
      <c r="AG248" s="130">
        <f t="shared" si="158"/>
        <v>0</v>
      </c>
      <c r="AH248" s="74">
        <f t="shared" si="159"/>
        <v>0</v>
      </c>
      <c r="AI248" s="123">
        <f t="shared" si="160"/>
        <v>0</v>
      </c>
      <c r="AJ248" s="118">
        <f t="shared" si="176"/>
        <v>0</v>
      </c>
      <c r="AK248" s="74">
        <f t="shared" si="177"/>
        <v>0</v>
      </c>
      <c r="AL248" s="174">
        <f t="shared" si="178"/>
        <v>0</v>
      </c>
      <c r="AM248" s="175">
        <f t="shared" si="161"/>
        <v>0</v>
      </c>
      <c r="AN248" s="130">
        <f t="shared" si="179"/>
        <v>0</v>
      </c>
      <c r="AO248" s="74">
        <f t="shared" si="162"/>
        <v>0</v>
      </c>
      <c r="AP248" s="123">
        <f t="shared" si="180"/>
        <v>0</v>
      </c>
      <c r="AQ248" s="118">
        <f t="shared" si="163"/>
        <v>0</v>
      </c>
      <c r="AR248" s="82" t="str">
        <f t="shared" si="181"/>
        <v>https://www.alta.ru/tnved/code//</v>
      </c>
      <c r="AS248" s="157"/>
      <c r="AT248" s="162"/>
      <c r="AU248" s="74">
        <f t="shared" si="164"/>
        <v>0</v>
      </c>
      <c r="AV248" s="157"/>
      <c r="AW248" s="75">
        <f>_xlfn.IFNA(VLOOKUP(L248,list_vat[],3,FALSE),0)</f>
        <v>0</v>
      </c>
      <c r="AX248" s="74">
        <f t="shared" si="182"/>
        <v>0</v>
      </c>
      <c r="AY248" s="74">
        <f t="shared" si="183"/>
        <v>0</v>
      </c>
      <c r="AZ248" s="130">
        <f t="shared" si="184"/>
        <v>0</v>
      </c>
      <c r="BA248" s="74">
        <f t="shared" si="165"/>
        <v>0</v>
      </c>
      <c r="BB248" s="193">
        <f t="shared" si="185"/>
        <v>0</v>
      </c>
      <c r="BC248" s="102">
        <f t="shared" si="186"/>
        <v>0</v>
      </c>
      <c r="BD248" s="102">
        <f t="shared" si="187"/>
        <v>0</v>
      </c>
      <c r="BE248" s="413" t="s">
        <v>69</v>
      </c>
    </row>
    <row r="249" spans="1:57" s="65" customFormat="1" ht="12" customHeight="1" x14ac:dyDescent="0.2">
      <c r="A249" s="43">
        <v>234</v>
      </c>
      <c r="B249" s="166"/>
      <c r="C249" s="166"/>
      <c r="D249" s="166"/>
      <c r="E249" s="162"/>
      <c r="F249" s="166"/>
      <c r="G249" s="162"/>
      <c r="H249" s="162"/>
      <c r="I249" s="189">
        <f t="shared" si="166"/>
        <v>0</v>
      </c>
      <c r="J249" s="195"/>
      <c r="K249" s="162"/>
      <c r="L249" s="168"/>
      <c r="M249" s="75">
        <f>_xlfn.XLOOKUP(L249,list_vat[Страна],list_vat[Ставка НДС %],0,0)</f>
        <v>0</v>
      </c>
      <c r="N249" s="162">
        <f t="shared" si="167"/>
        <v>0</v>
      </c>
      <c r="O249" s="169"/>
      <c r="P249" s="74">
        <f t="shared" si="188"/>
        <v>0</v>
      </c>
      <c r="Q249" s="162"/>
      <c r="R249" s="162" t="str">
        <f t="shared" si="168"/>
        <v>введи курс</v>
      </c>
      <c r="S249" s="196">
        <f t="shared" si="169"/>
        <v>0</v>
      </c>
      <c r="T249" s="192">
        <f t="shared" si="170"/>
        <v>0</v>
      </c>
      <c r="U249" s="76">
        <f t="shared" si="171"/>
        <v>0</v>
      </c>
      <c r="V249" s="123">
        <f t="shared" si="172"/>
        <v>0</v>
      </c>
      <c r="W249" s="191"/>
      <c r="X249" s="170"/>
      <c r="Y249" s="74">
        <f t="shared" si="157"/>
        <v>0</v>
      </c>
      <c r="Z249" s="188"/>
      <c r="AA249" s="130">
        <f t="shared" si="173"/>
        <v>0</v>
      </c>
      <c r="AB249" s="74">
        <f t="shared" si="174"/>
        <v>0</v>
      </c>
      <c r="AC249" s="356"/>
      <c r="AD249" s="130" cm="1">
        <f t="array" ref="AD249">IFERROR(ROUND((_xlfn.IFS(offer_sale_type="поставка",AB249,offer_sale_type="транзит",S249)*(1+AC249))/E249,2),0)</f>
        <v>0</v>
      </c>
      <c r="AE249" s="74">
        <f t="shared" si="175"/>
        <v>0</v>
      </c>
      <c r="AF249" s="123" cm="1">
        <f t="array" ref="AF249">IFERROR(ROUND(_xlfn.IFS(offer_sale_type="поставка",AB249,offer_sale_type="транзит",S249)*AC249,2),0)</f>
        <v>0</v>
      </c>
      <c r="AG249" s="130">
        <f t="shared" si="158"/>
        <v>0</v>
      </c>
      <c r="AH249" s="74">
        <f t="shared" si="159"/>
        <v>0</v>
      </c>
      <c r="AI249" s="123">
        <f t="shared" si="160"/>
        <v>0</v>
      </c>
      <c r="AJ249" s="118">
        <f t="shared" si="176"/>
        <v>0</v>
      </c>
      <c r="AK249" s="74">
        <f t="shared" si="177"/>
        <v>0</v>
      </c>
      <c r="AL249" s="174">
        <f t="shared" si="178"/>
        <v>0</v>
      </c>
      <c r="AM249" s="175">
        <f t="shared" si="161"/>
        <v>0</v>
      </c>
      <c r="AN249" s="130">
        <f t="shared" si="179"/>
        <v>0</v>
      </c>
      <c r="AO249" s="74">
        <f t="shared" si="162"/>
        <v>0</v>
      </c>
      <c r="AP249" s="123">
        <f t="shared" si="180"/>
        <v>0</v>
      </c>
      <c r="AQ249" s="118">
        <f t="shared" si="163"/>
        <v>0</v>
      </c>
      <c r="AR249" s="82" t="str">
        <f t="shared" si="181"/>
        <v>https://www.alta.ru/tnved/code//</v>
      </c>
      <c r="AS249" s="157"/>
      <c r="AT249" s="162"/>
      <c r="AU249" s="74">
        <f t="shared" si="164"/>
        <v>0</v>
      </c>
      <c r="AV249" s="157"/>
      <c r="AW249" s="75">
        <f>_xlfn.IFNA(VLOOKUP(L249,list_vat[],3,FALSE),0)</f>
        <v>0</v>
      </c>
      <c r="AX249" s="74">
        <f t="shared" si="182"/>
        <v>0</v>
      </c>
      <c r="AY249" s="74">
        <f t="shared" si="183"/>
        <v>0</v>
      </c>
      <c r="AZ249" s="130">
        <f t="shared" si="184"/>
        <v>0</v>
      </c>
      <c r="BA249" s="74">
        <f t="shared" si="165"/>
        <v>0</v>
      </c>
      <c r="BB249" s="193">
        <f t="shared" si="185"/>
        <v>0</v>
      </c>
      <c r="BC249" s="102">
        <f t="shared" si="186"/>
        <v>0</v>
      </c>
      <c r="BD249" s="102">
        <f t="shared" si="187"/>
        <v>0</v>
      </c>
      <c r="BE249" s="413" t="s">
        <v>69</v>
      </c>
    </row>
    <row r="250" spans="1:57" s="65" customFormat="1" ht="12" customHeight="1" x14ac:dyDescent="0.2">
      <c r="A250" s="43">
        <v>235</v>
      </c>
      <c r="B250" s="166"/>
      <c r="C250" s="166"/>
      <c r="D250" s="166"/>
      <c r="E250" s="162"/>
      <c r="F250" s="166"/>
      <c r="G250" s="162"/>
      <c r="H250" s="162"/>
      <c r="I250" s="189">
        <f t="shared" si="166"/>
        <v>0</v>
      </c>
      <c r="J250" s="195"/>
      <c r="K250" s="162"/>
      <c r="L250" s="168"/>
      <c r="M250" s="75">
        <f>_xlfn.XLOOKUP(L250,list_vat[Страна],list_vat[Ставка НДС %],0,0)</f>
        <v>0</v>
      </c>
      <c r="N250" s="162">
        <f t="shared" si="167"/>
        <v>0</v>
      </c>
      <c r="O250" s="169"/>
      <c r="P250" s="74">
        <f t="shared" si="188"/>
        <v>0</v>
      </c>
      <c r="Q250" s="162"/>
      <c r="R250" s="162" t="str">
        <f t="shared" si="168"/>
        <v>введи курс</v>
      </c>
      <c r="S250" s="196">
        <f t="shared" si="169"/>
        <v>0</v>
      </c>
      <c r="T250" s="192">
        <f t="shared" si="170"/>
        <v>0</v>
      </c>
      <c r="U250" s="76">
        <f t="shared" si="171"/>
        <v>0</v>
      </c>
      <c r="V250" s="123">
        <f t="shared" si="172"/>
        <v>0</v>
      </c>
      <c r="W250" s="191"/>
      <c r="X250" s="170"/>
      <c r="Y250" s="74">
        <f t="shared" si="157"/>
        <v>0</v>
      </c>
      <c r="Z250" s="188"/>
      <c r="AA250" s="130">
        <f t="shared" si="173"/>
        <v>0</v>
      </c>
      <c r="AB250" s="74">
        <f t="shared" si="174"/>
        <v>0</v>
      </c>
      <c r="AC250" s="356"/>
      <c r="AD250" s="130" cm="1">
        <f t="array" ref="AD250">IFERROR(ROUND((_xlfn.IFS(offer_sale_type="поставка",AB250,offer_sale_type="транзит",S250)*(1+AC250))/E250,2),0)</f>
        <v>0</v>
      </c>
      <c r="AE250" s="74">
        <f t="shared" si="175"/>
        <v>0</v>
      </c>
      <c r="AF250" s="123" cm="1">
        <f t="array" ref="AF250">IFERROR(ROUND(_xlfn.IFS(offer_sale_type="поставка",AB250,offer_sale_type="транзит",S250)*AC250,2),0)</f>
        <v>0</v>
      </c>
      <c r="AG250" s="130">
        <f t="shared" si="158"/>
        <v>0</v>
      </c>
      <c r="AH250" s="74">
        <f t="shared" si="159"/>
        <v>0</v>
      </c>
      <c r="AI250" s="123">
        <f t="shared" si="160"/>
        <v>0</v>
      </c>
      <c r="AJ250" s="118">
        <f t="shared" si="176"/>
        <v>0</v>
      </c>
      <c r="AK250" s="74">
        <f t="shared" si="177"/>
        <v>0</v>
      </c>
      <c r="AL250" s="174">
        <f t="shared" si="178"/>
        <v>0</v>
      </c>
      <c r="AM250" s="175">
        <f t="shared" si="161"/>
        <v>0</v>
      </c>
      <c r="AN250" s="130">
        <f t="shared" si="179"/>
        <v>0</v>
      </c>
      <c r="AO250" s="74">
        <f t="shared" si="162"/>
        <v>0</v>
      </c>
      <c r="AP250" s="123">
        <f t="shared" si="180"/>
        <v>0</v>
      </c>
      <c r="AQ250" s="118">
        <f t="shared" si="163"/>
        <v>0</v>
      </c>
      <c r="AR250" s="82" t="str">
        <f t="shared" si="181"/>
        <v>https://www.alta.ru/tnved/code//</v>
      </c>
      <c r="AS250" s="157"/>
      <c r="AT250" s="162"/>
      <c r="AU250" s="74">
        <f t="shared" si="164"/>
        <v>0</v>
      </c>
      <c r="AV250" s="157"/>
      <c r="AW250" s="75">
        <f>_xlfn.IFNA(VLOOKUP(L250,list_vat[],3,FALSE),0)</f>
        <v>0</v>
      </c>
      <c r="AX250" s="74">
        <f t="shared" si="182"/>
        <v>0</v>
      </c>
      <c r="AY250" s="74">
        <f t="shared" si="183"/>
        <v>0</v>
      </c>
      <c r="AZ250" s="130">
        <f t="shared" si="184"/>
        <v>0</v>
      </c>
      <c r="BA250" s="74">
        <f t="shared" si="165"/>
        <v>0</v>
      </c>
      <c r="BB250" s="193">
        <f t="shared" si="185"/>
        <v>0</v>
      </c>
      <c r="BC250" s="102">
        <f t="shared" si="186"/>
        <v>0</v>
      </c>
      <c r="BD250" s="102">
        <f t="shared" si="187"/>
        <v>0</v>
      </c>
      <c r="BE250" s="413" t="s">
        <v>69</v>
      </c>
    </row>
    <row r="251" spans="1:57" s="65" customFormat="1" ht="12" customHeight="1" x14ac:dyDescent="0.2">
      <c r="A251" s="43">
        <v>236</v>
      </c>
      <c r="B251" s="166"/>
      <c r="C251" s="166"/>
      <c r="D251" s="166"/>
      <c r="E251" s="162"/>
      <c r="F251" s="166"/>
      <c r="G251" s="162"/>
      <c r="H251" s="162"/>
      <c r="I251" s="189">
        <f t="shared" si="166"/>
        <v>0</v>
      </c>
      <c r="J251" s="195"/>
      <c r="K251" s="162"/>
      <c r="L251" s="168"/>
      <c r="M251" s="75">
        <f>_xlfn.XLOOKUP(L251,list_vat[Страна],list_vat[Ставка НДС %],0,0)</f>
        <v>0</v>
      </c>
      <c r="N251" s="162">
        <f t="shared" si="167"/>
        <v>0</v>
      </c>
      <c r="O251" s="169"/>
      <c r="P251" s="74">
        <f t="shared" si="188"/>
        <v>0</v>
      </c>
      <c r="Q251" s="162"/>
      <c r="R251" s="162" t="str">
        <f t="shared" si="168"/>
        <v>введи курс</v>
      </c>
      <c r="S251" s="196">
        <f t="shared" si="169"/>
        <v>0</v>
      </c>
      <c r="T251" s="192">
        <f t="shared" si="170"/>
        <v>0</v>
      </c>
      <c r="U251" s="76">
        <f t="shared" si="171"/>
        <v>0</v>
      </c>
      <c r="V251" s="123">
        <f t="shared" si="172"/>
        <v>0</v>
      </c>
      <c r="W251" s="191"/>
      <c r="X251" s="170"/>
      <c r="Y251" s="74">
        <f t="shared" si="157"/>
        <v>0</v>
      </c>
      <c r="Z251" s="188"/>
      <c r="AA251" s="130">
        <f t="shared" si="173"/>
        <v>0</v>
      </c>
      <c r="AB251" s="74">
        <f t="shared" si="174"/>
        <v>0</v>
      </c>
      <c r="AC251" s="356"/>
      <c r="AD251" s="130" cm="1">
        <f t="array" ref="AD251">IFERROR(ROUND((_xlfn.IFS(offer_sale_type="поставка",AB251,offer_sale_type="транзит",S251)*(1+AC251))/E251,2),0)</f>
        <v>0</v>
      </c>
      <c r="AE251" s="74">
        <f t="shared" si="175"/>
        <v>0</v>
      </c>
      <c r="AF251" s="123" cm="1">
        <f t="array" ref="AF251">IFERROR(ROUND(_xlfn.IFS(offer_sale_type="поставка",AB251,offer_sale_type="транзит",S251)*AC251,2),0)</f>
        <v>0</v>
      </c>
      <c r="AG251" s="130">
        <f t="shared" si="158"/>
        <v>0</v>
      </c>
      <c r="AH251" s="74">
        <f t="shared" si="159"/>
        <v>0</v>
      </c>
      <c r="AI251" s="123">
        <f t="shared" si="160"/>
        <v>0</v>
      </c>
      <c r="AJ251" s="118">
        <f t="shared" si="176"/>
        <v>0</v>
      </c>
      <c r="AK251" s="74">
        <f t="shared" si="177"/>
        <v>0</v>
      </c>
      <c r="AL251" s="174">
        <f t="shared" si="178"/>
        <v>0</v>
      </c>
      <c r="AM251" s="175">
        <f t="shared" si="161"/>
        <v>0</v>
      </c>
      <c r="AN251" s="130">
        <f t="shared" si="179"/>
        <v>0</v>
      </c>
      <c r="AO251" s="74">
        <f t="shared" si="162"/>
        <v>0</v>
      </c>
      <c r="AP251" s="123">
        <f t="shared" si="180"/>
        <v>0</v>
      </c>
      <c r="AQ251" s="118">
        <f t="shared" si="163"/>
        <v>0</v>
      </c>
      <c r="AR251" s="82" t="str">
        <f t="shared" si="181"/>
        <v>https://www.alta.ru/tnved/code//</v>
      </c>
      <c r="AS251" s="157"/>
      <c r="AT251" s="162"/>
      <c r="AU251" s="74">
        <f t="shared" si="164"/>
        <v>0</v>
      </c>
      <c r="AV251" s="157"/>
      <c r="AW251" s="75">
        <f>_xlfn.IFNA(VLOOKUP(L251,list_vat[],3,FALSE),0)</f>
        <v>0</v>
      </c>
      <c r="AX251" s="74">
        <f t="shared" si="182"/>
        <v>0</v>
      </c>
      <c r="AY251" s="74">
        <f t="shared" si="183"/>
        <v>0</v>
      </c>
      <c r="AZ251" s="130">
        <f t="shared" si="184"/>
        <v>0</v>
      </c>
      <c r="BA251" s="74">
        <f t="shared" si="165"/>
        <v>0</v>
      </c>
      <c r="BB251" s="193">
        <f t="shared" si="185"/>
        <v>0</v>
      </c>
      <c r="BC251" s="102">
        <f t="shared" si="186"/>
        <v>0</v>
      </c>
      <c r="BD251" s="102">
        <f t="shared" si="187"/>
        <v>0</v>
      </c>
      <c r="BE251" s="413" t="s">
        <v>69</v>
      </c>
    </row>
    <row r="252" spans="1:57" s="65" customFormat="1" ht="12" customHeight="1" x14ac:dyDescent="0.2">
      <c r="A252" s="43">
        <v>237</v>
      </c>
      <c r="B252" s="166"/>
      <c r="C252" s="166"/>
      <c r="D252" s="166"/>
      <c r="E252" s="162"/>
      <c r="F252" s="166"/>
      <c r="G252" s="162"/>
      <c r="H252" s="162"/>
      <c r="I252" s="189">
        <f t="shared" si="166"/>
        <v>0</v>
      </c>
      <c r="J252" s="195"/>
      <c r="K252" s="162"/>
      <c r="L252" s="168"/>
      <c r="M252" s="75">
        <f>_xlfn.XLOOKUP(L252,list_vat[Страна],list_vat[Ставка НДС %],0,0)</f>
        <v>0</v>
      </c>
      <c r="N252" s="162">
        <f t="shared" si="167"/>
        <v>0</v>
      </c>
      <c r="O252" s="169"/>
      <c r="P252" s="74">
        <f t="shared" si="188"/>
        <v>0</v>
      </c>
      <c r="Q252" s="162"/>
      <c r="R252" s="162" t="str">
        <f t="shared" si="168"/>
        <v>введи курс</v>
      </c>
      <c r="S252" s="196">
        <f t="shared" si="169"/>
        <v>0</v>
      </c>
      <c r="T252" s="192">
        <f t="shared" si="170"/>
        <v>0</v>
      </c>
      <c r="U252" s="76">
        <f t="shared" si="171"/>
        <v>0</v>
      </c>
      <c r="V252" s="123">
        <f t="shared" si="172"/>
        <v>0</v>
      </c>
      <c r="W252" s="191"/>
      <c r="X252" s="170"/>
      <c r="Y252" s="74">
        <f t="shared" si="157"/>
        <v>0</v>
      </c>
      <c r="Z252" s="188"/>
      <c r="AA252" s="130">
        <f t="shared" si="173"/>
        <v>0</v>
      </c>
      <c r="AB252" s="74">
        <f t="shared" si="174"/>
        <v>0</v>
      </c>
      <c r="AC252" s="356"/>
      <c r="AD252" s="130" cm="1">
        <f t="array" ref="AD252">IFERROR(ROUND((_xlfn.IFS(offer_sale_type="поставка",AB252,offer_sale_type="транзит",S252)*(1+AC252))/E252,2),0)</f>
        <v>0</v>
      </c>
      <c r="AE252" s="74">
        <f t="shared" si="175"/>
        <v>0</v>
      </c>
      <c r="AF252" s="123" cm="1">
        <f t="array" ref="AF252">IFERROR(ROUND(_xlfn.IFS(offer_sale_type="поставка",AB252,offer_sale_type="транзит",S252)*AC252,2),0)</f>
        <v>0</v>
      </c>
      <c r="AG252" s="130">
        <f t="shared" si="158"/>
        <v>0</v>
      </c>
      <c r="AH252" s="74">
        <f t="shared" si="159"/>
        <v>0</v>
      </c>
      <c r="AI252" s="123">
        <f t="shared" si="160"/>
        <v>0</v>
      </c>
      <c r="AJ252" s="118">
        <f t="shared" si="176"/>
        <v>0</v>
      </c>
      <c r="AK252" s="74">
        <f t="shared" si="177"/>
        <v>0</v>
      </c>
      <c r="AL252" s="174">
        <f t="shared" si="178"/>
        <v>0</v>
      </c>
      <c r="AM252" s="175">
        <f t="shared" si="161"/>
        <v>0</v>
      </c>
      <c r="AN252" s="130">
        <f t="shared" si="179"/>
        <v>0</v>
      </c>
      <c r="AO252" s="74">
        <f t="shared" si="162"/>
        <v>0</v>
      </c>
      <c r="AP252" s="123">
        <f t="shared" si="180"/>
        <v>0</v>
      </c>
      <c r="AQ252" s="118">
        <f t="shared" si="163"/>
        <v>0</v>
      </c>
      <c r="AR252" s="82" t="str">
        <f t="shared" si="181"/>
        <v>https://www.alta.ru/tnved/code//</v>
      </c>
      <c r="AS252" s="157"/>
      <c r="AT252" s="162"/>
      <c r="AU252" s="74">
        <f t="shared" si="164"/>
        <v>0</v>
      </c>
      <c r="AV252" s="157"/>
      <c r="AW252" s="75">
        <f>_xlfn.IFNA(VLOOKUP(L252,list_vat[],3,FALSE),0)</f>
        <v>0</v>
      </c>
      <c r="AX252" s="74">
        <f t="shared" si="182"/>
        <v>0</v>
      </c>
      <c r="AY252" s="74">
        <f t="shared" si="183"/>
        <v>0</v>
      </c>
      <c r="AZ252" s="130">
        <f t="shared" si="184"/>
        <v>0</v>
      </c>
      <c r="BA252" s="74">
        <f t="shared" si="165"/>
        <v>0</v>
      </c>
      <c r="BB252" s="193">
        <f t="shared" si="185"/>
        <v>0</v>
      </c>
      <c r="BC252" s="102">
        <f t="shared" si="186"/>
        <v>0</v>
      </c>
      <c r="BD252" s="102">
        <f t="shared" si="187"/>
        <v>0</v>
      </c>
      <c r="BE252" s="413" t="s">
        <v>69</v>
      </c>
    </row>
    <row r="253" spans="1:57" s="65" customFormat="1" ht="12" customHeight="1" x14ac:dyDescent="0.2">
      <c r="A253" s="43">
        <v>238</v>
      </c>
      <c r="B253" s="166"/>
      <c r="C253" s="166"/>
      <c r="D253" s="166"/>
      <c r="E253" s="162"/>
      <c r="F253" s="166"/>
      <c r="G253" s="162"/>
      <c r="H253" s="162"/>
      <c r="I253" s="189">
        <f t="shared" si="166"/>
        <v>0</v>
      </c>
      <c r="J253" s="195"/>
      <c r="K253" s="162"/>
      <c r="L253" s="168"/>
      <c r="M253" s="75">
        <f>_xlfn.XLOOKUP(L253,list_vat[Страна],list_vat[Ставка НДС %],0,0)</f>
        <v>0</v>
      </c>
      <c r="N253" s="162">
        <f t="shared" si="167"/>
        <v>0</v>
      </c>
      <c r="O253" s="169"/>
      <c r="P253" s="74">
        <f t="shared" si="188"/>
        <v>0</v>
      </c>
      <c r="Q253" s="162"/>
      <c r="R253" s="162" t="str">
        <f t="shared" si="168"/>
        <v>введи курс</v>
      </c>
      <c r="S253" s="196">
        <f t="shared" si="169"/>
        <v>0</v>
      </c>
      <c r="T253" s="192">
        <f t="shared" si="170"/>
        <v>0</v>
      </c>
      <c r="U253" s="76">
        <f t="shared" si="171"/>
        <v>0</v>
      </c>
      <c r="V253" s="123">
        <f t="shared" si="172"/>
        <v>0</v>
      </c>
      <c r="W253" s="191"/>
      <c r="X253" s="170"/>
      <c r="Y253" s="74">
        <f t="shared" si="157"/>
        <v>0</v>
      </c>
      <c r="Z253" s="188"/>
      <c r="AA253" s="130">
        <f t="shared" si="173"/>
        <v>0</v>
      </c>
      <c r="AB253" s="74">
        <f t="shared" si="174"/>
        <v>0</v>
      </c>
      <c r="AC253" s="356"/>
      <c r="AD253" s="130" cm="1">
        <f t="array" ref="AD253">IFERROR(ROUND((_xlfn.IFS(offer_sale_type="поставка",AB253,offer_sale_type="транзит",S253)*(1+AC253))/E253,2),0)</f>
        <v>0</v>
      </c>
      <c r="AE253" s="74">
        <f t="shared" si="175"/>
        <v>0</v>
      </c>
      <c r="AF253" s="123" cm="1">
        <f t="array" ref="AF253">IFERROR(ROUND(_xlfn.IFS(offer_sale_type="поставка",AB253,offer_sale_type="транзит",S253)*AC253,2),0)</f>
        <v>0</v>
      </c>
      <c r="AG253" s="130">
        <f t="shared" si="158"/>
        <v>0</v>
      </c>
      <c r="AH253" s="74">
        <f t="shared" si="159"/>
        <v>0</v>
      </c>
      <c r="AI253" s="123">
        <f t="shared" si="160"/>
        <v>0</v>
      </c>
      <c r="AJ253" s="118">
        <f t="shared" si="176"/>
        <v>0</v>
      </c>
      <c r="AK253" s="74">
        <f t="shared" si="177"/>
        <v>0</v>
      </c>
      <c r="AL253" s="174">
        <f t="shared" si="178"/>
        <v>0</v>
      </c>
      <c r="AM253" s="175">
        <f t="shared" si="161"/>
        <v>0</v>
      </c>
      <c r="AN253" s="130">
        <f t="shared" si="179"/>
        <v>0</v>
      </c>
      <c r="AO253" s="74">
        <f t="shared" si="162"/>
        <v>0</v>
      </c>
      <c r="AP253" s="123">
        <f t="shared" si="180"/>
        <v>0</v>
      </c>
      <c r="AQ253" s="118">
        <f t="shared" si="163"/>
        <v>0</v>
      </c>
      <c r="AR253" s="82" t="str">
        <f t="shared" si="181"/>
        <v>https://www.alta.ru/tnved/code//</v>
      </c>
      <c r="AS253" s="157"/>
      <c r="AT253" s="162"/>
      <c r="AU253" s="74">
        <f t="shared" si="164"/>
        <v>0</v>
      </c>
      <c r="AV253" s="157"/>
      <c r="AW253" s="75">
        <f>_xlfn.IFNA(VLOOKUP(L253,list_vat[],3,FALSE),0)</f>
        <v>0</v>
      </c>
      <c r="AX253" s="74">
        <f t="shared" si="182"/>
        <v>0</v>
      </c>
      <c r="AY253" s="74">
        <f t="shared" si="183"/>
        <v>0</v>
      </c>
      <c r="AZ253" s="130">
        <f t="shared" si="184"/>
        <v>0</v>
      </c>
      <c r="BA253" s="74">
        <f t="shared" si="165"/>
        <v>0</v>
      </c>
      <c r="BB253" s="193">
        <f t="shared" si="185"/>
        <v>0</v>
      </c>
      <c r="BC253" s="102">
        <f t="shared" si="186"/>
        <v>0</v>
      </c>
      <c r="BD253" s="102">
        <f t="shared" si="187"/>
        <v>0</v>
      </c>
      <c r="BE253" s="413" t="s">
        <v>69</v>
      </c>
    </row>
    <row r="254" spans="1:57" s="65" customFormat="1" ht="12" customHeight="1" x14ac:dyDescent="0.2">
      <c r="A254" s="43">
        <v>239</v>
      </c>
      <c r="B254" s="166"/>
      <c r="C254" s="166"/>
      <c r="D254" s="166"/>
      <c r="E254" s="162"/>
      <c r="F254" s="166"/>
      <c r="G254" s="162"/>
      <c r="H254" s="162"/>
      <c r="I254" s="189">
        <f t="shared" si="166"/>
        <v>0</v>
      </c>
      <c r="J254" s="195"/>
      <c r="K254" s="162"/>
      <c r="L254" s="168"/>
      <c r="M254" s="75">
        <f>_xlfn.XLOOKUP(L254,list_vat[Страна],list_vat[Ставка НДС %],0,0)</f>
        <v>0</v>
      </c>
      <c r="N254" s="162">
        <f t="shared" si="167"/>
        <v>0</v>
      </c>
      <c r="O254" s="169"/>
      <c r="P254" s="74">
        <f t="shared" si="188"/>
        <v>0</v>
      </c>
      <c r="Q254" s="162"/>
      <c r="R254" s="162" t="str">
        <f t="shared" si="168"/>
        <v>введи курс</v>
      </c>
      <c r="S254" s="196">
        <f t="shared" si="169"/>
        <v>0</v>
      </c>
      <c r="T254" s="192">
        <f t="shared" si="170"/>
        <v>0</v>
      </c>
      <c r="U254" s="76">
        <f t="shared" si="171"/>
        <v>0</v>
      </c>
      <c r="V254" s="123">
        <f t="shared" si="172"/>
        <v>0</v>
      </c>
      <c r="W254" s="191"/>
      <c r="X254" s="170"/>
      <c r="Y254" s="74">
        <f t="shared" si="157"/>
        <v>0</v>
      </c>
      <c r="Z254" s="188"/>
      <c r="AA254" s="130">
        <f t="shared" si="173"/>
        <v>0</v>
      </c>
      <c r="AB254" s="74">
        <f t="shared" si="174"/>
        <v>0</v>
      </c>
      <c r="AC254" s="356"/>
      <c r="AD254" s="130" cm="1">
        <f t="array" ref="AD254">IFERROR(ROUND((_xlfn.IFS(offer_sale_type="поставка",AB254,offer_sale_type="транзит",S254)*(1+AC254))/E254,2),0)</f>
        <v>0</v>
      </c>
      <c r="AE254" s="74">
        <f t="shared" si="175"/>
        <v>0</v>
      </c>
      <c r="AF254" s="123" cm="1">
        <f t="array" ref="AF254">IFERROR(ROUND(_xlfn.IFS(offer_sale_type="поставка",AB254,offer_sale_type="транзит",S254)*AC254,2),0)</f>
        <v>0</v>
      </c>
      <c r="AG254" s="130">
        <f t="shared" si="158"/>
        <v>0</v>
      </c>
      <c r="AH254" s="74">
        <f t="shared" si="159"/>
        <v>0</v>
      </c>
      <c r="AI254" s="123">
        <f t="shared" si="160"/>
        <v>0</v>
      </c>
      <c r="AJ254" s="118">
        <f t="shared" si="176"/>
        <v>0</v>
      </c>
      <c r="AK254" s="74">
        <f t="shared" si="177"/>
        <v>0</v>
      </c>
      <c r="AL254" s="174">
        <f t="shared" si="178"/>
        <v>0</v>
      </c>
      <c r="AM254" s="175">
        <f t="shared" si="161"/>
        <v>0</v>
      </c>
      <c r="AN254" s="130">
        <f t="shared" si="179"/>
        <v>0</v>
      </c>
      <c r="AO254" s="74">
        <f t="shared" si="162"/>
        <v>0</v>
      </c>
      <c r="AP254" s="123">
        <f t="shared" si="180"/>
        <v>0</v>
      </c>
      <c r="AQ254" s="118">
        <f t="shared" si="163"/>
        <v>0</v>
      </c>
      <c r="AR254" s="82" t="str">
        <f t="shared" si="181"/>
        <v>https://www.alta.ru/tnved/code//</v>
      </c>
      <c r="AS254" s="157"/>
      <c r="AT254" s="162"/>
      <c r="AU254" s="74">
        <f t="shared" si="164"/>
        <v>0</v>
      </c>
      <c r="AV254" s="157"/>
      <c r="AW254" s="75">
        <f>_xlfn.IFNA(VLOOKUP(L254,list_vat[],3,FALSE),0)</f>
        <v>0</v>
      </c>
      <c r="AX254" s="74">
        <f t="shared" si="182"/>
        <v>0</v>
      </c>
      <c r="AY254" s="74">
        <f t="shared" si="183"/>
        <v>0</v>
      </c>
      <c r="AZ254" s="130">
        <f t="shared" si="184"/>
        <v>0</v>
      </c>
      <c r="BA254" s="74">
        <f t="shared" si="165"/>
        <v>0</v>
      </c>
      <c r="BB254" s="193">
        <f t="shared" si="185"/>
        <v>0</v>
      </c>
      <c r="BC254" s="102">
        <f t="shared" si="186"/>
        <v>0</v>
      </c>
      <c r="BD254" s="102">
        <f t="shared" si="187"/>
        <v>0</v>
      </c>
      <c r="BE254" s="413" t="s">
        <v>69</v>
      </c>
    </row>
    <row r="255" spans="1:57" s="65" customFormat="1" ht="12" customHeight="1" x14ac:dyDescent="0.2">
      <c r="A255" s="43">
        <v>240</v>
      </c>
      <c r="B255" s="166"/>
      <c r="C255" s="166"/>
      <c r="D255" s="166"/>
      <c r="E255" s="162"/>
      <c r="F255" s="166"/>
      <c r="G255" s="162"/>
      <c r="H255" s="162"/>
      <c r="I255" s="189">
        <f t="shared" si="166"/>
        <v>0</v>
      </c>
      <c r="J255" s="195"/>
      <c r="K255" s="162"/>
      <c r="L255" s="168"/>
      <c r="M255" s="75">
        <f>_xlfn.XLOOKUP(L255,list_vat[Страна],list_vat[Ставка НДС %],0,0)</f>
        <v>0</v>
      </c>
      <c r="N255" s="162">
        <f t="shared" si="167"/>
        <v>0</v>
      </c>
      <c r="O255" s="169"/>
      <c r="P255" s="74">
        <f t="shared" si="188"/>
        <v>0</v>
      </c>
      <c r="Q255" s="162"/>
      <c r="R255" s="162" t="str">
        <f t="shared" si="168"/>
        <v>введи курс</v>
      </c>
      <c r="S255" s="196">
        <f t="shared" si="169"/>
        <v>0</v>
      </c>
      <c r="T255" s="192">
        <f t="shared" si="170"/>
        <v>0</v>
      </c>
      <c r="U255" s="76">
        <f t="shared" si="171"/>
        <v>0</v>
      </c>
      <c r="V255" s="123">
        <f t="shared" si="172"/>
        <v>0</v>
      </c>
      <c r="W255" s="191"/>
      <c r="X255" s="170"/>
      <c r="Y255" s="74">
        <f t="shared" si="157"/>
        <v>0</v>
      </c>
      <c r="Z255" s="188"/>
      <c r="AA255" s="130">
        <f t="shared" si="173"/>
        <v>0</v>
      </c>
      <c r="AB255" s="74">
        <f t="shared" si="174"/>
        <v>0</v>
      </c>
      <c r="AC255" s="356"/>
      <c r="AD255" s="130" cm="1">
        <f t="array" ref="AD255">IFERROR(ROUND((_xlfn.IFS(offer_sale_type="поставка",AB255,offer_sale_type="транзит",S255)*(1+AC255))/E255,2),0)</f>
        <v>0</v>
      </c>
      <c r="AE255" s="74">
        <f t="shared" si="175"/>
        <v>0</v>
      </c>
      <c r="AF255" s="123" cm="1">
        <f t="array" ref="AF255">IFERROR(ROUND(_xlfn.IFS(offer_sale_type="поставка",AB255,offer_sale_type="транзит",S255)*AC255,2),0)</f>
        <v>0</v>
      </c>
      <c r="AG255" s="130">
        <f t="shared" si="158"/>
        <v>0</v>
      </c>
      <c r="AH255" s="74">
        <f t="shared" si="159"/>
        <v>0</v>
      </c>
      <c r="AI255" s="123">
        <f t="shared" si="160"/>
        <v>0</v>
      </c>
      <c r="AJ255" s="118">
        <f t="shared" si="176"/>
        <v>0</v>
      </c>
      <c r="AK255" s="74">
        <f t="shared" si="177"/>
        <v>0</v>
      </c>
      <c r="AL255" s="174">
        <f t="shared" si="178"/>
        <v>0</v>
      </c>
      <c r="AM255" s="175">
        <f t="shared" si="161"/>
        <v>0</v>
      </c>
      <c r="AN255" s="130">
        <f t="shared" si="179"/>
        <v>0</v>
      </c>
      <c r="AO255" s="74">
        <f t="shared" si="162"/>
        <v>0</v>
      </c>
      <c r="AP255" s="123">
        <f t="shared" si="180"/>
        <v>0</v>
      </c>
      <c r="AQ255" s="118">
        <f t="shared" si="163"/>
        <v>0</v>
      </c>
      <c r="AR255" s="82" t="str">
        <f t="shared" si="181"/>
        <v>https://www.alta.ru/tnved/code//</v>
      </c>
      <c r="AS255" s="157"/>
      <c r="AT255" s="162"/>
      <c r="AU255" s="74">
        <f t="shared" si="164"/>
        <v>0</v>
      </c>
      <c r="AV255" s="157"/>
      <c r="AW255" s="75">
        <f>_xlfn.IFNA(VLOOKUP(L255,list_vat[],3,FALSE),0)</f>
        <v>0</v>
      </c>
      <c r="AX255" s="74">
        <f t="shared" si="182"/>
        <v>0</v>
      </c>
      <c r="AY255" s="74">
        <f t="shared" si="183"/>
        <v>0</v>
      </c>
      <c r="AZ255" s="130">
        <f t="shared" si="184"/>
        <v>0</v>
      </c>
      <c r="BA255" s="74">
        <f t="shared" si="165"/>
        <v>0</v>
      </c>
      <c r="BB255" s="193">
        <f t="shared" si="185"/>
        <v>0</v>
      </c>
      <c r="BC255" s="102">
        <f t="shared" si="186"/>
        <v>0</v>
      </c>
      <c r="BD255" s="102">
        <f t="shared" si="187"/>
        <v>0</v>
      </c>
      <c r="BE255" s="413" t="s">
        <v>69</v>
      </c>
    </row>
    <row r="256" spans="1:57" s="65" customFormat="1" ht="12" customHeight="1" x14ac:dyDescent="0.2">
      <c r="A256" s="43">
        <v>241</v>
      </c>
      <c r="B256" s="166"/>
      <c r="C256" s="166"/>
      <c r="D256" s="166"/>
      <c r="E256" s="162"/>
      <c r="F256" s="166"/>
      <c r="G256" s="162"/>
      <c r="H256" s="162"/>
      <c r="I256" s="189">
        <f t="shared" si="166"/>
        <v>0</v>
      </c>
      <c r="J256" s="195"/>
      <c r="K256" s="162"/>
      <c r="L256" s="168"/>
      <c r="M256" s="75">
        <f>_xlfn.XLOOKUP(L256,list_vat[Страна],list_vat[Ставка НДС %],0,0)</f>
        <v>0</v>
      </c>
      <c r="N256" s="162">
        <f t="shared" si="167"/>
        <v>0</v>
      </c>
      <c r="O256" s="169"/>
      <c r="P256" s="74">
        <f t="shared" si="188"/>
        <v>0</v>
      </c>
      <c r="Q256" s="162"/>
      <c r="R256" s="162" t="str">
        <f t="shared" si="168"/>
        <v>введи курс</v>
      </c>
      <c r="S256" s="196">
        <f t="shared" si="169"/>
        <v>0</v>
      </c>
      <c r="T256" s="192">
        <f t="shared" si="170"/>
        <v>0</v>
      </c>
      <c r="U256" s="76">
        <f t="shared" si="171"/>
        <v>0</v>
      </c>
      <c r="V256" s="123">
        <f t="shared" si="172"/>
        <v>0</v>
      </c>
      <c r="W256" s="191"/>
      <c r="X256" s="170"/>
      <c r="Y256" s="74">
        <f t="shared" si="157"/>
        <v>0</v>
      </c>
      <c r="Z256" s="188"/>
      <c r="AA256" s="130">
        <f t="shared" si="173"/>
        <v>0</v>
      </c>
      <c r="AB256" s="74">
        <f t="shared" si="174"/>
        <v>0</v>
      </c>
      <c r="AC256" s="356"/>
      <c r="AD256" s="130" cm="1">
        <f t="array" ref="AD256">IFERROR(ROUND((_xlfn.IFS(offer_sale_type="поставка",AB256,offer_sale_type="транзит",S256)*(1+AC256))/E256,2),0)</f>
        <v>0</v>
      </c>
      <c r="AE256" s="74">
        <f t="shared" si="175"/>
        <v>0</v>
      </c>
      <c r="AF256" s="123" cm="1">
        <f t="array" ref="AF256">IFERROR(ROUND(_xlfn.IFS(offer_sale_type="поставка",AB256,offer_sale_type="транзит",S256)*AC256,2),0)</f>
        <v>0</v>
      </c>
      <c r="AG256" s="130">
        <f t="shared" si="158"/>
        <v>0</v>
      </c>
      <c r="AH256" s="74">
        <f t="shared" si="159"/>
        <v>0</v>
      </c>
      <c r="AI256" s="123">
        <f t="shared" si="160"/>
        <v>0</v>
      </c>
      <c r="AJ256" s="118">
        <f t="shared" si="176"/>
        <v>0</v>
      </c>
      <c r="AK256" s="74">
        <f t="shared" si="177"/>
        <v>0</v>
      </c>
      <c r="AL256" s="174">
        <f t="shared" si="178"/>
        <v>0</v>
      </c>
      <c r="AM256" s="175">
        <f t="shared" si="161"/>
        <v>0</v>
      </c>
      <c r="AN256" s="130">
        <f t="shared" si="179"/>
        <v>0</v>
      </c>
      <c r="AO256" s="74">
        <f t="shared" si="162"/>
        <v>0</v>
      </c>
      <c r="AP256" s="123">
        <f t="shared" si="180"/>
        <v>0</v>
      </c>
      <c r="AQ256" s="118">
        <f t="shared" si="163"/>
        <v>0</v>
      </c>
      <c r="AR256" s="82" t="str">
        <f t="shared" si="181"/>
        <v>https://www.alta.ru/tnved/code//</v>
      </c>
      <c r="AS256" s="157"/>
      <c r="AT256" s="162"/>
      <c r="AU256" s="74">
        <f t="shared" si="164"/>
        <v>0</v>
      </c>
      <c r="AV256" s="157"/>
      <c r="AW256" s="75">
        <f>_xlfn.IFNA(VLOOKUP(L256,list_vat[],3,FALSE),0)</f>
        <v>0</v>
      </c>
      <c r="AX256" s="74">
        <f t="shared" si="182"/>
        <v>0</v>
      </c>
      <c r="AY256" s="74">
        <f t="shared" si="183"/>
        <v>0</v>
      </c>
      <c r="AZ256" s="130">
        <f t="shared" si="184"/>
        <v>0</v>
      </c>
      <c r="BA256" s="74">
        <f t="shared" si="165"/>
        <v>0</v>
      </c>
      <c r="BB256" s="193">
        <f t="shared" si="185"/>
        <v>0</v>
      </c>
      <c r="BC256" s="102">
        <f t="shared" si="186"/>
        <v>0</v>
      </c>
      <c r="BD256" s="102">
        <f t="shared" si="187"/>
        <v>0</v>
      </c>
      <c r="BE256" s="413" t="s">
        <v>69</v>
      </c>
    </row>
    <row r="257" spans="1:57" s="65" customFormat="1" ht="12" customHeight="1" x14ac:dyDescent="0.2">
      <c r="A257" s="43">
        <v>242</v>
      </c>
      <c r="B257" s="166"/>
      <c r="C257" s="166"/>
      <c r="D257" s="166"/>
      <c r="E257" s="162"/>
      <c r="F257" s="166"/>
      <c r="G257" s="162"/>
      <c r="H257" s="162"/>
      <c r="I257" s="189">
        <f t="shared" si="166"/>
        <v>0</v>
      </c>
      <c r="J257" s="195"/>
      <c r="K257" s="162"/>
      <c r="L257" s="168"/>
      <c r="M257" s="75">
        <f>_xlfn.XLOOKUP(L257,list_vat[Страна],list_vat[Ставка НДС %],0,0)</f>
        <v>0</v>
      </c>
      <c r="N257" s="162">
        <f t="shared" si="167"/>
        <v>0</v>
      </c>
      <c r="O257" s="169"/>
      <c r="P257" s="74">
        <f t="shared" si="188"/>
        <v>0</v>
      </c>
      <c r="Q257" s="162"/>
      <c r="R257" s="162" t="str">
        <f t="shared" si="168"/>
        <v>введи курс</v>
      </c>
      <c r="S257" s="196">
        <f t="shared" si="169"/>
        <v>0</v>
      </c>
      <c r="T257" s="192">
        <f t="shared" si="170"/>
        <v>0</v>
      </c>
      <c r="U257" s="76">
        <f t="shared" si="171"/>
        <v>0</v>
      </c>
      <c r="V257" s="123">
        <f t="shared" si="172"/>
        <v>0</v>
      </c>
      <c r="W257" s="191"/>
      <c r="X257" s="170"/>
      <c r="Y257" s="74">
        <f t="shared" si="157"/>
        <v>0</v>
      </c>
      <c r="Z257" s="188"/>
      <c r="AA257" s="130">
        <f t="shared" si="173"/>
        <v>0</v>
      </c>
      <c r="AB257" s="74">
        <f t="shared" si="174"/>
        <v>0</v>
      </c>
      <c r="AC257" s="356"/>
      <c r="AD257" s="130" cm="1">
        <f t="array" ref="AD257">IFERROR(ROUND((_xlfn.IFS(offer_sale_type="поставка",AB257,offer_sale_type="транзит",S257)*(1+AC257))/E257,2),0)</f>
        <v>0</v>
      </c>
      <c r="AE257" s="74">
        <f t="shared" si="175"/>
        <v>0</v>
      </c>
      <c r="AF257" s="123" cm="1">
        <f t="array" ref="AF257">IFERROR(ROUND(_xlfn.IFS(offer_sale_type="поставка",AB257,offer_sale_type="транзит",S257)*AC257,2),0)</f>
        <v>0</v>
      </c>
      <c r="AG257" s="130">
        <f t="shared" si="158"/>
        <v>0</v>
      </c>
      <c r="AH257" s="74">
        <f t="shared" si="159"/>
        <v>0</v>
      </c>
      <c r="AI257" s="123">
        <f t="shared" si="160"/>
        <v>0</v>
      </c>
      <c r="AJ257" s="118">
        <f t="shared" si="176"/>
        <v>0</v>
      </c>
      <c r="AK257" s="74">
        <f t="shared" si="177"/>
        <v>0</v>
      </c>
      <c r="AL257" s="174">
        <f t="shared" si="178"/>
        <v>0</v>
      </c>
      <c r="AM257" s="175">
        <f t="shared" si="161"/>
        <v>0</v>
      </c>
      <c r="AN257" s="130">
        <f t="shared" si="179"/>
        <v>0</v>
      </c>
      <c r="AO257" s="74">
        <f t="shared" si="162"/>
        <v>0</v>
      </c>
      <c r="AP257" s="123">
        <f t="shared" si="180"/>
        <v>0</v>
      </c>
      <c r="AQ257" s="118">
        <f t="shared" si="163"/>
        <v>0</v>
      </c>
      <c r="AR257" s="82" t="str">
        <f t="shared" si="181"/>
        <v>https://www.alta.ru/tnved/code//</v>
      </c>
      <c r="AS257" s="157"/>
      <c r="AT257" s="162"/>
      <c r="AU257" s="74">
        <f t="shared" si="164"/>
        <v>0</v>
      </c>
      <c r="AV257" s="157"/>
      <c r="AW257" s="75">
        <f>_xlfn.IFNA(VLOOKUP(L257,list_vat[],3,FALSE),0)</f>
        <v>0</v>
      </c>
      <c r="AX257" s="74">
        <f t="shared" si="182"/>
        <v>0</v>
      </c>
      <c r="AY257" s="74">
        <f t="shared" si="183"/>
        <v>0</v>
      </c>
      <c r="AZ257" s="130">
        <f t="shared" si="184"/>
        <v>0</v>
      </c>
      <c r="BA257" s="74">
        <f t="shared" si="165"/>
        <v>0</v>
      </c>
      <c r="BB257" s="193">
        <f t="shared" si="185"/>
        <v>0</v>
      </c>
      <c r="BC257" s="102">
        <f t="shared" si="186"/>
        <v>0</v>
      </c>
      <c r="BD257" s="102">
        <f t="shared" si="187"/>
        <v>0</v>
      </c>
      <c r="BE257" s="413" t="s">
        <v>69</v>
      </c>
    </row>
    <row r="258" spans="1:57" s="65" customFormat="1" ht="12" customHeight="1" x14ac:dyDescent="0.2">
      <c r="A258" s="43">
        <v>243</v>
      </c>
      <c r="B258" s="166"/>
      <c r="C258" s="166"/>
      <c r="D258" s="166"/>
      <c r="E258" s="162"/>
      <c r="F258" s="166"/>
      <c r="G258" s="162"/>
      <c r="H258" s="162"/>
      <c r="I258" s="189">
        <f t="shared" si="166"/>
        <v>0</v>
      </c>
      <c r="J258" s="195"/>
      <c r="K258" s="162"/>
      <c r="L258" s="168"/>
      <c r="M258" s="75">
        <f>_xlfn.XLOOKUP(L258,list_vat[Страна],list_vat[Ставка НДС %],0,0)</f>
        <v>0</v>
      </c>
      <c r="N258" s="162">
        <f t="shared" si="167"/>
        <v>0</v>
      </c>
      <c r="O258" s="169"/>
      <c r="P258" s="74">
        <f t="shared" si="188"/>
        <v>0</v>
      </c>
      <c r="Q258" s="162"/>
      <c r="R258" s="162" t="str">
        <f t="shared" si="168"/>
        <v>введи курс</v>
      </c>
      <c r="S258" s="196">
        <f t="shared" si="169"/>
        <v>0</v>
      </c>
      <c r="T258" s="192">
        <f t="shared" si="170"/>
        <v>0</v>
      </c>
      <c r="U258" s="76">
        <f t="shared" si="171"/>
        <v>0</v>
      </c>
      <c r="V258" s="123">
        <f t="shared" si="172"/>
        <v>0</v>
      </c>
      <c r="W258" s="191"/>
      <c r="X258" s="170"/>
      <c r="Y258" s="74">
        <f t="shared" si="157"/>
        <v>0</v>
      </c>
      <c r="Z258" s="188"/>
      <c r="AA258" s="130">
        <f t="shared" si="173"/>
        <v>0</v>
      </c>
      <c r="AB258" s="74">
        <f t="shared" si="174"/>
        <v>0</v>
      </c>
      <c r="AC258" s="356"/>
      <c r="AD258" s="130" cm="1">
        <f t="array" ref="AD258">IFERROR(ROUND((_xlfn.IFS(offer_sale_type="поставка",AB258,offer_sale_type="транзит",S258)*(1+AC258))/E258,2),0)</f>
        <v>0</v>
      </c>
      <c r="AE258" s="74">
        <f t="shared" si="175"/>
        <v>0</v>
      </c>
      <c r="AF258" s="123" cm="1">
        <f t="array" ref="AF258">IFERROR(ROUND(_xlfn.IFS(offer_sale_type="поставка",AB258,offer_sale_type="транзит",S258)*AC258,2),0)</f>
        <v>0</v>
      </c>
      <c r="AG258" s="130">
        <f t="shared" si="158"/>
        <v>0</v>
      </c>
      <c r="AH258" s="74">
        <f t="shared" si="159"/>
        <v>0</v>
      </c>
      <c r="AI258" s="123">
        <f t="shared" si="160"/>
        <v>0</v>
      </c>
      <c r="AJ258" s="118">
        <f t="shared" si="176"/>
        <v>0</v>
      </c>
      <c r="AK258" s="74">
        <f t="shared" si="177"/>
        <v>0</v>
      </c>
      <c r="AL258" s="174">
        <f t="shared" si="178"/>
        <v>0</v>
      </c>
      <c r="AM258" s="175">
        <f t="shared" si="161"/>
        <v>0</v>
      </c>
      <c r="AN258" s="130">
        <f t="shared" si="179"/>
        <v>0</v>
      </c>
      <c r="AO258" s="74">
        <f t="shared" si="162"/>
        <v>0</v>
      </c>
      <c r="AP258" s="123">
        <f t="shared" si="180"/>
        <v>0</v>
      </c>
      <c r="AQ258" s="118">
        <f t="shared" si="163"/>
        <v>0</v>
      </c>
      <c r="AR258" s="82" t="str">
        <f t="shared" si="181"/>
        <v>https://www.alta.ru/tnved/code//</v>
      </c>
      <c r="AS258" s="157"/>
      <c r="AT258" s="162"/>
      <c r="AU258" s="74">
        <f t="shared" si="164"/>
        <v>0</v>
      </c>
      <c r="AV258" s="157"/>
      <c r="AW258" s="75">
        <f>_xlfn.IFNA(VLOOKUP(L258,list_vat[],3,FALSE),0)</f>
        <v>0</v>
      </c>
      <c r="AX258" s="74">
        <f t="shared" si="182"/>
        <v>0</v>
      </c>
      <c r="AY258" s="74">
        <f t="shared" si="183"/>
        <v>0</v>
      </c>
      <c r="AZ258" s="130">
        <f t="shared" si="184"/>
        <v>0</v>
      </c>
      <c r="BA258" s="74">
        <f t="shared" si="165"/>
        <v>0</v>
      </c>
      <c r="BB258" s="193">
        <f t="shared" si="185"/>
        <v>0</v>
      </c>
      <c r="BC258" s="102">
        <f t="shared" si="186"/>
        <v>0</v>
      </c>
      <c r="BD258" s="102">
        <f t="shared" si="187"/>
        <v>0</v>
      </c>
      <c r="BE258" s="413" t="s">
        <v>69</v>
      </c>
    </row>
    <row r="259" spans="1:57" s="65" customFormat="1" ht="12" customHeight="1" x14ac:dyDescent="0.2">
      <c r="A259" s="43">
        <v>244</v>
      </c>
      <c r="B259" s="166"/>
      <c r="C259" s="166"/>
      <c r="D259" s="166"/>
      <c r="E259" s="162"/>
      <c r="F259" s="166"/>
      <c r="G259" s="162"/>
      <c r="H259" s="162"/>
      <c r="I259" s="189">
        <f t="shared" si="166"/>
        <v>0</v>
      </c>
      <c r="J259" s="195"/>
      <c r="K259" s="162"/>
      <c r="L259" s="168"/>
      <c r="M259" s="75">
        <f>_xlfn.XLOOKUP(L259,list_vat[Страна],list_vat[Ставка НДС %],0,0)</f>
        <v>0</v>
      </c>
      <c r="N259" s="162">
        <f t="shared" si="167"/>
        <v>0</v>
      </c>
      <c r="O259" s="169"/>
      <c r="P259" s="74">
        <f t="shared" si="188"/>
        <v>0</v>
      </c>
      <c r="Q259" s="162"/>
      <c r="R259" s="162" t="str">
        <f t="shared" si="168"/>
        <v>введи курс</v>
      </c>
      <c r="S259" s="196">
        <f t="shared" si="169"/>
        <v>0</v>
      </c>
      <c r="T259" s="192">
        <f t="shared" si="170"/>
        <v>0</v>
      </c>
      <c r="U259" s="76">
        <f t="shared" si="171"/>
        <v>0</v>
      </c>
      <c r="V259" s="123">
        <f t="shared" si="172"/>
        <v>0</v>
      </c>
      <c r="W259" s="191"/>
      <c r="X259" s="170"/>
      <c r="Y259" s="74">
        <f t="shared" si="157"/>
        <v>0</v>
      </c>
      <c r="Z259" s="188"/>
      <c r="AA259" s="130">
        <f t="shared" si="173"/>
        <v>0</v>
      </c>
      <c r="AB259" s="74">
        <f t="shared" si="174"/>
        <v>0</v>
      </c>
      <c r="AC259" s="356"/>
      <c r="AD259" s="130" cm="1">
        <f t="array" ref="AD259">IFERROR(ROUND((_xlfn.IFS(offer_sale_type="поставка",AB259,offer_sale_type="транзит",S259)*(1+AC259))/E259,2),0)</f>
        <v>0</v>
      </c>
      <c r="AE259" s="74">
        <f t="shared" si="175"/>
        <v>0</v>
      </c>
      <c r="AF259" s="123" cm="1">
        <f t="array" ref="AF259">IFERROR(ROUND(_xlfn.IFS(offer_sale_type="поставка",AB259,offer_sale_type="транзит",S259)*AC259,2),0)</f>
        <v>0</v>
      </c>
      <c r="AG259" s="130">
        <f t="shared" si="158"/>
        <v>0</v>
      </c>
      <c r="AH259" s="74">
        <f t="shared" si="159"/>
        <v>0</v>
      </c>
      <c r="AI259" s="123">
        <f t="shared" si="160"/>
        <v>0</v>
      </c>
      <c r="AJ259" s="118">
        <f t="shared" si="176"/>
        <v>0</v>
      </c>
      <c r="AK259" s="74">
        <f t="shared" si="177"/>
        <v>0</v>
      </c>
      <c r="AL259" s="174">
        <f t="shared" si="178"/>
        <v>0</v>
      </c>
      <c r="AM259" s="175">
        <f t="shared" si="161"/>
        <v>0</v>
      </c>
      <c r="AN259" s="130">
        <f t="shared" si="179"/>
        <v>0</v>
      </c>
      <c r="AO259" s="74">
        <f t="shared" si="162"/>
        <v>0</v>
      </c>
      <c r="AP259" s="123">
        <f t="shared" si="180"/>
        <v>0</v>
      </c>
      <c r="AQ259" s="118">
        <f t="shared" si="163"/>
        <v>0</v>
      </c>
      <c r="AR259" s="82" t="str">
        <f t="shared" si="181"/>
        <v>https://www.alta.ru/tnved/code//</v>
      </c>
      <c r="AS259" s="157"/>
      <c r="AT259" s="162"/>
      <c r="AU259" s="74">
        <f t="shared" si="164"/>
        <v>0</v>
      </c>
      <c r="AV259" s="157"/>
      <c r="AW259" s="75">
        <f>_xlfn.IFNA(VLOOKUP(L259,list_vat[],3,FALSE),0)</f>
        <v>0</v>
      </c>
      <c r="AX259" s="74">
        <f t="shared" si="182"/>
        <v>0</v>
      </c>
      <c r="AY259" s="74">
        <f t="shared" si="183"/>
        <v>0</v>
      </c>
      <c r="AZ259" s="130">
        <f t="shared" si="184"/>
        <v>0</v>
      </c>
      <c r="BA259" s="74">
        <f t="shared" si="165"/>
        <v>0</v>
      </c>
      <c r="BB259" s="193">
        <f t="shared" si="185"/>
        <v>0</v>
      </c>
      <c r="BC259" s="102">
        <f t="shared" si="186"/>
        <v>0</v>
      </c>
      <c r="BD259" s="102">
        <f t="shared" si="187"/>
        <v>0</v>
      </c>
      <c r="BE259" s="413" t="s">
        <v>69</v>
      </c>
    </row>
    <row r="260" spans="1:57" s="65" customFormat="1" ht="12" customHeight="1" x14ac:dyDescent="0.2">
      <c r="A260" s="43">
        <v>245</v>
      </c>
      <c r="B260" s="166"/>
      <c r="C260" s="166"/>
      <c r="D260" s="166"/>
      <c r="E260" s="162"/>
      <c r="F260" s="166"/>
      <c r="G260" s="162"/>
      <c r="H260" s="162"/>
      <c r="I260" s="189">
        <f t="shared" si="166"/>
        <v>0</v>
      </c>
      <c r="J260" s="195"/>
      <c r="K260" s="162"/>
      <c r="L260" s="168"/>
      <c r="M260" s="75">
        <f>_xlfn.XLOOKUP(L260,list_vat[Страна],list_vat[Ставка НДС %],0,0)</f>
        <v>0</v>
      </c>
      <c r="N260" s="162">
        <f t="shared" si="167"/>
        <v>0</v>
      </c>
      <c r="O260" s="169"/>
      <c r="P260" s="74">
        <f t="shared" si="188"/>
        <v>0</v>
      </c>
      <c r="Q260" s="162"/>
      <c r="R260" s="162" t="str">
        <f t="shared" si="168"/>
        <v>введи курс</v>
      </c>
      <c r="S260" s="196">
        <f t="shared" si="169"/>
        <v>0</v>
      </c>
      <c r="T260" s="192">
        <f t="shared" si="170"/>
        <v>0</v>
      </c>
      <c r="U260" s="76">
        <f t="shared" si="171"/>
        <v>0</v>
      </c>
      <c r="V260" s="123">
        <f t="shared" si="172"/>
        <v>0</v>
      </c>
      <c r="W260" s="191"/>
      <c r="X260" s="170"/>
      <c r="Y260" s="74">
        <f t="shared" si="157"/>
        <v>0</v>
      </c>
      <c r="Z260" s="188"/>
      <c r="AA260" s="130">
        <f t="shared" si="173"/>
        <v>0</v>
      </c>
      <c r="AB260" s="74">
        <f t="shared" si="174"/>
        <v>0</v>
      </c>
      <c r="AC260" s="356"/>
      <c r="AD260" s="130" cm="1">
        <f t="array" ref="AD260">IFERROR(ROUND((_xlfn.IFS(offer_sale_type="поставка",AB260,offer_sale_type="транзит",S260)*(1+AC260))/E260,2),0)</f>
        <v>0</v>
      </c>
      <c r="AE260" s="74">
        <f t="shared" si="175"/>
        <v>0</v>
      </c>
      <c r="AF260" s="123" cm="1">
        <f t="array" ref="AF260">IFERROR(ROUND(_xlfn.IFS(offer_sale_type="поставка",AB260,offer_sale_type="транзит",S260)*AC260,2),0)</f>
        <v>0</v>
      </c>
      <c r="AG260" s="130">
        <f t="shared" si="158"/>
        <v>0</v>
      </c>
      <c r="AH260" s="74">
        <f t="shared" si="159"/>
        <v>0</v>
      </c>
      <c r="AI260" s="123">
        <f t="shared" si="160"/>
        <v>0</v>
      </c>
      <c r="AJ260" s="118">
        <f t="shared" si="176"/>
        <v>0</v>
      </c>
      <c r="AK260" s="74">
        <f t="shared" si="177"/>
        <v>0</v>
      </c>
      <c r="AL260" s="174">
        <f t="shared" si="178"/>
        <v>0</v>
      </c>
      <c r="AM260" s="175">
        <f t="shared" si="161"/>
        <v>0</v>
      </c>
      <c r="AN260" s="130">
        <f t="shared" si="179"/>
        <v>0</v>
      </c>
      <c r="AO260" s="74">
        <f t="shared" si="162"/>
        <v>0</v>
      </c>
      <c r="AP260" s="123">
        <f t="shared" si="180"/>
        <v>0</v>
      </c>
      <c r="AQ260" s="118">
        <f t="shared" si="163"/>
        <v>0</v>
      </c>
      <c r="AR260" s="82" t="str">
        <f t="shared" si="181"/>
        <v>https://www.alta.ru/tnved/code//</v>
      </c>
      <c r="AS260" s="157"/>
      <c r="AT260" s="162"/>
      <c r="AU260" s="74">
        <f t="shared" si="164"/>
        <v>0</v>
      </c>
      <c r="AV260" s="157"/>
      <c r="AW260" s="75">
        <f>_xlfn.IFNA(VLOOKUP(L260,list_vat[],3,FALSE),0)</f>
        <v>0</v>
      </c>
      <c r="AX260" s="74">
        <f t="shared" si="182"/>
        <v>0</v>
      </c>
      <c r="AY260" s="74">
        <f t="shared" si="183"/>
        <v>0</v>
      </c>
      <c r="AZ260" s="130">
        <f t="shared" si="184"/>
        <v>0</v>
      </c>
      <c r="BA260" s="74">
        <f t="shared" si="165"/>
        <v>0</v>
      </c>
      <c r="BB260" s="193">
        <f t="shared" si="185"/>
        <v>0</v>
      </c>
      <c r="BC260" s="102">
        <f t="shared" si="186"/>
        <v>0</v>
      </c>
      <c r="BD260" s="102">
        <f t="shared" si="187"/>
        <v>0</v>
      </c>
      <c r="BE260" s="413" t="s">
        <v>69</v>
      </c>
    </row>
    <row r="261" spans="1:57" s="65" customFormat="1" ht="12" customHeight="1" x14ac:dyDescent="0.2">
      <c r="A261" s="43">
        <v>246</v>
      </c>
      <c r="B261" s="166"/>
      <c r="C261" s="166"/>
      <c r="D261" s="166"/>
      <c r="E261" s="162"/>
      <c r="F261" s="166"/>
      <c r="G261" s="162"/>
      <c r="H261" s="162"/>
      <c r="I261" s="189">
        <f t="shared" si="166"/>
        <v>0</v>
      </c>
      <c r="J261" s="195"/>
      <c r="K261" s="162"/>
      <c r="L261" s="168"/>
      <c r="M261" s="75">
        <f>_xlfn.XLOOKUP(L261,list_vat[Страна],list_vat[Ставка НДС %],0,0)</f>
        <v>0</v>
      </c>
      <c r="N261" s="162">
        <f t="shared" si="167"/>
        <v>0</v>
      </c>
      <c r="O261" s="169"/>
      <c r="P261" s="74">
        <f t="shared" si="188"/>
        <v>0</v>
      </c>
      <c r="Q261" s="162"/>
      <c r="R261" s="162" t="str">
        <f t="shared" si="168"/>
        <v>введи курс</v>
      </c>
      <c r="S261" s="196">
        <f t="shared" si="169"/>
        <v>0</v>
      </c>
      <c r="T261" s="192">
        <f t="shared" si="170"/>
        <v>0</v>
      </c>
      <c r="U261" s="76">
        <f t="shared" si="171"/>
        <v>0</v>
      </c>
      <c r="V261" s="123">
        <f t="shared" si="172"/>
        <v>0</v>
      </c>
      <c r="W261" s="191"/>
      <c r="X261" s="170"/>
      <c r="Y261" s="74">
        <f t="shared" si="157"/>
        <v>0</v>
      </c>
      <c r="Z261" s="188"/>
      <c r="AA261" s="130">
        <f t="shared" si="173"/>
        <v>0</v>
      </c>
      <c r="AB261" s="74">
        <f t="shared" si="174"/>
        <v>0</v>
      </c>
      <c r="AC261" s="356"/>
      <c r="AD261" s="130" cm="1">
        <f t="array" ref="AD261">IFERROR(ROUND((_xlfn.IFS(offer_sale_type="поставка",AB261,offer_sale_type="транзит",S261)*(1+AC261))/E261,2),0)</f>
        <v>0</v>
      </c>
      <c r="AE261" s="74">
        <f t="shared" si="175"/>
        <v>0</v>
      </c>
      <c r="AF261" s="123" cm="1">
        <f t="array" ref="AF261">IFERROR(ROUND(_xlfn.IFS(offer_sale_type="поставка",AB261,offer_sale_type="транзит",S261)*AC261,2),0)</f>
        <v>0</v>
      </c>
      <c r="AG261" s="130">
        <f t="shared" si="158"/>
        <v>0</v>
      </c>
      <c r="AH261" s="74">
        <f t="shared" si="159"/>
        <v>0</v>
      </c>
      <c r="AI261" s="123">
        <f t="shared" si="160"/>
        <v>0</v>
      </c>
      <c r="AJ261" s="118">
        <f t="shared" si="176"/>
        <v>0</v>
      </c>
      <c r="AK261" s="74">
        <f t="shared" si="177"/>
        <v>0</v>
      </c>
      <c r="AL261" s="174">
        <f t="shared" si="178"/>
        <v>0</v>
      </c>
      <c r="AM261" s="175">
        <f t="shared" si="161"/>
        <v>0</v>
      </c>
      <c r="AN261" s="130">
        <f t="shared" si="179"/>
        <v>0</v>
      </c>
      <c r="AO261" s="74">
        <f t="shared" si="162"/>
        <v>0</v>
      </c>
      <c r="AP261" s="123">
        <f t="shared" si="180"/>
        <v>0</v>
      </c>
      <c r="AQ261" s="118">
        <f t="shared" si="163"/>
        <v>0</v>
      </c>
      <c r="AR261" s="82" t="str">
        <f t="shared" si="181"/>
        <v>https://www.alta.ru/tnved/code//</v>
      </c>
      <c r="AS261" s="157"/>
      <c r="AT261" s="162"/>
      <c r="AU261" s="74">
        <f t="shared" si="164"/>
        <v>0</v>
      </c>
      <c r="AV261" s="157"/>
      <c r="AW261" s="75">
        <f>_xlfn.IFNA(VLOOKUP(L261,list_vat[],3,FALSE),0)</f>
        <v>0</v>
      </c>
      <c r="AX261" s="74">
        <f t="shared" si="182"/>
        <v>0</v>
      </c>
      <c r="AY261" s="74">
        <f t="shared" si="183"/>
        <v>0</v>
      </c>
      <c r="AZ261" s="130">
        <f t="shared" si="184"/>
        <v>0</v>
      </c>
      <c r="BA261" s="74">
        <f t="shared" si="165"/>
        <v>0</v>
      </c>
      <c r="BB261" s="193">
        <f t="shared" si="185"/>
        <v>0</v>
      </c>
      <c r="BC261" s="102">
        <f t="shared" si="186"/>
        <v>0</v>
      </c>
      <c r="BD261" s="102">
        <f t="shared" si="187"/>
        <v>0</v>
      </c>
      <c r="BE261" s="413" t="s">
        <v>69</v>
      </c>
    </row>
    <row r="262" spans="1:57" s="65" customFormat="1" ht="12" customHeight="1" x14ac:dyDescent="0.2">
      <c r="A262" s="43">
        <v>247</v>
      </c>
      <c r="B262" s="166"/>
      <c r="C262" s="166"/>
      <c r="D262" s="166"/>
      <c r="E262" s="162"/>
      <c r="F262" s="166"/>
      <c r="G262" s="162"/>
      <c r="H262" s="162"/>
      <c r="I262" s="189">
        <f t="shared" si="166"/>
        <v>0</v>
      </c>
      <c r="J262" s="195"/>
      <c r="K262" s="162"/>
      <c r="L262" s="168"/>
      <c r="M262" s="75">
        <f>_xlfn.XLOOKUP(L262,list_vat[Страна],list_vat[Ставка НДС %],0,0)</f>
        <v>0</v>
      </c>
      <c r="N262" s="162">
        <f t="shared" si="167"/>
        <v>0</v>
      </c>
      <c r="O262" s="169"/>
      <c r="P262" s="74">
        <f t="shared" si="188"/>
        <v>0</v>
      </c>
      <c r="Q262" s="162"/>
      <c r="R262" s="162" t="str">
        <f t="shared" si="168"/>
        <v>введи курс</v>
      </c>
      <c r="S262" s="196">
        <f t="shared" si="169"/>
        <v>0</v>
      </c>
      <c r="T262" s="192">
        <f t="shared" si="170"/>
        <v>0</v>
      </c>
      <c r="U262" s="76">
        <f t="shared" si="171"/>
        <v>0</v>
      </c>
      <c r="V262" s="123">
        <f t="shared" si="172"/>
        <v>0</v>
      </c>
      <c r="W262" s="191"/>
      <c r="X262" s="170"/>
      <c r="Y262" s="74">
        <f t="shared" si="157"/>
        <v>0</v>
      </c>
      <c r="Z262" s="188"/>
      <c r="AA262" s="130">
        <f t="shared" si="173"/>
        <v>0</v>
      </c>
      <c r="AB262" s="74">
        <f t="shared" si="174"/>
        <v>0</v>
      </c>
      <c r="AC262" s="356"/>
      <c r="AD262" s="130" cm="1">
        <f t="array" ref="AD262">IFERROR(ROUND((_xlfn.IFS(offer_sale_type="поставка",AB262,offer_sale_type="транзит",S262)*(1+AC262))/E262,2),0)</f>
        <v>0</v>
      </c>
      <c r="AE262" s="74">
        <f t="shared" si="175"/>
        <v>0</v>
      </c>
      <c r="AF262" s="123" cm="1">
        <f t="array" ref="AF262">IFERROR(ROUND(_xlfn.IFS(offer_sale_type="поставка",AB262,offer_sale_type="транзит",S262)*AC262,2),0)</f>
        <v>0</v>
      </c>
      <c r="AG262" s="130">
        <f t="shared" si="158"/>
        <v>0</v>
      </c>
      <c r="AH262" s="74">
        <f t="shared" si="159"/>
        <v>0</v>
      </c>
      <c r="AI262" s="123">
        <f t="shared" si="160"/>
        <v>0</v>
      </c>
      <c r="AJ262" s="118">
        <f t="shared" si="176"/>
        <v>0</v>
      </c>
      <c r="AK262" s="74">
        <f t="shared" si="177"/>
        <v>0</v>
      </c>
      <c r="AL262" s="174">
        <f t="shared" si="178"/>
        <v>0</v>
      </c>
      <c r="AM262" s="175">
        <f t="shared" si="161"/>
        <v>0</v>
      </c>
      <c r="AN262" s="130">
        <f t="shared" si="179"/>
        <v>0</v>
      </c>
      <c r="AO262" s="74">
        <f t="shared" si="162"/>
        <v>0</v>
      </c>
      <c r="AP262" s="123">
        <f t="shared" si="180"/>
        <v>0</v>
      </c>
      <c r="AQ262" s="118">
        <f t="shared" si="163"/>
        <v>0</v>
      </c>
      <c r="AR262" s="82" t="str">
        <f t="shared" si="181"/>
        <v>https://www.alta.ru/tnved/code//</v>
      </c>
      <c r="AS262" s="157"/>
      <c r="AT262" s="162"/>
      <c r="AU262" s="74">
        <f t="shared" si="164"/>
        <v>0</v>
      </c>
      <c r="AV262" s="157"/>
      <c r="AW262" s="75">
        <f>_xlfn.IFNA(VLOOKUP(L262,list_vat[],3,FALSE),0)</f>
        <v>0</v>
      </c>
      <c r="AX262" s="74">
        <f t="shared" si="182"/>
        <v>0</v>
      </c>
      <c r="AY262" s="74">
        <f t="shared" si="183"/>
        <v>0</v>
      </c>
      <c r="AZ262" s="130">
        <f t="shared" si="184"/>
        <v>0</v>
      </c>
      <c r="BA262" s="74">
        <f t="shared" si="165"/>
        <v>0</v>
      </c>
      <c r="BB262" s="193">
        <f t="shared" si="185"/>
        <v>0</v>
      </c>
      <c r="BC262" s="102">
        <f t="shared" si="186"/>
        <v>0</v>
      </c>
      <c r="BD262" s="102">
        <f t="shared" si="187"/>
        <v>0</v>
      </c>
      <c r="BE262" s="413" t="s">
        <v>69</v>
      </c>
    </row>
    <row r="263" spans="1:57" s="65" customFormat="1" ht="12" customHeight="1" x14ac:dyDescent="0.2">
      <c r="A263" s="43">
        <v>248</v>
      </c>
      <c r="B263" s="166"/>
      <c r="C263" s="166"/>
      <c r="D263" s="166"/>
      <c r="E263" s="162"/>
      <c r="F263" s="166"/>
      <c r="G263" s="162"/>
      <c r="H263" s="162"/>
      <c r="I263" s="189">
        <f t="shared" si="166"/>
        <v>0</v>
      </c>
      <c r="J263" s="195"/>
      <c r="K263" s="162"/>
      <c r="L263" s="168"/>
      <c r="M263" s="75">
        <f>_xlfn.XLOOKUP(L263,list_vat[Страна],list_vat[Ставка НДС %],0,0)</f>
        <v>0</v>
      </c>
      <c r="N263" s="162">
        <f t="shared" si="167"/>
        <v>0</v>
      </c>
      <c r="O263" s="169"/>
      <c r="P263" s="74">
        <f t="shared" si="188"/>
        <v>0</v>
      </c>
      <c r="Q263" s="162"/>
      <c r="R263" s="162" t="str">
        <f t="shared" si="168"/>
        <v>введи курс</v>
      </c>
      <c r="S263" s="196">
        <f t="shared" si="169"/>
        <v>0</v>
      </c>
      <c r="T263" s="192">
        <f t="shared" si="170"/>
        <v>0</v>
      </c>
      <c r="U263" s="76">
        <f t="shared" si="171"/>
        <v>0</v>
      </c>
      <c r="V263" s="123">
        <f t="shared" si="172"/>
        <v>0</v>
      </c>
      <c r="W263" s="191"/>
      <c r="X263" s="170"/>
      <c r="Y263" s="74">
        <f t="shared" si="157"/>
        <v>0</v>
      </c>
      <c r="Z263" s="188"/>
      <c r="AA263" s="130">
        <f t="shared" si="173"/>
        <v>0</v>
      </c>
      <c r="AB263" s="74">
        <f t="shared" si="174"/>
        <v>0</v>
      </c>
      <c r="AC263" s="356"/>
      <c r="AD263" s="130" cm="1">
        <f t="array" ref="AD263">IFERROR(ROUND((_xlfn.IFS(offer_sale_type="поставка",AB263,offer_sale_type="транзит",S263)*(1+AC263))/E263,2),0)</f>
        <v>0</v>
      </c>
      <c r="AE263" s="74">
        <f t="shared" si="175"/>
        <v>0</v>
      </c>
      <c r="AF263" s="123" cm="1">
        <f t="array" ref="AF263">IFERROR(ROUND(_xlfn.IFS(offer_sale_type="поставка",AB263,offer_sale_type="транзит",S263)*AC263,2),0)</f>
        <v>0</v>
      </c>
      <c r="AG263" s="130">
        <f t="shared" si="158"/>
        <v>0</v>
      </c>
      <c r="AH263" s="74">
        <f t="shared" si="159"/>
        <v>0</v>
      </c>
      <c r="AI263" s="123">
        <f t="shared" si="160"/>
        <v>0</v>
      </c>
      <c r="AJ263" s="118">
        <f t="shared" si="176"/>
        <v>0</v>
      </c>
      <c r="AK263" s="74">
        <f t="shared" si="177"/>
        <v>0</v>
      </c>
      <c r="AL263" s="174">
        <f t="shared" si="178"/>
        <v>0</v>
      </c>
      <c r="AM263" s="175">
        <f t="shared" si="161"/>
        <v>0</v>
      </c>
      <c r="AN263" s="130">
        <f t="shared" si="179"/>
        <v>0</v>
      </c>
      <c r="AO263" s="74">
        <f t="shared" si="162"/>
        <v>0</v>
      </c>
      <c r="AP263" s="123">
        <f t="shared" si="180"/>
        <v>0</v>
      </c>
      <c r="AQ263" s="118">
        <f t="shared" si="163"/>
        <v>0</v>
      </c>
      <c r="AR263" s="82" t="str">
        <f t="shared" si="181"/>
        <v>https://www.alta.ru/tnved/code//</v>
      </c>
      <c r="AS263" s="157"/>
      <c r="AT263" s="162"/>
      <c r="AU263" s="74">
        <f t="shared" si="164"/>
        <v>0</v>
      </c>
      <c r="AV263" s="157"/>
      <c r="AW263" s="75">
        <f>_xlfn.IFNA(VLOOKUP(L263,list_vat[],3,FALSE),0)</f>
        <v>0</v>
      </c>
      <c r="AX263" s="74">
        <f t="shared" si="182"/>
        <v>0</v>
      </c>
      <c r="AY263" s="74">
        <f t="shared" si="183"/>
        <v>0</v>
      </c>
      <c r="AZ263" s="130">
        <f t="shared" si="184"/>
        <v>0</v>
      </c>
      <c r="BA263" s="74">
        <f t="shared" si="165"/>
        <v>0</v>
      </c>
      <c r="BB263" s="193">
        <f t="shared" si="185"/>
        <v>0</v>
      </c>
      <c r="BC263" s="102">
        <f t="shared" si="186"/>
        <v>0</v>
      </c>
      <c r="BD263" s="102">
        <f t="shared" si="187"/>
        <v>0</v>
      </c>
      <c r="BE263" s="413" t="s">
        <v>69</v>
      </c>
    </row>
    <row r="264" spans="1:57" s="65" customFormat="1" ht="12" customHeight="1" x14ac:dyDescent="0.2">
      <c r="A264" s="43">
        <v>249</v>
      </c>
      <c r="B264" s="166"/>
      <c r="C264" s="166"/>
      <c r="D264" s="166"/>
      <c r="E264" s="162"/>
      <c r="F264" s="166"/>
      <c r="G264" s="162"/>
      <c r="H264" s="162"/>
      <c r="I264" s="189">
        <f t="shared" si="166"/>
        <v>0</v>
      </c>
      <c r="J264" s="195"/>
      <c r="K264" s="162"/>
      <c r="L264" s="168"/>
      <c r="M264" s="75">
        <f>_xlfn.XLOOKUP(L264,list_vat[Страна],list_vat[Ставка НДС %],0,0)</f>
        <v>0</v>
      </c>
      <c r="N264" s="162">
        <f t="shared" si="167"/>
        <v>0</v>
      </c>
      <c r="O264" s="169"/>
      <c r="P264" s="74">
        <f t="shared" si="188"/>
        <v>0</v>
      </c>
      <c r="Q264" s="162"/>
      <c r="R264" s="162" t="str">
        <f t="shared" si="168"/>
        <v>введи курс</v>
      </c>
      <c r="S264" s="196">
        <f t="shared" si="169"/>
        <v>0</v>
      </c>
      <c r="T264" s="192">
        <f t="shared" si="170"/>
        <v>0</v>
      </c>
      <c r="U264" s="76">
        <f t="shared" si="171"/>
        <v>0</v>
      </c>
      <c r="V264" s="123">
        <f t="shared" si="172"/>
        <v>0</v>
      </c>
      <c r="W264" s="191"/>
      <c r="X264" s="170"/>
      <c r="Y264" s="74">
        <f t="shared" si="157"/>
        <v>0</v>
      </c>
      <c r="Z264" s="188"/>
      <c r="AA264" s="130">
        <f t="shared" si="173"/>
        <v>0</v>
      </c>
      <c r="AB264" s="74">
        <f t="shared" si="174"/>
        <v>0</v>
      </c>
      <c r="AC264" s="356"/>
      <c r="AD264" s="130" cm="1">
        <f t="array" ref="AD264">IFERROR(ROUND((_xlfn.IFS(offer_sale_type="поставка",AB264,offer_sale_type="транзит",S264)*(1+AC264))/E264,2),0)</f>
        <v>0</v>
      </c>
      <c r="AE264" s="74">
        <f t="shared" si="175"/>
        <v>0</v>
      </c>
      <c r="AF264" s="123" cm="1">
        <f t="array" ref="AF264">IFERROR(ROUND(_xlfn.IFS(offer_sale_type="поставка",AB264,offer_sale_type="транзит",S264)*AC264,2),0)</f>
        <v>0</v>
      </c>
      <c r="AG264" s="130">
        <f t="shared" si="158"/>
        <v>0</v>
      </c>
      <c r="AH264" s="74">
        <f t="shared" si="159"/>
        <v>0</v>
      </c>
      <c r="AI264" s="123">
        <f t="shared" si="160"/>
        <v>0</v>
      </c>
      <c r="AJ264" s="118">
        <f t="shared" si="176"/>
        <v>0</v>
      </c>
      <c r="AK264" s="74">
        <f t="shared" si="177"/>
        <v>0</v>
      </c>
      <c r="AL264" s="174">
        <f t="shared" si="178"/>
        <v>0</v>
      </c>
      <c r="AM264" s="175">
        <f t="shared" si="161"/>
        <v>0</v>
      </c>
      <c r="AN264" s="130">
        <f t="shared" si="179"/>
        <v>0</v>
      </c>
      <c r="AO264" s="74">
        <f t="shared" si="162"/>
        <v>0</v>
      </c>
      <c r="AP264" s="123">
        <f t="shared" si="180"/>
        <v>0</v>
      </c>
      <c r="AQ264" s="118">
        <f t="shared" si="163"/>
        <v>0</v>
      </c>
      <c r="AR264" s="82" t="str">
        <f t="shared" si="181"/>
        <v>https://www.alta.ru/tnved/code//</v>
      </c>
      <c r="AS264" s="157"/>
      <c r="AT264" s="162"/>
      <c r="AU264" s="74">
        <f t="shared" si="164"/>
        <v>0</v>
      </c>
      <c r="AV264" s="157"/>
      <c r="AW264" s="75">
        <f>_xlfn.IFNA(VLOOKUP(L264,list_vat[],3,FALSE),0)</f>
        <v>0</v>
      </c>
      <c r="AX264" s="74">
        <f t="shared" si="182"/>
        <v>0</v>
      </c>
      <c r="AY264" s="74">
        <f t="shared" si="183"/>
        <v>0</v>
      </c>
      <c r="AZ264" s="130">
        <f t="shared" si="184"/>
        <v>0</v>
      </c>
      <c r="BA264" s="74">
        <f t="shared" si="165"/>
        <v>0</v>
      </c>
      <c r="BB264" s="193">
        <f t="shared" si="185"/>
        <v>0</v>
      </c>
      <c r="BC264" s="102">
        <f t="shared" si="186"/>
        <v>0</v>
      </c>
      <c r="BD264" s="102">
        <f t="shared" si="187"/>
        <v>0</v>
      </c>
      <c r="BE264" s="413" t="s">
        <v>69</v>
      </c>
    </row>
    <row r="265" spans="1:57" s="65" customFormat="1" ht="12" customHeight="1" x14ac:dyDescent="0.2">
      <c r="A265" s="43">
        <v>250</v>
      </c>
      <c r="B265" s="166"/>
      <c r="C265" s="166"/>
      <c r="D265" s="166"/>
      <c r="E265" s="162"/>
      <c r="F265" s="166"/>
      <c r="G265" s="162"/>
      <c r="H265" s="162"/>
      <c r="I265" s="189">
        <f t="shared" si="166"/>
        <v>0</v>
      </c>
      <c r="J265" s="195"/>
      <c r="K265" s="162"/>
      <c r="L265" s="168"/>
      <c r="M265" s="75">
        <f>_xlfn.XLOOKUP(L265,list_vat[Страна],list_vat[Ставка НДС %],0,0)</f>
        <v>0</v>
      </c>
      <c r="N265" s="162">
        <f t="shared" si="167"/>
        <v>0</v>
      </c>
      <c r="O265" s="169"/>
      <c r="P265" s="74">
        <f t="shared" si="188"/>
        <v>0</v>
      </c>
      <c r="Q265" s="162"/>
      <c r="R265" s="162" t="str">
        <f t="shared" si="168"/>
        <v>введи курс</v>
      </c>
      <c r="S265" s="196">
        <f t="shared" si="169"/>
        <v>0</v>
      </c>
      <c r="T265" s="192">
        <f t="shared" si="170"/>
        <v>0</v>
      </c>
      <c r="U265" s="76">
        <f t="shared" si="171"/>
        <v>0</v>
      </c>
      <c r="V265" s="123">
        <f t="shared" si="172"/>
        <v>0</v>
      </c>
      <c r="W265" s="191"/>
      <c r="X265" s="170"/>
      <c r="Y265" s="74">
        <f t="shared" si="157"/>
        <v>0</v>
      </c>
      <c r="Z265" s="188"/>
      <c r="AA265" s="130">
        <f t="shared" si="173"/>
        <v>0</v>
      </c>
      <c r="AB265" s="74">
        <f t="shared" si="174"/>
        <v>0</v>
      </c>
      <c r="AC265" s="356"/>
      <c r="AD265" s="130" cm="1">
        <f t="array" ref="AD265">IFERROR(ROUND((_xlfn.IFS(offer_sale_type="поставка",AB265,offer_sale_type="транзит",S265)*(1+AC265))/E265,2),0)</f>
        <v>0</v>
      </c>
      <c r="AE265" s="74">
        <f t="shared" si="175"/>
        <v>0</v>
      </c>
      <c r="AF265" s="123" cm="1">
        <f t="array" ref="AF265">IFERROR(ROUND(_xlfn.IFS(offer_sale_type="поставка",AB265,offer_sale_type="транзит",S265)*AC265,2),0)</f>
        <v>0</v>
      </c>
      <c r="AG265" s="130">
        <f t="shared" si="158"/>
        <v>0</v>
      </c>
      <c r="AH265" s="74">
        <f t="shared" si="159"/>
        <v>0</v>
      </c>
      <c r="AI265" s="123">
        <f t="shared" si="160"/>
        <v>0</v>
      </c>
      <c r="AJ265" s="118">
        <f t="shared" si="176"/>
        <v>0</v>
      </c>
      <c r="AK265" s="74">
        <f t="shared" si="177"/>
        <v>0</v>
      </c>
      <c r="AL265" s="174">
        <f t="shared" si="178"/>
        <v>0</v>
      </c>
      <c r="AM265" s="175">
        <f t="shared" si="161"/>
        <v>0</v>
      </c>
      <c r="AN265" s="130">
        <f t="shared" si="179"/>
        <v>0</v>
      </c>
      <c r="AO265" s="74">
        <f t="shared" si="162"/>
        <v>0</v>
      </c>
      <c r="AP265" s="123">
        <f t="shared" si="180"/>
        <v>0</v>
      </c>
      <c r="AQ265" s="118">
        <f t="shared" si="163"/>
        <v>0</v>
      </c>
      <c r="AR265" s="82" t="str">
        <f t="shared" si="181"/>
        <v>https://www.alta.ru/tnved/code//</v>
      </c>
      <c r="AS265" s="157"/>
      <c r="AT265" s="162"/>
      <c r="AU265" s="74">
        <f t="shared" si="164"/>
        <v>0</v>
      </c>
      <c r="AV265" s="157"/>
      <c r="AW265" s="75">
        <f>_xlfn.IFNA(VLOOKUP(L265,list_vat[],3,FALSE),0)</f>
        <v>0</v>
      </c>
      <c r="AX265" s="74">
        <f t="shared" si="182"/>
        <v>0</v>
      </c>
      <c r="AY265" s="74">
        <f t="shared" si="183"/>
        <v>0</v>
      </c>
      <c r="AZ265" s="130">
        <f t="shared" si="184"/>
        <v>0</v>
      </c>
      <c r="BA265" s="74">
        <f t="shared" si="165"/>
        <v>0</v>
      </c>
      <c r="BB265" s="193">
        <f t="shared" si="185"/>
        <v>0</v>
      </c>
      <c r="BC265" s="102">
        <f t="shared" si="186"/>
        <v>0</v>
      </c>
      <c r="BD265" s="102">
        <f t="shared" si="187"/>
        <v>0</v>
      </c>
      <c r="BE265" s="413" t="s">
        <v>69</v>
      </c>
    </row>
    <row r="266" spans="1:57" s="65" customFormat="1" ht="12" customHeight="1" x14ac:dyDescent="0.2">
      <c r="A266" s="43">
        <v>251</v>
      </c>
      <c r="B266" s="166"/>
      <c r="C266" s="166"/>
      <c r="D266" s="166"/>
      <c r="E266" s="162"/>
      <c r="F266" s="166"/>
      <c r="G266" s="162"/>
      <c r="H266" s="162"/>
      <c r="I266" s="189">
        <f t="shared" si="166"/>
        <v>0</v>
      </c>
      <c r="J266" s="195"/>
      <c r="K266" s="162"/>
      <c r="L266" s="168"/>
      <c r="M266" s="75">
        <f>_xlfn.XLOOKUP(L266,list_vat[Страна],list_vat[Ставка НДС %],0,0)</f>
        <v>0</v>
      </c>
      <c r="N266" s="162">
        <f t="shared" si="167"/>
        <v>0</v>
      </c>
      <c r="O266" s="169"/>
      <c r="P266" s="74">
        <f t="shared" si="188"/>
        <v>0</v>
      </c>
      <c r="Q266" s="162"/>
      <c r="R266" s="162" t="str">
        <f t="shared" si="168"/>
        <v>введи курс</v>
      </c>
      <c r="S266" s="196">
        <f t="shared" si="169"/>
        <v>0</v>
      </c>
      <c r="T266" s="192">
        <f t="shared" si="170"/>
        <v>0</v>
      </c>
      <c r="U266" s="76">
        <f t="shared" si="171"/>
        <v>0</v>
      </c>
      <c r="V266" s="123">
        <f t="shared" si="172"/>
        <v>0</v>
      </c>
      <c r="W266" s="191"/>
      <c r="X266" s="170"/>
      <c r="Y266" s="74">
        <f t="shared" si="157"/>
        <v>0</v>
      </c>
      <c r="Z266" s="188"/>
      <c r="AA266" s="130">
        <f t="shared" si="173"/>
        <v>0</v>
      </c>
      <c r="AB266" s="74">
        <f t="shared" si="174"/>
        <v>0</v>
      </c>
      <c r="AC266" s="356"/>
      <c r="AD266" s="130" cm="1">
        <f t="array" ref="AD266">IFERROR(ROUND((_xlfn.IFS(offer_sale_type="поставка",AB266,offer_sale_type="транзит",S266)*(1+AC266))/E266,2),0)</f>
        <v>0</v>
      </c>
      <c r="AE266" s="74">
        <f t="shared" si="175"/>
        <v>0</v>
      </c>
      <c r="AF266" s="123" cm="1">
        <f t="array" ref="AF266">IFERROR(ROUND(_xlfn.IFS(offer_sale_type="поставка",AB266,offer_sale_type="транзит",S266)*AC266,2),0)</f>
        <v>0</v>
      </c>
      <c r="AG266" s="130">
        <f t="shared" si="158"/>
        <v>0</v>
      </c>
      <c r="AH266" s="74">
        <f t="shared" si="159"/>
        <v>0</v>
      </c>
      <c r="AI266" s="123">
        <f t="shared" si="160"/>
        <v>0</v>
      </c>
      <c r="AJ266" s="118">
        <f t="shared" si="176"/>
        <v>0</v>
      </c>
      <c r="AK266" s="74">
        <f t="shared" si="177"/>
        <v>0</v>
      </c>
      <c r="AL266" s="174">
        <f t="shared" si="178"/>
        <v>0</v>
      </c>
      <c r="AM266" s="175">
        <f t="shared" si="161"/>
        <v>0</v>
      </c>
      <c r="AN266" s="130">
        <f t="shared" si="179"/>
        <v>0</v>
      </c>
      <c r="AO266" s="74">
        <f t="shared" si="162"/>
        <v>0</v>
      </c>
      <c r="AP266" s="123">
        <f t="shared" si="180"/>
        <v>0</v>
      </c>
      <c r="AQ266" s="118">
        <f t="shared" si="163"/>
        <v>0</v>
      </c>
      <c r="AR266" s="82" t="str">
        <f t="shared" si="181"/>
        <v>https://www.alta.ru/tnved/code//</v>
      </c>
      <c r="AS266" s="157"/>
      <c r="AT266" s="162"/>
      <c r="AU266" s="74">
        <f t="shared" si="164"/>
        <v>0</v>
      </c>
      <c r="AV266" s="157"/>
      <c r="AW266" s="75">
        <f>_xlfn.IFNA(VLOOKUP(L266,list_vat[],3,FALSE),0)</f>
        <v>0</v>
      </c>
      <c r="AX266" s="74">
        <f t="shared" si="182"/>
        <v>0</v>
      </c>
      <c r="AY266" s="74">
        <f t="shared" si="183"/>
        <v>0</v>
      </c>
      <c r="AZ266" s="130">
        <f t="shared" si="184"/>
        <v>0</v>
      </c>
      <c r="BA266" s="74">
        <f t="shared" si="165"/>
        <v>0</v>
      </c>
      <c r="BB266" s="193">
        <f t="shared" si="185"/>
        <v>0</v>
      </c>
      <c r="BC266" s="102">
        <f t="shared" si="186"/>
        <v>0</v>
      </c>
      <c r="BD266" s="102">
        <f t="shared" si="187"/>
        <v>0</v>
      </c>
      <c r="BE266" s="413" t="s">
        <v>69</v>
      </c>
    </row>
    <row r="267" spans="1:57" s="65" customFormat="1" ht="12" customHeight="1" x14ac:dyDescent="0.2">
      <c r="A267" s="43">
        <v>252</v>
      </c>
      <c r="B267" s="166"/>
      <c r="C267" s="166"/>
      <c r="D267" s="166"/>
      <c r="E267" s="162"/>
      <c r="F267" s="166"/>
      <c r="G267" s="162"/>
      <c r="H267" s="162"/>
      <c r="I267" s="189">
        <f t="shared" si="166"/>
        <v>0</v>
      </c>
      <c r="J267" s="195"/>
      <c r="K267" s="162"/>
      <c r="L267" s="168"/>
      <c r="M267" s="75">
        <f>_xlfn.XLOOKUP(L267,list_vat[Страна],list_vat[Ставка НДС %],0,0)</f>
        <v>0</v>
      </c>
      <c r="N267" s="162">
        <f t="shared" si="167"/>
        <v>0</v>
      </c>
      <c r="O267" s="169"/>
      <c r="P267" s="74">
        <f t="shared" si="188"/>
        <v>0</v>
      </c>
      <c r="Q267" s="162"/>
      <c r="R267" s="162" t="str">
        <f t="shared" si="168"/>
        <v>введи курс</v>
      </c>
      <c r="S267" s="196">
        <f t="shared" si="169"/>
        <v>0</v>
      </c>
      <c r="T267" s="192">
        <f t="shared" si="170"/>
        <v>0</v>
      </c>
      <c r="U267" s="76">
        <f t="shared" si="171"/>
        <v>0</v>
      </c>
      <c r="V267" s="123">
        <f t="shared" si="172"/>
        <v>0</v>
      </c>
      <c r="W267" s="191"/>
      <c r="X267" s="170"/>
      <c r="Y267" s="74">
        <f t="shared" si="157"/>
        <v>0</v>
      </c>
      <c r="Z267" s="188"/>
      <c r="AA267" s="130">
        <f t="shared" si="173"/>
        <v>0</v>
      </c>
      <c r="AB267" s="74">
        <f t="shared" si="174"/>
        <v>0</v>
      </c>
      <c r="AC267" s="356"/>
      <c r="AD267" s="130" cm="1">
        <f t="array" ref="AD267">IFERROR(ROUND((_xlfn.IFS(offer_sale_type="поставка",AB267,offer_sale_type="транзит",S267)*(1+AC267))/E267,2),0)</f>
        <v>0</v>
      </c>
      <c r="AE267" s="74">
        <f t="shared" si="175"/>
        <v>0</v>
      </c>
      <c r="AF267" s="123" cm="1">
        <f t="array" ref="AF267">IFERROR(ROUND(_xlfn.IFS(offer_sale_type="поставка",AB267,offer_sale_type="транзит",S267)*AC267,2),0)</f>
        <v>0</v>
      </c>
      <c r="AG267" s="130">
        <f t="shared" si="158"/>
        <v>0</v>
      </c>
      <c r="AH267" s="74">
        <f t="shared" si="159"/>
        <v>0</v>
      </c>
      <c r="AI267" s="123">
        <f t="shared" si="160"/>
        <v>0</v>
      </c>
      <c r="AJ267" s="118">
        <f t="shared" si="176"/>
        <v>0</v>
      </c>
      <c r="AK267" s="74">
        <f t="shared" si="177"/>
        <v>0</v>
      </c>
      <c r="AL267" s="174">
        <f t="shared" si="178"/>
        <v>0</v>
      </c>
      <c r="AM267" s="175">
        <f t="shared" si="161"/>
        <v>0</v>
      </c>
      <c r="AN267" s="130">
        <f t="shared" si="179"/>
        <v>0</v>
      </c>
      <c r="AO267" s="74">
        <f t="shared" si="162"/>
        <v>0</v>
      </c>
      <c r="AP267" s="123">
        <f t="shared" si="180"/>
        <v>0</v>
      </c>
      <c r="AQ267" s="118">
        <f t="shared" si="163"/>
        <v>0</v>
      </c>
      <c r="AR267" s="82" t="str">
        <f t="shared" si="181"/>
        <v>https://www.alta.ru/tnved/code//</v>
      </c>
      <c r="AS267" s="157"/>
      <c r="AT267" s="162"/>
      <c r="AU267" s="74">
        <f t="shared" si="164"/>
        <v>0</v>
      </c>
      <c r="AV267" s="157"/>
      <c r="AW267" s="75">
        <f>_xlfn.IFNA(VLOOKUP(L267,list_vat[],3,FALSE),0)</f>
        <v>0</v>
      </c>
      <c r="AX267" s="74">
        <f t="shared" si="182"/>
        <v>0</v>
      </c>
      <c r="AY267" s="74">
        <f t="shared" si="183"/>
        <v>0</v>
      </c>
      <c r="AZ267" s="130">
        <f t="shared" si="184"/>
        <v>0</v>
      </c>
      <c r="BA267" s="74">
        <f t="shared" si="165"/>
        <v>0</v>
      </c>
      <c r="BB267" s="193">
        <f t="shared" si="185"/>
        <v>0</v>
      </c>
      <c r="BC267" s="102">
        <f t="shared" si="186"/>
        <v>0</v>
      </c>
      <c r="BD267" s="102">
        <f t="shared" si="187"/>
        <v>0</v>
      </c>
      <c r="BE267" s="413" t="s">
        <v>69</v>
      </c>
    </row>
    <row r="268" spans="1:57" s="65" customFormat="1" ht="12" customHeight="1" x14ac:dyDescent="0.2">
      <c r="A268" s="43">
        <v>253</v>
      </c>
      <c r="B268" s="166"/>
      <c r="C268" s="166"/>
      <c r="D268" s="166"/>
      <c r="E268" s="162"/>
      <c r="F268" s="166"/>
      <c r="G268" s="162"/>
      <c r="H268" s="162"/>
      <c r="I268" s="189">
        <f t="shared" si="166"/>
        <v>0</v>
      </c>
      <c r="J268" s="195"/>
      <c r="K268" s="162"/>
      <c r="L268" s="168"/>
      <c r="M268" s="75">
        <f>_xlfn.XLOOKUP(L268,list_vat[Страна],list_vat[Ставка НДС %],0,0)</f>
        <v>0</v>
      </c>
      <c r="N268" s="162">
        <f t="shared" si="167"/>
        <v>0</v>
      </c>
      <c r="O268" s="169"/>
      <c r="P268" s="74">
        <f t="shared" si="188"/>
        <v>0</v>
      </c>
      <c r="Q268" s="162"/>
      <c r="R268" s="162" t="str">
        <f t="shared" si="168"/>
        <v>введи курс</v>
      </c>
      <c r="S268" s="196">
        <f t="shared" si="169"/>
        <v>0</v>
      </c>
      <c r="T268" s="192">
        <f t="shared" si="170"/>
        <v>0</v>
      </c>
      <c r="U268" s="76">
        <f t="shared" si="171"/>
        <v>0</v>
      </c>
      <c r="V268" s="123">
        <f t="shared" si="172"/>
        <v>0</v>
      </c>
      <c r="W268" s="191"/>
      <c r="X268" s="170"/>
      <c r="Y268" s="74">
        <f t="shared" si="157"/>
        <v>0</v>
      </c>
      <c r="Z268" s="188"/>
      <c r="AA268" s="130">
        <f t="shared" si="173"/>
        <v>0</v>
      </c>
      <c r="AB268" s="74">
        <f t="shared" si="174"/>
        <v>0</v>
      </c>
      <c r="AC268" s="356"/>
      <c r="AD268" s="130" cm="1">
        <f t="array" ref="AD268">IFERROR(ROUND((_xlfn.IFS(offer_sale_type="поставка",AB268,offer_sale_type="транзит",S268)*(1+AC268))/E268,2),0)</f>
        <v>0</v>
      </c>
      <c r="AE268" s="74">
        <f t="shared" si="175"/>
        <v>0</v>
      </c>
      <c r="AF268" s="123" cm="1">
        <f t="array" ref="AF268">IFERROR(ROUND(_xlfn.IFS(offer_sale_type="поставка",AB268,offer_sale_type="транзит",S268)*AC268,2),0)</f>
        <v>0</v>
      </c>
      <c r="AG268" s="130">
        <f t="shared" si="158"/>
        <v>0</v>
      </c>
      <c r="AH268" s="74">
        <f t="shared" si="159"/>
        <v>0</v>
      </c>
      <c r="AI268" s="123">
        <f t="shared" si="160"/>
        <v>0</v>
      </c>
      <c r="AJ268" s="118">
        <f t="shared" si="176"/>
        <v>0</v>
      </c>
      <c r="AK268" s="74">
        <f t="shared" si="177"/>
        <v>0</v>
      </c>
      <c r="AL268" s="174">
        <f t="shared" si="178"/>
        <v>0</v>
      </c>
      <c r="AM268" s="175">
        <f t="shared" si="161"/>
        <v>0</v>
      </c>
      <c r="AN268" s="130">
        <f t="shared" si="179"/>
        <v>0</v>
      </c>
      <c r="AO268" s="74">
        <f t="shared" si="162"/>
        <v>0</v>
      </c>
      <c r="AP268" s="123">
        <f t="shared" si="180"/>
        <v>0</v>
      </c>
      <c r="AQ268" s="118">
        <f t="shared" si="163"/>
        <v>0</v>
      </c>
      <c r="AR268" s="82" t="str">
        <f t="shared" si="181"/>
        <v>https://www.alta.ru/tnved/code//</v>
      </c>
      <c r="AS268" s="157"/>
      <c r="AT268" s="162"/>
      <c r="AU268" s="74">
        <f t="shared" si="164"/>
        <v>0</v>
      </c>
      <c r="AV268" s="157"/>
      <c r="AW268" s="75">
        <f>_xlfn.IFNA(VLOOKUP(L268,list_vat[],3,FALSE),0)</f>
        <v>0</v>
      </c>
      <c r="AX268" s="74">
        <f t="shared" si="182"/>
        <v>0</v>
      </c>
      <c r="AY268" s="74">
        <f t="shared" si="183"/>
        <v>0</v>
      </c>
      <c r="AZ268" s="130">
        <f t="shared" si="184"/>
        <v>0</v>
      </c>
      <c r="BA268" s="74">
        <f t="shared" si="165"/>
        <v>0</v>
      </c>
      <c r="BB268" s="193">
        <f t="shared" si="185"/>
        <v>0</v>
      </c>
      <c r="BC268" s="102">
        <f t="shared" si="186"/>
        <v>0</v>
      </c>
      <c r="BD268" s="102">
        <f t="shared" si="187"/>
        <v>0</v>
      </c>
      <c r="BE268" s="413" t="s">
        <v>69</v>
      </c>
    </row>
    <row r="269" spans="1:57" s="65" customFormat="1" ht="12" customHeight="1" x14ac:dyDescent="0.2">
      <c r="A269" s="43">
        <v>254</v>
      </c>
      <c r="B269" s="166"/>
      <c r="C269" s="166"/>
      <c r="D269" s="166"/>
      <c r="E269" s="162"/>
      <c r="F269" s="166"/>
      <c r="G269" s="162"/>
      <c r="H269" s="162"/>
      <c r="I269" s="189">
        <f t="shared" si="166"/>
        <v>0</v>
      </c>
      <c r="J269" s="195"/>
      <c r="K269" s="162"/>
      <c r="L269" s="168"/>
      <c r="M269" s="75">
        <f>_xlfn.XLOOKUP(L269,list_vat[Страна],list_vat[Ставка НДС %],0,0)</f>
        <v>0</v>
      </c>
      <c r="N269" s="162">
        <f t="shared" si="167"/>
        <v>0</v>
      </c>
      <c r="O269" s="169"/>
      <c r="P269" s="74">
        <f t="shared" si="188"/>
        <v>0</v>
      </c>
      <c r="Q269" s="162"/>
      <c r="R269" s="162" t="str">
        <f t="shared" si="168"/>
        <v>введи курс</v>
      </c>
      <c r="S269" s="196">
        <f t="shared" si="169"/>
        <v>0</v>
      </c>
      <c r="T269" s="192">
        <f t="shared" si="170"/>
        <v>0</v>
      </c>
      <c r="U269" s="76">
        <f t="shared" si="171"/>
        <v>0</v>
      </c>
      <c r="V269" s="123">
        <f t="shared" si="172"/>
        <v>0</v>
      </c>
      <c r="W269" s="191"/>
      <c r="X269" s="170"/>
      <c r="Y269" s="74">
        <f t="shared" si="157"/>
        <v>0</v>
      </c>
      <c r="Z269" s="188"/>
      <c r="AA269" s="130">
        <f t="shared" si="173"/>
        <v>0</v>
      </c>
      <c r="AB269" s="74">
        <f t="shared" si="174"/>
        <v>0</v>
      </c>
      <c r="AC269" s="356"/>
      <c r="AD269" s="130" cm="1">
        <f t="array" ref="AD269">IFERROR(ROUND((_xlfn.IFS(offer_sale_type="поставка",AB269,offer_sale_type="транзит",S269)*(1+AC269))/E269,2),0)</f>
        <v>0</v>
      </c>
      <c r="AE269" s="74">
        <f t="shared" si="175"/>
        <v>0</v>
      </c>
      <c r="AF269" s="123" cm="1">
        <f t="array" ref="AF269">IFERROR(ROUND(_xlfn.IFS(offer_sale_type="поставка",AB269,offer_sale_type="транзит",S269)*AC269,2),0)</f>
        <v>0</v>
      </c>
      <c r="AG269" s="130">
        <f t="shared" si="158"/>
        <v>0</v>
      </c>
      <c r="AH269" s="74">
        <f t="shared" si="159"/>
        <v>0</v>
      </c>
      <c r="AI269" s="123">
        <f t="shared" si="160"/>
        <v>0</v>
      </c>
      <c r="AJ269" s="118">
        <f t="shared" si="176"/>
        <v>0</v>
      </c>
      <c r="AK269" s="74">
        <f t="shared" si="177"/>
        <v>0</v>
      </c>
      <c r="AL269" s="174">
        <f t="shared" si="178"/>
        <v>0</v>
      </c>
      <c r="AM269" s="175">
        <f t="shared" si="161"/>
        <v>0</v>
      </c>
      <c r="AN269" s="130">
        <f t="shared" si="179"/>
        <v>0</v>
      </c>
      <c r="AO269" s="74">
        <f t="shared" si="162"/>
        <v>0</v>
      </c>
      <c r="AP269" s="123">
        <f t="shared" si="180"/>
        <v>0</v>
      </c>
      <c r="AQ269" s="118">
        <f t="shared" si="163"/>
        <v>0</v>
      </c>
      <c r="AR269" s="82" t="str">
        <f t="shared" si="181"/>
        <v>https://www.alta.ru/tnved/code//</v>
      </c>
      <c r="AS269" s="157"/>
      <c r="AT269" s="162"/>
      <c r="AU269" s="74">
        <f t="shared" si="164"/>
        <v>0</v>
      </c>
      <c r="AV269" s="157"/>
      <c r="AW269" s="75">
        <f>_xlfn.IFNA(VLOOKUP(L269,list_vat[],3,FALSE),0)</f>
        <v>0</v>
      </c>
      <c r="AX269" s="74">
        <f t="shared" si="182"/>
        <v>0</v>
      </c>
      <c r="AY269" s="74">
        <f t="shared" si="183"/>
        <v>0</v>
      </c>
      <c r="AZ269" s="130">
        <f t="shared" si="184"/>
        <v>0</v>
      </c>
      <c r="BA269" s="74">
        <f t="shared" si="165"/>
        <v>0</v>
      </c>
      <c r="BB269" s="193">
        <f t="shared" si="185"/>
        <v>0</v>
      </c>
      <c r="BC269" s="102">
        <f t="shared" si="186"/>
        <v>0</v>
      </c>
      <c r="BD269" s="102">
        <f t="shared" si="187"/>
        <v>0</v>
      </c>
      <c r="BE269" s="413" t="s">
        <v>69</v>
      </c>
    </row>
    <row r="270" spans="1:57" s="65" customFormat="1" ht="12" customHeight="1" x14ac:dyDescent="0.2">
      <c r="A270" s="43">
        <v>255</v>
      </c>
      <c r="B270" s="166"/>
      <c r="C270" s="166"/>
      <c r="D270" s="166"/>
      <c r="E270" s="162"/>
      <c r="F270" s="166"/>
      <c r="G270" s="162"/>
      <c r="H270" s="162"/>
      <c r="I270" s="189">
        <f t="shared" si="166"/>
        <v>0</v>
      </c>
      <c r="J270" s="195"/>
      <c r="K270" s="162"/>
      <c r="L270" s="168"/>
      <c r="M270" s="75">
        <f>_xlfn.XLOOKUP(L270,list_vat[Страна],list_vat[Ставка НДС %],0,0)</f>
        <v>0</v>
      </c>
      <c r="N270" s="162">
        <f t="shared" si="167"/>
        <v>0</v>
      </c>
      <c r="O270" s="169"/>
      <c r="P270" s="74">
        <f t="shared" si="188"/>
        <v>0</v>
      </c>
      <c r="Q270" s="162"/>
      <c r="R270" s="162" t="str">
        <f t="shared" si="168"/>
        <v>введи курс</v>
      </c>
      <c r="S270" s="196">
        <f t="shared" si="169"/>
        <v>0</v>
      </c>
      <c r="T270" s="192">
        <f t="shared" si="170"/>
        <v>0</v>
      </c>
      <c r="U270" s="76">
        <f t="shared" si="171"/>
        <v>0</v>
      </c>
      <c r="V270" s="123">
        <f t="shared" si="172"/>
        <v>0</v>
      </c>
      <c r="W270" s="191"/>
      <c r="X270" s="170"/>
      <c r="Y270" s="74">
        <f t="shared" si="157"/>
        <v>0</v>
      </c>
      <c r="Z270" s="188"/>
      <c r="AA270" s="130">
        <f t="shared" si="173"/>
        <v>0</v>
      </c>
      <c r="AB270" s="74">
        <f t="shared" si="174"/>
        <v>0</v>
      </c>
      <c r="AC270" s="356"/>
      <c r="AD270" s="130" cm="1">
        <f t="array" ref="AD270">IFERROR(ROUND((_xlfn.IFS(offer_sale_type="поставка",AB270,offer_sale_type="транзит",S270)*(1+AC270))/E270,2),0)</f>
        <v>0</v>
      </c>
      <c r="AE270" s="74">
        <f t="shared" si="175"/>
        <v>0</v>
      </c>
      <c r="AF270" s="123" cm="1">
        <f t="array" ref="AF270">IFERROR(ROUND(_xlfn.IFS(offer_sale_type="поставка",AB270,offer_sale_type="транзит",S270)*AC270,2),0)</f>
        <v>0</v>
      </c>
      <c r="AG270" s="130">
        <f t="shared" si="158"/>
        <v>0</v>
      </c>
      <c r="AH270" s="74">
        <f t="shared" si="159"/>
        <v>0</v>
      </c>
      <c r="AI270" s="123">
        <f t="shared" si="160"/>
        <v>0</v>
      </c>
      <c r="AJ270" s="118">
        <f t="shared" si="176"/>
        <v>0</v>
      </c>
      <c r="AK270" s="74">
        <f t="shared" si="177"/>
        <v>0</v>
      </c>
      <c r="AL270" s="174">
        <f t="shared" si="178"/>
        <v>0</v>
      </c>
      <c r="AM270" s="175">
        <f t="shared" si="161"/>
        <v>0</v>
      </c>
      <c r="AN270" s="130">
        <f t="shared" si="179"/>
        <v>0</v>
      </c>
      <c r="AO270" s="74">
        <f t="shared" si="162"/>
        <v>0</v>
      </c>
      <c r="AP270" s="123">
        <f t="shared" si="180"/>
        <v>0</v>
      </c>
      <c r="AQ270" s="118">
        <f t="shared" si="163"/>
        <v>0</v>
      </c>
      <c r="AR270" s="82" t="str">
        <f t="shared" si="181"/>
        <v>https://www.alta.ru/tnved/code//</v>
      </c>
      <c r="AS270" s="157"/>
      <c r="AT270" s="162"/>
      <c r="AU270" s="74">
        <f t="shared" si="164"/>
        <v>0</v>
      </c>
      <c r="AV270" s="157"/>
      <c r="AW270" s="75">
        <f>_xlfn.IFNA(VLOOKUP(L270,list_vat[],3,FALSE),0)</f>
        <v>0</v>
      </c>
      <c r="AX270" s="74">
        <f t="shared" si="182"/>
        <v>0</v>
      </c>
      <c r="AY270" s="74">
        <f t="shared" si="183"/>
        <v>0</v>
      </c>
      <c r="AZ270" s="130">
        <f t="shared" si="184"/>
        <v>0</v>
      </c>
      <c r="BA270" s="74">
        <f t="shared" si="165"/>
        <v>0</v>
      </c>
      <c r="BB270" s="193">
        <f t="shared" si="185"/>
        <v>0</v>
      </c>
      <c r="BC270" s="102">
        <f t="shared" si="186"/>
        <v>0</v>
      </c>
      <c r="BD270" s="102">
        <f t="shared" si="187"/>
        <v>0</v>
      </c>
      <c r="BE270" s="413" t="s">
        <v>69</v>
      </c>
    </row>
    <row r="271" spans="1:57" s="65" customFormat="1" ht="12" customHeight="1" x14ac:dyDescent="0.2">
      <c r="A271" s="43">
        <v>256</v>
      </c>
      <c r="B271" s="166"/>
      <c r="C271" s="166"/>
      <c r="D271" s="166"/>
      <c r="E271" s="162"/>
      <c r="F271" s="166"/>
      <c r="G271" s="162"/>
      <c r="H271" s="162"/>
      <c r="I271" s="189">
        <f t="shared" si="166"/>
        <v>0</v>
      </c>
      <c r="J271" s="195"/>
      <c r="K271" s="162"/>
      <c r="L271" s="168"/>
      <c r="M271" s="75">
        <f>_xlfn.XLOOKUP(L271,list_vat[Страна],list_vat[Ставка НДС %],0,0)</f>
        <v>0</v>
      </c>
      <c r="N271" s="162">
        <f t="shared" si="167"/>
        <v>0</v>
      </c>
      <c r="O271" s="169"/>
      <c r="P271" s="74">
        <f t="shared" si="188"/>
        <v>0</v>
      </c>
      <c r="Q271" s="162"/>
      <c r="R271" s="162" t="str">
        <f t="shared" si="168"/>
        <v>введи курс</v>
      </c>
      <c r="S271" s="196">
        <f t="shared" si="169"/>
        <v>0</v>
      </c>
      <c r="T271" s="192">
        <f t="shared" si="170"/>
        <v>0</v>
      </c>
      <c r="U271" s="76">
        <f t="shared" si="171"/>
        <v>0</v>
      </c>
      <c r="V271" s="123">
        <f t="shared" si="172"/>
        <v>0</v>
      </c>
      <c r="W271" s="191"/>
      <c r="X271" s="170"/>
      <c r="Y271" s="74">
        <f t="shared" si="157"/>
        <v>0</v>
      </c>
      <c r="Z271" s="188"/>
      <c r="AA271" s="130">
        <f t="shared" si="173"/>
        <v>0</v>
      </c>
      <c r="AB271" s="74">
        <f t="shared" si="174"/>
        <v>0</v>
      </c>
      <c r="AC271" s="356"/>
      <c r="AD271" s="130" cm="1">
        <f t="array" ref="AD271">IFERROR(ROUND((_xlfn.IFS(offer_sale_type="поставка",AB271,offer_sale_type="транзит",S271)*(1+AC271))/E271,2),0)</f>
        <v>0</v>
      </c>
      <c r="AE271" s="74">
        <f t="shared" si="175"/>
        <v>0</v>
      </c>
      <c r="AF271" s="123" cm="1">
        <f t="array" ref="AF271">IFERROR(ROUND(_xlfn.IFS(offer_sale_type="поставка",AB271,offer_sale_type="транзит",S271)*AC271,2),0)</f>
        <v>0</v>
      </c>
      <c r="AG271" s="130">
        <f t="shared" si="158"/>
        <v>0</v>
      </c>
      <c r="AH271" s="74">
        <f t="shared" si="159"/>
        <v>0</v>
      </c>
      <c r="AI271" s="123">
        <f t="shared" si="160"/>
        <v>0</v>
      </c>
      <c r="AJ271" s="118">
        <f t="shared" si="176"/>
        <v>0</v>
      </c>
      <c r="AK271" s="74">
        <f t="shared" si="177"/>
        <v>0</v>
      </c>
      <c r="AL271" s="174">
        <f t="shared" si="178"/>
        <v>0</v>
      </c>
      <c r="AM271" s="175">
        <f t="shared" si="161"/>
        <v>0</v>
      </c>
      <c r="AN271" s="130">
        <f t="shared" si="179"/>
        <v>0</v>
      </c>
      <c r="AO271" s="74">
        <f t="shared" si="162"/>
        <v>0</v>
      </c>
      <c r="AP271" s="123">
        <f t="shared" si="180"/>
        <v>0</v>
      </c>
      <c r="AQ271" s="118">
        <f t="shared" si="163"/>
        <v>0</v>
      </c>
      <c r="AR271" s="82" t="str">
        <f t="shared" si="181"/>
        <v>https://www.alta.ru/tnved/code//</v>
      </c>
      <c r="AS271" s="157"/>
      <c r="AT271" s="162"/>
      <c r="AU271" s="74">
        <f t="shared" si="164"/>
        <v>0</v>
      </c>
      <c r="AV271" s="157"/>
      <c r="AW271" s="75">
        <f>_xlfn.IFNA(VLOOKUP(L271,list_vat[],3,FALSE),0)</f>
        <v>0</v>
      </c>
      <c r="AX271" s="74">
        <f t="shared" si="182"/>
        <v>0</v>
      </c>
      <c r="AY271" s="74">
        <f t="shared" si="183"/>
        <v>0</v>
      </c>
      <c r="AZ271" s="130">
        <f t="shared" si="184"/>
        <v>0</v>
      </c>
      <c r="BA271" s="74">
        <f t="shared" si="165"/>
        <v>0</v>
      </c>
      <c r="BB271" s="193">
        <f t="shared" si="185"/>
        <v>0</v>
      </c>
      <c r="BC271" s="102">
        <f t="shared" si="186"/>
        <v>0</v>
      </c>
      <c r="BD271" s="102">
        <f t="shared" si="187"/>
        <v>0</v>
      </c>
      <c r="BE271" s="413" t="s">
        <v>69</v>
      </c>
    </row>
    <row r="272" spans="1:57" s="65" customFormat="1" ht="12" customHeight="1" x14ac:dyDescent="0.2">
      <c r="A272" s="43">
        <v>257</v>
      </c>
      <c r="B272" s="166"/>
      <c r="C272" s="166"/>
      <c r="D272" s="166"/>
      <c r="E272" s="162"/>
      <c r="F272" s="166"/>
      <c r="G272" s="162"/>
      <c r="H272" s="162"/>
      <c r="I272" s="189">
        <f t="shared" si="166"/>
        <v>0</v>
      </c>
      <c r="J272" s="195"/>
      <c r="K272" s="162"/>
      <c r="L272" s="168"/>
      <c r="M272" s="75">
        <f>_xlfn.XLOOKUP(L272,list_vat[Страна],list_vat[Ставка НДС %],0,0)</f>
        <v>0</v>
      </c>
      <c r="N272" s="162">
        <f t="shared" si="167"/>
        <v>0</v>
      </c>
      <c r="O272" s="169"/>
      <c r="P272" s="74">
        <f t="shared" si="188"/>
        <v>0</v>
      </c>
      <c r="Q272" s="162"/>
      <c r="R272" s="162" t="str">
        <f t="shared" si="168"/>
        <v>введи курс</v>
      </c>
      <c r="S272" s="196">
        <f t="shared" si="169"/>
        <v>0</v>
      </c>
      <c r="T272" s="192">
        <f t="shared" si="170"/>
        <v>0</v>
      </c>
      <c r="U272" s="76">
        <f t="shared" si="171"/>
        <v>0</v>
      </c>
      <c r="V272" s="123">
        <f t="shared" si="172"/>
        <v>0</v>
      </c>
      <c r="W272" s="191"/>
      <c r="X272" s="170"/>
      <c r="Y272" s="74">
        <f t="shared" ref="Y272:Y335" si="189">ROUND(IF(offer_incoterms="DDP",X272*(S272+T272),0),2)</f>
        <v>0</v>
      </c>
      <c r="Z272" s="188"/>
      <c r="AA272" s="130">
        <f t="shared" si="173"/>
        <v>0</v>
      </c>
      <c r="AB272" s="74">
        <f t="shared" si="174"/>
        <v>0</v>
      </c>
      <c r="AC272" s="356"/>
      <c r="AD272" s="130" cm="1">
        <f t="array" ref="AD272">IFERROR(ROUND((_xlfn.IFS(offer_sale_type="поставка",AB272,offer_sale_type="транзит",S272)*(1+AC272))/E272,2),0)</f>
        <v>0</v>
      </c>
      <c r="AE272" s="74">
        <f t="shared" si="175"/>
        <v>0</v>
      </c>
      <c r="AF272" s="123" cm="1">
        <f t="array" ref="AF272">IFERROR(ROUND(_xlfn.IFS(offer_sale_type="поставка",AB272,offer_sale_type="транзит",S272)*AC272,2),0)</f>
        <v>0</v>
      </c>
      <c r="AG272" s="130">
        <f t="shared" ref="AG272:AG335" si="190">$BD272*VLOOKUP($AG$3,$AF$4:$AG$7,2,FALSE)</f>
        <v>0</v>
      </c>
      <c r="AH272" s="74">
        <f t="shared" ref="AH272:AH335" si="191">SUM(AE272,AG272,AI272)*rate_forex_risk</f>
        <v>0</v>
      </c>
      <c r="AI272" s="123">
        <f t="shared" ref="AI272:AI335" si="192">IF(OR(seller_region="TR",offer_sale_type="экспорт"),0,rate_fin_comm)*SUM(AZ272,AZ272*AW272,T272)</f>
        <v>0</v>
      </c>
      <c r="AJ272" s="118">
        <f t="shared" si="176"/>
        <v>0</v>
      </c>
      <c r="AK272" s="74">
        <f t="shared" si="177"/>
        <v>0</v>
      </c>
      <c r="AL272" s="174">
        <f t="shared" si="178"/>
        <v>0</v>
      </c>
      <c r="AM272" s="175">
        <f t="shared" ref="AM272:AM335" si="193">ROUND(AJ272*(1+IF(offer_incoterms="DDP",rate_vatRu,0)),2)</f>
        <v>0</v>
      </c>
      <c r="AN272" s="130">
        <f t="shared" si="179"/>
        <v>0</v>
      </c>
      <c r="AO272" s="74">
        <f t="shared" ref="AO272:AO335" si="194">SUM(AY272,Y272:Z272,T272)*IF(AND(offer_incoterms="DDP",offer_sale_type&lt;&gt;"экспорт"),rate_vatRu,0)</f>
        <v>0</v>
      </c>
      <c r="AP272" s="123">
        <f t="shared" si="180"/>
        <v>0</v>
      </c>
      <c r="AQ272" s="118">
        <f t="shared" ref="AQ272:AQ335" si="195">IF(offer_sale_type="транзит",SUM(AF272:AI272,BA272,BB272),0)</f>
        <v>0</v>
      </c>
      <c r="AR272" s="82" t="str">
        <f t="shared" si="181"/>
        <v>https://www.alta.ru/tnved/code//</v>
      </c>
      <c r="AS272" s="157"/>
      <c r="AT272" s="162"/>
      <c r="AU272" s="74">
        <f t="shared" ref="AU272:AU335" si="196">IF(ISBLANK(AT272),0,AJ272-AT272)</f>
        <v>0</v>
      </c>
      <c r="AV272" s="157"/>
      <c r="AW272" s="75">
        <f>_xlfn.IFNA(VLOOKUP(L272,list_vat[],3,FALSE),0)</f>
        <v>0</v>
      </c>
      <c r="AX272" s="74">
        <f t="shared" si="182"/>
        <v>0</v>
      </c>
      <c r="AY272" s="74">
        <f t="shared" si="183"/>
        <v>0</v>
      </c>
      <c r="AZ272" s="130">
        <f t="shared" si="184"/>
        <v>0</v>
      </c>
      <c r="BA272" s="74">
        <f t="shared" ref="BA272:BA335" si="197">cost_fin_total*$BD272</f>
        <v>0</v>
      </c>
      <c r="BB272" s="193">
        <f t="shared" si="185"/>
        <v>0</v>
      </c>
      <c r="BC272" s="102">
        <f t="shared" si="186"/>
        <v>0</v>
      </c>
      <c r="BD272" s="102">
        <f t="shared" si="187"/>
        <v>0</v>
      </c>
      <c r="BE272" s="413" t="s">
        <v>69</v>
      </c>
    </row>
    <row r="273" spans="1:57" s="65" customFormat="1" ht="12" customHeight="1" x14ac:dyDescent="0.2">
      <c r="A273" s="43">
        <v>258</v>
      </c>
      <c r="B273" s="166"/>
      <c r="C273" s="166"/>
      <c r="D273" s="166"/>
      <c r="E273" s="162"/>
      <c r="F273" s="166"/>
      <c r="G273" s="162"/>
      <c r="H273" s="162"/>
      <c r="I273" s="189">
        <f t="shared" ref="I273:I336" si="198">E273*G273</f>
        <v>0</v>
      </c>
      <c r="J273" s="195"/>
      <c r="K273" s="162"/>
      <c r="L273" s="168"/>
      <c r="M273" s="75">
        <f>_xlfn.XLOOKUP(L273,list_vat[Страна],list_vat[Ставка НДС %],0,0)</f>
        <v>0</v>
      </c>
      <c r="N273" s="162">
        <f t="shared" ref="N273:N336" si="199">IFERROR(IF(L273="Китай",K273,K273/(1+M273)),0)</f>
        <v>0</v>
      </c>
      <c r="O273" s="169"/>
      <c r="P273" s="74">
        <f t="shared" si="188"/>
        <v>0</v>
      </c>
      <c r="Q273" s="162"/>
      <c r="R273" s="162" t="str">
        <f t="shared" ref="R273:R336" si="200">IF(ISBLANK(Q273),"введи курс",P273/Q273)</f>
        <v>введи курс</v>
      </c>
      <c r="S273" s="196">
        <f t="shared" ref="S273:S336" si="201">IF(AND(ISNUMBER(E273),ISNUMBER(Q273)),E273*R273,0)</f>
        <v>0</v>
      </c>
      <c r="T273" s="192">
        <f t="shared" ref="T273:T336" si="202">$BC273*V$11</f>
        <v>0</v>
      </c>
      <c r="U273" s="76">
        <f t="shared" ref="U273:U336" si="203">$BC273*W$11</f>
        <v>0</v>
      </c>
      <c r="V273" s="123">
        <f t="shared" ref="V273:V336" si="204">+SUM(T273:U273)</f>
        <v>0</v>
      </c>
      <c r="W273" s="191"/>
      <c r="X273" s="170"/>
      <c r="Y273" s="74">
        <f t="shared" si="189"/>
        <v>0</v>
      </c>
      <c r="Z273" s="188"/>
      <c r="AA273" s="130">
        <f t="shared" ref="AA273:AA336" si="205">IFERROR(AB273/E273,0)</f>
        <v>0</v>
      </c>
      <c r="AB273" s="74">
        <f t="shared" ref="AB273:AB336" si="206">ROUND(SUM(S273,V273,Y273:Z273,BA273:BB273),2)</f>
        <v>0</v>
      </c>
      <c r="AC273" s="356"/>
      <c r="AD273" s="130" cm="1">
        <f t="array" ref="AD273">IFERROR(ROUND((_xlfn.IFS(offer_sale_type="поставка",AB273,offer_sale_type="транзит",S273)*(1+AC273))/E273,2),0)</f>
        <v>0</v>
      </c>
      <c r="AE273" s="74">
        <f t="shared" ref="AE273:AE336" si="207">AD273*E273</f>
        <v>0</v>
      </c>
      <c r="AF273" s="123" cm="1">
        <f t="array" ref="AF273">IFERROR(ROUND(_xlfn.IFS(offer_sale_type="поставка",AB273,offer_sale_type="транзит",S273)*AC273,2),0)</f>
        <v>0</v>
      </c>
      <c r="AG273" s="130">
        <f t="shared" si="190"/>
        <v>0</v>
      </c>
      <c r="AH273" s="74">
        <f t="shared" si="191"/>
        <v>0</v>
      </c>
      <c r="AI273" s="123">
        <f t="shared" si="192"/>
        <v>0</v>
      </c>
      <c r="AJ273" s="118">
        <f t="shared" ref="AJ273:AJ336" si="208">IFERROR(ROUND(SUM(AB273,AF273:AI273)/E273,2),0)</f>
        <v>0</v>
      </c>
      <c r="AK273" s="74">
        <f t="shared" ref="AK273:AK336" si="209">AJ273*E273</f>
        <v>0</v>
      </c>
      <c r="AL273" s="174">
        <f t="shared" ref="AL273:AL336" si="210">ROUND(IFERROR(AM273*E273,0),2)</f>
        <v>0</v>
      </c>
      <c r="AM273" s="175">
        <f t="shared" si="193"/>
        <v>0</v>
      </c>
      <c r="AN273" s="130">
        <f t="shared" ref="AN273:AN336" si="211">AL273-AK273</f>
        <v>0</v>
      </c>
      <c r="AO273" s="74">
        <f t="shared" si="194"/>
        <v>0</v>
      </c>
      <c r="AP273" s="123">
        <f t="shared" ref="AP273:AP336" si="212">AN273-AO273</f>
        <v>0</v>
      </c>
      <c r="AQ273" s="118">
        <f t="shared" si="195"/>
        <v>0</v>
      </c>
      <c r="AR273" s="82" t="str">
        <f t="shared" ref="AR273:AR336" si="213">HYPERLINK("https://www.alta.ru/tnved/code/")&amp;W273&amp;"/"</f>
        <v>https://www.alta.ru/tnved/code//</v>
      </c>
      <c r="AS273" s="157"/>
      <c r="AT273" s="162"/>
      <c r="AU273" s="74">
        <f t="shared" si="196"/>
        <v>0</v>
      </c>
      <c r="AV273" s="157"/>
      <c r="AW273" s="75">
        <f>_xlfn.IFNA(VLOOKUP(L273,list_vat[],3,FALSE),0)</f>
        <v>0</v>
      </c>
      <c r="AX273" s="74">
        <f t="shared" ref="AX273:AX336" si="214">IFERROR(ROUND(S273*(1+AW273)/E273,2),0)</f>
        <v>0</v>
      </c>
      <c r="AY273" s="74">
        <f t="shared" ref="AY273:AY336" si="215">E273*AX273</f>
        <v>0</v>
      </c>
      <c r="AZ273" s="130">
        <f t="shared" ref="AZ273:AZ336" si="216">S273*(1+M273)</f>
        <v>0</v>
      </c>
      <c r="BA273" s="74">
        <f t="shared" si="197"/>
        <v>0</v>
      </c>
      <c r="BB273" s="193">
        <f t="shared" ref="BB273:BB336" si="217">credit_sales_interest*BD273</f>
        <v>0</v>
      </c>
      <c r="BC273" s="102">
        <f t="shared" ref="BC273:BC336" si="218">IFERROR(IF($I$13&gt;0,$I273/$I$13,$S273/$S$13),0)</f>
        <v>0</v>
      </c>
      <c r="BD273" s="102">
        <f t="shared" ref="BD273:BD336" si="219">IFERROR($S273/$S$13,0)</f>
        <v>0</v>
      </c>
      <c r="BE273" s="413" t="s">
        <v>69</v>
      </c>
    </row>
    <row r="274" spans="1:57" s="65" customFormat="1" ht="12" customHeight="1" x14ac:dyDescent="0.2">
      <c r="A274" s="43">
        <v>259</v>
      </c>
      <c r="B274" s="166"/>
      <c r="C274" s="166"/>
      <c r="D274" s="166"/>
      <c r="E274" s="162"/>
      <c r="F274" s="166"/>
      <c r="G274" s="162"/>
      <c r="H274" s="162"/>
      <c r="I274" s="189">
        <f t="shared" si="198"/>
        <v>0</v>
      </c>
      <c r="J274" s="195"/>
      <c r="K274" s="162"/>
      <c r="L274" s="168"/>
      <c r="M274" s="75">
        <f>_xlfn.XLOOKUP(L274,list_vat[Страна],list_vat[Ставка НДС %],0,0)</f>
        <v>0</v>
      </c>
      <c r="N274" s="162">
        <f t="shared" si="199"/>
        <v>0</v>
      </c>
      <c r="O274" s="169"/>
      <c r="P274" s="74">
        <f t="shared" ref="P274:P337" si="220">N274*(1-O274)</f>
        <v>0</v>
      </c>
      <c r="Q274" s="162"/>
      <c r="R274" s="162" t="str">
        <f t="shared" si="200"/>
        <v>введи курс</v>
      </c>
      <c r="S274" s="196">
        <f t="shared" si="201"/>
        <v>0</v>
      </c>
      <c r="T274" s="192">
        <f t="shared" si="202"/>
        <v>0</v>
      </c>
      <c r="U274" s="76">
        <f t="shared" si="203"/>
        <v>0</v>
      </c>
      <c r="V274" s="123">
        <f t="shared" si="204"/>
        <v>0</v>
      </c>
      <c r="W274" s="191"/>
      <c r="X274" s="170"/>
      <c r="Y274" s="74">
        <f t="shared" si="189"/>
        <v>0</v>
      </c>
      <c r="Z274" s="188"/>
      <c r="AA274" s="130">
        <f t="shared" si="205"/>
        <v>0</v>
      </c>
      <c r="AB274" s="74">
        <f t="shared" si="206"/>
        <v>0</v>
      </c>
      <c r="AC274" s="356"/>
      <c r="AD274" s="130" cm="1">
        <f t="array" ref="AD274">IFERROR(ROUND((_xlfn.IFS(offer_sale_type="поставка",AB274,offer_sale_type="транзит",S274)*(1+AC274))/E274,2),0)</f>
        <v>0</v>
      </c>
      <c r="AE274" s="74">
        <f t="shared" si="207"/>
        <v>0</v>
      </c>
      <c r="AF274" s="123" cm="1">
        <f t="array" ref="AF274">IFERROR(ROUND(_xlfn.IFS(offer_sale_type="поставка",AB274,offer_sale_type="транзит",S274)*AC274,2),0)</f>
        <v>0</v>
      </c>
      <c r="AG274" s="130">
        <f t="shared" si="190"/>
        <v>0</v>
      </c>
      <c r="AH274" s="74">
        <f t="shared" si="191"/>
        <v>0</v>
      </c>
      <c r="AI274" s="123">
        <f t="shared" si="192"/>
        <v>0</v>
      </c>
      <c r="AJ274" s="118">
        <f t="shared" si="208"/>
        <v>0</v>
      </c>
      <c r="AK274" s="74">
        <f t="shared" si="209"/>
        <v>0</v>
      </c>
      <c r="AL274" s="174">
        <f t="shared" si="210"/>
        <v>0</v>
      </c>
      <c r="AM274" s="175">
        <f t="shared" si="193"/>
        <v>0</v>
      </c>
      <c r="AN274" s="130">
        <f t="shared" si="211"/>
        <v>0</v>
      </c>
      <c r="AO274" s="74">
        <f t="shared" si="194"/>
        <v>0</v>
      </c>
      <c r="AP274" s="123">
        <f t="shared" si="212"/>
        <v>0</v>
      </c>
      <c r="AQ274" s="118">
        <f t="shared" si="195"/>
        <v>0</v>
      </c>
      <c r="AR274" s="82" t="str">
        <f t="shared" si="213"/>
        <v>https://www.alta.ru/tnved/code//</v>
      </c>
      <c r="AS274" s="157"/>
      <c r="AT274" s="162"/>
      <c r="AU274" s="74">
        <f t="shared" si="196"/>
        <v>0</v>
      </c>
      <c r="AV274" s="157"/>
      <c r="AW274" s="75">
        <f>_xlfn.IFNA(VLOOKUP(L274,list_vat[],3,FALSE),0)</f>
        <v>0</v>
      </c>
      <c r="AX274" s="74">
        <f t="shared" si="214"/>
        <v>0</v>
      </c>
      <c r="AY274" s="74">
        <f t="shared" si="215"/>
        <v>0</v>
      </c>
      <c r="AZ274" s="130">
        <f t="shared" si="216"/>
        <v>0</v>
      </c>
      <c r="BA274" s="74">
        <f t="shared" si="197"/>
        <v>0</v>
      </c>
      <c r="BB274" s="193">
        <f t="shared" si="217"/>
        <v>0</v>
      </c>
      <c r="BC274" s="102">
        <f t="shared" si="218"/>
        <v>0</v>
      </c>
      <c r="BD274" s="102">
        <f t="shared" si="219"/>
        <v>0</v>
      </c>
      <c r="BE274" s="413" t="s">
        <v>69</v>
      </c>
    </row>
    <row r="275" spans="1:57" s="65" customFormat="1" ht="12" customHeight="1" x14ac:dyDescent="0.2">
      <c r="A275" s="43">
        <v>260</v>
      </c>
      <c r="B275" s="166"/>
      <c r="C275" s="166"/>
      <c r="D275" s="166"/>
      <c r="E275" s="162"/>
      <c r="F275" s="166"/>
      <c r="G275" s="162"/>
      <c r="H275" s="162"/>
      <c r="I275" s="189">
        <f t="shared" si="198"/>
        <v>0</v>
      </c>
      <c r="J275" s="195"/>
      <c r="K275" s="162"/>
      <c r="L275" s="168"/>
      <c r="M275" s="75">
        <f>_xlfn.XLOOKUP(L275,list_vat[Страна],list_vat[Ставка НДС %],0,0)</f>
        <v>0</v>
      </c>
      <c r="N275" s="162">
        <f t="shared" si="199"/>
        <v>0</v>
      </c>
      <c r="O275" s="169"/>
      <c r="P275" s="74">
        <f t="shared" si="220"/>
        <v>0</v>
      </c>
      <c r="Q275" s="162"/>
      <c r="R275" s="162" t="str">
        <f t="shared" si="200"/>
        <v>введи курс</v>
      </c>
      <c r="S275" s="196">
        <f t="shared" si="201"/>
        <v>0</v>
      </c>
      <c r="T275" s="192">
        <f t="shared" si="202"/>
        <v>0</v>
      </c>
      <c r="U275" s="76">
        <f t="shared" si="203"/>
        <v>0</v>
      </c>
      <c r="V275" s="123">
        <f t="shared" si="204"/>
        <v>0</v>
      </c>
      <c r="W275" s="191"/>
      <c r="X275" s="170"/>
      <c r="Y275" s="74">
        <f t="shared" si="189"/>
        <v>0</v>
      </c>
      <c r="Z275" s="188"/>
      <c r="AA275" s="130">
        <f t="shared" si="205"/>
        <v>0</v>
      </c>
      <c r="AB275" s="74">
        <f t="shared" si="206"/>
        <v>0</v>
      </c>
      <c r="AC275" s="356"/>
      <c r="AD275" s="130" cm="1">
        <f t="array" ref="AD275">IFERROR(ROUND((_xlfn.IFS(offer_sale_type="поставка",AB275,offer_sale_type="транзит",S275)*(1+AC275))/E275,2),0)</f>
        <v>0</v>
      </c>
      <c r="AE275" s="74">
        <f t="shared" si="207"/>
        <v>0</v>
      </c>
      <c r="AF275" s="123" cm="1">
        <f t="array" ref="AF275">IFERROR(ROUND(_xlfn.IFS(offer_sale_type="поставка",AB275,offer_sale_type="транзит",S275)*AC275,2),0)</f>
        <v>0</v>
      </c>
      <c r="AG275" s="130">
        <f t="shared" si="190"/>
        <v>0</v>
      </c>
      <c r="AH275" s="74">
        <f t="shared" si="191"/>
        <v>0</v>
      </c>
      <c r="AI275" s="123">
        <f t="shared" si="192"/>
        <v>0</v>
      </c>
      <c r="AJ275" s="118">
        <f t="shared" si="208"/>
        <v>0</v>
      </c>
      <c r="AK275" s="74">
        <f t="shared" si="209"/>
        <v>0</v>
      </c>
      <c r="AL275" s="174">
        <f t="shared" si="210"/>
        <v>0</v>
      </c>
      <c r="AM275" s="175">
        <f t="shared" si="193"/>
        <v>0</v>
      </c>
      <c r="AN275" s="130">
        <f t="shared" si="211"/>
        <v>0</v>
      </c>
      <c r="AO275" s="74">
        <f t="shared" si="194"/>
        <v>0</v>
      </c>
      <c r="AP275" s="123">
        <f t="shared" si="212"/>
        <v>0</v>
      </c>
      <c r="AQ275" s="118">
        <f t="shared" si="195"/>
        <v>0</v>
      </c>
      <c r="AR275" s="82" t="str">
        <f t="shared" si="213"/>
        <v>https://www.alta.ru/tnved/code//</v>
      </c>
      <c r="AS275" s="157"/>
      <c r="AT275" s="162"/>
      <c r="AU275" s="74">
        <f t="shared" si="196"/>
        <v>0</v>
      </c>
      <c r="AV275" s="157"/>
      <c r="AW275" s="75">
        <f>_xlfn.IFNA(VLOOKUP(L275,list_vat[],3,FALSE),0)</f>
        <v>0</v>
      </c>
      <c r="AX275" s="74">
        <f t="shared" si="214"/>
        <v>0</v>
      </c>
      <c r="AY275" s="74">
        <f t="shared" si="215"/>
        <v>0</v>
      </c>
      <c r="AZ275" s="130">
        <f t="shared" si="216"/>
        <v>0</v>
      </c>
      <c r="BA275" s="74">
        <f t="shared" si="197"/>
        <v>0</v>
      </c>
      <c r="BB275" s="193">
        <f t="shared" si="217"/>
        <v>0</v>
      </c>
      <c r="BC275" s="102">
        <f t="shared" si="218"/>
        <v>0</v>
      </c>
      <c r="BD275" s="102">
        <f t="shared" si="219"/>
        <v>0</v>
      </c>
      <c r="BE275" s="413" t="s">
        <v>69</v>
      </c>
    </row>
    <row r="276" spans="1:57" s="65" customFormat="1" ht="12" customHeight="1" x14ac:dyDescent="0.2">
      <c r="A276" s="43">
        <v>261</v>
      </c>
      <c r="B276" s="166"/>
      <c r="C276" s="166"/>
      <c r="D276" s="166"/>
      <c r="E276" s="162"/>
      <c r="F276" s="166"/>
      <c r="G276" s="162"/>
      <c r="H276" s="162"/>
      <c r="I276" s="189">
        <f t="shared" si="198"/>
        <v>0</v>
      </c>
      <c r="J276" s="195"/>
      <c r="K276" s="162"/>
      <c r="L276" s="168"/>
      <c r="M276" s="75">
        <f>_xlfn.XLOOKUP(L276,list_vat[Страна],list_vat[Ставка НДС %],0,0)</f>
        <v>0</v>
      </c>
      <c r="N276" s="162">
        <f t="shared" si="199"/>
        <v>0</v>
      </c>
      <c r="O276" s="169"/>
      <c r="P276" s="74">
        <f t="shared" si="220"/>
        <v>0</v>
      </c>
      <c r="Q276" s="162"/>
      <c r="R276" s="162" t="str">
        <f t="shared" si="200"/>
        <v>введи курс</v>
      </c>
      <c r="S276" s="196">
        <f t="shared" si="201"/>
        <v>0</v>
      </c>
      <c r="T276" s="192">
        <f t="shared" si="202"/>
        <v>0</v>
      </c>
      <c r="U276" s="76">
        <f t="shared" si="203"/>
        <v>0</v>
      </c>
      <c r="V276" s="123">
        <f t="shared" si="204"/>
        <v>0</v>
      </c>
      <c r="W276" s="191"/>
      <c r="X276" s="170"/>
      <c r="Y276" s="74">
        <f t="shared" si="189"/>
        <v>0</v>
      </c>
      <c r="Z276" s="188"/>
      <c r="AA276" s="130">
        <f t="shared" si="205"/>
        <v>0</v>
      </c>
      <c r="AB276" s="74">
        <f t="shared" si="206"/>
        <v>0</v>
      </c>
      <c r="AC276" s="356"/>
      <c r="AD276" s="130" cm="1">
        <f t="array" ref="AD276">IFERROR(ROUND((_xlfn.IFS(offer_sale_type="поставка",AB276,offer_sale_type="транзит",S276)*(1+AC276))/E276,2),0)</f>
        <v>0</v>
      </c>
      <c r="AE276" s="74">
        <f t="shared" si="207"/>
        <v>0</v>
      </c>
      <c r="AF276" s="123" cm="1">
        <f t="array" ref="AF276">IFERROR(ROUND(_xlfn.IFS(offer_sale_type="поставка",AB276,offer_sale_type="транзит",S276)*AC276,2),0)</f>
        <v>0</v>
      </c>
      <c r="AG276" s="130">
        <f t="shared" si="190"/>
        <v>0</v>
      </c>
      <c r="AH276" s="74">
        <f t="shared" si="191"/>
        <v>0</v>
      </c>
      <c r="AI276" s="123">
        <f t="shared" si="192"/>
        <v>0</v>
      </c>
      <c r="AJ276" s="118">
        <f t="shared" si="208"/>
        <v>0</v>
      </c>
      <c r="AK276" s="74">
        <f t="shared" si="209"/>
        <v>0</v>
      </c>
      <c r="AL276" s="174">
        <f t="shared" si="210"/>
        <v>0</v>
      </c>
      <c r="AM276" s="175">
        <f t="shared" si="193"/>
        <v>0</v>
      </c>
      <c r="AN276" s="130">
        <f t="shared" si="211"/>
        <v>0</v>
      </c>
      <c r="AO276" s="74">
        <f t="shared" si="194"/>
        <v>0</v>
      </c>
      <c r="AP276" s="123">
        <f t="shared" si="212"/>
        <v>0</v>
      </c>
      <c r="AQ276" s="118">
        <f t="shared" si="195"/>
        <v>0</v>
      </c>
      <c r="AR276" s="82" t="str">
        <f t="shared" si="213"/>
        <v>https://www.alta.ru/tnved/code//</v>
      </c>
      <c r="AS276" s="157"/>
      <c r="AT276" s="162"/>
      <c r="AU276" s="74">
        <f t="shared" si="196"/>
        <v>0</v>
      </c>
      <c r="AV276" s="157"/>
      <c r="AW276" s="75">
        <f>_xlfn.IFNA(VLOOKUP(L276,list_vat[],3,FALSE),0)</f>
        <v>0</v>
      </c>
      <c r="AX276" s="74">
        <f t="shared" si="214"/>
        <v>0</v>
      </c>
      <c r="AY276" s="74">
        <f t="shared" si="215"/>
        <v>0</v>
      </c>
      <c r="AZ276" s="130">
        <f t="shared" si="216"/>
        <v>0</v>
      </c>
      <c r="BA276" s="74">
        <f t="shared" si="197"/>
        <v>0</v>
      </c>
      <c r="BB276" s="193">
        <f t="shared" si="217"/>
        <v>0</v>
      </c>
      <c r="BC276" s="102">
        <f t="shared" si="218"/>
        <v>0</v>
      </c>
      <c r="BD276" s="102">
        <f t="shared" si="219"/>
        <v>0</v>
      </c>
      <c r="BE276" s="413" t="s">
        <v>69</v>
      </c>
    </row>
    <row r="277" spans="1:57" s="65" customFormat="1" ht="12" customHeight="1" x14ac:dyDescent="0.2">
      <c r="A277" s="43">
        <v>262</v>
      </c>
      <c r="B277" s="166"/>
      <c r="C277" s="166"/>
      <c r="D277" s="166"/>
      <c r="E277" s="162"/>
      <c r="F277" s="166"/>
      <c r="G277" s="162"/>
      <c r="H277" s="162"/>
      <c r="I277" s="189">
        <f t="shared" si="198"/>
        <v>0</v>
      </c>
      <c r="J277" s="195"/>
      <c r="K277" s="162"/>
      <c r="L277" s="168"/>
      <c r="M277" s="75">
        <f>_xlfn.XLOOKUP(L277,list_vat[Страна],list_vat[Ставка НДС %],0,0)</f>
        <v>0</v>
      </c>
      <c r="N277" s="162">
        <f t="shared" si="199"/>
        <v>0</v>
      </c>
      <c r="O277" s="169"/>
      <c r="P277" s="74">
        <f t="shared" si="220"/>
        <v>0</v>
      </c>
      <c r="Q277" s="162"/>
      <c r="R277" s="162" t="str">
        <f t="shared" si="200"/>
        <v>введи курс</v>
      </c>
      <c r="S277" s="196">
        <f t="shared" si="201"/>
        <v>0</v>
      </c>
      <c r="T277" s="192">
        <f t="shared" si="202"/>
        <v>0</v>
      </c>
      <c r="U277" s="76">
        <f t="shared" si="203"/>
        <v>0</v>
      </c>
      <c r="V277" s="123">
        <f t="shared" si="204"/>
        <v>0</v>
      </c>
      <c r="W277" s="191"/>
      <c r="X277" s="170"/>
      <c r="Y277" s="74">
        <f t="shared" si="189"/>
        <v>0</v>
      </c>
      <c r="Z277" s="188"/>
      <c r="AA277" s="130">
        <f t="shared" si="205"/>
        <v>0</v>
      </c>
      <c r="AB277" s="74">
        <f t="shared" si="206"/>
        <v>0</v>
      </c>
      <c r="AC277" s="356"/>
      <c r="AD277" s="130" cm="1">
        <f t="array" ref="AD277">IFERROR(ROUND((_xlfn.IFS(offer_sale_type="поставка",AB277,offer_sale_type="транзит",S277)*(1+AC277))/E277,2),0)</f>
        <v>0</v>
      </c>
      <c r="AE277" s="74">
        <f t="shared" si="207"/>
        <v>0</v>
      </c>
      <c r="AF277" s="123" cm="1">
        <f t="array" ref="AF277">IFERROR(ROUND(_xlfn.IFS(offer_sale_type="поставка",AB277,offer_sale_type="транзит",S277)*AC277,2),0)</f>
        <v>0</v>
      </c>
      <c r="AG277" s="130">
        <f t="shared" si="190"/>
        <v>0</v>
      </c>
      <c r="AH277" s="74">
        <f t="shared" si="191"/>
        <v>0</v>
      </c>
      <c r="AI277" s="123">
        <f t="shared" si="192"/>
        <v>0</v>
      </c>
      <c r="AJ277" s="118">
        <f t="shared" si="208"/>
        <v>0</v>
      </c>
      <c r="AK277" s="74">
        <f t="shared" si="209"/>
        <v>0</v>
      </c>
      <c r="AL277" s="174">
        <f t="shared" si="210"/>
        <v>0</v>
      </c>
      <c r="AM277" s="175">
        <f t="shared" si="193"/>
        <v>0</v>
      </c>
      <c r="AN277" s="130">
        <f t="shared" si="211"/>
        <v>0</v>
      </c>
      <c r="AO277" s="74">
        <f t="shared" si="194"/>
        <v>0</v>
      </c>
      <c r="AP277" s="123">
        <f t="shared" si="212"/>
        <v>0</v>
      </c>
      <c r="AQ277" s="118">
        <f t="shared" si="195"/>
        <v>0</v>
      </c>
      <c r="AR277" s="82" t="str">
        <f t="shared" si="213"/>
        <v>https://www.alta.ru/tnved/code//</v>
      </c>
      <c r="AS277" s="157"/>
      <c r="AT277" s="162"/>
      <c r="AU277" s="74">
        <f t="shared" si="196"/>
        <v>0</v>
      </c>
      <c r="AV277" s="157"/>
      <c r="AW277" s="75">
        <f>_xlfn.IFNA(VLOOKUP(L277,list_vat[],3,FALSE),0)</f>
        <v>0</v>
      </c>
      <c r="AX277" s="74">
        <f t="shared" si="214"/>
        <v>0</v>
      </c>
      <c r="AY277" s="74">
        <f t="shared" si="215"/>
        <v>0</v>
      </c>
      <c r="AZ277" s="130">
        <f t="shared" si="216"/>
        <v>0</v>
      </c>
      <c r="BA277" s="74">
        <f t="shared" si="197"/>
        <v>0</v>
      </c>
      <c r="BB277" s="193">
        <f t="shared" si="217"/>
        <v>0</v>
      </c>
      <c r="BC277" s="102">
        <f t="shared" si="218"/>
        <v>0</v>
      </c>
      <c r="BD277" s="102">
        <f t="shared" si="219"/>
        <v>0</v>
      </c>
      <c r="BE277" s="413" t="s">
        <v>69</v>
      </c>
    </row>
    <row r="278" spans="1:57" s="65" customFormat="1" ht="12" customHeight="1" x14ac:dyDescent="0.2">
      <c r="A278" s="43">
        <v>263</v>
      </c>
      <c r="B278" s="166"/>
      <c r="C278" s="166"/>
      <c r="D278" s="166"/>
      <c r="E278" s="162"/>
      <c r="F278" s="166"/>
      <c r="G278" s="162"/>
      <c r="H278" s="162"/>
      <c r="I278" s="189">
        <f t="shared" si="198"/>
        <v>0</v>
      </c>
      <c r="J278" s="195"/>
      <c r="K278" s="162"/>
      <c r="L278" s="168"/>
      <c r="M278" s="75">
        <f>_xlfn.XLOOKUP(L278,list_vat[Страна],list_vat[Ставка НДС %],0,0)</f>
        <v>0</v>
      </c>
      <c r="N278" s="162">
        <f t="shared" si="199"/>
        <v>0</v>
      </c>
      <c r="O278" s="169"/>
      <c r="P278" s="74">
        <f t="shared" si="220"/>
        <v>0</v>
      </c>
      <c r="Q278" s="162"/>
      <c r="R278" s="162" t="str">
        <f t="shared" si="200"/>
        <v>введи курс</v>
      </c>
      <c r="S278" s="196">
        <f t="shared" si="201"/>
        <v>0</v>
      </c>
      <c r="T278" s="192">
        <f t="shared" si="202"/>
        <v>0</v>
      </c>
      <c r="U278" s="76">
        <f t="shared" si="203"/>
        <v>0</v>
      </c>
      <c r="V278" s="123">
        <f t="shared" si="204"/>
        <v>0</v>
      </c>
      <c r="W278" s="191"/>
      <c r="X278" s="170"/>
      <c r="Y278" s="74">
        <f t="shared" si="189"/>
        <v>0</v>
      </c>
      <c r="Z278" s="188"/>
      <c r="AA278" s="130">
        <f t="shared" si="205"/>
        <v>0</v>
      </c>
      <c r="AB278" s="74">
        <f t="shared" si="206"/>
        <v>0</v>
      </c>
      <c r="AC278" s="356"/>
      <c r="AD278" s="130" cm="1">
        <f t="array" ref="AD278">IFERROR(ROUND((_xlfn.IFS(offer_sale_type="поставка",AB278,offer_sale_type="транзит",S278)*(1+AC278))/E278,2),0)</f>
        <v>0</v>
      </c>
      <c r="AE278" s="74">
        <f t="shared" si="207"/>
        <v>0</v>
      </c>
      <c r="AF278" s="123" cm="1">
        <f t="array" ref="AF278">IFERROR(ROUND(_xlfn.IFS(offer_sale_type="поставка",AB278,offer_sale_type="транзит",S278)*AC278,2),0)</f>
        <v>0</v>
      </c>
      <c r="AG278" s="130">
        <f t="shared" si="190"/>
        <v>0</v>
      </c>
      <c r="AH278" s="74">
        <f t="shared" si="191"/>
        <v>0</v>
      </c>
      <c r="AI278" s="123">
        <f t="shared" si="192"/>
        <v>0</v>
      </c>
      <c r="AJ278" s="118">
        <f t="shared" si="208"/>
        <v>0</v>
      </c>
      <c r="AK278" s="74">
        <f t="shared" si="209"/>
        <v>0</v>
      </c>
      <c r="AL278" s="174">
        <f t="shared" si="210"/>
        <v>0</v>
      </c>
      <c r="AM278" s="175">
        <f t="shared" si="193"/>
        <v>0</v>
      </c>
      <c r="AN278" s="130">
        <f t="shared" si="211"/>
        <v>0</v>
      </c>
      <c r="AO278" s="74">
        <f t="shared" si="194"/>
        <v>0</v>
      </c>
      <c r="AP278" s="123">
        <f t="shared" si="212"/>
        <v>0</v>
      </c>
      <c r="AQ278" s="118">
        <f t="shared" si="195"/>
        <v>0</v>
      </c>
      <c r="AR278" s="82" t="str">
        <f t="shared" si="213"/>
        <v>https://www.alta.ru/tnved/code//</v>
      </c>
      <c r="AS278" s="157"/>
      <c r="AT278" s="162"/>
      <c r="AU278" s="74">
        <f t="shared" si="196"/>
        <v>0</v>
      </c>
      <c r="AV278" s="157"/>
      <c r="AW278" s="75">
        <f>_xlfn.IFNA(VLOOKUP(L278,list_vat[],3,FALSE),0)</f>
        <v>0</v>
      </c>
      <c r="AX278" s="74">
        <f t="shared" si="214"/>
        <v>0</v>
      </c>
      <c r="AY278" s="74">
        <f t="shared" si="215"/>
        <v>0</v>
      </c>
      <c r="AZ278" s="130">
        <f t="shared" si="216"/>
        <v>0</v>
      </c>
      <c r="BA278" s="74">
        <f t="shared" si="197"/>
        <v>0</v>
      </c>
      <c r="BB278" s="193">
        <f t="shared" si="217"/>
        <v>0</v>
      </c>
      <c r="BC278" s="102">
        <f t="shared" si="218"/>
        <v>0</v>
      </c>
      <c r="BD278" s="102">
        <f t="shared" si="219"/>
        <v>0</v>
      </c>
      <c r="BE278" s="413" t="s">
        <v>69</v>
      </c>
    </row>
    <row r="279" spans="1:57" s="65" customFormat="1" ht="12" customHeight="1" x14ac:dyDescent="0.2">
      <c r="A279" s="43">
        <v>264</v>
      </c>
      <c r="B279" s="166"/>
      <c r="C279" s="166"/>
      <c r="D279" s="166"/>
      <c r="E279" s="162"/>
      <c r="F279" s="166"/>
      <c r="G279" s="162"/>
      <c r="H279" s="162"/>
      <c r="I279" s="189">
        <f t="shared" si="198"/>
        <v>0</v>
      </c>
      <c r="J279" s="195"/>
      <c r="K279" s="162"/>
      <c r="L279" s="168"/>
      <c r="M279" s="75">
        <f>_xlfn.XLOOKUP(L279,list_vat[Страна],list_vat[Ставка НДС %],0,0)</f>
        <v>0</v>
      </c>
      <c r="N279" s="162">
        <f t="shared" si="199"/>
        <v>0</v>
      </c>
      <c r="O279" s="169"/>
      <c r="P279" s="74">
        <f t="shared" si="220"/>
        <v>0</v>
      </c>
      <c r="Q279" s="162"/>
      <c r="R279" s="162" t="str">
        <f t="shared" si="200"/>
        <v>введи курс</v>
      </c>
      <c r="S279" s="196">
        <f t="shared" si="201"/>
        <v>0</v>
      </c>
      <c r="T279" s="192">
        <f t="shared" si="202"/>
        <v>0</v>
      </c>
      <c r="U279" s="76">
        <f t="shared" si="203"/>
        <v>0</v>
      </c>
      <c r="V279" s="123">
        <f t="shared" si="204"/>
        <v>0</v>
      </c>
      <c r="W279" s="191"/>
      <c r="X279" s="170"/>
      <c r="Y279" s="74">
        <f t="shared" si="189"/>
        <v>0</v>
      </c>
      <c r="Z279" s="188"/>
      <c r="AA279" s="130">
        <f t="shared" si="205"/>
        <v>0</v>
      </c>
      <c r="AB279" s="74">
        <f t="shared" si="206"/>
        <v>0</v>
      </c>
      <c r="AC279" s="356"/>
      <c r="AD279" s="130" cm="1">
        <f t="array" ref="AD279">IFERROR(ROUND((_xlfn.IFS(offer_sale_type="поставка",AB279,offer_sale_type="транзит",S279)*(1+AC279))/E279,2),0)</f>
        <v>0</v>
      </c>
      <c r="AE279" s="74">
        <f t="shared" si="207"/>
        <v>0</v>
      </c>
      <c r="AF279" s="123" cm="1">
        <f t="array" ref="AF279">IFERROR(ROUND(_xlfn.IFS(offer_sale_type="поставка",AB279,offer_sale_type="транзит",S279)*AC279,2),0)</f>
        <v>0</v>
      </c>
      <c r="AG279" s="130">
        <f t="shared" si="190"/>
        <v>0</v>
      </c>
      <c r="AH279" s="74">
        <f t="shared" si="191"/>
        <v>0</v>
      </c>
      <c r="AI279" s="123">
        <f t="shared" si="192"/>
        <v>0</v>
      </c>
      <c r="AJ279" s="118">
        <f t="shared" si="208"/>
        <v>0</v>
      </c>
      <c r="AK279" s="74">
        <f t="shared" si="209"/>
        <v>0</v>
      </c>
      <c r="AL279" s="174">
        <f t="shared" si="210"/>
        <v>0</v>
      </c>
      <c r="AM279" s="175">
        <f t="shared" si="193"/>
        <v>0</v>
      </c>
      <c r="AN279" s="130">
        <f t="shared" si="211"/>
        <v>0</v>
      </c>
      <c r="AO279" s="74">
        <f t="shared" si="194"/>
        <v>0</v>
      </c>
      <c r="AP279" s="123">
        <f t="shared" si="212"/>
        <v>0</v>
      </c>
      <c r="AQ279" s="118">
        <f t="shared" si="195"/>
        <v>0</v>
      </c>
      <c r="AR279" s="82" t="str">
        <f t="shared" si="213"/>
        <v>https://www.alta.ru/tnved/code//</v>
      </c>
      <c r="AS279" s="157"/>
      <c r="AT279" s="162"/>
      <c r="AU279" s="74">
        <f t="shared" si="196"/>
        <v>0</v>
      </c>
      <c r="AV279" s="157"/>
      <c r="AW279" s="75">
        <f>_xlfn.IFNA(VLOOKUP(L279,list_vat[],3,FALSE),0)</f>
        <v>0</v>
      </c>
      <c r="AX279" s="74">
        <f t="shared" si="214"/>
        <v>0</v>
      </c>
      <c r="AY279" s="74">
        <f t="shared" si="215"/>
        <v>0</v>
      </c>
      <c r="AZ279" s="130">
        <f t="shared" si="216"/>
        <v>0</v>
      </c>
      <c r="BA279" s="74">
        <f t="shared" si="197"/>
        <v>0</v>
      </c>
      <c r="BB279" s="193">
        <f t="shared" si="217"/>
        <v>0</v>
      </c>
      <c r="BC279" s="102">
        <f t="shared" si="218"/>
        <v>0</v>
      </c>
      <c r="BD279" s="102">
        <f t="shared" si="219"/>
        <v>0</v>
      </c>
      <c r="BE279" s="413" t="s">
        <v>69</v>
      </c>
    </row>
    <row r="280" spans="1:57" s="65" customFormat="1" ht="12" customHeight="1" x14ac:dyDescent="0.2">
      <c r="A280" s="43">
        <v>265</v>
      </c>
      <c r="B280" s="166"/>
      <c r="C280" s="166"/>
      <c r="D280" s="166"/>
      <c r="E280" s="162"/>
      <c r="F280" s="166"/>
      <c r="G280" s="162"/>
      <c r="H280" s="162"/>
      <c r="I280" s="189">
        <f t="shared" si="198"/>
        <v>0</v>
      </c>
      <c r="J280" s="195"/>
      <c r="K280" s="162"/>
      <c r="L280" s="168"/>
      <c r="M280" s="75">
        <f>_xlfn.XLOOKUP(L280,list_vat[Страна],list_vat[Ставка НДС %],0,0)</f>
        <v>0</v>
      </c>
      <c r="N280" s="162">
        <f t="shared" si="199"/>
        <v>0</v>
      </c>
      <c r="O280" s="169"/>
      <c r="P280" s="74">
        <f t="shared" si="220"/>
        <v>0</v>
      </c>
      <c r="Q280" s="162"/>
      <c r="R280" s="162" t="str">
        <f t="shared" si="200"/>
        <v>введи курс</v>
      </c>
      <c r="S280" s="196">
        <f t="shared" si="201"/>
        <v>0</v>
      </c>
      <c r="T280" s="192">
        <f t="shared" si="202"/>
        <v>0</v>
      </c>
      <c r="U280" s="76">
        <f t="shared" si="203"/>
        <v>0</v>
      </c>
      <c r="V280" s="123">
        <f t="shared" si="204"/>
        <v>0</v>
      </c>
      <c r="W280" s="191"/>
      <c r="X280" s="170"/>
      <c r="Y280" s="74">
        <f t="shared" si="189"/>
        <v>0</v>
      </c>
      <c r="Z280" s="188"/>
      <c r="AA280" s="130">
        <f t="shared" si="205"/>
        <v>0</v>
      </c>
      <c r="AB280" s="74">
        <f t="shared" si="206"/>
        <v>0</v>
      </c>
      <c r="AC280" s="356"/>
      <c r="AD280" s="130" cm="1">
        <f t="array" ref="AD280">IFERROR(ROUND((_xlfn.IFS(offer_sale_type="поставка",AB280,offer_sale_type="транзит",S280)*(1+AC280))/E280,2),0)</f>
        <v>0</v>
      </c>
      <c r="AE280" s="74">
        <f t="shared" si="207"/>
        <v>0</v>
      </c>
      <c r="AF280" s="123" cm="1">
        <f t="array" ref="AF280">IFERROR(ROUND(_xlfn.IFS(offer_sale_type="поставка",AB280,offer_sale_type="транзит",S280)*AC280,2),0)</f>
        <v>0</v>
      </c>
      <c r="AG280" s="130">
        <f t="shared" si="190"/>
        <v>0</v>
      </c>
      <c r="AH280" s="74">
        <f t="shared" si="191"/>
        <v>0</v>
      </c>
      <c r="AI280" s="123">
        <f t="shared" si="192"/>
        <v>0</v>
      </c>
      <c r="AJ280" s="118">
        <f t="shared" si="208"/>
        <v>0</v>
      </c>
      <c r="AK280" s="74">
        <f t="shared" si="209"/>
        <v>0</v>
      </c>
      <c r="AL280" s="174">
        <f t="shared" si="210"/>
        <v>0</v>
      </c>
      <c r="AM280" s="175">
        <f t="shared" si="193"/>
        <v>0</v>
      </c>
      <c r="AN280" s="130">
        <f t="shared" si="211"/>
        <v>0</v>
      </c>
      <c r="AO280" s="74">
        <f t="shared" si="194"/>
        <v>0</v>
      </c>
      <c r="AP280" s="123">
        <f t="shared" si="212"/>
        <v>0</v>
      </c>
      <c r="AQ280" s="118">
        <f t="shared" si="195"/>
        <v>0</v>
      </c>
      <c r="AR280" s="82" t="str">
        <f t="shared" si="213"/>
        <v>https://www.alta.ru/tnved/code//</v>
      </c>
      <c r="AS280" s="157"/>
      <c r="AT280" s="162"/>
      <c r="AU280" s="74">
        <f t="shared" si="196"/>
        <v>0</v>
      </c>
      <c r="AV280" s="157"/>
      <c r="AW280" s="75">
        <f>_xlfn.IFNA(VLOOKUP(L280,list_vat[],3,FALSE),0)</f>
        <v>0</v>
      </c>
      <c r="AX280" s="74">
        <f t="shared" si="214"/>
        <v>0</v>
      </c>
      <c r="AY280" s="74">
        <f t="shared" si="215"/>
        <v>0</v>
      </c>
      <c r="AZ280" s="130">
        <f t="shared" si="216"/>
        <v>0</v>
      </c>
      <c r="BA280" s="74">
        <f t="shared" si="197"/>
        <v>0</v>
      </c>
      <c r="BB280" s="193">
        <f t="shared" si="217"/>
        <v>0</v>
      </c>
      <c r="BC280" s="102">
        <f t="shared" si="218"/>
        <v>0</v>
      </c>
      <c r="BD280" s="102">
        <f t="shared" si="219"/>
        <v>0</v>
      </c>
      <c r="BE280" s="413" t="s">
        <v>69</v>
      </c>
    </row>
    <row r="281" spans="1:57" s="65" customFormat="1" ht="12" customHeight="1" x14ac:dyDescent="0.2">
      <c r="A281" s="43">
        <v>266</v>
      </c>
      <c r="B281" s="166"/>
      <c r="C281" s="166"/>
      <c r="D281" s="166"/>
      <c r="E281" s="162"/>
      <c r="F281" s="166"/>
      <c r="G281" s="162"/>
      <c r="H281" s="162"/>
      <c r="I281" s="189">
        <f t="shared" si="198"/>
        <v>0</v>
      </c>
      <c r="J281" s="195"/>
      <c r="K281" s="162"/>
      <c r="L281" s="168"/>
      <c r="M281" s="75">
        <f>_xlfn.XLOOKUP(L281,list_vat[Страна],list_vat[Ставка НДС %],0,0)</f>
        <v>0</v>
      </c>
      <c r="N281" s="162">
        <f t="shared" si="199"/>
        <v>0</v>
      </c>
      <c r="O281" s="169"/>
      <c r="P281" s="74">
        <f t="shared" si="220"/>
        <v>0</v>
      </c>
      <c r="Q281" s="162"/>
      <c r="R281" s="162" t="str">
        <f t="shared" si="200"/>
        <v>введи курс</v>
      </c>
      <c r="S281" s="196">
        <f t="shared" si="201"/>
        <v>0</v>
      </c>
      <c r="T281" s="192">
        <f t="shared" si="202"/>
        <v>0</v>
      </c>
      <c r="U281" s="76">
        <f t="shared" si="203"/>
        <v>0</v>
      </c>
      <c r="V281" s="123">
        <f t="shared" si="204"/>
        <v>0</v>
      </c>
      <c r="W281" s="191"/>
      <c r="X281" s="170"/>
      <c r="Y281" s="74">
        <f t="shared" si="189"/>
        <v>0</v>
      </c>
      <c r="Z281" s="188"/>
      <c r="AA281" s="130">
        <f t="shared" si="205"/>
        <v>0</v>
      </c>
      <c r="AB281" s="74">
        <f t="shared" si="206"/>
        <v>0</v>
      </c>
      <c r="AC281" s="356"/>
      <c r="AD281" s="130" cm="1">
        <f t="array" ref="AD281">IFERROR(ROUND((_xlfn.IFS(offer_sale_type="поставка",AB281,offer_sale_type="транзит",S281)*(1+AC281))/E281,2),0)</f>
        <v>0</v>
      </c>
      <c r="AE281" s="74">
        <f t="shared" si="207"/>
        <v>0</v>
      </c>
      <c r="AF281" s="123" cm="1">
        <f t="array" ref="AF281">IFERROR(ROUND(_xlfn.IFS(offer_sale_type="поставка",AB281,offer_sale_type="транзит",S281)*AC281,2),0)</f>
        <v>0</v>
      </c>
      <c r="AG281" s="130">
        <f t="shared" si="190"/>
        <v>0</v>
      </c>
      <c r="AH281" s="74">
        <f t="shared" si="191"/>
        <v>0</v>
      </c>
      <c r="AI281" s="123">
        <f t="shared" si="192"/>
        <v>0</v>
      </c>
      <c r="AJ281" s="118">
        <f t="shared" si="208"/>
        <v>0</v>
      </c>
      <c r="AK281" s="74">
        <f t="shared" si="209"/>
        <v>0</v>
      </c>
      <c r="AL281" s="174">
        <f t="shared" si="210"/>
        <v>0</v>
      </c>
      <c r="AM281" s="175">
        <f t="shared" si="193"/>
        <v>0</v>
      </c>
      <c r="AN281" s="130">
        <f t="shared" si="211"/>
        <v>0</v>
      </c>
      <c r="AO281" s="74">
        <f t="shared" si="194"/>
        <v>0</v>
      </c>
      <c r="AP281" s="123">
        <f t="shared" si="212"/>
        <v>0</v>
      </c>
      <c r="AQ281" s="118">
        <f t="shared" si="195"/>
        <v>0</v>
      </c>
      <c r="AR281" s="82" t="str">
        <f t="shared" si="213"/>
        <v>https://www.alta.ru/tnved/code//</v>
      </c>
      <c r="AS281" s="157"/>
      <c r="AT281" s="162"/>
      <c r="AU281" s="74">
        <f t="shared" si="196"/>
        <v>0</v>
      </c>
      <c r="AV281" s="157"/>
      <c r="AW281" s="75">
        <f>_xlfn.IFNA(VLOOKUP(L281,list_vat[],3,FALSE),0)</f>
        <v>0</v>
      </c>
      <c r="AX281" s="74">
        <f t="shared" si="214"/>
        <v>0</v>
      </c>
      <c r="AY281" s="74">
        <f t="shared" si="215"/>
        <v>0</v>
      </c>
      <c r="AZ281" s="130">
        <f t="shared" si="216"/>
        <v>0</v>
      </c>
      <c r="BA281" s="74">
        <f t="shared" si="197"/>
        <v>0</v>
      </c>
      <c r="BB281" s="193">
        <f t="shared" si="217"/>
        <v>0</v>
      </c>
      <c r="BC281" s="102">
        <f t="shared" si="218"/>
        <v>0</v>
      </c>
      <c r="BD281" s="102">
        <f t="shared" si="219"/>
        <v>0</v>
      </c>
      <c r="BE281" s="413" t="s">
        <v>69</v>
      </c>
    </row>
    <row r="282" spans="1:57" s="65" customFormat="1" ht="12" customHeight="1" x14ac:dyDescent="0.2">
      <c r="A282" s="43">
        <v>267</v>
      </c>
      <c r="B282" s="166"/>
      <c r="C282" s="166"/>
      <c r="D282" s="166"/>
      <c r="E282" s="162"/>
      <c r="F282" s="166"/>
      <c r="G282" s="162"/>
      <c r="H282" s="162"/>
      <c r="I282" s="189">
        <f t="shared" si="198"/>
        <v>0</v>
      </c>
      <c r="J282" s="195"/>
      <c r="K282" s="162"/>
      <c r="L282" s="168"/>
      <c r="M282" s="75">
        <f>_xlfn.XLOOKUP(L282,list_vat[Страна],list_vat[Ставка НДС %],0,0)</f>
        <v>0</v>
      </c>
      <c r="N282" s="162">
        <f t="shared" si="199"/>
        <v>0</v>
      </c>
      <c r="O282" s="169"/>
      <c r="P282" s="74">
        <f t="shared" si="220"/>
        <v>0</v>
      </c>
      <c r="Q282" s="162"/>
      <c r="R282" s="162" t="str">
        <f t="shared" si="200"/>
        <v>введи курс</v>
      </c>
      <c r="S282" s="196">
        <f t="shared" si="201"/>
        <v>0</v>
      </c>
      <c r="T282" s="192">
        <f t="shared" si="202"/>
        <v>0</v>
      </c>
      <c r="U282" s="76">
        <f t="shared" si="203"/>
        <v>0</v>
      </c>
      <c r="V282" s="123">
        <f t="shared" si="204"/>
        <v>0</v>
      </c>
      <c r="W282" s="191"/>
      <c r="X282" s="170"/>
      <c r="Y282" s="74">
        <f t="shared" si="189"/>
        <v>0</v>
      </c>
      <c r="Z282" s="188"/>
      <c r="AA282" s="130">
        <f t="shared" si="205"/>
        <v>0</v>
      </c>
      <c r="AB282" s="74">
        <f t="shared" si="206"/>
        <v>0</v>
      </c>
      <c r="AC282" s="356"/>
      <c r="AD282" s="130" cm="1">
        <f t="array" ref="AD282">IFERROR(ROUND((_xlfn.IFS(offer_sale_type="поставка",AB282,offer_sale_type="транзит",S282)*(1+AC282))/E282,2),0)</f>
        <v>0</v>
      </c>
      <c r="AE282" s="74">
        <f t="shared" si="207"/>
        <v>0</v>
      </c>
      <c r="AF282" s="123" cm="1">
        <f t="array" ref="AF282">IFERROR(ROUND(_xlfn.IFS(offer_sale_type="поставка",AB282,offer_sale_type="транзит",S282)*AC282,2),0)</f>
        <v>0</v>
      </c>
      <c r="AG282" s="130">
        <f t="shared" si="190"/>
        <v>0</v>
      </c>
      <c r="AH282" s="74">
        <f t="shared" si="191"/>
        <v>0</v>
      </c>
      <c r="AI282" s="123">
        <f t="shared" si="192"/>
        <v>0</v>
      </c>
      <c r="AJ282" s="118">
        <f t="shared" si="208"/>
        <v>0</v>
      </c>
      <c r="AK282" s="74">
        <f t="shared" si="209"/>
        <v>0</v>
      </c>
      <c r="AL282" s="174">
        <f t="shared" si="210"/>
        <v>0</v>
      </c>
      <c r="AM282" s="175">
        <f t="shared" si="193"/>
        <v>0</v>
      </c>
      <c r="AN282" s="130">
        <f t="shared" si="211"/>
        <v>0</v>
      </c>
      <c r="AO282" s="74">
        <f t="shared" si="194"/>
        <v>0</v>
      </c>
      <c r="AP282" s="123">
        <f t="shared" si="212"/>
        <v>0</v>
      </c>
      <c r="AQ282" s="118">
        <f t="shared" si="195"/>
        <v>0</v>
      </c>
      <c r="AR282" s="82" t="str">
        <f t="shared" si="213"/>
        <v>https://www.alta.ru/tnved/code//</v>
      </c>
      <c r="AS282" s="157"/>
      <c r="AT282" s="162"/>
      <c r="AU282" s="74">
        <f t="shared" si="196"/>
        <v>0</v>
      </c>
      <c r="AV282" s="157"/>
      <c r="AW282" s="75">
        <f>_xlfn.IFNA(VLOOKUP(L282,list_vat[],3,FALSE),0)</f>
        <v>0</v>
      </c>
      <c r="AX282" s="74">
        <f t="shared" si="214"/>
        <v>0</v>
      </c>
      <c r="AY282" s="74">
        <f t="shared" si="215"/>
        <v>0</v>
      </c>
      <c r="AZ282" s="130">
        <f t="shared" si="216"/>
        <v>0</v>
      </c>
      <c r="BA282" s="74">
        <f t="shared" si="197"/>
        <v>0</v>
      </c>
      <c r="BB282" s="193">
        <f t="shared" si="217"/>
        <v>0</v>
      </c>
      <c r="BC282" s="102">
        <f t="shared" si="218"/>
        <v>0</v>
      </c>
      <c r="BD282" s="102">
        <f t="shared" si="219"/>
        <v>0</v>
      </c>
      <c r="BE282" s="413" t="s">
        <v>69</v>
      </c>
    </row>
    <row r="283" spans="1:57" s="65" customFormat="1" ht="12" customHeight="1" x14ac:dyDescent="0.2">
      <c r="A283" s="43">
        <v>268</v>
      </c>
      <c r="B283" s="166"/>
      <c r="C283" s="166"/>
      <c r="D283" s="166"/>
      <c r="E283" s="162"/>
      <c r="F283" s="166"/>
      <c r="G283" s="162"/>
      <c r="H283" s="162"/>
      <c r="I283" s="189">
        <f t="shared" si="198"/>
        <v>0</v>
      </c>
      <c r="J283" s="195"/>
      <c r="K283" s="162"/>
      <c r="L283" s="168"/>
      <c r="M283" s="75">
        <f>_xlfn.XLOOKUP(L283,list_vat[Страна],list_vat[Ставка НДС %],0,0)</f>
        <v>0</v>
      </c>
      <c r="N283" s="162">
        <f t="shared" si="199"/>
        <v>0</v>
      </c>
      <c r="O283" s="169"/>
      <c r="P283" s="74">
        <f t="shared" si="220"/>
        <v>0</v>
      </c>
      <c r="Q283" s="162"/>
      <c r="R283" s="162" t="str">
        <f t="shared" si="200"/>
        <v>введи курс</v>
      </c>
      <c r="S283" s="196">
        <f t="shared" si="201"/>
        <v>0</v>
      </c>
      <c r="T283" s="192">
        <f t="shared" si="202"/>
        <v>0</v>
      </c>
      <c r="U283" s="76">
        <f t="shared" si="203"/>
        <v>0</v>
      </c>
      <c r="V283" s="123">
        <f t="shared" si="204"/>
        <v>0</v>
      </c>
      <c r="W283" s="191"/>
      <c r="X283" s="170"/>
      <c r="Y283" s="74">
        <f t="shared" si="189"/>
        <v>0</v>
      </c>
      <c r="Z283" s="188"/>
      <c r="AA283" s="130">
        <f t="shared" si="205"/>
        <v>0</v>
      </c>
      <c r="AB283" s="74">
        <f t="shared" si="206"/>
        <v>0</v>
      </c>
      <c r="AC283" s="356"/>
      <c r="AD283" s="130" cm="1">
        <f t="array" ref="AD283">IFERROR(ROUND((_xlfn.IFS(offer_sale_type="поставка",AB283,offer_sale_type="транзит",S283)*(1+AC283))/E283,2),0)</f>
        <v>0</v>
      </c>
      <c r="AE283" s="74">
        <f t="shared" si="207"/>
        <v>0</v>
      </c>
      <c r="AF283" s="123" cm="1">
        <f t="array" ref="AF283">IFERROR(ROUND(_xlfn.IFS(offer_sale_type="поставка",AB283,offer_sale_type="транзит",S283)*AC283,2),0)</f>
        <v>0</v>
      </c>
      <c r="AG283" s="130">
        <f t="shared" si="190"/>
        <v>0</v>
      </c>
      <c r="AH283" s="74">
        <f t="shared" si="191"/>
        <v>0</v>
      </c>
      <c r="AI283" s="123">
        <f t="shared" si="192"/>
        <v>0</v>
      </c>
      <c r="AJ283" s="118">
        <f t="shared" si="208"/>
        <v>0</v>
      </c>
      <c r="AK283" s="74">
        <f t="shared" si="209"/>
        <v>0</v>
      </c>
      <c r="AL283" s="174">
        <f t="shared" si="210"/>
        <v>0</v>
      </c>
      <c r="AM283" s="175">
        <f t="shared" si="193"/>
        <v>0</v>
      </c>
      <c r="AN283" s="130">
        <f t="shared" si="211"/>
        <v>0</v>
      </c>
      <c r="AO283" s="74">
        <f t="shared" si="194"/>
        <v>0</v>
      </c>
      <c r="AP283" s="123">
        <f t="shared" si="212"/>
        <v>0</v>
      </c>
      <c r="AQ283" s="118">
        <f t="shared" si="195"/>
        <v>0</v>
      </c>
      <c r="AR283" s="82" t="str">
        <f t="shared" si="213"/>
        <v>https://www.alta.ru/tnved/code//</v>
      </c>
      <c r="AS283" s="157"/>
      <c r="AT283" s="162"/>
      <c r="AU283" s="74">
        <f t="shared" si="196"/>
        <v>0</v>
      </c>
      <c r="AV283" s="157"/>
      <c r="AW283" s="75">
        <f>_xlfn.IFNA(VLOOKUP(L283,list_vat[],3,FALSE),0)</f>
        <v>0</v>
      </c>
      <c r="AX283" s="74">
        <f t="shared" si="214"/>
        <v>0</v>
      </c>
      <c r="AY283" s="74">
        <f t="shared" si="215"/>
        <v>0</v>
      </c>
      <c r="AZ283" s="130">
        <f t="shared" si="216"/>
        <v>0</v>
      </c>
      <c r="BA283" s="74">
        <f t="shared" si="197"/>
        <v>0</v>
      </c>
      <c r="BB283" s="193">
        <f t="shared" si="217"/>
        <v>0</v>
      </c>
      <c r="BC283" s="102">
        <f t="shared" si="218"/>
        <v>0</v>
      </c>
      <c r="BD283" s="102">
        <f t="shared" si="219"/>
        <v>0</v>
      </c>
      <c r="BE283" s="413" t="s">
        <v>69</v>
      </c>
    </row>
    <row r="284" spans="1:57" s="65" customFormat="1" ht="12" customHeight="1" x14ac:dyDescent="0.2">
      <c r="A284" s="43">
        <v>269</v>
      </c>
      <c r="B284" s="166"/>
      <c r="C284" s="166"/>
      <c r="D284" s="166"/>
      <c r="E284" s="162"/>
      <c r="F284" s="166"/>
      <c r="G284" s="162"/>
      <c r="H284" s="162"/>
      <c r="I284" s="189">
        <f t="shared" si="198"/>
        <v>0</v>
      </c>
      <c r="J284" s="195"/>
      <c r="K284" s="162"/>
      <c r="L284" s="168"/>
      <c r="M284" s="75">
        <f>_xlfn.XLOOKUP(L284,list_vat[Страна],list_vat[Ставка НДС %],0,0)</f>
        <v>0</v>
      </c>
      <c r="N284" s="162">
        <f t="shared" si="199"/>
        <v>0</v>
      </c>
      <c r="O284" s="169"/>
      <c r="P284" s="74">
        <f t="shared" si="220"/>
        <v>0</v>
      </c>
      <c r="Q284" s="162"/>
      <c r="R284" s="162" t="str">
        <f t="shared" si="200"/>
        <v>введи курс</v>
      </c>
      <c r="S284" s="196">
        <f t="shared" si="201"/>
        <v>0</v>
      </c>
      <c r="T284" s="192">
        <f t="shared" si="202"/>
        <v>0</v>
      </c>
      <c r="U284" s="76">
        <f t="shared" si="203"/>
        <v>0</v>
      </c>
      <c r="V284" s="123">
        <f t="shared" si="204"/>
        <v>0</v>
      </c>
      <c r="W284" s="191"/>
      <c r="X284" s="170"/>
      <c r="Y284" s="74">
        <f t="shared" si="189"/>
        <v>0</v>
      </c>
      <c r="Z284" s="188"/>
      <c r="AA284" s="130">
        <f t="shared" si="205"/>
        <v>0</v>
      </c>
      <c r="AB284" s="74">
        <f t="shared" si="206"/>
        <v>0</v>
      </c>
      <c r="AC284" s="356"/>
      <c r="AD284" s="130" cm="1">
        <f t="array" ref="AD284">IFERROR(ROUND((_xlfn.IFS(offer_sale_type="поставка",AB284,offer_sale_type="транзит",S284)*(1+AC284))/E284,2),0)</f>
        <v>0</v>
      </c>
      <c r="AE284" s="74">
        <f t="shared" si="207"/>
        <v>0</v>
      </c>
      <c r="AF284" s="123" cm="1">
        <f t="array" ref="AF284">IFERROR(ROUND(_xlfn.IFS(offer_sale_type="поставка",AB284,offer_sale_type="транзит",S284)*AC284,2),0)</f>
        <v>0</v>
      </c>
      <c r="AG284" s="130">
        <f t="shared" si="190"/>
        <v>0</v>
      </c>
      <c r="AH284" s="74">
        <f t="shared" si="191"/>
        <v>0</v>
      </c>
      <c r="AI284" s="123">
        <f t="shared" si="192"/>
        <v>0</v>
      </c>
      <c r="AJ284" s="118">
        <f t="shared" si="208"/>
        <v>0</v>
      </c>
      <c r="AK284" s="74">
        <f t="shared" si="209"/>
        <v>0</v>
      </c>
      <c r="AL284" s="174">
        <f t="shared" si="210"/>
        <v>0</v>
      </c>
      <c r="AM284" s="175">
        <f t="shared" si="193"/>
        <v>0</v>
      </c>
      <c r="AN284" s="130">
        <f t="shared" si="211"/>
        <v>0</v>
      </c>
      <c r="AO284" s="74">
        <f t="shared" si="194"/>
        <v>0</v>
      </c>
      <c r="AP284" s="123">
        <f t="shared" si="212"/>
        <v>0</v>
      </c>
      <c r="AQ284" s="118">
        <f t="shared" si="195"/>
        <v>0</v>
      </c>
      <c r="AR284" s="82" t="str">
        <f t="shared" si="213"/>
        <v>https://www.alta.ru/tnved/code//</v>
      </c>
      <c r="AS284" s="157"/>
      <c r="AT284" s="162"/>
      <c r="AU284" s="74">
        <f t="shared" si="196"/>
        <v>0</v>
      </c>
      <c r="AV284" s="157"/>
      <c r="AW284" s="75">
        <f>_xlfn.IFNA(VLOOKUP(L284,list_vat[],3,FALSE),0)</f>
        <v>0</v>
      </c>
      <c r="AX284" s="74">
        <f t="shared" si="214"/>
        <v>0</v>
      </c>
      <c r="AY284" s="74">
        <f t="shared" si="215"/>
        <v>0</v>
      </c>
      <c r="AZ284" s="130">
        <f t="shared" si="216"/>
        <v>0</v>
      </c>
      <c r="BA284" s="74">
        <f t="shared" si="197"/>
        <v>0</v>
      </c>
      <c r="BB284" s="193">
        <f t="shared" si="217"/>
        <v>0</v>
      </c>
      <c r="BC284" s="102">
        <f t="shared" si="218"/>
        <v>0</v>
      </c>
      <c r="BD284" s="102">
        <f t="shared" si="219"/>
        <v>0</v>
      </c>
      <c r="BE284" s="413" t="s">
        <v>69</v>
      </c>
    </row>
    <row r="285" spans="1:57" s="65" customFormat="1" ht="12" customHeight="1" x14ac:dyDescent="0.2">
      <c r="A285" s="43">
        <v>270</v>
      </c>
      <c r="B285" s="166"/>
      <c r="C285" s="166"/>
      <c r="D285" s="166"/>
      <c r="E285" s="162"/>
      <c r="F285" s="166"/>
      <c r="G285" s="162"/>
      <c r="H285" s="162"/>
      <c r="I285" s="189">
        <f t="shared" si="198"/>
        <v>0</v>
      </c>
      <c r="J285" s="195"/>
      <c r="K285" s="162"/>
      <c r="L285" s="168"/>
      <c r="M285" s="75">
        <f>_xlfn.XLOOKUP(L285,list_vat[Страна],list_vat[Ставка НДС %],0,0)</f>
        <v>0</v>
      </c>
      <c r="N285" s="162">
        <f t="shared" si="199"/>
        <v>0</v>
      </c>
      <c r="O285" s="169"/>
      <c r="P285" s="74">
        <f t="shared" si="220"/>
        <v>0</v>
      </c>
      <c r="Q285" s="162"/>
      <c r="R285" s="162" t="str">
        <f t="shared" si="200"/>
        <v>введи курс</v>
      </c>
      <c r="S285" s="196">
        <f t="shared" si="201"/>
        <v>0</v>
      </c>
      <c r="T285" s="192">
        <f t="shared" si="202"/>
        <v>0</v>
      </c>
      <c r="U285" s="76">
        <f t="shared" si="203"/>
        <v>0</v>
      </c>
      <c r="V285" s="123">
        <f t="shared" si="204"/>
        <v>0</v>
      </c>
      <c r="W285" s="191"/>
      <c r="X285" s="170"/>
      <c r="Y285" s="74">
        <f t="shared" si="189"/>
        <v>0</v>
      </c>
      <c r="Z285" s="188"/>
      <c r="AA285" s="130">
        <f t="shared" si="205"/>
        <v>0</v>
      </c>
      <c r="AB285" s="74">
        <f t="shared" si="206"/>
        <v>0</v>
      </c>
      <c r="AC285" s="356"/>
      <c r="AD285" s="130" cm="1">
        <f t="array" ref="AD285">IFERROR(ROUND((_xlfn.IFS(offer_sale_type="поставка",AB285,offer_sale_type="транзит",S285)*(1+AC285))/E285,2),0)</f>
        <v>0</v>
      </c>
      <c r="AE285" s="74">
        <f t="shared" si="207"/>
        <v>0</v>
      </c>
      <c r="AF285" s="123" cm="1">
        <f t="array" ref="AF285">IFERROR(ROUND(_xlfn.IFS(offer_sale_type="поставка",AB285,offer_sale_type="транзит",S285)*AC285,2),0)</f>
        <v>0</v>
      </c>
      <c r="AG285" s="130">
        <f t="shared" si="190"/>
        <v>0</v>
      </c>
      <c r="AH285" s="74">
        <f t="shared" si="191"/>
        <v>0</v>
      </c>
      <c r="AI285" s="123">
        <f t="shared" si="192"/>
        <v>0</v>
      </c>
      <c r="AJ285" s="118">
        <f t="shared" si="208"/>
        <v>0</v>
      </c>
      <c r="AK285" s="74">
        <f t="shared" si="209"/>
        <v>0</v>
      </c>
      <c r="AL285" s="174">
        <f t="shared" si="210"/>
        <v>0</v>
      </c>
      <c r="AM285" s="175">
        <f t="shared" si="193"/>
        <v>0</v>
      </c>
      <c r="AN285" s="130">
        <f t="shared" si="211"/>
        <v>0</v>
      </c>
      <c r="AO285" s="74">
        <f t="shared" si="194"/>
        <v>0</v>
      </c>
      <c r="AP285" s="123">
        <f t="shared" si="212"/>
        <v>0</v>
      </c>
      <c r="AQ285" s="118">
        <f t="shared" si="195"/>
        <v>0</v>
      </c>
      <c r="AR285" s="82" t="str">
        <f t="shared" si="213"/>
        <v>https://www.alta.ru/tnved/code//</v>
      </c>
      <c r="AS285" s="157"/>
      <c r="AT285" s="162"/>
      <c r="AU285" s="74">
        <f t="shared" si="196"/>
        <v>0</v>
      </c>
      <c r="AV285" s="157"/>
      <c r="AW285" s="75">
        <f>_xlfn.IFNA(VLOOKUP(L285,list_vat[],3,FALSE),0)</f>
        <v>0</v>
      </c>
      <c r="AX285" s="74">
        <f t="shared" si="214"/>
        <v>0</v>
      </c>
      <c r="AY285" s="74">
        <f t="shared" si="215"/>
        <v>0</v>
      </c>
      <c r="AZ285" s="130">
        <f t="shared" si="216"/>
        <v>0</v>
      </c>
      <c r="BA285" s="74">
        <f t="shared" si="197"/>
        <v>0</v>
      </c>
      <c r="BB285" s="193">
        <f t="shared" si="217"/>
        <v>0</v>
      </c>
      <c r="BC285" s="102">
        <f t="shared" si="218"/>
        <v>0</v>
      </c>
      <c r="BD285" s="102">
        <f t="shared" si="219"/>
        <v>0</v>
      </c>
      <c r="BE285" s="413" t="s">
        <v>69</v>
      </c>
    </row>
    <row r="286" spans="1:57" s="65" customFormat="1" ht="12" customHeight="1" x14ac:dyDescent="0.2">
      <c r="A286" s="43">
        <v>271</v>
      </c>
      <c r="B286" s="166"/>
      <c r="C286" s="166"/>
      <c r="D286" s="166"/>
      <c r="E286" s="162"/>
      <c r="F286" s="166"/>
      <c r="G286" s="162"/>
      <c r="H286" s="162"/>
      <c r="I286" s="189">
        <f t="shared" si="198"/>
        <v>0</v>
      </c>
      <c r="J286" s="195"/>
      <c r="K286" s="162"/>
      <c r="L286" s="168"/>
      <c r="M286" s="75">
        <f>_xlfn.XLOOKUP(L286,list_vat[Страна],list_vat[Ставка НДС %],0,0)</f>
        <v>0</v>
      </c>
      <c r="N286" s="162">
        <f t="shared" si="199"/>
        <v>0</v>
      </c>
      <c r="O286" s="169"/>
      <c r="P286" s="74">
        <f t="shared" si="220"/>
        <v>0</v>
      </c>
      <c r="Q286" s="162"/>
      <c r="R286" s="162" t="str">
        <f t="shared" si="200"/>
        <v>введи курс</v>
      </c>
      <c r="S286" s="196">
        <f t="shared" si="201"/>
        <v>0</v>
      </c>
      <c r="T286" s="192">
        <f t="shared" si="202"/>
        <v>0</v>
      </c>
      <c r="U286" s="76">
        <f t="shared" si="203"/>
        <v>0</v>
      </c>
      <c r="V286" s="123">
        <f t="shared" si="204"/>
        <v>0</v>
      </c>
      <c r="W286" s="191"/>
      <c r="X286" s="170"/>
      <c r="Y286" s="74">
        <f t="shared" si="189"/>
        <v>0</v>
      </c>
      <c r="Z286" s="188"/>
      <c r="AA286" s="130">
        <f t="shared" si="205"/>
        <v>0</v>
      </c>
      <c r="AB286" s="74">
        <f t="shared" si="206"/>
        <v>0</v>
      </c>
      <c r="AC286" s="356"/>
      <c r="AD286" s="130" cm="1">
        <f t="array" ref="AD286">IFERROR(ROUND((_xlfn.IFS(offer_sale_type="поставка",AB286,offer_sale_type="транзит",S286)*(1+AC286))/E286,2),0)</f>
        <v>0</v>
      </c>
      <c r="AE286" s="74">
        <f t="shared" si="207"/>
        <v>0</v>
      </c>
      <c r="AF286" s="123" cm="1">
        <f t="array" ref="AF286">IFERROR(ROUND(_xlfn.IFS(offer_sale_type="поставка",AB286,offer_sale_type="транзит",S286)*AC286,2),0)</f>
        <v>0</v>
      </c>
      <c r="AG286" s="130">
        <f t="shared" si="190"/>
        <v>0</v>
      </c>
      <c r="AH286" s="74">
        <f t="shared" si="191"/>
        <v>0</v>
      </c>
      <c r="AI286" s="123">
        <f t="shared" si="192"/>
        <v>0</v>
      </c>
      <c r="AJ286" s="118">
        <f t="shared" si="208"/>
        <v>0</v>
      </c>
      <c r="AK286" s="74">
        <f t="shared" si="209"/>
        <v>0</v>
      </c>
      <c r="AL286" s="174">
        <f t="shared" si="210"/>
        <v>0</v>
      </c>
      <c r="AM286" s="175">
        <f t="shared" si="193"/>
        <v>0</v>
      </c>
      <c r="AN286" s="130">
        <f t="shared" si="211"/>
        <v>0</v>
      </c>
      <c r="AO286" s="74">
        <f t="shared" si="194"/>
        <v>0</v>
      </c>
      <c r="AP286" s="123">
        <f t="shared" si="212"/>
        <v>0</v>
      </c>
      <c r="AQ286" s="118">
        <f t="shared" si="195"/>
        <v>0</v>
      </c>
      <c r="AR286" s="82" t="str">
        <f t="shared" si="213"/>
        <v>https://www.alta.ru/tnved/code//</v>
      </c>
      <c r="AS286" s="157"/>
      <c r="AT286" s="162"/>
      <c r="AU286" s="74">
        <f t="shared" si="196"/>
        <v>0</v>
      </c>
      <c r="AV286" s="157"/>
      <c r="AW286" s="75">
        <f>_xlfn.IFNA(VLOOKUP(L286,list_vat[],3,FALSE),0)</f>
        <v>0</v>
      </c>
      <c r="AX286" s="74">
        <f t="shared" si="214"/>
        <v>0</v>
      </c>
      <c r="AY286" s="74">
        <f t="shared" si="215"/>
        <v>0</v>
      </c>
      <c r="AZ286" s="130">
        <f t="shared" si="216"/>
        <v>0</v>
      </c>
      <c r="BA286" s="74">
        <f t="shared" si="197"/>
        <v>0</v>
      </c>
      <c r="BB286" s="193">
        <f t="shared" si="217"/>
        <v>0</v>
      </c>
      <c r="BC286" s="102">
        <f t="shared" si="218"/>
        <v>0</v>
      </c>
      <c r="BD286" s="102">
        <f t="shared" si="219"/>
        <v>0</v>
      </c>
      <c r="BE286" s="413" t="s">
        <v>69</v>
      </c>
    </row>
    <row r="287" spans="1:57" s="65" customFormat="1" ht="12" customHeight="1" x14ac:dyDescent="0.2">
      <c r="A287" s="43">
        <v>272</v>
      </c>
      <c r="B287" s="166"/>
      <c r="C287" s="166"/>
      <c r="D287" s="166"/>
      <c r="E287" s="162"/>
      <c r="F287" s="166"/>
      <c r="G287" s="162"/>
      <c r="H287" s="162"/>
      <c r="I287" s="189">
        <f t="shared" si="198"/>
        <v>0</v>
      </c>
      <c r="J287" s="195"/>
      <c r="K287" s="162"/>
      <c r="L287" s="168"/>
      <c r="M287" s="75">
        <f>_xlfn.XLOOKUP(L287,list_vat[Страна],list_vat[Ставка НДС %],0,0)</f>
        <v>0</v>
      </c>
      <c r="N287" s="162">
        <f t="shared" si="199"/>
        <v>0</v>
      </c>
      <c r="O287" s="169"/>
      <c r="P287" s="74">
        <f t="shared" si="220"/>
        <v>0</v>
      </c>
      <c r="Q287" s="162"/>
      <c r="R287" s="162" t="str">
        <f t="shared" si="200"/>
        <v>введи курс</v>
      </c>
      <c r="S287" s="196">
        <f t="shared" si="201"/>
        <v>0</v>
      </c>
      <c r="T287" s="192">
        <f t="shared" si="202"/>
        <v>0</v>
      </c>
      <c r="U287" s="76">
        <f t="shared" si="203"/>
        <v>0</v>
      </c>
      <c r="V287" s="123">
        <f t="shared" si="204"/>
        <v>0</v>
      </c>
      <c r="W287" s="191"/>
      <c r="X287" s="170"/>
      <c r="Y287" s="74">
        <f t="shared" si="189"/>
        <v>0</v>
      </c>
      <c r="Z287" s="188"/>
      <c r="AA287" s="130">
        <f t="shared" si="205"/>
        <v>0</v>
      </c>
      <c r="AB287" s="74">
        <f t="shared" si="206"/>
        <v>0</v>
      </c>
      <c r="AC287" s="356"/>
      <c r="AD287" s="130" cm="1">
        <f t="array" ref="AD287">IFERROR(ROUND((_xlfn.IFS(offer_sale_type="поставка",AB287,offer_sale_type="транзит",S287)*(1+AC287))/E287,2),0)</f>
        <v>0</v>
      </c>
      <c r="AE287" s="74">
        <f t="shared" si="207"/>
        <v>0</v>
      </c>
      <c r="AF287" s="123" cm="1">
        <f t="array" ref="AF287">IFERROR(ROUND(_xlfn.IFS(offer_sale_type="поставка",AB287,offer_sale_type="транзит",S287)*AC287,2),0)</f>
        <v>0</v>
      </c>
      <c r="AG287" s="130">
        <f t="shared" si="190"/>
        <v>0</v>
      </c>
      <c r="AH287" s="74">
        <f t="shared" si="191"/>
        <v>0</v>
      </c>
      <c r="AI287" s="123">
        <f t="shared" si="192"/>
        <v>0</v>
      </c>
      <c r="AJ287" s="118">
        <f t="shared" si="208"/>
        <v>0</v>
      </c>
      <c r="AK287" s="74">
        <f t="shared" si="209"/>
        <v>0</v>
      </c>
      <c r="AL287" s="174">
        <f t="shared" si="210"/>
        <v>0</v>
      </c>
      <c r="AM287" s="175">
        <f t="shared" si="193"/>
        <v>0</v>
      </c>
      <c r="AN287" s="130">
        <f t="shared" si="211"/>
        <v>0</v>
      </c>
      <c r="AO287" s="74">
        <f t="shared" si="194"/>
        <v>0</v>
      </c>
      <c r="AP287" s="123">
        <f t="shared" si="212"/>
        <v>0</v>
      </c>
      <c r="AQ287" s="118">
        <f t="shared" si="195"/>
        <v>0</v>
      </c>
      <c r="AR287" s="82" t="str">
        <f t="shared" si="213"/>
        <v>https://www.alta.ru/tnved/code//</v>
      </c>
      <c r="AS287" s="157"/>
      <c r="AT287" s="162"/>
      <c r="AU287" s="74">
        <f t="shared" si="196"/>
        <v>0</v>
      </c>
      <c r="AV287" s="157"/>
      <c r="AW287" s="75">
        <f>_xlfn.IFNA(VLOOKUP(L287,list_vat[],3,FALSE),0)</f>
        <v>0</v>
      </c>
      <c r="AX287" s="74">
        <f t="shared" si="214"/>
        <v>0</v>
      </c>
      <c r="AY287" s="74">
        <f t="shared" si="215"/>
        <v>0</v>
      </c>
      <c r="AZ287" s="130">
        <f t="shared" si="216"/>
        <v>0</v>
      </c>
      <c r="BA287" s="74">
        <f t="shared" si="197"/>
        <v>0</v>
      </c>
      <c r="BB287" s="193">
        <f t="shared" si="217"/>
        <v>0</v>
      </c>
      <c r="BC287" s="102">
        <f t="shared" si="218"/>
        <v>0</v>
      </c>
      <c r="BD287" s="102">
        <f t="shared" si="219"/>
        <v>0</v>
      </c>
      <c r="BE287" s="413" t="s">
        <v>69</v>
      </c>
    </row>
    <row r="288" spans="1:57" s="65" customFormat="1" ht="12" customHeight="1" x14ac:dyDescent="0.2">
      <c r="A288" s="43">
        <v>273</v>
      </c>
      <c r="B288" s="166"/>
      <c r="C288" s="166"/>
      <c r="D288" s="166"/>
      <c r="E288" s="162"/>
      <c r="F288" s="166"/>
      <c r="G288" s="162"/>
      <c r="H288" s="162"/>
      <c r="I288" s="189">
        <f t="shared" si="198"/>
        <v>0</v>
      </c>
      <c r="J288" s="195"/>
      <c r="K288" s="162"/>
      <c r="L288" s="168"/>
      <c r="M288" s="75">
        <f>_xlfn.XLOOKUP(L288,list_vat[Страна],list_vat[Ставка НДС %],0,0)</f>
        <v>0</v>
      </c>
      <c r="N288" s="162">
        <f t="shared" si="199"/>
        <v>0</v>
      </c>
      <c r="O288" s="169"/>
      <c r="P288" s="74">
        <f t="shared" si="220"/>
        <v>0</v>
      </c>
      <c r="Q288" s="162"/>
      <c r="R288" s="162" t="str">
        <f t="shared" si="200"/>
        <v>введи курс</v>
      </c>
      <c r="S288" s="196">
        <f t="shared" si="201"/>
        <v>0</v>
      </c>
      <c r="T288" s="192">
        <f t="shared" si="202"/>
        <v>0</v>
      </c>
      <c r="U288" s="76">
        <f t="shared" si="203"/>
        <v>0</v>
      </c>
      <c r="V288" s="123">
        <f t="shared" si="204"/>
        <v>0</v>
      </c>
      <c r="W288" s="191"/>
      <c r="X288" s="170"/>
      <c r="Y288" s="74">
        <f t="shared" si="189"/>
        <v>0</v>
      </c>
      <c r="Z288" s="188"/>
      <c r="AA288" s="130">
        <f t="shared" si="205"/>
        <v>0</v>
      </c>
      <c r="AB288" s="74">
        <f t="shared" si="206"/>
        <v>0</v>
      </c>
      <c r="AC288" s="356"/>
      <c r="AD288" s="130" cm="1">
        <f t="array" ref="AD288">IFERROR(ROUND((_xlfn.IFS(offer_sale_type="поставка",AB288,offer_sale_type="транзит",S288)*(1+AC288))/E288,2),0)</f>
        <v>0</v>
      </c>
      <c r="AE288" s="74">
        <f t="shared" si="207"/>
        <v>0</v>
      </c>
      <c r="AF288" s="123" cm="1">
        <f t="array" ref="AF288">IFERROR(ROUND(_xlfn.IFS(offer_sale_type="поставка",AB288,offer_sale_type="транзит",S288)*AC288,2),0)</f>
        <v>0</v>
      </c>
      <c r="AG288" s="130">
        <f t="shared" si="190"/>
        <v>0</v>
      </c>
      <c r="AH288" s="74">
        <f t="shared" si="191"/>
        <v>0</v>
      </c>
      <c r="AI288" s="123">
        <f t="shared" si="192"/>
        <v>0</v>
      </c>
      <c r="AJ288" s="118">
        <f t="shared" si="208"/>
        <v>0</v>
      </c>
      <c r="AK288" s="74">
        <f t="shared" si="209"/>
        <v>0</v>
      </c>
      <c r="AL288" s="174">
        <f t="shared" si="210"/>
        <v>0</v>
      </c>
      <c r="AM288" s="175">
        <f t="shared" si="193"/>
        <v>0</v>
      </c>
      <c r="AN288" s="130">
        <f t="shared" si="211"/>
        <v>0</v>
      </c>
      <c r="AO288" s="74">
        <f t="shared" si="194"/>
        <v>0</v>
      </c>
      <c r="AP288" s="123">
        <f t="shared" si="212"/>
        <v>0</v>
      </c>
      <c r="AQ288" s="118">
        <f t="shared" si="195"/>
        <v>0</v>
      </c>
      <c r="AR288" s="82" t="str">
        <f t="shared" si="213"/>
        <v>https://www.alta.ru/tnved/code//</v>
      </c>
      <c r="AS288" s="157"/>
      <c r="AT288" s="162"/>
      <c r="AU288" s="74">
        <f t="shared" si="196"/>
        <v>0</v>
      </c>
      <c r="AV288" s="157"/>
      <c r="AW288" s="75">
        <f>_xlfn.IFNA(VLOOKUP(L288,list_vat[],3,FALSE),0)</f>
        <v>0</v>
      </c>
      <c r="AX288" s="74">
        <f t="shared" si="214"/>
        <v>0</v>
      </c>
      <c r="AY288" s="74">
        <f t="shared" si="215"/>
        <v>0</v>
      </c>
      <c r="AZ288" s="130">
        <f t="shared" si="216"/>
        <v>0</v>
      </c>
      <c r="BA288" s="74">
        <f t="shared" si="197"/>
        <v>0</v>
      </c>
      <c r="BB288" s="193">
        <f t="shared" si="217"/>
        <v>0</v>
      </c>
      <c r="BC288" s="102">
        <f t="shared" si="218"/>
        <v>0</v>
      </c>
      <c r="BD288" s="102">
        <f t="shared" si="219"/>
        <v>0</v>
      </c>
      <c r="BE288" s="413" t="s">
        <v>69</v>
      </c>
    </row>
    <row r="289" spans="1:57" s="65" customFormat="1" ht="12" customHeight="1" x14ac:dyDescent="0.2">
      <c r="A289" s="43">
        <v>274</v>
      </c>
      <c r="B289" s="166"/>
      <c r="C289" s="166"/>
      <c r="D289" s="166"/>
      <c r="E289" s="162"/>
      <c r="F289" s="166"/>
      <c r="G289" s="162"/>
      <c r="H289" s="162"/>
      <c r="I289" s="189">
        <f t="shared" si="198"/>
        <v>0</v>
      </c>
      <c r="J289" s="195"/>
      <c r="K289" s="162"/>
      <c r="L289" s="168"/>
      <c r="M289" s="75">
        <f>_xlfn.XLOOKUP(L289,list_vat[Страна],list_vat[Ставка НДС %],0,0)</f>
        <v>0</v>
      </c>
      <c r="N289" s="162">
        <f t="shared" si="199"/>
        <v>0</v>
      </c>
      <c r="O289" s="169"/>
      <c r="P289" s="74">
        <f t="shared" si="220"/>
        <v>0</v>
      </c>
      <c r="Q289" s="162"/>
      <c r="R289" s="162" t="str">
        <f t="shared" si="200"/>
        <v>введи курс</v>
      </c>
      <c r="S289" s="196">
        <f t="shared" si="201"/>
        <v>0</v>
      </c>
      <c r="T289" s="192">
        <f t="shared" si="202"/>
        <v>0</v>
      </c>
      <c r="U289" s="76">
        <f t="shared" si="203"/>
        <v>0</v>
      </c>
      <c r="V289" s="123">
        <f t="shared" si="204"/>
        <v>0</v>
      </c>
      <c r="W289" s="191"/>
      <c r="X289" s="170"/>
      <c r="Y289" s="74">
        <f t="shared" si="189"/>
        <v>0</v>
      </c>
      <c r="Z289" s="188"/>
      <c r="AA289" s="130">
        <f t="shared" si="205"/>
        <v>0</v>
      </c>
      <c r="AB289" s="74">
        <f t="shared" si="206"/>
        <v>0</v>
      </c>
      <c r="AC289" s="356"/>
      <c r="AD289" s="130" cm="1">
        <f t="array" ref="AD289">IFERROR(ROUND((_xlfn.IFS(offer_sale_type="поставка",AB289,offer_sale_type="транзит",S289)*(1+AC289))/E289,2),0)</f>
        <v>0</v>
      </c>
      <c r="AE289" s="74">
        <f t="shared" si="207"/>
        <v>0</v>
      </c>
      <c r="AF289" s="123" cm="1">
        <f t="array" ref="AF289">IFERROR(ROUND(_xlfn.IFS(offer_sale_type="поставка",AB289,offer_sale_type="транзит",S289)*AC289,2),0)</f>
        <v>0</v>
      </c>
      <c r="AG289" s="130">
        <f t="shared" si="190"/>
        <v>0</v>
      </c>
      <c r="AH289" s="74">
        <f t="shared" si="191"/>
        <v>0</v>
      </c>
      <c r="AI289" s="123">
        <f t="shared" si="192"/>
        <v>0</v>
      </c>
      <c r="AJ289" s="118">
        <f t="shared" si="208"/>
        <v>0</v>
      </c>
      <c r="AK289" s="74">
        <f t="shared" si="209"/>
        <v>0</v>
      </c>
      <c r="AL289" s="174">
        <f t="shared" si="210"/>
        <v>0</v>
      </c>
      <c r="AM289" s="175">
        <f t="shared" si="193"/>
        <v>0</v>
      </c>
      <c r="AN289" s="130">
        <f t="shared" si="211"/>
        <v>0</v>
      </c>
      <c r="AO289" s="74">
        <f t="shared" si="194"/>
        <v>0</v>
      </c>
      <c r="AP289" s="123">
        <f t="shared" si="212"/>
        <v>0</v>
      </c>
      <c r="AQ289" s="118">
        <f t="shared" si="195"/>
        <v>0</v>
      </c>
      <c r="AR289" s="82" t="str">
        <f t="shared" si="213"/>
        <v>https://www.alta.ru/tnved/code//</v>
      </c>
      <c r="AS289" s="157"/>
      <c r="AT289" s="162"/>
      <c r="AU289" s="74">
        <f t="shared" si="196"/>
        <v>0</v>
      </c>
      <c r="AV289" s="157"/>
      <c r="AW289" s="75">
        <f>_xlfn.IFNA(VLOOKUP(L289,list_vat[],3,FALSE),0)</f>
        <v>0</v>
      </c>
      <c r="AX289" s="74">
        <f t="shared" si="214"/>
        <v>0</v>
      </c>
      <c r="AY289" s="74">
        <f t="shared" si="215"/>
        <v>0</v>
      </c>
      <c r="AZ289" s="130">
        <f t="shared" si="216"/>
        <v>0</v>
      </c>
      <c r="BA289" s="74">
        <f t="shared" si="197"/>
        <v>0</v>
      </c>
      <c r="BB289" s="193">
        <f t="shared" si="217"/>
        <v>0</v>
      </c>
      <c r="BC289" s="102">
        <f t="shared" si="218"/>
        <v>0</v>
      </c>
      <c r="BD289" s="102">
        <f t="shared" si="219"/>
        <v>0</v>
      </c>
      <c r="BE289" s="413" t="s">
        <v>69</v>
      </c>
    </row>
    <row r="290" spans="1:57" s="65" customFormat="1" ht="12" customHeight="1" x14ac:dyDescent="0.2">
      <c r="A290" s="43">
        <v>275</v>
      </c>
      <c r="B290" s="166"/>
      <c r="C290" s="166"/>
      <c r="D290" s="166"/>
      <c r="E290" s="162"/>
      <c r="F290" s="166"/>
      <c r="G290" s="162"/>
      <c r="H290" s="162"/>
      <c r="I290" s="189">
        <f t="shared" si="198"/>
        <v>0</v>
      </c>
      <c r="J290" s="195"/>
      <c r="K290" s="162"/>
      <c r="L290" s="168"/>
      <c r="M290" s="75">
        <f>_xlfn.XLOOKUP(L290,list_vat[Страна],list_vat[Ставка НДС %],0,0)</f>
        <v>0</v>
      </c>
      <c r="N290" s="162">
        <f t="shared" si="199"/>
        <v>0</v>
      </c>
      <c r="O290" s="169"/>
      <c r="P290" s="74">
        <f t="shared" si="220"/>
        <v>0</v>
      </c>
      <c r="Q290" s="162"/>
      <c r="R290" s="162" t="str">
        <f t="shared" si="200"/>
        <v>введи курс</v>
      </c>
      <c r="S290" s="196">
        <f t="shared" si="201"/>
        <v>0</v>
      </c>
      <c r="T290" s="192">
        <f t="shared" si="202"/>
        <v>0</v>
      </c>
      <c r="U290" s="76">
        <f t="shared" si="203"/>
        <v>0</v>
      </c>
      <c r="V290" s="123">
        <f t="shared" si="204"/>
        <v>0</v>
      </c>
      <c r="W290" s="191"/>
      <c r="X290" s="170"/>
      <c r="Y290" s="74">
        <f t="shared" si="189"/>
        <v>0</v>
      </c>
      <c r="Z290" s="188"/>
      <c r="AA290" s="130">
        <f t="shared" si="205"/>
        <v>0</v>
      </c>
      <c r="AB290" s="74">
        <f t="shared" si="206"/>
        <v>0</v>
      </c>
      <c r="AC290" s="356"/>
      <c r="AD290" s="130" cm="1">
        <f t="array" ref="AD290">IFERROR(ROUND((_xlfn.IFS(offer_sale_type="поставка",AB290,offer_sale_type="транзит",S290)*(1+AC290))/E290,2),0)</f>
        <v>0</v>
      </c>
      <c r="AE290" s="74">
        <f t="shared" si="207"/>
        <v>0</v>
      </c>
      <c r="AF290" s="123" cm="1">
        <f t="array" ref="AF290">IFERROR(ROUND(_xlfn.IFS(offer_sale_type="поставка",AB290,offer_sale_type="транзит",S290)*AC290,2),0)</f>
        <v>0</v>
      </c>
      <c r="AG290" s="130">
        <f t="shared" si="190"/>
        <v>0</v>
      </c>
      <c r="AH290" s="74">
        <f t="shared" si="191"/>
        <v>0</v>
      </c>
      <c r="AI290" s="123">
        <f t="shared" si="192"/>
        <v>0</v>
      </c>
      <c r="AJ290" s="118">
        <f t="shared" si="208"/>
        <v>0</v>
      </c>
      <c r="AK290" s="74">
        <f t="shared" si="209"/>
        <v>0</v>
      </c>
      <c r="AL290" s="174">
        <f t="shared" si="210"/>
        <v>0</v>
      </c>
      <c r="AM290" s="175">
        <f t="shared" si="193"/>
        <v>0</v>
      </c>
      <c r="AN290" s="130">
        <f t="shared" si="211"/>
        <v>0</v>
      </c>
      <c r="AO290" s="74">
        <f t="shared" si="194"/>
        <v>0</v>
      </c>
      <c r="AP290" s="123">
        <f t="shared" si="212"/>
        <v>0</v>
      </c>
      <c r="AQ290" s="118">
        <f t="shared" si="195"/>
        <v>0</v>
      </c>
      <c r="AR290" s="82" t="str">
        <f t="shared" si="213"/>
        <v>https://www.alta.ru/tnved/code//</v>
      </c>
      <c r="AS290" s="157"/>
      <c r="AT290" s="162"/>
      <c r="AU290" s="74">
        <f t="shared" si="196"/>
        <v>0</v>
      </c>
      <c r="AV290" s="157"/>
      <c r="AW290" s="75">
        <f>_xlfn.IFNA(VLOOKUP(L290,list_vat[],3,FALSE),0)</f>
        <v>0</v>
      </c>
      <c r="AX290" s="74">
        <f t="shared" si="214"/>
        <v>0</v>
      </c>
      <c r="AY290" s="74">
        <f t="shared" si="215"/>
        <v>0</v>
      </c>
      <c r="AZ290" s="130">
        <f t="shared" si="216"/>
        <v>0</v>
      </c>
      <c r="BA290" s="74">
        <f t="shared" si="197"/>
        <v>0</v>
      </c>
      <c r="BB290" s="193">
        <f t="shared" si="217"/>
        <v>0</v>
      </c>
      <c r="BC290" s="102">
        <f t="shared" si="218"/>
        <v>0</v>
      </c>
      <c r="BD290" s="102">
        <f t="shared" si="219"/>
        <v>0</v>
      </c>
      <c r="BE290" s="413" t="s">
        <v>69</v>
      </c>
    </row>
    <row r="291" spans="1:57" s="65" customFormat="1" ht="12" customHeight="1" x14ac:dyDescent="0.2">
      <c r="A291" s="43">
        <v>276</v>
      </c>
      <c r="B291" s="166"/>
      <c r="C291" s="166"/>
      <c r="D291" s="166"/>
      <c r="E291" s="162"/>
      <c r="F291" s="166"/>
      <c r="G291" s="162"/>
      <c r="H291" s="162"/>
      <c r="I291" s="189">
        <f t="shared" si="198"/>
        <v>0</v>
      </c>
      <c r="J291" s="195"/>
      <c r="K291" s="162"/>
      <c r="L291" s="168"/>
      <c r="M291" s="75">
        <f>_xlfn.XLOOKUP(L291,list_vat[Страна],list_vat[Ставка НДС %],0,0)</f>
        <v>0</v>
      </c>
      <c r="N291" s="162">
        <f t="shared" si="199"/>
        <v>0</v>
      </c>
      <c r="O291" s="169"/>
      <c r="P291" s="74">
        <f t="shared" si="220"/>
        <v>0</v>
      </c>
      <c r="Q291" s="162"/>
      <c r="R291" s="162" t="str">
        <f t="shared" si="200"/>
        <v>введи курс</v>
      </c>
      <c r="S291" s="196">
        <f t="shared" si="201"/>
        <v>0</v>
      </c>
      <c r="T291" s="192">
        <f t="shared" si="202"/>
        <v>0</v>
      </c>
      <c r="U291" s="76">
        <f t="shared" si="203"/>
        <v>0</v>
      </c>
      <c r="V291" s="123">
        <f t="shared" si="204"/>
        <v>0</v>
      </c>
      <c r="W291" s="191"/>
      <c r="X291" s="170"/>
      <c r="Y291" s="74">
        <f t="shared" si="189"/>
        <v>0</v>
      </c>
      <c r="Z291" s="188"/>
      <c r="AA291" s="130">
        <f t="shared" si="205"/>
        <v>0</v>
      </c>
      <c r="AB291" s="74">
        <f t="shared" si="206"/>
        <v>0</v>
      </c>
      <c r="AC291" s="356"/>
      <c r="AD291" s="130" cm="1">
        <f t="array" ref="AD291">IFERROR(ROUND((_xlfn.IFS(offer_sale_type="поставка",AB291,offer_sale_type="транзит",S291)*(1+AC291))/E291,2),0)</f>
        <v>0</v>
      </c>
      <c r="AE291" s="74">
        <f t="shared" si="207"/>
        <v>0</v>
      </c>
      <c r="AF291" s="123" cm="1">
        <f t="array" ref="AF291">IFERROR(ROUND(_xlfn.IFS(offer_sale_type="поставка",AB291,offer_sale_type="транзит",S291)*AC291,2),0)</f>
        <v>0</v>
      </c>
      <c r="AG291" s="130">
        <f t="shared" si="190"/>
        <v>0</v>
      </c>
      <c r="AH291" s="74">
        <f t="shared" si="191"/>
        <v>0</v>
      </c>
      <c r="AI291" s="123">
        <f t="shared" si="192"/>
        <v>0</v>
      </c>
      <c r="AJ291" s="118">
        <f t="shared" si="208"/>
        <v>0</v>
      </c>
      <c r="AK291" s="74">
        <f t="shared" si="209"/>
        <v>0</v>
      </c>
      <c r="AL291" s="174">
        <f t="shared" si="210"/>
        <v>0</v>
      </c>
      <c r="AM291" s="175">
        <f t="shared" si="193"/>
        <v>0</v>
      </c>
      <c r="AN291" s="130">
        <f t="shared" si="211"/>
        <v>0</v>
      </c>
      <c r="AO291" s="74">
        <f t="shared" si="194"/>
        <v>0</v>
      </c>
      <c r="AP291" s="123">
        <f t="shared" si="212"/>
        <v>0</v>
      </c>
      <c r="AQ291" s="118">
        <f t="shared" si="195"/>
        <v>0</v>
      </c>
      <c r="AR291" s="82" t="str">
        <f t="shared" si="213"/>
        <v>https://www.alta.ru/tnved/code//</v>
      </c>
      <c r="AS291" s="157"/>
      <c r="AT291" s="162"/>
      <c r="AU291" s="74">
        <f t="shared" si="196"/>
        <v>0</v>
      </c>
      <c r="AV291" s="157"/>
      <c r="AW291" s="75">
        <f>_xlfn.IFNA(VLOOKUP(L291,list_vat[],3,FALSE),0)</f>
        <v>0</v>
      </c>
      <c r="AX291" s="74">
        <f t="shared" si="214"/>
        <v>0</v>
      </c>
      <c r="AY291" s="74">
        <f t="shared" si="215"/>
        <v>0</v>
      </c>
      <c r="AZ291" s="130">
        <f t="shared" si="216"/>
        <v>0</v>
      </c>
      <c r="BA291" s="74">
        <f t="shared" si="197"/>
        <v>0</v>
      </c>
      <c r="BB291" s="193">
        <f t="shared" si="217"/>
        <v>0</v>
      </c>
      <c r="BC291" s="102">
        <f t="shared" si="218"/>
        <v>0</v>
      </c>
      <c r="BD291" s="102">
        <f t="shared" si="219"/>
        <v>0</v>
      </c>
      <c r="BE291" s="413" t="s">
        <v>69</v>
      </c>
    </row>
    <row r="292" spans="1:57" s="65" customFormat="1" ht="12" customHeight="1" x14ac:dyDescent="0.2">
      <c r="A292" s="43">
        <v>277</v>
      </c>
      <c r="B292" s="166"/>
      <c r="C292" s="166"/>
      <c r="D292" s="166"/>
      <c r="E292" s="162"/>
      <c r="F292" s="166"/>
      <c r="G292" s="162"/>
      <c r="H292" s="162"/>
      <c r="I292" s="189">
        <f t="shared" si="198"/>
        <v>0</v>
      </c>
      <c r="J292" s="195"/>
      <c r="K292" s="162"/>
      <c r="L292" s="168"/>
      <c r="M292" s="75">
        <f>_xlfn.XLOOKUP(L292,list_vat[Страна],list_vat[Ставка НДС %],0,0)</f>
        <v>0</v>
      </c>
      <c r="N292" s="162">
        <f t="shared" si="199"/>
        <v>0</v>
      </c>
      <c r="O292" s="169"/>
      <c r="P292" s="74">
        <f t="shared" si="220"/>
        <v>0</v>
      </c>
      <c r="Q292" s="162"/>
      <c r="R292" s="162" t="str">
        <f t="shared" si="200"/>
        <v>введи курс</v>
      </c>
      <c r="S292" s="196">
        <f t="shared" si="201"/>
        <v>0</v>
      </c>
      <c r="T292" s="192">
        <f t="shared" si="202"/>
        <v>0</v>
      </c>
      <c r="U292" s="76">
        <f t="shared" si="203"/>
        <v>0</v>
      </c>
      <c r="V292" s="123">
        <f t="shared" si="204"/>
        <v>0</v>
      </c>
      <c r="W292" s="191"/>
      <c r="X292" s="170"/>
      <c r="Y292" s="74">
        <f t="shared" si="189"/>
        <v>0</v>
      </c>
      <c r="Z292" s="188"/>
      <c r="AA292" s="130">
        <f t="shared" si="205"/>
        <v>0</v>
      </c>
      <c r="AB292" s="74">
        <f t="shared" si="206"/>
        <v>0</v>
      </c>
      <c r="AC292" s="356"/>
      <c r="AD292" s="130" cm="1">
        <f t="array" ref="AD292">IFERROR(ROUND((_xlfn.IFS(offer_sale_type="поставка",AB292,offer_sale_type="транзит",S292)*(1+AC292))/E292,2),0)</f>
        <v>0</v>
      </c>
      <c r="AE292" s="74">
        <f t="shared" si="207"/>
        <v>0</v>
      </c>
      <c r="AF292" s="123" cm="1">
        <f t="array" ref="AF292">IFERROR(ROUND(_xlfn.IFS(offer_sale_type="поставка",AB292,offer_sale_type="транзит",S292)*AC292,2),0)</f>
        <v>0</v>
      </c>
      <c r="AG292" s="130">
        <f t="shared" si="190"/>
        <v>0</v>
      </c>
      <c r="AH292" s="74">
        <f t="shared" si="191"/>
        <v>0</v>
      </c>
      <c r="AI292" s="123">
        <f t="shared" si="192"/>
        <v>0</v>
      </c>
      <c r="AJ292" s="118">
        <f t="shared" si="208"/>
        <v>0</v>
      </c>
      <c r="AK292" s="74">
        <f t="shared" si="209"/>
        <v>0</v>
      </c>
      <c r="AL292" s="174">
        <f t="shared" si="210"/>
        <v>0</v>
      </c>
      <c r="AM292" s="175">
        <f t="shared" si="193"/>
        <v>0</v>
      </c>
      <c r="AN292" s="130">
        <f t="shared" si="211"/>
        <v>0</v>
      </c>
      <c r="AO292" s="74">
        <f t="shared" si="194"/>
        <v>0</v>
      </c>
      <c r="AP292" s="123">
        <f t="shared" si="212"/>
        <v>0</v>
      </c>
      <c r="AQ292" s="118">
        <f t="shared" si="195"/>
        <v>0</v>
      </c>
      <c r="AR292" s="82" t="str">
        <f t="shared" si="213"/>
        <v>https://www.alta.ru/tnved/code//</v>
      </c>
      <c r="AS292" s="157"/>
      <c r="AT292" s="162"/>
      <c r="AU292" s="74">
        <f t="shared" si="196"/>
        <v>0</v>
      </c>
      <c r="AV292" s="157"/>
      <c r="AW292" s="75">
        <f>_xlfn.IFNA(VLOOKUP(L292,list_vat[],3,FALSE),0)</f>
        <v>0</v>
      </c>
      <c r="AX292" s="74">
        <f t="shared" si="214"/>
        <v>0</v>
      </c>
      <c r="AY292" s="74">
        <f t="shared" si="215"/>
        <v>0</v>
      </c>
      <c r="AZ292" s="130">
        <f t="shared" si="216"/>
        <v>0</v>
      </c>
      <c r="BA292" s="74">
        <f t="shared" si="197"/>
        <v>0</v>
      </c>
      <c r="BB292" s="193">
        <f t="shared" si="217"/>
        <v>0</v>
      </c>
      <c r="BC292" s="102">
        <f t="shared" si="218"/>
        <v>0</v>
      </c>
      <c r="BD292" s="102">
        <f t="shared" si="219"/>
        <v>0</v>
      </c>
      <c r="BE292" s="413" t="s">
        <v>69</v>
      </c>
    </row>
    <row r="293" spans="1:57" s="65" customFormat="1" ht="12" customHeight="1" x14ac:dyDescent="0.2">
      <c r="A293" s="43">
        <v>278</v>
      </c>
      <c r="B293" s="166"/>
      <c r="C293" s="166"/>
      <c r="D293" s="166"/>
      <c r="E293" s="162"/>
      <c r="F293" s="166"/>
      <c r="G293" s="162"/>
      <c r="H293" s="162"/>
      <c r="I293" s="189">
        <f t="shared" si="198"/>
        <v>0</v>
      </c>
      <c r="J293" s="195"/>
      <c r="K293" s="162"/>
      <c r="L293" s="168"/>
      <c r="M293" s="75">
        <f>_xlfn.XLOOKUP(L293,list_vat[Страна],list_vat[Ставка НДС %],0,0)</f>
        <v>0</v>
      </c>
      <c r="N293" s="162">
        <f t="shared" si="199"/>
        <v>0</v>
      </c>
      <c r="O293" s="169"/>
      <c r="P293" s="74">
        <f t="shared" si="220"/>
        <v>0</v>
      </c>
      <c r="Q293" s="162"/>
      <c r="R293" s="162" t="str">
        <f t="shared" si="200"/>
        <v>введи курс</v>
      </c>
      <c r="S293" s="196">
        <f t="shared" si="201"/>
        <v>0</v>
      </c>
      <c r="T293" s="192">
        <f t="shared" si="202"/>
        <v>0</v>
      </c>
      <c r="U293" s="76">
        <f t="shared" si="203"/>
        <v>0</v>
      </c>
      <c r="V293" s="123">
        <f t="shared" si="204"/>
        <v>0</v>
      </c>
      <c r="W293" s="191"/>
      <c r="X293" s="170"/>
      <c r="Y293" s="74">
        <f t="shared" si="189"/>
        <v>0</v>
      </c>
      <c r="Z293" s="188"/>
      <c r="AA293" s="130">
        <f t="shared" si="205"/>
        <v>0</v>
      </c>
      <c r="AB293" s="74">
        <f t="shared" si="206"/>
        <v>0</v>
      </c>
      <c r="AC293" s="356"/>
      <c r="AD293" s="130" cm="1">
        <f t="array" ref="AD293">IFERROR(ROUND((_xlfn.IFS(offer_sale_type="поставка",AB293,offer_sale_type="транзит",S293)*(1+AC293))/E293,2),0)</f>
        <v>0</v>
      </c>
      <c r="AE293" s="74">
        <f t="shared" si="207"/>
        <v>0</v>
      </c>
      <c r="AF293" s="123" cm="1">
        <f t="array" ref="AF293">IFERROR(ROUND(_xlfn.IFS(offer_sale_type="поставка",AB293,offer_sale_type="транзит",S293)*AC293,2),0)</f>
        <v>0</v>
      </c>
      <c r="AG293" s="130">
        <f t="shared" si="190"/>
        <v>0</v>
      </c>
      <c r="AH293" s="74">
        <f t="shared" si="191"/>
        <v>0</v>
      </c>
      <c r="AI293" s="123">
        <f t="shared" si="192"/>
        <v>0</v>
      </c>
      <c r="AJ293" s="118">
        <f t="shared" si="208"/>
        <v>0</v>
      </c>
      <c r="AK293" s="74">
        <f t="shared" si="209"/>
        <v>0</v>
      </c>
      <c r="AL293" s="174">
        <f t="shared" si="210"/>
        <v>0</v>
      </c>
      <c r="AM293" s="175">
        <f t="shared" si="193"/>
        <v>0</v>
      </c>
      <c r="AN293" s="130">
        <f t="shared" si="211"/>
        <v>0</v>
      </c>
      <c r="AO293" s="74">
        <f t="shared" si="194"/>
        <v>0</v>
      </c>
      <c r="AP293" s="123">
        <f t="shared" si="212"/>
        <v>0</v>
      </c>
      <c r="AQ293" s="118">
        <f t="shared" si="195"/>
        <v>0</v>
      </c>
      <c r="AR293" s="82" t="str">
        <f t="shared" si="213"/>
        <v>https://www.alta.ru/tnved/code//</v>
      </c>
      <c r="AS293" s="157"/>
      <c r="AT293" s="162"/>
      <c r="AU293" s="74">
        <f t="shared" si="196"/>
        <v>0</v>
      </c>
      <c r="AV293" s="157"/>
      <c r="AW293" s="75">
        <f>_xlfn.IFNA(VLOOKUP(L293,list_vat[],3,FALSE),0)</f>
        <v>0</v>
      </c>
      <c r="AX293" s="74">
        <f t="shared" si="214"/>
        <v>0</v>
      </c>
      <c r="AY293" s="74">
        <f t="shared" si="215"/>
        <v>0</v>
      </c>
      <c r="AZ293" s="130">
        <f t="shared" si="216"/>
        <v>0</v>
      </c>
      <c r="BA293" s="74">
        <f t="shared" si="197"/>
        <v>0</v>
      </c>
      <c r="BB293" s="193">
        <f t="shared" si="217"/>
        <v>0</v>
      </c>
      <c r="BC293" s="102">
        <f t="shared" si="218"/>
        <v>0</v>
      </c>
      <c r="BD293" s="102">
        <f t="shared" si="219"/>
        <v>0</v>
      </c>
      <c r="BE293" s="413" t="s">
        <v>69</v>
      </c>
    </row>
    <row r="294" spans="1:57" s="65" customFormat="1" ht="12" customHeight="1" x14ac:dyDescent="0.2">
      <c r="A294" s="43">
        <v>279</v>
      </c>
      <c r="B294" s="166"/>
      <c r="C294" s="166"/>
      <c r="D294" s="166"/>
      <c r="E294" s="162"/>
      <c r="F294" s="166"/>
      <c r="G294" s="162"/>
      <c r="H294" s="162"/>
      <c r="I294" s="189">
        <f t="shared" si="198"/>
        <v>0</v>
      </c>
      <c r="J294" s="195"/>
      <c r="K294" s="162"/>
      <c r="L294" s="168"/>
      <c r="M294" s="75">
        <f>_xlfn.XLOOKUP(L294,list_vat[Страна],list_vat[Ставка НДС %],0,0)</f>
        <v>0</v>
      </c>
      <c r="N294" s="162">
        <f t="shared" si="199"/>
        <v>0</v>
      </c>
      <c r="O294" s="169"/>
      <c r="P294" s="74">
        <f t="shared" si="220"/>
        <v>0</v>
      </c>
      <c r="Q294" s="162"/>
      <c r="R294" s="162" t="str">
        <f t="shared" si="200"/>
        <v>введи курс</v>
      </c>
      <c r="S294" s="196">
        <f t="shared" si="201"/>
        <v>0</v>
      </c>
      <c r="T294" s="192">
        <f t="shared" si="202"/>
        <v>0</v>
      </c>
      <c r="U294" s="76">
        <f t="shared" si="203"/>
        <v>0</v>
      </c>
      <c r="V294" s="123">
        <f t="shared" si="204"/>
        <v>0</v>
      </c>
      <c r="W294" s="191"/>
      <c r="X294" s="170"/>
      <c r="Y294" s="74">
        <f t="shared" si="189"/>
        <v>0</v>
      </c>
      <c r="Z294" s="188"/>
      <c r="AA294" s="130">
        <f t="shared" si="205"/>
        <v>0</v>
      </c>
      <c r="AB294" s="74">
        <f t="shared" si="206"/>
        <v>0</v>
      </c>
      <c r="AC294" s="356"/>
      <c r="AD294" s="130" cm="1">
        <f t="array" ref="AD294">IFERROR(ROUND((_xlfn.IFS(offer_sale_type="поставка",AB294,offer_sale_type="транзит",S294)*(1+AC294))/E294,2),0)</f>
        <v>0</v>
      </c>
      <c r="AE294" s="74">
        <f t="shared" si="207"/>
        <v>0</v>
      </c>
      <c r="AF294" s="123" cm="1">
        <f t="array" ref="AF294">IFERROR(ROUND(_xlfn.IFS(offer_sale_type="поставка",AB294,offer_sale_type="транзит",S294)*AC294,2),0)</f>
        <v>0</v>
      </c>
      <c r="AG294" s="130">
        <f t="shared" si="190"/>
        <v>0</v>
      </c>
      <c r="AH294" s="74">
        <f t="shared" si="191"/>
        <v>0</v>
      </c>
      <c r="AI294" s="123">
        <f t="shared" si="192"/>
        <v>0</v>
      </c>
      <c r="AJ294" s="118">
        <f t="shared" si="208"/>
        <v>0</v>
      </c>
      <c r="AK294" s="74">
        <f t="shared" si="209"/>
        <v>0</v>
      </c>
      <c r="AL294" s="174">
        <f t="shared" si="210"/>
        <v>0</v>
      </c>
      <c r="AM294" s="175">
        <f t="shared" si="193"/>
        <v>0</v>
      </c>
      <c r="AN294" s="130">
        <f t="shared" si="211"/>
        <v>0</v>
      </c>
      <c r="AO294" s="74">
        <f t="shared" si="194"/>
        <v>0</v>
      </c>
      <c r="AP294" s="123">
        <f t="shared" si="212"/>
        <v>0</v>
      </c>
      <c r="AQ294" s="118">
        <f t="shared" si="195"/>
        <v>0</v>
      </c>
      <c r="AR294" s="82" t="str">
        <f t="shared" si="213"/>
        <v>https://www.alta.ru/tnved/code//</v>
      </c>
      <c r="AS294" s="157"/>
      <c r="AT294" s="162"/>
      <c r="AU294" s="74">
        <f t="shared" si="196"/>
        <v>0</v>
      </c>
      <c r="AV294" s="157"/>
      <c r="AW294" s="75">
        <f>_xlfn.IFNA(VLOOKUP(L294,list_vat[],3,FALSE),0)</f>
        <v>0</v>
      </c>
      <c r="AX294" s="74">
        <f t="shared" si="214"/>
        <v>0</v>
      </c>
      <c r="AY294" s="74">
        <f t="shared" si="215"/>
        <v>0</v>
      </c>
      <c r="AZ294" s="130">
        <f t="shared" si="216"/>
        <v>0</v>
      </c>
      <c r="BA294" s="74">
        <f t="shared" si="197"/>
        <v>0</v>
      </c>
      <c r="BB294" s="193">
        <f t="shared" si="217"/>
        <v>0</v>
      </c>
      <c r="BC294" s="102">
        <f t="shared" si="218"/>
        <v>0</v>
      </c>
      <c r="BD294" s="102">
        <f t="shared" si="219"/>
        <v>0</v>
      </c>
      <c r="BE294" s="413" t="s">
        <v>69</v>
      </c>
    </row>
    <row r="295" spans="1:57" s="65" customFormat="1" ht="12" customHeight="1" x14ac:dyDescent="0.2">
      <c r="A295" s="43">
        <v>280</v>
      </c>
      <c r="B295" s="166"/>
      <c r="C295" s="166"/>
      <c r="D295" s="166"/>
      <c r="E295" s="162"/>
      <c r="F295" s="166"/>
      <c r="G295" s="162"/>
      <c r="H295" s="162"/>
      <c r="I295" s="189">
        <f t="shared" si="198"/>
        <v>0</v>
      </c>
      <c r="J295" s="195"/>
      <c r="K295" s="162"/>
      <c r="L295" s="168"/>
      <c r="M295" s="75">
        <f>_xlfn.XLOOKUP(L295,list_vat[Страна],list_vat[Ставка НДС %],0,0)</f>
        <v>0</v>
      </c>
      <c r="N295" s="162">
        <f t="shared" si="199"/>
        <v>0</v>
      </c>
      <c r="O295" s="169"/>
      <c r="P295" s="74">
        <f t="shared" si="220"/>
        <v>0</v>
      </c>
      <c r="Q295" s="162"/>
      <c r="R295" s="162" t="str">
        <f t="shared" si="200"/>
        <v>введи курс</v>
      </c>
      <c r="S295" s="196">
        <f t="shared" si="201"/>
        <v>0</v>
      </c>
      <c r="T295" s="192">
        <f t="shared" si="202"/>
        <v>0</v>
      </c>
      <c r="U295" s="76">
        <f t="shared" si="203"/>
        <v>0</v>
      </c>
      <c r="V295" s="123">
        <f t="shared" si="204"/>
        <v>0</v>
      </c>
      <c r="W295" s="191"/>
      <c r="X295" s="170"/>
      <c r="Y295" s="74">
        <f t="shared" si="189"/>
        <v>0</v>
      </c>
      <c r="Z295" s="188"/>
      <c r="AA295" s="130">
        <f t="shared" si="205"/>
        <v>0</v>
      </c>
      <c r="AB295" s="74">
        <f t="shared" si="206"/>
        <v>0</v>
      </c>
      <c r="AC295" s="356"/>
      <c r="AD295" s="130" cm="1">
        <f t="array" ref="AD295">IFERROR(ROUND((_xlfn.IFS(offer_sale_type="поставка",AB295,offer_sale_type="транзит",S295)*(1+AC295))/E295,2),0)</f>
        <v>0</v>
      </c>
      <c r="AE295" s="74">
        <f t="shared" si="207"/>
        <v>0</v>
      </c>
      <c r="AF295" s="123" cm="1">
        <f t="array" ref="AF295">IFERROR(ROUND(_xlfn.IFS(offer_sale_type="поставка",AB295,offer_sale_type="транзит",S295)*AC295,2),0)</f>
        <v>0</v>
      </c>
      <c r="AG295" s="130">
        <f t="shared" si="190"/>
        <v>0</v>
      </c>
      <c r="AH295" s="74">
        <f t="shared" si="191"/>
        <v>0</v>
      </c>
      <c r="AI295" s="123">
        <f t="shared" si="192"/>
        <v>0</v>
      </c>
      <c r="AJ295" s="118">
        <f t="shared" si="208"/>
        <v>0</v>
      </c>
      <c r="AK295" s="74">
        <f t="shared" si="209"/>
        <v>0</v>
      </c>
      <c r="AL295" s="174">
        <f t="shared" si="210"/>
        <v>0</v>
      </c>
      <c r="AM295" s="175">
        <f t="shared" si="193"/>
        <v>0</v>
      </c>
      <c r="AN295" s="130">
        <f t="shared" si="211"/>
        <v>0</v>
      </c>
      <c r="AO295" s="74">
        <f t="shared" si="194"/>
        <v>0</v>
      </c>
      <c r="AP295" s="123">
        <f t="shared" si="212"/>
        <v>0</v>
      </c>
      <c r="AQ295" s="118">
        <f t="shared" si="195"/>
        <v>0</v>
      </c>
      <c r="AR295" s="82" t="str">
        <f t="shared" si="213"/>
        <v>https://www.alta.ru/tnved/code//</v>
      </c>
      <c r="AS295" s="157"/>
      <c r="AT295" s="162"/>
      <c r="AU295" s="74">
        <f t="shared" si="196"/>
        <v>0</v>
      </c>
      <c r="AV295" s="157"/>
      <c r="AW295" s="75">
        <f>_xlfn.IFNA(VLOOKUP(L295,list_vat[],3,FALSE),0)</f>
        <v>0</v>
      </c>
      <c r="AX295" s="74">
        <f t="shared" si="214"/>
        <v>0</v>
      </c>
      <c r="AY295" s="74">
        <f t="shared" si="215"/>
        <v>0</v>
      </c>
      <c r="AZ295" s="130">
        <f t="shared" si="216"/>
        <v>0</v>
      </c>
      <c r="BA295" s="74">
        <f t="shared" si="197"/>
        <v>0</v>
      </c>
      <c r="BB295" s="193">
        <f t="shared" si="217"/>
        <v>0</v>
      </c>
      <c r="BC295" s="102">
        <f t="shared" si="218"/>
        <v>0</v>
      </c>
      <c r="BD295" s="102">
        <f t="shared" si="219"/>
        <v>0</v>
      </c>
      <c r="BE295" s="413" t="s">
        <v>69</v>
      </c>
    </row>
    <row r="296" spans="1:57" s="65" customFormat="1" ht="12" customHeight="1" x14ac:dyDescent="0.2">
      <c r="A296" s="43">
        <v>281</v>
      </c>
      <c r="B296" s="166"/>
      <c r="C296" s="166"/>
      <c r="D296" s="166"/>
      <c r="E296" s="162"/>
      <c r="F296" s="166"/>
      <c r="G296" s="162"/>
      <c r="H296" s="162"/>
      <c r="I296" s="189">
        <f t="shared" si="198"/>
        <v>0</v>
      </c>
      <c r="J296" s="195"/>
      <c r="K296" s="162"/>
      <c r="L296" s="168"/>
      <c r="M296" s="75">
        <f>_xlfn.XLOOKUP(L296,list_vat[Страна],list_vat[Ставка НДС %],0,0)</f>
        <v>0</v>
      </c>
      <c r="N296" s="162">
        <f t="shared" si="199"/>
        <v>0</v>
      </c>
      <c r="O296" s="169"/>
      <c r="P296" s="74">
        <f t="shared" si="220"/>
        <v>0</v>
      </c>
      <c r="Q296" s="162"/>
      <c r="R296" s="162" t="str">
        <f t="shared" si="200"/>
        <v>введи курс</v>
      </c>
      <c r="S296" s="196">
        <f t="shared" si="201"/>
        <v>0</v>
      </c>
      <c r="T296" s="192">
        <f t="shared" si="202"/>
        <v>0</v>
      </c>
      <c r="U296" s="76">
        <f t="shared" si="203"/>
        <v>0</v>
      </c>
      <c r="V296" s="123">
        <f t="shared" si="204"/>
        <v>0</v>
      </c>
      <c r="W296" s="191"/>
      <c r="X296" s="170"/>
      <c r="Y296" s="74">
        <f t="shared" si="189"/>
        <v>0</v>
      </c>
      <c r="Z296" s="188"/>
      <c r="AA296" s="130">
        <f t="shared" si="205"/>
        <v>0</v>
      </c>
      <c r="AB296" s="74">
        <f t="shared" si="206"/>
        <v>0</v>
      </c>
      <c r="AC296" s="356"/>
      <c r="AD296" s="130" cm="1">
        <f t="array" ref="AD296">IFERROR(ROUND((_xlfn.IFS(offer_sale_type="поставка",AB296,offer_sale_type="транзит",S296)*(1+AC296))/E296,2),0)</f>
        <v>0</v>
      </c>
      <c r="AE296" s="74">
        <f t="shared" si="207"/>
        <v>0</v>
      </c>
      <c r="AF296" s="123" cm="1">
        <f t="array" ref="AF296">IFERROR(ROUND(_xlfn.IFS(offer_sale_type="поставка",AB296,offer_sale_type="транзит",S296)*AC296,2),0)</f>
        <v>0</v>
      </c>
      <c r="AG296" s="130">
        <f t="shared" si="190"/>
        <v>0</v>
      </c>
      <c r="AH296" s="74">
        <f t="shared" si="191"/>
        <v>0</v>
      </c>
      <c r="AI296" s="123">
        <f t="shared" si="192"/>
        <v>0</v>
      </c>
      <c r="AJ296" s="118">
        <f t="shared" si="208"/>
        <v>0</v>
      </c>
      <c r="AK296" s="74">
        <f t="shared" si="209"/>
        <v>0</v>
      </c>
      <c r="AL296" s="174">
        <f t="shared" si="210"/>
        <v>0</v>
      </c>
      <c r="AM296" s="175">
        <f t="shared" si="193"/>
        <v>0</v>
      </c>
      <c r="AN296" s="130">
        <f t="shared" si="211"/>
        <v>0</v>
      </c>
      <c r="AO296" s="74">
        <f t="shared" si="194"/>
        <v>0</v>
      </c>
      <c r="AP296" s="123">
        <f t="shared" si="212"/>
        <v>0</v>
      </c>
      <c r="AQ296" s="118">
        <f t="shared" si="195"/>
        <v>0</v>
      </c>
      <c r="AR296" s="82" t="str">
        <f t="shared" si="213"/>
        <v>https://www.alta.ru/tnved/code//</v>
      </c>
      <c r="AS296" s="157"/>
      <c r="AT296" s="162"/>
      <c r="AU296" s="74">
        <f t="shared" si="196"/>
        <v>0</v>
      </c>
      <c r="AV296" s="157"/>
      <c r="AW296" s="75">
        <f>_xlfn.IFNA(VLOOKUP(L296,list_vat[],3,FALSE),0)</f>
        <v>0</v>
      </c>
      <c r="AX296" s="74">
        <f t="shared" si="214"/>
        <v>0</v>
      </c>
      <c r="AY296" s="74">
        <f t="shared" si="215"/>
        <v>0</v>
      </c>
      <c r="AZ296" s="130">
        <f t="shared" si="216"/>
        <v>0</v>
      </c>
      <c r="BA296" s="74">
        <f t="shared" si="197"/>
        <v>0</v>
      </c>
      <c r="BB296" s="193">
        <f t="shared" si="217"/>
        <v>0</v>
      </c>
      <c r="BC296" s="102">
        <f t="shared" si="218"/>
        <v>0</v>
      </c>
      <c r="BD296" s="102">
        <f t="shared" si="219"/>
        <v>0</v>
      </c>
      <c r="BE296" s="413" t="s">
        <v>69</v>
      </c>
    </row>
    <row r="297" spans="1:57" s="65" customFormat="1" ht="12" customHeight="1" x14ac:dyDescent="0.2">
      <c r="A297" s="43">
        <v>282</v>
      </c>
      <c r="B297" s="166"/>
      <c r="C297" s="166"/>
      <c r="D297" s="166"/>
      <c r="E297" s="162"/>
      <c r="F297" s="166"/>
      <c r="G297" s="162"/>
      <c r="H297" s="162"/>
      <c r="I297" s="189">
        <f t="shared" si="198"/>
        <v>0</v>
      </c>
      <c r="J297" s="195"/>
      <c r="K297" s="162"/>
      <c r="L297" s="168"/>
      <c r="M297" s="75">
        <f>_xlfn.XLOOKUP(L297,list_vat[Страна],list_vat[Ставка НДС %],0,0)</f>
        <v>0</v>
      </c>
      <c r="N297" s="162">
        <f t="shared" si="199"/>
        <v>0</v>
      </c>
      <c r="O297" s="169"/>
      <c r="P297" s="74">
        <f t="shared" si="220"/>
        <v>0</v>
      </c>
      <c r="Q297" s="162"/>
      <c r="R297" s="162" t="str">
        <f t="shared" si="200"/>
        <v>введи курс</v>
      </c>
      <c r="S297" s="196">
        <f t="shared" si="201"/>
        <v>0</v>
      </c>
      <c r="T297" s="192">
        <f t="shared" si="202"/>
        <v>0</v>
      </c>
      <c r="U297" s="76">
        <f t="shared" si="203"/>
        <v>0</v>
      </c>
      <c r="V297" s="123">
        <f t="shared" si="204"/>
        <v>0</v>
      </c>
      <c r="W297" s="191"/>
      <c r="X297" s="170"/>
      <c r="Y297" s="74">
        <f t="shared" si="189"/>
        <v>0</v>
      </c>
      <c r="Z297" s="188"/>
      <c r="AA297" s="130">
        <f t="shared" si="205"/>
        <v>0</v>
      </c>
      <c r="AB297" s="74">
        <f t="shared" si="206"/>
        <v>0</v>
      </c>
      <c r="AC297" s="356"/>
      <c r="AD297" s="130" cm="1">
        <f t="array" ref="AD297">IFERROR(ROUND((_xlfn.IFS(offer_sale_type="поставка",AB297,offer_sale_type="транзит",S297)*(1+AC297))/E297,2),0)</f>
        <v>0</v>
      </c>
      <c r="AE297" s="74">
        <f t="shared" si="207"/>
        <v>0</v>
      </c>
      <c r="AF297" s="123" cm="1">
        <f t="array" ref="AF297">IFERROR(ROUND(_xlfn.IFS(offer_sale_type="поставка",AB297,offer_sale_type="транзит",S297)*AC297,2),0)</f>
        <v>0</v>
      </c>
      <c r="AG297" s="130">
        <f t="shared" si="190"/>
        <v>0</v>
      </c>
      <c r="AH297" s="74">
        <f t="shared" si="191"/>
        <v>0</v>
      </c>
      <c r="AI297" s="123">
        <f t="shared" si="192"/>
        <v>0</v>
      </c>
      <c r="AJ297" s="118">
        <f t="shared" si="208"/>
        <v>0</v>
      </c>
      <c r="AK297" s="74">
        <f t="shared" si="209"/>
        <v>0</v>
      </c>
      <c r="AL297" s="174">
        <f t="shared" si="210"/>
        <v>0</v>
      </c>
      <c r="AM297" s="175">
        <f t="shared" si="193"/>
        <v>0</v>
      </c>
      <c r="AN297" s="130">
        <f t="shared" si="211"/>
        <v>0</v>
      </c>
      <c r="AO297" s="74">
        <f t="shared" si="194"/>
        <v>0</v>
      </c>
      <c r="AP297" s="123">
        <f t="shared" si="212"/>
        <v>0</v>
      </c>
      <c r="AQ297" s="118">
        <f t="shared" si="195"/>
        <v>0</v>
      </c>
      <c r="AR297" s="82" t="str">
        <f t="shared" si="213"/>
        <v>https://www.alta.ru/tnved/code//</v>
      </c>
      <c r="AS297" s="157"/>
      <c r="AT297" s="162"/>
      <c r="AU297" s="74">
        <f t="shared" si="196"/>
        <v>0</v>
      </c>
      <c r="AV297" s="157"/>
      <c r="AW297" s="75">
        <f>_xlfn.IFNA(VLOOKUP(L297,list_vat[],3,FALSE),0)</f>
        <v>0</v>
      </c>
      <c r="AX297" s="74">
        <f t="shared" si="214"/>
        <v>0</v>
      </c>
      <c r="AY297" s="74">
        <f t="shared" si="215"/>
        <v>0</v>
      </c>
      <c r="AZ297" s="130">
        <f t="shared" si="216"/>
        <v>0</v>
      </c>
      <c r="BA297" s="74">
        <f t="shared" si="197"/>
        <v>0</v>
      </c>
      <c r="BB297" s="193">
        <f t="shared" si="217"/>
        <v>0</v>
      </c>
      <c r="BC297" s="102">
        <f t="shared" si="218"/>
        <v>0</v>
      </c>
      <c r="BD297" s="102">
        <f t="shared" si="219"/>
        <v>0</v>
      </c>
      <c r="BE297" s="413" t="s">
        <v>69</v>
      </c>
    </row>
    <row r="298" spans="1:57" s="65" customFormat="1" ht="12" customHeight="1" x14ac:dyDescent="0.2">
      <c r="A298" s="43">
        <v>283</v>
      </c>
      <c r="B298" s="166"/>
      <c r="C298" s="166"/>
      <c r="D298" s="166"/>
      <c r="E298" s="162"/>
      <c r="F298" s="166"/>
      <c r="G298" s="162"/>
      <c r="H298" s="162"/>
      <c r="I298" s="189">
        <f t="shared" si="198"/>
        <v>0</v>
      </c>
      <c r="J298" s="195"/>
      <c r="K298" s="162"/>
      <c r="L298" s="168"/>
      <c r="M298" s="75">
        <f>_xlfn.XLOOKUP(L298,list_vat[Страна],list_vat[Ставка НДС %],0,0)</f>
        <v>0</v>
      </c>
      <c r="N298" s="162">
        <f t="shared" si="199"/>
        <v>0</v>
      </c>
      <c r="O298" s="169"/>
      <c r="P298" s="74">
        <f t="shared" si="220"/>
        <v>0</v>
      </c>
      <c r="Q298" s="162"/>
      <c r="R298" s="162" t="str">
        <f t="shared" si="200"/>
        <v>введи курс</v>
      </c>
      <c r="S298" s="196">
        <f t="shared" si="201"/>
        <v>0</v>
      </c>
      <c r="T298" s="192">
        <f t="shared" si="202"/>
        <v>0</v>
      </c>
      <c r="U298" s="76">
        <f t="shared" si="203"/>
        <v>0</v>
      </c>
      <c r="V298" s="123">
        <f t="shared" si="204"/>
        <v>0</v>
      </c>
      <c r="W298" s="191"/>
      <c r="X298" s="170"/>
      <c r="Y298" s="74">
        <f t="shared" si="189"/>
        <v>0</v>
      </c>
      <c r="Z298" s="188"/>
      <c r="AA298" s="130">
        <f t="shared" si="205"/>
        <v>0</v>
      </c>
      <c r="AB298" s="74">
        <f t="shared" si="206"/>
        <v>0</v>
      </c>
      <c r="AC298" s="356"/>
      <c r="AD298" s="130" cm="1">
        <f t="array" ref="AD298">IFERROR(ROUND((_xlfn.IFS(offer_sale_type="поставка",AB298,offer_sale_type="транзит",S298)*(1+AC298))/E298,2),0)</f>
        <v>0</v>
      </c>
      <c r="AE298" s="74">
        <f t="shared" si="207"/>
        <v>0</v>
      </c>
      <c r="AF298" s="123" cm="1">
        <f t="array" ref="AF298">IFERROR(ROUND(_xlfn.IFS(offer_sale_type="поставка",AB298,offer_sale_type="транзит",S298)*AC298,2),0)</f>
        <v>0</v>
      </c>
      <c r="AG298" s="130">
        <f t="shared" si="190"/>
        <v>0</v>
      </c>
      <c r="AH298" s="74">
        <f t="shared" si="191"/>
        <v>0</v>
      </c>
      <c r="AI298" s="123">
        <f t="shared" si="192"/>
        <v>0</v>
      </c>
      <c r="AJ298" s="118">
        <f t="shared" si="208"/>
        <v>0</v>
      </c>
      <c r="AK298" s="74">
        <f t="shared" si="209"/>
        <v>0</v>
      </c>
      <c r="AL298" s="174">
        <f t="shared" si="210"/>
        <v>0</v>
      </c>
      <c r="AM298" s="175">
        <f t="shared" si="193"/>
        <v>0</v>
      </c>
      <c r="AN298" s="130">
        <f t="shared" si="211"/>
        <v>0</v>
      </c>
      <c r="AO298" s="74">
        <f t="shared" si="194"/>
        <v>0</v>
      </c>
      <c r="AP298" s="123">
        <f t="shared" si="212"/>
        <v>0</v>
      </c>
      <c r="AQ298" s="118">
        <f t="shared" si="195"/>
        <v>0</v>
      </c>
      <c r="AR298" s="82" t="str">
        <f t="shared" si="213"/>
        <v>https://www.alta.ru/tnved/code//</v>
      </c>
      <c r="AS298" s="157"/>
      <c r="AT298" s="162"/>
      <c r="AU298" s="74">
        <f t="shared" si="196"/>
        <v>0</v>
      </c>
      <c r="AV298" s="157"/>
      <c r="AW298" s="75">
        <f>_xlfn.IFNA(VLOOKUP(L298,list_vat[],3,FALSE),0)</f>
        <v>0</v>
      </c>
      <c r="AX298" s="74">
        <f t="shared" si="214"/>
        <v>0</v>
      </c>
      <c r="AY298" s="74">
        <f t="shared" si="215"/>
        <v>0</v>
      </c>
      <c r="AZ298" s="130">
        <f t="shared" si="216"/>
        <v>0</v>
      </c>
      <c r="BA298" s="74">
        <f t="shared" si="197"/>
        <v>0</v>
      </c>
      <c r="BB298" s="193">
        <f t="shared" si="217"/>
        <v>0</v>
      </c>
      <c r="BC298" s="102">
        <f t="shared" si="218"/>
        <v>0</v>
      </c>
      <c r="BD298" s="102">
        <f t="shared" si="219"/>
        <v>0</v>
      </c>
      <c r="BE298" s="413" t="s">
        <v>69</v>
      </c>
    </row>
    <row r="299" spans="1:57" s="65" customFormat="1" ht="12" customHeight="1" x14ac:dyDescent="0.2">
      <c r="A299" s="43">
        <v>284</v>
      </c>
      <c r="B299" s="166"/>
      <c r="C299" s="166"/>
      <c r="D299" s="166"/>
      <c r="E299" s="162"/>
      <c r="F299" s="166"/>
      <c r="G299" s="162"/>
      <c r="H299" s="162"/>
      <c r="I299" s="189">
        <f t="shared" si="198"/>
        <v>0</v>
      </c>
      <c r="J299" s="195"/>
      <c r="K299" s="162"/>
      <c r="L299" s="168"/>
      <c r="M299" s="75">
        <f>_xlfn.XLOOKUP(L299,list_vat[Страна],list_vat[Ставка НДС %],0,0)</f>
        <v>0</v>
      </c>
      <c r="N299" s="162">
        <f t="shared" si="199"/>
        <v>0</v>
      </c>
      <c r="O299" s="169"/>
      <c r="P299" s="74">
        <f t="shared" si="220"/>
        <v>0</v>
      </c>
      <c r="Q299" s="162"/>
      <c r="R299" s="162" t="str">
        <f t="shared" si="200"/>
        <v>введи курс</v>
      </c>
      <c r="S299" s="196">
        <f t="shared" si="201"/>
        <v>0</v>
      </c>
      <c r="T299" s="192">
        <f t="shared" si="202"/>
        <v>0</v>
      </c>
      <c r="U299" s="76">
        <f t="shared" si="203"/>
        <v>0</v>
      </c>
      <c r="V299" s="123">
        <f t="shared" si="204"/>
        <v>0</v>
      </c>
      <c r="W299" s="191"/>
      <c r="X299" s="170"/>
      <c r="Y299" s="74">
        <f t="shared" si="189"/>
        <v>0</v>
      </c>
      <c r="Z299" s="188"/>
      <c r="AA299" s="130">
        <f t="shared" si="205"/>
        <v>0</v>
      </c>
      <c r="AB299" s="74">
        <f t="shared" si="206"/>
        <v>0</v>
      </c>
      <c r="AC299" s="356"/>
      <c r="AD299" s="130" cm="1">
        <f t="array" ref="AD299">IFERROR(ROUND((_xlfn.IFS(offer_sale_type="поставка",AB299,offer_sale_type="транзит",S299)*(1+AC299))/E299,2),0)</f>
        <v>0</v>
      </c>
      <c r="AE299" s="74">
        <f t="shared" si="207"/>
        <v>0</v>
      </c>
      <c r="AF299" s="123" cm="1">
        <f t="array" ref="AF299">IFERROR(ROUND(_xlfn.IFS(offer_sale_type="поставка",AB299,offer_sale_type="транзит",S299)*AC299,2),0)</f>
        <v>0</v>
      </c>
      <c r="AG299" s="130">
        <f t="shared" si="190"/>
        <v>0</v>
      </c>
      <c r="AH299" s="74">
        <f t="shared" si="191"/>
        <v>0</v>
      </c>
      <c r="AI299" s="123">
        <f t="shared" si="192"/>
        <v>0</v>
      </c>
      <c r="AJ299" s="118">
        <f t="shared" si="208"/>
        <v>0</v>
      </c>
      <c r="AK299" s="74">
        <f t="shared" si="209"/>
        <v>0</v>
      </c>
      <c r="AL299" s="174">
        <f t="shared" si="210"/>
        <v>0</v>
      </c>
      <c r="AM299" s="175">
        <f t="shared" si="193"/>
        <v>0</v>
      </c>
      <c r="AN299" s="130">
        <f t="shared" si="211"/>
        <v>0</v>
      </c>
      <c r="AO299" s="74">
        <f t="shared" si="194"/>
        <v>0</v>
      </c>
      <c r="AP299" s="123">
        <f t="shared" si="212"/>
        <v>0</v>
      </c>
      <c r="AQ299" s="118">
        <f t="shared" si="195"/>
        <v>0</v>
      </c>
      <c r="AR299" s="82" t="str">
        <f t="shared" si="213"/>
        <v>https://www.alta.ru/tnved/code//</v>
      </c>
      <c r="AS299" s="157"/>
      <c r="AT299" s="162"/>
      <c r="AU299" s="74">
        <f t="shared" si="196"/>
        <v>0</v>
      </c>
      <c r="AV299" s="157"/>
      <c r="AW299" s="75">
        <f>_xlfn.IFNA(VLOOKUP(L299,list_vat[],3,FALSE),0)</f>
        <v>0</v>
      </c>
      <c r="AX299" s="74">
        <f t="shared" si="214"/>
        <v>0</v>
      </c>
      <c r="AY299" s="74">
        <f t="shared" si="215"/>
        <v>0</v>
      </c>
      <c r="AZ299" s="130">
        <f t="shared" si="216"/>
        <v>0</v>
      </c>
      <c r="BA299" s="74">
        <f t="shared" si="197"/>
        <v>0</v>
      </c>
      <c r="BB299" s="193">
        <f t="shared" si="217"/>
        <v>0</v>
      </c>
      <c r="BC299" s="102">
        <f t="shared" si="218"/>
        <v>0</v>
      </c>
      <c r="BD299" s="102">
        <f t="shared" si="219"/>
        <v>0</v>
      </c>
      <c r="BE299" s="413" t="s">
        <v>69</v>
      </c>
    </row>
    <row r="300" spans="1:57" s="65" customFormat="1" ht="12" customHeight="1" x14ac:dyDescent="0.2">
      <c r="A300" s="43">
        <v>285</v>
      </c>
      <c r="B300" s="166"/>
      <c r="C300" s="166"/>
      <c r="D300" s="166"/>
      <c r="E300" s="162"/>
      <c r="F300" s="166"/>
      <c r="G300" s="162"/>
      <c r="H300" s="162"/>
      <c r="I300" s="189">
        <f t="shared" si="198"/>
        <v>0</v>
      </c>
      <c r="J300" s="195"/>
      <c r="K300" s="162"/>
      <c r="L300" s="168"/>
      <c r="M300" s="75">
        <f>_xlfn.XLOOKUP(L300,list_vat[Страна],list_vat[Ставка НДС %],0,0)</f>
        <v>0</v>
      </c>
      <c r="N300" s="162">
        <f t="shared" si="199"/>
        <v>0</v>
      </c>
      <c r="O300" s="169"/>
      <c r="P300" s="74">
        <f t="shared" si="220"/>
        <v>0</v>
      </c>
      <c r="Q300" s="162"/>
      <c r="R300" s="162" t="str">
        <f t="shared" si="200"/>
        <v>введи курс</v>
      </c>
      <c r="S300" s="196">
        <f t="shared" si="201"/>
        <v>0</v>
      </c>
      <c r="T300" s="192">
        <f t="shared" si="202"/>
        <v>0</v>
      </c>
      <c r="U300" s="76">
        <f t="shared" si="203"/>
        <v>0</v>
      </c>
      <c r="V300" s="123">
        <f t="shared" si="204"/>
        <v>0</v>
      </c>
      <c r="W300" s="191"/>
      <c r="X300" s="170"/>
      <c r="Y300" s="74">
        <f t="shared" si="189"/>
        <v>0</v>
      </c>
      <c r="Z300" s="188"/>
      <c r="AA300" s="130">
        <f t="shared" si="205"/>
        <v>0</v>
      </c>
      <c r="AB300" s="74">
        <f t="shared" si="206"/>
        <v>0</v>
      </c>
      <c r="AC300" s="356"/>
      <c r="AD300" s="130" cm="1">
        <f t="array" ref="AD300">IFERROR(ROUND((_xlfn.IFS(offer_sale_type="поставка",AB300,offer_sale_type="транзит",S300)*(1+AC300))/E300,2),0)</f>
        <v>0</v>
      </c>
      <c r="AE300" s="74">
        <f t="shared" si="207"/>
        <v>0</v>
      </c>
      <c r="AF300" s="123" cm="1">
        <f t="array" ref="AF300">IFERROR(ROUND(_xlfn.IFS(offer_sale_type="поставка",AB300,offer_sale_type="транзит",S300)*AC300,2),0)</f>
        <v>0</v>
      </c>
      <c r="AG300" s="130">
        <f t="shared" si="190"/>
        <v>0</v>
      </c>
      <c r="AH300" s="74">
        <f t="shared" si="191"/>
        <v>0</v>
      </c>
      <c r="AI300" s="123">
        <f t="shared" si="192"/>
        <v>0</v>
      </c>
      <c r="AJ300" s="118">
        <f t="shared" si="208"/>
        <v>0</v>
      </c>
      <c r="AK300" s="74">
        <f t="shared" si="209"/>
        <v>0</v>
      </c>
      <c r="AL300" s="174">
        <f t="shared" si="210"/>
        <v>0</v>
      </c>
      <c r="AM300" s="175">
        <f t="shared" si="193"/>
        <v>0</v>
      </c>
      <c r="AN300" s="130">
        <f t="shared" si="211"/>
        <v>0</v>
      </c>
      <c r="AO300" s="74">
        <f t="shared" si="194"/>
        <v>0</v>
      </c>
      <c r="AP300" s="123">
        <f t="shared" si="212"/>
        <v>0</v>
      </c>
      <c r="AQ300" s="118">
        <f t="shared" si="195"/>
        <v>0</v>
      </c>
      <c r="AR300" s="82" t="str">
        <f t="shared" si="213"/>
        <v>https://www.alta.ru/tnved/code//</v>
      </c>
      <c r="AS300" s="157"/>
      <c r="AT300" s="162"/>
      <c r="AU300" s="74">
        <f t="shared" si="196"/>
        <v>0</v>
      </c>
      <c r="AV300" s="157"/>
      <c r="AW300" s="75">
        <f>_xlfn.IFNA(VLOOKUP(L300,list_vat[],3,FALSE),0)</f>
        <v>0</v>
      </c>
      <c r="AX300" s="74">
        <f t="shared" si="214"/>
        <v>0</v>
      </c>
      <c r="AY300" s="74">
        <f t="shared" si="215"/>
        <v>0</v>
      </c>
      <c r="AZ300" s="130">
        <f t="shared" si="216"/>
        <v>0</v>
      </c>
      <c r="BA300" s="74">
        <f t="shared" si="197"/>
        <v>0</v>
      </c>
      <c r="BB300" s="193">
        <f t="shared" si="217"/>
        <v>0</v>
      </c>
      <c r="BC300" s="102">
        <f t="shared" si="218"/>
        <v>0</v>
      </c>
      <c r="BD300" s="102">
        <f t="shared" si="219"/>
        <v>0</v>
      </c>
      <c r="BE300" s="413" t="s">
        <v>69</v>
      </c>
    </row>
    <row r="301" spans="1:57" s="65" customFormat="1" ht="12" customHeight="1" x14ac:dyDescent="0.2">
      <c r="A301" s="43">
        <v>286</v>
      </c>
      <c r="B301" s="166"/>
      <c r="C301" s="166"/>
      <c r="D301" s="166"/>
      <c r="E301" s="162"/>
      <c r="F301" s="166"/>
      <c r="G301" s="162"/>
      <c r="H301" s="162"/>
      <c r="I301" s="189">
        <f t="shared" si="198"/>
        <v>0</v>
      </c>
      <c r="J301" s="195"/>
      <c r="K301" s="162"/>
      <c r="L301" s="168"/>
      <c r="M301" s="75">
        <f>_xlfn.XLOOKUP(L301,list_vat[Страна],list_vat[Ставка НДС %],0,0)</f>
        <v>0</v>
      </c>
      <c r="N301" s="162">
        <f t="shared" si="199"/>
        <v>0</v>
      </c>
      <c r="O301" s="169"/>
      <c r="P301" s="74">
        <f t="shared" si="220"/>
        <v>0</v>
      </c>
      <c r="Q301" s="162"/>
      <c r="R301" s="162" t="str">
        <f t="shared" si="200"/>
        <v>введи курс</v>
      </c>
      <c r="S301" s="196">
        <f t="shared" si="201"/>
        <v>0</v>
      </c>
      <c r="T301" s="192">
        <f t="shared" si="202"/>
        <v>0</v>
      </c>
      <c r="U301" s="76">
        <f t="shared" si="203"/>
        <v>0</v>
      </c>
      <c r="V301" s="123">
        <f t="shared" si="204"/>
        <v>0</v>
      </c>
      <c r="W301" s="191"/>
      <c r="X301" s="170"/>
      <c r="Y301" s="74">
        <f t="shared" si="189"/>
        <v>0</v>
      </c>
      <c r="Z301" s="188"/>
      <c r="AA301" s="130">
        <f t="shared" si="205"/>
        <v>0</v>
      </c>
      <c r="AB301" s="74">
        <f t="shared" si="206"/>
        <v>0</v>
      </c>
      <c r="AC301" s="356"/>
      <c r="AD301" s="130" cm="1">
        <f t="array" ref="AD301">IFERROR(ROUND((_xlfn.IFS(offer_sale_type="поставка",AB301,offer_sale_type="транзит",S301)*(1+AC301))/E301,2),0)</f>
        <v>0</v>
      </c>
      <c r="AE301" s="74">
        <f t="shared" si="207"/>
        <v>0</v>
      </c>
      <c r="AF301" s="123" cm="1">
        <f t="array" ref="AF301">IFERROR(ROUND(_xlfn.IFS(offer_sale_type="поставка",AB301,offer_sale_type="транзит",S301)*AC301,2),0)</f>
        <v>0</v>
      </c>
      <c r="AG301" s="130">
        <f t="shared" si="190"/>
        <v>0</v>
      </c>
      <c r="AH301" s="74">
        <f t="shared" si="191"/>
        <v>0</v>
      </c>
      <c r="AI301" s="123">
        <f t="shared" si="192"/>
        <v>0</v>
      </c>
      <c r="AJ301" s="118">
        <f t="shared" si="208"/>
        <v>0</v>
      </c>
      <c r="AK301" s="74">
        <f t="shared" si="209"/>
        <v>0</v>
      </c>
      <c r="AL301" s="174">
        <f t="shared" si="210"/>
        <v>0</v>
      </c>
      <c r="AM301" s="175">
        <f t="shared" si="193"/>
        <v>0</v>
      </c>
      <c r="AN301" s="130">
        <f t="shared" si="211"/>
        <v>0</v>
      </c>
      <c r="AO301" s="74">
        <f t="shared" si="194"/>
        <v>0</v>
      </c>
      <c r="AP301" s="123">
        <f t="shared" si="212"/>
        <v>0</v>
      </c>
      <c r="AQ301" s="118">
        <f t="shared" si="195"/>
        <v>0</v>
      </c>
      <c r="AR301" s="82" t="str">
        <f t="shared" si="213"/>
        <v>https://www.alta.ru/tnved/code//</v>
      </c>
      <c r="AS301" s="157"/>
      <c r="AT301" s="162"/>
      <c r="AU301" s="74">
        <f t="shared" si="196"/>
        <v>0</v>
      </c>
      <c r="AV301" s="157"/>
      <c r="AW301" s="75">
        <f>_xlfn.IFNA(VLOOKUP(L301,list_vat[],3,FALSE),0)</f>
        <v>0</v>
      </c>
      <c r="AX301" s="74">
        <f t="shared" si="214"/>
        <v>0</v>
      </c>
      <c r="AY301" s="74">
        <f t="shared" si="215"/>
        <v>0</v>
      </c>
      <c r="AZ301" s="130">
        <f t="shared" si="216"/>
        <v>0</v>
      </c>
      <c r="BA301" s="74">
        <f t="shared" si="197"/>
        <v>0</v>
      </c>
      <c r="BB301" s="193">
        <f t="shared" si="217"/>
        <v>0</v>
      </c>
      <c r="BC301" s="102">
        <f t="shared" si="218"/>
        <v>0</v>
      </c>
      <c r="BD301" s="102">
        <f t="shared" si="219"/>
        <v>0</v>
      </c>
      <c r="BE301" s="413" t="s">
        <v>69</v>
      </c>
    </row>
    <row r="302" spans="1:57" s="65" customFormat="1" ht="12" customHeight="1" x14ac:dyDescent="0.2">
      <c r="A302" s="43">
        <v>287</v>
      </c>
      <c r="B302" s="166"/>
      <c r="C302" s="166"/>
      <c r="D302" s="166"/>
      <c r="E302" s="162"/>
      <c r="F302" s="166"/>
      <c r="G302" s="162"/>
      <c r="H302" s="162"/>
      <c r="I302" s="189">
        <f t="shared" si="198"/>
        <v>0</v>
      </c>
      <c r="J302" s="195"/>
      <c r="K302" s="162"/>
      <c r="L302" s="168"/>
      <c r="M302" s="75">
        <f>_xlfn.XLOOKUP(L302,list_vat[Страна],list_vat[Ставка НДС %],0,0)</f>
        <v>0</v>
      </c>
      <c r="N302" s="162">
        <f t="shared" si="199"/>
        <v>0</v>
      </c>
      <c r="O302" s="169"/>
      <c r="P302" s="74">
        <f t="shared" si="220"/>
        <v>0</v>
      </c>
      <c r="Q302" s="162"/>
      <c r="R302" s="162" t="str">
        <f t="shared" si="200"/>
        <v>введи курс</v>
      </c>
      <c r="S302" s="196">
        <f t="shared" si="201"/>
        <v>0</v>
      </c>
      <c r="T302" s="192">
        <f t="shared" si="202"/>
        <v>0</v>
      </c>
      <c r="U302" s="76">
        <f t="shared" si="203"/>
        <v>0</v>
      </c>
      <c r="V302" s="123">
        <f t="shared" si="204"/>
        <v>0</v>
      </c>
      <c r="W302" s="191"/>
      <c r="X302" s="170"/>
      <c r="Y302" s="74">
        <f t="shared" si="189"/>
        <v>0</v>
      </c>
      <c r="Z302" s="188"/>
      <c r="AA302" s="130">
        <f t="shared" si="205"/>
        <v>0</v>
      </c>
      <c r="AB302" s="74">
        <f t="shared" si="206"/>
        <v>0</v>
      </c>
      <c r="AC302" s="356"/>
      <c r="AD302" s="130" cm="1">
        <f t="array" ref="AD302">IFERROR(ROUND((_xlfn.IFS(offer_sale_type="поставка",AB302,offer_sale_type="транзит",S302)*(1+AC302))/E302,2),0)</f>
        <v>0</v>
      </c>
      <c r="AE302" s="74">
        <f t="shared" si="207"/>
        <v>0</v>
      </c>
      <c r="AF302" s="123" cm="1">
        <f t="array" ref="AF302">IFERROR(ROUND(_xlfn.IFS(offer_sale_type="поставка",AB302,offer_sale_type="транзит",S302)*AC302,2),0)</f>
        <v>0</v>
      </c>
      <c r="AG302" s="130">
        <f t="shared" si="190"/>
        <v>0</v>
      </c>
      <c r="AH302" s="74">
        <f t="shared" si="191"/>
        <v>0</v>
      </c>
      <c r="AI302" s="123">
        <f t="shared" si="192"/>
        <v>0</v>
      </c>
      <c r="AJ302" s="118">
        <f t="shared" si="208"/>
        <v>0</v>
      </c>
      <c r="AK302" s="74">
        <f t="shared" si="209"/>
        <v>0</v>
      </c>
      <c r="AL302" s="174">
        <f t="shared" si="210"/>
        <v>0</v>
      </c>
      <c r="AM302" s="175">
        <f t="shared" si="193"/>
        <v>0</v>
      </c>
      <c r="AN302" s="130">
        <f t="shared" si="211"/>
        <v>0</v>
      </c>
      <c r="AO302" s="74">
        <f t="shared" si="194"/>
        <v>0</v>
      </c>
      <c r="AP302" s="123">
        <f t="shared" si="212"/>
        <v>0</v>
      </c>
      <c r="AQ302" s="118">
        <f t="shared" si="195"/>
        <v>0</v>
      </c>
      <c r="AR302" s="82" t="str">
        <f t="shared" si="213"/>
        <v>https://www.alta.ru/tnved/code//</v>
      </c>
      <c r="AS302" s="157"/>
      <c r="AT302" s="162"/>
      <c r="AU302" s="74">
        <f t="shared" si="196"/>
        <v>0</v>
      </c>
      <c r="AV302" s="157"/>
      <c r="AW302" s="75">
        <f>_xlfn.IFNA(VLOOKUP(L302,list_vat[],3,FALSE),0)</f>
        <v>0</v>
      </c>
      <c r="AX302" s="74">
        <f t="shared" si="214"/>
        <v>0</v>
      </c>
      <c r="AY302" s="74">
        <f t="shared" si="215"/>
        <v>0</v>
      </c>
      <c r="AZ302" s="130">
        <f t="shared" si="216"/>
        <v>0</v>
      </c>
      <c r="BA302" s="74">
        <f t="shared" si="197"/>
        <v>0</v>
      </c>
      <c r="BB302" s="193">
        <f t="shared" si="217"/>
        <v>0</v>
      </c>
      <c r="BC302" s="102">
        <f t="shared" si="218"/>
        <v>0</v>
      </c>
      <c r="BD302" s="102">
        <f t="shared" si="219"/>
        <v>0</v>
      </c>
      <c r="BE302" s="413" t="s">
        <v>69</v>
      </c>
    </row>
    <row r="303" spans="1:57" s="65" customFormat="1" ht="12" customHeight="1" x14ac:dyDescent="0.2">
      <c r="A303" s="43">
        <v>288</v>
      </c>
      <c r="B303" s="166"/>
      <c r="C303" s="166"/>
      <c r="D303" s="166"/>
      <c r="E303" s="162"/>
      <c r="F303" s="166"/>
      <c r="G303" s="162"/>
      <c r="H303" s="162"/>
      <c r="I303" s="189">
        <f t="shared" si="198"/>
        <v>0</v>
      </c>
      <c r="J303" s="195"/>
      <c r="K303" s="162"/>
      <c r="L303" s="168"/>
      <c r="M303" s="75">
        <f>_xlfn.XLOOKUP(L303,list_vat[Страна],list_vat[Ставка НДС %],0,0)</f>
        <v>0</v>
      </c>
      <c r="N303" s="162">
        <f t="shared" si="199"/>
        <v>0</v>
      </c>
      <c r="O303" s="169"/>
      <c r="P303" s="74">
        <f t="shared" si="220"/>
        <v>0</v>
      </c>
      <c r="Q303" s="162"/>
      <c r="R303" s="162" t="str">
        <f t="shared" si="200"/>
        <v>введи курс</v>
      </c>
      <c r="S303" s="196">
        <f t="shared" si="201"/>
        <v>0</v>
      </c>
      <c r="T303" s="192">
        <f t="shared" si="202"/>
        <v>0</v>
      </c>
      <c r="U303" s="76">
        <f t="shared" si="203"/>
        <v>0</v>
      </c>
      <c r="V303" s="123">
        <f t="shared" si="204"/>
        <v>0</v>
      </c>
      <c r="W303" s="191"/>
      <c r="X303" s="170"/>
      <c r="Y303" s="74">
        <f t="shared" si="189"/>
        <v>0</v>
      </c>
      <c r="Z303" s="188"/>
      <c r="AA303" s="130">
        <f t="shared" si="205"/>
        <v>0</v>
      </c>
      <c r="AB303" s="74">
        <f t="shared" si="206"/>
        <v>0</v>
      </c>
      <c r="AC303" s="356"/>
      <c r="AD303" s="130" cm="1">
        <f t="array" ref="AD303">IFERROR(ROUND((_xlfn.IFS(offer_sale_type="поставка",AB303,offer_sale_type="транзит",S303)*(1+AC303))/E303,2),0)</f>
        <v>0</v>
      </c>
      <c r="AE303" s="74">
        <f t="shared" si="207"/>
        <v>0</v>
      </c>
      <c r="AF303" s="123" cm="1">
        <f t="array" ref="AF303">IFERROR(ROUND(_xlfn.IFS(offer_sale_type="поставка",AB303,offer_sale_type="транзит",S303)*AC303,2),0)</f>
        <v>0</v>
      </c>
      <c r="AG303" s="130">
        <f t="shared" si="190"/>
        <v>0</v>
      </c>
      <c r="AH303" s="74">
        <f t="shared" si="191"/>
        <v>0</v>
      </c>
      <c r="AI303" s="123">
        <f t="shared" si="192"/>
        <v>0</v>
      </c>
      <c r="AJ303" s="118">
        <f t="shared" si="208"/>
        <v>0</v>
      </c>
      <c r="AK303" s="74">
        <f t="shared" si="209"/>
        <v>0</v>
      </c>
      <c r="AL303" s="174">
        <f t="shared" si="210"/>
        <v>0</v>
      </c>
      <c r="AM303" s="175">
        <f t="shared" si="193"/>
        <v>0</v>
      </c>
      <c r="AN303" s="130">
        <f t="shared" si="211"/>
        <v>0</v>
      </c>
      <c r="AO303" s="74">
        <f t="shared" si="194"/>
        <v>0</v>
      </c>
      <c r="AP303" s="123">
        <f t="shared" si="212"/>
        <v>0</v>
      </c>
      <c r="AQ303" s="118">
        <f t="shared" si="195"/>
        <v>0</v>
      </c>
      <c r="AR303" s="82" t="str">
        <f t="shared" si="213"/>
        <v>https://www.alta.ru/tnved/code//</v>
      </c>
      <c r="AS303" s="157"/>
      <c r="AT303" s="162"/>
      <c r="AU303" s="74">
        <f t="shared" si="196"/>
        <v>0</v>
      </c>
      <c r="AV303" s="157"/>
      <c r="AW303" s="75">
        <f>_xlfn.IFNA(VLOOKUP(L303,list_vat[],3,FALSE),0)</f>
        <v>0</v>
      </c>
      <c r="AX303" s="74">
        <f t="shared" si="214"/>
        <v>0</v>
      </c>
      <c r="AY303" s="74">
        <f t="shared" si="215"/>
        <v>0</v>
      </c>
      <c r="AZ303" s="130">
        <f t="shared" si="216"/>
        <v>0</v>
      </c>
      <c r="BA303" s="74">
        <f t="shared" si="197"/>
        <v>0</v>
      </c>
      <c r="BB303" s="193">
        <f t="shared" si="217"/>
        <v>0</v>
      </c>
      <c r="BC303" s="102">
        <f t="shared" si="218"/>
        <v>0</v>
      </c>
      <c r="BD303" s="102">
        <f t="shared" si="219"/>
        <v>0</v>
      </c>
      <c r="BE303" s="413" t="s">
        <v>69</v>
      </c>
    </row>
    <row r="304" spans="1:57" s="65" customFormat="1" ht="12" customHeight="1" x14ac:dyDescent="0.2">
      <c r="A304" s="43">
        <v>289</v>
      </c>
      <c r="B304" s="166"/>
      <c r="C304" s="166"/>
      <c r="D304" s="166"/>
      <c r="E304" s="162"/>
      <c r="F304" s="166"/>
      <c r="G304" s="162"/>
      <c r="H304" s="162"/>
      <c r="I304" s="189">
        <f t="shared" si="198"/>
        <v>0</v>
      </c>
      <c r="J304" s="195"/>
      <c r="K304" s="162"/>
      <c r="L304" s="168"/>
      <c r="M304" s="75">
        <f>_xlfn.XLOOKUP(L304,list_vat[Страна],list_vat[Ставка НДС %],0,0)</f>
        <v>0</v>
      </c>
      <c r="N304" s="162">
        <f t="shared" si="199"/>
        <v>0</v>
      </c>
      <c r="O304" s="169"/>
      <c r="P304" s="74">
        <f t="shared" si="220"/>
        <v>0</v>
      </c>
      <c r="Q304" s="162"/>
      <c r="R304" s="162" t="str">
        <f t="shared" si="200"/>
        <v>введи курс</v>
      </c>
      <c r="S304" s="196">
        <f t="shared" si="201"/>
        <v>0</v>
      </c>
      <c r="T304" s="192">
        <f t="shared" si="202"/>
        <v>0</v>
      </c>
      <c r="U304" s="76">
        <f t="shared" si="203"/>
        <v>0</v>
      </c>
      <c r="V304" s="123">
        <f t="shared" si="204"/>
        <v>0</v>
      </c>
      <c r="W304" s="191"/>
      <c r="X304" s="170"/>
      <c r="Y304" s="74">
        <f t="shared" si="189"/>
        <v>0</v>
      </c>
      <c r="Z304" s="188"/>
      <c r="AA304" s="130">
        <f t="shared" si="205"/>
        <v>0</v>
      </c>
      <c r="AB304" s="74">
        <f t="shared" si="206"/>
        <v>0</v>
      </c>
      <c r="AC304" s="356"/>
      <c r="AD304" s="130" cm="1">
        <f t="array" ref="AD304">IFERROR(ROUND((_xlfn.IFS(offer_sale_type="поставка",AB304,offer_sale_type="транзит",S304)*(1+AC304))/E304,2),0)</f>
        <v>0</v>
      </c>
      <c r="AE304" s="74">
        <f t="shared" si="207"/>
        <v>0</v>
      </c>
      <c r="AF304" s="123" cm="1">
        <f t="array" ref="AF304">IFERROR(ROUND(_xlfn.IFS(offer_sale_type="поставка",AB304,offer_sale_type="транзит",S304)*AC304,2),0)</f>
        <v>0</v>
      </c>
      <c r="AG304" s="130">
        <f t="shared" si="190"/>
        <v>0</v>
      </c>
      <c r="AH304" s="74">
        <f t="shared" si="191"/>
        <v>0</v>
      </c>
      <c r="AI304" s="123">
        <f t="shared" si="192"/>
        <v>0</v>
      </c>
      <c r="AJ304" s="118">
        <f t="shared" si="208"/>
        <v>0</v>
      </c>
      <c r="AK304" s="74">
        <f t="shared" si="209"/>
        <v>0</v>
      </c>
      <c r="AL304" s="174">
        <f t="shared" si="210"/>
        <v>0</v>
      </c>
      <c r="AM304" s="175">
        <f t="shared" si="193"/>
        <v>0</v>
      </c>
      <c r="AN304" s="130">
        <f t="shared" si="211"/>
        <v>0</v>
      </c>
      <c r="AO304" s="74">
        <f t="shared" si="194"/>
        <v>0</v>
      </c>
      <c r="AP304" s="123">
        <f t="shared" si="212"/>
        <v>0</v>
      </c>
      <c r="AQ304" s="118">
        <f t="shared" si="195"/>
        <v>0</v>
      </c>
      <c r="AR304" s="82" t="str">
        <f t="shared" si="213"/>
        <v>https://www.alta.ru/tnved/code//</v>
      </c>
      <c r="AS304" s="157"/>
      <c r="AT304" s="162"/>
      <c r="AU304" s="74">
        <f t="shared" si="196"/>
        <v>0</v>
      </c>
      <c r="AV304" s="157"/>
      <c r="AW304" s="75">
        <f>_xlfn.IFNA(VLOOKUP(L304,list_vat[],3,FALSE),0)</f>
        <v>0</v>
      </c>
      <c r="AX304" s="74">
        <f t="shared" si="214"/>
        <v>0</v>
      </c>
      <c r="AY304" s="74">
        <f t="shared" si="215"/>
        <v>0</v>
      </c>
      <c r="AZ304" s="130">
        <f t="shared" si="216"/>
        <v>0</v>
      </c>
      <c r="BA304" s="74">
        <f t="shared" si="197"/>
        <v>0</v>
      </c>
      <c r="BB304" s="193">
        <f t="shared" si="217"/>
        <v>0</v>
      </c>
      <c r="BC304" s="102">
        <f t="shared" si="218"/>
        <v>0</v>
      </c>
      <c r="BD304" s="102">
        <f t="shared" si="219"/>
        <v>0</v>
      </c>
      <c r="BE304" s="413" t="s">
        <v>69</v>
      </c>
    </row>
    <row r="305" spans="1:57" s="65" customFormat="1" ht="12" customHeight="1" x14ac:dyDescent="0.2">
      <c r="A305" s="43">
        <v>290</v>
      </c>
      <c r="B305" s="166"/>
      <c r="C305" s="166"/>
      <c r="D305" s="166"/>
      <c r="E305" s="162"/>
      <c r="F305" s="166"/>
      <c r="G305" s="162"/>
      <c r="H305" s="162"/>
      <c r="I305" s="189">
        <f t="shared" si="198"/>
        <v>0</v>
      </c>
      <c r="J305" s="195"/>
      <c r="K305" s="162"/>
      <c r="L305" s="168"/>
      <c r="M305" s="75">
        <f>_xlfn.XLOOKUP(L305,list_vat[Страна],list_vat[Ставка НДС %],0,0)</f>
        <v>0</v>
      </c>
      <c r="N305" s="162">
        <f t="shared" si="199"/>
        <v>0</v>
      </c>
      <c r="O305" s="169"/>
      <c r="P305" s="74">
        <f t="shared" si="220"/>
        <v>0</v>
      </c>
      <c r="Q305" s="162"/>
      <c r="R305" s="162" t="str">
        <f t="shared" si="200"/>
        <v>введи курс</v>
      </c>
      <c r="S305" s="196">
        <f t="shared" si="201"/>
        <v>0</v>
      </c>
      <c r="T305" s="192">
        <f t="shared" si="202"/>
        <v>0</v>
      </c>
      <c r="U305" s="76">
        <f t="shared" si="203"/>
        <v>0</v>
      </c>
      <c r="V305" s="123">
        <f t="shared" si="204"/>
        <v>0</v>
      </c>
      <c r="W305" s="191"/>
      <c r="X305" s="170"/>
      <c r="Y305" s="74">
        <f t="shared" si="189"/>
        <v>0</v>
      </c>
      <c r="Z305" s="188"/>
      <c r="AA305" s="130">
        <f t="shared" si="205"/>
        <v>0</v>
      </c>
      <c r="AB305" s="74">
        <f t="shared" si="206"/>
        <v>0</v>
      </c>
      <c r="AC305" s="356"/>
      <c r="AD305" s="130" cm="1">
        <f t="array" ref="AD305">IFERROR(ROUND((_xlfn.IFS(offer_sale_type="поставка",AB305,offer_sale_type="транзит",S305)*(1+AC305))/E305,2),0)</f>
        <v>0</v>
      </c>
      <c r="AE305" s="74">
        <f t="shared" si="207"/>
        <v>0</v>
      </c>
      <c r="AF305" s="123" cm="1">
        <f t="array" ref="AF305">IFERROR(ROUND(_xlfn.IFS(offer_sale_type="поставка",AB305,offer_sale_type="транзит",S305)*AC305,2),0)</f>
        <v>0</v>
      </c>
      <c r="AG305" s="130">
        <f t="shared" si="190"/>
        <v>0</v>
      </c>
      <c r="AH305" s="74">
        <f t="shared" si="191"/>
        <v>0</v>
      </c>
      <c r="AI305" s="123">
        <f t="shared" si="192"/>
        <v>0</v>
      </c>
      <c r="AJ305" s="118">
        <f t="shared" si="208"/>
        <v>0</v>
      </c>
      <c r="AK305" s="74">
        <f t="shared" si="209"/>
        <v>0</v>
      </c>
      <c r="AL305" s="174">
        <f t="shared" si="210"/>
        <v>0</v>
      </c>
      <c r="AM305" s="175">
        <f t="shared" si="193"/>
        <v>0</v>
      </c>
      <c r="AN305" s="130">
        <f t="shared" si="211"/>
        <v>0</v>
      </c>
      <c r="AO305" s="74">
        <f t="shared" si="194"/>
        <v>0</v>
      </c>
      <c r="AP305" s="123">
        <f t="shared" si="212"/>
        <v>0</v>
      </c>
      <c r="AQ305" s="118">
        <f t="shared" si="195"/>
        <v>0</v>
      </c>
      <c r="AR305" s="82" t="str">
        <f t="shared" si="213"/>
        <v>https://www.alta.ru/tnved/code//</v>
      </c>
      <c r="AS305" s="157"/>
      <c r="AT305" s="162"/>
      <c r="AU305" s="74">
        <f t="shared" si="196"/>
        <v>0</v>
      </c>
      <c r="AV305" s="157"/>
      <c r="AW305" s="75">
        <f>_xlfn.IFNA(VLOOKUP(L305,list_vat[],3,FALSE),0)</f>
        <v>0</v>
      </c>
      <c r="AX305" s="74">
        <f t="shared" si="214"/>
        <v>0</v>
      </c>
      <c r="AY305" s="74">
        <f t="shared" si="215"/>
        <v>0</v>
      </c>
      <c r="AZ305" s="130">
        <f t="shared" si="216"/>
        <v>0</v>
      </c>
      <c r="BA305" s="74">
        <f t="shared" si="197"/>
        <v>0</v>
      </c>
      <c r="BB305" s="193">
        <f t="shared" si="217"/>
        <v>0</v>
      </c>
      <c r="BC305" s="102">
        <f t="shared" si="218"/>
        <v>0</v>
      </c>
      <c r="BD305" s="102">
        <f t="shared" si="219"/>
        <v>0</v>
      </c>
      <c r="BE305" s="413" t="s">
        <v>69</v>
      </c>
    </row>
    <row r="306" spans="1:57" s="65" customFormat="1" ht="12" customHeight="1" x14ac:dyDescent="0.2">
      <c r="A306" s="43">
        <v>291</v>
      </c>
      <c r="B306" s="166"/>
      <c r="C306" s="166"/>
      <c r="D306" s="166"/>
      <c r="E306" s="162"/>
      <c r="F306" s="166"/>
      <c r="G306" s="162"/>
      <c r="H306" s="162"/>
      <c r="I306" s="189">
        <f t="shared" si="198"/>
        <v>0</v>
      </c>
      <c r="J306" s="195"/>
      <c r="K306" s="162"/>
      <c r="L306" s="168"/>
      <c r="M306" s="75">
        <f>_xlfn.XLOOKUP(L306,list_vat[Страна],list_vat[Ставка НДС %],0,0)</f>
        <v>0</v>
      </c>
      <c r="N306" s="162">
        <f t="shared" si="199"/>
        <v>0</v>
      </c>
      <c r="O306" s="169"/>
      <c r="P306" s="74">
        <f t="shared" si="220"/>
        <v>0</v>
      </c>
      <c r="Q306" s="162"/>
      <c r="R306" s="162" t="str">
        <f t="shared" si="200"/>
        <v>введи курс</v>
      </c>
      <c r="S306" s="196">
        <f t="shared" si="201"/>
        <v>0</v>
      </c>
      <c r="T306" s="192">
        <f t="shared" si="202"/>
        <v>0</v>
      </c>
      <c r="U306" s="76">
        <f t="shared" si="203"/>
        <v>0</v>
      </c>
      <c r="V306" s="123">
        <f t="shared" si="204"/>
        <v>0</v>
      </c>
      <c r="W306" s="191"/>
      <c r="X306" s="170"/>
      <c r="Y306" s="74">
        <f t="shared" si="189"/>
        <v>0</v>
      </c>
      <c r="Z306" s="188"/>
      <c r="AA306" s="130">
        <f t="shared" si="205"/>
        <v>0</v>
      </c>
      <c r="AB306" s="74">
        <f t="shared" si="206"/>
        <v>0</v>
      </c>
      <c r="AC306" s="356"/>
      <c r="AD306" s="130" cm="1">
        <f t="array" ref="AD306">IFERROR(ROUND((_xlfn.IFS(offer_sale_type="поставка",AB306,offer_sale_type="транзит",S306)*(1+AC306))/E306,2),0)</f>
        <v>0</v>
      </c>
      <c r="AE306" s="74">
        <f t="shared" si="207"/>
        <v>0</v>
      </c>
      <c r="AF306" s="123" cm="1">
        <f t="array" ref="AF306">IFERROR(ROUND(_xlfn.IFS(offer_sale_type="поставка",AB306,offer_sale_type="транзит",S306)*AC306,2),0)</f>
        <v>0</v>
      </c>
      <c r="AG306" s="130">
        <f t="shared" si="190"/>
        <v>0</v>
      </c>
      <c r="AH306" s="74">
        <f t="shared" si="191"/>
        <v>0</v>
      </c>
      <c r="AI306" s="123">
        <f t="shared" si="192"/>
        <v>0</v>
      </c>
      <c r="AJ306" s="118">
        <f t="shared" si="208"/>
        <v>0</v>
      </c>
      <c r="AK306" s="74">
        <f t="shared" si="209"/>
        <v>0</v>
      </c>
      <c r="AL306" s="174">
        <f t="shared" si="210"/>
        <v>0</v>
      </c>
      <c r="AM306" s="175">
        <f t="shared" si="193"/>
        <v>0</v>
      </c>
      <c r="AN306" s="130">
        <f t="shared" si="211"/>
        <v>0</v>
      </c>
      <c r="AO306" s="74">
        <f t="shared" si="194"/>
        <v>0</v>
      </c>
      <c r="AP306" s="123">
        <f t="shared" si="212"/>
        <v>0</v>
      </c>
      <c r="AQ306" s="118">
        <f t="shared" si="195"/>
        <v>0</v>
      </c>
      <c r="AR306" s="82" t="str">
        <f t="shared" si="213"/>
        <v>https://www.alta.ru/tnved/code//</v>
      </c>
      <c r="AS306" s="157"/>
      <c r="AT306" s="162"/>
      <c r="AU306" s="74">
        <f t="shared" si="196"/>
        <v>0</v>
      </c>
      <c r="AV306" s="157"/>
      <c r="AW306" s="75">
        <f>_xlfn.IFNA(VLOOKUP(L306,list_vat[],3,FALSE),0)</f>
        <v>0</v>
      </c>
      <c r="AX306" s="74">
        <f t="shared" si="214"/>
        <v>0</v>
      </c>
      <c r="AY306" s="74">
        <f t="shared" si="215"/>
        <v>0</v>
      </c>
      <c r="AZ306" s="130">
        <f t="shared" si="216"/>
        <v>0</v>
      </c>
      <c r="BA306" s="74">
        <f t="shared" si="197"/>
        <v>0</v>
      </c>
      <c r="BB306" s="193">
        <f t="shared" si="217"/>
        <v>0</v>
      </c>
      <c r="BC306" s="102">
        <f t="shared" si="218"/>
        <v>0</v>
      </c>
      <c r="BD306" s="102">
        <f t="shared" si="219"/>
        <v>0</v>
      </c>
      <c r="BE306" s="413" t="s">
        <v>69</v>
      </c>
    </row>
    <row r="307" spans="1:57" s="65" customFormat="1" ht="12" customHeight="1" x14ac:dyDescent="0.2">
      <c r="A307" s="43">
        <v>292</v>
      </c>
      <c r="B307" s="166"/>
      <c r="C307" s="166"/>
      <c r="D307" s="166"/>
      <c r="E307" s="162"/>
      <c r="F307" s="166"/>
      <c r="G307" s="162"/>
      <c r="H307" s="162"/>
      <c r="I307" s="189">
        <f t="shared" si="198"/>
        <v>0</v>
      </c>
      <c r="J307" s="195"/>
      <c r="K307" s="162"/>
      <c r="L307" s="168"/>
      <c r="M307" s="75">
        <f>_xlfn.XLOOKUP(L307,list_vat[Страна],list_vat[Ставка НДС %],0,0)</f>
        <v>0</v>
      </c>
      <c r="N307" s="162">
        <f t="shared" si="199"/>
        <v>0</v>
      </c>
      <c r="O307" s="169"/>
      <c r="P307" s="74">
        <f t="shared" si="220"/>
        <v>0</v>
      </c>
      <c r="Q307" s="162"/>
      <c r="R307" s="162" t="str">
        <f t="shared" si="200"/>
        <v>введи курс</v>
      </c>
      <c r="S307" s="196">
        <f t="shared" si="201"/>
        <v>0</v>
      </c>
      <c r="T307" s="192">
        <f t="shared" si="202"/>
        <v>0</v>
      </c>
      <c r="U307" s="76">
        <f t="shared" si="203"/>
        <v>0</v>
      </c>
      <c r="V307" s="123">
        <f t="shared" si="204"/>
        <v>0</v>
      </c>
      <c r="W307" s="191"/>
      <c r="X307" s="170"/>
      <c r="Y307" s="74">
        <f t="shared" si="189"/>
        <v>0</v>
      </c>
      <c r="Z307" s="188"/>
      <c r="AA307" s="130">
        <f t="shared" si="205"/>
        <v>0</v>
      </c>
      <c r="AB307" s="74">
        <f t="shared" si="206"/>
        <v>0</v>
      </c>
      <c r="AC307" s="356"/>
      <c r="AD307" s="130" cm="1">
        <f t="array" ref="AD307">IFERROR(ROUND((_xlfn.IFS(offer_sale_type="поставка",AB307,offer_sale_type="транзит",S307)*(1+AC307))/E307,2),0)</f>
        <v>0</v>
      </c>
      <c r="AE307" s="74">
        <f t="shared" si="207"/>
        <v>0</v>
      </c>
      <c r="AF307" s="123" cm="1">
        <f t="array" ref="AF307">IFERROR(ROUND(_xlfn.IFS(offer_sale_type="поставка",AB307,offer_sale_type="транзит",S307)*AC307,2),0)</f>
        <v>0</v>
      </c>
      <c r="AG307" s="130">
        <f t="shared" si="190"/>
        <v>0</v>
      </c>
      <c r="AH307" s="74">
        <f t="shared" si="191"/>
        <v>0</v>
      </c>
      <c r="AI307" s="123">
        <f t="shared" si="192"/>
        <v>0</v>
      </c>
      <c r="AJ307" s="118">
        <f t="shared" si="208"/>
        <v>0</v>
      </c>
      <c r="AK307" s="74">
        <f t="shared" si="209"/>
        <v>0</v>
      </c>
      <c r="AL307" s="174">
        <f t="shared" si="210"/>
        <v>0</v>
      </c>
      <c r="AM307" s="175">
        <f t="shared" si="193"/>
        <v>0</v>
      </c>
      <c r="AN307" s="130">
        <f t="shared" si="211"/>
        <v>0</v>
      </c>
      <c r="AO307" s="74">
        <f t="shared" si="194"/>
        <v>0</v>
      </c>
      <c r="AP307" s="123">
        <f t="shared" si="212"/>
        <v>0</v>
      </c>
      <c r="AQ307" s="118">
        <f t="shared" si="195"/>
        <v>0</v>
      </c>
      <c r="AR307" s="82" t="str">
        <f t="shared" si="213"/>
        <v>https://www.alta.ru/tnved/code//</v>
      </c>
      <c r="AS307" s="157"/>
      <c r="AT307" s="162"/>
      <c r="AU307" s="74">
        <f t="shared" si="196"/>
        <v>0</v>
      </c>
      <c r="AV307" s="157"/>
      <c r="AW307" s="75">
        <f>_xlfn.IFNA(VLOOKUP(L307,list_vat[],3,FALSE),0)</f>
        <v>0</v>
      </c>
      <c r="AX307" s="74">
        <f t="shared" si="214"/>
        <v>0</v>
      </c>
      <c r="AY307" s="74">
        <f t="shared" si="215"/>
        <v>0</v>
      </c>
      <c r="AZ307" s="130">
        <f t="shared" si="216"/>
        <v>0</v>
      </c>
      <c r="BA307" s="74">
        <f t="shared" si="197"/>
        <v>0</v>
      </c>
      <c r="BB307" s="193">
        <f t="shared" si="217"/>
        <v>0</v>
      </c>
      <c r="BC307" s="102">
        <f t="shared" si="218"/>
        <v>0</v>
      </c>
      <c r="BD307" s="102">
        <f t="shared" si="219"/>
        <v>0</v>
      </c>
      <c r="BE307" s="413" t="s">
        <v>69</v>
      </c>
    </row>
    <row r="308" spans="1:57" s="65" customFormat="1" ht="12" customHeight="1" x14ac:dyDescent="0.2">
      <c r="A308" s="43">
        <v>293</v>
      </c>
      <c r="B308" s="166"/>
      <c r="C308" s="166"/>
      <c r="D308" s="166"/>
      <c r="E308" s="162"/>
      <c r="F308" s="166"/>
      <c r="G308" s="162"/>
      <c r="H308" s="162"/>
      <c r="I308" s="189">
        <f t="shared" si="198"/>
        <v>0</v>
      </c>
      <c r="J308" s="195"/>
      <c r="K308" s="162"/>
      <c r="L308" s="168"/>
      <c r="M308" s="75">
        <f>_xlfn.XLOOKUP(L308,list_vat[Страна],list_vat[Ставка НДС %],0,0)</f>
        <v>0</v>
      </c>
      <c r="N308" s="162">
        <f t="shared" si="199"/>
        <v>0</v>
      </c>
      <c r="O308" s="169"/>
      <c r="P308" s="74">
        <f t="shared" si="220"/>
        <v>0</v>
      </c>
      <c r="Q308" s="162"/>
      <c r="R308" s="162" t="str">
        <f t="shared" si="200"/>
        <v>введи курс</v>
      </c>
      <c r="S308" s="196">
        <f t="shared" si="201"/>
        <v>0</v>
      </c>
      <c r="T308" s="192">
        <f t="shared" si="202"/>
        <v>0</v>
      </c>
      <c r="U308" s="76">
        <f t="shared" si="203"/>
        <v>0</v>
      </c>
      <c r="V308" s="123">
        <f t="shared" si="204"/>
        <v>0</v>
      </c>
      <c r="W308" s="191"/>
      <c r="X308" s="170"/>
      <c r="Y308" s="74">
        <f t="shared" si="189"/>
        <v>0</v>
      </c>
      <c r="Z308" s="188"/>
      <c r="AA308" s="130">
        <f t="shared" si="205"/>
        <v>0</v>
      </c>
      <c r="AB308" s="74">
        <f t="shared" si="206"/>
        <v>0</v>
      </c>
      <c r="AC308" s="356"/>
      <c r="AD308" s="130" cm="1">
        <f t="array" ref="AD308">IFERROR(ROUND((_xlfn.IFS(offer_sale_type="поставка",AB308,offer_sale_type="транзит",S308)*(1+AC308))/E308,2),0)</f>
        <v>0</v>
      </c>
      <c r="AE308" s="74">
        <f t="shared" si="207"/>
        <v>0</v>
      </c>
      <c r="AF308" s="123" cm="1">
        <f t="array" ref="AF308">IFERROR(ROUND(_xlfn.IFS(offer_sale_type="поставка",AB308,offer_sale_type="транзит",S308)*AC308,2),0)</f>
        <v>0</v>
      </c>
      <c r="AG308" s="130">
        <f t="shared" si="190"/>
        <v>0</v>
      </c>
      <c r="AH308" s="74">
        <f t="shared" si="191"/>
        <v>0</v>
      </c>
      <c r="AI308" s="123">
        <f t="shared" si="192"/>
        <v>0</v>
      </c>
      <c r="AJ308" s="118">
        <f t="shared" si="208"/>
        <v>0</v>
      </c>
      <c r="AK308" s="74">
        <f t="shared" si="209"/>
        <v>0</v>
      </c>
      <c r="AL308" s="174">
        <f t="shared" si="210"/>
        <v>0</v>
      </c>
      <c r="AM308" s="175">
        <f t="shared" si="193"/>
        <v>0</v>
      </c>
      <c r="AN308" s="130">
        <f t="shared" si="211"/>
        <v>0</v>
      </c>
      <c r="AO308" s="74">
        <f t="shared" si="194"/>
        <v>0</v>
      </c>
      <c r="AP308" s="123">
        <f t="shared" si="212"/>
        <v>0</v>
      </c>
      <c r="AQ308" s="118">
        <f t="shared" si="195"/>
        <v>0</v>
      </c>
      <c r="AR308" s="82" t="str">
        <f t="shared" si="213"/>
        <v>https://www.alta.ru/tnved/code//</v>
      </c>
      <c r="AS308" s="157"/>
      <c r="AT308" s="162"/>
      <c r="AU308" s="74">
        <f t="shared" si="196"/>
        <v>0</v>
      </c>
      <c r="AV308" s="157"/>
      <c r="AW308" s="75">
        <f>_xlfn.IFNA(VLOOKUP(L308,list_vat[],3,FALSE),0)</f>
        <v>0</v>
      </c>
      <c r="AX308" s="74">
        <f t="shared" si="214"/>
        <v>0</v>
      </c>
      <c r="AY308" s="74">
        <f t="shared" si="215"/>
        <v>0</v>
      </c>
      <c r="AZ308" s="130">
        <f t="shared" si="216"/>
        <v>0</v>
      </c>
      <c r="BA308" s="74">
        <f t="shared" si="197"/>
        <v>0</v>
      </c>
      <c r="BB308" s="193">
        <f t="shared" si="217"/>
        <v>0</v>
      </c>
      <c r="BC308" s="102">
        <f t="shared" si="218"/>
        <v>0</v>
      </c>
      <c r="BD308" s="102">
        <f t="shared" si="219"/>
        <v>0</v>
      </c>
      <c r="BE308" s="413" t="s">
        <v>69</v>
      </c>
    </row>
    <row r="309" spans="1:57" s="65" customFormat="1" ht="12" customHeight="1" x14ac:dyDescent="0.2">
      <c r="A309" s="43">
        <v>294</v>
      </c>
      <c r="B309" s="166"/>
      <c r="C309" s="166"/>
      <c r="D309" s="166"/>
      <c r="E309" s="162"/>
      <c r="F309" s="166"/>
      <c r="G309" s="162"/>
      <c r="H309" s="162"/>
      <c r="I309" s="189">
        <f t="shared" si="198"/>
        <v>0</v>
      </c>
      <c r="J309" s="195"/>
      <c r="K309" s="162"/>
      <c r="L309" s="168"/>
      <c r="M309" s="75">
        <f>_xlfn.XLOOKUP(L309,list_vat[Страна],list_vat[Ставка НДС %],0,0)</f>
        <v>0</v>
      </c>
      <c r="N309" s="162">
        <f t="shared" si="199"/>
        <v>0</v>
      </c>
      <c r="O309" s="169"/>
      <c r="P309" s="74">
        <f t="shared" si="220"/>
        <v>0</v>
      </c>
      <c r="Q309" s="162"/>
      <c r="R309" s="162" t="str">
        <f t="shared" si="200"/>
        <v>введи курс</v>
      </c>
      <c r="S309" s="196">
        <f t="shared" si="201"/>
        <v>0</v>
      </c>
      <c r="T309" s="192">
        <f t="shared" si="202"/>
        <v>0</v>
      </c>
      <c r="U309" s="76">
        <f t="shared" si="203"/>
        <v>0</v>
      </c>
      <c r="V309" s="123">
        <f t="shared" si="204"/>
        <v>0</v>
      </c>
      <c r="W309" s="191"/>
      <c r="X309" s="170"/>
      <c r="Y309" s="74">
        <f t="shared" si="189"/>
        <v>0</v>
      </c>
      <c r="Z309" s="188"/>
      <c r="AA309" s="130">
        <f t="shared" si="205"/>
        <v>0</v>
      </c>
      <c r="AB309" s="74">
        <f t="shared" si="206"/>
        <v>0</v>
      </c>
      <c r="AC309" s="356"/>
      <c r="AD309" s="130" cm="1">
        <f t="array" ref="AD309">IFERROR(ROUND((_xlfn.IFS(offer_sale_type="поставка",AB309,offer_sale_type="транзит",S309)*(1+AC309))/E309,2),0)</f>
        <v>0</v>
      </c>
      <c r="AE309" s="74">
        <f t="shared" si="207"/>
        <v>0</v>
      </c>
      <c r="AF309" s="123" cm="1">
        <f t="array" ref="AF309">IFERROR(ROUND(_xlfn.IFS(offer_sale_type="поставка",AB309,offer_sale_type="транзит",S309)*AC309,2),0)</f>
        <v>0</v>
      </c>
      <c r="AG309" s="130">
        <f t="shared" si="190"/>
        <v>0</v>
      </c>
      <c r="AH309" s="74">
        <f t="shared" si="191"/>
        <v>0</v>
      </c>
      <c r="AI309" s="123">
        <f t="shared" si="192"/>
        <v>0</v>
      </c>
      <c r="AJ309" s="118">
        <f t="shared" si="208"/>
        <v>0</v>
      </c>
      <c r="AK309" s="74">
        <f t="shared" si="209"/>
        <v>0</v>
      </c>
      <c r="AL309" s="174">
        <f t="shared" si="210"/>
        <v>0</v>
      </c>
      <c r="AM309" s="175">
        <f t="shared" si="193"/>
        <v>0</v>
      </c>
      <c r="AN309" s="130">
        <f t="shared" si="211"/>
        <v>0</v>
      </c>
      <c r="AO309" s="74">
        <f t="shared" si="194"/>
        <v>0</v>
      </c>
      <c r="AP309" s="123">
        <f t="shared" si="212"/>
        <v>0</v>
      </c>
      <c r="AQ309" s="118">
        <f t="shared" si="195"/>
        <v>0</v>
      </c>
      <c r="AR309" s="82" t="str">
        <f t="shared" si="213"/>
        <v>https://www.alta.ru/tnved/code//</v>
      </c>
      <c r="AS309" s="157"/>
      <c r="AT309" s="162"/>
      <c r="AU309" s="74">
        <f t="shared" si="196"/>
        <v>0</v>
      </c>
      <c r="AV309" s="157"/>
      <c r="AW309" s="75">
        <f>_xlfn.IFNA(VLOOKUP(L309,list_vat[],3,FALSE),0)</f>
        <v>0</v>
      </c>
      <c r="AX309" s="74">
        <f t="shared" si="214"/>
        <v>0</v>
      </c>
      <c r="AY309" s="74">
        <f t="shared" si="215"/>
        <v>0</v>
      </c>
      <c r="AZ309" s="130">
        <f t="shared" si="216"/>
        <v>0</v>
      </c>
      <c r="BA309" s="74">
        <f t="shared" si="197"/>
        <v>0</v>
      </c>
      <c r="BB309" s="193">
        <f t="shared" si="217"/>
        <v>0</v>
      </c>
      <c r="BC309" s="102">
        <f t="shared" si="218"/>
        <v>0</v>
      </c>
      <c r="BD309" s="102">
        <f t="shared" si="219"/>
        <v>0</v>
      </c>
      <c r="BE309" s="413" t="s">
        <v>69</v>
      </c>
    </row>
    <row r="310" spans="1:57" s="65" customFormat="1" ht="12" customHeight="1" x14ac:dyDescent="0.2">
      <c r="A310" s="43">
        <v>295</v>
      </c>
      <c r="B310" s="166"/>
      <c r="C310" s="166"/>
      <c r="D310" s="166"/>
      <c r="E310" s="162"/>
      <c r="F310" s="166"/>
      <c r="G310" s="162"/>
      <c r="H310" s="162"/>
      <c r="I310" s="189">
        <f t="shared" si="198"/>
        <v>0</v>
      </c>
      <c r="J310" s="195"/>
      <c r="K310" s="162"/>
      <c r="L310" s="168"/>
      <c r="M310" s="75">
        <f>_xlfn.XLOOKUP(L310,list_vat[Страна],list_vat[Ставка НДС %],0,0)</f>
        <v>0</v>
      </c>
      <c r="N310" s="162">
        <f t="shared" si="199"/>
        <v>0</v>
      </c>
      <c r="O310" s="169"/>
      <c r="P310" s="74">
        <f t="shared" si="220"/>
        <v>0</v>
      </c>
      <c r="Q310" s="162"/>
      <c r="R310" s="162" t="str">
        <f t="shared" si="200"/>
        <v>введи курс</v>
      </c>
      <c r="S310" s="196">
        <f t="shared" si="201"/>
        <v>0</v>
      </c>
      <c r="T310" s="192">
        <f t="shared" si="202"/>
        <v>0</v>
      </c>
      <c r="U310" s="76">
        <f t="shared" si="203"/>
        <v>0</v>
      </c>
      <c r="V310" s="123">
        <f t="shared" si="204"/>
        <v>0</v>
      </c>
      <c r="W310" s="191"/>
      <c r="X310" s="170"/>
      <c r="Y310" s="74">
        <f t="shared" si="189"/>
        <v>0</v>
      </c>
      <c r="Z310" s="188"/>
      <c r="AA310" s="130">
        <f t="shared" si="205"/>
        <v>0</v>
      </c>
      <c r="AB310" s="74">
        <f t="shared" si="206"/>
        <v>0</v>
      </c>
      <c r="AC310" s="356"/>
      <c r="AD310" s="130" cm="1">
        <f t="array" ref="AD310">IFERROR(ROUND((_xlfn.IFS(offer_sale_type="поставка",AB310,offer_sale_type="транзит",S310)*(1+AC310))/E310,2),0)</f>
        <v>0</v>
      </c>
      <c r="AE310" s="74">
        <f t="shared" si="207"/>
        <v>0</v>
      </c>
      <c r="AF310" s="123" cm="1">
        <f t="array" ref="AF310">IFERROR(ROUND(_xlfn.IFS(offer_sale_type="поставка",AB310,offer_sale_type="транзит",S310)*AC310,2),0)</f>
        <v>0</v>
      </c>
      <c r="AG310" s="130">
        <f t="shared" si="190"/>
        <v>0</v>
      </c>
      <c r="AH310" s="74">
        <f t="shared" si="191"/>
        <v>0</v>
      </c>
      <c r="AI310" s="123">
        <f t="shared" si="192"/>
        <v>0</v>
      </c>
      <c r="AJ310" s="118">
        <f t="shared" si="208"/>
        <v>0</v>
      </c>
      <c r="AK310" s="74">
        <f t="shared" si="209"/>
        <v>0</v>
      </c>
      <c r="AL310" s="174">
        <f t="shared" si="210"/>
        <v>0</v>
      </c>
      <c r="AM310" s="175">
        <f t="shared" si="193"/>
        <v>0</v>
      </c>
      <c r="AN310" s="130">
        <f t="shared" si="211"/>
        <v>0</v>
      </c>
      <c r="AO310" s="74">
        <f t="shared" si="194"/>
        <v>0</v>
      </c>
      <c r="AP310" s="123">
        <f t="shared" si="212"/>
        <v>0</v>
      </c>
      <c r="AQ310" s="118">
        <f t="shared" si="195"/>
        <v>0</v>
      </c>
      <c r="AR310" s="82" t="str">
        <f t="shared" si="213"/>
        <v>https://www.alta.ru/tnved/code//</v>
      </c>
      <c r="AS310" s="157"/>
      <c r="AT310" s="162"/>
      <c r="AU310" s="74">
        <f t="shared" si="196"/>
        <v>0</v>
      </c>
      <c r="AV310" s="157"/>
      <c r="AW310" s="75">
        <f>_xlfn.IFNA(VLOOKUP(L310,list_vat[],3,FALSE),0)</f>
        <v>0</v>
      </c>
      <c r="AX310" s="74">
        <f t="shared" si="214"/>
        <v>0</v>
      </c>
      <c r="AY310" s="74">
        <f t="shared" si="215"/>
        <v>0</v>
      </c>
      <c r="AZ310" s="130">
        <f t="shared" si="216"/>
        <v>0</v>
      </c>
      <c r="BA310" s="74">
        <f t="shared" si="197"/>
        <v>0</v>
      </c>
      <c r="BB310" s="193">
        <f t="shared" si="217"/>
        <v>0</v>
      </c>
      <c r="BC310" s="102">
        <f t="shared" si="218"/>
        <v>0</v>
      </c>
      <c r="BD310" s="102">
        <f t="shared" si="219"/>
        <v>0</v>
      </c>
      <c r="BE310" s="413" t="s">
        <v>69</v>
      </c>
    </row>
    <row r="311" spans="1:57" s="65" customFormat="1" ht="12" customHeight="1" x14ac:dyDescent="0.2">
      <c r="A311" s="43">
        <v>296</v>
      </c>
      <c r="B311" s="166"/>
      <c r="C311" s="166"/>
      <c r="D311" s="166"/>
      <c r="E311" s="162"/>
      <c r="F311" s="166"/>
      <c r="G311" s="162"/>
      <c r="H311" s="162"/>
      <c r="I311" s="189">
        <f t="shared" si="198"/>
        <v>0</v>
      </c>
      <c r="J311" s="195"/>
      <c r="K311" s="162"/>
      <c r="L311" s="168"/>
      <c r="M311" s="75">
        <f>_xlfn.XLOOKUP(L311,list_vat[Страна],list_vat[Ставка НДС %],0,0)</f>
        <v>0</v>
      </c>
      <c r="N311" s="162">
        <f t="shared" si="199"/>
        <v>0</v>
      </c>
      <c r="O311" s="169"/>
      <c r="P311" s="74">
        <f t="shared" si="220"/>
        <v>0</v>
      </c>
      <c r="Q311" s="162"/>
      <c r="R311" s="162" t="str">
        <f t="shared" si="200"/>
        <v>введи курс</v>
      </c>
      <c r="S311" s="196">
        <f t="shared" si="201"/>
        <v>0</v>
      </c>
      <c r="T311" s="192">
        <f t="shared" si="202"/>
        <v>0</v>
      </c>
      <c r="U311" s="76">
        <f t="shared" si="203"/>
        <v>0</v>
      </c>
      <c r="V311" s="123">
        <f t="shared" si="204"/>
        <v>0</v>
      </c>
      <c r="W311" s="191"/>
      <c r="X311" s="170"/>
      <c r="Y311" s="74">
        <f t="shared" si="189"/>
        <v>0</v>
      </c>
      <c r="Z311" s="188"/>
      <c r="AA311" s="130">
        <f t="shared" si="205"/>
        <v>0</v>
      </c>
      <c r="AB311" s="74">
        <f t="shared" si="206"/>
        <v>0</v>
      </c>
      <c r="AC311" s="356"/>
      <c r="AD311" s="130" cm="1">
        <f t="array" ref="AD311">IFERROR(ROUND((_xlfn.IFS(offer_sale_type="поставка",AB311,offer_sale_type="транзит",S311)*(1+AC311))/E311,2),0)</f>
        <v>0</v>
      </c>
      <c r="AE311" s="74">
        <f t="shared" si="207"/>
        <v>0</v>
      </c>
      <c r="AF311" s="123" cm="1">
        <f t="array" ref="AF311">IFERROR(ROUND(_xlfn.IFS(offer_sale_type="поставка",AB311,offer_sale_type="транзит",S311)*AC311,2),0)</f>
        <v>0</v>
      </c>
      <c r="AG311" s="130">
        <f t="shared" si="190"/>
        <v>0</v>
      </c>
      <c r="AH311" s="74">
        <f t="shared" si="191"/>
        <v>0</v>
      </c>
      <c r="AI311" s="123">
        <f t="shared" si="192"/>
        <v>0</v>
      </c>
      <c r="AJ311" s="118">
        <f t="shared" si="208"/>
        <v>0</v>
      </c>
      <c r="AK311" s="74">
        <f t="shared" si="209"/>
        <v>0</v>
      </c>
      <c r="AL311" s="174">
        <f t="shared" si="210"/>
        <v>0</v>
      </c>
      <c r="AM311" s="175">
        <f t="shared" si="193"/>
        <v>0</v>
      </c>
      <c r="AN311" s="130">
        <f t="shared" si="211"/>
        <v>0</v>
      </c>
      <c r="AO311" s="74">
        <f t="shared" si="194"/>
        <v>0</v>
      </c>
      <c r="AP311" s="123">
        <f t="shared" si="212"/>
        <v>0</v>
      </c>
      <c r="AQ311" s="118">
        <f t="shared" si="195"/>
        <v>0</v>
      </c>
      <c r="AR311" s="82" t="str">
        <f t="shared" si="213"/>
        <v>https://www.alta.ru/tnved/code//</v>
      </c>
      <c r="AS311" s="157"/>
      <c r="AT311" s="162"/>
      <c r="AU311" s="74">
        <f t="shared" si="196"/>
        <v>0</v>
      </c>
      <c r="AV311" s="157"/>
      <c r="AW311" s="75">
        <f>_xlfn.IFNA(VLOOKUP(L311,list_vat[],3,FALSE),0)</f>
        <v>0</v>
      </c>
      <c r="AX311" s="74">
        <f t="shared" si="214"/>
        <v>0</v>
      </c>
      <c r="AY311" s="74">
        <f t="shared" si="215"/>
        <v>0</v>
      </c>
      <c r="AZ311" s="130">
        <f t="shared" si="216"/>
        <v>0</v>
      </c>
      <c r="BA311" s="74">
        <f t="shared" si="197"/>
        <v>0</v>
      </c>
      <c r="BB311" s="193">
        <f t="shared" si="217"/>
        <v>0</v>
      </c>
      <c r="BC311" s="102">
        <f t="shared" si="218"/>
        <v>0</v>
      </c>
      <c r="BD311" s="102">
        <f t="shared" si="219"/>
        <v>0</v>
      </c>
      <c r="BE311" s="413" t="s">
        <v>69</v>
      </c>
    </row>
    <row r="312" spans="1:57" s="65" customFormat="1" ht="12" customHeight="1" x14ac:dyDescent="0.2">
      <c r="A312" s="43">
        <v>297</v>
      </c>
      <c r="B312" s="166"/>
      <c r="C312" s="166"/>
      <c r="D312" s="166"/>
      <c r="E312" s="162"/>
      <c r="F312" s="166"/>
      <c r="G312" s="162"/>
      <c r="H312" s="162"/>
      <c r="I312" s="189">
        <f t="shared" si="198"/>
        <v>0</v>
      </c>
      <c r="J312" s="195"/>
      <c r="K312" s="162"/>
      <c r="L312" s="168"/>
      <c r="M312" s="75">
        <f>_xlfn.XLOOKUP(L312,list_vat[Страна],list_vat[Ставка НДС %],0,0)</f>
        <v>0</v>
      </c>
      <c r="N312" s="162">
        <f t="shared" si="199"/>
        <v>0</v>
      </c>
      <c r="O312" s="169"/>
      <c r="P312" s="74">
        <f t="shared" si="220"/>
        <v>0</v>
      </c>
      <c r="Q312" s="162"/>
      <c r="R312" s="162" t="str">
        <f t="shared" si="200"/>
        <v>введи курс</v>
      </c>
      <c r="S312" s="196">
        <f t="shared" si="201"/>
        <v>0</v>
      </c>
      <c r="T312" s="192">
        <f t="shared" si="202"/>
        <v>0</v>
      </c>
      <c r="U312" s="76">
        <f t="shared" si="203"/>
        <v>0</v>
      </c>
      <c r="V312" s="123">
        <f t="shared" si="204"/>
        <v>0</v>
      </c>
      <c r="W312" s="191"/>
      <c r="X312" s="170"/>
      <c r="Y312" s="74">
        <f t="shared" si="189"/>
        <v>0</v>
      </c>
      <c r="Z312" s="188"/>
      <c r="AA312" s="130">
        <f t="shared" si="205"/>
        <v>0</v>
      </c>
      <c r="AB312" s="74">
        <f t="shared" si="206"/>
        <v>0</v>
      </c>
      <c r="AC312" s="356"/>
      <c r="AD312" s="130" cm="1">
        <f t="array" ref="AD312">IFERROR(ROUND((_xlfn.IFS(offer_sale_type="поставка",AB312,offer_sale_type="транзит",S312)*(1+AC312))/E312,2),0)</f>
        <v>0</v>
      </c>
      <c r="AE312" s="74">
        <f t="shared" si="207"/>
        <v>0</v>
      </c>
      <c r="AF312" s="123" cm="1">
        <f t="array" ref="AF312">IFERROR(ROUND(_xlfn.IFS(offer_sale_type="поставка",AB312,offer_sale_type="транзит",S312)*AC312,2),0)</f>
        <v>0</v>
      </c>
      <c r="AG312" s="130">
        <f t="shared" si="190"/>
        <v>0</v>
      </c>
      <c r="AH312" s="74">
        <f t="shared" si="191"/>
        <v>0</v>
      </c>
      <c r="AI312" s="123">
        <f t="shared" si="192"/>
        <v>0</v>
      </c>
      <c r="AJ312" s="118">
        <f t="shared" si="208"/>
        <v>0</v>
      </c>
      <c r="AK312" s="74">
        <f t="shared" si="209"/>
        <v>0</v>
      </c>
      <c r="AL312" s="174">
        <f t="shared" si="210"/>
        <v>0</v>
      </c>
      <c r="AM312" s="175">
        <f t="shared" si="193"/>
        <v>0</v>
      </c>
      <c r="AN312" s="130">
        <f t="shared" si="211"/>
        <v>0</v>
      </c>
      <c r="AO312" s="74">
        <f t="shared" si="194"/>
        <v>0</v>
      </c>
      <c r="AP312" s="123">
        <f t="shared" si="212"/>
        <v>0</v>
      </c>
      <c r="AQ312" s="118">
        <f t="shared" si="195"/>
        <v>0</v>
      </c>
      <c r="AR312" s="82" t="str">
        <f t="shared" si="213"/>
        <v>https://www.alta.ru/tnved/code//</v>
      </c>
      <c r="AS312" s="157"/>
      <c r="AT312" s="162"/>
      <c r="AU312" s="74">
        <f t="shared" si="196"/>
        <v>0</v>
      </c>
      <c r="AV312" s="157"/>
      <c r="AW312" s="75">
        <f>_xlfn.IFNA(VLOOKUP(L312,list_vat[],3,FALSE),0)</f>
        <v>0</v>
      </c>
      <c r="AX312" s="74">
        <f t="shared" si="214"/>
        <v>0</v>
      </c>
      <c r="AY312" s="74">
        <f t="shared" si="215"/>
        <v>0</v>
      </c>
      <c r="AZ312" s="130">
        <f t="shared" si="216"/>
        <v>0</v>
      </c>
      <c r="BA312" s="74">
        <f t="shared" si="197"/>
        <v>0</v>
      </c>
      <c r="BB312" s="193">
        <f t="shared" si="217"/>
        <v>0</v>
      </c>
      <c r="BC312" s="102">
        <f t="shared" si="218"/>
        <v>0</v>
      </c>
      <c r="BD312" s="102">
        <f t="shared" si="219"/>
        <v>0</v>
      </c>
      <c r="BE312" s="413" t="s">
        <v>69</v>
      </c>
    </row>
    <row r="313" spans="1:57" s="65" customFormat="1" ht="12" customHeight="1" x14ac:dyDescent="0.2">
      <c r="A313" s="43">
        <v>298</v>
      </c>
      <c r="B313" s="166"/>
      <c r="C313" s="166"/>
      <c r="D313" s="166"/>
      <c r="E313" s="162"/>
      <c r="F313" s="166"/>
      <c r="G313" s="162"/>
      <c r="H313" s="162"/>
      <c r="I313" s="189">
        <f t="shared" si="198"/>
        <v>0</v>
      </c>
      <c r="J313" s="195"/>
      <c r="K313" s="162"/>
      <c r="L313" s="168"/>
      <c r="M313" s="75">
        <f>_xlfn.XLOOKUP(L313,list_vat[Страна],list_vat[Ставка НДС %],0,0)</f>
        <v>0</v>
      </c>
      <c r="N313" s="162">
        <f t="shared" si="199"/>
        <v>0</v>
      </c>
      <c r="O313" s="169"/>
      <c r="P313" s="74">
        <f t="shared" si="220"/>
        <v>0</v>
      </c>
      <c r="Q313" s="162"/>
      <c r="R313" s="162" t="str">
        <f t="shared" si="200"/>
        <v>введи курс</v>
      </c>
      <c r="S313" s="196">
        <f t="shared" si="201"/>
        <v>0</v>
      </c>
      <c r="T313" s="192">
        <f t="shared" si="202"/>
        <v>0</v>
      </c>
      <c r="U313" s="76">
        <f t="shared" si="203"/>
        <v>0</v>
      </c>
      <c r="V313" s="123">
        <f t="shared" si="204"/>
        <v>0</v>
      </c>
      <c r="W313" s="191"/>
      <c r="X313" s="170"/>
      <c r="Y313" s="74">
        <f t="shared" si="189"/>
        <v>0</v>
      </c>
      <c r="Z313" s="188"/>
      <c r="AA313" s="130">
        <f t="shared" si="205"/>
        <v>0</v>
      </c>
      <c r="AB313" s="74">
        <f t="shared" si="206"/>
        <v>0</v>
      </c>
      <c r="AC313" s="356"/>
      <c r="AD313" s="130" cm="1">
        <f t="array" ref="AD313">IFERROR(ROUND((_xlfn.IFS(offer_sale_type="поставка",AB313,offer_sale_type="транзит",S313)*(1+AC313))/E313,2),0)</f>
        <v>0</v>
      </c>
      <c r="AE313" s="74">
        <f t="shared" si="207"/>
        <v>0</v>
      </c>
      <c r="AF313" s="123" cm="1">
        <f t="array" ref="AF313">IFERROR(ROUND(_xlfn.IFS(offer_sale_type="поставка",AB313,offer_sale_type="транзит",S313)*AC313,2),0)</f>
        <v>0</v>
      </c>
      <c r="AG313" s="130">
        <f t="shared" si="190"/>
        <v>0</v>
      </c>
      <c r="AH313" s="74">
        <f t="shared" si="191"/>
        <v>0</v>
      </c>
      <c r="AI313" s="123">
        <f t="shared" si="192"/>
        <v>0</v>
      </c>
      <c r="AJ313" s="118">
        <f t="shared" si="208"/>
        <v>0</v>
      </c>
      <c r="AK313" s="74">
        <f t="shared" si="209"/>
        <v>0</v>
      </c>
      <c r="AL313" s="174">
        <f t="shared" si="210"/>
        <v>0</v>
      </c>
      <c r="AM313" s="175">
        <f t="shared" si="193"/>
        <v>0</v>
      </c>
      <c r="AN313" s="130">
        <f t="shared" si="211"/>
        <v>0</v>
      </c>
      <c r="AO313" s="74">
        <f t="shared" si="194"/>
        <v>0</v>
      </c>
      <c r="AP313" s="123">
        <f t="shared" si="212"/>
        <v>0</v>
      </c>
      <c r="AQ313" s="118">
        <f t="shared" si="195"/>
        <v>0</v>
      </c>
      <c r="AR313" s="82" t="str">
        <f t="shared" si="213"/>
        <v>https://www.alta.ru/tnved/code//</v>
      </c>
      <c r="AS313" s="157"/>
      <c r="AT313" s="162"/>
      <c r="AU313" s="74">
        <f t="shared" si="196"/>
        <v>0</v>
      </c>
      <c r="AV313" s="157"/>
      <c r="AW313" s="75">
        <f>_xlfn.IFNA(VLOOKUP(L313,list_vat[],3,FALSE),0)</f>
        <v>0</v>
      </c>
      <c r="AX313" s="74">
        <f t="shared" si="214"/>
        <v>0</v>
      </c>
      <c r="AY313" s="74">
        <f t="shared" si="215"/>
        <v>0</v>
      </c>
      <c r="AZ313" s="130">
        <f t="shared" si="216"/>
        <v>0</v>
      </c>
      <c r="BA313" s="74">
        <f t="shared" si="197"/>
        <v>0</v>
      </c>
      <c r="BB313" s="193">
        <f t="shared" si="217"/>
        <v>0</v>
      </c>
      <c r="BC313" s="102">
        <f t="shared" si="218"/>
        <v>0</v>
      </c>
      <c r="BD313" s="102">
        <f t="shared" si="219"/>
        <v>0</v>
      </c>
      <c r="BE313" s="413" t="s">
        <v>69</v>
      </c>
    </row>
    <row r="314" spans="1:57" s="65" customFormat="1" ht="12" customHeight="1" x14ac:dyDescent="0.2">
      <c r="A314" s="43">
        <v>299</v>
      </c>
      <c r="B314" s="166"/>
      <c r="C314" s="166"/>
      <c r="D314" s="166"/>
      <c r="E314" s="162"/>
      <c r="F314" s="166"/>
      <c r="G314" s="162"/>
      <c r="H314" s="162"/>
      <c r="I314" s="189">
        <f t="shared" si="198"/>
        <v>0</v>
      </c>
      <c r="J314" s="195"/>
      <c r="K314" s="162"/>
      <c r="L314" s="168"/>
      <c r="M314" s="75">
        <f>_xlfn.XLOOKUP(L314,list_vat[Страна],list_vat[Ставка НДС %],0,0)</f>
        <v>0</v>
      </c>
      <c r="N314" s="162">
        <f t="shared" si="199"/>
        <v>0</v>
      </c>
      <c r="O314" s="169"/>
      <c r="P314" s="74">
        <f t="shared" si="220"/>
        <v>0</v>
      </c>
      <c r="Q314" s="162"/>
      <c r="R314" s="162" t="str">
        <f t="shared" si="200"/>
        <v>введи курс</v>
      </c>
      <c r="S314" s="196">
        <f t="shared" si="201"/>
        <v>0</v>
      </c>
      <c r="T314" s="192">
        <f t="shared" si="202"/>
        <v>0</v>
      </c>
      <c r="U314" s="76">
        <f t="shared" si="203"/>
        <v>0</v>
      </c>
      <c r="V314" s="123">
        <f t="shared" si="204"/>
        <v>0</v>
      </c>
      <c r="W314" s="191"/>
      <c r="X314" s="170"/>
      <c r="Y314" s="74">
        <f t="shared" si="189"/>
        <v>0</v>
      </c>
      <c r="Z314" s="188"/>
      <c r="AA314" s="130">
        <f t="shared" si="205"/>
        <v>0</v>
      </c>
      <c r="AB314" s="74">
        <f t="shared" si="206"/>
        <v>0</v>
      </c>
      <c r="AC314" s="356"/>
      <c r="AD314" s="130" cm="1">
        <f t="array" ref="AD314">IFERROR(ROUND((_xlfn.IFS(offer_sale_type="поставка",AB314,offer_sale_type="транзит",S314)*(1+AC314))/E314,2),0)</f>
        <v>0</v>
      </c>
      <c r="AE314" s="74">
        <f t="shared" si="207"/>
        <v>0</v>
      </c>
      <c r="AF314" s="123" cm="1">
        <f t="array" ref="AF314">IFERROR(ROUND(_xlfn.IFS(offer_sale_type="поставка",AB314,offer_sale_type="транзит",S314)*AC314,2),0)</f>
        <v>0</v>
      </c>
      <c r="AG314" s="130">
        <f t="shared" si="190"/>
        <v>0</v>
      </c>
      <c r="AH314" s="74">
        <f t="shared" si="191"/>
        <v>0</v>
      </c>
      <c r="AI314" s="123">
        <f t="shared" si="192"/>
        <v>0</v>
      </c>
      <c r="AJ314" s="118">
        <f t="shared" si="208"/>
        <v>0</v>
      </c>
      <c r="AK314" s="74">
        <f t="shared" si="209"/>
        <v>0</v>
      </c>
      <c r="AL314" s="174">
        <f t="shared" si="210"/>
        <v>0</v>
      </c>
      <c r="AM314" s="175">
        <f t="shared" si="193"/>
        <v>0</v>
      </c>
      <c r="AN314" s="130">
        <f t="shared" si="211"/>
        <v>0</v>
      </c>
      <c r="AO314" s="74">
        <f t="shared" si="194"/>
        <v>0</v>
      </c>
      <c r="AP314" s="123">
        <f t="shared" si="212"/>
        <v>0</v>
      </c>
      <c r="AQ314" s="118">
        <f t="shared" si="195"/>
        <v>0</v>
      </c>
      <c r="AR314" s="82" t="str">
        <f t="shared" si="213"/>
        <v>https://www.alta.ru/tnved/code//</v>
      </c>
      <c r="AS314" s="157"/>
      <c r="AT314" s="162"/>
      <c r="AU314" s="74">
        <f t="shared" si="196"/>
        <v>0</v>
      </c>
      <c r="AV314" s="157"/>
      <c r="AW314" s="75">
        <f>_xlfn.IFNA(VLOOKUP(L314,list_vat[],3,FALSE),0)</f>
        <v>0</v>
      </c>
      <c r="AX314" s="74">
        <f t="shared" si="214"/>
        <v>0</v>
      </c>
      <c r="AY314" s="74">
        <f t="shared" si="215"/>
        <v>0</v>
      </c>
      <c r="AZ314" s="130">
        <f t="shared" si="216"/>
        <v>0</v>
      </c>
      <c r="BA314" s="74">
        <f t="shared" si="197"/>
        <v>0</v>
      </c>
      <c r="BB314" s="193">
        <f t="shared" si="217"/>
        <v>0</v>
      </c>
      <c r="BC314" s="102">
        <f t="shared" si="218"/>
        <v>0</v>
      </c>
      <c r="BD314" s="102">
        <f t="shared" si="219"/>
        <v>0</v>
      </c>
      <c r="BE314" s="413" t="s">
        <v>69</v>
      </c>
    </row>
    <row r="315" spans="1:57" s="65" customFormat="1" ht="12" customHeight="1" x14ac:dyDescent="0.2">
      <c r="A315" s="43">
        <v>300</v>
      </c>
      <c r="B315" s="166"/>
      <c r="C315" s="166"/>
      <c r="D315" s="166"/>
      <c r="E315" s="162"/>
      <c r="F315" s="166"/>
      <c r="G315" s="162"/>
      <c r="H315" s="162"/>
      <c r="I315" s="189">
        <f t="shared" si="198"/>
        <v>0</v>
      </c>
      <c r="J315" s="195"/>
      <c r="K315" s="162"/>
      <c r="L315" s="168"/>
      <c r="M315" s="75">
        <f>_xlfn.XLOOKUP(L315,list_vat[Страна],list_vat[Ставка НДС %],0,0)</f>
        <v>0</v>
      </c>
      <c r="N315" s="162">
        <f t="shared" si="199"/>
        <v>0</v>
      </c>
      <c r="O315" s="169"/>
      <c r="P315" s="74">
        <f t="shared" si="220"/>
        <v>0</v>
      </c>
      <c r="Q315" s="162"/>
      <c r="R315" s="162" t="str">
        <f t="shared" si="200"/>
        <v>введи курс</v>
      </c>
      <c r="S315" s="196">
        <f t="shared" si="201"/>
        <v>0</v>
      </c>
      <c r="T315" s="192">
        <f t="shared" si="202"/>
        <v>0</v>
      </c>
      <c r="U315" s="76">
        <f t="shared" si="203"/>
        <v>0</v>
      </c>
      <c r="V315" s="123">
        <f t="shared" si="204"/>
        <v>0</v>
      </c>
      <c r="W315" s="191"/>
      <c r="X315" s="170"/>
      <c r="Y315" s="74">
        <f t="shared" si="189"/>
        <v>0</v>
      </c>
      <c r="Z315" s="188"/>
      <c r="AA315" s="130">
        <f t="shared" si="205"/>
        <v>0</v>
      </c>
      <c r="AB315" s="74">
        <f t="shared" si="206"/>
        <v>0</v>
      </c>
      <c r="AC315" s="356"/>
      <c r="AD315" s="130" cm="1">
        <f t="array" ref="AD315">IFERROR(ROUND((_xlfn.IFS(offer_sale_type="поставка",AB315,offer_sale_type="транзит",S315)*(1+AC315))/E315,2),0)</f>
        <v>0</v>
      </c>
      <c r="AE315" s="74">
        <f t="shared" si="207"/>
        <v>0</v>
      </c>
      <c r="AF315" s="123" cm="1">
        <f t="array" ref="AF315">IFERROR(ROUND(_xlfn.IFS(offer_sale_type="поставка",AB315,offer_sale_type="транзит",S315)*AC315,2),0)</f>
        <v>0</v>
      </c>
      <c r="AG315" s="130">
        <f t="shared" si="190"/>
        <v>0</v>
      </c>
      <c r="AH315" s="74">
        <f t="shared" si="191"/>
        <v>0</v>
      </c>
      <c r="AI315" s="123">
        <f t="shared" si="192"/>
        <v>0</v>
      </c>
      <c r="AJ315" s="118">
        <f t="shared" si="208"/>
        <v>0</v>
      </c>
      <c r="AK315" s="74">
        <f t="shared" si="209"/>
        <v>0</v>
      </c>
      <c r="AL315" s="174">
        <f t="shared" si="210"/>
        <v>0</v>
      </c>
      <c r="AM315" s="175">
        <f t="shared" si="193"/>
        <v>0</v>
      </c>
      <c r="AN315" s="130">
        <f t="shared" si="211"/>
        <v>0</v>
      </c>
      <c r="AO315" s="74">
        <f t="shared" si="194"/>
        <v>0</v>
      </c>
      <c r="AP315" s="123">
        <f t="shared" si="212"/>
        <v>0</v>
      </c>
      <c r="AQ315" s="118">
        <f t="shared" si="195"/>
        <v>0</v>
      </c>
      <c r="AR315" s="82" t="str">
        <f t="shared" si="213"/>
        <v>https://www.alta.ru/tnved/code//</v>
      </c>
      <c r="AS315" s="157"/>
      <c r="AT315" s="162"/>
      <c r="AU315" s="74">
        <f t="shared" si="196"/>
        <v>0</v>
      </c>
      <c r="AV315" s="157"/>
      <c r="AW315" s="75">
        <f>_xlfn.IFNA(VLOOKUP(L315,list_vat[],3,FALSE),0)</f>
        <v>0</v>
      </c>
      <c r="AX315" s="74">
        <f t="shared" si="214"/>
        <v>0</v>
      </c>
      <c r="AY315" s="74">
        <f t="shared" si="215"/>
        <v>0</v>
      </c>
      <c r="AZ315" s="130">
        <f t="shared" si="216"/>
        <v>0</v>
      </c>
      <c r="BA315" s="74">
        <f t="shared" si="197"/>
        <v>0</v>
      </c>
      <c r="BB315" s="193">
        <f t="shared" si="217"/>
        <v>0</v>
      </c>
      <c r="BC315" s="102">
        <f t="shared" si="218"/>
        <v>0</v>
      </c>
      <c r="BD315" s="102">
        <f t="shared" si="219"/>
        <v>0</v>
      </c>
      <c r="BE315" s="413" t="s">
        <v>69</v>
      </c>
    </row>
    <row r="316" spans="1:57" s="65" customFormat="1" ht="12" customHeight="1" x14ac:dyDescent="0.2">
      <c r="A316" s="43">
        <v>301</v>
      </c>
      <c r="B316" s="166"/>
      <c r="C316" s="166"/>
      <c r="D316" s="166"/>
      <c r="E316" s="162"/>
      <c r="F316" s="166"/>
      <c r="G316" s="162"/>
      <c r="H316" s="162"/>
      <c r="I316" s="189">
        <f t="shared" si="198"/>
        <v>0</v>
      </c>
      <c r="J316" s="195"/>
      <c r="K316" s="162"/>
      <c r="L316" s="168"/>
      <c r="M316" s="75">
        <f>_xlfn.XLOOKUP(L316,list_vat[Страна],list_vat[Ставка НДС %],0,0)</f>
        <v>0</v>
      </c>
      <c r="N316" s="162">
        <f t="shared" si="199"/>
        <v>0</v>
      </c>
      <c r="O316" s="169"/>
      <c r="P316" s="74">
        <f t="shared" si="220"/>
        <v>0</v>
      </c>
      <c r="Q316" s="162"/>
      <c r="R316" s="162" t="str">
        <f t="shared" si="200"/>
        <v>введи курс</v>
      </c>
      <c r="S316" s="196">
        <f t="shared" si="201"/>
        <v>0</v>
      </c>
      <c r="T316" s="192">
        <f t="shared" si="202"/>
        <v>0</v>
      </c>
      <c r="U316" s="76">
        <f t="shared" si="203"/>
        <v>0</v>
      </c>
      <c r="V316" s="123">
        <f t="shared" si="204"/>
        <v>0</v>
      </c>
      <c r="W316" s="191"/>
      <c r="X316" s="170"/>
      <c r="Y316" s="74">
        <f t="shared" si="189"/>
        <v>0</v>
      </c>
      <c r="Z316" s="188"/>
      <c r="AA316" s="130">
        <f t="shared" si="205"/>
        <v>0</v>
      </c>
      <c r="AB316" s="74">
        <f t="shared" si="206"/>
        <v>0</v>
      </c>
      <c r="AC316" s="356"/>
      <c r="AD316" s="130" cm="1">
        <f t="array" ref="AD316">IFERROR(ROUND((_xlfn.IFS(offer_sale_type="поставка",AB316,offer_sale_type="транзит",S316)*(1+AC316))/E316,2),0)</f>
        <v>0</v>
      </c>
      <c r="AE316" s="74">
        <f t="shared" si="207"/>
        <v>0</v>
      </c>
      <c r="AF316" s="123" cm="1">
        <f t="array" ref="AF316">IFERROR(ROUND(_xlfn.IFS(offer_sale_type="поставка",AB316,offer_sale_type="транзит",S316)*AC316,2),0)</f>
        <v>0</v>
      </c>
      <c r="AG316" s="130">
        <f t="shared" si="190"/>
        <v>0</v>
      </c>
      <c r="AH316" s="74">
        <f t="shared" si="191"/>
        <v>0</v>
      </c>
      <c r="AI316" s="123">
        <f t="shared" si="192"/>
        <v>0</v>
      </c>
      <c r="AJ316" s="118">
        <f t="shared" si="208"/>
        <v>0</v>
      </c>
      <c r="AK316" s="74">
        <f t="shared" si="209"/>
        <v>0</v>
      </c>
      <c r="AL316" s="174">
        <f t="shared" si="210"/>
        <v>0</v>
      </c>
      <c r="AM316" s="175">
        <f t="shared" si="193"/>
        <v>0</v>
      </c>
      <c r="AN316" s="130">
        <f t="shared" si="211"/>
        <v>0</v>
      </c>
      <c r="AO316" s="74">
        <f t="shared" si="194"/>
        <v>0</v>
      </c>
      <c r="AP316" s="123">
        <f t="shared" si="212"/>
        <v>0</v>
      </c>
      <c r="AQ316" s="118">
        <f t="shared" si="195"/>
        <v>0</v>
      </c>
      <c r="AR316" s="82" t="str">
        <f t="shared" si="213"/>
        <v>https://www.alta.ru/tnved/code//</v>
      </c>
      <c r="AS316" s="157"/>
      <c r="AT316" s="162"/>
      <c r="AU316" s="74">
        <f t="shared" si="196"/>
        <v>0</v>
      </c>
      <c r="AV316" s="157"/>
      <c r="AW316" s="75">
        <f>_xlfn.IFNA(VLOOKUP(L316,list_vat[],3,FALSE),0)</f>
        <v>0</v>
      </c>
      <c r="AX316" s="74">
        <f t="shared" si="214"/>
        <v>0</v>
      </c>
      <c r="AY316" s="74">
        <f t="shared" si="215"/>
        <v>0</v>
      </c>
      <c r="AZ316" s="130">
        <f t="shared" si="216"/>
        <v>0</v>
      </c>
      <c r="BA316" s="74">
        <f t="shared" si="197"/>
        <v>0</v>
      </c>
      <c r="BB316" s="193">
        <f t="shared" si="217"/>
        <v>0</v>
      </c>
      <c r="BC316" s="102">
        <f t="shared" si="218"/>
        <v>0</v>
      </c>
      <c r="BD316" s="102">
        <f t="shared" si="219"/>
        <v>0</v>
      </c>
      <c r="BE316" s="413" t="s">
        <v>69</v>
      </c>
    </row>
    <row r="317" spans="1:57" s="65" customFormat="1" ht="12" customHeight="1" x14ac:dyDescent="0.2">
      <c r="A317" s="43">
        <v>302</v>
      </c>
      <c r="B317" s="166"/>
      <c r="C317" s="166"/>
      <c r="D317" s="166"/>
      <c r="E317" s="162"/>
      <c r="F317" s="166"/>
      <c r="G317" s="162"/>
      <c r="H317" s="162"/>
      <c r="I317" s="189">
        <f t="shared" si="198"/>
        <v>0</v>
      </c>
      <c r="J317" s="195"/>
      <c r="K317" s="162"/>
      <c r="L317" s="168"/>
      <c r="M317" s="75">
        <f>_xlfn.XLOOKUP(L317,list_vat[Страна],list_vat[Ставка НДС %],0,0)</f>
        <v>0</v>
      </c>
      <c r="N317" s="162">
        <f t="shared" si="199"/>
        <v>0</v>
      </c>
      <c r="O317" s="169"/>
      <c r="P317" s="74">
        <f t="shared" si="220"/>
        <v>0</v>
      </c>
      <c r="Q317" s="162"/>
      <c r="R317" s="162" t="str">
        <f t="shared" si="200"/>
        <v>введи курс</v>
      </c>
      <c r="S317" s="196">
        <f t="shared" si="201"/>
        <v>0</v>
      </c>
      <c r="T317" s="192">
        <f t="shared" si="202"/>
        <v>0</v>
      </c>
      <c r="U317" s="76">
        <f t="shared" si="203"/>
        <v>0</v>
      </c>
      <c r="V317" s="123">
        <f t="shared" si="204"/>
        <v>0</v>
      </c>
      <c r="W317" s="191"/>
      <c r="X317" s="170"/>
      <c r="Y317" s="74">
        <f t="shared" si="189"/>
        <v>0</v>
      </c>
      <c r="Z317" s="188"/>
      <c r="AA317" s="130">
        <f t="shared" si="205"/>
        <v>0</v>
      </c>
      <c r="AB317" s="74">
        <f t="shared" si="206"/>
        <v>0</v>
      </c>
      <c r="AC317" s="356"/>
      <c r="AD317" s="130" cm="1">
        <f t="array" ref="AD317">IFERROR(ROUND((_xlfn.IFS(offer_sale_type="поставка",AB317,offer_sale_type="транзит",S317)*(1+AC317))/E317,2),0)</f>
        <v>0</v>
      </c>
      <c r="AE317" s="74">
        <f t="shared" si="207"/>
        <v>0</v>
      </c>
      <c r="AF317" s="123" cm="1">
        <f t="array" ref="AF317">IFERROR(ROUND(_xlfn.IFS(offer_sale_type="поставка",AB317,offer_sale_type="транзит",S317)*AC317,2),0)</f>
        <v>0</v>
      </c>
      <c r="AG317" s="130">
        <f t="shared" si="190"/>
        <v>0</v>
      </c>
      <c r="AH317" s="74">
        <f t="shared" si="191"/>
        <v>0</v>
      </c>
      <c r="AI317" s="123">
        <f t="shared" si="192"/>
        <v>0</v>
      </c>
      <c r="AJ317" s="118">
        <f t="shared" si="208"/>
        <v>0</v>
      </c>
      <c r="AK317" s="74">
        <f t="shared" si="209"/>
        <v>0</v>
      </c>
      <c r="AL317" s="174">
        <f t="shared" si="210"/>
        <v>0</v>
      </c>
      <c r="AM317" s="175">
        <f t="shared" si="193"/>
        <v>0</v>
      </c>
      <c r="AN317" s="130">
        <f t="shared" si="211"/>
        <v>0</v>
      </c>
      <c r="AO317" s="74">
        <f t="shared" si="194"/>
        <v>0</v>
      </c>
      <c r="AP317" s="123">
        <f t="shared" si="212"/>
        <v>0</v>
      </c>
      <c r="AQ317" s="118">
        <f t="shared" si="195"/>
        <v>0</v>
      </c>
      <c r="AR317" s="82" t="str">
        <f t="shared" si="213"/>
        <v>https://www.alta.ru/tnved/code//</v>
      </c>
      <c r="AS317" s="157"/>
      <c r="AT317" s="162"/>
      <c r="AU317" s="74">
        <f t="shared" si="196"/>
        <v>0</v>
      </c>
      <c r="AV317" s="157"/>
      <c r="AW317" s="75">
        <f>_xlfn.IFNA(VLOOKUP(L317,list_vat[],3,FALSE),0)</f>
        <v>0</v>
      </c>
      <c r="AX317" s="74">
        <f t="shared" si="214"/>
        <v>0</v>
      </c>
      <c r="AY317" s="74">
        <f t="shared" si="215"/>
        <v>0</v>
      </c>
      <c r="AZ317" s="130">
        <f t="shared" si="216"/>
        <v>0</v>
      </c>
      <c r="BA317" s="74">
        <f t="shared" si="197"/>
        <v>0</v>
      </c>
      <c r="BB317" s="193">
        <f t="shared" si="217"/>
        <v>0</v>
      </c>
      <c r="BC317" s="102">
        <f t="shared" si="218"/>
        <v>0</v>
      </c>
      <c r="BD317" s="102">
        <f t="shared" si="219"/>
        <v>0</v>
      </c>
      <c r="BE317" s="413" t="s">
        <v>69</v>
      </c>
    </row>
    <row r="318" spans="1:57" s="65" customFormat="1" ht="12" customHeight="1" x14ac:dyDescent="0.2">
      <c r="A318" s="43">
        <v>303</v>
      </c>
      <c r="B318" s="166"/>
      <c r="C318" s="166"/>
      <c r="D318" s="166"/>
      <c r="E318" s="162"/>
      <c r="F318" s="166"/>
      <c r="G318" s="162"/>
      <c r="H318" s="162"/>
      <c r="I318" s="189">
        <f t="shared" si="198"/>
        <v>0</v>
      </c>
      <c r="J318" s="195"/>
      <c r="K318" s="162"/>
      <c r="L318" s="168"/>
      <c r="M318" s="75">
        <f>_xlfn.XLOOKUP(L318,list_vat[Страна],list_vat[Ставка НДС %],0,0)</f>
        <v>0</v>
      </c>
      <c r="N318" s="162">
        <f t="shared" si="199"/>
        <v>0</v>
      </c>
      <c r="O318" s="169"/>
      <c r="P318" s="74">
        <f t="shared" si="220"/>
        <v>0</v>
      </c>
      <c r="Q318" s="162"/>
      <c r="R318" s="162" t="str">
        <f t="shared" si="200"/>
        <v>введи курс</v>
      </c>
      <c r="S318" s="196">
        <f t="shared" si="201"/>
        <v>0</v>
      </c>
      <c r="T318" s="192">
        <f t="shared" si="202"/>
        <v>0</v>
      </c>
      <c r="U318" s="76">
        <f t="shared" si="203"/>
        <v>0</v>
      </c>
      <c r="V318" s="123">
        <f t="shared" si="204"/>
        <v>0</v>
      </c>
      <c r="W318" s="191"/>
      <c r="X318" s="170"/>
      <c r="Y318" s="74">
        <f t="shared" si="189"/>
        <v>0</v>
      </c>
      <c r="Z318" s="188"/>
      <c r="AA318" s="130">
        <f t="shared" si="205"/>
        <v>0</v>
      </c>
      <c r="AB318" s="74">
        <f t="shared" si="206"/>
        <v>0</v>
      </c>
      <c r="AC318" s="356"/>
      <c r="AD318" s="130" cm="1">
        <f t="array" ref="AD318">IFERROR(ROUND((_xlfn.IFS(offer_sale_type="поставка",AB318,offer_sale_type="транзит",S318)*(1+AC318))/E318,2),0)</f>
        <v>0</v>
      </c>
      <c r="AE318" s="74">
        <f t="shared" si="207"/>
        <v>0</v>
      </c>
      <c r="AF318" s="123" cm="1">
        <f t="array" ref="AF318">IFERROR(ROUND(_xlfn.IFS(offer_sale_type="поставка",AB318,offer_sale_type="транзит",S318)*AC318,2),0)</f>
        <v>0</v>
      </c>
      <c r="AG318" s="130">
        <f t="shared" si="190"/>
        <v>0</v>
      </c>
      <c r="AH318" s="74">
        <f t="shared" si="191"/>
        <v>0</v>
      </c>
      <c r="AI318" s="123">
        <f t="shared" si="192"/>
        <v>0</v>
      </c>
      <c r="AJ318" s="118">
        <f t="shared" si="208"/>
        <v>0</v>
      </c>
      <c r="AK318" s="74">
        <f t="shared" si="209"/>
        <v>0</v>
      </c>
      <c r="AL318" s="174">
        <f t="shared" si="210"/>
        <v>0</v>
      </c>
      <c r="AM318" s="175">
        <f t="shared" si="193"/>
        <v>0</v>
      </c>
      <c r="AN318" s="130">
        <f t="shared" si="211"/>
        <v>0</v>
      </c>
      <c r="AO318" s="74">
        <f t="shared" si="194"/>
        <v>0</v>
      </c>
      <c r="AP318" s="123">
        <f t="shared" si="212"/>
        <v>0</v>
      </c>
      <c r="AQ318" s="118">
        <f t="shared" si="195"/>
        <v>0</v>
      </c>
      <c r="AR318" s="82" t="str">
        <f t="shared" si="213"/>
        <v>https://www.alta.ru/tnved/code//</v>
      </c>
      <c r="AS318" s="157"/>
      <c r="AT318" s="162"/>
      <c r="AU318" s="74">
        <f t="shared" si="196"/>
        <v>0</v>
      </c>
      <c r="AV318" s="157"/>
      <c r="AW318" s="75">
        <f>_xlfn.IFNA(VLOOKUP(L318,list_vat[],3,FALSE),0)</f>
        <v>0</v>
      </c>
      <c r="AX318" s="74">
        <f t="shared" si="214"/>
        <v>0</v>
      </c>
      <c r="AY318" s="74">
        <f t="shared" si="215"/>
        <v>0</v>
      </c>
      <c r="AZ318" s="130">
        <f t="shared" si="216"/>
        <v>0</v>
      </c>
      <c r="BA318" s="74">
        <f t="shared" si="197"/>
        <v>0</v>
      </c>
      <c r="BB318" s="193">
        <f t="shared" si="217"/>
        <v>0</v>
      </c>
      <c r="BC318" s="102">
        <f t="shared" si="218"/>
        <v>0</v>
      </c>
      <c r="BD318" s="102">
        <f t="shared" si="219"/>
        <v>0</v>
      </c>
      <c r="BE318" s="413" t="s">
        <v>69</v>
      </c>
    </row>
    <row r="319" spans="1:57" s="65" customFormat="1" ht="12" customHeight="1" x14ac:dyDescent="0.2">
      <c r="A319" s="43">
        <v>304</v>
      </c>
      <c r="B319" s="166"/>
      <c r="C319" s="166"/>
      <c r="D319" s="166"/>
      <c r="E319" s="162"/>
      <c r="F319" s="166"/>
      <c r="G319" s="162"/>
      <c r="H319" s="162"/>
      <c r="I319" s="189">
        <f t="shared" si="198"/>
        <v>0</v>
      </c>
      <c r="J319" s="195"/>
      <c r="K319" s="162"/>
      <c r="L319" s="168"/>
      <c r="M319" s="75">
        <f>_xlfn.XLOOKUP(L319,list_vat[Страна],list_vat[Ставка НДС %],0,0)</f>
        <v>0</v>
      </c>
      <c r="N319" s="162">
        <f t="shared" si="199"/>
        <v>0</v>
      </c>
      <c r="O319" s="169"/>
      <c r="P319" s="74">
        <f t="shared" si="220"/>
        <v>0</v>
      </c>
      <c r="Q319" s="162"/>
      <c r="R319" s="162" t="str">
        <f t="shared" si="200"/>
        <v>введи курс</v>
      </c>
      <c r="S319" s="196">
        <f t="shared" si="201"/>
        <v>0</v>
      </c>
      <c r="T319" s="192">
        <f t="shared" si="202"/>
        <v>0</v>
      </c>
      <c r="U319" s="76">
        <f t="shared" si="203"/>
        <v>0</v>
      </c>
      <c r="V319" s="123">
        <f t="shared" si="204"/>
        <v>0</v>
      </c>
      <c r="W319" s="191"/>
      <c r="X319" s="170"/>
      <c r="Y319" s="74">
        <f t="shared" si="189"/>
        <v>0</v>
      </c>
      <c r="Z319" s="188"/>
      <c r="AA319" s="130">
        <f t="shared" si="205"/>
        <v>0</v>
      </c>
      <c r="AB319" s="74">
        <f t="shared" si="206"/>
        <v>0</v>
      </c>
      <c r="AC319" s="356"/>
      <c r="AD319" s="130" cm="1">
        <f t="array" ref="AD319">IFERROR(ROUND((_xlfn.IFS(offer_sale_type="поставка",AB319,offer_sale_type="транзит",S319)*(1+AC319))/E319,2),0)</f>
        <v>0</v>
      </c>
      <c r="AE319" s="74">
        <f t="shared" si="207"/>
        <v>0</v>
      </c>
      <c r="AF319" s="123" cm="1">
        <f t="array" ref="AF319">IFERROR(ROUND(_xlfn.IFS(offer_sale_type="поставка",AB319,offer_sale_type="транзит",S319)*AC319,2),0)</f>
        <v>0</v>
      </c>
      <c r="AG319" s="130">
        <f t="shared" si="190"/>
        <v>0</v>
      </c>
      <c r="AH319" s="74">
        <f t="shared" si="191"/>
        <v>0</v>
      </c>
      <c r="AI319" s="123">
        <f t="shared" si="192"/>
        <v>0</v>
      </c>
      <c r="AJ319" s="118">
        <f t="shared" si="208"/>
        <v>0</v>
      </c>
      <c r="AK319" s="74">
        <f t="shared" si="209"/>
        <v>0</v>
      </c>
      <c r="AL319" s="174">
        <f t="shared" si="210"/>
        <v>0</v>
      </c>
      <c r="AM319" s="175">
        <f t="shared" si="193"/>
        <v>0</v>
      </c>
      <c r="AN319" s="130">
        <f t="shared" si="211"/>
        <v>0</v>
      </c>
      <c r="AO319" s="74">
        <f t="shared" si="194"/>
        <v>0</v>
      </c>
      <c r="AP319" s="123">
        <f t="shared" si="212"/>
        <v>0</v>
      </c>
      <c r="AQ319" s="118">
        <f t="shared" si="195"/>
        <v>0</v>
      </c>
      <c r="AR319" s="82" t="str">
        <f t="shared" si="213"/>
        <v>https://www.alta.ru/tnved/code//</v>
      </c>
      <c r="AS319" s="157"/>
      <c r="AT319" s="162"/>
      <c r="AU319" s="74">
        <f t="shared" si="196"/>
        <v>0</v>
      </c>
      <c r="AV319" s="157"/>
      <c r="AW319" s="75">
        <f>_xlfn.IFNA(VLOOKUP(L319,list_vat[],3,FALSE),0)</f>
        <v>0</v>
      </c>
      <c r="AX319" s="74">
        <f t="shared" si="214"/>
        <v>0</v>
      </c>
      <c r="AY319" s="74">
        <f t="shared" si="215"/>
        <v>0</v>
      </c>
      <c r="AZ319" s="130">
        <f t="shared" si="216"/>
        <v>0</v>
      </c>
      <c r="BA319" s="74">
        <f t="shared" si="197"/>
        <v>0</v>
      </c>
      <c r="BB319" s="193">
        <f t="shared" si="217"/>
        <v>0</v>
      </c>
      <c r="BC319" s="102">
        <f t="shared" si="218"/>
        <v>0</v>
      </c>
      <c r="BD319" s="102">
        <f t="shared" si="219"/>
        <v>0</v>
      </c>
      <c r="BE319" s="413" t="s">
        <v>69</v>
      </c>
    </row>
    <row r="320" spans="1:57" s="65" customFormat="1" ht="12" customHeight="1" x14ac:dyDescent="0.2">
      <c r="A320" s="43">
        <v>305</v>
      </c>
      <c r="B320" s="166"/>
      <c r="C320" s="166"/>
      <c r="D320" s="166"/>
      <c r="E320" s="162"/>
      <c r="F320" s="166"/>
      <c r="G320" s="162"/>
      <c r="H320" s="162"/>
      <c r="I320" s="189">
        <f t="shared" si="198"/>
        <v>0</v>
      </c>
      <c r="J320" s="195"/>
      <c r="K320" s="162"/>
      <c r="L320" s="168"/>
      <c r="M320" s="75">
        <f>_xlfn.XLOOKUP(L320,list_vat[Страна],list_vat[Ставка НДС %],0,0)</f>
        <v>0</v>
      </c>
      <c r="N320" s="162">
        <f t="shared" si="199"/>
        <v>0</v>
      </c>
      <c r="O320" s="169"/>
      <c r="P320" s="74">
        <f t="shared" si="220"/>
        <v>0</v>
      </c>
      <c r="Q320" s="162"/>
      <c r="R320" s="162" t="str">
        <f t="shared" si="200"/>
        <v>введи курс</v>
      </c>
      <c r="S320" s="196">
        <f t="shared" si="201"/>
        <v>0</v>
      </c>
      <c r="T320" s="192">
        <f t="shared" si="202"/>
        <v>0</v>
      </c>
      <c r="U320" s="76">
        <f t="shared" si="203"/>
        <v>0</v>
      </c>
      <c r="V320" s="123">
        <f t="shared" si="204"/>
        <v>0</v>
      </c>
      <c r="W320" s="191"/>
      <c r="X320" s="170"/>
      <c r="Y320" s="74">
        <f t="shared" si="189"/>
        <v>0</v>
      </c>
      <c r="Z320" s="188"/>
      <c r="AA320" s="130">
        <f t="shared" si="205"/>
        <v>0</v>
      </c>
      <c r="AB320" s="74">
        <f t="shared" si="206"/>
        <v>0</v>
      </c>
      <c r="AC320" s="356"/>
      <c r="AD320" s="130" cm="1">
        <f t="array" ref="AD320">IFERROR(ROUND((_xlfn.IFS(offer_sale_type="поставка",AB320,offer_sale_type="транзит",S320)*(1+AC320))/E320,2),0)</f>
        <v>0</v>
      </c>
      <c r="AE320" s="74">
        <f t="shared" si="207"/>
        <v>0</v>
      </c>
      <c r="AF320" s="123" cm="1">
        <f t="array" ref="AF320">IFERROR(ROUND(_xlfn.IFS(offer_sale_type="поставка",AB320,offer_sale_type="транзит",S320)*AC320,2),0)</f>
        <v>0</v>
      </c>
      <c r="AG320" s="130">
        <f t="shared" si="190"/>
        <v>0</v>
      </c>
      <c r="AH320" s="74">
        <f t="shared" si="191"/>
        <v>0</v>
      </c>
      <c r="AI320" s="123">
        <f t="shared" si="192"/>
        <v>0</v>
      </c>
      <c r="AJ320" s="118">
        <f t="shared" si="208"/>
        <v>0</v>
      </c>
      <c r="AK320" s="74">
        <f t="shared" si="209"/>
        <v>0</v>
      </c>
      <c r="AL320" s="174">
        <f t="shared" si="210"/>
        <v>0</v>
      </c>
      <c r="AM320" s="175">
        <f t="shared" si="193"/>
        <v>0</v>
      </c>
      <c r="AN320" s="130">
        <f t="shared" si="211"/>
        <v>0</v>
      </c>
      <c r="AO320" s="74">
        <f t="shared" si="194"/>
        <v>0</v>
      </c>
      <c r="AP320" s="123">
        <f t="shared" si="212"/>
        <v>0</v>
      </c>
      <c r="AQ320" s="118">
        <f t="shared" si="195"/>
        <v>0</v>
      </c>
      <c r="AR320" s="82" t="str">
        <f t="shared" si="213"/>
        <v>https://www.alta.ru/tnved/code//</v>
      </c>
      <c r="AS320" s="157"/>
      <c r="AT320" s="162"/>
      <c r="AU320" s="74">
        <f t="shared" si="196"/>
        <v>0</v>
      </c>
      <c r="AV320" s="157"/>
      <c r="AW320" s="75">
        <f>_xlfn.IFNA(VLOOKUP(L320,list_vat[],3,FALSE),0)</f>
        <v>0</v>
      </c>
      <c r="AX320" s="74">
        <f t="shared" si="214"/>
        <v>0</v>
      </c>
      <c r="AY320" s="74">
        <f t="shared" si="215"/>
        <v>0</v>
      </c>
      <c r="AZ320" s="130">
        <f t="shared" si="216"/>
        <v>0</v>
      </c>
      <c r="BA320" s="74">
        <f t="shared" si="197"/>
        <v>0</v>
      </c>
      <c r="BB320" s="193">
        <f t="shared" si="217"/>
        <v>0</v>
      </c>
      <c r="BC320" s="102">
        <f t="shared" si="218"/>
        <v>0</v>
      </c>
      <c r="BD320" s="102">
        <f t="shared" si="219"/>
        <v>0</v>
      </c>
      <c r="BE320" s="413" t="s">
        <v>69</v>
      </c>
    </row>
    <row r="321" spans="1:57" s="65" customFormat="1" ht="12" customHeight="1" x14ac:dyDescent="0.2">
      <c r="A321" s="43">
        <v>306</v>
      </c>
      <c r="B321" s="166"/>
      <c r="C321" s="166"/>
      <c r="D321" s="166"/>
      <c r="E321" s="162"/>
      <c r="F321" s="166"/>
      <c r="G321" s="162"/>
      <c r="H321" s="162"/>
      <c r="I321" s="189">
        <f t="shared" si="198"/>
        <v>0</v>
      </c>
      <c r="J321" s="195"/>
      <c r="K321" s="162"/>
      <c r="L321" s="168"/>
      <c r="M321" s="75">
        <f>_xlfn.XLOOKUP(L321,list_vat[Страна],list_vat[Ставка НДС %],0,0)</f>
        <v>0</v>
      </c>
      <c r="N321" s="162">
        <f t="shared" si="199"/>
        <v>0</v>
      </c>
      <c r="O321" s="169"/>
      <c r="P321" s="74">
        <f t="shared" si="220"/>
        <v>0</v>
      </c>
      <c r="Q321" s="162"/>
      <c r="R321" s="162" t="str">
        <f t="shared" si="200"/>
        <v>введи курс</v>
      </c>
      <c r="S321" s="196">
        <f t="shared" si="201"/>
        <v>0</v>
      </c>
      <c r="T321" s="192">
        <f t="shared" si="202"/>
        <v>0</v>
      </c>
      <c r="U321" s="76">
        <f t="shared" si="203"/>
        <v>0</v>
      </c>
      <c r="V321" s="123">
        <f t="shared" si="204"/>
        <v>0</v>
      </c>
      <c r="W321" s="191"/>
      <c r="X321" s="170"/>
      <c r="Y321" s="74">
        <f t="shared" si="189"/>
        <v>0</v>
      </c>
      <c r="Z321" s="188"/>
      <c r="AA321" s="130">
        <f t="shared" si="205"/>
        <v>0</v>
      </c>
      <c r="AB321" s="74">
        <f t="shared" si="206"/>
        <v>0</v>
      </c>
      <c r="AC321" s="356"/>
      <c r="AD321" s="130" cm="1">
        <f t="array" ref="AD321">IFERROR(ROUND((_xlfn.IFS(offer_sale_type="поставка",AB321,offer_sale_type="транзит",S321)*(1+AC321))/E321,2),0)</f>
        <v>0</v>
      </c>
      <c r="AE321" s="74">
        <f t="shared" si="207"/>
        <v>0</v>
      </c>
      <c r="AF321" s="123" cm="1">
        <f t="array" ref="AF321">IFERROR(ROUND(_xlfn.IFS(offer_sale_type="поставка",AB321,offer_sale_type="транзит",S321)*AC321,2),0)</f>
        <v>0</v>
      </c>
      <c r="AG321" s="130">
        <f t="shared" si="190"/>
        <v>0</v>
      </c>
      <c r="AH321" s="74">
        <f t="shared" si="191"/>
        <v>0</v>
      </c>
      <c r="AI321" s="123">
        <f t="shared" si="192"/>
        <v>0</v>
      </c>
      <c r="AJ321" s="118">
        <f t="shared" si="208"/>
        <v>0</v>
      </c>
      <c r="AK321" s="74">
        <f t="shared" si="209"/>
        <v>0</v>
      </c>
      <c r="AL321" s="174">
        <f t="shared" si="210"/>
        <v>0</v>
      </c>
      <c r="AM321" s="175">
        <f t="shared" si="193"/>
        <v>0</v>
      </c>
      <c r="AN321" s="130">
        <f t="shared" si="211"/>
        <v>0</v>
      </c>
      <c r="AO321" s="74">
        <f t="shared" si="194"/>
        <v>0</v>
      </c>
      <c r="AP321" s="123">
        <f t="shared" si="212"/>
        <v>0</v>
      </c>
      <c r="AQ321" s="118">
        <f t="shared" si="195"/>
        <v>0</v>
      </c>
      <c r="AR321" s="82" t="str">
        <f t="shared" si="213"/>
        <v>https://www.alta.ru/tnved/code//</v>
      </c>
      <c r="AS321" s="157"/>
      <c r="AT321" s="162"/>
      <c r="AU321" s="74">
        <f t="shared" si="196"/>
        <v>0</v>
      </c>
      <c r="AV321" s="157"/>
      <c r="AW321" s="75">
        <f>_xlfn.IFNA(VLOOKUP(L321,list_vat[],3,FALSE),0)</f>
        <v>0</v>
      </c>
      <c r="AX321" s="74">
        <f t="shared" si="214"/>
        <v>0</v>
      </c>
      <c r="AY321" s="74">
        <f t="shared" si="215"/>
        <v>0</v>
      </c>
      <c r="AZ321" s="130">
        <f t="shared" si="216"/>
        <v>0</v>
      </c>
      <c r="BA321" s="74">
        <f t="shared" si="197"/>
        <v>0</v>
      </c>
      <c r="BB321" s="193">
        <f t="shared" si="217"/>
        <v>0</v>
      </c>
      <c r="BC321" s="102">
        <f t="shared" si="218"/>
        <v>0</v>
      </c>
      <c r="BD321" s="102">
        <f t="shared" si="219"/>
        <v>0</v>
      </c>
      <c r="BE321" s="413" t="s">
        <v>69</v>
      </c>
    </row>
    <row r="322" spans="1:57" s="65" customFormat="1" ht="12" customHeight="1" x14ac:dyDescent="0.2">
      <c r="A322" s="43">
        <v>307</v>
      </c>
      <c r="B322" s="166"/>
      <c r="C322" s="166"/>
      <c r="D322" s="166"/>
      <c r="E322" s="162"/>
      <c r="F322" s="166"/>
      <c r="G322" s="162"/>
      <c r="H322" s="162"/>
      <c r="I322" s="189">
        <f t="shared" si="198"/>
        <v>0</v>
      </c>
      <c r="J322" s="195"/>
      <c r="K322" s="162"/>
      <c r="L322" s="168"/>
      <c r="M322" s="75">
        <f>_xlfn.XLOOKUP(L322,list_vat[Страна],list_vat[Ставка НДС %],0,0)</f>
        <v>0</v>
      </c>
      <c r="N322" s="162">
        <f t="shared" si="199"/>
        <v>0</v>
      </c>
      <c r="O322" s="169"/>
      <c r="P322" s="74">
        <f t="shared" si="220"/>
        <v>0</v>
      </c>
      <c r="Q322" s="162"/>
      <c r="R322" s="162" t="str">
        <f t="shared" si="200"/>
        <v>введи курс</v>
      </c>
      <c r="S322" s="196">
        <f t="shared" si="201"/>
        <v>0</v>
      </c>
      <c r="T322" s="192">
        <f t="shared" si="202"/>
        <v>0</v>
      </c>
      <c r="U322" s="76">
        <f t="shared" si="203"/>
        <v>0</v>
      </c>
      <c r="V322" s="123">
        <f t="shared" si="204"/>
        <v>0</v>
      </c>
      <c r="W322" s="191"/>
      <c r="X322" s="170"/>
      <c r="Y322" s="74">
        <f t="shared" si="189"/>
        <v>0</v>
      </c>
      <c r="Z322" s="188"/>
      <c r="AA322" s="130">
        <f t="shared" si="205"/>
        <v>0</v>
      </c>
      <c r="AB322" s="74">
        <f t="shared" si="206"/>
        <v>0</v>
      </c>
      <c r="AC322" s="356"/>
      <c r="AD322" s="130" cm="1">
        <f t="array" ref="AD322">IFERROR(ROUND((_xlfn.IFS(offer_sale_type="поставка",AB322,offer_sale_type="транзит",S322)*(1+AC322))/E322,2),0)</f>
        <v>0</v>
      </c>
      <c r="AE322" s="74">
        <f t="shared" si="207"/>
        <v>0</v>
      </c>
      <c r="AF322" s="123" cm="1">
        <f t="array" ref="AF322">IFERROR(ROUND(_xlfn.IFS(offer_sale_type="поставка",AB322,offer_sale_type="транзит",S322)*AC322,2),0)</f>
        <v>0</v>
      </c>
      <c r="AG322" s="130">
        <f t="shared" si="190"/>
        <v>0</v>
      </c>
      <c r="AH322" s="74">
        <f t="shared" si="191"/>
        <v>0</v>
      </c>
      <c r="AI322" s="123">
        <f t="shared" si="192"/>
        <v>0</v>
      </c>
      <c r="AJ322" s="118">
        <f t="shared" si="208"/>
        <v>0</v>
      </c>
      <c r="AK322" s="74">
        <f t="shared" si="209"/>
        <v>0</v>
      </c>
      <c r="AL322" s="174">
        <f t="shared" si="210"/>
        <v>0</v>
      </c>
      <c r="AM322" s="175">
        <f t="shared" si="193"/>
        <v>0</v>
      </c>
      <c r="AN322" s="130">
        <f t="shared" si="211"/>
        <v>0</v>
      </c>
      <c r="AO322" s="74">
        <f t="shared" si="194"/>
        <v>0</v>
      </c>
      <c r="AP322" s="123">
        <f t="shared" si="212"/>
        <v>0</v>
      </c>
      <c r="AQ322" s="118">
        <f t="shared" si="195"/>
        <v>0</v>
      </c>
      <c r="AR322" s="82" t="str">
        <f t="shared" si="213"/>
        <v>https://www.alta.ru/tnved/code//</v>
      </c>
      <c r="AS322" s="157"/>
      <c r="AT322" s="162"/>
      <c r="AU322" s="74">
        <f t="shared" si="196"/>
        <v>0</v>
      </c>
      <c r="AV322" s="157"/>
      <c r="AW322" s="75">
        <f>_xlfn.IFNA(VLOOKUP(L322,list_vat[],3,FALSE),0)</f>
        <v>0</v>
      </c>
      <c r="AX322" s="74">
        <f t="shared" si="214"/>
        <v>0</v>
      </c>
      <c r="AY322" s="74">
        <f t="shared" si="215"/>
        <v>0</v>
      </c>
      <c r="AZ322" s="130">
        <f t="shared" si="216"/>
        <v>0</v>
      </c>
      <c r="BA322" s="74">
        <f t="shared" si="197"/>
        <v>0</v>
      </c>
      <c r="BB322" s="193">
        <f t="shared" si="217"/>
        <v>0</v>
      </c>
      <c r="BC322" s="102">
        <f t="shared" si="218"/>
        <v>0</v>
      </c>
      <c r="BD322" s="102">
        <f t="shared" si="219"/>
        <v>0</v>
      </c>
      <c r="BE322" s="413" t="s">
        <v>69</v>
      </c>
    </row>
    <row r="323" spans="1:57" s="65" customFormat="1" ht="12" customHeight="1" x14ac:dyDescent="0.2">
      <c r="A323" s="43">
        <v>308</v>
      </c>
      <c r="B323" s="166"/>
      <c r="C323" s="166"/>
      <c r="D323" s="166"/>
      <c r="E323" s="162"/>
      <c r="F323" s="166"/>
      <c r="G323" s="162"/>
      <c r="H323" s="162"/>
      <c r="I323" s="189">
        <f t="shared" si="198"/>
        <v>0</v>
      </c>
      <c r="J323" s="195"/>
      <c r="K323" s="162"/>
      <c r="L323" s="168"/>
      <c r="M323" s="75">
        <f>_xlfn.XLOOKUP(L323,list_vat[Страна],list_vat[Ставка НДС %],0,0)</f>
        <v>0</v>
      </c>
      <c r="N323" s="162">
        <f t="shared" si="199"/>
        <v>0</v>
      </c>
      <c r="O323" s="169"/>
      <c r="P323" s="74">
        <f t="shared" si="220"/>
        <v>0</v>
      </c>
      <c r="Q323" s="162"/>
      <c r="R323" s="162" t="str">
        <f t="shared" si="200"/>
        <v>введи курс</v>
      </c>
      <c r="S323" s="196">
        <f t="shared" si="201"/>
        <v>0</v>
      </c>
      <c r="T323" s="192">
        <f t="shared" si="202"/>
        <v>0</v>
      </c>
      <c r="U323" s="76">
        <f t="shared" si="203"/>
        <v>0</v>
      </c>
      <c r="V323" s="123">
        <f t="shared" si="204"/>
        <v>0</v>
      </c>
      <c r="W323" s="191"/>
      <c r="X323" s="170"/>
      <c r="Y323" s="74">
        <f t="shared" si="189"/>
        <v>0</v>
      </c>
      <c r="Z323" s="188"/>
      <c r="AA323" s="130">
        <f t="shared" si="205"/>
        <v>0</v>
      </c>
      <c r="AB323" s="74">
        <f t="shared" si="206"/>
        <v>0</v>
      </c>
      <c r="AC323" s="356"/>
      <c r="AD323" s="130" cm="1">
        <f t="array" ref="AD323">IFERROR(ROUND((_xlfn.IFS(offer_sale_type="поставка",AB323,offer_sale_type="транзит",S323)*(1+AC323))/E323,2),0)</f>
        <v>0</v>
      </c>
      <c r="AE323" s="74">
        <f t="shared" si="207"/>
        <v>0</v>
      </c>
      <c r="AF323" s="123" cm="1">
        <f t="array" ref="AF323">IFERROR(ROUND(_xlfn.IFS(offer_sale_type="поставка",AB323,offer_sale_type="транзит",S323)*AC323,2),0)</f>
        <v>0</v>
      </c>
      <c r="AG323" s="130">
        <f t="shared" si="190"/>
        <v>0</v>
      </c>
      <c r="AH323" s="74">
        <f t="shared" si="191"/>
        <v>0</v>
      </c>
      <c r="AI323" s="123">
        <f t="shared" si="192"/>
        <v>0</v>
      </c>
      <c r="AJ323" s="118">
        <f t="shared" si="208"/>
        <v>0</v>
      </c>
      <c r="AK323" s="74">
        <f t="shared" si="209"/>
        <v>0</v>
      </c>
      <c r="AL323" s="174">
        <f t="shared" si="210"/>
        <v>0</v>
      </c>
      <c r="AM323" s="175">
        <f t="shared" si="193"/>
        <v>0</v>
      </c>
      <c r="AN323" s="130">
        <f t="shared" si="211"/>
        <v>0</v>
      </c>
      <c r="AO323" s="74">
        <f t="shared" si="194"/>
        <v>0</v>
      </c>
      <c r="AP323" s="123">
        <f t="shared" si="212"/>
        <v>0</v>
      </c>
      <c r="AQ323" s="118">
        <f t="shared" si="195"/>
        <v>0</v>
      </c>
      <c r="AR323" s="82" t="str">
        <f t="shared" si="213"/>
        <v>https://www.alta.ru/tnved/code//</v>
      </c>
      <c r="AS323" s="157"/>
      <c r="AT323" s="162"/>
      <c r="AU323" s="74">
        <f t="shared" si="196"/>
        <v>0</v>
      </c>
      <c r="AV323" s="157"/>
      <c r="AW323" s="75">
        <f>_xlfn.IFNA(VLOOKUP(L323,list_vat[],3,FALSE),0)</f>
        <v>0</v>
      </c>
      <c r="AX323" s="74">
        <f t="shared" si="214"/>
        <v>0</v>
      </c>
      <c r="AY323" s="74">
        <f t="shared" si="215"/>
        <v>0</v>
      </c>
      <c r="AZ323" s="130">
        <f t="shared" si="216"/>
        <v>0</v>
      </c>
      <c r="BA323" s="74">
        <f t="shared" si="197"/>
        <v>0</v>
      </c>
      <c r="BB323" s="193">
        <f t="shared" si="217"/>
        <v>0</v>
      </c>
      <c r="BC323" s="102">
        <f t="shared" si="218"/>
        <v>0</v>
      </c>
      <c r="BD323" s="102">
        <f t="shared" si="219"/>
        <v>0</v>
      </c>
      <c r="BE323" s="413" t="s">
        <v>69</v>
      </c>
    </row>
    <row r="324" spans="1:57" s="65" customFormat="1" ht="12" customHeight="1" x14ac:dyDescent="0.2">
      <c r="A324" s="43">
        <v>309</v>
      </c>
      <c r="B324" s="166"/>
      <c r="C324" s="166"/>
      <c r="D324" s="166"/>
      <c r="E324" s="162"/>
      <c r="F324" s="166"/>
      <c r="G324" s="162"/>
      <c r="H324" s="162"/>
      <c r="I324" s="189">
        <f t="shared" si="198"/>
        <v>0</v>
      </c>
      <c r="J324" s="195"/>
      <c r="K324" s="162"/>
      <c r="L324" s="168"/>
      <c r="M324" s="75">
        <f>_xlfn.XLOOKUP(L324,list_vat[Страна],list_vat[Ставка НДС %],0,0)</f>
        <v>0</v>
      </c>
      <c r="N324" s="162">
        <f t="shared" si="199"/>
        <v>0</v>
      </c>
      <c r="O324" s="169"/>
      <c r="P324" s="74">
        <f t="shared" si="220"/>
        <v>0</v>
      </c>
      <c r="Q324" s="162"/>
      <c r="R324" s="162" t="str">
        <f t="shared" si="200"/>
        <v>введи курс</v>
      </c>
      <c r="S324" s="196">
        <f t="shared" si="201"/>
        <v>0</v>
      </c>
      <c r="T324" s="192">
        <f t="shared" si="202"/>
        <v>0</v>
      </c>
      <c r="U324" s="76">
        <f t="shared" si="203"/>
        <v>0</v>
      </c>
      <c r="V324" s="123">
        <f t="shared" si="204"/>
        <v>0</v>
      </c>
      <c r="W324" s="191"/>
      <c r="X324" s="170"/>
      <c r="Y324" s="74">
        <f t="shared" si="189"/>
        <v>0</v>
      </c>
      <c r="Z324" s="188"/>
      <c r="AA324" s="130">
        <f t="shared" si="205"/>
        <v>0</v>
      </c>
      <c r="AB324" s="74">
        <f t="shared" si="206"/>
        <v>0</v>
      </c>
      <c r="AC324" s="356"/>
      <c r="AD324" s="130" cm="1">
        <f t="array" ref="AD324">IFERROR(ROUND((_xlfn.IFS(offer_sale_type="поставка",AB324,offer_sale_type="транзит",S324)*(1+AC324))/E324,2),0)</f>
        <v>0</v>
      </c>
      <c r="AE324" s="74">
        <f t="shared" si="207"/>
        <v>0</v>
      </c>
      <c r="AF324" s="123" cm="1">
        <f t="array" ref="AF324">IFERROR(ROUND(_xlfn.IFS(offer_sale_type="поставка",AB324,offer_sale_type="транзит",S324)*AC324,2),0)</f>
        <v>0</v>
      </c>
      <c r="AG324" s="130">
        <f t="shared" si="190"/>
        <v>0</v>
      </c>
      <c r="AH324" s="74">
        <f t="shared" si="191"/>
        <v>0</v>
      </c>
      <c r="AI324" s="123">
        <f t="shared" si="192"/>
        <v>0</v>
      </c>
      <c r="AJ324" s="118">
        <f t="shared" si="208"/>
        <v>0</v>
      </c>
      <c r="AK324" s="74">
        <f t="shared" si="209"/>
        <v>0</v>
      </c>
      <c r="AL324" s="174">
        <f t="shared" si="210"/>
        <v>0</v>
      </c>
      <c r="AM324" s="175">
        <f t="shared" si="193"/>
        <v>0</v>
      </c>
      <c r="AN324" s="130">
        <f t="shared" si="211"/>
        <v>0</v>
      </c>
      <c r="AO324" s="74">
        <f t="shared" si="194"/>
        <v>0</v>
      </c>
      <c r="AP324" s="123">
        <f t="shared" si="212"/>
        <v>0</v>
      </c>
      <c r="AQ324" s="118">
        <f t="shared" si="195"/>
        <v>0</v>
      </c>
      <c r="AR324" s="82" t="str">
        <f t="shared" si="213"/>
        <v>https://www.alta.ru/tnved/code//</v>
      </c>
      <c r="AS324" s="157"/>
      <c r="AT324" s="162"/>
      <c r="AU324" s="74">
        <f t="shared" si="196"/>
        <v>0</v>
      </c>
      <c r="AV324" s="157"/>
      <c r="AW324" s="75">
        <f>_xlfn.IFNA(VLOOKUP(L324,list_vat[],3,FALSE),0)</f>
        <v>0</v>
      </c>
      <c r="AX324" s="74">
        <f t="shared" si="214"/>
        <v>0</v>
      </c>
      <c r="AY324" s="74">
        <f t="shared" si="215"/>
        <v>0</v>
      </c>
      <c r="AZ324" s="130">
        <f t="shared" si="216"/>
        <v>0</v>
      </c>
      <c r="BA324" s="74">
        <f t="shared" si="197"/>
        <v>0</v>
      </c>
      <c r="BB324" s="193">
        <f t="shared" si="217"/>
        <v>0</v>
      </c>
      <c r="BC324" s="102">
        <f t="shared" si="218"/>
        <v>0</v>
      </c>
      <c r="BD324" s="102">
        <f t="shared" si="219"/>
        <v>0</v>
      </c>
      <c r="BE324" s="413" t="s">
        <v>69</v>
      </c>
    </row>
    <row r="325" spans="1:57" s="65" customFormat="1" ht="12" customHeight="1" x14ac:dyDescent="0.2">
      <c r="A325" s="43">
        <v>310</v>
      </c>
      <c r="B325" s="166"/>
      <c r="C325" s="166"/>
      <c r="D325" s="166"/>
      <c r="E325" s="162"/>
      <c r="F325" s="166"/>
      <c r="G325" s="162"/>
      <c r="H325" s="162"/>
      <c r="I325" s="189">
        <f t="shared" si="198"/>
        <v>0</v>
      </c>
      <c r="J325" s="195"/>
      <c r="K325" s="162"/>
      <c r="L325" s="168"/>
      <c r="M325" s="75">
        <f>_xlfn.XLOOKUP(L325,list_vat[Страна],list_vat[Ставка НДС %],0,0)</f>
        <v>0</v>
      </c>
      <c r="N325" s="162">
        <f t="shared" si="199"/>
        <v>0</v>
      </c>
      <c r="O325" s="169"/>
      <c r="P325" s="74">
        <f t="shared" si="220"/>
        <v>0</v>
      </c>
      <c r="Q325" s="162"/>
      <c r="R325" s="162" t="str">
        <f t="shared" si="200"/>
        <v>введи курс</v>
      </c>
      <c r="S325" s="196">
        <f t="shared" si="201"/>
        <v>0</v>
      </c>
      <c r="T325" s="192">
        <f t="shared" si="202"/>
        <v>0</v>
      </c>
      <c r="U325" s="76">
        <f t="shared" si="203"/>
        <v>0</v>
      </c>
      <c r="V325" s="123">
        <f t="shared" si="204"/>
        <v>0</v>
      </c>
      <c r="W325" s="191"/>
      <c r="X325" s="170"/>
      <c r="Y325" s="74">
        <f t="shared" si="189"/>
        <v>0</v>
      </c>
      <c r="Z325" s="188"/>
      <c r="AA325" s="130">
        <f t="shared" si="205"/>
        <v>0</v>
      </c>
      <c r="AB325" s="74">
        <f t="shared" si="206"/>
        <v>0</v>
      </c>
      <c r="AC325" s="356"/>
      <c r="AD325" s="130" cm="1">
        <f t="array" ref="AD325">IFERROR(ROUND((_xlfn.IFS(offer_sale_type="поставка",AB325,offer_sale_type="транзит",S325)*(1+AC325))/E325,2),0)</f>
        <v>0</v>
      </c>
      <c r="AE325" s="74">
        <f t="shared" si="207"/>
        <v>0</v>
      </c>
      <c r="AF325" s="123" cm="1">
        <f t="array" ref="AF325">IFERROR(ROUND(_xlfn.IFS(offer_sale_type="поставка",AB325,offer_sale_type="транзит",S325)*AC325,2),0)</f>
        <v>0</v>
      </c>
      <c r="AG325" s="130">
        <f t="shared" si="190"/>
        <v>0</v>
      </c>
      <c r="AH325" s="74">
        <f t="shared" si="191"/>
        <v>0</v>
      </c>
      <c r="AI325" s="123">
        <f t="shared" si="192"/>
        <v>0</v>
      </c>
      <c r="AJ325" s="118">
        <f t="shared" si="208"/>
        <v>0</v>
      </c>
      <c r="AK325" s="74">
        <f t="shared" si="209"/>
        <v>0</v>
      </c>
      <c r="AL325" s="174">
        <f t="shared" si="210"/>
        <v>0</v>
      </c>
      <c r="AM325" s="175">
        <f t="shared" si="193"/>
        <v>0</v>
      </c>
      <c r="AN325" s="130">
        <f t="shared" si="211"/>
        <v>0</v>
      </c>
      <c r="AO325" s="74">
        <f t="shared" si="194"/>
        <v>0</v>
      </c>
      <c r="AP325" s="123">
        <f t="shared" si="212"/>
        <v>0</v>
      </c>
      <c r="AQ325" s="118">
        <f t="shared" si="195"/>
        <v>0</v>
      </c>
      <c r="AR325" s="82" t="str">
        <f t="shared" si="213"/>
        <v>https://www.alta.ru/tnved/code//</v>
      </c>
      <c r="AS325" s="157"/>
      <c r="AT325" s="162"/>
      <c r="AU325" s="74">
        <f t="shared" si="196"/>
        <v>0</v>
      </c>
      <c r="AV325" s="157"/>
      <c r="AW325" s="75">
        <f>_xlfn.IFNA(VLOOKUP(L325,list_vat[],3,FALSE),0)</f>
        <v>0</v>
      </c>
      <c r="AX325" s="74">
        <f t="shared" si="214"/>
        <v>0</v>
      </c>
      <c r="AY325" s="74">
        <f t="shared" si="215"/>
        <v>0</v>
      </c>
      <c r="AZ325" s="130">
        <f t="shared" si="216"/>
        <v>0</v>
      </c>
      <c r="BA325" s="74">
        <f t="shared" si="197"/>
        <v>0</v>
      </c>
      <c r="BB325" s="193">
        <f t="shared" si="217"/>
        <v>0</v>
      </c>
      <c r="BC325" s="102">
        <f t="shared" si="218"/>
        <v>0</v>
      </c>
      <c r="BD325" s="102">
        <f t="shared" si="219"/>
        <v>0</v>
      </c>
      <c r="BE325" s="413" t="s">
        <v>69</v>
      </c>
    </row>
    <row r="326" spans="1:57" s="65" customFormat="1" ht="12" customHeight="1" x14ac:dyDescent="0.2">
      <c r="A326" s="43">
        <v>311</v>
      </c>
      <c r="B326" s="166"/>
      <c r="C326" s="166"/>
      <c r="D326" s="166"/>
      <c r="E326" s="162"/>
      <c r="F326" s="166"/>
      <c r="G326" s="162"/>
      <c r="H326" s="162"/>
      <c r="I326" s="189">
        <f t="shared" si="198"/>
        <v>0</v>
      </c>
      <c r="J326" s="195"/>
      <c r="K326" s="162"/>
      <c r="L326" s="168"/>
      <c r="M326" s="75">
        <f>_xlfn.XLOOKUP(L326,list_vat[Страна],list_vat[Ставка НДС %],0,0)</f>
        <v>0</v>
      </c>
      <c r="N326" s="162">
        <f t="shared" si="199"/>
        <v>0</v>
      </c>
      <c r="O326" s="169"/>
      <c r="P326" s="74">
        <f t="shared" si="220"/>
        <v>0</v>
      </c>
      <c r="Q326" s="162"/>
      <c r="R326" s="162" t="str">
        <f t="shared" si="200"/>
        <v>введи курс</v>
      </c>
      <c r="S326" s="196">
        <f t="shared" si="201"/>
        <v>0</v>
      </c>
      <c r="T326" s="192">
        <f t="shared" si="202"/>
        <v>0</v>
      </c>
      <c r="U326" s="76">
        <f t="shared" si="203"/>
        <v>0</v>
      </c>
      <c r="V326" s="123">
        <f t="shared" si="204"/>
        <v>0</v>
      </c>
      <c r="W326" s="191"/>
      <c r="X326" s="170"/>
      <c r="Y326" s="74">
        <f t="shared" si="189"/>
        <v>0</v>
      </c>
      <c r="Z326" s="188"/>
      <c r="AA326" s="130">
        <f t="shared" si="205"/>
        <v>0</v>
      </c>
      <c r="AB326" s="74">
        <f t="shared" si="206"/>
        <v>0</v>
      </c>
      <c r="AC326" s="356"/>
      <c r="AD326" s="130" cm="1">
        <f t="array" ref="AD326">IFERROR(ROUND((_xlfn.IFS(offer_sale_type="поставка",AB326,offer_sale_type="транзит",S326)*(1+AC326))/E326,2),0)</f>
        <v>0</v>
      </c>
      <c r="AE326" s="74">
        <f t="shared" si="207"/>
        <v>0</v>
      </c>
      <c r="AF326" s="123" cm="1">
        <f t="array" ref="AF326">IFERROR(ROUND(_xlfn.IFS(offer_sale_type="поставка",AB326,offer_sale_type="транзит",S326)*AC326,2),0)</f>
        <v>0</v>
      </c>
      <c r="AG326" s="130">
        <f t="shared" si="190"/>
        <v>0</v>
      </c>
      <c r="AH326" s="74">
        <f t="shared" si="191"/>
        <v>0</v>
      </c>
      <c r="AI326" s="123">
        <f t="shared" si="192"/>
        <v>0</v>
      </c>
      <c r="AJ326" s="118">
        <f t="shared" si="208"/>
        <v>0</v>
      </c>
      <c r="AK326" s="74">
        <f t="shared" si="209"/>
        <v>0</v>
      </c>
      <c r="AL326" s="174">
        <f t="shared" si="210"/>
        <v>0</v>
      </c>
      <c r="AM326" s="175">
        <f t="shared" si="193"/>
        <v>0</v>
      </c>
      <c r="AN326" s="130">
        <f t="shared" si="211"/>
        <v>0</v>
      </c>
      <c r="AO326" s="74">
        <f t="shared" si="194"/>
        <v>0</v>
      </c>
      <c r="AP326" s="123">
        <f t="shared" si="212"/>
        <v>0</v>
      </c>
      <c r="AQ326" s="118">
        <f t="shared" si="195"/>
        <v>0</v>
      </c>
      <c r="AR326" s="82" t="str">
        <f t="shared" si="213"/>
        <v>https://www.alta.ru/tnved/code//</v>
      </c>
      <c r="AS326" s="157"/>
      <c r="AT326" s="162"/>
      <c r="AU326" s="74">
        <f t="shared" si="196"/>
        <v>0</v>
      </c>
      <c r="AV326" s="157"/>
      <c r="AW326" s="75">
        <f>_xlfn.IFNA(VLOOKUP(L326,list_vat[],3,FALSE),0)</f>
        <v>0</v>
      </c>
      <c r="AX326" s="74">
        <f t="shared" si="214"/>
        <v>0</v>
      </c>
      <c r="AY326" s="74">
        <f t="shared" si="215"/>
        <v>0</v>
      </c>
      <c r="AZ326" s="130">
        <f t="shared" si="216"/>
        <v>0</v>
      </c>
      <c r="BA326" s="74">
        <f t="shared" si="197"/>
        <v>0</v>
      </c>
      <c r="BB326" s="193">
        <f t="shared" si="217"/>
        <v>0</v>
      </c>
      <c r="BC326" s="102">
        <f t="shared" si="218"/>
        <v>0</v>
      </c>
      <c r="BD326" s="102">
        <f t="shared" si="219"/>
        <v>0</v>
      </c>
      <c r="BE326" s="413" t="s">
        <v>69</v>
      </c>
    </row>
    <row r="327" spans="1:57" s="65" customFormat="1" ht="12" customHeight="1" x14ac:dyDescent="0.2">
      <c r="A327" s="43">
        <v>312</v>
      </c>
      <c r="B327" s="166"/>
      <c r="C327" s="166"/>
      <c r="D327" s="166"/>
      <c r="E327" s="162"/>
      <c r="F327" s="166"/>
      <c r="G327" s="162"/>
      <c r="H327" s="162"/>
      <c r="I327" s="189">
        <f t="shared" si="198"/>
        <v>0</v>
      </c>
      <c r="J327" s="195"/>
      <c r="K327" s="162"/>
      <c r="L327" s="168"/>
      <c r="M327" s="75">
        <f>_xlfn.XLOOKUP(L327,list_vat[Страна],list_vat[Ставка НДС %],0,0)</f>
        <v>0</v>
      </c>
      <c r="N327" s="162">
        <f t="shared" si="199"/>
        <v>0</v>
      </c>
      <c r="O327" s="169"/>
      <c r="P327" s="74">
        <f t="shared" si="220"/>
        <v>0</v>
      </c>
      <c r="Q327" s="162"/>
      <c r="R327" s="162" t="str">
        <f t="shared" si="200"/>
        <v>введи курс</v>
      </c>
      <c r="S327" s="196">
        <f t="shared" si="201"/>
        <v>0</v>
      </c>
      <c r="T327" s="192">
        <f t="shared" si="202"/>
        <v>0</v>
      </c>
      <c r="U327" s="76">
        <f t="shared" si="203"/>
        <v>0</v>
      </c>
      <c r="V327" s="123">
        <f t="shared" si="204"/>
        <v>0</v>
      </c>
      <c r="W327" s="191"/>
      <c r="X327" s="170"/>
      <c r="Y327" s="74">
        <f t="shared" si="189"/>
        <v>0</v>
      </c>
      <c r="Z327" s="188"/>
      <c r="AA327" s="130">
        <f t="shared" si="205"/>
        <v>0</v>
      </c>
      <c r="AB327" s="74">
        <f t="shared" si="206"/>
        <v>0</v>
      </c>
      <c r="AC327" s="356"/>
      <c r="AD327" s="130" cm="1">
        <f t="array" ref="AD327">IFERROR(ROUND((_xlfn.IFS(offer_sale_type="поставка",AB327,offer_sale_type="транзит",S327)*(1+AC327))/E327,2),0)</f>
        <v>0</v>
      </c>
      <c r="AE327" s="74">
        <f t="shared" si="207"/>
        <v>0</v>
      </c>
      <c r="AF327" s="123" cm="1">
        <f t="array" ref="AF327">IFERROR(ROUND(_xlfn.IFS(offer_sale_type="поставка",AB327,offer_sale_type="транзит",S327)*AC327,2),0)</f>
        <v>0</v>
      </c>
      <c r="AG327" s="130">
        <f t="shared" si="190"/>
        <v>0</v>
      </c>
      <c r="AH327" s="74">
        <f t="shared" si="191"/>
        <v>0</v>
      </c>
      <c r="AI327" s="123">
        <f t="shared" si="192"/>
        <v>0</v>
      </c>
      <c r="AJ327" s="118">
        <f t="shared" si="208"/>
        <v>0</v>
      </c>
      <c r="AK327" s="74">
        <f t="shared" si="209"/>
        <v>0</v>
      </c>
      <c r="AL327" s="174">
        <f t="shared" si="210"/>
        <v>0</v>
      </c>
      <c r="AM327" s="175">
        <f t="shared" si="193"/>
        <v>0</v>
      </c>
      <c r="AN327" s="130">
        <f t="shared" si="211"/>
        <v>0</v>
      </c>
      <c r="AO327" s="74">
        <f t="shared" si="194"/>
        <v>0</v>
      </c>
      <c r="AP327" s="123">
        <f t="shared" si="212"/>
        <v>0</v>
      </c>
      <c r="AQ327" s="118">
        <f t="shared" si="195"/>
        <v>0</v>
      </c>
      <c r="AR327" s="82" t="str">
        <f t="shared" si="213"/>
        <v>https://www.alta.ru/tnved/code//</v>
      </c>
      <c r="AS327" s="157"/>
      <c r="AT327" s="162"/>
      <c r="AU327" s="74">
        <f t="shared" si="196"/>
        <v>0</v>
      </c>
      <c r="AV327" s="157"/>
      <c r="AW327" s="75">
        <f>_xlfn.IFNA(VLOOKUP(L327,list_vat[],3,FALSE),0)</f>
        <v>0</v>
      </c>
      <c r="AX327" s="74">
        <f t="shared" si="214"/>
        <v>0</v>
      </c>
      <c r="AY327" s="74">
        <f t="shared" si="215"/>
        <v>0</v>
      </c>
      <c r="AZ327" s="130">
        <f t="shared" si="216"/>
        <v>0</v>
      </c>
      <c r="BA327" s="74">
        <f t="shared" si="197"/>
        <v>0</v>
      </c>
      <c r="BB327" s="193">
        <f t="shared" si="217"/>
        <v>0</v>
      </c>
      <c r="BC327" s="102">
        <f t="shared" si="218"/>
        <v>0</v>
      </c>
      <c r="BD327" s="102">
        <f t="shared" si="219"/>
        <v>0</v>
      </c>
      <c r="BE327" s="413" t="s">
        <v>69</v>
      </c>
    </row>
    <row r="328" spans="1:57" s="65" customFormat="1" ht="12" customHeight="1" x14ac:dyDescent="0.2">
      <c r="A328" s="43">
        <v>313</v>
      </c>
      <c r="B328" s="166"/>
      <c r="C328" s="166"/>
      <c r="D328" s="166"/>
      <c r="E328" s="162"/>
      <c r="F328" s="166"/>
      <c r="G328" s="162"/>
      <c r="H328" s="162"/>
      <c r="I328" s="189">
        <f t="shared" si="198"/>
        <v>0</v>
      </c>
      <c r="J328" s="195"/>
      <c r="K328" s="162"/>
      <c r="L328" s="168"/>
      <c r="M328" s="75">
        <f>_xlfn.XLOOKUP(L328,list_vat[Страна],list_vat[Ставка НДС %],0,0)</f>
        <v>0</v>
      </c>
      <c r="N328" s="162">
        <f t="shared" si="199"/>
        <v>0</v>
      </c>
      <c r="O328" s="169"/>
      <c r="P328" s="74">
        <f t="shared" si="220"/>
        <v>0</v>
      </c>
      <c r="Q328" s="162"/>
      <c r="R328" s="162" t="str">
        <f t="shared" si="200"/>
        <v>введи курс</v>
      </c>
      <c r="S328" s="196">
        <f t="shared" si="201"/>
        <v>0</v>
      </c>
      <c r="T328" s="192">
        <f t="shared" si="202"/>
        <v>0</v>
      </c>
      <c r="U328" s="76">
        <f t="shared" si="203"/>
        <v>0</v>
      </c>
      <c r="V328" s="123">
        <f t="shared" si="204"/>
        <v>0</v>
      </c>
      <c r="W328" s="191"/>
      <c r="X328" s="170"/>
      <c r="Y328" s="74">
        <f t="shared" si="189"/>
        <v>0</v>
      </c>
      <c r="Z328" s="188"/>
      <c r="AA328" s="130">
        <f t="shared" si="205"/>
        <v>0</v>
      </c>
      <c r="AB328" s="74">
        <f t="shared" si="206"/>
        <v>0</v>
      </c>
      <c r="AC328" s="356"/>
      <c r="AD328" s="130" cm="1">
        <f t="array" ref="AD328">IFERROR(ROUND((_xlfn.IFS(offer_sale_type="поставка",AB328,offer_sale_type="транзит",S328)*(1+AC328))/E328,2),0)</f>
        <v>0</v>
      </c>
      <c r="AE328" s="74">
        <f t="shared" si="207"/>
        <v>0</v>
      </c>
      <c r="AF328" s="123" cm="1">
        <f t="array" ref="AF328">IFERROR(ROUND(_xlfn.IFS(offer_sale_type="поставка",AB328,offer_sale_type="транзит",S328)*AC328,2),0)</f>
        <v>0</v>
      </c>
      <c r="AG328" s="130">
        <f t="shared" si="190"/>
        <v>0</v>
      </c>
      <c r="AH328" s="74">
        <f t="shared" si="191"/>
        <v>0</v>
      </c>
      <c r="AI328" s="123">
        <f t="shared" si="192"/>
        <v>0</v>
      </c>
      <c r="AJ328" s="118">
        <f t="shared" si="208"/>
        <v>0</v>
      </c>
      <c r="AK328" s="74">
        <f t="shared" si="209"/>
        <v>0</v>
      </c>
      <c r="AL328" s="174">
        <f t="shared" si="210"/>
        <v>0</v>
      </c>
      <c r="AM328" s="175">
        <f t="shared" si="193"/>
        <v>0</v>
      </c>
      <c r="AN328" s="130">
        <f t="shared" si="211"/>
        <v>0</v>
      </c>
      <c r="AO328" s="74">
        <f t="shared" si="194"/>
        <v>0</v>
      </c>
      <c r="AP328" s="123">
        <f t="shared" si="212"/>
        <v>0</v>
      </c>
      <c r="AQ328" s="118">
        <f t="shared" si="195"/>
        <v>0</v>
      </c>
      <c r="AR328" s="82" t="str">
        <f t="shared" si="213"/>
        <v>https://www.alta.ru/tnved/code//</v>
      </c>
      <c r="AS328" s="157"/>
      <c r="AT328" s="162"/>
      <c r="AU328" s="74">
        <f t="shared" si="196"/>
        <v>0</v>
      </c>
      <c r="AV328" s="157"/>
      <c r="AW328" s="75">
        <f>_xlfn.IFNA(VLOOKUP(L328,list_vat[],3,FALSE),0)</f>
        <v>0</v>
      </c>
      <c r="AX328" s="74">
        <f t="shared" si="214"/>
        <v>0</v>
      </c>
      <c r="AY328" s="74">
        <f t="shared" si="215"/>
        <v>0</v>
      </c>
      <c r="AZ328" s="130">
        <f t="shared" si="216"/>
        <v>0</v>
      </c>
      <c r="BA328" s="74">
        <f t="shared" si="197"/>
        <v>0</v>
      </c>
      <c r="BB328" s="193">
        <f t="shared" si="217"/>
        <v>0</v>
      </c>
      <c r="BC328" s="102">
        <f t="shared" si="218"/>
        <v>0</v>
      </c>
      <c r="BD328" s="102">
        <f t="shared" si="219"/>
        <v>0</v>
      </c>
      <c r="BE328" s="413" t="s">
        <v>69</v>
      </c>
    </row>
    <row r="329" spans="1:57" s="65" customFormat="1" ht="12" customHeight="1" x14ac:dyDescent="0.2">
      <c r="A329" s="43">
        <v>314</v>
      </c>
      <c r="B329" s="166"/>
      <c r="C329" s="166"/>
      <c r="D329" s="166"/>
      <c r="E329" s="162"/>
      <c r="F329" s="166"/>
      <c r="G329" s="162"/>
      <c r="H329" s="162"/>
      <c r="I329" s="189">
        <f t="shared" si="198"/>
        <v>0</v>
      </c>
      <c r="J329" s="195"/>
      <c r="K329" s="162"/>
      <c r="L329" s="168"/>
      <c r="M329" s="75">
        <f>_xlfn.XLOOKUP(L329,list_vat[Страна],list_vat[Ставка НДС %],0,0)</f>
        <v>0</v>
      </c>
      <c r="N329" s="162">
        <f t="shared" si="199"/>
        <v>0</v>
      </c>
      <c r="O329" s="169"/>
      <c r="P329" s="74">
        <f t="shared" si="220"/>
        <v>0</v>
      </c>
      <c r="Q329" s="162"/>
      <c r="R329" s="162" t="str">
        <f t="shared" si="200"/>
        <v>введи курс</v>
      </c>
      <c r="S329" s="196">
        <f t="shared" si="201"/>
        <v>0</v>
      </c>
      <c r="T329" s="192">
        <f t="shared" si="202"/>
        <v>0</v>
      </c>
      <c r="U329" s="76">
        <f t="shared" si="203"/>
        <v>0</v>
      </c>
      <c r="V329" s="123">
        <f t="shared" si="204"/>
        <v>0</v>
      </c>
      <c r="W329" s="191"/>
      <c r="X329" s="170"/>
      <c r="Y329" s="74">
        <f t="shared" si="189"/>
        <v>0</v>
      </c>
      <c r="Z329" s="188"/>
      <c r="AA329" s="130">
        <f t="shared" si="205"/>
        <v>0</v>
      </c>
      <c r="AB329" s="74">
        <f t="shared" si="206"/>
        <v>0</v>
      </c>
      <c r="AC329" s="356"/>
      <c r="AD329" s="130" cm="1">
        <f t="array" ref="AD329">IFERROR(ROUND((_xlfn.IFS(offer_sale_type="поставка",AB329,offer_sale_type="транзит",S329)*(1+AC329))/E329,2),0)</f>
        <v>0</v>
      </c>
      <c r="AE329" s="74">
        <f t="shared" si="207"/>
        <v>0</v>
      </c>
      <c r="AF329" s="123" cm="1">
        <f t="array" ref="AF329">IFERROR(ROUND(_xlfn.IFS(offer_sale_type="поставка",AB329,offer_sale_type="транзит",S329)*AC329,2),0)</f>
        <v>0</v>
      </c>
      <c r="AG329" s="130">
        <f t="shared" si="190"/>
        <v>0</v>
      </c>
      <c r="AH329" s="74">
        <f t="shared" si="191"/>
        <v>0</v>
      </c>
      <c r="AI329" s="123">
        <f t="shared" si="192"/>
        <v>0</v>
      </c>
      <c r="AJ329" s="118">
        <f t="shared" si="208"/>
        <v>0</v>
      </c>
      <c r="AK329" s="74">
        <f t="shared" si="209"/>
        <v>0</v>
      </c>
      <c r="AL329" s="174">
        <f t="shared" si="210"/>
        <v>0</v>
      </c>
      <c r="AM329" s="175">
        <f t="shared" si="193"/>
        <v>0</v>
      </c>
      <c r="AN329" s="130">
        <f t="shared" si="211"/>
        <v>0</v>
      </c>
      <c r="AO329" s="74">
        <f t="shared" si="194"/>
        <v>0</v>
      </c>
      <c r="AP329" s="123">
        <f t="shared" si="212"/>
        <v>0</v>
      </c>
      <c r="AQ329" s="118">
        <f t="shared" si="195"/>
        <v>0</v>
      </c>
      <c r="AR329" s="82" t="str">
        <f t="shared" si="213"/>
        <v>https://www.alta.ru/tnved/code//</v>
      </c>
      <c r="AS329" s="157"/>
      <c r="AT329" s="162"/>
      <c r="AU329" s="74">
        <f t="shared" si="196"/>
        <v>0</v>
      </c>
      <c r="AV329" s="157"/>
      <c r="AW329" s="75">
        <f>_xlfn.IFNA(VLOOKUP(L329,list_vat[],3,FALSE),0)</f>
        <v>0</v>
      </c>
      <c r="AX329" s="74">
        <f t="shared" si="214"/>
        <v>0</v>
      </c>
      <c r="AY329" s="74">
        <f t="shared" si="215"/>
        <v>0</v>
      </c>
      <c r="AZ329" s="130">
        <f t="shared" si="216"/>
        <v>0</v>
      </c>
      <c r="BA329" s="74">
        <f t="shared" si="197"/>
        <v>0</v>
      </c>
      <c r="BB329" s="193">
        <f t="shared" si="217"/>
        <v>0</v>
      </c>
      <c r="BC329" s="102">
        <f t="shared" si="218"/>
        <v>0</v>
      </c>
      <c r="BD329" s="102">
        <f t="shared" si="219"/>
        <v>0</v>
      </c>
      <c r="BE329" s="413" t="s">
        <v>69</v>
      </c>
    </row>
    <row r="330" spans="1:57" s="65" customFormat="1" ht="12" customHeight="1" x14ac:dyDescent="0.2">
      <c r="A330" s="43">
        <v>315</v>
      </c>
      <c r="B330" s="166"/>
      <c r="C330" s="166"/>
      <c r="D330" s="166"/>
      <c r="E330" s="162"/>
      <c r="F330" s="166"/>
      <c r="G330" s="162"/>
      <c r="H330" s="162"/>
      <c r="I330" s="189">
        <f t="shared" si="198"/>
        <v>0</v>
      </c>
      <c r="J330" s="195"/>
      <c r="K330" s="162"/>
      <c r="L330" s="168"/>
      <c r="M330" s="75">
        <f>_xlfn.XLOOKUP(L330,list_vat[Страна],list_vat[Ставка НДС %],0,0)</f>
        <v>0</v>
      </c>
      <c r="N330" s="162">
        <f t="shared" si="199"/>
        <v>0</v>
      </c>
      <c r="O330" s="169"/>
      <c r="P330" s="74">
        <f t="shared" si="220"/>
        <v>0</v>
      </c>
      <c r="Q330" s="162"/>
      <c r="R330" s="162" t="str">
        <f t="shared" si="200"/>
        <v>введи курс</v>
      </c>
      <c r="S330" s="196">
        <f t="shared" si="201"/>
        <v>0</v>
      </c>
      <c r="T330" s="192">
        <f t="shared" si="202"/>
        <v>0</v>
      </c>
      <c r="U330" s="76">
        <f t="shared" si="203"/>
        <v>0</v>
      </c>
      <c r="V330" s="123">
        <f t="shared" si="204"/>
        <v>0</v>
      </c>
      <c r="W330" s="191"/>
      <c r="X330" s="170"/>
      <c r="Y330" s="74">
        <f t="shared" si="189"/>
        <v>0</v>
      </c>
      <c r="Z330" s="188"/>
      <c r="AA330" s="130">
        <f t="shared" si="205"/>
        <v>0</v>
      </c>
      <c r="AB330" s="74">
        <f t="shared" si="206"/>
        <v>0</v>
      </c>
      <c r="AC330" s="356"/>
      <c r="AD330" s="130" cm="1">
        <f t="array" ref="AD330">IFERROR(ROUND((_xlfn.IFS(offer_sale_type="поставка",AB330,offer_sale_type="транзит",S330)*(1+AC330))/E330,2),0)</f>
        <v>0</v>
      </c>
      <c r="AE330" s="74">
        <f t="shared" si="207"/>
        <v>0</v>
      </c>
      <c r="AF330" s="123" cm="1">
        <f t="array" ref="AF330">IFERROR(ROUND(_xlfn.IFS(offer_sale_type="поставка",AB330,offer_sale_type="транзит",S330)*AC330,2),0)</f>
        <v>0</v>
      </c>
      <c r="AG330" s="130">
        <f t="shared" si="190"/>
        <v>0</v>
      </c>
      <c r="AH330" s="74">
        <f t="shared" si="191"/>
        <v>0</v>
      </c>
      <c r="AI330" s="123">
        <f t="shared" si="192"/>
        <v>0</v>
      </c>
      <c r="AJ330" s="118">
        <f t="shared" si="208"/>
        <v>0</v>
      </c>
      <c r="AK330" s="74">
        <f t="shared" si="209"/>
        <v>0</v>
      </c>
      <c r="AL330" s="174">
        <f t="shared" si="210"/>
        <v>0</v>
      </c>
      <c r="AM330" s="175">
        <f t="shared" si="193"/>
        <v>0</v>
      </c>
      <c r="AN330" s="130">
        <f t="shared" si="211"/>
        <v>0</v>
      </c>
      <c r="AO330" s="74">
        <f t="shared" si="194"/>
        <v>0</v>
      </c>
      <c r="AP330" s="123">
        <f t="shared" si="212"/>
        <v>0</v>
      </c>
      <c r="AQ330" s="118">
        <f t="shared" si="195"/>
        <v>0</v>
      </c>
      <c r="AR330" s="82" t="str">
        <f t="shared" si="213"/>
        <v>https://www.alta.ru/tnved/code//</v>
      </c>
      <c r="AS330" s="157"/>
      <c r="AT330" s="162"/>
      <c r="AU330" s="74">
        <f t="shared" si="196"/>
        <v>0</v>
      </c>
      <c r="AV330" s="157"/>
      <c r="AW330" s="75">
        <f>_xlfn.IFNA(VLOOKUP(L330,list_vat[],3,FALSE),0)</f>
        <v>0</v>
      </c>
      <c r="AX330" s="74">
        <f t="shared" si="214"/>
        <v>0</v>
      </c>
      <c r="AY330" s="74">
        <f t="shared" si="215"/>
        <v>0</v>
      </c>
      <c r="AZ330" s="130">
        <f t="shared" si="216"/>
        <v>0</v>
      </c>
      <c r="BA330" s="74">
        <f t="shared" si="197"/>
        <v>0</v>
      </c>
      <c r="BB330" s="193">
        <f t="shared" si="217"/>
        <v>0</v>
      </c>
      <c r="BC330" s="102">
        <f t="shared" si="218"/>
        <v>0</v>
      </c>
      <c r="BD330" s="102">
        <f t="shared" si="219"/>
        <v>0</v>
      </c>
      <c r="BE330" s="413" t="s">
        <v>69</v>
      </c>
    </row>
    <row r="331" spans="1:57" s="65" customFormat="1" ht="12" customHeight="1" x14ac:dyDescent="0.2">
      <c r="A331" s="43">
        <v>316</v>
      </c>
      <c r="B331" s="166"/>
      <c r="C331" s="166"/>
      <c r="D331" s="166"/>
      <c r="E331" s="162"/>
      <c r="F331" s="166"/>
      <c r="G331" s="162"/>
      <c r="H331" s="162"/>
      <c r="I331" s="189">
        <f t="shared" si="198"/>
        <v>0</v>
      </c>
      <c r="J331" s="195"/>
      <c r="K331" s="162"/>
      <c r="L331" s="168"/>
      <c r="M331" s="75">
        <f>_xlfn.XLOOKUP(L331,list_vat[Страна],list_vat[Ставка НДС %],0,0)</f>
        <v>0</v>
      </c>
      <c r="N331" s="162">
        <f t="shared" si="199"/>
        <v>0</v>
      </c>
      <c r="O331" s="169"/>
      <c r="P331" s="74">
        <f t="shared" si="220"/>
        <v>0</v>
      </c>
      <c r="Q331" s="162"/>
      <c r="R331" s="162" t="str">
        <f t="shared" si="200"/>
        <v>введи курс</v>
      </c>
      <c r="S331" s="196">
        <f t="shared" si="201"/>
        <v>0</v>
      </c>
      <c r="T331" s="192">
        <f t="shared" si="202"/>
        <v>0</v>
      </c>
      <c r="U331" s="76">
        <f t="shared" si="203"/>
        <v>0</v>
      </c>
      <c r="V331" s="123">
        <f t="shared" si="204"/>
        <v>0</v>
      </c>
      <c r="W331" s="191"/>
      <c r="X331" s="170"/>
      <c r="Y331" s="74">
        <f t="shared" si="189"/>
        <v>0</v>
      </c>
      <c r="Z331" s="188"/>
      <c r="AA331" s="130">
        <f t="shared" si="205"/>
        <v>0</v>
      </c>
      <c r="AB331" s="74">
        <f t="shared" si="206"/>
        <v>0</v>
      </c>
      <c r="AC331" s="356"/>
      <c r="AD331" s="130" cm="1">
        <f t="array" ref="AD331">IFERROR(ROUND((_xlfn.IFS(offer_sale_type="поставка",AB331,offer_sale_type="транзит",S331)*(1+AC331))/E331,2),0)</f>
        <v>0</v>
      </c>
      <c r="AE331" s="74">
        <f t="shared" si="207"/>
        <v>0</v>
      </c>
      <c r="AF331" s="123" cm="1">
        <f t="array" ref="AF331">IFERROR(ROUND(_xlfn.IFS(offer_sale_type="поставка",AB331,offer_sale_type="транзит",S331)*AC331,2),0)</f>
        <v>0</v>
      </c>
      <c r="AG331" s="130">
        <f t="shared" si="190"/>
        <v>0</v>
      </c>
      <c r="AH331" s="74">
        <f t="shared" si="191"/>
        <v>0</v>
      </c>
      <c r="AI331" s="123">
        <f t="shared" si="192"/>
        <v>0</v>
      </c>
      <c r="AJ331" s="118">
        <f t="shared" si="208"/>
        <v>0</v>
      </c>
      <c r="AK331" s="74">
        <f t="shared" si="209"/>
        <v>0</v>
      </c>
      <c r="AL331" s="174">
        <f t="shared" si="210"/>
        <v>0</v>
      </c>
      <c r="AM331" s="175">
        <f t="shared" si="193"/>
        <v>0</v>
      </c>
      <c r="AN331" s="130">
        <f t="shared" si="211"/>
        <v>0</v>
      </c>
      <c r="AO331" s="74">
        <f t="shared" si="194"/>
        <v>0</v>
      </c>
      <c r="AP331" s="123">
        <f t="shared" si="212"/>
        <v>0</v>
      </c>
      <c r="AQ331" s="118">
        <f t="shared" si="195"/>
        <v>0</v>
      </c>
      <c r="AR331" s="82" t="str">
        <f t="shared" si="213"/>
        <v>https://www.alta.ru/tnved/code//</v>
      </c>
      <c r="AS331" s="157"/>
      <c r="AT331" s="162"/>
      <c r="AU331" s="74">
        <f t="shared" si="196"/>
        <v>0</v>
      </c>
      <c r="AV331" s="157"/>
      <c r="AW331" s="75">
        <f>_xlfn.IFNA(VLOOKUP(L331,list_vat[],3,FALSE),0)</f>
        <v>0</v>
      </c>
      <c r="AX331" s="74">
        <f t="shared" si="214"/>
        <v>0</v>
      </c>
      <c r="AY331" s="74">
        <f t="shared" si="215"/>
        <v>0</v>
      </c>
      <c r="AZ331" s="130">
        <f t="shared" si="216"/>
        <v>0</v>
      </c>
      <c r="BA331" s="74">
        <f t="shared" si="197"/>
        <v>0</v>
      </c>
      <c r="BB331" s="193">
        <f t="shared" si="217"/>
        <v>0</v>
      </c>
      <c r="BC331" s="102">
        <f t="shared" si="218"/>
        <v>0</v>
      </c>
      <c r="BD331" s="102">
        <f t="shared" si="219"/>
        <v>0</v>
      </c>
      <c r="BE331" s="413" t="s">
        <v>69</v>
      </c>
    </row>
    <row r="332" spans="1:57" s="65" customFormat="1" ht="12" customHeight="1" x14ac:dyDescent="0.2">
      <c r="A332" s="43">
        <v>317</v>
      </c>
      <c r="B332" s="166"/>
      <c r="C332" s="166"/>
      <c r="D332" s="166"/>
      <c r="E332" s="162"/>
      <c r="F332" s="166"/>
      <c r="G332" s="162"/>
      <c r="H332" s="162"/>
      <c r="I332" s="189">
        <f t="shared" si="198"/>
        <v>0</v>
      </c>
      <c r="J332" s="195"/>
      <c r="K332" s="162"/>
      <c r="L332" s="168"/>
      <c r="M332" s="75">
        <f>_xlfn.XLOOKUP(L332,list_vat[Страна],list_vat[Ставка НДС %],0,0)</f>
        <v>0</v>
      </c>
      <c r="N332" s="162">
        <f t="shared" si="199"/>
        <v>0</v>
      </c>
      <c r="O332" s="169"/>
      <c r="P332" s="74">
        <f t="shared" si="220"/>
        <v>0</v>
      </c>
      <c r="Q332" s="162"/>
      <c r="R332" s="162" t="str">
        <f t="shared" si="200"/>
        <v>введи курс</v>
      </c>
      <c r="S332" s="196">
        <f t="shared" si="201"/>
        <v>0</v>
      </c>
      <c r="T332" s="192">
        <f t="shared" si="202"/>
        <v>0</v>
      </c>
      <c r="U332" s="76">
        <f t="shared" si="203"/>
        <v>0</v>
      </c>
      <c r="V332" s="123">
        <f t="shared" si="204"/>
        <v>0</v>
      </c>
      <c r="W332" s="191"/>
      <c r="X332" s="170"/>
      <c r="Y332" s="74">
        <f t="shared" si="189"/>
        <v>0</v>
      </c>
      <c r="Z332" s="188"/>
      <c r="AA332" s="130">
        <f t="shared" si="205"/>
        <v>0</v>
      </c>
      <c r="AB332" s="74">
        <f t="shared" si="206"/>
        <v>0</v>
      </c>
      <c r="AC332" s="356"/>
      <c r="AD332" s="130" cm="1">
        <f t="array" ref="AD332">IFERROR(ROUND((_xlfn.IFS(offer_sale_type="поставка",AB332,offer_sale_type="транзит",S332)*(1+AC332))/E332,2),0)</f>
        <v>0</v>
      </c>
      <c r="AE332" s="74">
        <f t="shared" si="207"/>
        <v>0</v>
      </c>
      <c r="AF332" s="123" cm="1">
        <f t="array" ref="AF332">IFERROR(ROUND(_xlfn.IFS(offer_sale_type="поставка",AB332,offer_sale_type="транзит",S332)*AC332,2),0)</f>
        <v>0</v>
      </c>
      <c r="AG332" s="130">
        <f t="shared" si="190"/>
        <v>0</v>
      </c>
      <c r="AH332" s="74">
        <f t="shared" si="191"/>
        <v>0</v>
      </c>
      <c r="AI332" s="123">
        <f t="shared" si="192"/>
        <v>0</v>
      </c>
      <c r="AJ332" s="118">
        <f t="shared" si="208"/>
        <v>0</v>
      </c>
      <c r="AK332" s="74">
        <f t="shared" si="209"/>
        <v>0</v>
      </c>
      <c r="AL332" s="174">
        <f t="shared" si="210"/>
        <v>0</v>
      </c>
      <c r="AM332" s="175">
        <f t="shared" si="193"/>
        <v>0</v>
      </c>
      <c r="AN332" s="130">
        <f t="shared" si="211"/>
        <v>0</v>
      </c>
      <c r="AO332" s="74">
        <f t="shared" si="194"/>
        <v>0</v>
      </c>
      <c r="AP332" s="123">
        <f t="shared" si="212"/>
        <v>0</v>
      </c>
      <c r="AQ332" s="118">
        <f t="shared" si="195"/>
        <v>0</v>
      </c>
      <c r="AR332" s="82" t="str">
        <f t="shared" si="213"/>
        <v>https://www.alta.ru/tnved/code//</v>
      </c>
      <c r="AS332" s="157"/>
      <c r="AT332" s="162"/>
      <c r="AU332" s="74">
        <f t="shared" si="196"/>
        <v>0</v>
      </c>
      <c r="AV332" s="157"/>
      <c r="AW332" s="75">
        <f>_xlfn.IFNA(VLOOKUP(L332,list_vat[],3,FALSE),0)</f>
        <v>0</v>
      </c>
      <c r="AX332" s="74">
        <f t="shared" si="214"/>
        <v>0</v>
      </c>
      <c r="AY332" s="74">
        <f t="shared" si="215"/>
        <v>0</v>
      </c>
      <c r="AZ332" s="130">
        <f t="shared" si="216"/>
        <v>0</v>
      </c>
      <c r="BA332" s="74">
        <f t="shared" si="197"/>
        <v>0</v>
      </c>
      <c r="BB332" s="193">
        <f t="shared" si="217"/>
        <v>0</v>
      </c>
      <c r="BC332" s="102">
        <f t="shared" si="218"/>
        <v>0</v>
      </c>
      <c r="BD332" s="102">
        <f t="shared" si="219"/>
        <v>0</v>
      </c>
      <c r="BE332" s="413" t="s">
        <v>69</v>
      </c>
    </row>
    <row r="333" spans="1:57" s="65" customFormat="1" ht="12" customHeight="1" x14ac:dyDescent="0.2">
      <c r="A333" s="43">
        <v>318</v>
      </c>
      <c r="B333" s="166"/>
      <c r="C333" s="166"/>
      <c r="D333" s="166"/>
      <c r="E333" s="162"/>
      <c r="F333" s="166"/>
      <c r="G333" s="162"/>
      <c r="H333" s="162"/>
      <c r="I333" s="189">
        <f t="shared" si="198"/>
        <v>0</v>
      </c>
      <c r="J333" s="195"/>
      <c r="K333" s="162"/>
      <c r="L333" s="168"/>
      <c r="M333" s="75">
        <f>_xlfn.XLOOKUP(L333,list_vat[Страна],list_vat[Ставка НДС %],0,0)</f>
        <v>0</v>
      </c>
      <c r="N333" s="162">
        <f t="shared" si="199"/>
        <v>0</v>
      </c>
      <c r="O333" s="169"/>
      <c r="P333" s="74">
        <f t="shared" si="220"/>
        <v>0</v>
      </c>
      <c r="Q333" s="162"/>
      <c r="R333" s="162" t="str">
        <f t="shared" si="200"/>
        <v>введи курс</v>
      </c>
      <c r="S333" s="196">
        <f t="shared" si="201"/>
        <v>0</v>
      </c>
      <c r="T333" s="192">
        <f t="shared" si="202"/>
        <v>0</v>
      </c>
      <c r="U333" s="76">
        <f t="shared" si="203"/>
        <v>0</v>
      </c>
      <c r="V333" s="123">
        <f t="shared" si="204"/>
        <v>0</v>
      </c>
      <c r="W333" s="191"/>
      <c r="X333" s="170"/>
      <c r="Y333" s="74">
        <f t="shared" si="189"/>
        <v>0</v>
      </c>
      <c r="Z333" s="188"/>
      <c r="AA333" s="130">
        <f t="shared" si="205"/>
        <v>0</v>
      </c>
      <c r="AB333" s="74">
        <f t="shared" si="206"/>
        <v>0</v>
      </c>
      <c r="AC333" s="356"/>
      <c r="AD333" s="130" cm="1">
        <f t="array" ref="AD333">IFERROR(ROUND((_xlfn.IFS(offer_sale_type="поставка",AB333,offer_sale_type="транзит",S333)*(1+AC333))/E333,2),0)</f>
        <v>0</v>
      </c>
      <c r="AE333" s="74">
        <f t="shared" si="207"/>
        <v>0</v>
      </c>
      <c r="AF333" s="123" cm="1">
        <f t="array" ref="AF333">IFERROR(ROUND(_xlfn.IFS(offer_sale_type="поставка",AB333,offer_sale_type="транзит",S333)*AC333,2),0)</f>
        <v>0</v>
      </c>
      <c r="AG333" s="130">
        <f t="shared" si="190"/>
        <v>0</v>
      </c>
      <c r="AH333" s="74">
        <f t="shared" si="191"/>
        <v>0</v>
      </c>
      <c r="AI333" s="123">
        <f t="shared" si="192"/>
        <v>0</v>
      </c>
      <c r="AJ333" s="118">
        <f t="shared" si="208"/>
        <v>0</v>
      </c>
      <c r="AK333" s="74">
        <f t="shared" si="209"/>
        <v>0</v>
      </c>
      <c r="AL333" s="174">
        <f t="shared" si="210"/>
        <v>0</v>
      </c>
      <c r="AM333" s="175">
        <f t="shared" si="193"/>
        <v>0</v>
      </c>
      <c r="AN333" s="130">
        <f t="shared" si="211"/>
        <v>0</v>
      </c>
      <c r="AO333" s="74">
        <f t="shared" si="194"/>
        <v>0</v>
      </c>
      <c r="AP333" s="123">
        <f t="shared" si="212"/>
        <v>0</v>
      </c>
      <c r="AQ333" s="118">
        <f t="shared" si="195"/>
        <v>0</v>
      </c>
      <c r="AR333" s="82" t="str">
        <f t="shared" si="213"/>
        <v>https://www.alta.ru/tnved/code//</v>
      </c>
      <c r="AS333" s="157"/>
      <c r="AT333" s="162"/>
      <c r="AU333" s="74">
        <f t="shared" si="196"/>
        <v>0</v>
      </c>
      <c r="AV333" s="157"/>
      <c r="AW333" s="75">
        <f>_xlfn.IFNA(VLOOKUP(L333,list_vat[],3,FALSE),0)</f>
        <v>0</v>
      </c>
      <c r="AX333" s="74">
        <f t="shared" si="214"/>
        <v>0</v>
      </c>
      <c r="AY333" s="74">
        <f t="shared" si="215"/>
        <v>0</v>
      </c>
      <c r="AZ333" s="130">
        <f t="shared" si="216"/>
        <v>0</v>
      </c>
      <c r="BA333" s="74">
        <f t="shared" si="197"/>
        <v>0</v>
      </c>
      <c r="BB333" s="193">
        <f t="shared" si="217"/>
        <v>0</v>
      </c>
      <c r="BC333" s="102">
        <f t="shared" si="218"/>
        <v>0</v>
      </c>
      <c r="BD333" s="102">
        <f t="shared" si="219"/>
        <v>0</v>
      </c>
      <c r="BE333" s="413" t="s">
        <v>69</v>
      </c>
    </row>
    <row r="334" spans="1:57" s="65" customFormat="1" ht="12" customHeight="1" x14ac:dyDescent="0.2">
      <c r="A334" s="43">
        <v>319</v>
      </c>
      <c r="B334" s="166"/>
      <c r="C334" s="166"/>
      <c r="D334" s="166"/>
      <c r="E334" s="162"/>
      <c r="F334" s="166"/>
      <c r="G334" s="162"/>
      <c r="H334" s="162"/>
      <c r="I334" s="189">
        <f t="shared" si="198"/>
        <v>0</v>
      </c>
      <c r="J334" s="195"/>
      <c r="K334" s="162"/>
      <c r="L334" s="168"/>
      <c r="M334" s="75">
        <f>_xlfn.XLOOKUP(L334,list_vat[Страна],list_vat[Ставка НДС %],0,0)</f>
        <v>0</v>
      </c>
      <c r="N334" s="162">
        <f t="shared" si="199"/>
        <v>0</v>
      </c>
      <c r="O334" s="169"/>
      <c r="P334" s="74">
        <f t="shared" si="220"/>
        <v>0</v>
      </c>
      <c r="Q334" s="162"/>
      <c r="R334" s="162" t="str">
        <f t="shared" si="200"/>
        <v>введи курс</v>
      </c>
      <c r="S334" s="196">
        <f t="shared" si="201"/>
        <v>0</v>
      </c>
      <c r="T334" s="192">
        <f t="shared" si="202"/>
        <v>0</v>
      </c>
      <c r="U334" s="76">
        <f t="shared" si="203"/>
        <v>0</v>
      </c>
      <c r="V334" s="123">
        <f t="shared" si="204"/>
        <v>0</v>
      </c>
      <c r="W334" s="191"/>
      <c r="X334" s="170"/>
      <c r="Y334" s="74">
        <f t="shared" si="189"/>
        <v>0</v>
      </c>
      <c r="Z334" s="188"/>
      <c r="AA334" s="130">
        <f t="shared" si="205"/>
        <v>0</v>
      </c>
      <c r="AB334" s="74">
        <f t="shared" si="206"/>
        <v>0</v>
      </c>
      <c r="AC334" s="356"/>
      <c r="AD334" s="130" cm="1">
        <f t="array" ref="AD334">IFERROR(ROUND((_xlfn.IFS(offer_sale_type="поставка",AB334,offer_sale_type="транзит",S334)*(1+AC334))/E334,2),0)</f>
        <v>0</v>
      </c>
      <c r="AE334" s="74">
        <f t="shared" si="207"/>
        <v>0</v>
      </c>
      <c r="AF334" s="123" cm="1">
        <f t="array" ref="AF334">IFERROR(ROUND(_xlfn.IFS(offer_sale_type="поставка",AB334,offer_sale_type="транзит",S334)*AC334,2),0)</f>
        <v>0</v>
      </c>
      <c r="AG334" s="130">
        <f t="shared" si="190"/>
        <v>0</v>
      </c>
      <c r="AH334" s="74">
        <f t="shared" si="191"/>
        <v>0</v>
      </c>
      <c r="AI334" s="123">
        <f t="shared" si="192"/>
        <v>0</v>
      </c>
      <c r="AJ334" s="118">
        <f t="shared" si="208"/>
        <v>0</v>
      </c>
      <c r="AK334" s="74">
        <f t="shared" si="209"/>
        <v>0</v>
      </c>
      <c r="AL334" s="174">
        <f t="shared" si="210"/>
        <v>0</v>
      </c>
      <c r="AM334" s="175">
        <f t="shared" si="193"/>
        <v>0</v>
      </c>
      <c r="AN334" s="130">
        <f t="shared" si="211"/>
        <v>0</v>
      </c>
      <c r="AO334" s="74">
        <f t="shared" si="194"/>
        <v>0</v>
      </c>
      <c r="AP334" s="123">
        <f t="shared" si="212"/>
        <v>0</v>
      </c>
      <c r="AQ334" s="118">
        <f t="shared" si="195"/>
        <v>0</v>
      </c>
      <c r="AR334" s="82" t="str">
        <f t="shared" si="213"/>
        <v>https://www.alta.ru/tnved/code//</v>
      </c>
      <c r="AS334" s="157"/>
      <c r="AT334" s="162"/>
      <c r="AU334" s="74">
        <f t="shared" si="196"/>
        <v>0</v>
      </c>
      <c r="AV334" s="157"/>
      <c r="AW334" s="75">
        <f>_xlfn.IFNA(VLOOKUP(L334,list_vat[],3,FALSE),0)</f>
        <v>0</v>
      </c>
      <c r="AX334" s="74">
        <f t="shared" si="214"/>
        <v>0</v>
      </c>
      <c r="AY334" s="74">
        <f t="shared" si="215"/>
        <v>0</v>
      </c>
      <c r="AZ334" s="130">
        <f t="shared" si="216"/>
        <v>0</v>
      </c>
      <c r="BA334" s="74">
        <f t="shared" si="197"/>
        <v>0</v>
      </c>
      <c r="BB334" s="193">
        <f t="shared" si="217"/>
        <v>0</v>
      </c>
      <c r="BC334" s="102">
        <f t="shared" si="218"/>
        <v>0</v>
      </c>
      <c r="BD334" s="102">
        <f t="shared" si="219"/>
        <v>0</v>
      </c>
      <c r="BE334" s="413" t="s">
        <v>69</v>
      </c>
    </row>
    <row r="335" spans="1:57" s="65" customFormat="1" ht="12" customHeight="1" x14ac:dyDescent="0.2">
      <c r="A335" s="43">
        <v>320</v>
      </c>
      <c r="B335" s="166"/>
      <c r="C335" s="166"/>
      <c r="D335" s="166"/>
      <c r="E335" s="162"/>
      <c r="F335" s="166"/>
      <c r="G335" s="162"/>
      <c r="H335" s="162"/>
      <c r="I335" s="189">
        <f t="shared" si="198"/>
        <v>0</v>
      </c>
      <c r="J335" s="195"/>
      <c r="K335" s="162"/>
      <c r="L335" s="168"/>
      <c r="M335" s="75">
        <f>_xlfn.XLOOKUP(L335,list_vat[Страна],list_vat[Ставка НДС %],0,0)</f>
        <v>0</v>
      </c>
      <c r="N335" s="162">
        <f t="shared" si="199"/>
        <v>0</v>
      </c>
      <c r="O335" s="169"/>
      <c r="P335" s="74">
        <f t="shared" si="220"/>
        <v>0</v>
      </c>
      <c r="Q335" s="162"/>
      <c r="R335" s="162" t="str">
        <f t="shared" si="200"/>
        <v>введи курс</v>
      </c>
      <c r="S335" s="196">
        <f t="shared" si="201"/>
        <v>0</v>
      </c>
      <c r="T335" s="192">
        <f t="shared" si="202"/>
        <v>0</v>
      </c>
      <c r="U335" s="76">
        <f t="shared" si="203"/>
        <v>0</v>
      </c>
      <c r="V335" s="123">
        <f t="shared" si="204"/>
        <v>0</v>
      </c>
      <c r="W335" s="191"/>
      <c r="X335" s="170"/>
      <c r="Y335" s="74">
        <f t="shared" si="189"/>
        <v>0</v>
      </c>
      <c r="Z335" s="188"/>
      <c r="AA335" s="130">
        <f t="shared" si="205"/>
        <v>0</v>
      </c>
      <c r="AB335" s="74">
        <f t="shared" si="206"/>
        <v>0</v>
      </c>
      <c r="AC335" s="356"/>
      <c r="AD335" s="130" cm="1">
        <f t="array" ref="AD335">IFERROR(ROUND((_xlfn.IFS(offer_sale_type="поставка",AB335,offer_sale_type="транзит",S335)*(1+AC335))/E335,2),0)</f>
        <v>0</v>
      </c>
      <c r="AE335" s="74">
        <f t="shared" si="207"/>
        <v>0</v>
      </c>
      <c r="AF335" s="123" cm="1">
        <f t="array" ref="AF335">IFERROR(ROUND(_xlfn.IFS(offer_sale_type="поставка",AB335,offer_sale_type="транзит",S335)*AC335,2),0)</f>
        <v>0</v>
      </c>
      <c r="AG335" s="130">
        <f t="shared" si="190"/>
        <v>0</v>
      </c>
      <c r="AH335" s="74">
        <f t="shared" si="191"/>
        <v>0</v>
      </c>
      <c r="AI335" s="123">
        <f t="shared" si="192"/>
        <v>0</v>
      </c>
      <c r="AJ335" s="118">
        <f t="shared" si="208"/>
        <v>0</v>
      </c>
      <c r="AK335" s="74">
        <f t="shared" si="209"/>
        <v>0</v>
      </c>
      <c r="AL335" s="174">
        <f t="shared" si="210"/>
        <v>0</v>
      </c>
      <c r="AM335" s="175">
        <f t="shared" si="193"/>
        <v>0</v>
      </c>
      <c r="AN335" s="130">
        <f t="shared" si="211"/>
        <v>0</v>
      </c>
      <c r="AO335" s="74">
        <f t="shared" si="194"/>
        <v>0</v>
      </c>
      <c r="AP335" s="123">
        <f t="shared" si="212"/>
        <v>0</v>
      </c>
      <c r="AQ335" s="118">
        <f t="shared" si="195"/>
        <v>0</v>
      </c>
      <c r="AR335" s="82" t="str">
        <f t="shared" si="213"/>
        <v>https://www.alta.ru/tnved/code//</v>
      </c>
      <c r="AS335" s="157"/>
      <c r="AT335" s="162"/>
      <c r="AU335" s="74">
        <f t="shared" si="196"/>
        <v>0</v>
      </c>
      <c r="AV335" s="157"/>
      <c r="AW335" s="75">
        <f>_xlfn.IFNA(VLOOKUP(L335,list_vat[],3,FALSE),0)</f>
        <v>0</v>
      </c>
      <c r="AX335" s="74">
        <f t="shared" si="214"/>
        <v>0</v>
      </c>
      <c r="AY335" s="74">
        <f t="shared" si="215"/>
        <v>0</v>
      </c>
      <c r="AZ335" s="130">
        <f t="shared" si="216"/>
        <v>0</v>
      </c>
      <c r="BA335" s="74">
        <f t="shared" si="197"/>
        <v>0</v>
      </c>
      <c r="BB335" s="193">
        <f t="shared" si="217"/>
        <v>0</v>
      </c>
      <c r="BC335" s="102">
        <f t="shared" si="218"/>
        <v>0</v>
      </c>
      <c r="BD335" s="102">
        <f t="shared" si="219"/>
        <v>0</v>
      </c>
      <c r="BE335" s="413" t="s">
        <v>69</v>
      </c>
    </row>
    <row r="336" spans="1:57" s="65" customFormat="1" ht="12" customHeight="1" x14ac:dyDescent="0.2">
      <c r="A336" s="43">
        <v>321</v>
      </c>
      <c r="B336" s="166"/>
      <c r="C336" s="166"/>
      <c r="D336" s="166"/>
      <c r="E336" s="162"/>
      <c r="F336" s="166"/>
      <c r="G336" s="162"/>
      <c r="H336" s="162"/>
      <c r="I336" s="189">
        <f t="shared" si="198"/>
        <v>0</v>
      </c>
      <c r="J336" s="195"/>
      <c r="K336" s="162"/>
      <c r="L336" s="168"/>
      <c r="M336" s="75">
        <f>_xlfn.XLOOKUP(L336,list_vat[Страна],list_vat[Ставка НДС %],0,0)</f>
        <v>0</v>
      </c>
      <c r="N336" s="162">
        <f t="shared" si="199"/>
        <v>0</v>
      </c>
      <c r="O336" s="169"/>
      <c r="P336" s="74">
        <f t="shared" si="220"/>
        <v>0</v>
      </c>
      <c r="Q336" s="162"/>
      <c r="R336" s="162" t="str">
        <f t="shared" si="200"/>
        <v>введи курс</v>
      </c>
      <c r="S336" s="196">
        <f t="shared" si="201"/>
        <v>0</v>
      </c>
      <c r="T336" s="192">
        <f t="shared" si="202"/>
        <v>0</v>
      </c>
      <c r="U336" s="76">
        <f t="shared" si="203"/>
        <v>0</v>
      </c>
      <c r="V336" s="123">
        <f t="shared" si="204"/>
        <v>0</v>
      </c>
      <c r="W336" s="191"/>
      <c r="X336" s="170"/>
      <c r="Y336" s="74">
        <f t="shared" ref="Y336:Y399" si="221">ROUND(IF(offer_incoterms="DDP",X336*(S336+T336),0),2)</f>
        <v>0</v>
      </c>
      <c r="Z336" s="188"/>
      <c r="AA336" s="130">
        <f t="shared" si="205"/>
        <v>0</v>
      </c>
      <c r="AB336" s="74">
        <f t="shared" si="206"/>
        <v>0</v>
      </c>
      <c r="AC336" s="356"/>
      <c r="AD336" s="130" cm="1">
        <f t="array" ref="AD336">IFERROR(ROUND((_xlfn.IFS(offer_sale_type="поставка",AB336,offer_sale_type="транзит",S336)*(1+AC336))/E336,2),0)</f>
        <v>0</v>
      </c>
      <c r="AE336" s="74">
        <f t="shared" si="207"/>
        <v>0</v>
      </c>
      <c r="AF336" s="123" cm="1">
        <f t="array" ref="AF336">IFERROR(ROUND(_xlfn.IFS(offer_sale_type="поставка",AB336,offer_sale_type="транзит",S336)*AC336,2),0)</f>
        <v>0</v>
      </c>
      <c r="AG336" s="130">
        <f t="shared" ref="AG336:AG399" si="222">$BD336*VLOOKUP($AG$3,$AF$4:$AG$7,2,FALSE)</f>
        <v>0</v>
      </c>
      <c r="AH336" s="74">
        <f t="shared" ref="AH336:AH399" si="223">SUM(AE336,AG336,AI336)*rate_forex_risk</f>
        <v>0</v>
      </c>
      <c r="AI336" s="123">
        <f t="shared" ref="AI336:AI399" si="224">IF(OR(seller_region="TR",offer_sale_type="экспорт"),0,rate_fin_comm)*SUM(AZ336,AZ336*AW336,T336)</f>
        <v>0</v>
      </c>
      <c r="AJ336" s="118">
        <f t="shared" si="208"/>
        <v>0</v>
      </c>
      <c r="AK336" s="74">
        <f t="shared" si="209"/>
        <v>0</v>
      </c>
      <c r="AL336" s="174">
        <f t="shared" si="210"/>
        <v>0</v>
      </c>
      <c r="AM336" s="175">
        <f t="shared" ref="AM336:AM399" si="225">ROUND(AJ336*(1+IF(offer_incoterms="DDP",rate_vatRu,0)),2)</f>
        <v>0</v>
      </c>
      <c r="AN336" s="130">
        <f t="shared" si="211"/>
        <v>0</v>
      </c>
      <c r="AO336" s="74">
        <f t="shared" ref="AO336:AO399" si="226">SUM(AY336,Y336:Z336,T336)*IF(AND(offer_incoterms="DDP",offer_sale_type&lt;&gt;"экспорт"),rate_vatRu,0)</f>
        <v>0</v>
      </c>
      <c r="AP336" s="123">
        <f t="shared" si="212"/>
        <v>0</v>
      </c>
      <c r="AQ336" s="118">
        <f t="shared" ref="AQ336:AQ399" si="227">IF(offer_sale_type="транзит",SUM(AF336:AI336,BA336,BB336),0)</f>
        <v>0</v>
      </c>
      <c r="AR336" s="82" t="str">
        <f t="shared" si="213"/>
        <v>https://www.alta.ru/tnved/code//</v>
      </c>
      <c r="AS336" s="157"/>
      <c r="AT336" s="162"/>
      <c r="AU336" s="74">
        <f t="shared" ref="AU336:AU399" si="228">IF(ISBLANK(AT336),0,AJ336-AT336)</f>
        <v>0</v>
      </c>
      <c r="AV336" s="157"/>
      <c r="AW336" s="75">
        <f>_xlfn.IFNA(VLOOKUP(L336,list_vat[],3,FALSE),0)</f>
        <v>0</v>
      </c>
      <c r="AX336" s="74">
        <f t="shared" si="214"/>
        <v>0</v>
      </c>
      <c r="AY336" s="74">
        <f t="shared" si="215"/>
        <v>0</v>
      </c>
      <c r="AZ336" s="130">
        <f t="shared" si="216"/>
        <v>0</v>
      </c>
      <c r="BA336" s="74">
        <f t="shared" ref="BA336:BA399" si="229">cost_fin_total*$BD336</f>
        <v>0</v>
      </c>
      <c r="BB336" s="193">
        <f t="shared" si="217"/>
        <v>0</v>
      </c>
      <c r="BC336" s="102">
        <f t="shared" si="218"/>
        <v>0</v>
      </c>
      <c r="BD336" s="102">
        <f t="shared" si="219"/>
        <v>0</v>
      </c>
      <c r="BE336" s="413" t="s">
        <v>69</v>
      </c>
    </row>
    <row r="337" spans="1:57" s="65" customFormat="1" ht="12" customHeight="1" x14ac:dyDescent="0.2">
      <c r="A337" s="43">
        <v>322</v>
      </c>
      <c r="B337" s="166"/>
      <c r="C337" s="166"/>
      <c r="D337" s="166"/>
      <c r="E337" s="162"/>
      <c r="F337" s="166"/>
      <c r="G337" s="162"/>
      <c r="H337" s="162"/>
      <c r="I337" s="189">
        <f t="shared" ref="I337:I400" si="230">E337*G337</f>
        <v>0</v>
      </c>
      <c r="J337" s="195"/>
      <c r="K337" s="162"/>
      <c r="L337" s="168"/>
      <c r="M337" s="75">
        <f>_xlfn.XLOOKUP(L337,list_vat[Страна],list_vat[Ставка НДС %],0,0)</f>
        <v>0</v>
      </c>
      <c r="N337" s="162">
        <f t="shared" ref="N337:N400" si="231">IFERROR(IF(L337="Китай",K337,K337/(1+M337)),0)</f>
        <v>0</v>
      </c>
      <c r="O337" s="169"/>
      <c r="P337" s="74">
        <f t="shared" si="220"/>
        <v>0</v>
      </c>
      <c r="Q337" s="162"/>
      <c r="R337" s="162" t="str">
        <f t="shared" ref="R337:R400" si="232">IF(ISBLANK(Q337),"введи курс",P337/Q337)</f>
        <v>введи курс</v>
      </c>
      <c r="S337" s="196">
        <f t="shared" ref="S337:S400" si="233">IF(AND(ISNUMBER(E337),ISNUMBER(Q337)),E337*R337,0)</f>
        <v>0</v>
      </c>
      <c r="T337" s="192">
        <f t="shared" ref="T337:T400" si="234">$BC337*V$11</f>
        <v>0</v>
      </c>
      <c r="U337" s="76">
        <f t="shared" ref="U337:U400" si="235">$BC337*W$11</f>
        <v>0</v>
      </c>
      <c r="V337" s="123">
        <f t="shared" ref="V337:V400" si="236">+SUM(T337:U337)</f>
        <v>0</v>
      </c>
      <c r="W337" s="191"/>
      <c r="X337" s="170"/>
      <c r="Y337" s="74">
        <f t="shared" si="221"/>
        <v>0</v>
      </c>
      <c r="Z337" s="188"/>
      <c r="AA337" s="130">
        <f t="shared" ref="AA337:AA400" si="237">IFERROR(AB337/E337,0)</f>
        <v>0</v>
      </c>
      <c r="AB337" s="74">
        <f t="shared" ref="AB337:AB400" si="238">ROUND(SUM(S337,V337,Y337:Z337,BA337:BB337),2)</f>
        <v>0</v>
      </c>
      <c r="AC337" s="356"/>
      <c r="AD337" s="130" cm="1">
        <f t="array" ref="AD337">IFERROR(ROUND((_xlfn.IFS(offer_sale_type="поставка",AB337,offer_sale_type="транзит",S337)*(1+AC337))/E337,2),0)</f>
        <v>0</v>
      </c>
      <c r="AE337" s="74">
        <f t="shared" ref="AE337:AE400" si="239">AD337*E337</f>
        <v>0</v>
      </c>
      <c r="AF337" s="123" cm="1">
        <f t="array" ref="AF337">IFERROR(ROUND(_xlfn.IFS(offer_sale_type="поставка",AB337,offer_sale_type="транзит",S337)*AC337,2),0)</f>
        <v>0</v>
      </c>
      <c r="AG337" s="130">
        <f t="shared" si="222"/>
        <v>0</v>
      </c>
      <c r="AH337" s="74">
        <f t="shared" si="223"/>
        <v>0</v>
      </c>
      <c r="AI337" s="123">
        <f t="shared" si="224"/>
        <v>0</v>
      </c>
      <c r="AJ337" s="118">
        <f t="shared" ref="AJ337:AJ400" si="240">IFERROR(ROUND(SUM(AB337,AF337:AI337)/E337,2),0)</f>
        <v>0</v>
      </c>
      <c r="AK337" s="74">
        <f t="shared" ref="AK337:AK400" si="241">AJ337*E337</f>
        <v>0</v>
      </c>
      <c r="AL337" s="174">
        <f t="shared" ref="AL337:AL400" si="242">ROUND(IFERROR(AM337*E337,0),2)</f>
        <v>0</v>
      </c>
      <c r="AM337" s="175">
        <f t="shared" si="225"/>
        <v>0</v>
      </c>
      <c r="AN337" s="130">
        <f t="shared" ref="AN337:AN400" si="243">AL337-AK337</f>
        <v>0</v>
      </c>
      <c r="AO337" s="74">
        <f t="shared" si="226"/>
        <v>0</v>
      </c>
      <c r="AP337" s="123">
        <f t="shared" ref="AP337:AP400" si="244">AN337-AO337</f>
        <v>0</v>
      </c>
      <c r="AQ337" s="118">
        <f t="shared" si="227"/>
        <v>0</v>
      </c>
      <c r="AR337" s="82" t="str">
        <f t="shared" ref="AR337:AR400" si="245">HYPERLINK("https://www.alta.ru/tnved/code/")&amp;W337&amp;"/"</f>
        <v>https://www.alta.ru/tnved/code//</v>
      </c>
      <c r="AS337" s="157"/>
      <c r="AT337" s="162"/>
      <c r="AU337" s="74">
        <f t="shared" si="228"/>
        <v>0</v>
      </c>
      <c r="AV337" s="157"/>
      <c r="AW337" s="75">
        <f>_xlfn.IFNA(VLOOKUP(L337,list_vat[],3,FALSE),0)</f>
        <v>0</v>
      </c>
      <c r="AX337" s="74">
        <f t="shared" ref="AX337:AX400" si="246">IFERROR(ROUND(S337*(1+AW337)/E337,2),0)</f>
        <v>0</v>
      </c>
      <c r="AY337" s="74">
        <f t="shared" ref="AY337:AY400" si="247">E337*AX337</f>
        <v>0</v>
      </c>
      <c r="AZ337" s="130">
        <f t="shared" ref="AZ337:AZ400" si="248">S337*(1+M337)</f>
        <v>0</v>
      </c>
      <c r="BA337" s="74">
        <f t="shared" si="229"/>
        <v>0</v>
      </c>
      <c r="BB337" s="193">
        <f t="shared" ref="BB337:BB400" si="249">credit_sales_interest*BD337</f>
        <v>0</v>
      </c>
      <c r="BC337" s="102">
        <f t="shared" ref="BC337:BC400" si="250">IFERROR(IF($I$13&gt;0,$I337/$I$13,$S337/$S$13),0)</f>
        <v>0</v>
      </c>
      <c r="BD337" s="102">
        <f t="shared" ref="BD337:BD400" si="251">IFERROR($S337/$S$13,0)</f>
        <v>0</v>
      </c>
      <c r="BE337" s="413" t="s">
        <v>69</v>
      </c>
    </row>
    <row r="338" spans="1:57" s="65" customFormat="1" ht="12" customHeight="1" x14ac:dyDescent="0.2">
      <c r="A338" s="43">
        <v>323</v>
      </c>
      <c r="B338" s="166"/>
      <c r="C338" s="166"/>
      <c r="D338" s="166"/>
      <c r="E338" s="162"/>
      <c r="F338" s="166"/>
      <c r="G338" s="162"/>
      <c r="H338" s="162"/>
      <c r="I338" s="189">
        <f t="shared" si="230"/>
        <v>0</v>
      </c>
      <c r="J338" s="195"/>
      <c r="K338" s="162"/>
      <c r="L338" s="168"/>
      <c r="M338" s="75">
        <f>_xlfn.XLOOKUP(L338,list_vat[Страна],list_vat[Ставка НДС %],0,0)</f>
        <v>0</v>
      </c>
      <c r="N338" s="162">
        <f t="shared" si="231"/>
        <v>0</v>
      </c>
      <c r="O338" s="169"/>
      <c r="P338" s="74">
        <f t="shared" ref="P338:P401" si="252">N338*(1-O338)</f>
        <v>0</v>
      </c>
      <c r="Q338" s="162"/>
      <c r="R338" s="162" t="str">
        <f t="shared" si="232"/>
        <v>введи курс</v>
      </c>
      <c r="S338" s="196">
        <f t="shared" si="233"/>
        <v>0</v>
      </c>
      <c r="T338" s="192">
        <f t="shared" si="234"/>
        <v>0</v>
      </c>
      <c r="U338" s="76">
        <f t="shared" si="235"/>
        <v>0</v>
      </c>
      <c r="V338" s="123">
        <f t="shared" si="236"/>
        <v>0</v>
      </c>
      <c r="W338" s="191"/>
      <c r="X338" s="170"/>
      <c r="Y338" s="74">
        <f t="shared" si="221"/>
        <v>0</v>
      </c>
      <c r="Z338" s="188"/>
      <c r="AA338" s="130">
        <f t="shared" si="237"/>
        <v>0</v>
      </c>
      <c r="AB338" s="74">
        <f t="shared" si="238"/>
        <v>0</v>
      </c>
      <c r="AC338" s="356"/>
      <c r="AD338" s="130" cm="1">
        <f t="array" ref="AD338">IFERROR(ROUND((_xlfn.IFS(offer_sale_type="поставка",AB338,offer_sale_type="транзит",S338)*(1+AC338))/E338,2),0)</f>
        <v>0</v>
      </c>
      <c r="AE338" s="74">
        <f t="shared" si="239"/>
        <v>0</v>
      </c>
      <c r="AF338" s="123" cm="1">
        <f t="array" ref="AF338">IFERROR(ROUND(_xlfn.IFS(offer_sale_type="поставка",AB338,offer_sale_type="транзит",S338)*AC338,2),0)</f>
        <v>0</v>
      </c>
      <c r="AG338" s="130">
        <f t="shared" si="222"/>
        <v>0</v>
      </c>
      <c r="AH338" s="74">
        <f t="shared" si="223"/>
        <v>0</v>
      </c>
      <c r="AI338" s="123">
        <f t="shared" si="224"/>
        <v>0</v>
      </c>
      <c r="AJ338" s="118">
        <f t="shared" si="240"/>
        <v>0</v>
      </c>
      <c r="AK338" s="74">
        <f t="shared" si="241"/>
        <v>0</v>
      </c>
      <c r="AL338" s="174">
        <f t="shared" si="242"/>
        <v>0</v>
      </c>
      <c r="AM338" s="175">
        <f t="shared" si="225"/>
        <v>0</v>
      </c>
      <c r="AN338" s="130">
        <f t="shared" si="243"/>
        <v>0</v>
      </c>
      <c r="AO338" s="74">
        <f t="shared" si="226"/>
        <v>0</v>
      </c>
      <c r="AP338" s="123">
        <f t="shared" si="244"/>
        <v>0</v>
      </c>
      <c r="AQ338" s="118">
        <f t="shared" si="227"/>
        <v>0</v>
      </c>
      <c r="AR338" s="82" t="str">
        <f t="shared" si="245"/>
        <v>https://www.alta.ru/tnved/code//</v>
      </c>
      <c r="AS338" s="157"/>
      <c r="AT338" s="162"/>
      <c r="AU338" s="74">
        <f t="shared" si="228"/>
        <v>0</v>
      </c>
      <c r="AV338" s="157"/>
      <c r="AW338" s="75">
        <f>_xlfn.IFNA(VLOOKUP(L338,list_vat[],3,FALSE),0)</f>
        <v>0</v>
      </c>
      <c r="AX338" s="74">
        <f t="shared" si="246"/>
        <v>0</v>
      </c>
      <c r="AY338" s="74">
        <f t="shared" si="247"/>
        <v>0</v>
      </c>
      <c r="AZ338" s="130">
        <f t="shared" si="248"/>
        <v>0</v>
      </c>
      <c r="BA338" s="74">
        <f t="shared" si="229"/>
        <v>0</v>
      </c>
      <c r="BB338" s="193">
        <f t="shared" si="249"/>
        <v>0</v>
      </c>
      <c r="BC338" s="102">
        <f t="shared" si="250"/>
        <v>0</v>
      </c>
      <c r="BD338" s="102">
        <f t="shared" si="251"/>
        <v>0</v>
      </c>
      <c r="BE338" s="413" t="s">
        <v>69</v>
      </c>
    </row>
    <row r="339" spans="1:57" s="65" customFormat="1" ht="12" customHeight="1" x14ac:dyDescent="0.2">
      <c r="A339" s="43">
        <v>324</v>
      </c>
      <c r="B339" s="166"/>
      <c r="C339" s="166"/>
      <c r="D339" s="166"/>
      <c r="E339" s="162"/>
      <c r="F339" s="166"/>
      <c r="G339" s="162"/>
      <c r="H339" s="162"/>
      <c r="I339" s="189">
        <f t="shared" si="230"/>
        <v>0</v>
      </c>
      <c r="J339" s="195"/>
      <c r="K339" s="162"/>
      <c r="L339" s="168"/>
      <c r="M339" s="75">
        <f>_xlfn.XLOOKUP(L339,list_vat[Страна],list_vat[Ставка НДС %],0,0)</f>
        <v>0</v>
      </c>
      <c r="N339" s="162">
        <f t="shared" si="231"/>
        <v>0</v>
      </c>
      <c r="O339" s="169"/>
      <c r="P339" s="74">
        <f t="shared" si="252"/>
        <v>0</v>
      </c>
      <c r="Q339" s="162"/>
      <c r="R339" s="162" t="str">
        <f t="shared" si="232"/>
        <v>введи курс</v>
      </c>
      <c r="S339" s="196">
        <f t="shared" si="233"/>
        <v>0</v>
      </c>
      <c r="T339" s="192">
        <f t="shared" si="234"/>
        <v>0</v>
      </c>
      <c r="U339" s="76">
        <f t="shared" si="235"/>
        <v>0</v>
      </c>
      <c r="V339" s="123">
        <f t="shared" si="236"/>
        <v>0</v>
      </c>
      <c r="W339" s="191"/>
      <c r="X339" s="170"/>
      <c r="Y339" s="74">
        <f t="shared" si="221"/>
        <v>0</v>
      </c>
      <c r="Z339" s="188"/>
      <c r="AA339" s="130">
        <f t="shared" si="237"/>
        <v>0</v>
      </c>
      <c r="AB339" s="74">
        <f t="shared" si="238"/>
        <v>0</v>
      </c>
      <c r="AC339" s="356"/>
      <c r="AD339" s="130" cm="1">
        <f t="array" ref="AD339">IFERROR(ROUND((_xlfn.IFS(offer_sale_type="поставка",AB339,offer_sale_type="транзит",S339)*(1+AC339))/E339,2),0)</f>
        <v>0</v>
      </c>
      <c r="AE339" s="74">
        <f t="shared" si="239"/>
        <v>0</v>
      </c>
      <c r="AF339" s="123" cm="1">
        <f t="array" ref="AF339">IFERROR(ROUND(_xlfn.IFS(offer_sale_type="поставка",AB339,offer_sale_type="транзит",S339)*AC339,2),0)</f>
        <v>0</v>
      </c>
      <c r="AG339" s="130">
        <f t="shared" si="222"/>
        <v>0</v>
      </c>
      <c r="AH339" s="74">
        <f t="shared" si="223"/>
        <v>0</v>
      </c>
      <c r="AI339" s="123">
        <f t="shared" si="224"/>
        <v>0</v>
      </c>
      <c r="AJ339" s="118">
        <f t="shared" si="240"/>
        <v>0</v>
      </c>
      <c r="AK339" s="74">
        <f t="shared" si="241"/>
        <v>0</v>
      </c>
      <c r="AL339" s="174">
        <f t="shared" si="242"/>
        <v>0</v>
      </c>
      <c r="AM339" s="175">
        <f t="shared" si="225"/>
        <v>0</v>
      </c>
      <c r="AN339" s="130">
        <f t="shared" si="243"/>
        <v>0</v>
      </c>
      <c r="AO339" s="74">
        <f t="shared" si="226"/>
        <v>0</v>
      </c>
      <c r="AP339" s="123">
        <f t="shared" si="244"/>
        <v>0</v>
      </c>
      <c r="AQ339" s="118">
        <f t="shared" si="227"/>
        <v>0</v>
      </c>
      <c r="AR339" s="82" t="str">
        <f t="shared" si="245"/>
        <v>https://www.alta.ru/tnved/code//</v>
      </c>
      <c r="AS339" s="157"/>
      <c r="AT339" s="162"/>
      <c r="AU339" s="74">
        <f t="shared" si="228"/>
        <v>0</v>
      </c>
      <c r="AV339" s="157"/>
      <c r="AW339" s="75">
        <f>_xlfn.IFNA(VLOOKUP(L339,list_vat[],3,FALSE),0)</f>
        <v>0</v>
      </c>
      <c r="AX339" s="74">
        <f t="shared" si="246"/>
        <v>0</v>
      </c>
      <c r="AY339" s="74">
        <f t="shared" si="247"/>
        <v>0</v>
      </c>
      <c r="AZ339" s="130">
        <f t="shared" si="248"/>
        <v>0</v>
      </c>
      <c r="BA339" s="74">
        <f t="shared" si="229"/>
        <v>0</v>
      </c>
      <c r="BB339" s="193">
        <f t="shared" si="249"/>
        <v>0</v>
      </c>
      <c r="BC339" s="102">
        <f t="shared" si="250"/>
        <v>0</v>
      </c>
      <c r="BD339" s="102">
        <f t="shared" si="251"/>
        <v>0</v>
      </c>
      <c r="BE339" s="413" t="s">
        <v>69</v>
      </c>
    </row>
    <row r="340" spans="1:57" s="65" customFormat="1" ht="12" customHeight="1" x14ac:dyDescent="0.2">
      <c r="A340" s="43">
        <v>325</v>
      </c>
      <c r="B340" s="166"/>
      <c r="C340" s="166"/>
      <c r="D340" s="166"/>
      <c r="E340" s="162"/>
      <c r="F340" s="166"/>
      <c r="G340" s="162"/>
      <c r="H340" s="162"/>
      <c r="I340" s="189">
        <f t="shared" si="230"/>
        <v>0</v>
      </c>
      <c r="J340" s="195"/>
      <c r="K340" s="162"/>
      <c r="L340" s="168"/>
      <c r="M340" s="75">
        <f>_xlfn.XLOOKUP(L340,list_vat[Страна],list_vat[Ставка НДС %],0,0)</f>
        <v>0</v>
      </c>
      <c r="N340" s="162">
        <f t="shared" si="231"/>
        <v>0</v>
      </c>
      <c r="O340" s="169"/>
      <c r="P340" s="74">
        <f t="shared" si="252"/>
        <v>0</v>
      </c>
      <c r="Q340" s="162"/>
      <c r="R340" s="162" t="str">
        <f t="shared" si="232"/>
        <v>введи курс</v>
      </c>
      <c r="S340" s="196">
        <f t="shared" si="233"/>
        <v>0</v>
      </c>
      <c r="T340" s="192">
        <f t="shared" si="234"/>
        <v>0</v>
      </c>
      <c r="U340" s="76">
        <f t="shared" si="235"/>
        <v>0</v>
      </c>
      <c r="V340" s="123">
        <f t="shared" si="236"/>
        <v>0</v>
      </c>
      <c r="W340" s="191"/>
      <c r="X340" s="170"/>
      <c r="Y340" s="74">
        <f t="shared" si="221"/>
        <v>0</v>
      </c>
      <c r="Z340" s="188"/>
      <c r="AA340" s="130">
        <f t="shared" si="237"/>
        <v>0</v>
      </c>
      <c r="AB340" s="74">
        <f t="shared" si="238"/>
        <v>0</v>
      </c>
      <c r="AC340" s="356"/>
      <c r="AD340" s="130" cm="1">
        <f t="array" ref="AD340">IFERROR(ROUND((_xlfn.IFS(offer_sale_type="поставка",AB340,offer_sale_type="транзит",S340)*(1+AC340))/E340,2),0)</f>
        <v>0</v>
      </c>
      <c r="AE340" s="74">
        <f t="shared" si="239"/>
        <v>0</v>
      </c>
      <c r="AF340" s="123" cm="1">
        <f t="array" ref="AF340">IFERROR(ROUND(_xlfn.IFS(offer_sale_type="поставка",AB340,offer_sale_type="транзит",S340)*AC340,2),0)</f>
        <v>0</v>
      </c>
      <c r="AG340" s="130">
        <f t="shared" si="222"/>
        <v>0</v>
      </c>
      <c r="AH340" s="74">
        <f t="shared" si="223"/>
        <v>0</v>
      </c>
      <c r="AI340" s="123">
        <f t="shared" si="224"/>
        <v>0</v>
      </c>
      <c r="AJ340" s="118">
        <f t="shared" si="240"/>
        <v>0</v>
      </c>
      <c r="AK340" s="74">
        <f t="shared" si="241"/>
        <v>0</v>
      </c>
      <c r="AL340" s="174">
        <f t="shared" si="242"/>
        <v>0</v>
      </c>
      <c r="AM340" s="175">
        <f t="shared" si="225"/>
        <v>0</v>
      </c>
      <c r="AN340" s="130">
        <f t="shared" si="243"/>
        <v>0</v>
      </c>
      <c r="AO340" s="74">
        <f t="shared" si="226"/>
        <v>0</v>
      </c>
      <c r="AP340" s="123">
        <f t="shared" si="244"/>
        <v>0</v>
      </c>
      <c r="AQ340" s="118">
        <f t="shared" si="227"/>
        <v>0</v>
      </c>
      <c r="AR340" s="82" t="str">
        <f t="shared" si="245"/>
        <v>https://www.alta.ru/tnved/code//</v>
      </c>
      <c r="AS340" s="157"/>
      <c r="AT340" s="162"/>
      <c r="AU340" s="74">
        <f t="shared" si="228"/>
        <v>0</v>
      </c>
      <c r="AV340" s="157"/>
      <c r="AW340" s="75">
        <f>_xlfn.IFNA(VLOOKUP(L340,list_vat[],3,FALSE),0)</f>
        <v>0</v>
      </c>
      <c r="AX340" s="74">
        <f t="shared" si="246"/>
        <v>0</v>
      </c>
      <c r="AY340" s="74">
        <f t="shared" si="247"/>
        <v>0</v>
      </c>
      <c r="AZ340" s="130">
        <f t="shared" si="248"/>
        <v>0</v>
      </c>
      <c r="BA340" s="74">
        <f t="shared" si="229"/>
        <v>0</v>
      </c>
      <c r="BB340" s="193">
        <f t="shared" si="249"/>
        <v>0</v>
      </c>
      <c r="BC340" s="102">
        <f t="shared" si="250"/>
        <v>0</v>
      </c>
      <c r="BD340" s="102">
        <f t="shared" si="251"/>
        <v>0</v>
      </c>
      <c r="BE340" s="413" t="s">
        <v>69</v>
      </c>
    </row>
    <row r="341" spans="1:57" s="65" customFormat="1" ht="12" customHeight="1" x14ac:dyDescent="0.2">
      <c r="A341" s="43">
        <v>326</v>
      </c>
      <c r="B341" s="166"/>
      <c r="C341" s="166"/>
      <c r="D341" s="166"/>
      <c r="E341" s="162"/>
      <c r="F341" s="166"/>
      <c r="G341" s="162"/>
      <c r="H341" s="162"/>
      <c r="I341" s="189">
        <f t="shared" si="230"/>
        <v>0</v>
      </c>
      <c r="J341" s="195"/>
      <c r="K341" s="162"/>
      <c r="L341" s="168"/>
      <c r="M341" s="75">
        <f>_xlfn.XLOOKUP(L341,list_vat[Страна],list_vat[Ставка НДС %],0,0)</f>
        <v>0</v>
      </c>
      <c r="N341" s="162">
        <f t="shared" si="231"/>
        <v>0</v>
      </c>
      <c r="O341" s="169"/>
      <c r="P341" s="74">
        <f t="shared" si="252"/>
        <v>0</v>
      </c>
      <c r="Q341" s="162"/>
      <c r="R341" s="162" t="str">
        <f t="shared" si="232"/>
        <v>введи курс</v>
      </c>
      <c r="S341" s="196">
        <f t="shared" si="233"/>
        <v>0</v>
      </c>
      <c r="T341" s="192">
        <f t="shared" si="234"/>
        <v>0</v>
      </c>
      <c r="U341" s="76">
        <f t="shared" si="235"/>
        <v>0</v>
      </c>
      <c r="V341" s="123">
        <f t="shared" si="236"/>
        <v>0</v>
      </c>
      <c r="W341" s="191"/>
      <c r="X341" s="170"/>
      <c r="Y341" s="74">
        <f t="shared" si="221"/>
        <v>0</v>
      </c>
      <c r="Z341" s="188"/>
      <c r="AA341" s="130">
        <f t="shared" si="237"/>
        <v>0</v>
      </c>
      <c r="AB341" s="74">
        <f t="shared" si="238"/>
        <v>0</v>
      </c>
      <c r="AC341" s="356"/>
      <c r="AD341" s="130" cm="1">
        <f t="array" ref="AD341">IFERROR(ROUND((_xlfn.IFS(offer_sale_type="поставка",AB341,offer_sale_type="транзит",S341)*(1+AC341))/E341,2),0)</f>
        <v>0</v>
      </c>
      <c r="AE341" s="74">
        <f t="shared" si="239"/>
        <v>0</v>
      </c>
      <c r="AF341" s="123" cm="1">
        <f t="array" ref="AF341">IFERROR(ROUND(_xlfn.IFS(offer_sale_type="поставка",AB341,offer_sale_type="транзит",S341)*AC341,2),0)</f>
        <v>0</v>
      </c>
      <c r="AG341" s="130">
        <f t="shared" si="222"/>
        <v>0</v>
      </c>
      <c r="AH341" s="74">
        <f t="shared" si="223"/>
        <v>0</v>
      </c>
      <c r="AI341" s="123">
        <f t="shared" si="224"/>
        <v>0</v>
      </c>
      <c r="AJ341" s="118">
        <f t="shared" si="240"/>
        <v>0</v>
      </c>
      <c r="AK341" s="74">
        <f t="shared" si="241"/>
        <v>0</v>
      </c>
      <c r="AL341" s="174">
        <f t="shared" si="242"/>
        <v>0</v>
      </c>
      <c r="AM341" s="175">
        <f t="shared" si="225"/>
        <v>0</v>
      </c>
      <c r="AN341" s="130">
        <f t="shared" si="243"/>
        <v>0</v>
      </c>
      <c r="AO341" s="74">
        <f t="shared" si="226"/>
        <v>0</v>
      </c>
      <c r="AP341" s="123">
        <f t="shared" si="244"/>
        <v>0</v>
      </c>
      <c r="AQ341" s="118">
        <f t="shared" si="227"/>
        <v>0</v>
      </c>
      <c r="AR341" s="82" t="str">
        <f t="shared" si="245"/>
        <v>https://www.alta.ru/tnved/code//</v>
      </c>
      <c r="AS341" s="157"/>
      <c r="AT341" s="162"/>
      <c r="AU341" s="74">
        <f t="shared" si="228"/>
        <v>0</v>
      </c>
      <c r="AV341" s="157"/>
      <c r="AW341" s="75">
        <f>_xlfn.IFNA(VLOOKUP(L341,list_vat[],3,FALSE),0)</f>
        <v>0</v>
      </c>
      <c r="AX341" s="74">
        <f t="shared" si="246"/>
        <v>0</v>
      </c>
      <c r="AY341" s="74">
        <f t="shared" si="247"/>
        <v>0</v>
      </c>
      <c r="AZ341" s="130">
        <f t="shared" si="248"/>
        <v>0</v>
      </c>
      <c r="BA341" s="74">
        <f t="shared" si="229"/>
        <v>0</v>
      </c>
      <c r="BB341" s="193">
        <f t="shared" si="249"/>
        <v>0</v>
      </c>
      <c r="BC341" s="102">
        <f t="shared" si="250"/>
        <v>0</v>
      </c>
      <c r="BD341" s="102">
        <f t="shared" si="251"/>
        <v>0</v>
      </c>
      <c r="BE341" s="413" t="s">
        <v>69</v>
      </c>
    </row>
    <row r="342" spans="1:57" s="65" customFormat="1" ht="12" customHeight="1" x14ac:dyDescent="0.2">
      <c r="A342" s="43">
        <v>327</v>
      </c>
      <c r="B342" s="166"/>
      <c r="C342" s="166"/>
      <c r="D342" s="166"/>
      <c r="E342" s="162"/>
      <c r="F342" s="166"/>
      <c r="G342" s="162"/>
      <c r="H342" s="162"/>
      <c r="I342" s="189">
        <f t="shared" si="230"/>
        <v>0</v>
      </c>
      <c r="J342" s="195"/>
      <c r="K342" s="162"/>
      <c r="L342" s="168"/>
      <c r="M342" s="75">
        <f>_xlfn.XLOOKUP(L342,list_vat[Страна],list_vat[Ставка НДС %],0,0)</f>
        <v>0</v>
      </c>
      <c r="N342" s="162">
        <f t="shared" si="231"/>
        <v>0</v>
      </c>
      <c r="O342" s="169"/>
      <c r="P342" s="74">
        <f t="shared" si="252"/>
        <v>0</v>
      </c>
      <c r="Q342" s="162"/>
      <c r="R342" s="162" t="str">
        <f t="shared" si="232"/>
        <v>введи курс</v>
      </c>
      <c r="S342" s="196">
        <f t="shared" si="233"/>
        <v>0</v>
      </c>
      <c r="T342" s="192">
        <f t="shared" si="234"/>
        <v>0</v>
      </c>
      <c r="U342" s="76">
        <f t="shared" si="235"/>
        <v>0</v>
      </c>
      <c r="V342" s="123">
        <f t="shared" si="236"/>
        <v>0</v>
      </c>
      <c r="W342" s="191"/>
      <c r="X342" s="170"/>
      <c r="Y342" s="74">
        <f t="shared" si="221"/>
        <v>0</v>
      </c>
      <c r="Z342" s="188"/>
      <c r="AA342" s="130">
        <f t="shared" si="237"/>
        <v>0</v>
      </c>
      <c r="AB342" s="74">
        <f t="shared" si="238"/>
        <v>0</v>
      </c>
      <c r="AC342" s="356"/>
      <c r="AD342" s="130" cm="1">
        <f t="array" ref="AD342">IFERROR(ROUND((_xlfn.IFS(offer_sale_type="поставка",AB342,offer_sale_type="транзит",S342)*(1+AC342))/E342,2),0)</f>
        <v>0</v>
      </c>
      <c r="AE342" s="74">
        <f t="shared" si="239"/>
        <v>0</v>
      </c>
      <c r="AF342" s="123" cm="1">
        <f t="array" ref="AF342">IFERROR(ROUND(_xlfn.IFS(offer_sale_type="поставка",AB342,offer_sale_type="транзит",S342)*AC342,2),0)</f>
        <v>0</v>
      </c>
      <c r="AG342" s="130">
        <f t="shared" si="222"/>
        <v>0</v>
      </c>
      <c r="AH342" s="74">
        <f t="shared" si="223"/>
        <v>0</v>
      </c>
      <c r="AI342" s="123">
        <f t="shared" si="224"/>
        <v>0</v>
      </c>
      <c r="AJ342" s="118">
        <f t="shared" si="240"/>
        <v>0</v>
      </c>
      <c r="AK342" s="74">
        <f t="shared" si="241"/>
        <v>0</v>
      </c>
      <c r="AL342" s="174">
        <f t="shared" si="242"/>
        <v>0</v>
      </c>
      <c r="AM342" s="175">
        <f t="shared" si="225"/>
        <v>0</v>
      </c>
      <c r="AN342" s="130">
        <f t="shared" si="243"/>
        <v>0</v>
      </c>
      <c r="AO342" s="74">
        <f t="shared" si="226"/>
        <v>0</v>
      </c>
      <c r="AP342" s="123">
        <f t="shared" si="244"/>
        <v>0</v>
      </c>
      <c r="AQ342" s="118">
        <f t="shared" si="227"/>
        <v>0</v>
      </c>
      <c r="AR342" s="82" t="str">
        <f t="shared" si="245"/>
        <v>https://www.alta.ru/tnved/code//</v>
      </c>
      <c r="AS342" s="157"/>
      <c r="AT342" s="162"/>
      <c r="AU342" s="74">
        <f t="shared" si="228"/>
        <v>0</v>
      </c>
      <c r="AV342" s="157"/>
      <c r="AW342" s="75">
        <f>_xlfn.IFNA(VLOOKUP(L342,list_vat[],3,FALSE),0)</f>
        <v>0</v>
      </c>
      <c r="AX342" s="74">
        <f t="shared" si="246"/>
        <v>0</v>
      </c>
      <c r="AY342" s="74">
        <f t="shared" si="247"/>
        <v>0</v>
      </c>
      <c r="AZ342" s="130">
        <f t="shared" si="248"/>
        <v>0</v>
      </c>
      <c r="BA342" s="74">
        <f t="shared" si="229"/>
        <v>0</v>
      </c>
      <c r="BB342" s="193">
        <f t="shared" si="249"/>
        <v>0</v>
      </c>
      <c r="BC342" s="102">
        <f t="shared" si="250"/>
        <v>0</v>
      </c>
      <c r="BD342" s="102">
        <f t="shared" si="251"/>
        <v>0</v>
      </c>
      <c r="BE342" s="413" t="s">
        <v>69</v>
      </c>
    </row>
    <row r="343" spans="1:57" s="65" customFormat="1" ht="12" customHeight="1" x14ac:dyDescent="0.2">
      <c r="A343" s="43">
        <v>328</v>
      </c>
      <c r="B343" s="166"/>
      <c r="C343" s="166"/>
      <c r="D343" s="166"/>
      <c r="E343" s="162"/>
      <c r="F343" s="166"/>
      <c r="G343" s="162"/>
      <c r="H343" s="162"/>
      <c r="I343" s="189">
        <f t="shared" si="230"/>
        <v>0</v>
      </c>
      <c r="J343" s="195"/>
      <c r="K343" s="162"/>
      <c r="L343" s="168"/>
      <c r="M343" s="75">
        <f>_xlfn.XLOOKUP(L343,list_vat[Страна],list_vat[Ставка НДС %],0,0)</f>
        <v>0</v>
      </c>
      <c r="N343" s="162">
        <f t="shared" si="231"/>
        <v>0</v>
      </c>
      <c r="O343" s="169"/>
      <c r="P343" s="74">
        <f t="shared" si="252"/>
        <v>0</v>
      </c>
      <c r="Q343" s="162"/>
      <c r="R343" s="162" t="str">
        <f t="shared" si="232"/>
        <v>введи курс</v>
      </c>
      <c r="S343" s="196">
        <f t="shared" si="233"/>
        <v>0</v>
      </c>
      <c r="T343" s="192">
        <f t="shared" si="234"/>
        <v>0</v>
      </c>
      <c r="U343" s="76">
        <f t="shared" si="235"/>
        <v>0</v>
      </c>
      <c r="V343" s="123">
        <f t="shared" si="236"/>
        <v>0</v>
      </c>
      <c r="W343" s="191"/>
      <c r="X343" s="170"/>
      <c r="Y343" s="74">
        <f t="shared" si="221"/>
        <v>0</v>
      </c>
      <c r="Z343" s="188"/>
      <c r="AA343" s="130">
        <f t="shared" si="237"/>
        <v>0</v>
      </c>
      <c r="AB343" s="74">
        <f t="shared" si="238"/>
        <v>0</v>
      </c>
      <c r="AC343" s="356"/>
      <c r="AD343" s="130" cm="1">
        <f t="array" ref="AD343">IFERROR(ROUND((_xlfn.IFS(offer_sale_type="поставка",AB343,offer_sale_type="транзит",S343)*(1+AC343))/E343,2),0)</f>
        <v>0</v>
      </c>
      <c r="AE343" s="74">
        <f t="shared" si="239"/>
        <v>0</v>
      </c>
      <c r="AF343" s="123" cm="1">
        <f t="array" ref="AF343">IFERROR(ROUND(_xlfn.IFS(offer_sale_type="поставка",AB343,offer_sale_type="транзит",S343)*AC343,2),0)</f>
        <v>0</v>
      </c>
      <c r="AG343" s="130">
        <f t="shared" si="222"/>
        <v>0</v>
      </c>
      <c r="AH343" s="74">
        <f t="shared" si="223"/>
        <v>0</v>
      </c>
      <c r="AI343" s="123">
        <f t="shared" si="224"/>
        <v>0</v>
      </c>
      <c r="AJ343" s="118">
        <f t="shared" si="240"/>
        <v>0</v>
      </c>
      <c r="AK343" s="74">
        <f t="shared" si="241"/>
        <v>0</v>
      </c>
      <c r="AL343" s="174">
        <f t="shared" si="242"/>
        <v>0</v>
      </c>
      <c r="AM343" s="175">
        <f t="shared" si="225"/>
        <v>0</v>
      </c>
      <c r="AN343" s="130">
        <f t="shared" si="243"/>
        <v>0</v>
      </c>
      <c r="AO343" s="74">
        <f t="shared" si="226"/>
        <v>0</v>
      </c>
      <c r="AP343" s="123">
        <f t="shared" si="244"/>
        <v>0</v>
      </c>
      <c r="AQ343" s="118">
        <f t="shared" si="227"/>
        <v>0</v>
      </c>
      <c r="AR343" s="82" t="str">
        <f t="shared" si="245"/>
        <v>https://www.alta.ru/tnved/code//</v>
      </c>
      <c r="AS343" s="157"/>
      <c r="AT343" s="162"/>
      <c r="AU343" s="74">
        <f t="shared" si="228"/>
        <v>0</v>
      </c>
      <c r="AV343" s="157"/>
      <c r="AW343" s="75">
        <f>_xlfn.IFNA(VLOOKUP(L343,list_vat[],3,FALSE),0)</f>
        <v>0</v>
      </c>
      <c r="AX343" s="74">
        <f t="shared" si="246"/>
        <v>0</v>
      </c>
      <c r="AY343" s="74">
        <f t="shared" si="247"/>
        <v>0</v>
      </c>
      <c r="AZ343" s="130">
        <f t="shared" si="248"/>
        <v>0</v>
      </c>
      <c r="BA343" s="74">
        <f t="shared" si="229"/>
        <v>0</v>
      </c>
      <c r="BB343" s="193">
        <f t="shared" si="249"/>
        <v>0</v>
      </c>
      <c r="BC343" s="102">
        <f t="shared" si="250"/>
        <v>0</v>
      </c>
      <c r="BD343" s="102">
        <f t="shared" si="251"/>
        <v>0</v>
      </c>
      <c r="BE343" s="413" t="s">
        <v>69</v>
      </c>
    </row>
    <row r="344" spans="1:57" s="65" customFormat="1" ht="12" customHeight="1" x14ac:dyDescent="0.2">
      <c r="A344" s="43">
        <v>329</v>
      </c>
      <c r="B344" s="166"/>
      <c r="C344" s="166"/>
      <c r="D344" s="166"/>
      <c r="E344" s="162"/>
      <c r="F344" s="166"/>
      <c r="G344" s="162"/>
      <c r="H344" s="162"/>
      <c r="I344" s="189">
        <f t="shared" si="230"/>
        <v>0</v>
      </c>
      <c r="J344" s="195"/>
      <c r="K344" s="162"/>
      <c r="L344" s="168"/>
      <c r="M344" s="75">
        <f>_xlfn.XLOOKUP(L344,list_vat[Страна],list_vat[Ставка НДС %],0,0)</f>
        <v>0</v>
      </c>
      <c r="N344" s="162">
        <f t="shared" si="231"/>
        <v>0</v>
      </c>
      <c r="O344" s="169"/>
      <c r="P344" s="74">
        <f t="shared" si="252"/>
        <v>0</v>
      </c>
      <c r="Q344" s="162"/>
      <c r="R344" s="162" t="str">
        <f t="shared" si="232"/>
        <v>введи курс</v>
      </c>
      <c r="S344" s="196">
        <f t="shared" si="233"/>
        <v>0</v>
      </c>
      <c r="T344" s="192">
        <f t="shared" si="234"/>
        <v>0</v>
      </c>
      <c r="U344" s="76">
        <f t="shared" si="235"/>
        <v>0</v>
      </c>
      <c r="V344" s="123">
        <f t="shared" si="236"/>
        <v>0</v>
      </c>
      <c r="W344" s="191"/>
      <c r="X344" s="170"/>
      <c r="Y344" s="74">
        <f t="shared" si="221"/>
        <v>0</v>
      </c>
      <c r="Z344" s="188"/>
      <c r="AA344" s="130">
        <f t="shared" si="237"/>
        <v>0</v>
      </c>
      <c r="AB344" s="74">
        <f t="shared" si="238"/>
        <v>0</v>
      </c>
      <c r="AC344" s="356"/>
      <c r="AD344" s="130" cm="1">
        <f t="array" ref="AD344">IFERROR(ROUND((_xlfn.IFS(offer_sale_type="поставка",AB344,offer_sale_type="транзит",S344)*(1+AC344))/E344,2),0)</f>
        <v>0</v>
      </c>
      <c r="AE344" s="74">
        <f t="shared" si="239"/>
        <v>0</v>
      </c>
      <c r="AF344" s="123" cm="1">
        <f t="array" ref="AF344">IFERROR(ROUND(_xlfn.IFS(offer_sale_type="поставка",AB344,offer_sale_type="транзит",S344)*AC344,2),0)</f>
        <v>0</v>
      </c>
      <c r="AG344" s="130">
        <f t="shared" si="222"/>
        <v>0</v>
      </c>
      <c r="AH344" s="74">
        <f t="shared" si="223"/>
        <v>0</v>
      </c>
      <c r="AI344" s="123">
        <f t="shared" si="224"/>
        <v>0</v>
      </c>
      <c r="AJ344" s="118">
        <f t="shared" si="240"/>
        <v>0</v>
      </c>
      <c r="AK344" s="74">
        <f t="shared" si="241"/>
        <v>0</v>
      </c>
      <c r="AL344" s="174">
        <f t="shared" si="242"/>
        <v>0</v>
      </c>
      <c r="AM344" s="175">
        <f t="shared" si="225"/>
        <v>0</v>
      </c>
      <c r="AN344" s="130">
        <f t="shared" si="243"/>
        <v>0</v>
      </c>
      <c r="AO344" s="74">
        <f t="shared" si="226"/>
        <v>0</v>
      </c>
      <c r="AP344" s="123">
        <f t="shared" si="244"/>
        <v>0</v>
      </c>
      <c r="AQ344" s="118">
        <f t="shared" si="227"/>
        <v>0</v>
      </c>
      <c r="AR344" s="82" t="str">
        <f t="shared" si="245"/>
        <v>https://www.alta.ru/tnved/code//</v>
      </c>
      <c r="AS344" s="157"/>
      <c r="AT344" s="162"/>
      <c r="AU344" s="74">
        <f t="shared" si="228"/>
        <v>0</v>
      </c>
      <c r="AV344" s="157"/>
      <c r="AW344" s="75">
        <f>_xlfn.IFNA(VLOOKUP(L344,list_vat[],3,FALSE),0)</f>
        <v>0</v>
      </c>
      <c r="AX344" s="74">
        <f t="shared" si="246"/>
        <v>0</v>
      </c>
      <c r="AY344" s="74">
        <f t="shared" si="247"/>
        <v>0</v>
      </c>
      <c r="AZ344" s="130">
        <f t="shared" si="248"/>
        <v>0</v>
      </c>
      <c r="BA344" s="74">
        <f t="shared" si="229"/>
        <v>0</v>
      </c>
      <c r="BB344" s="193">
        <f t="shared" si="249"/>
        <v>0</v>
      </c>
      <c r="BC344" s="102">
        <f t="shared" si="250"/>
        <v>0</v>
      </c>
      <c r="BD344" s="102">
        <f t="shared" si="251"/>
        <v>0</v>
      </c>
      <c r="BE344" s="413" t="s">
        <v>69</v>
      </c>
    </row>
    <row r="345" spans="1:57" s="65" customFormat="1" ht="12" customHeight="1" x14ac:dyDescent="0.2">
      <c r="A345" s="43">
        <v>330</v>
      </c>
      <c r="B345" s="166"/>
      <c r="C345" s="166"/>
      <c r="D345" s="166"/>
      <c r="E345" s="162"/>
      <c r="F345" s="166"/>
      <c r="G345" s="162"/>
      <c r="H345" s="162"/>
      <c r="I345" s="189">
        <f t="shared" si="230"/>
        <v>0</v>
      </c>
      <c r="J345" s="195"/>
      <c r="K345" s="162"/>
      <c r="L345" s="168"/>
      <c r="M345" s="75">
        <f>_xlfn.XLOOKUP(L345,list_vat[Страна],list_vat[Ставка НДС %],0,0)</f>
        <v>0</v>
      </c>
      <c r="N345" s="162">
        <f t="shared" si="231"/>
        <v>0</v>
      </c>
      <c r="O345" s="169"/>
      <c r="P345" s="74">
        <f t="shared" si="252"/>
        <v>0</v>
      </c>
      <c r="Q345" s="162"/>
      <c r="R345" s="162" t="str">
        <f t="shared" si="232"/>
        <v>введи курс</v>
      </c>
      <c r="S345" s="196">
        <f t="shared" si="233"/>
        <v>0</v>
      </c>
      <c r="T345" s="192">
        <f t="shared" si="234"/>
        <v>0</v>
      </c>
      <c r="U345" s="76">
        <f t="shared" si="235"/>
        <v>0</v>
      </c>
      <c r="V345" s="123">
        <f t="shared" si="236"/>
        <v>0</v>
      </c>
      <c r="W345" s="191"/>
      <c r="X345" s="170"/>
      <c r="Y345" s="74">
        <f t="shared" si="221"/>
        <v>0</v>
      </c>
      <c r="Z345" s="188"/>
      <c r="AA345" s="130">
        <f t="shared" si="237"/>
        <v>0</v>
      </c>
      <c r="AB345" s="74">
        <f t="shared" si="238"/>
        <v>0</v>
      </c>
      <c r="AC345" s="356"/>
      <c r="AD345" s="130" cm="1">
        <f t="array" ref="AD345">IFERROR(ROUND((_xlfn.IFS(offer_sale_type="поставка",AB345,offer_sale_type="транзит",S345)*(1+AC345))/E345,2),0)</f>
        <v>0</v>
      </c>
      <c r="AE345" s="74">
        <f t="shared" si="239"/>
        <v>0</v>
      </c>
      <c r="AF345" s="123" cm="1">
        <f t="array" ref="AF345">IFERROR(ROUND(_xlfn.IFS(offer_sale_type="поставка",AB345,offer_sale_type="транзит",S345)*AC345,2),0)</f>
        <v>0</v>
      </c>
      <c r="AG345" s="130">
        <f t="shared" si="222"/>
        <v>0</v>
      </c>
      <c r="AH345" s="74">
        <f t="shared" si="223"/>
        <v>0</v>
      </c>
      <c r="AI345" s="123">
        <f t="shared" si="224"/>
        <v>0</v>
      </c>
      <c r="AJ345" s="118">
        <f t="shared" si="240"/>
        <v>0</v>
      </c>
      <c r="AK345" s="74">
        <f t="shared" si="241"/>
        <v>0</v>
      </c>
      <c r="AL345" s="174">
        <f t="shared" si="242"/>
        <v>0</v>
      </c>
      <c r="AM345" s="175">
        <f t="shared" si="225"/>
        <v>0</v>
      </c>
      <c r="AN345" s="130">
        <f t="shared" si="243"/>
        <v>0</v>
      </c>
      <c r="AO345" s="74">
        <f t="shared" si="226"/>
        <v>0</v>
      </c>
      <c r="AP345" s="123">
        <f t="shared" si="244"/>
        <v>0</v>
      </c>
      <c r="AQ345" s="118">
        <f t="shared" si="227"/>
        <v>0</v>
      </c>
      <c r="AR345" s="82" t="str">
        <f t="shared" si="245"/>
        <v>https://www.alta.ru/tnved/code//</v>
      </c>
      <c r="AS345" s="157"/>
      <c r="AT345" s="162"/>
      <c r="AU345" s="74">
        <f t="shared" si="228"/>
        <v>0</v>
      </c>
      <c r="AV345" s="157"/>
      <c r="AW345" s="75">
        <f>_xlfn.IFNA(VLOOKUP(L345,list_vat[],3,FALSE),0)</f>
        <v>0</v>
      </c>
      <c r="AX345" s="74">
        <f t="shared" si="246"/>
        <v>0</v>
      </c>
      <c r="AY345" s="74">
        <f t="shared" si="247"/>
        <v>0</v>
      </c>
      <c r="AZ345" s="130">
        <f t="shared" si="248"/>
        <v>0</v>
      </c>
      <c r="BA345" s="74">
        <f t="shared" si="229"/>
        <v>0</v>
      </c>
      <c r="BB345" s="193">
        <f t="shared" si="249"/>
        <v>0</v>
      </c>
      <c r="BC345" s="102">
        <f t="shared" si="250"/>
        <v>0</v>
      </c>
      <c r="BD345" s="102">
        <f t="shared" si="251"/>
        <v>0</v>
      </c>
      <c r="BE345" s="413" t="s">
        <v>69</v>
      </c>
    </row>
    <row r="346" spans="1:57" s="65" customFormat="1" ht="12" customHeight="1" x14ac:dyDescent="0.2">
      <c r="A346" s="43">
        <v>331</v>
      </c>
      <c r="B346" s="166"/>
      <c r="C346" s="166"/>
      <c r="D346" s="166"/>
      <c r="E346" s="162"/>
      <c r="F346" s="166"/>
      <c r="G346" s="162"/>
      <c r="H346" s="162"/>
      <c r="I346" s="189">
        <f t="shared" si="230"/>
        <v>0</v>
      </c>
      <c r="J346" s="195"/>
      <c r="K346" s="162"/>
      <c r="L346" s="168"/>
      <c r="M346" s="75">
        <f>_xlfn.XLOOKUP(L346,list_vat[Страна],list_vat[Ставка НДС %],0,0)</f>
        <v>0</v>
      </c>
      <c r="N346" s="162">
        <f t="shared" si="231"/>
        <v>0</v>
      </c>
      <c r="O346" s="169"/>
      <c r="P346" s="74">
        <f t="shared" si="252"/>
        <v>0</v>
      </c>
      <c r="Q346" s="162"/>
      <c r="R346" s="162" t="str">
        <f t="shared" si="232"/>
        <v>введи курс</v>
      </c>
      <c r="S346" s="196">
        <f t="shared" si="233"/>
        <v>0</v>
      </c>
      <c r="T346" s="192">
        <f t="shared" si="234"/>
        <v>0</v>
      </c>
      <c r="U346" s="76">
        <f t="shared" si="235"/>
        <v>0</v>
      </c>
      <c r="V346" s="123">
        <f t="shared" si="236"/>
        <v>0</v>
      </c>
      <c r="W346" s="191"/>
      <c r="X346" s="170"/>
      <c r="Y346" s="74">
        <f t="shared" si="221"/>
        <v>0</v>
      </c>
      <c r="Z346" s="188"/>
      <c r="AA346" s="130">
        <f t="shared" si="237"/>
        <v>0</v>
      </c>
      <c r="AB346" s="74">
        <f t="shared" si="238"/>
        <v>0</v>
      </c>
      <c r="AC346" s="356"/>
      <c r="AD346" s="130" cm="1">
        <f t="array" ref="AD346">IFERROR(ROUND((_xlfn.IFS(offer_sale_type="поставка",AB346,offer_sale_type="транзит",S346)*(1+AC346))/E346,2),0)</f>
        <v>0</v>
      </c>
      <c r="AE346" s="74">
        <f t="shared" si="239"/>
        <v>0</v>
      </c>
      <c r="AF346" s="123" cm="1">
        <f t="array" ref="AF346">IFERROR(ROUND(_xlfn.IFS(offer_sale_type="поставка",AB346,offer_sale_type="транзит",S346)*AC346,2),0)</f>
        <v>0</v>
      </c>
      <c r="AG346" s="130">
        <f t="shared" si="222"/>
        <v>0</v>
      </c>
      <c r="AH346" s="74">
        <f t="shared" si="223"/>
        <v>0</v>
      </c>
      <c r="AI346" s="123">
        <f t="shared" si="224"/>
        <v>0</v>
      </c>
      <c r="AJ346" s="118">
        <f t="shared" si="240"/>
        <v>0</v>
      </c>
      <c r="AK346" s="74">
        <f t="shared" si="241"/>
        <v>0</v>
      </c>
      <c r="AL346" s="174">
        <f t="shared" si="242"/>
        <v>0</v>
      </c>
      <c r="AM346" s="175">
        <f t="shared" si="225"/>
        <v>0</v>
      </c>
      <c r="AN346" s="130">
        <f t="shared" si="243"/>
        <v>0</v>
      </c>
      <c r="AO346" s="74">
        <f t="shared" si="226"/>
        <v>0</v>
      </c>
      <c r="AP346" s="123">
        <f t="shared" si="244"/>
        <v>0</v>
      </c>
      <c r="AQ346" s="118">
        <f t="shared" si="227"/>
        <v>0</v>
      </c>
      <c r="AR346" s="82" t="str">
        <f t="shared" si="245"/>
        <v>https://www.alta.ru/tnved/code//</v>
      </c>
      <c r="AS346" s="157"/>
      <c r="AT346" s="162"/>
      <c r="AU346" s="74">
        <f t="shared" si="228"/>
        <v>0</v>
      </c>
      <c r="AV346" s="157"/>
      <c r="AW346" s="75">
        <f>_xlfn.IFNA(VLOOKUP(L346,list_vat[],3,FALSE),0)</f>
        <v>0</v>
      </c>
      <c r="AX346" s="74">
        <f t="shared" si="246"/>
        <v>0</v>
      </c>
      <c r="AY346" s="74">
        <f t="shared" si="247"/>
        <v>0</v>
      </c>
      <c r="AZ346" s="130">
        <f t="shared" si="248"/>
        <v>0</v>
      </c>
      <c r="BA346" s="74">
        <f t="shared" si="229"/>
        <v>0</v>
      </c>
      <c r="BB346" s="193">
        <f t="shared" si="249"/>
        <v>0</v>
      </c>
      <c r="BC346" s="102">
        <f t="shared" si="250"/>
        <v>0</v>
      </c>
      <c r="BD346" s="102">
        <f t="shared" si="251"/>
        <v>0</v>
      </c>
      <c r="BE346" s="413" t="s">
        <v>69</v>
      </c>
    </row>
    <row r="347" spans="1:57" s="65" customFormat="1" ht="12" customHeight="1" x14ac:dyDescent="0.2">
      <c r="A347" s="43">
        <v>332</v>
      </c>
      <c r="B347" s="166"/>
      <c r="C347" s="166"/>
      <c r="D347" s="166"/>
      <c r="E347" s="162"/>
      <c r="F347" s="166"/>
      <c r="G347" s="162"/>
      <c r="H347" s="162"/>
      <c r="I347" s="189">
        <f t="shared" si="230"/>
        <v>0</v>
      </c>
      <c r="J347" s="195"/>
      <c r="K347" s="162"/>
      <c r="L347" s="168"/>
      <c r="M347" s="75">
        <f>_xlfn.XLOOKUP(L347,list_vat[Страна],list_vat[Ставка НДС %],0,0)</f>
        <v>0</v>
      </c>
      <c r="N347" s="162">
        <f t="shared" si="231"/>
        <v>0</v>
      </c>
      <c r="O347" s="169"/>
      <c r="P347" s="74">
        <f t="shared" si="252"/>
        <v>0</v>
      </c>
      <c r="Q347" s="162"/>
      <c r="R347" s="162" t="str">
        <f t="shared" si="232"/>
        <v>введи курс</v>
      </c>
      <c r="S347" s="196">
        <f t="shared" si="233"/>
        <v>0</v>
      </c>
      <c r="T347" s="192">
        <f t="shared" si="234"/>
        <v>0</v>
      </c>
      <c r="U347" s="76">
        <f t="shared" si="235"/>
        <v>0</v>
      </c>
      <c r="V347" s="123">
        <f t="shared" si="236"/>
        <v>0</v>
      </c>
      <c r="W347" s="191"/>
      <c r="X347" s="170"/>
      <c r="Y347" s="74">
        <f t="shared" si="221"/>
        <v>0</v>
      </c>
      <c r="Z347" s="188"/>
      <c r="AA347" s="130">
        <f t="shared" si="237"/>
        <v>0</v>
      </c>
      <c r="AB347" s="74">
        <f t="shared" si="238"/>
        <v>0</v>
      </c>
      <c r="AC347" s="356"/>
      <c r="AD347" s="130" cm="1">
        <f t="array" ref="AD347">IFERROR(ROUND((_xlfn.IFS(offer_sale_type="поставка",AB347,offer_sale_type="транзит",S347)*(1+AC347))/E347,2),0)</f>
        <v>0</v>
      </c>
      <c r="AE347" s="74">
        <f t="shared" si="239"/>
        <v>0</v>
      </c>
      <c r="AF347" s="123" cm="1">
        <f t="array" ref="AF347">IFERROR(ROUND(_xlfn.IFS(offer_sale_type="поставка",AB347,offer_sale_type="транзит",S347)*AC347,2),0)</f>
        <v>0</v>
      </c>
      <c r="AG347" s="130">
        <f t="shared" si="222"/>
        <v>0</v>
      </c>
      <c r="AH347" s="74">
        <f t="shared" si="223"/>
        <v>0</v>
      </c>
      <c r="AI347" s="123">
        <f t="shared" si="224"/>
        <v>0</v>
      </c>
      <c r="AJ347" s="118">
        <f t="shared" si="240"/>
        <v>0</v>
      </c>
      <c r="AK347" s="74">
        <f t="shared" si="241"/>
        <v>0</v>
      </c>
      <c r="AL347" s="174">
        <f t="shared" si="242"/>
        <v>0</v>
      </c>
      <c r="AM347" s="175">
        <f t="shared" si="225"/>
        <v>0</v>
      </c>
      <c r="AN347" s="130">
        <f t="shared" si="243"/>
        <v>0</v>
      </c>
      <c r="AO347" s="74">
        <f t="shared" si="226"/>
        <v>0</v>
      </c>
      <c r="AP347" s="123">
        <f t="shared" si="244"/>
        <v>0</v>
      </c>
      <c r="AQ347" s="118">
        <f t="shared" si="227"/>
        <v>0</v>
      </c>
      <c r="AR347" s="82" t="str">
        <f t="shared" si="245"/>
        <v>https://www.alta.ru/tnved/code//</v>
      </c>
      <c r="AS347" s="157"/>
      <c r="AT347" s="162"/>
      <c r="AU347" s="74">
        <f t="shared" si="228"/>
        <v>0</v>
      </c>
      <c r="AV347" s="157"/>
      <c r="AW347" s="75">
        <f>_xlfn.IFNA(VLOOKUP(L347,list_vat[],3,FALSE),0)</f>
        <v>0</v>
      </c>
      <c r="AX347" s="74">
        <f t="shared" si="246"/>
        <v>0</v>
      </c>
      <c r="AY347" s="74">
        <f t="shared" si="247"/>
        <v>0</v>
      </c>
      <c r="AZ347" s="130">
        <f t="shared" si="248"/>
        <v>0</v>
      </c>
      <c r="BA347" s="74">
        <f t="shared" si="229"/>
        <v>0</v>
      </c>
      <c r="BB347" s="193">
        <f t="shared" si="249"/>
        <v>0</v>
      </c>
      <c r="BC347" s="102">
        <f t="shared" si="250"/>
        <v>0</v>
      </c>
      <c r="BD347" s="102">
        <f t="shared" si="251"/>
        <v>0</v>
      </c>
      <c r="BE347" s="413" t="s">
        <v>69</v>
      </c>
    </row>
    <row r="348" spans="1:57" s="65" customFormat="1" ht="12" customHeight="1" x14ac:dyDescent="0.2">
      <c r="A348" s="43">
        <v>333</v>
      </c>
      <c r="B348" s="166"/>
      <c r="C348" s="166"/>
      <c r="D348" s="166"/>
      <c r="E348" s="162"/>
      <c r="F348" s="166"/>
      <c r="G348" s="162"/>
      <c r="H348" s="162"/>
      <c r="I348" s="189">
        <f t="shared" si="230"/>
        <v>0</v>
      </c>
      <c r="J348" s="195"/>
      <c r="K348" s="162"/>
      <c r="L348" s="168"/>
      <c r="M348" s="75">
        <f>_xlfn.XLOOKUP(L348,list_vat[Страна],list_vat[Ставка НДС %],0,0)</f>
        <v>0</v>
      </c>
      <c r="N348" s="162">
        <f t="shared" si="231"/>
        <v>0</v>
      </c>
      <c r="O348" s="169"/>
      <c r="P348" s="74">
        <f t="shared" si="252"/>
        <v>0</v>
      </c>
      <c r="Q348" s="162"/>
      <c r="R348" s="162" t="str">
        <f t="shared" si="232"/>
        <v>введи курс</v>
      </c>
      <c r="S348" s="196">
        <f t="shared" si="233"/>
        <v>0</v>
      </c>
      <c r="T348" s="192">
        <f t="shared" si="234"/>
        <v>0</v>
      </c>
      <c r="U348" s="76">
        <f t="shared" si="235"/>
        <v>0</v>
      </c>
      <c r="V348" s="123">
        <f t="shared" si="236"/>
        <v>0</v>
      </c>
      <c r="W348" s="191"/>
      <c r="X348" s="170"/>
      <c r="Y348" s="74">
        <f t="shared" si="221"/>
        <v>0</v>
      </c>
      <c r="Z348" s="188"/>
      <c r="AA348" s="130">
        <f t="shared" si="237"/>
        <v>0</v>
      </c>
      <c r="AB348" s="74">
        <f t="shared" si="238"/>
        <v>0</v>
      </c>
      <c r="AC348" s="356"/>
      <c r="AD348" s="130" cm="1">
        <f t="array" ref="AD348">IFERROR(ROUND((_xlfn.IFS(offer_sale_type="поставка",AB348,offer_sale_type="транзит",S348)*(1+AC348))/E348,2),0)</f>
        <v>0</v>
      </c>
      <c r="AE348" s="74">
        <f t="shared" si="239"/>
        <v>0</v>
      </c>
      <c r="AF348" s="123" cm="1">
        <f t="array" ref="AF348">IFERROR(ROUND(_xlfn.IFS(offer_sale_type="поставка",AB348,offer_sale_type="транзит",S348)*AC348,2),0)</f>
        <v>0</v>
      </c>
      <c r="AG348" s="130">
        <f t="shared" si="222"/>
        <v>0</v>
      </c>
      <c r="AH348" s="74">
        <f t="shared" si="223"/>
        <v>0</v>
      </c>
      <c r="AI348" s="123">
        <f t="shared" si="224"/>
        <v>0</v>
      </c>
      <c r="AJ348" s="118">
        <f t="shared" si="240"/>
        <v>0</v>
      </c>
      <c r="AK348" s="74">
        <f t="shared" si="241"/>
        <v>0</v>
      </c>
      <c r="AL348" s="174">
        <f t="shared" si="242"/>
        <v>0</v>
      </c>
      <c r="AM348" s="175">
        <f t="shared" si="225"/>
        <v>0</v>
      </c>
      <c r="AN348" s="130">
        <f t="shared" si="243"/>
        <v>0</v>
      </c>
      <c r="AO348" s="74">
        <f t="shared" si="226"/>
        <v>0</v>
      </c>
      <c r="AP348" s="123">
        <f t="shared" si="244"/>
        <v>0</v>
      </c>
      <c r="AQ348" s="118">
        <f t="shared" si="227"/>
        <v>0</v>
      </c>
      <c r="AR348" s="82" t="str">
        <f t="shared" si="245"/>
        <v>https://www.alta.ru/tnved/code//</v>
      </c>
      <c r="AS348" s="157"/>
      <c r="AT348" s="162"/>
      <c r="AU348" s="74">
        <f t="shared" si="228"/>
        <v>0</v>
      </c>
      <c r="AV348" s="157"/>
      <c r="AW348" s="75">
        <f>_xlfn.IFNA(VLOOKUP(L348,list_vat[],3,FALSE),0)</f>
        <v>0</v>
      </c>
      <c r="AX348" s="74">
        <f t="shared" si="246"/>
        <v>0</v>
      </c>
      <c r="AY348" s="74">
        <f t="shared" si="247"/>
        <v>0</v>
      </c>
      <c r="AZ348" s="130">
        <f t="shared" si="248"/>
        <v>0</v>
      </c>
      <c r="BA348" s="74">
        <f t="shared" si="229"/>
        <v>0</v>
      </c>
      <c r="BB348" s="193">
        <f t="shared" si="249"/>
        <v>0</v>
      </c>
      <c r="BC348" s="102">
        <f t="shared" si="250"/>
        <v>0</v>
      </c>
      <c r="BD348" s="102">
        <f t="shared" si="251"/>
        <v>0</v>
      </c>
      <c r="BE348" s="413" t="s">
        <v>69</v>
      </c>
    </row>
    <row r="349" spans="1:57" s="65" customFormat="1" ht="12" customHeight="1" x14ac:dyDescent="0.2">
      <c r="A349" s="43">
        <v>334</v>
      </c>
      <c r="B349" s="166"/>
      <c r="C349" s="166"/>
      <c r="D349" s="166"/>
      <c r="E349" s="162"/>
      <c r="F349" s="166"/>
      <c r="G349" s="162"/>
      <c r="H349" s="162"/>
      <c r="I349" s="189">
        <f t="shared" si="230"/>
        <v>0</v>
      </c>
      <c r="J349" s="195"/>
      <c r="K349" s="162"/>
      <c r="L349" s="168"/>
      <c r="M349" s="75">
        <f>_xlfn.XLOOKUP(L349,list_vat[Страна],list_vat[Ставка НДС %],0,0)</f>
        <v>0</v>
      </c>
      <c r="N349" s="162">
        <f t="shared" si="231"/>
        <v>0</v>
      </c>
      <c r="O349" s="169"/>
      <c r="P349" s="74">
        <f t="shared" si="252"/>
        <v>0</v>
      </c>
      <c r="Q349" s="162"/>
      <c r="R349" s="162" t="str">
        <f t="shared" si="232"/>
        <v>введи курс</v>
      </c>
      <c r="S349" s="196">
        <f t="shared" si="233"/>
        <v>0</v>
      </c>
      <c r="T349" s="192">
        <f t="shared" si="234"/>
        <v>0</v>
      </c>
      <c r="U349" s="76">
        <f t="shared" si="235"/>
        <v>0</v>
      </c>
      <c r="V349" s="123">
        <f t="shared" si="236"/>
        <v>0</v>
      </c>
      <c r="W349" s="191"/>
      <c r="X349" s="170"/>
      <c r="Y349" s="74">
        <f t="shared" si="221"/>
        <v>0</v>
      </c>
      <c r="Z349" s="188"/>
      <c r="AA349" s="130">
        <f t="shared" si="237"/>
        <v>0</v>
      </c>
      <c r="AB349" s="74">
        <f t="shared" si="238"/>
        <v>0</v>
      </c>
      <c r="AC349" s="356"/>
      <c r="AD349" s="130" cm="1">
        <f t="array" ref="AD349">IFERROR(ROUND((_xlfn.IFS(offer_sale_type="поставка",AB349,offer_sale_type="транзит",S349)*(1+AC349))/E349,2),0)</f>
        <v>0</v>
      </c>
      <c r="AE349" s="74">
        <f t="shared" si="239"/>
        <v>0</v>
      </c>
      <c r="AF349" s="123" cm="1">
        <f t="array" ref="AF349">IFERROR(ROUND(_xlfn.IFS(offer_sale_type="поставка",AB349,offer_sale_type="транзит",S349)*AC349,2),0)</f>
        <v>0</v>
      </c>
      <c r="AG349" s="130">
        <f t="shared" si="222"/>
        <v>0</v>
      </c>
      <c r="AH349" s="74">
        <f t="shared" si="223"/>
        <v>0</v>
      </c>
      <c r="AI349" s="123">
        <f t="shared" si="224"/>
        <v>0</v>
      </c>
      <c r="AJ349" s="118">
        <f t="shared" si="240"/>
        <v>0</v>
      </c>
      <c r="AK349" s="74">
        <f t="shared" si="241"/>
        <v>0</v>
      </c>
      <c r="AL349" s="174">
        <f t="shared" si="242"/>
        <v>0</v>
      </c>
      <c r="AM349" s="175">
        <f t="shared" si="225"/>
        <v>0</v>
      </c>
      <c r="AN349" s="130">
        <f t="shared" si="243"/>
        <v>0</v>
      </c>
      <c r="AO349" s="74">
        <f t="shared" si="226"/>
        <v>0</v>
      </c>
      <c r="AP349" s="123">
        <f t="shared" si="244"/>
        <v>0</v>
      </c>
      <c r="AQ349" s="118">
        <f t="shared" si="227"/>
        <v>0</v>
      </c>
      <c r="AR349" s="82" t="str">
        <f t="shared" si="245"/>
        <v>https://www.alta.ru/tnved/code//</v>
      </c>
      <c r="AS349" s="157"/>
      <c r="AT349" s="162"/>
      <c r="AU349" s="74">
        <f t="shared" si="228"/>
        <v>0</v>
      </c>
      <c r="AV349" s="157"/>
      <c r="AW349" s="75">
        <f>_xlfn.IFNA(VLOOKUP(L349,list_vat[],3,FALSE),0)</f>
        <v>0</v>
      </c>
      <c r="AX349" s="74">
        <f t="shared" si="246"/>
        <v>0</v>
      </c>
      <c r="AY349" s="74">
        <f t="shared" si="247"/>
        <v>0</v>
      </c>
      <c r="AZ349" s="130">
        <f t="shared" si="248"/>
        <v>0</v>
      </c>
      <c r="BA349" s="74">
        <f t="shared" si="229"/>
        <v>0</v>
      </c>
      <c r="BB349" s="193">
        <f t="shared" si="249"/>
        <v>0</v>
      </c>
      <c r="BC349" s="102">
        <f t="shared" si="250"/>
        <v>0</v>
      </c>
      <c r="BD349" s="102">
        <f t="shared" si="251"/>
        <v>0</v>
      </c>
      <c r="BE349" s="413" t="s">
        <v>69</v>
      </c>
    </row>
    <row r="350" spans="1:57" s="65" customFormat="1" ht="12" customHeight="1" x14ac:dyDescent="0.2">
      <c r="A350" s="43">
        <v>335</v>
      </c>
      <c r="B350" s="166"/>
      <c r="C350" s="166"/>
      <c r="D350" s="166"/>
      <c r="E350" s="162"/>
      <c r="F350" s="166"/>
      <c r="G350" s="162"/>
      <c r="H350" s="162"/>
      <c r="I350" s="189">
        <f t="shared" si="230"/>
        <v>0</v>
      </c>
      <c r="J350" s="195"/>
      <c r="K350" s="162"/>
      <c r="L350" s="168"/>
      <c r="M350" s="75">
        <f>_xlfn.XLOOKUP(L350,list_vat[Страна],list_vat[Ставка НДС %],0,0)</f>
        <v>0</v>
      </c>
      <c r="N350" s="162">
        <f t="shared" si="231"/>
        <v>0</v>
      </c>
      <c r="O350" s="169"/>
      <c r="P350" s="74">
        <f t="shared" si="252"/>
        <v>0</v>
      </c>
      <c r="Q350" s="162"/>
      <c r="R350" s="162" t="str">
        <f t="shared" si="232"/>
        <v>введи курс</v>
      </c>
      <c r="S350" s="196">
        <f t="shared" si="233"/>
        <v>0</v>
      </c>
      <c r="T350" s="192">
        <f t="shared" si="234"/>
        <v>0</v>
      </c>
      <c r="U350" s="76">
        <f t="shared" si="235"/>
        <v>0</v>
      </c>
      <c r="V350" s="123">
        <f t="shared" si="236"/>
        <v>0</v>
      </c>
      <c r="W350" s="191"/>
      <c r="X350" s="170"/>
      <c r="Y350" s="74">
        <f t="shared" si="221"/>
        <v>0</v>
      </c>
      <c r="Z350" s="188"/>
      <c r="AA350" s="130">
        <f t="shared" si="237"/>
        <v>0</v>
      </c>
      <c r="AB350" s="74">
        <f t="shared" si="238"/>
        <v>0</v>
      </c>
      <c r="AC350" s="356"/>
      <c r="AD350" s="130" cm="1">
        <f t="array" ref="AD350">IFERROR(ROUND((_xlfn.IFS(offer_sale_type="поставка",AB350,offer_sale_type="транзит",S350)*(1+AC350))/E350,2),0)</f>
        <v>0</v>
      </c>
      <c r="AE350" s="74">
        <f t="shared" si="239"/>
        <v>0</v>
      </c>
      <c r="AF350" s="123" cm="1">
        <f t="array" ref="AF350">IFERROR(ROUND(_xlfn.IFS(offer_sale_type="поставка",AB350,offer_sale_type="транзит",S350)*AC350,2),0)</f>
        <v>0</v>
      </c>
      <c r="AG350" s="130">
        <f t="shared" si="222"/>
        <v>0</v>
      </c>
      <c r="AH350" s="74">
        <f t="shared" si="223"/>
        <v>0</v>
      </c>
      <c r="AI350" s="123">
        <f t="shared" si="224"/>
        <v>0</v>
      </c>
      <c r="AJ350" s="118">
        <f t="shared" si="240"/>
        <v>0</v>
      </c>
      <c r="AK350" s="74">
        <f t="shared" si="241"/>
        <v>0</v>
      </c>
      <c r="AL350" s="174">
        <f t="shared" si="242"/>
        <v>0</v>
      </c>
      <c r="AM350" s="175">
        <f t="shared" si="225"/>
        <v>0</v>
      </c>
      <c r="AN350" s="130">
        <f t="shared" si="243"/>
        <v>0</v>
      </c>
      <c r="AO350" s="74">
        <f t="shared" si="226"/>
        <v>0</v>
      </c>
      <c r="AP350" s="123">
        <f t="shared" si="244"/>
        <v>0</v>
      </c>
      <c r="AQ350" s="118">
        <f t="shared" si="227"/>
        <v>0</v>
      </c>
      <c r="AR350" s="82" t="str">
        <f t="shared" si="245"/>
        <v>https://www.alta.ru/tnved/code//</v>
      </c>
      <c r="AS350" s="157"/>
      <c r="AT350" s="162"/>
      <c r="AU350" s="74">
        <f t="shared" si="228"/>
        <v>0</v>
      </c>
      <c r="AV350" s="157"/>
      <c r="AW350" s="75">
        <f>_xlfn.IFNA(VLOOKUP(L350,list_vat[],3,FALSE),0)</f>
        <v>0</v>
      </c>
      <c r="AX350" s="74">
        <f t="shared" si="246"/>
        <v>0</v>
      </c>
      <c r="AY350" s="74">
        <f t="shared" si="247"/>
        <v>0</v>
      </c>
      <c r="AZ350" s="130">
        <f t="shared" si="248"/>
        <v>0</v>
      </c>
      <c r="BA350" s="74">
        <f t="shared" si="229"/>
        <v>0</v>
      </c>
      <c r="BB350" s="193">
        <f t="shared" si="249"/>
        <v>0</v>
      </c>
      <c r="BC350" s="102">
        <f t="shared" si="250"/>
        <v>0</v>
      </c>
      <c r="BD350" s="102">
        <f t="shared" si="251"/>
        <v>0</v>
      </c>
      <c r="BE350" s="413" t="s">
        <v>69</v>
      </c>
    </row>
    <row r="351" spans="1:57" s="65" customFormat="1" ht="12" customHeight="1" x14ac:dyDescent="0.2">
      <c r="A351" s="43">
        <v>336</v>
      </c>
      <c r="B351" s="166"/>
      <c r="C351" s="166"/>
      <c r="D351" s="166"/>
      <c r="E351" s="162"/>
      <c r="F351" s="166"/>
      <c r="G351" s="162"/>
      <c r="H351" s="162"/>
      <c r="I351" s="189">
        <f t="shared" si="230"/>
        <v>0</v>
      </c>
      <c r="J351" s="195"/>
      <c r="K351" s="162"/>
      <c r="L351" s="168"/>
      <c r="M351" s="75">
        <f>_xlfn.XLOOKUP(L351,list_vat[Страна],list_vat[Ставка НДС %],0,0)</f>
        <v>0</v>
      </c>
      <c r="N351" s="162">
        <f t="shared" si="231"/>
        <v>0</v>
      </c>
      <c r="O351" s="169"/>
      <c r="P351" s="74">
        <f t="shared" si="252"/>
        <v>0</v>
      </c>
      <c r="Q351" s="162"/>
      <c r="R351" s="162" t="str">
        <f t="shared" si="232"/>
        <v>введи курс</v>
      </c>
      <c r="S351" s="196">
        <f t="shared" si="233"/>
        <v>0</v>
      </c>
      <c r="T351" s="192">
        <f t="shared" si="234"/>
        <v>0</v>
      </c>
      <c r="U351" s="76">
        <f t="shared" si="235"/>
        <v>0</v>
      </c>
      <c r="V351" s="123">
        <f t="shared" si="236"/>
        <v>0</v>
      </c>
      <c r="W351" s="191"/>
      <c r="X351" s="170"/>
      <c r="Y351" s="74">
        <f t="shared" si="221"/>
        <v>0</v>
      </c>
      <c r="Z351" s="188"/>
      <c r="AA351" s="130">
        <f t="shared" si="237"/>
        <v>0</v>
      </c>
      <c r="AB351" s="74">
        <f t="shared" si="238"/>
        <v>0</v>
      </c>
      <c r="AC351" s="356"/>
      <c r="AD351" s="130" cm="1">
        <f t="array" ref="AD351">IFERROR(ROUND((_xlfn.IFS(offer_sale_type="поставка",AB351,offer_sale_type="транзит",S351)*(1+AC351))/E351,2),0)</f>
        <v>0</v>
      </c>
      <c r="AE351" s="74">
        <f t="shared" si="239"/>
        <v>0</v>
      </c>
      <c r="AF351" s="123" cm="1">
        <f t="array" ref="AF351">IFERROR(ROUND(_xlfn.IFS(offer_sale_type="поставка",AB351,offer_sale_type="транзит",S351)*AC351,2),0)</f>
        <v>0</v>
      </c>
      <c r="AG351" s="130">
        <f t="shared" si="222"/>
        <v>0</v>
      </c>
      <c r="AH351" s="74">
        <f t="shared" si="223"/>
        <v>0</v>
      </c>
      <c r="AI351" s="123">
        <f t="shared" si="224"/>
        <v>0</v>
      </c>
      <c r="AJ351" s="118">
        <f t="shared" si="240"/>
        <v>0</v>
      </c>
      <c r="AK351" s="74">
        <f t="shared" si="241"/>
        <v>0</v>
      </c>
      <c r="AL351" s="174">
        <f t="shared" si="242"/>
        <v>0</v>
      </c>
      <c r="AM351" s="175">
        <f t="shared" si="225"/>
        <v>0</v>
      </c>
      <c r="AN351" s="130">
        <f t="shared" si="243"/>
        <v>0</v>
      </c>
      <c r="AO351" s="74">
        <f t="shared" si="226"/>
        <v>0</v>
      </c>
      <c r="AP351" s="123">
        <f t="shared" si="244"/>
        <v>0</v>
      </c>
      <c r="AQ351" s="118">
        <f t="shared" si="227"/>
        <v>0</v>
      </c>
      <c r="AR351" s="82" t="str">
        <f t="shared" si="245"/>
        <v>https://www.alta.ru/tnved/code//</v>
      </c>
      <c r="AS351" s="157"/>
      <c r="AT351" s="162"/>
      <c r="AU351" s="74">
        <f t="shared" si="228"/>
        <v>0</v>
      </c>
      <c r="AV351" s="157"/>
      <c r="AW351" s="75">
        <f>_xlfn.IFNA(VLOOKUP(L351,list_vat[],3,FALSE),0)</f>
        <v>0</v>
      </c>
      <c r="AX351" s="74">
        <f t="shared" si="246"/>
        <v>0</v>
      </c>
      <c r="AY351" s="74">
        <f t="shared" si="247"/>
        <v>0</v>
      </c>
      <c r="AZ351" s="130">
        <f t="shared" si="248"/>
        <v>0</v>
      </c>
      <c r="BA351" s="74">
        <f t="shared" si="229"/>
        <v>0</v>
      </c>
      <c r="BB351" s="193">
        <f t="shared" si="249"/>
        <v>0</v>
      </c>
      <c r="BC351" s="102">
        <f t="shared" si="250"/>
        <v>0</v>
      </c>
      <c r="BD351" s="102">
        <f t="shared" si="251"/>
        <v>0</v>
      </c>
      <c r="BE351" s="413" t="s">
        <v>69</v>
      </c>
    </row>
    <row r="352" spans="1:57" s="65" customFormat="1" ht="12" customHeight="1" x14ac:dyDescent="0.2">
      <c r="A352" s="43">
        <v>337</v>
      </c>
      <c r="B352" s="166"/>
      <c r="C352" s="166"/>
      <c r="D352" s="166"/>
      <c r="E352" s="162"/>
      <c r="F352" s="166"/>
      <c r="G352" s="162"/>
      <c r="H352" s="162"/>
      <c r="I352" s="189">
        <f t="shared" si="230"/>
        <v>0</v>
      </c>
      <c r="J352" s="195"/>
      <c r="K352" s="162"/>
      <c r="L352" s="168"/>
      <c r="M352" s="75">
        <f>_xlfn.XLOOKUP(L352,list_vat[Страна],list_vat[Ставка НДС %],0,0)</f>
        <v>0</v>
      </c>
      <c r="N352" s="162">
        <f t="shared" si="231"/>
        <v>0</v>
      </c>
      <c r="O352" s="169"/>
      <c r="P352" s="74">
        <f t="shared" si="252"/>
        <v>0</v>
      </c>
      <c r="Q352" s="162"/>
      <c r="R352" s="162" t="str">
        <f t="shared" si="232"/>
        <v>введи курс</v>
      </c>
      <c r="S352" s="196">
        <f t="shared" si="233"/>
        <v>0</v>
      </c>
      <c r="T352" s="192">
        <f t="shared" si="234"/>
        <v>0</v>
      </c>
      <c r="U352" s="76">
        <f t="shared" si="235"/>
        <v>0</v>
      </c>
      <c r="V352" s="123">
        <f t="shared" si="236"/>
        <v>0</v>
      </c>
      <c r="W352" s="191"/>
      <c r="X352" s="170"/>
      <c r="Y352" s="74">
        <f t="shared" si="221"/>
        <v>0</v>
      </c>
      <c r="Z352" s="188"/>
      <c r="AA352" s="130">
        <f t="shared" si="237"/>
        <v>0</v>
      </c>
      <c r="AB352" s="74">
        <f t="shared" si="238"/>
        <v>0</v>
      </c>
      <c r="AC352" s="356"/>
      <c r="AD352" s="130" cm="1">
        <f t="array" ref="AD352">IFERROR(ROUND((_xlfn.IFS(offer_sale_type="поставка",AB352,offer_sale_type="транзит",S352)*(1+AC352))/E352,2),0)</f>
        <v>0</v>
      </c>
      <c r="AE352" s="74">
        <f t="shared" si="239"/>
        <v>0</v>
      </c>
      <c r="AF352" s="123" cm="1">
        <f t="array" ref="AF352">IFERROR(ROUND(_xlfn.IFS(offer_sale_type="поставка",AB352,offer_sale_type="транзит",S352)*AC352,2),0)</f>
        <v>0</v>
      </c>
      <c r="AG352" s="130">
        <f t="shared" si="222"/>
        <v>0</v>
      </c>
      <c r="AH352" s="74">
        <f t="shared" si="223"/>
        <v>0</v>
      </c>
      <c r="AI352" s="123">
        <f t="shared" si="224"/>
        <v>0</v>
      </c>
      <c r="AJ352" s="118">
        <f t="shared" si="240"/>
        <v>0</v>
      </c>
      <c r="AK352" s="74">
        <f t="shared" si="241"/>
        <v>0</v>
      </c>
      <c r="AL352" s="174">
        <f t="shared" si="242"/>
        <v>0</v>
      </c>
      <c r="AM352" s="175">
        <f t="shared" si="225"/>
        <v>0</v>
      </c>
      <c r="AN352" s="130">
        <f t="shared" si="243"/>
        <v>0</v>
      </c>
      <c r="AO352" s="74">
        <f t="shared" si="226"/>
        <v>0</v>
      </c>
      <c r="AP352" s="123">
        <f t="shared" si="244"/>
        <v>0</v>
      </c>
      <c r="AQ352" s="118">
        <f t="shared" si="227"/>
        <v>0</v>
      </c>
      <c r="AR352" s="82" t="str">
        <f t="shared" si="245"/>
        <v>https://www.alta.ru/tnved/code//</v>
      </c>
      <c r="AS352" s="157"/>
      <c r="AT352" s="162"/>
      <c r="AU352" s="74">
        <f t="shared" si="228"/>
        <v>0</v>
      </c>
      <c r="AV352" s="157"/>
      <c r="AW352" s="75">
        <f>_xlfn.IFNA(VLOOKUP(L352,list_vat[],3,FALSE),0)</f>
        <v>0</v>
      </c>
      <c r="AX352" s="74">
        <f t="shared" si="246"/>
        <v>0</v>
      </c>
      <c r="AY352" s="74">
        <f t="shared" si="247"/>
        <v>0</v>
      </c>
      <c r="AZ352" s="130">
        <f t="shared" si="248"/>
        <v>0</v>
      </c>
      <c r="BA352" s="74">
        <f t="shared" si="229"/>
        <v>0</v>
      </c>
      <c r="BB352" s="193">
        <f t="shared" si="249"/>
        <v>0</v>
      </c>
      <c r="BC352" s="102">
        <f t="shared" si="250"/>
        <v>0</v>
      </c>
      <c r="BD352" s="102">
        <f t="shared" si="251"/>
        <v>0</v>
      </c>
      <c r="BE352" s="413" t="s">
        <v>69</v>
      </c>
    </row>
    <row r="353" spans="1:57" s="65" customFormat="1" ht="12" customHeight="1" x14ac:dyDescent="0.2">
      <c r="A353" s="43">
        <v>338</v>
      </c>
      <c r="B353" s="166"/>
      <c r="C353" s="166"/>
      <c r="D353" s="166"/>
      <c r="E353" s="162"/>
      <c r="F353" s="166"/>
      <c r="G353" s="162"/>
      <c r="H353" s="162"/>
      <c r="I353" s="189">
        <f t="shared" si="230"/>
        <v>0</v>
      </c>
      <c r="J353" s="195"/>
      <c r="K353" s="162"/>
      <c r="L353" s="168"/>
      <c r="M353" s="75">
        <f>_xlfn.XLOOKUP(L353,list_vat[Страна],list_vat[Ставка НДС %],0,0)</f>
        <v>0</v>
      </c>
      <c r="N353" s="162">
        <f t="shared" si="231"/>
        <v>0</v>
      </c>
      <c r="O353" s="169"/>
      <c r="P353" s="74">
        <f t="shared" si="252"/>
        <v>0</v>
      </c>
      <c r="Q353" s="162"/>
      <c r="R353" s="162" t="str">
        <f t="shared" si="232"/>
        <v>введи курс</v>
      </c>
      <c r="S353" s="196">
        <f t="shared" si="233"/>
        <v>0</v>
      </c>
      <c r="T353" s="192">
        <f t="shared" si="234"/>
        <v>0</v>
      </c>
      <c r="U353" s="76">
        <f t="shared" si="235"/>
        <v>0</v>
      </c>
      <c r="V353" s="123">
        <f t="shared" si="236"/>
        <v>0</v>
      </c>
      <c r="W353" s="191"/>
      <c r="X353" s="170"/>
      <c r="Y353" s="74">
        <f t="shared" si="221"/>
        <v>0</v>
      </c>
      <c r="Z353" s="188"/>
      <c r="AA353" s="130">
        <f t="shared" si="237"/>
        <v>0</v>
      </c>
      <c r="AB353" s="74">
        <f t="shared" si="238"/>
        <v>0</v>
      </c>
      <c r="AC353" s="356"/>
      <c r="AD353" s="130" cm="1">
        <f t="array" ref="AD353">IFERROR(ROUND((_xlfn.IFS(offer_sale_type="поставка",AB353,offer_sale_type="транзит",S353)*(1+AC353))/E353,2),0)</f>
        <v>0</v>
      </c>
      <c r="AE353" s="74">
        <f t="shared" si="239"/>
        <v>0</v>
      </c>
      <c r="AF353" s="123" cm="1">
        <f t="array" ref="AF353">IFERROR(ROUND(_xlfn.IFS(offer_sale_type="поставка",AB353,offer_sale_type="транзит",S353)*AC353,2),0)</f>
        <v>0</v>
      </c>
      <c r="AG353" s="130">
        <f t="shared" si="222"/>
        <v>0</v>
      </c>
      <c r="AH353" s="74">
        <f t="shared" si="223"/>
        <v>0</v>
      </c>
      <c r="AI353" s="123">
        <f t="shared" si="224"/>
        <v>0</v>
      </c>
      <c r="AJ353" s="118">
        <f t="shared" si="240"/>
        <v>0</v>
      </c>
      <c r="AK353" s="74">
        <f t="shared" si="241"/>
        <v>0</v>
      </c>
      <c r="AL353" s="174">
        <f t="shared" si="242"/>
        <v>0</v>
      </c>
      <c r="AM353" s="175">
        <f t="shared" si="225"/>
        <v>0</v>
      </c>
      <c r="AN353" s="130">
        <f t="shared" si="243"/>
        <v>0</v>
      </c>
      <c r="AO353" s="74">
        <f t="shared" si="226"/>
        <v>0</v>
      </c>
      <c r="AP353" s="123">
        <f t="shared" si="244"/>
        <v>0</v>
      </c>
      <c r="AQ353" s="118">
        <f t="shared" si="227"/>
        <v>0</v>
      </c>
      <c r="AR353" s="82" t="str">
        <f t="shared" si="245"/>
        <v>https://www.alta.ru/tnved/code//</v>
      </c>
      <c r="AS353" s="157"/>
      <c r="AT353" s="162"/>
      <c r="AU353" s="74">
        <f t="shared" si="228"/>
        <v>0</v>
      </c>
      <c r="AV353" s="157"/>
      <c r="AW353" s="75">
        <f>_xlfn.IFNA(VLOOKUP(L353,list_vat[],3,FALSE),0)</f>
        <v>0</v>
      </c>
      <c r="AX353" s="74">
        <f t="shared" si="246"/>
        <v>0</v>
      </c>
      <c r="AY353" s="74">
        <f t="shared" si="247"/>
        <v>0</v>
      </c>
      <c r="AZ353" s="130">
        <f t="shared" si="248"/>
        <v>0</v>
      </c>
      <c r="BA353" s="74">
        <f t="shared" si="229"/>
        <v>0</v>
      </c>
      <c r="BB353" s="193">
        <f t="shared" si="249"/>
        <v>0</v>
      </c>
      <c r="BC353" s="102">
        <f t="shared" si="250"/>
        <v>0</v>
      </c>
      <c r="BD353" s="102">
        <f t="shared" si="251"/>
        <v>0</v>
      </c>
      <c r="BE353" s="413" t="s">
        <v>69</v>
      </c>
    </row>
    <row r="354" spans="1:57" s="65" customFormat="1" ht="12" customHeight="1" x14ac:dyDescent="0.2">
      <c r="A354" s="43">
        <v>339</v>
      </c>
      <c r="B354" s="166"/>
      <c r="C354" s="166"/>
      <c r="D354" s="166"/>
      <c r="E354" s="162"/>
      <c r="F354" s="166"/>
      <c r="G354" s="162"/>
      <c r="H354" s="162"/>
      <c r="I354" s="189">
        <f t="shared" si="230"/>
        <v>0</v>
      </c>
      <c r="J354" s="195"/>
      <c r="K354" s="162"/>
      <c r="L354" s="168"/>
      <c r="M354" s="75">
        <f>_xlfn.XLOOKUP(L354,list_vat[Страна],list_vat[Ставка НДС %],0,0)</f>
        <v>0</v>
      </c>
      <c r="N354" s="162">
        <f t="shared" si="231"/>
        <v>0</v>
      </c>
      <c r="O354" s="169"/>
      <c r="P354" s="74">
        <f t="shared" si="252"/>
        <v>0</v>
      </c>
      <c r="Q354" s="162"/>
      <c r="R354" s="162" t="str">
        <f t="shared" si="232"/>
        <v>введи курс</v>
      </c>
      <c r="S354" s="196">
        <f t="shared" si="233"/>
        <v>0</v>
      </c>
      <c r="T354" s="192">
        <f t="shared" si="234"/>
        <v>0</v>
      </c>
      <c r="U354" s="76">
        <f t="shared" si="235"/>
        <v>0</v>
      </c>
      <c r="V354" s="123">
        <f t="shared" si="236"/>
        <v>0</v>
      </c>
      <c r="W354" s="191"/>
      <c r="X354" s="170"/>
      <c r="Y354" s="74">
        <f t="shared" si="221"/>
        <v>0</v>
      </c>
      <c r="Z354" s="188"/>
      <c r="AA354" s="130">
        <f t="shared" si="237"/>
        <v>0</v>
      </c>
      <c r="AB354" s="74">
        <f t="shared" si="238"/>
        <v>0</v>
      </c>
      <c r="AC354" s="356"/>
      <c r="AD354" s="130" cm="1">
        <f t="array" ref="AD354">IFERROR(ROUND((_xlfn.IFS(offer_sale_type="поставка",AB354,offer_sale_type="транзит",S354)*(1+AC354))/E354,2),0)</f>
        <v>0</v>
      </c>
      <c r="AE354" s="74">
        <f t="shared" si="239"/>
        <v>0</v>
      </c>
      <c r="AF354" s="123" cm="1">
        <f t="array" ref="AF354">IFERROR(ROUND(_xlfn.IFS(offer_sale_type="поставка",AB354,offer_sale_type="транзит",S354)*AC354,2),0)</f>
        <v>0</v>
      </c>
      <c r="AG354" s="130">
        <f t="shared" si="222"/>
        <v>0</v>
      </c>
      <c r="AH354" s="74">
        <f t="shared" si="223"/>
        <v>0</v>
      </c>
      <c r="AI354" s="123">
        <f t="shared" si="224"/>
        <v>0</v>
      </c>
      <c r="AJ354" s="118">
        <f t="shared" si="240"/>
        <v>0</v>
      </c>
      <c r="AK354" s="74">
        <f t="shared" si="241"/>
        <v>0</v>
      </c>
      <c r="AL354" s="174">
        <f t="shared" si="242"/>
        <v>0</v>
      </c>
      <c r="AM354" s="175">
        <f t="shared" si="225"/>
        <v>0</v>
      </c>
      <c r="AN354" s="130">
        <f t="shared" si="243"/>
        <v>0</v>
      </c>
      <c r="AO354" s="74">
        <f t="shared" si="226"/>
        <v>0</v>
      </c>
      <c r="AP354" s="123">
        <f t="shared" si="244"/>
        <v>0</v>
      </c>
      <c r="AQ354" s="118">
        <f t="shared" si="227"/>
        <v>0</v>
      </c>
      <c r="AR354" s="82" t="str">
        <f t="shared" si="245"/>
        <v>https://www.alta.ru/tnved/code//</v>
      </c>
      <c r="AS354" s="157"/>
      <c r="AT354" s="162"/>
      <c r="AU354" s="74">
        <f t="shared" si="228"/>
        <v>0</v>
      </c>
      <c r="AV354" s="157"/>
      <c r="AW354" s="75">
        <f>_xlfn.IFNA(VLOOKUP(L354,list_vat[],3,FALSE),0)</f>
        <v>0</v>
      </c>
      <c r="AX354" s="74">
        <f t="shared" si="246"/>
        <v>0</v>
      </c>
      <c r="AY354" s="74">
        <f t="shared" si="247"/>
        <v>0</v>
      </c>
      <c r="AZ354" s="130">
        <f t="shared" si="248"/>
        <v>0</v>
      </c>
      <c r="BA354" s="74">
        <f t="shared" si="229"/>
        <v>0</v>
      </c>
      <c r="BB354" s="193">
        <f t="shared" si="249"/>
        <v>0</v>
      </c>
      <c r="BC354" s="102">
        <f t="shared" si="250"/>
        <v>0</v>
      </c>
      <c r="BD354" s="102">
        <f t="shared" si="251"/>
        <v>0</v>
      </c>
      <c r="BE354" s="413" t="s">
        <v>69</v>
      </c>
    </row>
    <row r="355" spans="1:57" s="65" customFormat="1" ht="12" customHeight="1" x14ac:dyDescent="0.2">
      <c r="A355" s="43">
        <v>340</v>
      </c>
      <c r="B355" s="166"/>
      <c r="C355" s="166"/>
      <c r="D355" s="166"/>
      <c r="E355" s="162"/>
      <c r="F355" s="166"/>
      <c r="G355" s="162"/>
      <c r="H355" s="162"/>
      <c r="I355" s="189">
        <f t="shared" si="230"/>
        <v>0</v>
      </c>
      <c r="J355" s="195"/>
      <c r="K355" s="162"/>
      <c r="L355" s="168"/>
      <c r="M355" s="75">
        <f>_xlfn.XLOOKUP(L355,list_vat[Страна],list_vat[Ставка НДС %],0,0)</f>
        <v>0</v>
      </c>
      <c r="N355" s="162">
        <f t="shared" si="231"/>
        <v>0</v>
      </c>
      <c r="O355" s="169"/>
      <c r="P355" s="74">
        <f t="shared" si="252"/>
        <v>0</v>
      </c>
      <c r="Q355" s="162"/>
      <c r="R355" s="162" t="str">
        <f t="shared" si="232"/>
        <v>введи курс</v>
      </c>
      <c r="S355" s="196">
        <f t="shared" si="233"/>
        <v>0</v>
      </c>
      <c r="T355" s="192">
        <f t="shared" si="234"/>
        <v>0</v>
      </c>
      <c r="U355" s="76">
        <f t="shared" si="235"/>
        <v>0</v>
      </c>
      <c r="V355" s="123">
        <f t="shared" si="236"/>
        <v>0</v>
      </c>
      <c r="W355" s="191"/>
      <c r="X355" s="170"/>
      <c r="Y355" s="74">
        <f t="shared" si="221"/>
        <v>0</v>
      </c>
      <c r="Z355" s="188"/>
      <c r="AA355" s="130">
        <f t="shared" si="237"/>
        <v>0</v>
      </c>
      <c r="AB355" s="74">
        <f t="shared" si="238"/>
        <v>0</v>
      </c>
      <c r="AC355" s="356"/>
      <c r="AD355" s="130" cm="1">
        <f t="array" ref="AD355">IFERROR(ROUND((_xlfn.IFS(offer_sale_type="поставка",AB355,offer_sale_type="транзит",S355)*(1+AC355))/E355,2),0)</f>
        <v>0</v>
      </c>
      <c r="AE355" s="74">
        <f t="shared" si="239"/>
        <v>0</v>
      </c>
      <c r="AF355" s="123" cm="1">
        <f t="array" ref="AF355">IFERROR(ROUND(_xlfn.IFS(offer_sale_type="поставка",AB355,offer_sale_type="транзит",S355)*AC355,2),0)</f>
        <v>0</v>
      </c>
      <c r="AG355" s="130">
        <f t="shared" si="222"/>
        <v>0</v>
      </c>
      <c r="AH355" s="74">
        <f t="shared" si="223"/>
        <v>0</v>
      </c>
      <c r="AI355" s="123">
        <f t="shared" si="224"/>
        <v>0</v>
      </c>
      <c r="AJ355" s="118">
        <f t="shared" si="240"/>
        <v>0</v>
      </c>
      <c r="AK355" s="74">
        <f t="shared" si="241"/>
        <v>0</v>
      </c>
      <c r="AL355" s="174">
        <f t="shared" si="242"/>
        <v>0</v>
      </c>
      <c r="AM355" s="175">
        <f t="shared" si="225"/>
        <v>0</v>
      </c>
      <c r="AN355" s="130">
        <f t="shared" si="243"/>
        <v>0</v>
      </c>
      <c r="AO355" s="74">
        <f t="shared" si="226"/>
        <v>0</v>
      </c>
      <c r="AP355" s="123">
        <f t="shared" si="244"/>
        <v>0</v>
      </c>
      <c r="AQ355" s="118">
        <f t="shared" si="227"/>
        <v>0</v>
      </c>
      <c r="AR355" s="82" t="str">
        <f t="shared" si="245"/>
        <v>https://www.alta.ru/tnved/code//</v>
      </c>
      <c r="AS355" s="157"/>
      <c r="AT355" s="162"/>
      <c r="AU355" s="74">
        <f t="shared" si="228"/>
        <v>0</v>
      </c>
      <c r="AV355" s="157"/>
      <c r="AW355" s="75">
        <f>_xlfn.IFNA(VLOOKUP(L355,list_vat[],3,FALSE),0)</f>
        <v>0</v>
      </c>
      <c r="AX355" s="74">
        <f t="shared" si="246"/>
        <v>0</v>
      </c>
      <c r="AY355" s="74">
        <f t="shared" si="247"/>
        <v>0</v>
      </c>
      <c r="AZ355" s="130">
        <f t="shared" si="248"/>
        <v>0</v>
      </c>
      <c r="BA355" s="74">
        <f t="shared" si="229"/>
        <v>0</v>
      </c>
      <c r="BB355" s="193">
        <f t="shared" si="249"/>
        <v>0</v>
      </c>
      <c r="BC355" s="102">
        <f t="shared" si="250"/>
        <v>0</v>
      </c>
      <c r="BD355" s="102">
        <f t="shared" si="251"/>
        <v>0</v>
      </c>
      <c r="BE355" s="413" t="s">
        <v>69</v>
      </c>
    </row>
    <row r="356" spans="1:57" s="65" customFormat="1" ht="12" customHeight="1" x14ac:dyDescent="0.2">
      <c r="A356" s="43">
        <v>341</v>
      </c>
      <c r="B356" s="166"/>
      <c r="C356" s="166"/>
      <c r="D356" s="166"/>
      <c r="E356" s="162"/>
      <c r="F356" s="166"/>
      <c r="G356" s="162"/>
      <c r="H356" s="162"/>
      <c r="I356" s="189">
        <f t="shared" si="230"/>
        <v>0</v>
      </c>
      <c r="J356" s="195"/>
      <c r="K356" s="162"/>
      <c r="L356" s="168"/>
      <c r="M356" s="75">
        <f>_xlfn.XLOOKUP(L356,list_vat[Страна],list_vat[Ставка НДС %],0,0)</f>
        <v>0</v>
      </c>
      <c r="N356" s="162">
        <f t="shared" si="231"/>
        <v>0</v>
      </c>
      <c r="O356" s="169"/>
      <c r="P356" s="74">
        <f t="shared" si="252"/>
        <v>0</v>
      </c>
      <c r="Q356" s="162"/>
      <c r="R356" s="162" t="str">
        <f t="shared" si="232"/>
        <v>введи курс</v>
      </c>
      <c r="S356" s="196">
        <f t="shared" si="233"/>
        <v>0</v>
      </c>
      <c r="T356" s="192">
        <f t="shared" si="234"/>
        <v>0</v>
      </c>
      <c r="U356" s="76">
        <f t="shared" si="235"/>
        <v>0</v>
      </c>
      <c r="V356" s="123">
        <f t="shared" si="236"/>
        <v>0</v>
      </c>
      <c r="W356" s="191"/>
      <c r="X356" s="170"/>
      <c r="Y356" s="74">
        <f t="shared" si="221"/>
        <v>0</v>
      </c>
      <c r="Z356" s="188"/>
      <c r="AA356" s="130">
        <f t="shared" si="237"/>
        <v>0</v>
      </c>
      <c r="AB356" s="74">
        <f t="shared" si="238"/>
        <v>0</v>
      </c>
      <c r="AC356" s="356"/>
      <c r="AD356" s="130" cm="1">
        <f t="array" ref="AD356">IFERROR(ROUND((_xlfn.IFS(offer_sale_type="поставка",AB356,offer_sale_type="транзит",S356)*(1+AC356))/E356,2),0)</f>
        <v>0</v>
      </c>
      <c r="AE356" s="74">
        <f t="shared" si="239"/>
        <v>0</v>
      </c>
      <c r="AF356" s="123" cm="1">
        <f t="array" ref="AF356">IFERROR(ROUND(_xlfn.IFS(offer_sale_type="поставка",AB356,offer_sale_type="транзит",S356)*AC356,2),0)</f>
        <v>0</v>
      </c>
      <c r="AG356" s="130">
        <f t="shared" si="222"/>
        <v>0</v>
      </c>
      <c r="AH356" s="74">
        <f t="shared" si="223"/>
        <v>0</v>
      </c>
      <c r="AI356" s="123">
        <f t="shared" si="224"/>
        <v>0</v>
      </c>
      <c r="AJ356" s="118">
        <f t="shared" si="240"/>
        <v>0</v>
      </c>
      <c r="AK356" s="74">
        <f t="shared" si="241"/>
        <v>0</v>
      </c>
      <c r="AL356" s="174">
        <f t="shared" si="242"/>
        <v>0</v>
      </c>
      <c r="AM356" s="175">
        <f t="shared" si="225"/>
        <v>0</v>
      </c>
      <c r="AN356" s="130">
        <f t="shared" si="243"/>
        <v>0</v>
      </c>
      <c r="AO356" s="74">
        <f t="shared" si="226"/>
        <v>0</v>
      </c>
      <c r="AP356" s="123">
        <f t="shared" si="244"/>
        <v>0</v>
      </c>
      <c r="AQ356" s="118">
        <f t="shared" si="227"/>
        <v>0</v>
      </c>
      <c r="AR356" s="82" t="str">
        <f t="shared" si="245"/>
        <v>https://www.alta.ru/tnved/code//</v>
      </c>
      <c r="AS356" s="157"/>
      <c r="AT356" s="162"/>
      <c r="AU356" s="74">
        <f t="shared" si="228"/>
        <v>0</v>
      </c>
      <c r="AV356" s="157"/>
      <c r="AW356" s="75">
        <f>_xlfn.IFNA(VLOOKUP(L356,list_vat[],3,FALSE),0)</f>
        <v>0</v>
      </c>
      <c r="AX356" s="74">
        <f t="shared" si="246"/>
        <v>0</v>
      </c>
      <c r="AY356" s="74">
        <f t="shared" si="247"/>
        <v>0</v>
      </c>
      <c r="AZ356" s="130">
        <f t="shared" si="248"/>
        <v>0</v>
      </c>
      <c r="BA356" s="74">
        <f t="shared" si="229"/>
        <v>0</v>
      </c>
      <c r="BB356" s="193">
        <f t="shared" si="249"/>
        <v>0</v>
      </c>
      <c r="BC356" s="102">
        <f t="shared" si="250"/>
        <v>0</v>
      </c>
      <c r="BD356" s="102">
        <f t="shared" si="251"/>
        <v>0</v>
      </c>
      <c r="BE356" s="413" t="s">
        <v>69</v>
      </c>
    </row>
    <row r="357" spans="1:57" s="65" customFormat="1" ht="12" customHeight="1" x14ac:dyDescent="0.2">
      <c r="A357" s="43">
        <v>342</v>
      </c>
      <c r="B357" s="166"/>
      <c r="C357" s="166"/>
      <c r="D357" s="166"/>
      <c r="E357" s="162"/>
      <c r="F357" s="166"/>
      <c r="G357" s="162"/>
      <c r="H357" s="162"/>
      <c r="I357" s="189">
        <f t="shared" si="230"/>
        <v>0</v>
      </c>
      <c r="J357" s="195"/>
      <c r="K357" s="162"/>
      <c r="L357" s="168"/>
      <c r="M357" s="75">
        <f>_xlfn.XLOOKUP(L357,list_vat[Страна],list_vat[Ставка НДС %],0,0)</f>
        <v>0</v>
      </c>
      <c r="N357" s="162">
        <f t="shared" si="231"/>
        <v>0</v>
      </c>
      <c r="O357" s="169"/>
      <c r="P357" s="74">
        <f t="shared" si="252"/>
        <v>0</v>
      </c>
      <c r="Q357" s="162"/>
      <c r="R357" s="162" t="str">
        <f t="shared" si="232"/>
        <v>введи курс</v>
      </c>
      <c r="S357" s="196">
        <f t="shared" si="233"/>
        <v>0</v>
      </c>
      <c r="T357" s="192">
        <f t="shared" si="234"/>
        <v>0</v>
      </c>
      <c r="U357" s="76">
        <f t="shared" si="235"/>
        <v>0</v>
      </c>
      <c r="V357" s="123">
        <f t="shared" si="236"/>
        <v>0</v>
      </c>
      <c r="W357" s="191"/>
      <c r="X357" s="170"/>
      <c r="Y357" s="74">
        <f t="shared" si="221"/>
        <v>0</v>
      </c>
      <c r="Z357" s="188"/>
      <c r="AA357" s="130">
        <f t="shared" si="237"/>
        <v>0</v>
      </c>
      <c r="AB357" s="74">
        <f t="shared" si="238"/>
        <v>0</v>
      </c>
      <c r="AC357" s="356"/>
      <c r="AD357" s="130" cm="1">
        <f t="array" ref="AD357">IFERROR(ROUND((_xlfn.IFS(offer_sale_type="поставка",AB357,offer_sale_type="транзит",S357)*(1+AC357))/E357,2),0)</f>
        <v>0</v>
      </c>
      <c r="AE357" s="74">
        <f t="shared" si="239"/>
        <v>0</v>
      </c>
      <c r="AF357" s="123" cm="1">
        <f t="array" ref="AF357">IFERROR(ROUND(_xlfn.IFS(offer_sale_type="поставка",AB357,offer_sale_type="транзит",S357)*AC357,2),0)</f>
        <v>0</v>
      </c>
      <c r="AG357" s="130">
        <f t="shared" si="222"/>
        <v>0</v>
      </c>
      <c r="AH357" s="74">
        <f t="shared" si="223"/>
        <v>0</v>
      </c>
      <c r="AI357" s="123">
        <f t="shared" si="224"/>
        <v>0</v>
      </c>
      <c r="AJ357" s="118">
        <f t="shared" si="240"/>
        <v>0</v>
      </c>
      <c r="AK357" s="74">
        <f t="shared" si="241"/>
        <v>0</v>
      </c>
      <c r="AL357" s="174">
        <f t="shared" si="242"/>
        <v>0</v>
      </c>
      <c r="AM357" s="175">
        <f t="shared" si="225"/>
        <v>0</v>
      </c>
      <c r="AN357" s="130">
        <f t="shared" si="243"/>
        <v>0</v>
      </c>
      <c r="AO357" s="74">
        <f t="shared" si="226"/>
        <v>0</v>
      </c>
      <c r="AP357" s="123">
        <f t="shared" si="244"/>
        <v>0</v>
      </c>
      <c r="AQ357" s="118">
        <f t="shared" si="227"/>
        <v>0</v>
      </c>
      <c r="AR357" s="82" t="str">
        <f t="shared" si="245"/>
        <v>https://www.alta.ru/tnved/code//</v>
      </c>
      <c r="AS357" s="157"/>
      <c r="AT357" s="162"/>
      <c r="AU357" s="74">
        <f t="shared" si="228"/>
        <v>0</v>
      </c>
      <c r="AV357" s="157"/>
      <c r="AW357" s="75">
        <f>_xlfn.IFNA(VLOOKUP(L357,list_vat[],3,FALSE),0)</f>
        <v>0</v>
      </c>
      <c r="AX357" s="74">
        <f t="shared" si="246"/>
        <v>0</v>
      </c>
      <c r="AY357" s="74">
        <f t="shared" si="247"/>
        <v>0</v>
      </c>
      <c r="AZ357" s="130">
        <f t="shared" si="248"/>
        <v>0</v>
      </c>
      <c r="BA357" s="74">
        <f t="shared" si="229"/>
        <v>0</v>
      </c>
      <c r="BB357" s="193">
        <f t="shared" si="249"/>
        <v>0</v>
      </c>
      <c r="BC357" s="102">
        <f t="shared" si="250"/>
        <v>0</v>
      </c>
      <c r="BD357" s="102">
        <f t="shared" si="251"/>
        <v>0</v>
      </c>
      <c r="BE357" s="413" t="s">
        <v>69</v>
      </c>
    </row>
    <row r="358" spans="1:57" s="65" customFormat="1" ht="12" customHeight="1" x14ac:dyDescent="0.2">
      <c r="A358" s="43">
        <v>343</v>
      </c>
      <c r="B358" s="166"/>
      <c r="C358" s="166"/>
      <c r="D358" s="166"/>
      <c r="E358" s="162"/>
      <c r="F358" s="166"/>
      <c r="G358" s="162"/>
      <c r="H358" s="162"/>
      <c r="I358" s="189">
        <f t="shared" si="230"/>
        <v>0</v>
      </c>
      <c r="J358" s="195"/>
      <c r="K358" s="162"/>
      <c r="L358" s="168"/>
      <c r="M358" s="75">
        <f>_xlfn.XLOOKUP(L358,list_vat[Страна],list_vat[Ставка НДС %],0,0)</f>
        <v>0</v>
      </c>
      <c r="N358" s="162">
        <f t="shared" si="231"/>
        <v>0</v>
      </c>
      <c r="O358" s="169"/>
      <c r="P358" s="74">
        <f t="shared" si="252"/>
        <v>0</v>
      </c>
      <c r="Q358" s="162"/>
      <c r="R358" s="162" t="str">
        <f t="shared" si="232"/>
        <v>введи курс</v>
      </c>
      <c r="S358" s="196">
        <f t="shared" si="233"/>
        <v>0</v>
      </c>
      <c r="T358" s="192">
        <f t="shared" si="234"/>
        <v>0</v>
      </c>
      <c r="U358" s="76">
        <f t="shared" si="235"/>
        <v>0</v>
      </c>
      <c r="V358" s="123">
        <f t="shared" si="236"/>
        <v>0</v>
      </c>
      <c r="W358" s="191"/>
      <c r="X358" s="170"/>
      <c r="Y358" s="74">
        <f t="shared" si="221"/>
        <v>0</v>
      </c>
      <c r="Z358" s="188"/>
      <c r="AA358" s="130">
        <f t="shared" si="237"/>
        <v>0</v>
      </c>
      <c r="AB358" s="74">
        <f t="shared" si="238"/>
        <v>0</v>
      </c>
      <c r="AC358" s="356"/>
      <c r="AD358" s="130" cm="1">
        <f t="array" ref="AD358">IFERROR(ROUND((_xlfn.IFS(offer_sale_type="поставка",AB358,offer_sale_type="транзит",S358)*(1+AC358))/E358,2),0)</f>
        <v>0</v>
      </c>
      <c r="AE358" s="74">
        <f t="shared" si="239"/>
        <v>0</v>
      </c>
      <c r="AF358" s="123" cm="1">
        <f t="array" ref="AF358">IFERROR(ROUND(_xlfn.IFS(offer_sale_type="поставка",AB358,offer_sale_type="транзит",S358)*AC358,2),0)</f>
        <v>0</v>
      </c>
      <c r="AG358" s="130">
        <f t="shared" si="222"/>
        <v>0</v>
      </c>
      <c r="AH358" s="74">
        <f t="shared" si="223"/>
        <v>0</v>
      </c>
      <c r="AI358" s="123">
        <f t="shared" si="224"/>
        <v>0</v>
      </c>
      <c r="AJ358" s="118">
        <f t="shared" si="240"/>
        <v>0</v>
      </c>
      <c r="AK358" s="74">
        <f t="shared" si="241"/>
        <v>0</v>
      </c>
      <c r="AL358" s="174">
        <f t="shared" si="242"/>
        <v>0</v>
      </c>
      <c r="AM358" s="175">
        <f t="shared" si="225"/>
        <v>0</v>
      </c>
      <c r="AN358" s="130">
        <f t="shared" si="243"/>
        <v>0</v>
      </c>
      <c r="AO358" s="74">
        <f t="shared" si="226"/>
        <v>0</v>
      </c>
      <c r="AP358" s="123">
        <f t="shared" si="244"/>
        <v>0</v>
      </c>
      <c r="AQ358" s="118">
        <f t="shared" si="227"/>
        <v>0</v>
      </c>
      <c r="AR358" s="82" t="str">
        <f t="shared" si="245"/>
        <v>https://www.alta.ru/tnved/code//</v>
      </c>
      <c r="AS358" s="157"/>
      <c r="AT358" s="162"/>
      <c r="AU358" s="74">
        <f t="shared" si="228"/>
        <v>0</v>
      </c>
      <c r="AV358" s="157"/>
      <c r="AW358" s="75">
        <f>_xlfn.IFNA(VLOOKUP(L358,list_vat[],3,FALSE),0)</f>
        <v>0</v>
      </c>
      <c r="AX358" s="74">
        <f t="shared" si="246"/>
        <v>0</v>
      </c>
      <c r="AY358" s="74">
        <f t="shared" si="247"/>
        <v>0</v>
      </c>
      <c r="AZ358" s="130">
        <f t="shared" si="248"/>
        <v>0</v>
      </c>
      <c r="BA358" s="74">
        <f t="shared" si="229"/>
        <v>0</v>
      </c>
      <c r="BB358" s="193">
        <f t="shared" si="249"/>
        <v>0</v>
      </c>
      <c r="BC358" s="102">
        <f t="shared" si="250"/>
        <v>0</v>
      </c>
      <c r="BD358" s="102">
        <f t="shared" si="251"/>
        <v>0</v>
      </c>
      <c r="BE358" s="413" t="s">
        <v>69</v>
      </c>
    </row>
    <row r="359" spans="1:57" s="65" customFormat="1" ht="12" customHeight="1" x14ac:dyDescent="0.2">
      <c r="A359" s="43">
        <v>344</v>
      </c>
      <c r="B359" s="166"/>
      <c r="C359" s="166"/>
      <c r="D359" s="166"/>
      <c r="E359" s="162"/>
      <c r="F359" s="166"/>
      <c r="G359" s="162"/>
      <c r="H359" s="162"/>
      <c r="I359" s="189">
        <f t="shared" si="230"/>
        <v>0</v>
      </c>
      <c r="J359" s="195"/>
      <c r="K359" s="162"/>
      <c r="L359" s="168"/>
      <c r="M359" s="75">
        <f>_xlfn.XLOOKUP(L359,list_vat[Страна],list_vat[Ставка НДС %],0,0)</f>
        <v>0</v>
      </c>
      <c r="N359" s="162">
        <f t="shared" si="231"/>
        <v>0</v>
      </c>
      <c r="O359" s="169"/>
      <c r="P359" s="74">
        <f t="shared" si="252"/>
        <v>0</v>
      </c>
      <c r="Q359" s="162"/>
      <c r="R359" s="162" t="str">
        <f t="shared" si="232"/>
        <v>введи курс</v>
      </c>
      <c r="S359" s="196">
        <f t="shared" si="233"/>
        <v>0</v>
      </c>
      <c r="T359" s="192">
        <f t="shared" si="234"/>
        <v>0</v>
      </c>
      <c r="U359" s="76">
        <f t="shared" si="235"/>
        <v>0</v>
      </c>
      <c r="V359" s="123">
        <f t="shared" si="236"/>
        <v>0</v>
      </c>
      <c r="W359" s="191"/>
      <c r="X359" s="170"/>
      <c r="Y359" s="74">
        <f t="shared" si="221"/>
        <v>0</v>
      </c>
      <c r="Z359" s="188"/>
      <c r="AA359" s="130">
        <f t="shared" si="237"/>
        <v>0</v>
      </c>
      <c r="AB359" s="74">
        <f t="shared" si="238"/>
        <v>0</v>
      </c>
      <c r="AC359" s="356"/>
      <c r="AD359" s="130" cm="1">
        <f t="array" ref="AD359">IFERROR(ROUND((_xlfn.IFS(offer_sale_type="поставка",AB359,offer_sale_type="транзит",S359)*(1+AC359))/E359,2),0)</f>
        <v>0</v>
      </c>
      <c r="AE359" s="74">
        <f t="shared" si="239"/>
        <v>0</v>
      </c>
      <c r="AF359" s="123" cm="1">
        <f t="array" ref="AF359">IFERROR(ROUND(_xlfn.IFS(offer_sale_type="поставка",AB359,offer_sale_type="транзит",S359)*AC359,2),0)</f>
        <v>0</v>
      </c>
      <c r="AG359" s="130">
        <f t="shared" si="222"/>
        <v>0</v>
      </c>
      <c r="AH359" s="74">
        <f t="shared" si="223"/>
        <v>0</v>
      </c>
      <c r="AI359" s="123">
        <f t="shared" si="224"/>
        <v>0</v>
      </c>
      <c r="AJ359" s="118">
        <f t="shared" si="240"/>
        <v>0</v>
      </c>
      <c r="AK359" s="74">
        <f t="shared" si="241"/>
        <v>0</v>
      </c>
      <c r="AL359" s="174">
        <f t="shared" si="242"/>
        <v>0</v>
      </c>
      <c r="AM359" s="175">
        <f t="shared" si="225"/>
        <v>0</v>
      </c>
      <c r="AN359" s="130">
        <f t="shared" si="243"/>
        <v>0</v>
      </c>
      <c r="AO359" s="74">
        <f t="shared" si="226"/>
        <v>0</v>
      </c>
      <c r="AP359" s="123">
        <f t="shared" si="244"/>
        <v>0</v>
      </c>
      <c r="AQ359" s="118">
        <f t="shared" si="227"/>
        <v>0</v>
      </c>
      <c r="AR359" s="82" t="str">
        <f t="shared" si="245"/>
        <v>https://www.alta.ru/tnved/code//</v>
      </c>
      <c r="AS359" s="157"/>
      <c r="AT359" s="162"/>
      <c r="AU359" s="74">
        <f t="shared" si="228"/>
        <v>0</v>
      </c>
      <c r="AV359" s="157"/>
      <c r="AW359" s="75">
        <f>_xlfn.IFNA(VLOOKUP(L359,list_vat[],3,FALSE),0)</f>
        <v>0</v>
      </c>
      <c r="AX359" s="74">
        <f t="shared" si="246"/>
        <v>0</v>
      </c>
      <c r="AY359" s="74">
        <f t="shared" si="247"/>
        <v>0</v>
      </c>
      <c r="AZ359" s="130">
        <f t="shared" si="248"/>
        <v>0</v>
      </c>
      <c r="BA359" s="74">
        <f t="shared" si="229"/>
        <v>0</v>
      </c>
      <c r="BB359" s="193">
        <f t="shared" si="249"/>
        <v>0</v>
      </c>
      <c r="BC359" s="102">
        <f t="shared" si="250"/>
        <v>0</v>
      </c>
      <c r="BD359" s="102">
        <f t="shared" si="251"/>
        <v>0</v>
      </c>
      <c r="BE359" s="413" t="s">
        <v>69</v>
      </c>
    </row>
    <row r="360" spans="1:57" s="65" customFormat="1" ht="12" customHeight="1" x14ac:dyDescent="0.2">
      <c r="A360" s="43">
        <v>345</v>
      </c>
      <c r="B360" s="166"/>
      <c r="C360" s="166"/>
      <c r="D360" s="166"/>
      <c r="E360" s="162"/>
      <c r="F360" s="166"/>
      <c r="G360" s="162"/>
      <c r="H360" s="162"/>
      <c r="I360" s="189">
        <f t="shared" si="230"/>
        <v>0</v>
      </c>
      <c r="J360" s="195"/>
      <c r="K360" s="162"/>
      <c r="L360" s="168"/>
      <c r="M360" s="75">
        <f>_xlfn.XLOOKUP(L360,list_vat[Страна],list_vat[Ставка НДС %],0,0)</f>
        <v>0</v>
      </c>
      <c r="N360" s="162">
        <f t="shared" si="231"/>
        <v>0</v>
      </c>
      <c r="O360" s="169"/>
      <c r="P360" s="74">
        <f t="shared" si="252"/>
        <v>0</v>
      </c>
      <c r="Q360" s="162"/>
      <c r="R360" s="162" t="str">
        <f t="shared" si="232"/>
        <v>введи курс</v>
      </c>
      <c r="S360" s="196">
        <f t="shared" si="233"/>
        <v>0</v>
      </c>
      <c r="T360" s="192">
        <f t="shared" si="234"/>
        <v>0</v>
      </c>
      <c r="U360" s="76">
        <f t="shared" si="235"/>
        <v>0</v>
      </c>
      <c r="V360" s="123">
        <f t="shared" si="236"/>
        <v>0</v>
      </c>
      <c r="W360" s="191"/>
      <c r="X360" s="170"/>
      <c r="Y360" s="74">
        <f t="shared" si="221"/>
        <v>0</v>
      </c>
      <c r="Z360" s="188"/>
      <c r="AA360" s="130">
        <f t="shared" si="237"/>
        <v>0</v>
      </c>
      <c r="AB360" s="74">
        <f t="shared" si="238"/>
        <v>0</v>
      </c>
      <c r="AC360" s="356"/>
      <c r="AD360" s="130" cm="1">
        <f t="array" ref="AD360">IFERROR(ROUND((_xlfn.IFS(offer_sale_type="поставка",AB360,offer_sale_type="транзит",S360)*(1+AC360))/E360,2),0)</f>
        <v>0</v>
      </c>
      <c r="AE360" s="74">
        <f t="shared" si="239"/>
        <v>0</v>
      </c>
      <c r="AF360" s="123" cm="1">
        <f t="array" ref="AF360">IFERROR(ROUND(_xlfn.IFS(offer_sale_type="поставка",AB360,offer_sale_type="транзит",S360)*AC360,2),0)</f>
        <v>0</v>
      </c>
      <c r="AG360" s="130">
        <f t="shared" si="222"/>
        <v>0</v>
      </c>
      <c r="AH360" s="74">
        <f t="shared" si="223"/>
        <v>0</v>
      </c>
      <c r="AI360" s="123">
        <f t="shared" si="224"/>
        <v>0</v>
      </c>
      <c r="AJ360" s="118">
        <f t="shared" si="240"/>
        <v>0</v>
      </c>
      <c r="AK360" s="74">
        <f t="shared" si="241"/>
        <v>0</v>
      </c>
      <c r="AL360" s="174">
        <f t="shared" si="242"/>
        <v>0</v>
      </c>
      <c r="AM360" s="175">
        <f t="shared" si="225"/>
        <v>0</v>
      </c>
      <c r="AN360" s="130">
        <f t="shared" si="243"/>
        <v>0</v>
      </c>
      <c r="AO360" s="74">
        <f t="shared" si="226"/>
        <v>0</v>
      </c>
      <c r="AP360" s="123">
        <f t="shared" si="244"/>
        <v>0</v>
      </c>
      <c r="AQ360" s="118">
        <f t="shared" si="227"/>
        <v>0</v>
      </c>
      <c r="AR360" s="82" t="str">
        <f t="shared" si="245"/>
        <v>https://www.alta.ru/tnved/code//</v>
      </c>
      <c r="AS360" s="157"/>
      <c r="AT360" s="162"/>
      <c r="AU360" s="74">
        <f t="shared" si="228"/>
        <v>0</v>
      </c>
      <c r="AV360" s="157"/>
      <c r="AW360" s="75">
        <f>_xlfn.IFNA(VLOOKUP(L360,list_vat[],3,FALSE),0)</f>
        <v>0</v>
      </c>
      <c r="AX360" s="74">
        <f t="shared" si="246"/>
        <v>0</v>
      </c>
      <c r="AY360" s="74">
        <f t="shared" si="247"/>
        <v>0</v>
      </c>
      <c r="AZ360" s="130">
        <f t="shared" si="248"/>
        <v>0</v>
      </c>
      <c r="BA360" s="74">
        <f t="shared" si="229"/>
        <v>0</v>
      </c>
      <c r="BB360" s="193">
        <f t="shared" si="249"/>
        <v>0</v>
      </c>
      <c r="BC360" s="102">
        <f t="shared" si="250"/>
        <v>0</v>
      </c>
      <c r="BD360" s="102">
        <f t="shared" si="251"/>
        <v>0</v>
      </c>
      <c r="BE360" s="413" t="s">
        <v>69</v>
      </c>
    </row>
    <row r="361" spans="1:57" s="65" customFormat="1" ht="12" customHeight="1" x14ac:dyDescent="0.2">
      <c r="A361" s="43">
        <v>346</v>
      </c>
      <c r="B361" s="166"/>
      <c r="C361" s="166"/>
      <c r="D361" s="166"/>
      <c r="E361" s="162"/>
      <c r="F361" s="166"/>
      <c r="G361" s="162"/>
      <c r="H361" s="162"/>
      <c r="I361" s="189">
        <f t="shared" si="230"/>
        <v>0</v>
      </c>
      <c r="J361" s="195"/>
      <c r="K361" s="162"/>
      <c r="L361" s="168"/>
      <c r="M361" s="75">
        <f>_xlfn.XLOOKUP(L361,list_vat[Страна],list_vat[Ставка НДС %],0,0)</f>
        <v>0</v>
      </c>
      <c r="N361" s="162">
        <f t="shared" si="231"/>
        <v>0</v>
      </c>
      <c r="O361" s="169"/>
      <c r="P361" s="74">
        <f t="shared" si="252"/>
        <v>0</v>
      </c>
      <c r="Q361" s="162"/>
      <c r="R361" s="162" t="str">
        <f t="shared" si="232"/>
        <v>введи курс</v>
      </c>
      <c r="S361" s="196">
        <f t="shared" si="233"/>
        <v>0</v>
      </c>
      <c r="T361" s="192">
        <f t="shared" si="234"/>
        <v>0</v>
      </c>
      <c r="U361" s="76">
        <f t="shared" si="235"/>
        <v>0</v>
      </c>
      <c r="V361" s="123">
        <f t="shared" si="236"/>
        <v>0</v>
      </c>
      <c r="W361" s="191"/>
      <c r="X361" s="170"/>
      <c r="Y361" s="74">
        <f t="shared" si="221"/>
        <v>0</v>
      </c>
      <c r="Z361" s="188"/>
      <c r="AA361" s="130">
        <f t="shared" si="237"/>
        <v>0</v>
      </c>
      <c r="AB361" s="74">
        <f t="shared" si="238"/>
        <v>0</v>
      </c>
      <c r="AC361" s="356"/>
      <c r="AD361" s="130" cm="1">
        <f t="array" ref="AD361">IFERROR(ROUND((_xlfn.IFS(offer_sale_type="поставка",AB361,offer_sale_type="транзит",S361)*(1+AC361))/E361,2),0)</f>
        <v>0</v>
      </c>
      <c r="AE361" s="74">
        <f t="shared" si="239"/>
        <v>0</v>
      </c>
      <c r="AF361" s="123" cm="1">
        <f t="array" ref="AF361">IFERROR(ROUND(_xlfn.IFS(offer_sale_type="поставка",AB361,offer_sale_type="транзит",S361)*AC361,2),0)</f>
        <v>0</v>
      </c>
      <c r="AG361" s="130">
        <f t="shared" si="222"/>
        <v>0</v>
      </c>
      <c r="AH361" s="74">
        <f t="shared" si="223"/>
        <v>0</v>
      </c>
      <c r="AI361" s="123">
        <f t="shared" si="224"/>
        <v>0</v>
      </c>
      <c r="AJ361" s="118">
        <f t="shared" si="240"/>
        <v>0</v>
      </c>
      <c r="AK361" s="74">
        <f t="shared" si="241"/>
        <v>0</v>
      </c>
      <c r="AL361" s="174">
        <f t="shared" si="242"/>
        <v>0</v>
      </c>
      <c r="AM361" s="175">
        <f t="shared" si="225"/>
        <v>0</v>
      </c>
      <c r="AN361" s="130">
        <f t="shared" si="243"/>
        <v>0</v>
      </c>
      <c r="AO361" s="74">
        <f t="shared" si="226"/>
        <v>0</v>
      </c>
      <c r="AP361" s="123">
        <f t="shared" si="244"/>
        <v>0</v>
      </c>
      <c r="AQ361" s="118">
        <f t="shared" si="227"/>
        <v>0</v>
      </c>
      <c r="AR361" s="82" t="str">
        <f t="shared" si="245"/>
        <v>https://www.alta.ru/tnved/code//</v>
      </c>
      <c r="AS361" s="157"/>
      <c r="AT361" s="162"/>
      <c r="AU361" s="74">
        <f t="shared" si="228"/>
        <v>0</v>
      </c>
      <c r="AV361" s="157"/>
      <c r="AW361" s="75">
        <f>_xlfn.IFNA(VLOOKUP(L361,list_vat[],3,FALSE),0)</f>
        <v>0</v>
      </c>
      <c r="AX361" s="74">
        <f t="shared" si="246"/>
        <v>0</v>
      </c>
      <c r="AY361" s="74">
        <f t="shared" si="247"/>
        <v>0</v>
      </c>
      <c r="AZ361" s="130">
        <f t="shared" si="248"/>
        <v>0</v>
      </c>
      <c r="BA361" s="74">
        <f t="shared" si="229"/>
        <v>0</v>
      </c>
      <c r="BB361" s="193">
        <f t="shared" si="249"/>
        <v>0</v>
      </c>
      <c r="BC361" s="102">
        <f t="shared" si="250"/>
        <v>0</v>
      </c>
      <c r="BD361" s="102">
        <f t="shared" si="251"/>
        <v>0</v>
      </c>
      <c r="BE361" s="413" t="s">
        <v>69</v>
      </c>
    </row>
    <row r="362" spans="1:57" s="65" customFormat="1" ht="12" customHeight="1" x14ac:dyDescent="0.2">
      <c r="A362" s="43">
        <v>347</v>
      </c>
      <c r="B362" s="166"/>
      <c r="C362" s="166"/>
      <c r="D362" s="166"/>
      <c r="E362" s="162"/>
      <c r="F362" s="166"/>
      <c r="G362" s="162"/>
      <c r="H362" s="162"/>
      <c r="I362" s="189">
        <f t="shared" si="230"/>
        <v>0</v>
      </c>
      <c r="J362" s="195"/>
      <c r="K362" s="162"/>
      <c r="L362" s="168"/>
      <c r="M362" s="75">
        <f>_xlfn.XLOOKUP(L362,list_vat[Страна],list_vat[Ставка НДС %],0,0)</f>
        <v>0</v>
      </c>
      <c r="N362" s="162">
        <f t="shared" si="231"/>
        <v>0</v>
      </c>
      <c r="O362" s="169"/>
      <c r="P362" s="74">
        <f t="shared" si="252"/>
        <v>0</v>
      </c>
      <c r="Q362" s="162"/>
      <c r="R362" s="162" t="str">
        <f t="shared" si="232"/>
        <v>введи курс</v>
      </c>
      <c r="S362" s="196">
        <f t="shared" si="233"/>
        <v>0</v>
      </c>
      <c r="T362" s="192">
        <f t="shared" si="234"/>
        <v>0</v>
      </c>
      <c r="U362" s="76">
        <f t="shared" si="235"/>
        <v>0</v>
      </c>
      <c r="V362" s="123">
        <f t="shared" si="236"/>
        <v>0</v>
      </c>
      <c r="W362" s="191"/>
      <c r="X362" s="170"/>
      <c r="Y362" s="74">
        <f t="shared" si="221"/>
        <v>0</v>
      </c>
      <c r="Z362" s="188"/>
      <c r="AA362" s="130">
        <f t="shared" si="237"/>
        <v>0</v>
      </c>
      <c r="AB362" s="74">
        <f t="shared" si="238"/>
        <v>0</v>
      </c>
      <c r="AC362" s="356"/>
      <c r="AD362" s="130" cm="1">
        <f t="array" ref="AD362">IFERROR(ROUND((_xlfn.IFS(offer_sale_type="поставка",AB362,offer_sale_type="транзит",S362)*(1+AC362))/E362,2),0)</f>
        <v>0</v>
      </c>
      <c r="AE362" s="74">
        <f t="shared" si="239"/>
        <v>0</v>
      </c>
      <c r="AF362" s="123" cm="1">
        <f t="array" ref="AF362">IFERROR(ROUND(_xlfn.IFS(offer_sale_type="поставка",AB362,offer_sale_type="транзит",S362)*AC362,2),0)</f>
        <v>0</v>
      </c>
      <c r="AG362" s="130">
        <f t="shared" si="222"/>
        <v>0</v>
      </c>
      <c r="AH362" s="74">
        <f t="shared" si="223"/>
        <v>0</v>
      </c>
      <c r="AI362" s="123">
        <f t="shared" si="224"/>
        <v>0</v>
      </c>
      <c r="AJ362" s="118">
        <f t="shared" si="240"/>
        <v>0</v>
      </c>
      <c r="AK362" s="74">
        <f t="shared" si="241"/>
        <v>0</v>
      </c>
      <c r="AL362" s="174">
        <f t="shared" si="242"/>
        <v>0</v>
      </c>
      <c r="AM362" s="175">
        <f t="shared" si="225"/>
        <v>0</v>
      </c>
      <c r="AN362" s="130">
        <f t="shared" si="243"/>
        <v>0</v>
      </c>
      <c r="AO362" s="74">
        <f t="shared" si="226"/>
        <v>0</v>
      </c>
      <c r="AP362" s="123">
        <f t="shared" si="244"/>
        <v>0</v>
      </c>
      <c r="AQ362" s="118">
        <f t="shared" si="227"/>
        <v>0</v>
      </c>
      <c r="AR362" s="82" t="str">
        <f t="shared" si="245"/>
        <v>https://www.alta.ru/tnved/code//</v>
      </c>
      <c r="AS362" s="157"/>
      <c r="AT362" s="162"/>
      <c r="AU362" s="74">
        <f t="shared" si="228"/>
        <v>0</v>
      </c>
      <c r="AV362" s="157"/>
      <c r="AW362" s="75">
        <f>_xlfn.IFNA(VLOOKUP(L362,list_vat[],3,FALSE),0)</f>
        <v>0</v>
      </c>
      <c r="AX362" s="74">
        <f t="shared" si="246"/>
        <v>0</v>
      </c>
      <c r="AY362" s="74">
        <f t="shared" si="247"/>
        <v>0</v>
      </c>
      <c r="AZ362" s="130">
        <f t="shared" si="248"/>
        <v>0</v>
      </c>
      <c r="BA362" s="74">
        <f t="shared" si="229"/>
        <v>0</v>
      </c>
      <c r="BB362" s="193">
        <f t="shared" si="249"/>
        <v>0</v>
      </c>
      <c r="BC362" s="102">
        <f t="shared" si="250"/>
        <v>0</v>
      </c>
      <c r="BD362" s="102">
        <f t="shared" si="251"/>
        <v>0</v>
      </c>
      <c r="BE362" s="413" t="s">
        <v>69</v>
      </c>
    </row>
    <row r="363" spans="1:57" s="65" customFormat="1" ht="12" customHeight="1" x14ac:dyDescent="0.2">
      <c r="A363" s="43">
        <v>348</v>
      </c>
      <c r="B363" s="166"/>
      <c r="C363" s="166"/>
      <c r="D363" s="166"/>
      <c r="E363" s="162"/>
      <c r="F363" s="166"/>
      <c r="G363" s="162"/>
      <c r="H363" s="162"/>
      <c r="I363" s="189">
        <f t="shared" si="230"/>
        <v>0</v>
      </c>
      <c r="J363" s="195"/>
      <c r="K363" s="162"/>
      <c r="L363" s="168"/>
      <c r="M363" s="75">
        <f>_xlfn.XLOOKUP(L363,list_vat[Страна],list_vat[Ставка НДС %],0,0)</f>
        <v>0</v>
      </c>
      <c r="N363" s="162">
        <f t="shared" si="231"/>
        <v>0</v>
      </c>
      <c r="O363" s="169"/>
      <c r="P363" s="74">
        <f t="shared" si="252"/>
        <v>0</v>
      </c>
      <c r="Q363" s="162"/>
      <c r="R363" s="162" t="str">
        <f t="shared" si="232"/>
        <v>введи курс</v>
      </c>
      <c r="S363" s="196">
        <f t="shared" si="233"/>
        <v>0</v>
      </c>
      <c r="T363" s="192">
        <f t="shared" si="234"/>
        <v>0</v>
      </c>
      <c r="U363" s="76">
        <f t="shared" si="235"/>
        <v>0</v>
      </c>
      <c r="V363" s="123">
        <f t="shared" si="236"/>
        <v>0</v>
      </c>
      <c r="W363" s="191"/>
      <c r="X363" s="170"/>
      <c r="Y363" s="74">
        <f t="shared" si="221"/>
        <v>0</v>
      </c>
      <c r="Z363" s="188"/>
      <c r="AA363" s="130">
        <f t="shared" si="237"/>
        <v>0</v>
      </c>
      <c r="AB363" s="74">
        <f t="shared" si="238"/>
        <v>0</v>
      </c>
      <c r="AC363" s="356"/>
      <c r="AD363" s="130" cm="1">
        <f t="array" ref="AD363">IFERROR(ROUND((_xlfn.IFS(offer_sale_type="поставка",AB363,offer_sale_type="транзит",S363)*(1+AC363))/E363,2),0)</f>
        <v>0</v>
      </c>
      <c r="AE363" s="74">
        <f t="shared" si="239"/>
        <v>0</v>
      </c>
      <c r="AF363" s="123" cm="1">
        <f t="array" ref="AF363">IFERROR(ROUND(_xlfn.IFS(offer_sale_type="поставка",AB363,offer_sale_type="транзит",S363)*AC363,2),0)</f>
        <v>0</v>
      </c>
      <c r="AG363" s="130">
        <f t="shared" si="222"/>
        <v>0</v>
      </c>
      <c r="AH363" s="74">
        <f t="shared" si="223"/>
        <v>0</v>
      </c>
      <c r="AI363" s="123">
        <f t="shared" si="224"/>
        <v>0</v>
      </c>
      <c r="AJ363" s="118">
        <f t="shared" si="240"/>
        <v>0</v>
      </c>
      <c r="AK363" s="74">
        <f t="shared" si="241"/>
        <v>0</v>
      </c>
      <c r="AL363" s="174">
        <f t="shared" si="242"/>
        <v>0</v>
      </c>
      <c r="AM363" s="175">
        <f t="shared" si="225"/>
        <v>0</v>
      </c>
      <c r="AN363" s="130">
        <f t="shared" si="243"/>
        <v>0</v>
      </c>
      <c r="AO363" s="74">
        <f t="shared" si="226"/>
        <v>0</v>
      </c>
      <c r="AP363" s="123">
        <f t="shared" si="244"/>
        <v>0</v>
      </c>
      <c r="AQ363" s="118">
        <f t="shared" si="227"/>
        <v>0</v>
      </c>
      <c r="AR363" s="82" t="str">
        <f t="shared" si="245"/>
        <v>https://www.alta.ru/tnved/code//</v>
      </c>
      <c r="AS363" s="157"/>
      <c r="AT363" s="162"/>
      <c r="AU363" s="74">
        <f t="shared" si="228"/>
        <v>0</v>
      </c>
      <c r="AV363" s="157"/>
      <c r="AW363" s="75">
        <f>_xlfn.IFNA(VLOOKUP(L363,list_vat[],3,FALSE),0)</f>
        <v>0</v>
      </c>
      <c r="AX363" s="74">
        <f t="shared" si="246"/>
        <v>0</v>
      </c>
      <c r="AY363" s="74">
        <f t="shared" si="247"/>
        <v>0</v>
      </c>
      <c r="AZ363" s="130">
        <f t="shared" si="248"/>
        <v>0</v>
      </c>
      <c r="BA363" s="74">
        <f t="shared" si="229"/>
        <v>0</v>
      </c>
      <c r="BB363" s="193">
        <f t="shared" si="249"/>
        <v>0</v>
      </c>
      <c r="BC363" s="102">
        <f t="shared" si="250"/>
        <v>0</v>
      </c>
      <c r="BD363" s="102">
        <f t="shared" si="251"/>
        <v>0</v>
      </c>
      <c r="BE363" s="413" t="s">
        <v>69</v>
      </c>
    </row>
    <row r="364" spans="1:57" s="65" customFormat="1" ht="12" customHeight="1" x14ac:dyDescent="0.2">
      <c r="A364" s="43">
        <v>349</v>
      </c>
      <c r="B364" s="166"/>
      <c r="C364" s="166"/>
      <c r="D364" s="166"/>
      <c r="E364" s="162"/>
      <c r="F364" s="166"/>
      <c r="G364" s="162"/>
      <c r="H364" s="162"/>
      <c r="I364" s="189">
        <f t="shared" si="230"/>
        <v>0</v>
      </c>
      <c r="J364" s="195"/>
      <c r="K364" s="162"/>
      <c r="L364" s="168"/>
      <c r="M364" s="75">
        <f>_xlfn.XLOOKUP(L364,list_vat[Страна],list_vat[Ставка НДС %],0,0)</f>
        <v>0</v>
      </c>
      <c r="N364" s="162">
        <f t="shared" si="231"/>
        <v>0</v>
      </c>
      <c r="O364" s="169"/>
      <c r="P364" s="74">
        <f t="shared" si="252"/>
        <v>0</v>
      </c>
      <c r="Q364" s="162"/>
      <c r="R364" s="162" t="str">
        <f t="shared" si="232"/>
        <v>введи курс</v>
      </c>
      <c r="S364" s="196">
        <f t="shared" si="233"/>
        <v>0</v>
      </c>
      <c r="T364" s="192">
        <f t="shared" si="234"/>
        <v>0</v>
      </c>
      <c r="U364" s="76">
        <f t="shared" si="235"/>
        <v>0</v>
      </c>
      <c r="V364" s="123">
        <f t="shared" si="236"/>
        <v>0</v>
      </c>
      <c r="W364" s="191"/>
      <c r="X364" s="170"/>
      <c r="Y364" s="74">
        <f t="shared" si="221"/>
        <v>0</v>
      </c>
      <c r="Z364" s="188"/>
      <c r="AA364" s="130">
        <f t="shared" si="237"/>
        <v>0</v>
      </c>
      <c r="AB364" s="74">
        <f t="shared" si="238"/>
        <v>0</v>
      </c>
      <c r="AC364" s="356"/>
      <c r="AD364" s="130" cm="1">
        <f t="array" ref="AD364">IFERROR(ROUND((_xlfn.IFS(offer_sale_type="поставка",AB364,offer_sale_type="транзит",S364)*(1+AC364))/E364,2),0)</f>
        <v>0</v>
      </c>
      <c r="AE364" s="74">
        <f t="shared" si="239"/>
        <v>0</v>
      </c>
      <c r="AF364" s="123" cm="1">
        <f t="array" ref="AF364">IFERROR(ROUND(_xlfn.IFS(offer_sale_type="поставка",AB364,offer_sale_type="транзит",S364)*AC364,2),0)</f>
        <v>0</v>
      </c>
      <c r="AG364" s="130">
        <f t="shared" si="222"/>
        <v>0</v>
      </c>
      <c r="AH364" s="74">
        <f t="shared" si="223"/>
        <v>0</v>
      </c>
      <c r="AI364" s="123">
        <f t="shared" si="224"/>
        <v>0</v>
      </c>
      <c r="AJ364" s="118">
        <f t="shared" si="240"/>
        <v>0</v>
      </c>
      <c r="AK364" s="74">
        <f t="shared" si="241"/>
        <v>0</v>
      </c>
      <c r="AL364" s="174">
        <f t="shared" si="242"/>
        <v>0</v>
      </c>
      <c r="AM364" s="175">
        <f t="shared" si="225"/>
        <v>0</v>
      </c>
      <c r="AN364" s="130">
        <f t="shared" si="243"/>
        <v>0</v>
      </c>
      <c r="AO364" s="74">
        <f t="shared" si="226"/>
        <v>0</v>
      </c>
      <c r="AP364" s="123">
        <f t="shared" si="244"/>
        <v>0</v>
      </c>
      <c r="AQ364" s="118">
        <f t="shared" si="227"/>
        <v>0</v>
      </c>
      <c r="AR364" s="82" t="str">
        <f t="shared" si="245"/>
        <v>https://www.alta.ru/tnved/code//</v>
      </c>
      <c r="AS364" s="157"/>
      <c r="AT364" s="162"/>
      <c r="AU364" s="74">
        <f t="shared" si="228"/>
        <v>0</v>
      </c>
      <c r="AV364" s="157"/>
      <c r="AW364" s="75">
        <f>_xlfn.IFNA(VLOOKUP(L364,list_vat[],3,FALSE),0)</f>
        <v>0</v>
      </c>
      <c r="AX364" s="74">
        <f t="shared" si="246"/>
        <v>0</v>
      </c>
      <c r="AY364" s="74">
        <f t="shared" si="247"/>
        <v>0</v>
      </c>
      <c r="AZ364" s="130">
        <f t="shared" si="248"/>
        <v>0</v>
      </c>
      <c r="BA364" s="74">
        <f t="shared" si="229"/>
        <v>0</v>
      </c>
      <c r="BB364" s="193">
        <f t="shared" si="249"/>
        <v>0</v>
      </c>
      <c r="BC364" s="102">
        <f t="shared" si="250"/>
        <v>0</v>
      </c>
      <c r="BD364" s="102">
        <f t="shared" si="251"/>
        <v>0</v>
      </c>
      <c r="BE364" s="413" t="s">
        <v>69</v>
      </c>
    </row>
    <row r="365" spans="1:57" s="65" customFormat="1" ht="12" customHeight="1" x14ac:dyDescent="0.2">
      <c r="A365" s="43">
        <v>350</v>
      </c>
      <c r="B365" s="166"/>
      <c r="C365" s="166"/>
      <c r="D365" s="166"/>
      <c r="E365" s="162"/>
      <c r="F365" s="166"/>
      <c r="G365" s="162"/>
      <c r="H365" s="162"/>
      <c r="I365" s="189">
        <f t="shared" si="230"/>
        <v>0</v>
      </c>
      <c r="J365" s="195"/>
      <c r="K365" s="162"/>
      <c r="L365" s="168"/>
      <c r="M365" s="75">
        <f>_xlfn.XLOOKUP(L365,list_vat[Страна],list_vat[Ставка НДС %],0,0)</f>
        <v>0</v>
      </c>
      <c r="N365" s="162">
        <f t="shared" si="231"/>
        <v>0</v>
      </c>
      <c r="O365" s="169"/>
      <c r="P365" s="74">
        <f t="shared" si="252"/>
        <v>0</v>
      </c>
      <c r="Q365" s="162"/>
      <c r="R365" s="162" t="str">
        <f t="shared" si="232"/>
        <v>введи курс</v>
      </c>
      <c r="S365" s="196">
        <f t="shared" si="233"/>
        <v>0</v>
      </c>
      <c r="T365" s="192">
        <f t="shared" si="234"/>
        <v>0</v>
      </c>
      <c r="U365" s="76">
        <f t="shared" si="235"/>
        <v>0</v>
      </c>
      <c r="V365" s="123">
        <f t="shared" si="236"/>
        <v>0</v>
      </c>
      <c r="W365" s="191"/>
      <c r="X365" s="170"/>
      <c r="Y365" s="74">
        <f t="shared" si="221"/>
        <v>0</v>
      </c>
      <c r="Z365" s="188"/>
      <c r="AA365" s="130">
        <f t="shared" si="237"/>
        <v>0</v>
      </c>
      <c r="AB365" s="74">
        <f t="shared" si="238"/>
        <v>0</v>
      </c>
      <c r="AC365" s="356"/>
      <c r="AD365" s="130" cm="1">
        <f t="array" ref="AD365">IFERROR(ROUND((_xlfn.IFS(offer_sale_type="поставка",AB365,offer_sale_type="транзит",S365)*(1+AC365))/E365,2),0)</f>
        <v>0</v>
      </c>
      <c r="AE365" s="74">
        <f t="shared" si="239"/>
        <v>0</v>
      </c>
      <c r="AF365" s="123" cm="1">
        <f t="array" ref="AF365">IFERROR(ROUND(_xlfn.IFS(offer_sale_type="поставка",AB365,offer_sale_type="транзит",S365)*AC365,2),0)</f>
        <v>0</v>
      </c>
      <c r="AG365" s="130">
        <f t="shared" si="222"/>
        <v>0</v>
      </c>
      <c r="AH365" s="74">
        <f t="shared" si="223"/>
        <v>0</v>
      </c>
      <c r="AI365" s="123">
        <f t="shared" si="224"/>
        <v>0</v>
      </c>
      <c r="AJ365" s="118">
        <f t="shared" si="240"/>
        <v>0</v>
      </c>
      <c r="AK365" s="74">
        <f t="shared" si="241"/>
        <v>0</v>
      </c>
      <c r="AL365" s="174">
        <f t="shared" si="242"/>
        <v>0</v>
      </c>
      <c r="AM365" s="175">
        <f t="shared" si="225"/>
        <v>0</v>
      </c>
      <c r="AN365" s="130">
        <f t="shared" si="243"/>
        <v>0</v>
      </c>
      <c r="AO365" s="74">
        <f t="shared" si="226"/>
        <v>0</v>
      </c>
      <c r="AP365" s="123">
        <f t="shared" si="244"/>
        <v>0</v>
      </c>
      <c r="AQ365" s="118">
        <f t="shared" si="227"/>
        <v>0</v>
      </c>
      <c r="AR365" s="82" t="str">
        <f t="shared" si="245"/>
        <v>https://www.alta.ru/tnved/code//</v>
      </c>
      <c r="AS365" s="157"/>
      <c r="AT365" s="162"/>
      <c r="AU365" s="74">
        <f t="shared" si="228"/>
        <v>0</v>
      </c>
      <c r="AV365" s="157"/>
      <c r="AW365" s="75">
        <f>_xlfn.IFNA(VLOOKUP(L365,list_vat[],3,FALSE),0)</f>
        <v>0</v>
      </c>
      <c r="AX365" s="74">
        <f t="shared" si="246"/>
        <v>0</v>
      </c>
      <c r="AY365" s="74">
        <f t="shared" si="247"/>
        <v>0</v>
      </c>
      <c r="AZ365" s="130">
        <f t="shared" si="248"/>
        <v>0</v>
      </c>
      <c r="BA365" s="74">
        <f t="shared" si="229"/>
        <v>0</v>
      </c>
      <c r="BB365" s="193">
        <f t="shared" si="249"/>
        <v>0</v>
      </c>
      <c r="BC365" s="102">
        <f t="shared" si="250"/>
        <v>0</v>
      </c>
      <c r="BD365" s="102">
        <f t="shared" si="251"/>
        <v>0</v>
      </c>
      <c r="BE365" s="413" t="s">
        <v>69</v>
      </c>
    </row>
    <row r="366" spans="1:57" s="65" customFormat="1" ht="12" customHeight="1" x14ac:dyDescent="0.2">
      <c r="A366" s="43">
        <v>351</v>
      </c>
      <c r="B366" s="166"/>
      <c r="C366" s="166"/>
      <c r="D366" s="166"/>
      <c r="E366" s="162"/>
      <c r="F366" s="166"/>
      <c r="G366" s="162"/>
      <c r="H366" s="162"/>
      <c r="I366" s="189">
        <f t="shared" si="230"/>
        <v>0</v>
      </c>
      <c r="J366" s="195"/>
      <c r="K366" s="162"/>
      <c r="L366" s="168"/>
      <c r="M366" s="75">
        <f>_xlfn.XLOOKUP(L366,list_vat[Страна],list_vat[Ставка НДС %],0,0)</f>
        <v>0</v>
      </c>
      <c r="N366" s="162">
        <f t="shared" si="231"/>
        <v>0</v>
      </c>
      <c r="O366" s="169"/>
      <c r="P366" s="74">
        <f t="shared" si="252"/>
        <v>0</v>
      </c>
      <c r="Q366" s="162"/>
      <c r="R366" s="162" t="str">
        <f t="shared" si="232"/>
        <v>введи курс</v>
      </c>
      <c r="S366" s="196">
        <f t="shared" si="233"/>
        <v>0</v>
      </c>
      <c r="T366" s="192">
        <f t="shared" si="234"/>
        <v>0</v>
      </c>
      <c r="U366" s="76">
        <f t="shared" si="235"/>
        <v>0</v>
      </c>
      <c r="V366" s="123">
        <f t="shared" si="236"/>
        <v>0</v>
      </c>
      <c r="W366" s="191"/>
      <c r="X366" s="170"/>
      <c r="Y366" s="74">
        <f t="shared" si="221"/>
        <v>0</v>
      </c>
      <c r="Z366" s="188"/>
      <c r="AA366" s="130">
        <f t="shared" si="237"/>
        <v>0</v>
      </c>
      <c r="AB366" s="74">
        <f t="shared" si="238"/>
        <v>0</v>
      </c>
      <c r="AC366" s="356"/>
      <c r="AD366" s="130" cm="1">
        <f t="array" ref="AD366">IFERROR(ROUND((_xlfn.IFS(offer_sale_type="поставка",AB366,offer_sale_type="транзит",S366)*(1+AC366))/E366,2),0)</f>
        <v>0</v>
      </c>
      <c r="AE366" s="74">
        <f t="shared" si="239"/>
        <v>0</v>
      </c>
      <c r="AF366" s="123" cm="1">
        <f t="array" ref="AF366">IFERROR(ROUND(_xlfn.IFS(offer_sale_type="поставка",AB366,offer_sale_type="транзит",S366)*AC366,2),0)</f>
        <v>0</v>
      </c>
      <c r="AG366" s="130">
        <f t="shared" si="222"/>
        <v>0</v>
      </c>
      <c r="AH366" s="74">
        <f t="shared" si="223"/>
        <v>0</v>
      </c>
      <c r="AI366" s="123">
        <f t="shared" si="224"/>
        <v>0</v>
      </c>
      <c r="AJ366" s="118">
        <f t="shared" si="240"/>
        <v>0</v>
      </c>
      <c r="AK366" s="74">
        <f t="shared" si="241"/>
        <v>0</v>
      </c>
      <c r="AL366" s="174">
        <f t="shared" si="242"/>
        <v>0</v>
      </c>
      <c r="AM366" s="175">
        <f t="shared" si="225"/>
        <v>0</v>
      </c>
      <c r="AN366" s="130">
        <f t="shared" si="243"/>
        <v>0</v>
      </c>
      <c r="AO366" s="74">
        <f t="shared" si="226"/>
        <v>0</v>
      </c>
      <c r="AP366" s="123">
        <f t="shared" si="244"/>
        <v>0</v>
      </c>
      <c r="AQ366" s="118">
        <f t="shared" si="227"/>
        <v>0</v>
      </c>
      <c r="AR366" s="82" t="str">
        <f t="shared" si="245"/>
        <v>https://www.alta.ru/tnved/code//</v>
      </c>
      <c r="AS366" s="157"/>
      <c r="AT366" s="162"/>
      <c r="AU366" s="74">
        <f t="shared" si="228"/>
        <v>0</v>
      </c>
      <c r="AV366" s="157"/>
      <c r="AW366" s="75">
        <f>_xlfn.IFNA(VLOOKUP(L366,list_vat[],3,FALSE),0)</f>
        <v>0</v>
      </c>
      <c r="AX366" s="74">
        <f t="shared" si="246"/>
        <v>0</v>
      </c>
      <c r="AY366" s="74">
        <f t="shared" si="247"/>
        <v>0</v>
      </c>
      <c r="AZ366" s="130">
        <f t="shared" si="248"/>
        <v>0</v>
      </c>
      <c r="BA366" s="74">
        <f t="shared" si="229"/>
        <v>0</v>
      </c>
      <c r="BB366" s="193">
        <f t="shared" si="249"/>
        <v>0</v>
      </c>
      <c r="BC366" s="102">
        <f t="shared" si="250"/>
        <v>0</v>
      </c>
      <c r="BD366" s="102">
        <f t="shared" si="251"/>
        <v>0</v>
      </c>
      <c r="BE366" s="413" t="s">
        <v>69</v>
      </c>
    </row>
    <row r="367" spans="1:57" s="65" customFormat="1" ht="12" customHeight="1" x14ac:dyDescent="0.2">
      <c r="A367" s="43">
        <v>352</v>
      </c>
      <c r="B367" s="166"/>
      <c r="C367" s="166"/>
      <c r="D367" s="166"/>
      <c r="E367" s="162"/>
      <c r="F367" s="166"/>
      <c r="G367" s="162"/>
      <c r="H367" s="162"/>
      <c r="I367" s="189">
        <f t="shared" si="230"/>
        <v>0</v>
      </c>
      <c r="J367" s="195"/>
      <c r="K367" s="162"/>
      <c r="L367" s="168"/>
      <c r="M367" s="75">
        <f>_xlfn.XLOOKUP(L367,list_vat[Страна],list_vat[Ставка НДС %],0,0)</f>
        <v>0</v>
      </c>
      <c r="N367" s="162">
        <f t="shared" si="231"/>
        <v>0</v>
      </c>
      <c r="O367" s="169"/>
      <c r="P367" s="74">
        <f t="shared" si="252"/>
        <v>0</v>
      </c>
      <c r="Q367" s="162"/>
      <c r="R367" s="162" t="str">
        <f t="shared" si="232"/>
        <v>введи курс</v>
      </c>
      <c r="S367" s="196">
        <f t="shared" si="233"/>
        <v>0</v>
      </c>
      <c r="T367" s="192">
        <f t="shared" si="234"/>
        <v>0</v>
      </c>
      <c r="U367" s="76">
        <f t="shared" si="235"/>
        <v>0</v>
      </c>
      <c r="V367" s="123">
        <f t="shared" si="236"/>
        <v>0</v>
      </c>
      <c r="W367" s="191"/>
      <c r="X367" s="170"/>
      <c r="Y367" s="74">
        <f t="shared" si="221"/>
        <v>0</v>
      </c>
      <c r="Z367" s="188"/>
      <c r="AA367" s="130">
        <f t="shared" si="237"/>
        <v>0</v>
      </c>
      <c r="AB367" s="74">
        <f t="shared" si="238"/>
        <v>0</v>
      </c>
      <c r="AC367" s="356"/>
      <c r="AD367" s="130" cm="1">
        <f t="array" ref="AD367">IFERROR(ROUND((_xlfn.IFS(offer_sale_type="поставка",AB367,offer_sale_type="транзит",S367)*(1+AC367))/E367,2),0)</f>
        <v>0</v>
      </c>
      <c r="AE367" s="74">
        <f t="shared" si="239"/>
        <v>0</v>
      </c>
      <c r="AF367" s="123" cm="1">
        <f t="array" ref="AF367">IFERROR(ROUND(_xlfn.IFS(offer_sale_type="поставка",AB367,offer_sale_type="транзит",S367)*AC367,2),0)</f>
        <v>0</v>
      </c>
      <c r="AG367" s="130">
        <f t="shared" si="222"/>
        <v>0</v>
      </c>
      <c r="AH367" s="74">
        <f t="shared" si="223"/>
        <v>0</v>
      </c>
      <c r="AI367" s="123">
        <f t="shared" si="224"/>
        <v>0</v>
      </c>
      <c r="AJ367" s="118">
        <f t="shared" si="240"/>
        <v>0</v>
      </c>
      <c r="AK367" s="74">
        <f t="shared" si="241"/>
        <v>0</v>
      </c>
      <c r="AL367" s="174">
        <f t="shared" si="242"/>
        <v>0</v>
      </c>
      <c r="AM367" s="175">
        <f t="shared" si="225"/>
        <v>0</v>
      </c>
      <c r="AN367" s="130">
        <f t="shared" si="243"/>
        <v>0</v>
      </c>
      <c r="AO367" s="74">
        <f t="shared" si="226"/>
        <v>0</v>
      </c>
      <c r="AP367" s="123">
        <f t="shared" si="244"/>
        <v>0</v>
      </c>
      <c r="AQ367" s="118">
        <f t="shared" si="227"/>
        <v>0</v>
      </c>
      <c r="AR367" s="82" t="str">
        <f t="shared" si="245"/>
        <v>https://www.alta.ru/tnved/code//</v>
      </c>
      <c r="AS367" s="157"/>
      <c r="AT367" s="162"/>
      <c r="AU367" s="74">
        <f t="shared" si="228"/>
        <v>0</v>
      </c>
      <c r="AV367" s="157"/>
      <c r="AW367" s="75">
        <f>_xlfn.IFNA(VLOOKUP(L367,list_vat[],3,FALSE),0)</f>
        <v>0</v>
      </c>
      <c r="AX367" s="74">
        <f t="shared" si="246"/>
        <v>0</v>
      </c>
      <c r="AY367" s="74">
        <f t="shared" si="247"/>
        <v>0</v>
      </c>
      <c r="AZ367" s="130">
        <f t="shared" si="248"/>
        <v>0</v>
      </c>
      <c r="BA367" s="74">
        <f t="shared" si="229"/>
        <v>0</v>
      </c>
      <c r="BB367" s="193">
        <f t="shared" si="249"/>
        <v>0</v>
      </c>
      <c r="BC367" s="102">
        <f t="shared" si="250"/>
        <v>0</v>
      </c>
      <c r="BD367" s="102">
        <f t="shared" si="251"/>
        <v>0</v>
      </c>
      <c r="BE367" s="413" t="s">
        <v>69</v>
      </c>
    </row>
    <row r="368" spans="1:57" s="65" customFormat="1" ht="12" customHeight="1" x14ac:dyDescent="0.2">
      <c r="A368" s="43">
        <v>353</v>
      </c>
      <c r="B368" s="166"/>
      <c r="C368" s="166"/>
      <c r="D368" s="166"/>
      <c r="E368" s="162"/>
      <c r="F368" s="166"/>
      <c r="G368" s="162"/>
      <c r="H368" s="162"/>
      <c r="I368" s="189">
        <f t="shared" si="230"/>
        <v>0</v>
      </c>
      <c r="J368" s="195"/>
      <c r="K368" s="162"/>
      <c r="L368" s="168"/>
      <c r="M368" s="75">
        <f>_xlfn.XLOOKUP(L368,list_vat[Страна],list_vat[Ставка НДС %],0,0)</f>
        <v>0</v>
      </c>
      <c r="N368" s="162">
        <f t="shared" si="231"/>
        <v>0</v>
      </c>
      <c r="O368" s="169"/>
      <c r="P368" s="74">
        <f t="shared" si="252"/>
        <v>0</v>
      </c>
      <c r="Q368" s="162"/>
      <c r="R368" s="162" t="str">
        <f t="shared" si="232"/>
        <v>введи курс</v>
      </c>
      <c r="S368" s="196">
        <f t="shared" si="233"/>
        <v>0</v>
      </c>
      <c r="T368" s="192">
        <f t="shared" si="234"/>
        <v>0</v>
      </c>
      <c r="U368" s="76">
        <f t="shared" si="235"/>
        <v>0</v>
      </c>
      <c r="V368" s="123">
        <f t="shared" si="236"/>
        <v>0</v>
      </c>
      <c r="W368" s="191"/>
      <c r="X368" s="170"/>
      <c r="Y368" s="74">
        <f t="shared" si="221"/>
        <v>0</v>
      </c>
      <c r="Z368" s="188"/>
      <c r="AA368" s="130">
        <f t="shared" si="237"/>
        <v>0</v>
      </c>
      <c r="AB368" s="74">
        <f t="shared" si="238"/>
        <v>0</v>
      </c>
      <c r="AC368" s="356"/>
      <c r="AD368" s="130" cm="1">
        <f t="array" ref="AD368">IFERROR(ROUND((_xlfn.IFS(offer_sale_type="поставка",AB368,offer_sale_type="транзит",S368)*(1+AC368))/E368,2),0)</f>
        <v>0</v>
      </c>
      <c r="AE368" s="74">
        <f t="shared" si="239"/>
        <v>0</v>
      </c>
      <c r="AF368" s="123" cm="1">
        <f t="array" ref="AF368">IFERROR(ROUND(_xlfn.IFS(offer_sale_type="поставка",AB368,offer_sale_type="транзит",S368)*AC368,2),0)</f>
        <v>0</v>
      </c>
      <c r="AG368" s="130">
        <f t="shared" si="222"/>
        <v>0</v>
      </c>
      <c r="AH368" s="74">
        <f t="shared" si="223"/>
        <v>0</v>
      </c>
      <c r="AI368" s="123">
        <f t="shared" si="224"/>
        <v>0</v>
      </c>
      <c r="AJ368" s="118">
        <f t="shared" si="240"/>
        <v>0</v>
      </c>
      <c r="AK368" s="74">
        <f t="shared" si="241"/>
        <v>0</v>
      </c>
      <c r="AL368" s="174">
        <f t="shared" si="242"/>
        <v>0</v>
      </c>
      <c r="AM368" s="175">
        <f t="shared" si="225"/>
        <v>0</v>
      </c>
      <c r="AN368" s="130">
        <f t="shared" si="243"/>
        <v>0</v>
      </c>
      <c r="AO368" s="74">
        <f t="shared" si="226"/>
        <v>0</v>
      </c>
      <c r="AP368" s="123">
        <f t="shared" si="244"/>
        <v>0</v>
      </c>
      <c r="AQ368" s="118">
        <f t="shared" si="227"/>
        <v>0</v>
      </c>
      <c r="AR368" s="82" t="str">
        <f t="shared" si="245"/>
        <v>https://www.alta.ru/tnved/code//</v>
      </c>
      <c r="AS368" s="157"/>
      <c r="AT368" s="162"/>
      <c r="AU368" s="74">
        <f t="shared" si="228"/>
        <v>0</v>
      </c>
      <c r="AV368" s="157"/>
      <c r="AW368" s="75">
        <f>_xlfn.IFNA(VLOOKUP(L368,list_vat[],3,FALSE),0)</f>
        <v>0</v>
      </c>
      <c r="AX368" s="74">
        <f t="shared" si="246"/>
        <v>0</v>
      </c>
      <c r="AY368" s="74">
        <f t="shared" si="247"/>
        <v>0</v>
      </c>
      <c r="AZ368" s="130">
        <f t="shared" si="248"/>
        <v>0</v>
      </c>
      <c r="BA368" s="74">
        <f t="shared" si="229"/>
        <v>0</v>
      </c>
      <c r="BB368" s="193">
        <f t="shared" si="249"/>
        <v>0</v>
      </c>
      <c r="BC368" s="102">
        <f t="shared" si="250"/>
        <v>0</v>
      </c>
      <c r="BD368" s="102">
        <f t="shared" si="251"/>
        <v>0</v>
      </c>
      <c r="BE368" s="413" t="s">
        <v>69</v>
      </c>
    </row>
    <row r="369" spans="1:57" s="65" customFormat="1" ht="12" customHeight="1" x14ac:dyDescent="0.2">
      <c r="A369" s="43">
        <v>354</v>
      </c>
      <c r="B369" s="166"/>
      <c r="C369" s="166"/>
      <c r="D369" s="166"/>
      <c r="E369" s="162"/>
      <c r="F369" s="166"/>
      <c r="G369" s="162"/>
      <c r="H369" s="162"/>
      <c r="I369" s="189">
        <f t="shared" si="230"/>
        <v>0</v>
      </c>
      <c r="J369" s="195"/>
      <c r="K369" s="162"/>
      <c r="L369" s="168"/>
      <c r="M369" s="75">
        <f>_xlfn.XLOOKUP(L369,list_vat[Страна],list_vat[Ставка НДС %],0,0)</f>
        <v>0</v>
      </c>
      <c r="N369" s="162">
        <f t="shared" si="231"/>
        <v>0</v>
      </c>
      <c r="O369" s="169"/>
      <c r="P369" s="74">
        <f t="shared" si="252"/>
        <v>0</v>
      </c>
      <c r="Q369" s="162"/>
      <c r="R369" s="162" t="str">
        <f t="shared" si="232"/>
        <v>введи курс</v>
      </c>
      <c r="S369" s="196">
        <f t="shared" si="233"/>
        <v>0</v>
      </c>
      <c r="T369" s="192">
        <f t="shared" si="234"/>
        <v>0</v>
      </c>
      <c r="U369" s="76">
        <f t="shared" si="235"/>
        <v>0</v>
      </c>
      <c r="V369" s="123">
        <f t="shared" si="236"/>
        <v>0</v>
      </c>
      <c r="W369" s="191"/>
      <c r="X369" s="170"/>
      <c r="Y369" s="74">
        <f t="shared" si="221"/>
        <v>0</v>
      </c>
      <c r="Z369" s="188"/>
      <c r="AA369" s="130">
        <f t="shared" si="237"/>
        <v>0</v>
      </c>
      <c r="AB369" s="74">
        <f t="shared" si="238"/>
        <v>0</v>
      </c>
      <c r="AC369" s="356"/>
      <c r="AD369" s="130" cm="1">
        <f t="array" ref="AD369">IFERROR(ROUND((_xlfn.IFS(offer_sale_type="поставка",AB369,offer_sale_type="транзит",S369)*(1+AC369))/E369,2),0)</f>
        <v>0</v>
      </c>
      <c r="AE369" s="74">
        <f t="shared" si="239"/>
        <v>0</v>
      </c>
      <c r="AF369" s="123" cm="1">
        <f t="array" ref="AF369">IFERROR(ROUND(_xlfn.IFS(offer_sale_type="поставка",AB369,offer_sale_type="транзит",S369)*AC369,2),0)</f>
        <v>0</v>
      </c>
      <c r="AG369" s="130">
        <f t="shared" si="222"/>
        <v>0</v>
      </c>
      <c r="AH369" s="74">
        <f t="shared" si="223"/>
        <v>0</v>
      </c>
      <c r="AI369" s="123">
        <f t="shared" si="224"/>
        <v>0</v>
      </c>
      <c r="AJ369" s="118">
        <f t="shared" si="240"/>
        <v>0</v>
      </c>
      <c r="AK369" s="74">
        <f t="shared" si="241"/>
        <v>0</v>
      </c>
      <c r="AL369" s="174">
        <f t="shared" si="242"/>
        <v>0</v>
      </c>
      <c r="AM369" s="175">
        <f t="shared" si="225"/>
        <v>0</v>
      </c>
      <c r="AN369" s="130">
        <f t="shared" si="243"/>
        <v>0</v>
      </c>
      <c r="AO369" s="74">
        <f t="shared" si="226"/>
        <v>0</v>
      </c>
      <c r="AP369" s="123">
        <f t="shared" si="244"/>
        <v>0</v>
      </c>
      <c r="AQ369" s="118">
        <f t="shared" si="227"/>
        <v>0</v>
      </c>
      <c r="AR369" s="82" t="str">
        <f t="shared" si="245"/>
        <v>https://www.alta.ru/tnved/code//</v>
      </c>
      <c r="AS369" s="157"/>
      <c r="AT369" s="162"/>
      <c r="AU369" s="74">
        <f t="shared" si="228"/>
        <v>0</v>
      </c>
      <c r="AV369" s="157"/>
      <c r="AW369" s="75">
        <f>_xlfn.IFNA(VLOOKUP(L369,list_vat[],3,FALSE),0)</f>
        <v>0</v>
      </c>
      <c r="AX369" s="74">
        <f t="shared" si="246"/>
        <v>0</v>
      </c>
      <c r="AY369" s="74">
        <f t="shared" si="247"/>
        <v>0</v>
      </c>
      <c r="AZ369" s="130">
        <f t="shared" si="248"/>
        <v>0</v>
      </c>
      <c r="BA369" s="74">
        <f t="shared" si="229"/>
        <v>0</v>
      </c>
      <c r="BB369" s="193">
        <f t="shared" si="249"/>
        <v>0</v>
      </c>
      <c r="BC369" s="102">
        <f t="shared" si="250"/>
        <v>0</v>
      </c>
      <c r="BD369" s="102">
        <f t="shared" si="251"/>
        <v>0</v>
      </c>
      <c r="BE369" s="413" t="s">
        <v>69</v>
      </c>
    </row>
    <row r="370" spans="1:57" s="65" customFormat="1" ht="12" customHeight="1" x14ac:dyDescent="0.2">
      <c r="A370" s="43">
        <v>355</v>
      </c>
      <c r="B370" s="166"/>
      <c r="C370" s="166"/>
      <c r="D370" s="166"/>
      <c r="E370" s="162"/>
      <c r="F370" s="166"/>
      <c r="G370" s="162"/>
      <c r="H370" s="162"/>
      <c r="I370" s="189">
        <f t="shared" si="230"/>
        <v>0</v>
      </c>
      <c r="J370" s="195"/>
      <c r="K370" s="162"/>
      <c r="L370" s="168"/>
      <c r="M370" s="75">
        <f>_xlfn.XLOOKUP(L370,list_vat[Страна],list_vat[Ставка НДС %],0,0)</f>
        <v>0</v>
      </c>
      <c r="N370" s="162">
        <f t="shared" si="231"/>
        <v>0</v>
      </c>
      <c r="O370" s="169"/>
      <c r="P370" s="74">
        <f t="shared" si="252"/>
        <v>0</v>
      </c>
      <c r="Q370" s="162"/>
      <c r="R370" s="162" t="str">
        <f t="shared" si="232"/>
        <v>введи курс</v>
      </c>
      <c r="S370" s="196">
        <f t="shared" si="233"/>
        <v>0</v>
      </c>
      <c r="T370" s="192">
        <f t="shared" si="234"/>
        <v>0</v>
      </c>
      <c r="U370" s="76">
        <f t="shared" si="235"/>
        <v>0</v>
      </c>
      <c r="V370" s="123">
        <f t="shared" si="236"/>
        <v>0</v>
      </c>
      <c r="W370" s="191"/>
      <c r="X370" s="170"/>
      <c r="Y370" s="74">
        <f t="shared" si="221"/>
        <v>0</v>
      </c>
      <c r="Z370" s="188"/>
      <c r="AA370" s="130">
        <f t="shared" si="237"/>
        <v>0</v>
      </c>
      <c r="AB370" s="74">
        <f t="shared" si="238"/>
        <v>0</v>
      </c>
      <c r="AC370" s="356"/>
      <c r="AD370" s="130" cm="1">
        <f t="array" ref="AD370">IFERROR(ROUND((_xlfn.IFS(offer_sale_type="поставка",AB370,offer_sale_type="транзит",S370)*(1+AC370))/E370,2),0)</f>
        <v>0</v>
      </c>
      <c r="AE370" s="74">
        <f t="shared" si="239"/>
        <v>0</v>
      </c>
      <c r="AF370" s="123" cm="1">
        <f t="array" ref="AF370">IFERROR(ROUND(_xlfn.IFS(offer_sale_type="поставка",AB370,offer_sale_type="транзит",S370)*AC370,2),0)</f>
        <v>0</v>
      </c>
      <c r="AG370" s="130">
        <f t="shared" si="222"/>
        <v>0</v>
      </c>
      <c r="AH370" s="74">
        <f t="shared" si="223"/>
        <v>0</v>
      </c>
      <c r="AI370" s="123">
        <f t="shared" si="224"/>
        <v>0</v>
      </c>
      <c r="AJ370" s="118">
        <f t="shared" si="240"/>
        <v>0</v>
      </c>
      <c r="AK370" s="74">
        <f t="shared" si="241"/>
        <v>0</v>
      </c>
      <c r="AL370" s="174">
        <f t="shared" si="242"/>
        <v>0</v>
      </c>
      <c r="AM370" s="175">
        <f t="shared" si="225"/>
        <v>0</v>
      </c>
      <c r="AN370" s="130">
        <f t="shared" si="243"/>
        <v>0</v>
      </c>
      <c r="AO370" s="74">
        <f t="shared" si="226"/>
        <v>0</v>
      </c>
      <c r="AP370" s="123">
        <f t="shared" si="244"/>
        <v>0</v>
      </c>
      <c r="AQ370" s="118">
        <f t="shared" si="227"/>
        <v>0</v>
      </c>
      <c r="AR370" s="82" t="str">
        <f t="shared" si="245"/>
        <v>https://www.alta.ru/tnved/code//</v>
      </c>
      <c r="AS370" s="157"/>
      <c r="AT370" s="162"/>
      <c r="AU370" s="74">
        <f t="shared" si="228"/>
        <v>0</v>
      </c>
      <c r="AV370" s="157"/>
      <c r="AW370" s="75">
        <f>_xlfn.IFNA(VLOOKUP(L370,list_vat[],3,FALSE),0)</f>
        <v>0</v>
      </c>
      <c r="AX370" s="74">
        <f t="shared" si="246"/>
        <v>0</v>
      </c>
      <c r="AY370" s="74">
        <f t="shared" si="247"/>
        <v>0</v>
      </c>
      <c r="AZ370" s="130">
        <f t="shared" si="248"/>
        <v>0</v>
      </c>
      <c r="BA370" s="74">
        <f t="shared" si="229"/>
        <v>0</v>
      </c>
      <c r="BB370" s="193">
        <f t="shared" si="249"/>
        <v>0</v>
      </c>
      <c r="BC370" s="102">
        <f t="shared" si="250"/>
        <v>0</v>
      </c>
      <c r="BD370" s="102">
        <f t="shared" si="251"/>
        <v>0</v>
      </c>
      <c r="BE370" s="413" t="s">
        <v>69</v>
      </c>
    </row>
    <row r="371" spans="1:57" s="65" customFormat="1" ht="12" customHeight="1" x14ac:dyDescent="0.2">
      <c r="A371" s="43">
        <v>356</v>
      </c>
      <c r="B371" s="166"/>
      <c r="C371" s="166"/>
      <c r="D371" s="166"/>
      <c r="E371" s="162"/>
      <c r="F371" s="166"/>
      <c r="G371" s="162"/>
      <c r="H371" s="162"/>
      <c r="I371" s="189">
        <f t="shared" si="230"/>
        <v>0</v>
      </c>
      <c r="J371" s="195"/>
      <c r="K371" s="162"/>
      <c r="L371" s="168"/>
      <c r="M371" s="75">
        <f>_xlfn.XLOOKUP(L371,list_vat[Страна],list_vat[Ставка НДС %],0,0)</f>
        <v>0</v>
      </c>
      <c r="N371" s="162">
        <f t="shared" si="231"/>
        <v>0</v>
      </c>
      <c r="O371" s="169"/>
      <c r="P371" s="74">
        <f t="shared" si="252"/>
        <v>0</v>
      </c>
      <c r="Q371" s="162"/>
      <c r="R371" s="162" t="str">
        <f t="shared" si="232"/>
        <v>введи курс</v>
      </c>
      <c r="S371" s="196">
        <f t="shared" si="233"/>
        <v>0</v>
      </c>
      <c r="T371" s="192">
        <f t="shared" si="234"/>
        <v>0</v>
      </c>
      <c r="U371" s="76">
        <f t="shared" si="235"/>
        <v>0</v>
      </c>
      <c r="V371" s="123">
        <f t="shared" si="236"/>
        <v>0</v>
      </c>
      <c r="W371" s="191"/>
      <c r="X371" s="170"/>
      <c r="Y371" s="74">
        <f t="shared" si="221"/>
        <v>0</v>
      </c>
      <c r="Z371" s="188"/>
      <c r="AA371" s="130">
        <f t="shared" si="237"/>
        <v>0</v>
      </c>
      <c r="AB371" s="74">
        <f t="shared" si="238"/>
        <v>0</v>
      </c>
      <c r="AC371" s="356"/>
      <c r="AD371" s="130" cm="1">
        <f t="array" ref="AD371">IFERROR(ROUND((_xlfn.IFS(offer_sale_type="поставка",AB371,offer_sale_type="транзит",S371)*(1+AC371))/E371,2),0)</f>
        <v>0</v>
      </c>
      <c r="AE371" s="74">
        <f t="shared" si="239"/>
        <v>0</v>
      </c>
      <c r="AF371" s="123" cm="1">
        <f t="array" ref="AF371">IFERROR(ROUND(_xlfn.IFS(offer_sale_type="поставка",AB371,offer_sale_type="транзит",S371)*AC371,2),0)</f>
        <v>0</v>
      </c>
      <c r="AG371" s="130">
        <f t="shared" si="222"/>
        <v>0</v>
      </c>
      <c r="AH371" s="74">
        <f t="shared" si="223"/>
        <v>0</v>
      </c>
      <c r="AI371" s="123">
        <f t="shared" si="224"/>
        <v>0</v>
      </c>
      <c r="AJ371" s="118">
        <f t="shared" si="240"/>
        <v>0</v>
      </c>
      <c r="AK371" s="74">
        <f t="shared" si="241"/>
        <v>0</v>
      </c>
      <c r="AL371" s="174">
        <f t="shared" si="242"/>
        <v>0</v>
      </c>
      <c r="AM371" s="175">
        <f t="shared" si="225"/>
        <v>0</v>
      </c>
      <c r="AN371" s="130">
        <f t="shared" si="243"/>
        <v>0</v>
      </c>
      <c r="AO371" s="74">
        <f t="shared" si="226"/>
        <v>0</v>
      </c>
      <c r="AP371" s="123">
        <f t="shared" si="244"/>
        <v>0</v>
      </c>
      <c r="AQ371" s="118">
        <f t="shared" si="227"/>
        <v>0</v>
      </c>
      <c r="AR371" s="82" t="str">
        <f t="shared" si="245"/>
        <v>https://www.alta.ru/tnved/code//</v>
      </c>
      <c r="AS371" s="157"/>
      <c r="AT371" s="162"/>
      <c r="AU371" s="74">
        <f t="shared" si="228"/>
        <v>0</v>
      </c>
      <c r="AV371" s="157"/>
      <c r="AW371" s="75">
        <f>_xlfn.IFNA(VLOOKUP(L371,list_vat[],3,FALSE),0)</f>
        <v>0</v>
      </c>
      <c r="AX371" s="74">
        <f t="shared" si="246"/>
        <v>0</v>
      </c>
      <c r="AY371" s="74">
        <f t="shared" si="247"/>
        <v>0</v>
      </c>
      <c r="AZ371" s="130">
        <f t="shared" si="248"/>
        <v>0</v>
      </c>
      <c r="BA371" s="74">
        <f t="shared" si="229"/>
        <v>0</v>
      </c>
      <c r="BB371" s="193">
        <f t="shared" si="249"/>
        <v>0</v>
      </c>
      <c r="BC371" s="102">
        <f t="shared" si="250"/>
        <v>0</v>
      </c>
      <c r="BD371" s="102">
        <f t="shared" si="251"/>
        <v>0</v>
      </c>
      <c r="BE371" s="413" t="s">
        <v>69</v>
      </c>
    </row>
    <row r="372" spans="1:57" s="65" customFormat="1" ht="12" customHeight="1" x14ac:dyDescent="0.2">
      <c r="A372" s="43">
        <v>357</v>
      </c>
      <c r="B372" s="166"/>
      <c r="C372" s="166"/>
      <c r="D372" s="166"/>
      <c r="E372" s="162"/>
      <c r="F372" s="166"/>
      <c r="G372" s="162"/>
      <c r="H372" s="162"/>
      <c r="I372" s="189">
        <f t="shared" si="230"/>
        <v>0</v>
      </c>
      <c r="J372" s="195"/>
      <c r="K372" s="162"/>
      <c r="L372" s="168"/>
      <c r="M372" s="75">
        <f>_xlfn.XLOOKUP(L372,list_vat[Страна],list_vat[Ставка НДС %],0,0)</f>
        <v>0</v>
      </c>
      <c r="N372" s="162">
        <f t="shared" si="231"/>
        <v>0</v>
      </c>
      <c r="O372" s="169"/>
      <c r="P372" s="74">
        <f t="shared" si="252"/>
        <v>0</v>
      </c>
      <c r="Q372" s="162"/>
      <c r="R372" s="162" t="str">
        <f t="shared" si="232"/>
        <v>введи курс</v>
      </c>
      <c r="S372" s="196">
        <f t="shared" si="233"/>
        <v>0</v>
      </c>
      <c r="T372" s="192">
        <f t="shared" si="234"/>
        <v>0</v>
      </c>
      <c r="U372" s="76">
        <f t="shared" si="235"/>
        <v>0</v>
      </c>
      <c r="V372" s="123">
        <f t="shared" si="236"/>
        <v>0</v>
      </c>
      <c r="W372" s="191"/>
      <c r="X372" s="170"/>
      <c r="Y372" s="74">
        <f t="shared" si="221"/>
        <v>0</v>
      </c>
      <c r="Z372" s="188"/>
      <c r="AA372" s="130">
        <f t="shared" si="237"/>
        <v>0</v>
      </c>
      <c r="AB372" s="74">
        <f t="shared" si="238"/>
        <v>0</v>
      </c>
      <c r="AC372" s="356"/>
      <c r="AD372" s="130" cm="1">
        <f t="array" ref="AD372">IFERROR(ROUND((_xlfn.IFS(offer_sale_type="поставка",AB372,offer_sale_type="транзит",S372)*(1+AC372))/E372,2),0)</f>
        <v>0</v>
      </c>
      <c r="AE372" s="74">
        <f t="shared" si="239"/>
        <v>0</v>
      </c>
      <c r="AF372" s="123" cm="1">
        <f t="array" ref="AF372">IFERROR(ROUND(_xlfn.IFS(offer_sale_type="поставка",AB372,offer_sale_type="транзит",S372)*AC372,2),0)</f>
        <v>0</v>
      </c>
      <c r="AG372" s="130">
        <f t="shared" si="222"/>
        <v>0</v>
      </c>
      <c r="AH372" s="74">
        <f t="shared" si="223"/>
        <v>0</v>
      </c>
      <c r="AI372" s="123">
        <f t="shared" si="224"/>
        <v>0</v>
      </c>
      <c r="AJ372" s="118">
        <f t="shared" si="240"/>
        <v>0</v>
      </c>
      <c r="AK372" s="74">
        <f t="shared" si="241"/>
        <v>0</v>
      </c>
      <c r="AL372" s="174">
        <f t="shared" si="242"/>
        <v>0</v>
      </c>
      <c r="AM372" s="175">
        <f t="shared" si="225"/>
        <v>0</v>
      </c>
      <c r="AN372" s="130">
        <f t="shared" si="243"/>
        <v>0</v>
      </c>
      <c r="AO372" s="74">
        <f t="shared" si="226"/>
        <v>0</v>
      </c>
      <c r="AP372" s="123">
        <f t="shared" si="244"/>
        <v>0</v>
      </c>
      <c r="AQ372" s="118">
        <f t="shared" si="227"/>
        <v>0</v>
      </c>
      <c r="AR372" s="82" t="str">
        <f t="shared" si="245"/>
        <v>https://www.alta.ru/tnved/code//</v>
      </c>
      <c r="AS372" s="157"/>
      <c r="AT372" s="162"/>
      <c r="AU372" s="74">
        <f t="shared" si="228"/>
        <v>0</v>
      </c>
      <c r="AV372" s="157"/>
      <c r="AW372" s="75">
        <f>_xlfn.IFNA(VLOOKUP(L372,list_vat[],3,FALSE),0)</f>
        <v>0</v>
      </c>
      <c r="AX372" s="74">
        <f t="shared" si="246"/>
        <v>0</v>
      </c>
      <c r="AY372" s="74">
        <f t="shared" si="247"/>
        <v>0</v>
      </c>
      <c r="AZ372" s="130">
        <f t="shared" si="248"/>
        <v>0</v>
      </c>
      <c r="BA372" s="74">
        <f t="shared" si="229"/>
        <v>0</v>
      </c>
      <c r="BB372" s="193">
        <f t="shared" si="249"/>
        <v>0</v>
      </c>
      <c r="BC372" s="102">
        <f t="shared" si="250"/>
        <v>0</v>
      </c>
      <c r="BD372" s="102">
        <f t="shared" si="251"/>
        <v>0</v>
      </c>
      <c r="BE372" s="413" t="s">
        <v>69</v>
      </c>
    </row>
    <row r="373" spans="1:57" s="65" customFormat="1" ht="12" customHeight="1" x14ac:dyDescent="0.2">
      <c r="A373" s="43">
        <v>358</v>
      </c>
      <c r="B373" s="166"/>
      <c r="C373" s="166"/>
      <c r="D373" s="166"/>
      <c r="E373" s="162"/>
      <c r="F373" s="166"/>
      <c r="G373" s="162"/>
      <c r="H373" s="162"/>
      <c r="I373" s="189">
        <f t="shared" si="230"/>
        <v>0</v>
      </c>
      <c r="J373" s="195"/>
      <c r="K373" s="162"/>
      <c r="L373" s="168"/>
      <c r="M373" s="75">
        <f>_xlfn.XLOOKUP(L373,list_vat[Страна],list_vat[Ставка НДС %],0,0)</f>
        <v>0</v>
      </c>
      <c r="N373" s="162">
        <f t="shared" si="231"/>
        <v>0</v>
      </c>
      <c r="O373" s="169"/>
      <c r="P373" s="74">
        <f t="shared" si="252"/>
        <v>0</v>
      </c>
      <c r="Q373" s="162"/>
      <c r="R373" s="162" t="str">
        <f t="shared" si="232"/>
        <v>введи курс</v>
      </c>
      <c r="S373" s="196">
        <f t="shared" si="233"/>
        <v>0</v>
      </c>
      <c r="T373" s="192">
        <f t="shared" si="234"/>
        <v>0</v>
      </c>
      <c r="U373" s="76">
        <f t="shared" si="235"/>
        <v>0</v>
      </c>
      <c r="V373" s="123">
        <f t="shared" si="236"/>
        <v>0</v>
      </c>
      <c r="W373" s="191"/>
      <c r="X373" s="170"/>
      <c r="Y373" s="74">
        <f t="shared" si="221"/>
        <v>0</v>
      </c>
      <c r="Z373" s="188"/>
      <c r="AA373" s="130">
        <f t="shared" si="237"/>
        <v>0</v>
      </c>
      <c r="AB373" s="74">
        <f t="shared" si="238"/>
        <v>0</v>
      </c>
      <c r="AC373" s="356"/>
      <c r="AD373" s="130" cm="1">
        <f t="array" ref="AD373">IFERROR(ROUND((_xlfn.IFS(offer_sale_type="поставка",AB373,offer_sale_type="транзит",S373)*(1+AC373))/E373,2),0)</f>
        <v>0</v>
      </c>
      <c r="AE373" s="74">
        <f t="shared" si="239"/>
        <v>0</v>
      </c>
      <c r="AF373" s="123" cm="1">
        <f t="array" ref="AF373">IFERROR(ROUND(_xlfn.IFS(offer_sale_type="поставка",AB373,offer_sale_type="транзит",S373)*AC373,2),0)</f>
        <v>0</v>
      </c>
      <c r="AG373" s="130">
        <f t="shared" si="222"/>
        <v>0</v>
      </c>
      <c r="AH373" s="74">
        <f t="shared" si="223"/>
        <v>0</v>
      </c>
      <c r="AI373" s="123">
        <f t="shared" si="224"/>
        <v>0</v>
      </c>
      <c r="AJ373" s="118">
        <f t="shared" si="240"/>
        <v>0</v>
      </c>
      <c r="AK373" s="74">
        <f t="shared" si="241"/>
        <v>0</v>
      </c>
      <c r="AL373" s="174">
        <f t="shared" si="242"/>
        <v>0</v>
      </c>
      <c r="AM373" s="175">
        <f t="shared" si="225"/>
        <v>0</v>
      </c>
      <c r="AN373" s="130">
        <f t="shared" si="243"/>
        <v>0</v>
      </c>
      <c r="AO373" s="74">
        <f t="shared" si="226"/>
        <v>0</v>
      </c>
      <c r="AP373" s="123">
        <f t="shared" si="244"/>
        <v>0</v>
      </c>
      <c r="AQ373" s="118">
        <f t="shared" si="227"/>
        <v>0</v>
      </c>
      <c r="AR373" s="82" t="str">
        <f t="shared" si="245"/>
        <v>https://www.alta.ru/tnved/code//</v>
      </c>
      <c r="AS373" s="157"/>
      <c r="AT373" s="162"/>
      <c r="AU373" s="74">
        <f t="shared" si="228"/>
        <v>0</v>
      </c>
      <c r="AV373" s="157"/>
      <c r="AW373" s="75">
        <f>_xlfn.IFNA(VLOOKUP(L373,list_vat[],3,FALSE),0)</f>
        <v>0</v>
      </c>
      <c r="AX373" s="74">
        <f t="shared" si="246"/>
        <v>0</v>
      </c>
      <c r="AY373" s="74">
        <f t="shared" si="247"/>
        <v>0</v>
      </c>
      <c r="AZ373" s="130">
        <f t="shared" si="248"/>
        <v>0</v>
      </c>
      <c r="BA373" s="74">
        <f t="shared" si="229"/>
        <v>0</v>
      </c>
      <c r="BB373" s="193">
        <f t="shared" si="249"/>
        <v>0</v>
      </c>
      <c r="BC373" s="102">
        <f t="shared" si="250"/>
        <v>0</v>
      </c>
      <c r="BD373" s="102">
        <f t="shared" si="251"/>
        <v>0</v>
      </c>
      <c r="BE373" s="413" t="s">
        <v>69</v>
      </c>
    </row>
    <row r="374" spans="1:57" s="65" customFormat="1" ht="12" customHeight="1" x14ac:dyDescent="0.2">
      <c r="A374" s="43">
        <v>359</v>
      </c>
      <c r="B374" s="166"/>
      <c r="C374" s="166"/>
      <c r="D374" s="166"/>
      <c r="E374" s="162"/>
      <c r="F374" s="166"/>
      <c r="G374" s="162"/>
      <c r="H374" s="162"/>
      <c r="I374" s="189">
        <f t="shared" si="230"/>
        <v>0</v>
      </c>
      <c r="J374" s="195"/>
      <c r="K374" s="162"/>
      <c r="L374" s="168"/>
      <c r="M374" s="75">
        <f>_xlfn.XLOOKUP(L374,list_vat[Страна],list_vat[Ставка НДС %],0,0)</f>
        <v>0</v>
      </c>
      <c r="N374" s="162">
        <f t="shared" si="231"/>
        <v>0</v>
      </c>
      <c r="O374" s="169"/>
      <c r="P374" s="74">
        <f t="shared" si="252"/>
        <v>0</v>
      </c>
      <c r="Q374" s="162"/>
      <c r="R374" s="162" t="str">
        <f t="shared" si="232"/>
        <v>введи курс</v>
      </c>
      <c r="S374" s="196">
        <f t="shared" si="233"/>
        <v>0</v>
      </c>
      <c r="T374" s="192">
        <f t="shared" si="234"/>
        <v>0</v>
      </c>
      <c r="U374" s="76">
        <f t="shared" si="235"/>
        <v>0</v>
      </c>
      <c r="V374" s="123">
        <f t="shared" si="236"/>
        <v>0</v>
      </c>
      <c r="W374" s="191"/>
      <c r="X374" s="170"/>
      <c r="Y374" s="74">
        <f t="shared" si="221"/>
        <v>0</v>
      </c>
      <c r="Z374" s="188"/>
      <c r="AA374" s="130">
        <f t="shared" si="237"/>
        <v>0</v>
      </c>
      <c r="AB374" s="74">
        <f t="shared" si="238"/>
        <v>0</v>
      </c>
      <c r="AC374" s="356"/>
      <c r="AD374" s="130" cm="1">
        <f t="array" ref="AD374">IFERROR(ROUND((_xlfn.IFS(offer_sale_type="поставка",AB374,offer_sale_type="транзит",S374)*(1+AC374))/E374,2),0)</f>
        <v>0</v>
      </c>
      <c r="AE374" s="74">
        <f t="shared" si="239"/>
        <v>0</v>
      </c>
      <c r="AF374" s="123" cm="1">
        <f t="array" ref="AF374">IFERROR(ROUND(_xlfn.IFS(offer_sale_type="поставка",AB374,offer_sale_type="транзит",S374)*AC374,2),0)</f>
        <v>0</v>
      </c>
      <c r="AG374" s="130">
        <f t="shared" si="222"/>
        <v>0</v>
      </c>
      <c r="AH374" s="74">
        <f t="shared" si="223"/>
        <v>0</v>
      </c>
      <c r="AI374" s="123">
        <f t="shared" si="224"/>
        <v>0</v>
      </c>
      <c r="AJ374" s="118">
        <f t="shared" si="240"/>
        <v>0</v>
      </c>
      <c r="AK374" s="74">
        <f t="shared" si="241"/>
        <v>0</v>
      </c>
      <c r="AL374" s="174">
        <f t="shared" si="242"/>
        <v>0</v>
      </c>
      <c r="AM374" s="175">
        <f t="shared" si="225"/>
        <v>0</v>
      </c>
      <c r="AN374" s="130">
        <f t="shared" si="243"/>
        <v>0</v>
      </c>
      <c r="AO374" s="74">
        <f t="shared" si="226"/>
        <v>0</v>
      </c>
      <c r="AP374" s="123">
        <f t="shared" si="244"/>
        <v>0</v>
      </c>
      <c r="AQ374" s="118">
        <f t="shared" si="227"/>
        <v>0</v>
      </c>
      <c r="AR374" s="82" t="str">
        <f t="shared" si="245"/>
        <v>https://www.alta.ru/tnved/code//</v>
      </c>
      <c r="AS374" s="157"/>
      <c r="AT374" s="162"/>
      <c r="AU374" s="74">
        <f t="shared" si="228"/>
        <v>0</v>
      </c>
      <c r="AV374" s="157"/>
      <c r="AW374" s="75">
        <f>_xlfn.IFNA(VLOOKUP(L374,list_vat[],3,FALSE),0)</f>
        <v>0</v>
      </c>
      <c r="AX374" s="74">
        <f t="shared" si="246"/>
        <v>0</v>
      </c>
      <c r="AY374" s="74">
        <f t="shared" si="247"/>
        <v>0</v>
      </c>
      <c r="AZ374" s="130">
        <f t="shared" si="248"/>
        <v>0</v>
      </c>
      <c r="BA374" s="74">
        <f t="shared" si="229"/>
        <v>0</v>
      </c>
      <c r="BB374" s="193">
        <f t="shared" si="249"/>
        <v>0</v>
      </c>
      <c r="BC374" s="102">
        <f t="shared" si="250"/>
        <v>0</v>
      </c>
      <c r="BD374" s="102">
        <f t="shared" si="251"/>
        <v>0</v>
      </c>
      <c r="BE374" s="413" t="s">
        <v>69</v>
      </c>
    </row>
    <row r="375" spans="1:57" s="65" customFormat="1" ht="12" customHeight="1" x14ac:dyDescent="0.2">
      <c r="A375" s="43">
        <v>360</v>
      </c>
      <c r="B375" s="166"/>
      <c r="C375" s="166"/>
      <c r="D375" s="166"/>
      <c r="E375" s="162"/>
      <c r="F375" s="166"/>
      <c r="G375" s="162"/>
      <c r="H375" s="162"/>
      <c r="I375" s="189">
        <f t="shared" si="230"/>
        <v>0</v>
      </c>
      <c r="J375" s="195"/>
      <c r="K375" s="162"/>
      <c r="L375" s="168"/>
      <c r="M375" s="75">
        <f>_xlfn.XLOOKUP(L375,list_vat[Страна],list_vat[Ставка НДС %],0,0)</f>
        <v>0</v>
      </c>
      <c r="N375" s="162">
        <f t="shared" si="231"/>
        <v>0</v>
      </c>
      <c r="O375" s="169"/>
      <c r="P375" s="74">
        <f t="shared" si="252"/>
        <v>0</v>
      </c>
      <c r="Q375" s="162"/>
      <c r="R375" s="162" t="str">
        <f t="shared" si="232"/>
        <v>введи курс</v>
      </c>
      <c r="S375" s="196">
        <f t="shared" si="233"/>
        <v>0</v>
      </c>
      <c r="T375" s="192">
        <f t="shared" si="234"/>
        <v>0</v>
      </c>
      <c r="U375" s="76">
        <f t="shared" si="235"/>
        <v>0</v>
      </c>
      <c r="V375" s="123">
        <f t="shared" si="236"/>
        <v>0</v>
      </c>
      <c r="W375" s="191"/>
      <c r="X375" s="170"/>
      <c r="Y375" s="74">
        <f t="shared" si="221"/>
        <v>0</v>
      </c>
      <c r="Z375" s="188"/>
      <c r="AA375" s="130">
        <f t="shared" si="237"/>
        <v>0</v>
      </c>
      <c r="AB375" s="74">
        <f t="shared" si="238"/>
        <v>0</v>
      </c>
      <c r="AC375" s="356"/>
      <c r="AD375" s="130" cm="1">
        <f t="array" ref="AD375">IFERROR(ROUND((_xlfn.IFS(offer_sale_type="поставка",AB375,offer_sale_type="транзит",S375)*(1+AC375))/E375,2),0)</f>
        <v>0</v>
      </c>
      <c r="AE375" s="74">
        <f t="shared" si="239"/>
        <v>0</v>
      </c>
      <c r="AF375" s="123" cm="1">
        <f t="array" ref="AF375">IFERROR(ROUND(_xlfn.IFS(offer_sale_type="поставка",AB375,offer_sale_type="транзит",S375)*AC375,2),0)</f>
        <v>0</v>
      </c>
      <c r="AG375" s="130">
        <f t="shared" si="222"/>
        <v>0</v>
      </c>
      <c r="AH375" s="74">
        <f t="shared" si="223"/>
        <v>0</v>
      </c>
      <c r="AI375" s="123">
        <f t="shared" si="224"/>
        <v>0</v>
      </c>
      <c r="AJ375" s="118">
        <f t="shared" si="240"/>
        <v>0</v>
      </c>
      <c r="AK375" s="74">
        <f t="shared" si="241"/>
        <v>0</v>
      </c>
      <c r="AL375" s="174">
        <f t="shared" si="242"/>
        <v>0</v>
      </c>
      <c r="AM375" s="175">
        <f t="shared" si="225"/>
        <v>0</v>
      </c>
      <c r="AN375" s="130">
        <f t="shared" si="243"/>
        <v>0</v>
      </c>
      <c r="AO375" s="74">
        <f t="shared" si="226"/>
        <v>0</v>
      </c>
      <c r="AP375" s="123">
        <f t="shared" si="244"/>
        <v>0</v>
      </c>
      <c r="AQ375" s="118">
        <f t="shared" si="227"/>
        <v>0</v>
      </c>
      <c r="AR375" s="82" t="str">
        <f t="shared" si="245"/>
        <v>https://www.alta.ru/tnved/code//</v>
      </c>
      <c r="AS375" s="157"/>
      <c r="AT375" s="162"/>
      <c r="AU375" s="74">
        <f t="shared" si="228"/>
        <v>0</v>
      </c>
      <c r="AV375" s="157"/>
      <c r="AW375" s="75">
        <f>_xlfn.IFNA(VLOOKUP(L375,list_vat[],3,FALSE),0)</f>
        <v>0</v>
      </c>
      <c r="AX375" s="74">
        <f t="shared" si="246"/>
        <v>0</v>
      </c>
      <c r="AY375" s="74">
        <f t="shared" si="247"/>
        <v>0</v>
      </c>
      <c r="AZ375" s="130">
        <f t="shared" si="248"/>
        <v>0</v>
      </c>
      <c r="BA375" s="74">
        <f t="shared" si="229"/>
        <v>0</v>
      </c>
      <c r="BB375" s="193">
        <f t="shared" si="249"/>
        <v>0</v>
      </c>
      <c r="BC375" s="102">
        <f t="shared" si="250"/>
        <v>0</v>
      </c>
      <c r="BD375" s="102">
        <f t="shared" si="251"/>
        <v>0</v>
      </c>
      <c r="BE375" s="413" t="s">
        <v>69</v>
      </c>
    </row>
    <row r="376" spans="1:57" s="65" customFormat="1" ht="12" customHeight="1" x14ac:dyDescent="0.2">
      <c r="A376" s="43">
        <v>361</v>
      </c>
      <c r="B376" s="166"/>
      <c r="C376" s="166"/>
      <c r="D376" s="166"/>
      <c r="E376" s="162"/>
      <c r="F376" s="166"/>
      <c r="G376" s="162"/>
      <c r="H376" s="162"/>
      <c r="I376" s="189">
        <f t="shared" si="230"/>
        <v>0</v>
      </c>
      <c r="J376" s="195"/>
      <c r="K376" s="162"/>
      <c r="L376" s="168"/>
      <c r="M376" s="75">
        <f>_xlfn.XLOOKUP(L376,list_vat[Страна],list_vat[Ставка НДС %],0,0)</f>
        <v>0</v>
      </c>
      <c r="N376" s="162">
        <f t="shared" si="231"/>
        <v>0</v>
      </c>
      <c r="O376" s="169"/>
      <c r="P376" s="74">
        <f t="shared" si="252"/>
        <v>0</v>
      </c>
      <c r="Q376" s="162"/>
      <c r="R376" s="162" t="str">
        <f t="shared" si="232"/>
        <v>введи курс</v>
      </c>
      <c r="S376" s="196">
        <f t="shared" si="233"/>
        <v>0</v>
      </c>
      <c r="T376" s="192">
        <f t="shared" si="234"/>
        <v>0</v>
      </c>
      <c r="U376" s="76">
        <f t="shared" si="235"/>
        <v>0</v>
      </c>
      <c r="V376" s="123">
        <f t="shared" si="236"/>
        <v>0</v>
      </c>
      <c r="W376" s="191"/>
      <c r="X376" s="170"/>
      <c r="Y376" s="74">
        <f t="shared" si="221"/>
        <v>0</v>
      </c>
      <c r="Z376" s="188"/>
      <c r="AA376" s="130">
        <f t="shared" si="237"/>
        <v>0</v>
      </c>
      <c r="AB376" s="74">
        <f t="shared" si="238"/>
        <v>0</v>
      </c>
      <c r="AC376" s="356"/>
      <c r="AD376" s="130" cm="1">
        <f t="array" ref="AD376">IFERROR(ROUND((_xlfn.IFS(offer_sale_type="поставка",AB376,offer_sale_type="транзит",S376)*(1+AC376))/E376,2),0)</f>
        <v>0</v>
      </c>
      <c r="AE376" s="74">
        <f t="shared" si="239"/>
        <v>0</v>
      </c>
      <c r="AF376" s="123" cm="1">
        <f t="array" ref="AF376">IFERROR(ROUND(_xlfn.IFS(offer_sale_type="поставка",AB376,offer_sale_type="транзит",S376)*AC376,2),0)</f>
        <v>0</v>
      </c>
      <c r="AG376" s="130">
        <f t="shared" si="222"/>
        <v>0</v>
      </c>
      <c r="AH376" s="74">
        <f t="shared" si="223"/>
        <v>0</v>
      </c>
      <c r="AI376" s="123">
        <f t="shared" si="224"/>
        <v>0</v>
      </c>
      <c r="AJ376" s="118">
        <f t="shared" si="240"/>
        <v>0</v>
      </c>
      <c r="AK376" s="74">
        <f t="shared" si="241"/>
        <v>0</v>
      </c>
      <c r="AL376" s="174">
        <f t="shared" si="242"/>
        <v>0</v>
      </c>
      <c r="AM376" s="175">
        <f t="shared" si="225"/>
        <v>0</v>
      </c>
      <c r="AN376" s="130">
        <f t="shared" si="243"/>
        <v>0</v>
      </c>
      <c r="AO376" s="74">
        <f t="shared" si="226"/>
        <v>0</v>
      </c>
      <c r="AP376" s="123">
        <f t="shared" si="244"/>
        <v>0</v>
      </c>
      <c r="AQ376" s="118">
        <f t="shared" si="227"/>
        <v>0</v>
      </c>
      <c r="AR376" s="82" t="str">
        <f t="shared" si="245"/>
        <v>https://www.alta.ru/tnved/code//</v>
      </c>
      <c r="AS376" s="157"/>
      <c r="AT376" s="162"/>
      <c r="AU376" s="74">
        <f t="shared" si="228"/>
        <v>0</v>
      </c>
      <c r="AV376" s="157"/>
      <c r="AW376" s="75">
        <f>_xlfn.IFNA(VLOOKUP(L376,list_vat[],3,FALSE),0)</f>
        <v>0</v>
      </c>
      <c r="AX376" s="74">
        <f t="shared" si="246"/>
        <v>0</v>
      </c>
      <c r="AY376" s="74">
        <f t="shared" si="247"/>
        <v>0</v>
      </c>
      <c r="AZ376" s="130">
        <f t="shared" si="248"/>
        <v>0</v>
      </c>
      <c r="BA376" s="74">
        <f t="shared" si="229"/>
        <v>0</v>
      </c>
      <c r="BB376" s="193">
        <f t="shared" si="249"/>
        <v>0</v>
      </c>
      <c r="BC376" s="102">
        <f t="shared" si="250"/>
        <v>0</v>
      </c>
      <c r="BD376" s="102">
        <f t="shared" si="251"/>
        <v>0</v>
      </c>
      <c r="BE376" s="413" t="s">
        <v>69</v>
      </c>
    </row>
    <row r="377" spans="1:57" s="65" customFormat="1" ht="12" customHeight="1" x14ac:dyDescent="0.2">
      <c r="A377" s="43">
        <v>362</v>
      </c>
      <c r="B377" s="166"/>
      <c r="C377" s="166"/>
      <c r="D377" s="166"/>
      <c r="E377" s="162"/>
      <c r="F377" s="166"/>
      <c r="G377" s="162"/>
      <c r="H377" s="162"/>
      <c r="I377" s="189">
        <f t="shared" si="230"/>
        <v>0</v>
      </c>
      <c r="J377" s="195"/>
      <c r="K377" s="162"/>
      <c r="L377" s="168"/>
      <c r="M377" s="75">
        <f>_xlfn.XLOOKUP(L377,list_vat[Страна],list_vat[Ставка НДС %],0,0)</f>
        <v>0</v>
      </c>
      <c r="N377" s="162">
        <f t="shared" si="231"/>
        <v>0</v>
      </c>
      <c r="O377" s="169"/>
      <c r="P377" s="74">
        <f t="shared" si="252"/>
        <v>0</v>
      </c>
      <c r="Q377" s="162"/>
      <c r="R377" s="162" t="str">
        <f t="shared" si="232"/>
        <v>введи курс</v>
      </c>
      <c r="S377" s="196">
        <f t="shared" si="233"/>
        <v>0</v>
      </c>
      <c r="T377" s="192">
        <f t="shared" si="234"/>
        <v>0</v>
      </c>
      <c r="U377" s="76">
        <f t="shared" si="235"/>
        <v>0</v>
      </c>
      <c r="V377" s="123">
        <f t="shared" si="236"/>
        <v>0</v>
      </c>
      <c r="W377" s="191"/>
      <c r="X377" s="170"/>
      <c r="Y377" s="74">
        <f t="shared" si="221"/>
        <v>0</v>
      </c>
      <c r="Z377" s="188"/>
      <c r="AA377" s="130">
        <f t="shared" si="237"/>
        <v>0</v>
      </c>
      <c r="AB377" s="74">
        <f t="shared" si="238"/>
        <v>0</v>
      </c>
      <c r="AC377" s="356"/>
      <c r="AD377" s="130" cm="1">
        <f t="array" ref="AD377">IFERROR(ROUND((_xlfn.IFS(offer_sale_type="поставка",AB377,offer_sale_type="транзит",S377)*(1+AC377))/E377,2),0)</f>
        <v>0</v>
      </c>
      <c r="AE377" s="74">
        <f t="shared" si="239"/>
        <v>0</v>
      </c>
      <c r="AF377" s="123" cm="1">
        <f t="array" ref="AF377">IFERROR(ROUND(_xlfn.IFS(offer_sale_type="поставка",AB377,offer_sale_type="транзит",S377)*AC377,2),0)</f>
        <v>0</v>
      </c>
      <c r="AG377" s="130">
        <f t="shared" si="222"/>
        <v>0</v>
      </c>
      <c r="AH377" s="74">
        <f t="shared" si="223"/>
        <v>0</v>
      </c>
      <c r="AI377" s="123">
        <f t="shared" si="224"/>
        <v>0</v>
      </c>
      <c r="AJ377" s="118">
        <f t="shared" si="240"/>
        <v>0</v>
      </c>
      <c r="AK377" s="74">
        <f t="shared" si="241"/>
        <v>0</v>
      </c>
      <c r="AL377" s="174">
        <f t="shared" si="242"/>
        <v>0</v>
      </c>
      <c r="AM377" s="175">
        <f t="shared" si="225"/>
        <v>0</v>
      </c>
      <c r="AN377" s="130">
        <f t="shared" si="243"/>
        <v>0</v>
      </c>
      <c r="AO377" s="74">
        <f t="shared" si="226"/>
        <v>0</v>
      </c>
      <c r="AP377" s="123">
        <f t="shared" si="244"/>
        <v>0</v>
      </c>
      <c r="AQ377" s="118">
        <f t="shared" si="227"/>
        <v>0</v>
      </c>
      <c r="AR377" s="82" t="str">
        <f t="shared" si="245"/>
        <v>https://www.alta.ru/tnved/code//</v>
      </c>
      <c r="AS377" s="157"/>
      <c r="AT377" s="162"/>
      <c r="AU377" s="74">
        <f t="shared" si="228"/>
        <v>0</v>
      </c>
      <c r="AV377" s="157"/>
      <c r="AW377" s="75">
        <f>_xlfn.IFNA(VLOOKUP(L377,list_vat[],3,FALSE),0)</f>
        <v>0</v>
      </c>
      <c r="AX377" s="74">
        <f t="shared" si="246"/>
        <v>0</v>
      </c>
      <c r="AY377" s="74">
        <f t="shared" si="247"/>
        <v>0</v>
      </c>
      <c r="AZ377" s="130">
        <f t="shared" si="248"/>
        <v>0</v>
      </c>
      <c r="BA377" s="74">
        <f t="shared" si="229"/>
        <v>0</v>
      </c>
      <c r="BB377" s="193">
        <f t="shared" si="249"/>
        <v>0</v>
      </c>
      <c r="BC377" s="102">
        <f t="shared" si="250"/>
        <v>0</v>
      </c>
      <c r="BD377" s="102">
        <f t="shared" si="251"/>
        <v>0</v>
      </c>
      <c r="BE377" s="413" t="s">
        <v>69</v>
      </c>
    </row>
    <row r="378" spans="1:57" s="65" customFormat="1" ht="12" customHeight="1" x14ac:dyDescent="0.2">
      <c r="A378" s="43">
        <v>363</v>
      </c>
      <c r="B378" s="166"/>
      <c r="C378" s="166"/>
      <c r="D378" s="166"/>
      <c r="E378" s="162"/>
      <c r="F378" s="166"/>
      <c r="G378" s="162"/>
      <c r="H378" s="162"/>
      <c r="I378" s="189">
        <f t="shared" si="230"/>
        <v>0</v>
      </c>
      <c r="J378" s="195"/>
      <c r="K378" s="162"/>
      <c r="L378" s="168"/>
      <c r="M378" s="75">
        <f>_xlfn.XLOOKUP(L378,list_vat[Страна],list_vat[Ставка НДС %],0,0)</f>
        <v>0</v>
      </c>
      <c r="N378" s="162">
        <f t="shared" si="231"/>
        <v>0</v>
      </c>
      <c r="O378" s="169"/>
      <c r="P378" s="74">
        <f t="shared" si="252"/>
        <v>0</v>
      </c>
      <c r="Q378" s="162"/>
      <c r="R378" s="162" t="str">
        <f t="shared" si="232"/>
        <v>введи курс</v>
      </c>
      <c r="S378" s="196">
        <f t="shared" si="233"/>
        <v>0</v>
      </c>
      <c r="T378" s="192">
        <f t="shared" si="234"/>
        <v>0</v>
      </c>
      <c r="U378" s="76">
        <f t="shared" si="235"/>
        <v>0</v>
      </c>
      <c r="V378" s="123">
        <f t="shared" si="236"/>
        <v>0</v>
      </c>
      <c r="W378" s="191"/>
      <c r="X378" s="170"/>
      <c r="Y378" s="74">
        <f t="shared" si="221"/>
        <v>0</v>
      </c>
      <c r="Z378" s="188"/>
      <c r="AA378" s="130">
        <f t="shared" si="237"/>
        <v>0</v>
      </c>
      <c r="AB378" s="74">
        <f t="shared" si="238"/>
        <v>0</v>
      </c>
      <c r="AC378" s="356"/>
      <c r="AD378" s="130" cm="1">
        <f t="array" ref="AD378">IFERROR(ROUND((_xlfn.IFS(offer_sale_type="поставка",AB378,offer_sale_type="транзит",S378)*(1+AC378))/E378,2),0)</f>
        <v>0</v>
      </c>
      <c r="AE378" s="74">
        <f t="shared" si="239"/>
        <v>0</v>
      </c>
      <c r="AF378" s="123" cm="1">
        <f t="array" ref="AF378">IFERROR(ROUND(_xlfn.IFS(offer_sale_type="поставка",AB378,offer_sale_type="транзит",S378)*AC378,2),0)</f>
        <v>0</v>
      </c>
      <c r="AG378" s="130">
        <f t="shared" si="222"/>
        <v>0</v>
      </c>
      <c r="AH378" s="74">
        <f t="shared" si="223"/>
        <v>0</v>
      </c>
      <c r="AI378" s="123">
        <f t="shared" si="224"/>
        <v>0</v>
      </c>
      <c r="AJ378" s="118">
        <f t="shared" si="240"/>
        <v>0</v>
      </c>
      <c r="AK378" s="74">
        <f t="shared" si="241"/>
        <v>0</v>
      </c>
      <c r="AL378" s="174">
        <f t="shared" si="242"/>
        <v>0</v>
      </c>
      <c r="AM378" s="175">
        <f t="shared" si="225"/>
        <v>0</v>
      </c>
      <c r="AN378" s="130">
        <f t="shared" si="243"/>
        <v>0</v>
      </c>
      <c r="AO378" s="74">
        <f t="shared" si="226"/>
        <v>0</v>
      </c>
      <c r="AP378" s="123">
        <f t="shared" si="244"/>
        <v>0</v>
      </c>
      <c r="AQ378" s="118">
        <f t="shared" si="227"/>
        <v>0</v>
      </c>
      <c r="AR378" s="82" t="str">
        <f t="shared" si="245"/>
        <v>https://www.alta.ru/tnved/code//</v>
      </c>
      <c r="AS378" s="157"/>
      <c r="AT378" s="162"/>
      <c r="AU378" s="74">
        <f t="shared" si="228"/>
        <v>0</v>
      </c>
      <c r="AV378" s="157"/>
      <c r="AW378" s="75">
        <f>_xlfn.IFNA(VLOOKUP(L378,list_vat[],3,FALSE),0)</f>
        <v>0</v>
      </c>
      <c r="AX378" s="74">
        <f t="shared" si="246"/>
        <v>0</v>
      </c>
      <c r="AY378" s="74">
        <f t="shared" si="247"/>
        <v>0</v>
      </c>
      <c r="AZ378" s="130">
        <f t="shared" si="248"/>
        <v>0</v>
      </c>
      <c r="BA378" s="74">
        <f t="shared" si="229"/>
        <v>0</v>
      </c>
      <c r="BB378" s="193">
        <f t="shared" si="249"/>
        <v>0</v>
      </c>
      <c r="BC378" s="102">
        <f t="shared" si="250"/>
        <v>0</v>
      </c>
      <c r="BD378" s="102">
        <f t="shared" si="251"/>
        <v>0</v>
      </c>
      <c r="BE378" s="413" t="s">
        <v>69</v>
      </c>
    </row>
    <row r="379" spans="1:57" s="65" customFormat="1" ht="12" customHeight="1" x14ac:dyDescent="0.2">
      <c r="A379" s="43">
        <v>364</v>
      </c>
      <c r="B379" s="166"/>
      <c r="C379" s="166"/>
      <c r="D379" s="166"/>
      <c r="E379" s="162"/>
      <c r="F379" s="166"/>
      <c r="G379" s="162"/>
      <c r="H379" s="162"/>
      <c r="I379" s="189">
        <f t="shared" si="230"/>
        <v>0</v>
      </c>
      <c r="J379" s="195"/>
      <c r="K379" s="162"/>
      <c r="L379" s="168"/>
      <c r="M379" s="75">
        <f>_xlfn.XLOOKUP(L379,list_vat[Страна],list_vat[Ставка НДС %],0,0)</f>
        <v>0</v>
      </c>
      <c r="N379" s="162">
        <f t="shared" si="231"/>
        <v>0</v>
      </c>
      <c r="O379" s="169"/>
      <c r="P379" s="74">
        <f t="shared" si="252"/>
        <v>0</v>
      </c>
      <c r="Q379" s="162"/>
      <c r="R379" s="162" t="str">
        <f t="shared" si="232"/>
        <v>введи курс</v>
      </c>
      <c r="S379" s="196">
        <f t="shared" si="233"/>
        <v>0</v>
      </c>
      <c r="T379" s="192">
        <f t="shared" si="234"/>
        <v>0</v>
      </c>
      <c r="U379" s="76">
        <f t="shared" si="235"/>
        <v>0</v>
      </c>
      <c r="V379" s="123">
        <f t="shared" si="236"/>
        <v>0</v>
      </c>
      <c r="W379" s="191"/>
      <c r="X379" s="170"/>
      <c r="Y379" s="74">
        <f t="shared" si="221"/>
        <v>0</v>
      </c>
      <c r="Z379" s="188"/>
      <c r="AA379" s="130">
        <f t="shared" si="237"/>
        <v>0</v>
      </c>
      <c r="AB379" s="74">
        <f t="shared" si="238"/>
        <v>0</v>
      </c>
      <c r="AC379" s="356"/>
      <c r="AD379" s="130" cm="1">
        <f t="array" ref="AD379">IFERROR(ROUND((_xlfn.IFS(offer_sale_type="поставка",AB379,offer_sale_type="транзит",S379)*(1+AC379))/E379,2),0)</f>
        <v>0</v>
      </c>
      <c r="AE379" s="74">
        <f t="shared" si="239"/>
        <v>0</v>
      </c>
      <c r="AF379" s="123" cm="1">
        <f t="array" ref="AF379">IFERROR(ROUND(_xlfn.IFS(offer_sale_type="поставка",AB379,offer_sale_type="транзит",S379)*AC379,2),0)</f>
        <v>0</v>
      </c>
      <c r="AG379" s="130">
        <f t="shared" si="222"/>
        <v>0</v>
      </c>
      <c r="AH379" s="74">
        <f t="shared" si="223"/>
        <v>0</v>
      </c>
      <c r="AI379" s="123">
        <f t="shared" si="224"/>
        <v>0</v>
      </c>
      <c r="AJ379" s="118">
        <f t="shared" si="240"/>
        <v>0</v>
      </c>
      <c r="AK379" s="74">
        <f t="shared" si="241"/>
        <v>0</v>
      </c>
      <c r="AL379" s="174">
        <f t="shared" si="242"/>
        <v>0</v>
      </c>
      <c r="AM379" s="175">
        <f t="shared" si="225"/>
        <v>0</v>
      </c>
      <c r="AN379" s="130">
        <f t="shared" si="243"/>
        <v>0</v>
      </c>
      <c r="AO379" s="74">
        <f t="shared" si="226"/>
        <v>0</v>
      </c>
      <c r="AP379" s="123">
        <f t="shared" si="244"/>
        <v>0</v>
      </c>
      <c r="AQ379" s="118">
        <f t="shared" si="227"/>
        <v>0</v>
      </c>
      <c r="AR379" s="82" t="str">
        <f t="shared" si="245"/>
        <v>https://www.alta.ru/tnved/code//</v>
      </c>
      <c r="AS379" s="157"/>
      <c r="AT379" s="162"/>
      <c r="AU379" s="74">
        <f t="shared" si="228"/>
        <v>0</v>
      </c>
      <c r="AV379" s="157"/>
      <c r="AW379" s="75">
        <f>_xlfn.IFNA(VLOOKUP(L379,list_vat[],3,FALSE),0)</f>
        <v>0</v>
      </c>
      <c r="AX379" s="74">
        <f t="shared" si="246"/>
        <v>0</v>
      </c>
      <c r="AY379" s="74">
        <f t="shared" si="247"/>
        <v>0</v>
      </c>
      <c r="AZ379" s="130">
        <f t="shared" si="248"/>
        <v>0</v>
      </c>
      <c r="BA379" s="74">
        <f t="shared" si="229"/>
        <v>0</v>
      </c>
      <c r="BB379" s="193">
        <f t="shared" si="249"/>
        <v>0</v>
      </c>
      <c r="BC379" s="102">
        <f t="shared" si="250"/>
        <v>0</v>
      </c>
      <c r="BD379" s="102">
        <f t="shared" si="251"/>
        <v>0</v>
      </c>
      <c r="BE379" s="413" t="s">
        <v>69</v>
      </c>
    </row>
    <row r="380" spans="1:57" s="65" customFormat="1" ht="12" customHeight="1" x14ac:dyDescent="0.2">
      <c r="A380" s="43">
        <v>365</v>
      </c>
      <c r="B380" s="166"/>
      <c r="C380" s="166"/>
      <c r="D380" s="166"/>
      <c r="E380" s="162"/>
      <c r="F380" s="166"/>
      <c r="G380" s="162"/>
      <c r="H380" s="162"/>
      <c r="I380" s="189">
        <f t="shared" si="230"/>
        <v>0</v>
      </c>
      <c r="J380" s="195"/>
      <c r="K380" s="162"/>
      <c r="L380" s="168"/>
      <c r="M380" s="75">
        <f>_xlfn.XLOOKUP(L380,list_vat[Страна],list_vat[Ставка НДС %],0,0)</f>
        <v>0</v>
      </c>
      <c r="N380" s="162">
        <f t="shared" si="231"/>
        <v>0</v>
      </c>
      <c r="O380" s="169"/>
      <c r="P380" s="74">
        <f t="shared" si="252"/>
        <v>0</v>
      </c>
      <c r="Q380" s="162"/>
      <c r="R380" s="162" t="str">
        <f t="shared" si="232"/>
        <v>введи курс</v>
      </c>
      <c r="S380" s="196">
        <f t="shared" si="233"/>
        <v>0</v>
      </c>
      <c r="T380" s="192">
        <f t="shared" si="234"/>
        <v>0</v>
      </c>
      <c r="U380" s="76">
        <f t="shared" si="235"/>
        <v>0</v>
      </c>
      <c r="V380" s="123">
        <f t="shared" si="236"/>
        <v>0</v>
      </c>
      <c r="W380" s="191"/>
      <c r="X380" s="170"/>
      <c r="Y380" s="74">
        <f t="shared" si="221"/>
        <v>0</v>
      </c>
      <c r="Z380" s="188"/>
      <c r="AA380" s="130">
        <f t="shared" si="237"/>
        <v>0</v>
      </c>
      <c r="AB380" s="74">
        <f t="shared" si="238"/>
        <v>0</v>
      </c>
      <c r="AC380" s="356"/>
      <c r="AD380" s="130" cm="1">
        <f t="array" ref="AD380">IFERROR(ROUND((_xlfn.IFS(offer_sale_type="поставка",AB380,offer_sale_type="транзит",S380)*(1+AC380))/E380,2),0)</f>
        <v>0</v>
      </c>
      <c r="AE380" s="74">
        <f t="shared" si="239"/>
        <v>0</v>
      </c>
      <c r="AF380" s="123" cm="1">
        <f t="array" ref="AF380">IFERROR(ROUND(_xlfn.IFS(offer_sale_type="поставка",AB380,offer_sale_type="транзит",S380)*AC380,2),0)</f>
        <v>0</v>
      </c>
      <c r="AG380" s="130">
        <f t="shared" si="222"/>
        <v>0</v>
      </c>
      <c r="AH380" s="74">
        <f t="shared" si="223"/>
        <v>0</v>
      </c>
      <c r="AI380" s="123">
        <f t="shared" si="224"/>
        <v>0</v>
      </c>
      <c r="AJ380" s="118">
        <f t="shared" si="240"/>
        <v>0</v>
      </c>
      <c r="AK380" s="74">
        <f t="shared" si="241"/>
        <v>0</v>
      </c>
      <c r="AL380" s="174">
        <f t="shared" si="242"/>
        <v>0</v>
      </c>
      <c r="AM380" s="175">
        <f t="shared" si="225"/>
        <v>0</v>
      </c>
      <c r="AN380" s="130">
        <f t="shared" si="243"/>
        <v>0</v>
      </c>
      <c r="AO380" s="74">
        <f t="shared" si="226"/>
        <v>0</v>
      </c>
      <c r="AP380" s="123">
        <f t="shared" si="244"/>
        <v>0</v>
      </c>
      <c r="AQ380" s="118">
        <f t="shared" si="227"/>
        <v>0</v>
      </c>
      <c r="AR380" s="82" t="str">
        <f t="shared" si="245"/>
        <v>https://www.alta.ru/tnved/code//</v>
      </c>
      <c r="AS380" s="157"/>
      <c r="AT380" s="162"/>
      <c r="AU380" s="74">
        <f t="shared" si="228"/>
        <v>0</v>
      </c>
      <c r="AV380" s="157"/>
      <c r="AW380" s="75">
        <f>_xlfn.IFNA(VLOOKUP(L380,list_vat[],3,FALSE),0)</f>
        <v>0</v>
      </c>
      <c r="AX380" s="74">
        <f t="shared" si="246"/>
        <v>0</v>
      </c>
      <c r="AY380" s="74">
        <f t="shared" si="247"/>
        <v>0</v>
      </c>
      <c r="AZ380" s="130">
        <f t="shared" si="248"/>
        <v>0</v>
      </c>
      <c r="BA380" s="74">
        <f t="shared" si="229"/>
        <v>0</v>
      </c>
      <c r="BB380" s="193">
        <f t="shared" si="249"/>
        <v>0</v>
      </c>
      <c r="BC380" s="102">
        <f t="shared" si="250"/>
        <v>0</v>
      </c>
      <c r="BD380" s="102">
        <f t="shared" si="251"/>
        <v>0</v>
      </c>
      <c r="BE380" s="413" t="s">
        <v>69</v>
      </c>
    </row>
    <row r="381" spans="1:57" s="65" customFormat="1" ht="12" customHeight="1" x14ac:dyDescent="0.2">
      <c r="A381" s="43">
        <v>366</v>
      </c>
      <c r="B381" s="166"/>
      <c r="C381" s="166"/>
      <c r="D381" s="166"/>
      <c r="E381" s="162"/>
      <c r="F381" s="166"/>
      <c r="G381" s="162"/>
      <c r="H381" s="162"/>
      <c r="I381" s="189">
        <f t="shared" si="230"/>
        <v>0</v>
      </c>
      <c r="J381" s="195"/>
      <c r="K381" s="162"/>
      <c r="L381" s="168"/>
      <c r="M381" s="75">
        <f>_xlfn.XLOOKUP(L381,list_vat[Страна],list_vat[Ставка НДС %],0,0)</f>
        <v>0</v>
      </c>
      <c r="N381" s="162">
        <f t="shared" si="231"/>
        <v>0</v>
      </c>
      <c r="O381" s="169"/>
      <c r="P381" s="74">
        <f t="shared" si="252"/>
        <v>0</v>
      </c>
      <c r="Q381" s="162"/>
      <c r="R381" s="162" t="str">
        <f t="shared" si="232"/>
        <v>введи курс</v>
      </c>
      <c r="S381" s="196">
        <f t="shared" si="233"/>
        <v>0</v>
      </c>
      <c r="T381" s="192">
        <f t="shared" si="234"/>
        <v>0</v>
      </c>
      <c r="U381" s="76">
        <f t="shared" si="235"/>
        <v>0</v>
      </c>
      <c r="V381" s="123">
        <f t="shared" si="236"/>
        <v>0</v>
      </c>
      <c r="W381" s="191"/>
      <c r="X381" s="170"/>
      <c r="Y381" s="74">
        <f t="shared" si="221"/>
        <v>0</v>
      </c>
      <c r="Z381" s="188"/>
      <c r="AA381" s="130">
        <f t="shared" si="237"/>
        <v>0</v>
      </c>
      <c r="AB381" s="74">
        <f t="shared" si="238"/>
        <v>0</v>
      </c>
      <c r="AC381" s="356"/>
      <c r="AD381" s="130" cm="1">
        <f t="array" ref="AD381">IFERROR(ROUND((_xlfn.IFS(offer_sale_type="поставка",AB381,offer_sale_type="транзит",S381)*(1+AC381))/E381,2),0)</f>
        <v>0</v>
      </c>
      <c r="AE381" s="74">
        <f t="shared" si="239"/>
        <v>0</v>
      </c>
      <c r="AF381" s="123" cm="1">
        <f t="array" ref="AF381">IFERROR(ROUND(_xlfn.IFS(offer_sale_type="поставка",AB381,offer_sale_type="транзит",S381)*AC381,2),0)</f>
        <v>0</v>
      </c>
      <c r="AG381" s="130">
        <f t="shared" si="222"/>
        <v>0</v>
      </c>
      <c r="AH381" s="74">
        <f t="shared" si="223"/>
        <v>0</v>
      </c>
      <c r="AI381" s="123">
        <f t="shared" si="224"/>
        <v>0</v>
      </c>
      <c r="AJ381" s="118">
        <f t="shared" si="240"/>
        <v>0</v>
      </c>
      <c r="AK381" s="74">
        <f t="shared" si="241"/>
        <v>0</v>
      </c>
      <c r="AL381" s="174">
        <f t="shared" si="242"/>
        <v>0</v>
      </c>
      <c r="AM381" s="175">
        <f t="shared" si="225"/>
        <v>0</v>
      </c>
      <c r="AN381" s="130">
        <f t="shared" si="243"/>
        <v>0</v>
      </c>
      <c r="AO381" s="74">
        <f t="shared" si="226"/>
        <v>0</v>
      </c>
      <c r="AP381" s="123">
        <f t="shared" si="244"/>
        <v>0</v>
      </c>
      <c r="AQ381" s="118">
        <f t="shared" si="227"/>
        <v>0</v>
      </c>
      <c r="AR381" s="82" t="str">
        <f t="shared" si="245"/>
        <v>https://www.alta.ru/tnved/code//</v>
      </c>
      <c r="AS381" s="157"/>
      <c r="AT381" s="162"/>
      <c r="AU381" s="74">
        <f t="shared" si="228"/>
        <v>0</v>
      </c>
      <c r="AV381" s="157"/>
      <c r="AW381" s="75">
        <f>_xlfn.IFNA(VLOOKUP(L381,list_vat[],3,FALSE),0)</f>
        <v>0</v>
      </c>
      <c r="AX381" s="74">
        <f t="shared" si="246"/>
        <v>0</v>
      </c>
      <c r="AY381" s="74">
        <f t="shared" si="247"/>
        <v>0</v>
      </c>
      <c r="AZ381" s="130">
        <f t="shared" si="248"/>
        <v>0</v>
      </c>
      <c r="BA381" s="74">
        <f t="shared" si="229"/>
        <v>0</v>
      </c>
      <c r="BB381" s="193">
        <f t="shared" si="249"/>
        <v>0</v>
      </c>
      <c r="BC381" s="102">
        <f t="shared" si="250"/>
        <v>0</v>
      </c>
      <c r="BD381" s="102">
        <f t="shared" si="251"/>
        <v>0</v>
      </c>
      <c r="BE381" s="413" t="s">
        <v>69</v>
      </c>
    </row>
    <row r="382" spans="1:57" s="65" customFormat="1" ht="12" customHeight="1" x14ac:dyDescent="0.2">
      <c r="A382" s="43">
        <v>367</v>
      </c>
      <c r="B382" s="166"/>
      <c r="C382" s="166"/>
      <c r="D382" s="166"/>
      <c r="E382" s="162"/>
      <c r="F382" s="166"/>
      <c r="G382" s="162"/>
      <c r="H382" s="162"/>
      <c r="I382" s="189">
        <f t="shared" si="230"/>
        <v>0</v>
      </c>
      <c r="J382" s="195"/>
      <c r="K382" s="162"/>
      <c r="L382" s="168"/>
      <c r="M382" s="75">
        <f>_xlfn.XLOOKUP(L382,list_vat[Страна],list_vat[Ставка НДС %],0,0)</f>
        <v>0</v>
      </c>
      <c r="N382" s="162">
        <f t="shared" si="231"/>
        <v>0</v>
      </c>
      <c r="O382" s="169"/>
      <c r="P382" s="74">
        <f t="shared" si="252"/>
        <v>0</v>
      </c>
      <c r="Q382" s="162"/>
      <c r="R382" s="162" t="str">
        <f t="shared" si="232"/>
        <v>введи курс</v>
      </c>
      <c r="S382" s="196">
        <f t="shared" si="233"/>
        <v>0</v>
      </c>
      <c r="T382" s="192">
        <f t="shared" si="234"/>
        <v>0</v>
      </c>
      <c r="U382" s="76">
        <f t="shared" si="235"/>
        <v>0</v>
      </c>
      <c r="V382" s="123">
        <f t="shared" si="236"/>
        <v>0</v>
      </c>
      <c r="W382" s="191"/>
      <c r="X382" s="170"/>
      <c r="Y382" s="74">
        <f t="shared" si="221"/>
        <v>0</v>
      </c>
      <c r="Z382" s="188"/>
      <c r="AA382" s="130">
        <f t="shared" si="237"/>
        <v>0</v>
      </c>
      <c r="AB382" s="74">
        <f t="shared" si="238"/>
        <v>0</v>
      </c>
      <c r="AC382" s="356"/>
      <c r="AD382" s="130" cm="1">
        <f t="array" ref="AD382">IFERROR(ROUND((_xlfn.IFS(offer_sale_type="поставка",AB382,offer_sale_type="транзит",S382)*(1+AC382))/E382,2),0)</f>
        <v>0</v>
      </c>
      <c r="AE382" s="74">
        <f t="shared" si="239"/>
        <v>0</v>
      </c>
      <c r="AF382" s="123" cm="1">
        <f t="array" ref="AF382">IFERROR(ROUND(_xlfn.IFS(offer_sale_type="поставка",AB382,offer_sale_type="транзит",S382)*AC382,2),0)</f>
        <v>0</v>
      </c>
      <c r="AG382" s="130">
        <f t="shared" si="222"/>
        <v>0</v>
      </c>
      <c r="AH382" s="74">
        <f t="shared" si="223"/>
        <v>0</v>
      </c>
      <c r="AI382" s="123">
        <f t="shared" si="224"/>
        <v>0</v>
      </c>
      <c r="AJ382" s="118">
        <f t="shared" si="240"/>
        <v>0</v>
      </c>
      <c r="AK382" s="74">
        <f t="shared" si="241"/>
        <v>0</v>
      </c>
      <c r="AL382" s="174">
        <f t="shared" si="242"/>
        <v>0</v>
      </c>
      <c r="AM382" s="175">
        <f t="shared" si="225"/>
        <v>0</v>
      </c>
      <c r="AN382" s="130">
        <f t="shared" si="243"/>
        <v>0</v>
      </c>
      <c r="AO382" s="74">
        <f t="shared" si="226"/>
        <v>0</v>
      </c>
      <c r="AP382" s="123">
        <f t="shared" si="244"/>
        <v>0</v>
      </c>
      <c r="AQ382" s="118">
        <f t="shared" si="227"/>
        <v>0</v>
      </c>
      <c r="AR382" s="82" t="str">
        <f t="shared" si="245"/>
        <v>https://www.alta.ru/tnved/code//</v>
      </c>
      <c r="AS382" s="157"/>
      <c r="AT382" s="162"/>
      <c r="AU382" s="74">
        <f t="shared" si="228"/>
        <v>0</v>
      </c>
      <c r="AV382" s="157"/>
      <c r="AW382" s="75">
        <f>_xlfn.IFNA(VLOOKUP(L382,list_vat[],3,FALSE),0)</f>
        <v>0</v>
      </c>
      <c r="AX382" s="74">
        <f t="shared" si="246"/>
        <v>0</v>
      </c>
      <c r="AY382" s="74">
        <f t="shared" si="247"/>
        <v>0</v>
      </c>
      <c r="AZ382" s="130">
        <f t="shared" si="248"/>
        <v>0</v>
      </c>
      <c r="BA382" s="74">
        <f t="shared" si="229"/>
        <v>0</v>
      </c>
      <c r="BB382" s="193">
        <f t="shared" si="249"/>
        <v>0</v>
      </c>
      <c r="BC382" s="102">
        <f t="shared" si="250"/>
        <v>0</v>
      </c>
      <c r="BD382" s="102">
        <f t="shared" si="251"/>
        <v>0</v>
      </c>
      <c r="BE382" s="413" t="s">
        <v>69</v>
      </c>
    </row>
    <row r="383" spans="1:57" s="65" customFormat="1" ht="12" customHeight="1" x14ac:dyDescent="0.2">
      <c r="A383" s="43">
        <v>368</v>
      </c>
      <c r="B383" s="166"/>
      <c r="C383" s="166"/>
      <c r="D383" s="166"/>
      <c r="E383" s="162"/>
      <c r="F383" s="166"/>
      <c r="G383" s="162"/>
      <c r="H383" s="162"/>
      <c r="I383" s="189">
        <f t="shared" si="230"/>
        <v>0</v>
      </c>
      <c r="J383" s="195"/>
      <c r="K383" s="162"/>
      <c r="L383" s="168"/>
      <c r="M383" s="75">
        <f>_xlfn.XLOOKUP(L383,list_vat[Страна],list_vat[Ставка НДС %],0,0)</f>
        <v>0</v>
      </c>
      <c r="N383" s="162">
        <f t="shared" si="231"/>
        <v>0</v>
      </c>
      <c r="O383" s="169"/>
      <c r="P383" s="74">
        <f t="shared" si="252"/>
        <v>0</v>
      </c>
      <c r="Q383" s="162"/>
      <c r="R383" s="162" t="str">
        <f t="shared" si="232"/>
        <v>введи курс</v>
      </c>
      <c r="S383" s="196">
        <f t="shared" si="233"/>
        <v>0</v>
      </c>
      <c r="T383" s="192">
        <f t="shared" si="234"/>
        <v>0</v>
      </c>
      <c r="U383" s="76">
        <f t="shared" si="235"/>
        <v>0</v>
      </c>
      <c r="V383" s="123">
        <f t="shared" si="236"/>
        <v>0</v>
      </c>
      <c r="W383" s="191"/>
      <c r="X383" s="170"/>
      <c r="Y383" s="74">
        <f t="shared" si="221"/>
        <v>0</v>
      </c>
      <c r="Z383" s="188"/>
      <c r="AA383" s="130">
        <f t="shared" si="237"/>
        <v>0</v>
      </c>
      <c r="AB383" s="74">
        <f t="shared" si="238"/>
        <v>0</v>
      </c>
      <c r="AC383" s="356"/>
      <c r="AD383" s="130" cm="1">
        <f t="array" ref="AD383">IFERROR(ROUND((_xlfn.IFS(offer_sale_type="поставка",AB383,offer_sale_type="транзит",S383)*(1+AC383))/E383,2),0)</f>
        <v>0</v>
      </c>
      <c r="AE383" s="74">
        <f t="shared" si="239"/>
        <v>0</v>
      </c>
      <c r="AF383" s="123" cm="1">
        <f t="array" ref="AF383">IFERROR(ROUND(_xlfn.IFS(offer_sale_type="поставка",AB383,offer_sale_type="транзит",S383)*AC383,2),0)</f>
        <v>0</v>
      </c>
      <c r="AG383" s="130">
        <f t="shared" si="222"/>
        <v>0</v>
      </c>
      <c r="AH383" s="74">
        <f t="shared" si="223"/>
        <v>0</v>
      </c>
      <c r="AI383" s="123">
        <f t="shared" si="224"/>
        <v>0</v>
      </c>
      <c r="AJ383" s="118">
        <f t="shared" si="240"/>
        <v>0</v>
      </c>
      <c r="AK383" s="74">
        <f t="shared" si="241"/>
        <v>0</v>
      </c>
      <c r="AL383" s="174">
        <f t="shared" si="242"/>
        <v>0</v>
      </c>
      <c r="AM383" s="175">
        <f t="shared" si="225"/>
        <v>0</v>
      </c>
      <c r="AN383" s="130">
        <f t="shared" si="243"/>
        <v>0</v>
      </c>
      <c r="AO383" s="74">
        <f t="shared" si="226"/>
        <v>0</v>
      </c>
      <c r="AP383" s="123">
        <f t="shared" si="244"/>
        <v>0</v>
      </c>
      <c r="AQ383" s="118">
        <f t="shared" si="227"/>
        <v>0</v>
      </c>
      <c r="AR383" s="82" t="str">
        <f t="shared" si="245"/>
        <v>https://www.alta.ru/tnved/code//</v>
      </c>
      <c r="AS383" s="157"/>
      <c r="AT383" s="162"/>
      <c r="AU383" s="74">
        <f t="shared" si="228"/>
        <v>0</v>
      </c>
      <c r="AV383" s="157"/>
      <c r="AW383" s="75">
        <f>_xlfn.IFNA(VLOOKUP(L383,list_vat[],3,FALSE),0)</f>
        <v>0</v>
      </c>
      <c r="AX383" s="74">
        <f t="shared" si="246"/>
        <v>0</v>
      </c>
      <c r="AY383" s="74">
        <f t="shared" si="247"/>
        <v>0</v>
      </c>
      <c r="AZ383" s="130">
        <f t="shared" si="248"/>
        <v>0</v>
      </c>
      <c r="BA383" s="74">
        <f t="shared" si="229"/>
        <v>0</v>
      </c>
      <c r="BB383" s="193">
        <f t="shared" si="249"/>
        <v>0</v>
      </c>
      <c r="BC383" s="102">
        <f t="shared" si="250"/>
        <v>0</v>
      </c>
      <c r="BD383" s="102">
        <f t="shared" si="251"/>
        <v>0</v>
      </c>
      <c r="BE383" s="413" t="s">
        <v>69</v>
      </c>
    </row>
    <row r="384" spans="1:57" s="65" customFormat="1" ht="12" customHeight="1" x14ac:dyDescent="0.2">
      <c r="A384" s="43">
        <v>369</v>
      </c>
      <c r="B384" s="166"/>
      <c r="C384" s="166"/>
      <c r="D384" s="166"/>
      <c r="E384" s="162"/>
      <c r="F384" s="166"/>
      <c r="G384" s="162"/>
      <c r="H384" s="162"/>
      <c r="I384" s="189">
        <f t="shared" si="230"/>
        <v>0</v>
      </c>
      <c r="J384" s="195"/>
      <c r="K384" s="162"/>
      <c r="L384" s="168"/>
      <c r="M384" s="75">
        <f>_xlfn.XLOOKUP(L384,list_vat[Страна],list_vat[Ставка НДС %],0,0)</f>
        <v>0</v>
      </c>
      <c r="N384" s="162">
        <f t="shared" si="231"/>
        <v>0</v>
      </c>
      <c r="O384" s="169"/>
      <c r="P384" s="74">
        <f t="shared" si="252"/>
        <v>0</v>
      </c>
      <c r="Q384" s="162"/>
      <c r="R384" s="162" t="str">
        <f t="shared" si="232"/>
        <v>введи курс</v>
      </c>
      <c r="S384" s="196">
        <f t="shared" si="233"/>
        <v>0</v>
      </c>
      <c r="T384" s="192">
        <f t="shared" si="234"/>
        <v>0</v>
      </c>
      <c r="U384" s="76">
        <f t="shared" si="235"/>
        <v>0</v>
      </c>
      <c r="V384" s="123">
        <f t="shared" si="236"/>
        <v>0</v>
      </c>
      <c r="W384" s="191"/>
      <c r="X384" s="170"/>
      <c r="Y384" s="74">
        <f t="shared" si="221"/>
        <v>0</v>
      </c>
      <c r="Z384" s="188"/>
      <c r="AA384" s="130">
        <f t="shared" si="237"/>
        <v>0</v>
      </c>
      <c r="AB384" s="74">
        <f t="shared" si="238"/>
        <v>0</v>
      </c>
      <c r="AC384" s="356"/>
      <c r="AD384" s="130" cm="1">
        <f t="array" ref="AD384">IFERROR(ROUND((_xlfn.IFS(offer_sale_type="поставка",AB384,offer_sale_type="транзит",S384)*(1+AC384))/E384,2),0)</f>
        <v>0</v>
      </c>
      <c r="AE384" s="74">
        <f t="shared" si="239"/>
        <v>0</v>
      </c>
      <c r="AF384" s="123" cm="1">
        <f t="array" ref="AF384">IFERROR(ROUND(_xlfn.IFS(offer_sale_type="поставка",AB384,offer_sale_type="транзит",S384)*AC384,2),0)</f>
        <v>0</v>
      </c>
      <c r="AG384" s="130">
        <f t="shared" si="222"/>
        <v>0</v>
      </c>
      <c r="AH384" s="74">
        <f t="shared" si="223"/>
        <v>0</v>
      </c>
      <c r="AI384" s="123">
        <f t="shared" si="224"/>
        <v>0</v>
      </c>
      <c r="AJ384" s="118">
        <f t="shared" si="240"/>
        <v>0</v>
      </c>
      <c r="AK384" s="74">
        <f t="shared" si="241"/>
        <v>0</v>
      </c>
      <c r="AL384" s="174">
        <f t="shared" si="242"/>
        <v>0</v>
      </c>
      <c r="AM384" s="175">
        <f t="shared" si="225"/>
        <v>0</v>
      </c>
      <c r="AN384" s="130">
        <f t="shared" si="243"/>
        <v>0</v>
      </c>
      <c r="AO384" s="74">
        <f t="shared" si="226"/>
        <v>0</v>
      </c>
      <c r="AP384" s="123">
        <f t="shared" si="244"/>
        <v>0</v>
      </c>
      <c r="AQ384" s="118">
        <f t="shared" si="227"/>
        <v>0</v>
      </c>
      <c r="AR384" s="82" t="str">
        <f t="shared" si="245"/>
        <v>https://www.alta.ru/tnved/code//</v>
      </c>
      <c r="AS384" s="157"/>
      <c r="AT384" s="162"/>
      <c r="AU384" s="74">
        <f t="shared" si="228"/>
        <v>0</v>
      </c>
      <c r="AV384" s="157"/>
      <c r="AW384" s="75">
        <f>_xlfn.IFNA(VLOOKUP(L384,list_vat[],3,FALSE),0)</f>
        <v>0</v>
      </c>
      <c r="AX384" s="74">
        <f t="shared" si="246"/>
        <v>0</v>
      </c>
      <c r="AY384" s="74">
        <f t="shared" si="247"/>
        <v>0</v>
      </c>
      <c r="AZ384" s="130">
        <f t="shared" si="248"/>
        <v>0</v>
      </c>
      <c r="BA384" s="74">
        <f t="shared" si="229"/>
        <v>0</v>
      </c>
      <c r="BB384" s="193">
        <f t="shared" si="249"/>
        <v>0</v>
      </c>
      <c r="BC384" s="102">
        <f t="shared" si="250"/>
        <v>0</v>
      </c>
      <c r="BD384" s="102">
        <f t="shared" si="251"/>
        <v>0</v>
      </c>
      <c r="BE384" s="413" t="s">
        <v>69</v>
      </c>
    </row>
    <row r="385" spans="1:57" s="65" customFormat="1" ht="12" customHeight="1" x14ac:dyDescent="0.2">
      <c r="A385" s="43">
        <v>370</v>
      </c>
      <c r="B385" s="166"/>
      <c r="C385" s="166"/>
      <c r="D385" s="166"/>
      <c r="E385" s="162"/>
      <c r="F385" s="166"/>
      <c r="G385" s="162"/>
      <c r="H385" s="162"/>
      <c r="I385" s="189">
        <f t="shared" si="230"/>
        <v>0</v>
      </c>
      <c r="J385" s="195"/>
      <c r="K385" s="162"/>
      <c r="L385" s="168"/>
      <c r="M385" s="75">
        <f>_xlfn.XLOOKUP(L385,list_vat[Страна],list_vat[Ставка НДС %],0,0)</f>
        <v>0</v>
      </c>
      <c r="N385" s="162">
        <f t="shared" si="231"/>
        <v>0</v>
      </c>
      <c r="O385" s="169"/>
      <c r="P385" s="74">
        <f t="shared" si="252"/>
        <v>0</v>
      </c>
      <c r="Q385" s="162"/>
      <c r="R385" s="162" t="str">
        <f t="shared" si="232"/>
        <v>введи курс</v>
      </c>
      <c r="S385" s="196">
        <f t="shared" si="233"/>
        <v>0</v>
      </c>
      <c r="T385" s="192">
        <f t="shared" si="234"/>
        <v>0</v>
      </c>
      <c r="U385" s="76">
        <f t="shared" si="235"/>
        <v>0</v>
      </c>
      <c r="V385" s="123">
        <f t="shared" si="236"/>
        <v>0</v>
      </c>
      <c r="W385" s="191"/>
      <c r="X385" s="170"/>
      <c r="Y385" s="74">
        <f t="shared" si="221"/>
        <v>0</v>
      </c>
      <c r="Z385" s="188"/>
      <c r="AA385" s="130">
        <f t="shared" si="237"/>
        <v>0</v>
      </c>
      <c r="AB385" s="74">
        <f t="shared" si="238"/>
        <v>0</v>
      </c>
      <c r="AC385" s="356"/>
      <c r="AD385" s="130" cm="1">
        <f t="array" ref="AD385">IFERROR(ROUND((_xlfn.IFS(offer_sale_type="поставка",AB385,offer_sale_type="транзит",S385)*(1+AC385))/E385,2),0)</f>
        <v>0</v>
      </c>
      <c r="AE385" s="74">
        <f t="shared" si="239"/>
        <v>0</v>
      </c>
      <c r="AF385" s="123" cm="1">
        <f t="array" ref="AF385">IFERROR(ROUND(_xlfn.IFS(offer_sale_type="поставка",AB385,offer_sale_type="транзит",S385)*AC385,2),0)</f>
        <v>0</v>
      </c>
      <c r="AG385" s="130">
        <f t="shared" si="222"/>
        <v>0</v>
      </c>
      <c r="AH385" s="74">
        <f t="shared" si="223"/>
        <v>0</v>
      </c>
      <c r="AI385" s="123">
        <f t="shared" si="224"/>
        <v>0</v>
      </c>
      <c r="AJ385" s="118">
        <f t="shared" si="240"/>
        <v>0</v>
      </c>
      <c r="AK385" s="74">
        <f t="shared" si="241"/>
        <v>0</v>
      </c>
      <c r="AL385" s="174">
        <f t="shared" si="242"/>
        <v>0</v>
      </c>
      <c r="AM385" s="175">
        <f t="shared" si="225"/>
        <v>0</v>
      </c>
      <c r="AN385" s="130">
        <f t="shared" si="243"/>
        <v>0</v>
      </c>
      <c r="AO385" s="74">
        <f t="shared" si="226"/>
        <v>0</v>
      </c>
      <c r="AP385" s="123">
        <f t="shared" si="244"/>
        <v>0</v>
      </c>
      <c r="AQ385" s="118">
        <f t="shared" si="227"/>
        <v>0</v>
      </c>
      <c r="AR385" s="82" t="str">
        <f t="shared" si="245"/>
        <v>https://www.alta.ru/tnved/code//</v>
      </c>
      <c r="AS385" s="157"/>
      <c r="AT385" s="162"/>
      <c r="AU385" s="74">
        <f t="shared" si="228"/>
        <v>0</v>
      </c>
      <c r="AV385" s="157"/>
      <c r="AW385" s="75">
        <f>_xlfn.IFNA(VLOOKUP(L385,list_vat[],3,FALSE),0)</f>
        <v>0</v>
      </c>
      <c r="AX385" s="74">
        <f t="shared" si="246"/>
        <v>0</v>
      </c>
      <c r="AY385" s="74">
        <f t="shared" si="247"/>
        <v>0</v>
      </c>
      <c r="AZ385" s="130">
        <f t="shared" si="248"/>
        <v>0</v>
      </c>
      <c r="BA385" s="74">
        <f t="shared" si="229"/>
        <v>0</v>
      </c>
      <c r="BB385" s="193">
        <f t="shared" si="249"/>
        <v>0</v>
      </c>
      <c r="BC385" s="102">
        <f t="shared" si="250"/>
        <v>0</v>
      </c>
      <c r="BD385" s="102">
        <f t="shared" si="251"/>
        <v>0</v>
      </c>
      <c r="BE385" s="413" t="s">
        <v>69</v>
      </c>
    </row>
    <row r="386" spans="1:57" s="65" customFormat="1" ht="12" customHeight="1" x14ac:dyDescent="0.2">
      <c r="A386" s="43">
        <v>371</v>
      </c>
      <c r="B386" s="166"/>
      <c r="C386" s="166"/>
      <c r="D386" s="166"/>
      <c r="E386" s="162"/>
      <c r="F386" s="166"/>
      <c r="G386" s="162"/>
      <c r="H386" s="162"/>
      <c r="I386" s="189">
        <f t="shared" si="230"/>
        <v>0</v>
      </c>
      <c r="J386" s="195"/>
      <c r="K386" s="162"/>
      <c r="L386" s="168"/>
      <c r="M386" s="75">
        <f>_xlfn.XLOOKUP(L386,list_vat[Страна],list_vat[Ставка НДС %],0,0)</f>
        <v>0</v>
      </c>
      <c r="N386" s="162">
        <f t="shared" si="231"/>
        <v>0</v>
      </c>
      <c r="O386" s="169"/>
      <c r="P386" s="74">
        <f t="shared" si="252"/>
        <v>0</v>
      </c>
      <c r="Q386" s="162"/>
      <c r="R386" s="162" t="str">
        <f t="shared" si="232"/>
        <v>введи курс</v>
      </c>
      <c r="S386" s="196">
        <f t="shared" si="233"/>
        <v>0</v>
      </c>
      <c r="T386" s="192">
        <f t="shared" si="234"/>
        <v>0</v>
      </c>
      <c r="U386" s="76">
        <f t="shared" si="235"/>
        <v>0</v>
      </c>
      <c r="V386" s="123">
        <f t="shared" si="236"/>
        <v>0</v>
      </c>
      <c r="W386" s="191"/>
      <c r="X386" s="170"/>
      <c r="Y386" s="74">
        <f t="shared" si="221"/>
        <v>0</v>
      </c>
      <c r="Z386" s="188"/>
      <c r="AA386" s="130">
        <f t="shared" si="237"/>
        <v>0</v>
      </c>
      <c r="AB386" s="74">
        <f t="shared" si="238"/>
        <v>0</v>
      </c>
      <c r="AC386" s="356"/>
      <c r="AD386" s="130" cm="1">
        <f t="array" ref="AD386">IFERROR(ROUND((_xlfn.IFS(offer_sale_type="поставка",AB386,offer_sale_type="транзит",S386)*(1+AC386))/E386,2),0)</f>
        <v>0</v>
      </c>
      <c r="AE386" s="74">
        <f t="shared" si="239"/>
        <v>0</v>
      </c>
      <c r="AF386" s="123" cm="1">
        <f t="array" ref="AF386">IFERROR(ROUND(_xlfn.IFS(offer_sale_type="поставка",AB386,offer_sale_type="транзит",S386)*AC386,2),0)</f>
        <v>0</v>
      </c>
      <c r="AG386" s="130">
        <f t="shared" si="222"/>
        <v>0</v>
      </c>
      <c r="AH386" s="74">
        <f t="shared" si="223"/>
        <v>0</v>
      </c>
      <c r="AI386" s="123">
        <f t="shared" si="224"/>
        <v>0</v>
      </c>
      <c r="AJ386" s="118">
        <f t="shared" si="240"/>
        <v>0</v>
      </c>
      <c r="AK386" s="74">
        <f t="shared" si="241"/>
        <v>0</v>
      </c>
      <c r="AL386" s="174">
        <f t="shared" si="242"/>
        <v>0</v>
      </c>
      <c r="AM386" s="175">
        <f t="shared" si="225"/>
        <v>0</v>
      </c>
      <c r="AN386" s="130">
        <f t="shared" si="243"/>
        <v>0</v>
      </c>
      <c r="AO386" s="74">
        <f t="shared" si="226"/>
        <v>0</v>
      </c>
      <c r="AP386" s="123">
        <f t="shared" si="244"/>
        <v>0</v>
      </c>
      <c r="AQ386" s="118">
        <f t="shared" si="227"/>
        <v>0</v>
      </c>
      <c r="AR386" s="82" t="str">
        <f t="shared" si="245"/>
        <v>https://www.alta.ru/tnved/code//</v>
      </c>
      <c r="AS386" s="157"/>
      <c r="AT386" s="162"/>
      <c r="AU386" s="74">
        <f t="shared" si="228"/>
        <v>0</v>
      </c>
      <c r="AV386" s="157"/>
      <c r="AW386" s="75">
        <f>_xlfn.IFNA(VLOOKUP(L386,list_vat[],3,FALSE),0)</f>
        <v>0</v>
      </c>
      <c r="AX386" s="74">
        <f t="shared" si="246"/>
        <v>0</v>
      </c>
      <c r="AY386" s="74">
        <f t="shared" si="247"/>
        <v>0</v>
      </c>
      <c r="AZ386" s="130">
        <f t="shared" si="248"/>
        <v>0</v>
      </c>
      <c r="BA386" s="74">
        <f t="shared" si="229"/>
        <v>0</v>
      </c>
      <c r="BB386" s="193">
        <f t="shared" si="249"/>
        <v>0</v>
      </c>
      <c r="BC386" s="102">
        <f t="shared" si="250"/>
        <v>0</v>
      </c>
      <c r="BD386" s="102">
        <f t="shared" si="251"/>
        <v>0</v>
      </c>
      <c r="BE386" s="413" t="s">
        <v>69</v>
      </c>
    </row>
    <row r="387" spans="1:57" s="65" customFormat="1" ht="12" customHeight="1" x14ac:dyDescent="0.2">
      <c r="A387" s="43">
        <v>372</v>
      </c>
      <c r="B387" s="166"/>
      <c r="C387" s="166"/>
      <c r="D387" s="166"/>
      <c r="E387" s="162"/>
      <c r="F387" s="166"/>
      <c r="G387" s="162"/>
      <c r="H387" s="162"/>
      <c r="I387" s="189">
        <f t="shared" si="230"/>
        <v>0</v>
      </c>
      <c r="J387" s="195"/>
      <c r="K387" s="162"/>
      <c r="L387" s="168"/>
      <c r="M387" s="75">
        <f>_xlfn.XLOOKUP(L387,list_vat[Страна],list_vat[Ставка НДС %],0,0)</f>
        <v>0</v>
      </c>
      <c r="N387" s="162">
        <f t="shared" si="231"/>
        <v>0</v>
      </c>
      <c r="O387" s="169"/>
      <c r="P387" s="74">
        <f t="shared" si="252"/>
        <v>0</v>
      </c>
      <c r="Q387" s="162"/>
      <c r="R387" s="162" t="str">
        <f t="shared" si="232"/>
        <v>введи курс</v>
      </c>
      <c r="S387" s="196">
        <f t="shared" si="233"/>
        <v>0</v>
      </c>
      <c r="T387" s="192">
        <f t="shared" si="234"/>
        <v>0</v>
      </c>
      <c r="U387" s="76">
        <f t="shared" si="235"/>
        <v>0</v>
      </c>
      <c r="V387" s="123">
        <f t="shared" si="236"/>
        <v>0</v>
      </c>
      <c r="W387" s="191"/>
      <c r="X387" s="170"/>
      <c r="Y387" s="74">
        <f t="shared" si="221"/>
        <v>0</v>
      </c>
      <c r="Z387" s="188"/>
      <c r="AA387" s="130">
        <f t="shared" si="237"/>
        <v>0</v>
      </c>
      <c r="AB387" s="74">
        <f t="shared" si="238"/>
        <v>0</v>
      </c>
      <c r="AC387" s="356"/>
      <c r="AD387" s="130" cm="1">
        <f t="array" ref="AD387">IFERROR(ROUND((_xlfn.IFS(offer_sale_type="поставка",AB387,offer_sale_type="транзит",S387)*(1+AC387))/E387,2),0)</f>
        <v>0</v>
      </c>
      <c r="AE387" s="74">
        <f t="shared" si="239"/>
        <v>0</v>
      </c>
      <c r="AF387" s="123" cm="1">
        <f t="array" ref="AF387">IFERROR(ROUND(_xlfn.IFS(offer_sale_type="поставка",AB387,offer_sale_type="транзит",S387)*AC387,2),0)</f>
        <v>0</v>
      </c>
      <c r="AG387" s="130">
        <f t="shared" si="222"/>
        <v>0</v>
      </c>
      <c r="AH387" s="74">
        <f t="shared" si="223"/>
        <v>0</v>
      </c>
      <c r="AI387" s="123">
        <f t="shared" si="224"/>
        <v>0</v>
      </c>
      <c r="AJ387" s="118">
        <f t="shared" si="240"/>
        <v>0</v>
      </c>
      <c r="AK387" s="74">
        <f t="shared" si="241"/>
        <v>0</v>
      </c>
      <c r="AL387" s="174">
        <f t="shared" si="242"/>
        <v>0</v>
      </c>
      <c r="AM387" s="175">
        <f t="shared" si="225"/>
        <v>0</v>
      </c>
      <c r="AN387" s="130">
        <f t="shared" si="243"/>
        <v>0</v>
      </c>
      <c r="AO387" s="74">
        <f t="shared" si="226"/>
        <v>0</v>
      </c>
      <c r="AP387" s="123">
        <f t="shared" si="244"/>
        <v>0</v>
      </c>
      <c r="AQ387" s="118">
        <f t="shared" si="227"/>
        <v>0</v>
      </c>
      <c r="AR387" s="82" t="str">
        <f t="shared" si="245"/>
        <v>https://www.alta.ru/tnved/code//</v>
      </c>
      <c r="AS387" s="157"/>
      <c r="AT387" s="162"/>
      <c r="AU387" s="74">
        <f t="shared" si="228"/>
        <v>0</v>
      </c>
      <c r="AV387" s="157"/>
      <c r="AW387" s="75">
        <f>_xlfn.IFNA(VLOOKUP(L387,list_vat[],3,FALSE),0)</f>
        <v>0</v>
      </c>
      <c r="AX387" s="74">
        <f t="shared" si="246"/>
        <v>0</v>
      </c>
      <c r="AY387" s="74">
        <f t="shared" si="247"/>
        <v>0</v>
      </c>
      <c r="AZ387" s="130">
        <f t="shared" si="248"/>
        <v>0</v>
      </c>
      <c r="BA387" s="74">
        <f t="shared" si="229"/>
        <v>0</v>
      </c>
      <c r="BB387" s="193">
        <f t="shared" si="249"/>
        <v>0</v>
      </c>
      <c r="BC387" s="102">
        <f t="shared" si="250"/>
        <v>0</v>
      </c>
      <c r="BD387" s="102">
        <f t="shared" si="251"/>
        <v>0</v>
      </c>
      <c r="BE387" s="413" t="s">
        <v>69</v>
      </c>
    </row>
    <row r="388" spans="1:57" s="65" customFormat="1" ht="12" customHeight="1" x14ac:dyDescent="0.2">
      <c r="A388" s="43">
        <v>373</v>
      </c>
      <c r="B388" s="166"/>
      <c r="C388" s="166"/>
      <c r="D388" s="166"/>
      <c r="E388" s="162"/>
      <c r="F388" s="166"/>
      <c r="G388" s="162"/>
      <c r="H388" s="162"/>
      <c r="I388" s="189">
        <f t="shared" si="230"/>
        <v>0</v>
      </c>
      <c r="J388" s="195"/>
      <c r="K388" s="162"/>
      <c r="L388" s="168"/>
      <c r="M388" s="75">
        <f>_xlfn.XLOOKUP(L388,list_vat[Страна],list_vat[Ставка НДС %],0,0)</f>
        <v>0</v>
      </c>
      <c r="N388" s="162">
        <f t="shared" si="231"/>
        <v>0</v>
      </c>
      <c r="O388" s="169"/>
      <c r="P388" s="74">
        <f t="shared" si="252"/>
        <v>0</v>
      </c>
      <c r="Q388" s="162"/>
      <c r="R388" s="162" t="str">
        <f t="shared" si="232"/>
        <v>введи курс</v>
      </c>
      <c r="S388" s="196">
        <f t="shared" si="233"/>
        <v>0</v>
      </c>
      <c r="T388" s="192">
        <f t="shared" si="234"/>
        <v>0</v>
      </c>
      <c r="U388" s="76">
        <f t="shared" si="235"/>
        <v>0</v>
      </c>
      <c r="V388" s="123">
        <f t="shared" si="236"/>
        <v>0</v>
      </c>
      <c r="W388" s="191"/>
      <c r="X388" s="170"/>
      <c r="Y388" s="74">
        <f t="shared" si="221"/>
        <v>0</v>
      </c>
      <c r="Z388" s="188"/>
      <c r="AA388" s="130">
        <f t="shared" si="237"/>
        <v>0</v>
      </c>
      <c r="AB388" s="74">
        <f t="shared" si="238"/>
        <v>0</v>
      </c>
      <c r="AC388" s="356"/>
      <c r="AD388" s="130" cm="1">
        <f t="array" ref="AD388">IFERROR(ROUND((_xlfn.IFS(offer_sale_type="поставка",AB388,offer_sale_type="транзит",S388)*(1+AC388))/E388,2),0)</f>
        <v>0</v>
      </c>
      <c r="AE388" s="74">
        <f t="shared" si="239"/>
        <v>0</v>
      </c>
      <c r="AF388" s="123" cm="1">
        <f t="array" ref="AF388">IFERROR(ROUND(_xlfn.IFS(offer_sale_type="поставка",AB388,offer_sale_type="транзит",S388)*AC388,2),0)</f>
        <v>0</v>
      </c>
      <c r="AG388" s="130">
        <f t="shared" si="222"/>
        <v>0</v>
      </c>
      <c r="AH388" s="74">
        <f t="shared" si="223"/>
        <v>0</v>
      </c>
      <c r="AI388" s="123">
        <f t="shared" si="224"/>
        <v>0</v>
      </c>
      <c r="AJ388" s="118">
        <f t="shared" si="240"/>
        <v>0</v>
      </c>
      <c r="AK388" s="74">
        <f t="shared" si="241"/>
        <v>0</v>
      </c>
      <c r="AL388" s="174">
        <f t="shared" si="242"/>
        <v>0</v>
      </c>
      <c r="AM388" s="175">
        <f t="shared" si="225"/>
        <v>0</v>
      </c>
      <c r="AN388" s="130">
        <f t="shared" si="243"/>
        <v>0</v>
      </c>
      <c r="AO388" s="74">
        <f t="shared" si="226"/>
        <v>0</v>
      </c>
      <c r="AP388" s="123">
        <f t="shared" si="244"/>
        <v>0</v>
      </c>
      <c r="AQ388" s="118">
        <f t="shared" si="227"/>
        <v>0</v>
      </c>
      <c r="AR388" s="82" t="str">
        <f t="shared" si="245"/>
        <v>https://www.alta.ru/tnved/code//</v>
      </c>
      <c r="AS388" s="157"/>
      <c r="AT388" s="162"/>
      <c r="AU388" s="74">
        <f t="shared" si="228"/>
        <v>0</v>
      </c>
      <c r="AV388" s="157"/>
      <c r="AW388" s="75">
        <f>_xlfn.IFNA(VLOOKUP(L388,list_vat[],3,FALSE),0)</f>
        <v>0</v>
      </c>
      <c r="AX388" s="74">
        <f t="shared" si="246"/>
        <v>0</v>
      </c>
      <c r="AY388" s="74">
        <f t="shared" si="247"/>
        <v>0</v>
      </c>
      <c r="AZ388" s="130">
        <f t="shared" si="248"/>
        <v>0</v>
      </c>
      <c r="BA388" s="74">
        <f t="shared" si="229"/>
        <v>0</v>
      </c>
      <c r="BB388" s="193">
        <f t="shared" si="249"/>
        <v>0</v>
      </c>
      <c r="BC388" s="102">
        <f t="shared" si="250"/>
        <v>0</v>
      </c>
      <c r="BD388" s="102">
        <f t="shared" si="251"/>
        <v>0</v>
      </c>
      <c r="BE388" s="413" t="s">
        <v>69</v>
      </c>
    </row>
    <row r="389" spans="1:57" s="65" customFormat="1" ht="12" customHeight="1" x14ac:dyDescent="0.2">
      <c r="A389" s="43">
        <v>374</v>
      </c>
      <c r="B389" s="166"/>
      <c r="C389" s="166"/>
      <c r="D389" s="166"/>
      <c r="E389" s="162"/>
      <c r="F389" s="166"/>
      <c r="G389" s="162"/>
      <c r="H389" s="162"/>
      <c r="I389" s="189">
        <f t="shared" si="230"/>
        <v>0</v>
      </c>
      <c r="J389" s="195"/>
      <c r="K389" s="162"/>
      <c r="L389" s="168"/>
      <c r="M389" s="75">
        <f>_xlfn.XLOOKUP(L389,list_vat[Страна],list_vat[Ставка НДС %],0,0)</f>
        <v>0</v>
      </c>
      <c r="N389" s="162">
        <f t="shared" si="231"/>
        <v>0</v>
      </c>
      <c r="O389" s="169"/>
      <c r="P389" s="74">
        <f t="shared" si="252"/>
        <v>0</v>
      </c>
      <c r="Q389" s="162"/>
      <c r="R389" s="162" t="str">
        <f t="shared" si="232"/>
        <v>введи курс</v>
      </c>
      <c r="S389" s="196">
        <f t="shared" si="233"/>
        <v>0</v>
      </c>
      <c r="T389" s="192">
        <f t="shared" si="234"/>
        <v>0</v>
      </c>
      <c r="U389" s="76">
        <f t="shared" si="235"/>
        <v>0</v>
      </c>
      <c r="V389" s="123">
        <f t="shared" si="236"/>
        <v>0</v>
      </c>
      <c r="W389" s="191"/>
      <c r="X389" s="170"/>
      <c r="Y389" s="74">
        <f t="shared" si="221"/>
        <v>0</v>
      </c>
      <c r="Z389" s="188"/>
      <c r="AA389" s="130">
        <f t="shared" si="237"/>
        <v>0</v>
      </c>
      <c r="AB389" s="74">
        <f t="shared" si="238"/>
        <v>0</v>
      </c>
      <c r="AC389" s="356"/>
      <c r="AD389" s="130" cm="1">
        <f t="array" ref="AD389">IFERROR(ROUND((_xlfn.IFS(offer_sale_type="поставка",AB389,offer_sale_type="транзит",S389)*(1+AC389))/E389,2),0)</f>
        <v>0</v>
      </c>
      <c r="AE389" s="74">
        <f t="shared" si="239"/>
        <v>0</v>
      </c>
      <c r="AF389" s="123" cm="1">
        <f t="array" ref="AF389">IFERROR(ROUND(_xlfn.IFS(offer_sale_type="поставка",AB389,offer_sale_type="транзит",S389)*AC389,2),0)</f>
        <v>0</v>
      </c>
      <c r="AG389" s="130">
        <f t="shared" si="222"/>
        <v>0</v>
      </c>
      <c r="AH389" s="74">
        <f t="shared" si="223"/>
        <v>0</v>
      </c>
      <c r="AI389" s="123">
        <f t="shared" si="224"/>
        <v>0</v>
      </c>
      <c r="AJ389" s="118">
        <f t="shared" si="240"/>
        <v>0</v>
      </c>
      <c r="AK389" s="74">
        <f t="shared" si="241"/>
        <v>0</v>
      </c>
      <c r="AL389" s="174">
        <f t="shared" si="242"/>
        <v>0</v>
      </c>
      <c r="AM389" s="175">
        <f t="shared" si="225"/>
        <v>0</v>
      </c>
      <c r="AN389" s="130">
        <f t="shared" si="243"/>
        <v>0</v>
      </c>
      <c r="AO389" s="74">
        <f t="shared" si="226"/>
        <v>0</v>
      </c>
      <c r="AP389" s="123">
        <f t="shared" si="244"/>
        <v>0</v>
      </c>
      <c r="AQ389" s="118">
        <f t="shared" si="227"/>
        <v>0</v>
      </c>
      <c r="AR389" s="82" t="str">
        <f t="shared" si="245"/>
        <v>https://www.alta.ru/tnved/code//</v>
      </c>
      <c r="AS389" s="157"/>
      <c r="AT389" s="162"/>
      <c r="AU389" s="74">
        <f t="shared" si="228"/>
        <v>0</v>
      </c>
      <c r="AV389" s="157"/>
      <c r="AW389" s="75">
        <f>_xlfn.IFNA(VLOOKUP(L389,list_vat[],3,FALSE),0)</f>
        <v>0</v>
      </c>
      <c r="AX389" s="74">
        <f t="shared" si="246"/>
        <v>0</v>
      </c>
      <c r="AY389" s="74">
        <f t="shared" si="247"/>
        <v>0</v>
      </c>
      <c r="AZ389" s="130">
        <f t="shared" si="248"/>
        <v>0</v>
      </c>
      <c r="BA389" s="74">
        <f t="shared" si="229"/>
        <v>0</v>
      </c>
      <c r="BB389" s="193">
        <f t="shared" si="249"/>
        <v>0</v>
      </c>
      <c r="BC389" s="102">
        <f t="shared" si="250"/>
        <v>0</v>
      </c>
      <c r="BD389" s="102">
        <f t="shared" si="251"/>
        <v>0</v>
      </c>
      <c r="BE389" s="413" t="s">
        <v>69</v>
      </c>
    </row>
    <row r="390" spans="1:57" s="65" customFormat="1" ht="12" customHeight="1" x14ac:dyDescent="0.2">
      <c r="A390" s="43">
        <v>375</v>
      </c>
      <c r="B390" s="166"/>
      <c r="C390" s="166"/>
      <c r="D390" s="166"/>
      <c r="E390" s="162"/>
      <c r="F390" s="166"/>
      <c r="G390" s="162"/>
      <c r="H390" s="162"/>
      <c r="I390" s="189">
        <f t="shared" si="230"/>
        <v>0</v>
      </c>
      <c r="J390" s="195"/>
      <c r="K390" s="162"/>
      <c r="L390" s="168"/>
      <c r="M390" s="75">
        <f>_xlfn.XLOOKUP(L390,list_vat[Страна],list_vat[Ставка НДС %],0,0)</f>
        <v>0</v>
      </c>
      <c r="N390" s="162">
        <f t="shared" si="231"/>
        <v>0</v>
      </c>
      <c r="O390" s="169"/>
      <c r="P390" s="74">
        <f t="shared" si="252"/>
        <v>0</v>
      </c>
      <c r="Q390" s="162"/>
      <c r="R390" s="162" t="str">
        <f t="shared" si="232"/>
        <v>введи курс</v>
      </c>
      <c r="S390" s="196">
        <f t="shared" si="233"/>
        <v>0</v>
      </c>
      <c r="T390" s="192">
        <f t="shared" si="234"/>
        <v>0</v>
      </c>
      <c r="U390" s="76">
        <f t="shared" si="235"/>
        <v>0</v>
      </c>
      <c r="V390" s="123">
        <f t="shared" si="236"/>
        <v>0</v>
      </c>
      <c r="W390" s="191"/>
      <c r="X390" s="170"/>
      <c r="Y390" s="74">
        <f t="shared" si="221"/>
        <v>0</v>
      </c>
      <c r="Z390" s="188"/>
      <c r="AA390" s="130">
        <f t="shared" si="237"/>
        <v>0</v>
      </c>
      <c r="AB390" s="74">
        <f t="shared" si="238"/>
        <v>0</v>
      </c>
      <c r="AC390" s="356"/>
      <c r="AD390" s="130" cm="1">
        <f t="array" ref="AD390">IFERROR(ROUND((_xlfn.IFS(offer_sale_type="поставка",AB390,offer_sale_type="транзит",S390)*(1+AC390))/E390,2),0)</f>
        <v>0</v>
      </c>
      <c r="AE390" s="74">
        <f t="shared" si="239"/>
        <v>0</v>
      </c>
      <c r="AF390" s="123" cm="1">
        <f t="array" ref="AF390">IFERROR(ROUND(_xlfn.IFS(offer_sale_type="поставка",AB390,offer_sale_type="транзит",S390)*AC390,2),0)</f>
        <v>0</v>
      </c>
      <c r="AG390" s="130">
        <f t="shared" si="222"/>
        <v>0</v>
      </c>
      <c r="AH390" s="74">
        <f t="shared" si="223"/>
        <v>0</v>
      </c>
      <c r="AI390" s="123">
        <f t="shared" si="224"/>
        <v>0</v>
      </c>
      <c r="AJ390" s="118">
        <f t="shared" si="240"/>
        <v>0</v>
      </c>
      <c r="AK390" s="74">
        <f t="shared" si="241"/>
        <v>0</v>
      </c>
      <c r="AL390" s="174">
        <f t="shared" si="242"/>
        <v>0</v>
      </c>
      <c r="AM390" s="175">
        <f t="shared" si="225"/>
        <v>0</v>
      </c>
      <c r="AN390" s="130">
        <f t="shared" si="243"/>
        <v>0</v>
      </c>
      <c r="AO390" s="74">
        <f t="shared" si="226"/>
        <v>0</v>
      </c>
      <c r="AP390" s="123">
        <f t="shared" si="244"/>
        <v>0</v>
      </c>
      <c r="AQ390" s="118">
        <f t="shared" si="227"/>
        <v>0</v>
      </c>
      <c r="AR390" s="82" t="str">
        <f t="shared" si="245"/>
        <v>https://www.alta.ru/tnved/code//</v>
      </c>
      <c r="AS390" s="157"/>
      <c r="AT390" s="162"/>
      <c r="AU390" s="74">
        <f t="shared" si="228"/>
        <v>0</v>
      </c>
      <c r="AV390" s="157"/>
      <c r="AW390" s="75">
        <f>_xlfn.IFNA(VLOOKUP(L390,list_vat[],3,FALSE),0)</f>
        <v>0</v>
      </c>
      <c r="AX390" s="74">
        <f t="shared" si="246"/>
        <v>0</v>
      </c>
      <c r="AY390" s="74">
        <f t="shared" si="247"/>
        <v>0</v>
      </c>
      <c r="AZ390" s="130">
        <f t="shared" si="248"/>
        <v>0</v>
      </c>
      <c r="BA390" s="74">
        <f t="shared" si="229"/>
        <v>0</v>
      </c>
      <c r="BB390" s="193">
        <f t="shared" si="249"/>
        <v>0</v>
      </c>
      <c r="BC390" s="102">
        <f t="shared" si="250"/>
        <v>0</v>
      </c>
      <c r="BD390" s="102">
        <f t="shared" si="251"/>
        <v>0</v>
      </c>
      <c r="BE390" s="413" t="s">
        <v>69</v>
      </c>
    </row>
    <row r="391" spans="1:57" s="65" customFormat="1" ht="12" customHeight="1" x14ac:dyDescent="0.2">
      <c r="A391" s="43">
        <v>376</v>
      </c>
      <c r="B391" s="166"/>
      <c r="C391" s="166"/>
      <c r="D391" s="166"/>
      <c r="E391" s="162"/>
      <c r="F391" s="166"/>
      <c r="G391" s="162"/>
      <c r="H391" s="162"/>
      <c r="I391" s="189">
        <f t="shared" si="230"/>
        <v>0</v>
      </c>
      <c r="J391" s="195"/>
      <c r="K391" s="162"/>
      <c r="L391" s="168"/>
      <c r="M391" s="75">
        <f>_xlfn.XLOOKUP(L391,list_vat[Страна],list_vat[Ставка НДС %],0,0)</f>
        <v>0</v>
      </c>
      <c r="N391" s="162">
        <f t="shared" si="231"/>
        <v>0</v>
      </c>
      <c r="O391" s="169"/>
      <c r="P391" s="74">
        <f t="shared" si="252"/>
        <v>0</v>
      </c>
      <c r="Q391" s="162"/>
      <c r="R391" s="162" t="str">
        <f t="shared" si="232"/>
        <v>введи курс</v>
      </c>
      <c r="S391" s="196">
        <f t="shared" si="233"/>
        <v>0</v>
      </c>
      <c r="T391" s="192">
        <f t="shared" si="234"/>
        <v>0</v>
      </c>
      <c r="U391" s="76">
        <f t="shared" si="235"/>
        <v>0</v>
      </c>
      <c r="V391" s="123">
        <f t="shared" si="236"/>
        <v>0</v>
      </c>
      <c r="W391" s="191"/>
      <c r="X391" s="170"/>
      <c r="Y391" s="74">
        <f t="shared" si="221"/>
        <v>0</v>
      </c>
      <c r="Z391" s="188"/>
      <c r="AA391" s="130">
        <f t="shared" si="237"/>
        <v>0</v>
      </c>
      <c r="AB391" s="74">
        <f t="shared" si="238"/>
        <v>0</v>
      </c>
      <c r="AC391" s="356"/>
      <c r="AD391" s="130" cm="1">
        <f t="array" ref="AD391">IFERROR(ROUND((_xlfn.IFS(offer_sale_type="поставка",AB391,offer_sale_type="транзит",S391)*(1+AC391))/E391,2),0)</f>
        <v>0</v>
      </c>
      <c r="AE391" s="74">
        <f t="shared" si="239"/>
        <v>0</v>
      </c>
      <c r="AF391" s="123" cm="1">
        <f t="array" ref="AF391">IFERROR(ROUND(_xlfn.IFS(offer_sale_type="поставка",AB391,offer_sale_type="транзит",S391)*AC391,2),0)</f>
        <v>0</v>
      </c>
      <c r="AG391" s="130">
        <f t="shared" si="222"/>
        <v>0</v>
      </c>
      <c r="AH391" s="74">
        <f t="shared" si="223"/>
        <v>0</v>
      </c>
      <c r="AI391" s="123">
        <f t="shared" si="224"/>
        <v>0</v>
      </c>
      <c r="AJ391" s="118">
        <f t="shared" si="240"/>
        <v>0</v>
      </c>
      <c r="AK391" s="74">
        <f t="shared" si="241"/>
        <v>0</v>
      </c>
      <c r="AL391" s="174">
        <f t="shared" si="242"/>
        <v>0</v>
      </c>
      <c r="AM391" s="175">
        <f t="shared" si="225"/>
        <v>0</v>
      </c>
      <c r="AN391" s="130">
        <f t="shared" si="243"/>
        <v>0</v>
      </c>
      <c r="AO391" s="74">
        <f t="shared" si="226"/>
        <v>0</v>
      </c>
      <c r="AP391" s="123">
        <f t="shared" si="244"/>
        <v>0</v>
      </c>
      <c r="AQ391" s="118">
        <f t="shared" si="227"/>
        <v>0</v>
      </c>
      <c r="AR391" s="82" t="str">
        <f t="shared" si="245"/>
        <v>https://www.alta.ru/tnved/code//</v>
      </c>
      <c r="AS391" s="157"/>
      <c r="AT391" s="162"/>
      <c r="AU391" s="74">
        <f t="shared" si="228"/>
        <v>0</v>
      </c>
      <c r="AV391" s="157"/>
      <c r="AW391" s="75">
        <f>_xlfn.IFNA(VLOOKUP(L391,list_vat[],3,FALSE),0)</f>
        <v>0</v>
      </c>
      <c r="AX391" s="74">
        <f t="shared" si="246"/>
        <v>0</v>
      </c>
      <c r="AY391" s="74">
        <f t="shared" si="247"/>
        <v>0</v>
      </c>
      <c r="AZ391" s="130">
        <f t="shared" si="248"/>
        <v>0</v>
      </c>
      <c r="BA391" s="74">
        <f t="shared" si="229"/>
        <v>0</v>
      </c>
      <c r="BB391" s="193">
        <f t="shared" si="249"/>
        <v>0</v>
      </c>
      <c r="BC391" s="102">
        <f t="shared" si="250"/>
        <v>0</v>
      </c>
      <c r="BD391" s="102">
        <f t="shared" si="251"/>
        <v>0</v>
      </c>
      <c r="BE391" s="413" t="s">
        <v>69</v>
      </c>
    </row>
    <row r="392" spans="1:57" s="65" customFormat="1" ht="12" customHeight="1" x14ac:dyDescent="0.2">
      <c r="A392" s="43">
        <v>377</v>
      </c>
      <c r="B392" s="166"/>
      <c r="C392" s="166"/>
      <c r="D392" s="166"/>
      <c r="E392" s="162"/>
      <c r="F392" s="166"/>
      <c r="G392" s="162"/>
      <c r="H392" s="162"/>
      <c r="I392" s="189">
        <f t="shared" si="230"/>
        <v>0</v>
      </c>
      <c r="J392" s="195"/>
      <c r="K392" s="162"/>
      <c r="L392" s="168"/>
      <c r="M392" s="75">
        <f>_xlfn.XLOOKUP(L392,list_vat[Страна],list_vat[Ставка НДС %],0,0)</f>
        <v>0</v>
      </c>
      <c r="N392" s="162">
        <f t="shared" si="231"/>
        <v>0</v>
      </c>
      <c r="O392" s="169"/>
      <c r="P392" s="74">
        <f t="shared" si="252"/>
        <v>0</v>
      </c>
      <c r="Q392" s="162"/>
      <c r="R392" s="162" t="str">
        <f t="shared" si="232"/>
        <v>введи курс</v>
      </c>
      <c r="S392" s="196">
        <f t="shared" si="233"/>
        <v>0</v>
      </c>
      <c r="T392" s="192">
        <f t="shared" si="234"/>
        <v>0</v>
      </c>
      <c r="U392" s="76">
        <f t="shared" si="235"/>
        <v>0</v>
      </c>
      <c r="V392" s="123">
        <f t="shared" si="236"/>
        <v>0</v>
      </c>
      <c r="W392" s="191"/>
      <c r="X392" s="170"/>
      <c r="Y392" s="74">
        <f t="shared" si="221"/>
        <v>0</v>
      </c>
      <c r="Z392" s="188"/>
      <c r="AA392" s="130">
        <f t="shared" si="237"/>
        <v>0</v>
      </c>
      <c r="AB392" s="74">
        <f t="shared" si="238"/>
        <v>0</v>
      </c>
      <c r="AC392" s="356"/>
      <c r="AD392" s="130" cm="1">
        <f t="array" ref="AD392">IFERROR(ROUND((_xlfn.IFS(offer_sale_type="поставка",AB392,offer_sale_type="транзит",S392)*(1+AC392))/E392,2),0)</f>
        <v>0</v>
      </c>
      <c r="AE392" s="74">
        <f t="shared" si="239"/>
        <v>0</v>
      </c>
      <c r="AF392" s="123" cm="1">
        <f t="array" ref="AF392">IFERROR(ROUND(_xlfn.IFS(offer_sale_type="поставка",AB392,offer_sale_type="транзит",S392)*AC392,2),0)</f>
        <v>0</v>
      </c>
      <c r="AG392" s="130">
        <f t="shared" si="222"/>
        <v>0</v>
      </c>
      <c r="AH392" s="74">
        <f t="shared" si="223"/>
        <v>0</v>
      </c>
      <c r="AI392" s="123">
        <f t="shared" si="224"/>
        <v>0</v>
      </c>
      <c r="AJ392" s="118">
        <f t="shared" si="240"/>
        <v>0</v>
      </c>
      <c r="AK392" s="74">
        <f t="shared" si="241"/>
        <v>0</v>
      </c>
      <c r="AL392" s="174">
        <f t="shared" si="242"/>
        <v>0</v>
      </c>
      <c r="AM392" s="175">
        <f t="shared" si="225"/>
        <v>0</v>
      </c>
      <c r="AN392" s="130">
        <f t="shared" si="243"/>
        <v>0</v>
      </c>
      <c r="AO392" s="74">
        <f t="shared" si="226"/>
        <v>0</v>
      </c>
      <c r="AP392" s="123">
        <f t="shared" si="244"/>
        <v>0</v>
      </c>
      <c r="AQ392" s="118">
        <f t="shared" si="227"/>
        <v>0</v>
      </c>
      <c r="AR392" s="82" t="str">
        <f t="shared" si="245"/>
        <v>https://www.alta.ru/tnved/code//</v>
      </c>
      <c r="AS392" s="157"/>
      <c r="AT392" s="162"/>
      <c r="AU392" s="74">
        <f t="shared" si="228"/>
        <v>0</v>
      </c>
      <c r="AV392" s="157"/>
      <c r="AW392" s="75">
        <f>_xlfn.IFNA(VLOOKUP(L392,list_vat[],3,FALSE),0)</f>
        <v>0</v>
      </c>
      <c r="AX392" s="74">
        <f t="shared" si="246"/>
        <v>0</v>
      </c>
      <c r="AY392" s="74">
        <f t="shared" si="247"/>
        <v>0</v>
      </c>
      <c r="AZ392" s="130">
        <f t="shared" si="248"/>
        <v>0</v>
      </c>
      <c r="BA392" s="74">
        <f t="shared" si="229"/>
        <v>0</v>
      </c>
      <c r="BB392" s="193">
        <f t="shared" si="249"/>
        <v>0</v>
      </c>
      <c r="BC392" s="102">
        <f t="shared" si="250"/>
        <v>0</v>
      </c>
      <c r="BD392" s="102">
        <f t="shared" si="251"/>
        <v>0</v>
      </c>
      <c r="BE392" s="413" t="s">
        <v>69</v>
      </c>
    </row>
    <row r="393" spans="1:57" s="65" customFormat="1" ht="12" customHeight="1" x14ac:dyDescent="0.2">
      <c r="A393" s="43">
        <v>378</v>
      </c>
      <c r="B393" s="166"/>
      <c r="C393" s="166"/>
      <c r="D393" s="166"/>
      <c r="E393" s="162"/>
      <c r="F393" s="166"/>
      <c r="G393" s="162"/>
      <c r="H393" s="162"/>
      <c r="I393" s="189">
        <f t="shared" si="230"/>
        <v>0</v>
      </c>
      <c r="J393" s="195"/>
      <c r="K393" s="162"/>
      <c r="L393" s="168"/>
      <c r="M393" s="75">
        <f>_xlfn.XLOOKUP(L393,list_vat[Страна],list_vat[Ставка НДС %],0,0)</f>
        <v>0</v>
      </c>
      <c r="N393" s="162">
        <f t="shared" si="231"/>
        <v>0</v>
      </c>
      <c r="O393" s="169"/>
      <c r="P393" s="74">
        <f t="shared" si="252"/>
        <v>0</v>
      </c>
      <c r="Q393" s="162"/>
      <c r="R393" s="162" t="str">
        <f t="shared" si="232"/>
        <v>введи курс</v>
      </c>
      <c r="S393" s="196">
        <f t="shared" si="233"/>
        <v>0</v>
      </c>
      <c r="T393" s="192">
        <f t="shared" si="234"/>
        <v>0</v>
      </c>
      <c r="U393" s="76">
        <f t="shared" si="235"/>
        <v>0</v>
      </c>
      <c r="V393" s="123">
        <f t="shared" si="236"/>
        <v>0</v>
      </c>
      <c r="W393" s="191"/>
      <c r="X393" s="170"/>
      <c r="Y393" s="74">
        <f t="shared" si="221"/>
        <v>0</v>
      </c>
      <c r="Z393" s="188"/>
      <c r="AA393" s="130">
        <f t="shared" si="237"/>
        <v>0</v>
      </c>
      <c r="AB393" s="74">
        <f t="shared" si="238"/>
        <v>0</v>
      </c>
      <c r="AC393" s="356"/>
      <c r="AD393" s="130" cm="1">
        <f t="array" ref="AD393">IFERROR(ROUND((_xlfn.IFS(offer_sale_type="поставка",AB393,offer_sale_type="транзит",S393)*(1+AC393))/E393,2),0)</f>
        <v>0</v>
      </c>
      <c r="AE393" s="74">
        <f t="shared" si="239"/>
        <v>0</v>
      </c>
      <c r="AF393" s="123" cm="1">
        <f t="array" ref="AF393">IFERROR(ROUND(_xlfn.IFS(offer_sale_type="поставка",AB393,offer_sale_type="транзит",S393)*AC393,2),0)</f>
        <v>0</v>
      </c>
      <c r="AG393" s="130">
        <f t="shared" si="222"/>
        <v>0</v>
      </c>
      <c r="AH393" s="74">
        <f t="shared" si="223"/>
        <v>0</v>
      </c>
      <c r="AI393" s="123">
        <f t="shared" si="224"/>
        <v>0</v>
      </c>
      <c r="AJ393" s="118">
        <f t="shared" si="240"/>
        <v>0</v>
      </c>
      <c r="AK393" s="74">
        <f t="shared" si="241"/>
        <v>0</v>
      </c>
      <c r="AL393" s="174">
        <f t="shared" si="242"/>
        <v>0</v>
      </c>
      <c r="AM393" s="175">
        <f t="shared" si="225"/>
        <v>0</v>
      </c>
      <c r="AN393" s="130">
        <f t="shared" si="243"/>
        <v>0</v>
      </c>
      <c r="AO393" s="74">
        <f t="shared" si="226"/>
        <v>0</v>
      </c>
      <c r="AP393" s="123">
        <f t="shared" si="244"/>
        <v>0</v>
      </c>
      <c r="AQ393" s="118">
        <f t="shared" si="227"/>
        <v>0</v>
      </c>
      <c r="AR393" s="82" t="str">
        <f t="shared" si="245"/>
        <v>https://www.alta.ru/tnved/code//</v>
      </c>
      <c r="AS393" s="157"/>
      <c r="AT393" s="162"/>
      <c r="AU393" s="74">
        <f t="shared" si="228"/>
        <v>0</v>
      </c>
      <c r="AV393" s="157"/>
      <c r="AW393" s="75">
        <f>_xlfn.IFNA(VLOOKUP(L393,list_vat[],3,FALSE),0)</f>
        <v>0</v>
      </c>
      <c r="AX393" s="74">
        <f t="shared" si="246"/>
        <v>0</v>
      </c>
      <c r="AY393" s="74">
        <f t="shared" si="247"/>
        <v>0</v>
      </c>
      <c r="AZ393" s="130">
        <f t="shared" si="248"/>
        <v>0</v>
      </c>
      <c r="BA393" s="74">
        <f t="shared" si="229"/>
        <v>0</v>
      </c>
      <c r="BB393" s="193">
        <f t="shared" si="249"/>
        <v>0</v>
      </c>
      <c r="BC393" s="102">
        <f t="shared" si="250"/>
        <v>0</v>
      </c>
      <c r="BD393" s="102">
        <f t="shared" si="251"/>
        <v>0</v>
      </c>
      <c r="BE393" s="413" t="s">
        <v>69</v>
      </c>
    </row>
    <row r="394" spans="1:57" s="65" customFormat="1" ht="12" customHeight="1" x14ac:dyDescent="0.2">
      <c r="A394" s="43">
        <v>379</v>
      </c>
      <c r="B394" s="166"/>
      <c r="C394" s="166"/>
      <c r="D394" s="166"/>
      <c r="E394" s="162"/>
      <c r="F394" s="166"/>
      <c r="G394" s="162"/>
      <c r="H394" s="162"/>
      <c r="I394" s="189">
        <f t="shared" si="230"/>
        <v>0</v>
      </c>
      <c r="J394" s="195"/>
      <c r="K394" s="162"/>
      <c r="L394" s="168"/>
      <c r="M394" s="75">
        <f>_xlfn.XLOOKUP(L394,list_vat[Страна],list_vat[Ставка НДС %],0,0)</f>
        <v>0</v>
      </c>
      <c r="N394" s="162">
        <f t="shared" si="231"/>
        <v>0</v>
      </c>
      <c r="O394" s="169"/>
      <c r="P394" s="74">
        <f t="shared" si="252"/>
        <v>0</v>
      </c>
      <c r="Q394" s="162"/>
      <c r="R394" s="162" t="str">
        <f t="shared" si="232"/>
        <v>введи курс</v>
      </c>
      <c r="S394" s="196">
        <f t="shared" si="233"/>
        <v>0</v>
      </c>
      <c r="T394" s="192">
        <f t="shared" si="234"/>
        <v>0</v>
      </c>
      <c r="U394" s="76">
        <f t="shared" si="235"/>
        <v>0</v>
      </c>
      <c r="V394" s="123">
        <f t="shared" si="236"/>
        <v>0</v>
      </c>
      <c r="W394" s="191"/>
      <c r="X394" s="170"/>
      <c r="Y394" s="74">
        <f t="shared" si="221"/>
        <v>0</v>
      </c>
      <c r="Z394" s="188"/>
      <c r="AA394" s="130">
        <f t="shared" si="237"/>
        <v>0</v>
      </c>
      <c r="AB394" s="74">
        <f t="shared" si="238"/>
        <v>0</v>
      </c>
      <c r="AC394" s="356"/>
      <c r="AD394" s="130" cm="1">
        <f t="array" ref="AD394">IFERROR(ROUND((_xlfn.IFS(offer_sale_type="поставка",AB394,offer_sale_type="транзит",S394)*(1+AC394))/E394,2),0)</f>
        <v>0</v>
      </c>
      <c r="AE394" s="74">
        <f t="shared" si="239"/>
        <v>0</v>
      </c>
      <c r="AF394" s="123" cm="1">
        <f t="array" ref="AF394">IFERROR(ROUND(_xlfn.IFS(offer_sale_type="поставка",AB394,offer_sale_type="транзит",S394)*AC394,2),0)</f>
        <v>0</v>
      </c>
      <c r="AG394" s="130">
        <f t="shared" si="222"/>
        <v>0</v>
      </c>
      <c r="AH394" s="74">
        <f t="shared" si="223"/>
        <v>0</v>
      </c>
      <c r="AI394" s="123">
        <f t="shared" si="224"/>
        <v>0</v>
      </c>
      <c r="AJ394" s="118">
        <f t="shared" si="240"/>
        <v>0</v>
      </c>
      <c r="AK394" s="74">
        <f t="shared" si="241"/>
        <v>0</v>
      </c>
      <c r="AL394" s="174">
        <f t="shared" si="242"/>
        <v>0</v>
      </c>
      <c r="AM394" s="175">
        <f t="shared" si="225"/>
        <v>0</v>
      </c>
      <c r="AN394" s="130">
        <f t="shared" si="243"/>
        <v>0</v>
      </c>
      <c r="AO394" s="74">
        <f t="shared" si="226"/>
        <v>0</v>
      </c>
      <c r="AP394" s="123">
        <f t="shared" si="244"/>
        <v>0</v>
      </c>
      <c r="AQ394" s="118">
        <f t="shared" si="227"/>
        <v>0</v>
      </c>
      <c r="AR394" s="82" t="str">
        <f t="shared" si="245"/>
        <v>https://www.alta.ru/tnved/code//</v>
      </c>
      <c r="AS394" s="157"/>
      <c r="AT394" s="162"/>
      <c r="AU394" s="74">
        <f t="shared" si="228"/>
        <v>0</v>
      </c>
      <c r="AV394" s="157"/>
      <c r="AW394" s="75">
        <f>_xlfn.IFNA(VLOOKUP(L394,list_vat[],3,FALSE),0)</f>
        <v>0</v>
      </c>
      <c r="AX394" s="74">
        <f t="shared" si="246"/>
        <v>0</v>
      </c>
      <c r="AY394" s="74">
        <f t="shared" si="247"/>
        <v>0</v>
      </c>
      <c r="AZ394" s="130">
        <f t="shared" si="248"/>
        <v>0</v>
      </c>
      <c r="BA394" s="74">
        <f t="shared" si="229"/>
        <v>0</v>
      </c>
      <c r="BB394" s="193">
        <f t="shared" si="249"/>
        <v>0</v>
      </c>
      <c r="BC394" s="102">
        <f t="shared" si="250"/>
        <v>0</v>
      </c>
      <c r="BD394" s="102">
        <f t="shared" si="251"/>
        <v>0</v>
      </c>
      <c r="BE394" s="413" t="s">
        <v>69</v>
      </c>
    </row>
    <row r="395" spans="1:57" s="65" customFormat="1" ht="12" customHeight="1" x14ac:dyDescent="0.2">
      <c r="A395" s="43">
        <v>380</v>
      </c>
      <c r="B395" s="166"/>
      <c r="C395" s="166"/>
      <c r="D395" s="166"/>
      <c r="E395" s="162"/>
      <c r="F395" s="166"/>
      <c r="G395" s="162"/>
      <c r="H395" s="162"/>
      <c r="I395" s="189">
        <f t="shared" si="230"/>
        <v>0</v>
      </c>
      <c r="J395" s="195"/>
      <c r="K395" s="162"/>
      <c r="L395" s="168"/>
      <c r="M395" s="75">
        <f>_xlfn.XLOOKUP(L395,list_vat[Страна],list_vat[Ставка НДС %],0,0)</f>
        <v>0</v>
      </c>
      <c r="N395" s="162">
        <f t="shared" si="231"/>
        <v>0</v>
      </c>
      <c r="O395" s="169"/>
      <c r="P395" s="74">
        <f t="shared" si="252"/>
        <v>0</v>
      </c>
      <c r="Q395" s="162"/>
      <c r="R395" s="162" t="str">
        <f t="shared" si="232"/>
        <v>введи курс</v>
      </c>
      <c r="S395" s="196">
        <f t="shared" si="233"/>
        <v>0</v>
      </c>
      <c r="T395" s="192">
        <f t="shared" si="234"/>
        <v>0</v>
      </c>
      <c r="U395" s="76">
        <f t="shared" si="235"/>
        <v>0</v>
      </c>
      <c r="V395" s="123">
        <f t="shared" si="236"/>
        <v>0</v>
      </c>
      <c r="W395" s="191"/>
      <c r="X395" s="170"/>
      <c r="Y395" s="74">
        <f t="shared" si="221"/>
        <v>0</v>
      </c>
      <c r="Z395" s="188"/>
      <c r="AA395" s="130">
        <f t="shared" si="237"/>
        <v>0</v>
      </c>
      <c r="AB395" s="74">
        <f t="shared" si="238"/>
        <v>0</v>
      </c>
      <c r="AC395" s="356"/>
      <c r="AD395" s="130" cm="1">
        <f t="array" ref="AD395">IFERROR(ROUND((_xlfn.IFS(offer_sale_type="поставка",AB395,offer_sale_type="транзит",S395)*(1+AC395))/E395,2),0)</f>
        <v>0</v>
      </c>
      <c r="AE395" s="74">
        <f t="shared" si="239"/>
        <v>0</v>
      </c>
      <c r="AF395" s="123" cm="1">
        <f t="array" ref="AF395">IFERROR(ROUND(_xlfn.IFS(offer_sale_type="поставка",AB395,offer_sale_type="транзит",S395)*AC395,2),0)</f>
        <v>0</v>
      </c>
      <c r="AG395" s="130">
        <f t="shared" si="222"/>
        <v>0</v>
      </c>
      <c r="AH395" s="74">
        <f t="shared" si="223"/>
        <v>0</v>
      </c>
      <c r="AI395" s="123">
        <f t="shared" si="224"/>
        <v>0</v>
      </c>
      <c r="AJ395" s="118">
        <f t="shared" si="240"/>
        <v>0</v>
      </c>
      <c r="AK395" s="74">
        <f t="shared" si="241"/>
        <v>0</v>
      </c>
      <c r="AL395" s="174">
        <f t="shared" si="242"/>
        <v>0</v>
      </c>
      <c r="AM395" s="175">
        <f t="shared" si="225"/>
        <v>0</v>
      </c>
      <c r="AN395" s="130">
        <f t="shared" si="243"/>
        <v>0</v>
      </c>
      <c r="AO395" s="74">
        <f t="shared" si="226"/>
        <v>0</v>
      </c>
      <c r="AP395" s="123">
        <f t="shared" si="244"/>
        <v>0</v>
      </c>
      <c r="AQ395" s="118">
        <f t="shared" si="227"/>
        <v>0</v>
      </c>
      <c r="AR395" s="82" t="str">
        <f t="shared" si="245"/>
        <v>https://www.alta.ru/tnved/code//</v>
      </c>
      <c r="AS395" s="157"/>
      <c r="AT395" s="162"/>
      <c r="AU395" s="74">
        <f t="shared" si="228"/>
        <v>0</v>
      </c>
      <c r="AV395" s="157"/>
      <c r="AW395" s="75">
        <f>_xlfn.IFNA(VLOOKUP(L395,list_vat[],3,FALSE),0)</f>
        <v>0</v>
      </c>
      <c r="AX395" s="74">
        <f t="shared" si="246"/>
        <v>0</v>
      </c>
      <c r="AY395" s="74">
        <f t="shared" si="247"/>
        <v>0</v>
      </c>
      <c r="AZ395" s="130">
        <f t="shared" si="248"/>
        <v>0</v>
      </c>
      <c r="BA395" s="74">
        <f t="shared" si="229"/>
        <v>0</v>
      </c>
      <c r="BB395" s="193">
        <f t="shared" si="249"/>
        <v>0</v>
      </c>
      <c r="BC395" s="102">
        <f t="shared" si="250"/>
        <v>0</v>
      </c>
      <c r="BD395" s="102">
        <f t="shared" si="251"/>
        <v>0</v>
      </c>
      <c r="BE395" s="413" t="s">
        <v>69</v>
      </c>
    </row>
    <row r="396" spans="1:57" s="65" customFormat="1" ht="12" customHeight="1" x14ac:dyDescent="0.2">
      <c r="A396" s="43">
        <v>381</v>
      </c>
      <c r="B396" s="166"/>
      <c r="C396" s="166"/>
      <c r="D396" s="166"/>
      <c r="E396" s="162"/>
      <c r="F396" s="166"/>
      <c r="G396" s="162"/>
      <c r="H396" s="162"/>
      <c r="I396" s="189">
        <f t="shared" si="230"/>
        <v>0</v>
      </c>
      <c r="J396" s="195"/>
      <c r="K396" s="162"/>
      <c r="L396" s="168"/>
      <c r="M396" s="75">
        <f>_xlfn.XLOOKUP(L396,list_vat[Страна],list_vat[Ставка НДС %],0,0)</f>
        <v>0</v>
      </c>
      <c r="N396" s="162">
        <f t="shared" si="231"/>
        <v>0</v>
      </c>
      <c r="O396" s="169"/>
      <c r="P396" s="74">
        <f t="shared" si="252"/>
        <v>0</v>
      </c>
      <c r="Q396" s="162"/>
      <c r="R396" s="162" t="str">
        <f t="shared" si="232"/>
        <v>введи курс</v>
      </c>
      <c r="S396" s="196">
        <f t="shared" si="233"/>
        <v>0</v>
      </c>
      <c r="T396" s="192">
        <f t="shared" si="234"/>
        <v>0</v>
      </c>
      <c r="U396" s="76">
        <f t="shared" si="235"/>
        <v>0</v>
      </c>
      <c r="V396" s="123">
        <f t="shared" si="236"/>
        <v>0</v>
      </c>
      <c r="W396" s="191"/>
      <c r="X396" s="170"/>
      <c r="Y396" s="74">
        <f t="shared" si="221"/>
        <v>0</v>
      </c>
      <c r="Z396" s="188"/>
      <c r="AA396" s="130">
        <f t="shared" si="237"/>
        <v>0</v>
      </c>
      <c r="AB396" s="74">
        <f t="shared" si="238"/>
        <v>0</v>
      </c>
      <c r="AC396" s="356"/>
      <c r="AD396" s="130" cm="1">
        <f t="array" ref="AD396">IFERROR(ROUND((_xlfn.IFS(offer_sale_type="поставка",AB396,offer_sale_type="транзит",S396)*(1+AC396))/E396,2),0)</f>
        <v>0</v>
      </c>
      <c r="AE396" s="74">
        <f t="shared" si="239"/>
        <v>0</v>
      </c>
      <c r="AF396" s="123" cm="1">
        <f t="array" ref="AF396">IFERROR(ROUND(_xlfn.IFS(offer_sale_type="поставка",AB396,offer_sale_type="транзит",S396)*AC396,2),0)</f>
        <v>0</v>
      </c>
      <c r="AG396" s="130">
        <f t="shared" si="222"/>
        <v>0</v>
      </c>
      <c r="AH396" s="74">
        <f t="shared" si="223"/>
        <v>0</v>
      </c>
      <c r="AI396" s="123">
        <f t="shared" si="224"/>
        <v>0</v>
      </c>
      <c r="AJ396" s="118">
        <f t="shared" si="240"/>
        <v>0</v>
      </c>
      <c r="AK396" s="74">
        <f t="shared" si="241"/>
        <v>0</v>
      </c>
      <c r="AL396" s="174">
        <f t="shared" si="242"/>
        <v>0</v>
      </c>
      <c r="AM396" s="175">
        <f t="shared" si="225"/>
        <v>0</v>
      </c>
      <c r="AN396" s="130">
        <f t="shared" si="243"/>
        <v>0</v>
      </c>
      <c r="AO396" s="74">
        <f t="shared" si="226"/>
        <v>0</v>
      </c>
      <c r="AP396" s="123">
        <f t="shared" si="244"/>
        <v>0</v>
      </c>
      <c r="AQ396" s="118">
        <f t="shared" si="227"/>
        <v>0</v>
      </c>
      <c r="AR396" s="82" t="str">
        <f t="shared" si="245"/>
        <v>https://www.alta.ru/tnved/code//</v>
      </c>
      <c r="AS396" s="157"/>
      <c r="AT396" s="162"/>
      <c r="AU396" s="74">
        <f t="shared" si="228"/>
        <v>0</v>
      </c>
      <c r="AV396" s="157"/>
      <c r="AW396" s="75">
        <f>_xlfn.IFNA(VLOOKUP(L396,list_vat[],3,FALSE),0)</f>
        <v>0</v>
      </c>
      <c r="AX396" s="74">
        <f t="shared" si="246"/>
        <v>0</v>
      </c>
      <c r="AY396" s="74">
        <f t="shared" si="247"/>
        <v>0</v>
      </c>
      <c r="AZ396" s="130">
        <f t="shared" si="248"/>
        <v>0</v>
      </c>
      <c r="BA396" s="74">
        <f t="shared" si="229"/>
        <v>0</v>
      </c>
      <c r="BB396" s="193">
        <f t="shared" si="249"/>
        <v>0</v>
      </c>
      <c r="BC396" s="102">
        <f t="shared" si="250"/>
        <v>0</v>
      </c>
      <c r="BD396" s="102">
        <f t="shared" si="251"/>
        <v>0</v>
      </c>
      <c r="BE396" s="413" t="s">
        <v>69</v>
      </c>
    </row>
    <row r="397" spans="1:57" s="65" customFormat="1" ht="12" customHeight="1" x14ac:dyDescent="0.2">
      <c r="A397" s="43">
        <v>382</v>
      </c>
      <c r="B397" s="166"/>
      <c r="C397" s="166"/>
      <c r="D397" s="166"/>
      <c r="E397" s="162"/>
      <c r="F397" s="166"/>
      <c r="G397" s="162"/>
      <c r="H397" s="162"/>
      <c r="I397" s="189">
        <f t="shared" si="230"/>
        <v>0</v>
      </c>
      <c r="J397" s="195"/>
      <c r="K397" s="162"/>
      <c r="L397" s="168"/>
      <c r="M397" s="75">
        <f>_xlfn.XLOOKUP(L397,list_vat[Страна],list_vat[Ставка НДС %],0,0)</f>
        <v>0</v>
      </c>
      <c r="N397" s="162">
        <f t="shared" si="231"/>
        <v>0</v>
      </c>
      <c r="O397" s="169"/>
      <c r="P397" s="74">
        <f t="shared" si="252"/>
        <v>0</v>
      </c>
      <c r="Q397" s="162"/>
      <c r="R397" s="162" t="str">
        <f t="shared" si="232"/>
        <v>введи курс</v>
      </c>
      <c r="S397" s="196">
        <f t="shared" si="233"/>
        <v>0</v>
      </c>
      <c r="T397" s="192">
        <f t="shared" si="234"/>
        <v>0</v>
      </c>
      <c r="U397" s="76">
        <f t="shared" si="235"/>
        <v>0</v>
      </c>
      <c r="V397" s="123">
        <f t="shared" si="236"/>
        <v>0</v>
      </c>
      <c r="W397" s="191"/>
      <c r="X397" s="170"/>
      <c r="Y397" s="74">
        <f t="shared" si="221"/>
        <v>0</v>
      </c>
      <c r="Z397" s="188"/>
      <c r="AA397" s="130">
        <f t="shared" si="237"/>
        <v>0</v>
      </c>
      <c r="AB397" s="74">
        <f t="shared" si="238"/>
        <v>0</v>
      </c>
      <c r="AC397" s="356"/>
      <c r="AD397" s="130" cm="1">
        <f t="array" ref="AD397">IFERROR(ROUND((_xlfn.IFS(offer_sale_type="поставка",AB397,offer_sale_type="транзит",S397)*(1+AC397))/E397,2),0)</f>
        <v>0</v>
      </c>
      <c r="AE397" s="74">
        <f t="shared" si="239"/>
        <v>0</v>
      </c>
      <c r="AF397" s="123" cm="1">
        <f t="array" ref="AF397">IFERROR(ROUND(_xlfn.IFS(offer_sale_type="поставка",AB397,offer_sale_type="транзит",S397)*AC397,2),0)</f>
        <v>0</v>
      </c>
      <c r="AG397" s="130">
        <f t="shared" si="222"/>
        <v>0</v>
      </c>
      <c r="AH397" s="74">
        <f t="shared" si="223"/>
        <v>0</v>
      </c>
      <c r="AI397" s="123">
        <f t="shared" si="224"/>
        <v>0</v>
      </c>
      <c r="AJ397" s="118">
        <f t="shared" si="240"/>
        <v>0</v>
      </c>
      <c r="AK397" s="74">
        <f t="shared" si="241"/>
        <v>0</v>
      </c>
      <c r="AL397" s="174">
        <f t="shared" si="242"/>
        <v>0</v>
      </c>
      <c r="AM397" s="175">
        <f t="shared" si="225"/>
        <v>0</v>
      </c>
      <c r="AN397" s="130">
        <f t="shared" si="243"/>
        <v>0</v>
      </c>
      <c r="AO397" s="74">
        <f t="shared" si="226"/>
        <v>0</v>
      </c>
      <c r="AP397" s="123">
        <f t="shared" si="244"/>
        <v>0</v>
      </c>
      <c r="AQ397" s="118">
        <f t="shared" si="227"/>
        <v>0</v>
      </c>
      <c r="AR397" s="82" t="str">
        <f t="shared" si="245"/>
        <v>https://www.alta.ru/tnved/code//</v>
      </c>
      <c r="AS397" s="157"/>
      <c r="AT397" s="162"/>
      <c r="AU397" s="74">
        <f t="shared" si="228"/>
        <v>0</v>
      </c>
      <c r="AV397" s="157"/>
      <c r="AW397" s="75">
        <f>_xlfn.IFNA(VLOOKUP(L397,list_vat[],3,FALSE),0)</f>
        <v>0</v>
      </c>
      <c r="AX397" s="74">
        <f t="shared" si="246"/>
        <v>0</v>
      </c>
      <c r="AY397" s="74">
        <f t="shared" si="247"/>
        <v>0</v>
      </c>
      <c r="AZ397" s="130">
        <f t="shared" si="248"/>
        <v>0</v>
      </c>
      <c r="BA397" s="74">
        <f t="shared" si="229"/>
        <v>0</v>
      </c>
      <c r="BB397" s="193">
        <f t="shared" si="249"/>
        <v>0</v>
      </c>
      <c r="BC397" s="102">
        <f t="shared" si="250"/>
        <v>0</v>
      </c>
      <c r="BD397" s="102">
        <f t="shared" si="251"/>
        <v>0</v>
      </c>
      <c r="BE397" s="413" t="s">
        <v>69</v>
      </c>
    </row>
    <row r="398" spans="1:57" s="65" customFormat="1" ht="12" customHeight="1" x14ac:dyDescent="0.2">
      <c r="A398" s="43">
        <v>383</v>
      </c>
      <c r="B398" s="166"/>
      <c r="C398" s="166"/>
      <c r="D398" s="166"/>
      <c r="E398" s="162"/>
      <c r="F398" s="166"/>
      <c r="G398" s="162"/>
      <c r="H398" s="162"/>
      <c r="I398" s="189">
        <f t="shared" si="230"/>
        <v>0</v>
      </c>
      <c r="J398" s="195"/>
      <c r="K398" s="162"/>
      <c r="L398" s="168"/>
      <c r="M398" s="75">
        <f>_xlfn.XLOOKUP(L398,list_vat[Страна],list_vat[Ставка НДС %],0,0)</f>
        <v>0</v>
      </c>
      <c r="N398" s="162">
        <f t="shared" si="231"/>
        <v>0</v>
      </c>
      <c r="O398" s="169"/>
      <c r="P398" s="74">
        <f t="shared" si="252"/>
        <v>0</v>
      </c>
      <c r="Q398" s="162"/>
      <c r="R398" s="162" t="str">
        <f t="shared" si="232"/>
        <v>введи курс</v>
      </c>
      <c r="S398" s="196">
        <f t="shared" si="233"/>
        <v>0</v>
      </c>
      <c r="T398" s="192">
        <f t="shared" si="234"/>
        <v>0</v>
      </c>
      <c r="U398" s="76">
        <f t="shared" si="235"/>
        <v>0</v>
      </c>
      <c r="V398" s="123">
        <f t="shared" si="236"/>
        <v>0</v>
      </c>
      <c r="W398" s="191"/>
      <c r="X398" s="170"/>
      <c r="Y398" s="74">
        <f t="shared" si="221"/>
        <v>0</v>
      </c>
      <c r="Z398" s="188"/>
      <c r="AA398" s="130">
        <f t="shared" si="237"/>
        <v>0</v>
      </c>
      <c r="AB398" s="74">
        <f t="shared" si="238"/>
        <v>0</v>
      </c>
      <c r="AC398" s="356"/>
      <c r="AD398" s="130" cm="1">
        <f t="array" ref="AD398">IFERROR(ROUND((_xlfn.IFS(offer_sale_type="поставка",AB398,offer_sale_type="транзит",S398)*(1+AC398))/E398,2),0)</f>
        <v>0</v>
      </c>
      <c r="AE398" s="74">
        <f t="shared" si="239"/>
        <v>0</v>
      </c>
      <c r="AF398" s="123" cm="1">
        <f t="array" ref="AF398">IFERROR(ROUND(_xlfn.IFS(offer_sale_type="поставка",AB398,offer_sale_type="транзит",S398)*AC398,2),0)</f>
        <v>0</v>
      </c>
      <c r="AG398" s="130">
        <f t="shared" si="222"/>
        <v>0</v>
      </c>
      <c r="AH398" s="74">
        <f t="shared" si="223"/>
        <v>0</v>
      </c>
      <c r="AI398" s="123">
        <f t="shared" si="224"/>
        <v>0</v>
      </c>
      <c r="AJ398" s="118">
        <f t="shared" si="240"/>
        <v>0</v>
      </c>
      <c r="AK398" s="74">
        <f t="shared" si="241"/>
        <v>0</v>
      </c>
      <c r="AL398" s="174">
        <f t="shared" si="242"/>
        <v>0</v>
      </c>
      <c r="AM398" s="175">
        <f t="shared" si="225"/>
        <v>0</v>
      </c>
      <c r="AN398" s="130">
        <f t="shared" si="243"/>
        <v>0</v>
      </c>
      <c r="AO398" s="74">
        <f t="shared" si="226"/>
        <v>0</v>
      </c>
      <c r="AP398" s="123">
        <f t="shared" si="244"/>
        <v>0</v>
      </c>
      <c r="AQ398" s="118">
        <f t="shared" si="227"/>
        <v>0</v>
      </c>
      <c r="AR398" s="82" t="str">
        <f t="shared" si="245"/>
        <v>https://www.alta.ru/tnved/code//</v>
      </c>
      <c r="AS398" s="157"/>
      <c r="AT398" s="162"/>
      <c r="AU398" s="74">
        <f t="shared" si="228"/>
        <v>0</v>
      </c>
      <c r="AV398" s="157"/>
      <c r="AW398" s="75">
        <f>_xlfn.IFNA(VLOOKUP(L398,list_vat[],3,FALSE),0)</f>
        <v>0</v>
      </c>
      <c r="AX398" s="74">
        <f t="shared" si="246"/>
        <v>0</v>
      </c>
      <c r="AY398" s="74">
        <f t="shared" si="247"/>
        <v>0</v>
      </c>
      <c r="AZ398" s="130">
        <f t="shared" si="248"/>
        <v>0</v>
      </c>
      <c r="BA398" s="74">
        <f t="shared" si="229"/>
        <v>0</v>
      </c>
      <c r="BB398" s="193">
        <f t="shared" si="249"/>
        <v>0</v>
      </c>
      <c r="BC398" s="102">
        <f t="shared" si="250"/>
        <v>0</v>
      </c>
      <c r="BD398" s="102">
        <f t="shared" si="251"/>
        <v>0</v>
      </c>
      <c r="BE398" s="413" t="s">
        <v>69</v>
      </c>
    </row>
    <row r="399" spans="1:57" s="65" customFormat="1" ht="12" customHeight="1" x14ac:dyDescent="0.2">
      <c r="A399" s="43">
        <v>384</v>
      </c>
      <c r="B399" s="166"/>
      <c r="C399" s="166"/>
      <c r="D399" s="166"/>
      <c r="E399" s="162"/>
      <c r="F399" s="166"/>
      <c r="G399" s="162"/>
      <c r="H399" s="162"/>
      <c r="I399" s="189">
        <f t="shared" si="230"/>
        <v>0</v>
      </c>
      <c r="J399" s="195"/>
      <c r="K399" s="162"/>
      <c r="L399" s="168"/>
      <c r="M399" s="75">
        <f>_xlfn.XLOOKUP(L399,list_vat[Страна],list_vat[Ставка НДС %],0,0)</f>
        <v>0</v>
      </c>
      <c r="N399" s="162">
        <f t="shared" si="231"/>
        <v>0</v>
      </c>
      <c r="O399" s="169"/>
      <c r="P399" s="74">
        <f t="shared" si="252"/>
        <v>0</v>
      </c>
      <c r="Q399" s="162"/>
      <c r="R399" s="162" t="str">
        <f t="shared" si="232"/>
        <v>введи курс</v>
      </c>
      <c r="S399" s="196">
        <f t="shared" si="233"/>
        <v>0</v>
      </c>
      <c r="T399" s="192">
        <f t="shared" si="234"/>
        <v>0</v>
      </c>
      <c r="U399" s="76">
        <f t="shared" si="235"/>
        <v>0</v>
      </c>
      <c r="V399" s="123">
        <f t="shared" si="236"/>
        <v>0</v>
      </c>
      <c r="W399" s="191"/>
      <c r="X399" s="170"/>
      <c r="Y399" s="74">
        <f t="shared" si="221"/>
        <v>0</v>
      </c>
      <c r="Z399" s="188"/>
      <c r="AA399" s="130">
        <f t="shared" si="237"/>
        <v>0</v>
      </c>
      <c r="AB399" s="74">
        <f t="shared" si="238"/>
        <v>0</v>
      </c>
      <c r="AC399" s="356"/>
      <c r="AD399" s="130" cm="1">
        <f t="array" ref="AD399">IFERROR(ROUND((_xlfn.IFS(offer_sale_type="поставка",AB399,offer_sale_type="транзит",S399)*(1+AC399))/E399,2),0)</f>
        <v>0</v>
      </c>
      <c r="AE399" s="74">
        <f t="shared" si="239"/>
        <v>0</v>
      </c>
      <c r="AF399" s="123" cm="1">
        <f t="array" ref="AF399">IFERROR(ROUND(_xlfn.IFS(offer_sale_type="поставка",AB399,offer_sale_type="транзит",S399)*AC399,2),0)</f>
        <v>0</v>
      </c>
      <c r="AG399" s="130">
        <f t="shared" si="222"/>
        <v>0</v>
      </c>
      <c r="AH399" s="74">
        <f t="shared" si="223"/>
        <v>0</v>
      </c>
      <c r="AI399" s="123">
        <f t="shared" si="224"/>
        <v>0</v>
      </c>
      <c r="AJ399" s="118">
        <f t="shared" si="240"/>
        <v>0</v>
      </c>
      <c r="AK399" s="74">
        <f t="shared" si="241"/>
        <v>0</v>
      </c>
      <c r="AL399" s="174">
        <f t="shared" si="242"/>
        <v>0</v>
      </c>
      <c r="AM399" s="175">
        <f t="shared" si="225"/>
        <v>0</v>
      </c>
      <c r="AN399" s="130">
        <f t="shared" si="243"/>
        <v>0</v>
      </c>
      <c r="AO399" s="74">
        <f t="shared" si="226"/>
        <v>0</v>
      </c>
      <c r="AP399" s="123">
        <f t="shared" si="244"/>
        <v>0</v>
      </c>
      <c r="AQ399" s="118">
        <f t="shared" si="227"/>
        <v>0</v>
      </c>
      <c r="AR399" s="82" t="str">
        <f t="shared" si="245"/>
        <v>https://www.alta.ru/tnved/code//</v>
      </c>
      <c r="AS399" s="157"/>
      <c r="AT399" s="162"/>
      <c r="AU399" s="74">
        <f t="shared" si="228"/>
        <v>0</v>
      </c>
      <c r="AV399" s="157"/>
      <c r="AW399" s="75">
        <f>_xlfn.IFNA(VLOOKUP(L399,list_vat[],3,FALSE),0)</f>
        <v>0</v>
      </c>
      <c r="AX399" s="74">
        <f t="shared" si="246"/>
        <v>0</v>
      </c>
      <c r="AY399" s="74">
        <f t="shared" si="247"/>
        <v>0</v>
      </c>
      <c r="AZ399" s="130">
        <f t="shared" si="248"/>
        <v>0</v>
      </c>
      <c r="BA399" s="74">
        <f t="shared" si="229"/>
        <v>0</v>
      </c>
      <c r="BB399" s="193">
        <f t="shared" si="249"/>
        <v>0</v>
      </c>
      <c r="BC399" s="102">
        <f t="shared" si="250"/>
        <v>0</v>
      </c>
      <c r="BD399" s="102">
        <f t="shared" si="251"/>
        <v>0</v>
      </c>
      <c r="BE399" s="413" t="s">
        <v>69</v>
      </c>
    </row>
    <row r="400" spans="1:57" s="65" customFormat="1" ht="12" customHeight="1" x14ac:dyDescent="0.2">
      <c r="A400" s="43">
        <v>385</v>
      </c>
      <c r="B400" s="166"/>
      <c r="C400" s="166"/>
      <c r="D400" s="166"/>
      <c r="E400" s="162"/>
      <c r="F400" s="166"/>
      <c r="G400" s="162"/>
      <c r="H400" s="162"/>
      <c r="I400" s="189">
        <f t="shared" si="230"/>
        <v>0</v>
      </c>
      <c r="J400" s="195"/>
      <c r="K400" s="162"/>
      <c r="L400" s="168"/>
      <c r="M400" s="75">
        <f>_xlfn.XLOOKUP(L400,list_vat[Страна],list_vat[Ставка НДС %],0,0)</f>
        <v>0</v>
      </c>
      <c r="N400" s="162">
        <f t="shared" si="231"/>
        <v>0</v>
      </c>
      <c r="O400" s="169"/>
      <c r="P400" s="74">
        <f t="shared" si="252"/>
        <v>0</v>
      </c>
      <c r="Q400" s="162"/>
      <c r="R400" s="162" t="str">
        <f t="shared" si="232"/>
        <v>введи курс</v>
      </c>
      <c r="S400" s="196">
        <f t="shared" si="233"/>
        <v>0</v>
      </c>
      <c r="T400" s="192">
        <f t="shared" si="234"/>
        <v>0</v>
      </c>
      <c r="U400" s="76">
        <f t="shared" si="235"/>
        <v>0</v>
      </c>
      <c r="V400" s="123">
        <f t="shared" si="236"/>
        <v>0</v>
      </c>
      <c r="W400" s="191"/>
      <c r="X400" s="170"/>
      <c r="Y400" s="74">
        <f t="shared" ref="Y400:Y463" si="253">ROUND(IF(offer_incoterms="DDP",X400*(S400+T400),0),2)</f>
        <v>0</v>
      </c>
      <c r="Z400" s="188"/>
      <c r="AA400" s="130">
        <f t="shared" si="237"/>
        <v>0</v>
      </c>
      <c r="AB400" s="74">
        <f t="shared" si="238"/>
        <v>0</v>
      </c>
      <c r="AC400" s="356"/>
      <c r="AD400" s="130" cm="1">
        <f t="array" ref="AD400">IFERROR(ROUND((_xlfn.IFS(offer_sale_type="поставка",AB400,offer_sale_type="транзит",S400)*(1+AC400))/E400,2),0)</f>
        <v>0</v>
      </c>
      <c r="AE400" s="74">
        <f t="shared" si="239"/>
        <v>0</v>
      </c>
      <c r="AF400" s="123" cm="1">
        <f t="array" ref="AF400">IFERROR(ROUND(_xlfn.IFS(offer_sale_type="поставка",AB400,offer_sale_type="транзит",S400)*AC400,2),0)</f>
        <v>0</v>
      </c>
      <c r="AG400" s="130">
        <f t="shared" ref="AG400:AG463" si="254">$BD400*VLOOKUP($AG$3,$AF$4:$AG$7,2,FALSE)</f>
        <v>0</v>
      </c>
      <c r="AH400" s="74">
        <f t="shared" ref="AH400:AH463" si="255">SUM(AE400,AG400,AI400)*rate_forex_risk</f>
        <v>0</v>
      </c>
      <c r="AI400" s="123">
        <f t="shared" ref="AI400:AI463" si="256">IF(OR(seller_region="TR",offer_sale_type="экспорт"),0,rate_fin_comm)*SUM(AZ400,AZ400*AW400,T400)</f>
        <v>0</v>
      </c>
      <c r="AJ400" s="118">
        <f t="shared" si="240"/>
        <v>0</v>
      </c>
      <c r="AK400" s="74">
        <f t="shared" si="241"/>
        <v>0</v>
      </c>
      <c r="AL400" s="174">
        <f t="shared" si="242"/>
        <v>0</v>
      </c>
      <c r="AM400" s="175">
        <f t="shared" ref="AM400:AM463" si="257">ROUND(AJ400*(1+IF(offer_incoterms="DDP",rate_vatRu,0)),2)</f>
        <v>0</v>
      </c>
      <c r="AN400" s="130">
        <f t="shared" si="243"/>
        <v>0</v>
      </c>
      <c r="AO400" s="74">
        <f t="shared" ref="AO400:AO463" si="258">SUM(AY400,Y400:Z400,T400)*IF(AND(offer_incoterms="DDP",offer_sale_type&lt;&gt;"экспорт"),rate_vatRu,0)</f>
        <v>0</v>
      </c>
      <c r="AP400" s="123">
        <f t="shared" si="244"/>
        <v>0</v>
      </c>
      <c r="AQ400" s="118">
        <f t="shared" ref="AQ400:AQ463" si="259">IF(offer_sale_type="транзит",SUM(AF400:AI400,BA400,BB400),0)</f>
        <v>0</v>
      </c>
      <c r="AR400" s="82" t="str">
        <f t="shared" si="245"/>
        <v>https://www.alta.ru/tnved/code//</v>
      </c>
      <c r="AS400" s="157"/>
      <c r="AT400" s="162"/>
      <c r="AU400" s="74">
        <f t="shared" ref="AU400:AU463" si="260">IF(ISBLANK(AT400),0,AJ400-AT400)</f>
        <v>0</v>
      </c>
      <c r="AV400" s="157"/>
      <c r="AW400" s="75">
        <f>_xlfn.IFNA(VLOOKUP(L400,list_vat[],3,FALSE),0)</f>
        <v>0</v>
      </c>
      <c r="AX400" s="74">
        <f t="shared" si="246"/>
        <v>0</v>
      </c>
      <c r="AY400" s="74">
        <f t="shared" si="247"/>
        <v>0</v>
      </c>
      <c r="AZ400" s="130">
        <f t="shared" si="248"/>
        <v>0</v>
      </c>
      <c r="BA400" s="74">
        <f t="shared" ref="BA400:BA463" si="261">cost_fin_total*$BD400</f>
        <v>0</v>
      </c>
      <c r="BB400" s="193">
        <f t="shared" si="249"/>
        <v>0</v>
      </c>
      <c r="BC400" s="102">
        <f t="shared" si="250"/>
        <v>0</v>
      </c>
      <c r="BD400" s="102">
        <f t="shared" si="251"/>
        <v>0</v>
      </c>
      <c r="BE400" s="413" t="s">
        <v>69</v>
      </c>
    </row>
    <row r="401" spans="1:57" s="65" customFormat="1" ht="12" customHeight="1" x14ac:dyDescent="0.2">
      <c r="A401" s="43">
        <v>386</v>
      </c>
      <c r="B401" s="166"/>
      <c r="C401" s="166"/>
      <c r="D401" s="166"/>
      <c r="E401" s="162"/>
      <c r="F401" s="166"/>
      <c r="G401" s="162"/>
      <c r="H401" s="162"/>
      <c r="I401" s="189">
        <f t="shared" ref="I401:I464" si="262">E401*G401</f>
        <v>0</v>
      </c>
      <c r="J401" s="195"/>
      <c r="K401" s="162"/>
      <c r="L401" s="168"/>
      <c r="M401" s="75">
        <f>_xlfn.XLOOKUP(L401,list_vat[Страна],list_vat[Ставка НДС %],0,0)</f>
        <v>0</v>
      </c>
      <c r="N401" s="162">
        <f t="shared" ref="N401:N464" si="263">IFERROR(IF(L401="Китай",K401,K401/(1+M401)),0)</f>
        <v>0</v>
      </c>
      <c r="O401" s="169"/>
      <c r="P401" s="74">
        <f t="shared" si="252"/>
        <v>0</v>
      </c>
      <c r="Q401" s="162"/>
      <c r="R401" s="162" t="str">
        <f t="shared" ref="R401:R464" si="264">IF(ISBLANK(Q401),"введи курс",P401/Q401)</f>
        <v>введи курс</v>
      </c>
      <c r="S401" s="196">
        <f t="shared" ref="S401:S464" si="265">IF(AND(ISNUMBER(E401),ISNUMBER(Q401)),E401*R401,0)</f>
        <v>0</v>
      </c>
      <c r="T401" s="192">
        <f t="shared" ref="T401:T464" si="266">$BC401*V$11</f>
        <v>0</v>
      </c>
      <c r="U401" s="76">
        <f t="shared" ref="U401:U464" si="267">$BC401*W$11</f>
        <v>0</v>
      </c>
      <c r="V401" s="123">
        <f t="shared" ref="V401:V464" si="268">+SUM(T401:U401)</f>
        <v>0</v>
      </c>
      <c r="W401" s="191"/>
      <c r="X401" s="170"/>
      <c r="Y401" s="74">
        <f t="shared" si="253"/>
        <v>0</v>
      </c>
      <c r="Z401" s="188"/>
      <c r="AA401" s="130">
        <f t="shared" ref="AA401:AA464" si="269">IFERROR(AB401/E401,0)</f>
        <v>0</v>
      </c>
      <c r="AB401" s="74">
        <f t="shared" ref="AB401:AB464" si="270">ROUND(SUM(S401,V401,Y401:Z401,BA401:BB401),2)</f>
        <v>0</v>
      </c>
      <c r="AC401" s="356"/>
      <c r="AD401" s="130" cm="1">
        <f t="array" ref="AD401">IFERROR(ROUND((_xlfn.IFS(offer_sale_type="поставка",AB401,offer_sale_type="транзит",S401)*(1+AC401))/E401,2),0)</f>
        <v>0</v>
      </c>
      <c r="AE401" s="74">
        <f t="shared" ref="AE401:AE464" si="271">AD401*E401</f>
        <v>0</v>
      </c>
      <c r="AF401" s="123" cm="1">
        <f t="array" ref="AF401">IFERROR(ROUND(_xlfn.IFS(offer_sale_type="поставка",AB401,offer_sale_type="транзит",S401)*AC401,2),0)</f>
        <v>0</v>
      </c>
      <c r="AG401" s="130">
        <f t="shared" si="254"/>
        <v>0</v>
      </c>
      <c r="AH401" s="74">
        <f t="shared" si="255"/>
        <v>0</v>
      </c>
      <c r="AI401" s="123">
        <f t="shared" si="256"/>
        <v>0</v>
      </c>
      <c r="AJ401" s="118">
        <f t="shared" ref="AJ401:AJ464" si="272">IFERROR(ROUND(SUM(AB401,AF401:AI401)/E401,2),0)</f>
        <v>0</v>
      </c>
      <c r="AK401" s="74">
        <f t="shared" ref="AK401:AK464" si="273">AJ401*E401</f>
        <v>0</v>
      </c>
      <c r="AL401" s="174">
        <f t="shared" ref="AL401:AL464" si="274">ROUND(IFERROR(AM401*E401,0),2)</f>
        <v>0</v>
      </c>
      <c r="AM401" s="175">
        <f t="shared" si="257"/>
        <v>0</v>
      </c>
      <c r="AN401" s="130">
        <f t="shared" ref="AN401:AN464" si="275">AL401-AK401</f>
        <v>0</v>
      </c>
      <c r="AO401" s="74">
        <f t="shared" si="258"/>
        <v>0</v>
      </c>
      <c r="AP401" s="123">
        <f t="shared" ref="AP401:AP464" si="276">AN401-AO401</f>
        <v>0</v>
      </c>
      <c r="AQ401" s="118">
        <f t="shared" si="259"/>
        <v>0</v>
      </c>
      <c r="AR401" s="82" t="str">
        <f t="shared" ref="AR401:AR464" si="277">HYPERLINK("https://www.alta.ru/tnved/code/")&amp;W401&amp;"/"</f>
        <v>https://www.alta.ru/tnved/code//</v>
      </c>
      <c r="AS401" s="157"/>
      <c r="AT401" s="162"/>
      <c r="AU401" s="74">
        <f t="shared" si="260"/>
        <v>0</v>
      </c>
      <c r="AV401" s="157"/>
      <c r="AW401" s="75">
        <f>_xlfn.IFNA(VLOOKUP(L401,list_vat[],3,FALSE),0)</f>
        <v>0</v>
      </c>
      <c r="AX401" s="74">
        <f t="shared" ref="AX401:AX464" si="278">IFERROR(ROUND(S401*(1+AW401)/E401,2),0)</f>
        <v>0</v>
      </c>
      <c r="AY401" s="74">
        <f t="shared" ref="AY401:AY464" si="279">E401*AX401</f>
        <v>0</v>
      </c>
      <c r="AZ401" s="130">
        <f t="shared" ref="AZ401:AZ464" si="280">S401*(1+M401)</f>
        <v>0</v>
      </c>
      <c r="BA401" s="74">
        <f t="shared" si="261"/>
        <v>0</v>
      </c>
      <c r="BB401" s="193">
        <f t="shared" ref="BB401:BB464" si="281">credit_sales_interest*BD401</f>
        <v>0</v>
      </c>
      <c r="BC401" s="102">
        <f t="shared" ref="BC401:BC464" si="282">IFERROR(IF($I$13&gt;0,$I401/$I$13,$S401/$S$13),0)</f>
        <v>0</v>
      </c>
      <c r="BD401" s="102">
        <f t="shared" ref="BD401:BD464" si="283">IFERROR($S401/$S$13,0)</f>
        <v>0</v>
      </c>
      <c r="BE401" s="413" t="s">
        <v>69</v>
      </c>
    </row>
    <row r="402" spans="1:57" s="65" customFormat="1" ht="12" customHeight="1" x14ac:dyDescent="0.2">
      <c r="A402" s="43">
        <v>387</v>
      </c>
      <c r="B402" s="166"/>
      <c r="C402" s="166"/>
      <c r="D402" s="166"/>
      <c r="E402" s="162"/>
      <c r="F402" s="166"/>
      <c r="G402" s="162"/>
      <c r="H402" s="162"/>
      <c r="I402" s="189">
        <f t="shared" si="262"/>
        <v>0</v>
      </c>
      <c r="J402" s="195"/>
      <c r="K402" s="162"/>
      <c r="L402" s="168"/>
      <c r="M402" s="75">
        <f>_xlfn.XLOOKUP(L402,list_vat[Страна],list_vat[Ставка НДС %],0,0)</f>
        <v>0</v>
      </c>
      <c r="N402" s="162">
        <f t="shared" si="263"/>
        <v>0</v>
      </c>
      <c r="O402" s="169"/>
      <c r="P402" s="74">
        <f t="shared" ref="P402:P465" si="284">N402*(1-O402)</f>
        <v>0</v>
      </c>
      <c r="Q402" s="162"/>
      <c r="R402" s="162" t="str">
        <f t="shared" si="264"/>
        <v>введи курс</v>
      </c>
      <c r="S402" s="196">
        <f t="shared" si="265"/>
        <v>0</v>
      </c>
      <c r="T402" s="192">
        <f t="shared" si="266"/>
        <v>0</v>
      </c>
      <c r="U402" s="76">
        <f t="shared" si="267"/>
        <v>0</v>
      </c>
      <c r="V402" s="123">
        <f t="shared" si="268"/>
        <v>0</v>
      </c>
      <c r="W402" s="191"/>
      <c r="X402" s="170"/>
      <c r="Y402" s="74">
        <f t="shared" si="253"/>
        <v>0</v>
      </c>
      <c r="Z402" s="188"/>
      <c r="AA402" s="130">
        <f t="shared" si="269"/>
        <v>0</v>
      </c>
      <c r="AB402" s="74">
        <f t="shared" si="270"/>
        <v>0</v>
      </c>
      <c r="AC402" s="356"/>
      <c r="AD402" s="130" cm="1">
        <f t="array" ref="AD402">IFERROR(ROUND((_xlfn.IFS(offer_sale_type="поставка",AB402,offer_sale_type="транзит",S402)*(1+AC402))/E402,2),0)</f>
        <v>0</v>
      </c>
      <c r="AE402" s="74">
        <f t="shared" si="271"/>
        <v>0</v>
      </c>
      <c r="AF402" s="123" cm="1">
        <f t="array" ref="AF402">IFERROR(ROUND(_xlfn.IFS(offer_sale_type="поставка",AB402,offer_sale_type="транзит",S402)*AC402,2),0)</f>
        <v>0</v>
      </c>
      <c r="AG402" s="130">
        <f t="shared" si="254"/>
        <v>0</v>
      </c>
      <c r="AH402" s="74">
        <f t="shared" si="255"/>
        <v>0</v>
      </c>
      <c r="AI402" s="123">
        <f t="shared" si="256"/>
        <v>0</v>
      </c>
      <c r="AJ402" s="118">
        <f t="shared" si="272"/>
        <v>0</v>
      </c>
      <c r="AK402" s="74">
        <f t="shared" si="273"/>
        <v>0</v>
      </c>
      <c r="AL402" s="174">
        <f t="shared" si="274"/>
        <v>0</v>
      </c>
      <c r="AM402" s="175">
        <f t="shared" si="257"/>
        <v>0</v>
      </c>
      <c r="AN402" s="130">
        <f t="shared" si="275"/>
        <v>0</v>
      </c>
      <c r="AO402" s="74">
        <f t="shared" si="258"/>
        <v>0</v>
      </c>
      <c r="AP402" s="123">
        <f t="shared" si="276"/>
        <v>0</v>
      </c>
      <c r="AQ402" s="118">
        <f t="shared" si="259"/>
        <v>0</v>
      </c>
      <c r="AR402" s="82" t="str">
        <f t="shared" si="277"/>
        <v>https://www.alta.ru/tnved/code//</v>
      </c>
      <c r="AS402" s="157"/>
      <c r="AT402" s="162"/>
      <c r="AU402" s="74">
        <f t="shared" si="260"/>
        <v>0</v>
      </c>
      <c r="AV402" s="157"/>
      <c r="AW402" s="75">
        <f>_xlfn.IFNA(VLOOKUP(L402,list_vat[],3,FALSE),0)</f>
        <v>0</v>
      </c>
      <c r="AX402" s="74">
        <f t="shared" si="278"/>
        <v>0</v>
      </c>
      <c r="AY402" s="74">
        <f t="shared" si="279"/>
        <v>0</v>
      </c>
      <c r="AZ402" s="130">
        <f t="shared" si="280"/>
        <v>0</v>
      </c>
      <c r="BA402" s="74">
        <f t="shared" si="261"/>
        <v>0</v>
      </c>
      <c r="BB402" s="193">
        <f t="shared" si="281"/>
        <v>0</v>
      </c>
      <c r="BC402" s="102">
        <f t="shared" si="282"/>
        <v>0</v>
      </c>
      <c r="BD402" s="102">
        <f t="shared" si="283"/>
        <v>0</v>
      </c>
      <c r="BE402" s="413" t="s">
        <v>69</v>
      </c>
    </row>
    <row r="403" spans="1:57" s="65" customFormat="1" ht="12" customHeight="1" x14ac:dyDescent="0.2">
      <c r="A403" s="43">
        <v>388</v>
      </c>
      <c r="B403" s="166"/>
      <c r="C403" s="166"/>
      <c r="D403" s="166"/>
      <c r="E403" s="162"/>
      <c r="F403" s="166"/>
      <c r="G403" s="162"/>
      <c r="H403" s="162"/>
      <c r="I403" s="189">
        <f t="shared" si="262"/>
        <v>0</v>
      </c>
      <c r="J403" s="195"/>
      <c r="K403" s="162"/>
      <c r="L403" s="168"/>
      <c r="M403" s="75">
        <f>_xlfn.XLOOKUP(L403,list_vat[Страна],list_vat[Ставка НДС %],0,0)</f>
        <v>0</v>
      </c>
      <c r="N403" s="162">
        <f t="shared" si="263"/>
        <v>0</v>
      </c>
      <c r="O403" s="169"/>
      <c r="P403" s="74">
        <f t="shared" si="284"/>
        <v>0</v>
      </c>
      <c r="Q403" s="162"/>
      <c r="R403" s="162" t="str">
        <f t="shared" si="264"/>
        <v>введи курс</v>
      </c>
      <c r="S403" s="196">
        <f t="shared" si="265"/>
        <v>0</v>
      </c>
      <c r="T403" s="192">
        <f t="shared" si="266"/>
        <v>0</v>
      </c>
      <c r="U403" s="76">
        <f t="shared" si="267"/>
        <v>0</v>
      </c>
      <c r="V403" s="123">
        <f t="shared" si="268"/>
        <v>0</v>
      </c>
      <c r="W403" s="191"/>
      <c r="X403" s="170"/>
      <c r="Y403" s="74">
        <f t="shared" si="253"/>
        <v>0</v>
      </c>
      <c r="Z403" s="188"/>
      <c r="AA403" s="130">
        <f t="shared" si="269"/>
        <v>0</v>
      </c>
      <c r="AB403" s="74">
        <f t="shared" si="270"/>
        <v>0</v>
      </c>
      <c r="AC403" s="356"/>
      <c r="AD403" s="130" cm="1">
        <f t="array" ref="AD403">IFERROR(ROUND((_xlfn.IFS(offer_sale_type="поставка",AB403,offer_sale_type="транзит",S403)*(1+AC403))/E403,2),0)</f>
        <v>0</v>
      </c>
      <c r="AE403" s="74">
        <f t="shared" si="271"/>
        <v>0</v>
      </c>
      <c r="AF403" s="123" cm="1">
        <f t="array" ref="AF403">IFERROR(ROUND(_xlfn.IFS(offer_sale_type="поставка",AB403,offer_sale_type="транзит",S403)*AC403,2),0)</f>
        <v>0</v>
      </c>
      <c r="AG403" s="130">
        <f t="shared" si="254"/>
        <v>0</v>
      </c>
      <c r="AH403" s="74">
        <f t="shared" si="255"/>
        <v>0</v>
      </c>
      <c r="AI403" s="123">
        <f t="shared" si="256"/>
        <v>0</v>
      </c>
      <c r="AJ403" s="118">
        <f t="shared" si="272"/>
        <v>0</v>
      </c>
      <c r="AK403" s="74">
        <f t="shared" si="273"/>
        <v>0</v>
      </c>
      <c r="AL403" s="174">
        <f t="shared" si="274"/>
        <v>0</v>
      </c>
      <c r="AM403" s="175">
        <f t="shared" si="257"/>
        <v>0</v>
      </c>
      <c r="AN403" s="130">
        <f t="shared" si="275"/>
        <v>0</v>
      </c>
      <c r="AO403" s="74">
        <f t="shared" si="258"/>
        <v>0</v>
      </c>
      <c r="AP403" s="123">
        <f t="shared" si="276"/>
        <v>0</v>
      </c>
      <c r="AQ403" s="118">
        <f t="shared" si="259"/>
        <v>0</v>
      </c>
      <c r="AR403" s="82" t="str">
        <f t="shared" si="277"/>
        <v>https://www.alta.ru/tnved/code//</v>
      </c>
      <c r="AS403" s="157"/>
      <c r="AT403" s="162"/>
      <c r="AU403" s="74">
        <f t="shared" si="260"/>
        <v>0</v>
      </c>
      <c r="AV403" s="157"/>
      <c r="AW403" s="75">
        <f>_xlfn.IFNA(VLOOKUP(L403,list_vat[],3,FALSE),0)</f>
        <v>0</v>
      </c>
      <c r="AX403" s="74">
        <f t="shared" si="278"/>
        <v>0</v>
      </c>
      <c r="AY403" s="74">
        <f t="shared" si="279"/>
        <v>0</v>
      </c>
      <c r="AZ403" s="130">
        <f t="shared" si="280"/>
        <v>0</v>
      </c>
      <c r="BA403" s="74">
        <f t="shared" si="261"/>
        <v>0</v>
      </c>
      <c r="BB403" s="193">
        <f t="shared" si="281"/>
        <v>0</v>
      </c>
      <c r="BC403" s="102">
        <f t="shared" si="282"/>
        <v>0</v>
      </c>
      <c r="BD403" s="102">
        <f t="shared" si="283"/>
        <v>0</v>
      </c>
      <c r="BE403" s="413" t="s">
        <v>69</v>
      </c>
    </row>
    <row r="404" spans="1:57" s="65" customFormat="1" ht="12" customHeight="1" x14ac:dyDescent="0.2">
      <c r="A404" s="43">
        <v>389</v>
      </c>
      <c r="B404" s="166"/>
      <c r="C404" s="166"/>
      <c r="D404" s="166"/>
      <c r="E404" s="162"/>
      <c r="F404" s="166"/>
      <c r="G404" s="162"/>
      <c r="H404" s="162"/>
      <c r="I404" s="189">
        <f t="shared" si="262"/>
        <v>0</v>
      </c>
      <c r="J404" s="195"/>
      <c r="K404" s="162"/>
      <c r="L404" s="168"/>
      <c r="M404" s="75">
        <f>_xlfn.XLOOKUP(L404,list_vat[Страна],list_vat[Ставка НДС %],0,0)</f>
        <v>0</v>
      </c>
      <c r="N404" s="162">
        <f t="shared" si="263"/>
        <v>0</v>
      </c>
      <c r="O404" s="169"/>
      <c r="P404" s="74">
        <f t="shared" si="284"/>
        <v>0</v>
      </c>
      <c r="Q404" s="162"/>
      <c r="R404" s="162" t="str">
        <f t="shared" si="264"/>
        <v>введи курс</v>
      </c>
      <c r="S404" s="196">
        <f t="shared" si="265"/>
        <v>0</v>
      </c>
      <c r="T404" s="192">
        <f t="shared" si="266"/>
        <v>0</v>
      </c>
      <c r="U404" s="76">
        <f t="shared" si="267"/>
        <v>0</v>
      </c>
      <c r="V404" s="123">
        <f t="shared" si="268"/>
        <v>0</v>
      </c>
      <c r="W404" s="191"/>
      <c r="X404" s="170"/>
      <c r="Y404" s="74">
        <f t="shared" si="253"/>
        <v>0</v>
      </c>
      <c r="Z404" s="188"/>
      <c r="AA404" s="130">
        <f t="shared" si="269"/>
        <v>0</v>
      </c>
      <c r="AB404" s="74">
        <f t="shared" si="270"/>
        <v>0</v>
      </c>
      <c r="AC404" s="356"/>
      <c r="AD404" s="130" cm="1">
        <f t="array" ref="AD404">IFERROR(ROUND((_xlfn.IFS(offer_sale_type="поставка",AB404,offer_sale_type="транзит",S404)*(1+AC404))/E404,2),0)</f>
        <v>0</v>
      </c>
      <c r="AE404" s="74">
        <f t="shared" si="271"/>
        <v>0</v>
      </c>
      <c r="AF404" s="123" cm="1">
        <f t="array" ref="AF404">IFERROR(ROUND(_xlfn.IFS(offer_sale_type="поставка",AB404,offer_sale_type="транзит",S404)*AC404,2),0)</f>
        <v>0</v>
      </c>
      <c r="AG404" s="130">
        <f t="shared" si="254"/>
        <v>0</v>
      </c>
      <c r="AH404" s="74">
        <f t="shared" si="255"/>
        <v>0</v>
      </c>
      <c r="AI404" s="123">
        <f t="shared" si="256"/>
        <v>0</v>
      </c>
      <c r="AJ404" s="118">
        <f t="shared" si="272"/>
        <v>0</v>
      </c>
      <c r="AK404" s="74">
        <f t="shared" si="273"/>
        <v>0</v>
      </c>
      <c r="AL404" s="174">
        <f t="shared" si="274"/>
        <v>0</v>
      </c>
      <c r="AM404" s="175">
        <f t="shared" si="257"/>
        <v>0</v>
      </c>
      <c r="AN404" s="130">
        <f t="shared" si="275"/>
        <v>0</v>
      </c>
      <c r="AO404" s="74">
        <f t="shared" si="258"/>
        <v>0</v>
      </c>
      <c r="AP404" s="123">
        <f t="shared" si="276"/>
        <v>0</v>
      </c>
      <c r="AQ404" s="118">
        <f t="shared" si="259"/>
        <v>0</v>
      </c>
      <c r="AR404" s="82" t="str">
        <f t="shared" si="277"/>
        <v>https://www.alta.ru/tnved/code//</v>
      </c>
      <c r="AS404" s="157"/>
      <c r="AT404" s="162"/>
      <c r="AU404" s="74">
        <f t="shared" si="260"/>
        <v>0</v>
      </c>
      <c r="AV404" s="157"/>
      <c r="AW404" s="75">
        <f>_xlfn.IFNA(VLOOKUP(L404,list_vat[],3,FALSE),0)</f>
        <v>0</v>
      </c>
      <c r="AX404" s="74">
        <f t="shared" si="278"/>
        <v>0</v>
      </c>
      <c r="AY404" s="74">
        <f t="shared" si="279"/>
        <v>0</v>
      </c>
      <c r="AZ404" s="130">
        <f t="shared" si="280"/>
        <v>0</v>
      </c>
      <c r="BA404" s="74">
        <f t="shared" si="261"/>
        <v>0</v>
      </c>
      <c r="BB404" s="193">
        <f t="shared" si="281"/>
        <v>0</v>
      </c>
      <c r="BC404" s="102">
        <f t="shared" si="282"/>
        <v>0</v>
      </c>
      <c r="BD404" s="102">
        <f t="shared" si="283"/>
        <v>0</v>
      </c>
      <c r="BE404" s="413" t="s">
        <v>69</v>
      </c>
    </row>
    <row r="405" spans="1:57" s="65" customFormat="1" ht="12" customHeight="1" x14ac:dyDescent="0.2">
      <c r="A405" s="43">
        <v>390</v>
      </c>
      <c r="B405" s="166"/>
      <c r="C405" s="166"/>
      <c r="D405" s="166"/>
      <c r="E405" s="162"/>
      <c r="F405" s="166"/>
      <c r="G405" s="162"/>
      <c r="H405" s="162"/>
      <c r="I405" s="189">
        <f t="shared" si="262"/>
        <v>0</v>
      </c>
      <c r="J405" s="195"/>
      <c r="K405" s="162"/>
      <c r="L405" s="168"/>
      <c r="M405" s="75">
        <f>_xlfn.XLOOKUP(L405,list_vat[Страна],list_vat[Ставка НДС %],0,0)</f>
        <v>0</v>
      </c>
      <c r="N405" s="162">
        <f t="shared" si="263"/>
        <v>0</v>
      </c>
      <c r="O405" s="169"/>
      <c r="P405" s="74">
        <f t="shared" si="284"/>
        <v>0</v>
      </c>
      <c r="Q405" s="162"/>
      <c r="R405" s="162" t="str">
        <f t="shared" si="264"/>
        <v>введи курс</v>
      </c>
      <c r="S405" s="196">
        <f t="shared" si="265"/>
        <v>0</v>
      </c>
      <c r="T405" s="192">
        <f t="shared" si="266"/>
        <v>0</v>
      </c>
      <c r="U405" s="76">
        <f t="shared" si="267"/>
        <v>0</v>
      </c>
      <c r="V405" s="123">
        <f t="shared" si="268"/>
        <v>0</v>
      </c>
      <c r="W405" s="191"/>
      <c r="X405" s="170"/>
      <c r="Y405" s="74">
        <f t="shared" si="253"/>
        <v>0</v>
      </c>
      <c r="Z405" s="188"/>
      <c r="AA405" s="130">
        <f t="shared" si="269"/>
        <v>0</v>
      </c>
      <c r="AB405" s="74">
        <f t="shared" si="270"/>
        <v>0</v>
      </c>
      <c r="AC405" s="356"/>
      <c r="AD405" s="130" cm="1">
        <f t="array" ref="AD405">IFERROR(ROUND((_xlfn.IFS(offer_sale_type="поставка",AB405,offer_sale_type="транзит",S405)*(1+AC405))/E405,2),0)</f>
        <v>0</v>
      </c>
      <c r="AE405" s="74">
        <f t="shared" si="271"/>
        <v>0</v>
      </c>
      <c r="AF405" s="123" cm="1">
        <f t="array" ref="AF405">IFERROR(ROUND(_xlfn.IFS(offer_sale_type="поставка",AB405,offer_sale_type="транзит",S405)*AC405,2),0)</f>
        <v>0</v>
      </c>
      <c r="AG405" s="130">
        <f t="shared" si="254"/>
        <v>0</v>
      </c>
      <c r="AH405" s="74">
        <f t="shared" si="255"/>
        <v>0</v>
      </c>
      <c r="AI405" s="123">
        <f t="shared" si="256"/>
        <v>0</v>
      </c>
      <c r="AJ405" s="118">
        <f t="shared" si="272"/>
        <v>0</v>
      </c>
      <c r="AK405" s="74">
        <f t="shared" si="273"/>
        <v>0</v>
      </c>
      <c r="AL405" s="174">
        <f t="shared" si="274"/>
        <v>0</v>
      </c>
      <c r="AM405" s="175">
        <f t="shared" si="257"/>
        <v>0</v>
      </c>
      <c r="AN405" s="130">
        <f t="shared" si="275"/>
        <v>0</v>
      </c>
      <c r="AO405" s="74">
        <f t="shared" si="258"/>
        <v>0</v>
      </c>
      <c r="AP405" s="123">
        <f t="shared" si="276"/>
        <v>0</v>
      </c>
      <c r="AQ405" s="118">
        <f t="shared" si="259"/>
        <v>0</v>
      </c>
      <c r="AR405" s="82" t="str">
        <f t="shared" si="277"/>
        <v>https://www.alta.ru/tnved/code//</v>
      </c>
      <c r="AS405" s="157"/>
      <c r="AT405" s="162"/>
      <c r="AU405" s="74">
        <f t="shared" si="260"/>
        <v>0</v>
      </c>
      <c r="AV405" s="157"/>
      <c r="AW405" s="75">
        <f>_xlfn.IFNA(VLOOKUP(L405,list_vat[],3,FALSE),0)</f>
        <v>0</v>
      </c>
      <c r="AX405" s="74">
        <f t="shared" si="278"/>
        <v>0</v>
      </c>
      <c r="AY405" s="74">
        <f t="shared" si="279"/>
        <v>0</v>
      </c>
      <c r="AZ405" s="130">
        <f t="shared" si="280"/>
        <v>0</v>
      </c>
      <c r="BA405" s="74">
        <f t="shared" si="261"/>
        <v>0</v>
      </c>
      <c r="BB405" s="193">
        <f t="shared" si="281"/>
        <v>0</v>
      </c>
      <c r="BC405" s="102">
        <f t="shared" si="282"/>
        <v>0</v>
      </c>
      <c r="BD405" s="102">
        <f t="shared" si="283"/>
        <v>0</v>
      </c>
      <c r="BE405" s="413" t="s">
        <v>69</v>
      </c>
    </row>
    <row r="406" spans="1:57" s="65" customFormat="1" ht="12" customHeight="1" x14ac:dyDescent="0.2">
      <c r="A406" s="43">
        <v>391</v>
      </c>
      <c r="B406" s="166"/>
      <c r="C406" s="166"/>
      <c r="D406" s="166"/>
      <c r="E406" s="162"/>
      <c r="F406" s="166"/>
      <c r="G406" s="162"/>
      <c r="H406" s="162"/>
      <c r="I406" s="189">
        <f t="shared" si="262"/>
        <v>0</v>
      </c>
      <c r="J406" s="195"/>
      <c r="K406" s="162"/>
      <c r="L406" s="168"/>
      <c r="M406" s="75">
        <f>_xlfn.XLOOKUP(L406,list_vat[Страна],list_vat[Ставка НДС %],0,0)</f>
        <v>0</v>
      </c>
      <c r="N406" s="162">
        <f t="shared" si="263"/>
        <v>0</v>
      </c>
      <c r="O406" s="169"/>
      <c r="P406" s="74">
        <f t="shared" si="284"/>
        <v>0</v>
      </c>
      <c r="Q406" s="162"/>
      <c r="R406" s="162" t="str">
        <f t="shared" si="264"/>
        <v>введи курс</v>
      </c>
      <c r="S406" s="196">
        <f t="shared" si="265"/>
        <v>0</v>
      </c>
      <c r="T406" s="192">
        <f t="shared" si="266"/>
        <v>0</v>
      </c>
      <c r="U406" s="76">
        <f t="shared" si="267"/>
        <v>0</v>
      </c>
      <c r="V406" s="123">
        <f t="shared" si="268"/>
        <v>0</v>
      </c>
      <c r="W406" s="191"/>
      <c r="X406" s="170"/>
      <c r="Y406" s="74">
        <f t="shared" si="253"/>
        <v>0</v>
      </c>
      <c r="Z406" s="188"/>
      <c r="AA406" s="130">
        <f t="shared" si="269"/>
        <v>0</v>
      </c>
      <c r="AB406" s="74">
        <f t="shared" si="270"/>
        <v>0</v>
      </c>
      <c r="AC406" s="356"/>
      <c r="AD406" s="130" cm="1">
        <f t="array" ref="AD406">IFERROR(ROUND((_xlfn.IFS(offer_sale_type="поставка",AB406,offer_sale_type="транзит",S406)*(1+AC406))/E406,2),0)</f>
        <v>0</v>
      </c>
      <c r="AE406" s="74">
        <f t="shared" si="271"/>
        <v>0</v>
      </c>
      <c r="AF406" s="123" cm="1">
        <f t="array" ref="AF406">IFERROR(ROUND(_xlfn.IFS(offer_sale_type="поставка",AB406,offer_sale_type="транзит",S406)*AC406,2),0)</f>
        <v>0</v>
      </c>
      <c r="AG406" s="130">
        <f t="shared" si="254"/>
        <v>0</v>
      </c>
      <c r="AH406" s="74">
        <f t="shared" si="255"/>
        <v>0</v>
      </c>
      <c r="AI406" s="123">
        <f t="shared" si="256"/>
        <v>0</v>
      </c>
      <c r="AJ406" s="118">
        <f t="shared" si="272"/>
        <v>0</v>
      </c>
      <c r="AK406" s="74">
        <f t="shared" si="273"/>
        <v>0</v>
      </c>
      <c r="AL406" s="174">
        <f t="shared" si="274"/>
        <v>0</v>
      </c>
      <c r="AM406" s="175">
        <f t="shared" si="257"/>
        <v>0</v>
      </c>
      <c r="AN406" s="130">
        <f t="shared" si="275"/>
        <v>0</v>
      </c>
      <c r="AO406" s="74">
        <f t="shared" si="258"/>
        <v>0</v>
      </c>
      <c r="AP406" s="123">
        <f t="shared" si="276"/>
        <v>0</v>
      </c>
      <c r="AQ406" s="118">
        <f t="shared" si="259"/>
        <v>0</v>
      </c>
      <c r="AR406" s="82" t="str">
        <f t="shared" si="277"/>
        <v>https://www.alta.ru/tnved/code//</v>
      </c>
      <c r="AS406" s="157"/>
      <c r="AT406" s="162"/>
      <c r="AU406" s="74">
        <f t="shared" si="260"/>
        <v>0</v>
      </c>
      <c r="AV406" s="157"/>
      <c r="AW406" s="75">
        <f>_xlfn.IFNA(VLOOKUP(L406,list_vat[],3,FALSE),0)</f>
        <v>0</v>
      </c>
      <c r="AX406" s="74">
        <f t="shared" si="278"/>
        <v>0</v>
      </c>
      <c r="AY406" s="74">
        <f t="shared" si="279"/>
        <v>0</v>
      </c>
      <c r="AZ406" s="130">
        <f t="shared" si="280"/>
        <v>0</v>
      </c>
      <c r="BA406" s="74">
        <f t="shared" si="261"/>
        <v>0</v>
      </c>
      <c r="BB406" s="193">
        <f t="shared" si="281"/>
        <v>0</v>
      </c>
      <c r="BC406" s="102">
        <f t="shared" si="282"/>
        <v>0</v>
      </c>
      <c r="BD406" s="102">
        <f t="shared" si="283"/>
        <v>0</v>
      </c>
      <c r="BE406" s="413" t="s">
        <v>69</v>
      </c>
    </row>
    <row r="407" spans="1:57" s="65" customFormat="1" ht="12" customHeight="1" x14ac:dyDescent="0.2">
      <c r="A407" s="43">
        <v>392</v>
      </c>
      <c r="B407" s="166"/>
      <c r="C407" s="166"/>
      <c r="D407" s="166"/>
      <c r="E407" s="162"/>
      <c r="F407" s="166"/>
      <c r="G407" s="162"/>
      <c r="H407" s="162"/>
      <c r="I407" s="189">
        <f t="shared" si="262"/>
        <v>0</v>
      </c>
      <c r="J407" s="195"/>
      <c r="K407" s="162"/>
      <c r="L407" s="168"/>
      <c r="M407" s="75">
        <f>_xlfn.XLOOKUP(L407,list_vat[Страна],list_vat[Ставка НДС %],0,0)</f>
        <v>0</v>
      </c>
      <c r="N407" s="162">
        <f t="shared" si="263"/>
        <v>0</v>
      </c>
      <c r="O407" s="169"/>
      <c r="P407" s="74">
        <f t="shared" si="284"/>
        <v>0</v>
      </c>
      <c r="Q407" s="162"/>
      <c r="R407" s="162" t="str">
        <f t="shared" si="264"/>
        <v>введи курс</v>
      </c>
      <c r="S407" s="196">
        <f t="shared" si="265"/>
        <v>0</v>
      </c>
      <c r="T407" s="192">
        <f t="shared" si="266"/>
        <v>0</v>
      </c>
      <c r="U407" s="76">
        <f t="shared" si="267"/>
        <v>0</v>
      </c>
      <c r="V407" s="123">
        <f t="shared" si="268"/>
        <v>0</v>
      </c>
      <c r="W407" s="191"/>
      <c r="X407" s="170"/>
      <c r="Y407" s="74">
        <f t="shared" si="253"/>
        <v>0</v>
      </c>
      <c r="Z407" s="188"/>
      <c r="AA407" s="130">
        <f t="shared" si="269"/>
        <v>0</v>
      </c>
      <c r="AB407" s="74">
        <f t="shared" si="270"/>
        <v>0</v>
      </c>
      <c r="AC407" s="356"/>
      <c r="AD407" s="130" cm="1">
        <f t="array" ref="AD407">IFERROR(ROUND((_xlfn.IFS(offer_sale_type="поставка",AB407,offer_sale_type="транзит",S407)*(1+AC407))/E407,2),0)</f>
        <v>0</v>
      </c>
      <c r="AE407" s="74">
        <f t="shared" si="271"/>
        <v>0</v>
      </c>
      <c r="AF407" s="123" cm="1">
        <f t="array" ref="AF407">IFERROR(ROUND(_xlfn.IFS(offer_sale_type="поставка",AB407,offer_sale_type="транзит",S407)*AC407,2),0)</f>
        <v>0</v>
      </c>
      <c r="AG407" s="130">
        <f t="shared" si="254"/>
        <v>0</v>
      </c>
      <c r="AH407" s="74">
        <f t="shared" si="255"/>
        <v>0</v>
      </c>
      <c r="AI407" s="123">
        <f t="shared" si="256"/>
        <v>0</v>
      </c>
      <c r="AJ407" s="118">
        <f t="shared" si="272"/>
        <v>0</v>
      </c>
      <c r="AK407" s="74">
        <f t="shared" si="273"/>
        <v>0</v>
      </c>
      <c r="AL407" s="174">
        <f t="shared" si="274"/>
        <v>0</v>
      </c>
      <c r="AM407" s="175">
        <f t="shared" si="257"/>
        <v>0</v>
      </c>
      <c r="AN407" s="130">
        <f t="shared" si="275"/>
        <v>0</v>
      </c>
      <c r="AO407" s="74">
        <f t="shared" si="258"/>
        <v>0</v>
      </c>
      <c r="AP407" s="123">
        <f t="shared" si="276"/>
        <v>0</v>
      </c>
      <c r="AQ407" s="118">
        <f t="shared" si="259"/>
        <v>0</v>
      </c>
      <c r="AR407" s="82" t="str">
        <f t="shared" si="277"/>
        <v>https://www.alta.ru/tnved/code//</v>
      </c>
      <c r="AS407" s="157"/>
      <c r="AT407" s="162"/>
      <c r="AU407" s="74">
        <f t="shared" si="260"/>
        <v>0</v>
      </c>
      <c r="AV407" s="157"/>
      <c r="AW407" s="75">
        <f>_xlfn.IFNA(VLOOKUP(L407,list_vat[],3,FALSE),0)</f>
        <v>0</v>
      </c>
      <c r="AX407" s="74">
        <f t="shared" si="278"/>
        <v>0</v>
      </c>
      <c r="AY407" s="74">
        <f t="shared" si="279"/>
        <v>0</v>
      </c>
      <c r="AZ407" s="130">
        <f t="shared" si="280"/>
        <v>0</v>
      </c>
      <c r="BA407" s="74">
        <f t="shared" si="261"/>
        <v>0</v>
      </c>
      <c r="BB407" s="193">
        <f t="shared" si="281"/>
        <v>0</v>
      </c>
      <c r="BC407" s="102">
        <f t="shared" si="282"/>
        <v>0</v>
      </c>
      <c r="BD407" s="102">
        <f t="shared" si="283"/>
        <v>0</v>
      </c>
      <c r="BE407" s="413" t="s">
        <v>69</v>
      </c>
    </row>
    <row r="408" spans="1:57" s="65" customFormat="1" ht="12" customHeight="1" x14ac:dyDescent="0.2">
      <c r="A408" s="43">
        <v>393</v>
      </c>
      <c r="B408" s="166"/>
      <c r="C408" s="166"/>
      <c r="D408" s="166"/>
      <c r="E408" s="162"/>
      <c r="F408" s="166"/>
      <c r="G408" s="162"/>
      <c r="H408" s="162"/>
      <c r="I408" s="189">
        <f t="shared" si="262"/>
        <v>0</v>
      </c>
      <c r="J408" s="195"/>
      <c r="K408" s="162"/>
      <c r="L408" s="168"/>
      <c r="M408" s="75">
        <f>_xlfn.XLOOKUP(L408,list_vat[Страна],list_vat[Ставка НДС %],0,0)</f>
        <v>0</v>
      </c>
      <c r="N408" s="162">
        <f t="shared" si="263"/>
        <v>0</v>
      </c>
      <c r="O408" s="169"/>
      <c r="P408" s="74">
        <f t="shared" si="284"/>
        <v>0</v>
      </c>
      <c r="Q408" s="162"/>
      <c r="R408" s="162" t="str">
        <f t="shared" si="264"/>
        <v>введи курс</v>
      </c>
      <c r="S408" s="196">
        <f t="shared" si="265"/>
        <v>0</v>
      </c>
      <c r="T408" s="192">
        <f t="shared" si="266"/>
        <v>0</v>
      </c>
      <c r="U408" s="76">
        <f t="shared" si="267"/>
        <v>0</v>
      </c>
      <c r="V408" s="123">
        <f t="shared" si="268"/>
        <v>0</v>
      </c>
      <c r="W408" s="191"/>
      <c r="X408" s="170"/>
      <c r="Y408" s="74">
        <f t="shared" si="253"/>
        <v>0</v>
      </c>
      <c r="Z408" s="188"/>
      <c r="AA408" s="130">
        <f t="shared" si="269"/>
        <v>0</v>
      </c>
      <c r="AB408" s="74">
        <f t="shared" si="270"/>
        <v>0</v>
      </c>
      <c r="AC408" s="356"/>
      <c r="AD408" s="130" cm="1">
        <f t="array" ref="AD408">IFERROR(ROUND((_xlfn.IFS(offer_sale_type="поставка",AB408,offer_sale_type="транзит",S408)*(1+AC408))/E408,2),0)</f>
        <v>0</v>
      </c>
      <c r="AE408" s="74">
        <f t="shared" si="271"/>
        <v>0</v>
      </c>
      <c r="AF408" s="123" cm="1">
        <f t="array" ref="AF408">IFERROR(ROUND(_xlfn.IFS(offer_sale_type="поставка",AB408,offer_sale_type="транзит",S408)*AC408,2),0)</f>
        <v>0</v>
      </c>
      <c r="AG408" s="130">
        <f t="shared" si="254"/>
        <v>0</v>
      </c>
      <c r="AH408" s="74">
        <f t="shared" si="255"/>
        <v>0</v>
      </c>
      <c r="AI408" s="123">
        <f t="shared" si="256"/>
        <v>0</v>
      </c>
      <c r="AJ408" s="118">
        <f t="shared" si="272"/>
        <v>0</v>
      </c>
      <c r="AK408" s="74">
        <f t="shared" si="273"/>
        <v>0</v>
      </c>
      <c r="AL408" s="174">
        <f t="shared" si="274"/>
        <v>0</v>
      </c>
      <c r="AM408" s="175">
        <f t="shared" si="257"/>
        <v>0</v>
      </c>
      <c r="AN408" s="130">
        <f t="shared" si="275"/>
        <v>0</v>
      </c>
      <c r="AO408" s="74">
        <f t="shared" si="258"/>
        <v>0</v>
      </c>
      <c r="AP408" s="123">
        <f t="shared" si="276"/>
        <v>0</v>
      </c>
      <c r="AQ408" s="118">
        <f t="shared" si="259"/>
        <v>0</v>
      </c>
      <c r="AR408" s="82" t="str">
        <f t="shared" si="277"/>
        <v>https://www.alta.ru/tnved/code//</v>
      </c>
      <c r="AS408" s="157"/>
      <c r="AT408" s="162"/>
      <c r="AU408" s="74">
        <f t="shared" si="260"/>
        <v>0</v>
      </c>
      <c r="AV408" s="157"/>
      <c r="AW408" s="75">
        <f>_xlfn.IFNA(VLOOKUP(L408,list_vat[],3,FALSE),0)</f>
        <v>0</v>
      </c>
      <c r="AX408" s="74">
        <f t="shared" si="278"/>
        <v>0</v>
      </c>
      <c r="AY408" s="74">
        <f t="shared" si="279"/>
        <v>0</v>
      </c>
      <c r="AZ408" s="130">
        <f t="shared" si="280"/>
        <v>0</v>
      </c>
      <c r="BA408" s="74">
        <f t="shared" si="261"/>
        <v>0</v>
      </c>
      <c r="BB408" s="193">
        <f t="shared" si="281"/>
        <v>0</v>
      </c>
      <c r="BC408" s="102">
        <f t="shared" si="282"/>
        <v>0</v>
      </c>
      <c r="BD408" s="102">
        <f t="shared" si="283"/>
        <v>0</v>
      </c>
      <c r="BE408" s="413" t="s">
        <v>69</v>
      </c>
    </row>
    <row r="409" spans="1:57" s="65" customFormat="1" ht="12" customHeight="1" x14ac:dyDescent="0.2">
      <c r="A409" s="43">
        <v>394</v>
      </c>
      <c r="B409" s="166"/>
      <c r="C409" s="166"/>
      <c r="D409" s="166"/>
      <c r="E409" s="162"/>
      <c r="F409" s="166"/>
      <c r="G409" s="162"/>
      <c r="H409" s="162"/>
      <c r="I409" s="189">
        <f t="shared" si="262"/>
        <v>0</v>
      </c>
      <c r="J409" s="195"/>
      <c r="K409" s="162"/>
      <c r="L409" s="168"/>
      <c r="M409" s="75">
        <f>_xlfn.XLOOKUP(L409,list_vat[Страна],list_vat[Ставка НДС %],0,0)</f>
        <v>0</v>
      </c>
      <c r="N409" s="162">
        <f t="shared" si="263"/>
        <v>0</v>
      </c>
      <c r="O409" s="169"/>
      <c r="P409" s="74">
        <f t="shared" si="284"/>
        <v>0</v>
      </c>
      <c r="Q409" s="162"/>
      <c r="R409" s="162" t="str">
        <f t="shared" si="264"/>
        <v>введи курс</v>
      </c>
      <c r="S409" s="196">
        <f t="shared" si="265"/>
        <v>0</v>
      </c>
      <c r="T409" s="192">
        <f t="shared" si="266"/>
        <v>0</v>
      </c>
      <c r="U409" s="76">
        <f t="shared" si="267"/>
        <v>0</v>
      </c>
      <c r="V409" s="123">
        <f t="shared" si="268"/>
        <v>0</v>
      </c>
      <c r="W409" s="191"/>
      <c r="X409" s="170"/>
      <c r="Y409" s="74">
        <f t="shared" si="253"/>
        <v>0</v>
      </c>
      <c r="Z409" s="188"/>
      <c r="AA409" s="130">
        <f t="shared" si="269"/>
        <v>0</v>
      </c>
      <c r="AB409" s="74">
        <f t="shared" si="270"/>
        <v>0</v>
      </c>
      <c r="AC409" s="356"/>
      <c r="AD409" s="130" cm="1">
        <f t="array" ref="AD409">IFERROR(ROUND((_xlfn.IFS(offer_sale_type="поставка",AB409,offer_sale_type="транзит",S409)*(1+AC409))/E409,2),0)</f>
        <v>0</v>
      </c>
      <c r="AE409" s="74">
        <f t="shared" si="271"/>
        <v>0</v>
      </c>
      <c r="AF409" s="123" cm="1">
        <f t="array" ref="AF409">IFERROR(ROUND(_xlfn.IFS(offer_sale_type="поставка",AB409,offer_sale_type="транзит",S409)*AC409,2),0)</f>
        <v>0</v>
      </c>
      <c r="AG409" s="130">
        <f t="shared" si="254"/>
        <v>0</v>
      </c>
      <c r="AH409" s="74">
        <f t="shared" si="255"/>
        <v>0</v>
      </c>
      <c r="AI409" s="123">
        <f t="shared" si="256"/>
        <v>0</v>
      </c>
      <c r="AJ409" s="118">
        <f t="shared" si="272"/>
        <v>0</v>
      </c>
      <c r="AK409" s="74">
        <f t="shared" si="273"/>
        <v>0</v>
      </c>
      <c r="AL409" s="174">
        <f t="shared" si="274"/>
        <v>0</v>
      </c>
      <c r="AM409" s="175">
        <f t="shared" si="257"/>
        <v>0</v>
      </c>
      <c r="AN409" s="130">
        <f t="shared" si="275"/>
        <v>0</v>
      </c>
      <c r="AO409" s="74">
        <f t="shared" si="258"/>
        <v>0</v>
      </c>
      <c r="AP409" s="123">
        <f t="shared" si="276"/>
        <v>0</v>
      </c>
      <c r="AQ409" s="118">
        <f t="shared" si="259"/>
        <v>0</v>
      </c>
      <c r="AR409" s="82" t="str">
        <f t="shared" si="277"/>
        <v>https://www.alta.ru/tnved/code//</v>
      </c>
      <c r="AS409" s="157"/>
      <c r="AT409" s="162"/>
      <c r="AU409" s="74">
        <f t="shared" si="260"/>
        <v>0</v>
      </c>
      <c r="AV409" s="157"/>
      <c r="AW409" s="75">
        <f>_xlfn.IFNA(VLOOKUP(L409,list_vat[],3,FALSE),0)</f>
        <v>0</v>
      </c>
      <c r="AX409" s="74">
        <f t="shared" si="278"/>
        <v>0</v>
      </c>
      <c r="AY409" s="74">
        <f t="shared" si="279"/>
        <v>0</v>
      </c>
      <c r="AZ409" s="130">
        <f t="shared" si="280"/>
        <v>0</v>
      </c>
      <c r="BA409" s="74">
        <f t="shared" si="261"/>
        <v>0</v>
      </c>
      <c r="BB409" s="193">
        <f t="shared" si="281"/>
        <v>0</v>
      </c>
      <c r="BC409" s="102">
        <f t="shared" si="282"/>
        <v>0</v>
      </c>
      <c r="BD409" s="102">
        <f t="shared" si="283"/>
        <v>0</v>
      </c>
      <c r="BE409" s="413" t="s">
        <v>69</v>
      </c>
    </row>
    <row r="410" spans="1:57" s="65" customFormat="1" ht="12" customHeight="1" x14ac:dyDescent="0.2">
      <c r="A410" s="43">
        <v>395</v>
      </c>
      <c r="B410" s="166"/>
      <c r="C410" s="166"/>
      <c r="D410" s="166"/>
      <c r="E410" s="162"/>
      <c r="F410" s="166"/>
      <c r="G410" s="162"/>
      <c r="H410" s="162"/>
      <c r="I410" s="189">
        <f t="shared" si="262"/>
        <v>0</v>
      </c>
      <c r="J410" s="195"/>
      <c r="K410" s="162"/>
      <c r="L410" s="168"/>
      <c r="M410" s="75">
        <f>_xlfn.XLOOKUP(L410,list_vat[Страна],list_vat[Ставка НДС %],0,0)</f>
        <v>0</v>
      </c>
      <c r="N410" s="162">
        <f t="shared" si="263"/>
        <v>0</v>
      </c>
      <c r="O410" s="169"/>
      <c r="P410" s="74">
        <f t="shared" si="284"/>
        <v>0</v>
      </c>
      <c r="Q410" s="162"/>
      <c r="R410" s="162" t="str">
        <f t="shared" si="264"/>
        <v>введи курс</v>
      </c>
      <c r="S410" s="196">
        <f t="shared" si="265"/>
        <v>0</v>
      </c>
      <c r="T410" s="192">
        <f t="shared" si="266"/>
        <v>0</v>
      </c>
      <c r="U410" s="76">
        <f t="shared" si="267"/>
        <v>0</v>
      </c>
      <c r="V410" s="123">
        <f t="shared" si="268"/>
        <v>0</v>
      </c>
      <c r="W410" s="191"/>
      <c r="X410" s="170"/>
      <c r="Y410" s="74">
        <f t="shared" si="253"/>
        <v>0</v>
      </c>
      <c r="Z410" s="188"/>
      <c r="AA410" s="130">
        <f t="shared" si="269"/>
        <v>0</v>
      </c>
      <c r="AB410" s="74">
        <f t="shared" si="270"/>
        <v>0</v>
      </c>
      <c r="AC410" s="356"/>
      <c r="AD410" s="130" cm="1">
        <f t="array" ref="AD410">IFERROR(ROUND((_xlfn.IFS(offer_sale_type="поставка",AB410,offer_sale_type="транзит",S410)*(1+AC410))/E410,2),0)</f>
        <v>0</v>
      </c>
      <c r="AE410" s="74">
        <f t="shared" si="271"/>
        <v>0</v>
      </c>
      <c r="AF410" s="123" cm="1">
        <f t="array" ref="AF410">IFERROR(ROUND(_xlfn.IFS(offer_sale_type="поставка",AB410,offer_sale_type="транзит",S410)*AC410,2),0)</f>
        <v>0</v>
      </c>
      <c r="AG410" s="130">
        <f t="shared" si="254"/>
        <v>0</v>
      </c>
      <c r="AH410" s="74">
        <f t="shared" si="255"/>
        <v>0</v>
      </c>
      <c r="AI410" s="123">
        <f t="shared" si="256"/>
        <v>0</v>
      </c>
      <c r="AJ410" s="118">
        <f t="shared" si="272"/>
        <v>0</v>
      </c>
      <c r="AK410" s="74">
        <f t="shared" si="273"/>
        <v>0</v>
      </c>
      <c r="AL410" s="174">
        <f t="shared" si="274"/>
        <v>0</v>
      </c>
      <c r="AM410" s="175">
        <f t="shared" si="257"/>
        <v>0</v>
      </c>
      <c r="AN410" s="130">
        <f t="shared" si="275"/>
        <v>0</v>
      </c>
      <c r="AO410" s="74">
        <f t="shared" si="258"/>
        <v>0</v>
      </c>
      <c r="AP410" s="123">
        <f t="shared" si="276"/>
        <v>0</v>
      </c>
      <c r="AQ410" s="118">
        <f t="shared" si="259"/>
        <v>0</v>
      </c>
      <c r="AR410" s="82" t="str">
        <f t="shared" si="277"/>
        <v>https://www.alta.ru/tnved/code//</v>
      </c>
      <c r="AS410" s="157"/>
      <c r="AT410" s="162"/>
      <c r="AU410" s="74">
        <f t="shared" si="260"/>
        <v>0</v>
      </c>
      <c r="AV410" s="157"/>
      <c r="AW410" s="75">
        <f>_xlfn.IFNA(VLOOKUP(L410,list_vat[],3,FALSE),0)</f>
        <v>0</v>
      </c>
      <c r="AX410" s="74">
        <f t="shared" si="278"/>
        <v>0</v>
      </c>
      <c r="AY410" s="74">
        <f t="shared" si="279"/>
        <v>0</v>
      </c>
      <c r="AZ410" s="130">
        <f t="shared" si="280"/>
        <v>0</v>
      </c>
      <c r="BA410" s="74">
        <f t="shared" si="261"/>
        <v>0</v>
      </c>
      <c r="BB410" s="193">
        <f t="shared" si="281"/>
        <v>0</v>
      </c>
      <c r="BC410" s="102">
        <f t="shared" si="282"/>
        <v>0</v>
      </c>
      <c r="BD410" s="102">
        <f t="shared" si="283"/>
        <v>0</v>
      </c>
      <c r="BE410" s="413" t="s">
        <v>69</v>
      </c>
    </row>
    <row r="411" spans="1:57" s="65" customFormat="1" ht="12" customHeight="1" x14ac:dyDescent="0.2">
      <c r="A411" s="43">
        <v>396</v>
      </c>
      <c r="B411" s="166"/>
      <c r="C411" s="166"/>
      <c r="D411" s="166"/>
      <c r="E411" s="162"/>
      <c r="F411" s="166"/>
      <c r="G411" s="162"/>
      <c r="H411" s="162"/>
      <c r="I411" s="189">
        <f t="shared" si="262"/>
        <v>0</v>
      </c>
      <c r="J411" s="195"/>
      <c r="K411" s="162"/>
      <c r="L411" s="168"/>
      <c r="M411" s="75">
        <f>_xlfn.XLOOKUP(L411,list_vat[Страна],list_vat[Ставка НДС %],0,0)</f>
        <v>0</v>
      </c>
      <c r="N411" s="162">
        <f t="shared" si="263"/>
        <v>0</v>
      </c>
      <c r="O411" s="169"/>
      <c r="P411" s="74">
        <f t="shared" si="284"/>
        <v>0</v>
      </c>
      <c r="Q411" s="162"/>
      <c r="R411" s="162" t="str">
        <f t="shared" si="264"/>
        <v>введи курс</v>
      </c>
      <c r="S411" s="196">
        <f t="shared" si="265"/>
        <v>0</v>
      </c>
      <c r="T411" s="192">
        <f t="shared" si="266"/>
        <v>0</v>
      </c>
      <c r="U411" s="76">
        <f t="shared" si="267"/>
        <v>0</v>
      </c>
      <c r="V411" s="123">
        <f t="shared" si="268"/>
        <v>0</v>
      </c>
      <c r="W411" s="191"/>
      <c r="X411" s="170"/>
      <c r="Y411" s="74">
        <f t="shared" si="253"/>
        <v>0</v>
      </c>
      <c r="Z411" s="188"/>
      <c r="AA411" s="130">
        <f t="shared" si="269"/>
        <v>0</v>
      </c>
      <c r="AB411" s="74">
        <f t="shared" si="270"/>
        <v>0</v>
      </c>
      <c r="AC411" s="356"/>
      <c r="AD411" s="130" cm="1">
        <f t="array" ref="AD411">IFERROR(ROUND((_xlfn.IFS(offer_sale_type="поставка",AB411,offer_sale_type="транзит",S411)*(1+AC411))/E411,2),0)</f>
        <v>0</v>
      </c>
      <c r="AE411" s="74">
        <f t="shared" si="271"/>
        <v>0</v>
      </c>
      <c r="AF411" s="123" cm="1">
        <f t="array" ref="AF411">IFERROR(ROUND(_xlfn.IFS(offer_sale_type="поставка",AB411,offer_sale_type="транзит",S411)*AC411,2),0)</f>
        <v>0</v>
      </c>
      <c r="AG411" s="130">
        <f t="shared" si="254"/>
        <v>0</v>
      </c>
      <c r="AH411" s="74">
        <f t="shared" si="255"/>
        <v>0</v>
      </c>
      <c r="AI411" s="123">
        <f t="shared" si="256"/>
        <v>0</v>
      </c>
      <c r="AJ411" s="118">
        <f t="shared" si="272"/>
        <v>0</v>
      </c>
      <c r="AK411" s="74">
        <f t="shared" si="273"/>
        <v>0</v>
      </c>
      <c r="AL411" s="174">
        <f t="shared" si="274"/>
        <v>0</v>
      </c>
      <c r="AM411" s="175">
        <f t="shared" si="257"/>
        <v>0</v>
      </c>
      <c r="AN411" s="130">
        <f t="shared" si="275"/>
        <v>0</v>
      </c>
      <c r="AO411" s="74">
        <f t="shared" si="258"/>
        <v>0</v>
      </c>
      <c r="AP411" s="123">
        <f t="shared" si="276"/>
        <v>0</v>
      </c>
      <c r="AQ411" s="118">
        <f t="shared" si="259"/>
        <v>0</v>
      </c>
      <c r="AR411" s="82" t="str">
        <f t="shared" si="277"/>
        <v>https://www.alta.ru/tnved/code//</v>
      </c>
      <c r="AS411" s="157"/>
      <c r="AT411" s="162"/>
      <c r="AU411" s="74">
        <f t="shared" si="260"/>
        <v>0</v>
      </c>
      <c r="AV411" s="157"/>
      <c r="AW411" s="75">
        <f>_xlfn.IFNA(VLOOKUP(L411,list_vat[],3,FALSE),0)</f>
        <v>0</v>
      </c>
      <c r="AX411" s="74">
        <f t="shared" si="278"/>
        <v>0</v>
      </c>
      <c r="AY411" s="74">
        <f t="shared" si="279"/>
        <v>0</v>
      </c>
      <c r="AZ411" s="130">
        <f t="shared" si="280"/>
        <v>0</v>
      </c>
      <c r="BA411" s="74">
        <f t="shared" si="261"/>
        <v>0</v>
      </c>
      <c r="BB411" s="193">
        <f t="shared" si="281"/>
        <v>0</v>
      </c>
      <c r="BC411" s="102">
        <f t="shared" si="282"/>
        <v>0</v>
      </c>
      <c r="BD411" s="102">
        <f t="shared" si="283"/>
        <v>0</v>
      </c>
      <c r="BE411" s="413" t="s">
        <v>69</v>
      </c>
    </row>
    <row r="412" spans="1:57" s="65" customFormat="1" ht="12" customHeight="1" x14ac:dyDescent="0.2">
      <c r="A412" s="43">
        <v>397</v>
      </c>
      <c r="B412" s="166"/>
      <c r="C412" s="166"/>
      <c r="D412" s="166"/>
      <c r="E412" s="162"/>
      <c r="F412" s="166"/>
      <c r="G412" s="162"/>
      <c r="H412" s="162"/>
      <c r="I412" s="189">
        <f t="shared" si="262"/>
        <v>0</v>
      </c>
      <c r="J412" s="195"/>
      <c r="K412" s="162"/>
      <c r="L412" s="168"/>
      <c r="M412" s="75">
        <f>_xlfn.XLOOKUP(L412,list_vat[Страна],list_vat[Ставка НДС %],0,0)</f>
        <v>0</v>
      </c>
      <c r="N412" s="162">
        <f t="shared" si="263"/>
        <v>0</v>
      </c>
      <c r="O412" s="169"/>
      <c r="P412" s="74">
        <f t="shared" si="284"/>
        <v>0</v>
      </c>
      <c r="Q412" s="162"/>
      <c r="R412" s="162" t="str">
        <f t="shared" si="264"/>
        <v>введи курс</v>
      </c>
      <c r="S412" s="196">
        <f t="shared" si="265"/>
        <v>0</v>
      </c>
      <c r="T412" s="192">
        <f t="shared" si="266"/>
        <v>0</v>
      </c>
      <c r="U412" s="76">
        <f t="shared" si="267"/>
        <v>0</v>
      </c>
      <c r="V412" s="123">
        <f t="shared" si="268"/>
        <v>0</v>
      </c>
      <c r="W412" s="191"/>
      <c r="X412" s="170"/>
      <c r="Y412" s="74">
        <f t="shared" si="253"/>
        <v>0</v>
      </c>
      <c r="Z412" s="188"/>
      <c r="AA412" s="130">
        <f t="shared" si="269"/>
        <v>0</v>
      </c>
      <c r="AB412" s="74">
        <f t="shared" si="270"/>
        <v>0</v>
      </c>
      <c r="AC412" s="356"/>
      <c r="AD412" s="130" cm="1">
        <f t="array" ref="AD412">IFERROR(ROUND((_xlfn.IFS(offer_sale_type="поставка",AB412,offer_sale_type="транзит",S412)*(1+AC412))/E412,2),0)</f>
        <v>0</v>
      </c>
      <c r="AE412" s="74">
        <f t="shared" si="271"/>
        <v>0</v>
      </c>
      <c r="AF412" s="123" cm="1">
        <f t="array" ref="AF412">IFERROR(ROUND(_xlfn.IFS(offer_sale_type="поставка",AB412,offer_sale_type="транзит",S412)*AC412,2),0)</f>
        <v>0</v>
      </c>
      <c r="AG412" s="130">
        <f t="shared" si="254"/>
        <v>0</v>
      </c>
      <c r="AH412" s="74">
        <f t="shared" si="255"/>
        <v>0</v>
      </c>
      <c r="AI412" s="123">
        <f t="shared" si="256"/>
        <v>0</v>
      </c>
      <c r="AJ412" s="118">
        <f t="shared" si="272"/>
        <v>0</v>
      </c>
      <c r="AK412" s="74">
        <f t="shared" si="273"/>
        <v>0</v>
      </c>
      <c r="AL412" s="174">
        <f t="shared" si="274"/>
        <v>0</v>
      </c>
      <c r="AM412" s="175">
        <f t="shared" si="257"/>
        <v>0</v>
      </c>
      <c r="AN412" s="130">
        <f t="shared" si="275"/>
        <v>0</v>
      </c>
      <c r="AO412" s="74">
        <f t="shared" si="258"/>
        <v>0</v>
      </c>
      <c r="AP412" s="123">
        <f t="shared" si="276"/>
        <v>0</v>
      </c>
      <c r="AQ412" s="118">
        <f t="shared" si="259"/>
        <v>0</v>
      </c>
      <c r="AR412" s="82" t="str">
        <f t="shared" si="277"/>
        <v>https://www.alta.ru/tnved/code//</v>
      </c>
      <c r="AS412" s="157"/>
      <c r="AT412" s="162"/>
      <c r="AU412" s="74">
        <f t="shared" si="260"/>
        <v>0</v>
      </c>
      <c r="AV412" s="157"/>
      <c r="AW412" s="75">
        <f>_xlfn.IFNA(VLOOKUP(L412,list_vat[],3,FALSE),0)</f>
        <v>0</v>
      </c>
      <c r="AX412" s="74">
        <f t="shared" si="278"/>
        <v>0</v>
      </c>
      <c r="AY412" s="74">
        <f t="shared" si="279"/>
        <v>0</v>
      </c>
      <c r="AZ412" s="130">
        <f t="shared" si="280"/>
        <v>0</v>
      </c>
      <c r="BA412" s="74">
        <f t="shared" si="261"/>
        <v>0</v>
      </c>
      <c r="BB412" s="193">
        <f t="shared" si="281"/>
        <v>0</v>
      </c>
      <c r="BC412" s="102">
        <f t="shared" si="282"/>
        <v>0</v>
      </c>
      <c r="BD412" s="102">
        <f t="shared" si="283"/>
        <v>0</v>
      </c>
      <c r="BE412" s="413" t="s">
        <v>69</v>
      </c>
    </row>
    <row r="413" spans="1:57" s="65" customFormat="1" ht="12" customHeight="1" x14ac:dyDescent="0.2">
      <c r="A413" s="43">
        <v>398</v>
      </c>
      <c r="B413" s="166"/>
      <c r="C413" s="166"/>
      <c r="D413" s="166"/>
      <c r="E413" s="162"/>
      <c r="F413" s="166"/>
      <c r="G413" s="162"/>
      <c r="H413" s="162"/>
      <c r="I413" s="189">
        <f t="shared" si="262"/>
        <v>0</v>
      </c>
      <c r="J413" s="195"/>
      <c r="K413" s="162"/>
      <c r="L413" s="168"/>
      <c r="M413" s="75">
        <f>_xlfn.XLOOKUP(L413,list_vat[Страна],list_vat[Ставка НДС %],0,0)</f>
        <v>0</v>
      </c>
      <c r="N413" s="162">
        <f t="shared" si="263"/>
        <v>0</v>
      </c>
      <c r="O413" s="169"/>
      <c r="P413" s="74">
        <f t="shared" si="284"/>
        <v>0</v>
      </c>
      <c r="Q413" s="162"/>
      <c r="R413" s="162" t="str">
        <f t="shared" si="264"/>
        <v>введи курс</v>
      </c>
      <c r="S413" s="196">
        <f t="shared" si="265"/>
        <v>0</v>
      </c>
      <c r="T413" s="192">
        <f t="shared" si="266"/>
        <v>0</v>
      </c>
      <c r="U413" s="76">
        <f t="shared" si="267"/>
        <v>0</v>
      </c>
      <c r="V413" s="123">
        <f t="shared" si="268"/>
        <v>0</v>
      </c>
      <c r="W413" s="191"/>
      <c r="X413" s="170"/>
      <c r="Y413" s="74">
        <f t="shared" si="253"/>
        <v>0</v>
      </c>
      <c r="Z413" s="188"/>
      <c r="AA413" s="130">
        <f t="shared" si="269"/>
        <v>0</v>
      </c>
      <c r="AB413" s="74">
        <f t="shared" si="270"/>
        <v>0</v>
      </c>
      <c r="AC413" s="356"/>
      <c r="AD413" s="130" cm="1">
        <f t="array" ref="AD413">IFERROR(ROUND((_xlfn.IFS(offer_sale_type="поставка",AB413,offer_sale_type="транзит",S413)*(1+AC413))/E413,2),0)</f>
        <v>0</v>
      </c>
      <c r="AE413" s="74">
        <f t="shared" si="271"/>
        <v>0</v>
      </c>
      <c r="AF413" s="123" cm="1">
        <f t="array" ref="AF413">IFERROR(ROUND(_xlfn.IFS(offer_sale_type="поставка",AB413,offer_sale_type="транзит",S413)*AC413,2),0)</f>
        <v>0</v>
      </c>
      <c r="AG413" s="130">
        <f t="shared" si="254"/>
        <v>0</v>
      </c>
      <c r="AH413" s="74">
        <f t="shared" si="255"/>
        <v>0</v>
      </c>
      <c r="AI413" s="123">
        <f t="shared" si="256"/>
        <v>0</v>
      </c>
      <c r="AJ413" s="118">
        <f t="shared" si="272"/>
        <v>0</v>
      </c>
      <c r="AK413" s="74">
        <f t="shared" si="273"/>
        <v>0</v>
      </c>
      <c r="AL413" s="174">
        <f t="shared" si="274"/>
        <v>0</v>
      </c>
      <c r="AM413" s="175">
        <f t="shared" si="257"/>
        <v>0</v>
      </c>
      <c r="AN413" s="130">
        <f t="shared" si="275"/>
        <v>0</v>
      </c>
      <c r="AO413" s="74">
        <f t="shared" si="258"/>
        <v>0</v>
      </c>
      <c r="AP413" s="123">
        <f t="shared" si="276"/>
        <v>0</v>
      </c>
      <c r="AQ413" s="118">
        <f t="shared" si="259"/>
        <v>0</v>
      </c>
      <c r="AR413" s="82" t="str">
        <f t="shared" si="277"/>
        <v>https://www.alta.ru/tnved/code//</v>
      </c>
      <c r="AS413" s="157"/>
      <c r="AT413" s="162"/>
      <c r="AU413" s="74">
        <f t="shared" si="260"/>
        <v>0</v>
      </c>
      <c r="AV413" s="157"/>
      <c r="AW413" s="75">
        <f>_xlfn.IFNA(VLOOKUP(L413,list_vat[],3,FALSE),0)</f>
        <v>0</v>
      </c>
      <c r="AX413" s="74">
        <f t="shared" si="278"/>
        <v>0</v>
      </c>
      <c r="AY413" s="74">
        <f t="shared" si="279"/>
        <v>0</v>
      </c>
      <c r="AZ413" s="130">
        <f t="shared" si="280"/>
        <v>0</v>
      </c>
      <c r="BA413" s="74">
        <f t="shared" si="261"/>
        <v>0</v>
      </c>
      <c r="BB413" s="193">
        <f t="shared" si="281"/>
        <v>0</v>
      </c>
      <c r="BC413" s="102">
        <f t="shared" si="282"/>
        <v>0</v>
      </c>
      <c r="BD413" s="102">
        <f t="shared" si="283"/>
        <v>0</v>
      </c>
      <c r="BE413" s="413" t="s">
        <v>69</v>
      </c>
    </row>
    <row r="414" spans="1:57" s="65" customFormat="1" ht="12" customHeight="1" x14ac:dyDescent="0.2">
      <c r="A414" s="43">
        <v>399</v>
      </c>
      <c r="B414" s="166"/>
      <c r="C414" s="166"/>
      <c r="D414" s="166"/>
      <c r="E414" s="162"/>
      <c r="F414" s="166"/>
      <c r="G414" s="162"/>
      <c r="H414" s="162"/>
      <c r="I414" s="189">
        <f t="shared" si="262"/>
        <v>0</v>
      </c>
      <c r="J414" s="195"/>
      <c r="K414" s="162"/>
      <c r="L414" s="168"/>
      <c r="M414" s="75">
        <f>_xlfn.XLOOKUP(L414,list_vat[Страна],list_vat[Ставка НДС %],0,0)</f>
        <v>0</v>
      </c>
      <c r="N414" s="162">
        <f t="shared" si="263"/>
        <v>0</v>
      </c>
      <c r="O414" s="169"/>
      <c r="P414" s="74">
        <f t="shared" si="284"/>
        <v>0</v>
      </c>
      <c r="Q414" s="162"/>
      <c r="R414" s="162" t="str">
        <f t="shared" si="264"/>
        <v>введи курс</v>
      </c>
      <c r="S414" s="196">
        <f t="shared" si="265"/>
        <v>0</v>
      </c>
      <c r="T414" s="192">
        <f t="shared" si="266"/>
        <v>0</v>
      </c>
      <c r="U414" s="76">
        <f t="shared" si="267"/>
        <v>0</v>
      </c>
      <c r="V414" s="123">
        <f t="shared" si="268"/>
        <v>0</v>
      </c>
      <c r="W414" s="191"/>
      <c r="X414" s="170"/>
      <c r="Y414" s="74">
        <f t="shared" si="253"/>
        <v>0</v>
      </c>
      <c r="Z414" s="188"/>
      <c r="AA414" s="130">
        <f t="shared" si="269"/>
        <v>0</v>
      </c>
      <c r="AB414" s="74">
        <f t="shared" si="270"/>
        <v>0</v>
      </c>
      <c r="AC414" s="356"/>
      <c r="AD414" s="130" cm="1">
        <f t="array" ref="AD414">IFERROR(ROUND((_xlfn.IFS(offer_sale_type="поставка",AB414,offer_sale_type="транзит",S414)*(1+AC414))/E414,2),0)</f>
        <v>0</v>
      </c>
      <c r="AE414" s="74">
        <f t="shared" si="271"/>
        <v>0</v>
      </c>
      <c r="AF414" s="123" cm="1">
        <f t="array" ref="AF414">IFERROR(ROUND(_xlfn.IFS(offer_sale_type="поставка",AB414,offer_sale_type="транзит",S414)*AC414,2),0)</f>
        <v>0</v>
      </c>
      <c r="AG414" s="130">
        <f t="shared" si="254"/>
        <v>0</v>
      </c>
      <c r="AH414" s="74">
        <f t="shared" si="255"/>
        <v>0</v>
      </c>
      <c r="AI414" s="123">
        <f t="shared" si="256"/>
        <v>0</v>
      </c>
      <c r="AJ414" s="118">
        <f t="shared" si="272"/>
        <v>0</v>
      </c>
      <c r="AK414" s="74">
        <f t="shared" si="273"/>
        <v>0</v>
      </c>
      <c r="AL414" s="174">
        <f t="shared" si="274"/>
        <v>0</v>
      </c>
      <c r="AM414" s="175">
        <f t="shared" si="257"/>
        <v>0</v>
      </c>
      <c r="AN414" s="130">
        <f t="shared" si="275"/>
        <v>0</v>
      </c>
      <c r="AO414" s="74">
        <f t="shared" si="258"/>
        <v>0</v>
      </c>
      <c r="AP414" s="123">
        <f t="shared" si="276"/>
        <v>0</v>
      </c>
      <c r="AQ414" s="118">
        <f t="shared" si="259"/>
        <v>0</v>
      </c>
      <c r="AR414" s="82" t="str">
        <f t="shared" si="277"/>
        <v>https://www.alta.ru/tnved/code//</v>
      </c>
      <c r="AS414" s="157"/>
      <c r="AT414" s="162"/>
      <c r="AU414" s="74">
        <f t="shared" si="260"/>
        <v>0</v>
      </c>
      <c r="AV414" s="157"/>
      <c r="AW414" s="75">
        <f>_xlfn.IFNA(VLOOKUP(L414,list_vat[],3,FALSE),0)</f>
        <v>0</v>
      </c>
      <c r="AX414" s="74">
        <f t="shared" si="278"/>
        <v>0</v>
      </c>
      <c r="AY414" s="74">
        <f t="shared" si="279"/>
        <v>0</v>
      </c>
      <c r="AZ414" s="130">
        <f t="shared" si="280"/>
        <v>0</v>
      </c>
      <c r="BA414" s="74">
        <f t="shared" si="261"/>
        <v>0</v>
      </c>
      <c r="BB414" s="193">
        <f t="shared" si="281"/>
        <v>0</v>
      </c>
      <c r="BC414" s="102">
        <f t="shared" si="282"/>
        <v>0</v>
      </c>
      <c r="BD414" s="102">
        <f t="shared" si="283"/>
        <v>0</v>
      </c>
      <c r="BE414" s="413" t="s">
        <v>69</v>
      </c>
    </row>
    <row r="415" spans="1:57" s="65" customFormat="1" ht="12" customHeight="1" x14ac:dyDescent="0.2">
      <c r="A415" s="43">
        <v>400</v>
      </c>
      <c r="B415" s="166"/>
      <c r="C415" s="166"/>
      <c r="D415" s="166"/>
      <c r="E415" s="162"/>
      <c r="F415" s="166"/>
      <c r="G415" s="162"/>
      <c r="H415" s="162"/>
      <c r="I415" s="189">
        <f t="shared" si="262"/>
        <v>0</v>
      </c>
      <c r="J415" s="195"/>
      <c r="K415" s="162"/>
      <c r="L415" s="168"/>
      <c r="M415" s="75">
        <f>_xlfn.XLOOKUP(L415,list_vat[Страна],list_vat[Ставка НДС %],0,0)</f>
        <v>0</v>
      </c>
      <c r="N415" s="162">
        <f t="shared" si="263"/>
        <v>0</v>
      </c>
      <c r="O415" s="169"/>
      <c r="P415" s="74">
        <f t="shared" si="284"/>
        <v>0</v>
      </c>
      <c r="Q415" s="162"/>
      <c r="R415" s="162" t="str">
        <f t="shared" si="264"/>
        <v>введи курс</v>
      </c>
      <c r="S415" s="196">
        <f t="shared" si="265"/>
        <v>0</v>
      </c>
      <c r="T415" s="192">
        <f t="shared" si="266"/>
        <v>0</v>
      </c>
      <c r="U415" s="76">
        <f t="shared" si="267"/>
        <v>0</v>
      </c>
      <c r="V415" s="123">
        <f t="shared" si="268"/>
        <v>0</v>
      </c>
      <c r="W415" s="191"/>
      <c r="X415" s="170"/>
      <c r="Y415" s="74">
        <f t="shared" si="253"/>
        <v>0</v>
      </c>
      <c r="Z415" s="188"/>
      <c r="AA415" s="130">
        <f t="shared" si="269"/>
        <v>0</v>
      </c>
      <c r="AB415" s="74">
        <f t="shared" si="270"/>
        <v>0</v>
      </c>
      <c r="AC415" s="356"/>
      <c r="AD415" s="130" cm="1">
        <f t="array" ref="AD415">IFERROR(ROUND((_xlfn.IFS(offer_sale_type="поставка",AB415,offer_sale_type="транзит",S415)*(1+AC415))/E415,2),0)</f>
        <v>0</v>
      </c>
      <c r="AE415" s="74">
        <f t="shared" si="271"/>
        <v>0</v>
      </c>
      <c r="AF415" s="123" cm="1">
        <f t="array" ref="AF415">IFERROR(ROUND(_xlfn.IFS(offer_sale_type="поставка",AB415,offer_sale_type="транзит",S415)*AC415,2),0)</f>
        <v>0</v>
      </c>
      <c r="AG415" s="130">
        <f t="shared" si="254"/>
        <v>0</v>
      </c>
      <c r="AH415" s="74">
        <f t="shared" si="255"/>
        <v>0</v>
      </c>
      <c r="AI415" s="123">
        <f t="shared" si="256"/>
        <v>0</v>
      </c>
      <c r="AJ415" s="118">
        <f t="shared" si="272"/>
        <v>0</v>
      </c>
      <c r="AK415" s="74">
        <f t="shared" si="273"/>
        <v>0</v>
      </c>
      <c r="AL415" s="174">
        <f t="shared" si="274"/>
        <v>0</v>
      </c>
      <c r="AM415" s="175">
        <f t="shared" si="257"/>
        <v>0</v>
      </c>
      <c r="AN415" s="130">
        <f t="shared" si="275"/>
        <v>0</v>
      </c>
      <c r="AO415" s="74">
        <f t="shared" si="258"/>
        <v>0</v>
      </c>
      <c r="AP415" s="123">
        <f t="shared" si="276"/>
        <v>0</v>
      </c>
      <c r="AQ415" s="118">
        <f t="shared" si="259"/>
        <v>0</v>
      </c>
      <c r="AR415" s="82" t="str">
        <f t="shared" si="277"/>
        <v>https://www.alta.ru/tnved/code//</v>
      </c>
      <c r="AS415" s="157"/>
      <c r="AT415" s="162"/>
      <c r="AU415" s="74">
        <f t="shared" si="260"/>
        <v>0</v>
      </c>
      <c r="AV415" s="157"/>
      <c r="AW415" s="75">
        <f>_xlfn.IFNA(VLOOKUP(L415,list_vat[],3,FALSE),0)</f>
        <v>0</v>
      </c>
      <c r="AX415" s="74">
        <f t="shared" si="278"/>
        <v>0</v>
      </c>
      <c r="AY415" s="74">
        <f t="shared" si="279"/>
        <v>0</v>
      </c>
      <c r="AZ415" s="130">
        <f t="shared" si="280"/>
        <v>0</v>
      </c>
      <c r="BA415" s="74">
        <f t="shared" si="261"/>
        <v>0</v>
      </c>
      <c r="BB415" s="193">
        <f t="shared" si="281"/>
        <v>0</v>
      </c>
      <c r="BC415" s="102">
        <f t="shared" si="282"/>
        <v>0</v>
      </c>
      <c r="BD415" s="102">
        <f t="shared" si="283"/>
        <v>0</v>
      </c>
      <c r="BE415" s="413" t="s">
        <v>69</v>
      </c>
    </row>
    <row r="416" spans="1:57" s="65" customFormat="1" ht="12" customHeight="1" x14ac:dyDescent="0.2">
      <c r="A416" s="43">
        <v>401</v>
      </c>
      <c r="B416" s="166"/>
      <c r="C416" s="166"/>
      <c r="D416" s="166"/>
      <c r="E416" s="162"/>
      <c r="F416" s="166"/>
      <c r="G416" s="162"/>
      <c r="H416" s="162"/>
      <c r="I416" s="189">
        <f t="shared" si="262"/>
        <v>0</v>
      </c>
      <c r="J416" s="195"/>
      <c r="K416" s="162"/>
      <c r="L416" s="168"/>
      <c r="M416" s="75">
        <f>_xlfn.XLOOKUP(L416,list_vat[Страна],list_vat[Ставка НДС %],0,0)</f>
        <v>0</v>
      </c>
      <c r="N416" s="162">
        <f t="shared" si="263"/>
        <v>0</v>
      </c>
      <c r="O416" s="169"/>
      <c r="P416" s="74">
        <f t="shared" si="284"/>
        <v>0</v>
      </c>
      <c r="Q416" s="162"/>
      <c r="R416" s="162" t="str">
        <f t="shared" si="264"/>
        <v>введи курс</v>
      </c>
      <c r="S416" s="196">
        <f t="shared" si="265"/>
        <v>0</v>
      </c>
      <c r="T416" s="192">
        <f t="shared" si="266"/>
        <v>0</v>
      </c>
      <c r="U416" s="76">
        <f t="shared" si="267"/>
        <v>0</v>
      </c>
      <c r="V416" s="123">
        <f t="shared" si="268"/>
        <v>0</v>
      </c>
      <c r="W416" s="191"/>
      <c r="X416" s="170"/>
      <c r="Y416" s="74">
        <f t="shared" si="253"/>
        <v>0</v>
      </c>
      <c r="Z416" s="188"/>
      <c r="AA416" s="130">
        <f t="shared" si="269"/>
        <v>0</v>
      </c>
      <c r="AB416" s="74">
        <f t="shared" si="270"/>
        <v>0</v>
      </c>
      <c r="AC416" s="356"/>
      <c r="AD416" s="130" cm="1">
        <f t="array" ref="AD416">IFERROR(ROUND((_xlfn.IFS(offer_sale_type="поставка",AB416,offer_sale_type="транзит",S416)*(1+AC416))/E416,2),0)</f>
        <v>0</v>
      </c>
      <c r="AE416" s="74">
        <f t="shared" si="271"/>
        <v>0</v>
      </c>
      <c r="AF416" s="123" cm="1">
        <f t="array" ref="AF416">IFERROR(ROUND(_xlfn.IFS(offer_sale_type="поставка",AB416,offer_sale_type="транзит",S416)*AC416,2),0)</f>
        <v>0</v>
      </c>
      <c r="AG416" s="130">
        <f t="shared" si="254"/>
        <v>0</v>
      </c>
      <c r="AH416" s="74">
        <f t="shared" si="255"/>
        <v>0</v>
      </c>
      <c r="AI416" s="123">
        <f t="shared" si="256"/>
        <v>0</v>
      </c>
      <c r="AJ416" s="118">
        <f t="shared" si="272"/>
        <v>0</v>
      </c>
      <c r="AK416" s="74">
        <f t="shared" si="273"/>
        <v>0</v>
      </c>
      <c r="AL416" s="174">
        <f t="shared" si="274"/>
        <v>0</v>
      </c>
      <c r="AM416" s="175">
        <f t="shared" si="257"/>
        <v>0</v>
      </c>
      <c r="AN416" s="130">
        <f t="shared" si="275"/>
        <v>0</v>
      </c>
      <c r="AO416" s="74">
        <f t="shared" si="258"/>
        <v>0</v>
      </c>
      <c r="AP416" s="123">
        <f t="shared" si="276"/>
        <v>0</v>
      </c>
      <c r="AQ416" s="118">
        <f t="shared" si="259"/>
        <v>0</v>
      </c>
      <c r="AR416" s="82" t="str">
        <f t="shared" si="277"/>
        <v>https://www.alta.ru/tnved/code//</v>
      </c>
      <c r="AS416" s="157"/>
      <c r="AT416" s="162"/>
      <c r="AU416" s="74">
        <f t="shared" si="260"/>
        <v>0</v>
      </c>
      <c r="AV416" s="157"/>
      <c r="AW416" s="75">
        <f>_xlfn.IFNA(VLOOKUP(L416,list_vat[],3,FALSE),0)</f>
        <v>0</v>
      </c>
      <c r="AX416" s="74">
        <f t="shared" si="278"/>
        <v>0</v>
      </c>
      <c r="AY416" s="74">
        <f t="shared" si="279"/>
        <v>0</v>
      </c>
      <c r="AZ416" s="130">
        <f t="shared" si="280"/>
        <v>0</v>
      </c>
      <c r="BA416" s="74">
        <f t="shared" si="261"/>
        <v>0</v>
      </c>
      <c r="BB416" s="193">
        <f t="shared" si="281"/>
        <v>0</v>
      </c>
      <c r="BC416" s="102">
        <f t="shared" si="282"/>
        <v>0</v>
      </c>
      <c r="BD416" s="102">
        <f t="shared" si="283"/>
        <v>0</v>
      </c>
      <c r="BE416" s="413" t="s">
        <v>69</v>
      </c>
    </row>
    <row r="417" spans="1:57" s="65" customFormat="1" ht="12" customHeight="1" x14ac:dyDescent="0.2">
      <c r="A417" s="43">
        <v>402</v>
      </c>
      <c r="B417" s="166"/>
      <c r="C417" s="166"/>
      <c r="D417" s="166"/>
      <c r="E417" s="162"/>
      <c r="F417" s="166"/>
      <c r="G417" s="162"/>
      <c r="H417" s="162"/>
      <c r="I417" s="189">
        <f t="shared" si="262"/>
        <v>0</v>
      </c>
      <c r="J417" s="195"/>
      <c r="K417" s="162"/>
      <c r="L417" s="168"/>
      <c r="M417" s="75">
        <f>_xlfn.XLOOKUP(L417,list_vat[Страна],list_vat[Ставка НДС %],0,0)</f>
        <v>0</v>
      </c>
      <c r="N417" s="162">
        <f t="shared" si="263"/>
        <v>0</v>
      </c>
      <c r="O417" s="169"/>
      <c r="P417" s="74">
        <f t="shared" si="284"/>
        <v>0</v>
      </c>
      <c r="Q417" s="162"/>
      <c r="R417" s="162" t="str">
        <f t="shared" si="264"/>
        <v>введи курс</v>
      </c>
      <c r="S417" s="196">
        <f t="shared" si="265"/>
        <v>0</v>
      </c>
      <c r="T417" s="192">
        <f t="shared" si="266"/>
        <v>0</v>
      </c>
      <c r="U417" s="76">
        <f t="shared" si="267"/>
        <v>0</v>
      </c>
      <c r="V417" s="123">
        <f t="shared" si="268"/>
        <v>0</v>
      </c>
      <c r="W417" s="191"/>
      <c r="X417" s="170"/>
      <c r="Y417" s="74">
        <f t="shared" si="253"/>
        <v>0</v>
      </c>
      <c r="Z417" s="188"/>
      <c r="AA417" s="130">
        <f t="shared" si="269"/>
        <v>0</v>
      </c>
      <c r="AB417" s="74">
        <f t="shared" si="270"/>
        <v>0</v>
      </c>
      <c r="AC417" s="356"/>
      <c r="AD417" s="130" cm="1">
        <f t="array" ref="AD417">IFERROR(ROUND((_xlfn.IFS(offer_sale_type="поставка",AB417,offer_sale_type="транзит",S417)*(1+AC417))/E417,2),0)</f>
        <v>0</v>
      </c>
      <c r="AE417" s="74">
        <f t="shared" si="271"/>
        <v>0</v>
      </c>
      <c r="AF417" s="123" cm="1">
        <f t="array" ref="AF417">IFERROR(ROUND(_xlfn.IFS(offer_sale_type="поставка",AB417,offer_sale_type="транзит",S417)*AC417,2),0)</f>
        <v>0</v>
      </c>
      <c r="AG417" s="130">
        <f t="shared" si="254"/>
        <v>0</v>
      </c>
      <c r="AH417" s="74">
        <f t="shared" si="255"/>
        <v>0</v>
      </c>
      <c r="AI417" s="123">
        <f t="shared" si="256"/>
        <v>0</v>
      </c>
      <c r="AJ417" s="118">
        <f t="shared" si="272"/>
        <v>0</v>
      </c>
      <c r="AK417" s="74">
        <f t="shared" si="273"/>
        <v>0</v>
      </c>
      <c r="AL417" s="174">
        <f t="shared" si="274"/>
        <v>0</v>
      </c>
      <c r="AM417" s="175">
        <f t="shared" si="257"/>
        <v>0</v>
      </c>
      <c r="AN417" s="130">
        <f t="shared" si="275"/>
        <v>0</v>
      </c>
      <c r="AO417" s="74">
        <f t="shared" si="258"/>
        <v>0</v>
      </c>
      <c r="AP417" s="123">
        <f t="shared" si="276"/>
        <v>0</v>
      </c>
      <c r="AQ417" s="118">
        <f t="shared" si="259"/>
        <v>0</v>
      </c>
      <c r="AR417" s="82" t="str">
        <f t="shared" si="277"/>
        <v>https://www.alta.ru/tnved/code//</v>
      </c>
      <c r="AS417" s="157"/>
      <c r="AT417" s="162"/>
      <c r="AU417" s="74">
        <f t="shared" si="260"/>
        <v>0</v>
      </c>
      <c r="AV417" s="157"/>
      <c r="AW417" s="75">
        <f>_xlfn.IFNA(VLOOKUP(L417,list_vat[],3,FALSE),0)</f>
        <v>0</v>
      </c>
      <c r="AX417" s="74">
        <f t="shared" si="278"/>
        <v>0</v>
      </c>
      <c r="AY417" s="74">
        <f t="shared" si="279"/>
        <v>0</v>
      </c>
      <c r="AZ417" s="130">
        <f t="shared" si="280"/>
        <v>0</v>
      </c>
      <c r="BA417" s="74">
        <f t="shared" si="261"/>
        <v>0</v>
      </c>
      <c r="BB417" s="193">
        <f t="shared" si="281"/>
        <v>0</v>
      </c>
      <c r="BC417" s="102">
        <f t="shared" si="282"/>
        <v>0</v>
      </c>
      <c r="BD417" s="102">
        <f t="shared" si="283"/>
        <v>0</v>
      </c>
      <c r="BE417" s="413" t="s">
        <v>69</v>
      </c>
    </row>
    <row r="418" spans="1:57" s="65" customFormat="1" ht="12" customHeight="1" x14ac:dyDescent="0.2">
      <c r="A418" s="43">
        <v>403</v>
      </c>
      <c r="B418" s="166"/>
      <c r="C418" s="166"/>
      <c r="D418" s="166"/>
      <c r="E418" s="162"/>
      <c r="F418" s="166"/>
      <c r="G418" s="162"/>
      <c r="H418" s="162"/>
      <c r="I418" s="189">
        <f t="shared" si="262"/>
        <v>0</v>
      </c>
      <c r="J418" s="195"/>
      <c r="K418" s="162"/>
      <c r="L418" s="168"/>
      <c r="M418" s="75">
        <f>_xlfn.XLOOKUP(L418,list_vat[Страна],list_vat[Ставка НДС %],0,0)</f>
        <v>0</v>
      </c>
      <c r="N418" s="162">
        <f t="shared" si="263"/>
        <v>0</v>
      </c>
      <c r="O418" s="169"/>
      <c r="P418" s="74">
        <f t="shared" si="284"/>
        <v>0</v>
      </c>
      <c r="Q418" s="162"/>
      <c r="R418" s="162" t="str">
        <f t="shared" si="264"/>
        <v>введи курс</v>
      </c>
      <c r="S418" s="196">
        <f t="shared" si="265"/>
        <v>0</v>
      </c>
      <c r="T418" s="192">
        <f t="shared" si="266"/>
        <v>0</v>
      </c>
      <c r="U418" s="76">
        <f t="shared" si="267"/>
        <v>0</v>
      </c>
      <c r="V418" s="123">
        <f t="shared" si="268"/>
        <v>0</v>
      </c>
      <c r="W418" s="191"/>
      <c r="X418" s="170"/>
      <c r="Y418" s="74">
        <f t="shared" si="253"/>
        <v>0</v>
      </c>
      <c r="Z418" s="188"/>
      <c r="AA418" s="130">
        <f t="shared" si="269"/>
        <v>0</v>
      </c>
      <c r="AB418" s="74">
        <f t="shared" si="270"/>
        <v>0</v>
      </c>
      <c r="AC418" s="356"/>
      <c r="AD418" s="130" cm="1">
        <f t="array" ref="AD418">IFERROR(ROUND((_xlfn.IFS(offer_sale_type="поставка",AB418,offer_sale_type="транзит",S418)*(1+AC418))/E418,2),0)</f>
        <v>0</v>
      </c>
      <c r="AE418" s="74">
        <f t="shared" si="271"/>
        <v>0</v>
      </c>
      <c r="AF418" s="123" cm="1">
        <f t="array" ref="AF418">IFERROR(ROUND(_xlfn.IFS(offer_sale_type="поставка",AB418,offer_sale_type="транзит",S418)*AC418,2),0)</f>
        <v>0</v>
      </c>
      <c r="AG418" s="130">
        <f t="shared" si="254"/>
        <v>0</v>
      </c>
      <c r="AH418" s="74">
        <f t="shared" si="255"/>
        <v>0</v>
      </c>
      <c r="AI418" s="123">
        <f t="shared" si="256"/>
        <v>0</v>
      </c>
      <c r="AJ418" s="118">
        <f t="shared" si="272"/>
        <v>0</v>
      </c>
      <c r="AK418" s="74">
        <f t="shared" si="273"/>
        <v>0</v>
      </c>
      <c r="AL418" s="174">
        <f t="shared" si="274"/>
        <v>0</v>
      </c>
      <c r="AM418" s="175">
        <f t="shared" si="257"/>
        <v>0</v>
      </c>
      <c r="AN418" s="130">
        <f t="shared" si="275"/>
        <v>0</v>
      </c>
      <c r="AO418" s="74">
        <f t="shared" si="258"/>
        <v>0</v>
      </c>
      <c r="AP418" s="123">
        <f t="shared" si="276"/>
        <v>0</v>
      </c>
      <c r="AQ418" s="118">
        <f t="shared" si="259"/>
        <v>0</v>
      </c>
      <c r="AR418" s="82" t="str">
        <f t="shared" si="277"/>
        <v>https://www.alta.ru/tnved/code//</v>
      </c>
      <c r="AS418" s="157"/>
      <c r="AT418" s="162"/>
      <c r="AU418" s="74">
        <f t="shared" si="260"/>
        <v>0</v>
      </c>
      <c r="AV418" s="157"/>
      <c r="AW418" s="75">
        <f>_xlfn.IFNA(VLOOKUP(L418,list_vat[],3,FALSE),0)</f>
        <v>0</v>
      </c>
      <c r="AX418" s="74">
        <f t="shared" si="278"/>
        <v>0</v>
      </c>
      <c r="AY418" s="74">
        <f t="shared" si="279"/>
        <v>0</v>
      </c>
      <c r="AZ418" s="130">
        <f t="shared" si="280"/>
        <v>0</v>
      </c>
      <c r="BA418" s="74">
        <f t="shared" si="261"/>
        <v>0</v>
      </c>
      <c r="BB418" s="193">
        <f t="shared" si="281"/>
        <v>0</v>
      </c>
      <c r="BC418" s="102">
        <f t="shared" si="282"/>
        <v>0</v>
      </c>
      <c r="BD418" s="102">
        <f t="shared" si="283"/>
        <v>0</v>
      </c>
      <c r="BE418" s="413" t="s">
        <v>69</v>
      </c>
    </row>
    <row r="419" spans="1:57" s="65" customFormat="1" ht="12" customHeight="1" x14ac:dyDescent="0.2">
      <c r="A419" s="43">
        <v>404</v>
      </c>
      <c r="B419" s="166"/>
      <c r="C419" s="166"/>
      <c r="D419" s="166"/>
      <c r="E419" s="162"/>
      <c r="F419" s="166"/>
      <c r="G419" s="162"/>
      <c r="H419" s="162"/>
      <c r="I419" s="189">
        <f t="shared" si="262"/>
        <v>0</v>
      </c>
      <c r="J419" s="195"/>
      <c r="K419" s="162"/>
      <c r="L419" s="168"/>
      <c r="M419" s="75">
        <f>_xlfn.XLOOKUP(L419,list_vat[Страна],list_vat[Ставка НДС %],0,0)</f>
        <v>0</v>
      </c>
      <c r="N419" s="162">
        <f t="shared" si="263"/>
        <v>0</v>
      </c>
      <c r="O419" s="169"/>
      <c r="P419" s="74">
        <f t="shared" si="284"/>
        <v>0</v>
      </c>
      <c r="Q419" s="162"/>
      <c r="R419" s="162" t="str">
        <f t="shared" si="264"/>
        <v>введи курс</v>
      </c>
      <c r="S419" s="196">
        <f t="shared" si="265"/>
        <v>0</v>
      </c>
      <c r="T419" s="192">
        <f t="shared" si="266"/>
        <v>0</v>
      </c>
      <c r="U419" s="76">
        <f t="shared" si="267"/>
        <v>0</v>
      </c>
      <c r="V419" s="123">
        <f t="shared" si="268"/>
        <v>0</v>
      </c>
      <c r="W419" s="191"/>
      <c r="X419" s="170"/>
      <c r="Y419" s="74">
        <f t="shared" si="253"/>
        <v>0</v>
      </c>
      <c r="Z419" s="188"/>
      <c r="AA419" s="130">
        <f t="shared" si="269"/>
        <v>0</v>
      </c>
      <c r="AB419" s="74">
        <f t="shared" si="270"/>
        <v>0</v>
      </c>
      <c r="AC419" s="356"/>
      <c r="AD419" s="130" cm="1">
        <f t="array" ref="AD419">IFERROR(ROUND((_xlfn.IFS(offer_sale_type="поставка",AB419,offer_sale_type="транзит",S419)*(1+AC419))/E419,2),0)</f>
        <v>0</v>
      </c>
      <c r="AE419" s="74">
        <f t="shared" si="271"/>
        <v>0</v>
      </c>
      <c r="AF419" s="123" cm="1">
        <f t="array" ref="AF419">IFERROR(ROUND(_xlfn.IFS(offer_sale_type="поставка",AB419,offer_sale_type="транзит",S419)*AC419,2),0)</f>
        <v>0</v>
      </c>
      <c r="AG419" s="130">
        <f t="shared" si="254"/>
        <v>0</v>
      </c>
      <c r="AH419" s="74">
        <f t="shared" si="255"/>
        <v>0</v>
      </c>
      <c r="AI419" s="123">
        <f t="shared" si="256"/>
        <v>0</v>
      </c>
      <c r="AJ419" s="118">
        <f t="shared" si="272"/>
        <v>0</v>
      </c>
      <c r="AK419" s="74">
        <f t="shared" si="273"/>
        <v>0</v>
      </c>
      <c r="AL419" s="174">
        <f t="shared" si="274"/>
        <v>0</v>
      </c>
      <c r="AM419" s="175">
        <f t="shared" si="257"/>
        <v>0</v>
      </c>
      <c r="AN419" s="130">
        <f t="shared" si="275"/>
        <v>0</v>
      </c>
      <c r="AO419" s="74">
        <f t="shared" si="258"/>
        <v>0</v>
      </c>
      <c r="AP419" s="123">
        <f t="shared" si="276"/>
        <v>0</v>
      </c>
      <c r="AQ419" s="118">
        <f t="shared" si="259"/>
        <v>0</v>
      </c>
      <c r="AR419" s="82" t="str">
        <f t="shared" si="277"/>
        <v>https://www.alta.ru/tnved/code//</v>
      </c>
      <c r="AS419" s="157"/>
      <c r="AT419" s="162"/>
      <c r="AU419" s="74">
        <f t="shared" si="260"/>
        <v>0</v>
      </c>
      <c r="AV419" s="157"/>
      <c r="AW419" s="75">
        <f>_xlfn.IFNA(VLOOKUP(L419,list_vat[],3,FALSE),0)</f>
        <v>0</v>
      </c>
      <c r="AX419" s="74">
        <f t="shared" si="278"/>
        <v>0</v>
      </c>
      <c r="AY419" s="74">
        <f t="shared" si="279"/>
        <v>0</v>
      </c>
      <c r="AZ419" s="130">
        <f t="shared" si="280"/>
        <v>0</v>
      </c>
      <c r="BA419" s="74">
        <f t="shared" si="261"/>
        <v>0</v>
      </c>
      <c r="BB419" s="193">
        <f t="shared" si="281"/>
        <v>0</v>
      </c>
      <c r="BC419" s="102">
        <f t="shared" si="282"/>
        <v>0</v>
      </c>
      <c r="BD419" s="102">
        <f t="shared" si="283"/>
        <v>0</v>
      </c>
      <c r="BE419" s="413" t="s">
        <v>69</v>
      </c>
    </row>
    <row r="420" spans="1:57" s="65" customFormat="1" ht="12" customHeight="1" x14ac:dyDescent="0.2">
      <c r="A420" s="43">
        <v>405</v>
      </c>
      <c r="B420" s="166"/>
      <c r="C420" s="166"/>
      <c r="D420" s="166"/>
      <c r="E420" s="162"/>
      <c r="F420" s="166"/>
      <c r="G420" s="162"/>
      <c r="H420" s="162"/>
      <c r="I420" s="189">
        <f t="shared" si="262"/>
        <v>0</v>
      </c>
      <c r="J420" s="195"/>
      <c r="K420" s="162"/>
      <c r="L420" s="168"/>
      <c r="M420" s="75">
        <f>_xlfn.XLOOKUP(L420,list_vat[Страна],list_vat[Ставка НДС %],0,0)</f>
        <v>0</v>
      </c>
      <c r="N420" s="162">
        <f t="shared" si="263"/>
        <v>0</v>
      </c>
      <c r="O420" s="169"/>
      <c r="P420" s="74">
        <f t="shared" si="284"/>
        <v>0</v>
      </c>
      <c r="Q420" s="162"/>
      <c r="R420" s="162" t="str">
        <f t="shared" si="264"/>
        <v>введи курс</v>
      </c>
      <c r="S420" s="196">
        <f t="shared" si="265"/>
        <v>0</v>
      </c>
      <c r="T420" s="192">
        <f t="shared" si="266"/>
        <v>0</v>
      </c>
      <c r="U420" s="76">
        <f t="shared" si="267"/>
        <v>0</v>
      </c>
      <c r="V420" s="123">
        <f t="shared" si="268"/>
        <v>0</v>
      </c>
      <c r="W420" s="191"/>
      <c r="X420" s="170"/>
      <c r="Y420" s="74">
        <f t="shared" si="253"/>
        <v>0</v>
      </c>
      <c r="Z420" s="188"/>
      <c r="AA420" s="130">
        <f t="shared" si="269"/>
        <v>0</v>
      </c>
      <c r="AB420" s="74">
        <f t="shared" si="270"/>
        <v>0</v>
      </c>
      <c r="AC420" s="356"/>
      <c r="AD420" s="130" cm="1">
        <f t="array" ref="AD420">IFERROR(ROUND((_xlfn.IFS(offer_sale_type="поставка",AB420,offer_sale_type="транзит",S420)*(1+AC420))/E420,2),0)</f>
        <v>0</v>
      </c>
      <c r="AE420" s="74">
        <f t="shared" si="271"/>
        <v>0</v>
      </c>
      <c r="AF420" s="123" cm="1">
        <f t="array" ref="AF420">IFERROR(ROUND(_xlfn.IFS(offer_sale_type="поставка",AB420,offer_sale_type="транзит",S420)*AC420,2),0)</f>
        <v>0</v>
      </c>
      <c r="AG420" s="130">
        <f t="shared" si="254"/>
        <v>0</v>
      </c>
      <c r="AH420" s="74">
        <f t="shared" si="255"/>
        <v>0</v>
      </c>
      <c r="AI420" s="123">
        <f t="shared" si="256"/>
        <v>0</v>
      </c>
      <c r="AJ420" s="118">
        <f t="shared" si="272"/>
        <v>0</v>
      </c>
      <c r="AK420" s="74">
        <f t="shared" si="273"/>
        <v>0</v>
      </c>
      <c r="AL420" s="174">
        <f t="shared" si="274"/>
        <v>0</v>
      </c>
      <c r="AM420" s="175">
        <f t="shared" si="257"/>
        <v>0</v>
      </c>
      <c r="AN420" s="130">
        <f t="shared" si="275"/>
        <v>0</v>
      </c>
      <c r="AO420" s="74">
        <f t="shared" si="258"/>
        <v>0</v>
      </c>
      <c r="AP420" s="123">
        <f t="shared" si="276"/>
        <v>0</v>
      </c>
      <c r="AQ420" s="118">
        <f t="shared" si="259"/>
        <v>0</v>
      </c>
      <c r="AR420" s="82" t="str">
        <f t="shared" si="277"/>
        <v>https://www.alta.ru/tnved/code//</v>
      </c>
      <c r="AS420" s="157"/>
      <c r="AT420" s="162"/>
      <c r="AU420" s="74">
        <f t="shared" si="260"/>
        <v>0</v>
      </c>
      <c r="AV420" s="157"/>
      <c r="AW420" s="75">
        <f>_xlfn.IFNA(VLOOKUP(L420,list_vat[],3,FALSE),0)</f>
        <v>0</v>
      </c>
      <c r="AX420" s="74">
        <f t="shared" si="278"/>
        <v>0</v>
      </c>
      <c r="AY420" s="74">
        <f t="shared" si="279"/>
        <v>0</v>
      </c>
      <c r="AZ420" s="130">
        <f t="shared" si="280"/>
        <v>0</v>
      </c>
      <c r="BA420" s="74">
        <f t="shared" si="261"/>
        <v>0</v>
      </c>
      <c r="BB420" s="193">
        <f t="shared" si="281"/>
        <v>0</v>
      </c>
      <c r="BC420" s="102">
        <f t="shared" si="282"/>
        <v>0</v>
      </c>
      <c r="BD420" s="102">
        <f t="shared" si="283"/>
        <v>0</v>
      </c>
      <c r="BE420" s="413" t="s">
        <v>69</v>
      </c>
    </row>
    <row r="421" spans="1:57" s="65" customFormat="1" ht="12" customHeight="1" x14ac:dyDescent="0.2">
      <c r="A421" s="43">
        <v>406</v>
      </c>
      <c r="B421" s="166"/>
      <c r="C421" s="166"/>
      <c r="D421" s="166"/>
      <c r="E421" s="162"/>
      <c r="F421" s="166"/>
      <c r="G421" s="162"/>
      <c r="H421" s="162"/>
      <c r="I421" s="189">
        <f t="shared" si="262"/>
        <v>0</v>
      </c>
      <c r="J421" s="195"/>
      <c r="K421" s="162"/>
      <c r="L421" s="168"/>
      <c r="M421" s="75">
        <f>_xlfn.XLOOKUP(L421,list_vat[Страна],list_vat[Ставка НДС %],0,0)</f>
        <v>0</v>
      </c>
      <c r="N421" s="162">
        <f t="shared" si="263"/>
        <v>0</v>
      </c>
      <c r="O421" s="169"/>
      <c r="P421" s="74">
        <f t="shared" si="284"/>
        <v>0</v>
      </c>
      <c r="Q421" s="162"/>
      <c r="R421" s="162" t="str">
        <f t="shared" si="264"/>
        <v>введи курс</v>
      </c>
      <c r="S421" s="196">
        <f t="shared" si="265"/>
        <v>0</v>
      </c>
      <c r="T421" s="192">
        <f t="shared" si="266"/>
        <v>0</v>
      </c>
      <c r="U421" s="76">
        <f t="shared" si="267"/>
        <v>0</v>
      </c>
      <c r="V421" s="123">
        <f t="shared" si="268"/>
        <v>0</v>
      </c>
      <c r="W421" s="191"/>
      <c r="X421" s="170"/>
      <c r="Y421" s="74">
        <f t="shared" si="253"/>
        <v>0</v>
      </c>
      <c r="Z421" s="188"/>
      <c r="AA421" s="130">
        <f t="shared" si="269"/>
        <v>0</v>
      </c>
      <c r="AB421" s="74">
        <f t="shared" si="270"/>
        <v>0</v>
      </c>
      <c r="AC421" s="356"/>
      <c r="AD421" s="130" cm="1">
        <f t="array" ref="AD421">IFERROR(ROUND((_xlfn.IFS(offer_sale_type="поставка",AB421,offer_sale_type="транзит",S421)*(1+AC421))/E421,2),0)</f>
        <v>0</v>
      </c>
      <c r="AE421" s="74">
        <f t="shared" si="271"/>
        <v>0</v>
      </c>
      <c r="AF421" s="123" cm="1">
        <f t="array" ref="AF421">IFERROR(ROUND(_xlfn.IFS(offer_sale_type="поставка",AB421,offer_sale_type="транзит",S421)*AC421,2),0)</f>
        <v>0</v>
      </c>
      <c r="AG421" s="130">
        <f t="shared" si="254"/>
        <v>0</v>
      </c>
      <c r="AH421" s="74">
        <f t="shared" si="255"/>
        <v>0</v>
      </c>
      <c r="AI421" s="123">
        <f t="shared" si="256"/>
        <v>0</v>
      </c>
      <c r="AJ421" s="118">
        <f t="shared" si="272"/>
        <v>0</v>
      </c>
      <c r="AK421" s="74">
        <f t="shared" si="273"/>
        <v>0</v>
      </c>
      <c r="AL421" s="174">
        <f t="shared" si="274"/>
        <v>0</v>
      </c>
      <c r="AM421" s="175">
        <f t="shared" si="257"/>
        <v>0</v>
      </c>
      <c r="AN421" s="130">
        <f t="shared" si="275"/>
        <v>0</v>
      </c>
      <c r="AO421" s="74">
        <f t="shared" si="258"/>
        <v>0</v>
      </c>
      <c r="AP421" s="123">
        <f t="shared" si="276"/>
        <v>0</v>
      </c>
      <c r="AQ421" s="118">
        <f t="shared" si="259"/>
        <v>0</v>
      </c>
      <c r="AR421" s="82" t="str">
        <f t="shared" si="277"/>
        <v>https://www.alta.ru/tnved/code//</v>
      </c>
      <c r="AS421" s="157"/>
      <c r="AT421" s="162"/>
      <c r="AU421" s="74">
        <f t="shared" si="260"/>
        <v>0</v>
      </c>
      <c r="AV421" s="157"/>
      <c r="AW421" s="75">
        <f>_xlfn.IFNA(VLOOKUP(L421,list_vat[],3,FALSE),0)</f>
        <v>0</v>
      </c>
      <c r="AX421" s="74">
        <f t="shared" si="278"/>
        <v>0</v>
      </c>
      <c r="AY421" s="74">
        <f t="shared" si="279"/>
        <v>0</v>
      </c>
      <c r="AZ421" s="130">
        <f t="shared" si="280"/>
        <v>0</v>
      </c>
      <c r="BA421" s="74">
        <f t="shared" si="261"/>
        <v>0</v>
      </c>
      <c r="BB421" s="193">
        <f t="shared" si="281"/>
        <v>0</v>
      </c>
      <c r="BC421" s="102">
        <f t="shared" si="282"/>
        <v>0</v>
      </c>
      <c r="BD421" s="102">
        <f t="shared" si="283"/>
        <v>0</v>
      </c>
      <c r="BE421" s="413" t="s">
        <v>69</v>
      </c>
    </row>
    <row r="422" spans="1:57" s="65" customFormat="1" ht="12" customHeight="1" x14ac:dyDescent="0.2">
      <c r="A422" s="43">
        <v>407</v>
      </c>
      <c r="B422" s="166"/>
      <c r="C422" s="166"/>
      <c r="D422" s="166"/>
      <c r="E422" s="162"/>
      <c r="F422" s="166"/>
      <c r="G422" s="162"/>
      <c r="H422" s="162"/>
      <c r="I422" s="189">
        <f t="shared" si="262"/>
        <v>0</v>
      </c>
      <c r="J422" s="195"/>
      <c r="K422" s="162"/>
      <c r="L422" s="168"/>
      <c r="M422" s="75">
        <f>_xlfn.XLOOKUP(L422,list_vat[Страна],list_vat[Ставка НДС %],0,0)</f>
        <v>0</v>
      </c>
      <c r="N422" s="162">
        <f t="shared" si="263"/>
        <v>0</v>
      </c>
      <c r="O422" s="169"/>
      <c r="P422" s="74">
        <f t="shared" si="284"/>
        <v>0</v>
      </c>
      <c r="Q422" s="162"/>
      <c r="R422" s="162" t="str">
        <f t="shared" si="264"/>
        <v>введи курс</v>
      </c>
      <c r="S422" s="196">
        <f t="shared" si="265"/>
        <v>0</v>
      </c>
      <c r="T422" s="192">
        <f t="shared" si="266"/>
        <v>0</v>
      </c>
      <c r="U422" s="76">
        <f t="shared" si="267"/>
        <v>0</v>
      </c>
      <c r="V422" s="123">
        <f t="shared" si="268"/>
        <v>0</v>
      </c>
      <c r="W422" s="191"/>
      <c r="X422" s="170"/>
      <c r="Y422" s="74">
        <f t="shared" si="253"/>
        <v>0</v>
      </c>
      <c r="Z422" s="188"/>
      <c r="AA422" s="130">
        <f t="shared" si="269"/>
        <v>0</v>
      </c>
      <c r="AB422" s="74">
        <f t="shared" si="270"/>
        <v>0</v>
      </c>
      <c r="AC422" s="356"/>
      <c r="AD422" s="130" cm="1">
        <f t="array" ref="AD422">IFERROR(ROUND((_xlfn.IFS(offer_sale_type="поставка",AB422,offer_sale_type="транзит",S422)*(1+AC422))/E422,2),0)</f>
        <v>0</v>
      </c>
      <c r="AE422" s="74">
        <f t="shared" si="271"/>
        <v>0</v>
      </c>
      <c r="AF422" s="123" cm="1">
        <f t="array" ref="AF422">IFERROR(ROUND(_xlfn.IFS(offer_sale_type="поставка",AB422,offer_sale_type="транзит",S422)*AC422,2),0)</f>
        <v>0</v>
      </c>
      <c r="AG422" s="130">
        <f t="shared" si="254"/>
        <v>0</v>
      </c>
      <c r="AH422" s="74">
        <f t="shared" si="255"/>
        <v>0</v>
      </c>
      <c r="AI422" s="123">
        <f t="shared" si="256"/>
        <v>0</v>
      </c>
      <c r="AJ422" s="118">
        <f t="shared" si="272"/>
        <v>0</v>
      </c>
      <c r="AK422" s="74">
        <f t="shared" si="273"/>
        <v>0</v>
      </c>
      <c r="AL422" s="174">
        <f t="shared" si="274"/>
        <v>0</v>
      </c>
      <c r="AM422" s="175">
        <f t="shared" si="257"/>
        <v>0</v>
      </c>
      <c r="AN422" s="130">
        <f t="shared" si="275"/>
        <v>0</v>
      </c>
      <c r="AO422" s="74">
        <f t="shared" si="258"/>
        <v>0</v>
      </c>
      <c r="AP422" s="123">
        <f t="shared" si="276"/>
        <v>0</v>
      </c>
      <c r="AQ422" s="118">
        <f t="shared" si="259"/>
        <v>0</v>
      </c>
      <c r="AR422" s="82" t="str">
        <f t="shared" si="277"/>
        <v>https://www.alta.ru/tnved/code//</v>
      </c>
      <c r="AS422" s="157"/>
      <c r="AT422" s="162"/>
      <c r="AU422" s="74">
        <f t="shared" si="260"/>
        <v>0</v>
      </c>
      <c r="AV422" s="157"/>
      <c r="AW422" s="75">
        <f>_xlfn.IFNA(VLOOKUP(L422,list_vat[],3,FALSE),0)</f>
        <v>0</v>
      </c>
      <c r="AX422" s="74">
        <f t="shared" si="278"/>
        <v>0</v>
      </c>
      <c r="AY422" s="74">
        <f t="shared" si="279"/>
        <v>0</v>
      </c>
      <c r="AZ422" s="130">
        <f t="shared" si="280"/>
        <v>0</v>
      </c>
      <c r="BA422" s="74">
        <f t="shared" si="261"/>
        <v>0</v>
      </c>
      <c r="BB422" s="193">
        <f t="shared" si="281"/>
        <v>0</v>
      </c>
      <c r="BC422" s="102">
        <f t="shared" si="282"/>
        <v>0</v>
      </c>
      <c r="BD422" s="102">
        <f t="shared" si="283"/>
        <v>0</v>
      </c>
      <c r="BE422" s="413" t="s">
        <v>69</v>
      </c>
    </row>
    <row r="423" spans="1:57" s="65" customFormat="1" ht="12" customHeight="1" x14ac:dyDescent="0.2">
      <c r="A423" s="43">
        <v>408</v>
      </c>
      <c r="B423" s="166"/>
      <c r="C423" s="166"/>
      <c r="D423" s="166"/>
      <c r="E423" s="162"/>
      <c r="F423" s="166"/>
      <c r="G423" s="162"/>
      <c r="H423" s="162"/>
      <c r="I423" s="189">
        <f t="shared" si="262"/>
        <v>0</v>
      </c>
      <c r="J423" s="195"/>
      <c r="K423" s="162"/>
      <c r="L423" s="168"/>
      <c r="M423" s="75">
        <f>_xlfn.XLOOKUP(L423,list_vat[Страна],list_vat[Ставка НДС %],0,0)</f>
        <v>0</v>
      </c>
      <c r="N423" s="162">
        <f t="shared" si="263"/>
        <v>0</v>
      </c>
      <c r="O423" s="169"/>
      <c r="P423" s="74">
        <f t="shared" si="284"/>
        <v>0</v>
      </c>
      <c r="Q423" s="162"/>
      <c r="R423" s="162" t="str">
        <f t="shared" si="264"/>
        <v>введи курс</v>
      </c>
      <c r="S423" s="196">
        <f t="shared" si="265"/>
        <v>0</v>
      </c>
      <c r="T423" s="192">
        <f t="shared" si="266"/>
        <v>0</v>
      </c>
      <c r="U423" s="76">
        <f t="shared" si="267"/>
        <v>0</v>
      </c>
      <c r="V423" s="123">
        <f t="shared" si="268"/>
        <v>0</v>
      </c>
      <c r="W423" s="191"/>
      <c r="X423" s="170"/>
      <c r="Y423" s="74">
        <f t="shared" si="253"/>
        <v>0</v>
      </c>
      <c r="Z423" s="188"/>
      <c r="AA423" s="130">
        <f t="shared" si="269"/>
        <v>0</v>
      </c>
      <c r="AB423" s="74">
        <f t="shared" si="270"/>
        <v>0</v>
      </c>
      <c r="AC423" s="356"/>
      <c r="AD423" s="130" cm="1">
        <f t="array" ref="AD423">IFERROR(ROUND((_xlfn.IFS(offer_sale_type="поставка",AB423,offer_sale_type="транзит",S423)*(1+AC423))/E423,2),0)</f>
        <v>0</v>
      </c>
      <c r="AE423" s="74">
        <f t="shared" si="271"/>
        <v>0</v>
      </c>
      <c r="AF423" s="123" cm="1">
        <f t="array" ref="AF423">IFERROR(ROUND(_xlfn.IFS(offer_sale_type="поставка",AB423,offer_sale_type="транзит",S423)*AC423,2),0)</f>
        <v>0</v>
      </c>
      <c r="AG423" s="130">
        <f t="shared" si="254"/>
        <v>0</v>
      </c>
      <c r="AH423" s="74">
        <f t="shared" si="255"/>
        <v>0</v>
      </c>
      <c r="AI423" s="123">
        <f t="shared" si="256"/>
        <v>0</v>
      </c>
      <c r="AJ423" s="118">
        <f t="shared" si="272"/>
        <v>0</v>
      </c>
      <c r="AK423" s="74">
        <f t="shared" si="273"/>
        <v>0</v>
      </c>
      <c r="AL423" s="174">
        <f t="shared" si="274"/>
        <v>0</v>
      </c>
      <c r="AM423" s="175">
        <f t="shared" si="257"/>
        <v>0</v>
      </c>
      <c r="AN423" s="130">
        <f t="shared" si="275"/>
        <v>0</v>
      </c>
      <c r="AO423" s="74">
        <f t="shared" si="258"/>
        <v>0</v>
      </c>
      <c r="AP423" s="123">
        <f t="shared" si="276"/>
        <v>0</v>
      </c>
      <c r="AQ423" s="118">
        <f t="shared" si="259"/>
        <v>0</v>
      </c>
      <c r="AR423" s="82" t="str">
        <f t="shared" si="277"/>
        <v>https://www.alta.ru/tnved/code//</v>
      </c>
      <c r="AS423" s="157"/>
      <c r="AT423" s="162"/>
      <c r="AU423" s="74">
        <f t="shared" si="260"/>
        <v>0</v>
      </c>
      <c r="AV423" s="157"/>
      <c r="AW423" s="75">
        <f>_xlfn.IFNA(VLOOKUP(L423,list_vat[],3,FALSE),0)</f>
        <v>0</v>
      </c>
      <c r="AX423" s="74">
        <f t="shared" si="278"/>
        <v>0</v>
      </c>
      <c r="AY423" s="74">
        <f t="shared" si="279"/>
        <v>0</v>
      </c>
      <c r="AZ423" s="130">
        <f t="shared" si="280"/>
        <v>0</v>
      </c>
      <c r="BA423" s="74">
        <f t="shared" si="261"/>
        <v>0</v>
      </c>
      <c r="BB423" s="193">
        <f t="shared" si="281"/>
        <v>0</v>
      </c>
      <c r="BC423" s="102">
        <f t="shared" si="282"/>
        <v>0</v>
      </c>
      <c r="BD423" s="102">
        <f t="shared" si="283"/>
        <v>0</v>
      </c>
      <c r="BE423" s="413" t="s">
        <v>69</v>
      </c>
    </row>
    <row r="424" spans="1:57" s="65" customFormat="1" ht="12" customHeight="1" x14ac:dyDescent="0.2">
      <c r="A424" s="43">
        <v>409</v>
      </c>
      <c r="B424" s="166"/>
      <c r="C424" s="166"/>
      <c r="D424" s="166"/>
      <c r="E424" s="162"/>
      <c r="F424" s="166"/>
      <c r="G424" s="162"/>
      <c r="H424" s="162"/>
      <c r="I424" s="189">
        <f t="shared" si="262"/>
        <v>0</v>
      </c>
      <c r="J424" s="195"/>
      <c r="K424" s="162"/>
      <c r="L424" s="168"/>
      <c r="M424" s="75">
        <f>_xlfn.XLOOKUP(L424,list_vat[Страна],list_vat[Ставка НДС %],0,0)</f>
        <v>0</v>
      </c>
      <c r="N424" s="162">
        <f t="shared" si="263"/>
        <v>0</v>
      </c>
      <c r="O424" s="169"/>
      <c r="P424" s="74">
        <f t="shared" si="284"/>
        <v>0</v>
      </c>
      <c r="Q424" s="162"/>
      <c r="R424" s="162" t="str">
        <f t="shared" si="264"/>
        <v>введи курс</v>
      </c>
      <c r="S424" s="196">
        <f t="shared" si="265"/>
        <v>0</v>
      </c>
      <c r="T424" s="192">
        <f t="shared" si="266"/>
        <v>0</v>
      </c>
      <c r="U424" s="76">
        <f t="shared" si="267"/>
        <v>0</v>
      </c>
      <c r="V424" s="123">
        <f t="shared" si="268"/>
        <v>0</v>
      </c>
      <c r="W424" s="191"/>
      <c r="X424" s="170"/>
      <c r="Y424" s="74">
        <f t="shared" si="253"/>
        <v>0</v>
      </c>
      <c r="Z424" s="188"/>
      <c r="AA424" s="130">
        <f t="shared" si="269"/>
        <v>0</v>
      </c>
      <c r="AB424" s="74">
        <f t="shared" si="270"/>
        <v>0</v>
      </c>
      <c r="AC424" s="356"/>
      <c r="AD424" s="130" cm="1">
        <f t="array" ref="AD424">IFERROR(ROUND((_xlfn.IFS(offer_sale_type="поставка",AB424,offer_sale_type="транзит",S424)*(1+AC424))/E424,2),0)</f>
        <v>0</v>
      </c>
      <c r="AE424" s="74">
        <f t="shared" si="271"/>
        <v>0</v>
      </c>
      <c r="AF424" s="123" cm="1">
        <f t="array" ref="AF424">IFERROR(ROUND(_xlfn.IFS(offer_sale_type="поставка",AB424,offer_sale_type="транзит",S424)*AC424,2),0)</f>
        <v>0</v>
      </c>
      <c r="AG424" s="130">
        <f t="shared" si="254"/>
        <v>0</v>
      </c>
      <c r="AH424" s="74">
        <f t="shared" si="255"/>
        <v>0</v>
      </c>
      <c r="AI424" s="123">
        <f t="shared" si="256"/>
        <v>0</v>
      </c>
      <c r="AJ424" s="118">
        <f t="shared" si="272"/>
        <v>0</v>
      </c>
      <c r="AK424" s="74">
        <f t="shared" si="273"/>
        <v>0</v>
      </c>
      <c r="AL424" s="174">
        <f t="shared" si="274"/>
        <v>0</v>
      </c>
      <c r="AM424" s="175">
        <f t="shared" si="257"/>
        <v>0</v>
      </c>
      <c r="AN424" s="130">
        <f t="shared" si="275"/>
        <v>0</v>
      </c>
      <c r="AO424" s="74">
        <f t="shared" si="258"/>
        <v>0</v>
      </c>
      <c r="AP424" s="123">
        <f t="shared" si="276"/>
        <v>0</v>
      </c>
      <c r="AQ424" s="118">
        <f t="shared" si="259"/>
        <v>0</v>
      </c>
      <c r="AR424" s="82" t="str">
        <f t="shared" si="277"/>
        <v>https://www.alta.ru/tnved/code//</v>
      </c>
      <c r="AS424" s="157"/>
      <c r="AT424" s="162"/>
      <c r="AU424" s="74">
        <f t="shared" si="260"/>
        <v>0</v>
      </c>
      <c r="AV424" s="157"/>
      <c r="AW424" s="75">
        <f>_xlfn.IFNA(VLOOKUP(L424,list_vat[],3,FALSE),0)</f>
        <v>0</v>
      </c>
      <c r="AX424" s="74">
        <f t="shared" si="278"/>
        <v>0</v>
      </c>
      <c r="AY424" s="74">
        <f t="shared" si="279"/>
        <v>0</v>
      </c>
      <c r="AZ424" s="130">
        <f t="shared" si="280"/>
        <v>0</v>
      </c>
      <c r="BA424" s="74">
        <f t="shared" si="261"/>
        <v>0</v>
      </c>
      <c r="BB424" s="193">
        <f t="shared" si="281"/>
        <v>0</v>
      </c>
      <c r="BC424" s="102">
        <f t="shared" si="282"/>
        <v>0</v>
      </c>
      <c r="BD424" s="102">
        <f t="shared" si="283"/>
        <v>0</v>
      </c>
      <c r="BE424" s="413" t="s">
        <v>69</v>
      </c>
    </row>
    <row r="425" spans="1:57" s="65" customFormat="1" ht="12" customHeight="1" x14ac:dyDescent="0.2">
      <c r="A425" s="43">
        <v>410</v>
      </c>
      <c r="B425" s="166"/>
      <c r="C425" s="166"/>
      <c r="D425" s="166"/>
      <c r="E425" s="162"/>
      <c r="F425" s="166"/>
      <c r="G425" s="162"/>
      <c r="H425" s="162"/>
      <c r="I425" s="189">
        <f t="shared" si="262"/>
        <v>0</v>
      </c>
      <c r="J425" s="195"/>
      <c r="K425" s="162"/>
      <c r="L425" s="168"/>
      <c r="M425" s="75">
        <f>_xlfn.XLOOKUP(L425,list_vat[Страна],list_vat[Ставка НДС %],0,0)</f>
        <v>0</v>
      </c>
      <c r="N425" s="162">
        <f t="shared" si="263"/>
        <v>0</v>
      </c>
      <c r="O425" s="169"/>
      <c r="P425" s="74">
        <f t="shared" si="284"/>
        <v>0</v>
      </c>
      <c r="Q425" s="162"/>
      <c r="R425" s="162" t="str">
        <f t="shared" si="264"/>
        <v>введи курс</v>
      </c>
      <c r="S425" s="196">
        <f t="shared" si="265"/>
        <v>0</v>
      </c>
      <c r="T425" s="192">
        <f t="shared" si="266"/>
        <v>0</v>
      </c>
      <c r="U425" s="76">
        <f t="shared" si="267"/>
        <v>0</v>
      </c>
      <c r="V425" s="123">
        <f t="shared" si="268"/>
        <v>0</v>
      </c>
      <c r="W425" s="191"/>
      <c r="X425" s="170"/>
      <c r="Y425" s="74">
        <f t="shared" si="253"/>
        <v>0</v>
      </c>
      <c r="Z425" s="188"/>
      <c r="AA425" s="130">
        <f t="shared" si="269"/>
        <v>0</v>
      </c>
      <c r="AB425" s="74">
        <f t="shared" si="270"/>
        <v>0</v>
      </c>
      <c r="AC425" s="356"/>
      <c r="AD425" s="130" cm="1">
        <f t="array" ref="AD425">IFERROR(ROUND((_xlfn.IFS(offer_sale_type="поставка",AB425,offer_sale_type="транзит",S425)*(1+AC425))/E425,2),0)</f>
        <v>0</v>
      </c>
      <c r="AE425" s="74">
        <f t="shared" si="271"/>
        <v>0</v>
      </c>
      <c r="AF425" s="123" cm="1">
        <f t="array" ref="AF425">IFERROR(ROUND(_xlfn.IFS(offer_sale_type="поставка",AB425,offer_sale_type="транзит",S425)*AC425,2),0)</f>
        <v>0</v>
      </c>
      <c r="AG425" s="130">
        <f t="shared" si="254"/>
        <v>0</v>
      </c>
      <c r="AH425" s="74">
        <f t="shared" si="255"/>
        <v>0</v>
      </c>
      <c r="AI425" s="123">
        <f t="shared" si="256"/>
        <v>0</v>
      </c>
      <c r="AJ425" s="118">
        <f t="shared" si="272"/>
        <v>0</v>
      </c>
      <c r="AK425" s="74">
        <f t="shared" si="273"/>
        <v>0</v>
      </c>
      <c r="AL425" s="174">
        <f t="shared" si="274"/>
        <v>0</v>
      </c>
      <c r="AM425" s="175">
        <f t="shared" si="257"/>
        <v>0</v>
      </c>
      <c r="AN425" s="130">
        <f t="shared" si="275"/>
        <v>0</v>
      </c>
      <c r="AO425" s="74">
        <f t="shared" si="258"/>
        <v>0</v>
      </c>
      <c r="AP425" s="123">
        <f t="shared" si="276"/>
        <v>0</v>
      </c>
      <c r="AQ425" s="118">
        <f t="shared" si="259"/>
        <v>0</v>
      </c>
      <c r="AR425" s="82" t="str">
        <f t="shared" si="277"/>
        <v>https://www.alta.ru/tnved/code//</v>
      </c>
      <c r="AS425" s="157"/>
      <c r="AT425" s="162"/>
      <c r="AU425" s="74">
        <f t="shared" si="260"/>
        <v>0</v>
      </c>
      <c r="AV425" s="157"/>
      <c r="AW425" s="75">
        <f>_xlfn.IFNA(VLOOKUP(L425,list_vat[],3,FALSE),0)</f>
        <v>0</v>
      </c>
      <c r="AX425" s="74">
        <f t="shared" si="278"/>
        <v>0</v>
      </c>
      <c r="AY425" s="74">
        <f t="shared" si="279"/>
        <v>0</v>
      </c>
      <c r="AZ425" s="130">
        <f t="shared" si="280"/>
        <v>0</v>
      </c>
      <c r="BA425" s="74">
        <f t="shared" si="261"/>
        <v>0</v>
      </c>
      <c r="BB425" s="193">
        <f t="shared" si="281"/>
        <v>0</v>
      </c>
      <c r="BC425" s="102">
        <f t="shared" si="282"/>
        <v>0</v>
      </c>
      <c r="BD425" s="102">
        <f t="shared" si="283"/>
        <v>0</v>
      </c>
      <c r="BE425" s="413" t="s">
        <v>69</v>
      </c>
    </row>
    <row r="426" spans="1:57" s="65" customFormat="1" ht="12" customHeight="1" x14ac:dyDescent="0.2">
      <c r="A426" s="43">
        <v>411</v>
      </c>
      <c r="B426" s="166"/>
      <c r="C426" s="166"/>
      <c r="D426" s="166"/>
      <c r="E426" s="162"/>
      <c r="F426" s="166"/>
      <c r="G426" s="162"/>
      <c r="H426" s="162"/>
      <c r="I426" s="189">
        <f t="shared" si="262"/>
        <v>0</v>
      </c>
      <c r="J426" s="195"/>
      <c r="K426" s="162"/>
      <c r="L426" s="168"/>
      <c r="M426" s="75">
        <f>_xlfn.XLOOKUP(L426,list_vat[Страна],list_vat[Ставка НДС %],0,0)</f>
        <v>0</v>
      </c>
      <c r="N426" s="162">
        <f t="shared" si="263"/>
        <v>0</v>
      </c>
      <c r="O426" s="169"/>
      <c r="P426" s="74">
        <f t="shared" si="284"/>
        <v>0</v>
      </c>
      <c r="Q426" s="162"/>
      <c r="R426" s="162" t="str">
        <f t="shared" si="264"/>
        <v>введи курс</v>
      </c>
      <c r="S426" s="196">
        <f t="shared" si="265"/>
        <v>0</v>
      </c>
      <c r="T426" s="192">
        <f t="shared" si="266"/>
        <v>0</v>
      </c>
      <c r="U426" s="76">
        <f t="shared" si="267"/>
        <v>0</v>
      </c>
      <c r="V426" s="123">
        <f t="shared" si="268"/>
        <v>0</v>
      </c>
      <c r="W426" s="191"/>
      <c r="X426" s="170"/>
      <c r="Y426" s="74">
        <f t="shared" si="253"/>
        <v>0</v>
      </c>
      <c r="Z426" s="188"/>
      <c r="AA426" s="130">
        <f t="shared" si="269"/>
        <v>0</v>
      </c>
      <c r="AB426" s="74">
        <f t="shared" si="270"/>
        <v>0</v>
      </c>
      <c r="AC426" s="356"/>
      <c r="AD426" s="130" cm="1">
        <f t="array" ref="AD426">IFERROR(ROUND((_xlfn.IFS(offer_sale_type="поставка",AB426,offer_sale_type="транзит",S426)*(1+AC426))/E426,2),0)</f>
        <v>0</v>
      </c>
      <c r="AE426" s="74">
        <f t="shared" si="271"/>
        <v>0</v>
      </c>
      <c r="AF426" s="123" cm="1">
        <f t="array" ref="AF426">IFERROR(ROUND(_xlfn.IFS(offer_sale_type="поставка",AB426,offer_sale_type="транзит",S426)*AC426,2),0)</f>
        <v>0</v>
      </c>
      <c r="AG426" s="130">
        <f t="shared" si="254"/>
        <v>0</v>
      </c>
      <c r="AH426" s="74">
        <f t="shared" si="255"/>
        <v>0</v>
      </c>
      <c r="AI426" s="123">
        <f t="shared" si="256"/>
        <v>0</v>
      </c>
      <c r="AJ426" s="118">
        <f t="shared" si="272"/>
        <v>0</v>
      </c>
      <c r="AK426" s="74">
        <f t="shared" si="273"/>
        <v>0</v>
      </c>
      <c r="AL426" s="174">
        <f t="shared" si="274"/>
        <v>0</v>
      </c>
      <c r="AM426" s="175">
        <f t="shared" si="257"/>
        <v>0</v>
      </c>
      <c r="AN426" s="130">
        <f t="shared" si="275"/>
        <v>0</v>
      </c>
      <c r="AO426" s="74">
        <f t="shared" si="258"/>
        <v>0</v>
      </c>
      <c r="AP426" s="123">
        <f t="shared" si="276"/>
        <v>0</v>
      </c>
      <c r="AQ426" s="118">
        <f t="shared" si="259"/>
        <v>0</v>
      </c>
      <c r="AR426" s="82" t="str">
        <f t="shared" si="277"/>
        <v>https://www.alta.ru/tnved/code//</v>
      </c>
      <c r="AS426" s="157"/>
      <c r="AT426" s="162"/>
      <c r="AU426" s="74">
        <f t="shared" si="260"/>
        <v>0</v>
      </c>
      <c r="AV426" s="157"/>
      <c r="AW426" s="75">
        <f>_xlfn.IFNA(VLOOKUP(L426,list_vat[],3,FALSE),0)</f>
        <v>0</v>
      </c>
      <c r="AX426" s="74">
        <f t="shared" si="278"/>
        <v>0</v>
      </c>
      <c r="AY426" s="74">
        <f t="shared" si="279"/>
        <v>0</v>
      </c>
      <c r="AZ426" s="130">
        <f t="shared" si="280"/>
        <v>0</v>
      </c>
      <c r="BA426" s="74">
        <f t="shared" si="261"/>
        <v>0</v>
      </c>
      <c r="BB426" s="193">
        <f t="shared" si="281"/>
        <v>0</v>
      </c>
      <c r="BC426" s="102">
        <f t="shared" si="282"/>
        <v>0</v>
      </c>
      <c r="BD426" s="102">
        <f t="shared" si="283"/>
        <v>0</v>
      </c>
      <c r="BE426" s="413" t="s">
        <v>69</v>
      </c>
    </row>
    <row r="427" spans="1:57" s="65" customFormat="1" ht="12" customHeight="1" x14ac:dyDescent="0.2">
      <c r="A427" s="43">
        <v>412</v>
      </c>
      <c r="B427" s="166"/>
      <c r="C427" s="166"/>
      <c r="D427" s="166"/>
      <c r="E427" s="162"/>
      <c r="F427" s="166"/>
      <c r="G427" s="162"/>
      <c r="H427" s="162"/>
      <c r="I427" s="189">
        <f t="shared" si="262"/>
        <v>0</v>
      </c>
      <c r="J427" s="195"/>
      <c r="K427" s="162"/>
      <c r="L427" s="168"/>
      <c r="M427" s="75">
        <f>_xlfn.XLOOKUP(L427,list_vat[Страна],list_vat[Ставка НДС %],0,0)</f>
        <v>0</v>
      </c>
      <c r="N427" s="162">
        <f t="shared" si="263"/>
        <v>0</v>
      </c>
      <c r="O427" s="169"/>
      <c r="P427" s="74">
        <f t="shared" si="284"/>
        <v>0</v>
      </c>
      <c r="Q427" s="162"/>
      <c r="R427" s="162" t="str">
        <f t="shared" si="264"/>
        <v>введи курс</v>
      </c>
      <c r="S427" s="196">
        <f t="shared" si="265"/>
        <v>0</v>
      </c>
      <c r="T427" s="192">
        <f t="shared" si="266"/>
        <v>0</v>
      </c>
      <c r="U427" s="76">
        <f t="shared" si="267"/>
        <v>0</v>
      </c>
      <c r="V427" s="123">
        <f t="shared" si="268"/>
        <v>0</v>
      </c>
      <c r="W427" s="191"/>
      <c r="X427" s="170"/>
      <c r="Y427" s="74">
        <f t="shared" si="253"/>
        <v>0</v>
      </c>
      <c r="Z427" s="188"/>
      <c r="AA427" s="130">
        <f t="shared" si="269"/>
        <v>0</v>
      </c>
      <c r="AB427" s="74">
        <f t="shared" si="270"/>
        <v>0</v>
      </c>
      <c r="AC427" s="356"/>
      <c r="AD427" s="130" cm="1">
        <f t="array" ref="AD427">IFERROR(ROUND((_xlfn.IFS(offer_sale_type="поставка",AB427,offer_sale_type="транзит",S427)*(1+AC427))/E427,2),0)</f>
        <v>0</v>
      </c>
      <c r="AE427" s="74">
        <f t="shared" si="271"/>
        <v>0</v>
      </c>
      <c r="AF427" s="123" cm="1">
        <f t="array" ref="AF427">IFERROR(ROUND(_xlfn.IFS(offer_sale_type="поставка",AB427,offer_sale_type="транзит",S427)*AC427,2),0)</f>
        <v>0</v>
      </c>
      <c r="AG427" s="130">
        <f t="shared" si="254"/>
        <v>0</v>
      </c>
      <c r="AH427" s="74">
        <f t="shared" si="255"/>
        <v>0</v>
      </c>
      <c r="AI427" s="123">
        <f t="shared" si="256"/>
        <v>0</v>
      </c>
      <c r="AJ427" s="118">
        <f t="shared" si="272"/>
        <v>0</v>
      </c>
      <c r="AK427" s="74">
        <f t="shared" si="273"/>
        <v>0</v>
      </c>
      <c r="AL427" s="174">
        <f t="shared" si="274"/>
        <v>0</v>
      </c>
      <c r="AM427" s="175">
        <f t="shared" si="257"/>
        <v>0</v>
      </c>
      <c r="AN427" s="130">
        <f t="shared" si="275"/>
        <v>0</v>
      </c>
      <c r="AO427" s="74">
        <f t="shared" si="258"/>
        <v>0</v>
      </c>
      <c r="AP427" s="123">
        <f t="shared" si="276"/>
        <v>0</v>
      </c>
      <c r="AQ427" s="118">
        <f t="shared" si="259"/>
        <v>0</v>
      </c>
      <c r="AR427" s="82" t="str">
        <f t="shared" si="277"/>
        <v>https://www.alta.ru/tnved/code//</v>
      </c>
      <c r="AS427" s="157"/>
      <c r="AT427" s="162"/>
      <c r="AU427" s="74">
        <f t="shared" si="260"/>
        <v>0</v>
      </c>
      <c r="AV427" s="157"/>
      <c r="AW427" s="75">
        <f>_xlfn.IFNA(VLOOKUP(L427,list_vat[],3,FALSE),0)</f>
        <v>0</v>
      </c>
      <c r="AX427" s="74">
        <f t="shared" si="278"/>
        <v>0</v>
      </c>
      <c r="AY427" s="74">
        <f t="shared" si="279"/>
        <v>0</v>
      </c>
      <c r="AZ427" s="130">
        <f t="shared" si="280"/>
        <v>0</v>
      </c>
      <c r="BA427" s="74">
        <f t="shared" si="261"/>
        <v>0</v>
      </c>
      <c r="BB427" s="193">
        <f t="shared" si="281"/>
        <v>0</v>
      </c>
      <c r="BC427" s="102">
        <f t="shared" si="282"/>
        <v>0</v>
      </c>
      <c r="BD427" s="102">
        <f t="shared" si="283"/>
        <v>0</v>
      </c>
      <c r="BE427" s="413" t="s">
        <v>69</v>
      </c>
    </row>
    <row r="428" spans="1:57" s="65" customFormat="1" ht="12" customHeight="1" x14ac:dyDescent="0.2">
      <c r="A428" s="43">
        <v>413</v>
      </c>
      <c r="B428" s="166"/>
      <c r="C428" s="166"/>
      <c r="D428" s="166"/>
      <c r="E428" s="162"/>
      <c r="F428" s="166"/>
      <c r="G428" s="162"/>
      <c r="H428" s="162"/>
      <c r="I428" s="189">
        <f t="shared" si="262"/>
        <v>0</v>
      </c>
      <c r="J428" s="195"/>
      <c r="K428" s="162"/>
      <c r="L428" s="168"/>
      <c r="M428" s="75">
        <f>_xlfn.XLOOKUP(L428,list_vat[Страна],list_vat[Ставка НДС %],0,0)</f>
        <v>0</v>
      </c>
      <c r="N428" s="162">
        <f t="shared" si="263"/>
        <v>0</v>
      </c>
      <c r="O428" s="169"/>
      <c r="P428" s="74">
        <f t="shared" si="284"/>
        <v>0</v>
      </c>
      <c r="Q428" s="162"/>
      <c r="R428" s="162" t="str">
        <f t="shared" si="264"/>
        <v>введи курс</v>
      </c>
      <c r="S428" s="196">
        <f t="shared" si="265"/>
        <v>0</v>
      </c>
      <c r="T428" s="192">
        <f t="shared" si="266"/>
        <v>0</v>
      </c>
      <c r="U428" s="76">
        <f t="shared" si="267"/>
        <v>0</v>
      </c>
      <c r="V428" s="123">
        <f t="shared" si="268"/>
        <v>0</v>
      </c>
      <c r="W428" s="191"/>
      <c r="X428" s="170"/>
      <c r="Y428" s="74">
        <f t="shared" si="253"/>
        <v>0</v>
      </c>
      <c r="Z428" s="188"/>
      <c r="AA428" s="130">
        <f t="shared" si="269"/>
        <v>0</v>
      </c>
      <c r="AB428" s="74">
        <f t="shared" si="270"/>
        <v>0</v>
      </c>
      <c r="AC428" s="356"/>
      <c r="AD428" s="130" cm="1">
        <f t="array" ref="AD428">IFERROR(ROUND((_xlfn.IFS(offer_sale_type="поставка",AB428,offer_sale_type="транзит",S428)*(1+AC428))/E428,2),0)</f>
        <v>0</v>
      </c>
      <c r="AE428" s="74">
        <f t="shared" si="271"/>
        <v>0</v>
      </c>
      <c r="AF428" s="123" cm="1">
        <f t="array" ref="AF428">IFERROR(ROUND(_xlfn.IFS(offer_sale_type="поставка",AB428,offer_sale_type="транзит",S428)*AC428,2),0)</f>
        <v>0</v>
      </c>
      <c r="AG428" s="130">
        <f t="shared" si="254"/>
        <v>0</v>
      </c>
      <c r="AH428" s="74">
        <f t="shared" si="255"/>
        <v>0</v>
      </c>
      <c r="AI428" s="123">
        <f t="shared" si="256"/>
        <v>0</v>
      </c>
      <c r="AJ428" s="118">
        <f t="shared" si="272"/>
        <v>0</v>
      </c>
      <c r="AK428" s="74">
        <f t="shared" si="273"/>
        <v>0</v>
      </c>
      <c r="AL428" s="174">
        <f t="shared" si="274"/>
        <v>0</v>
      </c>
      <c r="AM428" s="175">
        <f t="shared" si="257"/>
        <v>0</v>
      </c>
      <c r="AN428" s="130">
        <f t="shared" si="275"/>
        <v>0</v>
      </c>
      <c r="AO428" s="74">
        <f t="shared" si="258"/>
        <v>0</v>
      </c>
      <c r="AP428" s="123">
        <f t="shared" si="276"/>
        <v>0</v>
      </c>
      <c r="AQ428" s="118">
        <f t="shared" si="259"/>
        <v>0</v>
      </c>
      <c r="AR428" s="82" t="str">
        <f t="shared" si="277"/>
        <v>https://www.alta.ru/tnved/code//</v>
      </c>
      <c r="AS428" s="157"/>
      <c r="AT428" s="162"/>
      <c r="AU428" s="74">
        <f t="shared" si="260"/>
        <v>0</v>
      </c>
      <c r="AV428" s="157"/>
      <c r="AW428" s="75">
        <f>_xlfn.IFNA(VLOOKUP(L428,list_vat[],3,FALSE),0)</f>
        <v>0</v>
      </c>
      <c r="AX428" s="74">
        <f t="shared" si="278"/>
        <v>0</v>
      </c>
      <c r="AY428" s="74">
        <f t="shared" si="279"/>
        <v>0</v>
      </c>
      <c r="AZ428" s="130">
        <f t="shared" si="280"/>
        <v>0</v>
      </c>
      <c r="BA428" s="74">
        <f t="shared" si="261"/>
        <v>0</v>
      </c>
      <c r="BB428" s="193">
        <f t="shared" si="281"/>
        <v>0</v>
      </c>
      <c r="BC428" s="102">
        <f t="shared" si="282"/>
        <v>0</v>
      </c>
      <c r="BD428" s="102">
        <f t="shared" si="283"/>
        <v>0</v>
      </c>
      <c r="BE428" s="413" t="s">
        <v>69</v>
      </c>
    </row>
    <row r="429" spans="1:57" s="65" customFormat="1" ht="12" customHeight="1" x14ac:dyDescent="0.2">
      <c r="A429" s="43">
        <v>414</v>
      </c>
      <c r="B429" s="166"/>
      <c r="C429" s="166"/>
      <c r="D429" s="166"/>
      <c r="E429" s="162"/>
      <c r="F429" s="166"/>
      <c r="G429" s="162"/>
      <c r="H429" s="162"/>
      <c r="I429" s="189">
        <f t="shared" si="262"/>
        <v>0</v>
      </c>
      <c r="J429" s="195"/>
      <c r="K429" s="162"/>
      <c r="L429" s="168"/>
      <c r="M429" s="75">
        <f>_xlfn.XLOOKUP(L429,list_vat[Страна],list_vat[Ставка НДС %],0,0)</f>
        <v>0</v>
      </c>
      <c r="N429" s="162">
        <f t="shared" si="263"/>
        <v>0</v>
      </c>
      <c r="O429" s="169"/>
      <c r="P429" s="74">
        <f t="shared" si="284"/>
        <v>0</v>
      </c>
      <c r="Q429" s="162"/>
      <c r="R429" s="162" t="str">
        <f t="shared" si="264"/>
        <v>введи курс</v>
      </c>
      <c r="S429" s="196">
        <f t="shared" si="265"/>
        <v>0</v>
      </c>
      <c r="T429" s="192">
        <f t="shared" si="266"/>
        <v>0</v>
      </c>
      <c r="U429" s="76">
        <f t="shared" si="267"/>
        <v>0</v>
      </c>
      <c r="V429" s="123">
        <f t="shared" si="268"/>
        <v>0</v>
      </c>
      <c r="W429" s="191"/>
      <c r="X429" s="170"/>
      <c r="Y429" s="74">
        <f t="shared" si="253"/>
        <v>0</v>
      </c>
      <c r="Z429" s="188"/>
      <c r="AA429" s="130">
        <f t="shared" si="269"/>
        <v>0</v>
      </c>
      <c r="AB429" s="74">
        <f t="shared" si="270"/>
        <v>0</v>
      </c>
      <c r="AC429" s="356"/>
      <c r="AD429" s="130" cm="1">
        <f t="array" ref="AD429">IFERROR(ROUND((_xlfn.IFS(offer_sale_type="поставка",AB429,offer_sale_type="транзит",S429)*(1+AC429))/E429,2),0)</f>
        <v>0</v>
      </c>
      <c r="AE429" s="74">
        <f t="shared" si="271"/>
        <v>0</v>
      </c>
      <c r="AF429" s="123" cm="1">
        <f t="array" ref="AF429">IFERROR(ROUND(_xlfn.IFS(offer_sale_type="поставка",AB429,offer_sale_type="транзит",S429)*AC429,2),0)</f>
        <v>0</v>
      </c>
      <c r="AG429" s="130">
        <f t="shared" si="254"/>
        <v>0</v>
      </c>
      <c r="AH429" s="74">
        <f t="shared" si="255"/>
        <v>0</v>
      </c>
      <c r="AI429" s="123">
        <f t="shared" si="256"/>
        <v>0</v>
      </c>
      <c r="AJ429" s="118">
        <f t="shared" si="272"/>
        <v>0</v>
      </c>
      <c r="AK429" s="74">
        <f t="shared" si="273"/>
        <v>0</v>
      </c>
      <c r="AL429" s="174">
        <f t="shared" si="274"/>
        <v>0</v>
      </c>
      <c r="AM429" s="175">
        <f t="shared" si="257"/>
        <v>0</v>
      </c>
      <c r="AN429" s="130">
        <f t="shared" si="275"/>
        <v>0</v>
      </c>
      <c r="AO429" s="74">
        <f t="shared" si="258"/>
        <v>0</v>
      </c>
      <c r="AP429" s="123">
        <f t="shared" si="276"/>
        <v>0</v>
      </c>
      <c r="AQ429" s="118">
        <f t="shared" si="259"/>
        <v>0</v>
      </c>
      <c r="AR429" s="82" t="str">
        <f t="shared" si="277"/>
        <v>https://www.alta.ru/tnved/code//</v>
      </c>
      <c r="AS429" s="157"/>
      <c r="AT429" s="162"/>
      <c r="AU429" s="74">
        <f t="shared" si="260"/>
        <v>0</v>
      </c>
      <c r="AV429" s="157"/>
      <c r="AW429" s="75">
        <f>_xlfn.IFNA(VLOOKUP(L429,list_vat[],3,FALSE),0)</f>
        <v>0</v>
      </c>
      <c r="AX429" s="74">
        <f t="shared" si="278"/>
        <v>0</v>
      </c>
      <c r="AY429" s="74">
        <f t="shared" si="279"/>
        <v>0</v>
      </c>
      <c r="AZ429" s="130">
        <f t="shared" si="280"/>
        <v>0</v>
      </c>
      <c r="BA429" s="74">
        <f t="shared" si="261"/>
        <v>0</v>
      </c>
      <c r="BB429" s="193">
        <f t="shared" si="281"/>
        <v>0</v>
      </c>
      <c r="BC429" s="102">
        <f t="shared" si="282"/>
        <v>0</v>
      </c>
      <c r="BD429" s="102">
        <f t="shared" si="283"/>
        <v>0</v>
      </c>
      <c r="BE429" s="413" t="s">
        <v>69</v>
      </c>
    </row>
    <row r="430" spans="1:57" s="65" customFormat="1" ht="12" customHeight="1" x14ac:dyDescent="0.2">
      <c r="A430" s="43">
        <v>415</v>
      </c>
      <c r="B430" s="166"/>
      <c r="C430" s="166"/>
      <c r="D430" s="166"/>
      <c r="E430" s="162"/>
      <c r="F430" s="166"/>
      <c r="G430" s="162"/>
      <c r="H430" s="162"/>
      <c r="I430" s="189">
        <f t="shared" si="262"/>
        <v>0</v>
      </c>
      <c r="J430" s="195"/>
      <c r="K430" s="162"/>
      <c r="L430" s="168"/>
      <c r="M430" s="75">
        <f>_xlfn.XLOOKUP(L430,list_vat[Страна],list_vat[Ставка НДС %],0,0)</f>
        <v>0</v>
      </c>
      <c r="N430" s="162">
        <f t="shared" si="263"/>
        <v>0</v>
      </c>
      <c r="O430" s="169"/>
      <c r="P430" s="74">
        <f t="shared" si="284"/>
        <v>0</v>
      </c>
      <c r="Q430" s="162"/>
      <c r="R430" s="162" t="str">
        <f t="shared" si="264"/>
        <v>введи курс</v>
      </c>
      <c r="S430" s="196">
        <f t="shared" si="265"/>
        <v>0</v>
      </c>
      <c r="T430" s="192">
        <f t="shared" si="266"/>
        <v>0</v>
      </c>
      <c r="U430" s="76">
        <f t="shared" si="267"/>
        <v>0</v>
      </c>
      <c r="V430" s="123">
        <f t="shared" si="268"/>
        <v>0</v>
      </c>
      <c r="W430" s="191"/>
      <c r="X430" s="170"/>
      <c r="Y430" s="74">
        <f t="shared" si="253"/>
        <v>0</v>
      </c>
      <c r="Z430" s="188"/>
      <c r="AA430" s="130">
        <f t="shared" si="269"/>
        <v>0</v>
      </c>
      <c r="AB430" s="74">
        <f t="shared" si="270"/>
        <v>0</v>
      </c>
      <c r="AC430" s="356"/>
      <c r="AD430" s="130" cm="1">
        <f t="array" ref="AD430">IFERROR(ROUND((_xlfn.IFS(offer_sale_type="поставка",AB430,offer_sale_type="транзит",S430)*(1+AC430))/E430,2),0)</f>
        <v>0</v>
      </c>
      <c r="AE430" s="74">
        <f t="shared" si="271"/>
        <v>0</v>
      </c>
      <c r="AF430" s="123" cm="1">
        <f t="array" ref="AF430">IFERROR(ROUND(_xlfn.IFS(offer_sale_type="поставка",AB430,offer_sale_type="транзит",S430)*AC430,2),0)</f>
        <v>0</v>
      </c>
      <c r="AG430" s="130">
        <f t="shared" si="254"/>
        <v>0</v>
      </c>
      <c r="AH430" s="74">
        <f t="shared" si="255"/>
        <v>0</v>
      </c>
      <c r="AI430" s="123">
        <f t="shared" si="256"/>
        <v>0</v>
      </c>
      <c r="AJ430" s="118">
        <f t="shared" si="272"/>
        <v>0</v>
      </c>
      <c r="AK430" s="74">
        <f t="shared" si="273"/>
        <v>0</v>
      </c>
      <c r="AL430" s="174">
        <f t="shared" si="274"/>
        <v>0</v>
      </c>
      <c r="AM430" s="175">
        <f t="shared" si="257"/>
        <v>0</v>
      </c>
      <c r="AN430" s="130">
        <f t="shared" si="275"/>
        <v>0</v>
      </c>
      <c r="AO430" s="74">
        <f t="shared" si="258"/>
        <v>0</v>
      </c>
      <c r="AP430" s="123">
        <f t="shared" si="276"/>
        <v>0</v>
      </c>
      <c r="AQ430" s="118">
        <f t="shared" si="259"/>
        <v>0</v>
      </c>
      <c r="AR430" s="82" t="str">
        <f t="shared" si="277"/>
        <v>https://www.alta.ru/tnved/code//</v>
      </c>
      <c r="AS430" s="157"/>
      <c r="AT430" s="162"/>
      <c r="AU430" s="74">
        <f t="shared" si="260"/>
        <v>0</v>
      </c>
      <c r="AV430" s="157"/>
      <c r="AW430" s="75">
        <f>_xlfn.IFNA(VLOOKUP(L430,list_vat[],3,FALSE),0)</f>
        <v>0</v>
      </c>
      <c r="AX430" s="74">
        <f t="shared" si="278"/>
        <v>0</v>
      </c>
      <c r="AY430" s="74">
        <f t="shared" si="279"/>
        <v>0</v>
      </c>
      <c r="AZ430" s="130">
        <f t="shared" si="280"/>
        <v>0</v>
      </c>
      <c r="BA430" s="74">
        <f t="shared" si="261"/>
        <v>0</v>
      </c>
      <c r="BB430" s="193">
        <f t="shared" si="281"/>
        <v>0</v>
      </c>
      <c r="BC430" s="102">
        <f t="shared" si="282"/>
        <v>0</v>
      </c>
      <c r="BD430" s="102">
        <f t="shared" si="283"/>
        <v>0</v>
      </c>
      <c r="BE430" s="413" t="s">
        <v>69</v>
      </c>
    </row>
    <row r="431" spans="1:57" s="65" customFormat="1" ht="12" customHeight="1" x14ac:dyDescent="0.2">
      <c r="A431" s="43">
        <v>416</v>
      </c>
      <c r="B431" s="166"/>
      <c r="C431" s="166"/>
      <c r="D431" s="166"/>
      <c r="E431" s="162"/>
      <c r="F431" s="166"/>
      <c r="G431" s="162"/>
      <c r="H431" s="162"/>
      <c r="I431" s="189">
        <f t="shared" si="262"/>
        <v>0</v>
      </c>
      <c r="J431" s="195"/>
      <c r="K431" s="162"/>
      <c r="L431" s="168"/>
      <c r="M431" s="75">
        <f>_xlfn.XLOOKUP(L431,list_vat[Страна],list_vat[Ставка НДС %],0,0)</f>
        <v>0</v>
      </c>
      <c r="N431" s="162">
        <f t="shared" si="263"/>
        <v>0</v>
      </c>
      <c r="O431" s="169"/>
      <c r="P431" s="74">
        <f t="shared" si="284"/>
        <v>0</v>
      </c>
      <c r="Q431" s="162"/>
      <c r="R431" s="162" t="str">
        <f t="shared" si="264"/>
        <v>введи курс</v>
      </c>
      <c r="S431" s="196">
        <f t="shared" si="265"/>
        <v>0</v>
      </c>
      <c r="T431" s="192">
        <f t="shared" si="266"/>
        <v>0</v>
      </c>
      <c r="U431" s="76">
        <f t="shared" si="267"/>
        <v>0</v>
      </c>
      <c r="V431" s="123">
        <f t="shared" si="268"/>
        <v>0</v>
      </c>
      <c r="W431" s="191"/>
      <c r="X431" s="170"/>
      <c r="Y431" s="74">
        <f t="shared" si="253"/>
        <v>0</v>
      </c>
      <c r="Z431" s="188"/>
      <c r="AA431" s="130">
        <f t="shared" si="269"/>
        <v>0</v>
      </c>
      <c r="AB431" s="74">
        <f t="shared" si="270"/>
        <v>0</v>
      </c>
      <c r="AC431" s="356"/>
      <c r="AD431" s="130" cm="1">
        <f t="array" ref="AD431">IFERROR(ROUND((_xlfn.IFS(offer_sale_type="поставка",AB431,offer_sale_type="транзит",S431)*(1+AC431))/E431,2),0)</f>
        <v>0</v>
      </c>
      <c r="AE431" s="74">
        <f t="shared" si="271"/>
        <v>0</v>
      </c>
      <c r="AF431" s="123" cm="1">
        <f t="array" ref="AF431">IFERROR(ROUND(_xlfn.IFS(offer_sale_type="поставка",AB431,offer_sale_type="транзит",S431)*AC431,2),0)</f>
        <v>0</v>
      </c>
      <c r="AG431" s="130">
        <f t="shared" si="254"/>
        <v>0</v>
      </c>
      <c r="AH431" s="74">
        <f t="shared" si="255"/>
        <v>0</v>
      </c>
      <c r="AI431" s="123">
        <f t="shared" si="256"/>
        <v>0</v>
      </c>
      <c r="AJ431" s="118">
        <f t="shared" si="272"/>
        <v>0</v>
      </c>
      <c r="AK431" s="74">
        <f t="shared" si="273"/>
        <v>0</v>
      </c>
      <c r="AL431" s="174">
        <f t="shared" si="274"/>
        <v>0</v>
      </c>
      <c r="AM431" s="175">
        <f t="shared" si="257"/>
        <v>0</v>
      </c>
      <c r="AN431" s="130">
        <f t="shared" si="275"/>
        <v>0</v>
      </c>
      <c r="AO431" s="74">
        <f t="shared" si="258"/>
        <v>0</v>
      </c>
      <c r="AP431" s="123">
        <f t="shared" si="276"/>
        <v>0</v>
      </c>
      <c r="AQ431" s="118">
        <f t="shared" si="259"/>
        <v>0</v>
      </c>
      <c r="AR431" s="82" t="str">
        <f t="shared" si="277"/>
        <v>https://www.alta.ru/tnved/code//</v>
      </c>
      <c r="AS431" s="157"/>
      <c r="AT431" s="162"/>
      <c r="AU431" s="74">
        <f t="shared" si="260"/>
        <v>0</v>
      </c>
      <c r="AV431" s="157"/>
      <c r="AW431" s="75">
        <f>_xlfn.IFNA(VLOOKUP(L431,list_vat[],3,FALSE),0)</f>
        <v>0</v>
      </c>
      <c r="AX431" s="74">
        <f t="shared" si="278"/>
        <v>0</v>
      </c>
      <c r="AY431" s="74">
        <f t="shared" si="279"/>
        <v>0</v>
      </c>
      <c r="AZ431" s="130">
        <f t="shared" si="280"/>
        <v>0</v>
      </c>
      <c r="BA431" s="74">
        <f t="shared" si="261"/>
        <v>0</v>
      </c>
      <c r="BB431" s="193">
        <f t="shared" si="281"/>
        <v>0</v>
      </c>
      <c r="BC431" s="102">
        <f t="shared" si="282"/>
        <v>0</v>
      </c>
      <c r="BD431" s="102">
        <f t="shared" si="283"/>
        <v>0</v>
      </c>
      <c r="BE431" s="413" t="s">
        <v>69</v>
      </c>
    </row>
    <row r="432" spans="1:57" s="65" customFormat="1" ht="12" customHeight="1" x14ac:dyDescent="0.2">
      <c r="A432" s="43">
        <v>417</v>
      </c>
      <c r="B432" s="166"/>
      <c r="C432" s="166"/>
      <c r="D432" s="166"/>
      <c r="E432" s="162"/>
      <c r="F432" s="166"/>
      <c r="G432" s="162"/>
      <c r="H432" s="162"/>
      <c r="I432" s="189">
        <f t="shared" si="262"/>
        <v>0</v>
      </c>
      <c r="J432" s="195"/>
      <c r="K432" s="162"/>
      <c r="L432" s="168"/>
      <c r="M432" s="75">
        <f>_xlfn.XLOOKUP(L432,list_vat[Страна],list_vat[Ставка НДС %],0,0)</f>
        <v>0</v>
      </c>
      <c r="N432" s="162">
        <f t="shared" si="263"/>
        <v>0</v>
      </c>
      <c r="O432" s="169"/>
      <c r="P432" s="74">
        <f t="shared" si="284"/>
        <v>0</v>
      </c>
      <c r="Q432" s="162"/>
      <c r="R432" s="162" t="str">
        <f t="shared" si="264"/>
        <v>введи курс</v>
      </c>
      <c r="S432" s="196">
        <f t="shared" si="265"/>
        <v>0</v>
      </c>
      <c r="T432" s="192">
        <f t="shared" si="266"/>
        <v>0</v>
      </c>
      <c r="U432" s="76">
        <f t="shared" si="267"/>
        <v>0</v>
      </c>
      <c r="V432" s="123">
        <f t="shared" si="268"/>
        <v>0</v>
      </c>
      <c r="W432" s="191"/>
      <c r="X432" s="170"/>
      <c r="Y432" s="74">
        <f t="shared" si="253"/>
        <v>0</v>
      </c>
      <c r="Z432" s="188"/>
      <c r="AA432" s="130">
        <f t="shared" si="269"/>
        <v>0</v>
      </c>
      <c r="AB432" s="74">
        <f t="shared" si="270"/>
        <v>0</v>
      </c>
      <c r="AC432" s="356"/>
      <c r="AD432" s="130" cm="1">
        <f t="array" ref="AD432">IFERROR(ROUND((_xlfn.IFS(offer_sale_type="поставка",AB432,offer_sale_type="транзит",S432)*(1+AC432))/E432,2),0)</f>
        <v>0</v>
      </c>
      <c r="AE432" s="74">
        <f t="shared" si="271"/>
        <v>0</v>
      </c>
      <c r="AF432" s="123" cm="1">
        <f t="array" ref="AF432">IFERROR(ROUND(_xlfn.IFS(offer_sale_type="поставка",AB432,offer_sale_type="транзит",S432)*AC432,2),0)</f>
        <v>0</v>
      </c>
      <c r="AG432" s="130">
        <f t="shared" si="254"/>
        <v>0</v>
      </c>
      <c r="AH432" s="74">
        <f t="shared" si="255"/>
        <v>0</v>
      </c>
      <c r="AI432" s="123">
        <f t="shared" si="256"/>
        <v>0</v>
      </c>
      <c r="AJ432" s="118">
        <f t="shared" si="272"/>
        <v>0</v>
      </c>
      <c r="AK432" s="74">
        <f t="shared" si="273"/>
        <v>0</v>
      </c>
      <c r="AL432" s="174">
        <f t="shared" si="274"/>
        <v>0</v>
      </c>
      <c r="AM432" s="175">
        <f t="shared" si="257"/>
        <v>0</v>
      </c>
      <c r="AN432" s="130">
        <f t="shared" si="275"/>
        <v>0</v>
      </c>
      <c r="AO432" s="74">
        <f t="shared" si="258"/>
        <v>0</v>
      </c>
      <c r="AP432" s="123">
        <f t="shared" si="276"/>
        <v>0</v>
      </c>
      <c r="AQ432" s="118">
        <f t="shared" si="259"/>
        <v>0</v>
      </c>
      <c r="AR432" s="82" t="str">
        <f t="shared" si="277"/>
        <v>https://www.alta.ru/tnved/code//</v>
      </c>
      <c r="AS432" s="157"/>
      <c r="AT432" s="162"/>
      <c r="AU432" s="74">
        <f t="shared" si="260"/>
        <v>0</v>
      </c>
      <c r="AV432" s="157"/>
      <c r="AW432" s="75">
        <f>_xlfn.IFNA(VLOOKUP(L432,list_vat[],3,FALSE),0)</f>
        <v>0</v>
      </c>
      <c r="AX432" s="74">
        <f t="shared" si="278"/>
        <v>0</v>
      </c>
      <c r="AY432" s="74">
        <f t="shared" si="279"/>
        <v>0</v>
      </c>
      <c r="AZ432" s="130">
        <f t="shared" si="280"/>
        <v>0</v>
      </c>
      <c r="BA432" s="74">
        <f t="shared" si="261"/>
        <v>0</v>
      </c>
      <c r="BB432" s="193">
        <f t="shared" si="281"/>
        <v>0</v>
      </c>
      <c r="BC432" s="102">
        <f t="shared" si="282"/>
        <v>0</v>
      </c>
      <c r="BD432" s="102">
        <f t="shared" si="283"/>
        <v>0</v>
      </c>
      <c r="BE432" s="413" t="s">
        <v>69</v>
      </c>
    </row>
    <row r="433" spans="1:57" s="65" customFormat="1" ht="12" customHeight="1" x14ac:dyDescent="0.2">
      <c r="A433" s="43">
        <v>418</v>
      </c>
      <c r="B433" s="166"/>
      <c r="C433" s="166"/>
      <c r="D433" s="166"/>
      <c r="E433" s="162"/>
      <c r="F433" s="166"/>
      <c r="G433" s="162"/>
      <c r="H433" s="162"/>
      <c r="I433" s="189">
        <f t="shared" si="262"/>
        <v>0</v>
      </c>
      <c r="J433" s="195"/>
      <c r="K433" s="162"/>
      <c r="L433" s="168"/>
      <c r="M433" s="75">
        <f>_xlfn.XLOOKUP(L433,list_vat[Страна],list_vat[Ставка НДС %],0,0)</f>
        <v>0</v>
      </c>
      <c r="N433" s="162">
        <f t="shared" si="263"/>
        <v>0</v>
      </c>
      <c r="O433" s="169"/>
      <c r="P433" s="74">
        <f t="shared" si="284"/>
        <v>0</v>
      </c>
      <c r="Q433" s="162"/>
      <c r="R433" s="162" t="str">
        <f t="shared" si="264"/>
        <v>введи курс</v>
      </c>
      <c r="S433" s="196">
        <f t="shared" si="265"/>
        <v>0</v>
      </c>
      <c r="T433" s="192">
        <f t="shared" si="266"/>
        <v>0</v>
      </c>
      <c r="U433" s="76">
        <f t="shared" si="267"/>
        <v>0</v>
      </c>
      <c r="V433" s="123">
        <f t="shared" si="268"/>
        <v>0</v>
      </c>
      <c r="W433" s="191"/>
      <c r="X433" s="170"/>
      <c r="Y433" s="74">
        <f t="shared" si="253"/>
        <v>0</v>
      </c>
      <c r="Z433" s="188"/>
      <c r="AA433" s="130">
        <f t="shared" si="269"/>
        <v>0</v>
      </c>
      <c r="AB433" s="74">
        <f t="shared" si="270"/>
        <v>0</v>
      </c>
      <c r="AC433" s="356"/>
      <c r="AD433" s="130" cm="1">
        <f t="array" ref="AD433">IFERROR(ROUND((_xlfn.IFS(offer_sale_type="поставка",AB433,offer_sale_type="транзит",S433)*(1+AC433))/E433,2),0)</f>
        <v>0</v>
      </c>
      <c r="AE433" s="74">
        <f t="shared" si="271"/>
        <v>0</v>
      </c>
      <c r="AF433" s="123" cm="1">
        <f t="array" ref="AF433">IFERROR(ROUND(_xlfn.IFS(offer_sale_type="поставка",AB433,offer_sale_type="транзит",S433)*AC433,2),0)</f>
        <v>0</v>
      </c>
      <c r="AG433" s="130">
        <f t="shared" si="254"/>
        <v>0</v>
      </c>
      <c r="AH433" s="74">
        <f t="shared" si="255"/>
        <v>0</v>
      </c>
      <c r="AI433" s="123">
        <f t="shared" si="256"/>
        <v>0</v>
      </c>
      <c r="AJ433" s="118">
        <f t="shared" si="272"/>
        <v>0</v>
      </c>
      <c r="AK433" s="74">
        <f t="shared" si="273"/>
        <v>0</v>
      </c>
      <c r="AL433" s="174">
        <f t="shared" si="274"/>
        <v>0</v>
      </c>
      <c r="AM433" s="175">
        <f t="shared" si="257"/>
        <v>0</v>
      </c>
      <c r="AN433" s="130">
        <f t="shared" si="275"/>
        <v>0</v>
      </c>
      <c r="AO433" s="74">
        <f t="shared" si="258"/>
        <v>0</v>
      </c>
      <c r="AP433" s="123">
        <f t="shared" si="276"/>
        <v>0</v>
      </c>
      <c r="AQ433" s="118">
        <f t="shared" si="259"/>
        <v>0</v>
      </c>
      <c r="AR433" s="82" t="str">
        <f t="shared" si="277"/>
        <v>https://www.alta.ru/tnved/code//</v>
      </c>
      <c r="AS433" s="157"/>
      <c r="AT433" s="162"/>
      <c r="AU433" s="74">
        <f t="shared" si="260"/>
        <v>0</v>
      </c>
      <c r="AV433" s="157"/>
      <c r="AW433" s="75">
        <f>_xlfn.IFNA(VLOOKUP(L433,list_vat[],3,FALSE),0)</f>
        <v>0</v>
      </c>
      <c r="AX433" s="74">
        <f t="shared" si="278"/>
        <v>0</v>
      </c>
      <c r="AY433" s="74">
        <f t="shared" si="279"/>
        <v>0</v>
      </c>
      <c r="AZ433" s="130">
        <f t="shared" si="280"/>
        <v>0</v>
      </c>
      <c r="BA433" s="74">
        <f t="shared" si="261"/>
        <v>0</v>
      </c>
      <c r="BB433" s="193">
        <f t="shared" si="281"/>
        <v>0</v>
      </c>
      <c r="BC433" s="102">
        <f t="shared" si="282"/>
        <v>0</v>
      </c>
      <c r="BD433" s="102">
        <f t="shared" si="283"/>
        <v>0</v>
      </c>
      <c r="BE433" s="413" t="s">
        <v>69</v>
      </c>
    </row>
    <row r="434" spans="1:57" s="65" customFormat="1" ht="12" customHeight="1" x14ac:dyDescent="0.2">
      <c r="A434" s="43">
        <v>419</v>
      </c>
      <c r="B434" s="166"/>
      <c r="C434" s="166"/>
      <c r="D434" s="166"/>
      <c r="E434" s="162"/>
      <c r="F434" s="166"/>
      <c r="G434" s="162"/>
      <c r="H434" s="162"/>
      <c r="I434" s="189">
        <f t="shared" si="262"/>
        <v>0</v>
      </c>
      <c r="J434" s="195"/>
      <c r="K434" s="162"/>
      <c r="L434" s="168"/>
      <c r="M434" s="75">
        <f>_xlfn.XLOOKUP(L434,list_vat[Страна],list_vat[Ставка НДС %],0,0)</f>
        <v>0</v>
      </c>
      <c r="N434" s="162">
        <f t="shared" si="263"/>
        <v>0</v>
      </c>
      <c r="O434" s="169"/>
      <c r="P434" s="74">
        <f t="shared" si="284"/>
        <v>0</v>
      </c>
      <c r="Q434" s="162"/>
      <c r="R434" s="162" t="str">
        <f t="shared" si="264"/>
        <v>введи курс</v>
      </c>
      <c r="S434" s="196">
        <f t="shared" si="265"/>
        <v>0</v>
      </c>
      <c r="T434" s="192">
        <f t="shared" si="266"/>
        <v>0</v>
      </c>
      <c r="U434" s="76">
        <f t="shared" si="267"/>
        <v>0</v>
      </c>
      <c r="V434" s="123">
        <f t="shared" si="268"/>
        <v>0</v>
      </c>
      <c r="W434" s="191"/>
      <c r="X434" s="170"/>
      <c r="Y434" s="74">
        <f t="shared" si="253"/>
        <v>0</v>
      </c>
      <c r="Z434" s="188"/>
      <c r="AA434" s="130">
        <f t="shared" si="269"/>
        <v>0</v>
      </c>
      <c r="AB434" s="74">
        <f t="shared" si="270"/>
        <v>0</v>
      </c>
      <c r="AC434" s="356"/>
      <c r="AD434" s="130" cm="1">
        <f t="array" ref="AD434">IFERROR(ROUND((_xlfn.IFS(offer_sale_type="поставка",AB434,offer_sale_type="транзит",S434)*(1+AC434))/E434,2),0)</f>
        <v>0</v>
      </c>
      <c r="AE434" s="74">
        <f t="shared" si="271"/>
        <v>0</v>
      </c>
      <c r="AF434" s="123" cm="1">
        <f t="array" ref="AF434">IFERROR(ROUND(_xlfn.IFS(offer_sale_type="поставка",AB434,offer_sale_type="транзит",S434)*AC434,2),0)</f>
        <v>0</v>
      </c>
      <c r="AG434" s="130">
        <f t="shared" si="254"/>
        <v>0</v>
      </c>
      <c r="AH434" s="74">
        <f t="shared" si="255"/>
        <v>0</v>
      </c>
      <c r="AI434" s="123">
        <f t="shared" si="256"/>
        <v>0</v>
      </c>
      <c r="AJ434" s="118">
        <f t="shared" si="272"/>
        <v>0</v>
      </c>
      <c r="AK434" s="74">
        <f t="shared" si="273"/>
        <v>0</v>
      </c>
      <c r="AL434" s="174">
        <f t="shared" si="274"/>
        <v>0</v>
      </c>
      <c r="AM434" s="175">
        <f t="shared" si="257"/>
        <v>0</v>
      </c>
      <c r="AN434" s="130">
        <f t="shared" si="275"/>
        <v>0</v>
      </c>
      <c r="AO434" s="74">
        <f t="shared" si="258"/>
        <v>0</v>
      </c>
      <c r="AP434" s="123">
        <f t="shared" si="276"/>
        <v>0</v>
      </c>
      <c r="AQ434" s="118">
        <f t="shared" si="259"/>
        <v>0</v>
      </c>
      <c r="AR434" s="82" t="str">
        <f t="shared" si="277"/>
        <v>https://www.alta.ru/tnved/code//</v>
      </c>
      <c r="AS434" s="157"/>
      <c r="AT434" s="162"/>
      <c r="AU434" s="74">
        <f t="shared" si="260"/>
        <v>0</v>
      </c>
      <c r="AV434" s="157"/>
      <c r="AW434" s="75">
        <f>_xlfn.IFNA(VLOOKUP(L434,list_vat[],3,FALSE),0)</f>
        <v>0</v>
      </c>
      <c r="AX434" s="74">
        <f t="shared" si="278"/>
        <v>0</v>
      </c>
      <c r="AY434" s="74">
        <f t="shared" si="279"/>
        <v>0</v>
      </c>
      <c r="AZ434" s="130">
        <f t="shared" si="280"/>
        <v>0</v>
      </c>
      <c r="BA434" s="74">
        <f t="shared" si="261"/>
        <v>0</v>
      </c>
      <c r="BB434" s="193">
        <f t="shared" si="281"/>
        <v>0</v>
      </c>
      <c r="BC434" s="102">
        <f t="shared" si="282"/>
        <v>0</v>
      </c>
      <c r="BD434" s="102">
        <f t="shared" si="283"/>
        <v>0</v>
      </c>
      <c r="BE434" s="413" t="s">
        <v>69</v>
      </c>
    </row>
    <row r="435" spans="1:57" s="65" customFormat="1" ht="12" customHeight="1" x14ac:dyDescent="0.2">
      <c r="A435" s="43">
        <v>420</v>
      </c>
      <c r="B435" s="166"/>
      <c r="C435" s="166"/>
      <c r="D435" s="166"/>
      <c r="E435" s="162"/>
      <c r="F435" s="166"/>
      <c r="G435" s="162"/>
      <c r="H435" s="162"/>
      <c r="I435" s="189">
        <f t="shared" si="262"/>
        <v>0</v>
      </c>
      <c r="J435" s="195"/>
      <c r="K435" s="162"/>
      <c r="L435" s="168"/>
      <c r="M435" s="75">
        <f>_xlfn.XLOOKUP(L435,list_vat[Страна],list_vat[Ставка НДС %],0,0)</f>
        <v>0</v>
      </c>
      <c r="N435" s="162">
        <f t="shared" si="263"/>
        <v>0</v>
      </c>
      <c r="O435" s="169"/>
      <c r="P435" s="74">
        <f t="shared" si="284"/>
        <v>0</v>
      </c>
      <c r="Q435" s="162"/>
      <c r="R435" s="162" t="str">
        <f t="shared" si="264"/>
        <v>введи курс</v>
      </c>
      <c r="S435" s="196">
        <f t="shared" si="265"/>
        <v>0</v>
      </c>
      <c r="T435" s="192">
        <f t="shared" si="266"/>
        <v>0</v>
      </c>
      <c r="U435" s="76">
        <f t="shared" si="267"/>
        <v>0</v>
      </c>
      <c r="V435" s="123">
        <f t="shared" si="268"/>
        <v>0</v>
      </c>
      <c r="W435" s="191"/>
      <c r="X435" s="170"/>
      <c r="Y435" s="74">
        <f t="shared" si="253"/>
        <v>0</v>
      </c>
      <c r="Z435" s="188"/>
      <c r="AA435" s="130">
        <f t="shared" si="269"/>
        <v>0</v>
      </c>
      <c r="AB435" s="74">
        <f t="shared" si="270"/>
        <v>0</v>
      </c>
      <c r="AC435" s="356"/>
      <c r="AD435" s="130" cm="1">
        <f t="array" ref="AD435">IFERROR(ROUND((_xlfn.IFS(offer_sale_type="поставка",AB435,offer_sale_type="транзит",S435)*(1+AC435))/E435,2),0)</f>
        <v>0</v>
      </c>
      <c r="AE435" s="74">
        <f t="shared" si="271"/>
        <v>0</v>
      </c>
      <c r="AF435" s="123" cm="1">
        <f t="array" ref="AF435">IFERROR(ROUND(_xlfn.IFS(offer_sale_type="поставка",AB435,offer_sale_type="транзит",S435)*AC435,2),0)</f>
        <v>0</v>
      </c>
      <c r="AG435" s="130">
        <f t="shared" si="254"/>
        <v>0</v>
      </c>
      <c r="AH435" s="74">
        <f t="shared" si="255"/>
        <v>0</v>
      </c>
      <c r="AI435" s="123">
        <f t="shared" si="256"/>
        <v>0</v>
      </c>
      <c r="AJ435" s="118">
        <f t="shared" si="272"/>
        <v>0</v>
      </c>
      <c r="AK435" s="74">
        <f t="shared" si="273"/>
        <v>0</v>
      </c>
      <c r="AL435" s="174">
        <f t="shared" si="274"/>
        <v>0</v>
      </c>
      <c r="AM435" s="175">
        <f t="shared" si="257"/>
        <v>0</v>
      </c>
      <c r="AN435" s="130">
        <f t="shared" si="275"/>
        <v>0</v>
      </c>
      <c r="AO435" s="74">
        <f t="shared" si="258"/>
        <v>0</v>
      </c>
      <c r="AP435" s="123">
        <f t="shared" si="276"/>
        <v>0</v>
      </c>
      <c r="AQ435" s="118">
        <f t="shared" si="259"/>
        <v>0</v>
      </c>
      <c r="AR435" s="82" t="str">
        <f t="shared" si="277"/>
        <v>https://www.alta.ru/tnved/code//</v>
      </c>
      <c r="AS435" s="157"/>
      <c r="AT435" s="162"/>
      <c r="AU435" s="74">
        <f t="shared" si="260"/>
        <v>0</v>
      </c>
      <c r="AV435" s="157"/>
      <c r="AW435" s="75">
        <f>_xlfn.IFNA(VLOOKUP(L435,list_vat[],3,FALSE),0)</f>
        <v>0</v>
      </c>
      <c r="AX435" s="74">
        <f t="shared" si="278"/>
        <v>0</v>
      </c>
      <c r="AY435" s="74">
        <f t="shared" si="279"/>
        <v>0</v>
      </c>
      <c r="AZ435" s="130">
        <f t="shared" si="280"/>
        <v>0</v>
      </c>
      <c r="BA435" s="74">
        <f t="shared" si="261"/>
        <v>0</v>
      </c>
      <c r="BB435" s="193">
        <f t="shared" si="281"/>
        <v>0</v>
      </c>
      <c r="BC435" s="102">
        <f t="shared" si="282"/>
        <v>0</v>
      </c>
      <c r="BD435" s="102">
        <f t="shared" si="283"/>
        <v>0</v>
      </c>
      <c r="BE435" s="413" t="s">
        <v>69</v>
      </c>
    </row>
    <row r="436" spans="1:57" s="65" customFormat="1" ht="12" customHeight="1" x14ac:dyDescent="0.2">
      <c r="A436" s="43">
        <v>421</v>
      </c>
      <c r="B436" s="166"/>
      <c r="C436" s="166"/>
      <c r="D436" s="166"/>
      <c r="E436" s="162"/>
      <c r="F436" s="166"/>
      <c r="G436" s="162"/>
      <c r="H436" s="162"/>
      <c r="I436" s="189">
        <f t="shared" si="262"/>
        <v>0</v>
      </c>
      <c r="J436" s="195"/>
      <c r="K436" s="162"/>
      <c r="L436" s="168"/>
      <c r="M436" s="75">
        <f>_xlfn.XLOOKUP(L436,list_vat[Страна],list_vat[Ставка НДС %],0,0)</f>
        <v>0</v>
      </c>
      <c r="N436" s="162">
        <f t="shared" si="263"/>
        <v>0</v>
      </c>
      <c r="O436" s="169"/>
      <c r="P436" s="74">
        <f t="shared" si="284"/>
        <v>0</v>
      </c>
      <c r="Q436" s="162"/>
      <c r="R436" s="162" t="str">
        <f t="shared" si="264"/>
        <v>введи курс</v>
      </c>
      <c r="S436" s="196">
        <f t="shared" si="265"/>
        <v>0</v>
      </c>
      <c r="T436" s="192">
        <f t="shared" si="266"/>
        <v>0</v>
      </c>
      <c r="U436" s="76">
        <f t="shared" si="267"/>
        <v>0</v>
      </c>
      <c r="V436" s="123">
        <f t="shared" si="268"/>
        <v>0</v>
      </c>
      <c r="W436" s="191"/>
      <c r="X436" s="170"/>
      <c r="Y436" s="74">
        <f t="shared" si="253"/>
        <v>0</v>
      </c>
      <c r="Z436" s="188"/>
      <c r="AA436" s="130">
        <f t="shared" si="269"/>
        <v>0</v>
      </c>
      <c r="AB436" s="74">
        <f t="shared" si="270"/>
        <v>0</v>
      </c>
      <c r="AC436" s="356"/>
      <c r="AD436" s="130" cm="1">
        <f t="array" ref="AD436">IFERROR(ROUND((_xlfn.IFS(offer_sale_type="поставка",AB436,offer_sale_type="транзит",S436)*(1+AC436))/E436,2),0)</f>
        <v>0</v>
      </c>
      <c r="AE436" s="74">
        <f t="shared" si="271"/>
        <v>0</v>
      </c>
      <c r="AF436" s="123" cm="1">
        <f t="array" ref="AF436">IFERROR(ROUND(_xlfn.IFS(offer_sale_type="поставка",AB436,offer_sale_type="транзит",S436)*AC436,2),0)</f>
        <v>0</v>
      </c>
      <c r="AG436" s="130">
        <f t="shared" si="254"/>
        <v>0</v>
      </c>
      <c r="AH436" s="74">
        <f t="shared" si="255"/>
        <v>0</v>
      </c>
      <c r="AI436" s="123">
        <f t="shared" si="256"/>
        <v>0</v>
      </c>
      <c r="AJ436" s="118">
        <f t="shared" si="272"/>
        <v>0</v>
      </c>
      <c r="AK436" s="74">
        <f t="shared" si="273"/>
        <v>0</v>
      </c>
      <c r="AL436" s="174">
        <f t="shared" si="274"/>
        <v>0</v>
      </c>
      <c r="AM436" s="175">
        <f t="shared" si="257"/>
        <v>0</v>
      </c>
      <c r="AN436" s="130">
        <f t="shared" si="275"/>
        <v>0</v>
      </c>
      <c r="AO436" s="74">
        <f t="shared" si="258"/>
        <v>0</v>
      </c>
      <c r="AP436" s="123">
        <f t="shared" si="276"/>
        <v>0</v>
      </c>
      <c r="AQ436" s="118">
        <f t="shared" si="259"/>
        <v>0</v>
      </c>
      <c r="AR436" s="82" t="str">
        <f t="shared" si="277"/>
        <v>https://www.alta.ru/tnved/code//</v>
      </c>
      <c r="AS436" s="157"/>
      <c r="AT436" s="162"/>
      <c r="AU436" s="74">
        <f t="shared" si="260"/>
        <v>0</v>
      </c>
      <c r="AV436" s="157"/>
      <c r="AW436" s="75">
        <f>_xlfn.IFNA(VLOOKUP(L436,list_vat[],3,FALSE),0)</f>
        <v>0</v>
      </c>
      <c r="AX436" s="74">
        <f t="shared" si="278"/>
        <v>0</v>
      </c>
      <c r="AY436" s="74">
        <f t="shared" si="279"/>
        <v>0</v>
      </c>
      <c r="AZ436" s="130">
        <f t="shared" si="280"/>
        <v>0</v>
      </c>
      <c r="BA436" s="74">
        <f t="shared" si="261"/>
        <v>0</v>
      </c>
      <c r="BB436" s="193">
        <f t="shared" si="281"/>
        <v>0</v>
      </c>
      <c r="BC436" s="102">
        <f t="shared" si="282"/>
        <v>0</v>
      </c>
      <c r="BD436" s="102">
        <f t="shared" si="283"/>
        <v>0</v>
      </c>
      <c r="BE436" s="413" t="s">
        <v>69</v>
      </c>
    </row>
    <row r="437" spans="1:57" s="65" customFormat="1" ht="12" customHeight="1" x14ac:dyDescent="0.2">
      <c r="A437" s="43">
        <v>422</v>
      </c>
      <c r="B437" s="166"/>
      <c r="C437" s="166"/>
      <c r="D437" s="166"/>
      <c r="E437" s="162"/>
      <c r="F437" s="166"/>
      <c r="G437" s="162"/>
      <c r="H437" s="162"/>
      <c r="I437" s="189">
        <f t="shared" si="262"/>
        <v>0</v>
      </c>
      <c r="J437" s="195"/>
      <c r="K437" s="162"/>
      <c r="L437" s="168"/>
      <c r="M437" s="75">
        <f>_xlfn.XLOOKUP(L437,list_vat[Страна],list_vat[Ставка НДС %],0,0)</f>
        <v>0</v>
      </c>
      <c r="N437" s="162">
        <f t="shared" si="263"/>
        <v>0</v>
      </c>
      <c r="O437" s="169"/>
      <c r="P437" s="74">
        <f t="shared" si="284"/>
        <v>0</v>
      </c>
      <c r="Q437" s="162"/>
      <c r="R437" s="162" t="str">
        <f t="shared" si="264"/>
        <v>введи курс</v>
      </c>
      <c r="S437" s="196">
        <f t="shared" si="265"/>
        <v>0</v>
      </c>
      <c r="T437" s="192">
        <f t="shared" si="266"/>
        <v>0</v>
      </c>
      <c r="U437" s="76">
        <f t="shared" si="267"/>
        <v>0</v>
      </c>
      <c r="V437" s="123">
        <f t="shared" si="268"/>
        <v>0</v>
      </c>
      <c r="W437" s="191"/>
      <c r="X437" s="170"/>
      <c r="Y437" s="74">
        <f t="shared" si="253"/>
        <v>0</v>
      </c>
      <c r="Z437" s="188"/>
      <c r="AA437" s="130">
        <f t="shared" si="269"/>
        <v>0</v>
      </c>
      <c r="AB437" s="74">
        <f t="shared" si="270"/>
        <v>0</v>
      </c>
      <c r="AC437" s="356"/>
      <c r="AD437" s="130" cm="1">
        <f t="array" ref="AD437">IFERROR(ROUND((_xlfn.IFS(offer_sale_type="поставка",AB437,offer_sale_type="транзит",S437)*(1+AC437))/E437,2),0)</f>
        <v>0</v>
      </c>
      <c r="AE437" s="74">
        <f t="shared" si="271"/>
        <v>0</v>
      </c>
      <c r="AF437" s="123" cm="1">
        <f t="array" ref="AF437">IFERROR(ROUND(_xlfn.IFS(offer_sale_type="поставка",AB437,offer_sale_type="транзит",S437)*AC437,2),0)</f>
        <v>0</v>
      </c>
      <c r="AG437" s="130">
        <f t="shared" si="254"/>
        <v>0</v>
      </c>
      <c r="AH437" s="74">
        <f t="shared" si="255"/>
        <v>0</v>
      </c>
      <c r="AI437" s="123">
        <f t="shared" si="256"/>
        <v>0</v>
      </c>
      <c r="AJ437" s="118">
        <f t="shared" si="272"/>
        <v>0</v>
      </c>
      <c r="AK437" s="74">
        <f t="shared" si="273"/>
        <v>0</v>
      </c>
      <c r="AL437" s="174">
        <f t="shared" si="274"/>
        <v>0</v>
      </c>
      <c r="AM437" s="175">
        <f t="shared" si="257"/>
        <v>0</v>
      </c>
      <c r="AN437" s="130">
        <f t="shared" si="275"/>
        <v>0</v>
      </c>
      <c r="AO437" s="74">
        <f t="shared" si="258"/>
        <v>0</v>
      </c>
      <c r="AP437" s="123">
        <f t="shared" si="276"/>
        <v>0</v>
      </c>
      <c r="AQ437" s="118">
        <f t="shared" si="259"/>
        <v>0</v>
      </c>
      <c r="AR437" s="82" t="str">
        <f t="shared" si="277"/>
        <v>https://www.alta.ru/tnved/code//</v>
      </c>
      <c r="AS437" s="157"/>
      <c r="AT437" s="162"/>
      <c r="AU437" s="74">
        <f t="shared" si="260"/>
        <v>0</v>
      </c>
      <c r="AV437" s="157"/>
      <c r="AW437" s="75">
        <f>_xlfn.IFNA(VLOOKUP(L437,list_vat[],3,FALSE),0)</f>
        <v>0</v>
      </c>
      <c r="AX437" s="74">
        <f t="shared" si="278"/>
        <v>0</v>
      </c>
      <c r="AY437" s="74">
        <f t="shared" si="279"/>
        <v>0</v>
      </c>
      <c r="AZ437" s="130">
        <f t="shared" si="280"/>
        <v>0</v>
      </c>
      <c r="BA437" s="74">
        <f t="shared" si="261"/>
        <v>0</v>
      </c>
      <c r="BB437" s="193">
        <f t="shared" si="281"/>
        <v>0</v>
      </c>
      <c r="BC437" s="102">
        <f t="shared" si="282"/>
        <v>0</v>
      </c>
      <c r="BD437" s="102">
        <f t="shared" si="283"/>
        <v>0</v>
      </c>
      <c r="BE437" s="413" t="s">
        <v>69</v>
      </c>
    </row>
    <row r="438" spans="1:57" s="65" customFormat="1" ht="12" customHeight="1" x14ac:dyDescent="0.2">
      <c r="A438" s="43">
        <v>423</v>
      </c>
      <c r="B438" s="166"/>
      <c r="C438" s="166"/>
      <c r="D438" s="166"/>
      <c r="E438" s="162"/>
      <c r="F438" s="166"/>
      <c r="G438" s="162"/>
      <c r="H438" s="162"/>
      <c r="I438" s="189">
        <f t="shared" si="262"/>
        <v>0</v>
      </c>
      <c r="J438" s="195"/>
      <c r="K438" s="162"/>
      <c r="L438" s="168"/>
      <c r="M438" s="75">
        <f>_xlfn.XLOOKUP(L438,list_vat[Страна],list_vat[Ставка НДС %],0,0)</f>
        <v>0</v>
      </c>
      <c r="N438" s="162">
        <f t="shared" si="263"/>
        <v>0</v>
      </c>
      <c r="O438" s="169"/>
      <c r="P438" s="74">
        <f t="shared" si="284"/>
        <v>0</v>
      </c>
      <c r="Q438" s="162"/>
      <c r="R438" s="162" t="str">
        <f t="shared" si="264"/>
        <v>введи курс</v>
      </c>
      <c r="S438" s="196">
        <f t="shared" si="265"/>
        <v>0</v>
      </c>
      <c r="T438" s="192">
        <f t="shared" si="266"/>
        <v>0</v>
      </c>
      <c r="U438" s="76">
        <f t="shared" si="267"/>
        <v>0</v>
      </c>
      <c r="V438" s="123">
        <f t="shared" si="268"/>
        <v>0</v>
      </c>
      <c r="W438" s="191"/>
      <c r="X438" s="170"/>
      <c r="Y438" s="74">
        <f t="shared" si="253"/>
        <v>0</v>
      </c>
      <c r="Z438" s="188"/>
      <c r="AA438" s="130">
        <f t="shared" si="269"/>
        <v>0</v>
      </c>
      <c r="AB438" s="74">
        <f t="shared" si="270"/>
        <v>0</v>
      </c>
      <c r="AC438" s="356"/>
      <c r="AD438" s="130" cm="1">
        <f t="array" ref="AD438">IFERROR(ROUND((_xlfn.IFS(offer_sale_type="поставка",AB438,offer_sale_type="транзит",S438)*(1+AC438))/E438,2),0)</f>
        <v>0</v>
      </c>
      <c r="AE438" s="74">
        <f t="shared" si="271"/>
        <v>0</v>
      </c>
      <c r="AF438" s="123" cm="1">
        <f t="array" ref="AF438">IFERROR(ROUND(_xlfn.IFS(offer_sale_type="поставка",AB438,offer_sale_type="транзит",S438)*AC438,2),0)</f>
        <v>0</v>
      </c>
      <c r="AG438" s="130">
        <f t="shared" si="254"/>
        <v>0</v>
      </c>
      <c r="AH438" s="74">
        <f t="shared" si="255"/>
        <v>0</v>
      </c>
      <c r="AI438" s="123">
        <f t="shared" si="256"/>
        <v>0</v>
      </c>
      <c r="AJ438" s="118">
        <f t="shared" si="272"/>
        <v>0</v>
      </c>
      <c r="AK438" s="74">
        <f t="shared" si="273"/>
        <v>0</v>
      </c>
      <c r="AL438" s="174">
        <f t="shared" si="274"/>
        <v>0</v>
      </c>
      <c r="AM438" s="175">
        <f t="shared" si="257"/>
        <v>0</v>
      </c>
      <c r="AN438" s="130">
        <f t="shared" si="275"/>
        <v>0</v>
      </c>
      <c r="AO438" s="74">
        <f t="shared" si="258"/>
        <v>0</v>
      </c>
      <c r="AP438" s="123">
        <f t="shared" si="276"/>
        <v>0</v>
      </c>
      <c r="AQ438" s="118">
        <f t="shared" si="259"/>
        <v>0</v>
      </c>
      <c r="AR438" s="82" t="str">
        <f t="shared" si="277"/>
        <v>https://www.alta.ru/tnved/code//</v>
      </c>
      <c r="AS438" s="157"/>
      <c r="AT438" s="162"/>
      <c r="AU438" s="74">
        <f t="shared" si="260"/>
        <v>0</v>
      </c>
      <c r="AV438" s="157"/>
      <c r="AW438" s="75">
        <f>_xlfn.IFNA(VLOOKUP(L438,list_vat[],3,FALSE),0)</f>
        <v>0</v>
      </c>
      <c r="AX438" s="74">
        <f t="shared" si="278"/>
        <v>0</v>
      </c>
      <c r="AY438" s="74">
        <f t="shared" si="279"/>
        <v>0</v>
      </c>
      <c r="AZ438" s="130">
        <f t="shared" si="280"/>
        <v>0</v>
      </c>
      <c r="BA438" s="74">
        <f t="shared" si="261"/>
        <v>0</v>
      </c>
      <c r="BB438" s="193">
        <f t="shared" si="281"/>
        <v>0</v>
      </c>
      <c r="BC438" s="102">
        <f t="shared" si="282"/>
        <v>0</v>
      </c>
      <c r="BD438" s="102">
        <f t="shared" si="283"/>
        <v>0</v>
      </c>
      <c r="BE438" s="413" t="s">
        <v>69</v>
      </c>
    </row>
    <row r="439" spans="1:57" s="65" customFormat="1" ht="12" customHeight="1" x14ac:dyDescent="0.2">
      <c r="A439" s="43">
        <v>424</v>
      </c>
      <c r="B439" s="166"/>
      <c r="C439" s="166"/>
      <c r="D439" s="166"/>
      <c r="E439" s="162"/>
      <c r="F439" s="166"/>
      <c r="G439" s="162"/>
      <c r="H439" s="162"/>
      <c r="I439" s="189">
        <f t="shared" si="262"/>
        <v>0</v>
      </c>
      <c r="J439" s="195"/>
      <c r="K439" s="162"/>
      <c r="L439" s="168"/>
      <c r="M439" s="75">
        <f>_xlfn.XLOOKUP(L439,list_vat[Страна],list_vat[Ставка НДС %],0,0)</f>
        <v>0</v>
      </c>
      <c r="N439" s="162">
        <f t="shared" si="263"/>
        <v>0</v>
      </c>
      <c r="O439" s="169"/>
      <c r="P439" s="74">
        <f t="shared" si="284"/>
        <v>0</v>
      </c>
      <c r="Q439" s="162"/>
      <c r="R439" s="162" t="str">
        <f t="shared" si="264"/>
        <v>введи курс</v>
      </c>
      <c r="S439" s="196">
        <f t="shared" si="265"/>
        <v>0</v>
      </c>
      <c r="T439" s="192">
        <f t="shared" si="266"/>
        <v>0</v>
      </c>
      <c r="U439" s="76">
        <f t="shared" si="267"/>
        <v>0</v>
      </c>
      <c r="V439" s="123">
        <f t="shared" si="268"/>
        <v>0</v>
      </c>
      <c r="W439" s="191"/>
      <c r="X439" s="170"/>
      <c r="Y439" s="74">
        <f t="shared" si="253"/>
        <v>0</v>
      </c>
      <c r="Z439" s="188"/>
      <c r="AA439" s="130">
        <f t="shared" si="269"/>
        <v>0</v>
      </c>
      <c r="AB439" s="74">
        <f t="shared" si="270"/>
        <v>0</v>
      </c>
      <c r="AC439" s="356"/>
      <c r="AD439" s="130" cm="1">
        <f t="array" ref="AD439">IFERROR(ROUND((_xlfn.IFS(offer_sale_type="поставка",AB439,offer_sale_type="транзит",S439)*(1+AC439))/E439,2),0)</f>
        <v>0</v>
      </c>
      <c r="AE439" s="74">
        <f t="shared" si="271"/>
        <v>0</v>
      </c>
      <c r="AF439" s="123" cm="1">
        <f t="array" ref="AF439">IFERROR(ROUND(_xlfn.IFS(offer_sale_type="поставка",AB439,offer_sale_type="транзит",S439)*AC439,2),0)</f>
        <v>0</v>
      </c>
      <c r="AG439" s="130">
        <f t="shared" si="254"/>
        <v>0</v>
      </c>
      <c r="AH439" s="74">
        <f t="shared" si="255"/>
        <v>0</v>
      </c>
      <c r="AI439" s="123">
        <f t="shared" si="256"/>
        <v>0</v>
      </c>
      <c r="AJ439" s="118">
        <f t="shared" si="272"/>
        <v>0</v>
      </c>
      <c r="AK439" s="74">
        <f t="shared" si="273"/>
        <v>0</v>
      </c>
      <c r="AL439" s="174">
        <f t="shared" si="274"/>
        <v>0</v>
      </c>
      <c r="AM439" s="175">
        <f t="shared" si="257"/>
        <v>0</v>
      </c>
      <c r="AN439" s="130">
        <f t="shared" si="275"/>
        <v>0</v>
      </c>
      <c r="AO439" s="74">
        <f t="shared" si="258"/>
        <v>0</v>
      </c>
      <c r="AP439" s="123">
        <f t="shared" si="276"/>
        <v>0</v>
      </c>
      <c r="AQ439" s="118">
        <f t="shared" si="259"/>
        <v>0</v>
      </c>
      <c r="AR439" s="82" t="str">
        <f t="shared" si="277"/>
        <v>https://www.alta.ru/tnved/code//</v>
      </c>
      <c r="AS439" s="157"/>
      <c r="AT439" s="162"/>
      <c r="AU439" s="74">
        <f t="shared" si="260"/>
        <v>0</v>
      </c>
      <c r="AV439" s="157"/>
      <c r="AW439" s="75">
        <f>_xlfn.IFNA(VLOOKUP(L439,list_vat[],3,FALSE),0)</f>
        <v>0</v>
      </c>
      <c r="AX439" s="74">
        <f t="shared" si="278"/>
        <v>0</v>
      </c>
      <c r="AY439" s="74">
        <f t="shared" si="279"/>
        <v>0</v>
      </c>
      <c r="AZ439" s="130">
        <f t="shared" si="280"/>
        <v>0</v>
      </c>
      <c r="BA439" s="74">
        <f t="shared" si="261"/>
        <v>0</v>
      </c>
      <c r="BB439" s="193">
        <f t="shared" si="281"/>
        <v>0</v>
      </c>
      <c r="BC439" s="102">
        <f t="shared" si="282"/>
        <v>0</v>
      </c>
      <c r="BD439" s="102">
        <f t="shared" si="283"/>
        <v>0</v>
      </c>
      <c r="BE439" s="413" t="s">
        <v>69</v>
      </c>
    </row>
    <row r="440" spans="1:57" s="65" customFormat="1" ht="12" customHeight="1" x14ac:dyDescent="0.2">
      <c r="A440" s="43">
        <v>425</v>
      </c>
      <c r="B440" s="166"/>
      <c r="C440" s="166"/>
      <c r="D440" s="166"/>
      <c r="E440" s="162"/>
      <c r="F440" s="166"/>
      <c r="G440" s="162"/>
      <c r="H440" s="162"/>
      <c r="I440" s="189">
        <f t="shared" si="262"/>
        <v>0</v>
      </c>
      <c r="J440" s="195"/>
      <c r="K440" s="162"/>
      <c r="L440" s="168"/>
      <c r="M440" s="75">
        <f>_xlfn.XLOOKUP(L440,list_vat[Страна],list_vat[Ставка НДС %],0,0)</f>
        <v>0</v>
      </c>
      <c r="N440" s="162">
        <f t="shared" si="263"/>
        <v>0</v>
      </c>
      <c r="O440" s="169"/>
      <c r="P440" s="74">
        <f t="shared" si="284"/>
        <v>0</v>
      </c>
      <c r="Q440" s="162"/>
      <c r="R440" s="162" t="str">
        <f t="shared" si="264"/>
        <v>введи курс</v>
      </c>
      <c r="S440" s="196">
        <f t="shared" si="265"/>
        <v>0</v>
      </c>
      <c r="T440" s="192">
        <f t="shared" si="266"/>
        <v>0</v>
      </c>
      <c r="U440" s="76">
        <f t="shared" si="267"/>
        <v>0</v>
      </c>
      <c r="V440" s="123">
        <f t="shared" si="268"/>
        <v>0</v>
      </c>
      <c r="W440" s="191"/>
      <c r="X440" s="170"/>
      <c r="Y440" s="74">
        <f t="shared" si="253"/>
        <v>0</v>
      </c>
      <c r="Z440" s="188"/>
      <c r="AA440" s="130">
        <f t="shared" si="269"/>
        <v>0</v>
      </c>
      <c r="AB440" s="74">
        <f t="shared" si="270"/>
        <v>0</v>
      </c>
      <c r="AC440" s="356"/>
      <c r="AD440" s="130" cm="1">
        <f t="array" ref="AD440">IFERROR(ROUND((_xlfn.IFS(offer_sale_type="поставка",AB440,offer_sale_type="транзит",S440)*(1+AC440))/E440,2),0)</f>
        <v>0</v>
      </c>
      <c r="AE440" s="74">
        <f t="shared" si="271"/>
        <v>0</v>
      </c>
      <c r="AF440" s="123" cm="1">
        <f t="array" ref="AF440">IFERROR(ROUND(_xlfn.IFS(offer_sale_type="поставка",AB440,offer_sale_type="транзит",S440)*AC440,2),0)</f>
        <v>0</v>
      </c>
      <c r="AG440" s="130">
        <f t="shared" si="254"/>
        <v>0</v>
      </c>
      <c r="AH440" s="74">
        <f t="shared" si="255"/>
        <v>0</v>
      </c>
      <c r="AI440" s="123">
        <f t="shared" si="256"/>
        <v>0</v>
      </c>
      <c r="AJ440" s="118">
        <f t="shared" si="272"/>
        <v>0</v>
      </c>
      <c r="AK440" s="74">
        <f t="shared" si="273"/>
        <v>0</v>
      </c>
      <c r="AL440" s="174">
        <f t="shared" si="274"/>
        <v>0</v>
      </c>
      <c r="AM440" s="175">
        <f t="shared" si="257"/>
        <v>0</v>
      </c>
      <c r="AN440" s="130">
        <f t="shared" si="275"/>
        <v>0</v>
      </c>
      <c r="AO440" s="74">
        <f t="shared" si="258"/>
        <v>0</v>
      </c>
      <c r="AP440" s="123">
        <f t="shared" si="276"/>
        <v>0</v>
      </c>
      <c r="AQ440" s="118">
        <f t="shared" si="259"/>
        <v>0</v>
      </c>
      <c r="AR440" s="82" t="str">
        <f t="shared" si="277"/>
        <v>https://www.alta.ru/tnved/code//</v>
      </c>
      <c r="AS440" s="157"/>
      <c r="AT440" s="162"/>
      <c r="AU440" s="74">
        <f t="shared" si="260"/>
        <v>0</v>
      </c>
      <c r="AV440" s="157"/>
      <c r="AW440" s="75">
        <f>_xlfn.IFNA(VLOOKUP(L440,list_vat[],3,FALSE),0)</f>
        <v>0</v>
      </c>
      <c r="AX440" s="74">
        <f t="shared" si="278"/>
        <v>0</v>
      </c>
      <c r="AY440" s="74">
        <f t="shared" si="279"/>
        <v>0</v>
      </c>
      <c r="AZ440" s="130">
        <f t="shared" si="280"/>
        <v>0</v>
      </c>
      <c r="BA440" s="74">
        <f t="shared" si="261"/>
        <v>0</v>
      </c>
      <c r="BB440" s="193">
        <f t="shared" si="281"/>
        <v>0</v>
      </c>
      <c r="BC440" s="102">
        <f t="shared" si="282"/>
        <v>0</v>
      </c>
      <c r="BD440" s="102">
        <f t="shared" si="283"/>
        <v>0</v>
      </c>
      <c r="BE440" s="413" t="s">
        <v>69</v>
      </c>
    </row>
    <row r="441" spans="1:57" s="65" customFormat="1" ht="12" customHeight="1" x14ac:dyDescent="0.2">
      <c r="A441" s="43">
        <v>426</v>
      </c>
      <c r="B441" s="166"/>
      <c r="C441" s="166"/>
      <c r="D441" s="166"/>
      <c r="E441" s="162"/>
      <c r="F441" s="166"/>
      <c r="G441" s="162"/>
      <c r="H441" s="162"/>
      <c r="I441" s="189">
        <f t="shared" si="262"/>
        <v>0</v>
      </c>
      <c r="J441" s="195"/>
      <c r="K441" s="162"/>
      <c r="L441" s="168"/>
      <c r="M441" s="75">
        <f>_xlfn.XLOOKUP(L441,list_vat[Страна],list_vat[Ставка НДС %],0,0)</f>
        <v>0</v>
      </c>
      <c r="N441" s="162">
        <f t="shared" si="263"/>
        <v>0</v>
      </c>
      <c r="O441" s="169"/>
      <c r="P441" s="74">
        <f t="shared" si="284"/>
        <v>0</v>
      </c>
      <c r="Q441" s="162"/>
      <c r="R441" s="162" t="str">
        <f t="shared" si="264"/>
        <v>введи курс</v>
      </c>
      <c r="S441" s="196">
        <f t="shared" si="265"/>
        <v>0</v>
      </c>
      <c r="T441" s="192">
        <f t="shared" si="266"/>
        <v>0</v>
      </c>
      <c r="U441" s="76">
        <f t="shared" si="267"/>
        <v>0</v>
      </c>
      <c r="V441" s="123">
        <f t="shared" si="268"/>
        <v>0</v>
      </c>
      <c r="W441" s="191"/>
      <c r="X441" s="170"/>
      <c r="Y441" s="74">
        <f t="shared" si="253"/>
        <v>0</v>
      </c>
      <c r="Z441" s="188"/>
      <c r="AA441" s="130">
        <f t="shared" si="269"/>
        <v>0</v>
      </c>
      <c r="AB441" s="74">
        <f t="shared" si="270"/>
        <v>0</v>
      </c>
      <c r="AC441" s="356"/>
      <c r="AD441" s="130" cm="1">
        <f t="array" ref="AD441">IFERROR(ROUND((_xlfn.IFS(offer_sale_type="поставка",AB441,offer_sale_type="транзит",S441)*(1+AC441))/E441,2),0)</f>
        <v>0</v>
      </c>
      <c r="AE441" s="74">
        <f t="shared" si="271"/>
        <v>0</v>
      </c>
      <c r="AF441" s="123" cm="1">
        <f t="array" ref="AF441">IFERROR(ROUND(_xlfn.IFS(offer_sale_type="поставка",AB441,offer_sale_type="транзит",S441)*AC441,2),0)</f>
        <v>0</v>
      </c>
      <c r="AG441" s="130">
        <f t="shared" si="254"/>
        <v>0</v>
      </c>
      <c r="AH441" s="74">
        <f t="shared" si="255"/>
        <v>0</v>
      </c>
      <c r="AI441" s="123">
        <f t="shared" si="256"/>
        <v>0</v>
      </c>
      <c r="AJ441" s="118">
        <f t="shared" si="272"/>
        <v>0</v>
      </c>
      <c r="AK441" s="74">
        <f t="shared" si="273"/>
        <v>0</v>
      </c>
      <c r="AL441" s="174">
        <f t="shared" si="274"/>
        <v>0</v>
      </c>
      <c r="AM441" s="175">
        <f t="shared" si="257"/>
        <v>0</v>
      </c>
      <c r="AN441" s="130">
        <f t="shared" si="275"/>
        <v>0</v>
      </c>
      <c r="AO441" s="74">
        <f t="shared" si="258"/>
        <v>0</v>
      </c>
      <c r="AP441" s="123">
        <f t="shared" si="276"/>
        <v>0</v>
      </c>
      <c r="AQ441" s="118">
        <f t="shared" si="259"/>
        <v>0</v>
      </c>
      <c r="AR441" s="82" t="str">
        <f t="shared" si="277"/>
        <v>https://www.alta.ru/tnved/code//</v>
      </c>
      <c r="AS441" s="157"/>
      <c r="AT441" s="162"/>
      <c r="AU441" s="74">
        <f t="shared" si="260"/>
        <v>0</v>
      </c>
      <c r="AV441" s="157"/>
      <c r="AW441" s="75">
        <f>_xlfn.IFNA(VLOOKUP(L441,list_vat[],3,FALSE),0)</f>
        <v>0</v>
      </c>
      <c r="AX441" s="74">
        <f t="shared" si="278"/>
        <v>0</v>
      </c>
      <c r="AY441" s="74">
        <f t="shared" si="279"/>
        <v>0</v>
      </c>
      <c r="AZ441" s="130">
        <f t="shared" si="280"/>
        <v>0</v>
      </c>
      <c r="BA441" s="74">
        <f t="shared" si="261"/>
        <v>0</v>
      </c>
      <c r="BB441" s="193">
        <f t="shared" si="281"/>
        <v>0</v>
      </c>
      <c r="BC441" s="102">
        <f t="shared" si="282"/>
        <v>0</v>
      </c>
      <c r="BD441" s="102">
        <f t="shared" si="283"/>
        <v>0</v>
      </c>
      <c r="BE441" s="413" t="s">
        <v>69</v>
      </c>
    </row>
    <row r="442" spans="1:57" s="65" customFormat="1" ht="12" customHeight="1" x14ac:dyDescent="0.2">
      <c r="A442" s="43">
        <v>427</v>
      </c>
      <c r="B442" s="166"/>
      <c r="C442" s="166"/>
      <c r="D442" s="166"/>
      <c r="E442" s="162"/>
      <c r="F442" s="166"/>
      <c r="G442" s="162"/>
      <c r="H442" s="162"/>
      <c r="I442" s="189">
        <f t="shared" si="262"/>
        <v>0</v>
      </c>
      <c r="J442" s="195"/>
      <c r="K442" s="162"/>
      <c r="L442" s="168"/>
      <c r="M442" s="75">
        <f>_xlfn.XLOOKUP(L442,list_vat[Страна],list_vat[Ставка НДС %],0,0)</f>
        <v>0</v>
      </c>
      <c r="N442" s="162">
        <f t="shared" si="263"/>
        <v>0</v>
      </c>
      <c r="O442" s="169"/>
      <c r="P442" s="74">
        <f t="shared" si="284"/>
        <v>0</v>
      </c>
      <c r="Q442" s="162"/>
      <c r="R442" s="162" t="str">
        <f t="shared" si="264"/>
        <v>введи курс</v>
      </c>
      <c r="S442" s="196">
        <f t="shared" si="265"/>
        <v>0</v>
      </c>
      <c r="T442" s="192">
        <f t="shared" si="266"/>
        <v>0</v>
      </c>
      <c r="U442" s="76">
        <f t="shared" si="267"/>
        <v>0</v>
      </c>
      <c r="V442" s="123">
        <f t="shared" si="268"/>
        <v>0</v>
      </c>
      <c r="W442" s="191"/>
      <c r="X442" s="170"/>
      <c r="Y442" s="74">
        <f t="shared" si="253"/>
        <v>0</v>
      </c>
      <c r="Z442" s="188"/>
      <c r="AA442" s="130">
        <f t="shared" si="269"/>
        <v>0</v>
      </c>
      <c r="AB442" s="74">
        <f t="shared" si="270"/>
        <v>0</v>
      </c>
      <c r="AC442" s="356"/>
      <c r="AD442" s="130" cm="1">
        <f t="array" ref="AD442">IFERROR(ROUND((_xlfn.IFS(offer_sale_type="поставка",AB442,offer_sale_type="транзит",S442)*(1+AC442))/E442,2),0)</f>
        <v>0</v>
      </c>
      <c r="AE442" s="74">
        <f t="shared" si="271"/>
        <v>0</v>
      </c>
      <c r="AF442" s="123" cm="1">
        <f t="array" ref="AF442">IFERROR(ROUND(_xlfn.IFS(offer_sale_type="поставка",AB442,offer_sale_type="транзит",S442)*AC442,2),0)</f>
        <v>0</v>
      </c>
      <c r="AG442" s="130">
        <f t="shared" si="254"/>
        <v>0</v>
      </c>
      <c r="AH442" s="74">
        <f t="shared" si="255"/>
        <v>0</v>
      </c>
      <c r="AI442" s="123">
        <f t="shared" si="256"/>
        <v>0</v>
      </c>
      <c r="AJ442" s="118">
        <f t="shared" si="272"/>
        <v>0</v>
      </c>
      <c r="AK442" s="74">
        <f t="shared" si="273"/>
        <v>0</v>
      </c>
      <c r="AL442" s="174">
        <f t="shared" si="274"/>
        <v>0</v>
      </c>
      <c r="AM442" s="175">
        <f t="shared" si="257"/>
        <v>0</v>
      </c>
      <c r="AN442" s="130">
        <f t="shared" si="275"/>
        <v>0</v>
      </c>
      <c r="AO442" s="74">
        <f t="shared" si="258"/>
        <v>0</v>
      </c>
      <c r="AP442" s="123">
        <f t="shared" si="276"/>
        <v>0</v>
      </c>
      <c r="AQ442" s="118">
        <f t="shared" si="259"/>
        <v>0</v>
      </c>
      <c r="AR442" s="82" t="str">
        <f t="shared" si="277"/>
        <v>https://www.alta.ru/tnved/code//</v>
      </c>
      <c r="AS442" s="157"/>
      <c r="AT442" s="162"/>
      <c r="AU442" s="74">
        <f t="shared" si="260"/>
        <v>0</v>
      </c>
      <c r="AV442" s="157"/>
      <c r="AW442" s="75">
        <f>_xlfn.IFNA(VLOOKUP(L442,list_vat[],3,FALSE),0)</f>
        <v>0</v>
      </c>
      <c r="AX442" s="74">
        <f t="shared" si="278"/>
        <v>0</v>
      </c>
      <c r="AY442" s="74">
        <f t="shared" si="279"/>
        <v>0</v>
      </c>
      <c r="AZ442" s="130">
        <f t="shared" si="280"/>
        <v>0</v>
      </c>
      <c r="BA442" s="74">
        <f t="shared" si="261"/>
        <v>0</v>
      </c>
      <c r="BB442" s="193">
        <f t="shared" si="281"/>
        <v>0</v>
      </c>
      <c r="BC442" s="102">
        <f t="shared" si="282"/>
        <v>0</v>
      </c>
      <c r="BD442" s="102">
        <f t="shared" si="283"/>
        <v>0</v>
      </c>
      <c r="BE442" s="413" t="s">
        <v>69</v>
      </c>
    </row>
    <row r="443" spans="1:57" s="65" customFormat="1" ht="12" customHeight="1" x14ac:dyDescent="0.2">
      <c r="A443" s="43">
        <v>428</v>
      </c>
      <c r="B443" s="166"/>
      <c r="C443" s="166"/>
      <c r="D443" s="166"/>
      <c r="E443" s="162"/>
      <c r="F443" s="166"/>
      <c r="G443" s="162"/>
      <c r="H443" s="162"/>
      <c r="I443" s="189">
        <f t="shared" si="262"/>
        <v>0</v>
      </c>
      <c r="J443" s="195"/>
      <c r="K443" s="162"/>
      <c r="L443" s="168"/>
      <c r="M443" s="75">
        <f>_xlfn.XLOOKUP(L443,list_vat[Страна],list_vat[Ставка НДС %],0,0)</f>
        <v>0</v>
      </c>
      <c r="N443" s="162">
        <f t="shared" si="263"/>
        <v>0</v>
      </c>
      <c r="O443" s="169"/>
      <c r="P443" s="74">
        <f t="shared" si="284"/>
        <v>0</v>
      </c>
      <c r="Q443" s="162"/>
      <c r="R443" s="162" t="str">
        <f t="shared" si="264"/>
        <v>введи курс</v>
      </c>
      <c r="S443" s="196">
        <f t="shared" si="265"/>
        <v>0</v>
      </c>
      <c r="T443" s="192">
        <f t="shared" si="266"/>
        <v>0</v>
      </c>
      <c r="U443" s="76">
        <f t="shared" si="267"/>
        <v>0</v>
      </c>
      <c r="V443" s="123">
        <f t="shared" si="268"/>
        <v>0</v>
      </c>
      <c r="W443" s="191"/>
      <c r="X443" s="170"/>
      <c r="Y443" s="74">
        <f t="shared" si="253"/>
        <v>0</v>
      </c>
      <c r="Z443" s="188"/>
      <c r="AA443" s="130">
        <f t="shared" si="269"/>
        <v>0</v>
      </c>
      <c r="AB443" s="74">
        <f t="shared" si="270"/>
        <v>0</v>
      </c>
      <c r="AC443" s="356"/>
      <c r="AD443" s="130" cm="1">
        <f t="array" ref="AD443">IFERROR(ROUND((_xlfn.IFS(offer_sale_type="поставка",AB443,offer_sale_type="транзит",S443)*(1+AC443))/E443,2),0)</f>
        <v>0</v>
      </c>
      <c r="AE443" s="74">
        <f t="shared" si="271"/>
        <v>0</v>
      </c>
      <c r="AF443" s="123" cm="1">
        <f t="array" ref="AF443">IFERROR(ROUND(_xlfn.IFS(offer_sale_type="поставка",AB443,offer_sale_type="транзит",S443)*AC443,2),0)</f>
        <v>0</v>
      </c>
      <c r="AG443" s="130">
        <f t="shared" si="254"/>
        <v>0</v>
      </c>
      <c r="AH443" s="74">
        <f t="shared" si="255"/>
        <v>0</v>
      </c>
      <c r="AI443" s="123">
        <f t="shared" si="256"/>
        <v>0</v>
      </c>
      <c r="AJ443" s="118">
        <f t="shared" si="272"/>
        <v>0</v>
      </c>
      <c r="AK443" s="74">
        <f t="shared" si="273"/>
        <v>0</v>
      </c>
      <c r="AL443" s="174">
        <f t="shared" si="274"/>
        <v>0</v>
      </c>
      <c r="AM443" s="175">
        <f t="shared" si="257"/>
        <v>0</v>
      </c>
      <c r="AN443" s="130">
        <f t="shared" si="275"/>
        <v>0</v>
      </c>
      <c r="AO443" s="74">
        <f t="shared" si="258"/>
        <v>0</v>
      </c>
      <c r="AP443" s="123">
        <f t="shared" si="276"/>
        <v>0</v>
      </c>
      <c r="AQ443" s="118">
        <f t="shared" si="259"/>
        <v>0</v>
      </c>
      <c r="AR443" s="82" t="str">
        <f t="shared" si="277"/>
        <v>https://www.alta.ru/tnved/code//</v>
      </c>
      <c r="AS443" s="157"/>
      <c r="AT443" s="162"/>
      <c r="AU443" s="74">
        <f t="shared" si="260"/>
        <v>0</v>
      </c>
      <c r="AV443" s="157"/>
      <c r="AW443" s="75">
        <f>_xlfn.IFNA(VLOOKUP(L443,list_vat[],3,FALSE),0)</f>
        <v>0</v>
      </c>
      <c r="AX443" s="74">
        <f t="shared" si="278"/>
        <v>0</v>
      </c>
      <c r="AY443" s="74">
        <f t="shared" si="279"/>
        <v>0</v>
      </c>
      <c r="AZ443" s="130">
        <f t="shared" si="280"/>
        <v>0</v>
      </c>
      <c r="BA443" s="74">
        <f t="shared" si="261"/>
        <v>0</v>
      </c>
      <c r="BB443" s="193">
        <f t="shared" si="281"/>
        <v>0</v>
      </c>
      <c r="BC443" s="102">
        <f t="shared" si="282"/>
        <v>0</v>
      </c>
      <c r="BD443" s="102">
        <f t="shared" si="283"/>
        <v>0</v>
      </c>
      <c r="BE443" s="413" t="s">
        <v>69</v>
      </c>
    </row>
    <row r="444" spans="1:57" s="65" customFormat="1" ht="12" customHeight="1" x14ac:dyDescent="0.2">
      <c r="A444" s="43">
        <v>429</v>
      </c>
      <c r="B444" s="166"/>
      <c r="C444" s="166"/>
      <c r="D444" s="166"/>
      <c r="E444" s="162"/>
      <c r="F444" s="166"/>
      <c r="G444" s="162"/>
      <c r="H444" s="162"/>
      <c r="I444" s="189">
        <f t="shared" si="262"/>
        <v>0</v>
      </c>
      <c r="J444" s="195"/>
      <c r="K444" s="162"/>
      <c r="L444" s="168"/>
      <c r="M444" s="75">
        <f>_xlfn.XLOOKUP(L444,list_vat[Страна],list_vat[Ставка НДС %],0,0)</f>
        <v>0</v>
      </c>
      <c r="N444" s="162">
        <f t="shared" si="263"/>
        <v>0</v>
      </c>
      <c r="O444" s="169"/>
      <c r="P444" s="74">
        <f t="shared" si="284"/>
        <v>0</v>
      </c>
      <c r="Q444" s="162"/>
      <c r="R444" s="162" t="str">
        <f t="shared" si="264"/>
        <v>введи курс</v>
      </c>
      <c r="S444" s="196">
        <f t="shared" si="265"/>
        <v>0</v>
      </c>
      <c r="T444" s="192">
        <f t="shared" si="266"/>
        <v>0</v>
      </c>
      <c r="U444" s="76">
        <f t="shared" si="267"/>
        <v>0</v>
      </c>
      <c r="V444" s="123">
        <f t="shared" si="268"/>
        <v>0</v>
      </c>
      <c r="W444" s="191"/>
      <c r="X444" s="170"/>
      <c r="Y444" s="74">
        <f t="shared" si="253"/>
        <v>0</v>
      </c>
      <c r="Z444" s="188"/>
      <c r="AA444" s="130">
        <f t="shared" si="269"/>
        <v>0</v>
      </c>
      <c r="AB444" s="74">
        <f t="shared" si="270"/>
        <v>0</v>
      </c>
      <c r="AC444" s="356"/>
      <c r="AD444" s="130" cm="1">
        <f t="array" ref="AD444">IFERROR(ROUND((_xlfn.IFS(offer_sale_type="поставка",AB444,offer_sale_type="транзит",S444)*(1+AC444))/E444,2),0)</f>
        <v>0</v>
      </c>
      <c r="AE444" s="74">
        <f t="shared" si="271"/>
        <v>0</v>
      </c>
      <c r="AF444" s="123" cm="1">
        <f t="array" ref="AF444">IFERROR(ROUND(_xlfn.IFS(offer_sale_type="поставка",AB444,offer_sale_type="транзит",S444)*AC444,2),0)</f>
        <v>0</v>
      </c>
      <c r="AG444" s="130">
        <f t="shared" si="254"/>
        <v>0</v>
      </c>
      <c r="AH444" s="74">
        <f t="shared" si="255"/>
        <v>0</v>
      </c>
      <c r="AI444" s="123">
        <f t="shared" si="256"/>
        <v>0</v>
      </c>
      <c r="AJ444" s="118">
        <f t="shared" si="272"/>
        <v>0</v>
      </c>
      <c r="AK444" s="74">
        <f t="shared" si="273"/>
        <v>0</v>
      </c>
      <c r="AL444" s="174">
        <f t="shared" si="274"/>
        <v>0</v>
      </c>
      <c r="AM444" s="175">
        <f t="shared" si="257"/>
        <v>0</v>
      </c>
      <c r="AN444" s="130">
        <f t="shared" si="275"/>
        <v>0</v>
      </c>
      <c r="AO444" s="74">
        <f t="shared" si="258"/>
        <v>0</v>
      </c>
      <c r="AP444" s="123">
        <f t="shared" si="276"/>
        <v>0</v>
      </c>
      <c r="AQ444" s="118">
        <f t="shared" si="259"/>
        <v>0</v>
      </c>
      <c r="AR444" s="82" t="str">
        <f t="shared" si="277"/>
        <v>https://www.alta.ru/tnved/code//</v>
      </c>
      <c r="AS444" s="157"/>
      <c r="AT444" s="162"/>
      <c r="AU444" s="74">
        <f t="shared" si="260"/>
        <v>0</v>
      </c>
      <c r="AV444" s="157"/>
      <c r="AW444" s="75">
        <f>_xlfn.IFNA(VLOOKUP(L444,list_vat[],3,FALSE),0)</f>
        <v>0</v>
      </c>
      <c r="AX444" s="74">
        <f t="shared" si="278"/>
        <v>0</v>
      </c>
      <c r="AY444" s="74">
        <f t="shared" si="279"/>
        <v>0</v>
      </c>
      <c r="AZ444" s="130">
        <f t="shared" si="280"/>
        <v>0</v>
      </c>
      <c r="BA444" s="74">
        <f t="shared" si="261"/>
        <v>0</v>
      </c>
      <c r="BB444" s="193">
        <f t="shared" si="281"/>
        <v>0</v>
      </c>
      <c r="BC444" s="102">
        <f t="shared" si="282"/>
        <v>0</v>
      </c>
      <c r="BD444" s="102">
        <f t="shared" si="283"/>
        <v>0</v>
      </c>
      <c r="BE444" s="413" t="s">
        <v>69</v>
      </c>
    </row>
    <row r="445" spans="1:57" s="65" customFormat="1" ht="12" customHeight="1" x14ac:dyDescent="0.2">
      <c r="A445" s="43">
        <v>430</v>
      </c>
      <c r="B445" s="166"/>
      <c r="C445" s="166"/>
      <c r="D445" s="166"/>
      <c r="E445" s="162"/>
      <c r="F445" s="166"/>
      <c r="G445" s="162"/>
      <c r="H445" s="162"/>
      <c r="I445" s="189">
        <f t="shared" si="262"/>
        <v>0</v>
      </c>
      <c r="J445" s="195"/>
      <c r="K445" s="162"/>
      <c r="L445" s="168"/>
      <c r="M445" s="75">
        <f>_xlfn.XLOOKUP(L445,list_vat[Страна],list_vat[Ставка НДС %],0,0)</f>
        <v>0</v>
      </c>
      <c r="N445" s="162">
        <f t="shared" si="263"/>
        <v>0</v>
      </c>
      <c r="O445" s="169"/>
      <c r="P445" s="74">
        <f t="shared" si="284"/>
        <v>0</v>
      </c>
      <c r="Q445" s="162"/>
      <c r="R445" s="162" t="str">
        <f t="shared" si="264"/>
        <v>введи курс</v>
      </c>
      <c r="S445" s="196">
        <f t="shared" si="265"/>
        <v>0</v>
      </c>
      <c r="T445" s="192">
        <f t="shared" si="266"/>
        <v>0</v>
      </c>
      <c r="U445" s="76">
        <f t="shared" si="267"/>
        <v>0</v>
      </c>
      <c r="V445" s="123">
        <f t="shared" si="268"/>
        <v>0</v>
      </c>
      <c r="W445" s="191"/>
      <c r="X445" s="170"/>
      <c r="Y445" s="74">
        <f t="shared" si="253"/>
        <v>0</v>
      </c>
      <c r="Z445" s="188"/>
      <c r="AA445" s="130">
        <f t="shared" si="269"/>
        <v>0</v>
      </c>
      <c r="AB445" s="74">
        <f t="shared" si="270"/>
        <v>0</v>
      </c>
      <c r="AC445" s="356"/>
      <c r="AD445" s="130" cm="1">
        <f t="array" ref="AD445">IFERROR(ROUND((_xlfn.IFS(offer_sale_type="поставка",AB445,offer_sale_type="транзит",S445)*(1+AC445))/E445,2),0)</f>
        <v>0</v>
      </c>
      <c r="AE445" s="74">
        <f t="shared" si="271"/>
        <v>0</v>
      </c>
      <c r="AF445" s="123" cm="1">
        <f t="array" ref="AF445">IFERROR(ROUND(_xlfn.IFS(offer_sale_type="поставка",AB445,offer_sale_type="транзит",S445)*AC445,2),0)</f>
        <v>0</v>
      </c>
      <c r="AG445" s="130">
        <f t="shared" si="254"/>
        <v>0</v>
      </c>
      <c r="AH445" s="74">
        <f t="shared" si="255"/>
        <v>0</v>
      </c>
      <c r="AI445" s="123">
        <f t="shared" si="256"/>
        <v>0</v>
      </c>
      <c r="AJ445" s="118">
        <f t="shared" si="272"/>
        <v>0</v>
      </c>
      <c r="AK445" s="74">
        <f t="shared" si="273"/>
        <v>0</v>
      </c>
      <c r="AL445" s="174">
        <f t="shared" si="274"/>
        <v>0</v>
      </c>
      <c r="AM445" s="175">
        <f t="shared" si="257"/>
        <v>0</v>
      </c>
      <c r="AN445" s="130">
        <f t="shared" si="275"/>
        <v>0</v>
      </c>
      <c r="AO445" s="74">
        <f t="shared" si="258"/>
        <v>0</v>
      </c>
      <c r="AP445" s="123">
        <f t="shared" si="276"/>
        <v>0</v>
      </c>
      <c r="AQ445" s="118">
        <f t="shared" si="259"/>
        <v>0</v>
      </c>
      <c r="AR445" s="82" t="str">
        <f t="shared" si="277"/>
        <v>https://www.alta.ru/tnved/code//</v>
      </c>
      <c r="AS445" s="157"/>
      <c r="AT445" s="162"/>
      <c r="AU445" s="74">
        <f t="shared" si="260"/>
        <v>0</v>
      </c>
      <c r="AV445" s="157"/>
      <c r="AW445" s="75">
        <f>_xlfn.IFNA(VLOOKUP(L445,list_vat[],3,FALSE),0)</f>
        <v>0</v>
      </c>
      <c r="AX445" s="74">
        <f t="shared" si="278"/>
        <v>0</v>
      </c>
      <c r="AY445" s="74">
        <f t="shared" si="279"/>
        <v>0</v>
      </c>
      <c r="AZ445" s="130">
        <f t="shared" si="280"/>
        <v>0</v>
      </c>
      <c r="BA445" s="74">
        <f t="shared" si="261"/>
        <v>0</v>
      </c>
      <c r="BB445" s="193">
        <f t="shared" si="281"/>
        <v>0</v>
      </c>
      <c r="BC445" s="102">
        <f t="shared" si="282"/>
        <v>0</v>
      </c>
      <c r="BD445" s="102">
        <f t="shared" si="283"/>
        <v>0</v>
      </c>
      <c r="BE445" s="413" t="s">
        <v>69</v>
      </c>
    </row>
    <row r="446" spans="1:57" s="65" customFormat="1" ht="12" customHeight="1" x14ac:dyDescent="0.2">
      <c r="A446" s="43">
        <v>431</v>
      </c>
      <c r="B446" s="166"/>
      <c r="C446" s="166"/>
      <c r="D446" s="166"/>
      <c r="E446" s="162"/>
      <c r="F446" s="166"/>
      <c r="G446" s="162"/>
      <c r="H446" s="162"/>
      <c r="I446" s="189">
        <f t="shared" si="262"/>
        <v>0</v>
      </c>
      <c r="J446" s="195"/>
      <c r="K446" s="162"/>
      <c r="L446" s="168"/>
      <c r="M446" s="75">
        <f>_xlfn.XLOOKUP(L446,list_vat[Страна],list_vat[Ставка НДС %],0,0)</f>
        <v>0</v>
      </c>
      <c r="N446" s="162">
        <f t="shared" si="263"/>
        <v>0</v>
      </c>
      <c r="O446" s="169"/>
      <c r="P446" s="74">
        <f t="shared" si="284"/>
        <v>0</v>
      </c>
      <c r="Q446" s="162"/>
      <c r="R446" s="162" t="str">
        <f t="shared" si="264"/>
        <v>введи курс</v>
      </c>
      <c r="S446" s="196">
        <f t="shared" si="265"/>
        <v>0</v>
      </c>
      <c r="T446" s="192">
        <f t="shared" si="266"/>
        <v>0</v>
      </c>
      <c r="U446" s="76">
        <f t="shared" si="267"/>
        <v>0</v>
      </c>
      <c r="V446" s="123">
        <f t="shared" si="268"/>
        <v>0</v>
      </c>
      <c r="W446" s="191"/>
      <c r="X446" s="170"/>
      <c r="Y446" s="74">
        <f t="shared" si="253"/>
        <v>0</v>
      </c>
      <c r="Z446" s="188"/>
      <c r="AA446" s="130">
        <f t="shared" si="269"/>
        <v>0</v>
      </c>
      <c r="AB446" s="74">
        <f t="shared" si="270"/>
        <v>0</v>
      </c>
      <c r="AC446" s="356"/>
      <c r="AD446" s="130" cm="1">
        <f t="array" ref="AD446">IFERROR(ROUND((_xlfn.IFS(offer_sale_type="поставка",AB446,offer_sale_type="транзит",S446)*(1+AC446))/E446,2),0)</f>
        <v>0</v>
      </c>
      <c r="AE446" s="74">
        <f t="shared" si="271"/>
        <v>0</v>
      </c>
      <c r="AF446" s="123" cm="1">
        <f t="array" ref="AF446">IFERROR(ROUND(_xlfn.IFS(offer_sale_type="поставка",AB446,offer_sale_type="транзит",S446)*AC446,2),0)</f>
        <v>0</v>
      </c>
      <c r="AG446" s="130">
        <f t="shared" si="254"/>
        <v>0</v>
      </c>
      <c r="AH446" s="74">
        <f t="shared" si="255"/>
        <v>0</v>
      </c>
      <c r="AI446" s="123">
        <f t="shared" si="256"/>
        <v>0</v>
      </c>
      <c r="AJ446" s="118">
        <f t="shared" si="272"/>
        <v>0</v>
      </c>
      <c r="AK446" s="74">
        <f t="shared" si="273"/>
        <v>0</v>
      </c>
      <c r="AL446" s="174">
        <f t="shared" si="274"/>
        <v>0</v>
      </c>
      <c r="AM446" s="175">
        <f t="shared" si="257"/>
        <v>0</v>
      </c>
      <c r="AN446" s="130">
        <f t="shared" si="275"/>
        <v>0</v>
      </c>
      <c r="AO446" s="74">
        <f t="shared" si="258"/>
        <v>0</v>
      </c>
      <c r="AP446" s="123">
        <f t="shared" si="276"/>
        <v>0</v>
      </c>
      <c r="AQ446" s="118">
        <f t="shared" si="259"/>
        <v>0</v>
      </c>
      <c r="AR446" s="82" t="str">
        <f t="shared" si="277"/>
        <v>https://www.alta.ru/tnved/code//</v>
      </c>
      <c r="AS446" s="157"/>
      <c r="AT446" s="162"/>
      <c r="AU446" s="74">
        <f t="shared" si="260"/>
        <v>0</v>
      </c>
      <c r="AV446" s="157"/>
      <c r="AW446" s="75">
        <f>_xlfn.IFNA(VLOOKUP(L446,list_vat[],3,FALSE),0)</f>
        <v>0</v>
      </c>
      <c r="AX446" s="74">
        <f t="shared" si="278"/>
        <v>0</v>
      </c>
      <c r="AY446" s="74">
        <f t="shared" si="279"/>
        <v>0</v>
      </c>
      <c r="AZ446" s="130">
        <f t="shared" si="280"/>
        <v>0</v>
      </c>
      <c r="BA446" s="74">
        <f t="shared" si="261"/>
        <v>0</v>
      </c>
      <c r="BB446" s="193">
        <f t="shared" si="281"/>
        <v>0</v>
      </c>
      <c r="BC446" s="102">
        <f t="shared" si="282"/>
        <v>0</v>
      </c>
      <c r="BD446" s="102">
        <f t="shared" si="283"/>
        <v>0</v>
      </c>
      <c r="BE446" s="413" t="s">
        <v>69</v>
      </c>
    </row>
    <row r="447" spans="1:57" s="65" customFormat="1" ht="12" customHeight="1" x14ac:dyDescent="0.2">
      <c r="A447" s="43">
        <v>432</v>
      </c>
      <c r="B447" s="166"/>
      <c r="C447" s="166"/>
      <c r="D447" s="166"/>
      <c r="E447" s="162"/>
      <c r="F447" s="166"/>
      <c r="G447" s="162"/>
      <c r="H447" s="162"/>
      <c r="I447" s="189">
        <f t="shared" si="262"/>
        <v>0</v>
      </c>
      <c r="J447" s="195"/>
      <c r="K447" s="162"/>
      <c r="L447" s="168"/>
      <c r="M447" s="75">
        <f>_xlfn.XLOOKUP(L447,list_vat[Страна],list_vat[Ставка НДС %],0,0)</f>
        <v>0</v>
      </c>
      <c r="N447" s="162">
        <f t="shared" si="263"/>
        <v>0</v>
      </c>
      <c r="O447" s="169"/>
      <c r="P447" s="74">
        <f t="shared" si="284"/>
        <v>0</v>
      </c>
      <c r="Q447" s="162"/>
      <c r="R447" s="162" t="str">
        <f t="shared" si="264"/>
        <v>введи курс</v>
      </c>
      <c r="S447" s="196">
        <f t="shared" si="265"/>
        <v>0</v>
      </c>
      <c r="T447" s="192">
        <f t="shared" si="266"/>
        <v>0</v>
      </c>
      <c r="U447" s="76">
        <f t="shared" si="267"/>
        <v>0</v>
      </c>
      <c r="V447" s="123">
        <f t="shared" si="268"/>
        <v>0</v>
      </c>
      <c r="W447" s="191"/>
      <c r="X447" s="170"/>
      <c r="Y447" s="74">
        <f t="shared" si="253"/>
        <v>0</v>
      </c>
      <c r="Z447" s="188"/>
      <c r="AA447" s="130">
        <f t="shared" si="269"/>
        <v>0</v>
      </c>
      <c r="AB447" s="74">
        <f t="shared" si="270"/>
        <v>0</v>
      </c>
      <c r="AC447" s="356"/>
      <c r="AD447" s="130" cm="1">
        <f t="array" ref="AD447">IFERROR(ROUND((_xlfn.IFS(offer_sale_type="поставка",AB447,offer_sale_type="транзит",S447)*(1+AC447))/E447,2),0)</f>
        <v>0</v>
      </c>
      <c r="AE447" s="74">
        <f t="shared" si="271"/>
        <v>0</v>
      </c>
      <c r="AF447" s="123" cm="1">
        <f t="array" ref="AF447">IFERROR(ROUND(_xlfn.IFS(offer_sale_type="поставка",AB447,offer_sale_type="транзит",S447)*AC447,2),0)</f>
        <v>0</v>
      </c>
      <c r="AG447" s="130">
        <f t="shared" si="254"/>
        <v>0</v>
      </c>
      <c r="AH447" s="74">
        <f t="shared" si="255"/>
        <v>0</v>
      </c>
      <c r="AI447" s="123">
        <f t="shared" si="256"/>
        <v>0</v>
      </c>
      <c r="AJ447" s="118">
        <f t="shared" si="272"/>
        <v>0</v>
      </c>
      <c r="AK447" s="74">
        <f t="shared" si="273"/>
        <v>0</v>
      </c>
      <c r="AL447" s="174">
        <f t="shared" si="274"/>
        <v>0</v>
      </c>
      <c r="AM447" s="175">
        <f t="shared" si="257"/>
        <v>0</v>
      </c>
      <c r="AN447" s="130">
        <f t="shared" si="275"/>
        <v>0</v>
      </c>
      <c r="AO447" s="74">
        <f t="shared" si="258"/>
        <v>0</v>
      </c>
      <c r="AP447" s="123">
        <f t="shared" si="276"/>
        <v>0</v>
      </c>
      <c r="AQ447" s="118">
        <f t="shared" si="259"/>
        <v>0</v>
      </c>
      <c r="AR447" s="82" t="str">
        <f t="shared" si="277"/>
        <v>https://www.alta.ru/tnved/code//</v>
      </c>
      <c r="AS447" s="157"/>
      <c r="AT447" s="162"/>
      <c r="AU447" s="74">
        <f t="shared" si="260"/>
        <v>0</v>
      </c>
      <c r="AV447" s="157"/>
      <c r="AW447" s="75">
        <f>_xlfn.IFNA(VLOOKUP(L447,list_vat[],3,FALSE),0)</f>
        <v>0</v>
      </c>
      <c r="AX447" s="74">
        <f t="shared" si="278"/>
        <v>0</v>
      </c>
      <c r="AY447" s="74">
        <f t="shared" si="279"/>
        <v>0</v>
      </c>
      <c r="AZ447" s="130">
        <f t="shared" si="280"/>
        <v>0</v>
      </c>
      <c r="BA447" s="74">
        <f t="shared" si="261"/>
        <v>0</v>
      </c>
      <c r="BB447" s="193">
        <f t="shared" si="281"/>
        <v>0</v>
      </c>
      <c r="BC447" s="102">
        <f t="shared" si="282"/>
        <v>0</v>
      </c>
      <c r="BD447" s="102">
        <f t="shared" si="283"/>
        <v>0</v>
      </c>
      <c r="BE447" s="413" t="s">
        <v>69</v>
      </c>
    </row>
    <row r="448" spans="1:57" s="65" customFormat="1" ht="12" customHeight="1" x14ac:dyDescent="0.2">
      <c r="A448" s="43">
        <v>433</v>
      </c>
      <c r="B448" s="166"/>
      <c r="C448" s="166"/>
      <c r="D448" s="166"/>
      <c r="E448" s="162"/>
      <c r="F448" s="166"/>
      <c r="G448" s="162"/>
      <c r="H448" s="162"/>
      <c r="I448" s="189">
        <f t="shared" si="262"/>
        <v>0</v>
      </c>
      <c r="J448" s="195"/>
      <c r="K448" s="162"/>
      <c r="L448" s="168"/>
      <c r="M448" s="75">
        <f>_xlfn.XLOOKUP(L448,list_vat[Страна],list_vat[Ставка НДС %],0,0)</f>
        <v>0</v>
      </c>
      <c r="N448" s="162">
        <f t="shared" si="263"/>
        <v>0</v>
      </c>
      <c r="O448" s="169"/>
      <c r="P448" s="74">
        <f t="shared" si="284"/>
        <v>0</v>
      </c>
      <c r="Q448" s="162"/>
      <c r="R448" s="162" t="str">
        <f t="shared" si="264"/>
        <v>введи курс</v>
      </c>
      <c r="S448" s="196">
        <f t="shared" si="265"/>
        <v>0</v>
      </c>
      <c r="T448" s="192">
        <f t="shared" si="266"/>
        <v>0</v>
      </c>
      <c r="U448" s="76">
        <f t="shared" si="267"/>
        <v>0</v>
      </c>
      <c r="V448" s="123">
        <f t="shared" si="268"/>
        <v>0</v>
      </c>
      <c r="W448" s="191"/>
      <c r="X448" s="170"/>
      <c r="Y448" s="74">
        <f t="shared" si="253"/>
        <v>0</v>
      </c>
      <c r="Z448" s="188"/>
      <c r="AA448" s="130">
        <f t="shared" si="269"/>
        <v>0</v>
      </c>
      <c r="AB448" s="74">
        <f t="shared" si="270"/>
        <v>0</v>
      </c>
      <c r="AC448" s="356"/>
      <c r="AD448" s="130" cm="1">
        <f t="array" ref="AD448">IFERROR(ROUND((_xlfn.IFS(offer_sale_type="поставка",AB448,offer_sale_type="транзит",S448)*(1+AC448))/E448,2),0)</f>
        <v>0</v>
      </c>
      <c r="AE448" s="74">
        <f t="shared" si="271"/>
        <v>0</v>
      </c>
      <c r="AF448" s="123" cm="1">
        <f t="array" ref="AF448">IFERROR(ROUND(_xlfn.IFS(offer_sale_type="поставка",AB448,offer_sale_type="транзит",S448)*AC448,2),0)</f>
        <v>0</v>
      </c>
      <c r="AG448" s="130">
        <f t="shared" si="254"/>
        <v>0</v>
      </c>
      <c r="AH448" s="74">
        <f t="shared" si="255"/>
        <v>0</v>
      </c>
      <c r="AI448" s="123">
        <f t="shared" si="256"/>
        <v>0</v>
      </c>
      <c r="AJ448" s="118">
        <f t="shared" si="272"/>
        <v>0</v>
      </c>
      <c r="AK448" s="74">
        <f t="shared" si="273"/>
        <v>0</v>
      </c>
      <c r="AL448" s="174">
        <f t="shared" si="274"/>
        <v>0</v>
      </c>
      <c r="AM448" s="175">
        <f t="shared" si="257"/>
        <v>0</v>
      </c>
      <c r="AN448" s="130">
        <f t="shared" si="275"/>
        <v>0</v>
      </c>
      <c r="AO448" s="74">
        <f t="shared" si="258"/>
        <v>0</v>
      </c>
      <c r="AP448" s="123">
        <f t="shared" si="276"/>
        <v>0</v>
      </c>
      <c r="AQ448" s="118">
        <f t="shared" si="259"/>
        <v>0</v>
      </c>
      <c r="AR448" s="82" t="str">
        <f t="shared" si="277"/>
        <v>https://www.alta.ru/tnved/code//</v>
      </c>
      <c r="AS448" s="157"/>
      <c r="AT448" s="162"/>
      <c r="AU448" s="74">
        <f t="shared" si="260"/>
        <v>0</v>
      </c>
      <c r="AV448" s="157"/>
      <c r="AW448" s="75">
        <f>_xlfn.IFNA(VLOOKUP(L448,list_vat[],3,FALSE),0)</f>
        <v>0</v>
      </c>
      <c r="AX448" s="74">
        <f t="shared" si="278"/>
        <v>0</v>
      </c>
      <c r="AY448" s="74">
        <f t="shared" si="279"/>
        <v>0</v>
      </c>
      <c r="AZ448" s="130">
        <f t="shared" si="280"/>
        <v>0</v>
      </c>
      <c r="BA448" s="74">
        <f t="shared" si="261"/>
        <v>0</v>
      </c>
      <c r="BB448" s="193">
        <f t="shared" si="281"/>
        <v>0</v>
      </c>
      <c r="BC448" s="102">
        <f t="shared" si="282"/>
        <v>0</v>
      </c>
      <c r="BD448" s="102">
        <f t="shared" si="283"/>
        <v>0</v>
      </c>
      <c r="BE448" s="413" t="s">
        <v>69</v>
      </c>
    </row>
    <row r="449" spans="1:57" s="65" customFormat="1" ht="12" customHeight="1" x14ac:dyDescent="0.2">
      <c r="A449" s="43">
        <v>434</v>
      </c>
      <c r="B449" s="166"/>
      <c r="C449" s="166"/>
      <c r="D449" s="166"/>
      <c r="E449" s="162"/>
      <c r="F449" s="166"/>
      <c r="G449" s="162"/>
      <c r="H449" s="162"/>
      <c r="I449" s="189">
        <f t="shared" si="262"/>
        <v>0</v>
      </c>
      <c r="J449" s="195"/>
      <c r="K449" s="162"/>
      <c r="L449" s="168"/>
      <c r="M449" s="75">
        <f>_xlfn.XLOOKUP(L449,list_vat[Страна],list_vat[Ставка НДС %],0,0)</f>
        <v>0</v>
      </c>
      <c r="N449" s="162">
        <f t="shared" si="263"/>
        <v>0</v>
      </c>
      <c r="O449" s="169"/>
      <c r="P449" s="74">
        <f t="shared" si="284"/>
        <v>0</v>
      </c>
      <c r="Q449" s="162"/>
      <c r="R449" s="162" t="str">
        <f t="shared" si="264"/>
        <v>введи курс</v>
      </c>
      <c r="S449" s="196">
        <f t="shared" si="265"/>
        <v>0</v>
      </c>
      <c r="T449" s="192">
        <f t="shared" si="266"/>
        <v>0</v>
      </c>
      <c r="U449" s="76">
        <f t="shared" si="267"/>
        <v>0</v>
      </c>
      <c r="V449" s="123">
        <f t="shared" si="268"/>
        <v>0</v>
      </c>
      <c r="W449" s="191"/>
      <c r="X449" s="170"/>
      <c r="Y449" s="74">
        <f t="shared" si="253"/>
        <v>0</v>
      </c>
      <c r="Z449" s="188"/>
      <c r="AA449" s="130">
        <f t="shared" si="269"/>
        <v>0</v>
      </c>
      <c r="AB449" s="74">
        <f t="shared" si="270"/>
        <v>0</v>
      </c>
      <c r="AC449" s="356"/>
      <c r="AD449" s="130" cm="1">
        <f t="array" ref="AD449">IFERROR(ROUND((_xlfn.IFS(offer_sale_type="поставка",AB449,offer_sale_type="транзит",S449)*(1+AC449))/E449,2),0)</f>
        <v>0</v>
      </c>
      <c r="AE449" s="74">
        <f t="shared" si="271"/>
        <v>0</v>
      </c>
      <c r="AF449" s="123" cm="1">
        <f t="array" ref="AF449">IFERROR(ROUND(_xlfn.IFS(offer_sale_type="поставка",AB449,offer_sale_type="транзит",S449)*AC449,2),0)</f>
        <v>0</v>
      </c>
      <c r="AG449" s="130">
        <f t="shared" si="254"/>
        <v>0</v>
      </c>
      <c r="AH449" s="74">
        <f t="shared" si="255"/>
        <v>0</v>
      </c>
      <c r="AI449" s="123">
        <f t="shared" si="256"/>
        <v>0</v>
      </c>
      <c r="AJ449" s="118">
        <f t="shared" si="272"/>
        <v>0</v>
      </c>
      <c r="AK449" s="74">
        <f t="shared" si="273"/>
        <v>0</v>
      </c>
      <c r="AL449" s="174">
        <f t="shared" si="274"/>
        <v>0</v>
      </c>
      <c r="AM449" s="175">
        <f t="shared" si="257"/>
        <v>0</v>
      </c>
      <c r="AN449" s="130">
        <f t="shared" si="275"/>
        <v>0</v>
      </c>
      <c r="AO449" s="74">
        <f t="shared" si="258"/>
        <v>0</v>
      </c>
      <c r="AP449" s="123">
        <f t="shared" si="276"/>
        <v>0</v>
      </c>
      <c r="AQ449" s="118">
        <f t="shared" si="259"/>
        <v>0</v>
      </c>
      <c r="AR449" s="82" t="str">
        <f t="shared" si="277"/>
        <v>https://www.alta.ru/tnved/code//</v>
      </c>
      <c r="AS449" s="157"/>
      <c r="AT449" s="162"/>
      <c r="AU449" s="74">
        <f t="shared" si="260"/>
        <v>0</v>
      </c>
      <c r="AV449" s="157"/>
      <c r="AW449" s="75">
        <f>_xlfn.IFNA(VLOOKUP(L449,list_vat[],3,FALSE),0)</f>
        <v>0</v>
      </c>
      <c r="AX449" s="74">
        <f t="shared" si="278"/>
        <v>0</v>
      </c>
      <c r="AY449" s="74">
        <f t="shared" si="279"/>
        <v>0</v>
      </c>
      <c r="AZ449" s="130">
        <f t="shared" si="280"/>
        <v>0</v>
      </c>
      <c r="BA449" s="74">
        <f t="shared" si="261"/>
        <v>0</v>
      </c>
      <c r="BB449" s="193">
        <f t="shared" si="281"/>
        <v>0</v>
      </c>
      <c r="BC449" s="102">
        <f t="shared" si="282"/>
        <v>0</v>
      </c>
      <c r="BD449" s="102">
        <f t="shared" si="283"/>
        <v>0</v>
      </c>
      <c r="BE449" s="413" t="s">
        <v>69</v>
      </c>
    </row>
    <row r="450" spans="1:57" s="65" customFormat="1" ht="12" customHeight="1" x14ac:dyDescent="0.2">
      <c r="A450" s="43">
        <v>435</v>
      </c>
      <c r="B450" s="166"/>
      <c r="C450" s="166"/>
      <c r="D450" s="166"/>
      <c r="E450" s="162"/>
      <c r="F450" s="166"/>
      <c r="G450" s="162"/>
      <c r="H450" s="162"/>
      <c r="I450" s="189">
        <f t="shared" si="262"/>
        <v>0</v>
      </c>
      <c r="J450" s="195"/>
      <c r="K450" s="162"/>
      <c r="L450" s="168"/>
      <c r="M450" s="75">
        <f>_xlfn.XLOOKUP(L450,list_vat[Страна],list_vat[Ставка НДС %],0,0)</f>
        <v>0</v>
      </c>
      <c r="N450" s="162">
        <f t="shared" si="263"/>
        <v>0</v>
      </c>
      <c r="O450" s="169"/>
      <c r="P450" s="74">
        <f t="shared" si="284"/>
        <v>0</v>
      </c>
      <c r="Q450" s="162"/>
      <c r="R450" s="162" t="str">
        <f t="shared" si="264"/>
        <v>введи курс</v>
      </c>
      <c r="S450" s="196">
        <f t="shared" si="265"/>
        <v>0</v>
      </c>
      <c r="T450" s="192">
        <f t="shared" si="266"/>
        <v>0</v>
      </c>
      <c r="U450" s="76">
        <f t="shared" si="267"/>
        <v>0</v>
      </c>
      <c r="V450" s="123">
        <f t="shared" si="268"/>
        <v>0</v>
      </c>
      <c r="W450" s="191"/>
      <c r="X450" s="170"/>
      <c r="Y450" s="74">
        <f t="shared" si="253"/>
        <v>0</v>
      </c>
      <c r="Z450" s="188"/>
      <c r="AA450" s="130">
        <f t="shared" si="269"/>
        <v>0</v>
      </c>
      <c r="AB450" s="74">
        <f t="shared" si="270"/>
        <v>0</v>
      </c>
      <c r="AC450" s="356"/>
      <c r="AD450" s="130" cm="1">
        <f t="array" ref="AD450">IFERROR(ROUND((_xlfn.IFS(offer_sale_type="поставка",AB450,offer_sale_type="транзит",S450)*(1+AC450))/E450,2),0)</f>
        <v>0</v>
      </c>
      <c r="AE450" s="74">
        <f t="shared" si="271"/>
        <v>0</v>
      </c>
      <c r="AF450" s="123" cm="1">
        <f t="array" ref="AF450">IFERROR(ROUND(_xlfn.IFS(offer_sale_type="поставка",AB450,offer_sale_type="транзит",S450)*AC450,2),0)</f>
        <v>0</v>
      </c>
      <c r="AG450" s="130">
        <f t="shared" si="254"/>
        <v>0</v>
      </c>
      <c r="AH450" s="74">
        <f t="shared" si="255"/>
        <v>0</v>
      </c>
      <c r="AI450" s="123">
        <f t="shared" si="256"/>
        <v>0</v>
      </c>
      <c r="AJ450" s="118">
        <f t="shared" si="272"/>
        <v>0</v>
      </c>
      <c r="AK450" s="74">
        <f t="shared" si="273"/>
        <v>0</v>
      </c>
      <c r="AL450" s="174">
        <f t="shared" si="274"/>
        <v>0</v>
      </c>
      <c r="AM450" s="175">
        <f t="shared" si="257"/>
        <v>0</v>
      </c>
      <c r="AN450" s="130">
        <f t="shared" si="275"/>
        <v>0</v>
      </c>
      <c r="AO450" s="74">
        <f t="shared" si="258"/>
        <v>0</v>
      </c>
      <c r="AP450" s="123">
        <f t="shared" si="276"/>
        <v>0</v>
      </c>
      <c r="AQ450" s="118">
        <f t="shared" si="259"/>
        <v>0</v>
      </c>
      <c r="AR450" s="82" t="str">
        <f t="shared" si="277"/>
        <v>https://www.alta.ru/tnved/code//</v>
      </c>
      <c r="AS450" s="157"/>
      <c r="AT450" s="162"/>
      <c r="AU450" s="74">
        <f t="shared" si="260"/>
        <v>0</v>
      </c>
      <c r="AV450" s="157"/>
      <c r="AW450" s="75">
        <f>_xlfn.IFNA(VLOOKUP(L450,list_vat[],3,FALSE),0)</f>
        <v>0</v>
      </c>
      <c r="AX450" s="74">
        <f t="shared" si="278"/>
        <v>0</v>
      </c>
      <c r="AY450" s="74">
        <f t="shared" si="279"/>
        <v>0</v>
      </c>
      <c r="AZ450" s="130">
        <f t="shared" si="280"/>
        <v>0</v>
      </c>
      <c r="BA450" s="74">
        <f t="shared" si="261"/>
        <v>0</v>
      </c>
      <c r="BB450" s="193">
        <f t="shared" si="281"/>
        <v>0</v>
      </c>
      <c r="BC450" s="102">
        <f t="shared" si="282"/>
        <v>0</v>
      </c>
      <c r="BD450" s="102">
        <f t="shared" si="283"/>
        <v>0</v>
      </c>
      <c r="BE450" s="413" t="s">
        <v>69</v>
      </c>
    </row>
    <row r="451" spans="1:57" s="65" customFormat="1" ht="12" customHeight="1" x14ac:dyDescent="0.2">
      <c r="A451" s="43">
        <v>436</v>
      </c>
      <c r="B451" s="166"/>
      <c r="C451" s="166"/>
      <c r="D451" s="166"/>
      <c r="E451" s="162"/>
      <c r="F451" s="166"/>
      <c r="G451" s="162"/>
      <c r="H451" s="162"/>
      <c r="I451" s="189">
        <f t="shared" si="262"/>
        <v>0</v>
      </c>
      <c r="J451" s="195"/>
      <c r="K451" s="162"/>
      <c r="L451" s="168"/>
      <c r="M451" s="75">
        <f>_xlfn.XLOOKUP(L451,list_vat[Страна],list_vat[Ставка НДС %],0,0)</f>
        <v>0</v>
      </c>
      <c r="N451" s="162">
        <f t="shared" si="263"/>
        <v>0</v>
      </c>
      <c r="O451" s="169"/>
      <c r="P451" s="74">
        <f t="shared" si="284"/>
        <v>0</v>
      </c>
      <c r="Q451" s="162"/>
      <c r="R451" s="162" t="str">
        <f t="shared" si="264"/>
        <v>введи курс</v>
      </c>
      <c r="S451" s="196">
        <f t="shared" si="265"/>
        <v>0</v>
      </c>
      <c r="T451" s="192">
        <f t="shared" si="266"/>
        <v>0</v>
      </c>
      <c r="U451" s="76">
        <f t="shared" si="267"/>
        <v>0</v>
      </c>
      <c r="V451" s="123">
        <f t="shared" si="268"/>
        <v>0</v>
      </c>
      <c r="W451" s="191"/>
      <c r="X451" s="170"/>
      <c r="Y451" s="74">
        <f t="shared" si="253"/>
        <v>0</v>
      </c>
      <c r="Z451" s="188"/>
      <c r="AA451" s="130">
        <f t="shared" si="269"/>
        <v>0</v>
      </c>
      <c r="AB451" s="74">
        <f t="shared" si="270"/>
        <v>0</v>
      </c>
      <c r="AC451" s="356"/>
      <c r="AD451" s="130" cm="1">
        <f t="array" ref="AD451">IFERROR(ROUND((_xlfn.IFS(offer_sale_type="поставка",AB451,offer_sale_type="транзит",S451)*(1+AC451))/E451,2),0)</f>
        <v>0</v>
      </c>
      <c r="AE451" s="74">
        <f t="shared" si="271"/>
        <v>0</v>
      </c>
      <c r="AF451" s="123" cm="1">
        <f t="array" ref="AF451">IFERROR(ROUND(_xlfn.IFS(offer_sale_type="поставка",AB451,offer_sale_type="транзит",S451)*AC451,2),0)</f>
        <v>0</v>
      </c>
      <c r="AG451" s="130">
        <f t="shared" si="254"/>
        <v>0</v>
      </c>
      <c r="AH451" s="74">
        <f t="shared" si="255"/>
        <v>0</v>
      </c>
      <c r="AI451" s="123">
        <f t="shared" si="256"/>
        <v>0</v>
      </c>
      <c r="AJ451" s="118">
        <f t="shared" si="272"/>
        <v>0</v>
      </c>
      <c r="AK451" s="74">
        <f t="shared" si="273"/>
        <v>0</v>
      </c>
      <c r="AL451" s="174">
        <f t="shared" si="274"/>
        <v>0</v>
      </c>
      <c r="AM451" s="175">
        <f t="shared" si="257"/>
        <v>0</v>
      </c>
      <c r="AN451" s="130">
        <f t="shared" si="275"/>
        <v>0</v>
      </c>
      <c r="AO451" s="74">
        <f t="shared" si="258"/>
        <v>0</v>
      </c>
      <c r="AP451" s="123">
        <f t="shared" si="276"/>
        <v>0</v>
      </c>
      <c r="AQ451" s="118">
        <f t="shared" si="259"/>
        <v>0</v>
      </c>
      <c r="AR451" s="82" t="str">
        <f t="shared" si="277"/>
        <v>https://www.alta.ru/tnved/code//</v>
      </c>
      <c r="AS451" s="157"/>
      <c r="AT451" s="162"/>
      <c r="AU451" s="74">
        <f t="shared" si="260"/>
        <v>0</v>
      </c>
      <c r="AV451" s="157"/>
      <c r="AW451" s="75">
        <f>_xlfn.IFNA(VLOOKUP(L451,list_vat[],3,FALSE),0)</f>
        <v>0</v>
      </c>
      <c r="AX451" s="74">
        <f t="shared" si="278"/>
        <v>0</v>
      </c>
      <c r="AY451" s="74">
        <f t="shared" si="279"/>
        <v>0</v>
      </c>
      <c r="AZ451" s="130">
        <f t="shared" si="280"/>
        <v>0</v>
      </c>
      <c r="BA451" s="74">
        <f t="shared" si="261"/>
        <v>0</v>
      </c>
      <c r="BB451" s="193">
        <f t="shared" si="281"/>
        <v>0</v>
      </c>
      <c r="BC451" s="102">
        <f t="shared" si="282"/>
        <v>0</v>
      </c>
      <c r="BD451" s="102">
        <f t="shared" si="283"/>
        <v>0</v>
      </c>
      <c r="BE451" s="413" t="s">
        <v>69</v>
      </c>
    </row>
    <row r="452" spans="1:57" s="65" customFormat="1" ht="12" customHeight="1" x14ac:dyDescent="0.2">
      <c r="A452" s="43">
        <v>437</v>
      </c>
      <c r="B452" s="166"/>
      <c r="C452" s="166"/>
      <c r="D452" s="166"/>
      <c r="E452" s="162"/>
      <c r="F452" s="166"/>
      <c r="G452" s="162"/>
      <c r="H452" s="162"/>
      <c r="I452" s="189">
        <f t="shared" si="262"/>
        <v>0</v>
      </c>
      <c r="J452" s="195"/>
      <c r="K452" s="162"/>
      <c r="L452" s="168"/>
      <c r="M452" s="75">
        <f>_xlfn.XLOOKUP(L452,list_vat[Страна],list_vat[Ставка НДС %],0,0)</f>
        <v>0</v>
      </c>
      <c r="N452" s="162">
        <f t="shared" si="263"/>
        <v>0</v>
      </c>
      <c r="O452" s="169"/>
      <c r="P452" s="74">
        <f t="shared" si="284"/>
        <v>0</v>
      </c>
      <c r="Q452" s="162"/>
      <c r="R452" s="162" t="str">
        <f t="shared" si="264"/>
        <v>введи курс</v>
      </c>
      <c r="S452" s="196">
        <f t="shared" si="265"/>
        <v>0</v>
      </c>
      <c r="T452" s="192">
        <f t="shared" si="266"/>
        <v>0</v>
      </c>
      <c r="U452" s="76">
        <f t="shared" si="267"/>
        <v>0</v>
      </c>
      <c r="V452" s="123">
        <f t="shared" si="268"/>
        <v>0</v>
      </c>
      <c r="W452" s="191"/>
      <c r="X452" s="170"/>
      <c r="Y452" s="74">
        <f t="shared" si="253"/>
        <v>0</v>
      </c>
      <c r="Z452" s="188"/>
      <c r="AA452" s="130">
        <f t="shared" si="269"/>
        <v>0</v>
      </c>
      <c r="AB452" s="74">
        <f t="shared" si="270"/>
        <v>0</v>
      </c>
      <c r="AC452" s="356"/>
      <c r="AD452" s="130" cm="1">
        <f t="array" ref="AD452">IFERROR(ROUND((_xlfn.IFS(offer_sale_type="поставка",AB452,offer_sale_type="транзит",S452)*(1+AC452))/E452,2),0)</f>
        <v>0</v>
      </c>
      <c r="AE452" s="74">
        <f t="shared" si="271"/>
        <v>0</v>
      </c>
      <c r="AF452" s="123" cm="1">
        <f t="array" ref="AF452">IFERROR(ROUND(_xlfn.IFS(offer_sale_type="поставка",AB452,offer_sale_type="транзит",S452)*AC452,2),0)</f>
        <v>0</v>
      </c>
      <c r="AG452" s="130">
        <f t="shared" si="254"/>
        <v>0</v>
      </c>
      <c r="AH452" s="74">
        <f t="shared" si="255"/>
        <v>0</v>
      </c>
      <c r="AI452" s="123">
        <f t="shared" si="256"/>
        <v>0</v>
      </c>
      <c r="AJ452" s="118">
        <f t="shared" si="272"/>
        <v>0</v>
      </c>
      <c r="AK452" s="74">
        <f t="shared" si="273"/>
        <v>0</v>
      </c>
      <c r="AL452" s="174">
        <f t="shared" si="274"/>
        <v>0</v>
      </c>
      <c r="AM452" s="175">
        <f t="shared" si="257"/>
        <v>0</v>
      </c>
      <c r="AN452" s="130">
        <f t="shared" si="275"/>
        <v>0</v>
      </c>
      <c r="AO452" s="74">
        <f t="shared" si="258"/>
        <v>0</v>
      </c>
      <c r="AP452" s="123">
        <f t="shared" si="276"/>
        <v>0</v>
      </c>
      <c r="AQ452" s="118">
        <f t="shared" si="259"/>
        <v>0</v>
      </c>
      <c r="AR452" s="82" t="str">
        <f t="shared" si="277"/>
        <v>https://www.alta.ru/tnved/code//</v>
      </c>
      <c r="AS452" s="157"/>
      <c r="AT452" s="162"/>
      <c r="AU452" s="74">
        <f t="shared" si="260"/>
        <v>0</v>
      </c>
      <c r="AV452" s="157"/>
      <c r="AW452" s="75">
        <f>_xlfn.IFNA(VLOOKUP(L452,list_vat[],3,FALSE),0)</f>
        <v>0</v>
      </c>
      <c r="AX452" s="74">
        <f t="shared" si="278"/>
        <v>0</v>
      </c>
      <c r="AY452" s="74">
        <f t="shared" si="279"/>
        <v>0</v>
      </c>
      <c r="AZ452" s="130">
        <f t="shared" si="280"/>
        <v>0</v>
      </c>
      <c r="BA452" s="74">
        <f t="shared" si="261"/>
        <v>0</v>
      </c>
      <c r="BB452" s="193">
        <f t="shared" si="281"/>
        <v>0</v>
      </c>
      <c r="BC452" s="102">
        <f t="shared" si="282"/>
        <v>0</v>
      </c>
      <c r="BD452" s="102">
        <f t="shared" si="283"/>
        <v>0</v>
      </c>
      <c r="BE452" s="413" t="s">
        <v>69</v>
      </c>
    </row>
    <row r="453" spans="1:57" s="65" customFormat="1" ht="12" customHeight="1" x14ac:dyDescent="0.2">
      <c r="A453" s="43">
        <v>438</v>
      </c>
      <c r="B453" s="166"/>
      <c r="C453" s="166"/>
      <c r="D453" s="166"/>
      <c r="E453" s="162"/>
      <c r="F453" s="166"/>
      <c r="G453" s="162"/>
      <c r="H453" s="162"/>
      <c r="I453" s="189">
        <f t="shared" si="262"/>
        <v>0</v>
      </c>
      <c r="J453" s="195"/>
      <c r="K453" s="162"/>
      <c r="L453" s="168"/>
      <c r="M453" s="75">
        <f>_xlfn.XLOOKUP(L453,list_vat[Страна],list_vat[Ставка НДС %],0,0)</f>
        <v>0</v>
      </c>
      <c r="N453" s="162">
        <f t="shared" si="263"/>
        <v>0</v>
      </c>
      <c r="O453" s="169"/>
      <c r="P453" s="74">
        <f t="shared" si="284"/>
        <v>0</v>
      </c>
      <c r="Q453" s="162"/>
      <c r="R453" s="162" t="str">
        <f t="shared" si="264"/>
        <v>введи курс</v>
      </c>
      <c r="S453" s="196">
        <f t="shared" si="265"/>
        <v>0</v>
      </c>
      <c r="T453" s="192">
        <f t="shared" si="266"/>
        <v>0</v>
      </c>
      <c r="U453" s="76">
        <f t="shared" si="267"/>
        <v>0</v>
      </c>
      <c r="V453" s="123">
        <f t="shared" si="268"/>
        <v>0</v>
      </c>
      <c r="W453" s="191"/>
      <c r="X453" s="170"/>
      <c r="Y453" s="74">
        <f t="shared" si="253"/>
        <v>0</v>
      </c>
      <c r="Z453" s="188"/>
      <c r="AA453" s="130">
        <f t="shared" si="269"/>
        <v>0</v>
      </c>
      <c r="AB453" s="74">
        <f t="shared" si="270"/>
        <v>0</v>
      </c>
      <c r="AC453" s="356"/>
      <c r="AD453" s="130" cm="1">
        <f t="array" ref="AD453">IFERROR(ROUND((_xlfn.IFS(offer_sale_type="поставка",AB453,offer_sale_type="транзит",S453)*(1+AC453))/E453,2),0)</f>
        <v>0</v>
      </c>
      <c r="AE453" s="74">
        <f t="shared" si="271"/>
        <v>0</v>
      </c>
      <c r="AF453" s="123" cm="1">
        <f t="array" ref="AF453">IFERROR(ROUND(_xlfn.IFS(offer_sale_type="поставка",AB453,offer_sale_type="транзит",S453)*AC453,2),0)</f>
        <v>0</v>
      </c>
      <c r="AG453" s="130">
        <f t="shared" si="254"/>
        <v>0</v>
      </c>
      <c r="AH453" s="74">
        <f t="shared" si="255"/>
        <v>0</v>
      </c>
      <c r="AI453" s="123">
        <f t="shared" si="256"/>
        <v>0</v>
      </c>
      <c r="AJ453" s="118">
        <f t="shared" si="272"/>
        <v>0</v>
      </c>
      <c r="AK453" s="74">
        <f t="shared" si="273"/>
        <v>0</v>
      </c>
      <c r="AL453" s="174">
        <f t="shared" si="274"/>
        <v>0</v>
      </c>
      <c r="AM453" s="175">
        <f t="shared" si="257"/>
        <v>0</v>
      </c>
      <c r="AN453" s="130">
        <f t="shared" si="275"/>
        <v>0</v>
      </c>
      <c r="AO453" s="74">
        <f t="shared" si="258"/>
        <v>0</v>
      </c>
      <c r="AP453" s="123">
        <f t="shared" si="276"/>
        <v>0</v>
      </c>
      <c r="AQ453" s="118">
        <f t="shared" si="259"/>
        <v>0</v>
      </c>
      <c r="AR453" s="82" t="str">
        <f t="shared" si="277"/>
        <v>https://www.alta.ru/tnved/code//</v>
      </c>
      <c r="AS453" s="157"/>
      <c r="AT453" s="162"/>
      <c r="AU453" s="74">
        <f t="shared" si="260"/>
        <v>0</v>
      </c>
      <c r="AV453" s="157"/>
      <c r="AW453" s="75">
        <f>_xlfn.IFNA(VLOOKUP(L453,list_vat[],3,FALSE),0)</f>
        <v>0</v>
      </c>
      <c r="AX453" s="74">
        <f t="shared" si="278"/>
        <v>0</v>
      </c>
      <c r="AY453" s="74">
        <f t="shared" si="279"/>
        <v>0</v>
      </c>
      <c r="AZ453" s="130">
        <f t="shared" si="280"/>
        <v>0</v>
      </c>
      <c r="BA453" s="74">
        <f t="shared" si="261"/>
        <v>0</v>
      </c>
      <c r="BB453" s="193">
        <f t="shared" si="281"/>
        <v>0</v>
      </c>
      <c r="BC453" s="102">
        <f t="shared" si="282"/>
        <v>0</v>
      </c>
      <c r="BD453" s="102">
        <f t="shared" si="283"/>
        <v>0</v>
      </c>
      <c r="BE453" s="413" t="s">
        <v>69</v>
      </c>
    </row>
    <row r="454" spans="1:57" s="65" customFormat="1" ht="12" customHeight="1" x14ac:dyDescent="0.2">
      <c r="A454" s="43">
        <v>439</v>
      </c>
      <c r="B454" s="166"/>
      <c r="C454" s="166"/>
      <c r="D454" s="166"/>
      <c r="E454" s="162"/>
      <c r="F454" s="166"/>
      <c r="G454" s="162"/>
      <c r="H454" s="162"/>
      <c r="I454" s="189">
        <f t="shared" si="262"/>
        <v>0</v>
      </c>
      <c r="J454" s="195"/>
      <c r="K454" s="162"/>
      <c r="L454" s="168"/>
      <c r="M454" s="75">
        <f>_xlfn.XLOOKUP(L454,list_vat[Страна],list_vat[Ставка НДС %],0,0)</f>
        <v>0</v>
      </c>
      <c r="N454" s="162">
        <f t="shared" si="263"/>
        <v>0</v>
      </c>
      <c r="O454" s="169"/>
      <c r="P454" s="74">
        <f t="shared" si="284"/>
        <v>0</v>
      </c>
      <c r="Q454" s="162"/>
      <c r="R454" s="162" t="str">
        <f t="shared" si="264"/>
        <v>введи курс</v>
      </c>
      <c r="S454" s="196">
        <f t="shared" si="265"/>
        <v>0</v>
      </c>
      <c r="T454" s="192">
        <f t="shared" si="266"/>
        <v>0</v>
      </c>
      <c r="U454" s="76">
        <f t="shared" si="267"/>
        <v>0</v>
      </c>
      <c r="V454" s="123">
        <f t="shared" si="268"/>
        <v>0</v>
      </c>
      <c r="W454" s="191"/>
      <c r="X454" s="170"/>
      <c r="Y454" s="74">
        <f t="shared" si="253"/>
        <v>0</v>
      </c>
      <c r="Z454" s="188"/>
      <c r="AA454" s="130">
        <f t="shared" si="269"/>
        <v>0</v>
      </c>
      <c r="AB454" s="74">
        <f t="shared" si="270"/>
        <v>0</v>
      </c>
      <c r="AC454" s="356"/>
      <c r="AD454" s="130" cm="1">
        <f t="array" ref="AD454">IFERROR(ROUND((_xlfn.IFS(offer_sale_type="поставка",AB454,offer_sale_type="транзит",S454)*(1+AC454))/E454,2),0)</f>
        <v>0</v>
      </c>
      <c r="AE454" s="74">
        <f t="shared" si="271"/>
        <v>0</v>
      </c>
      <c r="AF454" s="123" cm="1">
        <f t="array" ref="AF454">IFERROR(ROUND(_xlfn.IFS(offer_sale_type="поставка",AB454,offer_sale_type="транзит",S454)*AC454,2),0)</f>
        <v>0</v>
      </c>
      <c r="AG454" s="130">
        <f t="shared" si="254"/>
        <v>0</v>
      </c>
      <c r="AH454" s="74">
        <f t="shared" si="255"/>
        <v>0</v>
      </c>
      <c r="AI454" s="123">
        <f t="shared" si="256"/>
        <v>0</v>
      </c>
      <c r="AJ454" s="118">
        <f t="shared" si="272"/>
        <v>0</v>
      </c>
      <c r="AK454" s="74">
        <f t="shared" si="273"/>
        <v>0</v>
      </c>
      <c r="AL454" s="174">
        <f t="shared" si="274"/>
        <v>0</v>
      </c>
      <c r="AM454" s="175">
        <f t="shared" si="257"/>
        <v>0</v>
      </c>
      <c r="AN454" s="130">
        <f t="shared" si="275"/>
        <v>0</v>
      </c>
      <c r="AO454" s="74">
        <f t="shared" si="258"/>
        <v>0</v>
      </c>
      <c r="AP454" s="123">
        <f t="shared" si="276"/>
        <v>0</v>
      </c>
      <c r="AQ454" s="118">
        <f t="shared" si="259"/>
        <v>0</v>
      </c>
      <c r="AR454" s="82" t="str">
        <f t="shared" si="277"/>
        <v>https://www.alta.ru/tnved/code//</v>
      </c>
      <c r="AS454" s="157"/>
      <c r="AT454" s="162"/>
      <c r="AU454" s="74">
        <f t="shared" si="260"/>
        <v>0</v>
      </c>
      <c r="AV454" s="157"/>
      <c r="AW454" s="75">
        <f>_xlfn.IFNA(VLOOKUP(L454,list_vat[],3,FALSE),0)</f>
        <v>0</v>
      </c>
      <c r="AX454" s="74">
        <f t="shared" si="278"/>
        <v>0</v>
      </c>
      <c r="AY454" s="74">
        <f t="shared" si="279"/>
        <v>0</v>
      </c>
      <c r="AZ454" s="130">
        <f t="shared" si="280"/>
        <v>0</v>
      </c>
      <c r="BA454" s="74">
        <f t="shared" si="261"/>
        <v>0</v>
      </c>
      <c r="BB454" s="193">
        <f t="shared" si="281"/>
        <v>0</v>
      </c>
      <c r="BC454" s="102">
        <f t="shared" si="282"/>
        <v>0</v>
      </c>
      <c r="BD454" s="102">
        <f t="shared" si="283"/>
        <v>0</v>
      </c>
      <c r="BE454" s="413" t="s">
        <v>69</v>
      </c>
    </row>
    <row r="455" spans="1:57" s="65" customFormat="1" ht="12" customHeight="1" x14ac:dyDescent="0.2">
      <c r="A455" s="43">
        <v>440</v>
      </c>
      <c r="B455" s="166"/>
      <c r="C455" s="166"/>
      <c r="D455" s="166"/>
      <c r="E455" s="162"/>
      <c r="F455" s="166"/>
      <c r="G455" s="162"/>
      <c r="H455" s="162"/>
      <c r="I455" s="189">
        <f t="shared" si="262"/>
        <v>0</v>
      </c>
      <c r="J455" s="195"/>
      <c r="K455" s="162"/>
      <c r="L455" s="168"/>
      <c r="M455" s="75">
        <f>_xlfn.XLOOKUP(L455,list_vat[Страна],list_vat[Ставка НДС %],0,0)</f>
        <v>0</v>
      </c>
      <c r="N455" s="162">
        <f t="shared" si="263"/>
        <v>0</v>
      </c>
      <c r="O455" s="169"/>
      <c r="P455" s="74">
        <f t="shared" si="284"/>
        <v>0</v>
      </c>
      <c r="Q455" s="162"/>
      <c r="R455" s="162" t="str">
        <f t="shared" si="264"/>
        <v>введи курс</v>
      </c>
      <c r="S455" s="196">
        <f t="shared" si="265"/>
        <v>0</v>
      </c>
      <c r="T455" s="192">
        <f t="shared" si="266"/>
        <v>0</v>
      </c>
      <c r="U455" s="76">
        <f t="shared" si="267"/>
        <v>0</v>
      </c>
      <c r="V455" s="123">
        <f t="shared" si="268"/>
        <v>0</v>
      </c>
      <c r="W455" s="191"/>
      <c r="X455" s="170"/>
      <c r="Y455" s="74">
        <f t="shared" si="253"/>
        <v>0</v>
      </c>
      <c r="Z455" s="188"/>
      <c r="AA455" s="130">
        <f t="shared" si="269"/>
        <v>0</v>
      </c>
      <c r="AB455" s="74">
        <f t="shared" si="270"/>
        <v>0</v>
      </c>
      <c r="AC455" s="356"/>
      <c r="AD455" s="130" cm="1">
        <f t="array" ref="AD455">IFERROR(ROUND((_xlfn.IFS(offer_sale_type="поставка",AB455,offer_sale_type="транзит",S455)*(1+AC455))/E455,2),0)</f>
        <v>0</v>
      </c>
      <c r="AE455" s="74">
        <f t="shared" si="271"/>
        <v>0</v>
      </c>
      <c r="AF455" s="123" cm="1">
        <f t="array" ref="AF455">IFERROR(ROUND(_xlfn.IFS(offer_sale_type="поставка",AB455,offer_sale_type="транзит",S455)*AC455,2),0)</f>
        <v>0</v>
      </c>
      <c r="AG455" s="130">
        <f t="shared" si="254"/>
        <v>0</v>
      </c>
      <c r="AH455" s="74">
        <f t="shared" si="255"/>
        <v>0</v>
      </c>
      <c r="AI455" s="123">
        <f t="shared" si="256"/>
        <v>0</v>
      </c>
      <c r="AJ455" s="118">
        <f t="shared" si="272"/>
        <v>0</v>
      </c>
      <c r="AK455" s="74">
        <f t="shared" si="273"/>
        <v>0</v>
      </c>
      <c r="AL455" s="174">
        <f t="shared" si="274"/>
        <v>0</v>
      </c>
      <c r="AM455" s="175">
        <f t="shared" si="257"/>
        <v>0</v>
      </c>
      <c r="AN455" s="130">
        <f t="shared" si="275"/>
        <v>0</v>
      </c>
      <c r="AO455" s="74">
        <f t="shared" si="258"/>
        <v>0</v>
      </c>
      <c r="AP455" s="123">
        <f t="shared" si="276"/>
        <v>0</v>
      </c>
      <c r="AQ455" s="118">
        <f t="shared" si="259"/>
        <v>0</v>
      </c>
      <c r="AR455" s="82" t="str">
        <f t="shared" si="277"/>
        <v>https://www.alta.ru/tnved/code//</v>
      </c>
      <c r="AS455" s="157"/>
      <c r="AT455" s="162"/>
      <c r="AU455" s="74">
        <f t="shared" si="260"/>
        <v>0</v>
      </c>
      <c r="AV455" s="157"/>
      <c r="AW455" s="75">
        <f>_xlfn.IFNA(VLOOKUP(L455,list_vat[],3,FALSE),0)</f>
        <v>0</v>
      </c>
      <c r="AX455" s="74">
        <f t="shared" si="278"/>
        <v>0</v>
      </c>
      <c r="AY455" s="74">
        <f t="shared" si="279"/>
        <v>0</v>
      </c>
      <c r="AZ455" s="130">
        <f t="shared" si="280"/>
        <v>0</v>
      </c>
      <c r="BA455" s="74">
        <f t="shared" si="261"/>
        <v>0</v>
      </c>
      <c r="BB455" s="193">
        <f t="shared" si="281"/>
        <v>0</v>
      </c>
      <c r="BC455" s="102">
        <f t="shared" si="282"/>
        <v>0</v>
      </c>
      <c r="BD455" s="102">
        <f t="shared" si="283"/>
        <v>0</v>
      </c>
      <c r="BE455" s="413" t="s">
        <v>69</v>
      </c>
    </row>
    <row r="456" spans="1:57" s="65" customFormat="1" ht="12" customHeight="1" x14ac:dyDescent="0.2">
      <c r="A456" s="43">
        <v>441</v>
      </c>
      <c r="B456" s="166"/>
      <c r="C456" s="166"/>
      <c r="D456" s="166"/>
      <c r="E456" s="162"/>
      <c r="F456" s="166"/>
      <c r="G456" s="162"/>
      <c r="H456" s="162"/>
      <c r="I456" s="189">
        <f t="shared" si="262"/>
        <v>0</v>
      </c>
      <c r="J456" s="195"/>
      <c r="K456" s="162"/>
      <c r="L456" s="168"/>
      <c r="M456" s="75">
        <f>_xlfn.XLOOKUP(L456,list_vat[Страна],list_vat[Ставка НДС %],0,0)</f>
        <v>0</v>
      </c>
      <c r="N456" s="162">
        <f t="shared" si="263"/>
        <v>0</v>
      </c>
      <c r="O456" s="169"/>
      <c r="P456" s="74">
        <f t="shared" si="284"/>
        <v>0</v>
      </c>
      <c r="Q456" s="162"/>
      <c r="R456" s="162" t="str">
        <f t="shared" si="264"/>
        <v>введи курс</v>
      </c>
      <c r="S456" s="196">
        <f t="shared" si="265"/>
        <v>0</v>
      </c>
      <c r="T456" s="192">
        <f t="shared" si="266"/>
        <v>0</v>
      </c>
      <c r="U456" s="76">
        <f t="shared" si="267"/>
        <v>0</v>
      </c>
      <c r="V456" s="123">
        <f t="shared" si="268"/>
        <v>0</v>
      </c>
      <c r="W456" s="191"/>
      <c r="X456" s="170"/>
      <c r="Y456" s="74">
        <f t="shared" si="253"/>
        <v>0</v>
      </c>
      <c r="Z456" s="188"/>
      <c r="AA456" s="130">
        <f t="shared" si="269"/>
        <v>0</v>
      </c>
      <c r="AB456" s="74">
        <f t="shared" si="270"/>
        <v>0</v>
      </c>
      <c r="AC456" s="356"/>
      <c r="AD456" s="130" cm="1">
        <f t="array" ref="AD456">IFERROR(ROUND((_xlfn.IFS(offer_sale_type="поставка",AB456,offer_sale_type="транзит",S456)*(1+AC456))/E456,2),0)</f>
        <v>0</v>
      </c>
      <c r="AE456" s="74">
        <f t="shared" si="271"/>
        <v>0</v>
      </c>
      <c r="AF456" s="123" cm="1">
        <f t="array" ref="AF456">IFERROR(ROUND(_xlfn.IFS(offer_sale_type="поставка",AB456,offer_sale_type="транзит",S456)*AC456,2),0)</f>
        <v>0</v>
      </c>
      <c r="AG456" s="130">
        <f t="shared" si="254"/>
        <v>0</v>
      </c>
      <c r="AH456" s="74">
        <f t="shared" si="255"/>
        <v>0</v>
      </c>
      <c r="AI456" s="123">
        <f t="shared" si="256"/>
        <v>0</v>
      </c>
      <c r="AJ456" s="118">
        <f t="shared" si="272"/>
        <v>0</v>
      </c>
      <c r="AK456" s="74">
        <f t="shared" si="273"/>
        <v>0</v>
      </c>
      <c r="AL456" s="174">
        <f t="shared" si="274"/>
        <v>0</v>
      </c>
      <c r="AM456" s="175">
        <f t="shared" si="257"/>
        <v>0</v>
      </c>
      <c r="AN456" s="130">
        <f t="shared" si="275"/>
        <v>0</v>
      </c>
      <c r="AO456" s="74">
        <f t="shared" si="258"/>
        <v>0</v>
      </c>
      <c r="AP456" s="123">
        <f t="shared" si="276"/>
        <v>0</v>
      </c>
      <c r="AQ456" s="118">
        <f t="shared" si="259"/>
        <v>0</v>
      </c>
      <c r="AR456" s="82" t="str">
        <f t="shared" si="277"/>
        <v>https://www.alta.ru/tnved/code//</v>
      </c>
      <c r="AS456" s="157"/>
      <c r="AT456" s="162"/>
      <c r="AU456" s="74">
        <f t="shared" si="260"/>
        <v>0</v>
      </c>
      <c r="AV456" s="157"/>
      <c r="AW456" s="75">
        <f>_xlfn.IFNA(VLOOKUP(L456,list_vat[],3,FALSE),0)</f>
        <v>0</v>
      </c>
      <c r="AX456" s="74">
        <f t="shared" si="278"/>
        <v>0</v>
      </c>
      <c r="AY456" s="74">
        <f t="shared" si="279"/>
        <v>0</v>
      </c>
      <c r="AZ456" s="130">
        <f t="shared" si="280"/>
        <v>0</v>
      </c>
      <c r="BA456" s="74">
        <f t="shared" si="261"/>
        <v>0</v>
      </c>
      <c r="BB456" s="193">
        <f t="shared" si="281"/>
        <v>0</v>
      </c>
      <c r="BC456" s="102">
        <f t="shared" si="282"/>
        <v>0</v>
      </c>
      <c r="BD456" s="102">
        <f t="shared" si="283"/>
        <v>0</v>
      </c>
      <c r="BE456" s="413" t="s">
        <v>69</v>
      </c>
    </row>
    <row r="457" spans="1:57" s="65" customFormat="1" ht="12" customHeight="1" x14ac:dyDescent="0.2">
      <c r="A457" s="43">
        <v>442</v>
      </c>
      <c r="B457" s="166"/>
      <c r="C457" s="166"/>
      <c r="D457" s="166"/>
      <c r="E457" s="162"/>
      <c r="F457" s="166"/>
      <c r="G457" s="162"/>
      <c r="H457" s="162"/>
      <c r="I457" s="189">
        <f t="shared" si="262"/>
        <v>0</v>
      </c>
      <c r="J457" s="195"/>
      <c r="K457" s="162"/>
      <c r="L457" s="168"/>
      <c r="M457" s="75">
        <f>_xlfn.XLOOKUP(L457,list_vat[Страна],list_vat[Ставка НДС %],0,0)</f>
        <v>0</v>
      </c>
      <c r="N457" s="162">
        <f t="shared" si="263"/>
        <v>0</v>
      </c>
      <c r="O457" s="169"/>
      <c r="P457" s="74">
        <f t="shared" si="284"/>
        <v>0</v>
      </c>
      <c r="Q457" s="162"/>
      <c r="R457" s="162" t="str">
        <f t="shared" si="264"/>
        <v>введи курс</v>
      </c>
      <c r="S457" s="196">
        <f t="shared" si="265"/>
        <v>0</v>
      </c>
      <c r="T457" s="192">
        <f t="shared" si="266"/>
        <v>0</v>
      </c>
      <c r="U457" s="76">
        <f t="shared" si="267"/>
        <v>0</v>
      </c>
      <c r="V457" s="123">
        <f t="shared" si="268"/>
        <v>0</v>
      </c>
      <c r="W457" s="191"/>
      <c r="X457" s="170"/>
      <c r="Y457" s="74">
        <f t="shared" si="253"/>
        <v>0</v>
      </c>
      <c r="Z457" s="188"/>
      <c r="AA457" s="130">
        <f t="shared" si="269"/>
        <v>0</v>
      </c>
      <c r="AB457" s="74">
        <f t="shared" si="270"/>
        <v>0</v>
      </c>
      <c r="AC457" s="356"/>
      <c r="AD457" s="130" cm="1">
        <f t="array" ref="AD457">IFERROR(ROUND((_xlfn.IFS(offer_sale_type="поставка",AB457,offer_sale_type="транзит",S457)*(1+AC457))/E457,2),0)</f>
        <v>0</v>
      </c>
      <c r="AE457" s="74">
        <f t="shared" si="271"/>
        <v>0</v>
      </c>
      <c r="AF457" s="123" cm="1">
        <f t="array" ref="AF457">IFERROR(ROUND(_xlfn.IFS(offer_sale_type="поставка",AB457,offer_sale_type="транзит",S457)*AC457,2),0)</f>
        <v>0</v>
      </c>
      <c r="AG457" s="130">
        <f t="shared" si="254"/>
        <v>0</v>
      </c>
      <c r="AH457" s="74">
        <f t="shared" si="255"/>
        <v>0</v>
      </c>
      <c r="AI457" s="123">
        <f t="shared" si="256"/>
        <v>0</v>
      </c>
      <c r="AJ457" s="118">
        <f t="shared" si="272"/>
        <v>0</v>
      </c>
      <c r="AK457" s="74">
        <f t="shared" si="273"/>
        <v>0</v>
      </c>
      <c r="AL457" s="174">
        <f t="shared" si="274"/>
        <v>0</v>
      </c>
      <c r="AM457" s="175">
        <f t="shared" si="257"/>
        <v>0</v>
      </c>
      <c r="AN457" s="130">
        <f t="shared" si="275"/>
        <v>0</v>
      </c>
      <c r="AO457" s="74">
        <f t="shared" si="258"/>
        <v>0</v>
      </c>
      <c r="AP457" s="123">
        <f t="shared" si="276"/>
        <v>0</v>
      </c>
      <c r="AQ457" s="118">
        <f t="shared" si="259"/>
        <v>0</v>
      </c>
      <c r="AR457" s="82" t="str">
        <f t="shared" si="277"/>
        <v>https://www.alta.ru/tnved/code//</v>
      </c>
      <c r="AS457" s="157"/>
      <c r="AT457" s="162"/>
      <c r="AU457" s="74">
        <f t="shared" si="260"/>
        <v>0</v>
      </c>
      <c r="AV457" s="157"/>
      <c r="AW457" s="75">
        <f>_xlfn.IFNA(VLOOKUP(L457,list_vat[],3,FALSE),0)</f>
        <v>0</v>
      </c>
      <c r="AX457" s="74">
        <f t="shared" si="278"/>
        <v>0</v>
      </c>
      <c r="AY457" s="74">
        <f t="shared" si="279"/>
        <v>0</v>
      </c>
      <c r="AZ457" s="130">
        <f t="shared" si="280"/>
        <v>0</v>
      </c>
      <c r="BA457" s="74">
        <f t="shared" si="261"/>
        <v>0</v>
      </c>
      <c r="BB457" s="193">
        <f t="shared" si="281"/>
        <v>0</v>
      </c>
      <c r="BC457" s="102">
        <f t="shared" si="282"/>
        <v>0</v>
      </c>
      <c r="BD457" s="102">
        <f t="shared" si="283"/>
        <v>0</v>
      </c>
      <c r="BE457" s="413" t="s">
        <v>69</v>
      </c>
    </row>
    <row r="458" spans="1:57" s="65" customFormat="1" ht="12" customHeight="1" x14ac:dyDescent="0.2">
      <c r="A458" s="43">
        <v>443</v>
      </c>
      <c r="B458" s="166"/>
      <c r="C458" s="166"/>
      <c r="D458" s="166"/>
      <c r="E458" s="162"/>
      <c r="F458" s="166"/>
      <c r="G458" s="162"/>
      <c r="H458" s="162"/>
      <c r="I458" s="189">
        <f t="shared" si="262"/>
        <v>0</v>
      </c>
      <c r="J458" s="195"/>
      <c r="K458" s="162"/>
      <c r="L458" s="168"/>
      <c r="M458" s="75">
        <f>_xlfn.XLOOKUP(L458,list_vat[Страна],list_vat[Ставка НДС %],0,0)</f>
        <v>0</v>
      </c>
      <c r="N458" s="162">
        <f t="shared" si="263"/>
        <v>0</v>
      </c>
      <c r="O458" s="169"/>
      <c r="P458" s="74">
        <f t="shared" si="284"/>
        <v>0</v>
      </c>
      <c r="Q458" s="162"/>
      <c r="R458" s="162" t="str">
        <f t="shared" si="264"/>
        <v>введи курс</v>
      </c>
      <c r="S458" s="196">
        <f t="shared" si="265"/>
        <v>0</v>
      </c>
      <c r="T458" s="192">
        <f t="shared" si="266"/>
        <v>0</v>
      </c>
      <c r="U458" s="76">
        <f t="shared" si="267"/>
        <v>0</v>
      </c>
      <c r="V458" s="123">
        <f t="shared" si="268"/>
        <v>0</v>
      </c>
      <c r="W458" s="191"/>
      <c r="X458" s="170"/>
      <c r="Y458" s="74">
        <f t="shared" si="253"/>
        <v>0</v>
      </c>
      <c r="Z458" s="188"/>
      <c r="AA458" s="130">
        <f t="shared" si="269"/>
        <v>0</v>
      </c>
      <c r="AB458" s="74">
        <f t="shared" si="270"/>
        <v>0</v>
      </c>
      <c r="AC458" s="356"/>
      <c r="AD458" s="130" cm="1">
        <f t="array" ref="AD458">IFERROR(ROUND((_xlfn.IFS(offer_sale_type="поставка",AB458,offer_sale_type="транзит",S458)*(1+AC458))/E458,2),0)</f>
        <v>0</v>
      </c>
      <c r="AE458" s="74">
        <f t="shared" si="271"/>
        <v>0</v>
      </c>
      <c r="AF458" s="123" cm="1">
        <f t="array" ref="AF458">IFERROR(ROUND(_xlfn.IFS(offer_sale_type="поставка",AB458,offer_sale_type="транзит",S458)*AC458,2),0)</f>
        <v>0</v>
      </c>
      <c r="AG458" s="130">
        <f t="shared" si="254"/>
        <v>0</v>
      </c>
      <c r="AH458" s="74">
        <f t="shared" si="255"/>
        <v>0</v>
      </c>
      <c r="AI458" s="123">
        <f t="shared" si="256"/>
        <v>0</v>
      </c>
      <c r="AJ458" s="118">
        <f t="shared" si="272"/>
        <v>0</v>
      </c>
      <c r="AK458" s="74">
        <f t="shared" si="273"/>
        <v>0</v>
      </c>
      <c r="AL458" s="174">
        <f t="shared" si="274"/>
        <v>0</v>
      </c>
      <c r="AM458" s="175">
        <f t="shared" si="257"/>
        <v>0</v>
      </c>
      <c r="AN458" s="130">
        <f t="shared" si="275"/>
        <v>0</v>
      </c>
      <c r="AO458" s="74">
        <f t="shared" si="258"/>
        <v>0</v>
      </c>
      <c r="AP458" s="123">
        <f t="shared" si="276"/>
        <v>0</v>
      </c>
      <c r="AQ458" s="118">
        <f t="shared" si="259"/>
        <v>0</v>
      </c>
      <c r="AR458" s="82" t="str">
        <f t="shared" si="277"/>
        <v>https://www.alta.ru/tnved/code//</v>
      </c>
      <c r="AS458" s="157"/>
      <c r="AT458" s="162"/>
      <c r="AU458" s="74">
        <f t="shared" si="260"/>
        <v>0</v>
      </c>
      <c r="AV458" s="157"/>
      <c r="AW458" s="75">
        <f>_xlfn.IFNA(VLOOKUP(L458,list_vat[],3,FALSE),0)</f>
        <v>0</v>
      </c>
      <c r="AX458" s="74">
        <f t="shared" si="278"/>
        <v>0</v>
      </c>
      <c r="AY458" s="74">
        <f t="shared" si="279"/>
        <v>0</v>
      </c>
      <c r="AZ458" s="130">
        <f t="shared" si="280"/>
        <v>0</v>
      </c>
      <c r="BA458" s="74">
        <f t="shared" si="261"/>
        <v>0</v>
      </c>
      <c r="BB458" s="193">
        <f t="shared" si="281"/>
        <v>0</v>
      </c>
      <c r="BC458" s="102">
        <f t="shared" si="282"/>
        <v>0</v>
      </c>
      <c r="BD458" s="102">
        <f t="shared" si="283"/>
        <v>0</v>
      </c>
      <c r="BE458" s="413" t="s">
        <v>69</v>
      </c>
    </row>
    <row r="459" spans="1:57" s="65" customFormat="1" ht="12" customHeight="1" x14ac:dyDescent="0.2">
      <c r="A459" s="43">
        <v>444</v>
      </c>
      <c r="B459" s="166"/>
      <c r="C459" s="166"/>
      <c r="D459" s="166"/>
      <c r="E459" s="162"/>
      <c r="F459" s="166"/>
      <c r="G459" s="162"/>
      <c r="H459" s="162"/>
      <c r="I459" s="189">
        <f t="shared" si="262"/>
        <v>0</v>
      </c>
      <c r="J459" s="195"/>
      <c r="K459" s="162"/>
      <c r="L459" s="168"/>
      <c r="M459" s="75">
        <f>_xlfn.XLOOKUP(L459,list_vat[Страна],list_vat[Ставка НДС %],0,0)</f>
        <v>0</v>
      </c>
      <c r="N459" s="162">
        <f t="shared" si="263"/>
        <v>0</v>
      </c>
      <c r="O459" s="169"/>
      <c r="P459" s="74">
        <f t="shared" si="284"/>
        <v>0</v>
      </c>
      <c r="Q459" s="162"/>
      <c r="R459" s="162" t="str">
        <f t="shared" si="264"/>
        <v>введи курс</v>
      </c>
      <c r="S459" s="196">
        <f t="shared" si="265"/>
        <v>0</v>
      </c>
      <c r="T459" s="192">
        <f t="shared" si="266"/>
        <v>0</v>
      </c>
      <c r="U459" s="76">
        <f t="shared" si="267"/>
        <v>0</v>
      </c>
      <c r="V459" s="123">
        <f t="shared" si="268"/>
        <v>0</v>
      </c>
      <c r="W459" s="191"/>
      <c r="X459" s="170"/>
      <c r="Y459" s="74">
        <f t="shared" si="253"/>
        <v>0</v>
      </c>
      <c r="Z459" s="188"/>
      <c r="AA459" s="130">
        <f t="shared" si="269"/>
        <v>0</v>
      </c>
      <c r="AB459" s="74">
        <f t="shared" si="270"/>
        <v>0</v>
      </c>
      <c r="AC459" s="356"/>
      <c r="AD459" s="130" cm="1">
        <f t="array" ref="AD459">IFERROR(ROUND((_xlfn.IFS(offer_sale_type="поставка",AB459,offer_sale_type="транзит",S459)*(1+AC459))/E459,2),0)</f>
        <v>0</v>
      </c>
      <c r="AE459" s="74">
        <f t="shared" si="271"/>
        <v>0</v>
      </c>
      <c r="AF459" s="123" cm="1">
        <f t="array" ref="AF459">IFERROR(ROUND(_xlfn.IFS(offer_sale_type="поставка",AB459,offer_sale_type="транзит",S459)*AC459,2),0)</f>
        <v>0</v>
      </c>
      <c r="AG459" s="130">
        <f t="shared" si="254"/>
        <v>0</v>
      </c>
      <c r="AH459" s="74">
        <f t="shared" si="255"/>
        <v>0</v>
      </c>
      <c r="AI459" s="123">
        <f t="shared" si="256"/>
        <v>0</v>
      </c>
      <c r="AJ459" s="118">
        <f t="shared" si="272"/>
        <v>0</v>
      </c>
      <c r="AK459" s="74">
        <f t="shared" si="273"/>
        <v>0</v>
      </c>
      <c r="AL459" s="174">
        <f t="shared" si="274"/>
        <v>0</v>
      </c>
      <c r="AM459" s="175">
        <f t="shared" si="257"/>
        <v>0</v>
      </c>
      <c r="AN459" s="130">
        <f t="shared" si="275"/>
        <v>0</v>
      </c>
      <c r="AO459" s="74">
        <f t="shared" si="258"/>
        <v>0</v>
      </c>
      <c r="AP459" s="123">
        <f t="shared" si="276"/>
        <v>0</v>
      </c>
      <c r="AQ459" s="118">
        <f t="shared" si="259"/>
        <v>0</v>
      </c>
      <c r="AR459" s="82" t="str">
        <f t="shared" si="277"/>
        <v>https://www.alta.ru/tnved/code//</v>
      </c>
      <c r="AS459" s="157"/>
      <c r="AT459" s="162"/>
      <c r="AU459" s="74">
        <f t="shared" si="260"/>
        <v>0</v>
      </c>
      <c r="AV459" s="157"/>
      <c r="AW459" s="75">
        <f>_xlfn.IFNA(VLOOKUP(L459,list_vat[],3,FALSE),0)</f>
        <v>0</v>
      </c>
      <c r="AX459" s="74">
        <f t="shared" si="278"/>
        <v>0</v>
      </c>
      <c r="AY459" s="74">
        <f t="shared" si="279"/>
        <v>0</v>
      </c>
      <c r="AZ459" s="130">
        <f t="shared" si="280"/>
        <v>0</v>
      </c>
      <c r="BA459" s="74">
        <f t="shared" si="261"/>
        <v>0</v>
      </c>
      <c r="BB459" s="193">
        <f t="shared" si="281"/>
        <v>0</v>
      </c>
      <c r="BC459" s="102">
        <f t="shared" si="282"/>
        <v>0</v>
      </c>
      <c r="BD459" s="102">
        <f t="shared" si="283"/>
        <v>0</v>
      </c>
      <c r="BE459" s="413" t="s">
        <v>69</v>
      </c>
    </row>
    <row r="460" spans="1:57" s="65" customFormat="1" ht="12" customHeight="1" x14ac:dyDescent="0.2">
      <c r="A460" s="43">
        <v>445</v>
      </c>
      <c r="B460" s="166"/>
      <c r="C460" s="166"/>
      <c r="D460" s="166"/>
      <c r="E460" s="162"/>
      <c r="F460" s="166"/>
      <c r="G460" s="162"/>
      <c r="H460" s="162"/>
      <c r="I460" s="189">
        <f t="shared" si="262"/>
        <v>0</v>
      </c>
      <c r="J460" s="195"/>
      <c r="K460" s="162"/>
      <c r="L460" s="168"/>
      <c r="M460" s="75">
        <f>_xlfn.XLOOKUP(L460,list_vat[Страна],list_vat[Ставка НДС %],0,0)</f>
        <v>0</v>
      </c>
      <c r="N460" s="162">
        <f t="shared" si="263"/>
        <v>0</v>
      </c>
      <c r="O460" s="169"/>
      <c r="P460" s="74">
        <f t="shared" si="284"/>
        <v>0</v>
      </c>
      <c r="Q460" s="162"/>
      <c r="R460" s="162" t="str">
        <f t="shared" si="264"/>
        <v>введи курс</v>
      </c>
      <c r="S460" s="196">
        <f t="shared" si="265"/>
        <v>0</v>
      </c>
      <c r="T460" s="192">
        <f t="shared" si="266"/>
        <v>0</v>
      </c>
      <c r="U460" s="76">
        <f t="shared" si="267"/>
        <v>0</v>
      </c>
      <c r="V460" s="123">
        <f t="shared" si="268"/>
        <v>0</v>
      </c>
      <c r="W460" s="191"/>
      <c r="X460" s="170"/>
      <c r="Y460" s="74">
        <f t="shared" si="253"/>
        <v>0</v>
      </c>
      <c r="Z460" s="188"/>
      <c r="AA460" s="130">
        <f t="shared" si="269"/>
        <v>0</v>
      </c>
      <c r="AB460" s="74">
        <f t="shared" si="270"/>
        <v>0</v>
      </c>
      <c r="AC460" s="356"/>
      <c r="AD460" s="130" cm="1">
        <f t="array" ref="AD460">IFERROR(ROUND((_xlfn.IFS(offer_sale_type="поставка",AB460,offer_sale_type="транзит",S460)*(1+AC460))/E460,2),0)</f>
        <v>0</v>
      </c>
      <c r="AE460" s="74">
        <f t="shared" si="271"/>
        <v>0</v>
      </c>
      <c r="AF460" s="123" cm="1">
        <f t="array" ref="AF460">IFERROR(ROUND(_xlfn.IFS(offer_sale_type="поставка",AB460,offer_sale_type="транзит",S460)*AC460,2),0)</f>
        <v>0</v>
      </c>
      <c r="AG460" s="130">
        <f t="shared" si="254"/>
        <v>0</v>
      </c>
      <c r="AH460" s="74">
        <f t="shared" si="255"/>
        <v>0</v>
      </c>
      <c r="AI460" s="123">
        <f t="shared" si="256"/>
        <v>0</v>
      </c>
      <c r="AJ460" s="118">
        <f t="shared" si="272"/>
        <v>0</v>
      </c>
      <c r="AK460" s="74">
        <f t="shared" si="273"/>
        <v>0</v>
      </c>
      <c r="AL460" s="174">
        <f t="shared" si="274"/>
        <v>0</v>
      </c>
      <c r="AM460" s="175">
        <f t="shared" si="257"/>
        <v>0</v>
      </c>
      <c r="AN460" s="130">
        <f t="shared" si="275"/>
        <v>0</v>
      </c>
      <c r="AO460" s="74">
        <f t="shared" si="258"/>
        <v>0</v>
      </c>
      <c r="AP460" s="123">
        <f t="shared" si="276"/>
        <v>0</v>
      </c>
      <c r="AQ460" s="118">
        <f t="shared" si="259"/>
        <v>0</v>
      </c>
      <c r="AR460" s="82" t="str">
        <f t="shared" si="277"/>
        <v>https://www.alta.ru/tnved/code//</v>
      </c>
      <c r="AS460" s="157"/>
      <c r="AT460" s="162"/>
      <c r="AU460" s="74">
        <f t="shared" si="260"/>
        <v>0</v>
      </c>
      <c r="AV460" s="157"/>
      <c r="AW460" s="75">
        <f>_xlfn.IFNA(VLOOKUP(L460,list_vat[],3,FALSE),0)</f>
        <v>0</v>
      </c>
      <c r="AX460" s="74">
        <f t="shared" si="278"/>
        <v>0</v>
      </c>
      <c r="AY460" s="74">
        <f t="shared" si="279"/>
        <v>0</v>
      </c>
      <c r="AZ460" s="130">
        <f t="shared" si="280"/>
        <v>0</v>
      </c>
      <c r="BA460" s="74">
        <f t="shared" si="261"/>
        <v>0</v>
      </c>
      <c r="BB460" s="193">
        <f t="shared" si="281"/>
        <v>0</v>
      </c>
      <c r="BC460" s="102">
        <f t="shared" si="282"/>
        <v>0</v>
      </c>
      <c r="BD460" s="102">
        <f t="shared" si="283"/>
        <v>0</v>
      </c>
      <c r="BE460" s="413" t="s">
        <v>69</v>
      </c>
    </row>
    <row r="461" spans="1:57" s="65" customFormat="1" ht="12" customHeight="1" x14ac:dyDescent="0.2">
      <c r="A461" s="43">
        <v>446</v>
      </c>
      <c r="B461" s="166"/>
      <c r="C461" s="166"/>
      <c r="D461" s="166"/>
      <c r="E461" s="162"/>
      <c r="F461" s="166"/>
      <c r="G461" s="162"/>
      <c r="H461" s="162"/>
      <c r="I461" s="189">
        <f t="shared" si="262"/>
        <v>0</v>
      </c>
      <c r="J461" s="195"/>
      <c r="K461" s="162"/>
      <c r="L461" s="168"/>
      <c r="M461" s="75">
        <f>_xlfn.XLOOKUP(L461,list_vat[Страна],list_vat[Ставка НДС %],0,0)</f>
        <v>0</v>
      </c>
      <c r="N461" s="162">
        <f t="shared" si="263"/>
        <v>0</v>
      </c>
      <c r="O461" s="169"/>
      <c r="P461" s="74">
        <f t="shared" si="284"/>
        <v>0</v>
      </c>
      <c r="Q461" s="162"/>
      <c r="R461" s="162" t="str">
        <f t="shared" si="264"/>
        <v>введи курс</v>
      </c>
      <c r="S461" s="196">
        <f t="shared" si="265"/>
        <v>0</v>
      </c>
      <c r="T461" s="192">
        <f t="shared" si="266"/>
        <v>0</v>
      </c>
      <c r="U461" s="76">
        <f t="shared" si="267"/>
        <v>0</v>
      </c>
      <c r="V461" s="123">
        <f t="shared" si="268"/>
        <v>0</v>
      </c>
      <c r="W461" s="191"/>
      <c r="X461" s="170"/>
      <c r="Y461" s="74">
        <f t="shared" si="253"/>
        <v>0</v>
      </c>
      <c r="Z461" s="188"/>
      <c r="AA461" s="130">
        <f t="shared" si="269"/>
        <v>0</v>
      </c>
      <c r="AB461" s="74">
        <f t="shared" si="270"/>
        <v>0</v>
      </c>
      <c r="AC461" s="356"/>
      <c r="AD461" s="130" cm="1">
        <f t="array" ref="AD461">IFERROR(ROUND((_xlfn.IFS(offer_sale_type="поставка",AB461,offer_sale_type="транзит",S461)*(1+AC461))/E461,2),0)</f>
        <v>0</v>
      </c>
      <c r="AE461" s="74">
        <f t="shared" si="271"/>
        <v>0</v>
      </c>
      <c r="AF461" s="123" cm="1">
        <f t="array" ref="AF461">IFERROR(ROUND(_xlfn.IFS(offer_sale_type="поставка",AB461,offer_sale_type="транзит",S461)*AC461,2),0)</f>
        <v>0</v>
      </c>
      <c r="AG461" s="130">
        <f t="shared" si="254"/>
        <v>0</v>
      </c>
      <c r="AH461" s="74">
        <f t="shared" si="255"/>
        <v>0</v>
      </c>
      <c r="AI461" s="123">
        <f t="shared" si="256"/>
        <v>0</v>
      </c>
      <c r="AJ461" s="118">
        <f t="shared" si="272"/>
        <v>0</v>
      </c>
      <c r="AK461" s="74">
        <f t="shared" si="273"/>
        <v>0</v>
      </c>
      <c r="AL461" s="174">
        <f t="shared" si="274"/>
        <v>0</v>
      </c>
      <c r="AM461" s="175">
        <f t="shared" si="257"/>
        <v>0</v>
      </c>
      <c r="AN461" s="130">
        <f t="shared" si="275"/>
        <v>0</v>
      </c>
      <c r="AO461" s="74">
        <f t="shared" si="258"/>
        <v>0</v>
      </c>
      <c r="AP461" s="123">
        <f t="shared" si="276"/>
        <v>0</v>
      </c>
      <c r="AQ461" s="118">
        <f t="shared" si="259"/>
        <v>0</v>
      </c>
      <c r="AR461" s="82" t="str">
        <f t="shared" si="277"/>
        <v>https://www.alta.ru/tnved/code//</v>
      </c>
      <c r="AS461" s="157"/>
      <c r="AT461" s="162"/>
      <c r="AU461" s="74">
        <f t="shared" si="260"/>
        <v>0</v>
      </c>
      <c r="AV461" s="157"/>
      <c r="AW461" s="75">
        <f>_xlfn.IFNA(VLOOKUP(L461,list_vat[],3,FALSE),0)</f>
        <v>0</v>
      </c>
      <c r="AX461" s="74">
        <f t="shared" si="278"/>
        <v>0</v>
      </c>
      <c r="AY461" s="74">
        <f t="shared" si="279"/>
        <v>0</v>
      </c>
      <c r="AZ461" s="130">
        <f t="shared" si="280"/>
        <v>0</v>
      </c>
      <c r="BA461" s="74">
        <f t="shared" si="261"/>
        <v>0</v>
      </c>
      <c r="BB461" s="193">
        <f t="shared" si="281"/>
        <v>0</v>
      </c>
      <c r="BC461" s="102">
        <f t="shared" si="282"/>
        <v>0</v>
      </c>
      <c r="BD461" s="102">
        <f t="shared" si="283"/>
        <v>0</v>
      </c>
      <c r="BE461" s="413" t="s">
        <v>69</v>
      </c>
    </row>
    <row r="462" spans="1:57" s="65" customFormat="1" ht="12" customHeight="1" x14ac:dyDescent="0.2">
      <c r="A462" s="43">
        <v>447</v>
      </c>
      <c r="B462" s="166"/>
      <c r="C462" s="166"/>
      <c r="D462" s="166"/>
      <c r="E462" s="162"/>
      <c r="F462" s="166"/>
      <c r="G462" s="162"/>
      <c r="H462" s="162"/>
      <c r="I462" s="189">
        <f t="shared" si="262"/>
        <v>0</v>
      </c>
      <c r="J462" s="195"/>
      <c r="K462" s="162"/>
      <c r="L462" s="168"/>
      <c r="M462" s="75">
        <f>_xlfn.XLOOKUP(L462,list_vat[Страна],list_vat[Ставка НДС %],0,0)</f>
        <v>0</v>
      </c>
      <c r="N462" s="162">
        <f t="shared" si="263"/>
        <v>0</v>
      </c>
      <c r="O462" s="169"/>
      <c r="P462" s="74">
        <f t="shared" si="284"/>
        <v>0</v>
      </c>
      <c r="Q462" s="162"/>
      <c r="R462" s="162" t="str">
        <f t="shared" si="264"/>
        <v>введи курс</v>
      </c>
      <c r="S462" s="196">
        <f t="shared" si="265"/>
        <v>0</v>
      </c>
      <c r="T462" s="192">
        <f t="shared" si="266"/>
        <v>0</v>
      </c>
      <c r="U462" s="76">
        <f t="shared" si="267"/>
        <v>0</v>
      </c>
      <c r="V462" s="123">
        <f t="shared" si="268"/>
        <v>0</v>
      </c>
      <c r="W462" s="191"/>
      <c r="X462" s="170"/>
      <c r="Y462" s="74">
        <f t="shared" si="253"/>
        <v>0</v>
      </c>
      <c r="Z462" s="188"/>
      <c r="AA462" s="130">
        <f t="shared" si="269"/>
        <v>0</v>
      </c>
      <c r="AB462" s="74">
        <f t="shared" si="270"/>
        <v>0</v>
      </c>
      <c r="AC462" s="356"/>
      <c r="AD462" s="130" cm="1">
        <f t="array" ref="AD462">IFERROR(ROUND((_xlfn.IFS(offer_sale_type="поставка",AB462,offer_sale_type="транзит",S462)*(1+AC462))/E462,2),0)</f>
        <v>0</v>
      </c>
      <c r="AE462" s="74">
        <f t="shared" si="271"/>
        <v>0</v>
      </c>
      <c r="AF462" s="123" cm="1">
        <f t="array" ref="AF462">IFERROR(ROUND(_xlfn.IFS(offer_sale_type="поставка",AB462,offer_sale_type="транзит",S462)*AC462,2),0)</f>
        <v>0</v>
      </c>
      <c r="AG462" s="130">
        <f t="shared" si="254"/>
        <v>0</v>
      </c>
      <c r="AH462" s="74">
        <f t="shared" si="255"/>
        <v>0</v>
      </c>
      <c r="AI462" s="123">
        <f t="shared" si="256"/>
        <v>0</v>
      </c>
      <c r="AJ462" s="118">
        <f t="shared" si="272"/>
        <v>0</v>
      </c>
      <c r="AK462" s="74">
        <f t="shared" si="273"/>
        <v>0</v>
      </c>
      <c r="AL462" s="174">
        <f t="shared" si="274"/>
        <v>0</v>
      </c>
      <c r="AM462" s="175">
        <f t="shared" si="257"/>
        <v>0</v>
      </c>
      <c r="AN462" s="130">
        <f t="shared" si="275"/>
        <v>0</v>
      </c>
      <c r="AO462" s="74">
        <f t="shared" si="258"/>
        <v>0</v>
      </c>
      <c r="AP462" s="123">
        <f t="shared" si="276"/>
        <v>0</v>
      </c>
      <c r="AQ462" s="118">
        <f t="shared" si="259"/>
        <v>0</v>
      </c>
      <c r="AR462" s="82" t="str">
        <f t="shared" si="277"/>
        <v>https://www.alta.ru/tnved/code//</v>
      </c>
      <c r="AS462" s="157"/>
      <c r="AT462" s="162"/>
      <c r="AU462" s="74">
        <f t="shared" si="260"/>
        <v>0</v>
      </c>
      <c r="AV462" s="157"/>
      <c r="AW462" s="75">
        <f>_xlfn.IFNA(VLOOKUP(L462,list_vat[],3,FALSE),0)</f>
        <v>0</v>
      </c>
      <c r="AX462" s="74">
        <f t="shared" si="278"/>
        <v>0</v>
      </c>
      <c r="AY462" s="74">
        <f t="shared" si="279"/>
        <v>0</v>
      </c>
      <c r="AZ462" s="130">
        <f t="shared" si="280"/>
        <v>0</v>
      </c>
      <c r="BA462" s="74">
        <f t="shared" si="261"/>
        <v>0</v>
      </c>
      <c r="BB462" s="193">
        <f t="shared" si="281"/>
        <v>0</v>
      </c>
      <c r="BC462" s="102">
        <f t="shared" si="282"/>
        <v>0</v>
      </c>
      <c r="BD462" s="102">
        <f t="shared" si="283"/>
        <v>0</v>
      </c>
      <c r="BE462" s="413" t="s">
        <v>69</v>
      </c>
    </row>
    <row r="463" spans="1:57" s="65" customFormat="1" ht="12" customHeight="1" x14ac:dyDescent="0.2">
      <c r="A463" s="43">
        <v>448</v>
      </c>
      <c r="B463" s="166"/>
      <c r="C463" s="166"/>
      <c r="D463" s="166"/>
      <c r="E463" s="162"/>
      <c r="F463" s="166"/>
      <c r="G463" s="162"/>
      <c r="H463" s="162"/>
      <c r="I463" s="189">
        <f t="shared" si="262"/>
        <v>0</v>
      </c>
      <c r="J463" s="195"/>
      <c r="K463" s="162"/>
      <c r="L463" s="168"/>
      <c r="M463" s="75">
        <f>_xlfn.XLOOKUP(L463,list_vat[Страна],list_vat[Ставка НДС %],0,0)</f>
        <v>0</v>
      </c>
      <c r="N463" s="162">
        <f t="shared" si="263"/>
        <v>0</v>
      </c>
      <c r="O463" s="169"/>
      <c r="P463" s="74">
        <f t="shared" si="284"/>
        <v>0</v>
      </c>
      <c r="Q463" s="162"/>
      <c r="R463" s="162" t="str">
        <f t="shared" si="264"/>
        <v>введи курс</v>
      </c>
      <c r="S463" s="196">
        <f t="shared" si="265"/>
        <v>0</v>
      </c>
      <c r="T463" s="192">
        <f t="shared" si="266"/>
        <v>0</v>
      </c>
      <c r="U463" s="76">
        <f t="shared" si="267"/>
        <v>0</v>
      </c>
      <c r="V463" s="123">
        <f t="shared" si="268"/>
        <v>0</v>
      </c>
      <c r="W463" s="191"/>
      <c r="X463" s="170"/>
      <c r="Y463" s="74">
        <f t="shared" si="253"/>
        <v>0</v>
      </c>
      <c r="Z463" s="188"/>
      <c r="AA463" s="130">
        <f t="shared" si="269"/>
        <v>0</v>
      </c>
      <c r="AB463" s="74">
        <f t="shared" si="270"/>
        <v>0</v>
      </c>
      <c r="AC463" s="356"/>
      <c r="AD463" s="130" cm="1">
        <f t="array" ref="AD463">IFERROR(ROUND((_xlfn.IFS(offer_sale_type="поставка",AB463,offer_sale_type="транзит",S463)*(1+AC463))/E463,2),0)</f>
        <v>0</v>
      </c>
      <c r="AE463" s="74">
        <f t="shared" si="271"/>
        <v>0</v>
      </c>
      <c r="AF463" s="123" cm="1">
        <f t="array" ref="AF463">IFERROR(ROUND(_xlfn.IFS(offer_sale_type="поставка",AB463,offer_sale_type="транзит",S463)*AC463,2),0)</f>
        <v>0</v>
      </c>
      <c r="AG463" s="130">
        <f t="shared" si="254"/>
        <v>0</v>
      </c>
      <c r="AH463" s="74">
        <f t="shared" si="255"/>
        <v>0</v>
      </c>
      <c r="AI463" s="123">
        <f t="shared" si="256"/>
        <v>0</v>
      </c>
      <c r="AJ463" s="118">
        <f t="shared" si="272"/>
        <v>0</v>
      </c>
      <c r="AK463" s="74">
        <f t="shared" si="273"/>
        <v>0</v>
      </c>
      <c r="AL463" s="174">
        <f t="shared" si="274"/>
        <v>0</v>
      </c>
      <c r="AM463" s="175">
        <f t="shared" si="257"/>
        <v>0</v>
      </c>
      <c r="AN463" s="130">
        <f t="shared" si="275"/>
        <v>0</v>
      </c>
      <c r="AO463" s="74">
        <f t="shared" si="258"/>
        <v>0</v>
      </c>
      <c r="AP463" s="123">
        <f t="shared" si="276"/>
        <v>0</v>
      </c>
      <c r="AQ463" s="118">
        <f t="shared" si="259"/>
        <v>0</v>
      </c>
      <c r="AR463" s="82" t="str">
        <f t="shared" si="277"/>
        <v>https://www.alta.ru/tnved/code//</v>
      </c>
      <c r="AS463" s="157"/>
      <c r="AT463" s="162"/>
      <c r="AU463" s="74">
        <f t="shared" si="260"/>
        <v>0</v>
      </c>
      <c r="AV463" s="157"/>
      <c r="AW463" s="75">
        <f>_xlfn.IFNA(VLOOKUP(L463,list_vat[],3,FALSE),0)</f>
        <v>0</v>
      </c>
      <c r="AX463" s="74">
        <f t="shared" si="278"/>
        <v>0</v>
      </c>
      <c r="AY463" s="74">
        <f t="shared" si="279"/>
        <v>0</v>
      </c>
      <c r="AZ463" s="130">
        <f t="shared" si="280"/>
        <v>0</v>
      </c>
      <c r="BA463" s="74">
        <f t="shared" si="261"/>
        <v>0</v>
      </c>
      <c r="BB463" s="193">
        <f t="shared" si="281"/>
        <v>0</v>
      </c>
      <c r="BC463" s="102">
        <f t="shared" si="282"/>
        <v>0</v>
      </c>
      <c r="BD463" s="102">
        <f t="shared" si="283"/>
        <v>0</v>
      </c>
      <c r="BE463" s="413" t="s">
        <v>69</v>
      </c>
    </row>
    <row r="464" spans="1:57" s="65" customFormat="1" ht="12" customHeight="1" x14ac:dyDescent="0.2">
      <c r="A464" s="43">
        <v>449</v>
      </c>
      <c r="B464" s="166"/>
      <c r="C464" s="166"/>
      <c r="D464" s="166"/>
      <c r="E464" s="162"/>
      <c r="F464" s="166"/>
      <c r="G464" s="162"/>
      <c r="H464" s="162"/>
      <c r="I464" s="189">
        <f t="shared" si="262"/>
        <v>0</v>
      </c>
      <c r="J464" s="195"/>
      <c r="K464" s="162"/>
      <c r="L464" s="168"/>
      <c r="M464" s="75">
        <f>_xlfn.XLOOKUP(L464,list_vat[Страна],list_vat[Ставка НДС %],0,0)</f>
        <v>0</v>
      </c>
      <c r="N464" s="162">
        <f t="shared" si="263"/>
        <v>0</v>
      </c>
      <c r="O464" s="169"/>
      <c r="P464" s="74">
        <f t="shared" si="284"/>
        <v>0</v>
      </c>
      <c r="Q464" s="162"/>
      <c r="R464" s="162" t="str">
        <f t="shared" si="264"/>
        <v>введи курс</v>
      </c>
      <c r="S464" s="196">
        <f t="shared" si="265"/>
        <v>0</v>
      </c>
      <c r="T464" s="192">
        <f t="shared" si="266"/>
        <v>0</v>
      </c>
      <c r="U464" s="76">
        <f t="shared" si="267"/>
        <v>0</v>
      </c>
      <c r="V464" s="123">
        <f t="shared" si="268"/>
        <v>0</v>
      </c>
      <c r="W464" s="191"/>
      <c r="X464" s="170"/>
      <c r="Y464" s="74">
        <f t="shared" ref="Y464:Y527" si="285">ROUND(IF(offer_incoterms="DDP",X464*(S464+T464),0),2)</f>
        <v>0</v>
      </c>
      <c r="Z464" s="188"/>
      <c r="AA464" s="130">
        <f t="shared" si="269"/>
        <v>0</v>
      </c>
      <c r="AB464" s="74">
        <f t="shared" si="270"/>
        <v>0</v>
      </c>
      <c r="AC464" s="356"/>
      <c r="AD464" s="130" cm="1">
        <f t="array" ref="AD464">IFERROR(ROUND((_xlfn.IFS(offer_sale_type="поставка",AB464,offer_sale_type="транзит",S464)*(1+AC464))/E464,2),0)</f>
        <v>0</v>
      </c>
      <c r="AE464" s="74">
        <f t="shared" si="271"/>
        <v>0</v>
      </c>
      <c r="AF464" s="123" cm="1">
        <f t="array" ref="AF464">IFERROR(ROUND(_xlfn.IFS(offer_sale_type="поставка",AB464,offer_sale_type="транзит",S464)*AC464,2),0)</f>
        <v>0</v>
      </c>
      <c r="AG464" s="130">
        <f t="shared" ref="AG464:AG527" si="286">$BD464*VLOOKUP($AG$3,$AF$4:$AG$7,2,FALSE)</f>
        <v>0</v>
      </c>
      <c r="AH464" s="74">
        <f t="shared" ref="AH464:AH527" si="287">SUM(AE464,AG464,AI464)*rate_forex_risk</f>
        <v>0</v>
      </c>
      <c r="AI464" s="123">
        <f t="shared" ref="AI464:AI527" si="288">IF(OR(seller_region="TR",offer_sale_type="экспорт"),0,rate_fin_comm)*SUM(AZ464,AZ464*AW464,T464)</f>
        <v>0</v>
      </c>
      <c r="AJ464" s="118">
        <f t="shared" si="272"/>
        <v>0</v>
      </c>
      <c r="AK464" s="74">
        <f t="shared" si="273"/>
        <v>0</v>
      </c>
      <c r="AL464" s="174">
        <f t="shared" si="274"/>
        <v>0</v>
      </c>
      <c r="AM464" s="175">
        <f t="shared" ref="AM464:AM527" si="289">ROUND(AJ464*(1+IF(offer_incoterms="DDP",rate_vatRu,0)),2)</f>
        <v>0</v>
      </c>
      <c r="AN464" s="130">
        <f t="shared" si="275"/>
        <v>0</v>
      </c>
      <c r="AO464" s="74">
        <f t="shared" ref="AO464:AO527" si="290">SUM(AY464,Y464:Z464,T464)*IF(AND(offer_incoterms="DDP",offer_sale_type&lt;&gt;"экспорт"),rate_vatRu,0)</f>
        <v>0</v>
      </c>
      <c r="AP464" s="123">
        <f t="shared" si="276"/>
        <v>0</v>
      </c>
      <c r="AQ464" s="118">
        <f t="shared" ref="AQ464:AQ527" si="291">IF(offer_sale_type="транзит",SUM(AF464:AI464,BA464,BB464),0)</f>
        <v>0</v>
      </c>
      <c r="AR464" s="82" t="str">
        <f t="shared" si="277"/>
        <v>https://www.alta.ru/tnved/code//</v>
      </c>
      <c r="AS464" s="157"/>
      <c r="AT464" s="162"/>
      <c r="AU464" s="74">
        <f t="shared" ref="AU464:AU527" si="292">IF(ISBLANK(AT464),0,AJ464-AT464)</f>
        <v>0</v>
      </c>
      <c r="AV464" s="157"/>
      <c r="AW464" s="75">
        <f>_xlfn.IFNA(VLOOKUP(L464,list_vat[],3,FALSE),0)</f>
        <v>0</v>
      </c>
      <c r="AX464" s="74">
        <f t="shared" si="278"/>
        <v>0</v>
      </c>
      <c r="AY464" s="74">
        <f t="shared" si="279"/>
        <v>0</v>
      </c>
      <c r="AZ464" s="130">
        <f t="shared" si="280"/>
        <v>0</v>
      </c>
      <c r="BA464" s="74">
        <f t="shared" ref="BA464:BA527" si="293">cost_fin_total*$BD464</f>
        <v>0</v>
      </c>
      <c r="BB464" s="193">
        <f t="shared" si="281"/>
        <v>0</v>
      </c>
      <c r="BC464" s="102">
        <f t="shared" si="282"/>
        <v>0</v>
      </c>
      <c r="BD464" s="102">
        <f t="shared" si="283"/>
        <v>0</v>
      </c>
      <c r="BE464" s="413" t="s">
        <v>69</v>
      </c>
    </row>
    <row r="465" spans="1:57" s="65" customFormat="1" ht="12" customHeight="1" x14ac:dyDescent="0.2">
      <c r="A465" s="43">
        <v>450</v>
      </c>
      <c r="B465" s="166"/>
      <c r="C465" s="166"/>
      <c r="D465" s="166"/>
      <c r="E465" s="162"/>
      <c r="F465" s="166"/>
      <c r="G465" s="162"/>
      <c r="H465" s="162"/>
      <c r="I465" s="189">
        <f t="shared" ref="I465:I528" si="294">E465*G465</f>
        <v>0</v>
      </c>
      <c r="J465" s="195"/>
      <c r="K465" s="162"/>
      <c r="L465" s="168"/>
      <c r="M465" s="75">
        <f>_xlfn.XLOOKUP(L465,list_vat[Страна],list_vat[Ставка НДС %],0,0)</f>
        <v>0</v>
      </c>
      <c r="N465" s="162">
        <f t="shared" ref="N465:N528" si="295">IFERROR(IF(L465="Китай",K465,K465/(1+M465)),0)</f>
        <v>0</v>
      </c>
      <c r="O465" s="169"/>
      <c r="P465" s="74">
        <f t="shared" si="284"/>
        <v>0</v>
      </c>
      <c r="Q465" s="162"/>
      <c r="R465" s="162" t="str">
        <f t="shared" ref="R465:R528" si="296">IF(ISBLANK(Q465),"введи курс",P465/Q465)</f>
        <v>введи курс</v>
      </c>
      <c r="S465" s="196">
        <f t="shared" ref="S465:S528" si="297">IF(AND(ISNUMBER(E465),ISNUMBER(Q465)),E465*R465,0)</f>
        <v>0</v>
      </c>
      <c r="T465" s="192">
        <f t="shared" ref="T465:T528" si="298">$BC465*V$11</f>
        <v>0</v>
      </c>
      <c r="U465" s="76">
        <f t="shared" ref="U465:U528" si="299">$BC465*W$11</f>
        <v>0</v>
      </c>
      <c r="V465" s="123">
        <f t="shared" ref="V465:V528" si="300">+SUM(T465:U465)</f>
        <v>0</v>
      </c>
      <c r="W465" s="191"/>
      <c r="X465" s="170"/>
      <c r="Y465" s="74">
        <f t="shared" si="285"/>
        <v>0</v>
      </c>
      <c r="Z465" s="188"/>
      <c r="AA465" s="130">
        <f t="shared" ref="AA465:AA528" si="301">IFERROR(AB465/E465,0)</f>
        <v>0</v>
      </c>
      <c r="AB465" s="74">
        <f t="shared" ref="AB465:AB528" si="302">ROUND(SUM(S465,V465,Y465:Z465,BA465:BB465),2)</f>
        <v>0</v>
      </c>
      <c r="AC465" s="356"/>
      <c r="AD465" s="130" cm="1">
        <f t="array" ref="AD465">IFERROR(ROUND((_xlfn.IFS(offer_sale_type="поставка",AB465,offer_sale_type="транзит",S465)*(1+AC465))/E465,2),0)</f>
        <v>0</v>
      </c>
      <c r="AE465" s="74">
        <f t="shared" ref="AE465:AE528" si="303">AD465*E465</f>
        <v>0</v>
      </c>
      <c r="AF465" s="123" cm="1">
        <f t="array" ref="AF465">IFERROR(ROUND(_xlfn.IFS(offer_sale_type="поставка",AB465,offer_sale_type="транзит",S465)*AC465,2),0)</f>
        <v>0</v>
      </c>
      <c r="AG465" s="130">
        <f t="shared" si="286"/>
        <v>0</v>
      </c>
      <c r="AH465" s="74">
        <f t="shared" si="287"/>
        <v>0</v>
      </c>
      <c r="AI465" s="123">
        <f t="shared" si="288"/>
        <v>0</v>
      </c>
      <c r="AJ465" s="118">
        <f t="shared" ref="AJ465:AJ528" si="304">IFERROR(ROUND(SUM(AB465,AF465:AI465)/E465,2),0)</f>
        <v>0</v>
      </c>
      <c r="AK465" s="74">
        <f t="shared" ref="AK465:AK528" si="305">AJ465*E465</f>
        <v>0</v>
      </c>
      <c r="AL465" s="174">
        <f t="shared" ref="AL465:AL528" si="306">ROUND(IFERROR(AM465*E465,0),2)</f>
        <v>0</v>
      </c>
      <c r="AM465" s="175">
        <f t="shared" si="289"/>
        <v>0</v>
      </c>
      <c r="AN465" s="130">
        <f t="shared" ref="AN465:AN528" si="307">AL465-AK465</f>
        <v>0</v>
      </c>
      <c r="AO465" s="74">
        <f t="shared" si="290"/>
        <v>0</v>
      </c>
      <c r="AP465" s="123">
        <f t="shared" ref="AP465:AP528" si="308">AN465-AO465</f>
        <v>0</v>
      </c>
      <c r="AQ465" s="118">
        <f t="shared" si="291"/>
        <v>0</v>
      </c>
      <c r="AR465" s="82" t="str">
        <f t="shared" ref="AR465:AR528" si="309">HYPERLINK("https://www.alta.ru/tnved/code/")&amp;W465&amp;"/"</f>
        <v>https://www.alta.ru/tnved/code//</v>
      </c>
      <c r="AS465" s="157"/>
      <c r="AT465" s="162"/>
      <c r="AU465" s="74">
        <f t="shared" si="292"/>
        <v>0</v>
      </c>
      <c r="AV465" s="157"/>
      <c r="AW465" s="75">
        <f>_xlfn.IFNA(VLOOKUP(L465,list_vat[],3,FALSE),0)</f>
        <v>0</v>
      </c>
      <c r="AX465" s="74">
        <f t="shared" ref="AX465:AX528" si="310">IFERROR(ROUND(S465*(1+AW465)/E465,2),0)</f>
        <v>0</v>
      </c>
      <c r="AY465" s="74">
        <f t="shared" ref="AY465:AY528" si="311">E465*AX465</f>
        <v>0</v>
      </c>
      <c r="AZ465" s="130">
        <f t="shared" ref="AZ465:AZ528" si="312">S465*(1+M465)</f>
        <v>0</v>
      </c>
      <c r="BA465" s="74">
        <f t="shared" si="293"/>
        <v>0</v>
      </c>
      <c r="BB465" s="193">
        <f t="shared" ref="BB465:BB528" si="313">credit_sales_interest*BD465</f>
        <v>0</v>
      </c>
      <c r="BC465" s="102">
        <f t="shared" ref="BC465:BC528" si="314">IFERROR(IF($I$13&gt;0,$I465/$I$13,$S465/$S$13),0)</f>
        <v>0</v>
      </c>
      <c r="BD465" s="102">
        <f t="shared" ref="BD465:BD528" si="315">IFERROR($S465/$S$13,0)</f>
        <v>0</v>
      </c>
      <c r="BE465" s="413" t="s">
        <v>69</v>
      </c>
    </row>
    <row r="466" spans="1:57" s="65" customFormat="1" ht="12" customHeight="1" x14ac:dyDescent="0.2">
      <c r="A466" s="43">
        <v>451</v>
      </c>
      <c r="B466" s="166"/>
      <c r="C466" s="166"/>
      <c r="D466" s="166"/>
      <c r="E466" s="162"/>
      <c r="F466" s="166"/>
      <c r="G466" s="162"/>
      <c r="H466" s="162"/>
      <c r="I466" s="189">
        <f t="shared" si="294"/>
        <v>0</v>
      </c>
      <c r="J466" s="195"/>
      <c r="K466" s="162"/>
      <c r="L466" s="168"/>
      <c r="M466" s="75">
        <f>_xlfn.XLOOKUP(L466,list_vat[Страна],list_vat[Ставка НДС %],0,0)</f>
        <v>0</v>
      </c>
      <c r="N466" s="162">
        <f t="shared" si="295"/>
        <v>0</v>
      </c>
      <c r="O466" s="169"/>
      <c r="P466" s="74">
        <f t="shared" ref="P466:P529" si="316">N466*(1-O466)</f>
        <v>0</v>
      </c>
      <c r="Q466" s="162"/>
      <c r="R466" s="162" t="str">
        <f t="shared" si="296"/>
        <v>введи курс</v>
      </c>
      <c r="S466" s="196">
        <f t="shared" si="297"/>
        <v>0</v>
      </c>
      <c r="T466" s="192">
        <f t="shared" si="298"/>
        <v>0</v>
      </c>
      <c r="U466" s="76">
        <f t="shared" si="299"/>
        <v>0</v>
      </c>
      <c r="V466" s="123">
        <f t="shared" si="300"/>
        <v>0</v>
      </c>
      <c r="W466" s="191"/>
      <c r="X466" s="170"/>
      <c r="Y466" s="74">
        <f t="shared" si="285"/>
        <v>0</v>
      </c>
      <c r="Z466" s="188"/>
      <c r="AA466" s="130">
        <f t="shared" si="301"/>
        <v>0</v>
      </c>
      <c r="AB466" s="74">
        <f t="shared" si="302"/>
        <v>0</v>
      </c>
      <c r="AC466" s="356"/>
      <c r="AD466" s="130" cm="1">
        <f t="array" ref="AD466">IFERROR(ROUND((_xlfn.IFS(offer_sale_type="поставка",AB466,offer_sale_type="транзит",S466)*(1+AC466))/E466,2),0)</f>
        <v>0</v>
      </c>
      <c r="AE466" s="74">
        <f t="shared" si="303"/>
        <v>0</v>
      </c>
      <c r="AF466" s="123" cm="1">
        <f t="array" ref="AF466">IFERROR(ROUND(_xlfn.IFS(offer_sale_type="поставка",AB466,offer_sale_type="транзит",S466)*AC466,2),0)</f>
        <v>0</v>
      </c>
      <c r="AG466" s="130">
        <f t="shared" si="286"/>
        <v>0</v>
      </c>
      <c r="AH466" s="74">
        <f t="shared" si="287"/>
        <v>0</v>
      </c>
      <c r="AI466" s="123">
        <f t="shared" si="288"/>
        <v>0</v>
      </c>
      <c r="AJ466" s="118">
        <f t="shared" si="304"/>
        <v>0</v>
      </c>
      <c r="AK466" s="74">
        <f t="shared" si="305"/>
        <v>0</v>
      </c>
      <c r="AL466" s="174">
        <f t="shared" si="306"/>
        <v>0</v>
      </c>
      <c r="AM466" s="175">
        <f t="shared" si="289"/>
        <v>0</v>
      </c>
      <c r="AN466" s="130">
        <f t="shared" si="307"/>
        <v>0</v>
      </c>
      <c r="AO466" s="74">
        <f t="shared" si="290"/>
        <v>0</v>
      </c>
      <c r="AP466" s="123">
        <f t="shared" si="308"/>
        <v>0</v>
      </c>
      <c r="AQ466" s="118">
        <f t="shared" si="291"/>
        <v>0</v>
      </c>
      <c r="AR466" s="82" t="str">
        <f t="shared" si="309"/>
        <v>https://www.alta.ru/tnved/code//</v>
      </c>
      <c r="AS466" s="157"/>
      <c r="AT466" s="162"/>
      <c r="AU466" s="74">
        <f t="shared" si="292"/>
        <v>0</v>
      </c>
      <c r="AV466" s="157"/>
      <c r="AW466" s="75">
        <f>_xlfn.IFNA(VLOOKUP(L466,list_vat[],3,FALSE),0)</f>
        <v>0</v>
      </c>
      <c r="AX466" s="74">
        <f t="shared" si="310"/>
        <v>0</v>
      </c>
      <c r="AY466" s="74">
        <f t="shared" si="311"/>
        <v>0</v>
      </c>
      <c r="AZ466" s="130">
        <f t="shared" si="312"/>
        <v>0</v>
      </c>
      <c r="BA466" s="74">
        <f t="shared" si="293"/>
        <v>0</v>
      </c>
      <c r="BB466" s="193">
        <f t="shared" si="313"/>
        <v>0</v>
      </c>
      <c r="BC466" s="102">
        <f t="shared" si="314"/>
        <v>0</v>
      </c>
      <c r="BD466" s="102">
        <f t="shared" si="315"/>
        <v>0</v>
      </c>
      <c r="BE466" s="413" t="s">
        <v>69</v>
      </c>
    </row>
    <row r="467" spans="1:57" s="65" customFormat="1" ht="12" customHeight="1" x14ac:dyDescent="0.2">
      <c r="A467" s="43">
        <v>452</v>
      </c>
      <c r="B467" s="166"/>
      <c r="C467" s="166"/>
      <c r="D467" s="166"/>
      <c r="E467" s="162"/>
      <c r="F467" s="166"/>
      <c r="G467" s="162"/>
      <c r="H467" s="162"/>
      <c r="I467" s="189">
        <f t="shared" si="294"/>
        <v>0</v>
      </c>
      <c r="J467" s="195"/>
      <c r="K467" s="162"/>
      <c r="L467" s="168"/>
      <c r="M467" s="75">
        <f>_xlfn.XLOOKUP(L467,list_vat[Страна],list_vat[Ставка НДС %],0,0)</f>
        <v>0</v>
      </c>
      <c r="N467" s="162">
        <f t="shared" si="295"/>
        <v>0</v>
      </c>
      <c r="O467" s="169"/>
      <c r="P467" s="74">
        <f t="shared" si="316"/>
        <v>0</v>
      </c>
      <c r="Q467" s="162"/>
      <c r="R467" s="162" t="str">
        <f t="shared" si="296"/>
        <v>введи курс</v>
      </c>
      <c r="S467" s="196">
        <f t="shared" si="297"/>
        <v>0</v>
      </c>
      <c r="T467" s="192">
        <f t="shared" si="298"/>
        <v>0</v>
      </c>
      <c r="U467" s="76">
        <f t="shared" si="299"/>
        <v>0</v>
      </c>
      <c r="V467" s="123">
        <f t="shared" si="300"/>
        <v>0</v>
      </c>
      <c r="W467" s="191"/>
      <c r="X467" s="170"/>
      <c r="Y467" s="74">
        <f t="shared" si="285"/>
        <v>0</v>
      </c>
      <c r="Z467" s="188"/>
      <c r="AA467" s="130">
        <f t="shared" si="301"/>
        <v>0</v>
      </c>
      <c r="AB467" s="74">
        <f t="shared" si="302"/>
        <v>0</v>
      </c>
      <c r="AC467" s="356"/>
      <c r="AD467" s="130" cm="1">
        <f t="array" ref="AD467">IFERROR(ROUND((_xlfn.IFS(offer_sale_type="поставка",AB467,offer_sale_type="транзит",S467)*(1+AC467))/E467,2),0)</f>
        <v>0</v>
      </c>
      <c r="AE467" s="74">
        <f t="shared" si="303"/>
        <v>0</v>
      </c>
      <c r="AF467" s="123" cm="1">
        <f t="array" ref="AF467">IFERROR(ROUND(_xlfn.IFS(offer_sale_type="поставка",AB467,offer_sale_type="транзит",S467)*AC467,2),0)</f>
        <v>0</v>
      </c>
      <c r="AG467" s="130">
        <f t="shared" si="286"/>
        <v>0</v>
      </c>
      <c r="AH467" s="74">
        <f t="shared" si="287"/>
        <v>0</v>
      </c>
      <c r="AI467" s="123">
        <f t="shared" si="288"/>
        <v>0</v>
      </c>
      <c r="AJ467" s="118">
        <f t="shared" si="304"/>
        <v>0</v>
      </c>
      <c r="AK467" s="74">
        <f t="shared" si="305"/>
        <v>0</v>
      </c>
      <c r="AL467" s="174">
        <f t="shared" si="306"/>
        <v>0</v>
      </c>
      <c r="AM467" s="175">
        <f t="shared" si="289"/>
        <v>0</v>
      </c>
      <c r="AN467" s="130">
        <f t="shared" si="307"/>
        <v>0</v>
      </c>
      <c r="AO467" s="74">
        <f t="shared" si="290"/>
        <v>0</v>
      </c>
      <c r="AP467" s="123">
        <f t="shared" si="308"/>
        <v>0</v>
      </c>
      <c r="AQ467" s="118">
        <f t="shared" si="291"/>
        <v>0</v>
      </c>
      <c r="AR467" s="82" t="str">
        <f t="shared" si="309"/>
        <v>https://www.alta.ru/tnved/code//</v>
      </c>
      <c r="AS467" s="157"/>
      <c r="AT467" s="162"/>
      <c r="AU467" s="74">
        <f t="shared" si="292"/>
        <v>0</v>
      </c>
      <c r="AV467" s="157"/>
      <c r="AW467" s="75">
        <f>_xlfn.IFNA(VLOOKUP(L467,list_vat[],3,FALSE),0)</f>
        <v>0</v>
      </c>
      <c r="AX467" s="74">
        <f t="shared" si="310"/>
        <v>0</v>
      </c>
      <c r="AY467" s="74">
        <f t="shared" si="311"/>
        <v>0</v>
      </c>
      <c r="AZ467" s="130">
        <f t="shared" si="312"/>
        <v>0</v>
      </c>
      <c r="BA467" s="74">
        <f t="shared" si="293"/>
        <v>0</v>
      </c>
      <c r="BB467" s="193">
        <f t="shared" si="313"/>
        <v>0</v>
      </c>
      <c r="BC467" s="102">
        <f t="shared" si="314"/>
        <v>0</v>
      </c>
      <c r="BD467" s="102">
        <f t="shared" si="315"/>
        <v>0</v>
      </c>
      <c r="BE467" s="413" t="s">
        <v>69</v>
      </c>
    </row>
    <row r="468" spans="1:57" s="65" customFormat="1" ht="12" customHeight="1" x14ac:dyDescent="0.2">
      <c r="A468" s="43">
        <v>453</v>
      </c>
      <c r="B468" s="166"/>
      <c r="C468" s="166"/>
      <c r="D468" s="166"/>
      <c r="E468" s="162"/>
      <c r="F468" s="166"/>
      <c r="G468" s="162"/>
      <c r="H468" s="162"/>
      <c r="I468" s="189">
        <f t="shared" si="294"/>
        <v>0</v>
      </c>
      <c r="J468" s="195"/>
      <c r="K468" s="162"/>
      <c r="L468" s="168"/>
      <c r="M468" s="75">
        <f>_xlfn.XLOOKUP(L468,list_vat[Страна],list_vat[Ставка НДС %],0,0)</f>
        <v>0</v>
      </c>
      <c r="N468" s="162">
        <f t="shared" si="295"/>
        <v>0</v>
      </c>
      <c r="O468" s="169"/>
      <c r="P468" s="74">
        <f t="shared" si="316"/>
        <v>0</v>
      </c>
      <c r="Q468" s="162"/>
      <c r="R468" s="162" t="str">
        <f t="shared" si="296"/>
        <v>введи курс</v>
      </c>
      <c r="S468" s="196">
        <f t="shared" si="297"/>
        <v>0</v>
      </c>
      <c r="T468" s="192">
        <f t="shared" si="298"/>
        <v>0</v>
      </c>
      <c r="U468" s="76">
        <f t="shared" si="299"/>
        <v>0</v>
      </c>
      <c r="V468" s="123">
        <f t="shared" si="300"/>
        <v>0</v>
      </c>
      <c r="W468" s="191"/>
      <c r="X468" s="170"/>
      <c r="Y468" s="74">
        <f t="shared" si="285"/>
        <v>0</v>
      </c>
      <c r="Z468" s="188"/>
      <c r="AA468" s="130">
        <f t="shared" si="301"/>
        <v>0</v>
      </c>
      <c r="AB468" s="74">
        <f t="shared" si="302"/>
        <v>0</v>
      </c>
      <c r="AC468" s="356"/>
      <c r="AD468" s="130" cm="1">
        <f t="array" ref="AD468">IFERROR(ROUND((_xlfn.IFS(offer_sale_type="поставка",AB468,offer_sale_type="транзит",S468)*(1+AC468))/E468,2),0)</f>
        <v>0</v>
      </c>
      <c r="AE468" s="74">
        <f t="shared" si="303"/>
        <v>0</v>
      </c>
      <c r="AF468" s="123" cm="1">
        <f t="array" ref="AF468">IFERROR(ROUND(_xlfn.IFS(offer_sale_type="поставка",AB468,offer_sale_type="транзит",S468)*AC468,2),0)</f>
        <v>0</v>
      </c>
      <c r="AG468" s="130">
        <f t="shared" si="286"/>
        <v>0</v>
      </c>
      <c r="AH468" s="74">
        <f t="shared" si="287"/>
        <v>0</v>
      </c>
      <c r="AI468" s="123">
        <f t="shared" si="288"/>
        <v>0</v>
      </c>
      <c r="AJ468" s="118">
        <f t="shared" si="304"/>
        <v>0</v>
      </c>
      <c r="AK468" s="74">
        <f t="shared" si="305"/>
        <v>0</v>
      </c>
      <c r="AL468" s="174">
        <f t="shared" si="306"/>
        <v>0</v>
      </c>
      <c r="AM468" s="175">
        <f t="shared" si="289"/>
        <v>0</v>
      </c>
      <c r="AN468" s="130">
        <f t="shared" si="307"/>
        <v>0</v>
      </c>
      <c r="AO468" s="74">
        <f t="shared" si="290"/>
        <v>0</v>
      </c>
      <c r="AP468" s="123">
        <f t="shared" si="308"/>
        <v>0</v>
      </c>
      <c r="AQ468" s="118">
        <f t="shared" si="291"/>
        <v>0</v>
      </c>
      <c r="AR468" s="82" t="str">
        <f t="shared" si="309"/>
        <v>https://www.alta.ru/tnved/code//</v>
      </c>
      <c r="AS468" s="157"/>
      <c r="AT468" s="162"/>
      <c r="AU468" s="74">
        <f t="shared" si="292"/>
        <v>0</v>
      </c>
      <c r="AV468" s="157"/>
      <c r="AW468" s="75">
        <f>_xlfn.IFNA(VLOOKUP(L468,list_vat[],3,FALSE),0)</f>
        <v>0</v>
      </c>
      <c r="AX468" s="74">
        <f t="shared" si="310"/>
        <v>0</v>
      </c>
      <c r="AY468" s="74">
        <f t="shared" si="311"/>
        <v>0</v>
      </c>
      <c r="AZ468" s="130">
        <f t="shared" si="312"/>
        <v>0</v>
      </c>
      <c r="BA468" s="74">
        <f t="shared" si="293"/>
        <v>0</v>
      </c>
      <c r="BB468" s="193">
        <f t="shared" si="313"/>
        <v>0</v>
      </c>
      <c r="BC468" s="102">
        <f t="shared" si="314"/>
        <v>0</v>
      </c>
      <c r="BD468" s="102">
        <f t="shared" si="315"/>
        <v>0</v>
      </c>
      <c r="BE468" s="413" t="s">
        <v>69</v>
      </c>
    </row>
    <row r="469" spans="1:57" s="65" customFormat="1" ht="12" customHeight="1" x14ac:dyDescent="0.2">
      <c r="A469" s="43">
        <v>454</v>
      </c>
      <c r="B469" s="166"/>
      <c r="C469" s="166"/>
      <c r="D469" s="166"/>
      <c r="E469" s="162"/>
      <c r="F469" s="166"/>
      <c r="G469" s="162"/>
      <c r="H469" s="162"/>
      <c r="I469" s="189">
        <f t="shared" si="294"/>
        <v>0</v>
      </c>
      <c r="J469" s="195"/>
      <c r="K469" s="162"/>
      <c r="L469" s="168"/>
      <c r="M469" s="75">
        <f>_xlfn.XLOOKUP(L469,list_vat[Страна],list_vat[Ставка НДС %],0,0)</f>
        <v>0</v>
      </c>
      <c r="N469" s="162">
        <f t="shared" si="295"/>
        <v>0</v>
      </c>
      <c r="O469" s="169"/>
      <c r="P469" s="74">
        <f t="shared" si="316"/>
        <v>0</v>
      </c>
      <c r="Q469" s="162"/>
      <c r="R469" s="162" t="str">
        <f t="shared" si="296"/>
        <v>введи курс</v>
      </c>
      <c r="S469" s="196">
        <f t="shared" si="297"/>
        <v>0</v>
      </c>
      <c r="T469" s="192">
        <f t="shared" si="298"/>
        <v>0</v>
      </c>
      <c r="U469" s="76">
        <f t="shared" si="299"/>
        <v>0</v>
      </c>
      <c r="V469" s="123">
        <f t="shared" si="300"/>
        <v>0</v>
      </c>
      <c r="W469" s="191"/>
      <c r="X469" s="170"/>
      <c r="Y469" s="74">
        <f t="shared" si="285"/>
        <v>0</v>
      </c>
      <c r="Z469" s="188"/>
      <c r="AA469" s="130">
        <f t="shared" si="301"/>
        <v>0</v>
      </c>
      <c r="AB469" s="74">
        <f t="shared" si="302"/>
        <v>0</v>
      </c>
      <c r="AC469" s="356"/>
      <c r="AD469" s="130" cm="1">
        <f t="array" ref="AD469">IFERROR(ROUND((_xlfn.IFS(offer_sale_type="поставка",AB469,offer_sale_type="транзит",S469)*(1+AC469))/E469,2),0)</f>
        <v>0</v>
      </c>
      <c r="AE469" s="74">
        <f t="shared" si="303"/>
        <v>0</v>
      </c>
      <c r="AF469" s="123" cm="1">
        <f t="array" ref="AF469">IFERROR(ROUND(_xlfn.IFS(offer_sale_type="поставка",AB469,offer_sale_type="транзит",S469)*AC469,2),0)</f>
        <v>0</v>
      </c>
      <c r="AG469" s="130">
        <f t="shared" si="286"/>
        <v>0</v>
      </c>
      <c r="AH469" s="74">
        <f t="shared" si="287"/>
        <v>0</v>
      </c>
      <c r="AI469" s="123">
        <f t="shared" si="288"/>
        <v>0</v>
      </c>
      <c r="AJ469" s="118">
        <f t="shared" si="304"/>
        <v>0</v>
      </c>
      <c r="AK469" s="74">
        <f t="shared" si="305"/>
        <v>0</v>
      </c>
      <c r="AL469" s="174">
        <f t="shared" si="306"/>
        <v>0</v>
      </c>
      <c r="AM469" s="175">
        <f t="shared" si="289"/>
        <v>0</v>
      </c>
      <c r="AN469" s="130">
        <f t="shared" si="307"/>
        <v>0</v>
      </c>
      <c r="AO469" s="74">
        <f t="shared" si="290"/>
        <v>0</v>
      </c>
      <c r="AP469" s="123">
        <f t="shared" si="308"/>
        <v>0</v>
      </c>
      <c r="AQ469" s="118">
        <f t="shared" si="291"/>
        <v>0</v>
      </c>
      <c r="AR469" s="82" t="str">
        <f t="shared" si="309"/>
        <v>https://www.alta.ru/tnved/code//</v>
      </c>
      <c r="AS469" s="157"/>
      <c r="AT469" s="162"/>
      <c r="AU469" s="74">
        <f t="shared" si="292"/>
        <v>0</v>
      </c>
      <c r="AV469" s="157"/>
      <c r="AW469" s="75">
        <f>_xlfn.IFNA(VLOOKUP(L469,list_vat[],3,FALSE),0)</f>
        <v>0</v>
      </c>
      <c r="AX469" s="74">
        <f t="shared" si="310"/>
        <v>0</v>
      </c>
      <c r="AY469" s="74">
        <f t="shared" si="311"/>
        <v>0</v>
      </c>
      <c r="AZ469" s="130">
        <f t="shared" si="312"/>
        <v>0</v>
      </c>
      <c r="BA469" s="74">
        <f t="shared" si="293"/>
        <v>0</v>
      </c>
      <c r="BB469" s="193">
        <f t="shared" si="313"/>
        <v>0</v>
      </c>
      <c r="BC469" s="102">
        <f t="shared" si="314"/>
        <v>0</v>
      </c>
      <c r="BD469" s="102">
        <f t="shared" si="315"/>
        <v>0</v>
      </c>
      <c r="BE469" s="413" t="s">
        <v>69</v>
      </c>
    </row>
    <row r="470" spans="1:57" s="65" customFormat="1" ht="12" customHeight="1" x14ac:dyDescent="0.2">
      <c r="A470" s="43">
        <v>455</v>
      </c>
      <c r="B470" s="166"/>
      <c r="C470" s="166"/>
      <c r="D470" s="166"/>
      <c r="E470" s="162"/>
      <c r="F470" s="166"/>
      <c r="G470" s="162"/>
      <c r="H470" s="162"/>
      <c r="I470" s="189">
        <f t="shared" si="294"/>
        <v>0</v>
      </c>
      <c r="J470" s="195"/>
      <c r="K470" s="162"/>
      <c r="L470" s="168"/>
      <c r="M470" s="75">
        <f>_xlfn.XLOOKUP(L470,list_vat[Страна],list_vat[Ставка НДС %],0,0)</f>
        <v>0</v>
      </c>
      <c r="N470" s="162">
        <f t="shared" si="295"/>
        <v>0</v>
      </c>
      <c r="O470" s="169"/>
      <c r="P470" s="74">
        <f t="shared" si="316"/>
        <v>0</v>
      </c>
      <c r="Q470" s="162"/>
      <c r="R470" s="162" t="str">
        <f t="shared" si="296"/>
        <v>введи курс</v>
      </c>
      <c r="S470" s="196">
        <f t="shared" si="297"/>
        <v>0</v>
      </c>
      <c r="T470" s="192">
        <f t="shared" si="298"/>
        <v>0</v>
      </c>
      <c r="U470" s="76">
        <f t="shared" si="299"/>
        <v>0</v>
      </c>
      <c r="V470" s="123">
        <f t="shared" si="300"/>
        <v>0</v>
      </c>
      <c r="W470" s="191"/>
      <c r="X470" s="170"/>
      <c r="Y470" s="74">
        <f t="shared" si="285"/>
        <v>0</v>
      </c>
      <c r="Z470" s="188"/>
      <c r="AA470" s="130">
        <f t="shared" si="301"/>
        <v>0</v>
      </c>
      <c r="AB470" s="74">
        <f t="shared" si="302"/>
        <v>0</v>
      </c>
      <c r="AC470" s="356"/>
      <c r="AD470" s="130" cm="1">
        <f t="array" ref="AD470">IFERROR(ROUND((_xlfn.IFS(offer_sale_type="поставка",AB470,offer_sale_type="транзит",S470)*(1+AC470))/E470,2),0)</f>
        <v>0</v>
      </c>
      <c r="AE470" s="74">
        <f t="shared" si="303"/>
        <v>0</v>
      </c>
      <c r="AF470" s="123" cm="1">
        <f t="array" ref="AF470">IFERROR(ROUND(_xlfn.IFS(offer_sale_type="поставка",AB470,offer_sale_type="транзит",S470)*AC470,2),0)</f>
        <v>0</v>
      </c>
      <c r="AG470" s="130">
        <f t="shared" si="286"/>
        <v>0</v>
      </c>
      <c r="AH470" s="74">
        <f t="shared" si="287"/>
        <v>0</v>
      </c>
      <c r="AI470" s="123">
        <f t="shared" si="288"/>
        <v>0</v>
      </c>
      <c r="AJ470" s="118">
        <f t="shared" si="304"/>
        <v>0</v>
      </c>
      <c r="AK470" s="74">
        <f t="shared" si="305"/>
        <v>0</v>
      </c>
      <c r="AL470" s="174">
        <f t="shared" si="306"/>
        <v>0</v>
      </c>
      <c r="AM470" s="175">
        <f t="shared" si="289"/>
        <v>0</v>
      </c>
      <c r="AN470" s="130">
        <f t="shared" si="307"/>
        <v>0</v>
      </c>
      <c r="AO470" s="74">
        <f t="shared" si="290"/>
        <v>0</v>
      </c>
      <c r="AP470" s="123">
        <f t="shared" si="308"/>
        <v>0</v>
      </c>
      <c r="AQ470" s="118">
        <f t="shared" si="291"/>
        <v>0</v>
      </c>
      <c r="AR470" s="82" t="str">
        <f t="shared" si="309"/>
        <v>https://www.alta.ru/tnved/code//</v>
      </c>
      <c r="AS470" s="157"/>
      <c r="AT470" s="162"/>
      <c r="AU470" s="74">
        <f t="shared" si="292"/>
        <v>0</v>
      </c>
      <c r="AV470" s="157"/>
      <c r="AW470" s="75">
        <f>_xlfn.IFNA(VLOOKUP(L470,list_vat[],3,FALSE),0)</f>
        <v>0</v>
      </c>
      <c r="AX470" s="74">
        <f t="shared" si="310"/>
        <v>0</v>
      </c>
      <c r="AY470" s="74">
        <f t="shared" si="311"/>
        <v>0</v>
      </c>
      <c r="AZ470" s="130">
        <f t="shared" si="312"/>
        <v>0</v>
      </c>
      <c r="BA470" s="74">
        <f t="shared" si="293"/>
        <v>0</v>
      </c>
      <c r="BB470" s="193">
        <f t="shared" si="313"/>
        <v>0</v>
      </c>
      <c r="BC470" s="102">
        <f t="shared" si="314"/>
        <v>0</v>
      </c>
      <c r="BD470" s="102">
        <f t="shared" si="315"/>
        <v>0</v>
      </c>
      <c r="BE470" s="413" t="s">
        <v>69</v>
      </c>
    </row>
    <row r="471" spans="1:57" s="65" customFormat="1" ht="12" customHeight="1" x14ac:dyDescent="0.2">
      <c r="A471" s="43">
        <v>456</v>
      </c>
      <c r="B471" s="166"/>
      <c r="C471" s="166"/>
      <c r="D471" s="166"/>
      <c r="E471" s="162"/>
      <c r="F471" s="166"/>
      <c r="G471" s="162"/>
      <c r="H471" s="162"/>
      <c r="I471" s="189">
        <f t="shared" si="294"/>
        <v>0</v>
      </c>
      <c r="J471" s="195"/>
      <c r="K471" s="162"/>
      <c r="L471" s="168"/>
      <c r="M471" s="75">
        <f>_xlfn.XLOOKUP(L471,list_vat[Страна],list_vat[Ставка НДС %],0,0)</f>
        <v>0</v>
      </c>
      <c r="N471" s="162">
        <f t="shared" si="295"/>
        <v>0</v>
      </c>
      <c r="O471" s="169"/>
      <c r="P471" s="74">
        <f t="shared" si="316"/>
        <v>0</v>
      </c>
      <c r="Q471" s="162"/>
      <c r="R471" s="162" t="str">
        <f t="shared" si="296"/>
        <v>введи курс</v>
      </c>
      <c r="S471" s="196">
        <f t="shared" si="297"/>
        <v>0</v>
      </c>
      <c r="T471" s="192">
        <f t="shared" si="298"/>
        <v>0</v>
      </c>
      <c r="U471" s="76">
        <f t="shared" si="299"/>
        <v>0</v>
      </c>
      <c r="V471" s="123">
        <f t="shared" si="300"/>
        <v>0</v>
      </c>
      <c r="W471" s="191"/>
      <c r="X471" s="170"/>
      <c r="Y471" s="74">
        <f t="shared" si="285"/>
        <v>0</v>
      </c>
      <c r="Z471" s="188"/>
      <c r="AA471" s="130">
        <f t="shared" si="301"/>
        <v>0</v>
      </c>
      <c r="AB471" s="74">
        <f t="shared" si="302"/>
        <v>0</v>
      </c>
      <c r="AC471" s="356"/>
      <c r="AD471" s="130" cm="1">
        <f t="array" ref="AD471">IFERROR(ROUND((_xlfn.IFS(offer_sale_type="поставка",AB471,offer_sale_type="транзит",S471)*(1+AC471))/E471,2),0)</f>
        <v>0</v>
      </c>
      <c r="AE471" s="74">
        <f t="shared" si="303"/>
        <v>0</v>
      </c>
      <c r="AF471" s="123" cm="1">
        <f t="array" ref="AF471">IFERROR(ROUND(_xlfn.IFS(offer_sale_type="поставка",AB471,offer_sale_type="транзит",S471)*AC471,2),0)</f>
        <v>0</v>
      </c>
      <c r="AG471" s="130">
        <f t="shared" si="286"/>
        <v>0</v>
      </c>
      <c r="AH471" s="74">
        <f t="shared" si="287"/>
        <v>0</v>
      </c>
      <c r="AI471" s="123">
        <f t="shared" si="288"/>
        <v>0</v>
      </c>
      <c r="AJ471" s="118">
        <f t="shared" si="304"/>
        <v>0</v>
      </c>
      <c r="AK471" s="74">
        <f t="shared" si="305"/>
        <v>0</v>
      </c>
      <c r="AL471" s="174">
        <f t="shared" si="306"/>
        <v>0</v>
      </c>
      <c r="AM471" s="175">
        <f t="shared" si="289"/>
        <v>0</v>
      </c>
      <c r="AN471" s="130">
        <f t="shared" si="307"/>
        <v>0</v>
      </c>
      <c r="AO471" s="74">
        <f t="shared" si="290"/>
        <v>0</v>
      </c>
      <c r="AP471" s="123">
        <f t="shared" si="308"/>
        <v>0</v>
      </c>
      <c r="AQ471" s="118">
        <f t="shared" si="291"/>
        <v>0</v>
      </c>
      <c r="AR471" s="82" t="str">
        <f t="shared" si="309"/>
        <v>https://www.alta.ru/tnved/code//</v>
      </c>
      <c r="AS471" s="157"/>
      <c r="AT471" s="162"/>
      <c r="AU471" s="74">
        <f t="shared" si="292"/>
        <v>0</v>
      </c>
      <c r="AV471" s="157"/>
      <c r="AW471" s="75">
        <f>_xlfn.IFNA(VLOOKUP(L471,list_vat[],3,FALSE),0)</f>
        <v>0</v>
      </c>
      <c r="AX471" s="74">
        <f t="shared" si="310"/>
        <v>0</v>
      </c>
      <c r="AY471" s="74">
        <f t="shared" si="311"/>
        <v>0</v>
      </c>
      <c r="AZ471" s="130">
        <f t="shared" si="312"/>
        <v>0</v>
      </c>
      <c r="BA471" s="74">
        <f t="shared" si="293"/>
        <v>0</v>
      </c>
      <c r="BB471" s="193">
        <f t="shared" si="313"/>
        <v>0</v>
      </c>
      <c r="BC471" s="102">
        <f t="shared" si="314"/>
        <v>0</v>
      </c>
      <c r="BD471" s="102">
        <f t="shared" si="315"/>
        <v>0</v>
      </c>
      <c r="BE471" s="413" t="s">
        <v>69</v>
      </c>
    </row>
    <row r="472" spans="1:57" s="65" customFormat="1" ht="12" customHeight="1" x14ac:dyDescent="0.2">
      <c r="A472" s="43">
        <v>457</v>
      </c>
      <c r="B472" s="166"/>
      <c r="C472" s="166"/>
      <c r="D472" s="166"/>
      <c r="E472" s="162"/>
      <c r="F472" s="166"/>
      <c r="G472" s="162"/>
      <c r="H472" s="162"/>
      <c r="I472" s="189">
        <f t="shared" si="294"/>
        <v>0</v>
      </c>
      <c r="J472" s="195"/>
      <c r="K472" s="162"/>
      <c r="L472" s="168"/>
      <c r="M472" s="75">
        <f>_xlfn.XLOOKUP(L472,list_vat[Страна],list_vat[Ставка НДС %],0,0)</f>
        <v>0</v>
      </c>
      <c r="N472" s="162">
        <f t="shared" si="295"/>
        <v>0</v>
      </c>
      <c r="O472" s="169"/>
      <c r="P472" s="74">
        <f t="shared" si="316"/>
        <v>0</v>
      </c>
      <c r="Q472" s="162"/>
      <c r="R472" s="162" t="str">
        <f t="shared" si="296"/>
        <v>введи курс</v>
      </c>
      <c r="S472" s="196">
        <f t="shared" si="297"/>
        <v>0</v>
      </c>
      <c r="T472" s="192">
        <f t="shared" si="298"/>
        <v>0</v>
      </c>
      <c r="U472" s="76">
        <f t="shared" si="299"/>
        <v>0</v>
      </c>
      <c r="V472" s="123">
        <f t="shared" si="300"/>
        <v>0</v>
      </c>
      <c r="W472" s="191"/>
      <c r="X472" s="170"/>
      <c r="Y472" s="74">
        <f t="shared" si="285"/>
        <v>0</v>
      </c>
      <c r="Z472" s="188"/>
      <c r="AA472" s="130">
        <f t="shared" si="301"/>
        <v>0</v>
      </c>
      <c r="AB472" s="74">
        <f t="shared" si="302"/>
        <v>0</v>
      </c>
      <c r="AC472" s="356"/>
      <c r="AD472" s="130" cm="1">
        <f t="array" ref="AD472">IFERROR(ROUND((_xlfn.IFS(offer_sale_type="поставка",AB472,offer_sale_type="транзит",S472)*(1+AC472))/E472,2),0)</f>
        <v>0</v>
      </c>
      <c r="AE472" s="74">
        <f t="shared" si="303"/>
        <v>0</v>
      </c>
      <c r="AF472" s="123" cm="1">
        <f t="array" ref="AF472">IFERROR(ROUND(_xlfn.IFS(offer_sale_type="поставка",AB472,offer_sale_type="транзит",S472)*AC472,2),0)</f>
        <v>0</v>
      </c>
      <c r="AG472" s="130">
        <f t="shared" si="286"/>
        <v>0</v>
      </c>
      <c r="AH472" s="74">
        <f t="shared" si="287"/>
        <v>0</v>
      </c>
      <c r="AI472" s="123">
        <f t="shared" si="288"/>
        <v>0</v>
      </c>
      <c r="AJ472" s="118">
        <f t="shared" si="304"/>
        <v>0</v>
      </c>
      <c r="AK472" s="74">
        <f t="shared" si="305"/>
        <v>0</v>
      </c>
      <c r="AL472" s="174">
        <f t="shared" si="306"/>
        <v>0</v>
      </c>
      <c r="AM472" s="175">
        <f t="shared" si="289"/>
        <v>0</v>
      </c>
      <c r="AN472" s="130">
        <f t="shared" si="307"/>
        <v>0</v>
      </c>
      <c r="AO472" s="74">
        <f t="shared" si="290"/>
        <v>0</v>
      </c>
      <c r="AP472" s="123">
        <f t="shared" si="308"/>
        <v>0</v>
      </c>
      <c r="AQ472" s="118">
        <f t="shared" si="291"/>
        <v>0</v>
      </c>
      <c r="AR472" s="82" t="str">
        <f t="shared" si="309"/>
        <v>https://www.alta.ru/tnved/code//</v>
      </c>
      <c r="AS472" s="157"/>
      <c r="AT472" s="162"/>
      <c r="AU472" s="74">
        <f t="shared" si="292"/>
        <v>0</v>
      </c>
      <c r="AV472" s="157"/>
      <c r="AW472" s="75">
        <f>_xlfn.IFNA(VLOOKUP(L472,list_vat[],3,FALSE),0)</f>
        <v>0</v>
      </c>
      <c r="AX472" s="74">
        <f t="shared" si="310"/>
        <v>0</v>
      </c>
      <c r="AY472" s="74">
        <f t="shared" si="311"/>
        <v>0</v>
      </c>
      <c r="AZ472" s="130">
        <f t="shared" si="312"/>
        <v>0</v>
      </c>
      <c r="BA472" s="74">
        <f t="shared" si="293"/>
        <v>0</v>
      </c>
      <c r="BB472" s="193">
        <f t="shared" si="313"/>
        <v>0</v>
      </c>
      <c r="BC472" s="102">
        <f t="shared" si="314"/>
        <v>0</v>
      </c>
      <c r="BD472" s="102">
        <f t="shared" si="315"/>
        <v>0</v>
      </c>
      <c r="BE472" s="413" t="s">
        <v>69</v>
      </c>
    </row>
    <row r="473" spans="1:57" s="65" customFormat="1" ht="12" customHeight="1" x14ac:dyDescent="0.2">
      <c r="A473" s="43">
        <v>458</v>
      </c>
      <c r="B473" s="166"/>
      <c r="C473" s="166"/>
      <c r="D473" s="166"/>
      <c r="E473" s="162"/>
      <c r="F473" s="166"/>
      <c r="G473" s="162"/>
      <c r="H473" s="162"/>
      <c r="I473" s="189">
        <f t="shared" si="294"/>
        <v>0</v>
      </c>
      <c r="J473" s="195"/>
      <c r="K473" s="162"/>
      <c r="L473" s="168"/>
      <c r="M473" s="75">
        <f>_xlfn.XLOOKUP(L473,list_vat[Страна],list_vat[Ставка НДС %],0,0)</f>
        <v>0</v>
      </c>
      <c r="N473" s="162">
        <f t="shared" si="295"/>
        <v>0</v>
      </c>
      <c r="O473" s="169"/>
      <c r="P473" s="74">
        <f t="shared" si="316"/>
        <v>0</v>
      </c>
      <c r="Q473" s="162"/>
      <c r="R473" s="162" t="str">
        <f t="shared" si="296"/>
        <v>введи курс</v>
      </c>
      <c r="S473" s="196">
        <f t="shared" si="297"/>
        <v>0</v>
      </c>
      <c r="T473" s="192">
        <f t="shared" si="298"/>
        <v>0</v>
      </c>
      <c r="U473" s="76">
        <f t="shared" si="299"/>
        <v>0</v>
      </c>
      <c r="V473" s="123">
        <f t="shared" si="300"/>
        <v>0</v>
      </c>
      <c r="W473" s="191"/>
      <c r="X473" s="170"/>
      <c r="Y473" s="74">
        <f t="shared" si="285"/>
        <v>0</v>
      </c>
      <c r="Z473" s="188"/>
      <c r="AA473" s="130">
        <f t="shared" si="301"/>
        <v>0</v>
      </c>
      <c r="AB473" s="74">
        <f t="shared" si="302"/>
        <v>0</v>
      </c>
      <c r="AC473" s="356"/>
      <c r="AD473" s="130" cm="1">
        <f t="array" ref="AD473">IFERROR(ROUND((_xlfn.IFS(offer_sale_type="поставка",AB473,offer_sale_type="транзит",S473)*(1+AC473))/E473,2),0)</f>
        <v>0</v>
      </c>
      <c r="AE473" s="74">
        <f t="shared" si="303"/>
        <v>0</v>
      </c>
      <c r="AF473" s="123" cm="1">
        <f t="array" ref="AF473">IFERROR(ROUND(_xlfn.IFS(offer_sale_type="поставка",AB473,offer_sale_type="транзит",S473)*AC473,2),0)</f>
        <v>0</v>
      </c>
      <c r="AG473" s="130">
        <f t="shared" si="286"/>
        <v>0</v>
      </c>
      <c r="AH473" s="74">
        <f t="shared" si="287"/>
        <v>0</v>
      </c>
      <c r="AI473" s="123">
        <f t="shared" si="288"/>
        <v>0</v>
      </c>
      <c r="AJ473" s="118">
        <f t="shared" si="304"/>
        <v>0</v>
      </c>
      <c r="AK473" s="74">
        <f t="shared" si="305"/>
        <v>0</v>
      </c>
      <c r="AL473" s="174">
        <f t="shared" si="306"/>
        <v>0</v>
      </c>
      <c r="AM473" s="175">
        <f t="shared" si="289"/>
        <v>0</v>
      </c>
      <c r="AN473" s="130">
        <f t="shared" si="307"/>
        <v>0</v>
      </c>
      <c r="AO473" s="74">
        <f t="shared" si="290"/>
        <v>0</v>
      </c>
      <c r="AP473" s="123">
        <f t="shared" si="308"/>
        <v>0</v>
      </c>
      <c r="AQ473" s="118">
        <f t="shared" si="291"/>
        <v>0</v>
      </c>
      <c r="AR473" s="82" t="str">
        <f t="shared" si="309"/>
        <v>https://www.alta.ru/tnved/code//</v>
      </c>
      <c r="AS473" s="157"/>
      <c r="AT473" s="162"/>
      <c r="AU473" s="74">
        <f t="shared" si="292"/>
        <v>0</v>
      </c>
      <c r="AV473" s="157"/>
      <c r="AW473" s="75">
        <f>_xlfn.IFNA(VLOOKUP(L473,list_vat[],3,FALSE),0)</f>
        <v>0</v>
      </c>
      <c r="AX473" s="74">
        <f t="shared" si="310"/>
        <v>0</v>
      </c>
      <c r="AY473" s="74">
        <f t="shared" si="311"/>
        <v>0</v>
      </c>
      <c r="AZ473" s="130">
        <f t="shared" si="312"/>
        <v>0</v>
      </c>
      <c r="BA473" s="74">
        <f t="shared" si="293"/>
        <v>0</v>
      </c>
      <c r="BB473" s="193">
        <f t="shared" si="313"/>
        <v>0</v>
      </c>
      <c r="BC473" s="102">
        <f t="shared" si="314"/>
        <v>0</v>
      </c>
      <c r="BD473" s="102">
        <f t="shared" si="315"/>
        <v>0</v>
      </c>
      <c r="BE473" s="413" t="s">
        <v>69</v>
      </c>
    </row>
    <row r="474" spans="1:57" s="65" customFormat="1" ht="12" customHeight="1" x14ac:dyDescent="0.2">
      <c r="A474" s="43">
        <v>459</v>
      </c>
      <c r="B474" s="166"/>
      <c r="C474" s="166"/>
      <c r="D474" s="166"/>
      <c r="E474" s="162"/>
      <c r="F474" s="166"/>
      <c r="G474" s="162"/>
      <c r="H474" s="162"/>
      <c r="I474" s="189">
        <f t="shared" si="294"/>
        <v>0</v>
      </c>
      <c r="J474" s="195"/>
      <c r="K474" s="162"/>
      <c r="L474" s="168"/>
      <c r="M474" s="75">
        <f>_xlfn.XLOOKUP(L474,list_vat[Страна],list_vat[Ставка НДС %],0,0)</f>
        <v>0</v>
      </c>
      <c r="N474" s="162">
        <f t="shared" si="295"/>
        <v>0</v>
      </c>
      <c r="O474" s="169"/>
      <c r="P474" s="74">
        <f t="shared" si="316"/>
        <v>0</v>
      </c>
      <c r="Q474" s="162"/>
      <c r="R474" s="162" t="str">
        <f t="shared" si="296"/>
        <v>введи курс</v>
      </c>
      <c r="S474" s="196">
        <f t="shared" si="297"/>
        <v>0</v>
      </c>
      <c r="T474" s="192">
        <f t="shared" si="298"/>
        <v>0</v>
      </c>
      <c r="U474" s="76">
        <f t="shared" si="299"/>
        <v>0</v>
      </c>
      <c r="V474" s="123">
        <f t="shared" si="300"/>
        <v>0</v>
      </c>
      <c r="W474" s="191"/>
      <c r="X474" s="170"/>
      <c r="Y474" s="74">
        <f t="shared" si="285"/>
        <v>0</v>
      </c>
      <c r="Z474" s="188"/>
      <c r="AA474" s="130">
        <f t="shared" si="301"/>
        <v>0</v>
      </c>
      <c r="AB474" s="74">
        <f t="shared" si="302"/>
        <v>0</v>
      </c>
      <c r="AC474" s="356"/>
      <c r="AD474" s="130" cm="1">
        <f t="array" ref="AD474">IFERROR(ROUND((_xlfn.IFS(offer_sale_type="поставка",AB474,offer_sale_type="транзит",S474)*(1+AC474))/E474,2),0)</f>
        <v>0</v>
      </c>
      <c r="AE474" s="74">
        <f t="shared" si="303"/>
        <v>0</v>
      </c>
      <c r="AF474" s="123" cm="1">
        <f t="array" ref="AF474">IFERROR(ROUND(_xlfn.IFS(offer_sale_type="поставка",AB474,offer_sale_type="транзит",S474)*AC474,2),0)</f>
        <v>0</v>
      </c>
      <c r="AG474" s="130">
        <f t="shared" si="286"/>
        <v>0</v>
      </c>
      <c r="AH474" s="74">
        <f t="shared" si="287"/>
        <v>0</v>
      </c>
      <c r="AI474" s="123">
        <f t="shared" si="288"/>
        <v>0</v>
      </c>
      <c r="AJ474" s="118">
        <f t="shared" si="304"/>
        <v>0</v>
      </c>
      <c r="AK474" s="74">
        <f t="shared" si="305"/>
        <v>0</v>
      </c>
      <c r="AL474" s="174">
        <f t="shared" si="306"/>
        <v>0</v>
      </c>
      <c r="AM474" s="175">
        <f t="shared" si="289"/>
        <v>0</v>
      </c>
      <c r="AN474" s="130">
        <f t="shared" si="307"/>
        <v>0</v>
      </c>
      <c r="AO474" s="74">
        <f t="shared" si="290"/>
        <v>0</v>
      </c>
      <c r="AP474" s="123">
        <f t="shared" si="308"/>
        <v>0</v>
      </c>
      <c r="AQ474" s="118">
        <f t="shared" si="291"/>
        <v>0</v>
      </c>
      <c r="AR474" s="82" t="str">
        <f t="shared" si="309"/>
        <v>https://www.alta.ru/tnved/code//</v>
      </c>
      <c r="AS474" s="157"/>
      <c r="AT474" s="162"/>
      <c r="AU474" s="74">
        <f t="shared" si="292"/>
        <v>0</v>
      </c>
      <c r="AV474" s="157"/>
      <c r="AW474" s="75">
        <f>_xlfn.IFNA(VLOOKUP(L474,list_vat[],3,FALSE),0)</f>
        <v>0</v>
      </c>
      <c r="AX474" s="74">
        <f t="shared" si="310"/>
        <v>0</v>
      </c>
      <c r="AY474" s="74">
        <f t="shared" si="311"/>
        <v>0</v>
      </c>
      <c r="AZ474" s="130">
        <f t="shared" si="312"/>
        <v>0</v>
      </c>
      <c r="BA474" s="74">
        <f t="shared" si="293"/>
        <v>0</v>
      </c>
      <c r="BB474" s="193">
        <f t="shared" si="313"/>
        <v>0</v>
      </c>
      <c r="BC474" s="102">
        <f t="shared" si="314"/>
        <v>0</v>
      </c>
      <c r="BD474" s="102">
        <f t="shared" si="315"/>
        <v>0</v>
      </c>
      <c r="BE474" s="413" t="s">
        <v>69</v>
      </c>
    </row>
    <row r="475" spans="1:57" s="65" customFormat="1" ht="12" customHeight="1" x14ac:dyDescent="0.2">
      <c r="A475" s="43">
        <v>460</v>
      </c>
      <c r="B475" s="166"/>
      <c r="C475" s="166"/>
      <c r="D475" s="166"/>
      <c r="E475" s="162"/>
      <c r="F475" s="166"/>
      <c r="G475" s="162"/>
      <c r="H475" s="162"/>
      <c r="I475" s="189">
        <f t="shared" si="294"/>
        <v>0</v>
      </c>
      <c r="J475" s="195"/>
      <c r="K475" s="162"/>
      <c r="L475" s="168"/>
      <c r="M475" s="75">
        <f>_xlfn.XLOOKUP(L475,list_vat[Страна],list_vat[Ставка НДС %],0,0)</f>
        <v>0</v>
      </c>
      <c r="N475" s="162">
        <f t="shared" si="295"/>
        <v>0</v>
      </c>
      <c r="O475" s="169"/>
      <c r="P475" s="74">
        <f t="shared" si="316"/>
        <v>0</v>
      </c>
      <c r="Q475" s="162"/>
      <c r="R475" s="162" t="str">
        <f t="shared" si="296"/>
        <v>введи курс</v>
      </c>
      <c r="S475" s="196">
        <f t="shared" si="297"/>
        <v>0</v>
      </c>
      <c r="T475" s="192">
        <f t="shared" si="298"/>
        <v>0</v>
      </c>
      <c r="U475" s="76">
        <f t="shared" si="299"/>
        <v>0</v>
      </c>
      <c r="V475" s="123">
        <f t="shared" si="300"/>
        <v>0</v>
      </c>
      <c r="W475" s="191"/>
      <c r="X475" s="170"/>
      <c r="Y475" s="74">
        <f t="shared" si="285"/>
        <v>0</v>
      </c>
      <c r="Z475" s="188"/>
      <c r="AA475" s="130">
        <f t="shared" si="301"/>
        <v>0</v>
      </c>
      <c r="AB475" s="74">
        <f t="shared" si="302"/>
        <v>0</v>
      </c>
      <c r="AC475" s="356"/>
      <c r="AD475" s="130" cm="1">
        <f t="array" ref="AD475">IFERROR(ROUND((_xlfn.IFS(offer_sale_type="поставка",AB475,offer_sale_type="транзит",S475)*(1+AC475))/E475,2),0)</f>
        <v>0</v>
      </c>
      <c r="AE475" s="74">
        <f t="shared" si="303"/>
        <v>0</v>
      </c>
      <c r="AF475" s="123" cm="1">
        <f t="array" ref="AF475">IFERROR(ROUND(_xlfn.IFS(offer_sale_type="поставка",AB475,offer_sale_type="транзит",S475)*AC475,2),0)</f>
        <v>0</v>
      </c>
      <c r="AG475" s="130">
        <f t="shared" si="286"/>
        <v>0</v>
      </c>
      <c r="AH475" s="74">
        <f t="shared" si="287"/>
        <v>0</v>
      </c>
      <c r="AI475" s="123">
        <f t="shared" si="288"/>
        <v>0</v>
      </c>
      <c r="AJ475" s="118">
        <f t="shared" si="304"/>
        <v>0</v>
      </c>
      <c r="AK475" s="74">
        <f t="shared" si="305"/>
        <v>0</v>
      </c>
      <c r="AL475" s="174">
        <f t="shared" si="306"/>
        <v>0</v>
      </c>
      <c r="AM475" s="175">
        <f t="shared" si="289"/>
        <v>0</v>
      </c>
      <c r="AN475" s="130">
        <f t="shared" si="307"/>
        <v>0</v>
      </c>
      <c r="AO475" s="74">
        <f t="shared" si="290"/>
        <v>0</v>
      </c>
      <c r="AP475" s="123">
        <f t="shared" si="308"/>
        <v>0</v>
      </c>
      <c r="AQ475" s="118">
        <f t="shared" si="291"/>
        <v>0</v>
      </c>
      <c r="AR475" s="82" t="str">
        <f t="shared" si="309"/>
        <v>https://www.alta.ru/tnved/code//</v>
      </c>
      <c r="AS475" s="157"/>
      <c r="AT475" s="162"/>
      <c r="AU475" s="74">
        <f t="shared" si="292"/>
        <v>0</v>
      </c>
      <c r="AV475" s="157"/>
      <c r="AW475" s="75">
        <f>_xlfn.IFNA(VLOOKUP(L475,list_vat[],3,FALSE),0)</f>
        <v>0</v>
      </c>
      <c r="AX475" s="74">
        <f t="shared" si="310"/>
        <v>0</v>
      </c>
      <c r="AY475" s="74">
        <f t="shared" si="311"/>
        <v>0</v>
      </c>
      <c r="AZ475" s="130">
        <f t="shared" si="312"/>
        <v>0</v>
      </c>
      <c r="BA475" s="74">
        <f t="shared" si="293"/>
        <v>0</v>
      </c>
      <c r="BB475" s="193">
        <f t="shared" si="313"/>
        <v>0</v>
      </c>
      <c r="BC475" s="102">
        <f t="shared" si="314"/>
        <v>0</v>
      </c>
      <c r="BD475" s="102">
        <f t="shared" si="315"/>
        <v>0</v>
      </c>
      <c r="BE475" s="413" t="s">
        <v>69</v>
      </c>
    </row>
    <row r="476" spans="1:57" s="65" customFormat="1" ht="12" customHeight="1" x14ac:dyDescent="0.2">
      <c r="A476" s="43">
        <v>461</v>
      </c>
      <c r="B476" s="166"/>
      <c r="C476" s="166"/>
      <c r="D476" s="166"/>
      <c r="E476" s="162"/>
      <c r="F476" s="166"/>
      <c r="G476" s="162"/>
      <c r="H476" s="162"/>
      <c r="I476" s="189">
        <f t="shared" si="294"/>
        <v>0</v>
      </c>
      <c r="J476" s="195"/>
      <c r="K476" s="162"/>
      <c r="L476" s="168"/>
      <c r="M476" s="75">
        <f>_xlfn.XLOOKUP(L476,list_vat[Страна],list_vat[Ставка НДС %],0,0)</f>
        <v>0</v>
      </c>
      <c r="N476" s="162">
        <f t="shared" si="295"/>
        <v>0</v>
      </c>
      <c r="O476" s="169"/>
      <c r="P476" s="74">
        <f t="shared" si="316"/>
        <v>0</v>
      </c>
      <c r="Q476" s="162"/>
      <c r="R476" s="162" t="str">
        <f t="shared" si="296"/>
        <v>введи курс</v>
      </c>
      <c r="S476" s="196">
        <f t="shared" si="297"/>
        <v>0</v>
      </c>
      <c r="T476" s="192">
        <f t="shared" si="298"/>
        <v>0</v>
      </c>
      <c r="U476" s="76">
        <f t="shared" si="299"/>
        <v>0</v>
      </c>
      <c r="V476" s="123">
        <f t="shared" si="300"/>
        <v>0</v>
      </c>
      <c r="W476" s="191"/>
      <c r="X476" s="170"/>
      <c r="Y476" s="74">
        <f t="shared" si="285"/>
        <v>0</v>
      </c>
      <c r="Z476" s="188"/>
      <c r="AA476" s="130">
        <f t="shared" si="301"/>
        <v>0</v>
      </c>
      <c r="AB476" s="74">
        <f t="shared" si="302"/>
        <v>0</v>
      </c>
      <c r="AC476" s="356"/>
      <c r="AD476" s="130" cm="1">
        <f t="array" ref="AD476">IFERROR(ROUND((_xlfn.IFS(offer_sale_type="поставка",AB476,offer_sale_type="транзит",S476)*(1+AC476))/E476,2),0)</f>
        <v>0</v>
      </c>
      <c r="AE476" s="74">
        <f t="shared" si="303"/>
        <v>0</v>
      </c>
      <c r="AF476" s="123" cm="1">
        <f t="array" ref="AF476">IFERROR(ROUND(_xlfn.IFS(offer_sale_type="поставка",AB476,offer_sale_type="транзит",S476)*AC476,2),0)</f>
        <v>0</v>
      </c>
      <c r="AG476" s="130">
        <f t="shared" si="286"/>
        <v>0</v>
      </c>
      <c r="AH476" s="74">
        <f t="shared" si="287"/>
        <v>0</v>
      </c>
      <c r="AI476" s="123">
        <f t="shared" si="288"/>
        <v>0</v>
      </c>
      <c r="AJ476" s="118">
        <f t="shared" si="304"/>
        <v>0</v>
      </c>
      <c r="AK476" s="74">
        <f t="shared" si="305"/>
        <v>0</v>
      </c>
      <c r="AL476" s="174">
        <f t="shared" si="306"/>
        <v>0</v>
      </c>
      <c r="AM476" s="175">
        <f t="shared" si="289"/>
        <v>0</v>
      </c>
      <c r="AN476" s="130">
        <f t="shared" si="307"/>
        <v>0</v>
      </c>
      <c r="AO476" s="74">
        <f t="shared" si="290"/>
        <v>0</v>
      </c>
      <c r="AP476" s="123">
        <f t="shared" si="308"/>
        <v>0</v>
      </c>
      <c r="AQ476" s="118">
        <f t="shared" si="291"/>
        <v>0</v>
      </c>
      <c r="AR476" s="82" t="str">
        <f t="shared" si="309"/>
        <v>https://www.alta.ru/tnved/code//</v>
      </c>
      <c r="AS476" s="157"/>
      <c r="AT476" s="162"/>
      <c r="AU476" s="74">
        <f t="shared" si="292"/>
        <v>0</v>
      </c>
      <c r="AV476" s="157"/>
      <c r="AW476" s="75">
        <f>_xlfn.IFNA(VLOOKUP(L476,list_vat[],3,FALSE),0)</f>
        <v>0</v>
      </c>
      <c r="AX476" s="74">
        <f t="shared" si="310"/>
        <v>0</v>
      </c>
      <c r="AY476" s="74">
        <f t="shared" si="311"/>
        <v>0</v>
      </c>
      <c r="AZ476" s="130">
        <f t="shared" si="312"/>
        <v>0</v>
      </c>
      <c r="BA476" s="74">
        <f t="shared" si="293"/>
        <v>0</v>
      </c>
      <c r="BB476" s="193">
        <f t="shared" si="313"/>
        <v>0</v>
      </c>
      <c r="BC476" s="102">
        <f t="shared" si="314"/>
        <v>0</v>
      </c>
      <c r="BD476" s="102">
        <f t="shared" si="315"/>
        <v>0</v>
      </c>
      <c r="BE476" s="413" t="s">
        <v>69</v>
      </c>
    </row>
    <row r="477" spans="1:57" s="65" customFormat="1" ht="12" customHeight="1" x14ac:dyDescent="0.2">
      <c r="A477" s="43">
        <v>462</v>
      </c>
      <c r="B477" s="166"/>
      <c r="C477" s="166"/>
      <c r="D477" s="166"/>
      <c r="E477" s="162"/>
      <c r="F477" s="166"/>
      <c r="G477" s="162"/>
      <c r="H477" s="162"/>
      <c r="I477" s="189">
        <f t="shared" si="294"/>
        <v>0</v>
      </c>
      <c r="J477" s="195"/>
      <c r="K477" s="162"/>
      <c r="L477" s="168"/>
      <c r="M477" s="75">
        <f>_xlfn.XLOOKUP(L477,list_vat[Страна],list_vat[Ставка НДС %],0,0)</f>
        <v>0</v>
      </c>
      <c r="N477" s="162">
        <f t="shared" si="295"/>
        <v>0</v>
      </c>
      <c r="O477" s="169"/>
      <c r="P477" s="74">
        <f t="shared" si="316"/>
        <v>0</v>
      </c>
      <c r="Q477" s="162"/>
      <c r="R477" s="162" t="str">
        <f t="shared" si="296"/>
        <v>введи курс</v>
      </c>
      <c r="S477" s="196">
        <f t="shared" si="297"/>
        <v>0</v>
      </c>
      <c r="T477" s="192">
        <f t="shared" si="298"/>
        <v>0</v>
      </c>
      <c r="U477" s="76">
        <f t="shared" si="299"/>
        <v>0</v>
      </c>
      <c r="V477" s="123">
        <f t="shared" si="300"/>
        <v>0</v>
      </c>
      <c r="W477" s="191"/>
      <c r="X477" s="170"/>
      <c r="Y477" s="74">
        <f t="shared" si="285"/>
        <v>0</v>
      </c>
      <c r="Z477" s="188"/>
      <c r="AA477" s="130">
        <f t="shared" si="301"/>
        <v>0</v>
      </c>
      <c r="AB477" s="74">
        <f t="shared" si="302"/>
        <v>0</v>
      </c>
      <c r="AC477" s="356"/>
      <c r="AD477" s="130" cm="1">
        <f t="array" ref="AD477">IFERROR(ROUND((_xlfn.IFS(offer_sale_type="поставка",AB477,offer_sale_type="транзит",S477)*(1+AC477))/E477,2),0)</f>
        <v>0</v>
      </c>
      <c r="AE477" s="74">
        <f t="shared" si="303"/>
        <v>0</v>
      </c>
      <c r="AF477" s="123" cm="1">
        <f t="array" ref="AF477">IFERROR(ROUND(_xlfn.IFS(offer_sale_type="поставка",AB477,offer_sale_type="транзит",S477)*AC477,2),0)</f>
        <v>0</v>
      </c>
      <c r="AG477" s="130">
        <f t="shared" si="286"/>
        <v>0</v>
      </c>
      <c r="AH477" s="74">
        <f t="shared" si="287"/>
        <v>0</v>
      </c>
      <c r="AI477" s="123">
        <f t="shared" si="288"/>
        <v>0</v>
      </c>
      <c r="AJ477" s="118">
        <f t="shared" si="304"/>
        <v>0</v>
      </c>
      <c r="AK477" s="74">
        <f t="shared" si="305"/>
        <v>0</v>
      </c>
      <c r="AL477" s="174">
        <f t="shared" si="306"/>
        <v>0</v>
      </c>
      <c r="AM477" s="175">
        <f t="shared" si="289"/>
        <v>0</v>
      </c>
      <c r="AN477" s="130">
        <f t="shared" si="307"/>
        <v>0</v>
      </c>
      <c r="AO477" s="74">
        <f t="shared" si="290"/>
        <v>0</v>
      </c>
      <c r="AP477" s="123">
        <f t="shared" si="308"/>
        <v>0</v>
      </c>
      <c r="AQ477" s="118">
        <f t="shared" si="291"/>
        <v>0</v>
      </c>
      <c r="AR477" s="82" t="str">
        <f t="shared" si="309"/>
        <v>https://www.alta.ru/tnved/code//</v>
      </c>
      <c r="AS477" s="157"/>
      <c r="AT477" s="162"/>
      <c r="AU477" s="74">
        <f t="shared" si="292"/>
        <v>0</v>
      </c>
      <c r="AV477" s="157"/>
      <c r="AW477" s="75">
        <f>_xlfn.IFNA(VLOOKUP(L477,list_vat[],3,FALSE),0)</f>
        <v>0</v>
      </c>
      <c r="AX477" s="74">
        <f t="shared" si="310"/>
        <v>0</v>
      </c>
      <c r="AY477" s="74">
        <f t="shared" si="311"/>
        <v>0</v>
      </c>
      <c r="AZ477" s="130">
        <f t="shared" si="312"/>
        <v>0</v>
      </c>
      <c r="BA477" s="74">
        <f t="shared" si="293"/>
        <v>0</v>
      </c>
      <c r="BB477" s="193">
        <f t="shared" si="313"/>
        <v>0</v>
      </c>
      <c r="BC477" s="102">
        <f t="shared" si="314"/>
        <v>0</v>
      </c>
      <c r="BD477" s="102">
        <f t="shared" si="315"/>
        <v>0</v>
      </c>
      <c r="BE477" s="413" t="s">
        <v>69</v>
      </c>
    </row>
    <row r="478" spans="1:57" s="65" customFormat="1" ht="12" customHeight="1" x14ac:dyDescent="0.2">
      <c r="A478" s="43">
        <v>463</v>
      </c>
      <c r="B478" s="166"/>
      <c r="C478" s="166"/>
      <c r="D478" s="166"/>
      <c r="E478" s="162"/>
      <c r="F478" s="166"/>
      <c r="G478" s="162"/>
      <c r="H478" s="162"/>
      <c r="I478" s="189">
        <f t="shared" si="294"/>
        <v>0</v>
      </c>
      <c r="J478" s="195"/>
      <c r="K478" s="162"/>
      <c r="L478" s="168"/>
      <c r="M478" s="75">
        <f>_xlfn.XLOOKUP(L478,list_vat[Страна],list_vat[Ставка НДС %],0,0)</f>
        <v>0</v>
      </c>
      <c r="N478" s="162">
        <f t="shared" si="295"/>
        <v>0</v>
      </c>
      <c r="O478" s="169"/>
      <c r="P478" s="74">
        <f t="shared" si="316"/>
        <v>0</v>
      </c>
      <c r="Q478" s="162"/>
      <c r="R478" s="162" t="str">
        <f t="shared" si="296"/>
        <v>введи курс</v>
      </c>
      <c r="S478" s="196">
        <f t="shared" si="297"/>
        <v>0</v>
      </c>
      <c r="T478" s="192">
        <f t="shared" si="298"/>
        <v>0</v>
      </c>
      <c r="U478" s="76">
        <f t="shared" si="299"/>
        <v>0</v>
      </c>
      <c r="V478" s="123">
        <f t="shared" si="300"/>
        <v>0</v>
      </c>
      <c r="W478" s="191"/>
      <c r="X478" s="170"/>
      <c r="Y478" s="74">
        <f t="shared" si="285"/>
        <v>0</v>
      </c>
      <c r="Z478" s="188"/>
      <c r="AA478" s="130">
        <f t="shared" si="301"/>
        <v>0</v>
      </c>
      <c r="AB478" s="74">
        <f t="shared" si="302"/>
        <v>0</v>
      </c>
      <c r="AC478" s="356"/>
      <c r="AD478" s="130" cm="1">
        <f t="array" ref="AD478">IFERROR(ROUND((_xlfn.IFS(offer_sale_type="поставка",AB478,offer_sale_type="транзит",S478)*(1+AC478))/E478,2),0)</f>
        <v>0</v>
      </c>
      <c r="AE478" s="74">
        <f t="shared" si="303"/>
        <v>0</v>
      </c>
      <c r="AF478" s="123" cm="1">
        <f t="array" ref="AF478">IFERROR(ROUND(_xlfn.IFS(offer_sale_type="поставка",AB478,offer_sale_type="транзит",S478)*AC478,2),0)</f>
        <v>0</v>
      </c>
      <c r="AG478" s="130">
        <f t="shared" si="286"/>
        <v>0</v>
      </c>
      <c r="AH478" s="74">
        <f t="shared" si="287"/>
        <v>0</v>
      </c>
      <c r="AI478" s="123">
        <f t="shared" si="288"/>
        <v>0</v>
      </c>
      <c r="AJ478" s="118">
        <f t="shared" si="304"/>
        <v>0</v>
      </c>
      <c r="AK478" s="74">
        <f t="shared" si="305"/>
        <v>0</v>
      </c>
      <c r="AL478" s="174">
        <f t="shared" si="306"/>
        <v>0</v>
      </c>
      <c r="AM478" s="175">
        <f t="shared" si="289"/>
        <v>0</v>
      </c>
      <c r="AN478" s="130">
        <f t="shared" si="307"/>
        <v>0</v>
      </c>
      <c r="AO478" s="74">
        <f t="shared" si="290"/>
        <v>0</v>
      </c>
      <c r="AP478" s="123">
        <f t="shared" si="308"/>
        <v>0</v>
      </c>
      <c r="AQ478" s="118">
        <f t="shared" si="291"/>
        <v>0</v>
      </c>
      <c r="AR478" s="82" t="str">
        <f t="shared" si="309"/>
        <v>https://www.alta.ru/tnved/code//</v>
      </c>
      <c r="AS478" s="157"/>
      <c r="AT478" s="162"/>
      <c r="AU478" s="74">
        <f t="shared" si="292"/>
        <v>0</v>
      </c>
      <c r="AV478" s="157"/>
      <c r="AW478" s="75">
        <f>_xlfn.IFNA(VLOOKUP(L478,list_vat[],3,FALSE),0)</f>
        <v>0</v>
      </c>
      <c r="AX478" s="74">
        <f t="shared" si="310"/>
        <v>0</v>
      </c>
      <c r="AY478" s="74">
        <f t="shared" si="311"/>
        <v>0</v>
      </c>
      <c r="AZ478" s="130">
        <f t="shared" si="312"/>
        <v>0</v>
      </c>
      <c r="BA478" s="74">
        <f t="shared" si="293"/>
        <v>0</v>
      </c>
      <c r="BB478" s="193">
        <f t="shared" si="313"/>
        <v>0</v>
      </c>
      <c r="BC478" s="102">
        <f t="shared" si="314"/>
        <v>0</v>
      </c>
      <c r="BD478" s="102">
        <f t="shared" si="315"/>
        <v>0</v>
      </c>
      <c r="BE478" s="413" t="s">
        <v>69</v>
      </c>
    </row>
    <row r="479" spans="1:57" s="65" customFormat="1" ht="12" customHeight="1" x14ac:dyDescent="0.2">
      <c r="A479" s="43">
        <v>464</v>
      </c>
      <c r="B479" s="166"/>
      <c r="C479" s="166"/>
      <c r="D479" s="166"/>
      <c r="E479" s="162"/>
      <c r="F479" s="166"/>
      <c r="G479" s="162"/>
      <c r="H479" s="162"/>
      <c r="I479" s="189">
        <f t="shared" si="294"/>
        <v>0</v>
      </c>
      <c r="J479" s="195"/>
      <c r="K479" s="162"/>
      <c r="L479" s="168"/>
      <c r="M479" s="75">
        <f>_xlfn.XLOOKUP(L479,list_vat[Страна],list_vat[Ставка НДС %],0,0)</f>
        <v>0</v>
      </c>
      <c r="N479" s="162">
        <f t="shared" si="295"/>
        <v>0</v>
      </c>
      <c r="O479" s="169"/>
      <c r="P479" s="74">
        <f t="shared" si="316"/>
        <v>0</v>
      </c>
      <c r="Q479" s="162"/>
      <c r="R479" s="162" t="str">
        <f t="shared" si="296"/>
        <v>введи курс</v>
      </c>
      <c r="S479" s="196">
        <f t="shared" si="297"/>
        <v>0</v>
      </c>
      <c r="T479" s="192">
        <f t="shared" si="298"/>
        <v>0</v>
      </c>
      <c r="U479" s="76">
        <f t="shared" si="299"/>
        <v>0</v>
      </c>
      <c r="V479" s="123">
        <f t="shared" si="300"/>
        <v>0</v>
      </c>
      <c r="W479" s="191"/>
      <c r="X479" s="170"/>
      <c r="Y479" s="74">
        <f t="shared" si="285"/>
        <v>0</v>
      </c>
      <c r="Z479" s="188"/>
      <c r="AA479" s="130">
        <f t="shared" si="301"/>
        <v>0</v>
      </c>
      <c r="AB479" s="74">
        <f t="shared" si="302"/>
        <v>0</v>
      </c>
      <c r="AC479" s="356"/>
      <c r="AD479" s="130" cm="1">
        <f t="array" ref="AD479">IFERROR(ROUND((_xlfn.IFS(offer_sale_type="поставка",AB479,offer_sale_type="транзит",S479)*(1+AC479))/E479,2),0)</f>
        <v>0</v>
      </c>
      <c r="AE479" s="74">
        <f t="shared" si="303"/>
        <v>0</v>
      </c>
      <c r="AF479" s="123" cm="1">
        <f t="array" ref="AF479">IFERROR(ROUND(_xlfn.IFS(offer_sale_type="поставка",AB479,offer_sale_type="транзит",S479)*AC479,2),0)</f>
        <v>0</v>
      </c>
      <c r="AG479" s="130">
        <f t="shared" si="286"/>
        <v>0</v>
      </c>
      <c r="AH479" s="74">
        <f t="shared" si="287"/>
        <v>0</v>
      </c>
      <c r="AI479" s="123">
        <f t="shared" si="288"/>
        <v>0</v>
      </c>
      <c r="AJ479" s="118">
        <f t="shared" si="304"/>
        <v>0</v>
      </c>
      <c r="AK479" s="74">
        <f t="shared" si="305"/>
        <v>0</v>
      </c>
      <c r="AL479" s="174">
        <f t="shared" si="306"/>
        <v>0</v>
      </c>
      <c r="AM479" s="175">
        <f t="shared" si="289"/>
        <v>0</v>
      </c>
      <c r="AN479" s="130">
        <f t="shared" si="307"/>
        <v>0</v>
      </c>
      <c r="AO479" s="74">
        <f t="shared" si="290"/>
        <v>0</v>
      </c>
      <c r="AP479" s="123">
        <f t="shared" si="308"/>
        <v>0</v>
      </c>
      <c r="AQ479" s="118">
        <f t="shared" si="291"/>
        <v>0</v>
      </c>
      <c r="AR479" s="82" t="str">
        <f t="shared" si="309"/>
        <v>https://www.alta.ru/tnved/code//</v>
      </c>
      <c r="AS479" s="157"/>
      <c r="AT479" s="162"/>
      <c r="AU479" s="74">
        <f t="shared" si="292"/>
        <v>0</v>
      </c>
      <c r="AV479" s="157"/>
      <c r="AW479" s="75">
        <f>_xlfn.IFNA(VLOOKUP(L479,list_vat[],3,FALSE),0)</f>
        <v>0</v>
      </c>
      <c r="AX479" s="74">
        <f t="shared" si="310"/>
        <v>0</v>
      </c>
      <c r="AY479" s="74">
        <f t="shared" si="311"/>
        <v>0</v>
      </c>
      <c r="AZ479" s="130">
        <f t="shared" si="312"/>
        <v>0</v>
      </c>
      <c r="BA479" s="74">
        <f t="shared" si="293"/>
        <v>0</v>
      </c>
      <c r="BB479" s="193">
        <f t="shared" si="313"/>
        <v>0</v>
      </c>
      <c r="BC479" s="102">
        <f t="shared" si="314"/>
        <v>0</v>
      </c>
      <c r="BD479" s="102">
        <f t="shared" si="315"/>
        <v>0</v>
      </c>
      <c r="BE479" s="413" t="s">
        <v>69</v>
      </c>
    </row>
    <row r="480" spans="1:57" s="65" customFormat="1" ht="12" customHeight="1" x14ac:dyDescent="0.2">
      <c r="A480" s="43">
        <v>465</v>
      </c>
      <c r="B480" s="166"/>
      <c r="C480" s="166"/>
      <c r="D480" s="166"/>
      <c r="E480" s="162"/>
      <c r="F480" s="166"/>
      <c r="G480" s="162"/>
      <c r="H480" s="162"/>
      <c r="I480" s="189">
        <f t="shared" si="294"/>
        <v>0</v>
      </c>
      <c r="J480" s="195"/>
      <c r="K480" s="162"/>
      <c r="L480" s="168"/>
      <c r="M480" s="75">
        <f>_xlfn.XLOOKUP(L480,list_vat[Страна],list_vat[Ставка НДС %],0,0)</f>
        <v>0</v>
      </c>
      <c r="N480" s="162">
        <f t="shared" si="295"/>
        <v>0</v>
      </c>
      <c r="O480" s="169"/>
      <c r="P480" s="74">
        <f t="shared" si="316"/>
        <v>0</v>
      </c>
      <c r="Q480" s="162"/>
      <c r="R480" s="162" t="str">
        <f t="shared" si="296"/>
        <v>введи курс</v>
      </c>
      <c r="S480" s="196">
        <f t="shared" si="297"/>
        <v>0</v>
      </c>
      <c r="T480" s="192">
        <f t="shared" si="298"/>
        <v>0</v>
      </c>
      <c r="U480" s="76">
        <f t="shared" si="299"/>
        <v>0</v>
      </c>
      <c r="V480" s="123">
        <f t="shared" si="300"/>
        <v>0</v>
      </c>
      <c r="W480" s="191"/>
      <c r="X480" s="170"/>
      <c r="Y480" s="74">
        <f t="shared" si="285"/>
        <v>0</v>
      </c>
      <c r="Z480" s="188"/>
      <c r="AA480" s="130">
        <f t="shared" si="301"/>
        <v>0</v>
      </c>
      <c r="AB480" s="74">
        <f t="shared" si="302"/>
        <v>0</v>
      </c>
      <c r="AC480" s="356"/>
      <c r="AD480" s="130" cm="1">
        <f t="array" ref="AD480">IFERROR(ROUND((_xlfn.IFS(offer_sale_type="поставка",AB480,offer_sale_type="транзит",S480)*(1+AC480))/E480,2),0)</f>
        <v>0</v>
      </c>
      <c r="AE480" s="74">
        <f t="shared" si="303"/>
        <v>0</v>
      </c>
      <c r="AF480" s="123" cm="1">
        <f t="array" ref="AF480">IFERROR(ROUND(_xlfn.IFS(offer_sale_type="поставка",AB480,offer_sale_type="транзит",S480)*AC480,2),0)</f>
        <v>0</v>
      </c>
      <c r="AG480" s="130">
        <f t="shared" si="286"/>
        <v>0</v>
      </c>
      <c r="AH480" s="74">
        <f t="shared" si="287"/>
        <v>0</v>
      </c>
      <c r="AI480" s="123">
        <f t="shared" si="288"/>
        <v>0</v>
      </c>
      <c r="AJ480" s="118">
        <f t="shared" si="304"/>
        <v>0</v>
      </c>
      <c r="AK480" s="74">
        <f t="shared" si="305"/>
        <v>0</v>
      </c>
      <c r="AL480" s="174">
        <f t="shared" si="306"/>
        <v>0</v>
      </c>
      <c r="AM480" s="175">
        <f t="shared" si="289"/>
        <v>0</v>
      </c>
      <c r="AN480" s="130">
        <f t="shared" si="307"/>
        <v>0</v>
      </c>
      <c r="AO480" s="74">
        <f t="shared" si="290"/>
        <v>0</v>
      </c>
      <c r="AP480" s="123">
        <f t="shared" si="308"/>
        <v>0</v>
      </c>
      <c r="AQ480" s="118">
        <f t="shared" si="291"/>
        <v>0</v>
      </c>
      <c r="AR480" s="82" t="str">
        <f t="shared" si="309"/>
        <v>https://www.alta.ru/tnved/code//</v>
      </c>
      <c r="AS480" s="157"/>
      <c r="AT480" s="162"/>
      <c r="AU480" s="74">
        <f t="shared" si="292"/>
        <v>0</v>
      </c>
      <c r="AV480" s="157"/>
      <c r="AW480" s="75">
        <f>_xlfn.IFNA(VLOOKUP(L480,list_vat[],3,FALSE),0)</f>
        <v>0</v>
      </c>
      <c r="AX480" s="74">
        <f t="shared" si="310"/>
        <v>0</v>
      </c>
      <c r="AY480" s="74">
        <f t="shared" si="311"/>
        <v>0</v>
      </c>
      <c r="AZ480" s="130">
        <f t="shared" si="312"/>
        <v>0</v>
      </c>
      <c r="BA480" s="74">
        <f t="shared" si="293"/>
        <v>0</v>
      </c>
      <c r="BB480" s="193">
        <f t="shared" si="313"/>
        <v>0</v>
      </c>
      <c r="BC480" s="102">
        <f t="shared" si="314"/>
        <v>0</v>
      </c>
      <c r="BD480" s="102">
        <f t="shared" si="315"/>
        <v>0</v>
      </c>
      <c r="BE480" s="413" t="s">
        <v>69</v>
      </c>
    </row>
    <row r="481" spans="1:57" s="65" customFormat="1" ht="12" customHeight="1" x14ac:dyDescent="0.2">
      <c r="A481" s="43">
        <v>466</v>
      </c>
      <c r="B481" s="166"/>
      <c r="C481" s="166"/>
      <c r="D481" s="166"/>
      <c r="E481" s="162"/>
      <c r="F481" s="166"/>
      <c r="G481" s="162"/>
      <c r="H481" s="162"/>
      <c r="I481" s="189">
        <f t="shared" si="294"/>
        <v>0</v>
      </c>
      <c r="J481" s="195"/>
      <c r="K481" s="162"/>
      <c r="L481" s="168"/>
      <c r="M481" s="75">
        <f>_xlfn.XLOOKUP(L481,list_vat[Страна],list_vat[Ставка НДС %],0,0)</f>
        <v>0</v>
      </c>
      <c r="N481" s="162">
        <f t="shared" si="295"/>
        <v>0</v>
      </c>
      <c r="O481" s="169"/>
      <c r="P481" s="74">
        <f t="shared" si="316"/>
        <v>0</v>
      </c>
      <c r="Q481" s="162"/>
      <c r="R481" s="162" t="str">
        <f t="shared" si="296"/>
        <v>введи курс</v>
      </c>
      <c r="S481" s="196">
        <f t="shared" si="297"/>
        <v>0</v>
      </c>
      <c r="T481" s="192">
        <f t="shared" si="298"/>
        <v>0</v>
      </c>
      <c r="U481" s="76">
        <f t="shared" si="299"/>
        <v>0</v>
      </c>
      <c r="V481" s="123">
        <f t="shared" si="300"/>
        <v>0</v>
      </c>
      <c r="W481" s="191"/>
      <c r="X481" s="170"/>
      <c r="Y481" s="74">
        <f t="shared" si="285"/>
        <v>0</v>
      </c>
      <c r="Z481" s="188"/>
      <c r="AA481" s="130">
        <f t="shared" si="301"/>
        <v>0</v>
      </c>
      <c r="AB481" s="74">
        <f t="shared" si="302"/>
        <v>0</v>
      </c>
      <c r="AC481" s="356"/>
      <c r="AD481" s="130" cm="1">
        <f t="array" ref="AD481">IFERROR(ROUND((_xlfn.IFS(offer_sale_type="поставка",AB481,offer_sale_type="транзит",S481)*(1+AC481))/E481,2),0)</f>
        <v>0</v>
      </c>
      <c r="AE481" s="74">
        <f t="shared" si="303"/>
        <v>0</v>
      </c>
      <c r="AF481" s="123" cm="1">
        <f t="array" ref="AF481">IFERROR(ROUND(_xlfn.IFS(offer_sale_type="поставка",AB481,offer_sale_type="транзит",S481)*AC481,2),0)</f>
        <v>0</v>
      </c>
      <c r="AG481" s="130">
        <f t="shared" si="286"/>
        <v>0</v>
      </c>
      <c r="AH481" s="74">
        <f t="shared" si="287"/>
        <v>0</v>
      </c>
      <c r="AI481" s="123">
        <f t="shared" si="288"/>
        <v>0</v>
      </c>
      <c r="AJ481" s="118">
        <f t="shared" si="304"/>
        <v>0</v>
      </c>
      <c r="AK481" s="74">
        <f t="shared" si="305"/>
        <v>0</v>
      </c>
      <c r="AL481" s="174">
        <f t="shared" si="306"/>
        <v>0</v>
      </c>
      <c r="AM481" s="175">
        <f t="shared" si="289"/>
        <v>0</v>
      </c>
      <c r="AN481" s="130">
        <f t="shared" si="307"/>
        <v>0</v>
      </c>
      <c r="AO481" s="74">
        <f t="shared" si="290"/>
        <v>0</v>
      </c>
      <c r="AP481" s="123">
        <f t="shared" si="308"/>
        <v>0</v>
      </c>
      <c r="AQ481" s="118">
        <f t="shared" si="291"/>
        <v>0</v>
      </c>
      <c r="AR481" s="82" t="str">
        <f t="shared" si="309"/>
        <v>https://www.alta.ru/tnved/code//</v>
      </c>
      <c r="AS481" s="157"/>
      <c r="AT481" s="162"/>
      <c r="AU481" s="74">
        <f t="shared" si="292"/>
        <v>0</v>
      </c>
      <c r="AV481" s="157"/>
      <c r="AW481" s="75">
        <f>_xlfn.IFNA(VLOOKUP(L481,list_vat[],3,FALSE),0)</f>
        <v>0</v>
      </c>
      <c r="AX481" s="74">
        <f t="shared" si="310"/>
        <v>0</v>
      </c>
      <c r="AY481" s="74">
        <f t="shared" si="311"/>
        <v>0</v>
      </c>
      <c r="AZ481" s="130">
        <f t="shared" si="312"/>
        <v>0</v>
      </c>
      <c r="BA481" s="74">
        <f t="shared" si="293"/>
        <v>0</v>
      </c>
      <c r="BB481" s="193">
        <f t="shared" si="313"/>
        <v>0</v>
      </c>
      <c r="BC481" s="102">
        <f t="shared" si="314"/>
        <v>0</v>
      </c>
      <c r="BD481" s="102">
        <f t="shared" si="315"/>
        <v>0</v>
      </c>
      <c r="BE481" s="413" t="s">
        <v>69</v>
      </c>
    </row>
    <row r="482" spans="1:57" s="65" customFormat="1" ht="12" customHeight="1" x14ac:dyDescent="0.2">
      <c r="A482" s="43">
        <v>467</v>
      </c>
      <c r="B482" s="166"/>
      <c r="C482" s="166"/>
      <c r="D482" s="166"/>
      <c r="E482" s="162"/>
      <c r="F482" s="166"/>
      <c r="G482" s="162"/>
      <c r="H482" s="162"/>
      <c r="I482" s="189">
        <f t="shared" si="294"/>
        <v>0</v>
      </c>
      <c r="J482" s="195"/>
      <c r="K482" s="162"/>
      <c r="L482" s="168"/>
      <c r="M482" s="75">
        <f>_xlfn.XLOOKUP(L482,list_vat[Страна],list_vat[Ставка НДС %],0,0)</f>
        <v>0</v>
      </c>
      <c r="N482" s="162">
        <f t="shared" si="295"/>
        <v>0</v>
      </c>
      <c r="O482" s="169"/>
      <c r="P482" s="74">
        <f t="shared" si="316"/>
        <v>0</v>
      </c>
      <c r="Q482" s="162"/>
      <c r="R482" s="162" t="str">
        <f t="shared" si="296"/>
        <v>введи курс</v>
      </c>
      <c r="S482" s="196">
        <f t="shared" si="297"/>
        <v>0</v>
      </c>
      <c r="T482" s="192">
        <f t="shared" si="298"/>
        <v>0</v>
      </c>
      <c r="U482" s="76">
        <f t="shared" si="299"/>
        <v>0</v>
      </c>
      <c r="V482" s="123">
        <f t="shared" si="300"/>
        <v>0</v>
      </c>
      <c r="W482" s="191"/>
      <c r="X482" s="170"/>
      <c r="Y482" s="74">
        <f t="shared" si="285"/>
        <v>0</v>
      </c>
      <c r="Z482" s="188"/>
      <c r="AA482" s="130">
        <f t="shared" si="301"/>
        <v>0</v>
      </c>
      <c r="AB482" s="74">
        <f t="shared" si="302"/>
        <v>0</v>
      </c>
      <c r="AC482" s="356"/>
      <c r="AD482" s="130" cm="1">
        <f t="array" ref="AD482">IFERROR(ROUND((_xlfn.IFS(offer_sale_type="поставка",AB482,offer_sale_type="транзит",S482)*(1+AC482))/E482,2),0)</f>
        <v>0</v>
      </c>
      <c r="AE482" s="74">
        <f t="shared" si="303"/>
        <v>0</v>
      </c>
      <c r="AF482" s="123" cm="1">
        <f t="array" ref="AF482">IFERROR(ROUND(_xlfn.IFS(offer_sale_type="поставка",AB482,offer_sale_type="транзит",S482)*AC482,2),0)</f>
        <v>0</v>
      </c>
      <c r="AG482" s="130">
        <f t="shared" si="286"/>
        <v>0</v>
      </c>
      <c r="AH482" s="74">
        <f t="shared" si="287"/>
        <v>0</v>
      </c>
      <c r="AI482" s="123">
        <f t="shared" si="288"/>
        <v>0</v>
      </c>
      <c r="AJ482" s="118">
        <f t="shared" si="304"/>
        <v>0</v>
      </c>
      <c r="AK482" s="74">
        <f t="shared" si="305"/>
        <v>0</v>
      </c>
      <c r="AL482" s="174">
        <f t="shared" si="306"/>
        <v>0</v>
      </c>
      <c r="AM482" s="175">
        <f t="shared" si="289"/>
        <v>0</v>
      </c>
      <c r="AN482" s="130">
        <f t="shared" si="307"/>
        <v>0</v>
      </c>
      <c r="AO482" s="74">
        <f t="shared" si="290"/>
        <v>0</v>
      </c>
      <c r="AP482" s="123">
        <f t="shared" si="308"/>
        <v>0</v>
      </c>
      <c r="AQ482" s="118">
        <f t="shared" si="291"/>
        <v>0</v>
      </c>
      <c r="AR482" s="82" t="str">
        <f t="shared" si="309"/>
        <v>https://www.alta.ru/tnved/code//</v>
      </c>
      <c r="AS482" s="157"/>
      <c r="AT482" s="162"/>
      <c r="AU482" s="74">
        <f t="shared" si="292"/>
        <v>0</v>
      </c>
      <c r="AV482" s="157"/>
      <c r="AW482" s="75">
        <f>_xlfn.IFNA(VLOOKUP(L482,list_vat[],3,FALSE),0)</f>
        <v>0</v>
      </c>
      <c r="AX482" s="74">
        <f t="shared" si="310"/>
        <v>0</v>
      </c>
      <c r="AY482" s="74">
        <f t="shared" si="311"/>
        <v>0</v>
      </c>
      <c r="AZ482" s="130">
        <f t="shared" si="312"/>
        <v>0</v>
      </c>
      <c r="BA482" s="74">
        <f t="shared" si="293"/>
        <v>0</v>
      </c>
      <c r="BB482" s="193">
        <f t="shared" si="313"/>
        <v>0</v>
      </c>
      <c r="BC482" s="102">
        <f t="shared" si="314"/>
        <v>0</v>
      </c>
      <c r="BD482" s="102">
        <f t="shared" si="315"/>
        <v>0</v>
      </c>
      <c r="BE482" s="413" t="s">
        <v>69</v>
      </c>
    </row>
    <row r="483" spans="1:57" s="65" customFormat="1" ht="12" customHeight="1" x14ac:dyDescent="0.2">
      <c r="A483" s="43">
        <v>468</v>
      </c>
      <c r="B483" s="166"/>
      <c r="C483" s="166"/>
      <c r="D483" s="166"/>
      <c r="E483" s="162"/>
      <c r="F483" s="166"/>
      <c r="G483" s="162"/>
      <c r="H483" s="162"/>
      <c r="I483" s="189">
        <f t="shared" si="294"/>
        <v>0</v>
      </c>
      <c r="J483" s="195"/>
      <c r="K483" s="162"/>
      <c r="L483" s="168"/>
      <c r="M483" s="75">
        <f>_xlfn.XLOOKUP(L483,list_vat[Страна],list_vat[Ставка НДС %],0,0)</f>
        <v>0</v>
      </c>
      <c r="N483" s="162">
        <f t="shared" si="295"/>
        <v>0</v>
      </c>
      <c r="O483" s="169"/>
      <c r="P483" s="74">
        <f t="shared" si="316"/>
        <v>0</v>
      </c>
      <c r="Q483" s="162"/>
      <c r="R483" s="162" t="str">
        <f t="shared" si="296"/>
        <v>введи курс</v>
      </c>
      <c r="S483" s="196">
        <f t="shared" si="297"/>
        <v>0</v>
      </c>
      <c r="T483" s="192">
        <f t="shared" si="298"/>
        <v>0</v>
      </c>
      <c r="U483" s="76">
        <f t="shared" si="299"/>
        <v>0</v>
      </c>
      <c r="V483" s="123">
        <f t="shared" si="300"/>
        <v>0</v>
      </c>
      <c r="W483" s="191"/>
      <c r="X483" s="170"/>
      <c r="Y483" s="74">
        <f t="shared" si="285"/>
        <v>0</v>
      </c>
      <c r="Z483" s="188"/>
      <c r="AA483" s="130">
        <f t="shared" si="301"/>
        <v>0</v>
      </c>
      <c r="AB483" s="74">
        <f t="shared" si="302"/>
        <v>0</v>
      </c>
      <c r="AC483" s="356"/>
      <c r="AD483" s="130" cm="1">
        <f t="array" ref="AD483">IFERROR(ROUND((_xlfn.IFS(offer_sale_type="поставка",AB483,offer_sale_type="транзит",S483)*(1+AC483))/E483,2),0)</f>
        <v>0</v>
      </c>
      <c r="AE483" s="74">
        <f t="shared" si="303"/>
        <v>0</v>
      </c>
      <c r="AF483" s="123" cm="1">
        <f t="array" ref="AF483">IFERROR(ROUND(_xlfn.IFS(offer_sale_type="поставка",AB483,offer_sale_type="транзит",S483)*AC483,2),0)</f>
        <v>0</v>
      </c>
      <c r="AG483" s="130">
        <f t="shared" si="286"/>
        <v>0</v>
      </c>
      <c r="AH483" s="74">
        <f t="shared" si="287"/>
        <v>0</v>
      </c>
      <c r="AI483" s="123">
        <f t="shared" si="288"/>
        <v>0</v>
      </c>
      <c r="AJ483" s="118">
        <f t="shared" si="304"/>
        <v>0</v>
      </c>
      <c r="AK483" s="74">
        <f t="shared" si="305"/>
        <v>0</v>
      </c>
      <c r="AL483" s="174">
        <f t="shared" si="306"/>
        <v>0</v>
      </c>
      <c r="AM483" s="175">
        <f t="shared" si="289"/>
        <v>0</v>
      </c>
      <c r="AN483" s="130">
        <f t="shared" si="307"/>
        <v>0</v>
      </c>
      <c r="AO483" s="74">
        <f t="shared" si="290"/>
        <v>0</v>
      </c>
      <c r="AP483" s="123">
        <f t="shared" si="308"/>
        <v>0</v>
      </c>
      <c r="AQ483" s="118">
        <f t="shared" si="291"/>
        <v>0</v>
      </c>
      <c r="AR483" s="82" t="str">
        <f t="shared" si="309"/>
        <v>https://www.alta.ru/tnved/code//</v>
      </c>
      <c r="AS483" s="157"/>
      <c r="AT483" s="162"/>
      <c r="AU483" s="74">
        <f t="shared" si="292"/>
        <v>0</v>
      </c>
      <c r="AV483" s="157"/>
      <c r="AW483" s="75">
        <f>_xlfn.IFNA(VLOOKUP(L483,list_vat[],3,FALSE),0)</f>
        <v>0</v>
      </c>
      <c r="AX483" s="74">
        <f t="shared" si="310"/>
        <v>0</v>
      </c>
      <c r="AY483" s="74">
        <f t="shared" si="311"/>
        <v>0</v>
      </c>
      <c r="AZ483" s="130">
        <f t="shared" si="312"/>
        <v>0</v>
      </c>
      <c r="BA483" s="74">
        <f t="shared" si="293"/>
        <v>0</v>
      </c>
      <c r="BB483" s="193">
        <f t="shared" si="313"/>
        <v>0</v>
      </c>
      <c r="BC483" s="102">
        <f t="shared" si="314"/>
        <v>0</v>
      </c>
      <c r="BD483" s="102">
        <f t="shared" si="315"/>
        <v>0</v>
      </c>
      <c r="BE483" s="413" t="s">
        <v>69</v>
      </c>
    </row>
    <row r="484" spans="1:57" s="65" customFormat="1" ht="12" customHeight="1" x14ac:dyDescent="0.2">
      <c r="A484" s="43">
        <v>469</v>
      </c>
      <c r="B484" s="166"/>
      <c r="C484" s="166"/>
      <c r="D484" s="166"/>
      <c r="E484" s="162"/>
      <c r="F484" s="166"/>
      <c r="G484" s="162"/>
      <c r="H484" s="162"/>
      <c r="I484" s="189">
        <f t="shared" si="294"/>
        <v>0</v>
      </c>
      <c r="J484" s="195"/>
      <c r="K484" s="162"/>
      <c r="L484" s="168"/>
      <c r="M484" s="75">
        <f>_xlfn.XLOOKUP(L484,list_vat[Страна],list_vat[Ставка НДС %],0,0)</f>
        <v>0</v>
      </c>
      <c r="N484" s="162">
        <f t="shared" si="295"/>
        <v>0</v>
      </c>
      <c r="O484" s="169"/>
      <c r="P484" s="74">
        <f t="shared" si="316"/>
        <v>0</v>
      </c>
      <c r="Q484" s="162"/>
      <c r="R484" s="162" t="str">
        <f t="shared" si="296"/>
        <v>введи курс</v>
      </c>
      <c r="S484" s="196">
        <f t="shared" si="297"/>
        <v>0</v>
      </c>
      <c r="T484" s="192">
        <f t="shared" si="298"/>
        <v>0</v>
      </c>
      <c r="U484" s="76">
        <f t="shared" si="299"/>
        <v>0</v>
      </c>
      <c r="V484" s="123">
        <f t="shared" si="300"/>
        <v>0</v>
      </c>
      <c r="W484" s="191"/>
      <c r="X484" s="170"/>
      <c r="Y484" s="74">
        <f t="shared" si="285"/>
        <v>0</v>
      </c>
      <c r="Z484" s="188"/>
      <c r="AA484" s="130">
        <f t="shared" si="301"/>
        <v>0</v>
      </c>
      <c r="AB484" s="74">
        <f t="shared" si="302"/>
        <v>0</v>
      </c>
      <c r="AC484" s="356"/>
      <c r="AD484" s="130" cm="1">
        <f t="array" ref="AD484">IFERROR(ROUND((_xlfn.IFS(offer_sale_type="поставка",AB484,offer_sale_type="транзит",S484)*(1+AC484))/E484,2),0)</f>
        <v>0</v>
      </c>
      <c r="AE484" s="74">
        <f t="shared" si="303"/>
        <v>0</v>
      </c>
      <c r="AF484" s="123" cm="1">
        <f t="array" ref="AF484">IFERROR(ROUND(_xlfn.IFS(offer_sale_type="поставка",AB484,offer_sale_type="транзит",S484)*AC484,2),0)</f>
        <v>0</v>
      </c>
      <c r="AG484" s="130">
        <f t="shared" si="286"/>
        <v>0</v>
      </c>
      <c r="AH484" s="74">
        <f t="shared" si="287"/>
        <v>0</v>
      </c>
      <c r="AI484" s="123">
        <f t="shared" si="288"/>
        <v>0</v>
      </c>
      <c r="AJ484" s="118">
        <f t="shared" si="304"/>
        <v>0</v>
      </c>
      <c r="AK484" s="74">
        <f t="shared" si="305"/>
        <v>0</v>
      </c>
      <c r="AL484" s="174">
        <f t="shared" si="306"/>
        <v>0</v>
      </c>
      <c r="AM484" s="175">
        <f t="shared" si="289"/>
        <v>0</v>
      </c>
      <c r="AN484" s="130">
        <f t="shared" si="307"/>
        <v>0</v>
      </c>
      <c r="AO484" s="74">
        <f t="shared" si="290"/>
        <v>0</v>
      </c>
      <c r="AP484" s="123">
        <f t="shared" si="308"/>
        <v>0</v>
      </c>
      <c r="AQ484" s="118">
        <f t="shared" si="291"/>
        <v>0</v>
      </c>
      <c r="AR484" s="82" t="str">
        <f t="shared" si="309"/>
        <v>https://www.alta.ru/tnved/code//</v>
      </c>
      <c r="AS484" s="157"/>
      <c r="AT484" s="162"/>
      <c r="AU484" s="74">
        <f t="shared" si="292"/>
        <v>0</v>
      </c>
      <c r="AV484" s="157"/>
      <c r="AW484" s="75">
        <f>_xlfn.IFNA(VLOOKUP(L484,list_vat[],3,FALSE),0)</f>
        <v>0</v>
      </c>
      <c r="AX484" s="74">
        <f t="shared" si="310"/>
        <v>0</v>
      </c>
      <c r="AY484" s="74">
        <f t="shared" si="311"/>
        <v>0</v>
      </c>
      <c r="AZ484" s="130">
        <f t="shared" si="312"/>
        <v>0</v>
      </c>
      <c r="BA484" s="74">
        <f t="shared" si="293"/>
        <v>0</v>
      </c>
      <c r="BB484" s="193">
        <f t="shared" si="313"/>
        <v>0</v>
      </c>
      <c r="BC484" s="102">
        <f t="shared" si="314"/>
        <v>0</v>
      </c>
      <c r="BD484" s="102">
        <f t="shared" si="315"/>
        <v>0</v>
      </c>
      <c r="BE484" s="413" t="s">
        <v>69</v>
      </c>
    </row>
    <row r="485" spans="1:57" s="65" customFormat="1" ht="12" customHeight="1" x14ac:dyDescent="0.2">
      <c r="A485" s="43">
        <v>470</v>
      </c>
      <c r="B485" s="166"/>
      <c r="C485" s="166"/>
      <c r="D485" s="166"/>
      <c r="E485" s="162"/>
      <c r="F485" s="166"/>
      <c r="G485" s="162"/>
      <c r="H485" s="162"/>
      <c r="I485" s="189">
        <f t="shared" si="294"/>
        <v>0</v>
      </c>
      <c r="J485" s="195"/>
      <c r="K485" s="162"/>
      <c r="L485" s="168"/>
      <c r="M485" s="75">
        <f>_xlfn.XLOOKUP(L485,list_vat[Страна],list_vat[Ставка НДС %],0,0)</f>
        <v>0</v>
      </c>
      <c r="N485" s="162">
        <f t="shared" si="295"/>
        <v>0</v>
      </c>
      <c r="O485" s="169"/>
      <c r="P485" s="74">
        <f t="shared" si="316"/>
        <v>0</v>
      </c>
      <c r="Q485" s="162"/>
      <c r="R485" s="162" t="str">
        <f t="shared" si="296"/>
        <v>введи курс</v>
      </c>
      <c r="S485" s="196">
        <f t="shared" si="297"/>
        <v>0</v>
      </c>
      <c r="T485" s="192">
        <f t="shared" si="298"/>
        <v>0</v>
      </c>
      <c r="U485" s="76">
        <f t="shared" si="299"/>
        <v>0</v>
      </c>
      <c r="V485" s="123">
        <f t="shared" si="300"/>
        <v>0</v>
      </c>
      <c r="W485" s="191"/>
      <c r="X485" s="170"/>
      <c r="Y485" s="74">
        <f t="shared" si="285"/>
        <v>0</v>
      </c>
      <c r="Z485" s="188"/>
      <c r="AA485" s="130">
        <f t="shared" si="301"/>
        <v>0</v>
      </c>
      <c r="AB485" s="74">
        <f t="shared" si="302"/>
        <v>0</v>
      </c>
      <c r="AC485" s="356"/>
      <c r="AD485" s="130" cm="1">
        <f t="array" ref="AD485">IFERROR(ROUND((_xlfn.IFS(offer_sale_type="поставка",AB485,offer_sale_type="транзит",S485)*(1+AC485))/E485,2),0)</f>
        <v>0</v>
      </c>
      <c r="AE485" s="74">
        <f t="shared" si="303"/>
        <v>0</v>
      </c>
      <c r="AF485" s="123" cm="1">
        <f t="array" ref="AF485">IFERROR(ROUND(_xlfn.IFS(offer_sale_type="поставка",AB485,offer_sale_type="транзит",S485)*AC485,2),0)</f>
        <v>0</v>
      </c>
      <c r="AG485" s="130">
        <f t="shared" si="286"/>
        <v>0</v>
      </c>
      <c r="AH485" s="74">
        <f t="shared" si="287"/>
        <v>0</v>
      </c>
      <c r="AI485" s="123">
        <f t="shared" si="288"/>
        <v>0</v>
      </c>
      <c r="AJ485" s="118">
        <f t="shared" si="304"/>
        <v>0</v>
      </c>
      <c r="AK485" s="74">
        <f t="shared" si="305"/>
        <v>0</v>
      </c>
      <c r="AL485" s="174">
        <f t="shared" si="306"/>
        <v>0</v>
      </c>
      <c r="AM485" s="175">
        <f t="shared" si="289"/>
        <v>0</v>
      </c>
      <c r="AN485" s="130">
        <f t="shared" si="307"/>
        <v>0</v>
      </c>
      <c r="AO485" s="74">
        <f t="shared" si="290"/>
        <v>0</v>
      </c>
      <c r="AP485" s="123">
        <f t="shared" si="308"/>
        <v>0</v>
      </c>
      <c r="AQ485" s="118">
        <f t="shared" si="291"/>
        <v>0</v>
      </c>
      <c r="AR485" s="82" t="str">
        <f t="shared" si="309"/>
        <v>https://www.alta.ru/tnved/code//</v>
      </c>
      <c r="AS485" s="157"/>
      <c r="AT485" s="162"/>
      <c r="AU485" s="74">
        <f t="shared" si="292"/>
        <v>0</v>
      </c>
      <c r="AV485" s="157"/>
      <c r="AW485" s="75">
        <f>_xlfn.IFNA(VLOOKUP(L485,list_vat[],3,FALSE),0)</f>
        <v>0</v>
      </c>
      <c r="AX485" s="74">
        <f t="shared" si="310"/>
        <v>0</v>
      </c>
      <c r="AY485" s="74">
        <f t="shared" si="311"/>
        <v>0</v>
      </c>
      <c r="AZ485" s="130">
        <f t="shared" si="312"/>
        <v>0</v>
      </c>
      <c r="BA485" s="74">
        <f t="shared" si="293"/>
        <v>0</v>
      </c>
      <c r="BB485" s="193">
        <f t="shared" si="313"/>
        <v>0</v>
      </c>
      <c r="BC485" s="102">
        <f t="shared" si="314"/>
        <v>0</v>
      </c>
      <c r="BD485" s="102">
        <f t="shared" si="315"/>
        <v>0</v>
      </c>
      <c r="BE485" s="413" t="s">
        <v>69</v>
      </c>
    </row>
    <row r="486" spans="1:57" s="65" customFormat="1" ht="12" customHeight="1" x14ac:dyDescent="0.2">
      <c r="A486" s="43">
        <v>471</v>
      </c>
      <c r="B486" s="166"/>
      <c r="C486" s="166"/>
      <c r="D486" s="166"/>
      <c r="E486" s="162"/>
      <c r="F486" s="166"/>
      <c r="G486" s="162"/>
      <c r="H486" s="162"/>
      <c r="I486" s="189">
        <f t="shared" si="294"/>
        <v>0</v>
      </c>
      <c r="J486" s="195"/>
      <c r="K486" s="162"/>
      <c r="L486" s="168"/>
      <c r="M486" s="75">
        <f>_xlfn.XLOOKUP(L486,list_vat[Страна],list_vat[Ставка НДС %],0,0)</f>
        <v>0</v>
      </c>
      <c r="N486" s="162">
        <f t="shared" si="295"/>
        <v>0</v>
      </c>
      <c r="O486" s="169"/>
      <c r="P486" s="74">
        <f t="shared" si="316"/>
        <v>0</v>
      </c>
      <c r="Q486" s="162"/>
      <c r="R486" s="162" t="str">
        <f t="shared" si="296"/>
        <v>введи курс</v>
      </c>
      <c r="S486" s="196">
        <f t="shared" si="297"/>
        <v>0</v>
      </c>
      <c r="T486" s="192">
        <f t="shared" si="298"/>
        <v>0</v>
      </c>
      <c r="U486" s="76">
        <f t="shared" si="299"/>
        <v>0</v>
      </c>
      <c r="V486" s="123">
        <f t="shared" si="300"/>
        <v>0</v>
      </c>
      <c r="W486" s="191"/>
      <c r="X486" s="170"/>
      <c r="Y486" s="74">
        <f t="shared" si="285"/>
        <v>0</v>
      </c>
      <c r="Z486" s="188"/>
      <c r="AA486" s="130">
        <f t="shared" si="301"/>
        <v>0</v>
      </c>
      <c r="AB486" s="74">
        <f t="shared" si="302"/>
        <v>0</v>
      </c>
      <c r="AC486" s="356"/>
      <c r="AD486" s="130" cm="1">
        <f t="array" ref="AD486">IFERROR(ROUND((_xlfn.IFS(offer_sale_type="поставка",AB486,offer_sale_type="транзит",S486)*(1+AC486))/E486,2),0)</f>
        <v>0</v>
      </c>
      <c r="AE486" s="74">
        <f t="shared" si="303"/>
        <v>0</v>
      </c>
      <c r="AF486" s="123" cm="1">
        <f t="array" ref="AF486">IFERROR(ROUND(_xlfn.IFS(offer_sale_type="поставка",AB486,offer_sale_type="транзит",S486)*AC486,2),0)</f>
        <v>0</v>
      </c>
      <c r="AG486" s="130">
        <f t="shared" si="286"/>
        <v>0</v>
      </c>
      <c r="AH486" s="74">
        <f t="shared" si="287"/>
        <v>0</v>
      </c>
      <c r="AI486" s="123">
        <f t="shared" si="288"/>
        <v>0</v>
      </c>
      <c r="AJ486" s="118">
        <f t="shared" si="304"/>
        <v>0</v>
      </c>
      <c r="AK486" s="74">
        <f t="shared" si="305"/>
        <v>0</v>
      </c>
      <c r="AL486" s="174">
        <f t="shared" si="306"/>
        <v>0</v>
      </c>
      <c r="AM486" s="175">
        <f t="shared" si="289"/>
        <v>0</v>
      </c>
      <c r="AN486" s="130">
        <f t="shared" si="307"/>
        <v>0</v>
      </c>
      <c r="AO486" s="74">
        <f t="shared" si="290"/>
        <v>0</v>
      </c>
      <c r="AP486" s="123">
        <f t="shared" si="308"/>
        <v>0</v>
      </c>
      <c r="AQ486" s="118">
        <f t="shared" si="291"/>
        <v>0</v>
      </c>
      <c r="AR486" s="82" t="str">
        <f t="shared" si="309"/>
        <v>https://www.alta.ru/tnved/code//</v>
      </c>
      <c r="AS486" s="157"/>
      <c r="AT486" s="162"/>
      <c r="AU486" s="74">
        <f t="shared" si="292"/>
        <v>0</v>
      </c>
      <c r="AV486" s="157"/>
      <c r="AW486" s="75">
        <f>_xlfn.IFNA(VLOOKUP(L486,list_vat[],3,FALSE),0)</f>
        <v>0</v>
      </c>
      <c r="AX486" s="74">
        <f t="shared" si="310"/>
        <v>0</v>
      </c>
      <c r="AY486" s="74">
        <f t="shared" si="311"/>
        <v>0</v>
      </c>
      <c r="AZ486" s="130">
        <f t="shared" si="312"/>
        <v>0</v>
      </c>
      <c r="BA486" s="74">
        <f t="shared" si="293"/>
        <v>0</v>
      </c>
      <c r="BB486" s="193">
        <f t="shared" si="313"/>
        <v>0</v>
      </c>
      <c r="BC486" s="102">
        <f t="shared" si="314"/>
        <v>0</v>
      </c>
      <c r="BD486" s="102">
        <f t="shared" si="315"/>
        <v>0</v>
      </c>
      <c r="BE486" s="413" t="s">
        <v>69</v>
      </c>
    </row>
    <row r="487" spans="1:57" s="65" customFormat="1" ht="12" customHeight="1" x14ac:dyDescent="0.2">
      <c r="A487" s="43">
        <v>472</v>
      </c>
      <c r="B487" s="166"/>
      <c r="C487" s="166"/>
      <c r="D487" s="166"/>
      <c r="E487" s="162"/>
      <c r="F487" s="166"/>
      <c r="G487" s="162"/>
      <c r="H487" s="162"/>
      <c r="I487" s="189">
        <f t="shared" si="294"/>
        <v>0</v>
      </c>
      <c r="J487" s="195"/>
      <c r="K487" s="162"/>
      <c r="L487" s="168"/>
      <c r="M487" s="75">
        <f>_xlfn.XLOOKUP(L487,list_vat[Страна],list_vat[Ставка НДС %],0,0)</f>
        <v>0</v>
      </c>
      <c r="N487" s="162">
        <f t="shared" si="295"/>
        <v>0</v>
      </c>
      <c r="O487" s="169"/>
      <c r="P487" s="74">
        <f t="shared" si="316"/>
        <v>0</v>
      </c>
      <c r="Q487" s="162"/>
      <c r="R487" s="162" t="str">
        <f t="shared" si="296"/>
        <v>введи курс</v>
      </c>
      <c r="S487" s="196">
        <f t="shared" si="297"/>
        <v>0</v>
      </c>
      <c r="T487" s="192">
        <f t="shared" si="298"/>
        <v>0</v>
      </c>
      <c r="U487" s="76">
        <f t="shared" si="299"/>
        <v>0</v>
      </c>
      <c r="V487" s="123">
        <f t="shared" si="300"/>
        <v>0</v>
      </c>
      <c r="W487" s="191"/>
      <c r="X487" s="170"/>
      <c r="Y487" s="74">
        <f t="shared" si="285"/>
        <v>0</v>
      </c>
      <c r="Z487" s="188"/>
      <c r="AA487" s="130">
        <f t="shared" si="301"/>
        <v>0</v>
      </c>
      <c r="AB487" s="74">
        <f t="shared" si="302"/>
        <v>0</v>
      </c>
      <c r="AC487" s="356"/>
      <c r="AD487" s="130" cm="1">
        <f t="array" ref="AD487">IFERROR(ROUND((_xlfn.IFS(offer_sale_type="поставка",AB487,offer_sale_type="транзит",S487)*(1+AC487))/E487,2),0)</f>
        <v>0</v>
      </c>
      <c r="AE487" s="74">
        <f t="shared" si="303"/>
        <v>0</v>
      </c>
      <c r="AF487" s="123" cm="1">
        <f t="array" ref="AF487">IFERROR(ROUND(_xlfn.IFS(offer_sale_type="поставка",AB487,offer_sale_type="транзит",S487)*AC487,2),0)</f>
        <v>0</v>
      </c>
      <c r="AG487" s="130">
        <f t="shared" si="286"/>
        <v>0</v>
      </c>
      <c r="AH487" s="74">
        <f t="shared" si="287"/>
        <v>0</v>
      </c>
      <c r="AI487" s="123">
        <f t="shared" si="288"/>
        <v>0</v>
      </c>
      <c r="AJ487" s="118">
        <f t="shared" si="304"/>
        <v>0</v>
      </c>
      <c r="AK487" s="74">
        <f t="shared" si="305"/>
        <v>0</v>
      </c>
      <c r="AL487" s="174">
        <f t="shared" si="306"/>
        <v>0</v>
      </c>
      <c r="AM487" s="175">
        <f t="shared" si="289"/>
        <v>0</v>
      </c>
      <c r="AN487" s="130">
        <f t="shared" si="307"/>
        <v>0</v>
      </c>
      <c r="AO487" s="74">
        <f t="shared" si="290"/>
        <v>0</v>
      </c>
      <c r="AP487" s="123">
        <f t="shared" si="308"/>
        <v>0</v>
      </c>
      <c r="AQ487" s="118">
        <f t="shared" si="291"/>
        <v>0</v>
      </c>
      <c r="AR487" s="82" t="str">
        <f t="shared" si="309"/>
        <v>https://www.alta.ru/tnved/code//</v>
      </c>
      <c r="AS487" s="157"/>
      <c r="AT487" s="162"/>
      <c r="AU487" s="74">
        <f t="shared" si="292"/>
        <v>0</v>
      </c>
      <c r="AV487" s="157"/>
      <c r="AW487" s="75">
        <f>_xlfn.IFNA(VLOOKUP(L487,list_vat[],3,FALSE),0)</f>
        <v>0</v>
      </c>
      <c r="AX487" s="74">
        <f t="shared" si="310"/>
        <v>0</v>
      </c>
      <c r="AY487" s="74">
        <f t="shared" si="311"/>
        <v>0</v>
      </c>
      <c r="AZ487" s="130">
        <f t="shared" si="312"/>
        <v>0</v>
      </c>
      <c r="BA487" s="74">
        <f t="shared" si="293"/>
        <v>0</v>
      </c>
      <c r="BB487" s="193">
        <f t="shared" si="313"/>
        <v>0</v>
      </c>
      <c r="BC487" s="102">
        <f t="shared" si="314"/>
        <v>0</v>
      </c>
      <c r="BD487" s="102">
        <f t="shared" si="315"/>
        <v>0</v>
      </c>
      <c r="BE487" s="413" t="s">
        <v>69</v>
      </c>
    </row>
    <row r="488" spans="1:57" s="65" customFormat="1" ht="12" customHeight="1" x14ac:dyDescent="0.2">
      <c r="A488" s="43">
        <v>473</v>
      </c>
      <c r="B488" s="166"/>
      <c r="C488" s="166"/>
      <c r="D488" s="166"/>
      <c r="E488" s="162"/>
      <c r="F488" s="166"/>
      <c r="G488" s="162"/>
      <c r="H488" s="162"/>
      <c r="I488" s="189">
        <f t="shared" si="294"/>
        <v>0</v>
      </c>
      <c r="J488" s="195"/>
      <c r="K488" s="162"/>
      <c r="L488" s="168"/>
      <c r="M488" s="75">
        <f>_xlfn.XLOOKUP(L488,list_vat[Страна],list_vat[Ставка НДС %],0,0)</f>
        <v>0</v>
      </c>
      <c r="N488" s="162">
        <f t="shared" si="295"/>
        <v>0</v>
      </c>
      <c r="O488" s="169"/>
      <c r="P488" s="74">
        <f t="shared" si="316"/>
        <v>0</v>
      </c>
      <c r="Q488" s="162"/>
      <c r="R488" s="162" t="str">
        <f t="shared" si="296"/>
        <v>введи курс</v>
      </c>
      <c r="S488" s="196">
        <f t="shared" si="297"/>
        <v>0</v>
      </c>
      <c r="T488" s="192">
        <f t="shared" si="298"/>
        <v>0</v>
      </c>
      <c r="U488" s="76">
        <f t="shared" si="299"/>
        <v>0</v>
      </c>
      <c r="V488" s="123">
        <f t="shared" si="300"/>
        <v>0</v>
      </c>
      <c r="W488" s="191"/>
      <c r="X488" s="170"/>
      <c r="Y488" s="74">
        <f t="shared" si="285"/>
        <v>0</v>
      </c>
      <c r="Z488" s="188"/>
      <c r="AA488" s="130">
        <f t="shared" si="301"/>
        <v>0</v>
      </c>
      <c r="AB488" s="74">
        <f t="shared" si="302"/>
        <v>0</v>
      </c>
      <c r="AC488" s="356"/>
      <c r="AD488" s="130" cm="1">
        <f t="array" ref="AD488">IFERROR(ROUND((_xlfn.IFS(offer_sale_type="поставка",AB488,offer_sale_type="транзит",S488)*(1+AC488))/E488,2),0)</f>
        <v>0</v>
      </c>
      <c r="AE488" s="74">
        <f t="shared" si="303"/>
        <v>0</v>
      </c>
      <c r="AF488" s="123" cm="1">
        <f t="array" ref="AF488">IFERROR(ROUND(_xlfn.IFS(offer_sale_type="поставка",AB488,offer_sale_type="транзит",S488)*AC488,2),0)</f>
        <v>0</v>
      </c>
      <c r="AG488" s="130">
        <f t="shared" si="286"/>
        <v>0</v>
      </c>
      <c r="AH488" s="74">
        <f t="shared" si="287"/>
        <v>0</v>
      </c>
      <c r="AI488" s="123">
        <f t="shared" si="288"/>
        <v>0</v>
      </c>
      <c r="AJ488" s="118">
        <f t="shared" si="304"/>
        <v>0</v>
      </c>
      <c r="AK488" s="74">
        <f t="shared" si="305"/>
        <v>0</v>
      </c>
      <c r="AL488" s="174">
        <f t="shared" si="306"/>
        <v>0</v>
      </c>
      <c r="AM488" s="175">
        <f t="shared" si="289"/>
        <v>0</v>
      </c>
      <c r="AN488" s="130">
        <f t="shared" si="307"/>
        <v>0</v>
      </c>
      <c r="AO488" s="74">
        <f t="shared" si="290"/>
        <v>0</v>
      </c>
      <c r="AP488" s="123">
        <f t="shared" si="308"/>
        <v>0</v>
      </c>
      <c r="AQ488" s="118">
        <f t="shared" si="291"/>
        <v>0</v>
      </c>
      <c r="AR488" s="82" t="str">
        <f t="shared" si="309"/>
        <v>https://www.alta.ru/tnved/code//</v>
      </c>
      <c r="AS488" s="157"/>
      <c r="AT488" s="162"/>
      <c r="AU488" s="74">
        <f t="shared" si="292"/>
        <v>0</v>
      </c>
      <c r="AV488" s="157"/>
      <c r="AW488" s="75">
        <f>_xlfn.IFNA(VLOOKUP(L488,list_vat[],3,FALSE),0)</f>
        <v>0</v>
      </c>
      <c r="AX488" s="74">
        <f t="shared" si="310"/>
        <v>0</v>
      </c>
      <c r="AY488" s="74">
        <f t="shared" si="311"/>
        <v>0</v>
      </c>
      <c r="AZ488" s="130">
        <f t="shared" si="312"/>
        <v>0</v>
      </c>
      <c r="BA488" s="74">
        <f t="shared" si="293"/>
        <v>0</v>
      </c>
      <c r="BB488" s="193">
        <f t="shared" si="313"/>
        <v>0</v>
      </c>
      <c r="BC488" s="102">
        <f t="shared" si="314"/>
        <v>0</v>
      </c>
      <c r="BD488" s="102">
        <f t="shared" si="315"/>
        <v>0</v>
      </c>
      <c r="BE488" s="413" t="s">
        <v>69</v>
      </c>
    </row>
    <row r="489" spans="1:57" s="65" customFormat="1" ht="12" customHeight="1" x14ac:dyDescent="0.2">
      <c r="A489" s="43">
        <v>474</v>
      </c>
      <c r="B489" s="166"/>
      <c r="C489" s="166"/>
      <c r="D489" s="166"/>
      <c r="E489" s="162"/>
      <c r="F489" s="166"/>
      <c r="G489" s="162"/>
      <c r="H489" s="162"/>
      <c r="I489" s="189">
        <f t="shared" si="294"/>
        <v>0</v>
      </c>
      <c r="J489" s="195"/>
      <c r="K489" s="162"/>
      <c r="L489" s="168"/>
      <c r="M489" s="75">
        <f>_xlfn.XLOOKUP(L489,list_vat[Страна],list_vat[Ставка НДС %],0,0)</f>
        <v>0</v>
      </c>
      <c r="N489" s="162">
        <f t="shared" si="295"/>
        <v>0</v>
      </c>
      <c r="O489" s="169"/>
      <c r="P489" s="74">
        <f t="shared" si="316"/>
        <v>0</v>
      </c>
      <c r="Q489" s="162"/>
      <c r="R489" s="162" t="str">
        <f t="shared" si="296"/>
        <v>введи курс</v>
      </c>
      <c r="S489" s="196">
        <f t="shared" si="297"/>
        <v>0</v>
      </c>
      <c r="T489" s="192">
        <f t="shared" si="298"/>
        <v>0</v>
      </c>
      <c r="U489" s="76">
        <f t="shared" si="299"/>
        <v>0</v>
      </c>
      <c r="V489" s="123">
        <f t="shared" si="300"/>
        <v>0</v>
      </c>
      <c r="W489" s="191"/>
      <c r="X489" s="170"/>
      <c r="Y489" s="74">
        <f t="shared" si="285"/>
        <v>0</v>
      </c>
      <c r="Z489" s="188"/>
      <c r="AA489" s="130">
        <f t="shared" si="301"/>
        <v>0</v>
      </c>
      <c r="AB489" s="74">
        <f t="shared" si="302"/>
        <v>0</v>
      </c>
      <c r="AC489" s="356"/>
      <c r="AD489" s="130" cm="1">
        <f t="array" ref="AD489">IFERROR(ROUND((_xlfn.IFS(offer_sale_type="поставка",AB489,offer_sale_type="транзит",S489)*(1+AC489))/E489,2),0)</f>
        <v>0</v>
      </c>
      <c r="AE489" s="74">
        <f t="shared" si="303"/>
        <v>0</v>
      </c>
      <c r="AF489" s="123" cm="1">
        <f t="array" ref="AF489">IFERROR(ROUND(_xlfn.IFS(offer_sale_type="поставка",AB489,offer_sale_type="транзит",S489)*AC489,2),0)</f>
        <v>0</v>
      </c>
      <c r="AG489" s="130">
        <f t="shared" si="286"/>
        <v>0</v>
      </c>
      <c r="AH489" s="74">
        <f t="shared" si="287"/>
        <v>0</v>
      </c>
      <c r="AI489" s="123">
        <f t="shared" si="288"/>
        <v>0</v>
      </c>
      <c r="AJ489" s="118">
        <f t="shared" si="304"/>
        <v>0</v>
      </c>
      <c r="AK489" s="74">
        <f t="shared" si="305"/>
        <v>0</v>
      </c>
      <c r="AL489" s="174">
        <f t="shared" si="306"/>
        <v>0</v>
      </c>
      <c r="AM489" s="175">
        <f t="shared" si="289"/>
        <v>0</v>
      </c>
      <c r="AN489" s="130">
        <f t="shared" si="307"/>
        <v>0</v>
      </c>
      <c r="AO489" s="74">
        <f t="shared" si="290"/>
        <v>0</v>
      </c>
      <c r="AP489" s="123">
        <f t="shared" si="308"/>
        <v>0</v>
      </c>
      <c r="AQ489" s="118">
        <f t="shared" si="291"/>
        <v>0</v>
      </c>
      <c r="AR489" s="82" t="str">
        <f t="shared" si="309"/>
        <v>https://www.alta.ru/tnved/code//</v>
      </c>
      <c r="AS489" s="157"/>
      <c r="AT489" s="162"/>
      <c r="AU489" s="74">
        <f t="shared" si="292"/>
        <v>0</v>
      </c>
      <c r="AV489" s="157"/>
      <c r="AW489" s="75">
        <f>_xlfn.IFNA(VLOOKUP(L489,list_vat[],3,FALSE),0)</f>
        <v>0</v>
      </c>
      <c r="AX489" s="74">
        <f t="shared" si="310"/>
        <v>0</v>
      </c>
      <c r="AY489" s="74">
        <f t="shared" si="311"/>
        <v>0</v>
      </c>
      <c r="AZ489" s="130">
        <f t="shared" si="312"/>
        <v>0</v>
      </c>
      <c r="BA489" s="74">
        <f t="shared" si="293"/>
        <v>0</v>
      </c>
      <c r="BB489" s="193">
        <f t="shared" si="313"/>
        <v>0</v>
      </c>
      <c r="BC489" s="102">
        <f t="shared" si="314"/>
        <v>0</v>
      </c>
      <c r="BD489" s="102">
        <f t="shared" si="315"/>
        <v>0</v>
      </c>
      <c r="BE489" s="413" t="s">
        <v>69</v>
      </c>
    </row>
    <row r="490" spans="1:57" s="65" customFormat="1" ht="12" customHeight="1" x14ac:dyDescent="0.2">
      <c r="A490" s="43">
        <v>475</v>
      </c>
      <c r="B490" s="166"/>
      <c r="C490" s="166"/>
      <c r="D490" s="166"/>
      <c r="E490" s="162"/>
      <c r="F490" s="166"/>
      <c r="G490" s="162"/>
      <c r="H490" s="162"/>
      <c r="I490" s="189">
        <f t="shared" si="294"/>
        <v>0</v>
      </c>
      <c r="J490" s="195"/>
      <c r="K490" s="162"/>
      <c r="L490" s="168"/>
      <c r="M490" s="75">
        <f>_xlfn.XLOOKUP(L490,list_vat[Страна],list_vat[Ставка НДС %],0,0)</f>
        <v>0</v>
      </c>
      <c r="N490" s="162">
        <f t="shared" si="295"/>
        <v>0</v>
      </c>
      <c r="O490" s="169"/>
      <c r="P490" s="74">
        <f t="shared" si="316"/>
        <v>0</v>
      </c>
      <c r="Q490" s="162"/>
      <c r="R490" s="162" t="str">
        <f t="shared" si="296"/>
        <v>введи курс</v>
      </c>
      <c r="S490" s="196">
        <f t="shared" si="297"/>
        <v>0</v>
      </c>
      <c r="T490" s="192">
        <f t="shared" si="298"/>
        <v>0</v>
      </c>
      <c r="U490" s="76">
        <f t="shared" si="299"/>
        <v>0</v>
      </c>
      <c r="V490" s="123">
        <f t="shared" si="300"/>
        <v>0</v>
      </c>
      <c r="W490" s="191"/>
      <c r="X490" s="170"/>
      <c r="Y490" s="74">
        <f t="shared" si="285"/>
        <v>0</v>
      </c>
      <c r="Z490" s="188"/>
      <c r="AA490" s="130">
        <f t="shared" si="301"/>
        <v>0</v>
      </c>
      <c r="AB490" s="74">
        <f t="shared" si="302"/>
        <v>0</v>
      </c>
      <c r="AC490" s="356"/>
      <c r="AD490" s="130" cm="1">
        <f t="array" ref="AD490">IFERROR(ROUND((_xlfn.IFS(offer_sale_type="поставка",AB490,offer_sale_type="транзит",S490)*(1+AC490))/E490,2),0)</f>
        <v>0</v>
      </c>
      <c r="AE490" s="74">
        <f t="shared" si="303"/>
        <v>0</v>
      </c>
      <c r="AF490" s="123" cm="1">
        <f t="array" ref="AF490">IFERROR(ROUND(_xlfn.IFS(offer_sale_type="поставка",AB490,offer_sale_type="транзит",S490)*AC490,2),0)</f>
        <v>0</v>
      </c>
      <c r="AG490" s="130">
        <f t="shared" si="286"/>
        <v>0</v>
      </c>
      <c r="AH490" s="74">
        <f t="shared" si="287"/>
        <v>0</v>
      </c>
      <c r="AI490" s="123">
        <f t="shared" si="288"/>
        <v>0</v>
      </c>
      <c r="AJ490" s="118">
        <f t="shared" si="304"/>
        <v>0</v>
      </c>
      <c r="AK490" s="74">
        <f t="shared" si="305"/>
        <v>0</v>
      </c>
      <c r="AL490" s="174">
        <f t="shared" si="306"/>
        <v>0</v>
      </c>
      <c r="AM490" s="175">
        <f t="shared" si="289"/>
        <v>0</v>
      </c>
      <c r="AN490" s="130">
        <f t="shared" si="307"/>
        <v>0</v>
      </c>
      <c r="AO490" s="74">
        <f t="shared" si="290"/>
        <v>0</v>
      </c>
      <c r="AP490" s="123">
        <f t="shared" si="308"/>
        <v>0</v>
      </c>
      <c r="AQ490" s="118">
        <f t="shared" si="291"/>
        <v>0</v>
      </c>
      <c r="AR490" s="82" t="str">
        <f t="shared" si="309"/>
        <v>https://www.alta.ru/tnved/code//</v>
      </c>
      <c r="AS490" s="157"/>
      <c r="AT490" s="162"/>
      <c r="AU490" s="74">
        <f t="shared" si="292"/>
        <v>0</v>
      </c>
      <c r="AV490" s="157"/>
      <c r="AW490" s="75">
        <f>_xlfn.IFNA(VLOOKUP(L490,list_vat[],3,FALSE),0)</f>
        <v>0</v>
      </c>
      <c r="AX490" s="74">
        <f t="shared" si="310"/>
        <v>0</v>
      </c>
      <c r="AY490" s="74">
        <f t="shared" si="311"/>
        <v>0</v>
      </c>
      <c r="AZ490" s="130">
        <f t="shared" si="312"/>
        <v>0</v>
      </c>
      <c r="BA490" s="74">
        <f t="shared" si="293"/>
        <v>0</v>
      </c>
      <c r="BB490" s="193">
        <f t="shared" si="313"/>
        <v>0</v>
      </c>
      <c r="BC490" s="102">
        <f t="shared" si="314"/>
        <v>0</v>
      </c>
      <c r="BD490" s="102">
        <f t="shared" si="315"/>
        <v>0</v>
      </c>
      <c r="BE490" s="413" t="s">
        <v>69</v>
      </c>
    </row>
    <row r="491" spans="1:57" s="65" customFormat="1" ht="12" customHeight="1" x14ac:dyDescent="0.2">
      <c r="A491" s="43">
        <v>476</v>
      </c>
      <c r="B491" s="166"/>
      <c r="C491" s="166"/>
      <c r="D491" s="166"/>
      <c r="E491" s="162"/>
      <c r="F491" s="166"/>
      <c r="G491" s="162"/>
      <c r="H491" s="162"/>
      <c r="I491" s="189">
        <f t="shared" si="294"/>
        <v>0</v>
      </c>
      <c r="J491" s="195"/>
      <c r="K491" s="162"/>
      <c r="L491" s="168"/>
      <c r="M491" s="75">
        <f>_xlfn.XLOOKUP(L491,list_vat[Страна],list_vat[Ставка НДС %],0,0)</f>
        <v>0</v>
      </c>
      <c r="N491" s="162">
        <f t="shared" si="295"/>
        <v>0</v>
      </c>
      <c r="O491" s="169"/>
      <c r="P491" s="74">
        <f t="shared" si="316"/>
        <v>0</v>
      </c>
      <c r="Q491" s="162"/>
      <c r="R491" s="162" t="str">
        <f t="shared" si="296"/>
        <v>введи курс</v>
      </c>
      <c r="S491" s="196">
        <f t="shared" si="297"/>
        <v>0</v>
      </c>
      <c r="T491" s="192">
        <f t="shared" si="298"/>
        <v>0</v>
      </c>
      <c r="U491" s="76">
        <f t="shared" si="299"/>
        <v>0</v>
      </c>
      <c r="V491" s="123">
        <f t="shared" si="300"/>
        <v>0</v>
      </c>
      <c r="W491" s="191"/>
      <c r="X491" s="170"/>
      <c r="Y491" s="74">
        <f t="shared" si="285"/>
        <v>0</v>
      </c>
      <c r="Z491" s="188"/>
      <c r="AA491" s="130">
        <f t="shared" si="301"/>
        <v>0</v>
      </c>
      <c r="AB491" s="74">
        <f t="shared" si="302"/>
        <v>0</v>
      </c>
      <c r="AC491" s="356"/>
      <c r="AD491" s="130" cm="1">
        <f t="array" ref="AD491">IFERROR(ROUND((_xlfn.IFS(offer_sale_type="поставка",AB491,offer_sale_type="транзит",S491)*(1+AC491))/E491,2),0)</f>
        <v>0</v>
      </c>
      <c r="AE491" s="74">
        <f t="shared" si="303"/>
        <v>0</v>
      </c>
      <c r="AF491" s="123" cm="1">
        <f t="array" ref="AF491">IFERROR(ROUND(_xlfn.IFS(offer_sale_type="поставка",AB491,offer_sale_type="транзит",S491)*AC491,2),0)</f>
        <v>0</v>
      </c>
      <c r="AG491" s="130">
        <f t="shared" si="286"/>
        <v>0</v>
      </c>
      <c r="AH491" s="74">
        <f t="shared" si="287"/>
        <v>0</v>
      </c>
      <c r="AI491" s="123">
        <f t="shared" si="288"/>
        <v>0</v>
      </c>
      <c r="AJ491" s="118">
        <f t="shared" si="304"/>
        <v>0</v>
      </c>
      <c r="AK491" s="74">
        <f t="shared" si="305"/>
        <v>0</v>
      </c>
      <c r="AL491" s="174">
        <f t="shared" si="306"/>
        <v>0</v>
      </c>
      <c r="AM491" s="175">
        <f t="shared" si="289"/>
        <v>0</v>
      </c>
      <c r="AN491" s="130">
        <f t="shared" si="307"/>
        <v>0</v>
      </c>
      <c r="AO491" s="74">
        <f t="shared" si="290"/>
        <v>0</v>
      </c>
      <c r="AP491" s="123">
        <f t="shared" si="308"/>
        <v>0</v>
      </c>
      <c r="AQ491" s="118">
        <f t="shared" si="291"/>
        <v>0</v>
      </c>
      <c r="AR491" s="82" t="str">
        <f t="shared" si="309"/>
        <v>https://www.alta.ru/tnved/code//</v>
      </c>
      <c r="AS491" s="157"/>
      <c r="AT491" s="162"/>
      <c r="AU491" s="74">
        <f t="shared" si="292"/>
        <v>0</v>
      </c>
      <c r="AV491" s="157"/>
      <c r="AW491" s="75">
        <f>_xlfn.IFNA(VLOOKUP(L491,list_vat[],3,FALSE),0)</f>
        <v>0</v>
      </c>
      <c r="AX491" s="74">
        <f t="shared" si="310"/>
        <v>0</v>
      </c>
      <c r="AY491" s="74">
        <f t="shared" si="311"/>
        <v>0</v>
      </c>
      <c r="AZ491" s="130">
        <f t="shared" si="312"/>
        <v>0</v>
      </c>
      <c r="BA491" s="74">
        <f t="shared" si="293"/>
        <v>0</v>
      </c>
      <c r="BB491" s="193">
        <f t="shared" si="313"/>
        <v>0</v>
      </c>
      <c r="BC491" s="102">
        <f t="shared" si="314"/>
        <v>0</v>
      </c>
      <c r="BD491" s="102">
        <f t="shared" si="315"/>
        <v>0</v>
      </c>
      <c r="BE491" s="413" t="s">
        <v>69</v>
      </c>
    </row>
    <row r="492" spans="1:57" s="65" customFormat="1" ht="12" customHeight="1" x14ac:dyDescent="0.2">
      <c r="A492" s="43">
        <v>477</v>
      </c>
      <c r="B492" s="166"/>
      <c r="C492" s="166"/>
      <c r="D492" s="166"/>
      <c r="E492" s="162"/>
      <c r="F492" s="166"/>
      <c r="G492" s="162"/>
      <c r="H492" s="162"/>
      <c r="I492" s="189">
        <f t="shared" si="294"/>
        <v>0</v>
      </c>
      <c r="J492" s="195"/>
      <c r="K492" s="162"/>
      <c r="L492" s="168"/>
      <c r="M492" s="75">
        <f>_xlfn.XLOOKUP(L492,list_vat[Страна],list_vat[Ставка НДС %],0,0)</f>
        <v>0</v>
      </c>
      <c r="N492" s="162">
        <f t="shared" si="295"/>
        <v>0</v>
      </c>
      <c r="O492" s="169"/>
      <c r="P492" s="74">
        <f t="shared" si="316"/>
        <v>0</v>
      </c>
      <c r="Q492" s="162"/>
      <c r="R492" s="162" t="str">
        <f t="shared" si="296"/>
        <v>введи курс</v>
      </c>
      <c r="S492" s="196">
        <f t="shared" si="297"/>
        <v>0</v>
      </c>
      <c r="T492" s="192">
        <f t="shared" si="298"/>
        <v>0</v>
      </c>
      <c r="U492" s="76">
        <f t="shared" si="299"/>
        <v>0</v>
      </c>
      <c r="V492" s="123">
        <f t="shared" si="300"/>
        <v>0</v>
      </c>
      <c r="W492" s="191"/>
      <c r="X492" s="170"/>
      <c r="Y492" s="74">
        <f t="shared" si="285"/>
        <v>0</v>
      </c>
      <c r="Z492" s="188"/>
      <c r="AA492" s="130">
        <f t="shared" si="301"/>
        <v>0</v>
      </c>
      <c r="AB492" s="74">
        <f t="shared" si="302"/>
        <v>0</v>
      </c>
      <c r="AC492" s="356"/>
      <c r="AD492" s="130" cm="1">
        <f t="array" ref="AD492">IFERROR(ROUND((_xlfn.IFS(offer_sale_type="поставка",AB492,offer_sale_type="транзит",S492)*(1+AC492))/E492,2),0)</f>
        <v>0</v>
      </c>
      <c r="AE492" s="74">
        <f t="shared" si="303"/>
        <v>0</v>
      </c>
      <c r="AF492" s="123" cm="1">
        <f t="array" ref="AF492">IFERROR(ROUND(_xlfn.IFS(offer_sale_type="поставка",AB492,offer_sale_type="транзит",S492)*AC492,2),0)</f>
        <v>0</v>
      </c>
      <c r="AG492" s="130">
        <f t="shared" si="286"/>
        <v>0</v>
      </c>
      <c r="AH492" s="74">
        <f t="shared" si="287"/>
        <v>0</v>
      </c>
      <c r="AI492" s="123">
        <f t="shared" si="288"/>
        <v>0</v>
      </c>
      <c r="AJ492" s="118">
        <f t="shared" si="304"/>
        <v>0</v>
      </c>
      <c r="AK492" s="74">
        <f t="shared" si="305"/>
        <v>0</v>
      </c>
      <c r="AL492" s="174">
        <f t="shared" si="306"/>
        <v>0</v>
      </c>
      <c r="AM492" s="175">
        <f t="shared" si="289"/>
        <v>0</v>
      </c>
      <c r="AN492" s="130">
        <f t="shared" si="307"/>
        <v>0</v>
      </c>
      <c r="AO492" s="74">
        <f t="shared" si="290"/>
        <v>0</v>
      </c>
      <c r="AP492" s="123">
        <f t="shared" si="308"/>
        <v>0</v>
      </c>
      <c r="AQ492" s="118">
        <f t="shared" si="291"/>
        <v>0</v>
      </c>
      <c r="AR492" s="82" t="str">
        <f t="shared" si="309"/>
        <v>https://www.alta.ru/tnved/code//</v>
      </c>
      <c r="AS492" s="157"/>
      <c r="AT492" s="162"/>
      <c r="AU492" s="74">
        <f t="shared" si="292"/>
        <v>0</v>
      </c>
      <c r="AV492" s="157"/>
      <c r="AW492" s="75">
        <f>_xlfn.IFNA(VLOOKUP(L492,list_vat[],3,FALSE),0)</f>
        <v>0</v>
      </c>
      <c r="AX492" s="74">
        <f t="shared" si="310"/>
        <v>0</v>
      </c>
      <c r="AY492" s="74">
        <f t="shared" si="311"/>
        <v>0</v>
      </c>
      <c r="AZ492" s="130">
        <f t="shared" si="312"/>
        <v>0</v>
      </c>
      <c r="BA492" s="74">
        <f t="shared" si="293"/>
        <v>0</v>
      </c>
      <c r="BB492" s="193">
        <f t="shared" si="313"/>
        <v>0</v>
      </c>
      <c r="BC492" s="102">
        <f t="shared" si="314"/>
        <v>0</v>
      </c>
      <c r="BD492" s="102">
        <f t="shared" si="315"/>
        <v>0</v>
      </c>
      <c r="BE492" s="413" t="s">
        <v>69</v>
      </c>
    </row>
    <row r="493" spans="1:57" s="65" customFormat="1" ht="12" customHeight="1" x14ac:dyDescent="0.2">
      <c r="A493" s="43">
        <v>478</v>
      </c>
      <c r="B493" s="166"/>
      <c r="C493" s="166"/>
      <c r="D493" s="166"/>
      <c r="E493" s="162"/>
      <c r="F493" s="166"/>
      <c r="G493" s="162"/>
      <c r="H493" s="162"/>
      <c r="I493" s="189">
        <f t="shared" si="294"/>
        <v>0</v>
      </c>
      <c r="J493" s="195"/>
      <c r="K493" s="162"/>
      <c r="L493" s="168"/>
      <c r="M493" s="75">
        <f>_xlfn.XLOOKUP(L493,list_vat[Страна],list_vat[Ставка НДС %],0,0)</f>
        <v>0</v>
      </c>
      <c r="N493" s="162">
        <f t="shared" si="295"/>
        <v>0</v>
      </c>
      <c r="O493" s="169"/>
      <c r="P493" s="74">
        <f t="shared" si="316"/>
        <v>0</v>
      </c>
      <c r="Q493" s="162"/>
      <c r="R493" s="162" t="str">
        <f t="shared" si="296"/>
        <v>введи курс</v>
      </c>
      <c r="S493" s="196">
        <f t="shared" si="297"/>
        <v>0</v>
      </c>
      <c r="T493" s="192">
        <f t="shared" si="298"/>
        <v>0</v>
      </c>
      <c r="U493" s="76">
        <f t="shared" si="299"/>
        <v>0</v>
      </c>
      <c r="V493" s="123">
        <f t="shared" si="300"/>
        <v>0</v>
      </c>
      <c r="W493" s="191"/>
      <c r="X493" s="170"/>
      <c r="Y493" s="74">
        <f t="shared" si="285"/>
        <v>0</v>
      </c>
      <c r="Z493" s="188"/>
      <c r="AA493" s="130">
        <f t="shared" si="301"/>
        <v>0</v>
      </c>
      <c r="AB493" s="74">
        <f t="shared" si="302"/>
        <v>0</v>
      </c>
      <c r="AC493" s="356"/>
      <c r="AD493" s="130" cm="1">
        <f t="array" ref="AD493">IFERROR(ROUND((_xlfn.IFS(offer_sale_type="поставка",AB493,offer_sale_type="транзит",S493)*(1+AC493))/E493,2),0)</f>
        <v>0</v>
      </c>
      <c r="AE493" s="74">
        <f t="shared" si="303"/>
        <v>0</v>
      </c>
      <c r="AF493" s="123" cm="1">
        <f t="array" ref="AF493">IFERROR(ROUND(_xlfn.IFS(offer_sale_type="поставка",AB493,offer_sale_type="транзит",S493)*AC493,2),0)</f>
        <v>0</v>
      </c>
      <c r="AG493" s="130">
        <f t="shared" si="286"/>
        <v>0</v>
      </c>
      <c r="AH493" s="74">
        <f t="shared" si="287"/>
        <v>0</v>
      </c>
      <c r="AI493" s="123">
        <f t="shared" si="288"/>
        <v>0</v>
      </c>
      <c r="AJ493" s="118">
        <f t="shared" si="304"/>
        <v>0</v>
      </c>
      <c r="AK493" s="74">
        <f t="shared" si="305"/>
        <v>0</v>
      </c>
      <c r="AL493" s="174">
        <f t="shared" si="306"/>
        <v>0</v>
      </c>
      <c r="AM493" s="175">
        <f t="shared" si="289"/>
        <v>0</v>
      </c>
      <c r="AN493" s="130">
        <f t="shared" si="307"/>
        <v>0</v>
      </c>
      <c r="AO493" s="74">
        <f t="shared" si="290"/>
        <v>0</v>
      </c>
      <c r="AP493" s="123">
        <f t="shared" si="308"/>
        <v>0</v>
      </c>
      <c r="AQ493" s="118">
        <f t="shared" si="291"/>
        <v>0</v>
      </c>
      <c r="AR493" s="82" t="str">
        <f t="shared" si="309"/>
        <v>https://www.alta.ru/tnved/code//</v>
      </c>
      <c r="AS493" s="157"/>
      <c r="AT493" s="162"/>
      <c r="AU493" s="74">
        <f t="shared" si="292"/>
        <v>0</v>
      </c>
      <c r="AV493" s="157"/>
      <c r="AW493" s="75">
        <f>_xlfn.IFNA(VLOOKUP(L493,list_vat[],3,FALSE),0)</f>
        <v>0</v>
      </c>
      <c r="AX493" s="74">
        <f t="shared" si="310"/>
        <v>0</v>
      </c>
      <c r="AY493" s="74">
        <f t="shared" si="311"/>
        <v>0</v>
      </c>
      <c r="AZ493" s="130">
        <f t="shared" si="312"/>
        <v>0</v>
      </c>
      <c r="BA493" s="74">
        <f t="shared" si="293"/>
        <v>0</v>
      </c>
      <c r="BB493" s="193">
        <f t="shared" si="313"/>
        <v>0</v>
      </c>
      <c r="BC493" s="102">
        <f t="shared" si="314"/>
        <v>0</v>
      </c>
      <c r="BD493" s="102">
        <f t="shared" si="315"/>
        <v>0</v>
      </c>
      <c r="BE493" s="413" t="s">
        <v>69</v>
      </c>
    </row>
    <row r="494" spans="1:57" s="65" customFormat="1" ht="12" customHeight="1" x14ac:dyDescent="0.2">
      <c r="A494" s="43">
        <v>479</v>
      </c>
      <c r="B494" s="166"/>
      <c r="C494" s="166"/>
      <c r="D494" s="166"/>
      <c r="E494" s="162"/>
      <c r="F494" s="166"/>
      <c r="G494" s="162"/>
      <c r="H494" s="162"/>
      <c r="I494" s="189">
        <f t="shared" si="294"/>
        <v>0</v>
      </c>
      <c r="J494" s="195"/>
      <c r="K494" s="162"/>
      <c r="L494" s="168"/>
      <c r="M494" s="75">
        <f>_xlfn.XLOOKUP(L494,list_vat[Страна],list_vat[Ставка НДС %],0,0)</f>
        <v>0</v>
      </c>
      <c r="N494" s="162">
        <f t="shared" si="295"/>
        <v>0</v>
      </c>
      <c r="O494" s="169"/>
      <c r="P494" s="74">
        <f t="shared" si="316"/>
        <v>0</v>
      </c>
      <c r="Q494" s="162"/>
      <c r="R494" s="162" t="str">
        <f t="shared" si="296"/>
        <v>введи курс</v>
      </c>
      <c r="S494" s="196">
        <f t="shared" si="297"/>
        <v>0</v>
      </c>
      <c r="T494" s="192">
        <f t="shared" si="298"/>
        <v>0</v>
      </c>
      <c r="U494" s="76">
        <f t="shared" si="299"/>
        <v>0</v>
      </c>
      <c r="V494" s="123">
        <f t="shared" si="300"/>
        <v>0</v>
      </c>
      <c r="W494" s="191"/>
      <c r="X494" s="170"/>
      <c r="Y494" s="74">
        <f t="shared" si="285"/>
        <v>0</v>
      </c>
      <c r="Z494" s="188"/>
      <c r="AA494" s="130">
        <f t="shared" si="301"/>
        <v>0</v>
      </c>
      <c r="AB494" s="74">
        <f t="shared" si="302"/>
        <v>0</v>
      </c>
      <c r="AC494" s="356"/>
      <c r="AD494" s="130" cm="1">
        <f t="array" ref="AD494">IFERROR(ROUND((_xlfn.IFS(offer_sale_type="поставка",AB494,offer_sale_type="транзит",S494)*(1+AC494))/E494,2),0)</f>
        <v>0</v>
      </c>
      <c r="AE494" s="74">
        <f t="shared" si="303"/>
        <v>0</v>
      </c>
      <c r="AF494" s="123" cm="1">
        <f t="array" ref="AF494">IFERROR(ROUND(_xlfn.IFS(offer_sale_type="поставка",AB494,offer_sale_type="транзит",S494)*AC494,2),0)</f>
        <v>0</v>
      </c>
      <c r="AG494" s="130">
        <f t="shared" si="286"/>
        <v>0</v>
      </c>
      <c r="AH494" s="74">
        <f t="shared" si="287"/>
        <v>0</v>
      </c>
      <c r="AI494" s="123">
        <f t="shared" si="288"/>
        <v>0</v>
      </c>
      <c r="AJ494" s="118">
        <f t="shared" si="304"/>
        <v>0</v>
      </c>
      <c r="AK494" s="74">
        <f t="shared" si="305"/>
        <v>0</v>
      </c>
      <c r="AL494" s="174">
        <f t="shared" si="306"/>
        <v>0</v>
      </c>
      <c r="AM494" s="175">
        <f t="shared" si="289"/>
        <v>0</v>
      </c>
      <c r="AN494" s="130">
        <f t="shared" si="307"/>
        <v>0</v>
      </c>
      <c r="AO494" s="74">
        <f t="shared" si="290"/>
        <v>0</v>
      </c>
      <c r="AP494" s="123">
        <f t="shared" si="308"/>
        <v>0</v>
      </c>
      <c r="AQ494" s="118">
        <f t="shared" si="291"/>
        <v>0</v>
      </c>
      <c r="AR494" s="82" t="str">
        <f t="shared" si="309"/>
        <v>https://www.alta.ru/tnved/code//</v>
      </c>
      <c r="AS494" s="157"/>
      <c r="AT494" s="162"/>
      <c r="AU494" s="74">
        <f t="shared" si="292"/>
        <v>0</v>
      </c>
      <c r="AV494" s="157"/>
      <c r="AW494" s="75">
        <f>_xlfn.IFNA(VLOOKUP(L494,list_vat[],3,FALSE),0)</f>
        <v>0</v>
      </c>
      <c r="AX494" s="74">
        <f t="shared" si="310"/>
        <v>0</v>
      </c>
      <c r="AY494" s="74">
        <f t="shared" si="311"/>
        <v>0</v>
      </c>
      <c r="AZ494" s="130">
        <f t="shared" si="312"/>
        <v>0</v>
      </c>
      <c r="BA494" s="74">
        <f t="shared" si="293"/>
        <v>0</v>
      </c>
      <c r="BB494" s="193">
        <f t="shared" si="313"/>
        <v>0</v>
      </c>
      <c r="BC494" s="102">
        <f t="shared" si="314"/>
        <v>0</v>
      </c>
      <c r="BD494" s="102">
        <f t="shared" si="315"/>
        <v>0</v>
      </c>
      <c r="BE494" s="413" t="s">
        <v>69</v>
      </c>
    </row>
    <row r="495" spans="1:57" s="65" customFormat="1" ht="12" customHeight="1" x14ac:dyDescent="0.2">
      <c r="A495" s="43">
        <v>480</v>
      </c>
      <c r="B495" s="166"/>
      <c r="C495" s="166"/>
      <c r="D495" s="166"/>
      <c r="E495" s="162"/>
      <c r="F495" s="166"/>
      <c r="G495" s="162"/>
      <c r="H495" s="162"/>
      <c r="I495" s="189">
        <f t="shared" si="294"/>
        <v>0</v>
      </c>
      <c r="J495" s="195"/>
      <c r="K495" s="162"/>
      <c r="L495" s="168"/>
      <c r="M495" s="75">
        <f>_xlfn.XLOOKUP(L495,list_vat[Страна],list_vat[Ставка НДС %],0,0)</f>
        <v>0</v>
      </c>
      <c r="N495" s="162">
        <f t="shared" si="295"/>
        <v>0</v>
      </c>
      <c r="O495" s="169"/>
      <c r="P495" s="74">
        <f t="shared" si="316"/>
        <v>0</v>
      </c>
      <c r="Q495" s="162"/>
      <c r="R495" s="162" t="str">
        <f t="shared" si="296"/>
        <v>введи курс</v>
      </c>
      <c r="S495" s="196">
        <f t="shared" si="297"/>
        <v>0</v>
      </c>
      <c r="T495" s="192">
        <f t="shared" si="298"/>
        <v>0</v>
      </c>
      <c r="U495" s="76">
        <f t="shared" si="299"/>
        <v>0</v>
      </c>
      <c r="V495" s="123">
        <f t="shared" si="300"/>
        <v>0</v>
      </c>
      <c r="W495" s="191"/>
      <c r="X495" s="170"/>
      <c r="Y495" s="74">
        <f t="shared" si="285"/>
        <v>0</v>
      </c>
      <c r="Z495" s="188"/>
      <c r="AA495" s="130">
        <f t="shared" si="301"/>
        <v>0</v>
      </c>
      <c r="AB495" s="74">
        <f t="shared" si="302"/>
        <v>0</v>
      </c>
      <c r="AC495" s="356"/>
      <c r="AD495" s="130" cm="1">
        <f t="array" ref="AD495">IFERROR(ROUND((_xlfn.IFS(offer_sale_type="поставка",AB495,offer_sale_type="транзит",S495)*(1+AC495))/E495,2),0)</f>
        <v>0</v>
      </c>
      <c r="AE495" s="74">
        <f t="shared" si="303"/>
        <v>0</v>
      </c>
      <c r="AF495" s="123" cm="1">
        <f t="array" ref="AF495">IFERROR(ROUND(_xlfn.IFS(offer_sale_type="поставка",AB495,offer_sale_type="транзит",S495)*AC495,2),0)</f>
        <v>0</v>
      </c>
      <c r="AG495" s="130">
        <f t="shared" si="286"/>
        <v>0</v>
      </c>
      <c r="AH495" s="74">
        <f t="shared" si="287"/>
        <v>0</v>
      </c>
      <c r="AI495" s="123">
        <f t="shared" si="288"/>
        <v>0</v>
      </c>
      <c r="AJ495" s="118">
        <f t="shared" si="304"/>
        <v>0</v>
      </c>
      <c r="AK495" s="74">
        <f t="shared" si="305"/>
        <v>0</v>
      </c>
      <c r="AL495" s="174">
        <f t="shared" si="306"/>
        <v>0</v>
      </c>
      <c r="AM495" s="175">
        <f t="shared" si="289"/>
        <v>0</v>
      </c>
      <c r="AN495" s="130">
        <f t="shared" si="307"/>
        <v>0</v>
      </c>
      <c r="AO495" s="74">
        <f t="shared" si="290"/>
        <v>0</v>
      </c>
      <c r="AP495" s="123">
        <f t="shared" si="308"/>
        <v>0</v>
      </c>
      <c r="AQ495" s="118">
        <f t="shared" si="291"/>
        <v>0</v>
      </c>
      <c r="AR495" s="82" t="str">
        <f t="shared" si="309"/>
        <v>https://www.alta.ru/tnved/code//</v>
      </c>
      <c r="AS495" s="157"/>
      <c r="AT495" s="162"/>
      <c r="AU495" s="74">
        <f t="shared" si="292"/>
        <v>0</v>
      </c>
      <c r="AV495" s="157"/>
      <c r="AW495" s="75">
        <f>_xlfn.IFNA(VLOOKUP(L495,list_vat[],3,FALSE),0)</f>
        <v>0</v>
      </c>
      <c r="AX495" s="74">
        <f t="shared" si="310"/>
        <v>0</v>
      </c>
      <c r="AY495" s="74">
        <f t="shared" si="311"/>
        <v>0</v>
      </c>
      <c r="AZ495" s="130">
        <f t="shared" si="312"/>
        <v>0</v>
      </c>
      <c r="BA495" s="74">
        <f t="shared" si="293"/>
        <v>0</v>
      </c>
      <c r="BB495" s="193">
        <f t="shared" si="313"/>
        <v>0</v>
      </c>
      <c r="BC495" s="102">
        <f t="shared" si="314"/>
        <v>0</v>
      </c>
      <c r="BD495" s="102">
        <f t="shared" si="315"/>
        <v>0</v>
      </c>
      <c r="BE495" s="413" t="s">
        <v>69</v>
      </c>
    </row>
    <row r="496" spans="1:57" s="65" customFormat="1" ht="12" customHeight="1" x14ac:dyDescent="0.2">
      <c r="A496" s="43">
        <v>481</v>
      </c>
      <c r="B496" s="166"/>
      <c r="C496" s="166"/>
      <c r="D496" s="166"/>
      <c r="E496" s="162"/>
      <c r="F496" s="166"/>
      <c r="G496" s="162"/>
      <c r="H496" s="162"/>
      <c r="I496" s="189">
        <f t="shared" si="294"/>
        <v>0</v>
      </c>
      <c r="J496" s="195"/>
      <c r="K496" s="162"/>
      <c r="L496" s="168"/>
      <c r="M496" s="75">
        <f>_xlfn.XLOOKUP(L496,list_vat[Страна],list_vat[Ставка НДС %],0,0)</f>
        <v>0</v>
      </c>
      <c r="N496" s="162">
        <f t="shared" si="295"/>
        <v>0</v>
      </c>
      <c r="O496" s="169"/>
      <c r="P496" s="74">
        <f t="shared" si="316"/>
        <v>0</v>
      </c>
      <c r="Q496" s="162"/>
      <c r="R496" s="162" t="str">
        <f t="shared" si="296"/>
        <v>введи курс</v>
      </c>
      <c r="S496" s="196">
        <f t="shared" si="297"/>
        <v>0</v>
      </c>
      <c r="T496" s="192">
        <f t="shared" si="298"/>
        <v>0</v>
      </c>
      <c r="U496" s="76">
        <f t="shared" si="299"/>
        <v>0</v>
      </c>
      <c r="V496" s="123">
        <f t="shared" si="300"/>
        <v>0</v>
      </c>
      <c r="W496" s="191"/>
      <c r="X496" s="170"/>
      <c r="Y496" s="74">
        <f t="shared" si="285"/>
        <v>0</v>
      </c>
      <c r="Z496" s="188"/>
      <c r="AA496" s="130">
        <f t="shared" si="301"/>
        <v>0</v>
      </c>
      <c r="AB496" s="74">
        <f t="shared" si="302"/>
        <v>0</v>
      </c>
      <c r="AC496" s="356"/>
      <c r="AD496" s="130" cm="1">
        <f t="array" ref="AD496">IFERROR(ROUND((_xlfn.IFS(offer_sale_type="поставка",AB496,offer_sale_type="транзит",S496)*(1+AC496))/E496,2),0)</f>
        <v>0</v>
      </c>
      <c r="AE496" s="74">
        <f t="shared" si="303"/>
        <v>0</v>
      </c>
      <c r="AF496" s="123" cm="1">
        <f t="array" ref="AF496">IFERROR(ROUND(_xlfn.IFS(offer_sale_type="поставка",AB496,offer_sale_type="транзит",S496)*AC496,2),0)</f>
        <v>0</v>
      </c>
      <c r="AG496" s="130">
        <f t="shared" si="286"/>
        <v>0</v>
      </c>
      <c r="AH496" s="74">
        <f t="shared" si="287"/>
        <v>0</v>
      </c>
      <c r="AI496" s="123">
        <f t="shared" si="288"/>
        <v>0</v>
      </c>
      <c r="AJ496" s="118">
        <f t="shared" si="304"/>
        <v>0</v>
      </c>
      <c r="AK496" s="74">
        <f t="shared" si="305"/>
        <v>0</v>
      </c>
      <c r="AL496" s="174">
        <f t="shared" si="306"/>
        <v>0</v>
      </c>
      <c r="AM496" s="175">
        <f t="shared" si="289"/>
        <v>0</v>
      </c>
      <c r="AN496" s="130">
        <f t="shared" si="307"/>
        <v>0</v>
      </c>
      <c r="AO496" s="74">
        <f t="shared" si="290"/>
        <v>0</v>
      </c>
      <c r="AP496" s="123">
        <f t="shared" si="308"/>
        <v>0</v>
      </c>
      <c r="AQ496" s="118">
        <f t="shared" si="291"/>
        <v>0</v>
      </c>
      <c r="AR496" s="82" t="str">
        <f t="shared" si="309"/>
        <v>https://www.alta.ru/tnved/code//</v>
      </c>
      <c r="AS496" s="157"/>
      <c r="AT496" s="162"/>
      <c r="AU496" s="74">
        <f t="shared" si="292"/>
        <v>0</v>
      </c>
      <c r="AV496" s="157"/>
      <c r="AW496" s="75">
        <f>_xlfn.IFNA(VLOOKUP(L496,list_vat[],3,FALSE),0)</f>
        <v>0</v>
      </c>
      <c r="AX496" s="74">
        <f t="shared" si="310"/>
        <v>0</v>
      </c>
      <c r="AY496" s="74">
        <f t="shared" si="311"/>
        <v>0</v>
      </c>
      <c r="AZ496" s="130">
        <f t="shared" si="312"/>
        <v>0</v>
      </c>
      <c r="BA496" s="74">
        <f t="shared" si="293"/>
        <v>0</v>
      </c>
      <c r="BB496" s="193">
        <f t="shared" si="313"/>
        <v>0</v>
      </c>
      <c r="BC496" s="102">
        <f t="shared" si="314"/>
        <v>0</v>
      </c>
      <c r="BD496" s="102">
        <f t="shared" si="315"/>
        <v>0</v>
      </c>
      <c r="BE496" s="413" t="s">
        <v>69</v>
      </c>
    </row>
    <row r="497" spans="1:57" s="65" customFormat="1" ht="12" customHeight="1" x14ac:dyDescent="0.2">
      <c r="A497" s="43">
        <v>482</v>
      </c>
      <c r="B497" s="166"/>
      <c r="C497" s="166"/>
      <c r="D497" s="166"/>
      <c r="E497" s="162"/>
      <c r="F497" s="166"/>
      <c r="G497" s="162"/>
      <c r="H497" s="162"/>
      <c r="I497" s="189">
        <f t="shared" si="294"/>
        <v>0</v>
      </c>
      <c r="J497" s="195"/>
      <c r="K497" s="162"/>
      <c r="L497" s="168"/>
      <c r="M497" s="75">
        <f>_xlfn.XLOOKUP(L497,list_vat[Страна],list_vat[Ставка НДС %],0,0)</f>
        <v>0</v>
      </c>
      <c r="N497" s="162">
        <f t="shared" si="295"/>
        <v>0</v>
      </c>
      <c r="O497" s="169"/>
      <c r="P497" s="74">
        <f t="shared" si="316"/>
        <v>0</v>
      </c>
      <c r="Q497" s="162"/>
      <c r="R497" s="162" t="str">
        <f t="shared" si="296"/>
        <v>введи курс</v>
      </c>
      <c r="S497" s="196">
        <f t="shared" si="297"/>
        <v>0</v>
      </c>
      <c r="T497" s="192">
        <f t="shared" si="298"/>
        <v>0</v>
      </c>
      <c r="U497" s="76">
        <f t="shared" si="299"/>
        <v>0</v>
      </c>
      <c r="V497" s="123">
        <f t="shared" si="300"/>
        <v>0</v>
      </c>
      <c r="W497" s="191"/>
      <c r="X497" s="170"/>
      <c r="Y497" s="74">
        <f t="shared" si="285"/>
        <v>0</v>
      </c>
      <c r="Z497" s="188"/>
      <c r="AA497" s="130">
        <f t="shared" si="301"/>
        <v>0</v>
      </c>
      <c r="AB497" s="74">
        <f t="shared" si="302"/>
        <v>0</v>
      </c>
      <c r="AC497" s="356"/>
      <c r="AD497" s="130" cm="1">
        <f t="array" ref="AD497">IFERROR(ROUND((_xlfn.IFS(offer_sale_type="поставка",AB497,offer_sale_type="транзит",S497)*(1+AC497))/E497,2),0)</f>
        <v>0</v>
      </c>
      <c r="AE497" s="74">
        <f t="shared" si="303"/>
        <v>0</v>
      </c>
      <c r="AF497" s="123" cm="1">
        <f t="array" ref="AF497">IFERROR(ROUND(_xlfn.IFS(offer_sale_type="поставка",AB497,offer_sale_type="транзит",S497)*AC497,2),0)</f>
        <v>0</v>
      </c>
      <c r="AG497" s="130">
        <f t="shared" si="286"/>
        <v>0</v>
      </c>
      <c r="AH497" s="74">
        <f t="shared" si="287"/>
        <v>0</v>
      </c>
      <c r="AI497" s="123">
        <f t="shared" si="288"/>
        <v>0</v>
      </c>
      <c r="AJ497" s="118">
        <f t="shared" si="304"/>
        <v>0</v>
      </c>
      <c r="AK497" s="74">
        <f t="shared" si="305"/>
        <v>0</v>
      </c>
      <c r="AL497" s="174">
        <f t="shared" si="306"/>
        <v>0</v>
      </c>
      <c r="AM497" s="175">
        <f t="shared" si="289"/>
        <v>0</v>
      </c>
      <c r="AN497" s="130">
        <f t="shared" si="307"/>
        <v>0</v>
      </c>
      <c r="AO497" s="74">
        <f t="shared" si="290"/>
        <v>0</v>
      </c>
      <c r="AP497" s="123">
        <f t="shared" si="308"/>
        <v>0</v>
      </c>
      <c r="AQ497" s="118">
        <f t="shared" si="291"/>
        <v>0</v>
      </c>
      <c r="AR497" s="82" t="str">
        <f t="shared" si="309"/>
        <v>https://www.alta.ru/tnved/code//</v>
      </c>
      <c r="AS497" s="157"/>
      <c r="AT497" s="162"/>
      <c r="AU497" s="74">
        <f t="shared" si="292"/>
        <v>0</v>
      </c>
      <c r="AV497" s="157"/>
      <c r="AW497" s="75">
        <f>_xlfn.IFNA(VLOOKUP(L497,list_vat[],3,FALSE),0)</f>
        <v>0</v>
      </c>
      <c r="AX497" s="74">
        <f t="shared" si="310"/>
        <v>0</v>
      </c>
      <c r="AY497" s="74">
        <f t="shared" si="311"/>
        <v>0</v>
      </c>
      <c r="AZ497" s="130">
        <f t="shared" si="312"/>
        <v>0</v>
      </c>
      <c r="BA497" s="74">
        <f t="shared" si="293"/>
        <v>0</v>
      </c>
      <c r="BB497" s="193">
        <f t="shared" si="313"/>
        <v>0</v>
      </c>
      <c r="BC497" s="102">
        <f t="shared" si="314"/>
        <v>0</v>
      </c>
      <c r="BD497" s="102">
        <f t="shared" si="315"/>
        <v>0</v>
      </c>
      <c r="BE497" s="413" t="s">
        <v>69</v>
      </c>
    </row>
    <row r="498" spans="1:57" s="65" customFormat="1" ht="12" customHeight="1" x14ac:dyDescent="0.2">
      <c r="A498" s="43">
        <v>483</v>
      </c>
      <c r="B498" s="166"/>
      <c r="C498" s="166"/>
      <c r="D498" s="166"/>
      <c r="E498" s="162"/>
      <c r="F498" s="166"/>
      <c r="G498" s="162"/>
      <c r="H498" s="162"/>
      <c r="I498" s="189">
        <f t="shared" si="294"/>
        <v>0</v>
      </c>
      <c r="J498" s="195"/>
      <c r="K498" s="162"/>
      <c r="L498" s="168"/>
      <c r="M498" s="75">
        <f>_xlfn.XLOOKUP(L498,list_vat[Страна],list_vat[Ставка НДС %],0,0)</f>
        <v>0</v>
      </c>
      <c r="N498" s="162">
        <f t="shared" si="295"/>
        <v>0</v>
      </c>
      <c r="O498" s="169"/>
      <c r="P498" s="74">
        <f t="shared" si="316"/>
        <v>0</v>
      </c>
      <c r="Q498" s="162"/>
      <c r="R498" s="162" t="str">
        <f t="shared" si="296"/>
        <v>введи курс</v>
      </c>
      <c r="S498" s="196">
        <f t="shared" si="297"/>
        <v>0</v>
      </c>
      <c r="T498" s="192">
        <f t="shared" si="298"/>
        <v>0</v>
      </c>
      <c r="U498" s="76">
        <f t="shared" si="299"/>
        <v>0</v>
      </c>
      <c r="V498" s="123">
        <f t="shared" si="300"/>
        <v>0</v>
      </c>
      <c r="W498" s="191"/>
      <c r="X498" s="170"/>
      <c r="Y498" s="74">
        <f t="shared" si="285"/>
        <v>0</v>
      </c>
      <c r="Z498" s="188"/>
      <c r="AA498" s="130">
        <f t="shared" si="301"/>
        <v>0</v>
      </c>
      <c r="AB498" s="74">
        <f t="shared" si="302"/>
        <v>0</v>
      </c>
      <c r="AC498" s="356"/>
      <c r="AD498" s="130" cm="1">
        <f t="array" ref="AD498">IFERROR(ROUND((_xlfn.IFS(offer_sale_type="поставка",AB498,offer_sale_type="транзит",S498)*(1+AC498))/E498,2),0)</f>
        <v>0</v>
      </c>
      <c r="AE498" s="74">
        <f t="shared" si="303"/>
        <v>0</v>
      </c>
      <c r="AF498" s="123" cm="1">
        <f t="array" ref="AF498">IFERROR(ROUND(_xlfn.IFS(offer_sale_type="поставка",AB498,offer_sale_type="транзит",S498)*AC498,2),0)</f>
        <v>0</v>
      </c>
      <c r="AG498" s="130">
        <f t="shared" si="286"/>
        <v>0</v>
      </c>
      <c r="AH498" s="74">
        <f t="shared" si="287"/>
        <v>0</v>
      </c>
      <c r="AI498" s="123">
        <f t="shared" si="288"/>
        <v>0</v>
      </c>
      <c r="AJ498" s="118">
        <f t="shared" si="304"/>
        <v>0</v>
      </c>
      <c r="AK498" s="74">
        <f t="shared" si="305"/>
        <v>0</v>
      </c>
      <c r="AL498" s="174">
        <f t="shared" si="306"/>
        <v>0</v>
      </c>
      <c r="AM498" s="175">
        <f t="shared" si="289"/>
        <v>0</v>
      </c>
      <c r="AN498" s="130">
        <f t="shared" si="307"/>
        <v>0</v>
      </c>
      <c r="AO498" s="74">
        <f t="shared" si="290"/>
        <v>0</v>
      </c>
      <c r="AP498" s="123">
        <f t="shared" si="308"/>
        <v>0</v>
      </c>
      <c r="AQ498" s="118">
        <f t="shared" si="291"/>
        <v>0</v>
      </c>
      <c r="AR498" s="82" t="str">
        <f t="shared" si="309"/>
        <v>https://www.alta.ru/tnved/code//</v>
      </c>
      <c r="AS498" s="157"/>
      <c r="AT498" s="162"/>
      <c r="AU498" s="74">
        <f t="shared" si="292"/>
        <v>0</v>
      </c>
      <c r="AV498" s="157"/>
      <c r="AW498" s="75">
        <f>_xlfn.IFNA(VLOOKUP(L498,list_vat[],3,FALSE),0)</f>
        <v>0</v>
      </c>
      <c r="AX498" s="74">
        <f t="shared" si="310"/>
        <v>0</v>
      </c>
      <c r="AY498" s="74">
        <f t="shared" si="311"/>
        <v>0</v>
      </c>
      <c r="AZ498" s="130">
        <f t="shared" si="312"/>
        <v>0</v>
      </c>
      <c r="BA498" s="74">
        <f t="shared" si="293"/>
        <v>0</v>
      </c>
      <c r="BB498" s="193">
        <f t="shared" si="313"/>
        <v>0</v>
      </c>
      <c r="BC498" s="102">
        <f t="shared" si="314"/>
        <v>0</v>
      </c>
      <c r="BD498" s="102">
        <f t="shared" si="315"/>
        <v>0</v>
      </c>
      <c r="BE498" s="413" t="s">
        <v>69</v>
      </c>
    </row>
    <row r="499" spans="1:57" s="65" customFormat="1" ht="12" customHeight="1" x14ac:dyDescent="0.2">
      <c r="A499" s="43">
        <v>484</v>
      </c>
      <c r="B499" s="166"/>
      <c r="C499" s="166"/>
      <c r="D499" s="166"/>
      <c r="E499" s="162"/>
      <c r="F499" s="166"/>
      <c r="G499" s="162"/>
      <c r="H499" s="162"/>
      <c r="I499" s="189">
        <f t="shared" si="294"/>
        <v>0</v>
      </c>
      <c r="J499" s="195"/>
      <c r="K499" s="162"/>
      <c r="L499" s="168"/>
      <c r="M499" s="75">
        <f>_xlfn.XLOOKUP(L499,list_vat[Страна],list_vat[Ставка НДС %],0,0)</f>
        <v>0</v>
      </c>
      <c r="N499" s="162">
        <f t="shared" si="295"/>
        <v>0</v>
      </c>
      <c r="O499" s="169"/>
      <c r="P499" s="74">
        <f t="shared" si="316"/>
        <v>0</v>
      </c>
      <c r="Q499" s="162"/>
      <c r="R499" s="162" t="str">
        <f t="shared" si="296"/>
        <v>введи курс</v>
      </c>
      <c r="S499" s="196">
        <f t="shared" si="297"/>
        <v>0</v>
      </c>
      <c r="T499" s="192">
        <f t="shared" si="298"/>
        <v>0</v>
      </c>
      <c r="U499" s="76">
        <f t="shared" si="299"/>
        <v>0</v>
      </c>
      <c r="V499" s="123">
        <f t="shared" si="300"/>
        <v>0</v>
      </c>
      <c r="W499" s="191"/>
      <c r="X499" s="170"/>
      <c r="Y499" s="74">
        <f t="shared" si="285"/>
        <v>0</v>
      </c>
      <c r="Z499" s="188"/>
      <c r="AA499" s="130">
        <f t="shared" si="301"/>
        <v>0</v>
      </c>
      <c r="AB499" s="74">
        <f t="shared" si="302"/>
        <v>0</v>
      </c>
      <c r="AC499" s="356"/>
      <c r="AD499" s="130" cm="1">
        <f t="array" ref="AD499">IFERROR(ROUND((_xlfn.IFS(offer_sale_type="поставка",AB499,offer_sale_type="транзит",S499)*(1+AC499))/E499,2),0)</f>
        <v>0</v>
      </c>
      <c r="AE499" s="74">
        <f t="shared" si="303"/>
        <v>0</v>
      </c>
      <c r="AF499" s="123" cm="1">
        <f t="array" ref="AF499">IFERROR(ROUND(_xlfn.IFS(offer_sale_type="поставка",AB499,offer_sale_type="транзит",S499)*AC499,2),0)</f>
        <v>0</v>
      </c>
      <c r="AG499" s="130">
        <f t="shared" si="286"/>
        <v>0</v>
      </c>
      <c r="AH499" s="74">
        <f t="shared" si="287"/>
        <v>0</v>
      </c>
      <c r="AI499" s="123">
        <f t="shared" si="288"/>
        <v>0</v>
      </c>
      <c r="AJ499" s="118">
        <f t="shared" si="304"/>
        <v>0</v>
      </c>
      <c r="AK499" s="74">
        <f t="shared" si="305"/>
        <v>0</v>
      </c>
      <c r="AL499" s="174">
        <f t="shared" si="306"/>
        <v>0</v>
      </c>
      <c r="AM499" s="175">
        <f t="shared" si="289"/>
        <v>0</v>
      </c>
      <c r="AN499" s="130">
        <f t="shared" si="307"/>
        <v>0</v>
      </c>
      <c r="AO499" s="74">
        <f t="shared" si="290"/>
        <v>0</v>
      </c>
      <c r="AP499" s="123">
        <f t="shared" si="308"/>
        <v>0</v>
      </c>
      <c r="AQ499" s="118">
        <f t="shared" si="291"/>
        <v>0</v>
      </c>
      <c r="AR499" s="82" t="str">
        <f t="shared" si="309"/>
        <v>https://www.alta.ru/tnved/code//</v>
      </c>
      <c r="AS499" s="157"/>
      <c r="AT499" s="162"/>
      <c r="AU499" s="74">
        <f t="shared" si="292"/>
        <v>0</v>
      </c>
      <c r="AV499" s="157"/>
      <c r="AW499" s="75">
        <f>_xlfn.IFNA(VLOOKUP(L499,list_vat[],3,FALSE),0)</f>
        <v>0</v>
      </c>
      <c r="AX499" s="74">
        <f t="shared" si="310"/>
        <v>0</v>
      </c>
      <c r="AY499" s="74">
        <f t="shared" si="311"/>
        <v>0</v>
      </c>
      <c r="AZ499" s="130">
        <f t="shared" si="312"/>
        <v>0</v>
      </c>
      <c r="BA499" s="74">
        <f t="shared" si="293"/>
        <v>0</v>
      </c>
      <c r="BB499" s="193">
        <f t="shared" si="313"/>
        <v>0</v>
      </c>
      <c r="BC499" s="102">
        <f t="shared" si="314"/>
        <v>0</v>
      </c>
      <c r="BD499" s="102">
        <f t="shared" si="315"/>
        <v>0</v>
      </c>
      <c r="BE499" s="413" t="s">
        <v>69</v>
      </c>
    </row>
    <row r="500" spans="1:57" s="65" customFormat="1" ht="12" customHeight="1" x14ac:dyDescent="0.2">
      <c r="A500" s="43">
        <v>485</v>
      </c>
      <c r="B500" s="166"/>
      <c r="C500" s="166"/>
      <c r="D500" s="166"/>
      <c r="E500" s="162"/>
      <c r="F500" s="166"/>
      <c r="G500" s="162"/>
      <c r="H500" s="162"/>
      <c r="I500" s="189">
        <f t="shared" si="294"/>
        <v>0</v>
      </c>
      <c r="J500" s="195"/>
      <c r="K500" s="162"/>
      <c r="L500" s="168"/>
      <c r="M500" s="75">
        <f>_xlfn.XLOOKUP(L500,list_vat[Страна],list_vat[Ставка НДС %],0,0)</f>
        <v>0</v>
      </c>
      <c r="N500" s="162">
        <f t="shared" si="295"/>
        <v>0</v>
      </c>
      <c r="O500" s="169"/>
      <c r="P500" s="74">
        <f t="shared" si="316"/>
        <v>0</v>
      </c>
      <c r="Q500" s="162"/>
      <c r="R500" s="162" t="str">
        <f t="shared" si="296"/>
        <v>введи курс</v>
      </c>
      <c r="S500" s="196">
        <f t="shared" si="297"/>
        <v>0</v>
      </c>
      <c r="T500" s="192">
        <f t="shared" si="298"/>
        <v>0</v>
      </c>
      <c r="U500" s="76">
        <f t="shared" si="299"/>
        <v>0</v>
      </c>
      <c r="V500" s="123">
        <f t="shared" si="300"/>
        <v>0</v>
      </c>
      <c r="W500" s="191"/>
      <c r="X500" s="170"/>
      <c r="Y500" s="74">
        <f t="shared" si="285"/>
        <v>0</v>
      </c>
      <c r="Z500" s="188"/>
      <c r="AA500" s="130">
        <f t="shared" si="301"/>
        <v>0</v>
      </c>
      <c r="AB500" s="74">
        <f t="shared" si="302"/>
        <v>0</v>
      </c>
      <c r="AC500" s="356"/>
      <c r="AD500" s="130" cm="1">
        <f t="array" ref="AD500">IFERROR(ROUND((_xlfn.IFS(offer_sale_type="поставка",AB500,offer_sale_type="транзит",S500)*(1+AC500))/E500,2),0)</f>
        <v>0</v>
      </c>
      <c r="AE500" s="74">
        <f t="shared" si="303"/>
        <v>0</v>
      </c>
      <c r="AF500" s="123" cm="1">
        <f t="array" ref="AF500">IFERROR(ROUND(_xlfn.IFS(offer_sale_type="поставка",AB500,offer_sale_type="транзит",S500)*AC500,2),0)</f>
        <v>0</v>
      </c>
      <c r="AG500" s="130">
        <f t="shared" si="286"/>
        <v>0</v>
      </c>
      <c r="AH500" s="74">
        <f t="shared" si="287"/>
        <v>0</v>
      </c>
      <c r="AI500" s="123">
        <f t="shared" si="288"/>
        <v>0</v>
      </c>
      <c r="AJ500" s="118">
        <f t="shared" si="304"/>
        <v>0</v>
      </c>
      <c r="AK500" s="74">
        <f t="shared" si="305"/>
        <v>0</v>
      </c>
      <c r="AL500" s="174">
        <f t="shared" si="306"/>
        <v>0</v>
      </c>
      <c r="AM500" s="175">
        <f t="shared" si="289"/>
        <v>0</v>
      </c>
      <c r="AN500" s="130">
        <f t="shared" si="307"/>
        <v>0</v>
      </c>
      <c r="AO500" s="74">
        <f t="shared" si="290"/>
        <v>0</v>
      </c>
      <c r="AP500" s="123">
        <f t="shared" si="308"/>
        <v>0</v>
      </c>
      <c r="AQ500" s="118">
        <f t="shared" si="291"/>
        <v>0</v>
      </c>
      <c r="AR500" s="82" t="str">
        <f t="shared" si="309"/>
        <v>https://www.alta.ru/tnved/code//</v>
      </c>
      <c r="AS500" s="157"/>
      <c r="AT500" s="162"/>
      <c r="AU500" s="74">
        <f t="shared" si="292"/>
        <v>0</v>
      </c>
      <c r="AV500" s="157"/>
      <c r="AW500" s="75">
        <f>_xlfn.IFNA(VLOOKUP(L500,list_vat[],3,FALSE),0)</f>
        <v>0</v>
      </c>
      <c r="AX500" s="74">
        <f t="shared" si="310"/>
        <v>0</v>
      </c>
      <c r="AY500" s="74">
        <f t="shared" si="311"/>
        <v>0</v>
      </c>
      <c r="AZ500" s="130">
        <f t="shared" si="312"/>
        <v>0</v>
      </c>
      <c r="BA500" s="74">
        <f t="shared" si="293"/>
        <v>0</v>
      </c>
      <c r="BB500" s="193">
        <f t="shared" si="313"/>
        <v>0</v>
      </c>
      <c r="BC500" s="102">
        <f t="shared" si="314"/>
        <v>0</v>
      </c>
      <c r="BD500" s="102">
        <f t="shared" si="315"/>
        <v>0</v>
      </c>
      <c r="BE500" s="413" t="s">
        <v>69</v>
      </c>
    </row>
    <row r="501" spans="1:57" s="65" customFormat="1" ht="12" customHeight="1" x14ac:dyDescent="0.2">
      <c r="A501" s="43">
        <v>486</v>
      </c>
      <c r="B501" s="166"/>
      <c r="C501" s="166"/>
      <c r="D501" s="166"/>
      <c r="E501" s="162"/>
      <c r="F501" s="166"/>
      <c r="G501" s="162"/>
      <c r="H501" s="162"/>
      <c r="I501" s="189">
        <f t="shared" si="294"/>
        <v>0</v>
      </c>
      <c r="J501" s="195"/>
      <c r="K501" s="162"/>
      <c r="L501" s="168"/>
      <c r="M501" s="75">
        <f>_xlfn.XLOOKUP(L501,list_vat[Страна],list_vat[Ставка НДС %],0,0)</f>
        <v>0</v>
      </c>
      <c r="N501" s="162">
        <f t="shared" si="295"/>
        <v>0</v>
      </c>
      <c r="O501" s="169"/>
      <c r="P501" s="74">
        <f t="shared" si="316"/>
        <v>0</v>
      </c>
      <c r="Q501" s="162"/>
      <c r="R501" s="162" t="str">
        <f t="shared" si="296"/>
        <v>введи курс</v>
      </c>
      <c r="S501" s="196">
        <f t="shared" si="297"/>
        <v>0</v>
      </c>
      <c r="T501" s="192">
        <f t="shared" si="298"/>
        <v>0</v>
      </c>
      <c r="U501" s="76">
        <f t="shared" si="299"/>
        <v>0</v>
      </c>
      <c r="V501" s="123">
        <f t="shared" si="300"/>
        <v>0</v>
      </c>
      <c r="W501" s="191"/>
      <c r="X501" s="170"/>
      <c r="Y501" s="74">
        <f t="shared" si="285"/>
        <v>0</v>
      </c>
      <c r="Z501" s="188"/>
      <c r="AA501" s="130">
        <f t="shared" si="301"/>
        <v>0</v>
      </c>
      <c r="AB501" s="74">
        <f t="shared" si="302"/>
        <v>0</v>
      </c>
      <c r="AC501" s="356"/>
      <c r="AD501" s="130" cm="1">
        <f t="array" ref="AD501">IFERROR(ROUND((_xlfn.IFS(offer_sale_type="поставка",AB501,offer_sale_type="транзит",S501)*(1+AC501))/E501,2),0)</f>
        <v>0</v>
      </c>
      <c r="AE501" s="74">
        <f t="shared" si="303"/>
        <v>0</v>
      </c>
      <c r="AF501" s="123" cm="1">
        <f t="array" ref="AF501">IFERROR(ROUND(_xlfn.IFS(offer_sale_type="поставка",AB501,offer_sale_type="транзит",S501)*AC501,2),0)</f>
        <v>0</v>
      </c>
      <c r="AG501" s="130">
        <f t="shared" si="286"/>
        <v>0</v>
      </c>
      <c r="AH501" s="74">
        <f t="shared" si="287"/>
        <v>0</v>
      </c>
      <c r="AI501" s="123">
        <f t="shared" si="288"/>
        <v>0</v>
      </c>
      <c r="AJ501" s="118">
        <f t="shared" si="304"/>
        <v>0</v>
      </c>
      <c r="AK501" s="74">
        <f t="shared" si="305"/>
        <v>0</v>
      </c>
      <c r="AL501" s="174">
        <f t="shared" si="306"/>
        <v>0</v>
      </c>
      <c r="AM501" s="175">
        <f t="shared" si="289"/>
        <v>0</v>
      </c>
      <c r="AN501" s="130">
        <f t="shared" si="307"/>
        <v>0</v>
      </c>
      <c r="AO501" s="74">
        <f t="shared" si="290"/>
        <v>0</v>
      </c>
      <c r="AP501" s="123">
        <f t="shared" si="308"/>
        <v>0</v>
      </c>
      <c r="AQ501" s="118">
        <f t="shared" si="291"/>
        <v>0</v>
      </c>
      <c r="AR501" s="82" t="str">
        <f t="shared" si="309"/>
        <v>https://www.alta.ru/tnved/code//</v>
      </c>
      <c r="AS501" s="157"/>
      <c r="AT501" s="162"/>
      <c r="AU501" s="74">
        <f t="shared" si="292"/>
        <v>0</v>
      </c>
      <c r="AV501" s="157"/>
      <c r="AW501" s="75">
        <f>_xlfn.IFNA(VLOOKUP(L501,list_vat[],3,FALSE),0)</f>
        <v>0</v>
      </c>
      <c r="AX501" s="74">
        <f t="shared" si="310"/>
        <v>0</v>
      </c>
      <c r="AY501" s="74">
        <f t="shared" si="311"/>
        <v>0</v>
      </c>
      <c r="AZ501" s="130">
        <f t="shared" si="312"/>
        <v>0</v>
      </c>
      <c r="BA501" s="74">
        <f t="shared" si="293"/>
        <v>0</v>
      </c>
      <c r="BB501" s="193">
        <f t="shared" si="313"/>
        <v>0</v>
      </c>
      <c r="BC501" s="102">
        <f t="shared" si="314"/>
        <v>0</v>
      </c>
      <c r="BD501" s="102">
        <f t="shared" si="315"/>
        <v>0</v>
      </c>
      <c r="BE501" s="413" t="s">
        <v>69</v>
      </c>
    </row>
    <row r="502" spans="1:57" s="65" customFormat="1" ht="12" customHeight="1" x14ac:dyDescent="0.2">
      <c r="A502" s="43">
        <v>487</v>
      </c>
      <c r="B502" s="166"/>
      <c r="C502" s="166"/>
      <c r="D502" s="166"/>
      <c r="E502" s="162"/>
      <c r="F502" s="166"/>
      <c r="G502" s="162"/>
      <c r="H502" s="162"/>
      <c r="I502" s="189">
        <f t="shared" si="294"/>
        <v>0</v>
      </c>
      <c r="J502" s="195"/>
      <c r="K502" s="162"/>
      <c r="L502" s="168"/>
      <c r="M502" s="75">
        <f>_xlfn.XLOOKUP(L502,list_vat[Страна],list_vat[Ставка НДС %],0,0)</f>
        <v>0</v>
      </c>
      <c r="N502" s="162">
        <f t="shared" si="295"/>
        <v>0</v>
      </c>
      <c r="O502" s="169"/>
      <c r="P502" s="74">
        <f t="shared" si="316"/>
        <v>0</v>
      </c>
      <c r="Q502" s="162"/>
      <c r="R502" s="162" t="str">
        <f t="shared" si="296"/>
        <v>введи курс</v>
      </c>
      <c r="S502" s="196">
        <f t="shared" si="297"/>
        <v>0</v>
      </c>
      <c r="T502" s="192">
        <f t="shared" si="298"/>
        <v>0</v>
      </c>
      <c r="U502" s="76">
        <f t="shared" si="299"/>
        <v>0</v>
      </c>
      <c r="V502" s="123">
        <f t="shared" si="300"/>
        <v>0</v>
      </c>
      <c r="W502" s="191"/>
      <c r="X502" s="170"/>
      <c r="Y502" s="74">
        <f t="shared" si="285"/>
        <v>0</v>
      </c>
      <c r="Z502" s="188"/>
      <c r="AA502" s="130">
        <f t="shared" si="301"/>
        <v>0</v>
      </c>
      <c r="AB502" s="74">
        <f t="shared" si="302"/>
        <v>0</v>
      </c>
      <c r="AC502" s="356"/>
      <c r="AD502" s="130" cm="1">
        <f t="array" ref="AD502">IFERROR(ROUND((_xlfn.IFS(offer_sale_type="поставка",AB502,offer_sale_type="транзит",S502)*(1+AC502))/E502,2),0)</f>
        <v>0</v>
      </c>
      <c r="AE502" s="74">
        <f t="shared" si="303"/>
        <v>0</v>
      </c>
      <c r="AF502" s="123" cm="1">
        <f t="array" ref="AF502">IFERROR(ROUND(_xlfn.IFS(offer_sale_type="поставка",AB502,offer_sale_type="транзит",S502)*AC502,2),0)</f>
        <v>0</v>
      </c>
      <c r="AG502" s="130">
        <f t="shared" si="286"/>
        <v>0</v>
      </c>
      <c r="AH502" s="74">
        <f t="shared" si="287"/>
        <v>0</v>
      </c>
      <c r="AI502" s="123">
        <f t="shared" si="288"/>
        <v>0</v>
      </c>
      <c r="AJ502" s="118">
        <f t="shared" si="304"/>
        <v>0</v>
      </c>
      <c r="AK502" s="74">
        <f t="shared" si="305"/>
        <v>0</v>
      </c>
      <c r="AL502" s="174">
        <f t="shared" si="306"/>
        <v>0</v>
      </c>
      <c r="AM502" s="175">
        <f t="shared" si="289"/>
        <v>0</v>
      </c>
      <c r="AN502" s="130">
        <f t="shared" si="307"/>
        <v>0</v>
      </c>
      <c r="AO502" s="74">
        <f t="shared" si="290"/>
        <v>0</v>
      </c>
      <c r="AP502" s="123">
        <f t="shared" si="308"/>
        <v>0</v>
      </c>
      <c r="AQ502" s="118">
        <f t="shared" si="291"/>
        <v>0</v>
      </c>
      <c r="AR502" s="82" t="str">
        <f t="shared" si="309"/>
        <v>https://www.alta.ru/tnved/code//</v>
      </c>
      <c r="AS502" s="157"/>
      <c r="AT502" s="162"/>
      <c r="AU502" s="74">
        <f t="shared" si="292"/>
        <v>0</v>
      </c>
      <c r="AV502" s="157"/>
      <c r="AW502" s="75">
        <f>_xlfn.IFNA(VLOOKUP(L502,list_vat[],3,FALSE),0)</f>
        <v>0</v>
      </c>
      <c r="AX502" s="74">
        <f t="shared" si="310"/>
        <v>0</v>
      </c>
      <c r="AY502" s="74">
        <f t="shared" si="311"/>
        <v>0</v>
      </c>
      <c r="AZ502" s="130">
        <f t="shared" si="312"/>
        <v>0</v>
      </c>
      <c r="BA502" s="74">
        <f t="shared" si="293"/>
        <v>0</v>
      </c>
      <c r="BB502" s="193">
        <f t="shared" si="313"/>
        <v>0</v>
      </c>
      <c r="BC502" s="102">
        <f t="shared" si="314"/>
        <v>0</v>
      </c>
      <c r="BD502" s="102">
        <f t="shared" si="315"/>
        <v>0</v>
      </c>
      <c r="BE502" s="413" t="s">
        <v>69</v>
      </c>
    </row>
    <row r="503" spans="1:57" s="65" customFormat="1" ht="12" customHeight="1" x14ac:dyDescent="0.2">
      <c r="A503" s="43">
        <v>488</v>
      </c>
      <c r="B503" s="166"/>
      <c r="C503" s="166"/>
      <c r="D503" s="166"/>
      <c r="E503" s="162"/>
      <c r="F503" s="166"/>
      <c r="G503" s="162"/>
      <c r="H503" s="162"/>
      <c r="I503" s="189">
        <f t="shared" si="294"/>
        <v>0</v>
      </c>
      <c r="J503" s="195"/>
      <c r="K503" s="162"/>
      <c r="L503" s="168"/>
      <c r="M503" s="75">
        <f>_xlfn.XLOOKUP(L503,list_vat[Страна],list_vat[Ставка НДС %],0,0)</f>
        <v>0</v>
      </c>
      <c r="N503" s="162">
        <f t="shared" si="295"/>
        <v>0</v>
      </c>
      <c r="O503" s="169"/>
      <c r="P503" s="74">
        <f t="shared" si="316"/>
        <v>0</v>
      </c>
      <c r="Q503" s="162"/>
      <c r="R503" s="162" t="str">
        <f t="shared" si="296"/>
        <v>введи курс</v>
      </c>
      <c r="S503" s="196">
        <f t="shared" si="297"/>
        <v>0</v>
      </c>
      <c r="T503" s="192">
        <f t="shared" si="298"/>
        <v>0</v>
      </c>
      <c r="U503" s="76">
        <f t="shared" si="299"/>
        <v>0</v>
      </c>
      <c r="V503" s="123">
        <f t="shared" si="300"/>
        <v>0</v>
      </c>
      <c r="W503" s="191"/>
      <c r="X503" s="170"/>
      <c r="Y503" s="74">
        <f t="shared" si="285"/>
        <v>0</v>
      </c>
      <c r="Z503" s="188"/>
      <c r="AA503" s="130">
        <f t="shared" si="301"/>
        <v>0</v>
      </c>
      <c r="AB503" s="74">
        <f t="shared" si="302"/>
        <v>0</v>
      </c>
      <c r="AC503" s="356"/>
      <c r="AD503" s="130" cm="1">
        <f t="array" ref="AD503">IFERROR(ROUND((_xlfn.IFS(offer_sale_type="поставка",AB503,offer_sale_type="транзит",S503)*(1+AC503))/E503,2),0)</f>
        <v>0</v>
      </c>
      <c r="AE503" s="74">
        <f t="shared" si="303"/>
        <v>0</v>
      </c>
      <c r="AF503" s="123" cm="1">
        <f t="array" ref="AF503">IFERROR(ROUND(_xlfn.IFS(offer_sale_type="поставка",AB503,offer_sale_type="транзит",S503)*AC503,2),0)</f>
        <v>0</v>
      </c>
      <c r="AG503" s="130">
        <f t="shared" si="286"/>
        <v>0</v>
      </c>
      <c r="AH503" s="74">
        <f t="shared" si="287"/>
        <v>0</v>
      </c>
      <c r="AI503" s="123">
        <f t="shared" si="288"/>
        <v>0</v>
      </c>
      <c r="AJ503" s="118">
        <f t="shared" si="304"/>
        <v>0</v>
      </c>
      <c r="AK503" s="74">
        <f t="shared" si="305"/>
        <v>0</v>
      </c>
      <c r="AL503" s="174">
        <f t="shared" si="306"/>
        <v>0</v>
      </c>
      <c r="AM503" s="175">
        <f t="shared" si="289"/>
        <v>0</v>
      </c>
      <c r="AN503" s="130">
        <f t="shared" si="307"/>
        <v>0</v>
      </c>
      <c r="AO503" s="74">
        <f t="shared" si="290"/>
        <v>0</v>
      </c>
      <c r="AP503" s="123">
        <f t="shared" si="308"/>
        <v>0</v>
      </c>
      <c r="AQ503" s="118">
        <f t="shared" si="291"/>
        <v>0</v>
      </c>
      <c r="AR503" s="82" t="str">
        <f t="shared" si="309"/>
        <v>https://www.alta.ru/tnved/code//</v>
      </c>
      <c r="AS503" s="157"/>
      <c r="AT503" s="162"/>
      <c r="AU503" s="74">
        <f t="shared" si="292"/>
        <v>0</v>
      </c>
      <c r="AV503" s="157"/>
      <c r="AW503" s="75">
        <f>_xlfn.IFNA(VLOOKUP(L503,list_vat[],3,FALSE),0)</f>
        <v>0</v>
      </c>
      <c r="AX503" s="74">
        <f t="shared" si="310"/>
        <v>0</v>
      </c>
      <c r="AY503" s="74">
        <f t="shared" si="311"/>
        <v>0</v>
      </c>
      <c r="AZ503" s="130">
        <f t="shared" si="312"/>
        <v>0</v>
      </c>
      <c r="BA503" s="74">
        <f t="shared" si="293"/>
        <v>0</v>
      </c>
      <c r="BB503" s="193">
        <f t="shared" si="313"/>
        <v>0</v>
      </c>
      <c r="BC503" s="102">
        <f t="shared" si="314"/>
        <v>0</v>
      </c>
      <c r="BD503" s="102">
        <f t="shared" si="315"/>
        <v>0</v>
      </c>
      <c r="BE503" s="413" t="s">
        <v>69</v>
      </c>
    </row>
    <row r="504" spans="1:57" s="65" customFormat="1" ht="12" customHeight="1" x14ac:dyDescent="0.2">
      <c r="A504" s="43">
        <v>489</v>
      </c>
      <c r="B504" s="166"/>
      <c r="C504" s="166"/>
      <c r="D504" s="166"/>
      <c r="E504" s="162"/>
      <c r="F504" s="166"/>
      <c r="G504" s="162"/>
      <c r="H504" s="162"/>
      <c r="I504" s="189">
        <f t="shared" si="294"/>
        <v>0</v>
      </c>
      <c r="J504" s="195"/>
      <c r="K504" s="162"/>
      <c r="L504" s="168"/>
      <c r="M504" s="75">
        <f>_xlfn.XLOOKUP(L504,list_vat[Страна],list_vat[Ставка НДС %],0,0)</f>
        <v>0</v>
      </c>
      <c r="N504" s="162">
        <f t="shared" si="295"/>
        <v>0</v>
      </c>
      <c r="O504" s="169"/>
      <c r="P504" s="74">
        <f t="shared" si="316"/>
        <v>0</v>
      </c>
      <c r="Q504" s="162"/>
      <c r="R504" s="162" t="str">
        <f t="shared" si="296"/>
        <v>введи курс</v>
      </c>
      <c r="S504" s="196">
        <f t="shared" si="297"/>
        <v>0</v>
      </c>
      <c r="T504" s="192">
        <f t="shared" si="298"/>
        <v>0</v>
      </c>
      <c r="U504" s="76">
        <f t="shared" si="299"/>
        <v>0</v>
      </c>
      <c r="V504" s="123">
        <f t="shared" si="300"/>
        <v>0</v>
      </c>
      <c r="W504" s="191"/>
      <c r="X504" s="170"/>
      <c r="Y504" s="74">
        <f t="shared" si="285"/>
        <v>0</v>
      </c>
      <c r="Z504" s="188"/>
      <c r="AA504" s="130">
        <f t="shared" si="301"/>
        <v>0</v>
      </c>
      <c r="AB504" s="74">
        <f t="shared" si="302"/>
        <v>0</v>
      </c>
      <c r="AC504" s="356"/>
      <c r="AD504" s="130" cm="1">
        <f t="array" ref="AD504">IFERROR(ROUND((_xlfn.IFS(offer_sale_type="поставка",AB504,offer_sale_type="транзит",S504)*(1+AC504))/E504,2),0)</f>
        <v>0</v>
      </c>
      <c r="AE504" s="74">
        <f t="shared" si="303"/>
        <v>0</v>
      </c>
      <c r="AF504" s="123" cm="1">
        <f t="array" ref="AF504">IFERROR(ROUND(_xlfn.IFS(offer_sale_type="поставка",AB504,offer_sale_type="транзит",S504)*AC504,2),0)</f>
        <v>0</v>
      </c>
      <c r="AG504" s="130">
        <f t="shared" si="286"/>
        <v>0</v>
      </c>
      <c r="AH504" s="74">
        <f t="shared" si="287"/>
        <v>0</v>
      </c>
      <c r="AI504" s="123">
        <f t="shared" si="288"/>
        <v>0</v>
      </c>
      <c r="AJ504" s="118">
        <f t="shared" si="304"/>
        <v>0</v>
      </c>
      <c r="AK504" s="74">
        <f t="shared" si="305"/>
        <v>0</v>
      </c>
      <c r="AL504" s="174">
        <f t="shared" si="306"/>
        <v>0</v>
      </c>
      <c r="AM504" s="175">
        <f t="shared" si="289"/>
        <v>0</v>
      </c>
      <c r="AN504" s="130">
        <f t="shared" si="307"/>
        <v>0</v>
      </c>
      <c r="AO504" s="74">
        <f t="shared" si="290"/>
        <v>0</v>
      </c>
      <c r="AP504" s="123">
        <f t="shared" si="308"/>
        <v>0</v>
      </c>
      <c r="AQ504" s="118">
        <f t="shared" si="291"/>
        <v>0</v>
      </c>
      <c r="AR504" s="82" t="str">
        <f t="shared" si="309"/>
        <v>https://www.alta.ru/tnved/code//</v>
      </c>
      <c r="AS504" s="157"/>
      <c r="AT504" s="162"/>
      <c r="AU504" s="74">
        <f t="shared" si="292"/>
        <v>0</v>
      </c>
      <c r="AV504" s="157"/>
      <c r="AW504" s="75">
        <f>_xlfn.IFNA(VLOOKUP(L504,list_vat[],3,FALSE),0)</f>
        <v>0</v>
      </c>
      <c r="AX504" s="74">
        <f t="shared" si="310"/>
        <v>0</v>
      </c>
      <c r="AY504" s="74">
        <f t="shared" si="311"/>
        <v>0</v>
      </c>
      <c r="AZ504" s="130">
        <f t="shared" si="312"/>
        <v>0</v>
      </c>
      <c r="BA504" s="74">
        <f t="shared" si="293"/>
        <v>0</v>
      </c>
      <c r="BB504" s="193">
        <f t="shared" si="313"/>
        <v>0</v>
      </c>
      <c r="BC504" s="102">
        <f t="shared" si="314"/>
        <v>0</v>
      </c>
      <c r="BD504" s="102">
        <f t="shared" si="315"/>
        <v>0</v>
      </c>
      <c r="BE504" s="413" t="s">
        <v>69</v>
      </c>
    </row>
    <row r="505" spans="1:57" s="65" customFormat="1" ht="12" customHeight="1" x14ac:dyDescent="0.2">
      <c r="A505" s="43">
        <v>490</v>
      </c>
      <c r="B505" s="166"/>
      <c r="C505" s="166"/>
      <c r="D505" s="166"/>
      <c r="E505" s="162"/>
      <c r="F505" s="166"/>
      <c r="G505" s="162"/>
      <c r="H505" s="162"/>
      <c r="I505" s="189">
        <f t="shared" si="294"/>
        <v>0</v>
      </c>
      <c r="J505" s="195"/>
      <c r="K505" s="162"/>
      <c r="L505" s="168"/>
      <c r="M505" s="75">
        <f>_xlfn.XLOOKUP(L505,list_vat[Страна],list_vat[Ставка НДС %],0,0)</f>
        <v>0</v>
      </c>
      <c r="N505" s="162">
        <f t="shared" si="295"/>
        <v>0</v>
      </c>
      <c r="O505" s="169"/>
      <c r="P505" s="74">
        <f t="shared" si="316"/>
        <v>0</v>
      </c>
      <c r="Q505" s="162"/>
      <c r="R505" s="162" t="str">
        <f t="shared" si="296"/>
        <v>введи курс</v>
      </c>
      <c r="S505" s="196">
        <f t="shared" si="297"/>
        <v>0</v>
      </c>
      <c r="T505" s="192">
        <f t="shared" si="298"/>
        <v>0</v>
      </c>
      <c r="U505" s="76">
        <f t="shared" si="299"/>
        <v>0</v>
      </c>
      <c r="V505" s="123">
        <f t="shared" si="300"/>
        <v>0</v>
      </c>
      <c r="W505" s="191"/>
      <c r="X505" s="170"/>
      <c r="Y505" s="74">
        <f t="shared" si="285"/>
        <v>0</v>
      </c>
      <c r="Z505" s="188"/>
      <c r="AA505" s="130">
        <f t="shared" si="301"/>
        <v>0</v>
      </c>
      <c r="AB505" s="74">
        <f t="shared" si="302"/>
        <v>0</v>
      </c>
      <c r="AC505" s="356"/>
      <c r="AD505" s="130" cm="1">
        <f t="array" ref="AD505">IFERROR(ROUND((_xlfn.IFS(offer_sale_type="поставка",AB505,offer_sale_type="транзит",S505)*(1+AC505))/E505,2),0)</f>
        <v>0</v>
      </c>
      <c r="AE505" s="74">
        <f t="shared" si="303"/>
        <v>0</v>
      </c>
      <c r="AF505" s="123" cm="1">
        <f t="array" ref="AF505">IFERROR(ROUND(_xlfn.IFS(offer_sale_type="поставка",AB505,offer_sale_type="транзит",S505)*AC505,2),0)</f>
        <v>0</v>
      </c>
      <c r="AG505" s="130">
        <f t="shared" si="286"/>
        <v>0</v>
      </c>
      <c r="AH505" s="74">
        <f t="shared" si="287"/>
        <v>0</v>
      </c>
      <c r="AI505" s="123">
        <f t="shared" si="288"/>
        <v>0</v>
      </c>
      <c r="AJ505" s="118">
        <f t="shared" si="304"/>
        <v>0</v>
      </c>
      <c r="AK505" s="74">
        <f t="shared" si="305"/>
        <v>0</v>
      </c>
      <c r="AL505" s="174">
        <f t="shared" si="306"/>
        <v>0</v>
      </c>
      <c r="AM505" s="175">
        <f t="shared" si="289"/>
        <v>0</v>
      </c>
      <c r="AN505" s="130">
        <f t="shared" si="307"/>
        <v>0</v>
      </c>
      <c r="AO505" s="74">
        <f t="shared" si="290"/>
        <v>0</v>
      </c>
      <c r="AP505" s="123">
        <f t="shared" si="308"/>
        <v>0</v>
      </c>
      <c r="AQ505" s="118">
        <f t="shared" si="291"/>
        <v>0</v>
      </c>
      <c r="AR505" s="82" t="str">
        <f t="shared" si="309"/>
        <v>https://www.alta.ru/tnved/code//</v>
      </c>
      <c r="AS505" s="157"/>
      <c r="AT505" s="162"/>
      <c r="AU505" s="74">
        <f t="shared" si="292"/>
        <v>0</v>
      </c>
      <c r="AV505" s="157"/>
      <c r="AW505" s="75">
        <f>_xlfn.IFNA(VLOOKUP(L505,list_vat[],3,FALSE),0)</f>
        <v>0</v>
      </c>
      <c r="AX505" s="74">
        <f t="shared" si="310"/>
        <v>0</v>
      </c>
      <c r="AY505" s="74">
        <f t="shared" si="311"/>
        <v>0</v>
      </c>
      <c r="AZ505" s="130">
        <f t="shared" si="312"/>
        <v>0</v>
      </c>
      <c r="BA505" s="74">
        <f t="shared" si="293"/>
        <v>0</v>
      </c>
      <c r="BB505" s="193">
        <f t="shared" si="313"/>
        <v>0</v>
      </c>
      <c r="BC505" s="102">
        <f t="shared" si="314"/>
        <v>0</v>
      </c>
      <c r="BD505" s="102">
        <f t="shared" si="315"/>
        <v>0</v>
      </c>
      <c r="BE505" s="413" t="s">
        <v>69</v>
      </c>
    </row>
    <row r="506" spans="1:57" s="65" customFormat="1" ht="12" customHeight="1" x14ac:dyDescent="0.2">
      <c r="A506" s="43">
        <v>491</v>
      </c>
      <c r="B506" s="166"/>
      <c r="C506" s="166"/>
      <c r="D506" s="166"/>
      <c r="E506" s="162"/>
      <c r="F506" s="166"/>
      <c r="G506" s="162"/>
      <c r="H506" s="162"/>
      <c r="I506" s="189">
        <f t="shared" si="294"/>
        <v>0</v>
      </c>
      <c r="J506" s="195"/>
      <c r="K506" s="162"/>
      <c r="L506" s="168"/>
      <c r="M506" s="75">
        <f>_xlfn.XLOOKUP(L506,list_vat[Страна],list_vat[Ставка НДС %],0,0)</f>
        <v>0</v>
      </c>
      <c r="N506" s="162">
        <f t="shared" si="295"/>
        <v>0</v>
      </c>
      <c r="O506" s="169"/>
      <c r="P506" s="74">
        <f t="shared" si="316"/>
        <v>0</v>
      </c>
      <c r="Q506" s="162"/>
      <c r="R506" s="162" t="str">
        <f t="shared" si="296"/>
        <v>введи курс</v>
      </c>
      <c r="S506" s="196">
        <f t="shared" si="297"/>
        <v>0</v>
      </c>
      <c r="T506" s="192">
        <f t="shared" si="298"/>
        <v>0</v>
      </c>
      <c r="U506" s="76">
        <f t="shared" si="299"/>
        <v>0</v>
      </c>
      <c r="V506" s="123">
        <f t="shared" si="300"/>
        <v>0</v>
      </c>
      <c r="W506" s="191"/>
      <c r="X506" s="170"/>
      <c r="Y506" s="74">
        <f t="shared" si="285"/>
        <v>0</v>
      </c>
      <c r="Z506" s="188"/>
      <c r="AA506" s="130">
        <f t="shared" si="301"/>
        <v>0</v>
      </c>
      <c r="AB506" s="74">
        <f t="shared" si="302"/>
        <v>0</v>
      </c>
      <c r="AC506" s="356"/>
      <c r="AD506" s="130" cm="1">
        <f t="array" ref="AD506">IFERROR(ROUND((_xlfn.IFS(offer_sale_type="поставка",AB506,offer_sale_type="транзит",S506)*(1+AC506))/E506,2),0)</f>
        <v>0</v>
      </c>
      <c r="AE506" s="74">
        <f t="shared" si="303"/>
        <v>0</v>
      </c>
      <c r="AF506" s="123" cm="1">
        <f t="array" ref="AF506">IFERROR(ROUND(_xlfn.IFS(offer_sale_type="поставка",AB506,offer_sale_type="транзит",S506)*AC506,2),0)</f>
        <v>0</v>
      </c>
      <c r="AG506" s="130">
        <f t="shared" si="286"/>
        <v>0</v>
      </c>
      <c r="AH506" s="74">
        <f t="shared" si="287"/>
        <v>0</v>
      </c>
      <c r="AI506" s="123">
        <f t="shared" si="288"/>
        <v>0</v>
      </c>
      <c r="AJ506" s="118">
        <f t="shared" si="304"/>
        <v>0</v>
      </c>
      <c r="AK506" s="74">
        <f t="shared" si="305"/>
        <v>0</v>
      </c>
      <c r="AL506" s="174">
        <f t="shared" si="306"/>
        <v>0</v>
      </c>
      <c r="AM506" s="175">
        <f t="shared" si="289"/>
        <v>0</v>
      </c>
      <c r="AN506" s="130">
        <f t="shared" si="307"/>
        <v>0</v>
      </c>
      <c r="AO506" s="74">
        <f t="shared" si="290"/>
        <v>0</v>
      </c>
      <c r="AP506" s="123">
        <f t="shared" si="308"/>
        <v>0</v>
      </c>
      <c r="AQ506" s="118">
        <f t="shared" si="291"/>
        <v>0</v>
      </c>
      <c r="AR506" s="82" t="str">
        <f t="shared" si="309"/>
        <v>https://www.alta.ru/tnved/code//</v>
      </c>
      <c r="AS506" s="157"/>
      <c r="AT506" s="162"/>
      <c r="AU506" s="74">
        <f t="shared" si="292"/>
        <v>0</v>
      </c>
      <c r="AV506" s="157"/>
      <c r="AW506" s="75">
        <f>_xlfn.IFNA(VLOOKUP(L506,list_vat[],3,FALSE),0)</f>
        <v>0</v>
      </c>
      <c r="AX506" s="74">
        <f t="shared" si="310"/>
        <v>0</v>
      </c>
      <c r="AY506" s="74">
        <f t="shared" si="311"/>
        <v>0</v>
      </c>
      <c r="AZ506" s="130">
        <f t="shared" si="312"/>
        <v>0</v>
      </c>
      <c r="BA506" s="74">
        <f t="shared" si="293"/>
        <v>0</v>
      </c>
      <c r="BB506" s="193">
        <f t="shared" si="313"/>
        <v>0</v>
      </c>
      <c r="BC506" s="102">
        <f t="shared" si="314"/>
        <v>0</v>
      </c>
      <c r="BD506" s="102">
        <f t="shared" si="315"/>
        <v>0</v>
      </c>
      <c r="BE506" s="413" t="s">
        <v>69</v>
      </c>
    </row>
    <row r="507" spans="1:57" s="65" customFormat="1" ht="12" customHeight="1" x14ac:dyDescent="0.2">
      <c r="A507" s="43">
        <v>492</v>
      </c>
      <c r="B507" s="166"/>
      <c r="C507" s="166"/>
      <c r="D507" s="166"/>
      <c r="E507" s="162"/>
      <c r="F507" s="166"/>
      <c r="G507" s="162"/>
      <c r="H507" s="162"/>
      <c r="I507" s="189">
        <f t="shared" si="294"/>
        <v>0</v>
      </c>
      <c r="J507" s="195"/>
      <c r="K507" s="162"/>
      <c r="L507" s="168"/>
      <c r="M507" s="75">
        <f>_xlfn.XLOOKUP(L507,list_vat[Страна],list_vat[Ставка НДС %],0,0)</f>
        <v>0</v>
      </c>
      <c r="N507" s="162">
        <f t="shared" si="295"/>
        <v>0</v>
      </c>
      <c r="O507" s="169"/>
      <c r="P507" s="74">
        <f t="shared" si="316"/>
        <v>0</v>
      </c>
      <c r="Q507" s="162"/>
      <c r="R507" s="162" t="str">
        <f t="shared" si="296"/>
        <v>введи курс</v>
      </c>
      <c r="S507" s="196">
        <f t="shared" si="297"/>
        <v>0</v>
      </c>
      <c r="T507" s="192">
        <f t="shared" si="298"/>
        <v>0</v>
      </c>
      <c r="U507" s="76">
        <f t="shared" si="299"/>
        <v>0</v>
      </c>
      <c r="V507" s="123">
        <f t="shared" si="300"/>
        <v>0</v>
      </c>
      <c r="W507" s="191"/>
      <c r="X507" s="170"/>
      <c r="Y507" s="74">
        <f t="shared" si="285"/>
        <v>0</v>
      </c>
      <c r="Z507" s="188"/>
      <c r="AA507" s="130">
        <f t="shared" si="301"/>
        <v>0</v>
      </c>
      <c r="AB507" s="74">
        <f t="shared" si="302"/>
        <v>0</v>
      </c>
      <c r="AC507" s="356"/>
      <c r="AD507" s="130" cm="1">
        <f t="array" ref="AD507">IFERROR(ROUND((_xlfn.IFS(offer_sale_type="поставка",AB507,offer_sale_type="транзит",S507)*(1+AC507))/E507,2),0)</f>
        <v>0</v>
      </c>
      <c r="AE507" s="74">
        <f t="shared" si="303"/>
        <v>0</v>
      </c>
      <c r="AF507" s="123" cm="1">
        <f t="array" ref="AF507">IFERROR(ROUND(_xlfn.IFS(offer_sale_type="поставка",AB507,offer_sale_type="транзит",S507)*AC507,2),0)</f>
        <v>0</v>
      </c>
      <c r="AG507" s="130">
        <f t="shared" si="286"/>
        <v>0</v>
      </c>
      <c r="AH507" s="74">
        <f t="shared" si="287"/>
        <v>0</v>
      </c>
      <c r="AI507" s="123">
        <f t="shared" si="288"/>
        <v>0</v>
      </c>
      <c r="AJ507" s="118">
        <f t="shared" si="304"/>
        <v>0</v>
      </c>
      <c r="AK507" s="74">
        <f t="shared" si="305"/>
        <v>0</v>
      </c>
      <c r="AL507" s="174">
        <f t="shared" si="306"/>
        <v>0</v>
      </c>
      <c r="AM507" s="175">
        <f t="shared" si="289"/>
        <v>0</v>
      </c>
      <c r="AN507" s="130">
        <f t="shared" si="307"/>
        <v>0</v>
      </c>
      <c r="AO507" s="74">
        <f t="shared" si="290"/>
        <v>0</v>
      </c>
      <c r="AP507" s="123">
        <f t="shared" si="308"/>
        <v>0</v>
      </c>
      <c r="AQ507" s="118">
        <f t="shared" si="291"/>
        <v>0</v>
      </c>
      <c r="AR507" s="82" t="str">
        <f t="shared" si="309"/>
        <v>https://www.alta.ru/tnved/code//</v>
      </c>
      <c r="AS507" s="157"/>
      <c r="AT507" s="162"/>
      <c r="AU507" s="74">
        <f t="shared" si="292"/>
        <v>0</v>
      </c>
      <c r="AV507" s="157"/>
      <c r="AW507" s="75">
        <f>_xlfn.IFNA(VLOOKUP(L507,list_vat[],3,FALSE),0)</f>
        <v>0</v>
      </c>
      <c r="AX507" s="74">
        <f t="shared" si="310"/>
        <v>0</v>
      </c>
      <c r="AY507" s="74">
        <f t="shared" si="311"/>
        <v>0</v>
      </c>
      <c r="AZ507" s="130">
        <f t="shared" si="312"/>
        <v>0</v>
      </c>
      <c r="BA507" s="74">
        <f t="shared" si="293"/>
        <v>0</v>
      </c>
      <c r="BB507" s="193">
        <f t="shared" si="313"/>
        <v>0</v>
      </c>
      <c r="BC507" s="102">
        <f t="shared" si="314"/>
        <v>0</v>
      </c>
      <c r="BD507" s="102">
        <f t="shared" si="315"/>
        <v>0</v>
      </c>
      <c r="BE507" s="413" t="s">
        <v>69</v>
      </c>
    </row>
    <row r="508" spans="1:57" s="65" customFormat="1" ht="12" customHeight="1" x14ac:dyDescent="0.2">
      <c r="A508" s="43">
        <v>493</v>
      </c>
      <c r="B508" s="166"/>
      <c r="C508" s="166"/>
      <c r="D508" s="166"/>
      <c r="E508" s="162"/>
      <c r="F508" s="166"/>
      <c r="G508" s="162"/>
      <c r="H508" s="162"/>
      <c r="I508" s="189">
        <f t="shared" si="294"/>
        <v>0</v>
      </c>
      <c r="J508" s="195"/>
      <c r="K508" s="162"/>
      <c r="L508" s="168"/>
      <c r="M508" s="75">
        <f>_xlfn.XLOOKUP(L508,list_vat[Страна],list_vat[Ставка НДС %],0,0)</f>
        <v>0</v>
      </c>
      <c r="N508" s="162">
        <f t="shared" si="295"/>
        <v>0</v>
      </c>
      <c r="O508" s="169"/>
      <c r="P508" s="74">
        <f t="shared" si="316"/>
        <v>0</v>
      </c>
      <c r="Q508" s="162"/>
      <c r="R508" s="162" t="str">
        <f t="shared" si="296"/>
        <v>введи курс</v>
      </c>
      <c r="S508" s="196">
        <f t="shared" si="297"/>
        <v>0</v>
      </c>
      <c r="T508" s="192">
        <f t="shared" si="298"/>
        <v>0</v>
      </c>
      <c r="U508" s="76">
        <f t="shared" si="299"/>
        <v>0</v>
      </c>
      <c r="V508" s="123">
        <f t="shared" si="300"/>
        <v>0</v>
      </c>
      <c r="W508" s="191"/>
      <c r="X508" s="170"/>
      <c r="Y508" s="74">
        <f t="shared" si="285"/>
        <v>0</v>
      </c>
      <c r="Z508" s="188"/>
      <c r="AA508" s="130">
        <f t="shared" si="301"/>
        <v>0</v>
      </c>
      <c r="AB508" s="74">
        <f t="shared" si="302"/>
        <v>0</v>
      </c>
      <c r="AC508" s="356"/>
      <c r="AD508" s="130" cm="1">
        <f t="array" ref="AD508">IFERROR(ROUND((_xlfn.IFS(offer_sale_type="поставка",AB508,offer_sale_type="транзит",S508)*(1+AC508))/E508,2),0)</f>
        <v>0</v>
      </c>
      <c r="AE508" s="74">
        <f t="shared" si="303"/>
        <v>0</v>
      </c>
      <c r="AF508" s="123" cm="1">
        <f t="array" ref="AF508">IFERROR(ROUND(_xlfn.IFS(offer_sale_type="поставка",AB508,offer_sale_type="транзит",S508)*AC508,2),0)</f>
        <v>0</v>
      </c>
      <c r="AG508" s="130">
        <f t="shared" si="286"/>
        <v>0</v>
      </c>
      <c r="AH508" s="74">
        <f t="shared" si="287"/>
        <v>0</v>
      </c>
      <c r="AI508" s="123">
        <f t="shared" si="288"/>
        <v>0</v>
      </c>
      <c r="AJ508" s="118">
        <f t="shared" si="304"/>
        <v>0</v>
      </c>
      <c r="AK508" s="74">
        <f t="shared" si="305"/>
        <v>0</v>
      </c>
      <c r="AL508" s="174">
        <f t="shared" si="306"/>
        <v>0</v>
      </c>
      <c r="AM508" s="175">
        <f t="shared" si="289"/>
        <v>0</v>
      </c>
      <c r="AN508" s="130">
        <f t="shared" si="307"/>
        <v>0</v>
      </c>
      <c r="AO508" s="74">
        <f t="shared" si="290"/>
        <v>0</v>
      </c>
      <c r="AP508" s="123">
        <f t="shared" si="308"/>
        <v>0</v>
      </c>
      <c r="AQ508" s="118">
        <f t="shared" si="291"/>
        <v>0</v>
      </c>
      <c r="AR508" s="82" t="str">
        <f t="shared" si="309"/>
        <v>https://www.alta.ru/tnved/code//</v>
      </c>
      <c r="AS508" s="157"/>
      <c r="AT508" s="162"/>
      <c r="AU508" s="74">
        <f t="shared" si="292"/>
        <v>0</v>
      </c>
      <c r="AV508" s="157"/>
      <c r="AW508" s="75">
        <f>_xlfn.IFNA(VLOOKUP(L508,list_vat[],3,FALSE),0)</f>
        <v>0</v>
      </c>
      <c r="AX508" s="74">
        <f t="shared" si="310"/>
        <v>0</v>
      </c>
      <c r="AY508" s="74">
        <f t="shared" si="311"/>
        <v>0</v>
      </c>
      <c r="AZ508" s="130">
        <f t="shared" si="312"/>
        <v>0</v>
      </c>
      <c r="BA508" s="74">
        <f t="shared" si="293"/>
        <v>0</v>
      </c>
      <c r="BB508" s="193">
        <f t="shared" si="313"/>
        <v>0</v>
      </c>
      <c r="BC508" s="102">
        <f t="shared" si="314"/>
        <v>0</v>
      </c>
      <c r="BD508" s="102">
        <f t="shared" si="315"/>
        <v>0</v>
      </c>
      <c r="BE508" s="413" t="s">
        <v>69</v>
      </c>
    </row>
    <row r="509" spans="1:57" s="65" customFormat="1" ht="12" customHeight="1" x14ac:dyDescent="0.2">
      <c r="A509" s="43">
        <v>494</v>
      </c>
      <c r="B509" s="166"/>
      <c r="C509" s="166"/>
      <c r="D509" s="166"/>
      <c r="E509" s="162"/>
      <c r="F509" s="166"/>
      <c r="G509" s="162"/>
      <c r="H509" s="162"/>
      <c r="I509" s="189">
        <f t="shared" si="294"/>
        <v>0</v>
      </c>
      <c r="J509" s="195"/>
      <c r="K509" s="162"/>
      <c r="L509" s="168"/>
      <c r="M509" s="75">
        <f>_xlfn.XLOOKUP(L509,list_vat[Страна],list_vat[Ставка НДС %],0,0)</f>
        <v>0</v>
      </c>
      <c r="N509" s="162">
        <f t="shared" si="295"/>
        <v>0</v>
      </c>
      <c r="O509" s="169"/>
      <c r="P509" s="74">
        <f t="shared" si="316"/>
        <v>0</v>
      </c>
      <c r="Q509" s="162"/>
      <c r="R509" s="162" t="str">
        <f t="shared" si="296"/>
        <v>введи курс</v>
      </c>
      <c r="S509" s="196">
        <f t="shared" si="297"/>
        <v>0</v>
      </c>
      <c r="T509" s="192">
        <f t="shared" si="298"/>
        <v>0</v>
      </c>
      <c r="U509" s="76">
        <f t="shared" si="299"/>
        <v>0</v>
      </c>
      <c r="V509" s="123">
        <f t="shared" si="300"/>
        <v>0</v>
      </c>
      <c r="W509" s="191"/>
      <c r="X509" s="170"/>
      <c r="Y509" s="74">
        <f t="shared" si="285"/>
        <v>0</v>
      </c>
      <c r="Z509" s="188"/>
      <c r="AA509" s="130">
        <f t="shared" si="301"/>
        <v>0</v>
      </c>
      <c r="AB509" s="74">
        <f t="shared" si="302"/>
        <v>0</v>
      </c>
      <c r="AC509" s="356"/>
      <c r="AD509" s="130" cm="1">
        <f t="array" ref="AD509">IFERROR(ROUND((_xlfn.IFS(offer_sale_type="поставка",AB509,offer_sale_type="транзит",S509)*(1+AC509))/E509,2),0)</f>
        <v>0</v>
      </c>
      <c r="AE509" s="74">
        <f t="shared" si="303"/>
        <v>0</v>
      </c>
      <c r="AF509" s="123" cm="1">
        <f t="array" ref="AF509">IFERROR(ROUND(_xlfn.IFS(offer_sale_type="поставка",AB509,offer_sale_type="транзит",S509)*AC509,2),0)</f>
        <v>0</v>
      </c>
      <c r="AG509" s="130">
        <f t="shared" si="286"/>
        <v>0</v>
      </c>
      <c r="AH509" s="74">
        <f t="shared" si="287"/>
        <v>0</v>
      </c>
      <c r="AI509" s="123">
        <f t="shared" si="288"/>
        <v>0</v>
      </c>
      <c r="AJ509" s="118">
        <f t="shared" si="304"/>
        <v>0</v>
      </c>
      <c r="AK509" s="74">
        <f t="shared" si="305"/>
        <v>0</v>
      </c>
      <c r="AL509" s="174">
        <f t="shared" si="306"/>
        <v>0</v>
      </c>
      <c r="AM509" s="175">
        <f t="shared" si="289"/>
        <v>0</v>
      </c>
      <c r="AN509" s="130">
        <f t="shared" si="307"/>
        <v>0</v>
      </c>
      <c r="AO509" s="74">
        <f t="shared" si="290"/>
        <v>0</v>
      </c>
      <c r="AP509" s="123">
        <f t="shared" si="308"/>
        <v>0</v>
      </c>
      <c r="AQ509" s="118">
        <f t="shared" si="291"/>
        <v>0</v>
      </c>
      <c r="AR509" s="82" t="str">
        <f t="shared" si="309"/>
        <v>https://www.alta.ru/tnved/code//</v>
      </c>
      <c r="AS509" s="157"/>
      <c r="AT509" s="162"/>
      <c r="AU509" s="74">
        <f t="shared" si="292"/>
        <v>0</v>
      </c>
      <c r="AV509" s="157"/>
      <c r="AW509" s="75">
        <f>_xlfn.IFNA(VLOOKUP(L509,list_vat[],3,FALSE),0)</f>
        <v>0</v>
      </c>
      <c r="AX509" s="74">
        <f t="shared" si="310"/>
        <v>0</v>
      </c>
      <c r="AY509" s="74">
        <f t="shared" si="311"/>
        <v>0</v>
      </c>
      <c r="AZ509" s="130">
        <f t="shared" si="312"/>
        <v>0</v>
      </c>
      <c r="BA509" s="74">
        <f t="shared" si="293"/>
        <v>0</v>
      </c>
      <c r="BB509" s="193">
        <f t="shared" si="313"/>
        <v>0</v>
      </c>
      <c r="BC509" s="102">
        <f t="shared" si="314"/>
        <v>0</v>
      </c>
      <c r="BD509" s="102">
        <f t="shared" si="315"/>
        <v>0</v>
      </c>
      <c r="BE509" s="413" t="s">
        <v>69</v>
      </c>
    </row>
    <row r="510" spans="1:57" s="65" customFormat="1" ht="12" customHeight="1" x14ac:dyDescent="0.2">
      <c r="A510" s="43">
        <v>495</v>
      </c>
      <c r="B510" s="166"/>
      <c r="C510" s="166"/>
      <c r="D510" s="166"/>
      <c r="E510" s="162"/>
      <c r="F510" s="166"/>
      <c r="G510" s="162"/>
      <c r="H510" s="162"/>
      <c r="I510" s="189">
        <f t="shared" si="294"/>
        <v>0</v>
      </c>
      <c r="J510" s="195"/>
      <c r="K510" s="162"/>
      <c r="L510" s="168"/>
      <c r="M510" s="75">
        <f>_xlfn.XLOOKUP(L510,list_vat[Страна],list_vat[Ставка НДС %],0,0)</f>
        <v>0</v>
      </c>
      <c r="N510" s="162">
        <f t="shared" si="295"/>
        <v>0</v>
      </c>
      <c r="O510" s="169"/>
      <c r="P510" s="74">
        <f t="shared" si="316"/>
        <v>0</v>
      </c>
      <c r="Q510" s="162"/>
      <c r="R510" s="162" t="str">
        <f t="shared" si="296"/>
        <v>введи курс</v>
      </c>
      <c r="S510" s="196">
        <f t="shared" si="297"/>
        <v>0</v>
      </c>
      <c r="T510" s="192">
        <f t="shared" si="298"/>
        <v>0</v>
      </c>
      <c r="U510" s="76">
        <f t="shared" si="299"/>
        <v>0</v>
      </c>
      <c r="V510" s="123">
        <f t="shared" si="300"/>
        <v>0</v>
      </c>
      <c r="W510" s="191"/>
      <c r="X510" s="170"/>
      <c r="Y510" s="74">
        <f t="shared" si="285"/>
        <v>0</v>
      </c>
      <c r="Z510" s="188"/>
      <c r="AA510" s="130">
        <f t="shared" si="301"/>
        <v>0</v>
      </c>
      <c r="AB510" s="74">
        <f t="shared" si="302"/>
        <v>0</v>
      </c>
      <c r="AC510" s="356"/>
      <c r="AD510" s="130" cm="1">
        <f t="array" ref="AD510">IFERROR(ROUND((_xlfn.IFS(offer_sale_type="поставка",AB510,offer_sale_type="транзит",S510)*(1+AC510))/E510,2),0)</f>
        <v>0</v>
      </c>
      <c r="AE510" s="74">
        <f t="shared" si="303"/>
        <v>0</v>
      </c>
      <c r="AF510" s="123" cm="1">
        <f t="array" ref="AF510">IFERROR(ROUND(_xlfn.IFS(offer_sale_type="поставка",AB510,offer_sale_type="транзит",S510)*AC510,2),0)</f>
        <v>0</v>
      </c>
      <c r="AG510" s="130">
        <f t="shared" si="286"/>
        <v>0</v>
      </c>
      <c r="AH510" s="74">
        <f t="shared" si="287"/>
        <v>0</v>
      </c>
      <c r="AI510" s="123">
        <f t="shared" si="288"/>
        <v>0</v>
      </c>
      <c r="AJ510" s="118">
        <f t="shared" si="304"/>
        <v>0</v>
      </c>
      <c r="AK510" s="74">
        <f t="shared" si="305"/>
        <v>0</v>
      </c>
      <c r="AL510" s="174">
        <f t="shared" si="306"/>
        <v>0</v>
      </c>
      <c r="AM510" s="175">
        <f t="shared" si="289"/>
        <v>0</v>
      </c>
      <c r="AN510" s="130">
        <f t="shared" si="307"/>
        <v>0</v>
      </c>
      <c r="AO510" s="74">
        <f t="shared" si="290"/>
        <v>0</v>
      </c>
      <c r="AP510" s="123">
        <f t="shared" si="308"/>
        <v>0</v>
      </c>
      <c r="AQ510" s="118">
        <f t="shared" si="291"/>
        <v>0</v>
      </c>
      <c r="AR510" s="82" t="str">
        <f t="shared" si="309"/>
        <v>https://www.alta.ru/tnved/code//</v>
      </c>
      <c r="AS510" s="157"/>
      <c r="AT510" s="162"/>
      <c r="AU510" s="74">
        <f t="shared" si="292"/>
        <v>0</v>
      </c>
      <c r="AV510" s="157"/>
      <c r="AW510" s="75">
        <f>_xlfn.IFNA(VLOOKUP(L510,list_vat[],3,FALSE),0)</f>
        <v>0</v>
      </c>
      <c r="AX510" s="74">
        <f t="shared" si="310"/>
        <v>0</v>
      </c>
      <c r="AY510" s="74">
        <f t="shared" si="311"/>
        <v>0</v>
      </c>
      <c r="AZ510" s="130">
        <f t="shared" si="312"/>
        <v>0</v>
      </c>
      <c r="BA510" s="74">
        <f t="shared" si="293"/>
        <v>0</v>
      </c>
      <c r="BB510" s="193">
        <f t="shared" si="313"/>
        <v>0</v>
      </c>
      <c r="BC510" s="102">
        <f t="shared" si="314"/>
        <v>0</v>
      </c>
      <c r="BD510" s="102">
        <f t="shared" si="315"/>
        <v>0</v>
      </c>
      <c r="BE510" s="413" t="s">
        <v>69</v>
      </c>
    </row>
    <row r="511" spans="1:57" s="65" customFormat="1" ht="12" customHeight="1" x14ac:dyDescent="0.2">
      <c r="A511" s="43">
        <v>496</v>
      </c>
      <c r="B511" s="166"/>
      <c r="C511" s="166"/>
      <c r="D511" s="166"/>
      <c r="E511" s="162"/>
      <c r="F511" s="166"/>
      <c r="G511" s="162"/>
      <c r="H511" s="162"/>
      <c r="I511" s="189">
        <f t="shared" si="294"/>
        <v>0</v>
      </c>
      <c r="J511" s="195"/>
      <c r="K511" s="162"/>
      <c r="L511" s="168"/>
      <c r="M511" s="75">
        <f>_xlfn.XLOOKUP(L511,list_vat[Страна],list_vat[Ставка НДС %],0,0)</f>
        <v>0</v>
      </c>
      <c r="N511" s="162">
        <f t="shared" si="295"/>
        <v>0</v>
      </c>
      <c r="O511" s="169"/>
      <c r="P511" s="74">
        <f t="shared" si="316"/>
        <v>0</v>
      </c>
      <c r="Q511" s="162"/>
      <c r="R511" s="162" t="str">
        <f t="shared" si="296"/>
        <v>введи курс</v>
      </c>
      <c r="S511" s="196">
        <f t="shared" si="297"/>
        <v>0</v>
      </c>
      <c r="T511" s="192">
        <f t="shared" si="298"/>
        <v>0</v>
      </c>
      <c r="U511" s="76">
        <f t="shared" si="299"/>
        <v>0</v>
      </c>
      <c r="V511" s="123">
        <f t="shared" si="300"/>
        <v>0</v>
      </c>
      <c r="W511" s="191"/>
      <c r="X511" s="170"/>
      <c r="Y511" s="74">
        <f t="shared" si="285"/>
        <v>0</v>
      </c>
      <c r="Z511" s="188"/>
      <c r="AA511" s="130">
        <f t="shared" si="301"/>
        <v>0</v>
      </c>
      <c r="AB511" s="74">
        <f t="shared" si="302"/>
        <v>0</v>
      </c>
      <c r="AC511" s="356"/>
      <c r="AD511" s="130" cm="1">
        <f t="array" ref="AD511">IFERROR(ROUND((_xlfn.IFS(offer_sale_type="поставка",AB511,offer_sale_type="транзит",S511)*(1+AC511))/E511,2),0)</f>
        <v>0</v>
      </c>
      <c r="AE511" s="74">
        <f t="shared" si="303"/>
        <v>0</v>
      </c>
      <c r="AF511" s="123" cm="1">
        <f t="array" ref="AF511">IFERROR(ROUND(_xlfn.IFS(offer_sale_type="поставка",AB511,offer_sale_type="транзит",S511)*AC511,2),0)</f>
        <v>0</v>
      </c>
      <c r="AG511" s="130">
        <f t="shared" si="286"/>
        <v>0</v>
      </c>
      <c r="AH511" s="74">
        <f t="shared" si="287"/>
        <v>0</v>
      </c>
      <c r="AI511" s="123">
        <f t="shared" si="288"/>
        <v>0</v>
      </c>
      <c r="AJ511" s="118">
        <f t="shared" si="304"/>
        <v>0</v>
      </c>
      <c r="AK511" s="74">
        <f t="shared" si="305"/>
        <v>0</v>
      </c>
      <c r="AL511" s="174">
        <f t="shared" si="306"/>
        <v>0</v>
      </c>
      <c r="AM511" s="175">
        <f t="shared" si="289"/>
        <v>0</v>
      </c>
      <c r="AN511" s="130">
        <f t="shared" si="307"/>
        <v>0</v>
      </c>
      <c r="AO511" s="74">
        <f t="shared" si="290"/>
        <v>0</v>
      </c>
      <c r="AP511" s="123">
        <f t="shared" si="308"/>
        <v>0</v>
      </c>
      <c r="AQ511" s="118">
        <f t="shared" si="291"/>
        <v>0</v>
      </c>
      <c r="AR511" s="82" t="str">
        <f t="shared" si="309"/>
        <v>https://www.alta.ru/tnved/code//</v>
      </c>
      <c r="AS511" s="157"/>
      <c r="AT511" s="162"/>
      <c r="AU511" s="74">
        <f t="shared" si="292"/>
        <v>0</v>
      </c>
      <c r="AV511" s="157"/>
      <c r="AW511" s="75">
        <f>_xlfn.IFNA(VLOOKUP(L511,list_vat[],3,FALSE),0)</f>
        <v>0</v>
      </c>
      <c r="AX511" s="74">
        <f t="shared" si="310"/>
        <v>0</v>
      </c>
      <c r="AY511" s="74">
        <f t="shared" si="311"/>
        <v>0</v>
      </c>
      <c r="AZ511" s="130">
        <f t="shared" si="312"/>
        <v>0</v>
      </c>
      <c r="BA511" s="74">
        <f t="shared" si="293"/>
        <v>0</v>
      </c>
      <c r="BB511" s="193">
        <f t="shared" si="313"/>
        <v>0</v>
      </c>
      <c r="BC511" s="102">
        <f t="shared" si="314"/>
        <v>0</v>
      </c>
      <c r="BD511" s="102">
        <f t="shared" si="315"/>
        <v>0</v>
      </c>
      <c r="BE511" s="413" t="s">
        <v>69</v>
      </c>
    </row>
    <row r="512" spans="1:57" s="65" customFormat="1" ht="12" customHeight="1" x14ac:dyDescent="0.2">
      <c r="A512" s="43">
        <v>497</v>
      </c>
      <c r="B512" s="166"/>
      <c r="C512" s="166"/>
      <c r="D512" s="166"/>
      <c r="E512" s="162"/>
      <c r="F512" s="166"/>
      <c r="G512" s="162"/>
      <c r="H512" s="162"/>
      <c r="I512" s="189">
        <f t="shared" si="294"/>
        <v>0</v>
      </c>
      <c r="J512" s="195"/>
      <c r="K512" s="162"/>
      <c r="L512" s="168"/>
      <c r="M512" s="75">
        <f>_xlfn.XLOOKUP(L512,list_vat[Страна],list_vat[Ставка НДС %],0,0)</f>
        <v>0</v>
      </c>
      <c r="N512" s="162">
        <f t="shared" si="295"/>
        <v>0</v>
      </c>
      <c r="O512" s="169"/>
      <c r="P512" s="74">
        <f t="shared" si="316"/>
        <v>0</v>
      </c>
      <c r="Q512" s="162"/>
      <c r="R512" s="162" t="str">
        <f t="shared" si="296"/>
        <v>введи курс</v>
      </c>
      <c r="S512" s="196">
        <f t="shared" si="297"/>
        <v>0</v>
      </c>
      <c r="T512" s="192">
        <f t="shared" si="298"/>
        <v>0</v>
      </c>
      <c r="U512" s="76">
        <f t="shared" si="299"/>
        <v>0</v>
      </c>
      <c r="V512" s="123">
        <f t="shared" si="300"/>
        <v>0</v>
      </c>
      <c r="W512" s="191"/>
      <c r="X512" s="170"/>
      <c r="Y512" s="74">
        <f t="shared" si="285"/>
        <v>0</v>
      </c>
      <c r="Z512" s="188"/>
      <c r="AA512" s="130">
        <f t="shared" si="301"/>
        <v>0</v>
      </c>
      <c r="AB512" s="74">
        <f t="shared" si="302"/>
        <v>0</v>
      </c>
      <c r="AC512" s="356"/>
      <c r="AD512" s="130" cm="1">
        <f t="array" ref="AD512">IFERROR(ROUND((_xlfn.IFS(offer_sale_type="поставка",AB512,offer_sale_type="транзит",S512)*(1+AC512))/E512,2),0)</f>
        <v>0</v>
      </c>
      <c r="AE512" s="74">
        <f t="shared" si="303"/>
        <v>0</v>
      </c>
      <c r="AF512" s="123" cm="1">
        <f t="array" ref="AF512">IFERROR(ROUND(_xlfn.IFS(offer_sale_type="поставка",AB512,offer_sale_type="транзит",S512)*AC512,2),0)</f>
        <v>0</v>
      </c>
      <c r="AG512" s="130">
        <f t="shared" si="286"/>
        <v>0</v>
      </c>
      <c r="AH512" s="74">
        <f t="shared" si="287"/>
        <v>0</v>
      </c>
      <c r="AI512" s="123">
        <f t="shared" si="288"/>
        <v>0</v>
      </c>
      <c r="AJ512" s="118">
        <f t="shared" si="304"/>
        <v>0</v>
      </c>
      <c r="AK512" s="74">
        <f t="shared" si="305"/>
        <v>0</v>
      </c>
      <c r="AL512" s="174">
        <f t="shared" si="306"/>
        <v>0</v>
      </c>
      <c r="AM512" s="175">
        <f t="shared" si="289"/>
        <v>0</v>
      </c>
      <c r="AN512" s="130">
        <f t="shared" si="307"/>
        <v>0</v>
      </c>
      <c r="AO512" s="74">
        <f t="shared" si="290"/>
        <v>0</v>
      </c>
      <c r="AP512" s="123">
        <f t="shared" si="308"/>
        <v>0</v>
      </c>
      <c r="AQ512" s="118">
        <f t="shared" si="291"/>
        <v>0</v>
      </c>
      <c r="AR512" s="82" t="str">
        <f t="shared" si="309"/>
        <v>https://www.alta.ru/tnved/code//</v>
      </c>
      <c r="AS512" s="157"/>
      <c r="AT512" s="162"/>
      <c r="AU512" s="74">
        <f t="shared" si="292"/>
        <v>0</v>
      </c>
      <c r="AV512" s="157"/>
      <c r="AW512" s="75">
        <f>_xlfn.IFNA(VLOOKUP(L512,list_vat[],3,FALSE),0)</f>
        <v>0</v>
      </c>
      <c r="AX512" s="74">
        <f t="shared" si="310"/>
        <v>0</v>
      </c>
      <c r="AY512" s="74">
        <f t="shared" si="311"/>
        <v>0</v>
      </c>
      <c r="AZ512" s="130">
        <f t="shared" si="312"/>
        <v>0</v>
      </c>
      <c r="BA512" s="74">
        <f t="shared" si="293"/>
        <v>0</v>
      </c>
      <c r="BB512" s="193">
        <f t="shared" si="313"/>
        <v>0</v>
      </c>
      <c r="BC512" s="102">
        <f t="shared" si="314"/>
        <v>0</v>
      </c>
      <c r="BD512" s="102">
        <f t="shared" si="315"/>
        <v>0</v>
      </c>
      <c r="BE512" s="413" t="s">
        <v>69</v>
      </c>
    </row>
    <row r="513" spans="1:57" s="65" customFormat="1" ht="12" customHeight="1" x14ac:dyDescent="0.2">
      <c r="A513" s="43">
        <v>498</v>
      </c>
      <c r="B513" s="166"/>
      <c r="C513" s="166"/>
      <c r="D513" s="166"/>
      <c r="E513" s="162"/>
      <c r="F513" s="166"/>
      <c r="G513" s="162"/>
      <c r="H513" s="162"/>
      <c r="I513" s="189">
        <f t="shared" si="294"/>
        <v>0</v>
      </c>
      <c r="J513" s="195"/>
      <c r="K513" s="162"/>
      <c r="L513" s="168"/>
      <c r="M513" s="75">
        <f>_xlfn.XLOOKUP(L513,list_vat[Страна],list_vat[Ставка НДС %],0,0)</f>
        <v>0</v>
      </c>
      <c r="N513" s="162">
        <f t="shared" si="295"/>
        <v>0</v>
      </c>
      <c r="O513" s="169"/>
      <c r="P513" s="74">
        <f t="shared" si="316"/>
        <v>0</v>
      </c>
      <c r="Q513" s="162"/>
      <c r="R513" s="162" t="str">
        <f t="shared" si="296"/>
        <v>введи курс</v>
      </c>
      <c r="S513" s="196">
        <f t="shared" si="297"/>
        <v>0</v>
      </c>
      <c r="T513" s="192">
        <f t="shared" si="298"/>
        <v>0</v>
      </c>
      <c r="U513" s="76">
        <f t="shared" si="299"/>
        <v>0</v>
      </c>
      <c r="V513" s="123">
        <f t="shared" si="300"/>
        <v>0</v>
      </c>
      <c r="W513" s="191"/>
      <c r="X513" s="170"/>
      <c r="Y513" s="74">
        <f t="shared" si="285"/>
        <v>0</v>
      </c>
      <c r="Z513" s="188"/>
      <c r="AA513" s="130">
        <f t="shared" si="301"/>
        <v>0</v>
      </c>
      <c r="AB513" s="74">
        <f t="shared" si="302"/>
        <v>0</v>
      </c>
      <c r="AC513" s="356"/>
      <c r="AD513" s="130" cm="1">
        <f t="array" ref="AD513">IFERROR(ROUND((_xlfn.IFS(offer_sale_type="поставка",AB513,offer_sale_type="транзит",S513)*(1+AC513))/E513,2),0)</f>
        <v>0</v>
      </c>
      <c r="AE513" s="74">
        <f t="shared" si="303"/>
        <v>0</v>
      </c>
      <c r="AF513" s="123" cm="1">
        <f t="array" ref="AF513">IFERROR(ROUND(_xlfn.IFS(offer_sale_type="поставка",AB513,offer_sale_type="транзит",S513)*AC513,2),0)</f>
        <v>0</v>
      </c>
      <c r="AG513" s="130">
        <f t="shared" si="286"/>
        <v>0</v>
      </c>
      <c r="AH513" s="74">
        <f t="shared" si="287"/>
        <v>0</v>
      </c>
      <c r="AI513" s="123">
        <f t="shared" si="288"/>
        <v>0</v>
      </c>
      <c r="AJ513" s="118">
        <f t="shared" si="304"/>
        <v>0</v>
      </c>
      <c r="AK513" s="74">
        <f t="shared" si="305"/>
        <v>0</v>
      </c>
      <c r="AL513" s="174">
        <f t="shared" si="306"/>
        <v>0</v>
      </c>
      <c r="AM513" s="175">
        <f t="shared" si="289"/>
        <v>0</v>
      </c>
      <c r="AN513" s="130">
        <f t="shared" si="307"/>
        <v>0</v>
      </c>
      <c r="AO513" s="74">
        <f t="shared" si="290"/>
        <v>0</v>
      </c>
      <c r="AP513" s="123">
        <f t="shared" si="308"/>
        <v>0</v>
      </c>
      <c r="AQ513" s="118">
        <f t="shared" si="291"/>
        <v>0</v>
      </c>
      <c r="AR513" s="82" t="str">
        <f t="shared" si="309"/>
        <v>https://www.alta.ru/tnved/code//</v>
      </c>
      <c r="AS513" s="157"/>
      <c r="AT513" s="162"/>
      <c r="AU513" s="74">
        <f t="shared" si="292"/>
        <v>0</v>
      </c>
      <c r="AV513" s="157"/>
      <c r="AW513" s="75">
        <f>_xlfn.IFNA(VLOOKUP(L513,list_vat[],3,FALSE),0)</f>
        <v>0</v>
      </c>
      <c r="AX513" s="74">
        <f t="shared" si="310"/>
        <v>0</v>
      </c>
      <c r="AY513" s="74">
        <f t="shared" si="311"/>
        <v>0</v>
      </c>
      <c r="AZ513" s="130">
        <f t="shared" si="312"/>
        <v>0</v>
      </c>
      <c r="BA513" s="74">
        <f t="shared" si="293"/>
        <v>0</v>
      </c>
      <c r="BB513" s="193">
        <f t="shared" si="313"/>
        <v>0</v>
      </c>
      <c r="BC513" s="102">
        <f t="shared" si="314"/>
        <v>0</v>
      </c>
      <c r="BD513" s="102">
        <f t="shared" si="315"/>
        <v>0</v>
      </c>
      <c r="BE513" s="413" t="s">
        <v>69</v>
      </c>
    </row>
    <row r="514" spans="1:57" s="65" customFormat="1" ht="12" customHeight="1" x14ac:dyDescent="0.2">
      <c r="A514" s="43">
        <v>499</v>
      </c>
      <c r="B514" s="166"/>
      <c r="C514" s="166"/>
      <c r="D514" s="166"/>
      <c r="E514" s="162"/>
      <c r="F514" s="166"/>
      <c r="G514" s="162"/>
      <c r="H514" s="162"/>
      <c r="I514" s="189">
        <f t="shared" si="294"/>
        <v>0</v>
      </c>
      <c r="J514" s="195"/>
      <c r="K514" s="162"/>
      <c r="L514" s="168"/>
      <c r="M514" s="75">
        <f>_xlfn.XLOOKUP(L514,list_vat[Страна],list_vat[Ставка НДС %],0,0)</f>
        <v>0</v>
      </c>
      <c r="N514" s="162">
        <f t="shared" si="295"/>
        <v>0</v>
      </c>
      <c r="O514" s="169"/>
      <c r="P514" s="74">
        <f t="shared" si="316"/>
        <v>0</v>
      </c>
      <c r="Q514" s="162"/>
      <c r="R514" s="162" t="str">
        <f t="shared" si="296"/>
        <v>введи курс</v>
      </c>
      <c r="S514" s="196">
        <f t="shared" si="297"/>
        <v>0</v>
      </c>
      <c r="T514" s="192">
        <f t="shared" si="298"/>
        <v>0</v>
      </c>
      <c r="U514" s="76">
        <f t="shared" si="299"/>
        <v>0</v>
      </c>
      <c r="V514" s="123">
        <f t="shared" si="300"/>
        <v>0</v>
      </c>
      <c r="W514" s="191"/>
      <c r="X514" s="170"/>
      <c r="Y514" s="74">
        <f t="shared" si="285"/>
        <v>0</v>
      </c>
      <c r="Z514" s="188"/>
      <c r="AA514" s="130">
        <f t="shared" si="301"/>
        <v>0</v>
      </c>
      <c r="AB514" s="74">
        <f t="shared" si="302"/>
        <v>0</v>
      </c>
      <c r="AC514" s="356"/>
      <c r="AD514" s="130" cm="1">
        <f t="array" ref="AD514">IFERROR(ROUND((_xlfn.IFS(offer_sale_type="поставка",AB514,offer_sale_type="транзит",S514)*(1+AC514))/E514,2),0)</f>
        <v>0</v>
      </c>
      <c r="AE514" s="74">
        <f t="shared" si="303"/>
        <v>0</v>
      </c>
      <c r="AF514" s="123" cm="1">
        <f t="array" ref="AF514">IFERROR(ROUND(_xlfn.IFS(offer_sale_type="поставка",AB514,offer_sale_type="транзит",S514)*AC514,2),0)</f>
        <v>0</v>
      </c>
      <c r="AG514" s="130">
        <f t="shared" si="286"/>
        <v>0</v>
      </c>
      <c r="AH514" s="74">
        <f t="shared" si="287"/>
        <v>0</v>
      </c>
      <c r="AI514" s="123">
        <f t="shared" si="288"/>
        <v>0</v>
      </c>
      <c r="AJ514" s="118">
        <f t="shared" si="304"/>
        <v>0</v>
      </c>
      <c r="AK514" s="74">
        <f t="shared" si="305"/>
        <v>0</v>
      </c>
      <c r="AL514" s="174">
        <f t="shared" si="306"/>
        <v>0</v>
      </c>
      <c r="AM514" s="175">
        <f t="shared" si="289"/>
        <v>0</v>
      </c>
      <c r="AN514" s="130">
        <f t="shared" si="307"/>
        <v>0</v>
      </c>
      <c r="AO514" s="74">
        <f t="shared" si="290"/>
        <v>0</v>
      </c>
      <c r="AP514" s="123">
        <f t="shared" si="308"/>
        <v>0</v>
      </c>
      <c r="AQ514" s="118">
        <f t="shared" si="291"/>
        <v>0</v>
      </c>
      <c r="AR514" s="82" t="str">
        <f t="shared" si="309"/>
        <v>https://www.alta.ru/tnved/code//</v>
      </c>
      <c r="AS514" s="157"/>
      <c r="AT514" s="162"/>
      <c r="AU514" s="74">
        <f t="shared" si="292"/>
        <v>0</v>
      </c>
      <c r="AV514" s="157"/>
      <c r="AW514" s="75">
        <f>_xlfn.IFNA(VLOOKUP(L514,list_vat[],3,FALSE),0)</f>
        <v>0</v>
      </c>
      <c r="AX514" s="74">
        <f t="shared" si="310"/>
        <v>0</v>
      </c>
      <c r="AY514" s="74">
        <f t="shared" si="311"/>
        <v>0</v>
      </c>
      <c r="AZ514" s="130">
        <f t="shared" si="312"/>
        <v>0</v>
      </c>
      <c r="BA514" s="74">
        <f t="shared" si="293"/>
        <v>0</v>
      </c>
      <c r="BB514" s="193">
        <f t="shared" si="313"/>
        <v>0</v>
      </c>
      <c r="BC514" s="102">
        <f t="shared" si="314"/>
        <v>0</v>
      </c>
      <c r="BD514" s="102">
        <f t="shared" si="315"/>
        <v>0</v>
      </c>
      <c r="BE514" s="413" t="s">
        <v>69</v>
      </c>
    </row>
    <row r="515" spans="1:57" s="65" customFormat="1" ht="12" customHeight="1" x14ac:dyDescent="0.2">
      <c r="A515" s="43">
        <v>500</v>
      </c>
      <c r="B515" s="166"/>
      <c r="C515" s="166"/>
      <c r="D515" s="166"/>
      <c r="E515" s="162"/>
      <c r="F515" s="166"/>
      <c r="G515" s="162"/>
      <c r="H515" s="162"/>
      <c r="I515" s="189">
        <f t="shared" si="294"/>
        <v>0</v>
      </c>
      <c r="J515" s="195"/>
      <c r="K515" s="162"/>
      <c r="L515" s="168"/>
      <c r="M515" s="75">
        <f>_xlfn.XLOOKUP(L515,list_vat[Страна],list_vat[Ставка НДС %],0,0)</f>
        <v>0</v>
      </c>
      <c r="N515" s="162">
        <f t="shared" si="295"/>
        <v>0</v>
      </c>
      <c r="O515" s="169"/>
      <c r="P515" s="74">
        <f t="shared" si="316"/>
        <v>0</v>
      </c>
      <c r="Q515" s="162"/>
      <c r="R515" s="162" t="str">
        <f t="shared" si="296"/>
        <v>введи курс</v>
      </c>
      <c r="S515" s="196">
        <f t="shared" si="297"/>
        <v>0</v>
      </c>
      <c r="T515" s="192">
        <f t="shared" si="298"/>
        <v>0</v>
      </c>
      <c r="U515" s="76">
        <f t="shared" si="299"/>
        <v>0</v>
      </c>
      <c r="V515" s="123">
        <f t="shared" si="300"/>
        <v>0</v>
      </c>
      <c r="W515" s="191"/>
      <c r="X515" s="170"/>
      <c r="Y515" s="74">
        <f t="shared" si="285"/>
        <v>0</v>
      </c>
      <c r="Z515" s="188"/>
      <c r="AA515" s="130">
        <f t="shared" si="301"/>
        <v>0</v>
      </c>
      <c r="AB515" s="74">
        <f t="shared" si="302"/>
        <v>0</v>
      </c>
      <c r="AC515" s="356"/>
      <c r="AD515" s="130" cm="1">
        <f t="array" ref="AD515">IFERROR(ROUND((_xlfn.IFS(offer_sale_type="поставка",AB515,offer_sale_type="транзит",S515)*(1+AC515))/E515,2),0)</f>
        <v>0</v>
      </c>
      <c r="AE515" s="74">
        <f t="shared" si="303"/>
        <v>0</v>
      </c>
      <c r="AF515" s="123" cm="1">
        <f t="array" ref="AF515">IFERROR(ROUND(_xlfn.IFS(offer_sale_type="поставка",AB515,offer_sale_type="транзит",S515)*AC515,2),0)</f>
        <v>0</v>
      </c>
      <c r="AG515" s="130">
        <f t="shared" si="286"/>
        <v>0</v>
      </c>
      <c r="AH515" s="74">
        <f t="shared" si="287"/>
        <v>0</v>
      </c>
      <c r="AI515" s="123">
        <f t="shared" si="288"/>
        <v>0</v>
      </c>
      <c r="AJ515" s="118">
        <f t="shared" si="304"/>
        <v>0</v>
      </c>
      <c r="AK515" s="74">
        <f t="shared" si="305"/>
        <v>0</v>
      </c>
      <c r="AL515" s="174">
        <f t="shared" si="306"/>
        <v>0</v>
      </c>
      <c r="AM515" s="175">
        <f t="shared" si="289"/>
        <v>0</v>
      </c>
      <c r="AN515" s="130">
        <f t="shared" si="307"/>
        <v>0</v>
      </c>
      <c r="AO515" s="74">
        <f t="shared" si="290"/>
        <v>0</v>
      </c>
      <c r="AP515" s="123">
        <f t="shared" si="308"/>
        <v>0</v>
      </c>
      <c r="AQ515" s="118">
        <f t="shared" si="291"/>
        <v>0</v>
      </c>
      <c r="AR515" s="82" t="str">
        <f t="shared" si="309"/>
        <v>https://www.alta.ru/tnved/code//</v>
      </c>
      <c r="AS515" s="157"/>
      <c r="AT515" s="162"/>
      <c r="AU515" s="74">
        <f t="shared" si="292"/>
        <v>0</v>
      </c>
      <c r="AV515" s="157"/>
      <c r="AW515" s="75">
        <f>_xlfn.IFNA(VLOOKUP(L515,list_vat[],3,FALSE),0)</f>
        <v>0</v>
      </c>
      <c r="AX515" s="74">
        <f t="shared" si="310"/>
        <v>0</v>
      </c>
      <c r="AY515" s="74">
        <f t="shared" si="311"/>
        <v>0</v>
      </c>
      <c r="AZ515" s="130">
        <f t="shared" si="312"/>
        <v>0</v>
      </c>
      <c r="BA515" s="74">
        <f t="shared" si="293"/>
        <v>0</v>
      </c>
      <c r="BB515" s="193">
        <f t="shared" si="313"/>
        <v>0</v>
      </c>
      <c r="BC515" s="102">
        <f t="shared" si="314"/>
        <v>0</v>
      </c>
      <c r="BD515" s="102">
        <f t="shared" si="315"/>
        <v>0</v>
      </c>
      <c r="BE515" s="413" t="s">
        <v>69</v>
      </c>
    </row>
    <row r="516" spans="1:57" s="65" customFormat="1" ht="12" customHeight="1" x14ac:dyDescent="0.2">
      <c r="A516" s="43">
        <v>501</v>
      </c>
      <c r="B516" s="166"/>
      <c r="C516" s="166"/>
      <c r="D516" s="166"/>
      <c r="E516" s="162"/>
      <c r="F516" s="166"/>
      <c r="G516" s="162"/>
      <c r="H516" s="162"/>
      <c r="I516" s="189">
        <f t="shared" si="294"/>
        <v>0</v>
      </c>
      <c r="J516" s="195"/>
      <c r="K516" s="162"/>
      <c r="L516" s="168"/>
      <c r="M516" s="75">
        <f>_xlfn.XLOOKUP(L516,list_vat[Страна],list_vat[Ставка НДС %],0,0)</f>
        <v>0</v>
      </c>
      <c r="N516" s="162">
        <f t="shared" si="295"/>
        <v>0</v>
      </c>
      <c r="O516" s="169"/>
      <c r="P516" s="74">
        <f t="shared" si="316"/>
        <v>0</v>
      </c>
      <c r="Q516" s="162"/>
      <c r="R516" s="162" t="str">
        <f t="shared" si="296"/>
        <v>введи курс</v>
      </c>
      <c r="S516" s="196">
        <f t="shared" si="297"/>
        <v>0</v>
      </c>
      <c r="T516" s="192">
        <f t="shared" si="298"/>
        <v>0</v>
      </c>
      <c r="U516" s="76">
        <f t="shared" si="299"/>
        <v>0</v>
      </c>
      <c r="V516" s="123">
        <f t="shared" si="300"/>
        <v>0</v>
      </c>
      <c r="W516" s="191"/>
      <c r="X516" s="170"/>
      <c r="Y516" s="74">
        <f t="shared" si="285"/>
        <v>0</v>
      </c>
      <c r="Z516" s="188"/>
      <c r="AA516" s="130">
        <f t="shared" si="301"/>
        <v>0</v>
      </c>
      <c r="AB516" s="74">
        <f t="shared" si="302"/>
        <v>0</v>
      </c>
      <c r="AC516" s="356"/>
      <c r="AD516" s="130" cm="1">
        <f t="array" ref="AD516">IFERROR(ROUND((_xlfn.IFS(offer_sale_type="поставка",AB516,offer_sale_type="транзит",S516)*(1+AC516))/E516,2),0)</f>
        <v>0</v>
      </c>
      <c r="AE516" s="74">
        <f t="shared" si="303"/>
        <v>0</v>
      </c>
      <c r="AF516" s="123" cm="1">
        <f t="array" ref="AF516">IFERROR(ROUND(_xlfn.IFS(offer_sale_type="поставка",AB516,offer_sale_type="транзит",S516)*AC516,2),0)</f>
        <v>0</v>
      </c>
      <c r="AG516" s="130">
        <f t="shared" si="286"/>
        <v>0</v>
      </c>
      <c r="AH516" s="74">
        <f t="shared" si="287"/>
        <v>0</v>
      </c>
      <c r="AI516" s="123">
        <f t="shared" si="288"/>
        <v>0</v>
      </c>
      <c r="AJ516" s="118">
        <f t="shared" si="304"/>
        <v>0</v>
      </c>
      <c r="AK516" s="74">
        <f t="shared" si="305"/>
        <v>0</v>
      </c>
      <c r="AL516" s="174">
        <f t="shared" si="306"/>
        <v>0</v>
      </c>
      <c r="AM516" s="175">
        <f t="shared" si="289"/>
        <v>0</v>
      </c>
      <c r="AN516" s="130">
        <f t="shared" si="307"/>
        <v>0</v>
      </c>
      <c r="AO516" s="74">
        <f t="shared" si="290"/>
        <v>0</v>
      </c>
      <c r="AP516" s="123">
        <f t="shared" si="308"/>
        <v>0</v>
      </c>
      <c r="AQ516" s="118">
        <f t="shared" si="291"/>
        <v>0</v>
      </c>
      <c r="AR516" s="82" t="str">
        <f t="shared" si="309"/>
        <v>https://www.alta.ru/tnved/code//</v>
      </c>
      <c r="AS516" s="157"/>
      <c r="AT516" s="162"/>
      <c r="AU516" s="74">
        <f t="shared" si="292"/>
        <v>0</v>
      </c>
      <c r="AV516" s="157"/>
      <c r="AW516" s="75">
        <f>_xlfn.IFNA(VLOOKUP(L516,list_vat[],3,FALSE),0)</f>
        <v>0</v>
      </c>
      <c r="AX516" s="74">
        <f t="shared" si="310"/>
        <v>0</v>
      </c>
      <c r="AY516" s="74">
        <f t="shared" si="311"/>
        <v>0</v>
      </c>
      <c r="AZ516" s="130">
        <f t="shared" si="312"/>
        <v>0</v>
      </c>
      <c r="BA516" s="74">
        <f t="shared" si="293"/>
        <v>0</v>
      </c>
      <c r="BB516" s="193">
        <f t="shared" si="313"/>
        <v>0</v>
      </c>
      <c r="BC516" s="102">
        <f t="shared" si="314"/>
        <v>0</v>
      </c>
      <c r="BD516" s="102">
        <f t="shared" si="315"/>
        <v>0</v>
      </c>
      <c r="BE516" s="413" t="s">
        <v>69</v>
      </c>
    </row>
    <row r="517" spans="1:57" s="65" customFormat="1" ht="12" customHeight="1" x14ac:dyDescent="0.2">
      <c r="A517" s="43">
        <v>502</v>
      </c>
      <c r="B517" s="166"/>
      <c r="C517" s="166"/>
      <c r="D517" s="166"/>
      <c r="E517" s="162"/>
      <c r="F517" s="166"/>
      <c r="G517" s="162"/>
      <c r="H517" s="162"/>
      <c r="I517" s="189">
        <f t="shared" si="294"/>
        <v>0</v>
      </c>
      <c r="J517" s="195"/>
      <c r="K517" s="162"/>
      <c r="L517" s="168"/>
      <c r="M517" s="75">
        <f>_xlfn.XLOOKUP(L517,list_vat[Страна],list_vat[Ставка НДС %],0,0)</f>
        <v>0</v>
      </c>
      <c r="N517" s="162">
        <f t="shared" si="295"/>
        <v>0</v>
      </c>
      <c r="O517" s="169"/>
      <c r="P517" s="74">
        <f t="shared" si="316"/>
        <v>0</v>
      </c>
      <c r="Q517" s="162"/>
      <c r="R517" s="162" t="str">
        <f t="shared" si="296"/>
        <v>введи курс</v>
      </c>
      <c r="S517" s="196">
        <f t="shared" si="297"/>
        <v>0</v>
      </c>
      <c r="T517" s="192">
        <f t="shared" si="298"/>
        <v>0</v>
      </c>
      <c r="U517" s="76">
        <f t="shared" si="299"/>
        <v>0</v>
      </c>
      <c r="V517" s="123">
        <f t="shared" si="300"/>
        <v>0</v>
      </c>
      <c r="W517" s="191"/>
      <c r="X517" s="170"/>
      <c r="Y517" s="74">
        <f t="shared" si="285"/>
        <v>0</v>
      </c>
      <c r="Z517" s="188"/>
      <c r="AA517" s="130">
        <f t="shared" si="301"/>
        <v>0</v>
      </c>
      <c r="AB517" s="74">
        <f t="shared" si="302"/>
        <v>0</v>
      </c>
      <c r="AC517" s="356"/>
      <c r="AD517" s="130" cm="1">
        <f t="array" ref="AD517">IFERROR(ROUND((_xlfn.IFS(offer_sale_type="поставка",AB517,offer_sale_type="транзит",S517)*(1+AC517))/E517,2),0)</f>
        <v>0</v>
      </c>
      <c r="AE517" s="74">
        <f t="shared" si="303"/>
        <v>0</v>
      </c>
      <c r="AF517" s="123" cm="1">
        <f t="array" ref="AF517">IFERROR(ROUND(_xlfn.IFS(offer_sale_type="поставка",AB517,offer_sale_type="транзит",S517)*AC517,2),0)</f>
        <v>0</v>
      </c>
      <c r="AG517" s="130">
        <f t="shared" si="286"/>
        <v>0</v>
      </c>
      <c r="AH517" s="74">
        <f t="shared" si="287"/>
        <v>0</v>
      </c>
      <c r="AI517" s="123">
        <f t="shared" si="288"/>
        <v>0</v>
      </c>
      <c r="AJ517" s="118">
        <f t="shared" si="304"/>
        <v>0</v>
      </c>
      <c r="AK517" s="74">
        <f t="shared" si="305"/>
        <v>0</v>
      </c>
      <c r="AL517" s="174">
        <f t="shared" si="306"/>
        <v>0</v>
      </c>
      <c r="AM517" s="175">
        <f t="shared" si="289"/>
        <v>0</v>
      </c>
      <c r="AN517" s="130">
        <f t="shared" si="307"/>
        <v>0</v>
      </c>
      <c r="AO517" s="74">
        <f t="shared" si="290"/>
        <v>0</v>
      </c>
      <c r="AP517" s="123">
        <f t="shared" si="308"/>
        <v>0</v>
      </c>
      <c r="AQ517" s="118">
        <f t="shared" si="291"/>
        <v>0</v>
      </c>
      <c r="AR517" s="82" t="str">
        <f t="shared" si="309"/>
        <v>https://www.alta.ru/tnved/code//</v>
      </c>
      <c r="AS517" s="157"/>
      <c r="AT517" s="162"/>
      <c r="AU517" s="74">
        <f t="shared" si="292"/>
        <v>0</v>
      </c>
      <c r="AV517" s="157"/>
      <c r="AW517" s="75">
        <f>_xlfn.IFNA(VLOOKUP(L517,list_vat[],3,FALSE),0)</f>
        <v>0</v>
      </c>
      <c r="AX517" s="74">
        <f t="shared" si="310"/>
        <v>0</v>
      </c>
      <c r="AY517" s="74">
        <f t="shared" si="311"/>
        <v>0</v>
      </c>
      <c r="AZ517" s="130">
        <f t="shared" si="312"/>
        <v>0</v>
      </c>
      <c r="BA517" s="74">
        <f t="shared" si="293"/>
        <v>0</v>
      </c>
      <c r="BB517" s="193">
        <f t="shared" si="313"/>
        <v>0</v>
      </c>
      <c r="BC517" s="102">
        <f t="shared" si="314"/>
        <v>0</v>
      </c>
      <c r="BD517" s="102">
        <f t="shared" si="315"/>
        <v>0</v>
      </c>
      <c r="BE517" s="413" t="s">
        <v>69</v>
      </c>
    </row>
    <row r="518" spans="1:57" s="65" customFormat="1" ht="12" customHeight="1" x14ac:dyDescent="0.2">
      <c r="A518" s="43">
        <v>503</v>
      </c>
      <c r="B518" s="166"/>
      <c r="C518" s="166"/>
      <c r="D518" s="166"/>
      <c r="E518" s="162"/>
      <c r="F518" s="166"/>
      <c r="G518" s="162"/>
      <c r="H518" s="162"/>
      <c r="I518" s="189">
        <f t="shared" si="294"/>
        <v>0</v>
      </c>
      <c r="J518" s="195"/>
      <c r="K518" s="162"/>
      <c r="L518" s="168"/>
      <c r="M518" s="75">
        <f>_xlfn.XLOOKUP(L518,list_vat[Страна],list_vat[Ставка НДС %],0,0)</f>
        <v>0</v>
      </c>
      <c r="N518" s="162">
        <f t="shared" si="295"/>
        <v>0</v>
      </c>
      <c r="O518" s="169"/>
      <c r="P518" s="74">
        <f t="shared" si="316"/>
        <v>0</v>
      </c>
      <c r="Q518" s="162"/>
      <c r="R518" s="162" t="str">
        <f t="shared" si="296"/>
        <v>введи курс</v>
      </c>
      <c r="S518" s="196">
        <f t="shared" si="297"/>
        <v>0</v>
      </c>
      <c r="T518" s="192">
        <f t="shared" si="298"/>
        <v>0</v>
      </c>
      <c r="U518" s="76">
        <f t="shared" si="299"/>
        <v>0</v>
      </c>
      <c r="V518" s="123">
        <f t="shared" si="300"/>
        <v>0</v>
      </c>
      <c r="W518" s="191"/>
      <c r="X518" s="170"/>
      <c r="Y518" s="74">
        <f t="shared" si="285"/>
        <v>0</v>
      </c>
      <c r="Z518" s="188"/>
      <c r="AA518" s="130">
        <f t="shared" si="301"/>
        <v>0</v>
      </c>
      <c r="AB518" s="74">
        <f t="shared" si="302"/>
        <v>0</v>
      </c>
      <c r="AC518" s="356"/>
      <c r="AD518" s="130" cm="1">
        <f t="array" ref="AD518">IFERROR(ROUND((_xlfn.IFS(offer_sale_type="поставка",AB518,offer_sale_type="транзит",S518)*(1+AC518))/E518,2),0)</f>
        <v>0</v>
      </c>
      <c r="AE518" s="74">
        <f t="shared" si="303"/>
        <v>0</v>
      </c>
      <c r="AF518" s="123" cm="1">
        <f t="array" ref="AF518">IFERROR(ROUND(_xlfn.IFS(offer_sale_type="поставка",AB518,offer_sale_type="транзит",S518)*AC518,2),0)</f>
        <v>0</v>
      </c>
      <c r="AG518" s="130">
        <f t="shared" si="286"/>
        <v>0</v>
      </c>
      <c r="AH518" s="74">
        <f t="shared" si="287"/>
        <v>0</v>
      </c>
      <c r="AI518" s="123">
        <f t="shared" si="288"/>
        <v>0</v>
      </c>
      <c r="AJ518" s="118">
        <f t="shared" si="304"/>
        <v>0</v>
      </c>
      <c r="AK518" s="74">
        <f t="shared" si="305"/>
        <v>0</v>
      </c>
      <c r="AL518" s="174">
        <f t="shared" si="306"/>
        <v>0</v>
      </c>
      <c r="AM518" s="175">
        <f t="shared" si="289"/>
        <v>0</v>
      </c>
      <c r="AN518" s="130">
        <f t="shared" si="307"/>
        <v>0</v>
      </c>
      <c r="AO518" s="74">
        <f t="shared" si="290"/>
        <v>0</v>
      </c>
      <c r="AP518" s="123">
        <f t="shared" si="308"/>
        <v>0</v>
      </c>
      <c r="AQ518" s="118">
        <f t="shared" si="291"/>
        <v>0</v>
      </c>
      <c r="AR518" s="82" t="str">
        <f t="shared" si="309"/>
        <v>https://www.alta.ru/tnved/code//</v>
      </c>
      <c r="AS518" s="157"/>
      <c r="AT518" s="162"/>
      <c r="AU518" s="74">
        <f t="shared" si="292"/>
        <v>0</v>
      </c>
      <c r="AV518" s="157"/>
      <c r="AW518" s="75">
        <f>_xlfn.IFNA(VLOOKUP(L518,list_vat[],3,FALSE),0)</f>
        <v>0</v>
      </c>
      <c r="AX518" s="74">
        <f t="shared" si="310"/>
        <v>0</v>
      </c>
      <c r="AY518" s="74">
        <f t="shared" si="311"/>
        <v>0</v>
      </c>
      <c r="AZ518" s="130">
        <f t="shared" si="312"/>
        <v>0</v>
      </c>
      <c r="BA518" s="74">
        <f t="shared" si="293"/>
        <v>0</v>
      </c>
      <c r="BB518" s="193">
        <f t="shared" si="313"/>
        <v>0</v>
      </c>
      <c r="BC518" s="102">
        <f t="shared" si="314"/>
        <v>0</v>
      </c>
      <c r="BD518" s="102">
        <f t="shared" si="315"/>
        <v>0</v>
      </c>
      <c r="BE518" s="413" t="s">
        <v>69</v>
      </c>
    </row>
    <row r="519" spans="1:57" s="65" customFormat="1" ht="12" customHeight="1" x14ac:dyDescent="0.2">
      <c r="A519" s="43">
        <v>504</v>
      </c>
      <c r="B519" s="166"/>
      <c r="C519" s="166"/>
      <c r="D519" s="166"/>
      <c r="E519" s="162"/>
      <c r="F519" s="166"/>
      <c r="G519" s="162"/>
      <c r="H519" s="162"/>
      <c r="I519" s="189">
        <f t="shared" si="294"/>
        <v>0</v>
      </c>
      <c r="J519" s="195"/>
      <c r="K519" s="162"/>
      <c r="L519" s="168"/>
      <c r="M519" s="75">
        <f>_xlfn.XLOOKUP(L519,list_vat[Страна],list_vat[Ставка НДС %],0,0)</f>
        <v>0</v>
      </c>
      <c r="N519" s="162">
        <f t="shared" si="295"/>
        <v>0</v>
      </c>
      <c r="O519" s="169"/>
      <c r="P519" s="74">
        <f t="shared" si="316"/>
        <v>0</v>
      </c>
      <c r="Q519" s="162"/>
      <c r="R519" s="162" t="str">
        <f t="shared" si="296"/>
        <v>введи курс</v>
      </c>
      <c r="S519" s="196">
        <f t="shared" si="297"/>
        <v>0</v>
      </c>
      <c r="T519" s="192">
        <f t="shared" si="298"/>
        <v>0</v>
      </c>
      <c r="U519" s="76">
        <f t="shared" si="299"/>
        <v>0</v>
      </c>
      <c r="V519" s="123">
        <f t="shared" si="300"/>
        <v>0</v>
      </c>
      <c r="W519" s="191"/>
      <c r="X519" s="170"/>
      <c r="Y519" s="74">
        <f t="shared" si="285"/>
        <v>0</v>
      </c>
      <c r="Z519" s="188"/>
      <c r="AA519" s="130">
        <f t="shared" si="301"/>
        <v>0</v>
      </c>
      <c r="AB519" s="74">
        <f t="shared" si="302"/>
        <v>0</v>
      </c>
      <c r="AC519" s="356"/>
      <c r="AD519" s="130" cm="1">
        <f t="array" ref="AD519">IFERROR(ROUND((_xlfn.IFS(offer_sale_type="поставка",AB519,offer_sale_type="транзит",S519)*(1+AC519))/E519,2),0)</f>
        <v>0</v>
      </c>
      <c r="AE519" s="74">
        <f t="shared" si="303"/>
        <v>0</v>
      </c>
      <c r="AF519" s="123" cm="1">
        <f t="array" ref="AF519">IFERROR(ROUND(_xlfn.IFS(offer_sale_type="поставка",AB519,offer_sale_type="транзит",S519)*AC519,2),0)</f>
        <v>0</v>
      </c>
      <c r="AG519" s="130">
        <f t="shared" si="286"/>
        <v>0</v>
      </c>
      <c r="AH519" s="74">
        <f t="shared" si="287"/>
        <v>0</v>
      </c>
      <c r="AI519" s="123">
        <f t="shared" si="288"/>
        <v>0</v>
      </c>
      <c r="AJ519" s="118">
        <f t="shared" si="304"/>
        <v>0</v>
      </c>
      <c r="AK519" s="74">
        <f t="shared" si="305"/>
        <v>0</v>
      </c>
      <c r="AL519" s="174">
        <f t="shared" si="306"/>
        <v>0</v>
      </c>
      <c r="AM519" s="175">
        <f t="shared" si="289"/>
        <v>0</v>
      </c>
      <c r="AN519" s="130">
        <f t="shared" si="307"/>
        <v>0</v>
      </c>
      <c r="AO519" s="74">
        <f t="shared" si="290"/>
        <v>0</v>
      </c>
      <c r="AP519" s="123">
        <f t="shared" si="308"/>
        <v>0</v>
      </c>
      <c r="AQ519" s="118">
        <f t="shared" si="291"/>
        <v>0</v>
      </c>
      <c r="AR519" s="82" t="str">
        <f t="shared" si="309"/>
        <v>https://www.alta.ru/tnved/code//</v>
      </c>
      <c r="AS519" s="157"/>
      <c r="AT519" s="162"/>
      <c r="AU519" s="74">
        <f t="shared" si="292"/>
        <v>0</v>
      </c>
      <c r="AV519" s="157"/>
      <c r="AW519" s="75">
        <f>_xlfn.IFNA(VLOOKUP(L519,list_vat[],3,FALSE),0)</f>
        <v>0</v>
      </c>
      <c r="AX519" s="74">
        <f t="shared" si="310"/>
        <v>0</v>
      </c>
      <c r="AY519" s="74">
        <f t="shared" si="311"/>
        <v>0</v>
      </c>
      <c r="AZ519" s="130">
        <f t="shared" si="312"/>
        <v>0</v>
      </c>
      <c r="BA519" s="74">
        <f t="shared" si="293"/>
        <v>0</v>
      </c>
      <c r="BB519" s="193">
        <f t="shared" si="313"/>
        <v>0</v>
      </c>
      <c r="BC519" s="102">
        <f t="shared" si="314"/>
        <v>0</v>
      </c>
      <c r="BD519" s="102">
        <f t="shared" si="315"/>
        <v>0</v>
      </c>
      <c r="BE519" s="413" t="s">
        <v>69</v>
      </c>
    </row>
    <row r="520" spans="1:57" s="65" customFormat="1" ht="12" customHeight="1" x14ac:dyDescent="0.2">
      <c r="A520" s="43">
        <v>505</v>
      </c>
      <c r="B520" s="166"/>
      <c r="C520" s="166"/>
      <c r="D520" s="166"/>
      <c r="E520" s="162"/>
      <c r="F520" s="166"/>
      <c r="G520" s="162"/>
      <c r="H520" s="162"/>
      <c r="I520" s="189">
        <f t="shared" si="294"/>
        <v>0</v>
      </c>
      <c r="J520" s="195"/>
      <c r="K520" s="162"/>
      <c r="L520" s="168"/>
      <c r="M520" s="75">
        <f>_xlfn.XLOOKUP(L520,list_vat[Страна],list_vat[Ставка НДС %],0,0)</f>
        <v>0</v>
      </c>
      <c r="N520" s="162">
        <f t="shared" si="295"/>
        <v>0</v>
      </c>
      <c r="O520" s="169"/>
      <c r="P520" s="74">
        <f t="shared" si="316"/>
        <v>0</v>
      </c>
      <c r="Q520" s="162"/>
      <c r="R520" s="162" t="str">
        <f t="shared" si="296"/>
        <v>введи курс</v>
      </c>
      <c r="S520" s="196">
        <f t="shared" si="297"/>
        <v>0</v>
      </c>
      <c r="T520" s="192">
        <f t="shared" si="298"/>
        <v>0</v>
      </c>
      <c r="U520" s="76">
        <f t="shared" si="299"/>
        <v>0</v>
      </c>
      <c r="V520" s="123">
        <f t="shared" si="300"/>
        <v>0</v>
      </c>
      <c r="W520" s="191"/>
      <c r="X520" s="170"/>
      <c r="Y520" s="74">
        <f t="shared" si="285"/>
        <v>0</v>
      </c>
      <c r="Z520" s="188"/>
      <c r="AA520" s="130">
        <f t="shared" si="301"/>
        <v>0</v>
      </c>
      <c r="AB520" s="74">
        <f t="shared" si="302"/>
        <v>0</v>
      </c>
      <c r="AC520" s="356"/>
      <c r="AD520" s="130" cm="1">
        <f t="array" ref="AD520">IFERROR(ROUND((_xlfn.IFS(offer_sale_type="поставка",AB520,offer_sale_type="транзит",S520)*(1+AC520))/E520,2),0)</f>
        <v>0</v>
      </c>
      <c r="AE520" s="74">
        <f t="shared" si="303"/>
        <v>0</v>
      </c>
      <c r="AF520" s="123" cm="1">
        <f t="array" ref="AF520">IFERROR(ROUND(_xlfn.IFS(offer_sale_type="поставка",AB520,offer_sale_type="транзит",S520)*AC520,2),0)</f>
        <v>0</v>
      </c>
      <c r="AG520" s="130">
        <f t="shared" si="286"/>
        <v>0</v>
      </c>
      <c r="AH520" s="74">
        <f t="shared" si="287"/>
        <v>0</v>
      </c>
      <c r="AI520" s="123">
        <f t="shared" si="288"/>
        <v>0</v>
      </c>
      <c r="AJ520" s="118">
        <f t="shared" si="304"/>
        <v>0</v>
      </c>
      <c r="AK520" s="74">
        <f t="shared" si="305"/>
        <v>0</v>
      </c>
      <c r="AL520" s="174">
        <f t="shared" si="306"/>
        <v>0</v>
      </c>
      <c r="AM520" s="175">
        <f t="shared" si="289"/>
        <v>0</v>
      </c>
      <c r="AN520" s="130">
        <f t="shared" si="307"/>
        <v>0</v>
      </c>
      <c r="AO520" s="74">
        <f t="shared" si="290"/>
        <v>0</v>
      </c>
      <c r="AP520" s="123">
        <f t="shared" si="308"/>
        <v>0</v>
      </c>
      <c r="AQ520" s="118">
        <f t="shared" si="291"/>
        <v>0</v>
      </c>
      <c r="AR520" s="82" t="str">
        <f t="shared" si="309"/>
        <v>https://www.alta.ru/tnved/code//</v>
      </c>
      <c r="AS520" s="157"/>
      <c r="AT520" s="162"/>
      <c r="AU520" s="74">
        <f t="shared" si="292"/>
        <v>0</v>
      </c>
      <c r="AV520" s="157"/>
      <c r="AW520" s="75">
        <f>_xlfn.IFNA(VLOOKUP(L520,list_vat[],3,FALSE),0)</f>
        <v>0</v>
      </c>
      <c r="AX520" s="74">
        <f t="shared" si="310"/>
        <v>0</v>
      </c>
      <c r="AY520" s="74">
        <f t="shared" si="311"/>
        <v>0</v>
      </c>
      <c r="AZ520" s="130">
        <f t="shared" si="312"/>
        <v>0</v>
      </c>
      <c r="BA520" s="74">
        <f t="shared" si="293"/>
        <v>0</v>
      </c>
      <c r="BB520" s="193">
        <f t="shared" si="313"/>
        <v>0</v>
      </c>
      <c r="BC520" s="102">
        <f t="shared" si="314"/>
        <v>0</v>
      </c>
      <c r="BD520" s="102">
        <f t="shared" si="315"/>
        <v>0</v>
      </c>
      <c r="BE520" s="413" t="s">
        <v>69</v>
      </c>
    </row>
    <row r="521" spans="1:57" s="65" customFormat="1" ht="12" customHeight="1" x14ac:dyDescent="0.2">
      <c r="A521" s="43">
        <v>506</v>
      </c>
      <c r="B521" s="166"/>
      <c r="C521" s="166"/>
      <c r="D521" s="166"/>
      <c r="E521" s="162"/>
      <c r="F521" s="166"/>
      <c r="G521" s="162"/>
      <c r="H521" s="162"/>
      <c r="I521" s="189">
        <f t="shared" si="294"/>
        <v>0</v>
      </c>
      <c r="J521" s="195"/>
      <c r="K521" s="162"/>
      <c r="L521" s="168"/>
      <c r="M521" s="75">
        <f>_xlfn.XLOOKUP(L521,list_vat[Страна],list_vat[Ставка НДС %],0,0)</f>
        <v>0</v>
      </c>
      <c r="N521" s="162">
        <f t="shared" si="295"/>
        <v>0</v>
      </c>
      <c r="O521" s="169"/>
      <c r="P521" s="74">
        <f t="shared" si="316"/>
        <v>0</v>
      </c>
      <c r="Q521" s="162"/>
      <c r="R521" s="162" t="str">
        <f t="shared" si="296"/>
        <v>введи курс</v>
      </c>
      <c r="S521" s="196">
        <f t="shared" si="297"/>
        <v>0</v>
      </c>
      <c r="T521" s="192">
        <f t="shared" si="298"/>
        <v>0</v>
      </c>
      <c r="U521" s="76">
        <f t="shared" si="299"/>
        <v>0</v>
      </c>
      <c r="V521" s="123">
        <f t="shared" si="300"/>
        <v>0</v>
      </c>
      <c r="W521" s="191"/>
      <c r="X521" s="170"/>
      <c r="Y521" s="74">
        <f t="shared" si="285"/>
        <v>0</v>
      </c>
      <c r="Z521" s="188"/>
      <c r="AA521" s="130">
        <f t="shared" si="301"/>
        <v>0</v>
      </c>
      <c r="AB521" s="74">
        <f t="shared" si="302"/>
        <v>0</v>
      </c>
      <c r="AC521" s="356"/>
      <c r="AD521" s="130" cm="1">
        <f t="array" ref="AD521">IFERROR(ROUND((_xlfn.IFS(offer_sale_type="поставка",AB521,offer_sale_type="транзит",S521)*(1+AC521))/E521,2),0)</f>
        <v>0</v>
      </c>
      <c r="AE521" s="74">
        <f t="shared" si="303"/>
        <v>0</v>
      </c>
      <c r="AF521" s="123" cm="1">
        <f t="array" ref="AF521">IFERROR(ROUND(_xlfn.IFS(offer_sale_type="поставка",AB521,offer_sale_type="транзит",S521)*AC521,2),0)</f>
        <v>0</v>
      </c>
      <c r="AG521" s="130">
        <f t="shared" si="286"/>
        <v>0</v>
      </c>
      <c r="AH521" s="74">
        <f t="shared" si="287"/>
        <v>0</v>
      </c>
      <c r="AI521" s="123">
        <f t="shared" si="288"/>
        <v>0</v>
      </c>
      <c r="AJ521" s="118">
        <f t="shared" si="304"/>
        <v>0</v>
      </c>
      <c r="AK521" s="74">
        <f t="shared" si="305"/>
        <v>0</v>
      </c>
      <c r="AL521" s="174">
        <f t="shared" si="306"/>
        <v>0</v>
      </c>
      <c r="AM521" s="175">
        <f t="shared" si="289"/>
        <v>0</v>
      </c>
      <c r="AN521" s="130">
        <f t="shared" si="307"/>
        <v>0</v>
      </c>
      <c r="AO521" s="74">
        <f t="shared" si="290"/>
        <v>0</v>
      </c>
      <c r="AP521" s="123">
        <f t="shared" si="308"/>
        <v>0</v>
      </c>
      <c r="AQ521" s="118">
        <f t="shared" si="291"/>
        <v>0</v>
      </c>
      <c r="AR521" s="82" t="str">
        <f t="shared" si="309"/>
        <v>https://www.alta.ru/tnved/code//</v>
      </c>
      <c r="AS521" s="157"/>
      <c r="AT521" s="162"/>
      <c r="AU521" s="74">
        <f t="shared" si="292"/>
        <v>0</v>
      </c>
      <c r="AV521" s="157"/>
      <c r="AW521" s="75">
        <f>_xlfn.IFNA(VLOOKUP(L521,list_vat[],3,FALSE),0)</f>
        <v>0</v>
      </c>
      <c r="AX521" s="74">
        <f t="shared" si="310"/>
        <v>0</v>
      </c>
      <c r="AY521" s="74">
        <f t="shared" si="311"/>
        <v>0</v>
      </c>
      <c r="AZ521" s="130">
        <f t="shared" si="312"/>
        <v>0</v>
      </c>
      <c r="BA521" s="74">
        <f t="shared" si="293"/>
        <v>0</v>
      </c>
      <c r="BB521" s="193">
        <f t="shared" si="313"/>
        <v>0</v>
      </c>
      <c r="BC521" s="102">
        <f t="shared" si="314"/>
        <v>0</v>
      </c>
      <c r="BD521" s="102">
        <f t="shared" si="315"/>
        <v>0</v>
      </c>
      <c r="BE521" s="413" t="s">
        <v>69</v>
      </c>
    </row>
    <row r="522" spans="1:57" s="65" customFormat="1" ht="12" customHeight="1" x14ac:dyDescent="0.2">
      <c r="A522" s="43">
        <v>507</v>
      </c>
      <c r="B522" s="166"/>
      <c r="C522" s="166"/>
      <c r="D522" s="166"/>
      <c r="E522" s="162"/>
      <c r="F522" s="166"/>
      <c r="G522" s="162"/>
      <c r="H522" s="162"/>
      <c r="I522" s="189">
        <f t="shared" si="294"/>
        <v>0</v>
      </c>
      <c r="J522" s="195"/>
      <c r="K522" s="162"/>
      <c r="L522" s="168"/>
      <c r="M522" s="75">
        <f>_xlfn.XLOOKUP(L522,list_vat[Страна],list_vat[Ставка НДС %],0,0)</f>
        <v>0</v>
      </c>
      <c r="N522" s="162">
        <f t="shared" si="295"/>
        <v>0</v>
      </c>
      <c r="O522" s="169"/>
      <c r="P522" s="74">
        <f t="shared" si="316"/>
        <v>0</v>
      </c>
      <c r="Q522" s="162"/>
      <c r="R522" s="162" t="str">
        <f t="shared" si="296"/>
        <v>введи курс</v>
      </c>
      <c r="S522" s="196">
        <f t="shared" si="297"/>
        <v>0</v>
      </c>
      <c r="T522" s="192">
        <f t="shared" si="298"/>
        <v>0</v>
      </c>
      <c r="U522" s="76">
        <f t="shared" si="299"/>
        <v>0</v>
      </c>
      <c r="V522" s="123">
        <f t="shared" si="300"/>
        <v>0</v>
      </c>
      <c r="W522" s="191"/>
      <c r="X522" s="170"/>
      <c r="Y522" s="74">
        <f t="shared" si="285"/>
        <v>0</v>
      </c>
      <c r="Z522" s="188"/>
      <c r="AA522" s="130">
        <f t="shared" si="301"/>
        <v>0</v>
      </c>
      <c r="AB522" s="74">
        <f t="shared" si="302"/>
        <v>0</v>
      </c>
      <c r="AC522" s="356"/>
      <c r="AD522" s="130" cm="1">
        <f t="array" ref="AD522">IFERROR(ROUND((_xlfn.IFS(offer_sale_type="поставка",AB522,offer_sale_type="транзит",S522)*(1+AC522))/E522,2),0)</f>
        <v>0</v>
      </c>
      <c r="AE522" s="74">
        <f t="shared" si="303"/>
        <v>0</v>
      </c>
      <c r="AF522" s="123" cm="1">
        <f t="array" ref="AF522">IFERROR(ROUND(_xlfn.IFS(offer_sale_type="поставка",AB522,offer_sale_type="транзит",S522)*AC522,2),0)</f>
        <v>0</v>
      </c>
      <c r="AG522" s="130">
        <f t="shared" si="286"/>
        <v>0</v>
      </c>
      <c r="AH522" s="74">
        <f t="shared" si="287"/>
        <v>0</v>
      </c>
      <c r="AI522" s="123">
        <f t="shared" si="288"/>
        <v>0</v>
      </c>
      <c r="AJ522" s="118">
        <f t="shared" si="304"/>
        <v>0</v>
      </c>
      <c r="AK522" s="74">
        <f t="shared" si="305"/>
        <v>0</v>
      </c>
      <c r="AL522" s="174">
        <f t="shared" si="306"/>
        <v>0</v>
      </c>
      <c r="AM522" s="175">
        <f t="shared" si="289"/>
        <v>0</v>
      </c>
      <c r="AN522" s="130">
        <f t="shared" si="307"/>
        <v>0</v>
      </c>
      <c r="AO522" s="74">
        <f t="shared" si="290"/>
        <v>0</v>
      </c>
      <c r="AP522" s="123">
        <f t="shared" si="308"/>
        <v>0</v>
      </c>
      <c r="AQ522" s="118">
        <f t="shared" si="291"/>
        <v>0</v>
      </c>
      <c r="AR522" s="82" t="str">
        <f t="shared" si="309"/>
        <v>https://www.alta.ru/tnved/code//</v>
      </c>
      <c r="AS522" s="157"/>
      <c r="AT522" s="162"/>
      <c r="AU522" s="74">
        <f t="shared" si="292"/>
        <v>0</v>
      </c>
      <c r="AV522" s="157"/>
      <c r="AW522" s="75">
        <f>_xlfn.IFNA(VLOOKUP(L522,list_vat[],3,FALSE),0)</f>
        <v>0</v>
      </c>
      <c r="AX522" s="74">
        <f t="shared" si="310"/>
        <v>0</v>
      </c>
      <c r="AY522" s="74">
        <f t="shared" si="311"/>
        <v>0</v>
      </c>
      <c r="AZ522" s="130">
        <f t="shared" si="312"/>
        <v>0</v>
      </c>
      <c r="BA522" s="74">
        <f t="shared" si="293"/>
        <v>0</v>
      </c>
      <c r="BB522" s="193">
        <f t="shared" si="313"/>
        <v>0</v>
      </c>
      <c r="BC522" s="102">
        <f t="shared" si="314"/>
        <v>0</v>
      </c>
      <c r="BD522" s="102">
        <f t="shared" si="315"/>
        <v>0</v>
      </c>
      <c r="BE522" s="413" t="s">
        <v>69</v>
      </c>
    </row>
    <row r="523" spans="1:57" s="65" customFormat="1" ht="12" customHeight="1" x14ac:dyDescent="0.2">
      <c r="A523" s="43">
        <v>508</v>
      </c>
      <c r="B523" s="166"/>
      <c r="C523" s="166"/>
      <c r="D523" s="166"/>
      <c r="E523" s="162"/>
      <c r="F523" s="166"/>
      <c r="G523" s="162"/>
      <c r="H523" s="162"/>
      <c r="I523" s="189">
        <f t="shared" si="294"/>
        <v>0</v>
      </c>
      <c r="J523" s="195"/>
      <c r="K523" s="162"/>
      <c r="L523" s="168"/>
      <c r="M523" s="75">
        <f>_xlfn.XLOOKUP(L523,list_vat[Страна],list_vat[Ставка НДС %],0,0)</f>
        <v>0</v>
      </c>
      <c r="N523" s="162">
        <f t="shared" si="295"/>
        <v>0</v>
      </c>
      <c r="O523" s="169"/>
      <c r="P523" s="74">
        <f t="shared" si="316"/>
        <v>0</v>
      </c>
      <c r="Q523" s="162"/>
      <c r="R523" s="162" t="str">
        <f t="shared" si="296"/>
        <v>введи курс</v>
      </c>
      <c r="S523" s="196">
        <f t="shared" si="297"/>
        <v>0</v>
      </c>
      <c r="T523" s="192">
        <f t="shared" si="298"/>
        <v>0</v>
      </c>
      <c r="U523" s="76">
        <f t="shared" si="299"/>
        <v>0</v>
      </c>
      <c r="V523" s="123">
        <f t="shared" si="300"/>
        <v>0</v>
      </c>
      <c r="W523" s="191"/>
      <c r="X523" s="170"/>
      <c r="Y523" s="74">
        <f t="shared" si="285"/>
        <v>0</v>
      </c>
      <c r="Z523" s="188"/>
      <c r="AA523" s="130">
        <f t="shared" si="301"/>
        <v>0</v>
      </c>
      <c r="AB523" s="74">
        <f t="shared" si="302"/>
        <v>0</v>
      </c>
      <c r="AC523" s="356"/>
      <c r="AD523" s="130" cm="1">
        <f t="array" ref="AD523">IFERROR(ROUND((_xlfn.IFS(offer_sale_type="поставка",AB523,offer_sale_type="транзит",S523)*(1+AC523))/E523,2),0)</f>
        <v>0</v>
      </c>
      <c r="AE523" s="74">
        <f t="shared" si="303"/>
        <v>0</v>
      </c>
      <c r="AF523" s="123" cm="1">
        <f t="array" ref="AF523">IFERROR(ROUND(_xlfn.IFS(offer_sale_type="поставка",AB523,offer_sale_type="транзит",S523)*AC523,2),0)</f>
        <v>0</v>
      </c>
      <c r="AG523" s="130">
        <f t="shared" si="286"/>
        <v>0</v>
      </c>
      <c r="AH523" s="74">
        <f t="shared" si="287"/>
        <v>0</v>
      </c>
      <c r="AI523" s="123">
        <f t="shared" si="288"/>
        <v>0</v>
      </c>
      <c r="AJ523" s="118">
        <f t="shared" si="304"/>
        <v>0</v>
      </c>
      <c r="AK523" s="74">
        <f t="shared" si="305"/>
        <v>0</v>
      </c>
      <c r="AL523" s="174">
        <f t="shared" si="306"/>
        <v>0</v>
      </c>
      <c r="AM523" s="175">
        <f t="shared" si="289"/>
        <v>0</v>
      </c>
      <c r="AN523" s="130">
        <f t="shared" si="307"/>
        <v>0</v>
      </c>
      <c r="AO523" s="74">
        <f t="shared" si="290"/>
        <v>0</v>
      </c>
      <c r="AP523" s="123">
        <f t="shared" si="308"/>
        <v>0</v>
      </c>
      <c r="AQ523" s="118">
        <f t="shared" si="291"/>
        <v>0</v>
      </c>
      <c r="AR523" s="82" t="str">
        <f t="shared" si="309"/>
        <v>https://www.alta.ru/tnved/code//</v>
      </c>
      <c r="AS523" s="157"/>
      <c r="AT523" s="162"/>
      <c r="AU523" s="74">
        <f t="shared" si="292"/>
        <v>0</v>
      </c>
      <c r="AV523" s="157"/>
      <c r="AW523" s="75">
        <f>_xlfn.IFNA(VLOOKUP(L523,list_vat[],3,FALSE),0)</f>
        <v>0</v>
      </c>
      <c r="AX523" s="74">
        <f t="shared" si="310"/>
        <v>0</v>
      </c>
      <c r="AY523" s="74">
        <f t="shared" si="311"/>
        <v>0</v>
      </c>
      <c r="AZ523" s="130">
        <f t="shared" si="312"/>
        <v>0</v>
      </c>
      <c r="BA523" s="74">
        <f t="shared" si="293"/>
        <v>0</v>
      </c>
      <c r="BB523" s="193">
        <f t="shared" si="313"/>
        <v>0</v>
      </c>
      <c r="BC523" s="102">
        <f t="shared" si="314"/>
        <v>0</v>
      </c>
      <c r="BD523" s="102">
        <f t="shared" si="315"/>
        <v>0</v>
      </c>
      <c r="BE523" s="413" t="s">
        <v>69</v>
      </c>
    </row>
    <row r="524" spans="1:57" s="65" customFormat="1" ht="12" customHeight="1" x14ac:dyDescent="0.2">
      <c r="A524" s="43">
        <v>509</v>
      </c>
      <c r="B524" s="166"/>
      <c r="C524" s="166"/>
      <c r="D524" s="166"/>
      <c r="E524" s="162"/>
      <c r="F524" s="166"/>
      <c r="G524" s="162"/>
      <c r="H524" s="162"/>
      <c r="I524" s="189">
        <f t="shared" si="294"/>
        <v>0</v>
      </c>
      <c r="J524" s="195"/>
      <c r="K524" s="162"/>
      <c r="L524" s="168"/>
      <c r="M524" s="75">
        <f>_xlfn.XLOOKUP(L524,list_vat[Страна],list_vat[Ставка НДС %],0,0)</f>
        <v>0</v>
      </c>
      <c r="N524" s="162">
        <f t="shared" si="295"/>
        <v>0</v>
      </c>
      <c r="O524" s="169"/>
      <c r="P524" s="74">
        <f t="shared" si="316"/>
        <v>0</v>
      </c>
      <c r="Q524" s="162"/>
      <c r="R524" s="162" t="str">
        <f t="shared" si="296"/>
        <v>введи курс</v>
      </c>
      <c r="S524" s="196">
        <f t="shared" si="297"/>
        <v>0</v>
      </c>
      <c r="T524" s="192">
        <f t="shared" si="298"/>
        <v>0</v>
      </c>
      <c r="U524" s="76">
        <f t="shared" si="299"/>
        <v>0</v>
      </c>
      <c r="V524" s="123">
        <f t="shared" si="300"/>
        <v>0</v>
      </c>
      <c r="W524" s="191"/>
      <c r="X524" s="170"/>
      <c r="Y524" s="74">
        <f t="shared" si="285"/>
        <v>0</v>
      </c>
      <c r="Z524" s="188"/>
      <c r="AA524" s="130">
        <f t="shared" si="301"/>
        <v>0</v>
      </c>
      <c r="AB524" s="74">
        <f t="shared" si="302"/>
        <v>0</v>
      </c>
      <c r="AC524" s="356"/>
      <c r="AD524" s="130" cm="1">
        <f t="array" ref="AD524">IFERROR(ROUND((_xlfn.IFS(offer_sale_type="поставка",AB524,offer_sale_type="транзит",S524)*(1+AC524))/E524,2),0)</f>
        <v>0</v>
      </c>
      <c r="AE524" s="74">
        <f t="shared" si="303"/>
        <v>0</v>
      </c>
      <c r="AF524" s="123" cm="1">
        <f t="array" ref="AF524">IFERROR(ROUND(_xlfn.IFS(offer_sale_type="поставка",AB524,offer_sale_type="транзит",S524)*AC524,2),0)</f>
        <v>0</v>
      </c>
      <c r="AG524" s="130">
        <f t="shared" si="286"/>
        <v>0</v>
      </c>
      <c r="AH524" s="74">
        <f t="shared" si="287"/>
        <v>0</v>
      </c>
      <c r="AI524" s="123">
        <f t="shared" si="288"/>
        <v>0</v>
      </c>
      <c r="AJ524" s="118">
        <f t="shared" si="304"/>
        <v>0</v>
      </c>
      <c r="AK524" s="74">
        <f t="shared" si="305"/>
        <v>0</v>
      </c>
      <c r="AL524" s="174">
        <f t="shared" si="306"/>
        <v>0</v>
      </c>
      <c r="AM524" s="175">
        <f t="shared" si="289"/>
        <v>0</v>
      </c>
      <c r="AN524" s="130">
        <f t="shared" si="307"/>
        <v>0</v>
      </c>
      <c r="AO524" s="74">
        <f t="shared" si="290"/>
        <v>0</v>
      </c>
      <c r="AP524" s="123">
        <f t="shared" si="308"/>
        <v>0</v>
      </c>
      <c r="AQ524" s="118">
        <f t="shared" si="291"/>
        <v>0</v>
      </c>
      <c r="AR524" s="82" t="str">
        <f t="shared" si="309"/>
        <v>https://www.alta.ru/tnved/code//</v>
      </c>
      <c r="AS524" s="157"/>
      <c r="AT524" s="162"/>
      <c r="AU524" s="74">
        <f t="shared" si="292"/>
        <v>0</v>
      </c>
      <c r="AV524" s="157"/>
      <c r="AW524" s="75">
        <f>_xlfn.IFNA(VLOOKUP(L524,list_vat[],3,FALSE),0)</f>
        <v>0</v>
      </c>
      <c r="AX524" s="74">
        <f t="shared" si="310"/>
        <v>0</v>
      </c>
      <c r="AY524" s="74">
        <f t="shared" si="311"/>
        <v>0</v>
      </c>
      <c r="AZ524" s="130">
        <f t="shared" si="312"/>
        <v>0</v>
      </c>
      <c r="BA524" s="74">
        <f t="shared" si="293"/>
        <v>0</v>
      </c>
      <c r="BB524" s="193">
        <f t="shared" si="313"/>
        <v>0</v>
      </c>
      <c r="BC524" s="102">
        <f t="shared" si="314"/>
        <v>0</v>
      </c>
      <c r="BD524" s="102">
        <f t="shared" si="315"/>
        <v>0</v>
      </c>
      <c r="BE524" s="413" t="s">
        <v>69</v>
      </c>
    </row>
    <row r="525" spans="1:57" s="65" customFormat="1" ht="12" customHeight="1" x14ac:dyDescent="0.2">
      <c r="A525" s="43">
        <v>510</v>
      </c>
      <c r="B525" s="166"/>
      <c r="C525" s="166"/>
      <c r="D525" s="166"/>
      <c r="E525" s="162"/>
      <c r="F525" s="166"/>
      <c r="G525" s="162"/>
      <c r="H525" s="162"/>
      <c r="I525" s="189">
        <f t="shared" si="294"/>
        <v>0</v>
      </c>
      <c r="J525" s="195"/>
      <c r="K525" s="162"/>
      <c r="L525" s="168"/>
      <c r="M525" s="75">
        <f>_xlfn.XLOOKUP(L525,list_vat[Страна],list_vat[Ставка НДС %],0,0)</f>
        <v>0</v>
      </c>
      <c r="N525" s="162">
        <f t="shared" si="295"/>
        <v>0</v>
      </c>
      <c r="O525" s="169"/>
      <c r="P525" s="74">
        <f t="shared" si="316"/>
        <v>0</v>
      </c>
      <c r="Q525" s="162"/>
      <c r="R525" s="162" t="str">
        <f t="shared" si="296"/>
        <v>введи курс</v>
      </c>
      <c r="S525" s="196">
        <f t="shared" si="297"/>
        <v>0</v>
      </c>
      <c r="T525" s="192">
        <f t="shared" si="298"/>
        <v>0</v>
      </c>
      <c r="U525" s="76">
        <f t="shared" si="299"/>
        <v>0</v>
      </c>
      <c r="V525" s="123">
        <f t="shared" si="300"/>
        <v>0</v>
      </c>
      <c r="W525" s="191"/>
      <c r="X525" s="170"/>
      <c r="Y525" s="74">
        <f t="shared" si="285"/>
        <v>0</v>
      </c>
      <c r="Z525" s="188"/>
      <c r="AA525" s="130">
        <f t="shared" si="301"/>
        <v>0</v>
      </c>
      <c r="AB525" s="74">
        <f t="shared" si="302"/>
        <v>0</v>
      </c>
      <c r="AC525" s="356"/>
      <c r="AD525" s="130" cm="1">
        <f t="array" ref="AD525">IFERROR(ROUND((_xlfn.IFS(offer_sale_type="поставка",AB525,offer_sale_type="транзит",S525)*(1+AC525))/E525,2),0)</f>
        <v>0</v>
      </c>
      <c r="AE525" s="74">
        <f t="shared" si="303"/>
        <v>0</v>
      </c>
      <c r="AF525" s="123" cm="1">
        <f t="array" ref="AF525">IFERROR(ROUND(_xlfn.IFS(offer_sale_type="поставка",AB525,offer_sale_type="транзит",S525)*AC525,2),0)</f>
        <v>0</v>
      </c>
      <c r="AG525" s="130">
        <f t="shared" si="286"/>
        <v>0</v>
      </c>
      <c r="AH525" s="74">
        <f t="shared" si="287"/>
        <v>0</v>
      </c>
      <c r="AI525" s="123">
        <f t="shared" si="288"/>
        <v>0</v>
      </c>
      <c r="AJ525" s="118">
        <f t="shared" si="304"/>
        <v>0</v>
      </c>
      <c r="AK525" s="74">
        <f t="shared" si="305"/>
        <v>0</v>
      </c>
      <c r="AL525" s="174">
        <f t="shared" si="306"/>
        <v>0</v>
      </c>
      <c r="AM525" s="175">
        <f t="shared" si="289"/>
        <v>0</v>
      </c>
      <c r="AN525" s="130">
        <f t="shared" si="307"/>
        <v>0</v>
      </c>
      <c r="AO525" s="74">
        <f t="shared" si="290"/>
        <v>0</v>
      </c>
      <c r="AP525" s="123">
        <f t="shared" si="308"/>
        <v>0</v>
      </c>
      <c r="AQ525" s="118">
        <f t="shared" si="291"/>
        <v>0</v>
      </c>
      <c r="AR525" s="82" t="str">
        <f t="shared" si="309"/>
        <v>https://www.alta.ru/tnved/code//</v>
      </c>
      <c r="AS525" s="157"/>
      <c r="AT525" s="162"/>
      <c r="AU525" s="74">
        <f t="shared" si="292"/>
        <v>0</v>
      </c>
      <c r="AV525" s="157"/>
      <c r="AW525" s="75">
        <f>_xlfn.IFNA(VLOOKUP(L525,list_vat[],3,FALSE),0)</f>
        <v>0</v>
      </c>
      <c r="AX525" s="74">
        <f t="shared" si="310"/>
        <v>0</v>
      </c>
      <c r="AY525" s="74">
        <f t="shared" si="311"/>
        <v>0</v>
      </c>
      <c r="AZ525" s="130">
        <f t="shared" si="312"/>
        <v>0</v>
      </c>
      <c r="BA525" s="74">
        <f t="shared" si="293"/>
        <v>0</v>
      </c>
      <c r="BB525" s="193">
        <f t="shared" si="313"/>
        <v>0</v>
      </c>
      <c r="BC525" s="102">
        <f t="shared" si="314"/>
        <v>0</v>
      </c>
      <c r="BD525" s="102">
        <f t="shared" si="315"/>
        <v>0</v>
      </c>
      <c r="BE525" s="413" t="s">
        <v>69</v>
      </c>
    </row>
    <row r="526" spans="1:57" s="65" customFormat="1" ht="12" customHeight="1" x14ac:dyDescent="0.2">
      <c r="A526" s="43">
        <v>511</v>
      </c>
      <c r="B526" s="166"/>
      <c r="C526" s="166"/>
      <c r="D526" s="166"/>
      <c r="E526" s="162"/>
      <c r="F526" s="166"/>
      <c r="G526" s="162"/>
      <c r="H526" s="162"/>
      <c r="I526" s="189">
        <f t="shared" si="294"/>
        <v>0</v>
      </c>
      <c r="J526" s="195"/>
      <c r="K526" s="162"/>
      <c r="L526" s="168"/>
      <c r="M526" s="75">
        <f>_xlfn.XLOOKUP(L526,list_vat[Страна],list_vat[Ставка НДС %],0,0)</f>
        <v>0</v>
      </c>
      <c r="N526" s="162">
        <f t="shared" si="295"/>
        <v>0</v>
      </c>
      <c r="O526" s="169"/>
      <c r="P526" s="74">
        <f t="shared" si="316"/>
        <v>0</v>
      </c>
      <c r="Q526" s="162"/>
      <c r="R526" s="162" t="str">
        <f t="shared" si="296"/>
        <v>введи курс</v>
      </c>
      <c r="S526" s="196">
        <f t="shared" si="297"/>
        <v>0</v>
      </c>
      <c r="T526" s="192">
        <f t="shared" si="298"/>
        <v>0</v>
      </c>
      <c r="U526" s="76">
        <f t="shared" si="299"/>
        <v>0</v>
      </c>
      <c r="V526" s="123">
        <f t="shared" si="300"/>
        <v>0</v>
      </c>
      <c r="W526" s="191"/>
      <c r="X526" s="170"/>
      <c r="Y526" s="74">
        <f t="shared" si="285"/>
        <v>0</v>
      </c>
      <c r="Z526" s="188"/>
      <c r="AA526" s="130">
        <f t="shared" si="301"/>
        <v>0</v>
      </c>
      <c r="AB526" s="74">
        <f t="shared" si="302"/>
        <v>0</v>
      </c>
      <c r="AC526" s="356"/>
      <c r="AD526" s="130" cm="1">
        <f t="array" ref="AD526">IFERROR(ROUND((_xlfn.IFS(offer_sale_type="поставка",AB526,offer_sale_type="транзит",S526)*(1+AC526))/E526,2),0)</f>
        <v>0</v>
      </c>
      <c r="AE526" s="74">
        <f t="shared" si="303"/>
        <v>0</v>
      </c>
      <c r="AF526" s="123" cm="1">
        <f t="array" ref="AF526">IFERROR(ROUND(_xlfn.IFS(offer_sale_type="поставка",AB526,offer_sale_type="транзит",S526)*AC526,2),0)</f>
        <v>0</v>
      </c>
      <c r="AG526" s="130">
        <f t="shared" si="286"/>
        <v>0</v>
      </c>
      <c r="AH526" s="74">
        <f t="shared" si="287"/>
        <v>0</v>
      </c>
      <c r="AI526" s="123">
        <f t="shared" si="288"/>
        <v>0</v>
      </c>
      <c r="AJ526" s="118">
        <f t="shared" si="304"/>
        <v>0</v>
      </c>
      <c r="AK526" s="74">
        <f t="shared" si="305"/>
        <v>0</v>
      </c>
      <c r="AL526" s="174">
        <f t="shared" si="306"/>
        <v>0</v>
      </c>
      <c r="AM526" s="175">
        <f t="shared" si="289"/>
        <v>0</v>
      </c>
      <c r="AN526" s="130">
        <f t="shared" si="307"/>
        <v>0</v>
      </c>
      <c r="AO526" s="74">
        <f t="shared" si="290"/>
        <v>0</v>
      </c>
      <c r="AP526" s="123">
        <f t="shared" si="308"/>
        <v>0</v>
      </c>
      <c r="AQ526" s="118">
        <f t="shared" si="291"/>
        <v>0</v>
      </c>
      <c r="AR526" s="82" t="str">
        <f t="shared" si="309"/>
        <v>https://www.alta.ru/tnved/code//</v>
      </c>
      <c r="AS526" s="157"/>
      <c r="AT526" s="162"/>
      <c r="AU526" s="74">
        <f t="shared" si="292"/>
        <v>0</v>
      </c>
      <c r="AV526" s="157"/>
      <c r="AW526" s="75">
        <f>_xlfn.IFNA(VLOOKUP(L526,list_vat[],3,FALSE),0)</f>
        <v>0</v>
      </c>
      <c r="AX526" s="74">
        <f t="shared" si="310"/>
        <v>0</v>
      </c>
      <c r="AY526" s="74">
        <f t="shared" si="311"/>
        <v>0</v>
      </c>
      <c r="AZ526" s="130">
        <f t="shared" si="312"/>
        <v>0</v>
      </c>
      <c r="BA526" s="74">
        <f t="shared" si="293"/>
        <v>0</v>
      </c>
      <c r="BB526" s="193">
        <f t="shared" si="313"/>
        <v>0</v>
      </c>
      <c r="BC526" s="102">
        <f t="shared" si="314"/>
        <v>0</v>
      </c>
      <c r="BD526" s="102">
        <f t="shared" si="315"/>
        <v>0</v>
      </c>
      <c r="BE526" s="413" t="s">
        <v>69</v>
      </c>
    </row>
    <row r="527" spans="1:57" s="65" customFormat="1" ht="12" customHeight="1" x14ac:dyDescent="0.2">
      <c r="A527" s="43">
        <v>512</v>
      </c>
      <c r="B527" s="166"/>
      <c r="C527" s="166"/>
      <c r="D527" s="166"/>
      <c r="E527" s="162"/>
      <c r="F527" s="166"/>
      <c r="G527" s="162"/>
      <c r="H527" s="162"/>
      <c r="I527" s="189">
        <f t="shared" si="294"/>
        <v>0</v>
      </c>
      <c r="J527" s="195"/>
      <c r="K527" s="162"/>
      <c r="L527" s="168"/>
      <c r="M527" s="75">
        <f>_xlfn.XLOOKUP(L527,list_vat[Страна],list_vat[Ставка НДС %],0,0)</f>
        <v>0</v>
      </c>
      <c r="N527" s="162">
        <f t="shared" si="295"/>
        <v>0</v>
      </c>
      <c r="O527" s="169"/>
      <c r="P527" s="74">
        <f t="shared" si="316"/>
        <v>0</v>
      </c>
      <c r="Q527" s="162"/>
      <c r="R527" s="162" t="str">
        <f t="shared" si="296"/>
        <v>введи курс</v>
      </c>
      <c r="S527" s="196">
        <f t="shared" si="297"/>
        <v>0</v>
      </c>
      <c r="T527" s="192">
        <f t="shared" si="298"/>
        <v>0</v>
      </c>
      <c r="U527" s="76">
        <f t="shared" si="299"/>
        <v>0</v>
      </c>
      <c r="V527" s="123">
        <f t="shared" si="300"/>
        <v>0</v>
      </c>
      <c r="W527" s="191"/>
      <c r="X527" s="170"/>
      <c r="Y527" s="74">
        <f t="shared" si="285"/>
        <v>0</v>
      </c>
      <c r="Z527" s="188"/>
      <c r="AA527" s="130">
        <f t="shared" si="301"/>
        <v>0</v>
      </c>
      <c r="AB527" s="74">
        <f t="shared" si="302"/>
        <v>0</v>
      </c>
      <c r="AC527" s="356"/>
      <c r="AD527" s="130" cm="1">
        <f t="array" ref="AD527">IFERROR(ROUND((_xlfn.IFS(offer_sale_type="поставка",AB527,offer_sale_type="транзит",S527)*(1+AC527))/E527,2),0)</f>
        <v>0</v>
      </c>
      <c r="AE527" s="74">
        <f t="shared" si="303"/>
        <v>0</v>
      </c>
      <c r="AF527" s="123" cm="1">
        <f t="array" ref="AF527">IFERROR(ROUND(_xlfn.IFS(offer_sale_type="поставка",AB527,offer_sale_type="транзит",S527)*AC527,2),0)</f>
        <v>0</v>
      </c>
      <c r="AG527" s="130">
        <f t="shared" si="286"/>
        <v>0</v>
      </c>
      <c r="AH527" s="74">
        <f t="shared" si="287"/>
        <v>0</v>
      </c>
      <c r="AI527" s="123">
        <f t="shared" si="288"/>
        <v>0</v>
      </c>
      <c r="AJ527" s="118">
        <f t="shared" si="304"/>
        <v>0</v>
      </c>
      <c r="AK527" s="74">
        <f t="shared" si="305"/>
        <v>0</v>
      </c>
      <c r="AL527" s="174">
        <f t="shared" si="306"/>
        <v>0</v>
      </c>
      <c r="AM527" s="175">
        <f t="shared" si="289"/>
        <v>0</v>
      </c>
      <c r="AN527" s="130">
        <f t="shared" si="307"/>
        <v>0</v>
      </c>
      <c r="AO527" s="74">
        <f t="shared" si="290"/>
        <v>0</v>
      </c>
      <c r="AP527" s="123">
        <f t="shared" si="308"/>
        <v>0</v>
      </c>
      <c r="AQ527" s="118">
        <f t="shared" si="291"/>
        <v>0</v>
      </c>
      <c r="AR527" s="82" t="str">
        <f t="shared" si="309"/>
        <v>https://www.alta.ru/tnved/code//</v>
      </c>
      <c r="AS527" s="157"/>
      <c r="AT527" s="162"/>
      <c r="AU527" s="74">
        <f t="shared" si="292"/>
        <v>0</v>
      </c>
      <c r="AV527" s="157"/>
      <c r="AW527" s="75">
        <f>_xlfn.IFNA(VLOOKUP(L527,list_vat[],3,FALSE),0)</f>
        <v>0</v>
      </c>
      <c r="AX527" s="74">
        <f t="shared" si="310"/>
        <v>0</v>
      </c>
      <c r="AY527" s="74">
        <f t="shared" si="311"/>
        <v>0</v>
      </c>
      <c r="AZ527" s="130">
        <f t="shared" si="312"/>
        <v>0</v>
      </c>
      <c r="BA527" s="74">
        <f t="shared" si="293"/>
        <v>0</v>
      </c>
      <c r="BB527" s="193">
        <f t="shared" si="313"/>
        <v>0</v>
      </c>
      <c r="BC527" s="102">
        <f t="shared" si="314"/>
        <v>0</v>
      </c>
      <c r="BD527" s="102">
        <f t="shared" si="315"/>
        <v>0</v>
      </c>
      <c r="BE527" s="413" t="s">
        <v>69</v>
      </c>
    </row>
    <row r="528" spans="1:57" s="65" customFormat="1" ht="12" customHeight="1" x14ac:dyDescent="0.2">
      <c r="A528" s="43">
        <v>513</v>
      </c>
      <c r="B528" s="166"/>
      <c r="C528" s="166"/>
      <c r="D528" s="166"/>
      <c r="E528" s="162"/>
      <c r="F528" s="166"/>
      <c r="G528" s="162"/>
      <c r="H528" s="162"/>
      <c r="I528" s="189">
        <f t="shared" si="294"/>
        <v>0</v>
      </c>
      <c r="J528" s="195"/>
      <c r="K528" s="162"/>
      <c r="L528" s="168"/>
      <c r="M528" s="75">
        <f>_xlfn.XLOOKUP(L528,list_vat[Страна],list_vat[Ставка НДС %],0,0)</f>
        <v>0</v>
      </c>
      <c r="N528" s="162">
        <f t="shared" si="295"/>
        <v>0</v>
      </c>
      <c r="O528" s="169"/>
      <c r="P528" s="74">
        <f t="shared" si="316"/>
        <v>0</v>
      </c>
      <c r="Q528" s="162"/>
      <c r="R528" s="162" t="str">
        <f t="shared" si="296"/>
        <v>введи курс</v>
      </c>
      <c r="S528" s="196">
        <f t="shared" si="297"/>
        <v>0</v>
      </c>
      <c r="T528" s="192">
        <f t="shared" si="298"/>
        <v>0</v>
      </c>
      <c r="U528" s="76">
        <f t="shared" si="299"/>
        <v>0</v>
      </c>
      <c r="V528" s="123">
        <f t="shared" si="300"/>
        <v>0</v>
      </c>
      <c r="W528" s="191"/>
      <c r="X528" s="170"/>
      <c r="Y528" s="74">
        <f t="shared" ref="Y528:Y591" si="317">ROUND(IF(offer_incoterms="DDP",X528*(S528+T528),0),2)</f>
        <v>0</v>
      </c>
      <c r="Z528" s="188"/>
      <c r="AA528" s="130">
        <f t="shared" si="301"/>
        <v>0</v>
      </c>
      <c r="AB528" s="74">
        <f t="shared" si="302"/>
        <v>0</v>
      </c>
      <c r="AC528" s="356"/>
      <c r="AD528" s="130" cm="1">
        <f t="array" ref="AD528">IFERROR(ROUND((_xlfn.IFS(offer_sale_type="поставка",AB528,offer_sale_type="транзит",S528)*(1+AC528))/E528,2),0)</f>
        <v>0</v>
      </c>
      <c r="AE528" s="74">
        <f t="shared" si="303"/>
        <v>0</v>
      </c>
      <c r="AF528" s="123" cm="1">
        <f t="array" ref="AF528">IFERROR(ROUND(_xlfn.IFS(offer_sale_type="поставка",AB528,offer_sale_type="транзит",S528)*AC528,2),0)</f>
        <v>0</v>
      </c>
      <c r="AG528" s="130">
        <f t="shared" ref="AG528:AG591" si="318">$BD528*VLOOKUP($AG$3,$AF$4:$AG$7,2,FALSE)</f>
        <v>0</v>
      </c>
      <c r="AH528" s="74">
        <f t="shared" ref="AH528:AH591" si="319">SUM(AE528,AG528,AI528)*rate_forex_risk</f>
        <v>0</v>
      </c>
      <c r="AI528" s="123">
        <f t="shared" ref="AI528:AI591" si="320">IF(OR(seller_region="TR",offer_sale_type="экспорт"),0,rate_fin_comm)*SUM(AZ528,AZ528*AW528,T528)</f>
        <v>0</v>
      </c>
      <c r="AJ528" s="118">
        <f t="shared" si="304"/>
        <v>0</v>
      </c>
      <c r="AK528" s="74">
        <f t="shared" si="305"/>
        <v>0</v>
      </c>
      <c r="AL528" s="174">
        <f t="shared" si="306"/>
        <v>0</v>
      </c>
      <c r="AM528" s="175">
        <f t="shared" ref="AM528:AM591" si="321">ROUND(AJ528*(1+IF(offer_incoterms="DDP",rate_vatRu,0)),2)</f>
        <v>0</v>
      </c>
      <c r="AN528" s="130">
        <f t="shared" si="307"/>
        <v>0</v>
      </c>
      <c r="AO528" s="74">
        <f t="shared" ref="AO528:AO591" si="322">SUM(AY528,Y528:Z528,T528)*IF(AND(offer_incoterms="DDP",offer_sale_type&lt;&gt;"экспорт"),rate_vatRu,0)</f>
        <v>0</v>
      </c>
      <c r="AP528" s="123">
        <f t="shared" si="308"/>
        <v>0</v>
      </c>
      <c r="AQ528" s="118">
        <f t="shared" ref="AQ528:AQ591" si="323">IF(offer_sale_type="транзит",SUM(AF528:AI528,BA528,BB528),0)</f>
        <v>0</v>
      </c>
      <c r="AR528" s="82" t="str">
        <f t="shared" si="309"/>
        <v>https://www.alta.ru/tnved/code//</v>
      </c>
      <c r="AS528" s="157"/>
      <c r="AT528" s="162"/>
      <c r="AU528" s="74">
        <f t="shared" ref="AU528:AU591" si="324">IF(ISBLANK(AT528),0,AJ528-AT528)</f>
        <v>0</v>
      </c>
      <c r="AV528" s="157"/>
      <c r="AW528" s="75">
        <f>_xlfn.IFNA(VLOOKUP(L528,list_vat[],3,FALSE),0)</f>
        <v>0</v>
      </c>
      <c r="AX528" s="74">
        <f t="shared" si="310"/>
        <v>0</v>
      </c>
      <c r="AY528" s="74">
        <f t="shared" si="311"/>
        <v>0</v>
      </c>
      <c r="AZ528" s="130">
        <f t="shared" si="312"/>
        <v>0</v>
      </c>
      <c r="BA528" s="74">
        <f t="shared" ref="BA528:BA591" si="325">cost_fin_total*$BD528</f>
        <v>0</v>
      </c>
      <c r="BB528" s="193">
        <f t="shared" si="313"/>
        <v>0</v>
      </c>
      <c r="BC528" s="102">
        <f t="shared" si="314"/>
        <v>0</v>
      </c>
      <c r="BD528" s="102">
        <f t="shared" si="315"/>
        <v>0</v>
      </c>
      <c r="BE528" s="413" t="s">
        <v>69</v>
      </c>
    </row>
    <row r="529" spans="1:57" s="65" customFormat="1" ht="12" customHeight="1" x14ac:dyDescent="0.2">
      <c r="A529" s="43">
        <v>514</v>
      </c>
      <c r="B529" s="166"/>
      <c r="C529" s="166"/>
      <c r="D529" s="166"/>
      <c r="E529" s="162"/>
      <c r="F529" s="166"/>
      <c r="G529" s="162"/>
      <c r="H529" s="162"/>
      <c r="I529" s="189">
        <f t="shared" ref="I529:I592" si="326">E529*G529</f>
        <v>0</v>
      </c>
      <c r="J529" s="195"/>
      <c r="K529" s="162"/>
      <c r="L529" s="168"/>
      <c r="M529" s="75">
        <f>_xlfn.XLOOKUP(L529,list_vat[Страна],list_vat[Ставка НДС %],0,0)</f>
        <v>0</v>
      </c>
      <c r="N529" s="162">
        <f t="shared" ref="N529:N592" si="327">IFERROR(IF(L529="Китай",K529,K529/(1+M529)),0)</f>
        <v>0</v>
      </c>
      <c r="O529" s="169"/>
      <c r="P529" s="74">
        <f t="shared" si="316"/>
        <v>0</v>
      </c>
      <c r="Q529" s="162"/>
      <c r="R529" s="162" t="str">
        <f t="shared" ref="R529:R592" si="328">IF(ISBLANK(Q529),"введи курс",P529/Q529)</f>
        <v>введи курс</v>
      </c>
      <c r="S529" s="196">
        <f t="shared" ref="S529:S592" si="329">IF(AND(ISNUMBER(E529),ISNUMBER(Q529)),E529*R529,0)</f>
        <v>0</v>
      </c>
      <c r="T529" s="192">
        <f t="shared" ref="T529:T592" si="330">$BC529*V$11</f>
        <v>0</v>
      </c>
      <c r="U529" s="76">
        <f t="shared" ref="U529:U592" si="331">$BC529*W$11</f>
        <v>0</v>
      </c>
      <c r="V529" s="123">
        <f t="shared" ref="V529:V592" si="332">+SUM(T529:U529)</f>
        <v>0</v>
      </c>
      <c r="W529" s="191"/>
      <c r="X529" s="170"/>
      <c r="Y529" s="74">
        <f t="shared" si="317"/>
        <v>0</v>
      </c>
      <c r="Z529" s="188"/>
      <c r="AA529" s="130">
        <f t="shared" ref="AA529:AA592" si="333">IFERROR(AB529/E529,0)</f>
        <v>0</v>
      </c>
      <c r="AB529" s="74">
        <f t="shared" ref="AB529:AB592" si="334">ROUND(SUM(S529,V529,Y529:Z529,BA529:BB529),2)</f>
        <v>0</v>
      </c>
      <c r="AC529" s="356"/>
      <c r="AD529" s="130" cm="1">
        <f t="array" ref="AD529">IFERROR(ROUND((_xlfn.IFS(offer_sale_type="поставка",AB529,offer_sale_type="транзит",S529)*(1+AC529))/E529,2),0)</f>
        <v>0</v>
      </c>
      <c r="AE529" s="74">
        <f t="shared" ref="AE529:AE592" si="335">AD529*E529</f>
        <v>0</v>
      </c>
      <c r="AF529" s="123" cm="1">
        <f t="array" ref="AF529">IFERROR(ROUND(_xlfn.IFS(offer_sale_type="поставка",AB529,offer_sale_type="транзит",S529)*AC529,2),0)</f>
        <v>0</v>
      </c>
      <c r="AG529" s="130">
        <f t="shared" si="318"/>
        <v>0</v>
      </c>
      <c r="AH529" s="74">
        <f t="shared" si="319"/>
        <v>0</v>
      </c>
      <c r="AI529" s="123">
        <f t="shared" si="320"/>
        <v>0</v>
      </c>
      <c r="AJ529" s="118">
        <f t="shared" ref="AJ529:AJ592" si="336">IFERROR(ROUND(SUM(AB529,AF529:AI529)/E529,2),0)</f>
        <v>0</v>
      </c>
      <c r="AK529" s="74">
        <f t="shared" ref="AK529:AK592" si="337">AJ529*E529</f>
        <v>0</v>
      </c>
      <c r="AL529" s="174">
        <f t="shared" ref="AL529:AL592" si="338">ROUND(IFERROR(AM529*E529,0),2)</f>
        <v>0</v>
      </c>
      <c r="AM529" s="175">
        <f t="shared" si="321"/>
        <v>0</v>
      </c>
      <c r="AN529" s="130">
        <f t="shared" ref="AN529:AN592" si="339">AL529-AK529</f>
        <v>0</v>
      </c>
      <c r="AO529" s="74">
        <f t="shared" si="322"/>
        <v>0</v>
      </c>
      <c r="AP529" s="123">
        <f t="shared" ref="AP529:AP592" si="340">AN529-AO529</f>
        <v>0</v>
      </c>
      <c r="AQ529" s="118">
        <f t="shared" si="323"/>
        <v>0</v>
      </c>
      <c r="AR529" s="82" t="str">
        <f t="shared" ref="AR529:AR592" si="341">HYPERLINK("https://www.alta.ru/tnved/code/")&amp;W529&amp;"/"</f>
        <v>https://www.alta.ru/tnved/code//</v>
      </c>
      <c r="AS529" s="157"/>
      <c r="AT529" s="162"/>
      <c r="AU529" s="74">
        <f t="shared" si="324"/>
        <v>0</v>
      </c>
      <c r="AV529" s="157"/>
      <c r="AW529" s="75">
        <f>_xlfn.IFNA(VLOOKUP(L529,list_vat[],3,FALSE),0)</f>
        <v>0</v>
      </c>
      <c r="AX529" s="74">
        <f t="shared" ref="AX529:AX592" si="342">IFERROR(ROUND(S529*(1+AW529)/E529,2),0)</f>
        <v>0</v>
      </c>
      <c r="AY529" s="74">
        <f t="shared" ref="AY529:AY592" si="343">E529*AX529</f>
        <v>0</v>
      </c>
      <c r="AZ529" s="130">
        <f t="shared" ref="AZ529:AZ592" si="344">S529*(1+M529)</f>
        <v>0</v>
      </c>
      <c r="BA529" s="74">
        <f t="shared" si="325"/>
        <v>0</v>
      </c>
      <c r="BB529" s="193">
        <f t="shared" ref="BB529:BB592" si="345">credit_sales_interest*BD529</f>
        <v>0</v>
      </c>
      <c r="BC529" s="102">
        <f t="shared" ref="BC529:BC592" si="346">IFERROR(IF($I$13&gt;0,$I529/$I$13,$S529/$S$13),0)</f>
        <v>0</v>
      </c>
      <c r="BD529" s="102">
        <f t="shared" ref="BD529:BD592" si="347">IFERROR($S529/$S$13,0)</f>
        <v>0</v>
      </c>
      <c r="BE529" s="413" t="s">
        <v>69</v>
      </c>
    </row>
    <row r="530" spans="1:57" s="65" customFormat="1" ht="12" customHeight="1" x14ac:dyDescent="0.2">
      <c r="A530" s="43">
        <v>515</v>
      </c>
      <c r="B530" s="166"/>
      <c r="C530" s="166"/>
      <c r="D530" s="166"/>
      <c r="E530" s="162"/>
      <c r="F530" s="166"/>
      <c r="G530" s="162"/>
      <c r="H530" s="162"/>
      <c r="I530" s="189">
        <f t="shared" si="326"/>
        <v>0</v>
      </c>
      <c r="J530" s="195"/>
      <c r="K530" s="162"/>
      <c r="L530" s="168"/>
      <c r="M530" s="75">
        <f>_xlfn.XLOOKUP(L530,list_vat[Страна],list_vat[Ставка НДС %],0,0)</f>
        <v>0</v>
      </c>
      <c r="N530" s="162">
        <f t="shared" si="327"/>
        <v>0</v>
      </c>
      <c r="O530" s="169"/>
      <c r="P530" s="74">
        <f t="shared" ref="P530:P593" si="348">N530*(1-O530)</f>
        <v>0</v>
      </c>
      <c r="Q530" s="162"/>
      <c r="R530" s="162" t="str">
        <f t="shared" si="328"/>
        <v>введи курс</v>
      </c>
      <c r="S530" s="196">
        <f t="shared" si="329"/>
        <v>0</v>
      </c>
      <c r="T530" s="192">
        <f t="shared" si="330"/>
        <v>0</v>
      </c>
      <c r="U530" s="76">
        <f t="shared" si="331"/>
        <v>0</v>
      </c>
      <c r="V530" s="123">
        <f t="shared" si="332"/>
        <v>0</v>
      </c>
      <c r="W530" s="191"/>
      <c r="X530" s="170"/>
      <c r="Y530" s="74">
        <f t="shared" si="317"/>
        <v>0</v>
      </c>
      <c r="Z530" s="188"/>
      <c r="AA530" s="130">
        <f t="shared" si="333"/>
        <v>0</v>
      </c>
      <c r="AB530" s="74">
        <f t="shared" si="334"/>
        <v>0</v>
      </c>
      <c r="AC530" s="356"/>
      <c r="AD530" s="130" cm="1">
        <f t="array" ref="AD530">IFERROR(ROUND((_xlfn.IFS(offer_sale_type="поставка",AB530,offer_sale_type="транзит",S530)*(1+AC530))/E530,2),0)</f>
        <v>0</v>
      </c>
      <c r="AE530" s="74">
        <f t="shared" si="335"/>
        <v>0</v>
      </c>
      <c r="AF530" s="123" cm="1">
        <f t="array" ref="AF530">IFERROR(ROUND(_xlfn.IFS(offer_sale_type="поставка",AB530,offer_sale_type="транзит",S530)*AC530,2),0)</f>
        <v>0</v>
      </c>
      <c r="AG530" s="130">
        <f t="shared" si="318"/>
        <v>0</v>
      </c>
      <c r="AH530" s="74">
        <f t="shared" si="319"/>
        <v>0</v>
      </c>
      <c r="AI530" s="123">
        <f t="shared" si="320"/>
        <v>0</v>
      </c>
      <c r="AJ530" s="118">
        <f t="shared" si="336"/>
        <v>0</v>
      </c>
      <c r="AK530" s="74">
        <f t="shared" si="337"/>
        <v>0</v>
      </c>
      <c r="AL530" s="174">
        <f t="shared" si="338"/>
        <v>0</v>
      </c>
      <c r="AM530" s="175">
        <f t="shared" si="321"/>
        <v>0</v>
      </c>
      <c r="AN530" s="130">
        <f t="shared" si="339"/>
        <v>0</v>
      </c>
      <c r="AO530" s="74">
        <f t="shared" si="322"/>
        <v>0</v>
      </c>
      <c r="AP530" s="123">
        <f t="shared" si="340"/>
        <v>0</v>
      </c>
      <c r="AQ530" s="118">
        <f t="shared" si="323"/>
        <v>0</v>
      </c>
      <c r="AR530" s="82" t="str">
        <f t="shared" si="341"/>
        <v>https://www.alta.ru/tnved/code//</v>
      </c>
      <c r="AS530" s="157"/>
      <c r="AT530" s="162"/>
      <c r="AU530" s="74">
        <f t="shared" si="324"/>
        <v>0</v>
      </c>
      <c r="AV530" s="157"/>
      <c r="AW530" s="75">
        <f>_xlfn.IFNA(VLOOKUP(L530,list_vat[],3,FALSE),0)</f>
        <v>0</v>
      </c>
      <c r="AX530" s="74">
        <f t="shared" si="342"/>
        <v>0</v>
      </c>
      <c r="AY530" s="74">
        <f t="shared" si="343"/>
        <v>0</v>
      </c>
      <c r="AZ530" s="130">
        <f t="shared" si="344"/>
        <v>0</v>
      </c>
      <c r="BA530" s="74">
        <f t="shared" si="325"/>
        <v>0</v>
      </c>
      <c r="BB530" s="193">
        <f t="shared" si="345"/>
        <v>0</v>
      </c>
      <c r="BC530" s="102">
        <f t="shared" si="346"/>
        <v>0</v>
      </c>
      <c r="BD530" s="102">
        <f t="shared" si="347"/>
        <v>0</v>
      </c>
      <c r="BE530" s="413" t="s">
        <v>69</v>
      </c>
    </row>
    <row r="531" spans="1:57" s="65" customFormat="1" ht="12" customHeight="1" x14ac:dyDescent="0.2">
      <c r="A531" s="43">
        <v>516</v>
      </c>
      <c r="B531" s="166"/>
      <c r="C531" s="166"/>
      <c r="D531" s="166"/>
      <c r="E531" s="162"/>
      <c r="F531" s="166"/>
      <c r="G531" s="162"/>
      <c r="H531" s="162"/>
      <c r="I531" s="189">
        <f t="shared" si="326"/>
        <v>0</v>
      </c>
      <c r="J531" s="195"/>
      <c r="K531" s="162"/>
      <c r="L531" s="168"/>
      <c r="M531" s="75">
        <f>_xlfn.XLOOKUP(L531,list_vat[Страна],list_vat[Ставка НДС %],0,0)</f>
        <v>0</v>
      </c>
      <c r="N531" s="162">
        <f t="shared" si="327"/>
        <v>0</v>
      </c>
      <c r="O531" s="169"/>
      <c r="P531" s="74">
        <f t="shared" si="348"/>
        <v>0</v>
      </c>
      <c r="Q531" s="162"/>
      <c r="R531" s="162" t="str">
        <f t="shared" si="328"/>
        <v>введи курс</v>
      </c>
      <c r="S531" s="196">
        <f t="shared" si="329"/>
        <v>0</v>
      </c>
      <c r="T531" s="192">
        <f t="shared" si="330"/>
        <v>0</v>
      </c>
      <c r="U531" s="76">
        <f t="shared" si="331"/>
        <v>0</v>
      </c>
      <c r="V531" s="123">
        <f t="shared" si="332"/>
        <v>0</v>
      </c>
      <c r="W531" s="191"/>
      <c r="X531" s="170"/>
      <c r="Y531" s="74">
        <f t="shared" si="317"/>
        <v>0</v>
      </c>
      <c r="Z531" s="188"/>
      <c r="AA531" s="130">
        <f t="shared" si="333"/>
        <v>0</v>
      </c>
      <c r="AB531" s="74">
        <f t="shared" si="334"/>
        <v>0</v>
      </c>
      <c r="AC531" s="356"/>
      <c r="AD531" s="130" cm="1">
        <f t="array" ref="AD531">IFERROR(ROUND((_xlfn.IFS(offer_sale_type="поставка",AB531,offer_sale_type="транзит",S531)*(1+AC531))/E531,2),0)</f>
        <v>0</v>
      </c>
      <c r="AE531" s="74">
        <f t="shared" si="335"/>
        <v>0</v>
      </c>
      <c r="AF531" s="123" cm="1">
        <f t="array" ref="AF531">IFERROR(ROUND(_xlfn.IFS(offer_sale_type="поставка",AB531,offer_sale_type="транзит",S531)*AC531,2),0)</f>
        <v>0</v>
      </c>
      <c r="AG531" s="130">
        <f t="shared" si="318"/>
        <v>0</v>
      </c>
      <c r="AH531" s="74">
        <f t="shared" si="319"/>
        <v>0</v>
      </c>
      <c r="AI531" s="123">
        <f t="shared" si="320"/>
        <v>0</v>
      </c>
      <c r="AJ531" s="118">
        <f t="shared" si="336"/>
        <v>0</v>
      </c>
      <c r="AK531" s="74">
        <f t="shared" si="337"/>
        <v>0</v>
      </c>
      <c r="AL531" s="174">
        <f t="shared" si="338"/>
        <v>0</v>
      </c>
      <c r="AM531" s="175">
        <f t="shared" si="321"/>
        <v>0</v>
      </c>
      <c r="AN531" s="130">
        <f t="shared" si="339"/>
        <v>0</v>
      </c>
      <c r="AO531" s="74">
        <f t="shared" si="322"/>
        <v>0</v>
      </c>
      <c r="AP531" s="123">
        <f t="shared" si="340"/>
        <v>0</v>
      </c>
      <c r="AQ531" s="118">
        <f t="shared" si="323"/>
        <v>0</v>
      </c>
      <c r="AR531" s="82" t="str">
        <f t="shared" si="341"/>
        <v>https://www.alta.ru/tnved/code//</v>
      </c>
      <c r="AS531" s="157"/>
      <c r="AT531" s="162"/>
      <c r="AU531" s="74">
        <f t="shared" si="324"/>
        <v>0</v>
      </c>
      <c r="AV531" s="157"/>
      <c r="AW531" s="75">
        <f>_xlfn.IFNA(VLOOKUP(L531,list_vat[],3,FALSE),0)</f>
        <v>0</v>
      </c>
      <c r="AX531" s="74">
        <f t="shared" si="342"/>
        <v>0</v>
      </c>
      <c r="AY531" s="74">
        <f t="shared" si="343"/>
        <v>0</v>
      </c>
      <c r="AZ531" s="130">
        <f t="shared" si="344"/>
        <v>0</v>
      </c>
      <c r="BA531" s="74">
        <f t="shared" si="325"/>
        <v>0</v>
      </c>
      <c r="BB531" s="193">
        <f t="shared" si="345"/>
        <v>0</v>
      </c>
      <c r="BC531" s="102">
        <f t="shared" si="346"/>
        <v>0</v>
      </c>
      <c r="BD531" s="102">
        <f t="shared" si="347"/>
        <v>0</v>
      </c>
      <c r="BE531" s="413" t="s">
        <v>69</v>
      </c>
    </row>
    <row r="532" spans="1:57" s="65" customFormat="1" ht="12" customHeight="1" x14ac:dyDescent="0.2">
      <c r="A532" s="43">
        <v>517</v>
      </c>
      <c r="B532" s="166"/>
      <c r="C532" s="166"/>
      <c r="D532" s="166"/>
      <c r="E532" s="162"/>
      <c r="F532" s="166"/>
      <c r="G532" s="162"/>
      <c r="H532" s="162"/>
      <c r="I532" s="189">
        <f t="shared" si="326"/>
        <v>0</v>
      </c>
      <c r="J532" s="195"/>
      <c r="K532" s="162"/>
      <c r="L532" s="168"/>
      <c r="M532" s="75">
        <f>_xlfn.XLOOKUP(L532,list_vat[Страна],list_vat[Ставка НДС %],0,0)</f>
        <v>0</v>
      </c>
      <c r="N532" s="162">
        <f t="shared" si="327"/>
        <v>0</v>
      </c>
      <c r="O532" s="169"/>
      <c r="P532" s="74">
        <f t="shared" si="348"/>
        <v>0</v>
      </c>
      <c r="Q532" s="162"/>
      <c r="R532" s="162" t="str">
        <f t="shared" si="328"/>
        <v>введи курс</v>
      </c>
      <c r="S532" s="196">
        <f t="shared" si="329"/>
        <v>0</v>
      </c>
      <c r="T532" s="192">
        <f t="shared" si="330"/>
        <v>0</v>
      </c>
      <c r="U532" s="76">
        <f t="shared" si="331"/>
        <v>0</v>
      </c>
      <c r="V532" s="123">
        <f t="shared" si="332"/>
        <v>0</v>
      </c>
      <c r="W532" s="191"/>
      <c r="X532" s="170"/>
      <c r="Y532" s="74">
        <f t="shared" si="317"/>
        <v>0</v>
      </c>
      <c r="Z532" s="188"/>
      <c r="AA532" s="130">
        <f t="shared" si="333"/>
        <v>0</v>
      </c>
      <c r="AB532" s="74">
        <f t="shared" si="334"/>
        <v>0</v>
      </c>
      <c r="AC532" s="356"/>
      <c r="AD532" s="130" cm="1">
        <f t="array" ref="AD532">IFERROR(ROUND((_xlfn.IFS(offer_sale_type="поставка",AB532,offer_sale_type="транзит",S532)*(1+AC532))/E532,2),0)</f>
        <v>0</v>
      </c>
      <c r="AE532" s="74">
        <f t="shared" si="335"/>
        <v>0</v>
      </c>
      <c r="AF532" s="123" cm="1">
        <f t="array" ref="AF532">IFERROR(ROUND(_xlfn.IFS(offer_sale_type="поставка",AB532,offer_sale_type="транзит",S532)*AC532,2),0)</f>
        <v>0</v>
      </c>
      <c r="AG532" s="130">
        <f t="shared" si="318"/>
        <v>0</v>
      </c>
      <c r="AH532" s="74">
        <f t="shared" si="319"/>
        <v>0</v>
      </c>
      <c r="AI532" s="123">
        <f t="shared" si="320"/>
        <v>0</v>
      </c>
      <c r="AJ532" s="118">
        <f t="shared" si="336"/>
        <v>0</v>
      </c>
      <c r="AK532" s="74">
        <f t="shared" si="337"/>
        <v>0</v>
      </c>
      <c r="AL532" s="174">
        <f t="shared" si="338"/>
        <v>0</v>
      </c>
      <c r="AM532" s="175">
        <f t="shared" si="321"/>
        <v>0</v>
      </c>
      <c r="AN532" s="130">
        <f t="shared" si="339"/>
        <v>0</v>
      </c>
      <c r="AO532" s="74">
        <f t="shared" si="322"/>
        <v>0</v>
      </c>
      <c r="AP532" s="123">
        <f t="shared" si="340"/>
        <v>0</v>
      </c>
      <c r="AQ532" s="118">
        <f t="shared" si="323"/>
        <v>0</v>
      </c>
      <c r="AR532" s="82" t="str">
        <f t="shared" si="341"/>
        <v>https://www.alta.ru/tnved/code//</v>
      </c>
      <c r="AS532" s="157"/>
      <c r="AT532" s="162"/>
      <c r="AU532" s="74">
        <f t="shared" si="324"/>
        <v>0</v>
      </c>
      <c r="AV532" s="157"/>
      <c r="AW532" s="75">
        <f>_xlfn.IFNA(VLOOKUP(L532,list_vat[],3,FALSE),0)</f>
        <v>0</v>
      </c>
      <c r="AX532" s="74">
        <f t="shared" si="342"/>
        <v>0</v>
      </c>
      <c r="AY532" s="74">
        <f t="shared" si="343"/>
        <v>0</v>
      </c>
      <c r="AZ532" s="130">
        <f t="shared" si="344"/>
        <v>0</v>
      </c>
      <c r="BA532" s="74">
        <f t="shared" si="325"/>
        <v>0</v>
      </c>
      <c r="BB532" s="193">
        <f t="shared" si="345"/>
        <v>0</v>
      </c>
      <c r="BC532" s="102">
        <f t="shared" si="346"/>
        <v>0</v>
      </c>
      <c r="BD532" s="102">
        <f t="shared" si="347"/>
        <v>0</v>
      </c>
      <c r="BE532" s="413" t="s">
        <v>69</v>
      </c>
    </row>
    <row r="533" spans="1:57" s="65" customFormat="1" ht="12" customHeight="1" x14ac:dyDescent="0.2">
      <c r="A533" s="43">
        <v>518</v>
      </c>
      <c r="B533" s="166"/>
      <c r="C533" s="166"/>
      <c r="D533" s="166"/>
      <c r="E533" s="162"/>
      <c r="F533" s="166"/>
      <c r="G533" s="162"/>
      <c r="H533" s="162"/>
      <c r="I533" s="189">
        <f t="shared" si="326"/>
        <v>0</v>
      </c>
      <c r="J533" s="195"/>
      <c r="K533" s="162"/>
      <c r="L533" s="168"/>
      <c r="M533" s="75">
        <f>_xlfn.XLOOKUP(L533,list_vat[Страна],list_vat[Ставка НДС %],0,0)</f>
        <v>0</v>
      </c>
      <c r="N533" s="162">
        <f t="shared" si="327"/>
        <v>0</v>
      </c>
      <c r="O533" s="169"/>
      <c r="P533" s="74">
        <f t="shared" si="348"/>
        <v>0</v>
      </c>
      <c r="Q533" s="162"/>
      <c r="R533" s="162" t="str">
        <f t="shared" si="328"/>
        <v>введи курс</v>
      </c>
      <c r="S533" s="196">
        <f t="shared" si="329"/>
        <v>0</v>
      </c>
      <c r="T533" s="192">
        <f t="shared" si="330"/>
        <v>0</v>
      </c>
      <c r="U533" s="76">
        <f t="shared" si="331"/>
        <v>0</v>
      </c>
      <c r="V533" s="123">
        <f t="shared" si="332"/>
        <v>0</v>
      </c>
      <c r="W533" s="191"/>
      <c r="X533" s="170"/>
      <c r="Y533" s="74">
        <f t="shared" si="317"/>
        <v>0</v>
      </c>
      <c r="Z533" s="188"/>
      <c r="AA533" s="130">
        <f t="shared" si="333"/>
        <v>0</v>
      </c>
      <c r="AB533" s="74">
        <f t="shared" si="334"/>
        <v>0</v>
      </c>
      <c r="AC533" s="356"/>
      <c r="AD533" s="130" cm="1">
        <f t="array" ref="AD533">IFERROR(ROUND((_xlfn.IFS(offer_sale_type="поставка",AB533,offer_sale_type="транзит",S533)*(1+AC533))/E533,2),0)</f>
        <v>0</v>
      </c>
      <c r="AE533" s="74">
        <f t="shared" si="335"/>
        <v>0</v>
      </c>
      <c r="AF533" s="123" cm="1">
        <f t="array" ref="AF533">IFERROR(ROUND(_xlfn.IFS(offer_sale_type="поставка",AB533,offer_sale_type="транзит",S533)*AC533,2),0)</f>
        <v>0</v>
      </c>
      <c r="AG533" s="130">
        <f t="shared" si="318"/>
        <v>0</v>
      </c>
      <c r="AH533" s="74">
        <f t="shared" si="319"/>
        <v>0</v>
      </c>
      <c r="AI533" s="123">
        <f t="shared" si="320"/>
        <v>0</v>
      </c>
      <c r="AJ533" s="118">
        <f t="shared" si="336"/>
        <v>0</v>
      </c>
      <c r="AK533" s="74">
        <f t="shared" si="337"/>
        <v>0</v>
      </c>
      <c r="AL533" s="174">
        <f t="shared" si="338"/>
        <v>0</v>
      </c>
      <c r="AM533" s="175">
        <f t="shared" si="321"/>
        <v>0</v>
      </c>
      <c r="AN533" s="130">
        <f t="shared" si="339"/>
        <v>0</v>
      </c>
      <c r="AO533" s="74">
        <f t="shared" si="322"/>
        <v>0</v>
      </c>
      <c r="AP533" s="123">
        <f t="shared" si="340"/>
        <v>0</v>
      </c>
      <c r="AQ533" s="118">
        <f t="shared" si="323"/>
        <v>0</v>
      </c>
      <c r="AR533" s="82" t="str">
        <f t="shared" si="341"/>
        <v>https://www.alta.ru/tnved/code//</v>
      </c>
      <c r="AS533" s="157"/>
      <c r="AT533" s="162"/>
      <c r="AU533" s="74">
        <f t="shared" si="324"/>
        <v>0</v>
      </c>
      <c r="AV533" s="157"/>
      <c r="AW533" s="75">
        <f>_xlfn.IFNA(VLOOKUP(L533,list_vat[],3,FALSE),0)</f>
        <v>0</v>
      </c>
      <c r="AX533" s="74">
        <f t="shared" si="342"/>
        <v>0</v>
      </c>
      <c r="AY533" s="74">
        <f t="shared" si="343"/>
        <v>0</v>
      </c>
      <c r="AZ533" s="130">
        <f t="shared" si="344"/>
        <v>0</v>
      </c>
      <c r="BA533" s="74">
        <f t="shared" si="325"/>
        <v>0</v>
      </c>
      <c r="BB533" s="193">
        <f t="shared" si="345"/>
        <v>0</v>
      </c>
      <c r="BC533" s="102">
        <f t="shared" si="346"/>
        <v>0</v>
      </c>
      <c r="BD533" s="102">
        <f t="shared" si="347"/>
        <v>0</v>
      </c>
      <c r="BE533" s="413" t="s">
        <v>69</v>
      </c>
    </row>
    <row r="534" spans="1:57" s="65" customFormat="1" ht="12" customHeight="1" x14ac:dyDescent="0.2">
      <c r="A534" s="43">
        <v>519</v>
      </c>
      <c r="B534" s="166"/>
      <c r="C534" s="166"/>
      <c r="D534" s="166"/>
      <c r="E534" s="162"/>
      <c r="F534" s="166"/>
      <c r="G534" s="162"/>
      <c r="H534" s="162"/>
      <c r="I534" s="189">
        <f t="shared" si="326"/>
        <v>0</v>
      </c>
      <c r="J534" s="195"/>
      <c r="K534" s="162"/>
      <c r="L534" s="168"/>
      <c r="M534" s="75">
        <f>_xlfn.XLOOKUP(L534,list_vat[Страна],list_vat[Ставка НДС %],0,0)</f>
        <v>0</v>
      </c>
      <c r="N534" s="162">
        <f t="shared" si="327"/>
        <v>0</v>
      </c>
      <c r="O534" s="169"/>
      <c r="P534" s="74">
        <f t="shared" si="348"/>
        <v>0</v>
      </c>
      <c r="Q534" s="162"/>
      <c r="R534" s="162" t="str">
        <f t="shared" si="328"/>
        <v>введи курс</v>
      </c>
      <c r="S534" s="196">
        <f t="shared" si="329"/>
        <v>0</v>
      </c>
      <c r="T534" s="192">
        <f t="shared" si="330"/>
        <v>0</v>
      </c>
      <c r="U534" s="76">
        <f t="shared" si="331"/>
        <v>0</v>
      </c>
      <c r="V534" s="123">
        <f t="shared" si="332"/>
        <v>0</v>
      </c>
      <c r="W534" s="191"/>
      <c r="X534" s="170"/>
      <c r="Y534" s="74">
        <f t="shared" si="317"/>
        <v>0</v>
      </c>
      <c r="Z534" s="188"/>
      <c r="AA534" s="130">
        <f t="shared" si="333"/>
        <v>0</v>
      </c>
      <c r="AB534" s="74">
        <f t="shared" si="334"/>
        <v>0</v>
      </c>
      <c r="AC534" s="356"/>
      <c r="AD534" s="130" cm="1">
        <f t="array" ref="AD534">IFERROR(ROUND((_xlfn.IFS(offer_sale_type="поставка",AB534,offer_sale_type="транзит",S534)*(1+AC534))/E534,2),0)</f>
        <v>0</v>
      </c>
      <c r="AE534" s="74">
        <f t="shared" si="335"/>
        <v>0</v>
      </c>
      <c r="AF534" s="123" cm="1">
        <f t="array" ref="AF534">IFERROR(ROUND(_xlfn.IFS(offer_sale_type="поставка",AB534,offer_sale_type="транзит",S534)*AC534,2),0)</f>
        <v>0</v>
      </c>
      <c r="AG534" s="130">
        <f t="shared" si="318"/>
        <v>0</v>
      </c>
      <c r="AH534" s="74">
        <f t="shared" si="319"/>
        <v>0</v>
      </c>
      <c r="AI534" s="123">
        <f t="shared" si="320"/>
        <v>0</v>
      </c>
      <c r="AJ534" s="118">
        <f t="shared" si="336"/>
        <v>0</v>
      </c>
      <c r="AK534" s="74">
        <f t="shared" si="337"/>
        <v>0</v>
      </c>
      <c r="AL534" s="174">
        <f t="shared" si="338"/>
        <v>0</v>
      </c>
      <c r="AM534" s="175">
        <f t="shared" si="321"/>
        <v>0</v>
      </c>
      <c r="AN534" s="130">
        <f t="shared" si="339"/>
        <v>0</v>
      </c>
      <c r="AO534" s="74">
        <f t="shared" si="322"/>
        <v>0</v>
      </c>
      <c r="AP534" s="123">
        <f t="shared" si="340"/>
        <v>0</v>
      </c>
      <c r="AQ534" s="118">
        <f t="shared" si="323"/>
        <v>0</v>
      </c>
      <c r="AR534" s="82" t="str">
        <f t="shared" si="341"/>
        <v>https://www.alta.ru/tnved/code//</v>
      </c>
      <c r="AS534" s="157"/>
      <c r="AT534" s="162"/>
      <c r="AU534" s="74">
        <f t="shared" si="324"/>
        <v>0</v>
      </c>
      <c r="AV534" s="157"/>
      <c r="AW534" s="75">
        <f>_xlfn.IFNA(VLOOKUP(L534,list_vat[],3,FALSE),0)</f>
        <v>0</v>
      </c>
      <c r="AX534" s="74">
        <f t="shared" si="342"/>
        <v>0</v>
      </c>
      <c r="AY534" s="74">
        <f t="shared" si="343"/>
        <v>0</v>
      </c>
      <c r="AZ534" s="130">
        <f t="shared" si="344"/>
        <v>0</v>
      </c>
      <c r="BA534" s="74">
        <f t="shared" si="325"/>
        <v>0</v>
      </c>
      <c r="BB534" s="193">
        <f t="shared" si="345"/>
        <v>0</v>
      </c>
      <c r="BC534" s="102">
        <f t="shared" si="346"/>
        <v>0</v>
      </c>
      <c r="BD534" s="102">
        <f t="shared" si="347"/>
        <v>0</v>
      </c>
      <c r="BE534" s="413" t="s">
        <v>69</v>
      </c>
    </row>
    <row r="535" spans="1:57" s="65" customFormat="1" ht="12" customHeight="1" x14ac:dyDescent="0.2">
      <c r="A535" s="43">
        <v>520</v>
      </c>
      <c r="B535" s="166"/>
      <c r="C535" s="166"/>
      <c r="D535" s="166"/>
      <c r="E535" s="162"/>
      <c r="F535" s="166"/>
      <c r="G535" s="162"/>
      <c r="H535" s="162"/>
      <c r="I535" s="189">
        <f t="shared" si="326"/>
        <v>0</v>
      </c>
      <c r="J535" s="195"/>
      <c r="K535" s="162"/>
      <c r="L535" s="168"/>
      <c r="M535" s="75">
        <f>_xlfn.XLOOKUP(L535,list_vat[Страна],list_vat[Ставка НДС %],0,0)</f>
        <v>0</v>
      </c>
      <c r="N535" s="162">
        <f t="shared" si="327"/>
        <v>0</v>
      </c>
      <c r="O535" s="169"/>
      <c r="P535" s="74">
        <f t="shared" si="348"/>
        <v>0</v>
      </c>
      <c r="Q535" s="162"/>
      <c r="R535" s="162" t="str">
        <f t="shared" si="328"/>
        <v>введи курс</v>
      </c>
      <c r="S535" s="196">
        <f t="shared" si="329"/>
        <v>0</v>
      </c>
      <c r="T535" s="192">
        <f t="shared" si="330"/>
        <v>0</v>
      </c>
      <c r="U535" s="76">
        <f t="shared" si="331"/>
        <v>0</v>
      </c>
      <c r="V535" s="123">
        <f t="shared" si="332"/>
        <v>0</v>
      </c>
      <c r="W535" s="191"/>
      <c r="X535" s="170"/>
      <c r="Y535" s="74">
        <f t="shared" si="317"/>
        <v>0</v>
      </c>
      <c r="Z535" s="188"/>
      <c r="AA535" s="130">
        <f t="shared" si="333"/>
        <v>0</v>
      </c>
      <c r="AB535" s="74">
        <f t="shared" si="334"/>
        <v>0</v>
      </c>
      <c r="AC535" s="356"/>
      <c r="AD535" s="130" cm="1">
        <f t="array" ref="AD535">IFERROR(ROUND((_xlfn.IFS(offer_sale_type="поставка",AB535,offer_sale_type="транзит",S535)*(1+AC535))/E535,2),0)</f>
        <v>0</v>
      </c>
      <c r="AE535" s="74">
        <f t="shared" si="335"/>
        <v>0</v>
      </c>
      <c r="AF535" s="123" cm="1">
        <f t="array" ref="AF535">IFERROR(ROUND(_xlfn.IFS(offer_sale_type="поставка",AB535,offer_sale_type="транзит",S535)*AC535,2),0)</f>
        <v>0</v>
      </c>
      <c r="AG535" s="130">
        <f t="shared" si="318"/>
        <v>0</v>
      </c>
      <c r="AH535" s="74">
        <f t="shared" si="319"/>
        <v>0</v>
      </c>
      <c r="AI535" s="123">
        <f t="shared" si="320"/>
        <v>0</v>
      </c>
      <c r="AJ535" s="118">
        <f t="shared" si="336"/>
        <v>0</v>
      </c>
      <c r="AK535" s="74">
        <f t="shared" si="337"/>
        <v>0</v>
      </c>
      <c r="AL535" s="174">
        <f t="shared" si="338"/>
        <v>0</v>
      </c>
      <c r="AM535" s="175">
        <f t="shared" si="321"/>
        <v>0</v>
      </c>
      <c r="AN535" s="130">
        <f t="shared" si="339"/>
        <v>0</v>
      </c>
      <c r="AO535" s="74">
        <f t="shared" si="322"/>
        <v>0</v>
      </c>
      <c r="AP535" s="123">
        <f t="shared" si="340"/>
        <v>0</v>
      </c>
      <c r="AQ535" s="118">
        <f t="shared" si="323"/>
        <v>0</v>
      </c>
      <c r="AR535" s="82" t="str">
        <f t="shared" si="341"/>
        <v>https://www.alta.ru/tnved/code//</v>
      </c>
      <c r="AS535" s="157"/>
      <c r="AT535" s="162"/>
      <c r="AU535" s="74">
        <f t="shared" si="324"/>
        <v>0</v>
      </c>
      <c r="AV535" s="157"/>
      <c r="AW535" s="75">
        <f>_xlfn.IFNA(VLOOKUP(L535,list_vat[],3,FALSE),0)</f>
        <v>0</v>
      </c>
      <c r="AX535" s="74">
        <f t="shared" si="342"/>
        <v>0</v>
      </c>
      <c r="AY535" s="74">
        <f t="shared" si="343"/>
        <v>0</v>
      </c>
      <c r="AZ535" s="130">
        <f t="shared" si="344"/>
        <v>0</v>
      </c>
      <c r="BA535" s="74">
        <f t="shared" si="325"/>
        <v>0</v>
      </c>
      <c r="BB535" s="193">
        <f t="shared" si="345"/>
        <v>0</v>
      </c>
      <c r="BC535" s="102">
        <f t="shared" si="346"/>
        <v>0</v>
      </c>
      <c r="BD535" s="102">
        <f t="shared" si="347"/>
        <v>0</v>
      </c>
      <c r="BE535" s="413" t="s">
        <v>69</v>
      </c>
    </row>
    <row r="536" spans="1:57" s="65" customFormat="1" ht="12" customHeight="1" x14ac:dyDescent="0.2">
      <c r="A536" s="43">
        <v>521</v>
      </c>
      <c r="B536" s="166"/>
      <c r="C536" s="166"/>
      <c r="D536" s="166"/>
      <c r="E536" s="162"/>
      <c r="F536" s="166"/>
      <c r="G536" s="162"/>
      <c r="H536" s="162"/>
      <c r="I536" s="189">
        <f t="shared" si="326"/>
        <v>0</v>
      </c>
      <c r="J536" s="195"/>
      <c r="K536" s="162"/>
      <c r="L536" s="168"/>
      <c r="M536" s="75">
        <f>_xlfn.XLOOKUP(L536,list_vat[Страна],list_vat[Ставка НДС %],0,0)</f>
        <v>0</v>
      </c>
      <c r="N536" s="162">
        <f t="shared" si="327"/>
        <v>0</v>
      </c>
      <c r="O536" s="169"/>
      <c r="P536" s="74">
        <f t="shared" si="348"/>
        <v>0</v>
      </c>
      <c r="Q536" s="162"/>
      <c r="R536" s="162" t="str">
        <f t="shared" si="328"/>
        <v>введи курс</v>
      </c>
      <c r="S536" s="196">
        <f t="shared" si="329"/>
        <v>0</v>
      </c>
      <c r="T536" s="192">
        <f t="shared" si="330"/>
        <v>0</v>
      </c>
      <c r="U536" s="76">
        <f t="shared" si="331"/>
        <v>0</v>
      </c>
      <c r="V536" s="123">
        <f t="shared" si="332"/>
        <v>0</v>
      </c>
      <c r="W536" s="191"/>
      <c r="X536" s="170"/>
      <c r="Y536" s="74">
        <f t="shared" si="317"/>
        <v>0</v>
      </c>
      <c r="Z536" s="188"/>
      <c r="AA536" s="130">
        <f t="shared" si="333"/>
        <v>0</v>
      </c>
      <c r="AB536" s="74">
        <f t="shared" si="334"/>
        <v>0</v>
      </c>
      <c r="AC536" s="356"/>
      <c r="AD536" s="130" cm="1">
        <f t="array" ref="AD536">IFERROR(ROUND((_xlfn.IFS(offer_sale_type="поставка",AB536,offer_sale_type="транзит",S536)*(1+AC536))/E536,2),0)</f>
        <v>0</v>
      </c>
      <c r="AE536" s="74">
        <f t="shared" si="335"/>
        <v>0</v>
      </c>
      <c r="AF536" s="123" cm="1">
        <f t="array" ref="AF536">IFERROR(ROUND(_xlfn.IFS(offer_sale_type="поставка",AB536,offer_sale_type="транзит",S536)*AC536,2),0)</f>
        <v>0</v>
      </c>
      <c r="AG536" s="130">
        <f t="shared" si="318"/>
        <v>0</v>
      </c>
      <c r="AH536" s="74">
        <f t="shared" si="319"/>
        <v>0</v>
      </c>
      <c r="AI536" s="123">
        <f t="shared" si="320"/>
        <v>0</v>
      </c>
      <c r="AJ536" s="118">
        <f t="shared" si="336"/>
        <v>0</v>
      </c>
      <c r="AK536" s="74">
        <f t="shared" si="337"/>
        <v>0</v>
      </c>
      <c r="AL536" s="174">
        <f t="shared" si="338"/>
        <v>0</v>
      </c>
      <c r="AM536" s="175">
        <f t="shared" si="321"/>
        <v>0</v>
      </c>
      <c r="AN536" s="130">
        <f t="shared" si="339"/>
        <v>0</v>
      </c>
      <c r="AO536" s="74">
        <f t="shared" si="322"/>
        <v>0</v>
      </c>
      <c r="AP536" s="123">
        <f t="shared" si="340"/>
        <v>0</v>
      </c>
      <c r="AQ536" s="118">
        <f t="shared" si="323"/>
        <v>0</v>
      </c>
      <c r="AR536" s="82" t="str">
        <f t="shared" si="341"/>
        <v>https://www.alta.ru/tnved/code//</v>
      </c>
      <c r="AS536" s="157"/>
      <c r="AT536" s="162"/>
      <c r="AU536" s="74">
        <f t="shared" si="324"/>
        <v>0</v>
      </c>
      <c r="AV536" s="157"/>
      <c r="AW536" s="75">
        <f>_xlfn.IFNA(VLOOKUP(L536,list_vat[],3,FALSE),0)</f>
        <v>0</v>
      </c>
      <c r="AX536" s="74">
        <f t="shared" si="342"/>
        <v>0</v>
      </c>
      <c r="AY536" s="74">
        <f t="shared" si="343"/>
        <v>0</v>
      </c>
      <c r="AZ536" s="130">
        <f t="shared" si="344"/>
        <v>0</v>
      </c>
      <c r="BA536" s="74">
        <f t="shared" si="325"/>
        <v>0</v>
      </c>
      <c r="BB536" s="193">
        <f t="shared" si="345"/>
        <v>0</v>
      </c>
      <c r="BC536" s="102">
        <f t="shared" si="346"/>
        <v>0</v>
      </c>
      <c r="BD536" s="102">
        <f t="shared" si="347"/>
        <v>0</v>
      </c>
      <c r="BE536" s="413" t="s">
        <v>69</v>
      </c>
    </row>
    <row r="537" spans="1:57" s="65" customFormat="1" ht="12" customHeight="1" x14ac:dyDescent="0.2">
      <c r="A537" s="43">
        <v>522</v>
      </c>
      <c r="B537" s="166"/>
      <c r="C537" s="166"/>
      <c r="D537" s="166"/>
      <c r="E537" s="162"/>
      <c r="F537" s="166"/>
      <c r="G537" s="162"/>
      <c r="H537" s="162"/>
      <c r="I537" s="189">
        <f t="shared" si="326"/>
        <v>0</v>
      </c>
      <c r="J537" s="195"/>
      <c r="K537" s="162"/>
      <c r="L537" s="168"/>
      <c r="M537" s="75">
        <f>_xlfn.XLOOKUP(L537,list_vat[Страна],list_vat[Ставка НДС %],0,0)</f>
        <v>0</v>
      </c>
      <c r="N537" s="162">
        <f t="shared" si="327"/>
        <v>0</v>
      </c>
      <c r="O537" s="169"/>
      <c r="P537" s="74">
        <f t="shared" si="348"/>
        <v>0</v>
      </c>
      <c r="Q537" s="162"/>
      <c r="R537" s="162" t="str">
        <f t="shared" si="328"/>
        <v>введи курс</v>
      </c>
      <c r="S537" s="196">
        <f t="shared" si="329"/>
        <v>0</v>
      </c>
      <c r="T537" s="192">
        <f t="shared" si="330"/>
        <v>0</v>
      </c>
      <c r="U537" s="76">
        <f t="shared" si="331"/>
        <v>0</v>
      </c>
      <c r="V537" s="123">
        <f t="shared" si="332"/>
        <v>0</v>
      </c>
      <c r="W537" s="191"/>
      <c r="X537" s="170"/>
      <c r="Y537" s="74">
        <f t="shared" si="317"/>
        <v>0</v>
      </c>
      <c r="Z537" s="188"/>
      <c r="AA537" s="130">
        <f t="shared" si="333"/>
        <v>0</v>
      </c>
      <c r="AB537" s="74">
        <f t="shared" si="334"/>
        <v>0</v>
      </c>
      <c r="AC537" s="356"/>
      <c r="AD537" s="130" cm="1">
        <f t="array" ref="AD537">IFERROR(ROUND((_xlfn.IFS(offer_sale_type="поставка",AB537,offer_sale_type="транзит",S537)*(1+AC537))/E537,2),0)</f>
        <v>0</v>
      </c>
      <c r="AE537" s="74">
        <f t="shared" si="335"/>
        <v>0</v>
      </c>
      <c r="AF537" s="123" cm="1">
        <f t="array" ref="AF537">IFERROR(ROUND(_xlfn.IFS(offer_sale_type="поставка",AB537,offer_sale_type="транзит",S537)*AC537,2),0)</f>
        <v>0</v>
      </c>
      <c r="AG537" s="130">
        <f t="shared" si="318"/>
        <v>0</v>
      </c>
      <c r="AH537" s="74">
        <f t="shared" si="319"/>
        <v>0</v>
      </c>
      <c r="AI537" s="123">
        <f t="shared" si="320"/>
        <v>0</v>
      </c>
      <c r="AJ537" s="118">
        <f t="shared" si="336"/>
        <v>0</v>
      </c>
      <c r="AK537" s="74">
        <f t="shared" si="337"/>
        <v>0</v>
      </c>
      <c r="AL537" s="174">
        <f t="shared" si="338"/>
        <v>0</v>
      </c>
      <c r="AM537" s="175">
        <f t="shared" si="321"/>
        <v>0</v>
      </c>
      <c r="AN537" s="130">
        <f t="shared" si="339"/>
        <v>0</v>
      </c>
      <c r="AO537" s="74">
        <f t="shared" si="322"/>
        <v>0</v>
      </c>
      <c r="AP537" s="123">
        <f t="shared" si="340"/>
        <v>0</v>
      </c>
      <c r="AQ537" s="118">
        <f t="shared" si="323"/>
        <v>0</v>
      </c>
      <c r="AR537" s="82" t="str">
        <f t="shared" si="341"/>
        <v>https://www.alta.ru/tnved/code//</v>
      </c>
      <c r="AS537" s="157"/>
      <c r="AT537" s="162"/>
      <c r="AU537" s="74">
        <f t="shared" si="324"/>
        <v>0</v>
      </c>
      <c r="AV537" s="157"/>
      <c r="AW537" s="75">
        <f>_xlfn.IFNA(VLOOKUP(L537,list_vat[],3,FALSE),0)</f>
        <v>0</v>
      </c>
      <c r="AX537" s="74">
        <f t="shared" si="342"/>
        <v>0</v>
      </c>
      <c r="AY537" s="74">
        <f t="shared" si="343"/>
        <v>0</v>
      </c>
      <c r="AZ537" s="130">
        <f t="shared" si="344"/>
        <v>0</v>
      </c>
      <c r="BA537" s="74">
        <f t="shared" si="325"/>
        <v>0</v>
      </c>
      <c r="BB537" s="193">
        <f t="shared" si="345"/>
        <v>0</v>
      </c>
      <c r="BC537" s="102">
        <f t="shared" si="346"/>
        <v>0</v>
      </c>
      <c r="BD537" s="102">
        <f t="shared" si="347"/>
        <v>0</v>
      </c>
      <c r="BE537" s="413" t="s">
        <v>69</v>
      </c>
    </row>
    <row r="538" spans="1:57" s="65" customFormat="1" ht="12" customHeight="1" x14ac:dyDescent="0.2">
      <c r="A538" s="43">
        <v>523</v>
      </c>
      <c r="B538" s="166"/>
      <c r="C538" s="166"/>
      <c r="D538" s="166"/>
      <c r="E538" s="162"/>
      <c r="F538" s="166"/>
      <c r="G538" s="162"/>
      <c r="H538" s="162"/>
      <c r="I538" s="189">
        <f t="shared" si="326"/>
        <v>0</v>
      </c>
      <c r="J538" s="195"/>
      <c r="K538" s="162"/>
      <c r="L538" s="168"/>
      <c r="M538" s="75">
        <f>_xlfn.XLOOKUP(L538,list_vat[Страна],list_vat[Ставка НДС %],0,0)</f>
        <v>0</v>
      </c>
      <c r="N538" s="162">
        <f t="shared" si="327"/>
        <v>0</v>
      </c>
      <c r="O538" s="169"/>
      <c r="P538" s="74">
        <f t="shared" si="348"/>
        <v>0</v>
      </c>
      <c r="Q538" s="162"/>
      <c r="R538" s="162" t="str">
        <f t="shared" si="328"/>
        <v>введи курс</v>
      </c>
      <c r="S538" s="196">
        <f t="shared" si="329"/>
        <v>0</v>
      </c>
      <c r="T538" s="192">
        <f t="shared" si="330"/>
        <v>0</v>
      </c>
      <c r="U538" s="76">
        <f t="shared" si="331"/>
        <v>0</v>
      </c>
      <c r="V538" s="123">
        <f t="shared" si="332"/>
        <v>0</v>
      </c>
      <c r="W538" s="191"/>
      <c r="X538" s="170"/>
      <c r="Y538" s="74">
        <f t="shared" si="317"/>
        <v>0</v>
      </c>
      <c r="Z538" s="188"/>
      <c r="AA538" s="130">
        <f t="shared" si="333"/>
        <v>0</v>
      </c>
      <c r="AB538" s="74">
        <f t="shared" si="334"/>
        <v>0</v>
      </c>
      <c r="AC538" s="356"/>
      <c r="AD538" s="130" cm="1">
        <f t="array" ref="AD538">IFERROR(ROUND((_xlfn.IFS(offer_sale_type="поставка",AB538,offer_sale_type="транзит",S538)*(1+AC538))/E538,2),0)</f>
        <v>0</v>
      </c>
      <c r="AE538" s="74">
        <f t="shared" si="335"/>
        <v>0</v>
      </c>
      <c r="AF538" s="123" cm="1">
        <f t="array" ref="AF538">IFERROR(ROUND(_xlfn.IFS(offer_sale_type="поставка",AB538,offer_sale_type="транзит",S538)*AC538,2),0)</f>
        <v>0</v>
      </c>
      <c r="AG538" s="130">
        <f t="shared" si="318"/>
        <v>0</v>
      </c>
      <c r="AH538" s="74">
        <f t="shared" si="319"/>
        <v>0</v>
      </c>
      <c r="AI538" s="123">
        <f t="shared" si="320"/>
        <v>0</v>
      </c>
      <c r="AJ538" s="118">
        <f t="shared" si="336"/>
        <v>0</v>
      </c>
      <c r="AK538" s="74">
        <f t="shared" si="337"/>
        <v>0</v>
      </c>
      <c r="AL538" s="174">
        <f t="shared" si="338"/>
        <v>0</v>
      </c>
      <c r="AM538" s="175">
        <f t="shared" si="321"/>
        <v>0</v>
      </c>
      <c r="AN538" s="130">
        <f t="shared" si="339"/>
        <v>0</v>
      </c>
      <c r="AO538" s="74">
        <f t="shared" si="322"/>
        <v>0</v>
      </c>
      <c r="AP538" s="123">
        <f t="shared" si="340"/>
        <v>0</v>
      </c>
      <c r="AQ538" s="118">
        <f t="shared" si="323"/>
        <v>0</v>
      </c>
      <c r="AR538" s="82" t="str">
        <f t="shared" si="341"/>
        <v>https://www.alta.ru/tnved/code//</v>
      </c>
      <c r="AS538" s="157"/>
      <c r="AT538" s="162"/>
      <c r="AU538" s="74">
        <f t="shared" si="324"/>
        <v>0</v>
      </c>
      <c r="AV538" s="157"/>
      <c r="AW538" s="75">
        <f>_xlfn.IFNA(VLOOKUP(L538,list_vat[],3,FALSE),0)</f>
        <v>0</v>
      </c>
      <c r="AX538" s="74">
        <f t="shared" si="342"/>
        <v>0</v>
      </c>
      <c r="AY538" s="74">
        <f t="shared" si="343"/>
        <v>0</v>
      </c>
      <c r="AZ538" s="130">
        <f t="shared" si="344"/>
        <v>0</v>
      </c>
      <c r="BA538" s="74">
        <f t="shared" si="325"/>
        <v>0</v>
      </c>
      <c r="BB538" s="193">
        <f t="shared" si="345"/>
        <v>0</v>
      </c>
      <c r="BC538" s="102">
        <f t="shared" si="346"/>
        <v>0</v>
      </c>
      <c r="BD538" s="102">
        <f t="shared" si="347"/>
        <v>0</v>
      </c>
      <c r="BE538" s="413" t="s">
        <v>69</v>
      </c>
    </row>
    <row r="539" spans="1:57" s="65" customFormat="1" ht="12" customHeight="1" x14ac:dyDescent="0.2">
      <c r="A539" s="43">
        <v>524</v>
      </c>
      <c r="B539" s="166"/>
      <c r="C539" s="166"/>
      <c r="D539" s="166"/>
      <c r="E539" s="162"/>
      <c r="F539" s="166"/>
      <c r="G539" s="162"/>
      <c r="H539" s="162"/>
      <c r="I539" s="189">
        <f t="shared" si="326"/>
        <v>0</v>
      </c>
      <c r="J539" s="195"/>
      <c r="K539" s="162"/>
      <c r="L539" s="168"/>
      <c r="M539" s="75">
        <f>_xlfn.XLOOKUP(L539,list_vat[Страна],list_vat[Ставка НДС %],0,0)</f>
        <v>0</v>
      </c>
      <c r="N539" s="162">
        <f t="shared" si="327"/>
        <v>0</v>
      </c>
      <c r="O539" s="169"/>
      <c r="P539" s="74">
        <f t="shared" si="348"/>
        <v>0</v>
      </c>
      <c r="Q539" s="162"/>
      <c r="R539" s="162" t="str">
        <f t="shared" si="328"/>
        <v>введи курс</v>
      </c>
      <c r="S539" s="196">
        <f t="shared" si="329"/>
        <v>0</v>
      </c>
      <c r="T539" s="192">
        <f t="shared" si="330"/>
        <v>0</v>
      </c>
      <c r="U539" s="76">
        <f t="shared" si="331"/>
        <v>0</v>
      </c>
      <c r="V539" s="123">
        <f t="shared" si="332"/>
        <v>0</v>
      </c>
      <c r="W539" s="191"/>
      <c r="X539" s="170"/>
      <c r="Y539" s="74">
        <f t="shared" si="317"/>
        <v>0</v>
      </c>
      <c r="Z539" s="188"/>
      <c r="AA539" s="130">
        <f t="shared" si="333"/>
        <v>0</v>
      </c>
      <c r="AB539" s="74">
        <f t="shared" si="334"/>
        <v>0</v>
      </c>
      <c r="AC539" s="356"/>
      <c r="AD539" s="130" cm="1">
        <f t="array" ref="AD539">IFERROR(ROUND((_xlfn.IFS(offer_sale_type="поставка",AB539,offer_sale_type="транзит",S539)*(1+AC539))/E539,2),0)</f>
        <v>0</v>
      </c>
      <c r="AE539" s="74">
        <f t="shared" si="335"/>
        <v>0</v>
      </c>
      <c r="AF539" s="123" cm="1">
        <f t="array" ref="AF539">IFERROR(ROUND(_xlfn.IFS(offer_sale_type="поставка",AB539,offer_sale_type="транзит",S539)*AC539,2),0)</f>
        <v>0</v>
      </c>
      <c r="AG539" s="130">
        <f t="shared" si="318"/>
        <v>0</v>
      </c>
      <c r="AH539" s="74">
        <f t="shared" si="319"/>
        <v>0</v>
      </c>
      <c r="AI539" s="123">
        <f t="shared" si="320"/>
        <v>0</v>
      </c>
      <c r="AJ539" s="118">
        <f t="shared" si="336"/>
        <v>0</v>
      </c>
      <c r="AK539" s="74">
        <f t="shared" si="337"/>
        <v>0</v>
      </c>
      <c r="AL539" s="174">
        <f t="shared" si="338"/>
        <v>0</v>
      </c>
      <c r="AM539" s="175">
        <f t="shared" si="321"/>
        <v>0</v>
      </c>
      <c r="AN539" s="130">
        <f t="shared" si="339"/>
        <v>0</v>
      </c>
      <c r="AO539" s="74">
        <f t="shared" si="322"/>
        <v>0</v>
      </c>
      <c r="AP539" s="123">
        <f t="shared" si="340"/>
        <v>0</v>
      </c>
      <c r="AQ539" s="118">
        <f t="shared" si="323"/>
        <v>0</v>
      </c>
      <c r="AR539" s="82" t="str">
        <f t="shared" si="341"/>
        <v>https://www.alta.ru/tnved/code//</v>
      </c>
      <c r="AS539" s="157"/>
      <c r="AT539" s="162"/>
      <c r="AU539" s="74">
        <f t="shared" si="324"/>
        <v>0</v>
      </c>
      <c r="AV539" s="157"/>
      <c r="AW539" s="75">
        <f>_xlfn.IFNA(VLOOKUP(L539,list_vat[],3,FALSE),0)</f>
        <v>0</v>
      </c>
      <c r="AX539" s="74">
        <f t="shared" si="342"/>
        <v>0</v>
      </c>
      <c r="AY539" s="74">
        <f t="shared" si="343"/>
        <v>0</v>
      </c>
      <c r="AZ539" s="130">
        <f t="shared" si="344"/>
        <v>0</v>
      </c>
      <c r="BA539" s="74">
        <f t="shared" si="325"/>
        <v>0</v>
      </c>
      <c r="BB539" s="193">
        <f t="shared" si="345"/>
        <v>0</v>
      </c>
      <c r="BC539" s="102">
        <f t="shared" si="346"/>
        <v>0</v>
      </c>
      <c r="BD539" s="102">
        <f t="shared" si="347"/>
        <v>0</v>
      </c>
      <c r="BE539" s="413" t="s">
        <v>69</v>
      </c>
    </row>
    <row r="540" spans="1:57" s="65" customFormat="1" ht="12" customHeight="1" x14ac:dyDescent="0.2">
      <c r="A540" s="43">
        <v>525</v>
      </c>
      <c r="B540" s="166"/>
      <c r="C540" s="166"/>
      <c r="D540" s="166"/>
      <c r="E540" s="162"/>
      <c r="F540" s="166"/>
      <c r="G540" s="162"/>
      <c r="H540" s="162"/>
      <c r="I540" s="189">
        <f t="shared" si="326"/>
        <v>0</v>
      </c>
      <c r="J540" s="195"/>
      <c r="K540" s="162"/>
      <c r="L540" s="168"/>
      <c r="M540" s="75">
        <f>_xlfn.XLOOKUP(L540,list_vat[Страна],list_vat[Ставка НДС %],0,0)</f>
        <v>0</v>
      </c>
      <c r="N540" s="162">
        <f t="shared" si="327"/>
        <v>0</v>
      </c>
      <c r="O540" s="169"/>
      <c r="P540" s="74">
        <f t="shared" si="348"/>
        <v>0</v>
      </c>
      <c r="Q540" s="162"/>
      <c r="R540" s="162" t="str">
        <f t="shared" si="328"/>
        <v>введи курс</v>
      </c>
      <c r="S540" s="196">
        <f t="shared" si="329"/>
        <v>0</v>
      </c>
      <c r="T540" s="192">
        <f t="shared" si="330"/>
        <v>0</v>
      </c>
      <c r="U540" s="76">
        <f t="shared" si="331"/>
        <v>0</v>
      </c>
      <c r="V540" s="123">
        <f t="shared" si="332"/>
        <v>0</v>
      </c>
      <c r="W540" s="191"/>
      <c r="X540" s="170"/>
      <c r="Y540" s="74">
        <f t="shared" si="317"/>
        <v>0</v>
      </c>
      <c r="Z540" s="188"/>
      <c r="AA540" s="130">
        <f t="shared" si="333"/>
        <v>0</v>
      </c>
      <c r="AB540" s="74">
        <f t="shared" si="334"/>
        <v>0</v>
      </c>
      <c r="AC540" s="356"/>
      <c r="AD540" s="130" cm="1">
        <f t="array" ref="AD540">IFERROR(ROUND((_xlfn.IFS(offer_sale_type="поставка",AB540,offer_sale_type="транзит",S540)*(1+AC540))/E540,2),0)</f>
        <v>0</v>
      </c>
      <c r="AE540" s="74">
        <f t="shared" si="335"/>
        <v>0</v>
      </c>
      <c r="AF540" s="123" cm="1">
        <f t="array" ref="AF540">IFERROR(ROUND(_xlfn.IFS(offer_sale_type="поставка",AB540,offer_sale_type="транзит",S540)*AC540,2),0)</f>
        <v>0</v>
      </c>
      <c r="AG540" s="130">
        <f t="shared" si="318"/>
        <v>0</v>
      </c>
      <c r="AH540" s="74">
        <f t="shared" si="319"/>
        <v>0</v>
      </c>
      <c r="AI540" s="123">
        <f t="shared" si="320"/>
        <v>0</v>
      </c>
      <c r="AJ540" s="118">
        <f t="shared" si="336"/>
        <v>0</v>
      </c>
      <c r="AK540" s="74">
        <f t="shared" si="337"/>
        <v>0</v>
      </c>
      <c r="AL540" s="174">
        <f t="shared" si="338"/>
        <v>0</v>
      </c>
      <c r="AM540" s="175">
        <f t="shared" si="321"/>
        <v>0</v>
      </c>
      <c r="AN540" s="130">
        <f t="shared" si="339"/>
        <v>0</v>
      </c>
      <c r="AO540" s="74">
        <f t="shared" si="322"/>
        <v>0</v>
      </c>
      <c r="AP540" s="123">
        <f t="shared" si="340"/>
        <v>0</v>
      </c>
      <c r="AQ540" s="118">
        <f t="shared" si="323"/>
        <v>0</v>
      </c>
      <c r="AR540" s="82" t="str">
        <f t="shared" si="341"/>
        <v>https://www.alta.ru/tnved/code//</v>
      </c>
      <c r="AS540" s="157"/>
      <c r="AT540" s="162"/>
      <c r="AU540" s="74">
        <f t="shared" si="324"/>
        <v>0</v>
      </c>
      <c r="AV540" s="157"/>
      <c r="AW540" s="75">
        <f>_xlfn.IFNA(VLOOKUP(L540,list_vat[],3,FALSE),0)</f>
        <v>0</v>
      </c>
      <c r="AX540" s="74">
        <f t="shared" si="342"/>
        <v>0</v>
      </c>
      <c r="AY540" s="74">
        <f t="shared" si="343"/>
        <v>0</v>
      </c>
      <c r="AZ540" s="130">
        <f t="shared" si="344"/>
        <v>0</v>
      </c>
      <c r="BA540" s="74">
        <f t="shared" si="325"/>
        <v>0</v>
      </c>
      <c r="BB540" s="193">
        <f t="shared" si="345"/>
        <v>0</v>
      </c>
      <c r="BC540" s="102">
        <f t="shared" si="346"/>
        <v>0</v>
      </c>
      <c r="BD540" s="102">
        <f t="shared" si="347"/>
        <v>0</v>
      </c>
      <c r="BE540" s="413" t="s">
        <v>69</v>
      </c>
    </row>
    <row r="541" spans="1:57" s="65" customFormat="1" ht="12" customHeight="1" x14ac:dyDescent="0.2">
      <c r="A541" s="43">
        <v>526</v>
      </c>
      <c r="B541" s="166"/>
      <c r="C541" s="166"/>
      <c r="D541" s="166"/>
      <c r="E541" s="162"/>
      <c r="F541" s="166"/>
      <c r="G541" s="162"/>
      <c r="H541" s="162"/>
      <c r="I541" s="189">
        <f t="shared" si="326"/>
        <v>0</v>
      </c>
      <c r="J541" s="195"/>
      <c r="K541" s="162"/>
      <c r="L541" s="168"/>
      <c r="M541" s="75">
        <f>_xlfn.XLOOKUP(L541,list_vat[Страна],list_vat[Ставка НДС %],0,0)</f>
        <v>0</v>
      </c>
      <c r="N541" s="162">
        <f t="shared" si="327"/>
        <v>0</v>
      </c>
      <c r="O541" s="169"/>
      <c r="P541" s="74">
        <f t="shared" si="348"/>
        <v>0</v>
      </c>
      <c r="Q541" s="162"/>
      <c r="R541" s="162" t="str">
        <f t="shared" si="328"/>
        <v>введи курс</v>
      </c>
      <c r="S541" s="196">
        <f t="shared" si="329"/>
        <v>0</v>
      </c>
      <c r="T541" s="192">
        <f t="shared" si="330"/>
        <v>0</v>
      </c>
      <c r="U541" s="76">
        <f t="shared" si="331"/>
        <v>0</v>
      </c>
      <c r="V541" s="123">
        <f t="shared" si="332"/>
        <v>0</v>
      </c>
      <c r="W541" s="191"/>
      <c r="X541" s="170"/>
      <c r="Y541" s="74">
        <f t="shared" si="317"/>
        <v>0</v>
      </c>
      <c r="Z541" s="188"/>
      <c r="AA541" s="130">
        <f t="shared" si="333"/>
        <v>0</v>
      </c>
      <c r="AB541" s="74">
        <f t="shared" si="334"/>
        <v>0</v>
      </c>
      <c r="AC541" s="356"/>
      <c r="AD541" s="130" cm="1">
        <f t="array" ref="AD541">IFERROR(ROUND((_xlfn.IFS(offer_sale_type="поставка",AB541,offer_sale_type="транзит",S541)*(1+AC541))/E541,2),0)</f>
        <v>0</v>
      </c>
      <c r="AE541" s="74">
        <f t="shared" si="335"/>
        <v>0</v>
      </c>
      <c r="AF541" s="123" cm="1">
        <f t="array" ref="AF541">IFERROR(ROUND(_xlfn.IFS(offer_sale_type="поставка",AB541,offer_sale_type="транзит",S541)*AC541,2),0)</f>
        <v>0</v>
      </c>
      <c r="AG541" s="130">
        <f t="shared" si="318"/>
        <v>0</v>
      </c>
      <c r="AH541" s="74">
        <f t="shared" si="319"/>
        <v>0</v>
      </c>
      <c r="AI541" s="123">
        <f t="shared" si="320"/>
        <v>0</v>
      </c>
      <c r="AJ541" s="118">
        <f t="shared" si="336"/>
        <v>0</v>
      </c>
      <c r="AK541" s="74">
        <f t="shared" si="337"/>
        <v>0</v>
      </c>
      <c r="AL541" s="174">
        <f t="shared" si="338"/>
        <v>0</v>
      </c>
      <c r="AM541" s="175">
        <f t="shared" si="321"/>
        <v>0</v>
      </c>
      <c r="AN541" s="130">
        <f t="shared" si="339"/>
        <v>0</v>
      </c>
      <c r="AO541" s="74">
        <f t="shared" si="322"/>
        <v>0</v>
      </c>
      <c r="AP541" s="123">
        <f t="shared" si="340"/>
        <v>0</v>
      </c>
      <c r="AQ541" s="118">
        <f t="shared" si="323"/>
        <v>0</v>
      </c>
      <c r="AR541" s="82" t="str">
        <f t="shared" si="341"/>
        <v>https://www.alta.ru/tnved/code//</v>
      </c>
      <c r="AS541" s="157"/>
      <c r="AT541" s="162"/>
      <c r="AU541" s="74">
        <f t="shared" si="324"/>
        <v>0</v>
      </c>
      <c r="AV541" s="157"/>
      <c r="AW541" s="75">
        <f>_xlfn.IFNA(VLOOKUP(L541,list_vat[],3,FALSE),0)</f>
        <v>0</v>
      </c>
      <c r="AX541" s="74">
        <f t="shared" si="342"/>
        <v>0</v>
      </c>
      <c r="AY541" s="74">
        <f t="shared" si="343"/>
        <v>0</v>
      </c>
      <c r="AZ541" s="130">
        <f t="shared" si="344"/>
        <v>0</v>
      </c>
      <c r="BA541" s="74">
        <f t="shared" si="325"/>
        <v>0</v>
      </c>
      <c r="BB541" s="193">
        <f t="shared" si="345"/>
        <v>0</v>
      </c>
      <c r="BC541" s="102">
        <f t="shared" si="346"/>
        <v>0</v>
      </c>
      <c r="BD541" s="102">
        <f t="shared" si="347"/>
        <v>0</v>
      </c>
      <c r="BE541" s="413" t="s">
        <v>69</v>
      </c>
    </row>
    <row r="542" spans="1:57" s="65" customFormat="1" ht="12" customHeight="1" x14ac:dyDescent="0.2">
      <c r="A542" s="43">
        <v>527</v>
      </c>
      <c r="B542" s="166"/>
      <c r="C542" s="166"/>
      <c r="D542" s="166"/>
      <c r="E542" s="162"/>
      <c r="F542" s="166"/>
      <c r="G542" s="162"/>
      <c r="H542" s="162"/>
      <c r="I542" s="189">
        <f t="shared" si="326"/>
        <v>0</v>
      </c>
      <c r="J542" s="195"/>
      <c r="K542" s="162"/>
      <c r="L542" s="168"/>
      <c r="M542" s="75">
        <f>_xlfn.XLOOKUP(L542,list_vat[Страна],list_vat[Ставка НДС %],0,0)</f>
        <v>0</v>
      </c>
      <c r="N542" s="162">
        <f t="shared" si="327"/>
        <v>0</v>
      </c>
      <c r="O542" s="169"/>
      <c r="P542" s="74">
        <f t="shared" si="348"/>
        <v>0</v>
      </c>
      <c r="Q542" s="162"/>
      <c r="R542" s="162" t="str">
        <f t="shared" si="328"/>
        <v>введи курс</v>
      </c>
      <c r="S542" s="196">
        <f t="shared" si="329"/>
        <v>0</v>
      </c>
      <c r="T542" s="192">
        <f t="shared" si="330"/>
        <v>0</v>
      </c>
      <c r="U542" s="76">
        <f t="shared" si="331"/>
        <v>0</v>
      </c>
      <c r="V542" s="123">
        <f t="shared" si="332"/>
        <v>0</v>
      </c>
      <c r="W542" s="191"/>
      <c r="X542" s="170"/>
      <c r="Y542" s="74">
        <f t="shared" si="317"/>
        <v>0</v>
      </c>
      <c r="Z542" s="188"/>
      <c r="AA542" s="130">
        <f t="shared" si="333"/>
        <v>0</v>
      </c>
      <c r="AB542" s="74">
        <f t="shared" si="334"/>
        <v>0</v>
      </c>
      <c r="AC542" s="356"/>
      <c r="AD542" s="130" cm="1">
        <f t="array" ref="AD542">IFERROR(ROUND((_xlfn.IFS(offer_sale_type="поставка",AB542,offer_sale_type="транзит",S542)*(1+AC542))/E542,2),0)</f>
        <v>0</v>
      </c>
      <c r="AE542" s="74">
        <f t="shared" si="335"/>
        <v>0</v>
      </c>
      <c r="AF542" s="123" cm="1">
        <f t="array" ref="AF542">IFERROR(ROUND(_xlfn.IFS(offer_sale_type="поставка",AB542,offer_sale_type="транзит",S542)*AC542,2),0)</f>
        <v>0</v>
      </c>
      <c r="AG542" s="130">
        <f t="shared" si="318"/>
        <v>0</v>
      </c>
      <c r="AH542" s="74">
        <f t="shared" si="319"/>
        <v>0</v>
      </c>
      <c r="AI542" s="123">
        <f t="shared" si="320"/>
        <v>0</v>
      </c>
      <c r="AJ542" s="118">
        <f t="shared" si="336"/>
        <v>0</v>
      </c>
      <c r="AK542" s="74">
        <f t="shared" si="337"/>
        <v>0</v>
      </c>
      <c r="AL542" s="174">
        <f t="shared" si="338"/>
        <v>0</v>
      </c>
      <c r="AM542" s="175">
        <f t="shared" si="321"/>
        <v>0</v>
      </c>
      <c r="AN542" s="130">
        <f t="shared" si="339"/>
        <v>0</v>
      </c>
      <c r="AO542" s="74">
        <f t="shared" si="322"/>
        <v>0</v>
      </c>
      <c r="AP542" s="123">
        <f t="shared" si="340"/>
        <v>0</v>
      </c>
      <c r="AQ542" s="118">
        <f t="shared" si="323"/>
        <v>0</v>
      </c>
      <c r="AR542" s="82" t="str">
        <f t="shared" si="341"/>
        <v>https://www.alta.ru/tnved/code//</v>
      </c>
      <c r="AS542" s="157"/>
      <c r="AT542" s="162"/>
      <c r="AU542" s="74">
        <f t="shared" si="324"/>
        <v>0</v>
      </c>
      <c r="AV542" s="157"/>
      <c r="AW542" s="75">
        <f>_xlfn.IFNA(VLOOKUP(L542,list_vat[],3,FALSE),0)</f>
        <v>0</v>
      </c>
      <c r="AX542" s="74">
        <f t="shared" si="342"/>
        <v>0</v>
      </c>
      <c r="AY542" s="74">
        <f t="shared" si="343"/>
        <v>0</v>
      </c>
      <c r="AZ542" s="130">
        <f t="shared" si="344"/>
        <v>0</v>
      </c>
      <c r="BA542" s="74">
        <f t="shared" si="325"/>
        <v>0</v>
      </c>
      <c r="BB542" s="193">
        <f t="shared" si="345"/>
        <v>0</v>
      </c>
      <c r="BC542" s="102">
        <f t="shared" si="346"/>
        <v>0</v>
      </c>
      <c r="BD542" s="102">
        <f t="shared" si="347"/>
        <v>0</v>
      </c>
      <c r="BE542" s="413" t="s">
        <v>69</v>
      </c>
    </row>
    <row r="543" spans="1:57" s="65" customFormat="1" ht="12" customHeight="1" x14ac:dyDescent="0.2">
      <c r="A543" s="43">
        <v>528</v>
      </c>
      <c r="B543" s="166"/>
      <c r="C543" s="166"/>
      <c r="D543" s="166"/>
      <c r="E543" s="162"/>
      <c r="F543" s="166"/>
      <c r="G543" s="162"/>
      <c r="H543" s="162"/>
      <c r="I543" s="189">
        <f t="shared" si="326"/>
        <v>0</v>
      </c>
      <c r="J543" s="195"/>
      <c r="K543" s="162"/>
      <c r="L543" s="168"/>
      <c r="M543" s="75">
        <f>_xlfn.XLOOKUP(L543,list_vat[Страна],list_vat[Ставка НДС %],0,0)</f>
        <v>0</v>
      </c>
      <c r="N543" s="162">
        <f t="shared" si="327"/>
        <v>0</v>
      </c>
      <c r="O543" s="169"/>
      <c r="P543" s="74">
        <f t="shared" si="348"/>
        <v>0</v>
      </c>
      <c r="Q543" s="162"/>
      <c r="R543" s="162" t="str">
        <f t="shared" si="328"/>
        <v>введи курс</v>
      </c>
      <c r="S543" s="196">
        <f t="shared" si="329"/>
        <v>0</v>
      </c>
      <c r="T543" s="192">
        <f t="shared" si="330"/>
        <v>0</v>
      </c>
      <c r="U543" s="76">
        <f t="shared" si="331"/>
        <v>0</v>
      </c>
      <c r="V543" s="123">
        <f t="shared" si="332"/>
        <v>0</v>
      </c>
      <c r="W543" s="191"/>
      <c r="X543" s="170"/>
      <c r="Y543" s="74">
        <f t="shared" si="317"/>
        <v>0</v>
      </c>
      <c r="Z543" s="188"/>
      <c r="AA543" s="130">
        <f t="shared" si="333"/>
        <v>0</v>
      </c>
      <c r="AB543" s="74">
        <f t="shared" si="334"/>
        <v>0</v>
      </c>
      <c r="AC543" s="356"/>
      <c r="AD543" s="130" cm="1">
        <f t="array" ref="AD543">IFERROR(ROUND((_xlfn.IFS(offer_sale_type="поставка",AB543,offer_sale_type="транзит",S543)*(1+AC543))/E543,2),0)</f>
        <v>0</v>
      </c>
      <c r="AE543" s="74">
        <f t="shared" si="335"/>
        <v>0</v>
      </c>
      <c r="AF543" s="123" cm="1">
        <f t="array" ref="AF543">IFERROR(ROUND(_xlfn.IFS(offer_sale_type="поставка",AB543,offer_sale_type="транзит",S543)*AC543,2),0)</f>
        <v>0</v>
      </c>
      <c r="AG543" s="130">
        <f t="shared" si="318"/>
        <v>0</v>
      </c>
      <c r="AH543" s="74">
        <f t="shared" si="319"/>
        <v>0</v>
      </c>
      <c r="AI543" s="123">
        <f t="shared" si="320"/>
        <v>0</v>
      </c>
      <c r="AJ543" s="118">
        <f t="shared" si="336"/>
        <v>0</v>
      </c>
      <c r="AK543" s="74">
        <f t="shared" si="337"/>
        <v>0</v>
      </c>
      <c r="AL543" s="174">
        <f t="shared" si="338"/>
        <v>0</v>
      </c>
      <c r="AM543" s="175">
        <f t="shared" si="321"/>
        <v>0</v>
      </c>
      <c r="AN543" s="130">
        <f t="shared" si="339"/>
        <v>0</v>
      </c>
      <c r="AO543" s="74">
        <f t="shared" si="322"/>
        <v>0</v>
      </c>
      <c r="AP543" s="123">
        <f t="shared" si="340"/>
        <v>0</v>
      </c>
      <c r="AQ543" s="118">
        <f t="shared" si="323"/>
        <v>0</v>
      </c>
      <c r="AR543" s="82" t="str">
        <f t="shared" si="341"/>
        <v>https://www.alta.ru/tnved/code//</v>
      </c>
      <c r="AS543" s="157"/>
      <c r="AT543" s="162"/>
      <c r="AU543" s="74">
        <f t="shared" si="324"/>
        <v>0</v>
      </c>
      <c r="AV543" s="157"/>
      <c r="AW543" s="75">
        <f>_xlfn.IFNA(VLOOKUP(L543,list_vat[],3,FALSE),0)</f>
        <v>0</v>
      </c>
      <c r="AX543" s="74">
        <f t="shared" si="342"/>
        <v>0</v>
      </c>
      <c r="AY543" s="74">
        <f t="shared" si="343"/>
        <v>0</v>
      </c>
      <c r="AZ543" s="130">
        <f t="shared" si="344"/>
        <v>0</v>
      </c>
      <c r="BA543" s="74">
        <f t="shared" si="325"/>
        <v>0</v>
      </c>
      <c r="BB543" s="193">
        <f t="shared" si="345"/>
        <v>0</v>
      </c>
      <c r="BC543" s="102">
        <f t="shared" si="346"/>
        <v>0</v>
      </c>
      <c r="BD543" s="102">
        <f t="shared" si="347"/>
        <v>0</v>
      </c>
      <c r="BE543" s="413" t="s">
        <v>69</v>
      </c>
    </row>
    <row r="544" spans="1:57" s="65" customFormat="1" ht="12" customHeight="1" x14ac:dyDescent="0.2">
      <c r="A544" s="43">
        <v>529</v>
      </c>
      <c r="B544" s="166"/>
      <c r="C544" s="166"/>
      <c r="D544" s="166"/>
      <c r="E544" s="162"/>
      <c r="F544" s="166"/>
      <c r="G544" s="162"/>
      <c r="H544" s="162"/>
      <c r="I544" s="189">
        <f t="shared" si="326"/>
        <v>0</v>
      </c>
      <c r="J544" s="195"/>
      <c r="K544" s="162"/>
      <c r="L544" s="168"/>
      <c r="M544" s="75">
        <f>_xlfn.XLOOKUP(L544,list_vat[Страна],list_vat[Ставка НДС %],0,0)</f>
        <v>0</v>
      </c>
      <c r="N544" s="162">
        <f t="shared" si="327"/>
        <v>0</v>
      </c>
      <c r="O544" s="169"/>
      <c r="P544" s="74">
        <f t="shared" si="348"/>
        <v>0</v>
      </c>
      <c r="Q544" s="162"/>
      <c r="R544" s="162" t="str">
        <f t="shared" si="328"/>
        <v>введи курс</v>
      </c>
      <c r="S544" s="196">
        <f t="shared" si="329"/>
        <v>0</v>
      </c>
      <c r="T544" s="192">
        <f t="shared" si="330"/>
        <v>0</v>
      </c>
      <c r="U544" s="76">
        <f t="shared" si="331"/>
        <v>0</v>
      </c>
      <c r="V544" s="123">
        <f t="shared" si="332"/>
        <v>0</v>
      </c>
      <c r="W544" s="191"/>
      <c r="X544" s="170"/>
      <c r="Y544" s="74">
        <f t="shared" si="317"/>
        <v>0</v>
      </c>
      <c r="Z544" s="188"/>
      <c r="AA544" s="130">
        <f t="shared" si="333"/>
        <v>0</v>
      </c>
      <c r="AB544" s="74">
        <f t="shared" si="334"/>
        <v>0</v>
      </c>
      <c r="AC544" s="356"/>
      <c r="AD544" s="130" cm="1">
        <f t="array" ref="AD544">IFERROR(ROUND((_xlfn.IFS(offer_sale_type="поставка",AB544,offer_sale_type="транзит",S544)*(1+AC544))/E544,2),0)</f>
        <v>0</v>
      </c>
      <c r="AE544" s="74">
        <f t="shared" si="335"/>
        <v>0</v>
      </c>
      <c r="AF544" s="123" cm="1">
        <f t="array" ref="AF544">IFERROR(ROUND(_xlfn.IFS(offer_sale_type="поставка",AB544,offer_sale_type="транзит",S544)*AC544,2),0)</f>
        <v>0</v>
      </c>
      <c r="AG544" s="130">
        <f t="shared" si="318"/>
        <v>0</v>
      </c>
      <c r="AH544" s="74">
        <f t="shared" si="319"/>
        <v>0</v>
      </c>
      <c r="AI544" s="123">
        <f t="shared" si="320"/>
        <v>0</v>
      </c>
      <c r="AJ544" s="118">
        <f t="shared" si="336"/>
        <v>0</v>
      </c>
      <c r="AK544" s="74">
        <f t="shared" si="337"/>
        <v>0</v>
      </c>
      <c r="AL544" s="174">
        <f t="shared" si="338"/>
        <v>0</v>
      </c>
      <c r="AM544" s="175">
        <f t="shared" si="321"/>
        <v>0</v>
      </c>
      <c r="AN544" s="130">
        <f t="shared" si="339"/>
        <v>0</v>
      </c>
      <c r="AO544" s="74">
        <f t="shared" si="322"/>
        <v>0</v>
      </c>
      <c r="AP544" s="123">
        <f t="shared" si="340"/>
        <v>0</v>
      </c>
      <c r="AQ544" s="118">
        <f t="shared" si="323"/>
        <v>0</v>
      </c>
      <c r="AR544" s="82" t="str">
        <f t="shared" si="341"/>
        <v>https://www.alta.ru/tnved/code//</v>
      </c>
      <c r="AS544" s="157"/>
      <c r="AT544" s="162"/>
      <c r="AU544" s="74">
        <f t="shared" si="324"/>
        <v>0</v>
      </c>
      <c r="AV544" s="157"/>
      <c r="AW544" s="75">
        <f>_xlfn.IFNA(VLOOKUP(L544,list_vat[],3,FALSE),0)</f>
        <v>0</v>
      </c>
      <c r="AX544" s="74">
        <f t="shared" si="342"/>
        <v>0</v>
      </c>
      <c r="AY544" s="74">
        <f t="shared" si="343"/>
        <v>0</v>
      </c>
      <c r="AZ544" s="130">
        <f t="shared" si="344"/>
        <v>0</v>
      </c>
      <c r="BA544" s="74">
        <f t="shared" si="325"/>
        <v>0</v>
      </c>
      <c r="BB544" s="193">
        <f t="shared" si="345"/>
        <v>0</v>
      </c>
      <c r="BC544" s="102">
        <f t="shared" si="346"/>
        <v>0</v>
      </c>
      <c r="BD544" s="102">
        <f t="shared" si="347"/>
        <v>0</v>
      </c>
      <c r="BE544" s="413" t="s">
        <v>69</v>
      </c>
    </row>
    <row r="545" spans="1:57" s="65" customFormat="1" ht="12" customHeight="1" x14ac:dyDescent="0.2">
      <c r="A545" s="43">
        <v>530</v>
      </c>
      <c r="B545" s="166"/>
      <c r="C545" s="166"/>
      <c r="D545" s="166"/>
      <c r="E545" s="162"/>
      <c r="F545" s="166"/>
      <c r="G545" s="162"/>
      <c r="H545" s="162"/>
      <c r="I545" s="189">
        <f t="shared" si="326"/>
        <v>0</v>
      </c>
      <c r="J545" s="195"/>
      <c r="K545" s="162"/>
      <c r="L545" s="168"/>
      <c r="M545" s="75">
        <f>_xlfn.XLOOKUP(L545,list_vat[Страна],list_vat[Ставка НДС %],0,0)</f>
        <v>0</v>
      </c>
      <c r="N545" s="162">
        <f t="shared" si="327"/>
        <v>0</v>
      </c>
      <c r="O545" s="169"/>
      <c r="P545" s="74">
        <f t="shared" si="348"/>
        <v>0</v>
      </c>
      <c r="Q545" s="162"/>
      <c r="R545" s="162" t="str">
        <f t="shared" si="328"/>
        <v>введи курс</v>
      </c>
      <c r="S545" s="196">
        <f t="shared" si="329"/>
        <v>0</v>
      </c>
      <c r="T545" s="192">
        <f t="shared" si="330"/>
        <v>0</v>
      </c>
      <c r="U545" s="76">
        <f t="shared" si="331"/>
        <v>0</v>
      </c>
      <c r="V545" s="123">
        <f t="shared" si="332"/>
        <v>0</v>
      </c>
      <c r="W545" s="191"/>
      <c r="X545" s="170"/>
      <c r="Y545" s="74">
        <f t="shared" si="317"/>
        <v>0</v>
      </c>
      <c r="Z545" s="188"/>
      <c r="AA545" s="130">
        <f t="shared" si="333"/>
        <v>0</v>
      </c>
      <c r="AB545" s="74">
        <f t="shared" si="334"/>
        <v>0</v>
      </c>
      <c r="AC545" s="356"/>
      <c r="AD545" s="130" cm="1">
        <f t="array" ref="AD545">IFERROR(ROUND((_xlfn.IFS(offer_sale_type="поставка",AB545,offer_sale_type="транзит",S545)*(1+AC545))/E545,2),0)</f>
        <v>0</v>
      </c>
      <c r="AE545" s="74">
        <f t="shared" si="335"/>
        <v>0</v>
      </c>
      <c r="AF545" s="123" cm="1">
        <f t="array" ref="AF545">IFERROR(ROUND(_xlfn.IFS(offer_sale_type="поставка",AB545,offer_sale_type="транзит",S545)*AC545,2),0)</f>
        <v>0</v>
      </c>
      <c r="AG545" s="130">
        <f t="shared" si="318"/>
        <v>0</v>
      </c>
      <c r="AH545" s="74">
        <f t="shared" si="319"/>
        <v>0</v>
      </c>
      <c r="AI545" s="123">
        <f t="shared" si="320"/>
        <v>0</v>
      </c>
      <c r="AJ545" s="118">
        <f t="shared" si="336"/>
        <v>0</v>
      </c>
      <c r="AK545" s="74">
        <f t="shared" si="337"/>
        <v>0</v>
      </c>
      <c r="AL545" s="174">
        <f t="shared" si="338"/>
        <v>0</v>
      </c>
      <c r="AM545" s="175">
        <f t="shared" si="321"/>
        <v>0</v>
      </c>
      <c r="AN545" s="130">
        <f t="shared" si="339"/>
        <v>0</v>
      </c>
      <c r="AO545" s="74">
        <f t="shared" si="322"/>
        <v>0</v>
      </c>
      <c r="AP545" s="123">
        <f t="shared" si="340"/>
        <v>0</v>
      </c>
      <c r="AQ545" s="118">
        <f t="shared" si="323"/>
        <v>0</v>
      </c>
      <c r="AR545" s="82" t="str">
        <f t="shared" si="341"/>
        <v>https://www.alta.ru/tnved/code//</v>
      </c>
      <c r="AS545" s="157"/>
      <c r="AT545" s="162"/>
      <c r="AU545" s="74">
        <f t="shared" si="324"/>
        <v>0</v>
      </c>
      <c r="AV545" s="157"/>
      <c r="AW545" s="75">
        <f>_xlfn.IFNA(VLOOKUP(L545,list_vat[],3,FALSE),0)</f>
        <v>0</v>
      </c>
      <c r="AX545" s="74">
        <f t="shared" si="342"/>
        <v>0</v>
      </c>
      <c r="AY545" s="74">
        <f t="shared" si="343"/>
        <v>0</v>
      </c>
      <c r="AZ545" s="130">
        <f t="shared" si="344"/>
        <v>0</v>
      </c>
      <c r="BA545" s="74">
        <f t="shared" si="325"/>
        <v>0</v>
      </c>
      <c r="BB545" s="193">
        <f t="shared" si="345"/>
        <v>0</v>
      </c>
      <c r="BC545" s="102">
        <f t="shared" si="346"/>
        <v>0</v>
      </c>
      <c r="BD545" s="102">
        <f t="shared" si="347"/>
        <v>0</v>
      </c>
      <c r="BE545" s="413" t="s">
        <v>69</v>
      </c>
    </row>
    <row r="546" spans="1:57" s="65" customFormat="1" ht="12" customHeight="1" x14ac:dyDescent="0.2">
      <c r="A546" s="43">
        <v>531</v>
      </c>
      <c r="B546" s="166"/>
      <c r="C546" s="166"/>
      <c r="D546" s="166"/>
      <c r="E546" s="162"/>
      <c r="F546" s="166"/>
      <c r="G546" s="162"/>
      <c r="H546" s="162"/>
      <c r="I546" s="189">
        <f t="shared" si="326"/>
        <v>0</v>
      </c>
      <c r="J546" s="195"/>
      <c r="K546" s="162"/>
      <c r="L546" s="168"/>
      <c r="M546" s="75">
        <f>_xlfn.XLOOKUP(L546,list_vat[Страна],list_vat[Ставка НДС %],0,0)</f>
        <v>0</v>
      </c>
      <c r="N546" s="162">
        <f t="shared" si="327"/>
        <v>0</v>
      </c>
      <c r="O546" s="169"/>
      <c r="P546" s="74">
        <f t="shared" si="348"/>
        <v>0</v>
      </c>
      <c r="Q546" s="162"/>
      <c r="R546" s="162" t="str">
        <f t="shared" si="328"/>
        <v>введи курс</v>
      </c>
      <c r="S546" s="196">
        <f t="shared" si="329"/>
        <v>0</v>
      </c>
      <c r="T546" s="192">
        <f t="shared" si="330"/>
        <v>0</v>
      </c>
      <c r="U546" s="76">
        <f t="shared" si="331"/>
        <v>0</v>
      </c>
      <c r="V546" s="123">
        <f t="shared" si="332"/>
        <v>0</v>
      </c>
      <c r="W546" s="191"/>
      <c r="X546" s="170"/>
      <c r="Y546" s="74">
        <f t="shared" si="317"/>
        <v>0</v>
      </c>
      <c r="Z546" s="188"/>
      <c r="AA546" s="130">
        <f t="shared" si="333"/>
        <v>0</v>
      </c>
      <c r="AB546" s="74">
        <f t="shared" si="334"/>
        <v>0</v>
      </c>
      <c r="AC546" s="356"/>
      <c r="AD546" s="130" cm="1">
        <f t="array" ref="AD546">IFERROR(ROUND((_xlfn.IFS(offer_sale_type="поставка",AB546,offer_sale_type="транзит",S546)*(1+AC546))/E546,2),0)</f>
        <v>0</v>
      </c>
      <c r="AE546" s="74">
        <f t="shared" si="335"/>
        <v>0</v>
      </c>
      <c r="AF546" s="123" cm="1">
        <f t="array" ref="AF546">IFERROR(ROUND(_xlfn.IFS(offer_sale_type="поставка",AB546,offer_sale_type="транзит",S546)*AC546,2),0)</f>
        <v>0</v>
      </c>
      <c r="AG546" s="130">
        <f t="shared" si="318"/>
        <v>0</v>
      </c>
      <c r="AH546" s="74">
        <f t="shared" si="319"/>
        <v>0</v>
      </c>
      <c r="AI546" s="123">
        <f t="shared" si="320"/>
        <v>0</v>
      </c>
      <c r="AJ546" s="118">
        <f t="shared" si="336"/>
        <v>0</v>
      </c>
      <c r="AK546" s="74">
        <f t="shared" si="337"/>
        <v>0</v>
      </c>
      <c r="AL546" s="174">
        <f t="shared" si="338"/>
        <v>0</v>
      </c>
      <c r="AM546" s="175">
        <f t="shared" si="321"/>
        <v>0</v>
      </c>
      <c r="AN546" s="130">
        <f t="shared" si="339"/>
        <v>0</v>
      </c>
      <c r="AO546" s="74">
        <f t="shared" si="322"/>
        <v>0</v>
      </c>
      <c r="AP546" s="123">
        <f t="shared" si="340"/>
        <v>0</v>
      </c>
      <c r="AQ546" s="118">
        <f t="shared" si="323"/>
        <v>0</v>
      </c>
      <c r="AR546" s="82" t="str">
        <f t="shared" si="341"/>
        <v>https://www.alta.ru/tnved/code//</v>
      </c>
      <c r="AS546" s="157"/>
      <c r="AT546" s="162"/>
      <c r="AU546" s="74">
        <f t="shared" si="324"/>
        <v>0</v>
      </c>
      <c r="AV546" s="157"/>
      <c r="AW546" s="75">
        <f>_xlfn.IFNA(VLOOKUP(L546,list_vat[],3,FALSE),0)</f>
        <v>0</v>
      </c>
      <c r="AX546" s="74">
        <f t="shared" si="342"/>
        <v>0</v>
      </c>
      <c r="AY546" s="74">
        <f t="shared" si="343"/>
        <v>0</v>
      </c>
      <c r="AZ546" s="130">
        <f t="shared" si="344"/>
        <v>0</v>
      </c>
      <c r="BA546" s="74">
        <f t="shared" si="325"/>
        <v>0</v>
      </c>
      <c r="BB546" s="193">
        <f t="shared" si="345"/>
        <v>0</v>
      </c>
      <c r="BC546" s="102">
        <f t="shared" si="346"/>
        <v>0</v>
      </c>
      <c r="BD546" s="102">
        <f t="shared" si="347"/>
        <v>0</v>
      </c>
      <c r="BE546" s="413" t="s">
        <v>69</v>
      </c>
    </row>
    <row r="547" spans="1:57" s="65" customFormat="1" ht="12" customHeight="1" x14ac:dyDescent="0.2">
      <c r="A547" s="43">
        <v>532</v>
      </c>
      <c r="B547" s="166"/>
      <c r="C547" s="166"/>
      <c r="D547" s="166"/>
      <c r="E547" s="162"/>
      <c r="F547" s="166"/>
      <c r="G547" s="162"/>
      <c r="H547" s="162"/>
      <c r="I547" s="189">
        <f t="shared" si="326"/>
        <v>0</v>
      </c>
      <c r="J547" s="195"/>
      <c r="K547" s="162"/>
      <c r="L547" s="168"/>
      <c r="M547" s="75">
        <f>_xlfn.XLOOKUP(L547,list_vat[Страна],list_vat[Ставка НДС %],0,0)</f>
        <v>0</v>
      </c>
      <c r="N547" s="162">
        <f t="shared" si="327"/>
        <v>0</v>
      </c>
      <c r="O547" s="169"/>
      <c r="P547" s="74">
        <f t="shared" si="348"/>
        <v>0</v>
      </c>
      <c r="Q547" s="162"/>
      <c r="R547" s="162" t="str">
        <f t="shared" si="328"/>
        <v>введи курс</v>
      </c>
      <c r="S547" s="196">
        <f t="shared" si="329"/>
        <v>0</v>
      </c>
      <c r="T547" s="192">
        <f t="shared" si="330"/>
        <v>0</v>
      </c>
      <c r="U547" s="76">
        <f t="shared" si="331"/>
        <v>0</v>
      </c>
      <c r="V547" s="123">
        <f t="shared" si="332"/>
        <v>0</v>
      </c>
      <c r="W547" s="191"/>
      <c r="X547" s="170"/>
      <c r="Y547" s="74">
        <f t="shared" si="317"/>
        <v>0</v>
      </c>
      <c r="Z547" s="188"/>
      <c r="AA547" s="130">
        <f t="shared" si="333"/>
        <v>0</v>
      </c>
      <c r="AB547" s="74">
        <f t="shared" si="334"/>
        <v>0</v>
      </c>
      <c r="AC547" s="356"/>
      <c r="AD547" s="130" cm="1">
        <f t="array" ref="AD547">IFERROR(ROUND((_xlfn.IFS(offer_sale_type="поставка",AB547,offer_sale_type="транзит",S547)*(1+AC547))/E547,2),0)</f>
        <v>0</v>
      </c>
      <c r="AE547" s="74">
        <f t="shared" si="335"/>
        <v>0</v>
      </c>
      <c r="AF547" s="123" cm="1">
        <f t="array" ref="AF547">IFERROR(ROUND(_xlfn.IFS(offer_sale_type="поставка",AB547,offer_sale_type="транзит",S547)*AC547,2),0)</f>
        <v>0</v>
      </c>
      <c r="AG547" s="130">
        <f t="shared" si="318"/>
        <v>0</v>
      </c>
      <c r="AH547" s="74">
        <f t="shared" si="319"/>
        <v>0</v>
      </c>
      <c r="AI547" s="123">
        <f t="shared" si="320"/>
        <v>0</v>
      </c>
      <c r="AJ547" s="118">
        <f t="shared" si="336"/>
        <v>0</v>
      </c>
      <c r="AK547" s="74">
        <f t="shared" si="337"/>
        <v>0</v>
      </c>
      <c r="AL547" s="174">
        <f t="shared" si="338"/>
        <v>0</v>
      </c>
      <c r="AM547" s="175">
        <f t="shared" si="321"/>
        <v>0</v>
      </c>
      <c r="AN547" s="130">
        <f t="shared" si="339"/>
        <v>0</v>
      </c>
      <c r="AO547" s="74">
        <f t="shared" si="322"/>
        <v>0</v>
      </c>
      <c r="AP547" s="123">
        <f t="shared" si="340"/>
        <v>0</v>
      </c>
      <c r="AQ547" s="118">
        <f t="shared" si="323"/>
        <v>0</v>
      </c>
      <c r="AR547" s="82" t="str">
        <f t="shared" si="341"/>
        <v>https://www.alta.ru/tnved/code//</v>
      </c>
      <c r="AS547" s="157"/>
      <c r="AT547" s="162"/>
      <c r="AU547" s="74">
        <f t="shared" si="324"/>
        <v>0</v>
      </c>
      <c r="AV547" s="157"/>
      <c r="AW547" s="75">
        <f>_xlfn.IFNA(VLOOKUP(L547,list_vat[],3,FALSE),0)</f>
        <v>0</v>
      </c>
      <c r="AX547" s="74">
        <f t="shared" si="342"/>
        <v>0</v>
      </c>
      <c r="AY547" s="74">
        <f t="shared" si="343"/>
        <v>0</v>
      </c>
      <c r="AZ547" s="130">
        <f t="shared" si="344"/>
        <v>0</v>
      </c>
      <c r="BA547" s="74">
        <f t="shared" si="325"/>
        <v>0</v>
      </c>
      <c r="BB547" s="193">
        <f t="shared" si="345"/>
        <v>0</v>
      </c>
      <c r="BC547" s="102">
        <f t="shared" si="346"/>
        <v>0</v>
      </c>
      <c r="BD547" s="102">
        <f t="shared" si="347"/>
        <v>0</v>
      </c>
      <c r="BE547" s="413" t="s">
        <v>69</v>
      </c>
    </row>
    <row r="548" spans="1:57" s="65" customFormat="1" ht="12" customHeight="1" x14ac:dyDescent="0.2">
      <c r="A548" s="43">
        <v>533</v>
      </c>
      <c r="B548" s="166"/>
      <c r="C548" s="166"/>
      <c r="D548" s="166"/>
      <c r="E548" s="162"/>
      <c r="F548" s="166"/>
      <c r="G548" s="162"/>
      <c r="H548" s="162"/>
      <c r="I548" s="189">
        <f t="shared" si="326"/>
        <v>0</v>
      </c>
      <c r="J548" s="195"/>
      <c r="K548" s="162"/>
      <c r="L548" s="168"/>
      <c r="M548" s="75">
        <f>_xlfn.XLOOKUP(L548,list_vat[Страна],list_vat[Ставка НДС %],0,0)</f>
        <v>0</v>
      </c>
      <c r="N548" s="162">
        <f t="shared" si="327"/>
        <v>0</v>
      </c>
      <c r="O548" s="169"/>
      <c r="P548" s="74">
        <f t="shared" si="348"/>
        <v>0</v>
      </c>
      <c r="Q548" s="162"/>
      <c r="R548" s="162" t="str">
        <f t="shared" si="328"/>
        <v>введи курс</v>
      </c>
      <c r="S548" s="196">
        <f t="shared" si="329"/>
        <v>0</v>
      </c>
      <c r="T548" s="192">
        <f t="shared" si="330"/>
        <v>0</v>
      </c>
      <c r="U548" s="76">
        <f t="shared" si="331"/>
        <v>0</v>
      </c>
      <c r="V548" s="123">
        <f t="shared" si="332"/>
        <v>0</v>
      </c>
      <c r="W548" s="191"/>
      <c r="X548" s="170"/>
      <c r="Y548" s="74">
        <f t="shared" si="317"/>
        <v>0</v>
      </c>
      <c r="Z548" s="188"/>
      <c r="AA548" s="130">
        <f t="shared" si="333"/>
        <v>0</v>
      </c>
      <c r="AB548" s="74">
        <f t="shared" si="334"/>
        <v>0</v>
      </c>
      <c r="AC548" s="356"/>
      <c r="AD548" s="130" cm="1">
        <f t="array" ref="AD548">IFERROR(ROUND((_xlfn.IFS(offer_sale_type="поставка",AB548,offer_sale_type="транзит",S548)*(1+AC548))/E548,2),0)</f>
        <v>0</v>
      </c>
      <c r="AE548" s="74">
        <f t="shared" si="335"/>
        <v>0</v>
      </c>
      <c r="AF548" s="123" cm="1">
        <f t="array" ref="AF548">IFERROR(ROUND(_xlfn.IFS(offer_sale_type="поставка",AB548,offer_sale_type="транзит",S548)*AC548,2),0)</f>
        <v>0</v>
      </c>
      <c r="AG548" s="130">
        <f t="shared" si="318"/>
        <v>0</v>
      </c>
      <c r="AH548" s="74">
        <f t="shared" si="319"/>
        <v>0</v>
      </c>
      <c r="AI548" s="123">
        <f t="shared" si="320"/>
        <v>0</v>
      </c>
      <c r="AJ548" s="118">
        <f t="shared" si="336"/>
        <v>0</v>
      </c>
      <c r="AK548" s="74">
        <f t="shared" si="337"/>
        <v>0</v>
      </c>
      <c r="AL548" s="174">
        <f t="shared" si="338"/>
        <v>0</v>
      </c>
      <c r="AM548" s="175">
        <f t="shared" si="321"/>
        <v>0</v>
      </c>
      <c r="AN548" s="130">
        <f t="shared" si="339"/>
        <v>0</v>
      </c>
      <c r="AO548" s="74">
        <f t="shared" si="322"/>
        <v>0</v>
      </c>
      <c r="AP548" s="123">
        <f t="shared" si="340"/>
        <v>0</v>
      </c>
      <c r="AQ548" s="118">
        <f t="shared" si="323"/>
        <v>0</v>
      </c>
      <c r="AR548" s="82" t="str">
        <f t="shared" si="341"/>
        <v>https://www.alta.ru/tnved/code//</v>
      </c>
      <c r="AS548" s="157"/>
      <c r="AT548" s="162"/>
      <c r="AU548" s="74">
        <f t="shared" si="324"/>
        <v>0</v>
      </c>
      <c r="AV548" s="157"/>
      <c r="AW548" s="75">
        <f>_xlfn.IFNA(VLOOKUP(L548,list_vat[],3,FALSE),0)</f>
        <v>0</v>
      </c>
      <c r="AX548" s="74">
        <f t="shared" si="342"/>
        <v>0</v>
      </c>
      <c r="AY548" s="74">
        <f t="shared" si="343"/>
        <v>0</v>
      </c>
      <c r="AZ548" s="130">
        <f t="shared" si="344"/>
        <v>0</v>
      </c>
      <c r="BA548" s="74">
        <f t="shared" si="325"/>
        <v>0</v>
      </c>
      <c r="BB548" s="193">
        <f t="shared" si="345"/>
        <v>0</v>
      </c>
      <c r="BC548" s="102">
        <f t="shared" si="346"/>
        <v>0</v>
      </c>
      <c r="BD548" s="102">
        <f t="shared" si="347"/>
        <v>0</v>
      </c>
      <c r="BE548" s="413" t="s">
        <v>69</v>
      </c>
    </row>
    <row r="549" spans="1:57" s="65" customFormat="1" ht="12" customHeight="1" x14ac:dyDescent="0.2">
      <c r="A549" s="43">
        <v>534</v>
      </c>
      <c r="B549" s="166"/>
      <c r="C549" s="166"/>
      <c r="D549" s="166"/>
      <c r="E549" s="162"/>
      <c r="F549" s="166"/>
      <c r="G549" s="162"/>
      <c r="H549" s="162"/>
      <c r="I549" s="189">
        <f t="shared" si="326"/>
        <v>0</v>
      </c>
      <c r="J549" s="195"/>
      <c r="K549" s="162"/>
      <c r="L549" s="168"/>
      <c r="M549" s="75">
        <f>_xlfn.XLOOKUP(L549,list_vat[Страна],list_vat[Ставка НДС %],0,0)</f>
        <v>0</v>
      </c>
      <c r="N549" s="162">
        <f t="shared" si="327"/>
        <v>0</v>
      </c>
      <c r="O549" s="169"/>
      <c r="P549" s="74">
        <f t="shared" si="348"/>
        <v>0</v>
      </c>
      <c r="Q549" s="162"/>
      <c r="R549" s="162" t="str">
        <f t="shared" si="328"/>
        <v>введи курс</v>
      </c>
      <c r="S549" s="196">
        <f t="shared" si="329"/>
        <v>0</v>
      </c>
      <c r="T549" s="192">
        <f t="shared" si="330"/>
        <v>0</v>
      </c>
      <c r="U549" s="76">
        <f t="shared" si="331"/>
        <v>0</v>
      </c>
      <c r="V549" s="123">
        <f t="shared" si="332"/>
        <v>0</v>
      </c>
      <c r="W549" s="191"/>
      <c r="X549" s="170"/>
      <c r="Y549" s="74">
        <f t="shared" si="317"/>
        <v>0</v>
      </c>
      <c r="Z549" s="188"/>
      <c r="AA549" s="130">
        <f t="shared" si="333"/>
        <v>0</v>
      </c>
      <c r="AB549" s="74">
        <f t="shared" si="334"/>
        <v>0</v>
      </c>
      <c r="AC549" s="356"/>
      <c r="AD549" s="130" cm="1">
        <f t="array" ref="AD549">IFERROR(ROUND((_xlfn.IFS(offer_sale_type="поставка",AB549,offer_sale_type="транзит",S549)*(1+AC549))/E549,2),0)</f>
        <v>0</v>
      </c>
      <c r="AE549" s="74">
        <f t="shared" si="335"/>
        <v>0</v>
      </c>
      <c r="AF549" s="123" cm="1">
        <f t="array" ref="AF549">IFERROR(ROUND(_xlfn.IFS(offer_sale_type="поставка",AB549,offer_sale_type="транзит",S549)*AC549,2),0)</f>
        <v>0</v>
      </c>
      <c r="AG549" s="130">
        <f t="shared" si="318"/>
        <v>0</v>
      </c>
      <c r="AH549" s="74">
        <f t="shared" si="319"/>
        <v>0</v>
      </c>
      <c r="AI549" s="123">
        <f t="shared" si="320"/>
        <v>0</v>
      </c>
      <c r="AJ549" s="118">
        <f t="shared" si="336"/>
        <v>0</v>
      </c>
      <c r="AK549" s="74">
        <f t="shared" si="337"/>
        <v>0</v>
      </c>
      <c r="AL549" s="174">
        <f t="shared" si="338"/>
        <v>0</v>
      </c>
      <c r="AM549" s="175">
        <f t="shared" si="321"/>
        <v>0</v>
      </c>
      <c r="AN549" s="130">
        <f t="shared" si="339"/>
        <v>0</v>
      </c>
      <c r="AO549" s="74">
        <f t="shared" si="322"/>
        <v>0</v>
      </c>
      <c r="AP549" s="123">
        <f t="shared" si="340"/>
        <v>0</v>
      </c>
      <c r="AQ549" s="118">
        <f t="shared" si="323"/>
        <v>0</v>
      </c>
      <c r="AR549" s="82" t="str">
        <f t="shared" si="341"/>
        <v>https://www.alta.ru/tnved/code//</v>
      </c>
      <c r="AS549" s="157"/>
      <c r="AT549" s="162"/>
      <c r="AU549" s="74">
        <f t="shared" si="324"/>
        <v>0</v>
      </c>
      <c r="AV549" s="157"/>
      <c r="AW549" s="75">
        <f>_xlfn.IFNA(VLOOKUP(L549,list_vat[],3,FALSE),0)</f>
        <v>0</v>
      </c>
      <c r="AX549" s="74">
        <f t="shared" si="342"/>
        <v>0</v>
      </c>
      <c r="AY549" s="74">
        <f t="shared" si="343"/>
        <v>0</v>
      </c>
      <c r="AZ549" s="130">
        <f t="shared" si="344"/>
        <v>0</v>
      </c>
      <c r="BA549" s="74">
        <f t="shared" si="325"/>
        <v>0</v>
      </c>
      <c r="BB549" s="193">
        <f t="shared" si="345"/>
        <v>0</v>
      </c>
      <c r="BC549" s="102">
        <f t="shared" si="346"/>
        <v>0</v>
      </c>
      <c r="BD549" s="102">
        <f t="shared" si="347"/>
        <v>0</v>
      </c>
      <c r="BE549" s="413" t="s">
        <v>69</v>
      </c>
    </row>
    <row r="550" spans="1:57" s="65" customFormat="1" ht="12" customHeight="1" x14ac:dyDescent="0.2">
      <c r="A550" s="43">
        <v>535</v>
      </c>
      <c r="B550" s="166"/>
      <c r="C550" s="166"/>
      <c r="D550" s="166"/>
      <c r="E550" s="162"/>
      <c r="F550" s="166"/>
      <c r="G550" s="162"/>
      <c r="H550" s="162"/>
      <c r="I550" s="189">
        <f t="shared" si="326"/>
        <v>0</v>
      </c>
      <c r="J550" s="195"/>
      <c r="K550" s="162"/>
      <c r="L550" s="168"/>
      <c r="M550" s="75">
        <f>_xlfn.XLOOKUP(L550,list_vat[Страна],list_vat[Ставка НДС %],0,0)</f>
        <v>0</v>
      </c>
      <c r="N550" s="162">
        <f t="shared" si="327"/>
        <v>0</v>
      </c>
      <c r="O550" s="169"/>
      <c r="P550" s="74">
        <f t="shared" si="348"/>
        <v>0</v>
      </c>
      <c r="Q550" s="162"/>
      <c r="R550" s="162" t="str">
        <f t="shared" si="328"/>
        <v>введи курс</v>
      </c>
      <c r="S550" s="196">
        <f t="shared" si="329"/>
        <v>0</v>
      </c>
      <c r="T550" s="192">
        <f t="shared" si="330"/>
        <v>0</v>
      </c>
      <c r="U550" s="76">
        <f t="shared" si="331"/>
        <v>0</v>
      </c>
      <c r="V550" s="123">
        <f t="shared" si="332"/>
        <v>0</v>
      </c>
      <c r="W550" s="191"/>
      <c r="X550" s="170"/>
      <c r="Y550" s="74">
        <f t="shared" si="317"/>
        <v>0</v>
      </c>
      <c r="Z550" s="188"/>
      <c r="AA550" s="130">
        <f t="shared" si="333"/>
        <v>0</v>
      </c>
      <c r="AB550" s="74">
        <f t="shared" si="334"/>
        <v>0</v>
      </c>
      <c r="AC550" s="356"/>
      <c r="AD550" s="130" cm="1">
        <f t="array" ref="AD550">IFERROR(ROUND((_xlfn.IFS(offer_sale_type="поставка",AB550,offer_sale_type="транзит",S550)*(1+AC550))/E550,2),0)</f>
        <v>0</v>
      </c>
      <c r="AE550" s="74">
        <f t="shared" si="335"/>
        <v>0</v>
      </c>
      <c r="AF550" s="123" cm="1">
        <f t="array" ref="AF550">IFERROR(ROUND(_xlfn.IFS(offer_sale_type="поставка",AB550,offer_sale_type="транзит",S550)*AC550,2),0)</f>
        <v>0</v>
      </c>
      <c r="AG550" s="130">
        <f t="shared" si="318"/>
        <v>0</v>
      </c>
      <c r="AH550" s="74">
        <f t="shared" si="319"/>
        <v>0</v>
      </c>
      <c r="AI550" s="123">
        <f t="shared" si="320"/>
        <v>0</v>
      </c>
      <c r="AJ550" s="118">
        <f t="shared" si="336"/>
        <v>0</v>
      </c>
      <c r="AK550" s="74">
        <f t="shared" si="337"/>
        <v>0</v>
      </c>
      <c r="AL550" s="174">
        <f t="shared" si="338"/>
        <v>0</v>
      </c>
      <c r="AM550" s="175">
        <f t="shared" si="321"/>
        <v>0</v>
      </c>
      <c r="AN550" s="130">
        <f t="shared" si="339"/>
        <v>0</v>
      </c>
      <c r="AO550" s="74">
        <f t="shared" si="322"/>
        <v>0</v>
      </c>
      <c r="AP550" s="123">
        <f t="shared" si="340"/>
        <v>0</v>
      </c>
      <c r="AQ550" s="118">
        <f t="shared" si="323"/>
        <v>0</v>
      </c>
      <c r="AR550" s="82" t="str">
        <f t="shared" si="341"/>
        <v>https://www.alta.ru/tnved/code//</v>
      </c>
      <c r="AS550" s="157"/>
      <c r="AT550" s="162"/>
      <c r="AU550" s="74">
        <f t="shared" si="324"/>
        <v>0</v>
      </c>
      <c r="AV550" s="157"/>
      <c r="AW550" s="75">
        <f>_xlfn.IFNA(VLOOKUP(L550,list_vat[],3,FALSE),0)</f>
        <v>0</v>
      </c>
      <c r="AX550" s="74">
        <f t="shared" si="342"/>
        <v>0</v>
      </c>
      <c r="AY550" s="74">
        <f t="shared" si="343"/>
        <v>0</v>
      </c>
      <c r="AZ550" s="130">
        <f t="shared" si="344"/>
        <v>0</v>
      </c>
      <c r="BA550" s="74">
        <f t="shared" si="325"/>
        <v>0</v>
      </c>
      <c r="BB550" s="193">
        <f t="shared" si="345"/>
        <v>0</v>
      </c>
      <c r="BC550" s="102">
        <f t="shared" si="346"/>
        <v>0</v>
      </c>
      <c r="BD550" s="102">
        <f t="shared" si="347"/>
        <v>0</v>
      </c>
      <c r="BE550" s="413" t="s">
        <v>69</v>
      </c>
    </row>
    <row r="551" spans="1:57" s="65" customFormat="1" ht="12" customHeight="1" x14ac:dyDescent="0.2">
      <c r="A551" s="43">
        <v>536</v>
      </c>
      <c r="B551" s="166"/>
      <c r="C551" s="166"/>
      <c r="D551" s="166"/>
      <c r="E551" s="162"/>
      <c r="F551" s="166"/>
      <c r="G551" s="162"/>
      <c r="H551" s="162"/>
      <c r="I551" s="189">
        <f t="shared" si="326"/>
        <v>0</v>
      </c>
      <c r="J551" s="195"/>
      <c r="K551" s="162"/>
      <c r="L551" s="168"/>
      <c r="M551" s="75">
        <f>_xlfn.XLOOKUP(L551,list_vat[Страна],list_vat[Ставка НДС %],0,0)</f>
        <v>0</v>
      </c>
      <c r="N551" s="162">
        <f t="shared" si="327"/>
        <v>0</v>
      </c>
      <c r="O551" s="169"/>
      <c r="P551" s="74">
        <f t="shared" si="348"/>
        <v>0</v>
      </c>
      <c r="Q551" s="162"/>
      <c r="R551" s="162" t="str">
        <f t="shared" si="328"/>
        <v>введи курс</v>
      </c>
      <c r="S551" s="196">
        <f t="shared" si="329"/>
        <v>0</v>
      </c>
      <c r="T551" s="192">
        <f t="shared" si="330"/>
        <v>0</v>
      </c>
      <c r="U551" s="76">
        <f t="shared" si="331"/>
        <v>0</v>
      </c>
      <c r="V551" s="123">
        <f t="shared" si="332"/>
        <v>0</v>
      </c>
      <c r="W551" s="191"/>
      <c r="X551" s="170"/>
      <c r="Y551" s="74">
        <f t="shared" si="317"/>
        <v>0</v>
      </c>
      <c r="Z551" s="188"/>
      <c r="AA551" s="130">
        <f t="shared" si="333"/>
        <v>0</v>
      </c>
      <c r="AB551" s="74">
        <f t="shared" si="334"/>
        <v>0</v>
      </c>
      <c r="AC551" s="356"/>
      <c r="AD551" s="130" cm="1">
        <f t="array" ref="AD551">IFERROR(ROUND((_xlfn.IFS(offer_sale_type="поставка",AB551,offer_sale_type="транзит",S551)*(1+AC551))/E551,2),0)</f>
        <v>0</v>
      </c>
      <c r="AE551" s="74">
        <f t="shared" si="335"/>
        <v>0</v>
      </c>
      <c r="AF551" s="123" cm="1">
        <f t="array" ref="AF551">IFERROR(ROUND(_xlfn.IFS(offer_sale_type="поставка",AB551,offer_sale_type="транзит",S551)*AC551,2),0)</f>
        <v>0</v>
      </c>
      <c r="AG551" s="130">
        <f t="shared" si="318"/>
        <v>0</v>
      </c>
      <c r="AH551" s="74">
        <f t="shared" si="319"/>
        <v>0</v>
      </c>
      <c r="AI551" s="123">
        <f t="shared" si="320"/>
        <v>0</v>
      </c>
      <c r="AJ551" s="118">
        <f t="shared" si="336"/>
        <v>0</v>
      </c>
      <c r="AK551" s="74">
        <f t="shared" si="337"/>
        <v>0</v>
      </c>
      <c r="AL551" s="174">
        <f t="shared" si="338"/>
        <v>0</v>
      </c>
      <c r="AM551" s="175">
        <f t="shared" si="321"/>
        <v>0</v>
      </c>
      <c r="AN551" s="130">
        <f t="shared" si="339"/>
        <v>0</v>
      </c>
      <c r="AO551" s="74">
        <f t="shared" si="322"/>
        <v>0</v>
      </c>
      <c r="AP551" s="123">
        <f t="shared" si="340"/>
        <v>0</v>
      </c>
      <c r="AQ551" s="118">
        <f t="shared" si="323"/>
        <v>0</v>
      </c>
      <c r="AR551" s="82" t="str">
        <f t="shared" si="341"/>
        <v>https://www.alta.ru/tnved/code//</v>
      </c>
      <c r="AS551" s="157"/>
      <c r="AT551" s="162"/>
      <c r="AU551" s="74">
        <f t="shared" si="324"/>
        <v>0</v>
      </c>
      <c r="AV551" s="157"/>
      <c r="AW551" s="75">
        <f>_xlfn.IFNA(VLOOKUP(L551,list_vat[],3,FALSE),0)</f>
        <v>0</v>
      </c>
      <c r="AX551" s="74">
        <f t="shared" si="342"/>
        <v>0</v>
      </c>
      <c r="AY551" s="74">
        <f t="shared" si="343"/>
        <v>0</v>
      </c>
      <c r="AZ551" s="130">
        <f t="shared" si="344"/>
        <v>0</v>
      </c>
      <c r="BA551" s="74">
        <f t="shared" si="325"/>
        <v>0</v>
      </c>
      <c r="BB551" s="193">
        <f t="shared" si="345"/>
        <v>0</v>
      </c>
      <c r="BC551" s="102">
        <f t="shared" si="346"/>
        <v>0</v>
      </c>
      <c r="BD551" s="102">
        <f t="shared" si="347"/>
        <v>0</v>
      </c>
      <c r="BE551" s="413" t="s">
        <v>69</v>
      </c>
    </row>
    <row r="552" spans="1:57" s="65" customFormat="1" ht="12" customHeight="1" x14ac:dyDescent="0.2">
      <c r="A552" s="43">
        <v>537</v>
      </c>
      <c r="B552" s="166"/>
      <c r="C552" s="166"/>
      <c r="D552" s="166"/>
      <c r="E552" s="162"/>
      <c r="F552" s="166"/>
      <c r="G552" s="162"/>
      <c r="H552" s="162"/>
      <c r="I552" s="189">
        <f t="shared" si="326"/>
        <v>0</v>
      </c>
      <c r="J552" s="195"/>
      <c r="K552" s="162"/>
      <c r="L552" s="168"/>
      <c r="M552" s="75">
        <f>_xlfn.XLOOKUP(L552,list_vat[Страна],list_vat[Ставка НДС %],0,0)</f>
        <v>0</v>
      </c>
      <c r="N552" s="162">
        <f t="shared" si="327"/>
        <v>0</v>
      </c>
      <c r="O552" s="169"/>
      <c r="P552" s="74">
        <f t="shared" si="348"/>
        <v>0</v>
      </c>
      <c r="Q552" s="162"/>
      <c r="R552" s="162" t="str">
        <f t="shared" si="328"/>
        <v>введи курс</v>
      </c>
      <c r="S552" s="196">
        <f t="shared" si="329"/>
        <v>0</v>
      </c>
      <c r="T552" s="192">
        <f t="shared" si="330"/>
        <v>0</v>
      </c>
      <c r="U552" s="76">
        <f t="shared" si="331"/>
        <v>0</v>
      </c>
      <c r="V552" s="123">
        <f t="shared" si="332"/>
        <v>0</v>
      </c>
      <c r="W552" s="191"/>
      <c r="X552" s="170"/>
      <c r="Y552" s="74">
        <f t="shared" si="317"/>
        <v>0</v>
      </c>
      <c r="Z552" s="188"/>
      <c r="AA552" s="130">
        <f t="shared" si="333"/>
        <v>0</v>
      </c>
      <c r="AB552" s="74">
        <f t="shared" si="334"/>
        <v>0</v>
      </c>
      <c r="AC552" s="356"/>
      <c r="AD552" s="130" cm="1">
        <f t="array" ref="AD552">IFERROR(ROUND((_xlfn.IFS(offer_sale_type="поставка",AB552,offer_sale_type="транзит",S552)*(1+AC552))/E552,2),0)</f>
        <v>0</v>
      </c>
      <c r="AE552" s="74">
        <f t="shared" si="335"/>
        <v>0</v>
      </c>
      <c r="AF552" s="123" cm="1">
        <f t="array" ref="AF552">IFERROR(ROUND(_xlfn.IFS(offer_sale_type="поставка",AB552,offer_sale_type="транзит",S552)*AC552,2),0)</f>
        <v>0</v>
      </c>
      <c r="AG552" s="130">
        <f t="shared" si="318"/>
        <v>0</v>
      </c>
      <c r="AH552" s="74">
        <f t="shared" si="319"/>
        <v>0</v>
      </c>
      <c r="AI552" s="123">
        <f t="shared" si="320"/>
        <v>0</v>
      </c>
      <c r="AJ552" s="118">
        <f t="shared" si="336"/>
        <v>0</v>
      </c>
      <c r="AK552" s="74">
        <f t="shared" si="337"/>
        <v>0</v>
      </c>
      <c r="AL552" s="174">
        <f t="shared" si="338"/>
        <v>0</v>
      </c>
      <c r="AM552" s="175">
        <f t="shared" si="321"/>
        <v>0</v>
      </c>
      <c r="AN552" s="130">
        <f t="shared" si="339"/>
        <v>0</v>
      </c>
      <c r="AO552" s="74">
        <f t="shared" si="322"/>
        <v>0</v>
      </c>
      <c r="AP552" s="123">
        <f t="shared" si="340"/>
        <v>0</v>
      </c>
      <c r="AQ552" s="118">
        <f t="shared" si="323"/>
        <v>0</v>
      </c>
      <c r="AR552" s="82" t="str">
        <f t="shared" si="341"/>
        <v>https://www.alta.ru/tnved/code//</v>
      </c>
      <c r="AS552" s="157"/>
      <c r="AT552" s="162"/>
      <c r="AU552" s="74">
        <f t="shared" si="324"/>
        <v>0</v>
      </c>
      <c r="AV552" s="157"/>
      <c r="AW552" s="75">
        <f>_xlfn.IFNA(VLOOKUP(L552,list_vat[],3,FALSE),0)</f>
        <v>0</v>
      </c>
      <c r="AX552" s="74">
        <f t="shared" si="342"/>
        <v>0</v>
      </c>
      <c r="AY552" s="74">
        <f t="shared" si="343"/>
        <v>0</v>
      </c>
      <c r="AZ552" s="130">
        <f t="shared" si="344"/>
        <v>0</v>
      </c>
      <c r="BA552" s="74">
        <f t="shared" si="325"/>
        <v>0</v>
      </c>
      <c r="BB552" s="193">
        <f t="shared" si="345"/>
        <v>0</v>
      </c>
      <c r="BC552" s="102">
        <f t="shared" si="346"/>
        <v>0</v>
      </c>
      <c r="BD552" s="102">
        <f t="shared" si="347"/>
        <v>0</v>
      </c>
      <c r="BE552" s="413" t="s">
        <v>69</v>
      </c>
    </row>
    <row r="553" spans="1:57" s="65" customFormat="1" ht="12" customHeight="1" x14ac:dyDescent="0.2">
      <c r="A553" s="43">
        <v>538</v>
      </c>
      <c r="B553" s="166"/>
      <c r="C553" s="166"/>
      <c r="D553" s="166"/>
      <c r="E553" s="162"/>
      <c r="F553" s="166"/>
      <c r="G553" s="162"/>
      <c r="H553" s="162"/>
      <c r="I553" s="189">
        <f t="shared" si="326"/>
        <v>0</v>
      </c>
      <c r="J553" s="195"/>
      <c r="K553" s="162"/>
      <c r="L553" s="168"/>
      <c r="M553" s="75">
        <f>_xlfn.XLOOKUP(L553,list_vat[Страна],list_vat[Ставка НДС %],0,0)</f>
        <v>0</v>
      </c>
      <c r="N553" s="162">
        <f t="shared" si="327"/>
        <v>0</v>
      </c>
      <c r="O553" s="169"/>
      <c r="P553" s="74">
        <f t="shared" si="348"/>
        <v>0</v>
      </c>
      <c r="Q553" s="162"/>
      <c r="R553" s="162" t="str">
        <f t="shared" si="328"/>
        <v>введи курс</v>
      </c>
      <c r="S553" s="196">
        <f t="shared" si="329"/>
        <v>0</v>
      </c>
      <c r="T553" s="192">
        <f t="shared" si="330"/>
        <v>0</v>
      </c>
      <c r="U553" s="76">
        <f t="shared" si="331"/>
        <v>0</v>
      </c>
      <c r="V553" s="123">
        <f t="shared" si="332"/>
        <v>0</v>
      </c>
      <c r="W553" s="191"/>
      <c r="X553" s="170"/>
      <c r="Y553" s="74">
        <f t="shared" si="317"/>
        <v>0</v>
      </c>
      <c r="Z553" s="188"/>
      <c r="AA553" s="130">
        <f t="shared" si="333"/>
        <v>0</v>
      </c>
      <c r="AB553" s="74">
        <f t="shared" si="334"/>
        <v>0</v>
      </c>
      <c r="AC553" s="356"/>
      <c r="AD553" s="130" cm="1">
        <f t="array" ref="AD553">IFERROR(ROUND((_xlfn.IFS(offer_sale_type="поставка",AB553,offer_sale_type="транзит",S553)*(1+AC553))/E553,2),0)</f>
        <v>0</v>
      </c>
      <c r="AE553" s="74">
        <f t="shared" si="335"/>
        <v>0</v>
      </c>
      <c r="AF553" s="123" cm="1">
        <f t="array" ref="AF553">IFERROR(ROUND(_xlfn.IFS(offer_sale_type="поставка",AB553,offer_sale_type="транзит",S553)*AC553,2),0)</f>
        <v>0</v>
      </c>
      <c r="AG553" s="130">
        <f t="shared" si="318"/>
        <v>0</v>
      </c>
      <c r="AH553" s="74">
        <f t="shared" si="319"/>
        <v>0</v>
      </c>
      <c r="AI553" s="123">
        <f t="shared" si="320"/>
        <v>0</v>
      </c>
      <c r="AJ553" s="118">
        <f t="shared" si="336"/>
        <v>0</v>
      </c>
      <c r="AK553" s="74">
        <f t="shared" si="337"/>
        <v>0</v>
      </c>
      <c r="AL553" s="174">
        <f t="shared" si="338"/>
        <v>0</v>
      </c>
      <c r="AM553" s="175">
        <f t="shared" si="321"/>
        <v>0</v>
      </c>
      <c r="AN553" s="130">
        <f t="shared" si="339"/>
        <v>0</v>
      </c>
      <c r="AO553" s="74">
        <f t="shared" si="322"/>
        <v>0</v>
      </c>
      <c r="AP553" s="123">
        <f t="shared" si="340"/>
        <v>0</v>
      </c>
      <c r="AQ553" s="118">
        <f t="shared" si="323"/>
        <v>0</v>
      </c>
      <c r="AR553" s="82" t="str">
        <f t="shared" si="341"/>
        <v>https://www.alta.ru/tnved/code//</v>
      </c>
      <c r="AS553" s="157"/>
      <c r="AT553" s="162"/>
      <c r="AU553" s="74">
        <f t="shared" si="324"/>
        <v>0</v>
      </c>
      <c r="AV553" s="157"/>
      <c r="AW553" s="75">
        <f>_xlfn.IFNA(VLOOKUP(L553,list_vat[],3,FALSE),0)</f>
        <v>0</v>
      </c>
      <c r="AX553" s="74">
        <f t="shared" si="342"/>
        <v>0</v>
      </c>
      <c r="AY553" s="74">
        <f t="shared" si="343"/>
        <v>0</v>
      </c>
      <c r="AZ553" s="130">
        <f t="shared" si="344"/>
        <v>0</v>
      </c>
      <c r="BA553" s="74">
        <f t="shared" si="325"/>
        <v>0</v>
      </c>
      <c r="BB553" s="193">
        <f t="shared" si="345"/>
        <v>0</v>
      </c>
      <c r="BC553" s="102">
        <f t="shared" si="346"/>
        <v>0</v>
      </c>
      <c r="BD553" s="102">
        <f t="shared" si="347"/>
        <v>0</v>
      </c>
      <c r="BE553" s="413" t="s">
        <v>69</v>
      </c>
    </row>
    <row r="554" spans="1:57" s="65" customFormat="1" ht="12" customHeight="1" x14ac:dyDescent="0.2">
      <c r="A554" s="43">
        <v>539</v>
      </c>
      <c r="B554" s="166"/>
      <c r="C554" s="166"/>
      <c r="D554" s="166"/>
      <c r="E554" s="162"/>
      <c r="F554" s="166"/>
      <c r="G554" s="162"/>
      <c r="H554" s="162"/>
      <c r="I554" s="189">
        <f t="shared" si="326"/>
        <v>0</v>
      </c>
      <c r="J554" s="195"/>
      <c r="K554" s="162"/>
      <c r="L554" s="168"/>
      <c r="M554" s="75">
        <f>_xlfn.XLOOKUP(L554,list_vat[Страна],list_vat[Ставка НДС %],0,0)</f>
        <v>0</v>
      </c>
      <c r="N554" s="162">
        <f t="shared" si="327"/>
        <v>0</v>
      </c>
      <c r="O554" s="169"/>
      <c r="P554" s="74">
        <f t="shared" si="348"/>
        <v>0</v>
      </c>
      <c r="Q554" s="162"/>
      <c r="R554" s="162" t="str">
        <f t="shared" si="328"/>
        <v>введи курс</v>
      </c>
      <c r="S554" s="196">
        <f t="shared" si="329"/>
        <v>0</v>
      </c>
      <c r="T554" s="192">
        <f t="shared" si="330"/>
        <v>0</v>
      </c>
      <c r="U554" s="76">
        <f t="shared" si="331"/>
        <v>0</v>
      </c>
      <c r="V554" s="123">
        <f t="shared" si="332"/>
        <v>0</v>
      </c>
      <c r="W554" s="191"/>
      <c r="X554" s="170"/>
      <c r="Y554" s="74">
        <f t="shared" si="317"/>
        <v>0</v>
      </c>
      <c r="Z554" s="188"/>
      <c r="AA554" s="130">
        <f t="shared" si="333"/>
        <v>0</v>
      </c>
      <c r="AB554" s="74">
        <f t="shared" si="334"/>
        <v>0</v>
      </c>
      <c r="AC554" s="356"/>
      <c r="AD554" s="130" cm="1">
        <f t="array" ref="AD554">IFERROR(ROUND((_xlfn.IFS(offer_sale_type="поставка",AB554,offer_sale_type="транзит",S554)*(1+AC554))/E554,2),0)</f>
        <v>0</v>
      </c>
      <c r="AE554" s="74">
        <f t="shared" si="335"/>
        <v>0</v>
      </c>
      <c r="AF554" s="123" cm="1">
        <f t="array" ref="AF554">IFERROR(ROUND(_xlfn.IFS(offer_sale_type="поставка",AB554,offer_sale_type="транзит",S554)*AC554,2),0)</f>
        <v>0</v>
      </c>
      <c r="AG554" s="130">
        <f t="shared" si="318"/>
        <v>0</v>
      </c>
      <c r="AH554" s="74">
        <f t="shared" si="319"/>
        <v>0</v>
      </c>
      <c r="AI554" s="123">
        <f t="shared" si="320"/>
        <v>0</v>
      </c>
      <c r="AJ554" s="118">
        <f t="shared" si="336"/>
        <v>0</v>
      </c>
      <c r="AK554" s="74">
        <f t="shared" si="337"/>
        <v>0</v>
      </c>
      <c r="AL554" s="174">
        <f t="shared" si="338"/>
        <v>0</v>
      </c>
      <c r="AM554" s="175">
        <f t="shared" si="321"/>
        <v>0</v>
      </c>
      <c r="AN554" s="130">
        <f t="shared" si="339"/>
        <v>0</v>
      </c>
      <c r="AO554" s="74">
        <f t="shared" si="322"/>
        <v>0</v>
      </c>
      <c r="AP554" s="123">
        <f t="shared" si="340"/>
        <v>0</v>
      </c>
      <c r="AQ554" s="118">
        <f t="shared" si="323"/>
        <v>0</v>
      </c>
      <c r="AR554" s="82" t="str">
        <f t="shared" si="341"/>
        <v>https://www.alta.ru/tnved/code//</v>
      </c>
      <c r="AS554" s="157"/>
      <c r="AT554" s="162"/>
      <c r="AU554" s="74">
        <f t="shared" si="324"/>
        <v>0</v>
      </c>
      <c r="AV554" s="157"/>
      <c r="AW554" s="75">
        <f>_xlfn.IFNA(VLOOKUP(L554,list_vat[],3,FALSE),0)</f>
        <v>0</v>
      </c>
      <c r="AX554" s="74">
        <f t="shared" si="342"/>
        <v>0</v>
      </c>
      <c r="AY554" s="74">
        <f t="shared" si="343"/>
        <v>0</v>
      </c>
      <c r="AZ554" s="130">
        <f t="shared" si="344"/>
        <v>0</v>
      </c>
      <c r="BA554" s="74">
        <f t="shared" si="325"/>
        <v>0</v>
      </c>
      <c r="BB554" s="193">
        <f t="shared" si="345"/>
        <v>0</v>
      </c>
      <c r="BC554" s="102">
        <f t="shared" si="346"/>
        <v>0</v>
      </c>
      <c r="BD554" s="102">
        <f t="shared" si="347"/>
        <v>0</v>
      </c>
      <c r="BE554" s="413" t="s">
        <v>69</v>
      </c>
    </row>
    <row r="555" spans="1:57" s="65" customFormat="1" ht="12" customHeight="1" x14ac:dyDescent="0.2">
      <c r="A555" s="43">
        <v>540</v>
      </c>
      <c r="B555" s="166"/>
      <c r="C555" s="166"/>
      <c r="D555" s="166"/>
      <c r="E555" s="162"/>
      <c r="F555" s="166"/>
      <c r="G555" s="162"/>
      <c r="H555" s="162"/>
      <c r="I555" s="189">
        <f t="shared" si="326"/>
        <v>0</v>
      </c>
      <c r="J555" s="195"/>
      <c r="K555" s="162"/>
      <c r="L555" s="168"/>
      <c r="M555" s="75">
        <f>_xlfn.XLOOKUP(L555,list_vat[Страна],list_vat[Ставка НДС %],0,0)</f>
        <v>0</v>
      </c>
      <c r="N555" s="162">
        <f t="shared" si="327"/>
        <v>0</v>
      </c>
      <c r="O555" s="169"/>
      <c r="P555" s="74">
        <f t="shared" si="348"/>
        <v>0</v>
      </c>
      <c r="Q555" s="162"/>
      <c r="R555" s="162" t="str">
        <f t="shared" si="328"/>
        <v>введи курс</v>
      </c>
      <c r="S555" s="196">
        <f t="shared" si="329"/>
        <v>0</v>
      </c>
      <c r="T555" s="192">
        <f t="shared" si="330"/>
        <v>0</v>
      </c>
      <c r="U555" s="76">
        <f t="shared" si="331"/>
        <v>0</v>
      </c>
      <c r="V555" s="123">
        <f t="shared" si="332"/>
        <v>0</v>
      </c>
      <c r="W555" s="191"/>
      <c r="X555" s="170"/>
      <c r="Y555" s="74">
        <f t="shared" si="317"/>
        <v>0</v>
      </c>
      <c r="Z555" s="188"/>
      <c r="AA555" s="130">
        <f t="shared" si="333"/>
        <v>0</v>
      </c>
      <c r="AB555" s="74">
        <f t="shared" si="334"/>
        <v>0</v>
      </c>
      <c r="AC555" s="356"/>
      <c r="AD555" s="130" cm="1">
        <f t="array" ref="AD555">IFERROR(ROUND((_xlfn.IFS(offer_sale_type="поставка",AB555,offer_sale_type="транзит",S555)*(1+AC555))/E555,2),0)</f>
        <v>0</v>
      </c>
      <c r="AE555" s="74">
        <f t="shared" si="335"/>
        <v>0</v>
      </c>
      <c r="AF555" s="123" cm="1">
        <f t="array" ref="AF555">IFERROR(ROUND(_xlfn.IFS(offer_sale_type="поставка",AB555,offer_sale_type="транзит",S555)*AC555,2),0)</f>
        <v>0</v>
      </c>
      <c r="AG555" s="130">
        <f t="shared" si="318"/>
        <v>0</v>
      </c>
      <c r="AH555" s="74">
        <f t="shared" si="319"/>
        <v>0</v>
      </c>
      <c r="AI555" s="123">
        <f t="shared" si="320"/>
        <v>0</v>
      </c>
      <c r="AJ555" s="118">
        <f t="shared" si="336"/>
        <v>0</v>
      </c>
      <c r="AK555" s="74">
        <f t="shared" si="337"/>
        <v>0</v>
      </c>
      <c r="AL555" s="174">
        <f t="shared" si="338"/>
        <v>0</v>
      </c>
      <c r="AM555" s="175">
        <f t="shared" si="321"/>
        <v>0</v>
      </c>
      <c r="AN555" s="130">
        <f t="shared" si="339"/>
        <v>0</v>
      </c>
      <c r="AO555" s="74">
        <f t="shared" si="322"/>
        <v>0</v>
      </c>
      <c r="AP555" s="123">
        <f t="shared" si="340"/>
        <v>0</v>
      </c>
      <c r="AQ555" s="118">
        <f t="shared" si="323"/>
        <v>0</v>
      </c>
      <c r="AR555" s="82" t="str">
        <f t="shared" si="341"/>
        <v>https://www.alta.ru/tnved/code//</v>
      </c>
      <c r="AS555" s="157"/>
      <c r="AT555" s="162"/>
      <c r="AU555" s="74">
        <f t="shared" si="324"/>
        <v>0</v>
      </c>
      <c r="AV555" s="157"/>
      <c r="AW555" s="75">
        <f>_xlfn.IFNA(VLOOKUP(L555,list_vat[],3,FALSE),0)</f>
        <v>0</v>
      </c>
      <c r="AX555" s="74">
        <f t="shared" si="342"/>
        <v>0</v>
      </c>
      <c r="AY555" s="74">
        <f t="shared" si="343"/>
        <v>0</v>
      </c>
      <c r="AZ555" s="130">
        <f t="shared" si="344"/>
        <v>0</v>
      </c>
      <c r="BA555" s="74">
        <f t="shared" si="325"/>
        <v>0</v>
      </c>
      <c r="BB555" s="193">
        <f t="shared" si="345"/>
        <v>0</v>
      </c>
      <c r="BC555" s="102">
        <f t="shared" si="346"/>
        <v>0</v>
      </c>
      <c r="BD555" s="102">
        <f t="shared" si="347"/>
        <v>0</v>
      </c>
      <c r="BE555" s="413" t="s">
        <v>69</v>
      </c>
    </row>
    <row r="556" spans="1:57" s="65" customFormat="1" ht="12" customHeight="1" x14ac:dyDescent="0.2">
      <c r="A556" s="43">
        <v>541</v>
      </c>
      <c r="B556" s="166"/>
      <c r="C556" s="166"/>
      <c r="D556" s="166"/>
      <c r="E556" s="162"/>
      <c r="F556" s="166"/>
      <c r="G556" s="162"/>
      <c r="H556" s="162"/>
      <c r="I556" s="189">
        <f t="shared" si="326"/>
        <v>0</v>
      </c>
      <c r="J556" s="195"/>
      <c r="K556" s="162"/>
      <c r="L556" s="168"/>
      <c r="M556" s="75">
        <f>_xlfn.XLOOKUP(L556,list_vat[Страна],list_vat[Ставка НДС %],0,0)</f>
        <v>0</v>
      </c>
      <c r="N556" s="162">
        <f t="shared" si="327"/>
        <v>0</v>
      </c>
      <c r="O556" s="169"/>
      <c r="P556" s="74">
        <f t="shared" si="348"/>
        <v>0</v>
      </c>
      <c r="Q556" s="162"/>
      <c r="R556" s="162" t="str">
        <f t="shared" si="328"/>
        <v>введи курс</v>
      </c>
      <c r="S556" s="196">
        <f t="shared" si="329"/>
        <v>0</v>
      </c>
      <c r="T556" s="192">
        <f t="shared" si="330"/>
        <v>0</v>
      </c>
      <c r="U556" s="76">
        <f t="shared" si="331"/>
        <v>0</v>
      </c>
      <c r="V556" s="123">
        <f t="shared" si="332"/>
        <v>0</v>
      </c>
      <c r="W556" s="191"/>
      <c r="X556" s="170"/>
      <c r="Y556" s="74">
        <f t="shared" si="317"/>
        <v>0</v>
      </c>
      <c r="Z556" s="188"/>
      <c r="AA556" s="130">
        <f t="shared" si="333"/>
        <v>0</v>
      </c>
      <c r="AB556" s="74">
        <f t="shared" si="334"/>
        <v>0</v>
      </c>
      <c r="AC556" s="356"/>
      <c r="AD556" s="130" cm="1">
        <f t="array" ref="AD556">IFERROR(ROUND((_xlfn.IFS(offer_sale_type="поставка",AB556,offer_sale_type="транзит",S556)*(1+AC556))/E556,2),0)</f>
        <v>0</v>
      </c>
      <c r="AE556" s="74">
        <f t="shared" si="335"/>
        <v>0</v>
      </c>
      <c r="AF556" s="123" cm="1">
        <f t="array" ref="AF556">IFERROR(ROUND(_xlfn.IFS(offer_sale_type="поставка",AB556,offer_sale_type="транзит",S556)*AC556,2),0)</f>
        <v>0</v>
      </c>
      <c r="AG556" s="130">
        <f t="shared" si="318"/>
        <v>0</v>
      </c>
      <c r="AH556" s="74">
        <f t="shared" si="319"/>
        <v>0</v>
      </c>
      <c r="AI556" s="123">
        <f t="shared" si="320"/>
        <v>0</v>
      </c>
      <c r="AJ556" s="118">
        <f t="shared" si="336"/>
        <v>0</v>
      </c>
      <c r="AK556" s="74">
        <f t="shared" si="337"/>
        <v>0</v>
      </c>
      <c r="AL556" s="174">
        <f t="shared" si="338"/>
        <v>0</v>
      </c>
      <c r="AM556" s="175">
        <f t="shared" si="321"/>
        <v>0</v>
      </c>
      <c r="AN556" s="130">
        <f t="shared" si="339"/>
        <v>0</v>
      </c>
      <c r="AO556" s="74">
        <f t="shared" si="322"/>
        <v>0</v>
      </c>
      <c r="AP556" s="123">
        <f t="shared" si="340"/>
        <v>0</v>
      </c>
      <c r="AQ556" s="118">
        <f t="shared" si="323"/>
        <v>0</v>
      </c>
      <c r="AR556" s="82" t="str">
        <f t="shared" si="341"/>
        <v>https://www.alta.ru/tnved/code//</v>
      </c>
      <c r="AS556" s="157"/>
      <c r="AT556" s="162"/>
      <c r="AU556" s="74">
        <f t="shared" si="324"/>
        <v>0</v>
      </c>
      <c r="AV556" s="157"/>
      <c r="AW556" s="75">
        <f>_xlfn.IFNA(VLOOKUP(L556,list_vat[],3,FALSE),0)</f>
        <v>0</v>
      </c>
      <c r="AX556" s="74">
        <f t="shared" si="342"/>
        <v>0</v>
      </c>
      <c r="AY556" s="74">
        <f t="shared" si="343"/>
        <v>0</v>
      </c>
      <c r="AZ556" s="130">
        <f t="shared" si="344"/>
        <v>0</v>
      </c>
      <c r="BA556" s="74">
        <f t="shared" si="325"/>
        <v>0</v>
      </c>
      <c r="BB556" s="193">
        <f t="shared" si="345"/>
        <v>0</v>
      </c>
      <c r="BC556" s="102">
        <f t="shared" si="346"/>
        <v>0</v>
      </c>
      <c r="BD556" s="102">
        <f t="shared" si="347"/>
        <v>0</v>
      </c>
      <c r="BE556" s="413" t="s">
        <v>69</v>
      </c>
    </row>
    <row r="557" spans="1:57" s="65" customFormat="1" ht="12" customHeight="1" x14ac:dyDescent="0.2">
      <c r="A557" s="43">
        <v>542</v>
      </c>
      <c r="B557" s="166"/>
      <c r="C557" s="166"/>
      <c r="D557" s="166"/>
      <c r="E557" s="162"/>
      <c r="F557" s="166"/>
      <c r="G557" s="162"/>
      <c r="H557" s="162"/>
      <c r="I557" s="189">
        <f t="shared" si="326"/>
        <v>0</v>
      </c>
      <c r="J557" s="195"/>
      <c r="K557" s="162"/>
      <c r="L557" s="168"/>
      <c r="M557" s="75">
        <f>_xlfn.XLOOKUP(L557,list_vat[Страна],list_vat[Ставка НДС %],0,0)</f>
        <v>0</v>
      </c>
      <c r="N557" s="162">
        <f t="shared" si="327"/>
        <v>0</v>
      </c>
      <c r="O557" s="169"/>
      <c r="P557" s="74">
        <f t="shared" si="348"/>
        <v>0</v>
      </c>
      <c r="Q557" s="162"/>
      <c r="R557" s="162" t="str">
        <f t="shared" si="328"/>
        <v>введи курс</v>
      </c>
      <c r="S557" s="196">
        <f t="shared" si="329"/>
        <v>0</v>
      </c>
      <c r="T557" s="192">
        <f t="shared" si="330"/>
        <v>0</v>
      </c>
      <c r="U557" s="76">
        <f t="shared" si="331"/>
        <v>0</v>
      </c>
      <c r="V557" s="123">
        <f t="shared" si="332"/>
        <v>0</v>
      </c>
      <c r="W557" s="191"/>
      <c r="X557" s="170"/>
      <c r="Y557" s="74">
        <f t="shared" si="317"/>
        <v>0</v>
      </c>
      <c r="Z557" s="188"/>
      <c r="AA557" s="130">
        <f t="shared" si="333"/>
        <v>0</v>
      </c>
      <c r="AB557" s="74">
        <f t="shared" si="334"/>
        <v>0</v>
      </c>
      <c r="AC557" s="356"/>
      <c r="AD557" s="130" cm="1">
        <f t="array" ref="AD557">IFERROR(ROUND((_xlfn.IFS(offer_sale_type="поставка",AB557,offer_sale_type="транзит",S557)*(1+AC557))/E557,2),0)</f>
        <v>0</v>
      </c>
      <c r="AE557" s="74">
        <f t="shared" si="335"/>
        <v>0</v>
      </c>
      <c r="AF557" s="123" cm="1">
        <f t="array" ref="AF557">IFERROR(ROUND(_xlfn.IFS(offer_sale_type="поставка",AB557,offer_sale_type="транзит",S557)*AC557,2),0)</f>
        <v>0</v>
      </c>
      <c r="AG557" s="130">
        <f t="shared" si="318"/>
        <v>0</v>
      </c>
      <c r="AH557" s="74">
        <f t="shared" si="319"/>
        <v>0</v>
      </c>
      <c r="AI557" s="123">
        <f t="shared" si="320"/>
        <v>0</v>
      </c>
      <c r="AJ557" s="118">
        <f t="shared" si="336"/>
        <v>0</v>
      </c>
      <c r="AK557" s="74">
        <f t="shared" si="337"/>
        <v>0</v>
      </c>
      <c r="AL557" s="174">
        <f t="shared" si="338"/>
        <v>0</v>
      </c>
      <c r="AM557" s="175">
        <f t="shared" si="321"/>
        <v>0</v>
      </c>
      <c r="AN557" s="130">
        <f t="shared" si="339"/>
        <v>0</v>
      </c>
      <c r="AO557" s="74">
        <f t="shared" si="322"/>
        <v>0</v>
      </c>
      <c r="AP557" s="123">
        <f t="shared" si="340"/>
        <v>0</v>
      </c>
      <c r="AQ557" s="118">
        <f t="shared" si="323"/>
        <v>0</v>
      </c>
      <c r="AR557" s="82" t="str">
        <f t="shared" si="341"/>
        <v>https://www.alta.ru/tnved/code//</v>
      </c>
      <c r="AS557" s="157"/>
      <c r="AT557" s="162"/>
      <c r="AU557" s="74">
        <f t="shared" si="324"/>
        <v>0</v>
      </c>
      <c r="AV557" s="157"/>
      <c r="AW557" s="75">
        <f>_xlfn.IFNA(VLOOKUP(L557,list_vat[],3,FALSE),0)</f>
        <v>0</v>
      </c>
      <c r="AX557" s="74">
        <f t="shared" si="342"/>
        <v>0</v>
      </c>
      <c r="AY557" s="74">
        <f t="shared" si="343"/>
        <v>0</v>
      </c>
      <c r="AZ557" s="130">
        <f t="shared" si="344"/>
        <v>0</v>
      </c>
      <c r="BA557" s="74">
        <f t="shared" si="325"/>
        <v>0</v>
      </c>
      <c r="BB557" s="193">
        <f t="shared" si="345"/>
        <v>0</v>
      </c>
      <c r="BC557" s="102">
        <f t="shared" si="346"/>
        <v>0</v>
      </c>
      <c r="BD557" s="102">
        <f t="shared" si="347"/>
        <v>0</v>
      </c>
      <c r="BE557" s="413" t="s">
        <v>69</v>
      </c>
    </row>
    <row r="558" spans="1:57" s="65" customFormat="1" ht="12" customHeight="1" x14ac:dyDescent="0.2">
      <c r="A558" s="43">
        <v>543</v>
      </c>
      <c r="B558" s="166"/>
      <c r="C558" s="166"/>
      <c r="D558" s="166"/>
      <c r="E558" s="162"/>
      <c r="F558" s="166"/>
      <c r="G558" s="162"/>
      <c r="H558" s="162"/>
      <c r="I558" s="189">
        <f t="shared" si="326"/>
        <v>0</v>
      </c>
      <c r="J558" s="195"/>
      <c r="K558" s="162"/>
      <c r="L558" s="168"/>
      <c r="M558" s="75">
        <f>_xlfn.XLOOKUP(L558,list_vat[Страна],list_vat[Ставка НДС %],0,0)</f>
        <v>0</v>
      </c>
      <c r="N558" s="162">
        <f t="shared" si="327"/>
        <v>0</v>
      </c>
      <c r="O558" s="169"/>
      <c r="P558" s="74">
        <f t="shared" si="348"/>
        <v>0</v>
      </c>
      <c r="Q558" s="162"/>
      <c r="R558" s="162" t="str">
        <f t="shared" si="328"/>
        <v>введи курс</v>
      </c>
      <c r="S558" s="196">
        <f t="shared" si="329"/>
        <v>0</v>
      </c>
      <c r="T558" s="192">
        <f t="shared" si="330"/>
        <v>0</v>
      </c>
      <c r="U558" s="76">
        <f t="shared" si="331"/>
        <v>0</v>
      </c>
      <c r="V558" s="123">
        <f t="shared" si="332"/>
        <v>0</v>
      </c>
      <c r="W558" s="191"/>
      <c r="X558" s="170"/>
      <c r="Y558" s="74">
        <f t="shared" si="317"/>
        <v>0</v>
      </c>
      <c r="Z558" s="188"/>
      <c r="AA558" s="130">
        <f t="shared" si="333"/>
        <v>0</v>
      </c>
      <c r="AB558" s="74">
        <f t="shared" si="334"/>
        <v>0</v>
      </c>
      <c r="AC558" s="356"/>
      <c r="AD558" s="130" cm="1">
        <f t="array" ref="AD558">IFERROR(ROUND((_xlfn.IFS(offer_sale_type="поставка",AB558,offer_sale_type="транзит",S558)*(1+AC558))/E558,2),0)</f>
        <v>0</v>
      </c>
      <c r="AE558" s="74">
        <f t="shared" si="335"/>
        <v>0</v>
      </c>
      <c r="AF558" s="123" cm="1">
        <f t="array" ref="AF558">IFERROR(ROUND(_xlfn.IFS(offer_sale_type="поставка",AB558,offer_sale_type="транзит",S558)*AC558,2),0)</f>
        <v>0</v>
      </c>
      <c r="AG558" s="130">
        <f t="shared" si="318"/>
        <v>0</v>
      </c>
      <c r="AH558" s="74">
        <f t="shared" si="319"/>
        <v>0</v>
      </c>
      <c r="AI558" s="123">
        <f t="shared" si="320"/>
        <v>0</v>
      </c>
      <c r="AJ558" s="118">
        <f t="shared" si="336"/>
        <v>0</v>
      </c>
      <c r="AK558" s="74">
        <f t="shared" si="337"/>
        <v>0</v>
      </c>
      <c r="AL558" s="174">
        <f t="shared" si="338"/>
        <v>0</v>
      </c>
      <c r="AM558" s="175">
        <f t="shared" si="321"/>
        <v>0</v>
      </c>
      <c r="AN558" s="130">
        <f t="shared" si="339"/>
        <v>0</v>
      </c>
      <c r="AO558" s="74">
        <f t="shared" si="322"/>
        <v>0</v>
      </c>
      <c r="AP558" s="123">
        <f t="shared" si="340"/>
        <v>0</v>
      </c>
      <c r="AQ558" s="118">
        <f t="shared" si="323"/>
        <v>0</v>
      </c>
      <c r="AR558" s="82" t="str">
        <f t="shared" si="341"/>
        <v>https://www.alta.ru/tnved/code//</v>
      </c>
      <c r="AS558" s="157"/>
      <c r="AT558" s="162"/>
      <c r="AU558" s="74">
        <f t="shared" si="324"/>
        <v>0</v>
      </c>
      <c r="AV558" s="157"/>
      <c r="AW558" s="75">
        <f>_xlfn.IFNA(VLOOKUP(L558,list_vat[],3,FALSE),0)</f>
        <v>0</v>
      </c>
      <c r="AX558" s="74">
        <f t="shared" si="342"/>
        <v>0</v>
      </c>
      <c r="AY558" s="74">
        <f t="shared" si="343"/>
        <v>0</v>
      </c>
      <c r="AZ558" s="130">
        <f t="shared" si="344"/>
        <v>0</v>
      </c>
      <c r="BA558" s="74">
        <f t="shared" si="325"/>
        <v>0</v>
      </c>
      <c r="BB558" s="193">
        <f t="shared" si="345"/>
        <v>0</v>
      </c>
      <c r="BC558" s="102">
        <f t="shared" si="346"/>
        <v>0</v>
      </c>
      <c r="BD558" s="102">
        <f t="shared" si="347"/>
        <v>0</v>
      </c>
      <c r="BE558" s="413" t="s">
        <v>69</v>
      </c>
    </row>
    <row r="559" spans="1:57" s="65" customFormat="1" ht="12" customHeight="1" x14ac:dyDescent="0.2">
      <c r="A559" s="43">
        <v>544</v>
      </c>
      <c r="B559" s="166"/>
      <c r="C559" s="166"/>
      <c r="D559" s="166"/>
      <c r="E559" s="162"/>
      <c r="F559" s="166"/>
      <c r="G559" s="162"/>
      <c r="H559" s="162"/>
      <c r="I559" s="189">
        <f t="shared" si="326"/>
        <v>0</v>
      </c>
      <c r="J559" s="195"/>
      <c r="K559" s="162"/>
      <c r="L559" s="168"/>
      <c r="M559" s="75">
        <f>_xlfn.XLOOKUP(L559,list_vat[Страна],list_vat[Ставка НДС %],0,0)</f>
        <v>0</v>
      </c>
      <c r="N559" s="162">
        <f t="shared" si="327"/>
        <v>0</v>
      </c>
      <c r="O559" s="169"/>
      <c r="P559" s="74">
        <f t="shared" si="348"/>
        <v>0</v>
      </c>
      <c r="Q559" s="162"/>
      <c r="R559" s="162" t="str">
        <f t="shared" si="328"/>
        <v>введи курс</v>
      </c>
      <c r="S559" s="196">
        <f t="shared" si="329"/>
        <v>0</v>
      </c>
      <c r="T559" s="192">
        <f t="shared" si="330"/>
        <v>0</v>
      </c>
      <c r="U559" s="76">
        <f t="shared" si="331"/>
        <v>0</v>
      </c>
      <c r="V559" s="123">
        <f t="shared" si="332"/>
        <v>0</v>
      </c>
      <c r="W559" s="191"/>
      <c r="X559" s="170"/>
      <c r="Y559" s="74">
        <f t="shared" si="317"/>
        <v>0</v>
      </c>
      <c r="Z559" s="188"/>
      <c r="AA559" s="130">
        <f t="shared" si="333"/>
        <v>0</v>
      </c>
      <c r="AB559" s="74">
        <f t="shared" si="334"/>
        <v>0</v>
      </c>
      <c r="AC559" s="356"/>
      <c r="AD559" s="130" cm="1">
        <f t="array" ref="AD559">IFERROR(ROUND((_xlfn.IFS(offer_sale_type="поставка",AB559,offer_sale_type="транзит",S559)*(1+AC559))/E559,2),0)</f>
        <v>0</v>
      </c>
      <c r="AE559" s="74">
        <f t="shared" si="335"/>
        <v>0</v>
      </c>
      <c r="AF559" s="123" cm="1">
        <f t="array" ref="AF559">IFERROR(ROUND(_xlfn.IFS(offer_sale_type="поставка",AB559,offer_sale_type="транзит",S559)*AC559,2),0)</f>
        <v>0</v>
      </c>
      <c r="AG559" s="130">
        <f t="shared" si="318"/>
        <v>0</v>
      </c>
      <c r="AH559" s="74">
        <f t="shared" si="319"/>
        <v>0</v>
      </c>
      <c r="AI559" s="123">
        <f t="shared" si="320"/>
        <v>0</v>
      </c>
      <c r="AJ559" s="118">
        <f t="shared" si="336"/>
        <v>0</v>
      </c>
      <c r="AK559" s="74">
        <f t="shared" si="337"/>
        <v>0</v>
      </c>
      <c r="AL559" s="174">
        <f t="shared" si="338"/>
        <v>0</v>
      </c>
      <c r="AM559" s="175">
        <f t="shared" si="321"/>
        <v>0</v>
      </c>
      <c r="AN559" s="130">
        <f t="shared" si="339"/>
        <v>0</v>
      </c>
      <c r="AO559" s="74">
        <f t="shared" si="322"/>
        <v>0</v>
      </c>
      <c r="AP559" s="123">
        <f t="shared" si="340"/>
        <v>0</v>
      </c>
      <c r="AQ559" s="118">
        <f t="shared" si="323"/>
        <v>0</v>
      </c>
      <c r="AR559" s="82" t="str">
        <f t="shared" si="341"/>
        <v>https://www.alta.ru/tnved/code//</v>
      </c>
      <c r="AS559" s="157"/>
      <c r="AT559" s="162"/>
      <c r="AU559" s="74">
        <f t="shared" si="324"/>
        <v>0</v>
      </c>
      <c r="AV559" s="157"/>
      <c r="AW559" s="75">
        <f>_xlfn.IFNA(VLOOKUP(L559,list_vat[],3,FALSE),0)</f>
        <v>0</v>
      </c>
      <c r="AX559" s="74">
        <f t="shared" si="342"/>
        <v>0</v>
      </c>
      <c r="AY559" s="74">
        <f t="shared" si="343"/>
        <v>0</v>
      </c>
      <c r="AZ559" s="130">
        <f t="shared" si="344"/>
        <v>0</v>
      </c>
      <c r="BA559" s="74">
        <f t="shared" si="325"/>
        <v>0</v>
      </c>
      <c r="BB559" s="193">
        <f t="shared" si="345"/>
        <v>0</v>
      </c>
      <c r="BC559" s="102">
        <f t="shared" si="346"/>
        <v>0</v>
      </c>
      <c r="BD559" s="102">
        <f t="shared" si="347"/>
        <v>0</v>
      </c>
      <c r="BE559" s="413" t="s">
        <v>69</v>
      </c>
    </row>
    <row r="560" spans="1:57" s="65" customFormat="1" ht="12" customHeight="1" x14ac:dyDescent="0.2">
      <c r="A560" s="43">
        <v>545</v>
      </c>
      <c r="B560" s="166"/>
      <c r="C560" s="166"/>
      <c r="D560" s="166"/>
      <c r="E560" s="162"/>
      <c r="F560" s="166"/>
      <c r="G560" s="162"/>
      <c r="H560" s="162"/>
      <c r="I560" s="189">
        <f t="shared" si="326"/>
        <v>0</v>
      </c>
      <c r="J560" s="195"/>
      <c r="K560" s="162"/>
      <c r="L560" s="168"/>
      <c r="M560" s="75">
        <f>_xlfn.XLOOKUP(L560,list_vat[Страна],list_vat[Ставка НДС %],0,0)</f>
        <v>0</v>
      </c>
      <c r="N560" s="162">
        <f t="shared" si="327"/>
        <v>0</v>
      </c>
      <c r="O560" s="169"/>
      <c r="P560" s="74">
        <f t="shared" si="348"/>
        <v>0</v>
      </c>
      <c r="Q560" s="162"/>
      <c r="R560" s="162" t="str">
        <f t="shared" si="328"/>
        <v>введи курс</v>
      </c>
      <c r="S560" s="196">
        <f t="shared" si="329"/>
        <v>0</v>
      </c>
      <c r="T560" s="192">
        <f t="shared" si="330"/>
        <v>0</v>
      </c>
      <c r="U560" s="76">
        <f t="shared" si="331"/>
        <v>0</v>
      </c>
      <c r="V560" s="123">
        <f t="shared" si="332"/>
        <v>0</v>
      </c>
      <c r="W560" s="191"/>
      <c r="X560" s="170"/>
      <c r="Y560" s="74">
        <f t="shared" si="317"/>
        <v>0</v>
      </c>
      <c r="Z560" s="188"/>
      <c r="AA560" s="130">
        <f t="shared" si="333"/>
        <v>0</v>
      </c>
      <c r="AB560" s="74">
        <f t="shared" si="334"/>
        <v>0</v>
      </c>
      <c r="AC560" s="356"/>
      <c r="AD560" s="130" cm="1">
        <f t="array" ref="AD560">IFERROR(ROUND((_xlfn.IFS(offer_sale_type="поставка",AB560,offer_sale_type="транзит",S560)*(1+AC560))/E560,2),0)</f>
        <v>0</v>
      </c>
      <c r="AE560" s="74">
        <f t="shared" si="335"/>
        <v>0</v>
      </c>
      <c r="AF560" s="123" cm="1">
        <f t="array" ref="AF560">IFERROR(ROUND(_xlfn.IFS(offer_sale_type="поставка",AB560,offer_sale_type="транзит",S560)*AC560,2),0)</f>
        <v>0</v>
      </c>
      <c r="AG560" s="130">
        <f t="shared" si="318"/>
        <v>0</v>
      </c>
      <c r="AH560" s="74">
        <f t="shared" si="319"/>
        <v>0</v>
      </c>
      <c r="AI560" s="123">
        <f t="shared" si="320"/>
        <v>0</v>
      </c>
      <c r="AJ560" s="118">
        <f t="shared" si="336"/>
        <v>0</v>
      </c>
      <c r="AK560" s="74">
        <f t="shared" si="337"/>
        <v>0</v>
      </c>
      <c r="AL560" s="174">
        <f t="shared" si="338"/>
        <v>0</v>
      </c>
      <c r="AM560" s="175">
        <f t="shared" si="321"/>
        <v>0</v>
      </c>
      <c r="AN560" s="130">
        <f t="shared" si="339"/>
        <v>0</v>
      </c>
      <c r="AO560" s="74">
        <f t="shared" si="322"/>
        <v>0</v>
      </c>
      <c r="AP560" s="123">
        <f t="shared" si="340"/>
        <v>0</v>
      </c>
      <c r="AQ560" s="118">
        <f t="shared" si="323"/>
        <v>0</v>
      </c>
      <c r="AR560" s="82" t="str">
        <f t="shared" si="341"/>
        <v>https://www.alta.ru/tnved/code//</v>
      </c>
      <c r="AS560" s="157"/>
      <c r="AT560" s="162"/>
      <c r="AU560" s="74">
        <f t="shared" si="324"/>
        <v>0</v>
      </c>
      <c r="AV560" s="157"/>
      <c r="AW560" s="75">
        <f>_xlfn.IFNA(VLOOKUP(L560,list_vat[],3,FALSE),0)</f>
        <v>0</v>
      </c>
      <c r="AX560" s="74">
        <f t="shared" si="342"/>
        <v>0</v>
      </c>
      <c r="AY560" s="74">
        <f t="shared" si="343"/>
        <v>0</v>
      </c>
      <c r="AZ560" s="130">
        <f t="shared" si="344"/>
        <v>0</v>
      </c>
      <c r="BA560" s="74">
        <f t="shared" si="325"/>
        <v>0</v>
      </c>
      <c r="BB560" s="193">
        <f t="shared" si="345"/>
        <v>0</v>
      </c>
      <c r="BC560" s="102">
        <f t="shared" si="346"/>
        <v>0</v>
      </c>
      <c r="BD560" s="102">
        <f t="shared" si="347"/>
        <v>0</v>
      </c>
      <c r="BE560" s="413" t="s">
        <v>69</v>
      </c>
    </row>
    <row r="561" spans="1:57" s="65" customFormat="1" ht="12" customHeight="1" x14ac:dyDescent="0.2">
      <c r="A561" s="43">
        <v>546</v>
      </c>
      <c r="B561" s="166"/>
      <c r="C561" s="166"/>
      <c r="D561" s="166"/>
      <c r="E561" s="162"/>
      <c r="F561" s="166"/>
      <c r="G561" s="162"/>
      <c r="H561" s="162"/>
      <c r="I561" s="189">
        <f t="shared" si="326"/>
        <v>0</v>
      </c>
      <c r="J561" s="195"/>
      <c r="K561" s="162"/>
      <c r="L561" s="168"/>
      <c r="M561" s="75">
        <f>_xlfn.XLOOKUP(L561,list_vat[Страна],list_vat[Ставка НДС %],0,0)</f>
        <v>0</v>
      </c>
      <c r="N561" s="162">
        <f t="shared" si="327"/>
        <v>0</v>
      </c>
      <c r="O561" s="169"/>
      <c r="P561" s="74">
        <f t="shared" si="348"/>
        <v>0</v>
      </c>
      <c r="Q561" s="162"/>
      <c r="R561" s="162" t="str">
        <f t="shared" si="328"/>
        <v>введи курс</v>
      </c>
      <c r="S561" s="196">
        <f t="shared" si="329"/>
        <v>0</v>
      </c>
      <c r="T561" s="192">
        <f t="shared" si="330"/>
        <v>0</v>
      </c>
      <c r="U561" s="76">
        <f t="shared" si="331"/>
        <v>0</v>
      </c>
      <c r="V561" s="123">
        <f t="shared" si="332"/>
        <v>0</v>
      </c>
      <c r="W561" s="191"/>
      <c r="X561" s="170"/>
      <c r="Y561" s="74">
        <f t="shared" si="317"/>
        <v>0</v>
      </c>
      <c r="Z561" s="188"/>
      <c r="AA561" s="130">
        <f t="shared" si="333"/>
        <v>0</v>
      </c>
      <c r="AB561" s="74">
        <f t="shared" si="334"/>
        <v>0</v>
      </c>
      <c r="AC561" s="356"/>
      <c r="AD561" s="130" cm="1">
        <f t="array" ref="AD561">IFERROR(ROUND((_xlfn.IFS(offer_sale_type="поставка",AB561,offer_sale_type="транзит",S561)*(1+AC561))/E561,2),0)</f>
        <v>0</v>
      </c>
      <c r="AE561" s="74">
        <f t="shared" si="335"/>
        <v>0</v>
      </c>
      <c r="AF561" s="123" cm="1">
        <f t="array" ref="AF561">IFERROR(ROUND(_xlfn.IFS(offer_sale_type="поставка",AB561,offer_sale_type="транзит",S561)*AC561,2),0)</f>
        <v>0</v>
      </c>
      <c r="AG561" s="130">
        <f t="shared" si="318"/>
        <v>0</v>
      </c>
      <c r="AH561" s="74">
        <f t="shared" si="319"/>
        <v>0</v>
      </c>
      <c r="AI561" s="123">
        <f t="shared" si="320"/>
        <v>0</v>
      </c>
      <c r="AJ561" s="118">
        <f t="shared" si="336"/>
        <v>0</v>
      </c>
      <c r="AK561" s="74">
        <f t="shared" si="337"/>
        <v>0</v>
      </c>
      <c r="AL561" s="174">
        <f t="shared" si="338"/>
        <v>0</v>
      </c>
      <c r="AM561" s="175">
        <f t="shared" si="321"/>
        <v>0</v>
      </c>
      <c r="AN561" s="130">
        <f t="shared" si="339"/>
        <v>0</v>
      </c>
      <c r="AO561" s="74">
        <f t="shared" si="322"/>
        <v>0</v>
      </c>
      <c r="AP561" s="123">
        <f t="shared" si="340"/>
        <v>0</v>
      </c>
      <c r="AQ561" s="118">
        <f t="shared" si="323"/>
        <v>0</v>
      </c>
      <c r="AR561" s="82" t="str">
        <f t="shared" si="341"/>
        <v>https://www.alta.ru/tnved/code//</v>
      </c>
      <c r="AS561" s="157"/>
      <c r="AT561" s="162"/>
      <c r="AU561" s="74">
        <f t="shared" si="324"/>
        <v>0</v>
      </c>
      <c r="AV561" s="157"/>
      <c r="AW561" s="75">
        <f>_xlfn.IFNA(VLOOKUP(L561,list_vat[],3,FALSE),0)</f>
        <v>0</v>
      </c>
      <c r="AX561" s="74">
        <f t="shared" si="342"/>
        <v>0</v>
      </c>
      <c r="AY561" s="74">
        <f t="shared" si="343"/>
        <v>0</v>
      </c>
      <c r="AZ561" s="130">
        <f t="shared" si="344"/>
        <v>0</v>
      </c>
      <c r="BA561" s="74">
        <f t="shared" si="325"/>
        <v>0</v>
      </c>
      <c r="BB561" s="193">
        <f t="shared" si="345"/>
        <v>0</v>
      </c>
      <c r="BC561" s="102">
        <f t="shared" si="346"/>
        <v>0</v>
      </c>
      <c r="BD561" s="102">
        <f t="shared" si="347"/>
        <v>0</v>
      </c>
      <c r="BE561" s="413" t="s">
        <v>69</v>
      </c>
    </row>
    <row r="562" spans="1:57" s="65" customFormat="1" ht="12" customHeight="1" x14ac:dyDescent="0.2">
      <c r="A562" s="43">
        <v>547</v>
      </c>
      <c r="B562" s="166"/>
      <c r="C562" s="166"/>
      <c r="D562" s="166"/>
      <c r="E562" s="162"/>
      <c r="F562" s="166"/>
      <c r="G562" s="162"/>
      <c r="H562" s="162"/>
      <c r="I562" s="189">
        <f t="shared" si="326"/>
        <v>0</v>
      </c>
      <c r="J562" s="195"/>
      <c r="K562" s="162"/>
      <c r="L562" s="168"/>
      <c r="M562" s="75">
        <f>_xlfn.XLOOKUP(L562,list_vat[Страна],list_vat[Ставка НДС %],0,0)</f>
        <v>0</v>
      </c>
      <c r="N562" s="162">
        <f t="shared" si="327"/>
        <v>0</v>
      </c>
      <c r="O562" s="169"/>
      <c r="P562" s="74">
        <f t="shared" si="348"/>
        <v>0</v>
      </c>
      <c r="Q562" s="162"/>
      <c r="R562" s="162" t="str">
        <f t="shared" si="328"/>
        <v>введи курс</v>
      </c>
      <c r="S562" s="196">
        <f t="shared" si="329"/>
        <v>0</v>
      </c>
      <c r="T562" s="192">
        <f t="shared" si="330"/>
        <v>0</v>
      </c>
      <c r="U562" s="76">
        <f t="shared" si="331"/>
        <v>0</v>
      </c>
      <c r="V562" s="123">
        <f t="shared" si="332"/>
        <v>0</v>
      </c>
      <c r="W562" s="191"/>
      <c r="X562" s="170"/>
      <c r="Y562" s="74">
        <f t="shared" si="317"/>
        <v>0</v>
      </c>
      <c r="Z562" s="188"/>
      <c r="AA562" s="130">
        <f t="shared" si="333"/>
        <v>0</v>
      </c>
      <c r="AB562" s="74">
        <f t="shared" si="334"/>
        <v>0</v>
      </c>
      <c r="AC562" s="356"/>
      <c r="AD562" s="130" cm="1">
        <f t="array" ref="AD562">IFERROR(ROUND((_xlfn.IFS(offer_sale_type="поставка",AB562,offer_sale_type="транзит",S562)*(1+AC562))/E562,2),0)</f>
        <v>0</v>
      </c>
      <c r="AE562" s="74">
        <f t="shared" si="335"/>
        <v>0</v>
      </c>
      <c r="AF562" s="123" cm="1">
        <f t="array" ref="AF562">IFERROR(ROUND(_xlfn.IFS(offer_sale_type="поставка",AB562,offer_sale_type="транзит",S562)*AC562,2),0)</f>
        <v>0</v>
      </c>
      <c r="AG562" s="130">
        <f t="shared" si="318"/>
        <v>0</v>
      </c>
      <c r="AH562" s="74">
        <f t="shared" si="319"/>
        <v>0</v>
      </c>
      <c r="AI562" s="123">
        <f t="shared" si="320"/>
        <v>0</v>
      </c>
      <c r="AJ562" s="118">
        <f t="shared" si="336"/>
        <v>0</v>
      </c>
      <c r="AK562" s="74">
        <f t="shared" si="337"/>
        <v>0</v>
      </c>
      <c r="AL562" s="174">
        <f t="shared" si="338"/>
        <v>0</v>
      </c>
      <c r="AM562" s="175">
        <f t="shared" si="321"/>
        <v>0</v>
      </c>
      <c r="AN562" s="130">
        <f t="shared" si="339"/>
        <v>0</v>
      </c>
      <c r="AO562" s="74">
        <f t="shared" si="322"/>
        <v>0</v>
      </c>
      <c r="AP562" s="123">
        <f t="shared" si="340"/>
        <v>0</v>
      </c>
      <c r="AQ562" s="118">
        <f t="shared" si="323"/>
        <v>0</v>
      </c>
      <c r="AR562" s="82" t="str">
        <f t="shared" si="341"/>
        <v>https://www.alta.ru/tnved/code//</v>
      </c>
      <c r="AS562" s="157"/>
      <c r="AT562" s="162"/>
      <c r="AU562" s="74">
        <f t="shared" si="324"/>
        <v>0</v>
      </c>
      <c r="AV562" s="157"/>
      <c r="AW562" s="75">
        <f>_xlfn.IFNA(VLOOKUP(L562,list_vat[],3,FALSE),0)</f>
        <v>0</v>
      </c>
      <c r="AX562" s="74">
        <f t="shared" si="342"/>
        <v>0</v>
      </c>
      <c r="AY562" s="74">
        <f t="shared" si="343"/>
        <v>0</v>
      </c>
      <c r="AZ562" s="130">
        <f t="shared" si="344"/>
        <v>0</v>
      </c>
      <c r="BA562" s="74">
        <f t="shared" si="325"/>
        <v>0</v>
      </c>
      <c r="BB562" s="193">
        <f t="shared" si="345"/>
        <v>0</v>
      </c>
      <c r="BC562" s="102">
        <f t="shared" si="346"/>
        <v>0</v>
      </c>
      <c r="BD562" s="102">
        <f t="shared" si="347"/>
        <v>0</v>
      </c>
      <c r="BE562" s="413" t="s">
        <v>69</v>
      </c>
    </row>
    <row r="563" spans="1:57" s="65" customFormat="1" ht="12" customHeight="1" x14ac:dyDescent="0.2">
      <c r="A563" s="43">
        <v>548</v>
      </c>
      <c r="B563" s="166"/>
      <c r="C563" s="166"/>
      <c r="D563" s="166"/>
      <c r="E563" s="162"/>
      <c r="F563" s="166"/>
      <c r="G563" s="162"/>
      <c r="H563" s="162"/>
      <c r="I563" s="189">
        <f t="shared" si="326"/>
        <v>0</v>
      </c>
      <c r="J563" s="195"/>
      <c r="K563" s="162"/>
      <c r="L563" s="168"/>
      <c r="M563" s="75">
        <f>_xlfn.XLOOKUP(L563,list_vat[Страна],list_vat[Ставка НДС %],0,0)</f>
        <v>0</v>
      </c>
      <c r="N563" s="162">
        <f t="shared" si="327"/>
        <v>0</v>
      </c>
      <c r="O563" s="169"/>
      <c r="P563" s="74">
        <f t="shared" si="348"/>
        <v>0</v>
      </c>
      <c r="Q563" s="162"/>
      <c r="R563" s="162" t="str">
        <f t="shared" si="328"/>
        <v>введи курс</v>
      </c>
      <c r="S563" s="196">
        <f t="shared" si="329"/>
        <v>0</v>
      </c>
      <c r="T563" s="192">
        <f t="shared" si="330"/>
        <v>0</v>
      </c>
      <c r="U563" s="76">
        <f t="shared" si="331"/>
        <v>0</v>
      </c>
      <c r="V563" s="123">
        <f t="shared" si="332"/>
        <v>0</v>
      </c>
      <c r="W563" s="191"/>
      <c r="X563" s="170"/>
      <c r="Y563" s="74">
        <f t="shared" si="317"/>
        <v>0</v>
      </c>
      <c r="Z563" s="188"/>
      <c r="AA563" s="130">
        <f t="shared" si="333"/>
        <v>0</v>
      </c>
      <c r="AB563" s="74">
        <f t="shared" si="334"/>
        <v>0</v>
      </c>
      <c r="AC563" s="356"/>
      <c r="AD563" s="130" cm="1">
        <f t="array" ref="AD563">IFERROR(ROUND((_xlfn.IFS(offer_sale_type="поставка",AB563,offer_sale_type="транзит",S563)*(1+AC563))/E563,2),0)</f>
        <v>0</v>
      </c>
      <c r="AE563" s="74">
        <f t="shared" si="335"/>
        <v>0</v>
      </c>
      <c r="AF563" s="123" cm="1">
        <f t="array" ref="AF563">IFERROR(ROUND(_xlfn.IFS(offer_sale_type="поставка",AB563,offer_sale_type="транзит",S563)*AC563,2),0)</f>
        <v>0</v>
      </c>
      <c r="AG563" s="130">
        <f t="shared" si="318"/>
        <v>0</v>
      </c>
      <c r="AH563" s="74">
        <f t="shared" si="319"/>
        <v>0</v>
      </c>
      <c r="AI563" s="123">
        <f t="shared" si="320"/>
        <v>0</v>
      </c>
      <c r="AJ563" s="118">
        <f t="shared" si="336"/>
        <v>0</v>
      </c>
      <c r="AK563" s="74">
        <f t="shared" si="337"/>
        <v>0</v>
      </c>
      <c r="AL563" s="174">
        <f t="shared" si="338"/>
        <v>0</v>
      </c>
      <c r="AM563" s="175">
        <f t="shared" si="321"/>
        <v>0</v>
      </c>
      <c r="AN563" s="130">
        <f t="shared" si="339"/>
        <v>0</v>
      </c>
      <c r="AO563" s="74">
        <f t="shared" si="322"/>
        <v>0</v>
      </c>
      <c r="AP563" s="123">
        <f t="shared" si="340"/>
        <v>0</v>
      </c>
      <c r="AQ563" s="118">
        <f t="shared" si="323"/>
        <v>0</v>
      </c>
      <c r="AR563" s="82" t="str">
        <f t="shared" si="341"/>
        <v>https://www.alta.ru/tnved/code//</v>
      </c>
      <c r="AS563" s="157"/>
      <c r="AT563" s="162"/>
      <c r="AU563" s="74">
        <f t="shared" si="324"/>
        <v>0</v>
      </c>
      <c r="AV563" s="157"/>
      <c r="AW563" s="75">
        <f>_xlfn.IFNA(VLOOKUP(L563,list_vat[],3,FALSE),0)</f>
        <v>0</v>
      </c>
      <c r="AX563" s="74">
        <f t="shared" si="342"/>
        <v>0</v>
      </c>
      <c r="AY563" s="74">
        <f t="shared" si="343"/>
        <v>0</v>
      </c>
      <c r="AZ563" s="130">
        <f t="shared" si="344"/>
        <v>0</v>
      </c>
      <c r="BA563" s="74">
        <f t="shared" si="325"/>
        <v>0</v>
      </c>
      <c r="BB563" s="193">
        <f t="shared" si="345"/>
        <v>0</v>
      </c>
      <c r="BC563" s="102">
        <f t="shared" si="346"/>
        <v>0</v>
      </c>
      <c r="BD563" s="102">
        <f t="shared" si="347"/>
        <v>0</v>
      </c>
      <c r="BE563" s="413" t="s">
        <v>69</v>
      </c>
    </row>
    <row r="564" spans="1:57" s="65" customFormat="1" ht="12" customHeight="1" x14ac:dyDescent="0.2">
      <c r="A564" s="43">
        <v>549</v>
      </c>
      <c r="B564" s="166"/>
      <c r="C564" s="166"/>
      <c r="D564" s="166"/>
      <c r="E564" s="162"/>
      <c r="F564" s="166"/>
      <c r="G564" s="162"/>
      <c r="H564" s="162"/>
      <c r="I564" s="189">
        <f t="shared" si="326"/>
        <v>0</v>
      </c>
      <c r="J564" s="195"/>
      <c r="K564" s="162"/>
      <c r="L564" s="168"/>
      <c r="M564" s="75">
        <f>_xlfn.XLOOKUP(L564,list_vat[Страна],list_vat[Ставка НДС %],0,0)</f>
        <v>0</v>
      </c>
      <c r="N564" s="162">
        <f t="shared" si="327"/>
        <v>0</v>
      </c>
      <c r="O564" s="169"/>
      <c r="P564" s="74">
        <f t="shared" si="348"/>
        <v>0</v>
      </c>
      <c r="Q564" s="162"/>
      <c r="R564" s="162" t="str">
        <f t="shared" si="328"/>
        <v>введи курс</v>
      </c>
      <c r="S564" s="196">
        <f t="shared" si="329"/>
        <v>0</v>
      </c>
      <c r="T564" s="192">
        <f t="shared" si="330"/>
        <v>0</v>
      </c>
      <c r="U564" s="76">
        <f t="shared" si="331"/>
        <v>0</v>
      </c>
      <c r="V564" s="123">
        <f t="shared" si="332"/>
        <v>0</v>
      </c>
      <c r="W564" s="191"/>
      <c r="X564" s="170"/>
      <c r="Y564" s="74">
        <f t="shared" si="317"/>
        <v>0</v>
      </c>
      <c r="Z564" s="188"/>
      <c r="AA564" s="130">
        <f t="shared" si="333"/>
        <v>0</v>
      </c>
      <c r="AB564" s="74">
        <f t="shared" si="334"/>
        <v>0</v>
      </c>
      <c r="AC564" s="356"/>
      <c r="AD564" s="130" cm="1">
        <f t="array" ref="AD564">IFERROR(ROUND((_xlfn.IFS(offer_sale_type="поставка",AB564,offer_sale_type="транзит",S564)*(1+AC564))/E564,2),0)</f>
        <v>0</v>
      </c>
      <c r="AE564" s="74">
        <f t="shared" si="335"/>
        <v>0</v>
      </c>
      <c r="AF564" s="123" cm="1">
        <f t="array" ref="AF564">IFERROR(ROUND(_xlfn.IFS(offer_sale_type="поставка",AB564,offer_sale_type="транзит",S564)*AC564,2),0)</f>
        <v>0</v>
      </c>
      <c r="AG564" s="130">
        <f t="shared" si="318"/>
        <v>0</v>
      </c>
      <c r="AH564" s="74">
        <f t="shared" si="319"/>
        <v>0</v>
      </c>
      <c r="AI564" s="123">
        <f t="shared" si="320"/>
        <v>0</v>
      </c>
      <c r="AJ564" s="118">
        <f t="shared" si="336"/>
        <v>0</v>
      </c>
      <c r="AK564" s="74">
        <f t="shared" si="337"/>
        <v>0</v>
      </c>
      <c r="AL564" s="174">
        <f t="shared" si="338"/>
        <v>0</v>
      </c>
      <c r="AM564" s="175">
        <f t="shared" si="321"/>
        <v>0</v>
      </c>
      <c r="AN564" s="130">
        <f t="shared" si="339"/>
        <v>0</v>
      </c>
      <c r="AO564" s="74">
        <f t="shared" si="322"/>
        <v>0</v>
      </c>
      <c r="AP564" s="123">
        <f t="shared" si="340"/>
        <v>0</v>
      </c>
      <c r="AQ564" s="118">
        <f t="shared" si="323"/>
        <v>0</v>
      </c>
      <c r="AR564" s="82" t="str">
        <f t="shared" si="341"/>
        <v>https://www.alta.ru/tnved/code//</v>
      </c>
      <c r="AS564" s="157"/>
      <c r="AT564" s="162"/>
      <c r="AU564" s="74">
        <f t="shared" si="324"/>
        <v>0</v>
      </c>
      <c r="AV564" s="157"/>
      <c r="AW564" s="75">
        <f>_xlfn.IFNA(VLOOKUP(L564,list_vat[],3,FALSE),0)</f>
        <v>0</v>
      </c>
      <c r="AX564" s="74">
        <f t="shared" si="342"/>
        <v>0</v>
      </c>
      <c r="AY564" s="74">
        <f t="shared" si="343"/>
        <v>0</v>
      </c>
      <c r="AZ564" s="130">
        <f t="shared" si="344"/>
        <v>0</v>
      </c>
      <c r="BA564" s="74">
        <f t="shared" si="325"/>
        <v>0</v>
      </c>
      <c r="BB564" s="193">
        <f t="shared" si="345"/>
        <v>0</v>
      </c>
      <c r="BC564" s="102">
        <f t="shared" si="346"/>
        <v>0</v>
      </c>
      <c r="BD564" s="102">
        <f t="shared" si="347"/>
        <v>0</v>
      </c>
      <c r="BE564" s="413" t="s">
        <v>69</v>
      </c>
    </row>
    <row r="565" spans="1:57" s="65" customFormat="1" ht="12" customHeight="1" x14ac:dyDescent="0.2">
      <c r="A565" s="43">
        <v>550</v>
      </c>
      <c r="B565" s="166"/>
      <c r="C565" s="166"/>
      <c r="D565" s="166"/>
      <c r="E565" s="162"/>
      <c r="F565" s="166"/>
      <c r="G565" s="162"/>
      <c r="H565" s="162"/>
      <c r="I565" s="189">
        <f t="shared" si="326"/>
        <v>0</v>
      </c>
      <c r="J565" s="195"/>
      <c r="K565" s="162"/>
      <c r="L565" s="168"/>
      <c r="M565" s="75">
        <f>_xlfn.XLOOKUP(L565,list_vat[Страна],list_vat[Ставка НДС %],0,0)</f>
        <v>0</v>
      </c>
      <c r="N565" s="162">
        <f t="shared" si="327"/>
        <v>0</v>
      </c>
      <c r="O565" s="169"/>
      <c r="P565" s="74">
        <f t="shared" si="348"/>
        <v>0</v>
      </c>
      <c r="Q565" s="162"/>
      <c r="R565" s="162" t="str">
        <f t="shared" si="328"/>
        <v>введи курс</v>
      </c>
      <c r="S565" s="196">
        <f t="shared" si="329"/>
        <v>0</v>
      </c>
      <c r="T565" s="192">
        <f t="shared" si="330"/>
        <v>0</v>
      </c>
      <c r="U565" s="76">
        <f t="shared" si="331"/>
        <v>0</v>
      </c>
      <c r="V565" s="123">
        <f t="shared" si="332"/>
        <v>0</v>
      </c>
      <c r="W565" s="191"/>
      <c r="X565" s="170"/>
      <c r="Y565" s="74">
        <f t="shared" si="317"/>
        <v>0</v>
      </c>
      <c r="Z565" s="188"/>
      <c r="AA565" s="130">
        <f t="shared" si="333"/>
        <v>0</v>
      </c>
      <c r="AB565" s="74">
        <f t="shared" si="334"/>
        <v>0</v>
      </c>
      <c r="AC565" s="356"/>
      <c r="AD565" s="130" cm="1">
        <f t="array" ref="AD565">IFERROR(ROUND((_xlfn.IFS(offer_sale_type="поставка",AB565,offer_sale_type="транзит",S565)*(1+AC565))/E565,2),0)</f>
        <v>0</v>
      </c>
      <c r="AE565" s="74">
        <f t="shared" si="335"/>
        <v>0</v>
      </c>
      <c r="AF565" s="123" cm="1">
        <f t="array" ref="AF565">IFERROR(ROUND(_xlfn.IFS(offer_sale_type="поставка",AB565,offer_sale_type="транзит",S565)*AC565,2),0)</f>
        <v>0</v>
      </c>
      <c r="AG565" s="130">
        <f t="shared" si="318"/>
        <v>0</v>
      </c>
      <c r="AH565" s="74">
        <f t="shared" si="319"/>
        <v>0</v>
      </c>
      <c r="AI565" s="123">
        <f t="shared" si="320"/>
        <v>0</v>
      </c>
      <c r="AJ565" s="118">
        <f t="shared" si="336"/>
        <v>0</v>
      </c>
      <c r="AK565" s="74">
        <f t="shared" si="337"/>
        <v>0</v>
      </c>
      <c r="AL565" s="174">
        <f t="shared" si="338"/>
        <v>0</v>
      </c>
      <c r="AM565" s="175">
        <f t="shared" si="321"/>
        <v>0</v>
      </c>
      <c r="AN565" s="130">
        <f t="shared" si="339"/>
        <v>0</v>
      </c>
      <c r="AO565" s="74">
        <f t="shared" si="322"/>
        <v>0</v>
      </c>
      <c r="AP565" s="123">
        <f t="shared" si="340"/>
        <v>0</v>
      </c>
      <c r="AQ565" s="118">
        <f t="shared" si="323"/>
        <v>0</v>
      </c>
      <c r="AR565" s="82" t="str">
        <f t="shared" si="341"/>
        <v>https://www.alta.ru/tnved/code//</v>
      </c>
      <c r="AS565" s="157"/>
      <c r="AT565" s="162"/>
      <c r="AU565" s="74">
        <f t="shared" si="324"/>
        <v>0</v>
      </c>
      <c r="AV565" s="157"/>
      <c r="AW565" s="75">
        <f>_xlfn.IFNA(VLOOKUP(L565,list_vat[],3,FALSE),0)</f>
        <v>0</v>
      </c>
      <c r="AX565" s="74">
        <f t="shared" si="342"/>
        <v>0</v>
      </c>
      <c r="AY565" s="74">
        <f t="shared" si="343"/>
        <v>0</v>
      </c>
      <c r="AZ565" s="130">
        <f t="shared" si="344"/>
        <v>0</v>
      </c>
      <c r="BA565" s="74">
        <f t="shared" si="325"/>
        <v>0</v>
      </c>
      <c r="BB565" s="193">
        <f t="shared" si="345"/>
        <v>0</v>
      </c>
      <c r="BC565" s="102">
        <f t="shared" si="346"/>
        <v>0</v>
      </c>
      <c r="BD565" s="102">
        <f t="shared" si="347"/>
        <v>0</v>
      </c>
      <c r="BE565" s="413" t="s">
        <v>69</v>
      </c>
    </row>
    <row r="566" spans="1:57" s="65" customFormat="1" ht="12" customHeight="1" x14ac:dyDescent="0.2">
      <c r="A566" s="43">
        <v>551</v>
      </c>
      <c r="B566" s="166"/>
      <c r="C566" s="166"/>
      <c r="D566" s="166"/>
      <c r="E566" s="162"/>
      <c r="F566" s="166"/>
      <c r="G566" s="162"/>
      <c r="H566" s="162"/>
      <c r="I566" s="189">
        <f t="shared" si="326"/>
        <v>0</v>
      </c>
      <c r="J566" s="195"/>
      <c r="K566" s="162"/>
      <c r="L566" s="168"/>
      <c r="M566" s="75">
        <f>_xlfn.XLOOKUP(L566,list_vat[Страна],list_vat[Ставка НДС %],0,0)</f>
        <v>0</v>
      </c>
      <c r="N566" s="162">
        <f t="shared" si="327"/>
        <v>0</v>
      </c>
      <c r="O566" s="169"/>
      <c r="P566" s="74">
        <f t="shared" si="348"/>
        <v>0</v>
      </c>
      <c r="Q566" s="162"/>
      <c r="R566" s="162" t="str">
        <f t="shared" si="328"/>
        <v>введи курс</v>
      </c>
      <c r="S566" s="196">
        <f t="shared" si="329"/>
        <v>0</v>
      </c>
      <c r="T566" s="192">
        <f t="shared" si="330"/>
        <v>0</v>
      </c>
      <c r="U566" s="76">
        <f t="shared" si="331"/>
        <v>0</v>
      </c>
      <c r="V566" s="123">
        <f t="shared" si="332"/>
        <v>0</v>
      </c>
      <c r="W566" s="191"/>
      <c r="X566" s="170"/>
      <c r="Y566" s="74">
        <f t="shared" si="317"/>
        <v>0</v>
      </c>
      <c r="Z566" s="188"/>
      <c r="AA566" s="130">
        <f t="shared" si="333"/>
        <v>0</v>
      </c>
      <c r="AB566" s="74">
        <f t="shared" si="334"/>
        <v>0</v>
      </c>
      <c r="AC566" s="356"/>
      <c r="AD566" s="130" cm="1">
        <f t="array" ref="AD566">IFERROR(ROUND((_xlfn.IFS(offer_sale_type="поставка",AB566,offer_sale_type="транзит",S566)*(1+AC566))/E566,2),0)</f>
        <v>0</v>
      </c>
      <c r="AE566" s="74">
        <f t="shared" si="335"/>
        <v>0</v>
      </c>
      <c r="AF566" s="123" cm="1">
        <f t="array" ref="AF566">IFERROR(ROUND(_xlfn.IFS(offer_sale_type="поставка",AB566,offer_sale_type="транзит",S566)*AC566,2),0)</f>
        <v>0</v>
      </c>
      <c r="AG566" s="130">
        <f t="shared" si="318"/>
        <v>0</v>
      </c>
      <c r="AH566" s="74">
        <f t="shared" si="319"/>
        <v>0</v>
      </c>
      <c r="AI566" s="123">
        <f t="shared" si="320"/>
        <v>0</v>
      </c>
      <c r="AJ566" s="118">
        <f t="shared" si="336"/>
        <v>0</v>
      </c>
      <c r="AK566" s="74">
        <f t="shared" si="337"/>
        <v>0</v>
      </c>
      <c r="AL566" s="174">
        <f t="shared" si="338"/>
        <v>0</v>
      </c>
      <c r="AM566" s="175">
        <f t="shared" si="321"/>
        <v>0</v>
      </c>
      <c r="AN566" s="130">
        <f t="shared" si="339"/>
        <v>0</v>
      </c>
      <c r="AO566" s="74">
        <f t="shared" si="322"/>
        <v>0</v>
      </c>
      <c r="AP566" s="123">
        <f t="shared" si="340"/>
        <v>0</v>
      </c>
      <c r="AQ566" s="118">
        <f t="shared" si="323"/>
        <v>0</v>
      </c>
      <c r="AR566" s="82" t="str">
        <f t="shared" si="341"/>
        <v>https://www.alta.ru/tnved/code//</v>
      </c>
      <c r="AS566" s="157"/>
      <c r="AT566" s="162"/>
      <c r="AU566" s="74">
        <f t="shared" si="324"/>
        <v>0</v>
      </c>
      <c r="AV566" s="157"/>
      <c r="AW566" s="75">
        <f>_xlfn.IFNA(VLOOKUP(L566,list_vat[],3,FALSE),0)</f>
        <v>0</v>
      </c>
      <c r="AX566" s="74">
        <f t="shared" si="342"/>
        <v>0</v>
      </c>
      <c r="AY566" s="74">
        <f t="shared" si="343"/>
        <v>0</v>
      </c>
      <c r="AZ566" s="130">
        <f t="shared" si="344"/>
        <v>0</v>
      </c>
      <c r="BA566" s="74">
        <f t="shared" si="325"/>
        <v>0</v>
      </c>
      <c r="BB566" s="193">
        <f t="shared" si="345"/>
        <v>0</v>
      </c>
      <c r="BC566" s="102">
        <f t="shared" si="346"/>
        <v>0</v>
      </c>
      <c r="BD566" s="102">
        <f t="shared" si="347"/>
        <v>0</v>
      </c>
      <c r="BE566" s="413" t="s">
        <v>69</v>
      </c>
    </row>
    <row r="567" spans="1:57" s="65" customFormat="1" ht="12" customHeight="1" x14ac:dyDescent="0.2">
      <c r="A567" s="43">
        <v>552</v>
      </c>
      <c r="B567" s="166"/>
      <c r="C567" s="166"/>
      <c r="D567" s="166"/>
      <c r="E567" s="162"/>
      <c r="F567" s="166"/>
      <c r="G567" s="162"/>
      <c r="H567" s="162"/>
      <c r="I567" s="189">
        <f t="shared" si="326"/>
        <v>0</v>
      </c>
      <c r="J567" s="195"/>
      <c r="K567" s="162"/>
      <c r="L567" s="168"/>
      <c r="M567" s="75">
        <f>_xlfn.XLOOKUP(L567,list_vat[Страна],list_vat[Ставка НДС %],0,0)</f>
        <v>0</v>
      </c>
      <c r="N567" s="162">
        <f t="shared" si="327"/>
        <v>0</v>
      </c>
      <c r="O567" s="169"/>
      <c r="P567" s="74">
        <f t="shared" si="348"/>
        <v>0</v>
      </c>
      <c r="Q567" s="162"/>
      <c r="R567" s="162" t="str">
        <f t="shared" si="328"/>
        <v>введи курс</v>
      </c>
      <c r="S567" s="196">
        <f t="shared" si="329"/>
        <v>0</v>
      </c>
      <c r="T567" s="192">
        <f t="shared" si="330"/>
        <v>0</v>
      </c>
      <c r="U567" s="76">
        <f t="shared" si="331"/>
        <v>0</v>
      </c>
      <c r="V567" s="123">
        <f t="shared" si="332"/>
        <v>0</v>
      </c>
      <c r="W567" s="191"/>
      <c r="X567" s="170"/>
      <c r="Y567" s="74">
        <f t="shared" si="317"/>
        <v>0</v>
      </c>
      <c r="Z567" s="188"/>
      <c r="AA567" s="130">
        <f t="shared" si="333"/>
        <v>0</v>
      </c>
      <c r="AB567" s="74">
        <f t="shared" si="334"/>
        <v>0</v>
      </c>
      <c r="AC567" s="356"/>
      <c r="AD567" s="130" cm="1">
        <f t="array" ref="AD567">IFERROR(ROUND((_xlfn.IFS(offer_sale_type="поставка",AB567,offer_sale_type="транзит",S567)*(1+AC567))/E567,2),0)</f>
        <v>0</v>
      </c>
      <c r="AE567" s="74">
        <f t="shared" si="335"/>
        <v>0</v>
      </c>
      <c r="AF567" s="123" cm="1">
        <f t="array" ref="AF567">IFERROR(ROUND(_xlfn.IFS(offer_sale_type="поставка",AB567,offer_sale_type="транзит",S567)*AC567,2),0)</f>
        <v>0</v>
      </c>
      <c r="AG567" s="130">
        <f t="shared" si="318"/>
        <v>0</v>
      </c>
      <c r="AH567" s="74">
        <f t="shared" si="319"/>
        <v>0</v>
      </c>
      <c r="AI567" s="123">
        <f t="shared" si="320"/>
        <v>0</v>
      </c>
      <c r="AJ567" s="118">
        <f t="shared" si="336"/>
        <v>0</v>
      </c>
      <c r="AK567" s="74">
        <f t="shared" si="337"/>
        <v>0</v>
      </c>
      <c r="AL567" s="174">
        <f t="shared" si="338"/>
        <v>0</v>
      </c>
      <c r="AM567" s="175">
        <f t="shared" si="321"/>
        <v>0</v>
      </c>
      <c r="AN567" s="130">
        <f t="shared" si="339"/>
        <v>0</v>
      </c>
      <c r="AO567" s="74">
        <f t="shared" si="322"/>
        <v>0</v>
      </c>
      <c r="AP567" s="123">
        <f t="shared" si="340"/>
        <v>0</v>
      </c>
      <c r="AQ567" s="118">
        <f t="shared" si="323"/>
        <v>0</v>
      </c>
      <c r="AR567" s="82" t="str">
        <f t="shared" si="341"/>
        <v>https://www.alta.ru/tnved/code//</v>
      </c>
      <c r="AS567" s="157"/>
      <c r="AT567" s="162"/>
      <c r="AU567" s="74">
        <f t="shared" si="324"/>
        <v>0</v>
      </c>
      <c r="AV567" s="157"/>
      <c r="AW567" s="75">
        <f>_xlfn.IFNA(VLOOKUP(L567,list_vat[],3,FALSE),0)</f>
        <v>0</v>
      </c>
      <c r="AX567" s="74">
        <f t="shared" si="342"/>
        <v>0</v>
      </c>
      <c r="AY567" s="74">
        <f t="shared" si="343"/>
        <v>0</v>
      </c>
      <c r="AZ567" s="130">
        <f t="shared" si="344"/>
        <v>0</v>
      </c>
      <c r="BA567" s="74">
        <f t="shared" si="325"/>
        <v>0</v>
      </c>
      <c r="BB567" s="193">
        <f t="shared" si="345"/>
        <v>0</v>
      </c>
      <c r="BC567" s="102">
        <f t="shared" si="346"/>
        <v>0</v>
      </c>
      <c r="BD567" s="102">
        <f t="shared" si="347"/>
        <v>0</v>
      </c>
      <c r="BE567" s="413" t="s">
        <v>69</v>
      </c>
    </row>
    <row r="568" spans="1:57" s="65" customFormat="1" ht="12" customHeight="1" x14ac:dyDescent="0.2">
      <c r="A568" s="43">
        <v>553</v>
      </c>
      <c r="B568" s="166"/>
      <c r="C568" s="166"/>
      <c r="D568" s="166"/>
      <c r="E568" s="162"/>
      <c r="F568" s="166"/>
      <c r="G568" s="162"/>
      <c r="H568" s="162"/>
      <c r="I568" s="189">
        <f t="shared" si="326"/>
        <v>0</v>
      </c>
      <c r="J568" s="195"/>
      <c r="K568" s="162"/>
      <c r="L568" s="168"/>
      <c r="M568" s="75">
        <f>_xlfn.XLOOKUP(L568,list_vat[Страна],list_vat[Ставка НДС %],0,0)</f>
        <v>0</v>
      </c>
      <c r="N568" s="162">
        <f t="shared" si="327"/>
        <v>0</v>
      </c>
      <c r="O568" s="169"/>
      <c r="P568" s="74">
        <f t="shared" si="348"/>
        <v>0</v>
      </c>
      <c r="Q568" s="162"/>
      <c r="R568" s="162" t="str">
        <f t="shared" si="328"/>
        <v>введи курс</v>
      </c>
      <c r="S568" s="196">
        <f t="shared" si="329"/>
        <v>0</v>
      </c>
      <c r="T568" s="192">
        <f t="shared" si="330"/>
        <v>0</v>
      </c>
      <c r="U568" s="76">
        <f t="shared" si="331"/>
        <v>0</v>
      </c>
      <c r="V568" s="123">
        <f t="shared" si="332"/>
        <v>0</v>
      </c>
      <c r="W568" s="191"/>
      <c r="X568" s="170"/>
      <c r="Y568" s="74">
        <f t="shared" si="317"/>
        <v>0</v>
      </c>
      <c r="Z568" s="188"/>
      <c r="AA568" s="130">
        <f t="shared" si="333"/>
        <v>0</v>
      </c>
      <c r="AB568" s="74">
        <f t="shared" si="334"/>
        <v>0</v>
      </c>
      <c r="AC568" s="356"/>
      <c r="AD568" s="130" cm="1">
        <f t="array" ref="AD568">IFERROR(ROUND((_xlfn.IFS(offer_sale_type="поставка",AB568,offer_sale_type="транзит",S568)*(1+AC568))/E568,2),0)</f>
        <v>0</v>
      </c>
      <c r="AE568" s="74">
        <f t="shared" si="335"/>
        <v>0</v>
      </c>
      <c r="AF568" s="123" cm="1">
        <f t="array" ref="AF568">IFERROR(ROUND(_xlfn.IFS(offer_sale_type="поставка",AB568,offer_sale_type="транзит",S568)*AC568,2),0)</f>
        <v>0</v>
      </c>
      <c r="AG568" s="130">
        <f t="shared" si="318"/>
        <v>0</v>
      </c>
      <c r="AH568" s="74">
        <f t="shared" si="319"/>
        <v>0</v>
      </c>
      <c r="AI568" s="123">
        <f t="shared" si="320"/>
        <v>0</v>
      </c>
      <c r="AJ568" s="118">
        <f t="shared" si="336"/>
        <v>0</v>
      </c>
      <c r="AK568" s="74">
        <f t="shared" si="337"/>
        <v>0</v>
      </c>
      <c r="AL568" s="174">
        <f t="shared" si="338"/>
        <v>0</v>
      </c>
      <c r="AM568" s="175">
        <f t="shared" si="321"/>
        <v>0</v>
      </c>
      <c r="AN568" s="130">
        <f t="shared" si="339"/>
        <v>0</v>
      </c>
      <c r="AO568" s="74">
        <f t="shared" si="322"/>
        <v>0</v>
      </c>
      <c r="AP568" s="123">
        <f t="shared" si="340"/>
        <v>0</v>
      </c>
      <c r="AQ568" s="118">
        <f t="shared" si="323"/>
        <v>0</v>
      </c>
      <c r="AR568" s="82" t="str">
        <f t="shared" si="341"/>
        <v>https://www.alta.ru/tnved/code//</v>
      </c>
      <c r="AS568" s="157"/>
      <c r="AT568" s="162"/>
      <c r="AU568" s="74">
        <f t="shared" si="324"/>
        <v>0</v>
      </c>
      <c r="AV568" s="157"/>
      <c r="AW568" s="75">
        <f>_xlfn.IFNA(VLOOKUP(L568,list_vat[],3,FALSE),0)</f>
        <v>0</v>
      </c>
      <c r="AX568" s="74">
        <f t="shared" si="342"/>
        <v>0</v>
      </c>
      <c r="AY568" s="74">
        <f t="shared" si="343"/>
        <v>0</v>
      </c>
      <c r="AZ568" s="130">
        <f t="shared" si="344"/>
        <v>0</v>
      </c>
      <c r="BA568" s="74">
        <f t="shared" si="325"/>
        <v>0</v>
      </c>
      <c r="BB568" s="193">
        <f t="shared" si="345"/>
        <v>0</v>
      </c>
      <c r="BC568" s="102">
        <f t="shared" si="346"/>
        <v>0</v>
      </c>
      <c r="BD568" s="102">
        <f t="shared" si="347"/>
        <v>0</v>
      </c>
      <c r="BE568" s="413" t="s">
        <v>69</v>
      </c>
    </row>
    <row r="569" spans="1:57" s="65" customFormat="1" ht="12" customHeight="1" x14ac:dyDescent="0.2">
      <c r="A569" s="43">
        <v>554</v>
      </c>
      <c r="B569" s="166"/>
      <c r="C569" s="166"/>
      <c r="D569" s="166"/>
      <c r="E569" s="162"/>
      <c r="F569" s="166"/>
      <c r="G569" s="162"/>
      <c r="H569" s="162"/>
      <c r="I569" s="189">
        <f t="shared" si="326"/>
        <v>0</v>
      </c>
      <c r="J569" s="195"/>
      <c r="K569" s="162"/>
      <c r="L569" s="168"/>
      <c r="M569" s="75">
        <f>_xlfn.XLOOKUP(L569,list_vat[Страна],list_vat[Ставка НДС %],0,0)</f>
        <v>0</v>
      </c>
      <c r="N569" s="162">
        <f t="shared" si="327"/>
        <v>0</v>
      </c>
      <c r="O569" s="169"/>
      <c r="P569" s="74">
        <f t="shared" si="348"/>
        <v>0</v>
      </c>
      <c r="Q569" s="162"/>
      <c r="R569" s="162" t="str">
        <f t="shared" si="328"/>
        <v>введи курс</v>
      </c>
      <c r="S569" s="196">
        <f t="shared" si="329"/>
        <v>0</v>
      </c>
      <c r="T569" s="192">
        <f t="shared" si="330"/>
        <v>0</v>
      </c>
      <c r="U569" s="76">
        <f t="shared" si="331"/>
        <v>0</v>
      </c>
      <c r="V569" s="123">
        <f t="shared" si="332"/>
        <v>0</v>
      </c>
      <c r="W569" s="191"/>
      <c r="X569" s="170"/>
      <c r="Y569" s="74">
        <f t="shared" si="317"/>
        <v>0</v>
      </c>
      <c r="Z569" s="188"/>
      <c r="AA569" s="130">
        <f t="shared" si="333"/>
        <v>0</v>
      </c>
      <c r="AB569" s="74">
        <f t="shared" si="334"/>
        <v>0</v>
      </c>
      <c r="AC569" s="356"/>
      <c r="AD569" s="130" cm="1">
        <f t="array" ref="AD569">IFERROR(ROUND((_xlfn.IFS(offer_sale_type="поставка",AB569,offer_sale_type="транзит",S569)*(1+AC569))/E569,2),0)</f>
        <v>0</v>
      </c>
      <c r="AE569" s="74">
        <f t="shared" si="335"/>
        <v>0</v>
      </c>
      <c r="AF569" s="123" cm="1">
        <f t="array" ref="AF569">IFERROR(ROUND(_xlfn.IFS(offer_sale_type="поставка",AB569,offer_sale_type="транзит",S569)*AC569,2),0)</f>
        <v>0</v>
      </c>
      <c r="AG569" s="130">
        <f t="shared" si="318"/>
        <v>0</v>
      </c>
      <c r="AH569" s="74">
        <f t="shared" si="319"/>
        <v>0</v>
      </c>
      <c r="AI569" s="123">
        <f t="shared" si="320"/>
        <v>0</v>
      </c>
      <c r="AJ569" s="118">
        <f t="shared" si="336"/>
        <v>0</v>
      </c>
      <c r="AK569" s="74">
        <f t="shared" si="337"/>
        <v>0</v>
      </c>
      <c r="AL569" s="174">
        <f t="shared" si="338"/>
        <v>0</v>
      </c>
      <c r="AM569" s="175">
        <f t="shared" si="321"/>
        <v>0</v>
      </c>
      <c r="AN569" s="130">
        <f t="shared" si="339"/>
        <v>0</v>
      </c>
      <c r="AO569" s="74">
        <f t="shared" si="322"/>
        <v>0</v>
      </c>
      <c r="AP569" s="123">
        <f t="shared" si="340"/>
        <v>0</v>
      </c>
      <c r="AQ569" s="118">
        <f t="shared" si="323"/>
        <v>0</v>
      </c>
      <c r="AR569" s="82" t="str">
        <f t="shared" si="341"/>
        <v>https://www.alta.ru/tnved/code//</v>
      </c>
      <c r="AS569" s="157"/>
      <c r="AT569" s="162"/>
      <c r="AU569" s="74">
        <f t="shared" si="324"/>
        <v>0</v>
      </c>
      <c r="AV569" s="157"/>
      <c r="AW569" s="75">
        <f>_xlfn.IFNA(VLOOKUP(L569,list_vat[],3,FALSE),0)</f>
        <v>0</v>
      </c>
      <c r="AX569" s="74">
        <f t="shared" si="342"/>
        <v>0</v>
      </c>
      <c r="AY569" s="74">
        <f t="shared" si="343"/>
        <v>0</v>
      </c>
      <c r="AZ569" s="130">
        <f t="shared" si="344"/>
        <v>0</v>
      </c>
      <c r="BA569" s="74">
        <f t="shared" si="325"/>
        <v>0</v>
      </c>
      <c r="BB569" s="193">
        <f t="shared" si="345"/>
        <v>0</v>
      </c>
      <c r="BC569" s="102">
        <f t="shared" si="346"/>
        <v>0</v>
      </c>
      <c r="BD569" s="102">
        <f t="shared" si="347"/>
        <v>0</v>
      </c>
      <c r="BE569" s="413" t="s">
        <v>69</v>
      </c>
    </row>
    <row r="570" spans="1:57" s="65" customFormat="1" ht="12" customHeight="1" x14ac:dyDescent="0.2">
      <c r="A570" s="43">
        <v>555</v>
      </c>
      <c r="B570" s="166"/>
      <c r="C570" s="166"/>
      <c r="D570" s="166"/>
      <c r="E570" s="162"/>
      <c r="F570" s="166"/>
      <c r="G570" s="162"/>
      <c r="H570" s="162"/>
      <c r="I570" s="189">
        <f t="shared" si="326"/>
        <v>0</v>
      </c>
      <c r="J570" s="195"/>
      <c r="K570" s="162"/>
      <c r="L570" s="168"/>
      <c r="M570" s="75">
        <f>_xlfn.XLOOKUP(L570,list_vat[Страна],list_vat[Ставка НДС %],0,0)</f>
        <v>0</v>
      </c>
      <c r="N570" s="162">
        <f t="shared" si="327"/>
        <v>0</v>
      </c>
      <c r="O570" s="169"/>
      <c r="P570" s="74">
        <f t="shared" si="348"/>
        <v>0</v>
      </c>
      <c r="Q570" s="162"/>
      <c r="R570" s="162" t="str">
        <f t="shared" si="328"/>
        <v>введи курс</v>
      </c>
      <c r="S570" s="196">
        <f t="shared" si="329"/>
        <v>0</v>
      </c>
      <c r="T570" s="192">
        <f t="shared" si="330"/>
        <v>0</v>
      </c>
      <c r="U570" s="76">
        <f t="shared" si="331"/>
        <v>0</v>
      </c>
      <c r="V570" s="123">
        <f t="shared" si="332"/>
        <v>0</v>
      </c>
      <c r="W570" s="191"/>
      <c r="X570" s="170"/>
      <c r="Y570" s="74">
        <f t="shared" si="317"/>
        <v>0</v>
      </c>
      <c r="Z570" s="188"/>
      <c r="AA570" s="130">
        <f t="shared" si="333"/>
        <v>0</v>
      </c>
      <c r="AB570" s="74">
        <f t="shared" si="334"/>
        <v>0</v>
      </c>
      <c r="AC570" s="356"/>
      <c r="AD570" s="130" cm="1">
        <f t="array" ref="AD570">IFERROR(ROUND((_xlfn.IFS(offer_sale_type="поставка",AB570,offer_sale_type="транзит",S570)*(1+AC570))/E570,2),0)</f>
        <v>0</v>
      </c>
      <c r="AE570" s="74">
        <f t="shared" si="335"/>
        <v>0</v>
      </c>
      <c r="AF570" s="123" cm="1">
        <f t="array" ref="AF570">IFERROR(ROUND(_xlfn.IFS(offer_sale_type="поставка",AB570,offer_sale_type="транзит",S570)*AC570,2),0)</f>
        <v>0</v>
      </c>
      <c r="AG570" s="130">
        <f t="shared" si="318"/>
        <v>0</v>
      </c>
      <c r="AH570" s="74">
        <f t="shared" si="319"/>
        <v>0</v>
      </c>
      <c r="AI570" s="123">
        <f t="shared" si="320"/>
        <v>0</v>
      </c>
      <c r="AJ570" s="118">
        <f t="shared" si="336"/>
        <v>0</v>
      </c>
      <c r="AK570" s="74">
        <f t="shared" si="337"/>
        <v>0</v>
      </c>
      <c r="AL570" s="174">
        <f t="shared" si="338"/>
        <v>0</v>
      </c>
      <c r="AM570" s="175">
        <f t="shared" si="321"/>
        <v>0</v>
      </c>
      <c r="AN570" s="130">
        <f t="shared" si="339"/>
        <v>0</v>
      </c>
      <c r="AO570" s="74">
        <f t="shared" si="322"/>
        <v>0</v>
      </c>
      <c r="AP570" s="123">
        <f t="shared" si="340"/>
        <v>0</v>
      </c>
      <c r="AQ570" s="118">
        <f t="shared" si="323"/>
        <v>0</v>
      </c>
      <c r="AR570" s="82" t="str">
        <f t="shared" si="341"/>
        <v>https://www.alta.ru/tnved/code//</v>
      </c>
      <c r="AS570" s="157"/>
      <c r="AT570" s="162"/>
      <c r="AU570" s="74">
        <f t="shared" si="324"/>
        <v>0</v>
      </c>
      <c r="AV570" s="157"/>
      <c r="AW570" s="75">
        <f>_xlfn.IFNA(VLOOKUP(L570,list_vat[],3,FALSE),0)</f>
        <v>0</v>
      </c>
      <c r="AX570" s="74">
        <f t="shared" si="342"/>
        <v>0</v>
      </c>
      <c r="AY570" s="74">
        <f t="shared" si="343"/>
        <v>0</v>
      </c>
      <c r="AZ570" s="130">
        <f t="shared" si="344"/>
        <v>0</v>
      </c>
      <c r="BA570" s="74">
        <f t="shared" si="325"/>
        <v>0</v>
      </c>
      <c r="BB570" s="193">
        <f t="shared" si="345"/>
        <v>0</v>
      </c>
      <c r="BC570" s="102">
        <f t="shared" si="346"/>
        <v>0</v>
      </c>
      <c r="BD570" s="102">
        <f t="shared" si="347"/>
        <v>0</v>
      </c>
      <c r="BE570" s="413" t="s">
        <v>69</v>
      </c>
    </row>
    <row r="571" spans="1:57" s="65" customFormat="1" ht="12" customHeight="1" x14ac:dyDescent="0.2">
      <c r="A571" s="43">
        <v>556</v>
      </c>
      <c r="B571" s="166"/>
      <c r="C571" s="166"/>
      <c r="D571" s="166"/>
      <c r="E571" s="162"/>
      <c r="F571" s="166"/>
      <c r="G571" s="162"/>
      <c r="H571" s="162"/>
      <c r="I571" s="189">
        <f t="shared" si="326"/>
        <v>0</v>
      </c>
      <c r="J571" s="195"/>
      <c r="K571" s="162"/>
      <c r="L571" s="168"/>
      <c r="M571" s="75">
        <f>_xlfn.XLOOKUP(L571,list_vat[Страна],list_vat[Ставка НДС %],0,0)</f>
        <v>0</v>
      </c>
      <c r="N571" s="162">
        <f t="shared" si="327"/>
        <v>0</v>
      </c>
      <c r="O571" s="169"/>
      <c r="P571" s="74">
        <f t="shared" si="348"/>
        <v>0</v>
      </c>
      <c r="Q571" s="162"/>
      <c r="R571" s="162" t="str">
        <f t="shared" si="328"/>
        <v>введи курс</v>
      </c>
      <c r="S571" s="196">
        <f t="shared" si="329"/>
        <v>0</v>
      </c>
      <c r="T571" s="192">
        <f t="shared" si="330"/>
        <v>0</v>
      </c>
      <c r="U571" s="76">
        <f t="shared" si="331"/>
        <v>0</v>
      </c>
      <c r="V571" s="123">
        <f t="shared" si="332"/>
        <v>0</v>
      </c>
      <c r="W571" s="191"/>
      <c r="X571" s="170"/>
      <c r="Y571" s="74">
        <f t="shared" si="317"/>
        <v>0</v>
      </c>
      <c r="Z571" s="188"/>
      <c r="AA571" s="130">
        <f t="shared" si="333"/>
        <v>0</v>
      </c>
      <c r="AB571" s="74">
        <f t="shared" si="334"/>
        <v>0</v>
      </c>
      <c r="AC571" s="356"/>
      <c r="AD571" s="130" cm="1">
        <f t="array" ref="AD571">IFERROR(ROUND((_xlfn.IFS(offer_sale_type="поставка",AB571,offer_sale_type="транзит",S571)*(1+AC571))/E571,2),0)</f>
        <v>0</v>
      </c>
      <c r="AE571" s="74">
        <f t="shared" si="335"/>
        <v>0</v>
      </c>
      <c r="AF571" s="123" cm="1">
        <f t="array" ref="AF571">IFERROR(ROUND(_xlfn.IFS(offer_sale_type="поставка",AB571,offer_sale_type="транзит",S571)*AC571,2),0)</f>
        <v>0</v>
      </c>
      <c r="AG571" s="130">
        <f t="shared" si="318"/>
        <v>0</v>
      </c>
      <c r="AH571" s="74">
        <f t="shared" si="319"/>
        <v>0</v>
      </c>
      <c r="AI571" s="123">
        <f t="shared" si="320"/>
        <v>0</v>
      </c>
      <c r="AJ571" s="118">
        <f t="shared" si="336"/>
        <v>0</v>
      </c>
      <c r="AK571" s="74">
        <f t="shared" si="337"/>
        <v>0</v>
      </c>
      <c r="AL571" s="174">
        <f t="shared" si="338"/>
        <v>0</v>
      </c>
      <c r="AM571" s="175">
        <f t="shared" si="321"/>
        <v>0</v>
      </c>
      <c r="AN571" s="130">
        <f t="shared" si="339"/>
        <v>0</v>
      </c>
      <c r="AO571" s="74">
        <f t="shared" si="322"/>
        <v>0</v>
      </c>
      <c r="AP571" s="123">
        <f t="shared" si="340"/>
        <v>0</v>
      </c>
      <c r="AQ571" s="118">
        <f t="shared" si="323"/>
        <v>0</v>
      </c>
      <c r="AR571" s="82" t="str">
        <f t="shared" si="341"/>
        <v>https://www.alta.ru/tnved/code//</v>
      </c>
      <c r="AS571" s="157"/>
      <c r="AT571" s="162"/>
      <c r="AU571" s="74">
        <f t="shared" si="324"/>
        <v>0</v>
      </c>
      <c r="AV571" s="157"/>
      <c r="AW571" s="75">
        <f>_xlfn.IFNA(VLOOKUP(L571,list_vat[],3,FALSE),0)</f>
        <v>0</v>
      </c>
      <c r="AX571" s="74">
        <f t="shared" si="342"/>
        <v>0</v>
      </c>
      <c r="AY571" s="74">
        <f t="shared" si="343"/>
        <v>0</v>
      </c>
      <c r="AZ571" s="130">
        <f t="shared" si="344"/>
        <v>0</v>
      </c>
      <c r="BA571" s="74">
        <f t="shared" si="325"/>
        <v>0</v>
      </c>
      <c r="BB571" s="193">
        <f t="shared" si="345"/>
        <v>0</v>
      </c>
      <c r="BC571" s="102">
        <f t="shared" si="346"/>
        <v>0</v>
      </c>
      <c r="BD571" s="102">
        <f t="shared" si="347"/>
        <v>0</v>
      </c>
      <c r="BE571" s="413" t="s">
        <v>69</v>
      </c>
    </row>
    <row r="572" spans="1:57" s="65" customFormat="1" ht="12" customHeight="1" x14ac:dyDescent="0.2">
      <c r="A572" s="43">
        <v>557</v>
      </c>
      <c r="B572" s="166"/>
      <c r="C572" s="166"/>
      <c r="D572" s="166"/>
      <c r="E572" s="162"/>
      <c r="F572" s="166"/>
      <c r="G572" s="162"/>
      <c r="H572" s="162"/>
      <c r="I572" s="189">
        <f t="shared" si="326"/>
        <v>0</v>
      </c>
      <c r="J572" s="195"/>
      <c r="K572" s="162"/>
      <c r="L572" s="168"/>
      <c r="M572" s="75">
        <f>_xlfn.XLOOKUP(L572,list_vat[Страна],list_vat[Ставка НДС %],0,0)</f>
        <v>0</v>
      </c>
      <c r="N572" s="162">
        <f t="shared" si="327"/>
        <v>0</v>
      </c>
      <c r="O572" s="169"/>
      <c r="P572" s="74">
        <f t="shared" si="348"/>
        <v>0</v>
      </c>
      <c r="Q572" s="162"/>
      <c r="R572" s="162" t="str">
        <f t="shared" si="328"/>
        <v>введи курс</v>
      </c>
      <c r="S572" s="196">
        <f t="shared" si="329"/>
        <v>0</v>
      </c>
      <c r="T572" s="192">
        <f t="shared" si="330"/>
        <v>0</v>
      </c>
      <c r="U572" s="76">
        <f t="shared" si="331"/>
        <v>0</v>
      </c>
      <c r="V572" s="123">
        <f t="shared" si="332"/>
        <v>0</v>
      </c>
      <c r="W572" s="191"/>
      <c r="X572" s="170"/>
      <c r="Y572" s="74">
        <f t="shared" si="317"/>
        <v>0</v>
      </c>
      <c r="Z572" s="188"/>
      <c r="AA572" s="130">
        <f t="shared" si="333"/>
        <v>0</v>
      </c>
      <c r="AB572" s="74">
        <f t="shared" si="334"/>
        <v>0</v>
      </c>
      <c r="AC572" s="356"/>
      <c r="AD572" s="130" cm="1">
        <f t="array" ref="AD572">IFERROR(ROUND((_xlfn.IFS(offer_sale_type="поставка",AB572,offer_sale_type="транзит",S572)*(1+AC572))/E572,2),0)</f>
        <v>0</v>
      </c>
      <c r="AE572" s="74">
        <f t="shared" si="335"/>
        <v>0</v>
      </c>
      <c r="AF572" s="123" cm="1">
        <f t="array" ref="AF572">IFERROR(ROUND(_xlfn.IFS(offer_sale_type="поставка",AB572,offer_sale_type="транзит",S572)*AC572,2),0)</f>
        <v>0</v>
      </c>
      <c r="AG572" s="130">
        <f t="shared" si="318"/>
        <v>0</v>
      </c>
      <c r="AH572" s="74">
        <f t="shared" si="319"/>
        <v>0</v>
      </c>
      <c r="AI572" s="123">
        <f t="shared" si="320"/>
        <v>0</v>
      </c>
      <c r="AJ572" s="118">
        <f t="shared" si="336"/>
        <v>0</v>
      </c>
      <c r="AK572" s="74">
        <f t="shared" si="337"/>
        <v>0</v>
      </c>
      <c r="AL572" s="174">
        <f t="shared" si="338"/>
        <v>0</v>
      </c>
      <c r="AM572" s="175">
        <f t="shared" si="321"/>
        <v>0</v>
      </c>
      <c r="AN572" s="130">
        <f t="shared" si="339"/>
        <v>0</v>
      </c>
      <c r="AO572" s="74">
        <f t="shared" si="322"/>
        <v>0</v>
      </c>
      <c r="AP572" s="123">
        <f t="shared" si="340"/>
        <v>0</v>
      </c>
      <c r="AQ572" s="118">
        <f t="shared" si="323"/>
        <v>0</v>
      </c>
      <c r="AR572" s="82" t="str">
        <f t="shared" si="341"/>
        <v>https://www.alta.ru/tnved/code//</v>
      </c>
      <c r="AS572" s="157"/>
      <c r="AT572" s="162"/>
      <c r="AU572" s="74">
        <f t="shared" si="324"/>
        <v>0</v>
      </c>
      <c r="AV572" s="157"/>
      <c r="AW572" s="75">
        <f>_xlfn.IFNA(VLOOKUP(L572,list_vat[],3,FALSE),0)</f>
        <v>0</v>
      </c>
      <c r="AX572" s="74">
        <f t="shared" si="342"/>
        <v>0</v>
      </c>
      <c r="AY572" s="74">
        <f t="shared" si="343"/>
        <v>0</v>
      </c>
      <c r="AZ572" s="130">
        <f t="shared" si="344"/>
        <v>0</v>
      </c>
      <c r="BA572" s="74">
        <f t="shared" si="325"/>
        <v>0</v>
      </c>
      <c r="BB572" s="193">
        <f t="shared" si="345"/>
        <v>0</v>
      </c>
      <c r="BC572" s="102">
        <f t="shared" si="346"/>
        <v>0</v>
      </c>
      <c r="BD572" s="102">
        <f t="shared" si="347"/>
        <v>0</v>
      </c>
      <c r="BE572" s="413" t="s">
        <v>69</v>
      </c>
    </row>
    <row r="573" spans="1:57" s="65" customFormat="1" ht="12" customHeight="1" x14ac:dyDescent="0.2">
      <c r="A573" s="43">
        <v>558</v>
      </c>
      <c r="B573" s="166"/>
      <c r="C573" s="166"/>
      <c r="D573" s="166"/>
      <c r="E573" s="162"/>
      <c r="F573" s="166"/>
      <c r="G573" s="162"/>
      <c r="H573" s="162"/>
      <c r="I573" s="189">
        <f t="shared" si="326"/>
        <v>0</v>
      </c>
      <c r="J573" s="195"/>
      <c r="K573" s="162"/>
      <c r="L573" s="168"/>
      <c r="M573" s="75">
        <f>_xlfn.XLOOKUP(L573,list_vat[Страна],list_vat[Ставка НДС %],0,0)</f>
        <v>0</v>
      </c>
      <c r="N573" s="162">
        <f t="shared" si="327"/>
        <v>0</v>
      </c>
      <c r="O573" s="169"/>
      <c r="P573" s="74">
        <f t="shared" si="348"/>
        <v>0</v>
      </c>
      <c r="Q573" s="162"/>
      <c r="R573" s="162" t="str">
        <f t="shared" si="328"/>
        <v>введи курс</v>
      </c>
      <c r="S573" s="196">
        <f t="shared" si="329"/>
        <v>0</v>
      </c>
      <c r="T573" s="192">
        <f t="shared" si="330"/>
        <v>0</v>
      </c>
      <c r="U573" s="76">
        <f t="shared" si="331"/>
        <v>0</v>
      </c>
      <c r="V573" s="123">
        <f t="shared" si="332"/>
        <v>0</v>
      </c>
      <c r="W573" s="191"/>
      <c r="X573" s="170"/>
      <c r="Y573" s="74">
        <f t="shared" si="317"/>
        <v>0</v>
      </c>
      <c r="Z573" s="188"/>
      <c r="AA573" s="130">
        <f t="shared" si="333"/>
        <v>0</v>
      </c>
      <c r="AB573" s="74">
        <f t="shared" si="334"/>
        <v>0</v>
      </c>
      <c r="AC573" s="356"/>
      <c r="AD573" s="130" cm="1">
        <f t="array" ref="AD573">IFERROR(ROUND((_xlfn.IFS(offer_sale_type="поставка",AB573,offer_sale_type="транзит",S573)*(1+AC573))/E573,2),0)</f>
        <v>0</v>
      </c>
      <c r="AE573" s="74">
        <f t="shared" si="335"/>
        <v>0</v>
      </c>
      <c r="AF573" s="123" cm="1">
        <f t="array" ref="AF573">IFERROR(ROUND(_xlfn.IFS(offer_sale_type="поставка",AB573,offer_sale_type="транзит",S573)*AC573,2),0)</f>
        <v>0</v>
      </c>
      <c r="AG573" s="130">
        <f t="shared" si="318"/>
        <v>0</v>
      </c>
      <c r="AH573" s="74">
        <f t="shared" si="319"/>
        <v>0</v>
      </c>
      <c r="AI573" s="123">
        <f t="shared" si="320"/>
        <v>0</v>
      </c>
      <c r="AJ573" s="118">
        <f t="shared" si="336"/>
        <v>0</v>
      </c>
      <c r="AK573" s="74">
        <f t="shared" si="337"/>
        <v>0</v>
      </c>
      <c r="AL573" s="174">
        <f t="shared" si="338"/>
        <v>0</v>
      </c>
      <c r="AM573" s="175">
        <f t="shared" si="321"/>
        <v>0</v>
      </c>
      <c r="AN573" s="130">
        <f t="shared" si="339"/>
        <v>0</v>
      </c>
      <c r="AO573" s="74">
        <f t="shared" si="322"/>
        <v>0</v>
      </c>
      <c r="AP573" s="123">
        <f t="shared" si="340"/>
        <v>0</v>
      </c>
      <c r="AQ573" s="118">
        <f t="shared" si="323"/>
        <v>0</v>
      </c>
      <c r="AR573" s="82" t="str">
        <f t="shared" si="341"/>
        <v>https://www.alta.ru/tnved/code//</v>
      </c>
      <c r="AS573" s="157"/>
      <c r="AT573" s="162"/>
      <c r="AU573" s="74">
        <f t="shared" si="324"/>
        <v>0</v>
      </c>
      <c r="AV573" s="157"/>
      <c r="AW573" s="75">
        <f>_xlfn.IFNA(VLOOKUP(L573,list_vat[],3,FALSE),0)</f>
        <v>0</v>
      </c>
      <c r="AX573" s="74">
        <f t="shared" si="342"/>
        <v>0</v>
      </c>
      <c r="AY573" s="74">
        <f t="shared" si="343"/>
        <v>0</v>
      </c>
      <c r="AZ573" s="130">
        <f t="shared" si="344"/>
        <v>0</v>
      </c>
      <c r="BA573" s="74">
        <f t="shared" si="325"/>
        <v>0</v>
      </c>
      <c r="BB573" s="193">
        <f t="shared" si="345"/>
        <v>0</v>
      </c>
      <c r="BC573" s="102">
        <f t="shared" si="346"/>
        <v>0</v>
      </c>
      <c r="BD573" s="102">
        <f t="shared" si="347"/>
        <v>0</v>
      </c>
      <c r="BE573" s="413" t="s">
        <v>69</v>
      </c>
    </row>
    <row r="574" spans="1:57" s="65" customFormat="1" ht="12" customHeight="1" x14ac:dyDescent="0.2">
      <c r="A574" s="43">
        <v>559</v>
      </c>
      <c r="B574" s="166"/>
      <c r="C574" s="166"/>
      <c r="D574" s="166"/>
      <c r="E574" s="162"/>
      <c r="F574" s="166"/>
      <c r="G574" s="162"/>
      <c r="H574" s="162"/>
      <c r="I574" s="189">
        <f t="shared" si="326"/>
        <v>0</v>
      </c>
      <c r="J574" s="195"/>
      <c r="K574" s="162"/>
      <c r="L574" s="168"/>
      <c r="M574" s="75">
        <f>_xlfn.XLOOKUP(L574,list_vat[Страна],list_vat[Ставка НДС %],0,0)</f>
        <v>0</v>
      </c>
      <c r="N574" s="162">
        <f t="shared" si="327"/>
        <v>0</v>
      </c>
      <c r="O574" s="169"/>
      <c r="P574" s="74">
        <f t="shared" si="348"/>
        <v>0</v>
      </c>
      <c r="Q574" s="162"/>
      <c r="R574" s="162" t="str">
        <f t="shared" si="328"/>
        <v>введи курс</v>
      </c>
      <c r="S574" s="196">
        <f t="shared" si="329"/>
        <v>0</v>
      </c>
      <c r="T574" s="192">
        <f t="shared" si="330"/>
        <v>0</v>
      </c>
      <c r="U574" s="76">
        <f t="shared" si="331"/>
        <v>0</v>
      </c>
      <c r="V574" s="123">
        <f t="shared" si="332"/>
        <v>0</v>
      </c>
      <c r="W574" s="191"/>
      <c r="X574" s="170"/>
      <c r="Y574" s="74">
        <f t="shared" si="317"/>
        <v>0</v>
      </c>
      <c r="Z574" s="188"/>
      <c r="AA574" s="130">
        <f t="shared" si="333"/>
        <v>0</v>
      </c>
      <c r="AB574" s="74">
        <f t="shared" si="334"/>
        <v>0</v>
      </c>
      <c r="AC574" s="356"/>
      <c r="AD574" s="130" cm="1">
        <f t="array" ref="AD574">IFERROR(ROUND((_xlfn.IFS(offer_sale_type="поставка",AB574,offer_sale_type="транзит",S574)*(1+AC574))/E574,2),0)</f>
        <v>0</v>
      </c>
      <c r="AE574" s="74">
        <f t="shared" si="335"/>
        <v>0</v>
      </c>
      <c r="AF574" s="123" cm="1">
        <f t="array" ref="AF574">IFERROR(ROUND(_xlfn.IFS(offer_sale_type="поставка",AB574,offer_sale_type="транзит",S574)*AC574,2),0)</f>
        <v>0</v>
      </c>
      <c r="AG574" s="130">
        <f t="shared" si="318"/>
        <v>0</v>
      </c>
      <c r="AH574" s="74">
        <f t="shared" si="319"/>
        <v>0</v>
      </c>
      <c r="AI574" s="123">
        <f t="shared" si="320"/>
        <v>0</v>
      </c>
      <c r="AJ574" s="118">
        <f t="shared" si="336"/>
        <v>0</v>
      </c>
      <c r="AK574" s="74">
        <f t="shared" si="337"/>
        <v>0</v>
      </c>
      <c r="AL574" s="174">
        <f t="shared" si="338"/>
        <v>0</v>
      </c>
      <c r="AM574" s="175">
        <f t="shared" si="321"/>
        <v>0</v>
      </c>
      <c r="AN574" s="130">
        <f t="shared" si="339"/>
        <v>0</v>
      </c>
      <c r="AO574" s="74">
        <f t="shared" si="322"/>
        <v>0</v>
      </c>
      <c r="AP574" s="123">
        <f t="shared" si="340"/>
        <v>0</v>
      </c>
      <c r="AQ574" s="118">
        <f t="shared" si="323"/>
        <v>0</v>
      </c>
      <c r="AR574" s="82" t="str">
        <f t="shared" si="341"/>
        <v>https://www.alta.ru/tnved/code//</v>
      </c>
      <c r="AS574" s="157"/>
      <c r="AT574" s="162"/>
      <c r="AU574" s="74">
        <f t="shared" si="324"/>
        <v>0</v>
      </c>
      <c r="AV574" s="157"/>
      <c r="AW574" s="75">
        <f>_xlfn.IFNA(VLOOKUP(L574,list_vat[],3,FALSE),0)</f>
        <v>0</v>
      </c>
      <c r="AX574" s="74">
        <f t="shared" si="342"/>
        <v>0</v>
      </c>
      <c r="AY574" s="74">
        <f t="shared" si="343"/>
        <v>0</v>
      </c>
      <c r="AZ574" s="130">
        <f t="shared" si="344"/>
        <v>0</v>
      </c>
      <c r="BA574" s="74">
        <f t="shared" si="325"/>
        <v>0</v>
      </c>
      <c r="BB574" s="193">
        <f t="shared" si="345"/>
        <v>0</v>
      </c>
      <c r="BC574" s="102">
        <f t="shared" si="346"/>
        <v>0</v>
      </c>
      <c r="BD574" s="102">
        <f t="shared" si="347"/>
        <v>0</v>
      </c>
      <c r="BE574" s="413" t="s">
        <v>69</v>
      </c>
    </row>
    <row r="575" spans="1:57" s="65" customFormat="1" ht="12" customHeight="1" x14ac:dyDescent="0.2">
      <c r="A575" s="43">
        <v>560</v>
      </c>
      <c r="B575" s="166"/>
      <c r="C575" s="166"/>
      <c r="D575" s="166"/>
      <c r="E575" s="162"/>
      <c r="F575" s="166"/>
      <c r="G575" s="162"/>
      <c r="H575" s="162"/>
      <c r="I575" s="189">
        <f t="shared" si="326"/>
        <v>0</v>
      </c>
      <c r="J575" s="195"/>
      <c r="K575" s="162"/>
      <c r="L575" s="168"/>
      <c r="M575" s="75">
        <f>_xlfn.XLOOKUP(L575,list_vat[Страна],list_vat[Ставка НДС %],0,0)</f>
        <v>0</v>
      </c>
      <c r="N575" s="162">
        <f t="shared" si="327"/>
        <v>0</v>
      </c>
      <c r="O575" s="169"/>
      <c r="P575" s="74">
        <f t="shared" si="348"/>
        <v>0</v>
      </c>
      <c r="Q575" s="162"/>
      <c r="R575" s="162" t="str">
        <f t="shared" si="328"/>
        <v>введи курс</v>
      </c>
      <c r="S575" s="196">
        <f t="shared" si="329"/>
        <v>0</v>
      </c>
      <c r="T575" s="192">
        <f t="shared" si="330"/>
        <v>0</v>
      </c>
      <c r="U575" s="76">
        <f t="shared" si="331"/>
        <v>0</v>
      </c>
      <c r="V575" s="123">
        <f t="shared" si="332"/>
        <v>0</v>
      </c>
      <c r="W575" s="191"/>
      <c r="X575" s="170"/>
      <c r="Y575" s="74">
        <f t="shared" si="317"/>
        <v>0</v>
      </c>
      <c r="Z575" s="188"/>
      <c r="AA575" s="130">
        <f t="shared" si="333"/>
        <v>0</v>
      </c>
      <c r="AB575" s="74">
        <f t="shared" si="334"/>
        <v>0</v>
      </c>
      <c r="AC575" s="356"/>
      <c r="AD575" s="130" cm="1">
        <f t="array" ref="AD575">IFERROR(ROUND((_xlfn.IFS(offer_sale_type="поставка",AB575,offer_sale_type="транзит",S575)*(1+AC575))/E575,2),0)</f>
        <v>0</v>
      </c>
      <c r="AE575" s="74">
        <f t="shared" si="335"/>
        <v>0</v>
      </c>
      <c r="AF575" s="123" cm="1">
        <f t="array" ref="AF575">IFERROR(ROUND(_xlfn.IFS(offer_sale_type="поставка",AB575,offer_sale_type="транзит",S575)*AC575,2),0)</f>
        <v>0</v>
      </c>
      <c r="AG575" s="130">
        <f t="shared" si="318"/>
        <v>0</v>
      </c>
      <c r="AH575" s="74">
        <f t="shared" si="319"/>
        <v>0</v>
      </c>
      <c r="AI575" s="123">
        <f t="shared" si="320"/>
        <v>0</v>
      </c>
      <c r="AJ575" s="118">
        <f t="shared" si="336"/>
        <v>0</v>
      </c>
      <c r="AK575" s="74">
        <f t="shared" si="337"/>
        <v>0</v>
      </c>
      <c r="AL575" s="174">
        <f t="shared" si="338"/>
        <v>0</v>
      </c>
      <c r="AM575" s="175">
        <f t="shared" si="321"/>
        <v>0</v>
      </c>
      <c r="AN575" s="130">
        <f t="shared" si="339"/>
        <v>0</v>
      </c>
      <c r="AO575" s="74">
        <f t="shared" si="322"/>
        <v>0</v>
      </c>
      <c r="AP575" s="123">
        <f t="shared" si="340"/>
        <v>0</v>
      </c>
      <c r="AQ575" s="118">
        <f t="shared" si="323"/>
        <v>0</v>
      </c>
      <c r="AR575" s="82" t="str">
        <f t="shared" si="341"/>
        <v>https://www.alta.ru/tnved/code//</v>
      </c>
      <c r="AS575" s="157"/>
      <c r="AT575" s="162"/>
      <c r="AU575" s="74">
        <f t="shared" si="324"/>
        <v>0</v>
      </c>
      <c r="AV575" s="157"/>
      <c r="AW575" s="75">
        <f>_xlfn.IFNA(VLOOKUP(L575,list_vat[],3,FALSE),0)</f>
        <v>0</v>
      </c>
      <c r="AX575" s="74">
        <f t="shared" si="342"/>
        <v>0</v>
      </c>
      <c r="AY575" s="74">
        <f t="shared" si="343"/>
        <v>0</v>
      </c>
      <c r="AZ575" s="130">
        <f t="shared" si="344"/>
        <v>0</v>
      </c>
      <c r="BA575" s="74">
        <f t="shared" si="325"/>
        <v>0</v>
      </c>
      <c r="BB575" s="193">
        <f t="shared" si="345"/>
        <v>0</v>
      </c>
      <c r="BC575" s="102">
        <f t="shared" si="346"/>
        <v>0</v>
      </c>
      <c r="BD575" s="102">
        <f t="shared" si="347"/>
        <v>0</v>
      </c>
      <c r="BE575" s="413" t="s">
        <v>69</v>
      </c>
    </row>
    <row r="576" spans="1:57" s="65" customFormat="1" ht="12" customHeight="1" x14ac:dyDescent="0.2">
      <c r="A576" s="43">
        <v>561</v>
      </c>
      <c r="B576" s="166"/>
      <c r="C576" s="166"/>
      <c r="D576" s="166"/>
      <c r="E576" s="162"/>
      <c r="F576" s="166"/>
      <c r="G576" s="162"/>
      <c r="H576" s="162"/>
      <c r="I576" s="189">
        <f t="shared" si="326"/>
        <v>0</v>
      </c>
      <c r="J576" s="195"/>
      <c r="K576" s="162"/>
      <c r="L576" s="168"/>
      <c r="M576" s="75">
        <f>_xlfn.XLOOKUP(L576,list_vat[Страна],list_vat[Ставка НДС %],0,0)</f>
        <v>0</v>
      </c>
      <c r="N576" s="162">
        <f t="shared" si="327"/>
        <v>0</v>
      </c>
      <c r="O576" s="169"/>
      <c r="P576" s="74">
        <f t="shared" si="348"/>
        <v>0</v>
      </c>
      <c r="Q576" s="162"/>
      <c r="R576" s="162" t="str">
        <f t="shared" si="328"/>
        <v>введи курс</v>
      </c>
      <c r="S576" s="196">
        <f t="shared" si="329"/>
        <v>0</v>
      </c>
      <c r="T576" s="192">
        <f t="shared" si="330"/>
        <v>0</v>
      </c>
      <c r="U576" s="76">
        <f t="shared" si="331"/>
        <v>0</v>
      </c>
      <c r="V576" s="123">
        <f t="shared" si="332"/>
        <v>0</v>
      </c>
      <c r="W576" s="191"/>
      <c r="X576" s="170"/>
      <c r="Y576" s="74">
        <f t="shared" si="317"/>
        <v>0</v>
      </c>
      <c r="Z576" s="188"/>
      <c r="AA576" s="130">
        <f t="shared" si="333"/>
        <v>0</v>
      </c>
      <c r="AB576" s="74">
        <f t="shared" si="334"/>
        <v>0</v>
      </c>
      <c r="AC576" s="356"/>
      <c r="AD576" s="130" cm="1">
        <f t="array" ref="AD576">IFERROR(ROUND((_xlfn.IFS(offer_sale_type="поставка",AB576,offer_sale_type="транзит",S576)*(1+AC576))/E576,2),0)</f>
        <v>0</v>
      </c>
      <c r="AE576" s="74">
        <f t="shared" si="335"/>
        <v>0</v>
      </c>
      <c r="AF576" s="123" cm="1">
        <f t="array" ref="AF576">IFERROR(ROUND(_xlfn.IFS(offer_sale_type="поставка",AB576,offer_sale_type="транзит",S576)*AC576,2),0)</f>
        <v>0</v>
      </c>
      <c r="AG576" s="130">
        <f t="shared" si="318"/>
        <v>0</v>
      </c>
      <c r="AH576" s="74">
        <f t="shared" si="319"/>
        <v>0</v>
      </c>
      <c r="AI576" s="123">
        <f t="shared" si="320"/>
        <v>0</v>
      </c>
      <c r="AJ576" s="118">
        <f t="shared" si="336"/>
        <v>0</v>
      </c>
      <c r="AK576" s="74">
        <f t="shared" si="337"/>
        <v>0</v>
      </c>
      <c r="AL576" s="174">
        <f t="shared" si="338"/>
        <v>0</v>
      </c>
      <c r="AM576" s="175">
        <f t="shared" si="321"/>
        <v>0</v>
      </c>
      <c r="AN576" s="130">
        <f t="shared" si="339"/>
        <v>0</v>
      </c>
      <c r="AO576" s="74">
        <f t="shared" si="322"/>
        <v>0</v>
      </c>
      <c r="AP576" s="123">
        <f t="shared" si="340"/>
        <v>0</v>
      </c>
      <c r="AQ576" s="118">
        <f t="shared" si="323"/>
        <v>0</v>
      </c>
      <c r="AR576" s="82" t="str">
        <f t="shared" si="341"/>
        <v>https://www.alta.ru/tnved/code//</v>
      </c>
      <c r="AS576" s="157"/>
      <c r="AT576" s="162"/>
      <c r="AU576" s="74">
        <f t="shared" si="324"/>
        <v>0</v>
      </c>
      <c r="AV576" s="157"/>
      <c r="AW576" s="75">
        <f>_xlfn.IFNA(VLOOKUP(L576,list_vat[],3,FALSE),0)</f>
        <v>0</v>
      </c>
      <c r="AX576" s="74">
        <f t="shared" si="342"/>
        <v>0</v>
      </c>
      <c r="AY576" s="74">
        <f t="shared" si="343"/>
        <v>0</v>
      </c>
      <c r="AZ576" s="130">
        <f t="shared" si="344"/>
        <v>0</v>
      </c>
      <c r="BA576" s="74">
        <f t="shared" si="325"/>
        <v>0</v>
      </c>
      <c r="BB576" s="193">
        <f t="shared" si="345"/>
        <v>0</v>
      </c>
      <c r="BC576" s="102">
        <f t="shared" si="346"/>
        <v>0</v>
      </c>
      <c r="BD576" s="102">
        <f t="shared" si="347"/>
        <v>0</v>
      </c>
      <c r="BE576" s="413" t="s">
        <v>69</v>
      </c>
    </row>
    <row r="577" spans="1:57" s="65" customFormat="1" ht="12" customHeight="1" x14ac:dyDescent="0.2">
      <c r="A577" s="43">
        <v>562</v>
      </c>
      <c r="B577" s="166"/>
      <c r="C577" s="166"/>
      <c r="D577" s="166"/>
      <c r="E577" s="162"/>
      <c r="F577" s="166"/>
      <c r="G577" s="162"/>
      <c r="H577" s="162"/>
      <c r="I577" s="189">
        <f t="shared" si="326"/>
        <v>0</v>
      </c>
      <c r="J577" s="195"/>
      <c r="K577" s="162"/>
      <c r="L577" s="168"/>
      <c r="M577" s="75">
        <f>_xlfn.XLOOKUP(L577,list_vat[Страна],list_vat[Ставка НДС %],0,0)</f>
        <v>0</v>
      </c>
      <c r="N577" s="162">
        <f t="shared" si="327"/>
        <v>0</v>
      </c>
      <c r="O577" s="169"/>
      <c r="P577" s="74">
        <f t="shared" si="348"/>
        <v>0</v>
      </c>
      <c r="Q577" s="162"/>
      <c r="R577" s="162" t="str">
        <f t="shared" si="328"/>
        <v>введи курс</v>
      </c>
      <c r="S577" s="196">
        <f t="shared" si="329"/>
        <v>0</v>
      </c>
      <c r="T577" s="192">
        <f t="shared" si="330"/>
        <v>0</v>
      </c>
      <c r="U577" s="76">
        <f t="shared" si="331"/>
        <v>0</v>
      </c>
      <c r="V577" s="123">
        <f t="shared" si="332"/>
        <v>0</v>
      </c>
      <c r="W577" s="191"/>
      <c r="X577" s="170"/>
      <c r="Y577" s="74">
        <f t="shared" si="317"/>
        <v>0</v>
      </c>
      <c r="Z577" s="188"/>
      <c r="AA577" s="130">
        <f t="shared" si="333"/>
        <v>0</v>
      </c>
      <c r="AB577" s="74">
        <f t="shared" si="334"/>
        <v>0</v>
      </c>
      <c r="AC577" s="356"/>
      <c r="AD577" s="130" cm="1">
        <f t="array" ref="AD577">IFERROR(ROUND((_xlfn.IFS(offer_sale_type="поставка",AB577,offer_sale_type="транзит",S577)*(1+AC577))/E577,2),0)</f>
        <v>0</v>
      </c>
      <c r="AE577" s="74">
        <f t="shared" si="335"/>
        <v>0</v>
      </c>
      <c r="AF577" s="123" cm="1">
        <f t="array" ref="AF577">IFERROR(ROUND(_xlfn.IFS(offer_sale_type="поставка",AB577,offer_sale_type="транзит",S577)*AC577,2),0)</f>
        <v>0</v>
      </c>
      <c r="AG577" s="130">
        <f t="shared" si="318"/>
        <v>0</v>
      </c>
      <c r="AH577" s="74">
        <f t="shared" si="319"/>
        <v>0</v>
      </c>
      <c r="AI577" s="123">
        <f t="shared" si="320"/>
        <v>0</v>
      </c>
      <c r="AJ577" s="118">
        <f t="shared" si="336"/>
        <v>0</v>
      </c>
      <c r="AK577" s="74">
        <f t="shared" si="337"/>
        <v>0</v>
      </c>
      <c r="AL577" s="174">
        <f t="shared" si="338"/>
        <v>0</v>
      </c>
      <c r="AM577" s="175">
        <f t="shared" si="321"/>
        <v>0</v>
      </c>
      <c r="AN577" s="130">
        <f t="shared" si="339"/>
        <v>0</v>
      </c>
      <c r="AO577" s="74">
        <f t="shared" si="322"/>
        <v>0</v>
      </c>
      <c r="AP577" s="123">
        <f t="shared" si="340"/>
        <v>0</v>
      </c>
      <c r="AQ577" s="118">
        <f t="shared" si="323"/>
        <v>0</v>
      </c>
      <c r="AR577" s="82" t="str">
        <f t="shared" si="341"/>
        <v>https://www.alta.ru/tnved/code//</v>
      </c>
      <c r="AS577" s="157"/>
      <c r="AT577" s="162"/>
      <c r="AU577" s="74">
        <f t="shared" si="324"/>
        <v>0</v>
      </c>
      <c r="AV577" s="157"/>
      <c r="AW577" s="75">
        <f>_xlfn.IFNA(VLOOKUP(L577,list_vat[],3,FALSE),0)</f>
        <v>0</v>
      </c>
      <c r="AX577" s="74">
        <f t="shared" si="342"/>
        <v>0</v>
      </c>
      <c r="AY577" s="74">
        <f t="shared" si="343"/>
        <v>0</v>
      </c>
      <c r="AZ577" s="130">
        <f t="shared" si="344"/>
        <v>0</v>
      </c>
      <c r="BA577" s="74">
        <f t="shared" si="325"/>
        <v>0</v>
      </c>
      <c r="BB577" s="193">
        <f t="shared" si="345"/>
        <v>0</v>
      </c>
      <c r="BC577" s="102">
        <f t="shared" si="346"/>
        <v>0</v>
      </c>
      <c r="BD577" s="102">
        <f t="shared" si="347"/>
        <v>0</v>
      </c>
      <c r="BE577" s="413" t="s">
        <v>69</v>
      </c>
    </row>
    <row r="578" spans="1:57" s="65" customFormat="1" ht="12" customHeight="1" x14ac:dyDescent="0.2">
      <c r="A578" s="43">
        <v>563</v>
      </c>
      <c r="B578" s="166"/>
      <c r="C578" s="166"/>
      <c r="D578" s="166"/>
      <c r="E578" s="162"/>
      <c r="F578" s="166"/>
      <c r="G578" s="162"/>
      <c r="H578" s="162"/>
      <c r="I578" s="189">
        <f t="shared" si="326"/>
        <v>0</v>
      </c>
      <c r="J578" s="195"/>
      <c r="K578" s="162"/>
      <c r="L578" s="168"/>
      <c r="M578" s="75">
        <f>_xlfn.XLOOKUP(L578,list_vat[Страна],list_vat[Ставка НДС %],0,0)</f>
        <v>0</v>
      </c>
      <c r="N578" s="162">
        <f t="shared" si="327"/>
        <v>0</v>
      </c>
      <c r="O578" s="169"/>
      <c r="P578" s="74">
        <f t="shared" si="348"/>
        <v>0</v>
      </c>
      <c r="Q578" s="162"/>
      <c r="R578" s="162" t="str">
        <f t="shared" si="328"/>
        <v>введи курс</v>
      </c>
      <c r="S578" s="196">
        <f t="shared" si="329"/>
        <v>0</v>
      </c>
      <c r="T578" s="192">
        <f t="shared" si="330"/>
        <v>0</v>
      </c>
      <c r="U578" s="76">
        <f t="shared" si="331"/>
        <v>0</v>
      </c>
      <c r="V578" s="123">
        <f t="shared" si="332"/>
        <v>0</v>
      </c>
      <c r="W578" s="191"/>
      <c r="X578" s="170"/>
      <c r="Y578" s="74">
        <f t="shared" si="317"/>
        <v>0</v>
      </c>
      <c r="Z578" s="188"/>
      <c r="AA578" s="130">
        <f t="shared" si="333"/>
        <v>0</v>
      </c>
      <c r="AB578" s="74">
        <f t="shared" si="334"/>
        <v>0</v>
      </c>
      <c r="AC578" s="356"/>
      <c r="AD578" s="130" cm="1">
        <f t="array" ref="AD578">IFERROR(ROUND((_xlfn.IFS(offer_sale_type="поставка",AB578,offer_sale_type="транзит",S578)*(1+AC578))/E578,2),0)</f>
        <v>0</v>
      </c>
      <c r="AE578" s="74">
        <f t="shared" si="335"/>
        <v>0</v>
      </c>
      <c r="AF578" s="123" cm="1">
        <f t="array" ref="AF578">IFERROR(ROUND(_xlfn.IFS(offer_sale_type="поставка",AB578,offer_sale_type="транзит",S578)*AC578,2),0)</f>
        <v>0</v>
      </c>
      <c r="AG578" s="130">
        <f t="shared" si="318"/>
        <v>0</v>
      </c>
      <c r="AH578" s="74">
        <f t="shared" si="319"/>
        <v>0</v>
      </c>
      <c r="AI578" s="123">
        <f t="shared" si="320"/>
        <v>0</v>
      </c>
      <c r="AJ578" s="118">
        <f t="shared" si="336"/>
        <v>0</v>
      </c>
      <c r="AK578" s="74">
        <f t="shared" si="337"/>
        <v>0</v>
      </c>
      <c r="AL578" s="174">
        <f t="shared" si="338"/>
        <v>0</v>
      </c>
      <c r="AM578" s="175">
        <f t="shared" si="321"/>
        <v>0</v>
      </c>
      <c r="AN578" s="130">
        <f t="shared" si="339"/>
        <v>0</v>
      </c>
      <c r="AO578" s="74">
        <f t="shared" si="322"/>
        <v>0</v>
      </c>
      <c r="AP578" s="123">
        <f t="shared" si="340"/>
        <v>0</v>
      </c>
      <c r="AQ578" s="118">
        <f t="shared" si="323"/>
        <v>0</v>
      </c>
      <c r="AR578" s="82" t="str">
        <f t="shared" si="341"/>
        <v>https://www.alta.ru/tnved/code//</v>
      </c>
      <c r="AS578" s="157"/>
      <c r="AT578" s="162"/>
      <c r="AU578" s="74">
        <f t="shared" si="324"/>
        <v>0</v>
      </c>
      <c r="AV578" s="157"/>
      <c r="AW578" s="75">
        <f>_xlfn.IFNA(VLOOKUP(L578,list_vat[],3,FALSE),0)</f>
        <v>0</v>
      </c>
      <c r="AX578" s="74">
        <f t="shared" si="342"/>
        <v>0</v>
      </c>
      <c r="AY578" s="74">
        <f t="shared" si="343"/>
        <v>0</v>
      </c>
      <c r="AZ578" s="130">
        <f t="shared" si="344"/>
        <v>0</v>
      </c>
      <c r="BA578" s="74">
        <f t="shared" si="325"/>
        <v>0</v>
      </c>
      <c r="BB578" s="193">
        <f t="shared" si="345"/>
        <v>0</v>
      </c>
      <c r="BC578" s="102">
        <f t="shared" si="346"/>
        <v>0</v>
      </c>
      <c r="BD578" s="102">
        <f t="shared" si="347"/>
        <v>0</v>
      </c>
      <c r="BE578" s="413" t="s">
        <v>69</v>
      </c>
    </row>
    <row r="579" spans="1:57" s="65" customFormat="1" ht="12" customHeight="1" x14ac:dyDescent="0.2">
      <c r="A579" s="43">
        <v>564</v>
      </c>
      <c r="B579" s="166"/>
      <c r="C579" s="166"/>
      <c r="D579" s="166"/>
      <c r="E579" s="162"/>
      <c r="F579" s="166"/>
      <c r="G579" s="162"/>
      <c r="H579" s="162"/>
      <c r="I579" s="189">
        <f t="shared" si="326"/>
        <v>0</v>
      </c>
      <c r="J579" s="195"/>
      <c r="K579" s="162"/>
      <c r="L579" s="168"/>
      <c r="M579" s="75">
        <f>_xlfn.XLOOKUP(L579,list_vat[Страна],list_vat[Ставка НДС %],0,0)</f>
        <v>0</v>
      </c>
      <c r="N579" s="162">
        <f t="shared" si="327"/>
        <v>0</v>
      </c>
      <c r="O579" s="169"/>
      <c r="P579" s="74">
        <f t="shared" si="348"/>
        <v>0</v>
      </c>
      <c r="Q579" s="162"/>
      <c r="R579" s="162" t="str">
        <f t="shared" si="328"/>
        <v>введи курс</v>
      </c>
      <c r="S579" s="196">
        <f t="shared" si="329"/>
        <v>0</v>
      </c>
      <c r="T579" s="192">
        <f t="shared" si="330"/>
        <v>0</v>
      </c>
      <c r="U579" s="76">
        <f t="shared" si="331"/>
        <v>0</v>
      </c>
      <c r="V579" s="123">
        <f t="shared" si="332"/>
        <v>0</v>
      </c>
      <c r="W579" s="191"/>
      <c r="X579" s="170"/>
      <c r="Y579" s="74">
        <f t="shared" si="317"/>
        <v>0</v>
      </c>
      <c r="Z579" s="188"/>
      <c r="AA579" s="130">
        <f t="shared" si="333"/>
        <v>0</v>
      </c>
      <c r="AB579" s="74">
        <f t="shared" si="334"/>
        <v>0</v>
      </c>
      <c r="AC579" s="356"/>
      <c r="AD579" s="130" cm="1">
        <f t="array" ref="AD579">IFERROR(ROUND((_xlfn.IFS(offer_sale_type="поставка",AB579,offer_sale_type="транзит",S579)*(1+AC579))/E579,2),0)</f>
        <v>0</v>
      </c>
      <c r="AE579" s="74">
        <f t="shared" si="335"/>
        <v>0</v>
      </c>
      <c r="AF579" s="123" cm="1">
        <f t="array" ref="AF579">IFERROR(ROUND(_xlfn.IFS(offer_sale_type="поставка",AB579,offer_sale_type="транзит",S579)*AC579,2),0)</f>
        <v>0</v>
      </c>
      <c r="AG579" s="130">
        <f t="shared" si="318"/>
        <v>0</v>
      </c>
      <c r="AH579" s="74">
        <f t="shared" si="319"/>
        <v>0</v>
      </c>
      <c r="AI579" s="123">
        <f t="shared" si="320"/>
        <v>0</v>
      </c>
      <c r="AJ579" s="118">
        <f t="shared" si="336"/>
        <v>0</v>
      </c>
      <c r="AK579" s="74">
        <f t="shared" si="337"/>
        <v>0</v>
      </c>
      <c r="AL579" s="174">
        <f t="shared" si="338"/>
        <v>0</v>
      </c>
      <c r="AM579" s="175">
        <f t="shared" si="321"/>
        <v>0</v>
      </c>
      <c r="AN579" s="130">
        <f t="shared" si="339"/>
        <v>0</v>
      </c>
      <c r="AO579" s="74">
        <f t="shared" si="322"/>
        <v>0</v>
      </c>
      <c r="AP579" s="123">
        <f t="shared" si="340"/>
        <v>0</v>
      </c>
      <c r="AQ579" s="118">
        <f t="shared" si="323"/>
        <v>0</v>
      </c>
      <c r="AR579" s="82" t="str">
        <f t="shared" si="341"/>
        <v>https://www.alta.ru/tnved/code//</v>
      </c>
      <c r="AS579" s="157"/>
      <c r="AT579" s="162"/>
      <c r="AU579" s="74">
        <f t="shared" si="324"/>
        <v>0</v>
      </c>
      <c r="AV579" s="157"/>
      <c r="AW579" s="75">
        <f>_xlfn.IFNA(VLOOKUP(L579,list_vat[],3,FALSE),0)</f>
        <v>0</v>
      </c>
      <c r="AX579" s="74">
        <f t="shared" si="342"/>
        <v>0</v>
      </c>
      <c r="AY579" s="74">
        <f t="shared" si="343"/>
        <v>0</v>
      </c>
      <c r="AZ579" s="130">
        <f t="shared" si="344"/>
        <v>0</v>
      </c>
      <c r="BA579" s="74">
        <f t="shared" si="325"/>
        <v>0</v>
      </c>
      <c r="BB579" s="193">
        <f t="shared" si="345"/>
        <v>0</v>
      </c>
      <c r="BC579" s="102">
        <f t="shared" si="346"/>
        <v>0</v>
      </c>
      <c r="BD579" s="102">
        <f t="shared" si="347"/>
        <v>0</v>
      </c>
      <c r="BE579" s="413" t="s">
        <v>69</v>
      </c>
    </row>
    <row r="580" spans="1:57" s="65" customFormat="1" ht="12" customHeight="1" x14ac:dyDescent="0.2">
      <c r="A580" s="43">
        <v>565</v>
      </c>
      <c r="B580" s="166"/>
      <c r="C580" s="166"/>
      <c r="D580" s="166"/>
      <c r="E580" s="162"/>
      <c r="F580" s="166"/>
      <c r="G580" s="162"/>
      <c r="H580" s="162"/>
      <c r="I580" s="189">
        <f t="shared" si="326"/>
        <v>0</v>
      </c>
      <c r="J580" s="195"/>
      <c r="K580" s="162"/>
      <c r="L580" s="168"/>
      <c r="M580" s="75">
        <f>_xlfn.XLOOKUP(L580,list_vat[Страна],list_vat[Ставка НДС %],0,0)</f>
        <v>0</v>
      </c>
      <c r="N580" s="162">
        <f t="shared" si="327"/>
        <v>0</v>
      </c>
      <c r="O580" s="169"/>
      <c r="P580" s="74">
        <f t="shared" si="348"/>
        <v>0</v>
      </c>
      <c r="Q580" s="162"/>
      <c r="R580" s="162" t="str">
        <f t="shared" si="328"/>
        <v>введи курс</v>
      </c>
      <c r="S580" s="196">
        <f t="shared" si="329"/>
        <v>0</v>
      </c>
      <c r="T580" s="192">
        <f t="shared" si="330"/>
        <v>0</v>
      </c>
      <c r="U580" s="76">
        <f t="shared" si="331"/>
        <v>0</v>
      </c>
      <c r="V580" s="123">
        <f t="shared" si="332"/>
        <v>0</v>
      </c>
      <c r="W580" s="191"/>
      <c r="X580" s="170"/>
      <c r="Y580" s="74">
        <f t="shared" si="317"/>
        <v>0</v>
      </c>
      <c r="Z580" s="188"/>
      <c r="AA580" s="130">
        <f t="shared" si="333"/>
        <v>0</v>
      </c>
      <c r="AB580" s="74">
        <f t="shared" si="334"/>
        <v>0</v>
      </c>
      <c r="AC580" s="356"/>
      <c r="AD580" s="130" cm="1">
        <f t="array" ref="AD580">IFERROR(ROUND((_xlfn.IFS(offer_sale_type="поставка",AB580,offer_sale_type="транзит",S580)*(1+AC580))/E580,2),0)</f>
        <v>0</v>
      </c>
      <c r="AE580" s="74">
        <f t="shared" si="335"/>
        <v>0</v>
      </c>
      <c r="AF580" s="123" cm="1">
        <f t="array" ref="AF580">IFERROR(ROUND(_xlfn.IFS(offer_sale_type="поставка",AB580,offer_sale_type="транзит",S580)*AC580,2),0)</f>
        <v>0</v>
      </c>
      <c r="AG580" s="130">
        <f t="shared" si="318"/>
        <v>0</v>
      </c>
      <c r="AH580" s="74">
        <f t="shared" si="319"/>
        <v>0</v>
      </c>
      <c r="AI580" s="123">
        <f t="shared" si="320"/>
        <v>0</v>
      </c>
      <c r="AJ580" s="118">
        <f t="shared" si="336"/>
        <v>0</v>
      </c>
      <c r="AK580" s="74">
        <f t="shared" si="337"/>
        <v>0</v>
      </c>
      <c r="AL580" s="174">
        <f t="shared" si="338"/>
        <v>0</v>
      </c>
      <c r="AM580" s="175">
        <f t="shared" si="321"/>
        <v>0</v>
      </c>
      <c r="AN580" s="130">
        <f t="shared" si="339"/>
        <v>0</v>
      </c>
      <c r="AO580" s="74">
        <f t="shared" si="322"/>
        <v>0</v>
      </c>
      <c r="AP580" s="123">
        <f t="shared" si="340"/>
        <v>0</v>
      </c>
      <c r="AQ580" s="118">
        <f t="shared" si="323"/>
        <v>0</v>
      </c>
      <c r="AR580" s="82" t="str">
        <f t="shared" si="341"/>
        <v>https://www.alta.ru/tnved/code//</v>
      </c>
      <c r="AS580" s="157"/>
      <c r="AT580" s="162"/>
      <c r="AU580" s="74">
        <f t="shared" si="324"/>
        <v>0</v>
      </c>
      <c r="AV580" s="157"/>
      <c r="AW580" s="75">
        <f>_xlfn.IFNA(VLOOKUP(L580,list_vat[],3,FALSE),0)</f>
        <v>0</v>
      </c>
      <c r="AX580" s="74">
        <f t="shared" si="342"/>
        <v>0</v>
      </c>
      <c r="AY580" s="74">
        <f t="shared" si="343"/>
        <v>0</v>
      </c>
      <c r="AZ580" s="130">
        <f t="shared" si="344"/>
        <v>0</v>
      </c>
      <c r="BA580" s="74">
        <f t="shared" si="325"/>
        <v>0</v>
      </c>
      <c r="BB580" s="193">
        <f t="shared" si="345"/>
        <v>0</v>
      </c>
      <c r="BC580" s="102">
        <f t="shared" si="346"/>
        <v>0</v>
      </c>
      <c r="BD580" s="102">
        <f t="shared" si="347"/>
        <v>0</v>
      </c>
      <c r="BE580" s="413" t="s">
        <v>69</v>
      </c>
    </row>
    <row r="581" spans="1:57" s="65" customFormat="1" ht="12" customHeight="1" x14ac:dyDescent="0.2">
      <c r="A581" s="43">
        <v>566</v>
      </c>
      <c r="B581" s="166"/>
      <c r="C581" s="166"/>
      <c r="D581" s="166"/>
      <c r="E581" s="162"/>
      <c r="F581" s="166"/>
      <c r="G581" s="162"/>
      <c r="H581" s="162"/>
      <c r="I581" s="189">
        <f t="shared" si="326"/>
        <v>0</v>
      </c>
      <c r="J581" s="195"/>
      <c r="K581" s="162"/>
      <c r="L581" s="168"/>
      <c r="M581" s="75">
        <f>_xlfn.XLOOKUP(L581,list_vat[Страна],list_vat[Ставка НДС %],0,0)</f>
        <v>0</v>
      </c>
      <c r="N581" s="162">
        <f t="shared" si="327"/>
        <v>0</v>
      </c>
      <c r="O581" s="169"/>
      <c r="P581" s="74">
        <f t="shared" si="348"/>
        <v>0</v>
      </c>
      <c r="Q581" s="162"/>
      <c r="R581" s="162" t="str">
        <f t="shared" si="328"/>
        <v>введи курс</v>
      </c>
      <c r="S581" s="196">
        <f t="shared" si="329"/>
        <v>0</v>
      </c>
      <c r="T581" s="192">
        <f t="shared" si="330"/>
        <v>0</v>
      </c>
      <c r="U581" s="76">
        <f t="shared" si="331"/>
        <v>0</v>
      </c>
      <c r="V581" s="123">
        <f t="shared" si="332"/>
        <v>0</v>
      </c>
      <c r="W581" s="191"/>
      <c r="X581" s="170"/>
      <c r="Y581" s="74">
        <f t="shared" si="317"/>
        <v>0</v>
      </c>
      <c r="Z581" s="188"/>
      <c r="AA581" s="130">
        <f t="shared" si="333"/>
        <v>0</v>
      </c>
      <c r="AB581" s="74">
        <f t="shared" si="334"/>
        <v>0</v>
      </c>
      <c r="AC581" s="356"/>
      <c r="AD581" s="130" cm="1">
        <f t="array" ref="AD581">IFERROR(ROUND((_xlfn.IFS(offer_sale_type="поставка",AB581,offer_sale_type="транзит",S581)*(1+AC581))/E581,2),0)</f>
        <v>0</v>
      </c>
      <c r="AE581" s="74">
        <f t="shared" si="335"/>
        <v>0</v>
      </c>
      <c r="AF581" s="123" cm="1">
        <f t="array" ref="AF581">IFERROR(ROUND(_xlfn.IFS(offer_sale_type="поставка",AB581,offer_sale_type="транзит",S581)*AC581,2),0)</f>
        <v>0</v>
      </c>
      <c r="AG581" s="130">
        <f t="shared" si="318"/>
        <v>0</v>
      </c>
      <c r="AH581" s="74">
        <f t="shared" si="319"/>
        <v>0</v>
      </c>
      <c r="AI581" s="123">
        <f t="shared" si="320"/>
        <v>0</v>
      </c>
      <c r="AJ581" s="118">
        <f t="shared" si="336"/>
        <v>0</v>
      </c>
      <c r="AK581" s="74">
        <f t="shared" si="337"/>
        <v>0</v>
      </c>
      <c r="AL581" s="174">
        <f t="shared" si="338"/>
        <v>0</v>
      </c>
      <c r="AM581" s="175">
        <f t="shared" si="321"/>
        <v>0</v>
      </c>
      <c r="AN581" s="130">
        <f t="shared" si="339"/>
        <v>0</v>
      </c>
      <c r="AO581" s="74">
        <f t="shared" si="322"/>
        <v>0</v>
      </c>
      <c r="AP581" s="123">
        <f t="shared" si="340"/>
        <v>0</v>
      </c>
      <c r="AQ581" s="118">
        <f t="shared" si="323"/>
        <v>0</v>
      </c>
      <c r="AR581" s="82" t="str">
        <f t="shared" si="341"/>
        <v>https://www.alta.ru/tnved/code//</v>
      </c>
      <c r="AS581" s="157"/>
      <c r="AT581" s="162"/>
      <c r="AU581" s="74">
        <f t="shared" si="324"/>
        <v>0</v>
      </c>
      <c r="AV581" s="157"/>
      <c r="AW581" s="75">
        <f>_xlfn.IFNA(VLOOKUP(L581,list_vat[],3,FALSE),0)</f>
        <v>0</v>
      </c>
      <c r="AX581" s="74">
        <f t="shared" si="342"/>
        <v>0</v>
      </c>
      <c r="AY581" s="74">
        <f t="shared" si="343"/>
        <v>0</v>
      </c>
      <c r="AZ581" s="130">
        <f t="shared" si="344"/>
        <v>0</v>
      </c>
      <c r="BA581" s="74">
        <f t="shared" si="325"/>
        <v>0</v>
      </c>
      <c r="BB581" s="193">
        <f t="shared" si="345"/>
        <v>0</v>
      </c>
      <c r="BC581" s="102">
        <f t="shared" si="346"/>
        <v>0</v>
      </c>
      <c r="BD581" s="102">
        <f t="shared" si="347"/>
        <v>0</v>
      </c>
      <c r="BE581" s="413" t="s">
        <v>69</v>
      </c>
    </row>
    <row r="582" spans="1:57" s="65" customFormat="1" ht="12" customHeight="1" x14ac:dyDescent="0.2">
      <c r="A582" s="43">
        <v>567</v>
      </c>
      <c r="B582" s="166"/>
      <c r="C582" s="166"/>
      <c r="D582" s="166"/>
      <c r="E582" s="162"/>
      <c r="F582" s="166"/>
      <c r="G582" s="162"/>
      <c r="H582" s="162"/>
      <c r="I582" s="189">
        <f t="shared" si="326"/>
        <v>0</v>
      </c>
      <c r="J582" s="195"/>
      <c r="K582" s="162"/>
      <c r="L582" s="168"/>
      <c r="M582" s="75">
        <f>_xlfn.XLOOKUP(L582,list_vat[Страна],list_vat[Ставка НДС %],0,0)</f>
        <v>0</v>
      </c>
      <c r="N582" s="162">
        <f t="shared" si="327"/>
        <v>0</v>
      </c>
      <c r="O582" s="169"/>
      <c r="P582" s="74">
        <f t="shared" si="348"/>
        <v>0</v>
      </c>
      <c r="Q582" s="162"/>
      <c r="R582" s="162" t="str">
        <f t="shared" si="328"/>
        <v>введи курс</v>
      </c>
      <c r="S582" s="196">
        <f t="shared" si="329"/>
        <v>0</v>
      </c>
      <c r="T582" s="192">
        <f t="shared" si="330"/>
        <v>0</v>
      </c>
      <c r="U582" s="76">
        <f t="shared" si="331"/>
        <v>0</v>
      </c>
      <c r="V582" s="123">
        <f t="shared" si="332"/>
        <v>0</v>
      </c>
      <c r="W582" s="191"/>
      <c r="X582" s="170"/>
      <c r="Y582" s="74">
        <f t="shared" si="317"/>
        <v>0</v>
      </c>
      <c r="Z582" s="188"/>
      <c r="AA582" s="130">
        <f t="shared" si="333"/>
        <v>0</v>
      </c>
      <c r="AB582" s="74">
        <f t="shared" si="334"/>
        <v>0</v>
      </c>
      <c r="AC582" s="356"/>
      <c r="AD582" s="130" cm="1">
        <f t="array" ref="AD582">IFERROR(ROUND((_xlfn.IFS(offer_sale_type="поставка",AB582,offer_sale_type="транзит",S582)*(1+AC582))/E582,2),0)</f>
        <v>0</v>
      </c>
      <c r="AE582" s="74">
        <f t="shared" si="335"/>
        <v>0</v>
      </c>
      <c r="AF582" s="123" cm="1">
        <f t="array" ref="AF582">IFERROR(ROUND(_xlfn.IFS(offer_sale_type="поставка",AB582,offer_sale_type="транзит",S582)*AC582,2),0)</f>
        <v>0</v>
      </c>
      <c r="AG582" s="130">
        <f t="shared" si="318"/>
        <v>0</v>
      </c>
      <c r="AH582" s="74">
        <f t="shared" si="319"/>
        <v>0</v>
      </c>
      <c r="AI582" s="123">
        <f t="shared" si="320"/>
        <v>0</v>
      </c>
      <c r="AJ582" s="118">
        <f t="shared" si="336"/>
        <v>0</v>
      </c>
      <c r="AK582" s="74">
        <f t="shared" si="337"/>
        <v>0</v>
      </c>
      <c r="AL582" s="174">
        <f t="shared" si="338"/>
        <v>0</v>
      </c>
      <c r="AM582" s="175">
        <f t="shared" si="321"/>
        <v>0</v>
      </c>
      <c r="AN582" s="130">
        <f t="shared" si="339"/>
        <v>0</v>
      </c>
      <c r="AO582" s="74">
        <f t="shared" si="322"/>
        <v>0</v>
      </c>
      <c r="AP582" s="123">
        <f t="shared" si="340"/>
        <v>0</v>
      </c>
      <c r="AQ582" s="118">
        <f t="shared" si="323"/>
        <v>0</v>
      </c>
      <c r="AR582" s="82" t="str">
        <f t="shared" si="341"/>
        <v>https://www.alta.ru/tnved/code//</v>
      </c>
      <c r="AS582" s="157"/>
      <c r="AT582" s="162"/>
      <c r="AU582" s="74">
        <f t="shared" si="324"/>
        <v>0</v>
      </c>
      <c r="AV582" s="157"/>
      <c r="AW582" s="75">
        <f>_xlfn.IFNA(VLOOKUP(L582,list_vat[],3,FALSE),0)</f>
        <v>0</v>
      </c>
      <c r="AX582" s="74">
        <f t="shared" si="342"/>
        <v>0</v>
      </c>
      <c r="AY582" s="74">
        <f t="shared" si="343"/>
        <v>0</v>
      </c>
      <c r="AZ582" s="130">
        <f t="shared" si="344"/>
        <v>0</v>
      </c>
      <c r="BA582" s="74">
        <f t="shared" si="325"/>
        <v>0</v>
      </c>
      <c r="BB582" s="193">
        <f t="shared" si="345"/>
        <v>0</v>
      </c>
      <c r="BC582" s="102">
        <f t="shared" si="346"/>
        <v>0</v>
      </c>
      <c r="BD582" s="102">
        <f t="shared" si="347"/>
        <v>0</v>
      </c>
      <c r="BE582" s="413" t="s">
        <v>69</v>
      </c>
    </row>
    <row r="583" spans="1:57" s="65" customFormat="1" ht="12" customHeight="1" x14ac:dyDescent="0.2">
      <c r="A583" s="43">
        <v>568</v>
      </c>
      <c r="B583" s="166"/>
      <c r="C583" s="166"/>
      <c r="D583" s="166"/>
      <c r="E583" s="162"/>
      <c r="F583" s="166"/>
      <c r="G583" s="162"/>
      <c r="H583" s="162"/>
      <c r="I583" s="189">
        <f t="shared" si="326"/>
        <v>0</v>
      </c>
      <c r="J583" s="195"/>
      <c r="K583" s="162"/>
      <c r="L583" s="168"/>
      <c r="M583" s="75">
        <f>_xlfn.XLOOKUP(L583,list_vat[Страна],list_vat[Ставка НДС %],0,0)</f>
        <v>0</v>
      </c>
      <c r="N583" s="162">
        <f t="shared" si="327"/>
        <v>0</v>
      </c>
      <c r="O583" s="169"/>
      <c r="P583" s="74">
        <f t="shared" si="348"/>
        <v>0</v>
      </c>
      <c r="Q583" s="162"/>
      <c r="R583" s="162" t="str">
        <f t="shared" si="328"/>
        <v>введи курс</v>
      </c>
      <c r="S583" s="196">
        <f t="shared" si="329"/>
        <v>0</v>
      </c>
      <c r="T583" s="192">
        <f t="shared" si="330"/>
        <v>0</v>
      </c>
      <c r="U583" s="76">
        <f t="shared" si="331"/>
        <v>0</v>
      </c>
      <c r="V583" s="123">
        <f t="shared" si="332"/>
        <v>0</v>
      </c>
      <c r="W583" s="191"/>
      <c r="X583" s="170"/>
      <c r="Y583" s="74">
        <f t="shared" si="317"/>
        <v>0</v>
      </c>
      <c r="Z583" s="188"/>
      <c r="AA583" s="130">
        <f t="shared" si="333"/>
        <v>0</v>
      </c>
      <c r="AB583" s="74">
        <f t="shared" si="334"/>
        <v>0</v>
      </c>
      <c r="AC583" s="356"/>
      <c r="AD583" s="130" cm="1">
        <f t="array" ref="AD583">IFERROR(ROUND((_xlfn.IFS(offer_sale_type="поставка",AB583,offer_sale_type="транзит",S583)*(1+AC583))/E583,2),0)</f>
        <v>0</v>
      </c>
      <c r="AE583" s="74">
        <f t="shared" si="335"/>
        <v>0</v>
      </c>
      <c r="AF583" s="123" cm="1">
        <f t="array" ref="AF583">IFERROR(ROUND(_xlfn.IFS(offer_sale_type="поставка",AB583,offer_sale_type="транзит",S583)*AC583,2),0)</f>
        <v>0</v>
      </c>
      <c r="AG583" s="130">
        <f t="shared" si="318"/>
        <v>0</v>
      </c>
      <c r="AH583" s="74">
        <f t="shared" si="319"/>
        <v>0</v>
      </c>
      <c r="AI583" s="123">
        <f t="shared" si="320"/>
        <v>0</v>
      </c>
      <c r="AJ583" s="118">
        <f t="shared" si="336"/>
        <v>0</v>
      </c>
      <c r="AK583" s="74">
        <f t="shared" si="337"/>
        <v>0</v>
      </c>
      <c r="AL583" s="174">
        <f t="shared" si="338"/>
        <v>0</v>
      </c>
      <c r="AM583" s="175">
        <f t="shared" si="321"/>
        <v>0</v>
      </c>
      <c r="AN583" s="130">
        <f t="shared" si="339"/>
        <v>0</v>
      </c>
      <c r="AO583" s="74">
        <f t="shared" si="322"/>
        <v>0</v>
      </c>
      <c r="AP583" s="123">
        <f t="shared" si="340"/>
        <v>0</v>
      </c>
      <c r="AQ583" s="118">
        <f t="shared" si="323"/>
        <v>0</v>
      </c>
      <c r="AR583" s="82" t="str">
        <f t="shared" si="341"/>
        <v>https://www.alta.ru/tnved/code//</v>
      </c>
      <c r="AS583" s="157"/>
      <c r="AT583" s="162"/>
      <c r="AU583" s="74">
        <f t="shared" si="324"/>
        <v>0</v>
      </c>
      <c r="AV583" s="157"/>
      <c r="AW583" s="75">
        <f>_xlfn.IFNA(VLOOKUP(L583,list_vat[],3,FALSE),0)</f>
        <v>0</v>
      </c>
      <c r="AX583" s="74">
        <f t="shared" si="342"/>
        <v>0</v>
      </c>
      <c r="AY583" s="74">
        <f t="shared" si="343"/>
        <v>0</v>
      </c>
      <c r="AZ583" s="130">
        <f t="shared" si="344"/>
        <v>0</v>
      </c>
      <c r="BA583" s="74">
        <f t="shared" si="325"/>
        <v>0</v>
      </c>
      <c r="BB583" s="193">
        <f t="shared" si="345"/>
        <v>0</v>
      </c>
      <c r="BC583" s="102">
        <f t="shared" si="346"/>
        <v>0</v>
      </c>
      <c r="BD583" s="102">
        <f t="shared" si="347"/>
        <v>0</v>
      </c>
      <c r="BE583" s="413" t="s">
        <v>69</v>
      </c>
    </row>
    <row r="584" spans="1:57" s="65" customFormat="1" ht="12" customHeight="1" x14ac:dyDescent="0.2">
      <c r="A584" s="43">
        <v>569</v>
      </c>
      <c r="B584" s="166"/>
      <c r="C584" s="166"/>
      <c r="D584" s="166"/>
      <c r="E584" s="162"/>
      <c r="F584" s="166"/>
      <c r="G584" s="162"/>
      <c r="H584" s="162"/>
      <c r="I584" s="189">
        <f t="shared" si="326"/>
        <v>0</v>
      </c>
      <c r="J584" s="195"/>
      <c r="K584" s="162"/>
      <c r="L584" s="168"/>
      <c r="M584" s="75">
        <f>_xlfn.XLOOKUP(L584,list_vat[Страна],list_vat[Ставка НДС %],0,0)</f>
        <v>0</v>
      </c>
      <c r="N584" s="162">
        <f t="shared" si="327"/>
        <v>0</v>
      </c>
      <c r="O584" s="169"/>
      <c r="P584" s="74">
        <f t="shared" si="348"/>
        <v>0</v>
      </c>
      <c r="Q584" s="162"/>
      <c r="R584" s="162" t="str">
        <f t="shared" si="328"/>
        <v>введи курс</v>
      </c>
      <c r="S584" s="196">
        <f t="shared" si="329"/>
        <v>0</v>
      </c>
      <c r="T584" s="192">
        <f t="shared" si="330"/>
        <v>0</v>
      </c>
      <c r="U584" s="76">
        <f t="shared" si="331"/>
        <v>0</v>
      </c>
      <c r="V584" s="123">
        <f t="shared" si="332"/>
        <v>0</v>
      </c>
      <c r="W584" s="191"/>
      <c r="X584" s="170"/>
      <c r="Y584" s="74">
        <f t="shared" si="317"/>
        <v>0</v>
      </c>
      <c r="Z584" s="188"/>
      <c r="AA584" s="130">
        <f t="shared" si="333"/>
        <v>0</v>
      </c>
      <c r="AB584" s="74">
        <f t="shared" si="334"/>
        <v>0</v>
      </c>
      <c r="AC584" s="356"/>
      <c r="AD584" s="130" cm="1">
        <f t="array" ref="AD584">IFERROR(ROUND((_xlfn.IFS(offer_sale_type="поставка",AB584,offer_sale_type="транзит",S584)*(1+AC584))/E584,2),0)</f>
        <v>0</v>
      </c>
      <c r="AE584" s="74">
        <f t="shared" si="335"/>
        <v>0</v>
      </c>
      <c r="AF584" s="123" cm="1">
        <f t="array" ref="AF584">IFERROR(ROUND(_xlfn.IFS(offer_sale_type="поставка",AB584,offer_sale_type="транзит",S584)*AC584,2),0)</f>
        <v>0</v>
      </c>
      <c r="AG584" s="130">
        <f t="shared" si="318"/>
        <v>0</v>
      </c>
      <c r="AH584" s="74">
        <f t="shared" si="319"/>
        <v>0</v>
      </c>
      <c r="AI584" s="123">
        <f t="shared" si="320"/>
        <v>0</v>
      </c>
      <c r="AJ584" s="118">
        <f t="shared" si="336"/>
        <v>0</v>
      </c>
      <c r="AK584" s="74">
        <f t="shared" si="337"/>
        <v>0</v>
      </c>
      <c r="AL584" s="174">
        <f t="shared" si="338"/>
        <v>0</v>
      </c>
      <c r="AM584" s="175">
        <f t="shared" si="321"/>
        <v>0</v>
      </c>
      <c r="AN584" s="130">
        <f t="shared" si="339"/>
        <v>0</v>
      </c>
      <c r="AO584" s="74">
        <f t="shared" si="322"/>
        <v>0</v>
      </c>
      <c r="AP584" s="123">
        <f t="shared" si="340"/>
        <v>0</v>
      </c>
      <c r="AQ584" s="118">
        <f t="shared" si="323"/>
        <v>0</v>
      </c>
      <c r="AR584" s="82" t="str">
        <f t="shared" si="341"/>
        <v>https://www.alta.ru/tnved/code//</v>
      </c>
      <c r="AS584" s="157"/>
      <c r="AT584" s="162"/>
      <c r="AU584" s="74">
        <f t="shared" si="324"/>
        <v>0</v>
      </c>
      <c r="AV584" s="157"/>
      <c r="AW584" s="75">
        <f>_xlfn.IFNA(VLOOKUP(L584,list_vat[],3,FALSE),0)</f>
        <v>0</v>
      </c>
      <c r="AX584" s="74">
        <f t="shared" si="342"/>
        <v>0</v>
      </c>
      <c r="AY584" s="74">
        <f t="shared" si="343"/>
        <v>0</v>
      </c>
      <c r="AZ584" s="130">
        <f t="shared" si="344"/>
        <v>0</v>
      </c>
      <c r="BA584" s="74">
        <f t="shared" si="325"/>
        <v>0</v>
      </c>
      <c r="BB584" s="193">
        <f t="shared" si="345"/>
        <v>0</v>
      </c>
      <c r="BC584" s="102">
        <f t="shared" si="346"/>
        <v>0</v>
      </c>
      <c r="BD584" s="102">
        <f t="shared" si="347"/>
        <v>0</v>
      </c>
      <c r="BE584" s="413" t="s">
        <v>69</v>
      </c>
    </row>
    <row r="585" spans="1:57" s="65" customFormat="1" ht="12" customHeight="1" x14ac:dyDescent="0.2">
      <c r="A585" s="43">
        <v>570</v>
      </c>
      <c r="B585" s="166"/>
      <c r="C585" s="166"/>
      <c r="D585" s="166"/>
      <c r="E585" s="162"/>
      <c r="F585" s="166"/>
      <c r="G585" s="162"/>
      <c r="H585" s="162"/>
      <c r="I585" s="189">
        <f t="shared" si="326"/>
        <v>0</v>
      </c>
      <c r="J585" s="195"/>
      <c r="K585" s="162"/>
      <c r="L585" s="168"/>
      <c r="M585" s="75">
        <f>_xlfn.XLOOKUP(L585,list_vat[Страна],list_vat[Ставка НДС %],0,0)</f>
        <v>0</v>
      </c>
      <c r="N585" s="162">
        <f t="shared" si="327"/>
        <v>0</v>
      </c>
      <c r="O585" s="169"/>
      <c r="P585" s="74">
        <f t="shared" si="348"/>
        <v>0</v>
      </c>
      <c r="Q585" s="162"/>
      <c r="R585" s="162" t="str">
        <f t="shared" si="328"/>
        <v>введи курс</v>
      </c>
      <c r="S585" s="196">
        <f t="shared" si="329"/>
        <v>0</v>
      </c>
      <c r="T585" s="192">
        <f t="shared" si="330"/>
        <v>0</v>
      </c>
      <c r="U585" s="76">
        <f t="shared" si="331"/>
        <v>0</v>
      </c>
      <c r="V585" s="123">
        <f t="shared" si="332"/>
        <v>0</v>
      </c>
      <c r="W585" s="191"/>
      <c r="X585" s="170"/>
      <c r="Y585" s="74">
        <f t="shared" si="317"/>
        <v>0</v>
      </c>
      <c r="Z585" s="188"/>
      <c r="AA585" s="130">
        <f t="shared" si="333"/>
        <v>0</v>
      </c>
      <c r="AB585" s="74">
        <f t="shared" si="334"/>
        <v>0</v>
      </c>
      <c r="AC585" s="356"/>
      <c r="AD585" s="130" cm="1">
        <f t="array" ref="AD585">IFERROR(ROUND((_xlfn.IFS(offer_sale_type="поставка",AB585,offer_sale_type="транзит",S585)*(1+AC585))/E585,2),0)</f>
        <v>0</v>
      </c>
      <c r="AE585" s="74">
        <f t="shared" si="335"/>
        <v>0</v>
      </c>
      <c r="AF585" s="123" cm="1">
        <f t="array" ref="AF585">IFERROR(ROUND(_xlfn.IFS(offer_sale_type="поставка",AB585,offer_sale_type="транзит",S585)*AC585,2),0)</f>
        <v>0</v>
      </c>
      <c r="AG585" s="130">
        <f t="shared" si="318"/>
        <v>0</v>
      </c>
      <c r="AH585" s="74">
        <f t="shared" si="319"/>
        <v>0</v>
      </c>
      <c r="AI585" s="123">
        <f t="shared" si="320"/>
        <v>0</v>
      </c>
      <c r="AJ585" s="118">
        <f t="shared" si="336"/>
        <v>0</v>
      </c>
      <c r="AK585" s="74">
        <f t="shared" si="337"/>
        <v>0</v>
      </c>
      <c r="AL585" s="174">
        <f t="shared" si="338"/>
        <v>0</v>
      </c>
      <c r="AM585" s="175">
        <f t="shared" si="321"/>
        <v>0</v>
      </c>
      <c r="AN585" s="130">
        <f t="shared" si="339"/>
        <v>0</v>
      </c>
      <c r="AO585" s="74">
        <f t="shared" si="322"/>
        <v>0</v>
      </c>
      <c r="AP585" s="123">
        <f t="shared" si="340"/>
        <v>0</v>
      </c>
      <c r="AQ585" s="118">
        <f t="shared" si="323"/>
        <v>0</v>
      </c>
      <c r="AR585" s="82" t="str">
        <f t="shared" si="341"/>
        <v>https://www.alta.ru/tnved/code//</v>
      </c>
      <c r="AS585" s="157"/>
      <c r="AT585" s="162"/>
      <c r="AU585" s="74">
        <f t="shared" si="324"/>
        <v>0</v>
      </c>
      <c r="AV585" s="157"/>
      <c r="AW585" s="75">
        <f>_xlfn.IFNA(VLOOKUP(L585,list_vat[],3,FALSE),0)</f>
        <v>0</v>
      </c>
      <c r="AX585" s="74">
        <f t="shared" si="342"/>
        <v>0</v>
      </c>
      <c r="AY585" s="74">
        <f t="shared" si="343"/>
        <v>0</v>
      </c>
      <c r="AZ585" s="130">
        <f t="shared" si="344"/>
        <v>0</v>
      </c>
      <c r="BA585" s="74">
        <f t="shared" si="325"/>
        <v>0</v>
      </c>
      <c r="BB585" s="193">
        <f t="shared" si="345"/>
        <v>0</v>
      </c>
      <c r="BC585" s="102">
        <f t="shared" si="346"/>
        <v>0</v>
      </c>
      <c r="BD585" s="102">
        <f t="shared" si="347"/>
        <v>0</v>
      </c>
      <c r="BE585" s="413" t="s">
        <v>69</v>
      </c>
    </row>
    <row r="586" spans="1:57" s="65" customFormat="1" ht="12" customHeight="1" x14ac:dyDescent="0.2">
      <c r="A586" s="43">
        <v>571</v>
      </c>
      <c r="B586" s="166"/>
      <c r="C586" s="166"/>
      <c r="D586" s="166"/>
      <c r="E586" s="162"/>
      <c r="F586" s="166"/>
      <c r="G586" s="162"/>
      <c r="H586" s="162"/>
      <c r="I586" s="189">
        <f t="shared" si="326"/>
        <v>0</v>
      </c>
      <c r="J586" s="195"/>
      <c r="K586" s="162"/>
      <c r="L586" s="168"/>
      <c r="M586" s="75">
        <f>_xlfn.XLOOKUP(L586,list_vat[Страна],list_vat[Ставка НДС %],0,0)</f>
        <v>0</v>
      </c>
      <c r="N586" s="162">
        <f t="shared" si="327"/>
        <v>0</v>
      </c>
      <c r="O586" s="169"/>
      <c r="P586" s="74">
        <f t="shared" si="348"/>
        <v>0</v>
      </c>
      <c r="Q586" s="162"/>
      <c r="R586" s="162" t="str">
        <f t="shared" si="328"/>
        <v>введи курс</v>
      </c>
      <c r="S586" s="196">
        <f t="shared" si="329"/>
        <v>0</v>
      </c>
      <c r="T586" s="192">
        <f t="shared" si="330"/>
        <v>0</v>
      </c>
      <c r="U586" s="76">
        <f t="shared" si="331"/>
        <v>0</v>
      </c>
      <c r="V586" s="123">
        <f t="shared" si="332"/>
        <v>0</v>
      </c>
      <c r="W586" s="191"/>
      <c r="X586" s="170"/>
      <c r="Y586" s="74">
        <f t="shared" si="317"/>
        <v>0</v>
      </c>
      <c r="Z586" s="188"/>
      <c r="AA586" s="130">
        <f t="shared" si="333"/>
        <v>0</v>
      </c>
      <c r="AB586" s="74">
        <f t="shared" si="334"/>
        <v>0</v>
      </c>
      <c r="AC586" s="356"/>
      <c r="AD586" s="130" cm="1">
        <f t="array" ref="AD586">IFERROR(ROUND((_xlfn.IFS(offer_sale_type="поставка",AB586,offer_sale_type="транзит",S586)*(1+AC586))/E586,2),0)</f>
        <v>0</v>
      </c>
      <c r="AE586" s="74">
        <f t="shared" si="335"/>
        <v>0</v>
      </c>
      <c r="AF586" s="123" cm="1">
        <f t="array" ref="AF586">IFERROR(ROUND(_xlfn.IFS(offer_sale_type="поставка",AB586,offer_sale_type="транзит",S586)*AC586,2),0)</f>
        <v>0</v>
      </c>
      <c r="AG586" s="130">
        <f t="shared" si="318"/>
        <v>0</v>
      </c>
      <c r="AH586" s="74">
        <f t="shared" si="319"/>
        <v>0</v>
      </c>
      <c r="AI586" s="123">
        <f t="shared" si="320"/>
        <v>0</v>
      </c>
      <c r="AJ586" s="118">
        <f t="shared" si="336"/>
        <v>0</v>
      </c>
      <c r="AK586" s="74">
        <f t="shared" si="337"/>
        <v>0</v>
      </c>
      <c r="AL586" s="174">
        <f t="shared" si="338"/>
        <v>0</v>
      </c>
      <c r="AM586" s="175">
        <f t="shared" si="321"/>
        <v>0</v>
      </c>
      <c r="AN586" s="130">
        <f t="shared" si="339"/>
        <v>0</v>
      </c>
      <c r="AO586" s="74">
        <f t="shared" si="322"/>
        <v>0</v>
      </c>
      <c r="AP586" s="123">
        <f t="shared" si="340"/>
        <v>0</v>
      </c>
      <c r="AQ586" s="118">
        <f t="shared" si="323"/>
        <v>0</v>
      </c>
      <c r="AR586" s="82" t="str">
        <f t="shared" si="341"/>
        <v>https://www.alta.ru/tnved/code//</v>
      </c>
      <c r="AS586" s="157"/>
      <c r="AT586" s="162"/>
      <c r="AU586" s="74">
        <f t="shared" si="324"/>
        <v>0</v>
      </c>
      <c r="AV586" s="157"/>
      <c r="AW586" s="75">
        <f>_xlfn.IFNA(VLOOKUP(L586,list_vat[],3,FALSE),0)</f>
        <v>0</v>
      </c>
      <c r="AX586" s="74">
        <f t="shared" si="342"/>
        <v>0</v>
      </c>
      <c r="AY586" s="74">
        <f t="shared" si="343"/>
        <v>0</v>
      </c>
      <c r="AZ586" s="130">
        <f t="shared" si="344"/>
        <v>0</v>
      </c>
      <c r="BA586" s="74">
        <f t="shared" si="325"/>
        <v>0</v>
      </c>
      <c r="BB586" s="193">
        <f t="shared" si="345"/>
        <v>0</v>
      </c>
      <c r="BC586" s="102">
        <f t="shared" si="346"/>
        <v>0</v>
      </c>
      <c r="BD586" s="102">
        <f t="shared" si="347"/>
        <v>0</v>
      </c>
      <c r="BE586" s="413" t="s">
        <v>69</v>
      </c>
    </row>
    <row r="587" spans="1:57" s="65" customFormat="1" ht="12" customHeight="1" x14ac:dyDescent="0.2">
      <c r="A587" s="43">
        <v>572</v>
      </c>
      <c r="B587" s="166"/>
      <c r="C587" s="166"/>
      <c r="D587" s="166"/>
      <c r="E587" s="162"/>
      <c r="F587" s="166"/>
      <c r="G587" s="162"/>
      <c r="H587" s="162"/>
      <c r="I587" s="189">
        <f t="shared" si="326"/>
        <v>0</v>
      </c>
      <c r="J587" s="195"/>
      <c r="K587" s="162"/>
      <c r="L587" s="168"/>
      <c r="M587" s="75">
        <f>_xlfn.XLOOKUP(L587,list_vat[Страна],list_vat[Ставка НДС %],0,0)</f>
        <v>0</v>
      </c>
      <c r="N587" s="162">
        <f t="shared" si="327"/>
        <v>0</v>
      </c>
      <c r="O587" s="169"/>
      <c r="P587" s="74">
        <f t="shared" si="348"/>
        <v>0</v>
      </c>
      <c r="Q587" s="162"/>
      <c r="R587" s="162" t="str">
        <f t="shared" si="328"/>
        <v>введи курс</v>
      </c>
      <c r="S587" s="196">
        <f t="shared" si="329"/>
        <v>0</v>
      </c>
      <c r="T587" s="192">
        <f t="shared" si="330"/>
        <v>0</v>
      </c>
      <c r="U587" s="76">
        <f t="shared" si="331"/>
        <v>0</v>
      </c>
      <c r="V587" s="123">
        <f t="shared" si="332"/>
        <v>0</v>
      </c>
      <c r="W587" s="191"/>
      <c r="X587" s="170"/>
      <c r="Y587" s="74">
        <f t="shared" si="317"/>
        <v>0</v>
      </c>
      <c r="Z587" s="188"/>
      <c r="AA587" s="130">
        <f t="shared" si="333"/>
        <v>0</v>
      </c>
      <c r="AB587" s="74">
        <f t="shared" si="334"/>
        <v>0</v>
      </c>
      <c r="AC587" s="356"/>
      <c r="AD587" s="130" cm="1">
        <f t="array" ref="AD587">IFERROR(ROUND((_xlfn.IFS(offer_sale_type="поставка",AB587,offer_sale_type="транзит",S587)*(1+AC587))/E587,2),0)</f>
        <v>0</v>
      </c>
      <c r="AE587" s="74">
        <f t="shared" si="335"/>
        <v>0</v>
      </c>
      <c r="AF587" s="123" cm="1">
        <f t="array" ref="AF587">IFERROR(ROUND(_xlfn.IFS(offer_sale_type="поставка",AB587,offer_sale_type="транзит",S587)*AC587,2),0)</f>
        <v>0</v>
      </c>
      <c r="AG587" s="130">
        <f t="shared" si="318"/>
        <v>0</v>
      </c>
      <c r="AH587" s="74">
        <f t="shared" si="319"/>
        <v>0</v>
      </c>
      <c r="AI587" s="123">
        <f t="shared" si="320"/>
        <v>0</v>
      </c>
      <c r="AJ587" s="118">
        <f t="shared" si="336"/>
        <v>0</v>
      </c>
      <c r="AK587" s="74">
        <f t="shared" si="337"/>
        <v>0</v>
      </c>
      <c r="AL587" s="174">
        <f t="shared" si="338"/>
        <v>0</v>
      </c>
      <c r="AM587" s="175">
        <f t="shared" si="321"/>
        <v>0</v>
      </c>
      <c r="AN587" s="130">
        <f t="shared" si="339"/>
        <v>0</v>
      </c>
      <c r="AO587" s="74">
        <f t="shared" si="322"/>
        <v>0</v>
      </c>
      <c r="AP587" s="123">
        <f t="shared" si="340"/>
        <v>0</v>
      </c>
      <c r="AQ587" s="118">
        <f t="shared" si="323"/>
        <v>0</v>
      </c>
      <c r="AR587" s="82" t="str">
        <f t="shared" si="341"/>
        <v>https://www.alta.ru/tnved/code//</v>
      </c>
      <c r="AS587" s="157"/>
      <c r="AT587" s="162"/>
      <c r="AU587" s="74">
        <f t="shared" si="324"/>
        <v>0</v>
      </c>
      <c r="AV587" s="157"/>
      <c r="AW587" s="75">
        <f>_xlfn.IFNA(VLOOKUP(L587,list_vat[],3,FALSE),0)</f>
        <v>0</v>
      </c>
      <c r="AX587" s="74">
        <f t="shared" si="342"/>
        <v>0</v>
      </c>
      <c r="AY587" s="74">
        <f t="shared" si="343"/>
        <v>0</v>
      </c>
      <c r="AZ587" s="130">
        <f t="shared" si="344"/>
        <v>0</v>
      </c>
      <c r="BA587" s="74">
        <f t="shared" si="325"/>
        <v>0</v>
      </c>
      <c r="BB587" s="193">
        <f t="shared" si="345"/>
        <v>0</v>
      </c>
      <c r="BC587" s="102">
        <f t="shared" si="346"/>
        <v>0</v>
      </c>
      <c r="BD587" s="102">
        <f t="shared" si="347"/>
        <v>0</v>
      </c>
      <c r="BE587" s="413" t="s">
        <v>69</v>
      </c>
    </row>
    <row r="588" spans="1:57" s="65" customFormat="1" ht="12" customHeight="1" x14ac:dyDescent="0.2">
      <c r="A588" s="43">
        <v>573</v>
      </c>
      <c r="B588" s="166"/>
      <c r="C588" s="166"/>
      <c r="D588" s="166"/>
      <c r="E588" s="162"/>
      <c r="F588" s="166"/>
      <c r="G588" s="162"/>
      <c r="H588" s="162"/>
      <c r="I588" s="189">
        <f t="shared" si="326"/>
        <v>0</v>
      </c>
      <c r="J588" s="195"/>
      <c r="K588" s="162"/>
      <c r="L588" s="168"/>
      <c r="M588" s="75">
        <f>_xlfn.XLOOKUP(L588,list_vat[Страна],list_vat[Ставка НДС %],0,0)</f>
        <v>0</v>
      </c>
      <c r="N588" s="162">
        <f t="shared" si="327"/>
        <v>0</v>
      </c>
      <c r="O588" s="169"/>
      <c r="P588" s="74">
        <f t="shared" si="348"/>
        <v>0</v>
      </c>
      <c r="Q588" s="162"/>
      <c r="R588" s="162" t="str">
        <f t="shared" si="328"/>
        <v>введи курс</v>
      </c>
      <c r="S588" s="196">
        <f t="shared" si="329"/>
        <v>0</v>
      </c>
      <c r="T588" s="192">
        <f t="shared" si="330"/>
        <v>0</v>
      </c>
      <c r="U588" s="76">
        <f t="shared" si="331"/>
        <v>0</v>
      </c>
      <c r="V588" s="123">
        <f t="shared" si="332"/>
        <v>0</v>
      </c>
      <c r="W588" s="191"/>
      <c r="X588" s="170"/>
      <c r="Y588" s="74">
        <f t="shared" si="317"/>
        <v>0</v>
      </c>
      <c r="Z588" s="188"/>
      <c r="AA588" s="130">
        <f t="shared" si="333"/>
        <v>0</v>
      </c>
      <c r="AB588" s="74">
        <f t="shared" si="334"/>
        <v>0</v>
      </c>
      <c r="AC588" s="356"/>
      <c r="AD588" s="130" cm="1">
        <f t="array" ref="AD588">IFERROR(ROUND((_xlfn.IFS(offer_sale_type="поставка",AB588,offer_sale_type="транзит",S588)*(1+AC588))/E588,2),0)</f>
        <v>0</v>
      </c>
      <c r="AE588" s="74">
        <f t="shared" si="335"/>
        <v>0</v>
      </c>
      <c r="AF588" s="123" cm="1">
        <f t="array" ref="AF588">IFERROR(ROUND(_xlfn.IFS(offer_sale_type="поставка",AB588,offer_sale_type="транзит",S588)*AC588,2),0)</f>
        <v>0</v>
      </c>
      <c r="AG588" s="130">
        <f t="shared" si="318"/>
        <v>0</v>
      </c>
      <c r="AH588" s="74">
        <f t="shared" si="319"/>
        <v>0</v>
      </c>
      <c r="AI588" s="123">
        <f t="shared" si="320"/>
        <v>0</v>
      </c>
      <c r="AJ588" s="118">
        <f t="shared" si="336"/>
        <v>0</v>
      </c>
      <c r="AK588" s="74">
        <f t="shared" si="337"/>
        <v>0</v>
      </c>
      <c r="AL588" s="174">
        <f t="shared" si="338"/>
        <v>0</v>
      </c>
      <c r="AM588" s="175">
        <f t="shared" si="321"/>
        <v>0</v>
      </c>
      <c r="AN588" s="130">
        <f t="shared" si="339"/>
        <v>0</v>
      </c>
      <c r="AO588" s="74">
        <f t="shared" si="322"/>
        <v>0</v>
      </c>
      <c r="AP588" s="123">
        <f t="shared" si="340"/>
        <v>0</v>
      </c>
      <c r="AQ588" s="118">
        <f t="shared" si="323"/>
        <v>0</v>
      </c>
      <c r="AR588" s="82" t="str">
        <f t="shared" si="341"/>
        <v>https://www.alta.ru/tnved/code//</v>
      </c>
      <c r="AS588" s="157"/>
      <c r="AT588" s="162"/>
      <c r="AU588" s="74">
        <f t="shared" si="324"/>
        <v>0</v>
      </c>
      <c r="AV588" s="157"/>
      <c r="AW588" s="75">
        <f>_xlfn.IFNA(VLOOKUP(L588,list_vat[],3,FALSE),0)</f>
        <v>0</v>
      </c>
      <c r="AX588" s="74">
        <f t="shared" si="342"/>
        <v>0</v>
      </c>
      <c r="AY588" s="74">
        <f t="shared" si="343"/>
        <v>0</v>
      </c>
      <c r="AZ588" s="130">
        <f t="shared" si="344"/>
        <v>0</v>
      </c>
      <c r="BA588" s="74">
        <f t="shared" si="325"/>
        <v>0</v>
      </c>
      <c r="BB588" s="193">
        <f t="shared" si="345"/>
        <v>0</v>
      </c>
      <c r="BC588" s="102">
        <f t="shared" si="346"/>
        <v>0</v>
      </c>
      <c r="BD588" s="102">
        <f t="shared" si="347"/>
        <v>0</v>
      </c>
      <c r="BE588" s="413" t="s">
        <v>69</v>
      </c>
    </row>
    <row r="589" spans="1:57" s="65" customFormat="1" ht="12" customHeight="1" x14ac:dyDescent="0.2">
      <c r="A589" s="43">
        <v>574</v>
      </c>
      <c r="B589" s="166"/>
      <c r="C589" s="166"/>
      <c r="D589" s="166"/>
      <c r="E589" s="162"/>
      <c r="F589" s="166"/>
      <c r="G589" s="162"/>
      <c r="H589" s="162"/>
      <c r="I589" s="189">
        <f t="shared" si="326"/>
        <v>0</v>
      </c>
      <c r="J589" s="195"/>
      <c r="K589" s="162"/>
      <c r="L589" s="168"/>
      <c r="M589" s="75">
        <f>_xlfn.XLOOKUP(L589,list_vat[Страна],list_vat[Ставка НДС %],0,0)</f>
        <v>0</v>
      </c>
      <c r="N589" s="162">
        <f t="shared" si="327"/>
        <v>0</v>
      </c>
      <c r="O589" s="169"/>
      <c r="P589" s="74">
        <f t="shared" si="348"/>
        <v>0</v>
      </c>
      <c r="Q589" s="162"/>
      <c r="R589" s="162" t="str">
        <f t="shared" si="328"/>
        <v>введи курс</v>
      </c>
      <c r="S589" s="196">
        <f t="shared" si="329"/>
        <v>0</v>
      </c>
      <c r="T589" s="192">
        <f t="shared" si="330"/>
        <v>0</v>
      </c>
      <c r="U589" s="76">
        <f t="shared" si="331"/>
        <v>0</v>
      </c>
      <c r="V589" s="123">
        <f t="shared" si="332"/>
        <v>0</v>
      </c>
      <c r="W589" s="191"/>
      <c r="X589" s="170"/>
      <c r="Y589" s="74">
        <f t="shared" si="317"/>
        <v>0</v>
      </c>
      <c r="Z589" s="188"/>
      <c r="AA589" s="130">
        <f t="shared" si="333"/>
        <v>0</v>
      </c>
      <c r="AB589" s="74">
        <f t="shared" si="334"/>
        <v>0</v>
      </c>
      <c r="AC589" s="356"/>
      <c r="AD589" s="130" cm="1">
        <f t="array" ref="AD589">IFERROR(ROUND((_xlfn.IFS(offer_sale_type="поставка",AB589,offer_sale_type="транзит",S589)*(1+AC589))/E589,2),0)</f>
        <v>0</v>
      </c>
      <c r="AE589" s="74">
        <f t="shared" si="335"/>
        <v>0</v>
      </c>
      <c r="AF589" s="123" cm="1">
        <f t="array" ref="AF589">IFERROR(ROUND(_xlfn.IFS(offer_sale_type="поставка",AB589,offer_sale_type="транзит",S589)*AC589,2),0)</f>
        <v>0</v>
      </c>
      <c r="AG589" s="130">
        <f t="shared" si="318"/>
        <v>0</v>
      </c>
      <c r="AH589" s="74">
        <f t="shared" si="319"/>
        <v>0</v>
      </c>
      <c r="AI589" s="123">
        <f t="shared" si="320"/>
        <v>0</v>
      </c>
      <c r="AJ589" s="118">
        <f t="shared" si="336"/>
        <v>0</v>
      </c>
      <c r="AK589" s="74">
        <f t="shared" si="337"/>
        <v>0</v>
      </c>
      <c r="AL589" s="174">
        <f t="shared" si="338"/>
        <v>0</v>
      </c>
      <c r="AM589" s="175">
        <f t="shared" si="321"/>
        <v>0</v>
      </c>
      <c r="AN589" s="130">
        <f t="shared" si="339"/>
        <v>0</v>
      </c>
      <c r="AO589" s="74">
        <f t="shared" si="322"/>
        <v>0</v>
      </c>
      <c r="AP589" s="123">
        <f t="shared" si="340"/>
        <v>0</v>
      </c>
      <c r="AQ589" s="118">
        <f t="shared" si="323"/>
        <v>0</v>
      </c>
      <c r="AR589" s="82" t="str">
        <f t="shared" si="341"/>
        <v>https://www.alta.ru/tnved/code//</v>
      </c>
      <c r="AS589" s="157"/>
      <c r="AT589" s="162"/>
      <c r="AU589" s="74">
        <f t="shared" si="324"/>
        <v>0</v>
      </c>
      <c r="AV589" s="157"/>
      <c r="AW589" s="75">
        <f>_xlfn.IFNA(VLOOKUP(L589,list_vat[],3,FALSE),0)</f>
        <v>0</v>
      </c>
      <c r="AX589" s="74">
        <f t="shared" si="342"/>
        <v>0</v>
      </c>
      <c r="AY589" s="74">
        <f t="shared" si="343"/>
        <v>0</v>
      </c>
      <c r="AZ589" s="130">
        <f t="shared" si="344"/>
        <v>0</v>
      </c>
      <c r="BA589" s="74">
        <f t="shared" si="325"/>
        <v>0</v>
      </c>
      <c r="BB589" s="193">
        <f t="shared" si="345"/>
        <v>0</v>
      </c>
      <c r="BC589" s="102">
        <f t="shared" si="346"/>
        <v>0</v>
      </c>
      <c r="BD589" s="102">
        <f t="shared" si="347"/>
        <v>0</v>
      </c>
      <c r="BE589" s="413" t="s">
        <v>69</v>
      </c>
    </row>
    <row r="590" spans="1:57" s="65" customFormat="1" ht="12" customHeight="1" x14ac:dyDescent="0.2">
      <c r="A590" s="43">
        <v>575</v>
      </c>
      <c r="B590" s="166"/>
      <c r="C590" s="166"/>
      <c r="D590" s="166"/>
      <c r="E590" s="162"/>
      <c r="F590" s="166"/>
      <c r="G590" s="162"/>
      <c r="H590" s="162"/>
      <c r="I590" s="189">
        <f t="shared" si="326"/>
        <v>0</v>
      </c>
      <c r="J590" s="195"/>
      <c r="K590" s="162"/>
      <c r="L590" s="168"/>
      <c r="M590" s="75">
        <f>_xlfn.XLOOKUP(L590,list_vat[Страна],list_vat[Ставка НДС %],0,0)</f>
        <v>0</v>
      </c>
      <c r="N590" s="162">
        <f t="shared" si="327"/>
        <v>0</v>
      </c>
      <c r="O590" s="169"/>
      <c r="P590" s="74">
        <f t="shared" si="348"/>
        <v>0</v>
      </c>
      <c r="Q590" s="162"/>
      <c r="R590" s="162" t="str">
        <f t="shared" si="328"/>
        <v>введи курс</v>
      </c>
      <c r="S590" s="196">
        <f t="shared" si="329"/>
        <v>0</v>
      </c>
      <c r="T590" s="192">
        <f t="shared" si="330"/>
        <v>0</v>
      </c>
      <c r="U590" s="76">
        <f t="shared" si="331"/>
        <v>0</v>
      </c>
      <c r="V590" s="123">
        <f t="shared" si="332"/>
        <v>0</v>
      </c>
      <c r="W590" s="191"/>
      <c r="X590" s="170"/>
      <c r="Y590" s="74">
        <f t="shared" si="317"/>
        <v>0</v>
      </c>
      <c r="Z590" s="188"/>
      <c r="AA590" s="130">
        <f t="shared" si="333"/>
        <v>0</v>
      </c>
      <c r="AB590" s="74">
        <f t="shared" si="334"/>
        <v>0</v>
      </c>
      <c r="AC590" s="356"/>
      <c r="AD590" s="130" cm="1">
        <f t="array" ref="AD590">IFERROR(ROUND((_xlfn.IFS(offer_sale_type="поставка",AB590,offer_sale_type="транзит",S590)*(1+AC590))/E590,2),0)</f>
        <v>0</v>
      </c>
      <c r="AE590" s="74">
        <f t="shared" si="335"/>
        <v>0</v>
      </c>
      <c r="AF590" s="123" cm="1">
        <f t="array" ref="AF590">IFERROR(ROUND(_xlfn.IFS(offer_sale_type="поставка",AB590,offer_sale_type="транзит",S590)*AC590,2),0)</f>
        <v>0</v>
      </c>
      <c r="AG590" s="130">
        <f t="shared" si="318"/>
        <v>0</v>
      </c>
      <c r="AH590" s="74">
        <f t="shared" si="319"/>
        <v>0</v>
      </c>
      <c r="AI590" s="123">
        <f t="shared" si="320"/>
        <v>0</v>
      </c>
      <c r="AJ590" s="118">
        <f t="shared" si="336"/>
        <v>0</v>
      </c>
      <c r="AK590" s="74">
        <f t="shared" si="337"/>
        <v>0</v>
      </c>
      <c r="AL590" s="174">
        <f t="shared" si="338"/>
        <v>0</v>
      </c>
      <c r="AM590" s="175">
        <f t="shared" si="321"/>
        <v>0</v>
      </c>
      <c r="AN590" s="130">
        <f t="shared" si="339"/>
        <v>0</v>
      </c>
      <c r="AO590" s="74">
        <f t="shared" si="322"/>
        <v>0</v>
      </c>
      <c r="AP590" s="123">
        <f t="shared" si="340"/>
        <v>0</v>
      </c>
      <c r="AQ590" s="118">
        <f t="shared" si="323"/>
        <v>0</v>
      </c>
      <c r="AR590" s="82" t="str">
        <f t="shared" si="341"/>
        <v>https://www.alta.ru/tnved/code//</v>
      </c>
      <c r="AS590" s="157"/>
      <c r="AT590" s="162"/>
      <c r="AU590" s="74">
        <f t="shared" si="324"/>
        <v>0</v>
      </c>
      <c r="AV590" s="157"/>
      <c r="AW590" s="75">
        <f>_xlfn.IFNA(VLOOKUP(L590,list_vat[],3,FALSE),0)</f>
        <v>0</v>
      </c>
      <c r="AX590" s="74">
        <f t="shared" si="342"/>
        <v>0</v>
      </c>
      <c r="AY590" s="74">
        <f t="shared" si="343"/>
        <v>0</v>
      </c>
      <c r="AZ590" s="130">
        <f t="shared" si="344"/>
        <v>0</v>
      </c>
      <c r="BA590" s="74">
        <f t="shared" si="325"/>
        <v>0</v>
      </c>
      <c r="BB590" s="193">
        <f t="shared" si="345"/>
        <v>0</v>
      </c>
      <c r="BC590" s="102">
        <f t="shared" si="346"/>
        <v>0</v>
      </c>
      <c r="BD590" s="102">
        <f t="shared" si="347"/>
        <v>0</v>
      </c>
      <c r="BE590" s="413" t="s">
        <v>69</v>
      </c>
    </row>
    <row r="591" spans="1:57" s="65" customFormat="1" ht="12" customHeight="1" x14ac:dyDescent="0.2">
      <c r="A591" s="43">
        <v>576</v>
      </c>
      <c r="B591" s="166"/>
      <c r="C591" s="166"/>
      <c r="D591" s="166"/>
      <c r="E591" s="162"/>
      <c r="F591" s="166"/>
      <c r="G591" s="162"/>
      <c r="H591" s="162"/>
      <c r="I591" s="189">
        <f t="shared" si="326"/>
        <v>0</v>
      </c>
      <c r="J591" s="195"/>
      <c r="K591" s="162"/>
      <c r="L591" s="168"/>
      <c r="M591" s="75">
        <f>_xlfn.XLOOKUP(L591,list_vat[Страна],list_vat[Ставка НДС %],0,0)</f>
        <v>0</v>
      </c>
      <c r="N591" s="162">
        <f t="shared" si="327"/>
        <v>0</v>
      </c>
      <c r="O591" s="169"/>
      <c r="P591" s="74">
        <f t="shared" si="348"/>
        <v>0</v>
      </c>
      <c r="Q591" s="162"/>
      <c r="R591" s="162" t="str">
        <f t="shared" si="328"/>
        <v>введи курс</v>
      </c>
      <c r="S591" s="196">
        <f t="shared" si="329"/>
        <v>0</v>
      </c>
      <c r="T591" s="192">
        <f t="shared" si="330"/>
        <v>0</v>
      </c>
      <c r="U591" s="76">
        <f t="shared" si="331"/>
        <v>0</v>
      </c>
      <c r="V591" s="123">
        <f t="shared" si="332"/>
        <v>0</v>
      </c>
      <c r="W591" s="191"/>
      <c r="X591" s="170"/>
      <c r="Y591" s="74">
        <f t="shared" si="317"/>
        <v>0</v>
      </c>
      <c r="Z591" s="188"/>
      <c r="AA591" s="130">
        <f t="shared" si="333"/>
        <v>0</v>
      </c>
      <c r="AB591" s="74">
        <f t="shared" si="334"/>
        <v>0</v>
      </c>
      <c r="AC591" s="356"/>
      <c r="AD591" s="130" cm="1">
        <f t="array" ref="AD591">IFERROR(ROUND((_xlfn.IFS(offer_sale_type="поставка",AB591,offer_sale_type="транзит",S591)*(1+AC591))/E591,2),0)</f>
        <v>0</v>
      </c>
      <c r="AE591" s="74">
        <f t="shared" si="335"/>
        <v>0</v>
      </c>
      <c r="AF591" s="123" cm="1">
        <f t="array" ref="AF591">IFERROR(ROUND(_xlfn.IFS(offer_sale_type="поставка",AB591,offer_sale_type="транзит",S591)*AC591,2),0)</f>
        <v>0</v>
      </c>
      <c r="AG591" s="130">
        <f t="shared" si="318"/>
        <v>0</v>
      </c>
      <c r="AH591" s="74">
        <f t="shared" si="319"/>
        <v>0</v>
      </c>
      <c r="AI591" s="123">
        <f t="shared" si="320"/>
        <v>0</v>
      </c>
      <c r="AJ591" s="118">
        <f t="shared" si="336"/>
        <v>0</v>
      </c>
      <c r="AK591" s="74">
        <f t="shared" si="337"/>
        <v>0</v>
      </c>
      <c r="AL591" s="174">
        <f t="shared" si="338"/>
        <v>0</v>
      </c>
      <c r="AM591" s="175">
        <f t="shared" si="321"/>
        <v>0</v>
      </c>
      <c r="AN591" s="130">
        <f t="shared" si="339"/>
        <v>0</v>
      </c>
      <c r="AO591" s="74">
        <f t="shared" si="322"/>
        <v>0</v>
      </c>
      <c r="AP591" s="123">
        <f t="shared" si="340"/>
        <v>0</v>
      </c>
      <c r="AQ591" s="118">
        <f t="shared" si="323"/>
        <v>0</v>
      </c>
      <c r="AR591" s="82" t="str">
        <f t="shared" si="341"/>
        <v>https://www.alta.ru/tnved/code//</v>
      </c>
      <c r="AS591" s="157"/>
      <c r="AT591" s="162"/>
      <c r="AU591" s="74">
        <f t="shared" si="324"/>
        <v>0</v>
      </c>
      <c r="AV591" s="157"/>
      <c r="AW591" s="75">
        <f>_xlfn.IFNA(VLOOKUP(L591,list_vat[],3,FALSE),0)</f>
        <v>0</v>
      </c>
      <c r="AX591" s="74">
        <f t="shared" si="342"/>
        <v>0</v>
      </c>
      <c r="AY591" s="74">
        <f t="shared" si="343"/>
        <v>0</v>
      </c>
      <c r="AZ591" s="130">
        <f t="shared" si="344"/>
        <v>0</v>
      </c>
      <c r="BA591" s="74">
        <f t="shared" si="325"/>
        <v>0</v>
      </c>
      <c r="BB591" s="193">
        <f t="shared" si="345"/>
        <v>0</v>
      </c>
      <c r="BC591" s="102">
        <f t="shared" si="346"/>
        <v>0</v>
      </c>
      <c r="BD591" s="102">
        <f t="shared" si="347"/>
        <v>0</v>
      </c>
      <c r="BE591" s="413" t="s">
        <v>69</v>
      </c>
    </row>
    <row r="592" spans="1:57" s="65" customFormat="1" ht="12" customHeight="1" x14ac:dyDescent="0.2">
      <c r="A592" s="43">
        <v>577</v>
      </c>
      <c r="B592" s="166"/>
      <c r="C592" s="166"/>
      <c r="D592" s="166"/>
      <c r="E592" s="162"/>
      <c r="F592" s="166"/>
      <c r="G592" s="162"/>
      <c r="H592" s="162"/>
      <c r="I592" s="189">
        <f t="shared" si="326"/>
        <v>0</v>
      </c>
      <c r="J592" s="195"/>
      <c r="K592" s="162"/>
      <c r="L592" s="168"/>
      <c r="M592" s="75">
        <f>_xlfn.XLOOKUP(L592,list_vat[Страна],list_vat[Ставка НДС %],0,0)</f>
        <v>0</v>
      </c>
      <c r="N592" s="162">
        <f t="shared" si="327"/>
        <v>0</v>
      </c>
      <c r="O592" s="169"/>
      <c r="P592" s="74">
        <f t="shared" si="348"/>
        <v>0</v>
      </c>
      <c r="Q592" s="162"/>
      <c r="R592" s="162" t="str">
        <f t="shared" si="328"/>
        <v>введи курс</v>
      </c>
      <c r="S592" s="196">
        <f t="shared" si="329"/>
        <v>0</v>
      </c>
      <c r="T592" s="192">
        <f t="shared" si="330"/>
        <v>0</v>
      </c>
      <c r="U592" s="76">
        <f t="shared" si="331"/>
        <v>0</v>
      </c>
      <c r="V592" s="123">
        <f t="shared" si="332"/>
        <v>0</v>
      </c>
      <c r="W592" s="191"/>
      <c r="X592" s="170"/>
      <c r="Y592" s="74">
        <f t="shared" ref="Y592:Y655" si="349">ROUND(IF(offer_incoterms="DDP",X592*(S592+T592),0),2)</f>
        <v>0</v>
      </c>
      <c r="Z592" s="188"/>
      <c r="AA592" s="130">
        <f t="shared" si="333"/>
        <v>0</v>
      </c>
      <c r="AB592" s="74">
        <f t="shared" si="334"/>
        <v>0</v>
      </c>
      <c r="AC592" s="356"/>
      <c r="AD592" s="130" cm="1">
        <f t="array" ref="AD592">IFERROR(ROUND((_xlfn.IFS(offer_sale_type="поставка",AB592,offer_sale_type="транзит",S592)*(1+AC592))/E592,2),0)</f>
        <v>0</v>
      </c>
      <c r="AE592" s="74">
        <f t="shared" si="335"/>
        <v>0</v>
      </c>
      <c r="AF592" s="123" cm="1">
        <f t="array" ref="AF592">IFERROR(ROUND(_xlfn.IFS(offer_sale_type="поставка",AB592,offer_sale_type="транзит",S592)*AC592,2),0)</f>
        <v>0</v>
      </c>
      <c r="AG592" s="130">
        <f t="shared" ref="AG592:AG655" si="350">$BD592*VLOOKUP($AG$3,$AF$4:$AG$7,2,FALSE)</f>
        <v>0</v>
      </c>
      <c r="AH592" s="74">
        <f t="shared" ref="AH592:AH655" si="351">SUM(AE592,AG592,AI592)*rate_forex_risk</f>
        <v>0</v>
      </c>
      <c r="AI592" s="123">
        <f t="shared" ref="AI592:AI655" si="352">IF(OR(seller_region="TR",offer_sale_type="экспорт"),0,rate_fin_comm)*SUM(AZ592,AZ592*AW592,T592)</f>
        <v>0</v>
      </c>
      <c r="AJ592" s="118">
        <f t="shared" si="336"/>
        <v>0</v>
      </c>
      <c r="AK592" s="74">
        <f t="shared" si="337"/>
        <v>0</v>
      </c>
      <c r="AL592" s="174">
        <f t="shared" si="338"/>
        <v>0</v>
      </c>
      <c r="AM592" s="175">
        <f t="shared" ref="AM592:AM655" si="353">ROUND(AJ592*(1+IF(offer_incoterms="DDP",rate_vatRu,0)),2)</f>
        <v>0</v>
      </c>
      <c r="AN592" s="130">
        <f t="shared" si="339"/>
        <v>0</v>
      </c>
      <c r="AO592" s="74">
        <f t="shared" ref="AO592:AO655" si="354">SUM(AY592,Y592:Z592,T592)*IF(AND(offer_incoterms="DDP",offer_sale_type&lt;&gt;"экспорт"),rate_vatRu,0)</f>
        <v>0</v>
      </c>
      <c r="AP592" s="123">
        <f t="shared" si="340"/>
        <v>0</v>
      </c>
      <c r="AQ592" s="118">
        <f t="shared" ref="AQ592:AQ655" si="355">IF(offer_sale_type="транзит",SUM(AF592:AI592,BA592,BB592),0)</f>
        <v>0</v>
      </c>
      <c r="AR592" s="82" t="str">
        <f t="shared" si="341"/>
        <v>https://www.alta.ru/tnved/code//</v>
      </c>
      <c r="AS592" s="157"/>
      <c r="AT592" s="162"/>
      <c r="AU592" s="74">
        <f t="shared" ref="AU592:AU655" si="356">IF(ISBLANK(AT592),0,AJ592-AT592)</f>
        <v>0</v>
      </c>
      <c r="AV592" s="157"/>
      <c r="AW592" s="75">
        <f>_xlfn.IFNA(VLOOKUP(L592,list_vat[],3,FALSE),0)</f>
        <v>0</v>
      </c>
      <c r="AX592" s="74">
        <f t="shared" si="342"/>
        <v>0</v>
      </c>
      <c r="AY592" s="74">
        <f t="shared" si="343"/>
        <v>0</v>
      </c>
      <c r="AZ592" s="130">
        <f t="shared" si="344"/>
        <v>0</v>
      </c>
      <c r="BA592" s="74">
        <f t="shared" ref="BA592:BA655" si="357">cost_fin_total*$BD592</f>
        <v>0</v>
      </c>
      <c r="BB592" s="193">
        <f t="shared" si="345"/>
        <v>0</v>
      </c>
      <c r="BC592" s="102">
        <f t="shared" si="346"/>
        <v>0</v>
      </c>
      <c r="BD592" s="102">
        <f t="shared" si="347"/>
        <v>0</v>
      </c>
      <c r="BE592" s="413" t="s">
        <v>69</v>
      </c>
    </row>
    <row r="593" spans="1:57" s="65" customFormat="1" ht="12" customHeight="1" x14ac:dyDescent="0.2">
      <c r="A593" s="43">
        <v>578</v>
      </c>
      <c r="B593" s="166"/>
      <c r="C593" s="166"/>
      <c r="D593" s="166"/>
      <c r="E593" s="162"/>
      <c r="F593" s="166"/>
      <c r="G593" s="162"/>
      <c r="H593" s="162"/>
      <c r="I593" s="189">
        <f t="shared" ref="I593:I656" si="358">E593*G593</f>
        <v>0</v>
      </c>
      <c r="J593" s="195"/>
      <c r="K593" s="162"/>
      <c r="L593" s="168"/>
      <c r="M593" s="75">
        <f>_xlfn.XLOOKUP(L593,list_vat[Страна],list_vat[Ставка НДС %],0,0)</f>
        <v>0</v>
      </c>
      <c r="N593" s="162">
        <f t="shared" ref="N593:N656" si="359">IFERROR(IF(L593="Китай",K593,K593/(1+M593)),0)</f>
        <v>0</v>
      </c>
      <c r="O593" s="169"/>
      <c r="P593" s="74">
        <f t="shared" si="348"/>
        <v>0</v>
      </c>
      <c r="Q593" s="162"/>
      <c r="R593" s="162" t="str">
        <f t="shared" ref="R593:R656" si="360">IF(ISBLANK(Q593),"введи курс",P593/Q593)</f>
        <v>введи курс</v>
      </c>
      <c r="S593" s="196">
        <f t="shared" ref="S593:S656" si="361">IF(AND(ISNUMBER(E593),ISNUMBER(Q593)),E593*R593,0)</f>
        <v>0</v>
      </c>
      <c r="T593" s="192">
        <f t="shared" ref="T593:T656" si="362">$BC593*V$11</f>
        <v>0</v>
      </c>
      <c r="U593" s="76">
        <f t="shared" ref="U593:U656" si="363">$BC593*W$11</f>
        <v>0</v>
      </c>
      <c r="V593" s="123">
        <f t="shared" ref="V593:V656" si="364">+SUM(T593:U593)</f>
        <v>0</v>
      </c>
      <c r="W593" s="191"/>
      <c r="X593" s="170"/>
      <c r="Y593" s="74">
        <f t="shared" si="349"/>
        <v>0</v>
      </c>
      <c r="Z593" s="188"/>
      <c r="AA593" s="130">
        <f t="shared" ref="AA593:AA656" si="365">IFERROR(AB593/E593,0)</f>
        <v>0</v>
      </c>
      <c r="AB593" s="74">
        <f t="shared" ref="AB593:AB656" si="366">ROUND(SUM(S593,V593,Y593:Z593,BA593:BB593),2)</f>
        <v>0</v>
      </c>
      <c r="AC593" s="356"/>
      <c r="AD593" s="130" cm="1">
        <f t="array" ref="AD593">IFERROR(ROUND((_xlfn.IFS(offer_sale_type="поставка",AB593,offer_sale_type="транзит",S593)*(1+AC593))/E593,2),0)</f>
        <v>0</v>
      </c>
      <c r="AE593" s="74">
        <f t="shared" ref="AE593:AE656" si="367">AD593*E593</f>
        <v>0</v>
      </c>
      <c r="AF593" s="123" cm="1">
        <f t="array" ref="AF593">IFERROR(ROUND(_xlfn.IFS(offer_sale_type="поставка",AB593,offer_sale_type="транзит",S593)*AC593,2),0)</f>
        <v>0</v>
      </c>
      <c r="AG593" s="130">
        <f t="shared" si="350"/>
        <v>0</v>
      </c>
      <c r="AH593" s="74">
        <f t="shared" si="351"/>
        <v>0</v>
      </c>
      <c r="AI593" s="123">
        <f t="shared" si="352"/>
        <v>0</v>
      </c>
      <c r="AJ593" s="118">
        <f t="shared" ref="AJ593:AJ656" si="368">IFERROR(ROUND(SUM(AB593,AF593:AI593)/E593,2),0)</f>
        <v>0</v>
      </c>
      <c r="AK593" s="74">
        <f t="shared" ref="AK593:AK656" si="369">AJ593*E593</f>
        <v>0</v>
      </c>
      <c r="AL593" s="174">
        <f t="shared" ref="AL593:AL656" si="370">ROUND(IFERROR(AM593*E593,0),2)</f>
        <v>0</v>
      </c>
      <c r="AM593" s="175">
        <f t="shared" si="353"/>
        <v>0</v>
      </c>
      <c r="AN593" s="130">
        <f t="shared" ref="AN593:AN656" si="371">AL593-AK593</f>
        <v>0</v>
      </c>
      <c r="AO593" s="74">
        <f t="shared" si="354"/>
        <v>0</v>
      </c>
      <c r="AP593" s="123">
        <f t="shared" ref="AP593:AP656" si="372">AN593-AO593</f>
        <v>0</v>
      </c>
      <c r="AQ593" s="118">
        <f t="shared" si="355"/>
        <v>0</v>
      </c>
      <c r="AR593" s="82" t="str">
        <f t="shared" ref="AR593:AR656" si="373">HYPERLINK("https://www.alta.ru/tnved/code/")&amp;W593&amp;"/"</f>
        <v>https://www.alta.ru/tnved/code//</v>
      </c>
      <c r="AS593" s="157"/>
      <c r="AT593" s="162"/>
      <c r="AU593" s="74">
        <f t="shared" si="356"/>
        <v>0</v>
      </c>
      <c r="AV593" s="157"/>
      <c r="AW593" s="75">
        <f>_xlfn.IFNA(VLOOKUP(L593,list_vat[],3,FALSE),0)</f>
        <v>0</v>
      </c>
      <c r="AX593" s="74">
        <f t="shared" ref="AX593:AX656" si="374">IFERROR(ROUND(S593*(1+AW593)/E593,2),0)</f>
        <v>0</v>
      </c>
      <c r="AY593" s="74">
        <f t="shared" ref="AY593:AY656" si="375">E593*AX593</f>
        <v>0</v>
      </c>
      <c r="AZ593" s="130">
        <f t="shared" ref="AZ593:AZ656" si="376">S593*(1+M593)</f>
        <v>0</v>
      </c>
      <c r="BA593" s="74">
        <f t="shared" si="357"/>
        <v>0</v>
      </c>
      <c r="BB593" s="193">
        <f t="shared" ref="BB593:BB656" si="377">credit_sales_interest*BD593</f>
        <v>0</v>
      </c>
      <c r="BC593" s="102">
        <f t="shared" ref="BC593:BC656" si="378">IFERROR(IF($I$13&gt;0,$I593/$I$13,$S593/$S$13),0)</f>
        <v>0</v>
      </c>
      <c r="BD593" s="102">
        <f t="shared" ref="BD593:BD656" si="379">IFERROR($S593/$S$13,0)</f>
        <v>0</v>
      </c>
      <c r="BE593" s="413" t="s">
        <v>69</v>
      </c>
    </row>
    <row r="594" spans="1:57" s="65" customFormat="1" ht="12" customHeight="1" x14ac:dyDescent="0.2">
      <c r="A594" s="43">
        <v>579</v>
      </c>
      <c r="B594" s="166"/>
      <c r="C594" s="166"/>
      <c r="D594" s="166"/>
      <c r="E594" s="162"/>
      <c r="F594" s="166"/>
      <c r="G594" s="162"/>
      <c r="H594" s="162"/>
      <c r="I594" s="189">
        <f t="shared" si="358"/>
        <v>0</v>
      </c>
      <c r="J594" s="195"/>
      <c r="K594" s="162"/>
      <c r="L594" s="168"/>
      <c r="M594" s="75">
        <f>_xlfn.XLOOKUP(L594,list_vat[Страна],list_vat[Ставка НДС %],0,0)</f>
        <v>0</v>
      </c>
      <c r="N594" s="162">
        <f t="shared" si="359"/>
        <v>0</v>
      </c>
      <c r="O594" s="169"/>
      <c r="P594" s="74">
        <f t="shared" ref="P594:P657" si="380">N594*(1-O594)</f>
        <v>0</v>
      </c>
      <c r="Q594" s="162"/>
      <c r="R594" s="162" t="str">
        <f t="shared" si="360"/>
        <v>введи курс</v>
      </c>
      <c r="S594" s="196">
        <f t="shared" si="361"/>
        <v>0</v>
      </c>
      <c r="T594" s="192">
        <f t="shared" si="362"/>
        <v>0</v>
      </c>
      <c r="U594" s="76">
        <f t="shared" si="363"/>
        <v>0</v>
      </c>
      <c r="V594" s="123">
        <f t="shared" si="364"/>
        <v>0</v>
      </c>
      <c r="W594" s="191"/>
      <c r="X594" s="170"/>
      <c r="Y594" s="74">
        <f t="shared" si="349"/>
        <v>0</v>
      </c>
      <c r="Z594" s="188"/>
      <c r="AA594" s="130">
        <f t="shared" si="365"/>
        <v>0</v>
      </c>
      <c r="AB594" s="74">
        <f t="shared" si="366"/>
        <v>0</v>
      </c>
      <c r="AC594" s="356"/>
      <c r="AD594" s="130" cm="1">
        <f t="array" ref="AD594">IFERROR(ROUND((_xlfn.IFS(offer_sale_type="поставка",AB594,offer_sale_type="транзит",S594)*(1+AC594))/E594,2),0)</f>
        <v>0</v>
      </c>
      <c r="AE594" s="74">
        <f t="shared" si="367"/>
        <v>0</v>
      </c>
      <c r="AF594" s="123" cm="1">
        <f t="array" ref="AF594">IFERROR(ROUND(_xlfn.IFS(offer_sale_type="поставка",AB594,offer_sale_type="транзит",S594)*AC594,2),0)</f>
        <v>0</v>
      </c>
      <c r="AG594" s="130">
        <f t="shared" si="350"/>
        <v>0</v>
      </c>
      <c r="AH594" s="74">
        <f t="shared" si="351"/>
        <v>0</v>
      </c>
      <c r="AI594" s="123">
        <f t="shared" si="352"/>
        <v>0</v>
      </c>
      <c r="AJ594" s="118">
        <f t="shared" si="368"/>
        <v>0</v>
      </c>
      <c r="AK594" s="74">
        <f t="shared" si="369"/>
        <v>0</v>
      </c>
      <c r="AL594" s="174">
        <f t="shared" si="370"/>
        <v>0</v>
      </c>
      <c r="AM594" s="175">
        <f t="shared" si="353"/>
        <v>0</v>
      </c>
      <c r="AN594" s="130">
        <f t="shared" si="371"/>
        <v>0</v>
      </c>
      <c r="AO594" s="74">
        <f t="shared" si="354"/>
        <v>0</v>
      </c>
      <c r="AP594" s="123">
        <f t="shared" si="372"/>
        <v>0</v>
      </c>
      <c r="AQ594" s="118">
        <f t="shared" si="355"/>
        <v>0</v>
      </c>
      <c r="AR594" s="82" t="str">
        <f t="shared" si="373"/>
        <v>https://www.alta.ru/tnved/code//</v>
      </c>
      <c r="AS594" s="157"/>
      <c r="AT594" s="162"/>
      <c r="AU594" s="74">
        <f t="shared" si="356"/>
        <v>0</v>
      </c>
      <c r="AV594" s="157"/>
      <c r="AW594" s="75">
        <f>_xlfn.IFNA(VLOOKUP(L594,list_vat[],3,FALSE),0)</f>
        <v>0</v>
      </c>
      <c r="AX594" s="74">
        <f t="shared" si="374"/>
        <v>0</v>
      </c>
      <c r="AY594" s="74">
        <f t="shared" si="375"/>
        <v>0</v>
      </c>
      <c r="AZ594" s="130">
        <f t="shared" si="376"/>
        <v>0</v>
      </c>
      <c r="BA594" s="74">
        <f t="shared" si="357"/>
        <v>0</v>
      </c>
      <c r="BB594" s="193">
        <f t="shared" si="377"/>
        <v>0</v>
      </c>
      <c r="BC594" s="102">
        <f t="shared" si="378"/>
        <v>0</v>
      </c>
      <c r="BD594" s="102">
        <f t="shared" si="379"/>
        <v>0</v>
      </c>
      <c r="BE594" s="413" t="s">
        <v>69</v>
      </c>
    </row>
    <row r="595" spans="1:57" s="65" customFormat="1" ht="12" customHeight="1" x14ac:dyDescent="0.2">
      <c r="A595" s="43">
        <v>580</v>
      </c>
      <c r="B595" s="166"/>
      <c r="C595" s="166"/>
      <c r="D595" s="166"/>
      <c r="E595" s="162"/>
      <c r="F595" s="166"/>
      <c r="G595" s="162"/>
      <c r="H595" s="162"/>
      <c r="I595" s="189">
        <f t="shared" si="358"/>
        <v>0</v>
      </c>
      <c r="J595" s="195"/>
      <c r="K595" s="162"/>
      <c r="L595" s="168"/>
      <c r="M595" s="75">
        <f>_xlfn.XLOOKUP(L595,list_vat[Страна],list_vat[Ставка НДС %],0,0)</f>
        <v>0</v>
      </c>
      <c r="N595" s="162">
        <f t="shared" si="359"/>
        <v>0</v>
      </c>
      <c r="O595" s="169"/>
      <c r="P595" s="74">
        <f t="shared" si="380"/>
        <v>0</v>
      </c>
      <c r="Q595" s="162"/>
      <c r="R595" s="162" t="str">
        <f t="shared" si="360"/>
        <v>введи курс</v>
      </c>
      <c r="S595" s="196">
        <f t="shared" si="361"/>
        <v>0</v>
      </c>
      <c r="T595" s="192">
        <f t="shared" si="362"/>
        <v>0</v>
      </c>
      <c r="U595" s="76">
        <f t="shared" si="363"/>
        <v>0</v>
      </c>
      <c r="V595" s="123">
        <f t="shared" si="364"/>
        <v>0</v>
      </c>
      <c r="W595" s="191"/>
      <c r="X595" s="170"/>
      <c r="Y595" s="74">
        <f t="shared" si="349"/>
        <v>0</v>
      </c>
      <c r="Z595" s="188"/>
      <c r="AA595" s="130">
        <f t="shared" si="365"/>
        <v>0</v>
      </c>
      <c r="AB595" s="74">
        <f t="shared" si="366"/>
        <v>0</v>
      </c>
      <c r="AC595" s="356"/>
      <c r="AD595" s="130" cm="1">
        <f t="array" ref="AD595">IFERROR(ROUND((_xlfn.IFS(offer_sale_type="поставка",AB595,offer_sale_type="транзит",S595)*(1+AC595))/E595,2),0)</f>
        <v>0</v>
      </c>
      <c r="AE595" s="74">
        <f t="shared" si="367"/>
        <v>0</v>
      </c>
      <c r="AF595" s="123" cm="1">
        <f t="array" ref="AF595">IFERROR(ROUND(_xlfn.IFS(offer_sale_type="поставка",AB595,offer_sale_type="транзит",S595)*AC595,2),0)</f>
        <v>0</v>
      </c>
      <c r="AG595" s="130">
        <f t="shared" si="350"/>
        <v>0</v>
      </c>
      <c r="AH595" s="74">
        <f t="shared" si="351"/>
        <v>0</v>
      </c>
      <c r="AI595" s="123">
        <f t="shared" si="352"/>
        <v>0</v>
      </c>
      <c r="AJ595" s="118">
        <f t="shared" si="368"/>
        <v>0</v>
      </c>
      <c r="AK595" s="74">
        <f t="shared" si="369"/>
        <v>0</v>
      </c>
      <c r="AL595" s="174">
        <f t="shared" si="370"/>
        <v>0</v>
      </c>
      <c r="AM595" s="175">
        <f t="shared" si="353"/>
        <v>0</v>
      </c>
      <c r="AN595" s="130">
        <f t="shared" si="371"/>
        <v>0</v>
      </c>
      <c r="AO595" s="74">
        <f t="shared" si="354"/>
        <v>0</v>
      </c>
      <c r="AP595" s="123">
        <f t="shared" si="372"/>
        <v>0</v>
      </c>
      <c r="AQ595" s="118">
        <f t="shared" si="355"/>
        <v>0</v>
      </c>
      <c r="AR595" s="82" t="str">
        <f t="shared" si="373"/>
        <v>https://www.alta.ru/tnved/code//</v>
      </c>
      <c r="AS595" s="157"/>
      <c r="AT595" s="162"/>
      <c r="AU595" s="74">
        <f t="shared" si="356"/>
        <v>0</v>
      </c>
      <c r="AV595" s="157"/>
      <c r="AW595" s="75">
        <f>_xlfn.IFNA(VLOOKUP(L595,list_vat[],3,FALSE),0)</f>
        <v>0</v>
      </c>
      <c r="AX595" s="74">
        <f t="shared" si="374"/>
        <v>0</v>
      </c>
      <c r="AY595" s="74">
        <f t="shared" si="375"/>
        <v>0</v>
      </c>
      <c r="AZ595" s="130">
        <f t="shared" si="376"/>
        <v>0</v>
      </c>
      <c r="BA595" s="74">
        <f t="shared" si="357"/>
        <v>0</v>
      </c>
      <c r="BB595" s="193">
        <f t="shared" si="377"/>
        <v>0</v>
      </c>
      <c r="BC595" s="102">
        <f t="shared" si="378"/>
        <v>0</v>
      </c>
      <c r="BD595" s="102">
        <f t="shared" si="379"/>
        <v>0</v>
      </c>
      <c r="BE595" s="413" t="s">
        <v>69</v>
      </c>
    </row>
    <row r="596" spans="1:57" s="65" customFormat="1" ht="12" customHeight="1" x14ac:dyDescent="0.2">
      <c r="A596" s="43">
        <v>581</v>
      </c>
      <c r="B596" s="166"/>
      <c r="C596" s="166"/>
      <c r="D596" s="166"/>
      <c r="E596" s="162"/>
      <c r="F596" s="166"/>
      <c r="G596" s="162"/>
      <c r="H596" s="162"/>
      <c r="I596" s="189">
        <f t="shared" si="358"/>
        <v>0</v>
      </c>
      <c r="J596" s="195"/>
      <c r="K596" s="162"/>
      <c r="L596" s="168"/>
      <c r="M596" s="75">
        <f>_xlfn.XLOOKUP(L596,list_vat[Страна],list_vat[Ставка НДС %],0,0)</f>
        <v>0</v>
      </c>
      <c r="N596" s="162">
        <f t="shared" si="359"/>
        <v>0</v>
      </c>
      <c r="O596" s="169"/>
      <c r="P596" s="74">
        <f t="shared" si="380"/>
        <v>0</v>
      </c>
      <c r="Q596" s="162"/>
      <c r="R596" s="162" t="str">
        <f t="shared" si="360"/>
        <v>введи курс</v>
      </c>
      <c r="S596" s="196">
        <f t="shared" si="361"/>
        <v>0</v>
      </c>
      <c r="T596" s="192">
        <f t="shared" si="362"/>
        <v>0</v>
      </c>
      <c r="U596" s="76">
        <f t="shared" si="363"/>
        <v>0</v>
      </c>
      <c r="V596" s="123">
        <f t="shared" si="364"/>
        <v>0</v>
      </c>
      <c r="W596" s="191"/>
      <c r="X596" s="170"/>
      <c r="Y596" s="74">
        <f t="shared" si="349"/>
        <v>0</v>
      </c>
      <c r="Z596" s="188"/>
      <c r="AA596" s="130">
        <f t="shared" si="365"/>
        <v>0</v>
      </c>
      <c r="AB596" s="74">
        <f t="shared" si="366"/>
        <v>0</v>
      </c>
      <c r="AC596" s="356"/>
      <c r="AD596" s="130" cm="1">
        <f t="array" ref="AD596">IFERROR(ROUND((_xlfn.IFS(offer_sale_type="поставка",AB596,offer_sale_type="транзит",S596)*(1+AC596))/E596,2),0)</f>
        <v>0</v>
      </c>
      <c r="AE596" s="74">
        <f t="shared" si="367"/>
        <v>0</v>
      </c>
      <c r="AF596" s="123" cm="1">
        <f t="array" ref="AF596">IFERROR(ROUND(_xlfn.IFS(offer_sale_type="поставка",AB596,offer_sale_type="транзит",S596)*AC596,2),0)</f>
        <v>0</v>
      </c>
      <c r="AG596" s="130">
        <f t="shared" si="350"/>
        <v>0</v>
      </c>
      <c r="AH596" s="74">
        <f t="shared" si="351"/>
        <v>0</v>
      </c>
      <c r="AI596" s="123">
        <f t="shared" si="352"/>
        <v>0</v>
      </c>
      <c r="AJ596" s="118">
        <f t="shared" si="368"/>
        <v>0</v>
      </c>
      <c r="AK596" s="74">
        <f t="shared" si="369"/>
        <v>0</v>
      </c>
      <c r="AL596" s="174">
        <f t="shared" si="370"/>
        <v>0</v>
      </c>
      <c r="AM596" s="175">
        <f t="shared" si="353"/>
        <v>0</v>
      </c>
      <c r="AN596" s="130">
        <f t="shared" si="371"/>
        <v>0</v>
      </c>
      <c r="AO596" s="74">
        <f t="shared" si="354"/>
        <v>0</v>
      </c>
      <c r="AP596" s="123">
        <f t="shared" si="372"/>
        <v>0</v>
      </c>
      <c r="AQ596" s="118">
        <f t="shared" si="355"/>
        <v>0</v>
      </c>
      <c r="AR596" s="82" t="str">
        <f t="shared" si="373"/>
        <v>https://www.alta.ru/tnved/code//</v>
      </c>
      <c r="AS596" s="157"/>
      <c r="AT596" s="162"/>
      <c r="AU596" s="74">
        <f t="shared" si="356"/>
        <v>0</v>
      </c>
      <c r="AV596" s="157"/>
      <c r="AW596" s="75">
        <f>_xlfn.IFNA(VLOOKUP(L596,list_vat[],3,FALSE),0)</f>
        <v>0</v>
      </c>
      <c r="AX596" s="74">
        <f t="shared" si="374"/>
        <v>0</v>
      </c>
      <c r="AY596" s="74">
        <f t="shared" si="375"/>
        <v>0</v>
      </c>
      <c r="AZ596" s="130">
        <f t="shared" si="376"/>
        <v>0</v>
      </c>
      <c r="BA596" s="74">
        <f t="shared" si="357"/>
        <v>0</v>
      </c>
      <c r="BB596" s="193">
        <f t="shared" si="377"/>
        <v>0</v>
      </c>
      <c r="BC596" s="102">
        <f t="shared" si="378"/>
        <v>0</v>
      </c>
      <c r="BD596" s="102">
        <f t="shared" si="379"/>
        <v>0</v>
      </c>
      <c r="BE596" s="413" t="s">
        <v>69</v>
      </c>
    </row>
    <row r="597" spans="1:57" s="65" customFormat="1" ht="12" customHeight="1" x14ac:dyDescent="0.2">
      <c r="A597" s="43">
        <v>582</v>
      </c>
      <c r="B597" s="166"/>
      <c r="C597" s="166"/>
      <c r="D597" s="166"/>
      <c r="E597" s="162"/>
      <c r="F597" s="166"/>
      <c r="G597" s="162"/>
      <c r="H597" s="162"/>
      <c r="I597" s="189">
        <f t="shared" si="358"/>
        <v>0</v>
      </c>
      <c r="J597" s="195"/>
      <c r="K597" s="162"/>
      <c r="L597" s="168"/>
      <c r="M597" s="75">
        <f>_xlfn.XLOOKUP(L597,list_vat[Страна],list_vat[Ставка НДС %],0,0)</f>
        <v>0</v>
      </c>
      <c r="N597" s="162">
        <f t="shared" si="359"/>
        <v>0</v>
      </c>
      <c r="O597" s="169"/>
      <c r="P597" s="74">
        <f t="shared" si="380"/>
        <v>0</v>
      </c>
      <c r="Q597" s="162"/>
      <c r="R597" s="162" t="str">
        <f t="shared" si="360"/>
        <v>введи курс</v>
      </c>
      <c r="S597" s="196">
        <f t="shared" si="361"/>
        <v>0</v>
      </c>
      <c r="T597" s="192">
        <f t="shared" si="362"/>
        <v>0</v>
      </c>
      <c r="U597" s="76">
        <f t="shared" si="363"/>
        <v>0</v>
      </c>
      <c r="V597" s="123">
        <f t="shared" si="364"/>
        <v>0</v>
      </c>
      <c r="W597" s="191"/>
      <c r="X597" s="170"/>
      <c r="Y597" s="74">
        <f t="shared" si="349"/>
        <v>0</v>
      </c>
      <c r="Z597" s="188"/>
      <c r="AA597" s="130">
        <f t="shared" si="365"/>
        <v>0</v>
      </c>
      <c r="AB597" s="74">
        <f t="shared" si="366"/>
        <v>0</v>
      </c>
      <c r="AC597" s="356"/>
      <c r="AD597" s="130" cm="1">
        <f t="array" ref="AD597">IFERROR(ROUND((_xlfn.IFS(offer_sale_type="поставка",AB597,offer_sale_type="транзит",S597)*(1+AC597))/E597,2),0)</f>
        <v>0</v>
      </c>
      <c r="AE597" s="74">
        <f t="shared" si="367"/>
        <v>0</v>
      </c>
      <c r="AF597" s="123" cm="1">
        <f t="array" ref="AF597">IFERROR(ROUND(_xlfn.IFS(offer_sale_type="поставка",AB597,offer_sale_type="транзит",S597)*AC597,2),0)</f>
        <v>0</v>
      </c>
      <c r="AG597" s="130">
        <f t="shared" si="350"/>
        <v>0</v>
      </c>
      <c r="AH597" s="74">
        <f t="shared" si="351"/>
        <v>0</v>
      </c>
      <c r="AI597" s="123">
        <f t="shared" si="352"/>
        <v>0</v>
      </c>
      <c r="AJ597" s="118">
        <f t="shared" si="368"/>
        <v>0</v>
      </c>
      <c r="AK597" s="74">
        <f t="shared" si="369"/>
        <v>0</v>
      </c>
      <c r="AL597" s="174">
        <f t="shared" si="370"/>
        <v>0</v>
      </c>
      <c r="AM597" s="175">
        <f t="shared" si="353"/>
        <v>0</v>
      </c>
      <c r="AN597" s="130">
        <f t="shared" si="371"/>
        <v>0</v>
      </c>
      <c r="AO597" s="74">
        <f t="shared" si="354"/>
        <v>0</v>
      </c>
      <c r="AP597" s="123">
        <f t="shared" si="372"/>
        <v>0</v>
      </c>
      <c r="AQ597" s="118">
        <f t="shared" si="355"/>
        <v>0</v>
      </c>
      <c r="AR597" s="82" t="str">
        <f t="shared" si="373"/>
        <v>https://www.alta.ru/tnved/code//</v>
      </c>
      <c r="AS597" s="157"/>
      <c r="AT597" s="162"/>
      <c r="AU597" s="74">
        <f t="shared" si="356"/>
        <v>0</v>
      </c>
      <c r="AV597" s="157"/>
      <c r="AW597" s="75">
        <f>_xlfn.IFNA(VLOOKUP(L597,list_vat[],3,FALSE),0)</f>
        <v>0</v>
      </c>
      <c r="AX597" s="74">
        <f t="shared" si="374"/>
        <v>0</v>
      </c>
      <c r="AY597" s="74">
        <f t="shared" si="375"/>
        <v>0</v>
      </c>
      <c r="AZ597" s="130">
        <f t="shared" si="376"/>
        <v>0</v>
      </c>
      <c r="BA597" s="74">
        <f t="shared" si="357"/>
        <v>0</v>
      </c>
      <c r="BB597" s="193">
        <f t="shared" si="377"/>
        <v>0</v>
      </c>
      <c r="BC597" s="102">
        <f t="shared" si="378"/>
        <v>0</v>
      </c>
      <c r="BD597" s="102">
        <f t="shared" si="379"/>
        <v>0</v>
      </c>
      <c r="BE597" s="413" t="s">
        <v>69</v>
      </c>
    </row>
    <row r="598" spans="1:57" s="65" customFormat="1" ht="12" customHeight="1" x14ac:dyDescent="0.2">
      <c r="A598" s="43">
        <v>583</v>
      </c>
      <c r="B598" s="166"/>
      <c r="C598" s="166"/>
      <c r="D598" s="166"/>
      <c r="E598" s="162"/>
      <c r="F598" s="166"/>
      <c r="G598" s="162"/>
      <c r="H598" s="162"/>
      <c r="I598" s="189">
        <f t="shared" si="358"/>
        <v>0</v>
      </c>
      <c r="J598" s="195"/>
      <c r="K598" s="162"/>
      <c r="L598" s="168"/>
      <c r="M598" s="75">
        <f>_xlfn.XLOOKUP(L598,list_vat[Страна],list_vat[Ставка НДС %],0,0)</f>
        <v>0</v>
      </c>
      <c r="N598" s="162">
        <f t="shared" si="359"/>
        <v>0</v>
      </c>
      <c r="O598" s="169"/>
      <c r="P598" s="74">
        <f t="shared" si="380"/>
        <v>0</v>
      </c>
      <c r="Q598" s="162"/>
      <c r="R598" s="162" t="str">
        <f t="shared" si="360"/>
        <v>введи курс</v>
      </c>
      <c r="S598" s="196">
        <f t="shared" si="361"/>
        <v>0</v>
      </c>
      <c r="T598" s="192">
        <f t="shared" si="362"/>
        <v>0</v>
      </c>
      <c r="U598" s="76">
        <f t="shared" si="363"/>
        <v>0</v>
      </c>
      <c r="V598" s="123">
        <f t="shared" si="364"/>
        <v>0</v>
      </c>
      <c r="W598" s="191"/>
      <c r="X598" s="170"/>
      <c r="Y598" s="74">
        <f t="shared" si="349"/>
        <v>0</v>
      </c>
      <c r="Z598" s="188"/>
      <c r="AA598" s="130">
        <f t="shared" si="365"/>
        <v>0</v>
      </c>
      <c r="AB598" s="74">
        <f t="shared" si="366"/>
        <v>0</v>
      </c>
      <c r="AC598" s="356"/>
      <c r="AD598" s="130" cm="1">
        <f t="array" ref="AD598">IFERROR(ROUND((_xlfn.IFS(offer_sale_type="поставка",AB598,offer_sale_type="транзит",S598)*(1+AC598))/E598,2),0)</f>
        <v>0</v>
      </c>
      <c r="AE598" s="74">
        <f t="shared" si="367"/>
        <v>0</v>
      </c>
      <c r="AF598" s="123" cm="1">
        <f t="array" ref="AF598">IFERROR(ROUND(_xlfn.IFS(offer_sale_type="поставка",AB598,offer_sale_type="транзит",S598)*AC598,2),0)</f>
        <v>0</v>
      </c>
      <c r="AG598" s="130">
        <f t="shared" si="350"/>
        <v>0</v>
      </c>
      <c r="AH598" s="74">
        <f t="shared" si="351"/>
        <v>0</v>
      </c>
      <c r="AI598" s="123">
        <f t="shared" si="352"/>
        <v>0</v>
      </c>
      <c r="AJ598" s="118">
        <f t="shared" si="368"/>
        <v>0</v>
      </c>
      <c r="AK598" s="74">
        <f t="shared" si="369"/>
        <v>0</v>
      </c>
      <c r="AL598" s="174">
        <f t="shared" si="370"/>
        <v>0</v>
      </c>
      <c r="AM598" s="175">
        <f t="shared" si="353"/>
        <v>0</v>
      </c>
      <c r="AN598" s="130">
        <f t="shared" si="371"/>
        <v>0</v>
      </c>
      <c r="AO598" s="74">
        <f t="shared" si="354"/>
        <v>0</v>
      </c>
      <c r="AP598" s="123">
        <f t="shared" si="372"/>
        <v>0</v>
      </c>
      <c r="AQ598" s="118">
        <f t="shared" si="355"/>
        <v>0</v>
      </c>
      <c r="AR598" s="82" t="str">
        <f t="shared" si="373"/>
        <v>https://www.alta.ru/tnved/code//</v>
      </c>
      <c r="AS598" s="157"/>
      <c r="AT598" s="162"/>
      <c r="AU598" s="74">
        <f t="shared" si="356"/>
        <v>0</v>
      </c>
      <c r="AV598" s="157"/>
      <c r="AW598" s="75">
        <f>_xlfn.IFNA(VLOOKUP(L598,list_vat[],3,FALSE),0)</f>
        <v>0</v>
      </c>
      <c r="AX598" s="74">
        <f t="shared" si="374"/>
        <v>0</v>
      </c>
      <c r="AY598" s="74">
        <f t="shared" si="375"/>
        <v>0</v>
      </c>
      <c r="AZ598" s="130">
        <f t="shared" si="376"/>
        <v>0</v>
      </c>
      <c r="BA598" s="74">
        <f t="shared" si="357"/>
        <v>0</v>
      </c>
      <c r="BB598" s="193">
        <f t="shared" si="377"/>
        <v>0</v>
      </c>
      <c r="BC598" s="102">
        <f t="shared" si="378"/>
        <v>0</v>
      </c>
      <c r="BD598" s="102">
        <f t="shared" si="379"/>
        <v>0</v>
      </c>
      <c r="BE598" s="413" t="s">
        <v>69</v>
      </c>
    </row>
    <row r="599" spans="1:57" s="65" customFormat="1" ht="12" customHeight="1" x14ac:dyDescent="0.2">
      <c r="A599" s="43">
        <v>584</v>
      </c>
      <c r="B599" s="166"/>
      <c r="C599" s="166"/>
      <c r="D599" s="166"/>
      <c r="E599" s="162"/>
      <c r="F599" s="166"/>
      <c r="G599" s="162"/>
      <c r="H599" s="162"/>
      <c r="I599" s="189">
        <f t="shared" si="358"/>
        <v>0</v>
      </c>
      <c r="J599" s="195"/>
      <c r="K599" s="162"/>
      <c r="L599" s="168"/>
      <c r="M599" s="75">
        <f>_xlfn.XLOOKUP(L599,list_vat[Страна],list_vat[Ставка НДС %],0,0)</f>
        <v>0</v>
      </c>
      <c r="N599" s="162">
        <f t="shared" si="359"/>
        <v>0</v>
      </c>
      <c r="O599" s="169"/>
      <c r="P599" s="74">
        <f t="shared" si="380"/>
        <v>0</v>
      </c>
      <c r="Q599" s="162"/>
      <c r="R599" s="162" t="str">
        <f t="shared" si="360"/>
        <v>введи курс</v>
      </c>
      <c r="S599" s="196">
        <f t="shared" si="361"/>
        <v>0</v>
      </c>
      <c r="T599" s="192">
        <f t="shared" si="362"/>
        <v>0</v>
      </c>
      <c r="U599" s="76">
        <f t="shared" si="363"/>
        <v>0</v>
      </c>
      <c r="V599" s="123">
        <f t="shared" si="364"/>
        <v>0</v>
      </c>
      <c r="W599" s="191"/>
      <c r="X599" s="170"/>
      <c r="Y599" s="74">
        <f t="shared" si="349"/>
        <v>0</v>
      </c>
      <c r="Z599" s="188"/>
      <c r="AA599" s="130">
        <f t="shared" si="365"/>
        <v>0</v>
      </c>
      <c r="AB599" s="74">
        <f t="shared" si="366"/>
        <v>0</v>
      </c>
      <c r="AC599" s="356"/>
      <c r="AD599" s="130" cm="1">
        <f t="array" ref="AD599">IFERROR(ROUND((_xlfn.IFS(offer_sale_type="поставка",AB599,offer_sale_type="транзит",S599)*(1+AC599))/E599,2),0)</f>
        <v>0</v>
      </c>
      <c r="AE599" s="74">
        <f t="shared" si="367"/>
        <v>0</v>
      </c>
      <c r="AF599" s="123" cm="1">
        <f t="array" ref="AF599">IFERROR(ROUND(_xlfn.IFS(offer_sale_type="поставка",AB599,offer_sale_type="транзит",S599)*AC599,2),0)</f>
        <v>0</v>
      </c>
      <c r="AG599" s="130">
        <f t="shared" si="350"/>
        <v>0</v>
      </c>
      <c r="AH599" s="74">
        <f t="shared" si="351"/>
        <v>0</v>
      </c>
      <c r="AI599" s="123">
        <f t="shared" si="352"/>
        <v>0</v>
      </c>
      <c r="AJ599" s="118">
        <f t="shared" si="368"/>
        <v>0</v>
      </c>
      <c r="AK599" s="74">
        <f t="shared" si="369"/>
        <v>0</v>
      </c>
      <c r="AL599" s="174">
        <f t="shared" si="370"/>
        <v>0</v>
      </c>
      <c r="AM599" s="175">
        <f t="shared" si="353"/>
        <v>0</v>
      </c>
      <c r="AN599" s="130">
        <f t="shared" si="371"/>
        <v>0</v>
      </c>
      <c r="AO599" s="74">
        <f t="shared" si="354"/>
        <v>0</v>
      </c>
      <c r="AP599" s="123">
        <f t="shared" si="372"/>
        <v>0</v>
      </c>
      <c r="AQ599" s="118">
        <f t="shared" si="355"/>
        <v>0</v>
      </c>
      <c r="AR599" s="82" t="str">
        <f t="shared" si="373"/>
        <v>https://www.alta.ru/tnved/code//</v>
      </c>
      <c r="AS599" s="157"/>
      <c r="AT599" s="162"/>
      <c r="AU599" s="74">
        <f t="shared" si="356"/>
        <v>0</v>
      </c>
      <c r="AV599" s="157"/>
      <c r="AW599" s="75">
        <f>_xlfn.IFNA(VLOOKUP(L599,list_vat[],3,FALSE),0)</f>
        <v>0</v>
      </c>
      <c r="AX599" s="74">
        <f t="shared" si="374"/>
        <v>0</v>
      </c>
      <c r="AY599" s="74">
        <f t="shared" si="375"/>
        <v>0</v>
      </c>
      <c r="AZ599" s="130">
        <f t="shared" si="376"/>
        <v>0</v>
      </c>
      <c r="BA599" s="74">
        <f t="shared" si="357"/>
        <v>0</v>
      </c>
      <c r="BB599" s="193">
        <f t="shared" si="377"/>
        <v>0</v>
      </c>
      <c r="BC599" s="102">
        <f t="shared" si="378"/>
        <v>0</v>
      </c>
      <c r="BD599" s="102">
        <f t="shared" si="379"/>
        <v>0</v>
      </c>
      <c r="BE599" s="413" t="s">
        <v>69</v>
      </c>
    </row>
    <row r="600" spans="1:57" s="65" customFormat="1" ht="12" customHeight="1" x14ac:dyDescent="0.2">
      <c r="A600" s="43">
        <v>585</v>
      </c>
      <c r="B600" s="166"/>
      <c r="C600" s="166"/>
      <c r="D600" s="166"/>
      <c r="E600" s="162"/>
      <c r="F600" s="166"/>
      <c r="G600" s="162"/>
      <c r="H600" s="162"/>
      <c r="I600" s="189">
        <f t="shared" si="358"/>
        <v>0</v>
      </c>
      <c r="J600" s="195"/>
      <c r="K600" s="162"/>
      <c r="L600" s="168"/>
      <c r="M600" s="75">
        <f>_xlfn.XLOOKUP(L600,list_vat[Страна],list_vat[Ставка НДС %],0,0)</f>
        <v>0</v>
      </c>
      <c r="N600" s="162">
        <f t="shared" si="359"/>
        <v>0</v>
      </c>
      <c r="O600" s="169"/>
      <c r="P600" s="74">
        <f t="shared" si="380"/>
        <v>0</v>
      </c>
      <c r="Q600" s="162"/>
      <c r="R600" s="162" t="str">
        <f t="shared" si="360"/>
        <v>введи курс</v>
      </c>
      <c r="S600" s="196">
        <f t="shared" si="361"/>
        <v>0</v>
      </c>
      <c r="T600" s="192">
        <f t="shared" si="362"/>
        <v>0</v>
      </c>
      <c r="U600" s="76">
        <f t="shared" si="363"/>
        <v>0</v>
      </c>
      <c r="V600" s="123">
        <f t="shared" si="364"/>
        <v>0</v>
      </c>
      <c r="W600" s="191"/>
      <c r="X600" s="170"/>
      <c r="Y600" s="74">
        <f t="shared" si="349"/>
        <v>0</v>
      </c>
      <c r="Z600" s="188"/>
      <c r="AA600" s="130">
        <f t="shared" si="365"/>
        <v>0</v>
      </c>
      <c r="AB600" s="74">
        <f t="shared" si="366"/>
        <v>0</v>
      </c>
      <c r="AC600" s="356"/>
      <c r="AD600" s="130" cm="1">
        <f t="array" ref="AD600">IFERROR(ROUND((_xlfn.IFS(offer_sale_type="поставка",AB600,offer_sale_type="транзит",S600)*(1+AC600))/E600,2),0)</f>
        <v>0</v>
      </c>
      <c r="AE600" s="74">
        <f t="shared" si="367"/>
        <v>0</v>
      </c>
      <c r="AF600" s="123" cm="1">
        <f t="array" ref="AF600">IFERROR(ROUND(_xlfn.IFS(offer_sale_type="поставка",AB600,offer_sale_type="транзит",S600)*AC600,2),0)</f>
        <v>0</v>
      </c>
      <c r="AG600" s="130">
        <f t="shared" si="350"/>
        <v>0</v>
      </c>
      <c r="AH600" s="74">
        <f t="shared" si="351"/>
        <v>0</v>
      </c>
      <c r="AI600" s="123">
        <f t="shared" si="352"/>
        <v>0</v>
      </c>
      <c r="AJ600" s="118">
        <f t="shared" si="368"/>
        <v>0</v>
      </c>
      <c r="AK600" s="74">
        <f t="shared" si="369"/>
        <v>0</v>
      </c>
      <c r="AL600" s="174">
        <f t="shared" si="370"/>
        <v>0</v>
      </c>
      <c r="AM600" s="175">
        <f t="shared" si="353"/>
        <v>0</v>
      </c>
      <c r="AN600" s="130">
        <f t="shared" si="371"/>
        <v>0</v>
      </c>
      <c r="AO600" s="74">
        <f t="shared" si="354"/>
        <v>0</v>
      </c>
      <c r="AP600" s="123">
        <f t="shared" si="372"/>
        <v>0</v>
      </c>
      <c r="AQ600" s="118">
        <f t="shared" si="355"/>
        <v>0</v>
      </c>
      <c r="AR600" s="82" t="str">
        <f t="shared" si="373"/>
        <v>https://www.alta.ru/tnved/code//</v>
      </c>
      <c r="AS600" s="157"/>
      <c r="AT600" s="162"/>
      <c r="AU600" s="74">
        <f t="shared" si="356"/>
        <v>0</v>
      </c>
      <c r="AV600" s="157"/>
      <c r="AW600" s="75">
        <f>_xlfn.IFNA(VLOOKUP(L600,list_vat[],3,FALSE),0)</f>
        <v>0</v>
      </c>
      <c r="AX600" s="74">
        <f t="shared" si="374"/>
        <v>0</v>
      </c>
      <c r="AY600" s="74">
        <f t="shared" si="375"/>
        <v>0</v>
      </c>
      <c r="AZ600" s="130">
        <f t="shared" si="376"/>
        <v>0</v>
      </c>
      <c r="BA600" s="74">
        <f t="shared" si="357"/>
        <v>0</v>
      </c>
      <c r="BB600" s="193">
        <f t="shared" si="377"/>
        <v>0</v>
      </c>
      <c r="BC600" s="102">
        <f t="shared" si="378"/>
        <v>0</v>
      </c>
      <c r="BD600" s="102">
        <f t="shared" si="379"/>
        <v>0</v>
      </c>
      <c r="BE600" s="413" t="s">
        <v>69</v>
      </c>
    </row>
    <row r="601" spans="1:57" s="65" customFormat="1" ht="12" customHeight="1" x14ac:dyDescent="0.2">
      <c r="A601" s="43">
        <v>586</v>
      </c>
      <c r="B601" s="166"/>
      <c r="C601" s="166"/>
      <c r="D601" s="166"/>
      <c r="E601" s="162"/>
      <c r="F601" s="166"/>
      <c r="G601" s="162"/>
      <c r="H601" s="162"/>
      <c r="I601" s="189">
        <f t="shared" si="358"/>
        <v>0</v>
      </c>
      <c r="J601" s="195"/>
      <c r="K601" s="162"/>
      <c r="L601" s="168"/>
      <c r="M601" s="75">
        <f>_xlfn.XLOOKUP(L601,list_vat[Страна],list_vat[Ставка НДС %],0,0)</f>
        <v>0</v>
      </c>
      <c r="N601" s="162">
        <f t="shared" si="359"/>
        <v>0</v>
      </c>
      <c r="O601" s="169"/>
      <c r="P601" s="74">
        <f t="shared" si="380"/>
        <v>0</v>
      </c>
      <c r="Q601" s="162"/>
      <c r="R601" s="162" t="str">
        <f t="shared" si="360"/>
        <v>введи курс</v>
      </c>
      <c r="S601" s="196">
        <f t="shared" si="361"/>
        <v>0</v>
      </c>
      <c r="T601" s="192">
        <f t="shared" si="362"/>
        <v>0</v>
      </c>
      <c r="U601" s="76">
        <f t="shared" si="363"/>
        <v>0</v>
      </c>
      <c r="V601" s="123">
        <f t="shared" si="364"/>
        <v>0</v>
      </c>
      <c r="W601" s="191"/>
      <c r="X601" s="170"/>
      <c r="Y601" s="74">
        <f t="shared" si="349"/>
        <v>0</v>
      </c>
      <c r="Z601" s="188"/>
      <c r="AA601" s="130">
        <f t="shared" si="365"/>
        <v>0</v>
      </c>
      <c r="AB601" s="74">
        <f t="shared" si="366"/>
        <v>0</v>
      </c>
      <c r="AC601" s="356"/>
      <c r="AD601" s="130" cm="1">
        <f t="array" ref="AD601">IFERROR(ROUND((_xlfn.IFS(offer_sale_type="поставка",AB601,offer_sale_type="транзит",S601)*(1+AC601))/E601,2),0)</f>
        <v>0</v>
      </c>
      <c r="AE601" s="74">
        <f t="shared" si="367"/>
        <v>0</v>
      </c>
      <c r="AF601" s="123" cm="1">
        <f t="array" ref="AF601">IFERROR(ROUND(_xlfn.IFS(offer_sale_type="поставка",AB601,offer_sale_type="транзит",S601)*AC601,2),0)</f>
        <v>0</v>
      </c>
      <c r="AG601" s="130">
        <f t="shared" si="350"/>
        <v>0</v>
      </c>
      <c r="AH601" s="74">
        <f t="shared" si="351"/>
        <v>0</v>
      </c>
      <c r="AI601" s="123">
        <f t="shared" si="352"/>
        <v>0</v>
      </c>
      <c r="AJ601" s="118">
        <f t="shared" si="368"/>
        <v>0</v>
      </c>
      <c r="AK601" s="74">
        <f t="shared" si="369"/>
        <v>0</v>
      </c>
      <c r="AL601" s="174">
        <f t="shared" si="370"/>
        <v>0</v>
      </c>
      <c r="AM601" s="175">
        <f t="shared" si="353"/>
        <v>0</v>
      </c>
      <c r="AN601" s="130">
        <f t="shared" si="371"/>
        <v>0</v>
      </c>
      <c r="AO601" s="74">
        <f t="shared" si="354"/>
        <v>0</v>
      </c>
      <c r="AP601" s="123">
        <f t="shared" si="372"/>
        <v>0</v>
      </c>
      <c r="AQ601" s="118">
        <f t="shared" si="355"/>
        <v>0</v>
      </c>
      <c r="AR601" s="82" t="str">
        <f t="shared" si="373"/>
        <v>https://www.alta.ru/tnved/code//</v>
      </c>
      <c r="AS601" s="157"/>
      <c r="AT601" s="162"/>
      <c r="AU601" s="74">
        <f t="shared" si="356"/>
        <v>0</v>
      </c>
      <c r="AV601" s="157"/>
      <c r="AW601" s="75">
        <f>_xlfn.IFNA(VLOOKUP(L601,list_vat[],3,FALSE),0)</f>
        <v>0</v>
      </c>
      <c r="AX601" s="74">
        <f t="shared" si="374"/>
        <v>0</v>
      </c>
      <c r="AY601" s="74">
        <f t="shared" si="375"/>
        <v>0</v>
      </c>
      <c r="AZ601" s="130">
        <f t="shared" si="376"/>
        <v>0</v>
      </c>
      <c r="BA601" s="74">
        <f t="shared" si="357"/>
        <v>0</v>
      </c>
      <c r="BB601" s="193">
        <f t="shared" si="377"/>
        <v>0</v>
      </c>
      <c r="BC601" s="102">
        <f t="shared" si="378"/>
        <v>0</v>
      </c>
      <c r="BD601" s="102">
        <f t="shared" si="379"/>
        <v>0</v>
      </c>
      <c r="BE601" s="413" t="s">
        <v>69</v>
      </c>
    </row>
    <row r="602" spans="1:57" s="65" customFormat="1" ht="12" customHeight="1" x14ac:dyDescent="0.2">
      <c r="A602" s="43">
        <v>587</v>
      </c>
      <c r="B602" s="166"/>
      <c r="C602" s="166"/>
      <c r="D602" s="166"/>
      <c r="E602" s="162"/>
      <c r="F602" s="166"/>
      <c r="G602" s="162"/>
      <c r="H602" s="162"/>
      <c r="I602" s="189">
        <f t="shared" si="358"/>
        <v>0</v>
      </c>
      <c r="J602" s="195"/>
      <c r="K602" s="162"/>
      <c r="L602" s="168"/>
      <c r="M602" s="75">
        <f>_xlfn.XLOOKUP(L602,list_vat[Страна],list_vat[Ставка НДС %],0,0)</f>
        <v>0</v>
      </c>
      <c r="N602" s="162">
        <f t="shared" si="359"/>
        <v>0</v>
      </c>
      <c r="O602" s="169"/>
      <c r="P602" s="74">
        <f t="shared" si="380"/>
        <v>0</v>
      </c>
      <c r="Q602" s="162"/>
      <c r="R602" s="162" t="str">
        <f t="shared" si="360"/>
        <v>введи курс</v>
      </c>
      <c r="S602" s="196">
        <f t="shared" si="361"/>
        <v>0</v>
      </c>
      <c r="T602" s="192">
        <f t="shared" si="362"/>
        <v>0</v>
      </c>
      <c r="U602" s="76">
        <f t="shared" si="363"/>
        <v>0</v>
      </c>
      <c r="V602" s="123">
        <f t="shared" si="364"/>
        <v>0</v>
      </c>
      <c r="W602" s="191"/>
      <c r="X602" s="170"/>
      <c r="Y602" s="74">
        <f t="shared" si="349"/>
        <v>0</v>
      </c>
      <c r="Z602" s="188"/>
      <c r="AA602" s="130">
        <f t="shared" si="365"/>
        <v>0</v>
      </c>
      <c r="AB602" s="74">
        <f t="shared" si="366"/>
        <v>0</v>
      </c>
      <c r="AC602" s="356"/>
      <c r="AD602" s="130" cm="1">
        <f t="array" ref="AD602">IFERROR(ROUND((_xlfn.IFS(offer_sale_type="поставка",AB602,offer_sale_type="транзит",S602)*(1+AC602))/E602,2),0)</f>
        <v>0</v>
      </c>
      <c r="AE602" s="74">
        <f t="shared" si="367"/>
        <v>0</v>
      </c>
      <c r="AF602" s="123" cm="1">
        <f t="array" ref="AF602">IFERROR(ROUND(_xlfn.IFS(offer_sale_type="поставка",AB602,offer_sale_type="транзит",S602)*AC602,2),0)</f>
        <v>0</v>
      </c>
      <c r="AG602" s="130">
        <f t="shared" si="350"/>
        <v>0</v>
      </c>
      <c r="AH602" s="74">
        <f t="shared" si="351"/>
        <v>0</v>
      </c>
      <c r="AI602" s="123">
        <f t="shared" si="352"/>
        <v>0</v>
      </c>
      <c r="AJ602" s="118">
        <f t="shared" si="368"/>
        <v>0</v>
      </c>
      <c r="AK602" s="74">
        <f t="shared" si="369"/>
        <v>0</v>
      </c>
      <c r="AL602" s="174">
        <f t="shared" si="370"/>
        <v>0</v>
      </c>
      <c r="AM602" s="175">
        <f t="shared" si="353"/>
        <v>0</v>
      </c>
      <c r="AN602" s="130">
        <f t="shared" si="371"/>
        <v>0</v>
      </c>
      <c r="AO602" s="74">
        <f t="shared" si="354"/>
        <v>0</v>
      </c>
      <c r="AP602" s="123">
        <f t="shared" si="372"/>
        <v>0</v>
      </c>
      <c r="AQ602" s="118">
        <f t="shared" si="355"/>
        <v>0</v>
      </c>
      <c r="AR602" s="82" t="str">
        <f t="shared" si="373"/>
        <v>https://www.alta.ru/tnved/code//</v>
      </c>
      <c r="AS602" s="157"/>
      <c r="AT602" s="162"/>
      <c r="AU602" s="74">
        <f t="shared" si="356"/>
        <v>0</v>
      </c>
      <c r="AV602" s="157"/>
      <c r="AW602" s="75">
        <f>_xlfn.IFNA(VLOOKUP(L602,list_vat[],3,FALSE),0)</f>
        <v>0</v>
      </c>
      <c r="AX602" s="74">
        <f t="shared" si="374"/>
        <v>0</v>
      </c>
      <c r="AY602" s="74">
        <f t="shared" si="375"/>
        <v>0</v>
      </c>
      <c r="AZ602" s="130">
        <f t="shared" si="376"/>
        <v>0</v>
      </c>
      <c r="BA602" s="74">
        <f t="shared" si="357"/>
        <v>0</v>
      </c>
      <c r="BB602" s="193">
        <f t="shared" si="377"/>
        <v>0</v>
      </c>
      <c r="BC602" s="102">
        <f t="shared" si="378"/>
        <v>0</v>
      </c>
      <c r="BD602" s="102">
        <f t="shared" si="379"/>
        <v>0</v>
      </c>
      <c r="BE602" s="413" t="s">
        <v>69</v>
      </c>
    </row>
    <row r="603" spans="1:57" s="65" customFormat="1" ht="12" customHeight="1" x14ac:dyDescent="0.2">
      <c r="A603" s="43">
        <v>588</v>
      </c>
      <c r="B603" s="166"/>
      <c r="C603" s="166"/>
      <c r="D603" s="166"/>
      <c r="E603" s="162"/>
      <c r="F603" s="166"/>
      <c r="G603" s="162"/>
      <c r="H603" s="162"/>
      <c r="I603" s="189">
        <f t="shared" si="358"/>
        <v>0</v>
      </c>
      <c r="J603" s="195"/>
      <c r="K603" s="162"/>
      <c r="L603" s="168"/>
      <c r="M603" s="75">
        <f>_xlfn.XLOOKUP(L603,list_vat[Страна],list_vat[Ставка НДС %],0,0)</f>
        <v>0</v>
      </c>
      <c r="N603" s="162">
        <f t="shared" si="359"/>
        <v>0</v>
      </c>
      <c r="O603" s="169"/>
      <c r="P603" s="74">
        <f t="shared" si="380"/>
        <v>0</v>
      </c>
      <c r="Q603" s="162"/>
      <c r="R603" s="162" t="str">
        <f t="shared" si="360"/>
        <v>введи курс</v>
      </c>
      <c r="S603" s="196">
        <f t="shared" si="361"/>
        <v>0</v>
      </c>
      <c r="T603" s="192">
        <f t="shared" si="362"/>
        <v>0</v>
      </c>
      <c r="U603" s="76">
        <f t="shared" si="363"/>
        <v>0</v>
      </c>
      <c r="V603" s="123">
        <f t="shared" si="364"/>
        <v>0</v>
      </c>
      <c r="W603" s="191"/>
      <c r="X603" s="170"/>
      <c r="Y603" s="74">
        <f t="shared" si="349"/>
        <v>0</v>
      </c>
      <c r="Z603" s="188"/>
      <c r="AA603" s="130">
        <f t="shared" si="365"/>
        <v>0</v>
      </c>
      <c r="AB603" s="74">
        <f t="shared" si="366"/>
        <v>0</v>
      </c>
      <c r="AC603" s="356"/>
      <c r="AD603" s="130" cm="1">
        <f t="array" ref="AD603">IFERROR(ROUND((_xlfn.IFS(offer_sale_type="поставка",AB603,offer_sale_type="транзит",S603)*(1+AC603))/E603,2),0)</f>
        <v>0</v>
      </c>
      <c r="AE603" s="74">
        <f t="shared" si="367"/>
        <v>0</v>
      </c>
      <c r="AF603" s="123" cm="1">
        <f t="array" ref="AF603">IFERROR(ROUND(_xlfn.IFS(offer_sale_type="поставка",AB603,offer_sale_type="транзит",S603)*AC603,2),0)</f>
        <v>0</v>
      </c>
      <c r="AG603" s="130">
        <f t="shared" si="350"/>
        <v>0</v>
      </c>
      <c r="AH603" s="74">
        <f t="shared" si="351"/>
        <v>0</v>
      </c>
      <c r="AI603" s="123">
        <f t="shared" si="352"/>
        <v>0</v>
      </c>
      <c r="AJ603" s="118">
        <f t="shared" si="368"/>
        <v>0</v>
      </c>
      <c r="AK603" s="74">
        <f t="shared" si="369"/>
        <v>0</v>
      </c>
      <c r="AL603" s="174">
        <f t="shared" si="370"/>
        <v>0</v>
      </c>
      <c r="AM603" s="175">
        <f t="shared" si="353"/>
        <v>0</v>
      </c>
      <c r="AN603" s="130">
        <f t="shared" si="371"/>
        <v>0</v>
      </c>
      <c r="AO603" s="74">
        <f t="shared" si="354"/>
        <v>0</v>
      </c>
      <c r="AP603" s="123">
        <f t="shared" si="372"/>
        <v>0</v>
      </c>
      <c r="AQ603" s="118">
        <f t="shared" si="355"/>
        <v>0</v>
      </c>
      <c r="AR603" s="82" t="str">
        <f t="shared" si="373"/>
        <v>https://www.alta.ru/tnved/code//</v>
      </c>
      <c r="AS603" s="157"/>
      <c r="AT603" s="162"/>
      <c r="AU603" s="74">
        <f t="shared" si="356"/>
        <v>0</v>
      </c>
      <c r="AV603" s="157"/>
      <c r="AW603" s="75">
        <f>_xlfn.IFNA(VLOOKUP(L603,list_vat[],3,FALSE),0)</f>
        <v>0</v>
      </c>
      <c r="AX603" s="74">
        <f t="shared" si="374"/>
        <v>0</v>
      </c>
      <c r="AY603" s="74">
        <f t="shared" si="375"/>
        <v>0</v>
      </c>
      <c r="AZ603" s="130">
        <f t="shared" si="376"/>
        <v>0</v>
      </c>
      <c r="BA603" s="74">
        <f t="shared" si="357"/>
        <v>0</v>
      </c>
      <c r="BB603" s="193">
        <f t="shared" si="377"/>
        <v>0</v>
      </c>
      <c r="BC603" s="102">
        <f t="shared" si="378"/>
        <v>0</v>
      </c>
      <c r="BD603" s="102">
        <f t="shared" si="379"/>
        <v>0</v>
      </c>
      <c r="BE603" s="413" t="s">
        <v>69</v>
      </c>
    </row>
    <row r="604" spans="1:57" s="65" customFormat="1" ht="12" customHeight="1" x14ac:dyDescent="0.2">
      <c r="A604" s="43">
        <v>589</v>
      </c>
      <c r="B604" s="166"/>
      <c r="C604" s="166"/>
      <c r="D604" s="166"/>
      <c r="E604" s="162"/>
      <c r="F604" s="166"/>
      <c r="G604" s="162"/>
      <c r="H604" s="162"/>
      <c r="I604" s="189">
        <f t="shared" si="358"/>
        <v>0</v>
      </c>
      <c r="J604" s="195"/>
      <c r="K604" s="162"/>
      <c r="L604" s="168"/>
      <c r="M604" s="75">
        <f>_xlfn.XLOOKUP(L604,list_vat[Страна],list_vat[Ставка НДС %],0,0)</f>
        <v>0</v>
      </c>
      <c r="N604" s="162">
        <f t="shared" si="359"/>
        <v>0</v>
      </c>
      <c r="O604" s="169"/>
      <c r="P604" s="74">
        <f t="shared" si="380"/>
        <v>0</v>
      </c>
      <c r="Q604" s="162"/>
      <c r="R604" s="162" t="str">
        <f t="shared" si="360"/>
        <v>введи курс</v>
      </c>
      <c r="S604" s="196">
        <f t="shared" si="361"/>
        <v>0</v>
      </c>
      <c r="T604" s="192">
        <f t="shared" si="362"/>
        <v>0</v>
      </c>
      <c r="U604" s="76">
        <f t="shared" si="363"/>
        <v>0</v>
      </c>
      <c r="V604" s="123">
        <f t="shared" si="364"/>
        <v>0</v>
      </c>
      <c r="W604" s="191"/>
      <c r="X604" s="170"/>
      <c r="Y604" s="74">
        <f t="shared" si="349"/>
        <v>0</v>
      </c>
      <c r="Z604" s="188"/>
      <c r="AA604" s="130">
        <f t="shared" si="365"/>
        <v>0</v>
      </c>
      <c r="AB604" s="74">
        <f t="shared" si="366"/>
        <v>0</v>
      </c>
      <c r="AC604" s="356"/>
      <c r="AD604" s="130" cm="1">
        <f t="array" ref="AD604">IFERROR(ROUND((_xlfn.IFS(offer_sale_type="поставка",AB604,offer_sale_type="транзит",S604)*(1+AC604))/E604,2),0)</f>
        <v>0</v>
      </c>
      <c r="AE604" s="74">
        <f t="shared" si="367"/>
        <v>0</v>
      </c>
      <c r="AF604" s="123" cm="1">
        <f t="array" ref="AF604">IFERROR(ROUND(_xlfn.IFS(offer_sale_type="поставка",AB604,offer_sale_type="транзит",S604)*AC604,2),0)</f>
        <v>0</v>
      </c>
      <c r="AG604" s="130">
        <f t="shared" si="350"/>
        <v>0</v>
      </c>
      <c r="AH604" s="74">
        <f t="shared" si="351"/>
        <v>0</v>
      </c>
      <c r="AI604" s="123">
        <f t="shared" si="352"/>
        <v>0</v>
      </c>
      <c r="AJ604" s="118">
        <f t="shared" si="368"/>
        <v>0</v>
      </c>
      <c r="AK604" s="74">
        <f t="shared" si="369"/>
        <v>0</v>
      </c>
      <c r="AL604" s="174">
        <f t="shared" si="370"/>
        <v>0</v>
      </c>
      <c r="AM604" s="175">
        <f t="shared" si="353"/>
        <v>0</v>
      </c>
      <c r="AN604" s="130">
        <f t="shared" si="371"/>
        <v>0</v>
      </c>
      <c r="AO604" s="74">
        <f t="shared" si="354"/>
        <v>0</v>
      </c>
      <c r="AP604" s="123">
        <f t="shared" si="372"/>
        <v>0</v>
      </c>
      <c r="AQ604" s="118">
        <f t="shared" si="355"/>
        <v>0</v>
      </c>
      <c r="AR604" s="82" t="str">
        <f t="shared" si="373"/>
        <v>https://www.alta.ru/tnved/code//</v>
      </c>
      <c r="AS604" s="157"/>
      <c r="AT604" s="162"/>
      <c r="AU604" s="74">
        <f t="shared" si="356"/>
        <v>0</v>
      </c>
      <c r="AV604" s="157"/>
      <c r="AW604" s="75">
        <f>_xlfn.IFNA(VLOOKUP(L604,list_vat[],3,FALSE),0)</f>
        <v>0</v>
      </c>
      <c r="AX604" s="74">
        <f t="shared" si="374"/>
        <v>0</v>
      </c>
      <c r="AY604" s="74">
        <f t="shared" si="375"/>
        <v>0</v>
      </c>
      <c r="AZ604" s="130">
        <f t="shared" si="376"/>
        <v>0</v>
      </c>
      <c r="BA604" s="74">
        <f t="shared" si="357"/>
        <v>0</v>
      </c>
      <c r="BB604" s="193">
        <f t="shared" si="377"/>
        <v>0</v>
      </c>
      <c r="BC604" s="102">
        <f t="shared" si="378"/>
        <v>0</v>
      </c>
      <c r="BD604" s="102">
        <f t="shared" si="379"/>
        <v>0</v>
      </c>
      <c r="BE604" s="413" t="s">
        <v>69</v>
      </c>
    </row>
    <row r="605" spans="1:57" s="65" customFormat="1" ht="12" customHeight="1" x14ac:dyDescent="0.2">
      <c r="A605" s="43">
        <v>590</v>
      </c>
      <c r="B605" s="166"/>
      <c r="C605" s="166"/>
      <c r="D605" s="166"/>
      <c r="E605" s="162"/>
      <c r="F605" s="166"/>
      <c r="G605" s="162"/>
      <c r="H605" s="162"/>
      <c r="I605" s="189">
        <f t="shared" si="358"/>
        <v>0</v>
      </c>
      <c r="J605" s="195"/>
      <c r="K605" s="162"/>
      <c r="L605" s="168"/>
      <c r="M605" s="75">
        <f>_xlfn.XLOOKUP(L605,list_vat[Страна],list_vat[Ставка НДС %],0,0)</f>
        <v>0</v>
      </c>
      <c r="N605" s="162">
        <f t="shared" si="359"/>
        <v>0</v>
      </c>
      <c r="O605" s="169"/>
      <c r="P605" s="74">
        <f t="shared" si="380"/>
        <v>0</v>
      </c>
      <c r="Q605" s="162"/>
      <c r="R605" s="162" t="str">
        <f t="shared" si="360"/>
        <v>введи курс</v>
      </c>
      <c r="S605" s="196">
        <f t="shared" si="361"/>
        <v>0</v>
      </c>
      <c r="T605" s="192">
        <f t="shared" si="362"/>
        <v>0</v>
      </c>
      <c r="U605" s="76">
        <f t="shared" si="363"/>
        <v>0</v>
      </c>
      <c r="V605" s="123">
        <f t="shared" si="364"/>
        <v>0</v>
      </c>
      <c r="W605" s="191"/>
      <c r="X605" s="170"/>
      <c r="Y605" s="74">
        <f t="shared" si="349"/>
        <v>0</v>
      </c>
      <c r="Z605" s="188"/>
      <c r="AA605" s="130">
        <f t="shared" si="365"/>
        <v>0</v>
      </c>
      <c r="AB605" s="74">
        <f t="shared" si="366"/>
        <v>0</v>
      </c>
      <c r="AC605" s="356"/>
      <c r="AD605" s="130" cm="1">
        <f t="array" ref="AD605">IFERROR(ROUND((_xlfn.IFS(offer_sale_type="поставка",AB605,offer_sale_type="транзит",S605)*(1+AC605))/E605,2),0)</f>
        <v>0</v>
      </c>
      <c r="AE605" s="74">
        <f t="shared" si="367"/>
        <v>0</v>
      </c>
      <c r="AF605" s="123" cm="1">
        <f t="array" ref="AF605">IFERROR(ROUND(_xlfn.IFS(offer_sale_type="поставка",AB605,offer_sale_type="транзит",S605)*AC605,2),0)</f>
        <v>0</v>
      </c>
      <c r="AG605" s="130">
        <f t="shared" si="350"/>
        <v>0</v>
      </c>
      <c r="AH605" s="74">
        <f t="shared" si="351"/>
        <v>0</v>
      </c>
      <c r="AI605" s="123">
        <f t="shared" si="352"/>
        <v>0</v>
      </c>
      <c r="AJ605" s="118">
        <f t="shared" si="368"/>
        <v>0</v>
      </c>
      <c r="AK605" s="74">
        <f t="shared" si="369"/>
        <v>0</v>
      </c>
      <c r="AL605" s="174">
        <f t="shared" si="370"/>
        <v>0</v>
      </c>
      <c r="AM605" s="175">
        <f t="shared" si="353"/>
        <v>0</v>
      </c>
      <c r="AN605" s="130">
        <f t="shared" si="371"/>
        <v>0</v>
      </c>
      <c r="AO605" s="74">
        <f t="shared" si="354"/>
        <v>0</v>
      </c>
      <c r="AP605" s="123">
        <f t="shared" si="372"/>
        <v>0</v>
      </c>
      <c r="AQ605" s="118">
        <f t="shared" si="355"/>
        <v>0</v>
      </c>
      <c r="AR605" s="82" t="str">
        <f t="shared" si="373"/>
        <v>https://www.alta.ru/tnved/code//</v>
      </c>
      <c r="AS605" s="157"/>
      <c r="AT605" s="162"/>
      <c r="AU605" s="74">
        <f t="shared" si="356"/>
        <v>0</v>
      </c>
      <c r="AV605" s="157"/>
      <c r="AW605" s="75">
        <f>_xlfn.IFNA(VLOOKUP(L605,list_vat[],3,FALSE),0)</f>
        <v>0</v>
      </c>
      <c r="AX605" s="74">
        <f t="shared" si="374"/>
        <v>0</v>
      </c>
      <c r="AY605" s="74">
        <f t="shared" si="375"/>
        <v>0</v>
      </c>
      <c r="AZ605" s="130">
        <f t="shared" si="376"/>
        <v>0</v>
      </c>
      <c r="BA605" s="74">
        <f t="shared" si="357"/>
        <v>0</v>
      </c>
      <c r="BB605" s="193">
        <f t="shared" si="377"/>
        <v>0</v>
      </c>
      <c r="BC605" s="102">
        <f t="shared" si="378"/>
        <v>0</v>
      </c>
      <c r="BD605" s="102">
        <f t="shared" si="379"/>
        <v>0</v>
      </c>
      <c r="BE605" s="413" t="s">
        <v>69</v>
      </c>
    </row>
    <row r="606" spans="1:57" s="65" customFormat="1" ht="12" customHeight="1" x14ac:dyDescent="0.2">
      <c r="A606" s="43">
        <v>591</v>
      </c>
      <c r="B606" s="166"/>
      <c r="C606" s="166"/>
      <c r="D606" s="166"/>
      <c r="E606" s="162"/>
      <c r="F606" s="166"/>
      <c r="G606" s="162"/>
      <c r="H606" s="162"/>
      <c r="I606" s="189">
        <f t="shared" si="358"/>
        <v>0</v>
      </c>
      <c r="J606" s="195"/>
      <c r="K606" s="162"/>
      <c r="L606" s="168"/>
      <c r="M606" s="75">
        <f>_xlfn.XLOOKUP(L606,list_vat[Страна],list_vat[Ставка НДС %],0,0)</f>
        <v>0</v>
      </c>
      <c r="N606" s="162">
        <f t="shared" si="359"/>
        <v>0</v>
      </c>
      <c r="O606" s="169"/>
      <c r="P606" s="74">
        <f t="shared" si="380"/>
        <v>0</v>
      </c>
      <c r="Q606" s="162"/>
      <c r="R606" s="162" t="str">
        <f t="shared" si="360"/>
        <v>введи курс</v>
      </c>
      <c r="S606" s="196">
        <f t="shared" si="361"/>
        <v>0</v>
      </c>
      <c r="T606" s="192">
        <f t="shared" si="362"/>
        <v>0</v>
      </c>
      <c r="U606" s="76">
        <f t="shared" si="363"/>
        <v>0</v>
      </c>
      <c r="V606" s="123">
        <f t="shared" si="364"/>
        <v>0</v>
      </c>
      <c r="W606" s="191"/>
      <c r="X606" s="170"/>
      <c r="Y606" s="74">
        <f t="shared" si="349"/>
        <v>0</v>
      </c>
      <c r="Z606" s="188"/>
      <c r="AA606" s="130">
        <f t="shared" si="365"/>
        <v>0</v>
      </c>
      <c r="AB606" s="74">
        <f t="shared" si="366"/>
        <v>0</v>
      </c>
      <c r="AC606" s="356"/>
      <c r="AD606" s="130" cm="1">
        <f t="array" ref="AD606">IFERROR(ROUND((_xlfn.IFS(offer_sale_type="поставка",AB606,offer_sale_type="транзит",S606)*(1+AC606))/E606,2),0)</f>
        <v>0</v>
      </c>
      <c r="AE606" s="74">
        <f t="shared" si="367"/>
        <v>0</v>
      </c>
      <c r="AF606" s="123" cm="1">
        <f t="array" ref="AF606">IFERROR(ROUND(_xlfn.IFS(offer_sale_type="поставка",AB606,offer_sale_type="транзит",S606)*AC606,2),0)</f>
        <v>0</v>
      </c>
      <c r="AG606" s="130">
        <f t="shared" si="350"/>
        <v>0</v>
      </c>
      <c r="AH606" s="74">
        <f t="shared" si="351"/>
        <v>0</v>
      </c>
      <c r="AI606" s="123">
        <f t="shared" si="352"/>
        <v>0</v>
      </c>
      <c r="AJ606" s="118">
        <f t="shared" si="368"/>
        <v>0</v>
      </c>
      <c r="AK606" s="74">
        <f t="shared" si="369"/>
        <v>0</v>
      </c>
      <c r="AL606" s="174">
        <f t="shared" si="370"/>
        <v>0</v>
      </c>
      <c r="AM606" s="175">
        <f t="shared" si="353"/>
        <v>0</v>
      </c>
      <c r="AN606" s="130">
        <f t="shared" si="371"/>
        <v>0</v>
      </c>
      <c r="AO606" s="74">
        <f t="shared" si="354"/>
        <v>0</v>
      </c>
      <c r="AP606" s="123">
        <f t="shared" si="372"/>
        <v>0</v>
      </c>
      <c r="AQ606" s="118">
        <f t="shared" si="355"/>
        <v>0</v>
      </c>
      <c r="AR606" s="82" t="str">
        <f t="shared" si="373"/>
        <v>https://www.alta.ru/tnved/code//</v>
      </c>
      <c r="AS606" s="157"/>
      <c r="AT606" s="162"/>
      <c r="AU606" s="74">
        <f t="shared" si="356"/>
        <v>0</v>
      </c>
      <c r="AV606" s="157"/>
      <c r="AW606" s="75">
        <f>_xlfn.IFNA(VLOOKUP(L606,list_vat[],3,FALSE),0)</f>
        <v>0</v>
      </c>
      <c r="AX606" s="74">
        <f t="shared" si="374"/>
        <v>0</v>
      </c>
      <c r="AY606" s="74">
        <f t="shared" si="375"/>
        <v>0</v>
      </c>
      <c r="AZ606" s="130">
        <f t="shared" si="376"/>
        <v>0</v>
      </c>
      <c r="BA606" s="74">
        <f t="shared" si="357"/>
        <v>0</v>
      </c>
      <c r="BB606" s="193">
        <f t="shared" si="377"/>
        <v>0</v>
      </c>
      <c r="BC606" s="102">
        <f t="shared" si="378"/>
        <v>0</v>
      </c>
      <c r="BD606" s="102">
        <f t="shared" si="379"/>
        <v>0</v>
      </c>
      <c r="BE606" s="413" t="s">
        <v>69</v>
      </c>
    </row>
    <row r="607" spans="1:57" s="65" customFormat="1" ht="12" customHeight="1" x14ac:dyDescent="0.2">
      <c r="A607" s="43">
        <v>592</v>
      </c>
      <c r="B607" s="166"/>
      <c r="C607" s="166"/>
      <c r="D607" s="166"/>
      <c r="E607" s="162"/>
      <c r="F607" s="166"/>
      <c r="G607" s="162"/>
      <c r="H607" s="162"/>
      <c r="I607" s="189">
        <f t="shared" si="358"/>
        <v>0</v>
      </c>
      <c r="J607" s="195"/>
      <c r="K607" s="162"/>
      <c r="L607" s="168"/>
      <c r="M607" s="75">
        <f>_xlfn.XLOOKUP(L607,list_vat[Страна],list_vat[Ставка НДС %],0,0)</f>
        <v>0</v>
      </c>
      <c r="N607" s="162">
        <f t="shared" si="359"/>
        <v>0</v>
      </c>
      <c r="O607" s="169"/>
      <c r="P607" s="74">
        <f t="shared" si="380"/>
        <v>0</v>
      </c>
      <c r="Q607" s="162"/>
      <c r="R607" s="162" t="str">
        <f t="shared" si="360"/>
        <v>введи курс</v>
      </c>
      <c r="S607" s="196">
        <f t="shared" si="361"/>
        <v>0</v>
      </c>
      <c r="T607" s="192">
        <f t="shared" si="362"/>
        <v>0</v>
      </c>
      <c r="U607" s="76">
        <f t="shared" si="363"/>
        <v>0</v>
      </c>
      <c r="V607" s="123">
        <f t="shared" si="364"/>
        <v>0</v>
      </c>
      <c r="W607" s="191"/>
      <c r="X607" s="170"/>
      <c r="Y607" s="74">
        <f t="shared" si="349"/>
        <v>0</v>
      </c>
      <c r="Z607" s="188"/>
      <c r="AA607" s="130">
        <f t="shared" si="365"/>
        <v>0</v>
      </c>
      <c r="AB607" s="74">
        <f t="shared" si="366"/>
        <v>0</v>
      </c>
      <c r="AC607" s="356"/>
      <c r="AD607" s="130" cm="1">
        <f t="array" ref="AD607">IFERROR(ROUND((_xlfn.IFS(offer_sale_type="поставка",AB607,offer_sale_type="транзит",S607)*(1+AC607))/E607,2),0)</f>
        <v>0</v>
      </c>
      <c r="AE607" s="74">
        <f t="shared" si="367"/>
        <v>0</v>
      </c>
      <c r="AF607" s="123" cm="1">
        <f t="array" ref="AF607">IFERROR(ROUND(_xlfn.IFS(offer_sale_type="поставка",AB607,offer_sale_type="транзит",S607)*AC607,2),0)</f>
        <v>0</v>
      </c>
      <c r="AG607" s="130">
        <f t="shared" si="350"/>
        <v>0</v>
      </c>
      <c r="AH607" s="74">
        <f t="shared" si="351"/>
        <v>0</v>
      </c>
      <c r="AI607" s="123">
        <f t="shared" si="352"/>
        <v>0</v>
      </c>
      <c r="AJ607" s="118">
        <f t="shared" si="368"/>
        <v>0</v>
      </c>
      <c r="AK607" s="74">
        <f t="shared" si="369"/>
        <v>0</v>
      </c>
      <c r="AL607" s="174">
        <f t="shared" si="370"/>
        <v>0</v>
      </c>
      <c r="AM607" s="175">
        <f t="shared" si="353"/>
        <v>0</v>
      </c>
      <c r="AN607" s="130">
        <f t="shared" si="371"/>
        <v>0</v>
      </c>
      <c r="AO607" s="74">
        <f t="shared" si="354"/>
        <v>0</v>
      </c>
      <c r="AP607" s="123">
        <f t="shared" si="372"/>
        <v>0</v>
      </c>
      <c r="AQ607" s="118">
        <f t="shared" si="355"/>
        <v>0</v>
      </c>
      <c r="AR607" s="82" t="str">
        <f t="shared" si="373"/>
        <v>https://www.alta.ru/tnved/code//</v>
      </c>
      <c r="AS607" s="157"/>
      <c r="AT607" s="162"/>
      <c r="AU607" s="74">
        <f t="shared" si="356"/>
        <v>0</v>
      </c>
      <c r="AV607" s="157"/>
      <c r="AW607" s="75">
        <f>_xlfn.IFNA(VLOOKUP(L607,list_vat[],3,FALSE),0)</f>
        <v>0</v>
      </c>
      <c r="AX607" s="74">
        <f t="shared" si="374"/>
        <v>0</v>
      </c>
      <c r="AY607" s="74">
        <f t="shared" si="375"/>
        <v>0</v>
      </c>
      <c r="AZ607" s="130">
        <f t="shared" si="376"/>
        <v>0</v>
      </c>
      <c r="BA607" s="74">
        <f t="shared" si="357"/>
        <v>0</v>
      </c>
      <c r="BB607" s="193">
        <f t="shared" si="377"/>
        <v>0</v>
      </c>
      <c r="BC607" s="102">
        <f t="shared" si="378"/>
        <v>0</v>
      </c>
      <c r="BD607" s="102">
        <f t="shared" si="379"/>
        <v>0</v>
      </c>
      <c r="BE607" s="413" t="s">
        <v>69</v>
      </c>
    </row>
    <row r="608" spans="1:57" s="65" customFormat="1" ht="12" customHeight="1" x14ac:dyDescent="0.2">
      <c r="A608" s="43">
        <v>593</v>
      </c>
      <c r="B608" s="166"/>
      <c r="C608" s="166"/>
      <c r="D608" s="166"/>
      <c r="E608" s="162"/>
      <c r="F608" s="166"/>
      <c r="G608" s="162"/>
      <c r="H608" s="162"/>
      <c r="I608" s="189">
        <f t="shared" si="358"/>
        <v>0</v>
      </c>
      <c r="J608" s="195"/>
      <c r="K608" s="162"/>
      <c r="L608" s="168"/>
      <c r="M608" s="75">
        <f>_xlfn.XLOOKUP(L608,list_vat[Страна],list_vat[Ставка НДС %],0,0)</f>
        <v>0</v>
      </c>
      <c r="N608" s="162">
        <f t="shared" si="359"/>
        <v>0</v>
      </c>
      <c r="O608" s="169"/>
      <c r="P608" s="74">
        <f t="shared" si="380"/>
        <v>0</v>
      </c>
      <c r="Q608" s="162"/>
      <c r="R608" s="162" t="str">
        <f t="shared" si="360"/>
        <v>введи курс</v>
      </c>
      <c r="S608" s="196">
        <f t="shared" si="361"/>
        <v>0</v>
      </c>
      <c r="T608" s="192">
        <f t="shared" si="362"/>
        <v>0</v>
      </c>
      <c r="U608" s="76">
        <f t="shared" si="363"/>
        <v>0</v>
      </c>
      <c r="V608" s="123">
        <f t="shared" si="364"/>
        <v>0</v>
      </c>
      <c r="W608" s="191"/>
      <c r="X608" s="170"/>
      <c r="Y608" s="74">
        <f t="shared" si="349"/>
        <v>0</v>
      </c>
      <c r="Z608" s="188"/>
      <c r="AA608" s="130">
        <f t="shared" si="365"/>
        <v>0</v>
      </c>
      <c r="AB608" s="74">
        <f t="shared" si="366"/>
        <v>0</v>
      </c>
      <c r="AC608" s="356"/>
      <c r="AD608" s="130" cm="1">
        <f t="array" ref="AD608">IFERROR(ROUND((_xlfn.IFS(offer_sale_type="поставка",AB608,offer_sale_type="транзит",S608)*(1+AC608))/E608,2),0)</f>
        <v>0</v>
      </c>
      <c r="AE608" s="74">
        <f t="shared" si="367"/>
        <v>0</v>
      </c>
      <c r="AF608" s="123" cm="1">
        <f t="array" ref="AF608">IFERROR(ROUND(_xlfn.IFS(offer_sale_type="поставка",AB608,offer_sale_type="транзит",S608)*AC608,2),0)</f>
        <v>0</v>
      </c>
      <c r="AG608" s="130">
        <f t="shared" si="350"/>
        <v>0</v>
      </c>
      <c r="AH608" s="74">
        <f t="shared" si="351"/>
        <v>0</v>
      </c>
      <c r="AI608" s="123">
        <f t="shared" si="352"/>
        <v>0</v>
      </c>
      <c r="AJ608" s="118">
        <f t="shared" si="368"/>
        <v>0</v>
      </c>
      <c r="AK608" s="74">
        <f t="shared" si="369"/>
        <v>0</v>
      </c>
      <c r="AL608" s="174">
        <f t="shared" si="370"/>
        <v>0</v>
      </c>
      <c r="AM608" s="175">
        <f t="shared" si="353"/>
        <v>0</v>
      </c>
      <c r="AN608" s="130">
        <f t="shared" si="371"/>
        <v>0</v>
      </c>
      <c r="AO608" s="74">
        <f t="shared" si="354"/>
        <v>0</v>
      </c>
      <c r="AP608" s="123">
        <f t="shared" si="372"/>
        <v>0</v>
      </c>
      <c r="AQ608" s="118">
        <f t="shared" si="355"/>
        <v>0</v>
      </c>
      <c r="AR608" s="82" t="str">
        <f t="shared" si="373"/>
        <v>https://www.alta.ru/tnved/code//</v>
      </c>
      <c r="AS608" s="157"/>
      <c r="AT608" s="162"/>
      <c r="AU608" s="74">
        <f t="shared" si="356"/>
        <v>0</v>
      </c>
      <c r="AV608" s="157"/>
      <c r="AW608" s="75">
        <f>_xlfn.IFNA(VLOOKUP(L608,list_vat[],3,FALSE),0)</f>
        <v>0</v>
      </c>
      <c r="AX608" s="74">
        <f t="shared" si="374"/>
        <v>0</v>
      </c>
      <c r="AY608" s="74">
        <f t="shared" si="375"/>
        <v>0</v>
      </c>
      <c r="AZ608" s="130">
        <f t="shared" si="376"/>
        <v>0</v>
      </c>
      <c r="BA608" s="74">
        <f t="shared" si="357"/>
        <v>0</v>
      </c>
      <c r="BB608" s="193">
        <f t="shared" si="377"/>
        <v>0</v>
      </c>
      <c r="BC608" s="102">
        <f t="shared" si="378"/>
        <v>0</v>
      </c>
      <c r="BD608" s="102">
        <f t="shared" si="379"/>
        <v>0</v>
      </c>
      <c r="BE608" s="413" t="s">
        <v>69</v>
      </c>
    </row>
    <row r="609" spans="1:57" s="65" customFormat="1" ht="12" customHeight="1" x14ac:dyDescent="0.2">
      <c r="A609" s="43">
        <v>594</v>
      </c>
      <c r="B609" s="166"/>
      <c r="C609" s="166"/>
      <c r="D609" s="166"/>
      <c r="E609" s="162"/>
      <c r="F609" s="166"/>
      <c r="G609" s="162"/>
      <c r="H609" s="162"/>
      <c r="I609" s="189">
        <f t="shared" si="358"/>
        <v>0</v>
      </c>
      <c r="J609" s="195"/>
      <c r="K609" s="162"/>
      <c r="L609" s="168"/>
      <c r="M609" s="75">
        <f>_xlfn.XLOOKUP(L609,list_vat[Страна],list_vat[Ставка НДС %],0,0)</f>
        <v>0</v>
      </c>
      <c r="N609" s="162">
        <f t="shared" si="359"/>
        <v>0</v>
      </c>
      <c r="O609" s="169"/>
      <c r="P609" s="74">
        <f t="shared" si="380"/>
        <v>0</v>
      </c>
      <c r="Q609" s="162"/>
      <c r="R609" s="162" t="str">
        <f t="shared" si="360"/>
        <v>введи курс</v>
      </c>
      <c r="S609" s="196">
        <f t="shared" si="361"/>
        <v>0</v>
      </c>
      <c r="T609" s="192">
        <f t="shared" si="362"/>
        <v>0</v>
      </c>
      <c r="U609" s="76">
        <f t="shared" si="363"/>
        <v>0</v>
      </c>
      <c r="V609" s="123">
        <f t="shared" si="364"/>
        <v>0</v>
      </c>
      <c r="W609" s="191"/>
      <c r="X609" s="170"/>
      <c r="Y609" s="74">
        <f t="shared" si="349"/>
        <v>0</v>
      </c>
      <c r="Z609" s="188"/>
      <c r="AA609" s="130">
        <f t="shared" si="365"/>
        <v>0</v>
      </c>
      <c r="AB609" s="74">
        <f t="shared" si="366"/>
        <v>0</v>
      </c>
      <c r="AC609" s="356"/>
      <c r="AD609" s="130" cm="1">
        <f t="array" ref="AD609">IFERROR(ROUND((_xlfn.IFS(offer_sale_type="поставка",AB609,offer_sale_type="транзит",S609)*(1+AC609))/E609,2),0)</f>
        <v>0</v>
      </c>
      <c r="AE609" s="74">
        <f t="shared" si="367"/>
        <v>0</v>
      </c>
      <c r="AF609" s="123" cm="1">
        <f t="array" ref="AF609">IFERROR(ROUND(_xlfn.IFS(offer_sale_type="поставка",AB609,offer_sale_type="транзит",S609)*AC609,2),0)</f>
        <v>0</v>
      </c>
      <c r="AG609" s="130">
        <f t="shared" si="350"/>
        <v>0</v>
      </c>
      <c r="AH609" s="74">
        <f t="shared" si="351"/>
        <v>0</v>
      </c>
      <c r="AI609" s="123">
        <f t="shared" si="352"/>
        <v>0</v>
      </c>
      <c r="AJ609" s="118">
        <f t="shared" si="368"/>
        <v>0</v>
      </c>
      <c r="AK609" s="74">
        <f t="shared" si="369"/>
        <v>0</v>
      </c>
      <c r="AL609" s="174">
        <f t="shared" si="370"/>
        <v>0</v>
      </c>
      <c r="AM609" s="175">
        <f t="shared" si="353"/>
        <v>0</v>
      </c>
      <c r="AN609" s="130">
        <f t="shared" si="371"/>
        <v>0</v>
      </c>
      <c r="AO609" s="74">
        <f t="shared" si="354"/>
        <v>0</v>
      </c>
      <c r="AP609" s="123">
        <f t="shared" si="372"/>
        <v>0</v>
      </c>
      <c r="AQ609" s="118">
        <f t="shared" si="355"/>
        <v>0</v>
      </c>
      <c r="AR609" s="82" t="str">
        <f t="shared" si="373"/>
        <v>https://www.alta.ru/tnved/code//</v>
      </c>
      <c r="AS609" s="157"/>
      <c r="AT609" s="162"/>
      <c r="AU609" s="74">
        <f t="shared" si="356"/>
        <v>0</v>
      </c>
      <c r="AV609" s="157"/>
      <c r="AW609" s="75">
        <f>_xlfn.IFNA(VLOOKUP(L609,list_vat[],3,FALSE),0)</f>
        <v>0</v>
      </c>
      <c r="AX609" s="74">
        <f t="shared" si="374"/>
        <v>0</v>
      </c>
      <c r="AY609" s="74">
        <f t="shared" si="375"/>
        <v>0</v>
      </c>
      <c r="AZ609" s="130">
        <f t="shared" si="376"/>
        <v>0</v>
      </c>
      <c r="BA609" s="74">
        <f t="shared" si="357"/>
        <v>0</v>
      </c>
      <c r="BB609" s="193">
        <f t="shared" si="377"/>
        <v>0</v>
      </c>
      <c r="BC609" s="102">
        <f t="shared" si="378"/>
        <v>0</v>
      </c>
      <c r="BD609" s="102">
        <f t="shared" si="379"/>
        <v>0</v>
      </c>
      <c r="BE609" s="413" t="s">
        <v>69</v>
      </c>
    </row>
    <row r="610" spans="1:57" s="65" customFormat="1" ht="12" customHeight="1" x14ac:dyDescent="0.2">
      <c r="A610" s="43">
        <v>595</v>
      </c>
      <c r="B610" s="166"/>
      <c r="C610" s="166"/>
      <c r="D610" s="166"/>
      <c r="E610" s="162"/>
      <c r="F610" s="166"/>
      <c r="G610" s="162"/>
      <c r="H610" s="162"/>
      <c r="I610" s="189">
        <f t="shared" si="358"/>
        <v>0</v>
      </c>
      <c r="J610" s="195"/>
      <c r="K610" s="162"/>
      <c r="L610" s="168"/>
      <c r="M610" s="75">
        <f>_xlfn.XLOOKUP(L610,list_vat[Страна],list_vat[Ставка НДС %],0,0)</f>
        <v>0</v>
      </c>
      <c r="N610" s="162">
        <f t="shared" si="359"/>
        <v>0</v>
      </c>
      <c r="O610" s="169"/>
      <c r="P610" s="74">
        <f t="shared" si="380"/>
        <v>0</v>
      </c>
      <c r="Q610" s="162"/>
      <c r="R610" s="162" t="str">
        <f t="shared" si="360"/>
        <v>введи курс</v>
      </c>
      <c r="S610" s="196">
        <f t="shared" si="361"/>
        <v>0</v>
      </c>
      <c r="T610" s="192">
        <f t="shared" si="362"/>
        <v>0</v>
      </c>
      <c r="U610" s="76">
        <f t="shared" si="363"/>
        <v>0</v>
      </c>
      <c r="V610" s="123">
        <f t="shared" si="364"/>
        <v>0</v>
      </c>
      <c r="W610" s="191"/>
      <c r="X610" s="170"/>
      <c r="Y610" s="74">
        <f t="shared" si="349"/>
        <v>0</v>
      </c>
      <c r="Z610" s="188"/>
      <c r="AA610" s="130">
        <f t="shared" si="365"/>
        <v>0</v>
      </c>
      <c r="AB610" s="74">
        <f t="shared" si="366"/>
        <v>0</v>
      </c>
      <c r="AC610" s="356"/>
      <c r="AD610" s="130" cm="1">
        <f t="array" ref="AD610">IFERROR(ROUND((_xlfn.IFS(offer_sale_type="поставка",AB610,offer_sale_type="транзит",S610)*(1+AC610))/E610,2),0)</f>
        <v>0</v>
      </c>
      <c r="AE610" s="74">
        <f t="shared" si="367"/>
        <v>0</v>
      </c>
      <c r="AF610" s="123" cm="1">
        <f t="array" ref="AF610">IFERROR(ROUND(_xlfn.IFS(offer_sale_type="поставка",AB610,offer_sale_type="транзит",S610)*AC610,2),0)</f>
        <v>0</v>
      </c>
      <c r="AG610" s="130">
        <f t="shared" si="350"/>
        <v>0</v>
      </c>
      <c r="AH610" s="74">
        <f t="shared" si="351"/>
        <v>0</v>
      </c>
      <c r="AI610" s="123">
        <f t="shared" si="352"/>
        <v>0</v>
      </c>
      <c r="AJ610" s="118">
        <f t="shared" si="368"/>
        <v>0</v>
      </c>
      <c r="AK610" s="74">
        <f t="shared" si="369"/>
        <v>0</v>
      </c>
      <c r="AL610" s="174">
        <f t="shared" si="370"/>
        <v>0</v>
      </c>
      <c r="AM610" s="175">
        <f t="shared" si="353"/>
        <v>0</v>
      </c>
      <c r="AN610" s="130">
        <f t="shared" si="371"/>
        <v>0</v>
      </c>
      <c r="AO610" s="74">
        <f t="shared" si="354"/>
        <v>0</v>
      </c>
      <c r="AP610" s="123">
        <f t="shared" si="372"/>
        <v>0</v>
      </c>
      <c r="AQ610" s="118">
        <f t="shared" si="355"/>
        <v>0</v>
      </c>
      <c r="AR610" s="82" t="str">
        <f t="shared" si="373"/>
        <v>https://www.alta.ru/tnved/code//</v>
      </c>
      <c r="AS610" s="157"/>
      <c r="AT610" s="162"/>
      <c r="AU610" s="74">
        <f t="shared" si="356"/>
        <v>0</v>
      </c>
      <c r="AV610" s="157"/>
      <c r="AW610" s="75">
        <f>_xlfn.IFNA(VLOOKUP(L610,list_vat[],3,FALSE),0)</f>
        <v>0</v>
      </c>
      <c r="AX610" s="74">
        <f t="shared" si="374"/>
        <v>0</v>
      </c>
      <c r="AY610" s="74">
        <f t="shared" si="375"/>
        <v>0</v>
      </c>
      <c r="AZ610" s="130">
        <f t="shared" si="376"/>
        <v>0</v>
      </c>
      <c r="BA610" s="74">
        <f t="shared" si="357"/>
        <v>0</v>
      </c>
      <c r="BB610" s="193">
        <f t="shared" si="377"/>
        <v>0</v>
      </c>
      <c r="BC610" s="102">
        <f t="shared" si="378"/>
        <v>0</v>
      </c>
      <c r="BD610" s="102">
        <f t="shared" si="379"/>
        <v>0</v>
      </c>
      <c r="BE610" s="413" t="s">
        <v>69</v>
      </c>
    </row>
    <row r="611" spans="1:57" s="65" customFormat="1" ht="12" customHeight="1" x14ac:dyDescent="0.2">
      <c r="A611" s="43">
        <v>596</v>
      </c>
      <c r="B611" s="166"/>
      <c r="C611" s="166"/>
      <c r="D611" s="166"/>
      <c r="E611" s="162"/>
      <c r="F611" s="166"/>
      <c r="G611" s="162"/>
      <c r="H611" s="162"/>
      <c r="I611" s="189">
        <f t="shared" si="358"/>
        <v>0</v>
      </c>
      <c r="J611" s="195"/>
      <c r="K611" s="162"/>
      <c r="L611" s="168"/>
      <c r="M611" s="75">
        <f>_xlfn.XLOOKUP(L611,list_vat[Страна],list_vat[Ставка НДС %],0,0)</f>
        <v>0</v>
      </c>
      <c r="N611" s="162">
        <f t="shared" si="359"/>
        <v>0</v>
      </c>
      <c r="O611" s="169"/>
      <c r="P611" s="74">
        <f t="shared" si="380"/>
        <v>0</v>
      </c>
      <c r="Q611" s="162"/>
      <c r="R611" s="162" t="str">
        <f t="shared" si="360"/>
        <v>введи курс</v>
      </c>
      <c r="S611" s="196">
        <f t="shared" si="361"/>
        <v>0</v>
      </c>
      <c r="T611" s="192">
        <f t="shared" si="362"/>
        <v>0</v>
      </c>
      <c r="U611" s="76">
        <f t="shared" si="363"/>
        <v>0</v>
      </c>
      <c r="V611" s="123">
        <f t="shared" si="364"/>
        <v>0</v>
      </c>
      <c r="W611" s="191"/>
      <c r="X611" s="170"/>
      <c r="Y611" s="74">
        <f t="shared" si="349"/>
        <v>0</v>
      </c>
      <c r="Z611" s="188"/>
      <c r="AA611" s="130">
        <f t="shared" si="365"/>
        <v>0</v>
      </c>
      <c r="AB611" s="74">
        <f t="shared" si="366"/>
        <v>0</v>
      </c>
      <c r="AC611" s="356"/>
      <c r="AD611" s="130" cm="1">
        <f t="array" ref="AD611">IFERROR(ROUND((_xlfn.IFS(offer_sale_type="поставка",AB611,offer_sale_type="транзит",S611)*(1+AC611))/E611,2),0)</f>
        <v>0</v>
      </c>
      <c r="AE611" s="74">
        <f t="shared" si="367"/>
        <v>0</v>
      </c>
      <c r="AF611" s="123" cm="1">
        <f t="array" ref="AF611">IFERROR(ROUND(_xlfn.IFS(offer_sale_type="поставка",AB611,offer_sale_type="транзит",S611)*AC611,2),0)</f>
        <v>0</v>
      </c>
      <c r="AG611" s="130">
        <f t="shared" si="350"/>
        <v>0</v>
      </c>
      <c r="AH611" s="74">
        <f t="shared" si="351"/>
        <v>0</v>
      </c>
      <c r="AI611" s="123">
        <f t="shared" si="352"/>
        <v>0</v>
      </c>
      <c r="AJ611" s="118">
        <f t="shared" si="368"/>
        <v>0</v>
      </c>
      <c r="AK611" s="74">
        <f t="shared" si="369"/>
        <v>0</v>
      </c>
      <c r="AL611" s="174">
        <f t="shared" si="370"/>
        <v>0</v>
      </c>
      <c r="AM611" s="175">
        <f t="shared" si="353"/>
        <v>0</v>
      </c>
      <c r="AN611" s="130">
        <f t="shared" si="371"/>
        <v>0</v>
      </c>
      <c r="AO611" s="74">
        <f t="shared" si="354"/>
        <v>0</v>
      </c>
      <c r="AP611" s="123">
        <f t="shared" si="372"/>
        <v>0</v>
      </c>
      <c r="AQ611" s="118">
        <f t="shared" si="355"/>
        <v>0</v>
      </c>
      <c r="AR611" s="82" t="str">
        <f t="shared" si="373"/>
        <v>https://www.alta.ru/tnved/code//</v>
      </c>
      <c r="AS611" s="157"/>
      <c r="AT611" s="162"/>
      <c r="AU611" s="74">
        <f t="shared" si="356"/>
        <v>0</v>
      </c>
      <c r="AV611" s="157"/>
      <c r="AW611" s="75">
        <f>_xlfn.IFNA(VLOOKUP(L611,list_vat[],3,FALSE),0)</f>
        <v>0</v>
      </c>
      <c r="AX611" s="74">
        <f t="shared" si="374"/>
        <v>0</v>
      </c>
      <c r="AY611" s="74">
        <f t="shared" si="375"/>
        <v>0</v>
      </c>
      <c r="AZ611" s="130">
        <f t="shared" si="376"/>
        <v>0</v>
      </c>
      <c r="BA611" s="74">
        <f t="shared" si="357"/>
        <v>0</v>
      </c>
      <c r="BB611" s="193">
        <f t="shared" si="377"/>
        <v>0</v>
      </c>
      <c r="BC611" s="102">
        <f t="shared" si="378"/>
        <v>0</v>
      </c>
      <c r="BD611" s="102">
        <f t="shared" si="379"/>
        <v>0</v>
      </c>
      <c r="BE611" s="413" t="s">
        <v>69</v>
      </c>
    </row>
    <row r="612" spans="1:57" s="65" customFormat="1" ht="12" customHeight="1" x14ac:dyDescent="0.2">
      <c r="A612" s="43">
        <v>597</v>
      </c>
      <c r="B612" s="166"/>
      <c r="C612" s="166"/>
      <c r="D612" s="166"/>
      <c r="E612" s="162"/>
      <c r="F612" s="166"/>
      <c r="G612" s="162"/>
      <c r="H612" s="162"/>
      <c r="I612" s="189">
        <f t="shared" si="358"/>
        <v>0</v>
      </c>
      <c r="J612" s="195"/>
      <c r="K612" s="162"/>
      <c r="L612" s="168"/>
      <c r="M612" s="75">
        <f>_xlfn.XLOOKUP(L612,list_vat[Страна],list_vat[Ставка НДС %],0,0)</f>
        <v>0</v>
      </c>
      <c r="N612" s="162">
        <f t="shared" si="359"/>
        <v>0</v>
      </c>
      <c r="O612" s="169"/>
      <c r="P612" s="74">
        <f t="shared" si="380"/>
        <v>0</v>
      </c>
      <c r="Q612" s="162"/>
      <c r="R612" s="162" t="str">
        <f t="shared" si="360"/>
        <v>введи курс</v>
      </c>
      <c r="S612" s="196">
        <f t="shared" si="361"/>
        <v>0</v>
      </c>
      <c r="T612" s="192">
        <f t="shared" si="362"/>
        <v>0</v>
      </c>
      <c r="U612" s="76">
        <f t="shared" si="363"/>
        <v>0</v>
      </c>
      <c r="V612" s="123">
        <f t="shared" si="364"/>
        <v>0</v>
      </c>
      <c r="W612" s="191"/>
      <c r="X612" s="170"/>
      <c r="Y612" s="74">
        <f t="shared" si="349"/>
        <v>0</v>
      </c>
      <c r="Z612" s="188"/>
      <c r="AA612" s="130">
        <f t="shared" si="365"/>
        <v>0</v>
      </c>
      <c r="AB612" s="74">
        <f t="shared" si="366"/>
        <v>0</v>
      </c>
      <c r="AC612" s="356"/>
      <c r="AD612" s="130" cm="1">
        <f t="array" ref="AD612">IFERROR(ROUND((_xlfn.IFS(offer_sale_type="поставка",AB612,offer_sale_type="транзит",S612)*(1+AC612))/E612,2),0)</f>
        <v>0</v>
      </c>
      <c r="AE612" s="74">
        <f t="shared" si="367"/>
        <v>0</v>
      </c>
      <c r="AF612" s="123" cm="1">
        <f t="array" ref="AF612">IFERROR(ROUND(_xlfn.IFS(offer_sale_type="поставка",AB612,offer_sale_type="транзит",S612)*AC612,2),0)</f>
        <v>0</v>
      </c>
      <c r="AG612" s="130">
        <f t="shared" si="350"/>
        <v>0</v>
      </c>
      <c r="AH612" s="74">
        <f t="shared" si="351"/>
        <v>0</v>
      </c>
      <c r="AI612" s="123">
        <f t="shared" si="352"/>
        <v>0</v>
      </c>
      <c r="AJ612" s="118">
        <f t="shared" si="368"/>
        <v>0</v>
      </c>
      <c r="AK612" s="74">
        <f t="shared" si="369"/>
        <v>0</v>
      </c>
      <c r="AL612" s="174">
        <f t="shared" si="370"/>
        <v>0</v>
      </c>
      <c r="AM612" s="175">
        <f t="shared" si="353"/>
        <v>0</v>
      </c>
      <c r="AN612" s="130">
        <f t="shared" si="371"/>
        <v>0</v>
      </c>
      <c r="AO612" s="74">
        <f t="shared" si="354"/>
        <v>0</v>
      </c>
      <c r="AP612" s="123">
        <f t="shared" si="372"/>
        <v>0</v>
      </c>
      <c r="AQ612" s="118">
        <f t="shared" si="355"/>
        <v>0</v>
      </c>
      <c r="AR612" s="82" t="str">
        <f t="shared" si="373"/>
        <v>https://www.alta.ru/tnved/code//</v>
      </c>
      <c r="AS612" s="157"/>
      <c r="AT612" s="162"/>
      <c r="AU612" s="74">
        <f t="shared" si="356"/>
        <v>0</v>
      </c>
      <c r="AV612" s="157"/>
      <c r="AW612" s="75">
        <f>_xlfn.IFNA(VLOOKUP(L612,list_vat[],3,FALSE),0)</f>
        <v>0</v>
      </c>
      <c r="AX612" s="74">
        <f t="shared" si="374"/>
        <v>0</v>
      </c>
      <c r="AY612" s="74">
        <f t="shared" si="375"/>
        <v>0</v>
      </c>
      <c r="AZ612" s="130">
        <f t="shared" si="376"/>
        <v>0</v>
      </c>
      <c r="BA612" s="74">
        <f t="shared" si="357"/>
        <v>0</v>
      </c>
      <c r="BB612" s="193">
        <f t="shared" si="377"/>
        <v>0</v>
      </c>
      <c r="BC612" s="102">
        <f t="shared" si="378"/>
        <v>0</v>
      </c>
      <c r="BD612" s="102">
        <f t="shared" si="379"/>
        <v>0</v>
      </c>
      <c r="BE612" s="413" t="s">
        <v>69</v>
      </c>
    </row>
    <row r="613" spans="1:57" s="65" customFormat="1" ht="12" customHeight="1" x14ac:dyDescent="0.2">
      <c r="A613" s="43">
        <v>598</v>
      </c>
      <c r="B613" s="166"/>
      <c r="C613" s="166"/>
      <c r="D613" s="166"/>
      <c r="E613" s="162"/>
      <c r="F613" s="166"/>
      <c r="G613" s="162"/>
      <c r="H613" s="162"/>
      <c r="I613" s="189">
        <f t="shared" si="358"/>
        <v>0</v>
      </c>
      <c r="J613" s="195"/>
      <c r="K613" s="162"/>
      <c r="L613" s="168"/>
      <c r="M613" s="75">
        <f>_xlfn.XLOOKUP(L613,list_vat[Страна],list_vat[Ставка НДС %],0,0)</f>
        <v>0</v>
      </c>
      <c r="N613" s="162">
        <f t="shared" si="359"/>
        <v>0</v>
      </c>
      <c r="O613" s="169"/>
      <c r="P613" s="74">
        <f t="shared" si="380"/>
        <v>0</v>
      </c>
      <c r="Q613" s="162"/>
      <c r="R613" s="162" t="str">
        <f t="shared" si="360"/>
        <v>введи курс</v>
      </c>
      <c r="S613" s="196">
        <f t="shared" si="361"/>
        <v>0</v>
      </c>
      <c r="T613" s="192">
        <f t="shared" si="362"/>
        <v>0</v>
      </c>
      <c r="U613" s="76">
        <f t="shared" si="363"/>
        <v>0</v>
      </c>
      <c r="V613" s="123">
        <f t="shared" si="364"/>
        <v>0</v>
      </c>
      <c r="W613" s="191"/>
      <c r="X613" s="170"/>
      <c r="Y613" s="74">
        <f t="shared" si="349"/>
        <v>0</v>
      </c>
      <c r="Z613" s="188"/>
      <c r="AA613" s="130">
        <f t="shared" si="365"/>
        <v>0</v>
      </c>
      <c r="AB613" s="74">
        <f t="shared" si="366"/>
        <v>0</v>
      </c>
      <c r="AC613" s="356"/>
      <c r="AD613" s="130" cm="1">
        <f t="array" ref="AD613">IFERROR(ROUND((_xlfn.IFS(offer_sale_type="поставка",AB613,offer_sale_type="транзит",S613)*(1+AC613))/E613,2),0)</f>
        <v>0</v>
      </c>
      <c r="AE613" s="74">
        <f t="shared" si="367"/>
        <v>0</v>
      </c>
      <c r="AF613" s="123" cm="1">
        <f t="array" ref="AF613">IFERROR(ROUND(_xlfn.IFS(offer_sale_type="поставка",AB613,offer_sale_type="транзит",S613)*AC613,2),0)</f>
        <v>0</v>
      </c>
      <c r="AG613" s="130">
        <f t="shared" si="350"/>
        <v>0</v>
      </c>
      <c r="AH613" s="74">
        <f t="shared" si="351"/>
        <v>0</v>
      </c>
      <c r="AI613" s="123">
        <f t="shared" si="352"/>
        <v>0</v>
      </c>
      <c r="AJ613" s="118">
        <f t="shared" si="368"/>
        <v>0</v>
      </c>
      <c r="AK613" s="74">
        <f t="shared" si="369"/>
        <v>0</v>
      </c>
      <c r="AL613" s="174">
        <f t="shared" si="370"/>
        <v>0</v>
      </c>
      <c r="AM613" s="175">
        <f t="shared" si="353"/>
        <v>0</v>
      </c>
      <c r="AN613" s="130">
        <f t="shared" si="371"/>
        <v>0</v>
      </c>
      <c r="AO613" s="74">
        <f t="shared" si="354"/>
        <v>0</v>
      </c>
      <c r="AP613" s="123">
        <f t="shared" si="372"/>
        <v>0</v>
      </c>
      <c r="AQ613" s="118">
        <f t="shared" si="355"/>
        <v>0</v>
      </c>
      <c r="AR613" s="82" t="str">
        <f t="shared" si="373"/>
        <v>https://www.alta.ru/tnved/code//</v>
      </c>
      <c r="AS613" s="157"/>
      <c r="AT613" s="162"/>
      <c r="AU613" s="74">
        <f t="shared" si="356"/>
        <v>0</v>
      </c>
      <c r="AV613" s="157"/>
      <c r="AW613" s="75">
        <f>_xlfn.IFNA(VLOOKUP(L613,list_vat[],3,FALSE),0)</f>
        <v>0</v>
      </c>
      <c r="AX613" s="74">
        <f t="shared" si="374"/>
        <v>0</v>
      </c>
      <c r="AY613" s="74">
        <f t="shared" si="375"/>
        <v>0</v>
      </c>
      <c r="AZ613" s="130">
        <f t="shared" si="376"/>
        <v>0</v>
      </c>
      <c r="BA613" s="74">
        <f t="shared" si="357"/>
        <v>0</v>
      </c>
      <c r="BB613" s="193">
        <f t="shared" si="377"/>
        <v>0</v>
      </c>
      <c r="BC613" s="102">
        <f t="shared" si="378"/>
        <v>0</v>
      </c>
      <c r="BD613" s="102">
        <f t="shared" si="379"/>
        <v>0</v>
      </c>
      <c r="BE613" s="413" t="s">
        <v>69</v>
      </c>
    </row>
    <row r="614" spans="1:57" s="65" customFormat="1" ht="12" customHeight="1" x14ac:dyDescent="0.2">
      <c r="A614" s="43">
        <v>599</v>
      </c>
      <c r="B614" s="166"/>
      <c r="C614" s="166"/>
      <c r="D614" s="166"/>
      <c r="E614" s="162"/>
      <c r="F614" s="166"/>
      <c r="G614" s="162"/>
      <c r="H614" s="162"/>
      <c r="I614" s="189">
        <f t="shared" si="358"/>
        <v>0</v>
      </c>
      <c r="J614" s="195"/>
      <c r="K614" s="162"/>
      <c r="L614" s="168"/>
      <c r="M614" s="75">
        <f>_xlfn.XLOOKUP(L614,list_vat[Страна],list_vat[Ставка НДС %],0,0)</f>
        <v>0</v>
      </c>
      <c r="N614" s="162">
        <f t="shared" si="359"/>
        <v>0</v>
      </c>
      <c r="O614" s="169"/>
      <c r="P614" s="74">
        <f t="shared" si="380"/>
        <v>0</v>
      </c>
      <c r="Q614" s="162"/>
      <c r="R614" s="162" t="str">
        <f t="shared" si="360"/>
        <v>введи курс</v>
      </c>
      <c r="S614" s="196">
        <f t="shared" si="361"/>
        <v>0</v>
      </c>
      <c r="T614" s="192">
        <f t="shared" si="362"/>
        <v>0</v>
      </c>
      <c r="U614" s="76">
        <f t="shared" si="363"/>
        <v>0</v>
      </c>
      <c r="V614" s="123">
        <f t="shared" si="364"/>
        <v>0</v>
      </c>
      <c r="W614" s="191"/>
      <c r="X614" s="170"/>
      <c r="Y614" s="74">
        <f t="shared" si="349"/>
        <v>0</v>
      </c>
      <c r="Z614" s="188"/>
      <c r="AA614" s="130">
        <f t="shared" si="365"/>
        <v>0</v>
      </c>
      <c r="AB614" s="74">
        <f t="shared" si="366"/>
        <v>0</v>
      </c>
      <c r="AC614" s="356"/>
      <c r="AD614" s="130" cm="1">
        <f t="array" ref="AD614">IFERROR(ROUND((_xlfn.IFS(offer_sale_type="поставка",AB614,offer_sale_type="транзит",S614)*(1+AC614))/E614,2),0)</f>
        <v>0</v>
      </c>
      <c r="AE614" s="74">
        <f t="shared" si="367"/>
        <v>0</v>
      </c>
      <c r="AF614" s="123" cm="1">
        <f t="array" ref="AF614">IFERROR(ROUND(_xlfn.IFS(offer_sale_type="поставка",AB614,offer_sale_type="транзит",S614)*AC614,2),0)</f>
        <v>0</v>
      </c>
      <c r="AG614" s="130">
        <f t="shared" si="350"/>
        <v>0</v>
      </c>
      <c r="AH614" s="74">
        <f t="shared" si="351"/>
        <v>0</v>
      </c>
      <c r="AI614" s="123">
        <f t="shared" si="352"/>
        <v>0</v>
      </c>
      <c r="AJ614" s="118">
        <f t="shared" si="368"/>
        <v>0</v>
      </c>
      <c r="AK614" s="74">
        <f t="shared" si="369"/>
        <v>0</v>
      </c>
      <c r="AL614" s="174">
        <f t="shared" si="370"/>
        <v>0</v>
      </c>
      <c r="AM614" s="175">
        <f t="shared" si="353"/>
        <v>0</v>
      </c>
      <c r="AN614" s="130">
        <f t="shared" si="371"/>
        <v>0</v>
      </c>
      <c r="AO614" s="74">
        <f t="shared" si="354"/>
        <v>0</v>
      </c>
      <c r="AP614" s="123">
        <f t="shared" si="372"/>
        <v>0</v>
      </c>
      <c r="AQ614" s="118">
        <f t="shared" si="355"/>
        <v>0</v>
      </c>
      <c r="AR614" s="82" t="str">
        <f t="shared" si="373"/>
        <v>https://www.alta.ru/tnved/code//</v>
      </c>
      <c r="AS614" s="157"/>
      <c r="AT614" s="162"/>
      <c r="AU614" s="74">
        <f t="shared" si="356"/>
        <v>0</v>
      </c>
      <c r="AV614" s="157"/>
      <c r="AW614" s="75">
        <f>_xlfn.IFNA(VLOOKUP(L614,list_vat[],3,FALSE),0)</f>
        <v>0</v>
      </c>
      <c r="AX614" s="74">
        <f t="shared" si="374"/>
        <v>0</v>
      </c>
      <c r="AY614" s="74">
        <f t="shared" si="375"/>
        <v>0</v>
      </c>
      <c r="AZ614" s="130">
        <f t="shared" si="376"/>
        <v>0</v>
      </c>
      <c r="BA614" s="74">
        <f t="shared" si="357"/>
        <v>0</v>
      </c>
      <c r="BB614" s="193">
        <f t="shared" si="377"/>
        <v>0</v>
      </c>
      <c r="BC614" s="102">
        <f t="shared" si="378"/>
        <v>0</v>
      </c>
      <c r="BD614" s="102">
        <f t="shared" si="379"/>
        <v>0</v>
      </c>
      <c r="BE614" s="413" t="s">
        <v>69</v>
      </c>
    </row>
    <row r="615" spans="1:57" s="65" customFormat="1" ht="12" customHeight="1" x14ac:dyDescent="0.2">
      <c r="A615" s="43">
        <v>600</v>
      </c>
      <c r="B615" s="166"/>
      <c r="C615" s="166"/>
      <c r="D615" s="166"/>
      <c r="E615" s="162"/>
      <c r="F615" s="166"/>
      <c r="G615" s="162"/>
      <c r="H615" s="162"/>
      <c r="I615" s="189">
        <f t="shared" si="358"/>
        <v>0</v>
      </c>
      <c r="J615" s="195"/>
      <c r="K615" s="162"/>
      <c r="L615" s="168"/>
      <c r="M615" s="75">
        <f>_xlfn.XLOOKUP(L615,list_vat[Страна],list_vat[Ставка НДС %],0,0)</f>
        <v>0</v>
      </c>
      <c r="N615" s="162">
        <f t="shared" si="359"/>
        <v>0</v>
      </c>
      <c r="O615" s="169"/>
      <c r="P615" s="74">
        <f t="shared" si="380"/>
        <v>0</v>
      </c>
      <c r="Q615" s="162"/>
      <c r="R615" s="162" t="str">
        <f t="shared" si="360"/>
        <v>введи курс</v>
      </c>
      <c r="S615" s="196">
        <f t="shared" si="361"/>
        <v>0</v>
      </c>
      <c r="T615" s="192">
        <f t="shared" si="362"/>
        <v>0</v>
      </c>
      <c r="U615" s="76">
        <f t="shared" si="363"/>
        <v>0</v>
      </c>
      <c r="V615" s="123">
        <f t="shared" si="364"/>
        <v>0</v>
      </c>
      <c r="W615" s="191"/>
      <c r="X615" s="170"/>
      <c r="Y615" s="74">
        <f t="shared" si="349"/>
        <v>0</v>
      </c>
      <c r="Z615" s="188"/>
      <c r="AA615" s="130">
        <f t="shared" si="365"/>
        <v>0</v>
      </c>
      <c r="AB615" s="74">
        <f t="shared" si="366"/>
        <v>0</v>
      </c>
      <c r="AC615" s="356"/>
      <c r="AD615" s="130" cm="1">
        <f t="array" ref="AD615">IFERROR(ROUND((_xlfn.IFS(offer_sale_type="поставка",AB615,offer_sale_type="транзит",S615)*(1+AC615))/E615,2),0)</f>
        <v>0</v>
      </c>
      <c r="AE615" s="74">
        <f t="shared" si="367"/>
        <v>0</v>
      </c>
      <c r="AF615" s="123" cm="1">
        <f t="array" ref="AF615">IFERROR(ROUND(_xlfn.IFS(offer_sale_type="поставка",AB615,offer_sale_type="транзит",S615)*AC615,2),0)</f>
        <v>0</v>
      </c>
      <c r="AG615" s="130">
        <f t="shared" si="350"/>
        <v>0</v>
      </c>
      <c r="AH615" s="74">
        <f t="shared" si="351"/>
        <v>0</v>
      </c>
      <c r="AI615" s="123">
        <f t="shared" si="352"/>
        <v>0</v>
      </c>
      <c r="AJ615" s="118">
        <f t="shared" si="368"/>
        <v>0</v>
      </c>
      <c r="AK615" s="74">
        <f t="shared" si="369"/>
        <v>0</v>
      </c>
      <c r="AL615" s="174">
        <f t="shared" si="370"/>
        <v>0</v>
      </c>
      <c r="AM615" s="175">
        <f t="shared" si="353"/>
        <v>0</v>
      </c>
      <c r="AN615" s="130">
        <f t="shared" si="371"/>
        <v>0</v>
      </c>
      <c r="AO615" s="74">
        <f t="shared" si="354"/>
        <v>0</v>
      </c>
      <c r="AP615" s="123">
        <f t="shared" si="372"/>
        <v>0</v>
      </c>
      <c r="AQ615" s="118">
        <f t="shared" si="355"/>
        <v>0</v>
      </c>
      <c r="AR615" s="82" t="str">
        <f t="shared" si="373"/>
        <v>https://www.alta.ru/tnved/code//</v>
      </c>
      <c r="AS615" s="157"/>
      <c r="AT615" s="162"/>
      <c r="AU615" s="74">
        <f t="shared" si="356"/>
        <v>0</v>
      </c>
      <c r="AV615" s="157"/>
      <c r="AW615" s="75">
        <f>_xlfn.IFNA(VLOOKUP(L615,list_vat[],3,FALSE),0)</f>
        <v>0</v>
      </c>
      <c r="AX615" s="74">
        <f t="shared" si="374"/>
        <v>0</v>
      </c>
      <c r="AY615" s="74">
        <f t="shared" si="375"/>
        <v>0</v>
      </c>
      <c r="AZ615" s="130">
        <f t="shared" si="376"/>
        <v>0</v>
      </c>
      <c r="BA615" s="74">
        <f t="shared" si="357"/>
        <v>0</v>
      </c>
      <c r="BB615" s="193">
        <f t="shared" si="377"/>
        <v>0</v>
      </c>
      <c r="BC615" s="102">
        <f t="shared" si="378"/>
        <v>0</v>
      </c>
      <c r="BD615" s="102">
        <f t="shared" si="379"/>
        <v>0</v>
      </c>
      <c r="BE615" s="413" t="s">
        <v>69</v>
      </c>
    </row>
    <row r="616" spans="1:57" s="65" customFormat="1" ht="12" customHeight="1" x14ac:dyDescent="0.2">
      <c r="A616" s="43">
        <v>601</v>
      </c>
      <c r="B616" s="166"/>
      <c r="C616" s="166"/>
      <c r="D616" s="166"/>
      <c r="E616" s="162"/>
      <c r="F616" s="166"/>
      <c r="G616" s="162"/>
      <c r="H616" s="162"/>
      <c r="I616" s="189">
        <f t="shared" si="358"/>
        <v>0</v>
      </c>
      <c r="J616" s="195"/>
      <c r="K616" s="162"/>
      <c r="L616" s="168"/>
      <c r="M616" s="75">
        <f>_xlfn.XLOOKUP(L616,list_vat[Страна],list_vat[Ставка НДС %],0,0)</f>
        <v>0</v>
      </c>
      <c r="N616" s="162">
        <f t="shared" si="359"/>
        <v>0</v>
      </c>
      <c r="O616" s="169"/>
      <c r="P616" s="74">
        <f t="shared" si="380"/>
        <v>0</v>
      </c>
      <c r="Q616" s="162"/>
      <c r="R616" s="162" t="str">
        <f t="shared" si="360"/>
        <v>введи курс</v>
      </c>
      <c r="S616" s="196">
        <f t="shared" si="361"/>
        <v>0</v>
      </c>
      <c r="T616" s="192">
        <f t="shared" si="362"/>
        <v>0</v>
      </c>
      <c r="U616" s="76">
        <f t="shared" si="363"/>
        <v>0</v>
      </c>
      <c r="V616" s="123">
        <f t="shared" si="364"/>
        <v>0</v>
      </c>
      <c r="W616" s="191"/>
      <c r="X616" s="170"/>
      <c r="Y616" s="74">
        <f t="shared" si="349"/>
        <v>0</v>
      </c>
      <c r="Z616" s="188"/>
      <c r="AA616" s="130">
        <f t="shared" si="365"/>
        <v>0</v>
      </c>
      <c r="AB616" s="74">
        <f t="shared" si="366"/>
        <v>0</v>
      </c>
      <c r="AC616" s="356"/>
      <c r="AD616" s="130" cm="1">
        <f t="array" ref="AD616">IFERROR(ROUND((_xlfn.IFS(offer_sale_type="поставка",AB616,offer_sale_type="транзит",S616)*(1+AC616))/E616,2),0)</f>
        <v>0</v>
      </c>
      <c r="AE616" s="74">
        <f t="shared" si="367"/>
        <v>0</v>
      </c>
      <c r="AF616" s="123" cm="1">
        <f t="array" ref="AF616">IFERROR(ROUND(_xlfn.IFS(offer_sale_type="поставка",AB616,offer_sale_type="транзит",S616)*AC616,2),0)</f>
        <v>0</v>
      </c>
      <c r="AG616" s="130">
        <f t="shared" si="350"/>
        <v>0</v>
      </c>
      <c r="AH616" s="74">
        <f t="shared" si="351"/>
        <v>0</v>
      </c>
      <c r="AI616" s="123">
        <f t="shared" si="352"/>
        <v>0</v>
      </c>
      <c r="AJ616" s="118">
        <f t="shared" si="368"/>
        <v>0</v>
      </c>
      <c r="AK616" s="74">
        <f t="shared" si="369"/>
        <v>0</v>
      </c>
      <c r="AL616" s="174">
        <f t="shared" si="370"/>
        <v>0</v>
      </c>
      <c r="AM616" s="175">
        <f t="shared" si="353"/>
        <v>0</v>
      </c>
      <c r="AN616" s="130">
        <f t="shared" si="371"/>
        <v>0</v>
      </c>
      <c r="AO616" s="74">
        <f t="shared" si="354"/>
        <v>0</v>
      </c>
      <c r="AP616" s="123">
        <f t="shared" si="372"/>
        <v>0</v>
      </c>
      <c r="AQ616" s="118">
        <f t="shared" si="355"/>
        <v>0</v>
      </c>
      <c r="AR616" s="82" t="str">
        <f t="shared" si="373"/>
        <v>https://www.alta.ru/tnved/code//</v>
      </c>
      <c r="AS616" s="157"/>
      <c r="AT616" s="162"/>
      <c r="AU616" s="74">
        <f t="shared" si="356"/>
        <v>0</v>
      </c>
      <c r="AV616" s="157"/>
      <c r="AW616" s="75">
        <f>_xlfn.IFNA(VLOOKUP(L616,list_vat[],3,FALSE),0)</f>
        <v>0</v>
      </c>
      <c r="AX616" s="74">
        <f t="shared" si="374"/>
        <v>0</v>
      </c>
      <c r="AY616" s="74">
        <f t="shared" si="375"/>
        <v>0</v>
      </c>
      <c r="AZ616" s="130">
        <f t="shared" si="376"/>
        <v>0</v>
      </c>
      <c r="BA616" s="74">
        <f t="shared" si="357"/>
        <v>0</v>
      </c>
      <c r="BB616" s="193">
        <f t="shared" si="377"/>
        <v>0</v>
      </c>
      <c r="BC616" s="102">
        <f t="shared" si="378"/>
        <v>0</v>
      </c>
      <c r="BD616" s="102">
        <f t="shared" si="379"/>
        <v>0</v>
      </c>
      <c r="BE616" s="413" t="s">
        <v>69</v>
      </c>
    </row>
    <row r="617" spans="1:57" s="65" customFormat="1" ht="12" customHeight="1" x14ac:dyDescent="0.2">
      <c r="A617" s="43">
        <v>602</v>
      </c>
      <c r="B617" s="166"/>
      <c r="C617" s="166"/>
      <c r="D617" s="166"/>
      <c r="E617" s="162"/>
      <c r="F617" s="166"/>
      <c r="G617" s="162"/>
      <c r="H617" s="162"/>
      <c r="I617" s="189">
        <f t="shared" si="358"/>
        <v>0</v>
      </c>
      <c r="J617" s="195"/>
      <c r="K617" s="162"/>
      <c r="L617" s="168"/>
      <c r="M617" s="75">
        <f>_xlfn.XLOOKUP(L617,list_vat[Страна],list_vat[Ставка НДС %],0,0)</f>
        <v>0</v>
      </c>
      <c r="N617" s="162">
        <f t="shared" si="359"/>
        <v>0</v>
      </c>
      <c r="O617" s="169"/>
      <c r="P617" s="74">
        <f t="shared" si="380"/>
        <v>0</v>
      </c>
      <c r="Q617" s="162"/>
      <c r="R617" s="162" t="str">
        <f t="shared" si="360"/>
        <v>введи курс</v>
      </c>
      <c r="S617" s="196">
        <f t="shared" si="361"/>
        <v>0</v>
      </c>
      <c r="T617" s="192">
        <f t="shared" si="362"/>
        <v>0</v>
      </c>
      <c r="U617" s="76">
        <f t="shared" si="363"/>
        <v>0</v>
      </c>
      <c r="V617" s="123">
        <f t="shared" si="364"/>
        <v>0</v>
      </c>
      <c r="W617" s="191"/>
      <c r="X617" s="170"/>
      <c r="Y617" s="74">
        <f t="shared" si="349"/>
        <v>0</v>
      </c>
      <c r="Z617" s="188"/>
      <c r="AA617" s="130">
        <f t="shared" si="365"/>
        <v>0</v>
      </c>
      <c r="AB617" s="74">
        <f t="shared" si="366"/>
        <v>0</v>
      </c>
      <c r="AC617" s="356"/>
      <c r="AD617" s="130" cm="1">
        <f t="array" ref="AD617">IFERROR(ROUND((_xlfn.IFS(offer_sale_type="поставка",AB617,offer_sale_type="транзит",S617)*(1+AC617))/E617,2),0)</f>
        <v>0</v>
      </c>
      <c r="AE617" s="74">
        <f t="shared" si="367"/>
        <v>0</v>
      </c>
      <c r="AF617" s="123" cm="1">
        <f t="array" ref="AF617">IFERROR(ROUND(_xlfn.IFS(offer_sale_type="поставка",AB617,offer_sale_type="транзит",S617)*AC617,2),0)</f>
        <v>0</v>
      </c>
      <c r="AG617" s="130">
        <f t="shared" si="350"/>
        <v>0</v>
      </c>
      <c r="AH617" s="74">
        <f t="shared" si="351"/>
        <v>0</v>
      </c>
      <c r="AI617" s="123">
        <f t="shared" si="352"/>
        <v>0</v>
      </c>
      <c r="AJ617" s="118">
        <f t="shared" si="368"/>
        <v>0</v>
      </c>
      <c r="AK617" s="74">
        <f t="shared" si="369"/>
        <v>0</v>
      </c>
      <c r="AL617" s="174">
        <f t="shared" si="370"/>
        <v>0</v>
      </c>
      <c r="AM617" s="175">
        <f t="shared" si="353"/>
        <v>0</v>
      </c>
      <c r="AN617" s="130">
        <f t="shared" si="371"/>
        <v>0</v>
      </c>
      <c r="AO617" s="74">
        <f t="shared" si="354"/>
        <v>0</v>
      </c>
      <c r="AP617" s="123">
        <f t="shared" si="372"/>
        <v>0</v>
      </c>
      <c r="AQ617" s="118">
        <f t="shared" si="355"/>
        <v>0</v>
      </c>
      <c r="AR617" s="82" t="str">
        <f t="shared" si="373"/>
        <v>https://www.alta.ru/tnved/code//</v>
      </c>
      <c r="AS617" s="157"/>
      <c r="AT617" s="162"/>
      <c r="AU617" s="74">
        <f t="shared" si="356"/>
        <v>0</v>
      </c>
      <c r="AV617" s="157"/>
      <c r="AW617" s="75">
        <f>_xlfn.IFNA(VLOOKUP(L617,list_vat[],3,FALSE),0)</f>
        <v>0</v>
      </c>
      <c r="AX617" s="74">
        <f t="shared" si="374"/>
        <v>0</v>
      </c>
      <c r="AY617" s="74">
        <f t="shared" si="375"/>
        <v>0</v>
      </c>
      <c r="AZ617" s="130">
        <f t="shared" si="376"/>
        <v>0</v>
      </c>
      <c r="BA617" s="74">
        <f t="shared" si="357"/>
        <v>0</v>
      </c>
      <c r="BB617" s="193">
        <f t="shared" si="377"/>
        <v>0</v>
      </c>
      <c r="BC617" s="102">
        <f t="shared" si="378"/>
        <v>0</v>
      </c>
      <c r="BD617" s="102">
        <f t="shared" si="379"/>
        <v>0</v>
      </c>
      <c r="BE617" s="413" t="s">
        <v>69</v>
      </c>
    </row>
    <row r="618" spans="1:57" s="65" customFormat="1" ht="12" customHeight="1" x14ac:dyDescent="0.2">
      <c r="A618" s="43">
        <v>603</v>
      </c>
      <c r="B618" s="166"/>
      <c r="C618" s="166"/>
      <c r="D618" s="166"/>
      <c r="E618" s="162"/>
      <c r="F618" s="166"/>
      <c r="G618" s="162"/>
      <c r="H618" s="162"/>
      <c r="I618" s="189">
        <f t="shared" si="358"/>
        <v>0</v>
      </c>
      <c r="J618" s="195"/>
      <c r="K618" s="162"/>
      <c r="L618" s="168"/>
      <c r="M618" s="75">
        <f>_xlfn.XLOOKUP(L618,list_vat[Страна],list_vat[Ставка НДС %],0,0)</f>
        <v>0</v>
      </c>
      <c r="N618" s="162">
        <f t="shared" si="359"/>
        <v>0</v>
      </c>
      <c r="O618" s="169"/>
      <c r="P618" s="74">
        <f t="shared" si="380"/>
        <v>0</v>
      </c>
      <c r="Q618" s="162"/>
      <c r="R618" s="162" t="str">
        <f t="shared" si="360"/>
        <v>введи курс</v>
      </c>
      <c r="S618" s="196">
        <f t="shared" si="361"/>
        <v>0</v>
      </c>
      <c r="T618" s="192">
        <f t="shared" si="362"/>
        <v>0</v>
      </c>
      <c r="U618" s="76">
        <f t="shared" si="363"/>
        <v>0</v>
      </c>
      <c r="V618" s="123">
        <f t="shared" si="364"/>
        <v>0</v>
      </c>
      <c r="W618" s="191"/>
      <c r="X618" s="170"/>
      <c r="Y618" s="74">
        <f t="shared" si="349"/>
        <v>0</v>
      </c>
      <c r="Z618" s="188"/>
      <c r="AA618" s="130">
        <f t="shared" si="365"/>
        <v>0</v>
      </c>
      <c r="AB618" s="74">
        <f t="shared" si="366"/>
        <v>0</v>
      </c>
      <c r="AC618" s="356"/>
      <c r="AD618" s="130" cm="1">
        <f t="array" ref="AD618">IFERROR(ROUND((_xlfn.IFS(offer_sale_type="поставка",AB618,offer_sale_type="транзит",S618)*(1+AC618))/E618,2),0)</f>
        <v>0</v>
      </c>
      <c r="AE618" s="74">
        <f t="shared" si="367"/>
        <v>0</v>
      </c>
      <c r="AF618" s="123" cm="1">
        <f t="array" ref="AF618">IFERROR(ROUND(_xlfn.IFS(offer_sale_type="поставка",AB618,offer_sale_type="транзит",S618)*AC618,2),0)</f>
        <v>0</v>
      </c>
      <c r="AG618" s="130">
        <f t="shared" si="350"/>
        <v>0</v>
      </c>
      <c r="AH618" s="74">
        <f t="shared" si="351"/>
        <v>0</v>
      </c>
      <c r="AI618" s="123">
        <f t="shared" si="352"/>
        <v>0</v>
      </c>
      <c r="AJ618" s="118">
        <f t="shared" si="368"/>
        <v>0</v>
      </c>
      <c r="AK618" s="74">
        <f t="shared" si="369"/>
        <v>0</v>
      </c>
      <c r="AL618" s="174">
        <f t="shared" si="370"/>
        <v>0</v>
      </c>
      <c r="AM618" s="175">
        <f t="shared" si="353"/>
        <v>0</v>
      </c>
      <c r="AN618" s="130">
        <f t="shared" si="371"/>
        <v>0</v>
      </c>
      <c r="AO618" s="74">
        <f t="shared" si="354"/>
        <v>0</v>
      </c>
      <c r="AP618" s="123">
        <f t="shared" si="372"/>
        <v>0</v>
      </c>
      <c r="AQ618" s="118">
        <f t="shared" si="355"/>
        <v>0</v>
      </c>
      <c r="AR618" s="82" t="str">
        <f t="shared" si="373"/>
        <v>https://www.alta.ru/tnved/code//</v>
      </c>
      <c r="AS618" s="157"/>
      <c r="AT618" s="162"/>
      <c r="AU618" s="74">
        <f t="shared" si="356"/>
        <v>0</v>
      </c>
      <c r="AV618" s="157"/>
      <c r="AW618" s="75">
        <f>_xlfn.IFNA(VLOOKUP(L618,list_vat[],3,FALSE),0)</f>
        <v>0</v>
      </c>
      <c r="AX618" s="74">
        <f t="shared" si="374"/>
        <v>0</v>
      </c>
      <c r="AY618" s="74">
        <f t="shared" si="375"/>
        <v>0</v>
      </c>
      <c r="AZ618" s="130">
        <f t="shared" si="376"/>
        <v>0</v>
      </c>
      <c r="BA618" s="74">
        <f t="shared" si="357"/>
        <v>0</v>
      </c>
      <c r="BB618" s="193">
        <f t="shared" si="377"/>
        <v>0</v>
      </c>
      <c r="BC618" s="102">
        <f t="shared" si="378"/>
        <v>0</v>
      </c>
      <c r="BD618" s="102">
        <f t="shared" si="379"/>
        <v>0</v>
      </c>
      <c r="BE618" s="413" t="s">
        <v>69</v>
      </c>
    </row>
    <row r="619" spans="1:57" s="65" customFormat="1" ht="12" customHeight="1" x14ac:dyDescent="0.2">
      <c r="A619" s="43">
        <v>604</v>
      </c>
      <c r="B619" s="166"/>
      <c r="C619" s="166"/>
      <c r="D619" s="166"/>
      <c r="E619" s="162"/>
      <c r="F619" s="166"/>
      <c r="G619" s="162"/>
      <c r="H619" s="162"/>
      <c r="I619" s="189">
        <f t="shared" si="358"/>
        <v>0</v>
      </c>
      <c r="J619" s="195"/>
      <c r="K619" s="162"/>
      <c r="L619" s="168"/>
      <c r="M619" s="75">
        <f>_xlfn.XLOOKUP(L619,list_vat[Страна],list_vat[Ставка НДС %],0,0)</f>
        <v>0</v>
      </c>
      <c r="N619" s="162">
        <f t="shared" si="359"/>
        <v>0</v>
      </c>
      <c r="O619" s="169"/>
      <c r="P619" s="74">
        <f t="shared" si="380"/>
        <v>0</v>
      </c>
      <c r="Q619" s="162"/>
      <c r="R619" s="162" t="str">
        <f t="shared" si="360"/>
        <v>введи курс</v>
      </c>
      <c r="S619" s="196">
        <f t="shared" si="361"/>
        <v>0</v>
      </c>
      <c r="T619" s="192">
        <f t="shared" si="362"/>
        <v>0</v>
      </c>
      <c r="U619" s="76">
        <f t="shared" si="363"/>
        <v>0</v>
      </c>
      <c r="V619" s="123">
        <f t="shared" si="364"/>
        <v>0</v>
      </c>
      <c r="W619" s="191"/>
      <c r="X619" s="170"/>
      <c r="Y619" s="74">
        <f t="shared" si="349"/>
        <v>0</v>
      </c>
      <c r="Z619" s="188"/>
      <c r="AA619" s="130">
        <f t="shared" si="365"/>
        <v>0</v>
      </c>
      <c r="AB619" s="74">
        <f t="shared" si="366"/>
        <v>0</v>
      </c>
      <c r="AC619" s="356"/>
      <c r="AD619" s="130" cm="1">
        <f t="array" ref="AD619">IFERROR(ROUND((_xlfn.IFS(offer_sale_type="поставка",AB619,offer_sale_type="транзит",S619)*(1+AC619))/E619,2),0)</f>
        <v>0</v>
      </c>
      <c r="AE619" s="74">
        <f t="shared" si="367"/>
        <v>0</v>
      </c>
      <c r="AF619" s="123" cm="1">
        <f t="array" ref="AF619">IFERROR(ROUND(_xlfn.IFS(offer_sale_type="поставка",AB619,offer_sale_type="транзит",S619)*AC619,2),0)</f>
        <v>0</v>
      </c>
      <c r="AG619" s="130">
        <f t="shared" si="350"/>
        <v>0</v>
      </c>
      <c r="AH619" s="74">
        <f t="shared" si="351"/>
        <v>0</v>
      </c>
      <c r="AI619" s="123">
        <f t="shared" si="352"/>
        <v>0</v>
      </c>
      <c r="AJ619" s="118">
        <f t="shared" si="368"/>
        <v>0</v>
      </c>
      <c r="AK619" s="74">
        <f t="shared" si="369"/>
        <v>0</v>
      </c>
      <c r="AL619" s="174">
        <f t="shared" si="370"/>
        <v>0</v>
      </c>
      <c r="AM619" s="175">
        <f t="shared" si="353"/>
        <v>0</v>
      </c>
      <c r="AN619" s="130">
        <f t="shared" si="371"/>
        <v>0</v>
      </c>
      <c r="AO619" s="74">
        <f t="shared" si="354"/>
        <v>0</v>
      </c>
      <c r="AP619" s="123">
        <f t="shared" si="372"/>
        <v>0</v>
      </c>
      <c r="AQ619" s="118">
        <f t="shared" si="355"/>
        <v>0</v>
      </c>
      <c r="AR619" s="82" t="str">
        <f t="shared" si="373"/>
        <v>https://www.alta.ru/tnved/code//</v>
      </c>
      <c r="AS619" s="157"/>
      <c r="AT619" s="162"/>
      <c r="AU619" s="74">
        <f t="shared" si="356"/>
        <v>0</v>
      </c>
      <c r="AV619" s="157"/>
      <c r="AW619" s="75">
        <f>_xlfn.IFNA(VLOOKUP(L619,list_vat[],3,FALSE),0)</f>
        <v>0</v>
      </c>
      <c r="AX619" s="74">
        <f t="shared" si="374"/>
        <v>0</v>
      </c>
      <c r="AY619" s="74">
        <f t="shared" si="375"/>
        <v>0</v>
      </c>
      <c r="AZ619" s="130">
        <f t="shared" si="376"/>
        <v>0</v>
      </c>
      <c r="BA619" s="74">
        <f t="shared" si="357"/>
        <v>0</v>
      </c>
      <c r="BB619" s="193">
        <f t="shared" si="377"/>
        <v>0</v>
      </c>
      <c r="BC619" s="102">
        <f t="shared" si="378"/>
        <v>0</v>
      </c>
      <c r="BD619" s="102">
        <f t="shared" si="379"/>
        <v>0</v>
      </c>
      <c r="BE619" s="413" t="s">
        <v>69</v>
      </c>
    </row>
    <row r="620" spans="1:57" s="65" customFormat="1" ht="12" customHeight="1" x14ac:dyDescent="0.2">
      <c r="A620" s="43">
        <v>605</v>
      </c>
      <c r="B620" s="166"/>
      <c r="C620" s="166"/>
      <c r="D620" s="166"/>
      <c r="E620" s="162"/>
      <c r="F620" s="166"/>
      <c r="G620" s="162"/>
      <c r="H620" s="162"/>
      <c r="I620" s="189">
        <f t="shared" si="358"/>
        <v>0</v>
      </c>
      <c r="J620" s="195"/>
      <c r="K620" s="162"/>
      <c r="L620" s="168"/>
      <c r="M620" s="75">
        <f>_xlfn.XLOOKUP(L620,list_vat[Страна],list_vat[Ставка НДС %],0,0)</f>
        <v>0</v>
      </c>
      <c r="N620" s="162">
        <f t="shared" si="359"/>
        <v>0</v>
      </c>
      <c r="O620" s="169"/>
      <c r="P620" s="74">
        <f t="shared" si="380"/>
        <v>0</v>
      </c>
      <c r="Q620" s="162"/>
      <c r="R620" s="162" t="str">
        <f t="shared" si="360"/>
        <v>введи курс</v>
      </c>
      <c r="S620" s="196">
        <f t="shared" si="361"/>
        <v>0</v>
      </c>
      <c r="T620" s="192">
        <f t="shared" si="362"/>
        <v>0</v>
      </c>
      <c r="U620" s="76">
        <f t="shared" si="363"/>
        <v>0</v>
      </c>
      <c r="V620" s="123">
        <f t="shared" si="364"/>
        <v>0</v>
      </c>
      <c r="W620" s="191"/>
      <c r="X620" s="170"/>
      <c r="Y620" s="74">
        <f t="shared" si="349"/>
        <v>0</v>
      </c>
      <c r="Z620" s="188"/>
      <c r="AA620" s="130">
        <f t="shared" si="365"/>
        <v>0</v>
      </c>
      <c r="AB620" s="74">
        <f t="shared" si="366"/>
        <v>0</v>
      </c>
      <c r="AC620" s="356"/>
      <c r="AD620" s="130" cm="1">
        <f t="array" ref="AD620">IFERROR(ROUND((_xlfn.IFS(offer_sale_type="поставка",AB620,offer_sale_type="транзит",S620)*(1+AC620))/E620,2),0)</f>
        <v>0</v>
      </c>
      <c r="AE620" s="74">
        <f t="shared" si="367"/>
        <v>0</v>
      </c>
      <c r="AF620" s="123" cm="1">
        <f t="array" ref="AF620">IFERROR(ROUND(_xlfn.IFS(offer_sale_type="поставка",AB620,offer_sale_type="транзит",S620)*AC620,2),0)</f>
        <v>0</v>
      </c>
      <c r="AG620" s="130">
        <f t="shared" si="350"/>
        <v>0</v>
      </c>
      <c r="AH620" s="74">
        <f t="shared" si="351"/>
        <v>0</v>
      </c>
      <c r="AI620" s="123">
        <f t="shared" si="352"/>
        <v>0</v>
      </c>
      <c r="AJ620" s="118">
        <f t="shared" si="368"/>
        <v>0</v>
      </c>
      <c r="AK620" s="74">
        <f t="shared" si="369"/>
        <v>0</v>
      </c>
      <c r="AL620" s="174">
        <f t="shared" si="370"/>
        <v>0</v>
      </c>
      <c r="AM620" s="175">
        <f t="shared" si="353"/>
        <v>0</v>
      </c>
      <c r="AN620" s="130">
        <f t="shared" si="371"/>
        <v>0</v>
      </c>
      <c r="AO620" s="74">
        <f t="shared" si="354"/>
        <v>0</v>
      </c>
      <c r="AP620" s="123">
        <f t="shared" si="372"/>
        <v>0</v>
      </c>
      <c r="AQ620" s="118">
        <f t="shared" si="355"/>
        <v>0</v>
      </c>
      <c r="AR620" s="82" t="str">
        <f t="shared" si="373"/>
        <v>https://www.alta.ru/tnved/code//</v>
      </c>
      <c r="AS620" s="157"/>
      <c r="AT620" s="162"/>
      <c r="AU620" s="74">
        <f t="shared" si="356"/>
        <v>0</v>
      </c>
      <c r="AV620" s="157"/>
      <c r="AW620" s="75">
        <f>_xlfn.IFNA(VLOOKUP(L620,list_vat[],3,FALSE),0)</f>
        <v>0</v>
      </c>
      <c r="AX620" s="74">
        <f t="shared" si="374"/>
        <v>0</v>
      </c>
      <c r="AY620" s="74">
        <f t="shared" si="375"/>
        <v>0</v>
      </c>
      <c r="AZ620" s="130">
        <f t="shared" si="376"/>
        <v>0</v>
      </c>
      <c r="BA620" s="74">
        <f t="shared" si="357"/>
        <v>0</v>
      </c>
      <c r="BB620" s="193">
        <f t="shared" si="377"/>
        <v>0</v>
      </c>
      <c r="BC620" s="102">
        <f t="shared" si="378"/>
        <v>0</v>
      </c>
      <c r="BD620" s="102">
        <f t="shared" si="379"/>
        <v>0</v>
      </c>
      <c r="BE620" s="413" t="s">
        <v>69</v>
      </c>
    </row>
    <row r="621" spans="1:57" s="65" customFormat="1" ht="12" customHeight="1" x14ac:dyDescent="0.2">
      <c r="A621" s="43">
        <v>606</v>
      </c>
      <c r="B621" s="166"/>
      <c r="C621" s="166"/>
      <c r="D621" s="166"/>
      <c r="E621" s="162"/>
      <c r="F621" s="166"/>
      <c r="G621" s="162"/>
      <c r="H621" s="162"/>
      <c r="I621" s="189">
        <f t="shared" si="358"/>
        <v>0</v>
      </c>
      <c r="J621" s="195"/>
      <c r="K621" s="162"/>
      <c r="L621" s="168"/>
      <c r="M621" s="75">
        <f>_xlfn.XLOOKUP(L621,list_vat[Страна],list_vat[Ставка НДС %],0,0)</f>
        <v>0</v>
      </c>
      <c r="N621" s="162">
        <f t="shared" si="359"/>
        <v>0</v>
      </c>
      <c r="O621" s="169"/>
      <c r="P621" s="74">
        <f t="shared" si="380"/>
        <v>0</v>
      </c>
      <c r="Q621" s="162"/>
      <c r="R621" s="162" t="str">
        <f t="shared" si="360"/>
        <v>введи курс</v>
      </c>
      <c r="S621" s="196">
        <f t="shared" si="361"/>
        <v>0</v>
      </c>
      <c r="T621" s="192">
        <f t="shared" si="362"/>
        <v>0</v>
      </c>
      <c r="U621" s="76">
        <f t="shared" si="363"/>
        <v>0</v>
      </c>
      <c r="V621" s="123">
        <f t="shared" si="364"/>
        <v>0</v>
      </c>
      <c r="W621" s="191"/>
      <c r="X621" s="170"/>
      <c r="Y621" s="74">
        <f t="shared" si="349"/>
        <v>0</v>
      </c>
      <c r="Z621" s="188"/>
      <c r="AA621" s="130">
        <f t="shared" si="365"/>
        <v>0</v>
      </c>
      <c r="AB621" s="74">
        <f t="shared" si="366"/>
        <v>0</v>
      </c>
      <c r="AC621" s="356"/>
      <c r="AD621" s="130" cm="1">
        <f t="array" ref="AD621">IFERROR(ROUND((_xlfn.IFS(offer_sale_type="поставка",AB621,offer_sale_type="транзит",S621)*(1+AC621))/E621,2),0)</f>
        <v>0</v>
      </c>
      <c r="AE621" s="74">
        <f t="shared" si="367"/>
        <v>0</v>
      </c>
      <c r="AF621" s="123" cm="1">
        <f t="array" ref="AF621">IFERROR(ROUND(_xlfn.IFS(offer_sale_type="поставка",AB621,offer_sale_type="транзит",S621)*AC621,2),0)</f>
        <v>0</v>
      </c>
      <c r="AG621" s="130">
        <f t="shared" si="350"/>
        <v>0</v>
      </c>
      <c r="AH621" s="74">
        <f t="shared" si="351"/>
        <v>0</v>
      </c>
      <c r="AI621" s="123">
        <f t="shared" si="352"/>
        <v>0</v>
      </c>
      <c r="AJ621" s="118">
        <f t="shared" si="368"/>
        <v>0</v>
      </c>
      <c r="AK621" s="74">
        <f t="shared" si="369"/>
        <v>0</v>
      </c>
      <c r="AL621" s="174">
        <f t="shared" si="370"/>
        <v>0</v>
      </c>
      <c r="AM621" s="175">
        <f t="shared" si="353"/>
        <v>0</v>
      </c>
      <c r="AN621" s="130">
        <f t="shared" si="371"/>
        <v>0</v>
      </c>
      <c r="AO621" s="74">
        <f t="shared" si="354"/>
        <v>0</v>
      </c>
      <c r="AP621" s="123">
        <f t="shared" si="372"/>
        <v>0</v>
      </c>
      <c r="AQ621" s="118">
        <f t="shared" si="355"/>
        <v>0</v>
      </c>
      <c r="AR621" s="82" t="str">
        <f t="shared" si="373"/>
        <v>https://www.alta.ru/tnved/code//</v>
      </c>
      <c r="AS621" s="157"/>
      <c r="AT621" s="162"/>
      <c r="AU621" s="74">
        <f t="shared" si="356"/>
        <v>0</v>
      </c>
      <c r="AV621" s="157"/>
      <c r="AW621" s="75">
        <f>_xlfn.IFNA(VLOOKUP(L621,list_vat[],3,FALSE),0)</f>
        <v>0</v>
      </c>
      <c r="AX621" s="74">
        <f t="shared" si="374"/>
        <v>0</v>
      </c>
      <c r="AY621" s="74">
        <f t="shared" si="375"/>
        <v>0</v>
      </c>
      <c r="AZ621" s="130">
        <f t="shared" si="376"/>
        <v>0</v>
      </c>
      <c r="BA621" s="74">
        <f t="shared" si="357"/>
        <v>0</v>
      </c>
      <c r="BB621" s="193">
        <f t="shared" si="377"/>
        <v>0</v>
      </c>
      <c r="BC621" s="102">
        <f t="shared" si="378"/>
        <v>0</v>
      </c>
      <c r="BD621" s="102">
        <f t="shared" si="379"/>
        <v>0</v>
      </c>
      <c r="BE621" s="413" t="s">
        <v>69</v>
      </c>
    </row>
    <row r="622" spans="1:57" s="65" customFormat="1" ht="12" customHeight="1" x14ac:dyDescent="0.2">
      <c r="A622" s="43">
        <v>607</v>
      </c>
      <c r="B622" s="166"/>
      <c r="C622" s="166"/>
      <c r="D622" s="166"/>
      <c r="E622" s="162"/>
      <c r="F622" s="166"/>
      <c r="G622" s="162"/>
      <c r="H622" s="162"/>
      <c r="I622" s="189">
        <f t="shared" si="358"/>
        <v>0</v>
      </c>
      <c r="J622" s="195"/>
      <c r="K622" s="162"/>
      <c r="L622" s="168"/>
      <c r="M622" s="75">
        <f>_xlfn.XLOOKUP(L622,list_vat[Страна],list_vat[Ставка НДС %],0,0)</f>
        <v>0</v>
      </c>
      <c r="N622" s="162">
        <f t="shared" si="359"/>
        <v>0</v>
      </c>
      <c r="O622" s="169"/>
      <c r="P622" s="74">
        <f t="shared" si="380"/>
        <v>0</v>
      </c>
      <c r="Q622" s="162"/>
      <c r="R622" s="162" t="str">
        <f t="shared" si="360"/>
        <v>введи курс</v>
      </c>
      <c r="S622" s="196">
        <f t="shared" si="361"/>
        <v>0</v>
      </c>
      <c r="T622" s="192">
        <f t="shared" si="362"/>
        <v>0</v>
      </c>
      <c r="U622" s="76">
        <f t="shared" si="363"/>
        <v>0</v>
      </c>
      <c r="V622" s="123">
        <f t="shared" si="364"/>
        <v>0</v>
      </c>
      <c r="W622" s="191"/>
      <c r="X622" s="170"/>
      <c r="Y622" s="74">
        <f t="shared" si="349"/>
        <v>0</v>
      </c>
      <c r="Z622" s="188"/>
      <c r="AA622" s="130">
        <f t="shared" si="365"/>
        <v>0</v>
      </c>
      <c r="AB622" s="74">
        <f t="shared" si="366"/>
        <v>0</v>
      </c>
      <c r="AC622" s="356"/>
      <c r="AD622" s="130" cm="1">
        <f t="array" ref="AD622">IFERROR(ROUND((_xlfn.IFS(offer_sale_type="поставка",AB622,offer_sale_type="транзит",S622)*(1+AC622))/E622,2),0)</f>
        <v>0</v>
      </c>
      <c r="AE622" s="74">
        <f t="shared" si="367"/>
        <v>0</v>
      </c>
      <c r="AF622" s="123" cm="1">
        <f t="array" ref="AF622">IFERROR(ROUND(_xlfn.IFS(offer_sale_type="поставка",AB622,offer_sale_type="транзит",S622)*AC622,2),0)</f>
        <v>0</v>
      </c>
      <c r="AG622" s="130">
        <f t="shared" si="350"/>
        <v>0</v>
      </c>
      <c r="AH622" s="74">
        <f t="shared" si="351"/>
        <v>0</v>
      </c>
      <c r="AI622" s="123">
        <f t="shared" si="352"/>
        <v>0</v>
      </c>
      <c r="AJ622" s="118">
        <f t="shared" si="368"/>
        <v>0</v>
      </c>
      <c r="AK622" s="74">
        <f t="shared" si="369"/>
        <v>0</v>
      </c>
      <c r="AL622" s="174">
        <f t="shared" si="370"/>
        <v>0</v>
      </c>
      <c r="AM622" s="175">
        <f t="shared" si="353"/>
        <v>0</v>
      </c>
      <c r="AN622" s="130">
        <f t="shared" si="371"/>
        <v>0</v>
      </c>
      <c r="AO622" s="74">
        <f t="shared" si="354"/>
        <v>0</v>
      </c>
      <c r="AP622" s="123">
        <f t="shared" si="372"/>
        <v>0</v>
      </c>
      <c r="AQ622" s="118">
        <f t="shared" si="355"/>
        <v>0</v>
      </c>
      <c r="AR622" s="82" t="str">
        <f t="shared" si="373"/>
        <v>https://www.alta.ru/tnved/code//</v>
      </c>
      <c r="AS622" s="157"/>
      <c r="AT622" s="162"/>
      <c r="AU622" s="74">
        <f t="shared" si="356"/>
        <v>0</v>
      </c>
      <c r="AV622" s="157"/>
      <c r="AW622" s="75">
        <f>_xlfn.IFNA(VLOOKUP(L622,list_vat[],3,FALSE),0)</f>
        <v>0</v>
      </c>
      <c r="AX622" s="74">
        <f t="shared" si="374"/>
        <v>0</v>
      </c>
      <c r="AY622" s="74">
        <f t="shared" si="375"/>
        <v>0</v>
      </c>
      <c r="AZ622" s="130">
        <f t="shared" si="376"/>
        <v>0</v>
      </c>
      <c r="BA622" s="74">
        <f t="shared" si="357"/>
        <v>0</v>
      </c>
      <c r="BB622" s="193">
        <f t="shared" si="377"/>
        <v>0</v>
      </c>
      <c r="BC622" s="102">
        <f t="shared" si="378"/>
        <v>0</v>
      </c>
      <c r="BD622" s="102">
        <f t="shared" si="379"/>
        <v>0</v>
      </c>
      <c r="BE622" s="413" t="s">
        <v>69</v>
      </c>
    </row>
    <row r="623" spans="1:57" s="65" customFormat="1" ht="12" customHeight="1" x14ac:dyDescent="0.2">
      <c r="A623" s="43">
        <v>608</v>
      </c>
      <c r="B623" s="166"/>
      <c r="C623" s="166"/>
      <c r="D623" s="166"/>
      <c r="E623" s="162"/>
      <c r="F623" s="166"/>
      <c r="G623" s="162"/>
      <c r="H623" s="162"/>
      <c r="I623" s="189">
        <f t="shared" si="358"/>
        <v>0</v>
      </c>
      <c r="J623" s="195"/>
      <c r="K623" s="162"/>
      <c r="L623" s="168"/>
      <c r="M623" s="75">
        <f>_xlfn.XLOOKUP(L623,list_vat[Страна],list_vat[Ставка НДС %],0,0)</f>
        <v>0</v>
      </c>
      <c r="N623" s="162">
        <f t="shared" si="359"/>
        <v>0</v>
      </c>
      <c r="O623" s="169"/>
      <c r="P623" s="74">
        <f t="shared" si="380"/>
        <v>0</v>
      </c>
      <c r="Q623" s="162"/>
      <c r="R623" s="162" t="str">
        <f t="shared" si="360"/>
        <v>введи курс</v>
      </c>
      <c r="S623" s="196">
        <f t="shared" si="361"/>
        <v>0</v>
      </c>
      <c r="T623" s="192">
        <f t="shared" si="362"/>
        <v>0</v>
      </c>
      <c r="U623" s="76">
        <f t="shared" si="363"/>
        <v>0</v>
      </c>
      <c r="V623" s="123">
        <f t="shared" si="364"/>
        <v>0</v>
      </c>
      <c r="W623" s="191"/>
      <c r="X623" s="170"/>
      <c r="Y623" s="74">
        <f t="shared" si="349"/>
        <v>0</v>
      </c>
      <c r="Z623" s="188"/>
      <c r="AA623" s="130">
        <f t="shared" si="365"/>
        <v>0</v>
      </c>
      <c r="AB623" s="74">
        <f t="shared" si="366"/>
        <v>0</v>
      </c>
      <c r="AC623" s="356"/>
      <c r="AD623" s="130" cm="1">
        <f t="array" ref="AD623">IFERROR(ROUND((_xlfn.IFS(offer_sale_type="поставка",AB623,offer_sale_type="транзит",S623)*(1+AC623))/E623,2),0)</f>
        <v>0</v>
      </c>
      <c r="AE623" s="74">
        <f t="shared" si="367"/>
        <v>0</v>
      </c>
      <c r="AF623" s="123" cm="1">
        <f t="array" ref="AF623">IFERROR(ROUND(_xlfn.IFS(offer_sale_type="поставка",AB623,offer_sale_type="транзит",S623)*AC623,2),0)</f>
        <v>0</v>
      </c>
      <c r="AG623" s="130">
        <f t="shared" si="350"/>
        <v>0</v>
      </c>
      <c r="AH623" s="74">
        <f t="shared" si="351"/>
        <v>0</v>
      </c>
      <c r="AI623" s="123">
        <f t="shared" si="352"/>
        <v>0</v>
      </c>
      <c r="AJ623" s="118">
        <f t="shared" si="368"/>
        <v>0</v>
      </c>
      <c r="AK623" s="74">
        <f t="shared" si="369"/>
        <v>0</v>
      </c>
      <c r="AL623" s="174">
        <f t="shared" si="370"/>
        <v>0</v>
      </c>
      <c r="AM623" s="175">
        <f t="shared" si="353"/>
        <v>0</v>
      </c>
      <c r="AN623" s="130">
        <f t="shared" si="371"/>
        <v>0</v>
      </c>
      <c r="AO623" s="74">
        <f t="shared" si="354"/>
        <v>0</v>
      </c>
      <c r="AP623" s="123">
        <f t="shared" si="372"/>
        <v>0</v>
      </c>
      <c r="AQ623" s="118">
        <f t="shared" si="355"/>
        <v>0</v>
      </c>
      <c r="AR623" s="82" t="str">
        <f t="shared" si="373"/>
        <v>https://www.alta.ru/tnved/code//</v>
      </c>
      <c r="AS623" s="157"/>
      <c r="AT623" s="162"/>
      <c r="AU623" s="74">
        <f t="shared" si="356"/>
        <v>0</v>
      </c>
      <c r="AV623" s="157"/>
      <c r="AW623" s="75">
        <f>_xlfn.IFNA(VLOOKUP(L623,list_vat[],3,FALSE),0)</f>
        <v>0</v>
      </c>
      <c r="AX623" s="74">
        <f t="shared" si="374"/>
        <v>0</v>
      </c>
      <c r="AY623" s="74">
        <f t="shared" si="375"/>
        <v>0</v>
      </c>
      <c r="AZ623" s="130">
        <f t="shared" si="376"/>
        <v>0</v>
      </c>
      <c r="BA623" s="74">
        <f t="shared" si="357"/>
        <v>0</v>
      </c>
      <c r="BB623" s="193">
        <f t="shared" si="377"/>
        <v>0</v>
      </c>
      <c r="BC623" s="102">
        <f t="shared" si="378"/>
        <v>0</v>
      </c>
      <c r="BD623" s="102">
        <f t="shared" si="379"/>
        <v>0</v>
      </c>
      <c r="BE623" s="413" t="s">
        <v>69</v>
      </c>
    </row>
    <row r="624" spans="1:57" s="65" customFormat="1" ht="12" customHeight="1" x14ac:dyDescent="0.2">
      <c r="A624" s="43">
        <v>609</v>
      </c>
      <c r="B624" s="166"/>
      <c r="C624" s="166"/>
      <c r="D624" s="166"/>
      <c r="E624" s="162"/>
      <c r="F624" s="166"/>
      <c r="G624" s="162"/>
      <c r="H624" s="162"/>
      <c r="I624" s="189">
        <f t="shared" si="358"/>
        <v>0</v>
      </c>
      <c r="J624" s="195"/>
      <c r="K624" s="162"/>
      <c r="L624" s="168"/>
      <c r="M624" s="75">
        <f>_xlfn.XLOOKUP(L624,list_vat[Страна],list_vat[Ставка НДС %],0,0)</f>
        <v>0</v>
      </c>
      <c r="N624" s="162">
        <f t="shared" si="359"/>
        <v>0</v>
      </c>
      <c r="O624" s="169"/>
      <c r="P624" s="74">
        <f t="shared" si="380"/>
        <v>0</v>
      </c>
      <c r="Q624" s="162"/>
      <c r="R624" s="162" t="str">
        <f t="shared" si="360"/>
        <v>введи курс</v>
      </c>
      <c r="S624" s="196">
        <f t="shared" si="361"/>
        <v>0</v>
      </c>
      <c r="T624" s="192">
        <f t="shared" si="362"/>
        <v>0</v>
      </c>
      <c r="U624" s="76">
        <f t="shared" si="363"/>
        <v>0</v>
      </c>
      <c r="V624" s="123">
        <f t="shared" si="364"/>
        <v>0</v>
      </c>
      <c r="W624" s="191"/>
      <c r="X624" s="170"/>
      <c r="Y624" s="74">
        <f t="shared" si="349"/>
        <v>0</v>
      </c>
      <c r="Z624" s="188"/>
      <c r="AA624" s="130">
        <f t="shared" si="365"/>
        <v>0</v>
      </c>
      <c r="AB624" s="74">
        <f t="shared" si="366"/>
        <v>0</v>
      </c>
      <c r="AC624" s="356"/>
      <c r="AD624" s="130" cm="1">
        <f t="array" ref="AD624">IFERROR(ROUND((_xlfn.IFS(offer_sale_type="поставка",AB624,offer_sale_type="транзит",S624)*(1+AC624))/E624,2),0)</f>
        <v>0</v>
      </c>
      <c r="AE624" s="74">
        <f t="shared" si="367"/>
        <v>0</v>
      </c>
      <c r="AF624" s="123" cm="1">
        <f t="array" ref="AF624">IFERROR(ROUND(_xlfn.IFS(offer_sale_type="поставка",AB624,offer_sale_type="транзит",S624)*AC624,2),0)</f>
        <v>0</v>
      </c>
      <c r="AG624" s="130">
        <f t="shared" si="350"/>
        <v>0</v>
      </c>
      <c r="AH624" s="74">
        <f t="shared" si="351"/>
        <v>0</v>
      </c>
      <c r="AI624" s="123">
        <f t="shared" si="352"/>
        <v>0</v>
      </c>
      <c r="AJ624" s="118">
        <f t="shared" si="368"/>
        <v>0</v>
      </c>
      <c r="AK624" s="74">
        <f t="shared" si="369"/>
        <v>0</v>
      </c>
      <c r="AL624" s="174">
        <f t="shared" si="370"/>
        <v>0</v>
      </c>
      <c r="AM624" s="175">
        <f t="shared" si="353"/>
        <v>0</v>
      </c>
      <c r="AN624" s="130">
        <f t="shared" si="371"/>
        <v>0</v>
      </c>
      <c r="AO624" s="74">
        <f t="shared" si="354"/>
        <v>0</v>
      </c>
      <c r="AP624" s="123">
        <f t="shared" si="372"/>
        <v>0</v>
      </c>
      <c r="AQ624" s="118">
        <f t="shared" si="355"/>
        <v>0</v>
      </c>
      <c r="AR624" s="82" t="str">
        <f t="shared" si="373"/>
        <v>https://www.alta.ru/tnved/code//</v>
      </c>
      <c r="AS624" s="157"/>
      <c r="AT624" s="162"/>
      <c r="AU624" s="74">
        <f t="shared" si="356"/>
        <v>0</v>
      </c>
      <c r="AV624" s="157"/>
      <c r="AW624" s="75">
        <f>_xlfn.IFNA(VLOOKUP(L624,list_vat[],3,FALSE),0)</f>
        <v>0</v>
      </c>
      <c r="AX624" s="74">
        <f t="shared" si="374"/>
        <v>0</v>
      </c>
      <c r="AY624" s="74">
        <f t="shared" si="375"/>
        <v>0</v>
      </c>
      <c r="AZ624" s="130">
        <f t="shared" si="376"/>
        <v>0</v>
      </c>
      <c r="BA624" s="74">
        <f t="shared" si="357"/>
        <v>0</v>
      </c>
      <c r="BB624" s="193">
        <f t="shared" si="377"/>
        <v>0</v>
      </c>
      <c r="BC624" s="102">
        <f t="shared" si="378"/>
        <v>0</v>
      </c>
      <c r="BD624" s="102">
        <f t="shared" si="379"/>
        <v>0</v>
      </c>
      <c r="BE624" s="413" t="s">
        <v>69</v>
      </c>
    </row>
    <row r="625" spans="1:57" s="65" customFormat="1" ht="12" customHeight="1" x14ac:dyDescent="0.2">
      <c r="A625" s="43">
        <v>610</v>
      </c>
      <c r="B625" s="166"/>
      <c r="C625" s="166"/>
      <c r="D625" s="166"/>
      <c r="E625" s="162"/>
      <c r="F625" s="166"/>
      <c r="G625" s="162"/>
      <c r="H625" s="162"/>
      <c r="I625" s="189">
        <f t="shared" si="358"/>
        <v>0</v>
      </c>
      <c r="J625" s="195"/>
      <c r="K625" s="162"/>
      <c r="L625" s="168"/>
      <c r="M625" s="75">
        <f>_xlfn.XLOOKUP(L625,list_vat[Страна],list_vat[Ставка НДС %],0,0)</f>
        <v>0</v>
      </c>
      <c r="N625" s="162">
        <f t="shared" si="359"/>
        <v>0</v>
      </c>
      <c r="O625" s="169"/>
      <c r="P625" s="74">
        <f t="shared" si="380"/>
        <v>0</v>
      </c>
      <c r="Q625" s="162"/>
      <c r="R625" s="162" t="str">
        <f t="shared" si="360"/>
        <v>введи курс</v>
      </c>
      <c r="S625" s="196">
        <f t="shared" si="361"/>
        <v>0</v>
      </c>
      <c r="T625" s="192">
        <f t="shared" si="362"/>
        <v>0</v>
      </c>
      <c r="U625" s="76">
        <f t="shared" si="363"/>
        <v>0</v>
      </c>
      <c r="V625" s="123">
        <f t="shared" si="364"/>
        <v>0</v>
      </c>
      <c r="W625" s="191"/>
      <c r="X625" s="170"/>
      <c r="Y625" s="74">
        <f t="shared" si="349"/>
        <v>0</v>
      </c>
      <c r="Z625" s="188"/>
      <c r="AA625" s="130">
        <f t="shared" si="365"/>
        <v>0</v>
      </c>
      <c r="AB625" s="74">
        <f t="shared" si="366"/>
        <v>0</v>
      </c>
      <c r="AC625" s="356"/>
      <c r="AD625" s="130" cm="1">
        <f t="array" ref="AD625">IFERROR(ROUND((_xlfn.IFS(offer_sale_type="поставка",AB625,offer_sale_type="транзит",S625)*(1+AC625))/E625,2),0)</f>
        <v>0</v>
      </c>
      <c r="AE625" s="74">
        <f t="shared" si="367"/>
        <v>0</v>
      </c>
      <c r="AF625" s="123" cm="1">
        <f t="array" ref="AF625">IFERROR(ROUND(_xlfn.IFS(offer_sale_type="поставка",AB625,offer_sale_type="транзит",S625)*AC625,2),0)</f>
        <v>0</v>
      </c>
      <c r="AG625" s="130">
        <f t="shared" si="350"/>
        <v>0</v>
      </c>
      <c r="AH625" s="74">
        <f t="shared" si="351"/>
        <v>0</v>
      </c>
      <c r="AI625" s="123">
        <f t="shared" si="352"/>
        <v>0</v>
      </c>
      <c r="AJ625" s="118">
        <f t="shared" si="368"/>
        <v>0</v>
      </c>
      <c r="AK625" s="74">
        <f t="shared" si="369"/>
        <v>0</v>
      </c>
      <c r="AL625" s="174">
        <f t="shared" si="370"/>
        <v>0</v>
      </c>
      <c r="AM625" s="175">
        <f t="shared" si="353"/>
        <v>0</v>
      </c>
      <c r="AN625" s="130">
        <f t="shared" si="371"/>
        <v>0</v>
      </c>
      <c r="AO625" s="74">
        <f t="shared" si="354"/>
        <v>0</v>
      </c>
      <c r="AP625" s="123">
        <f t="shared" si="372"/>
        <v>0</v>
      </c>
      <c r="AQ625" s="118">
        <f t="shared" si="355"/>
        <v>0</v>
      </c>
      <c r="AR625" s="82" t="str">
        <f t="shared" si="373"/>
        <v>https://www.alta.ru/tnved/code//</v>
      </c>
      <c r="AS625" s="157"/>
      <c r="AT625" s="162"/>
      <c r="AU625" s="74">
        <f t="shared" si="356"/>
        <v>0</v>
      </c>
      <c r="AV625" s="157"/>
      <c r="AW625" s="75">
        <f>_xlfn.IFNA(VLOOKUP(L625,list_vat[],3,FALSE),0)</f>
        <v>0</v>
      </c>
      <c r="AX625" s="74">
        <f t="shared" si="374"/>
        <v>0</v>
      </c>
      <c r="AY625" s="74">
        <f t="shared" si="375"/>
        <v>0</v>
      </c>
      <c r="AZ625" s="130">
        <f t="shared" si="376"/>
        <v>0</v>
      </c>
      <c r="BA625" s="74">
        <f t="shared" si="357"/>
        <v>0</v>
      </c>
      <c r="BB625" s="193">
        <f t="shared" si="377"/>
        <v>0</v>
      </c>
      <c r="BC625" s="102">
        <f t="shared" si="378"/>
        <v>0</v>
      </c>
      <c r="BD625" s="102">
        <f t="shared" si="379"/>
        <v>0</v>
      </c>
      <c r="BE625" s="413" t="s">
        <v>69</v>
      </c>
    </row>
    <row r="626" spans="1:57" s="65" customFormat="1" ht="12" customHeight="1" x14ac:dyDescent="0.2">
      <c r="A626" s="43">
        <v>611</v>
      </c>
      <c r="B626" s="166"/>
      <c r="C626" s="166"/>
      <c r="D626" s="166"/>
      <c r="E626" s="162"/>
      <c r="F626" s="166"/>
      <c r="G626" s="162"/>
      <c r="H626" s="162"/>
      <c r="I626" s="189">
        <f t="shared" si="358"/>
        <v>0</v>
      </c>
      <c r="J626" s="195"/>
      <c r="K626" s="162"/>
      <c r="L626" s="168"/>
      <c r="M626" s="75">
        <f>_xlfn.XLOOKUP(L626,list_vat[Страна],list_vat[Ставка НДС %],0,0)</f>
        <v>0</v>
      </c>
      <c r="N626" s="162">
        <f t="shared" si="359"/>
        <v>0</v>
      </c>
      <c r="O626" s="169"/>
      <c r="P626" s="74">
        <f t="shared" si="380"/>
        <v>0</v>
      </c>
      <c r="Q626" s="162"/>
      <c r="R626" s="162" t="str">
        <f t="shared" si="360"/>
        <v>введи курс</v>
      </c>
      <c r="S626" s="196">
        <f t="shared" si="361"/>
        <v>0</v>
      </c>
      <c r="T626" s="192">
        <f t="shared" si="362"/>
        <v>0</v>
      </c>
      <c r="U626" s="76">
        <f t="shared" si="363"/>
        <v>0</v>
      </c>
      <c r="V626" s="123">
        <f t="shared" si="364"/>
        <v>0</v>
      </c>
      <c r="W626" s="191"/>
      <c r="X626" s="170"/>
      <c r="Y626" s="74">
        <f t="shared" si="349"/>
        <v>0</v>
      </c>
      <c r="Z626" s="188"/>
      <c r="AA626" s="130">
        <f t="shared" si="365"/>
        <v>0</v>
      </c>
      <c r="AB626" s="74">
        <f t="shared" si="366"/>
        <v>0</v>
      </c>
      <c r="AC626" s="356"/>
      <c r="AD626" s="130" cm="1">
        <f t="array" ref="AD626">IFERROR(ROUND((_xlfn.IFS(offer_sale_type="поставка",AB626,offer_sale_type="транзит",S626)*(1+AC626))/E626,2),0)</f>
        <v>0</v>
      </c>
      <c r="AE626" s="74">
        <f t="shared" si="367"/>
        <v>0</v>
      </c>
      <c r="AF626" s="123" cm="1">
        <f t="array" ref="AF626">IFERROR(ROUND(_xlfn.IFS(offer_sale_type="поставка",AB626,offer_sale_type="транзит",S626)*AC626,2),0)</f>
        <v>0</v>
      </c>
      <c r="AG626" s="130">
        <f t="shared" si="350"/>
        <v>0</v>
      </c>
      <c r="AH626" s="74">
        <f t="shared" si="351"/>
        <v>0</v>
      </c>
      <c r="AI626" s="123">
        <f t="shared" si="352"/>
        <v>0</v>
      </c>
      <c r="AJ626" s="118">
        <f t="shared" si="368"/>
        <v>0</v>
      </c>
      <c r="AK626" s="74">
        <f t="shared" si="369"/>
        <v>0</v>
      </c>
      <c r="AL626" s="174">
        <f t="shared" si="370"/>
        <v>0</v>
      </c>
      <c r="AM626" s="175">
        <f t="shared" si="353"/>
        <v>0</v>
      </c>
      <c r="AN626" s="130">
        <f t="shared" si="371"/>
        <v>0</v>
      </c>
      <c r="AO626" s="74">
        <f t="shared" si="354"/>
        <v>0</v>
      </c>
      <c r="AP626" s="123">
        <f t="shared" si="372"/>
        <v>0</v>
      </c>
      <c r="AQ626" s="118">
        <f t="shared" si="355"/>
        <v>0</v>
      </c>
      <c r="AR626" s="82" t="str">
        <f t="shared" si="373"/>
        <v>https://www.alta.ru/tnved/code//</v>
      </c>
      <c r="AS626" s="157"/>
      <c r="AT626" s="162"/>
      <c r="AU626" s="74">
        <f t="shared" si="356"/>
        <v>0</v>
      </c>
      <c r="AV626" s="157"/>
      <c r="AW626" s="75">
        <f>_xlfn.IFNA(VLOOKUP(L626,list_vat[],3,FALSE),0)</f>
        <v>0</v>
      </c>
      <c r="AX626" s="74">
        <f t="shared" si="374"/>
        <v>0</v>
      </c>
      <c r="AY626" s="74">
        <f t="shared" si="375"/>
        <v>0</v>
      </c>
      <c r="AZ626" s="130">
        <f t="shared" si="376"/>
        <v>0</v>
      </c>
      <c r="BA626" s="74">
        <f t="shared" si="357"/>
        <v>0</v>
      </c>
      <c r="BB626" s="193">
        <f t="shared" si="377"/>
        <v>0</v>
      </c>
      <c r="BC626" s="102">
        <f t="shared" si="378"/>
        <v>0</v>
      </c>
      <c r="BD626" s="102">
        <f t="shared" si="379"/>
        <v>0</v>
      </c>
      <c r="BE626" s="413" t="s">
        <v>69</v>
      </c>
    </row>
    <row r="627" spans="1:57" s="65" customFormat="1" ht="12" customHeight="1" x14ac:dyDescent="0.2">
      <c r="A627" s="43">
        <v>612</v>
      </c>
      <c r="B627" s="166"/>
      <c r="C627" s="166"/>
      <c r="D627" s="166"/>
      <c r="E627" s="162"/>
      <c r="F627" s="166"/>
      <c r="G627" s="162"/>
      <c r="H627" s="162"/>
      <c r="I627" s="189">
        <f t="shared" si="358"/>
        <v>0</v>
      </c>
      <c r="J627" s="195"/>
      <c r="K627" s="162"/>
      <c r="L627" s="168"/>
      <c r="M627" s="75">
        <f>_xlfn.XLOOKUP(L627,list_vat[Страна],list_vat[Ставка НДС %],0,0)</f>
        <v>0</v>
      </c>
      <c r="N627" s="162">
        <f t="shared" si="359"/>
        <v>0</v>
      </c>
      <c r="O627" s="169"/>
      <c r="P627" s="74">
        <f t="shared" si="380"/>
        <v>0</v>
      </c>
      <c r="Q627" s="162"/>
      <c r="R627" s="162" t="str">
        <f t="shared" si="360"/>
        <v>введи курс</v>
      </c>
      <c r="S627" s="196">
        <f t="shared" si="361"/>
        <v>0</v>
      </c>
      <c r="T627" s="192">
        <f t="shared" si="362"/>
        <v>0</v>
      </c>
      <c r="U627" s="76">
        <f t="shared" si="363"/>
        <v>0</v>
      </c>
      <c r="V627" s="123">
        <f t="shared" si="364"/>
        <v>0</v>
      </c>
      <c r="W627" s="191"/>
      <c r="X627" s="170"/>
      <c r="Y627" s="74">
        <f t="shared" si="349"/>
        <v>0</v>
      </c>
      <c r="Z627" s="188"/>
      <c r="AA627" s="130">
        <f t="shared" si="365"/>
        <v>0</v>
      </c>
      <c r="AB627" s="74">
        <f t="shared" si="366"/>
        <v>0</v>
      </c>
      <c r="AC627" s="356"/>
      <c r="AD627" s="130" cm="1">
        <f t="array" ref="AD627">IFERROR(ROUND((_xlfn.IFS(offer_sale_type="поставка",AB627,offer_sale_type="транзит",S627)*(1+AC627))/E627,2),0)</f>
        <v>0</v>
      </c>
      <c r="AE627" s="74">
        <f t="shared" si="367"/>
        <v>0</v>
      </c>
      <c r="AF627" s="123" cm="1">
        <f t="array" ref="AF627">IFERROR(ROUND(_xlfn.IFS(offer_sale_type="поставка",AB627,offer_sale_type="транзит",S627)*AC627,2),0)</f>
        <v>0</v>
      </c>
      <c r="AG627" s="130">
        <f t="shared" si="350"/>
        <v>0</v>
      </c>
      <c r="AH627" s="74">
        <f t="shared" si="351"/>
        <v>0</v>
      </c>
      <c r="AI627" s="123">
        <f t="shared" si="352"/>
        <v>0</v>
      </c>
      <c r="AJ627" s="118">
        <f t="shared" si="368"/>
        <v>0</v>
      </c>
      <c r="AK627" s="74">
        <f t="shared" si="369"/>
        <v>0</v>
      </c>
      <c r="AL627" s="174">
        <f t="shared" si="370"/>
        <v>0</v>
      </c>
      <c r="AM627" s="175">
        <f t="shared" si="353"/>
        <v>0</v>
      </c>
      <c r="AN627" s="130">
        <f t="shared" si="371"/>
        <v>0</v>
      </c>
      <c r="AO627" s="74">
        <f t="shared" si="354"/>
        <v>0</v>
      </c>
      <c r="AP627" s="123">
        <f t="shared" si="372"/>
        <v>0</v>
      </c>
      <c r="AQ627" s="118">
        <f t="shared" si="355"/>
        <v>0</v>
      </c>
      <c r="AR627" s="82" t="str">
        <f t="shared" si="373"/>
        <v>https://www.alta.ru/tnved/code//</v>
      </c>
      <c r="AS627" s="157"/>
      <c r="AT627" s="162"/>
      <c r="AU627" s="74">
        <f t="shared" si="356"/>
        <v>0</v>
      </c>
      <c r="AV627" s="157"/>
      <c r="AW627" s="75">
        <f>_xlfn.IFNA(VLOOKUP(L627,list_vat[],3,FALSE),0)</f>
        <v>0</v>
      </c>
      <c r="AX627" s="74">
        <f t="shared" si="374"/>
        <v>0</v>
      </c>
      <c r="AY627" s="74">
        <f t="shared" si="375"/>
        <v>0</v>
      </c>
      <c r="AZ627" s="130">
        <f t="shared" si="376"/>
        <v>0</v>
      </c>
      <c r="BA627" s="74">
        <f t="shared" si="357"/>
        <v>0</v>
      </c>
      <c r="BB627" s="193">
        <f t="shared" si="377"/>
        <v>0</v>
      </c>
      <c r="BC627" s="102">
        <f t="shared" si="378"/>
        <v>0</v>
      </c>
      <c r="BD627" s="102">
        <f t="shared" si="379"/>
        <v>0</v>
      </c>
      <c r="BE627" s="413" t="s">
        <v>69</v>
      </c>
    </row>
    <row r="628" spans="1:57" s="65" customFormat="1" ht="12" customHeight="1" x14ac:dyDescent="0.2">
      <c r="A628" s="43">
        <v>613</v>
      </c>
      <c r="B628" s="166"/>
      <c r="C628" s="166"/>
      <c r="D628" s="166"/>
      <c r="E628" s="162"/>
      <c r="F628" s="166"/>
      <c r="G628" s="162"/>
      <c r="H628" s="162"/>
      <c r="I628" s="189">
        <f t="shared" si="358"/>
        <v>0</v>
      </c>
      <c r="J628" s="195"/>
      <c r="K628" s="162"/>
      <c r="L628" s="168"/>
      <c r="M628" s="75">
        <f>_xlfn.XLOOKUP(L628,list_vat[Страна],list_vat[Ставка НДС %],0,0)</f>
        <v>0</v>
      </c>
      <c r="N628" s="162">
        <f t="shared" si="359"/>
        <v>0</v>
      </c>
      <c r="O628" s="169"/>
      <c r="P628" s="74">
        <f t="shared" si="380"/>
        <v>0</v>
      </c>
      <c r="Q628" s="162"/>
      <c r="R628" s="162" t="str">
        <f t="shared" si="360"/>
        <v>введи курс</v>
      </c>
      <c r="S628" s="196">
        <f t="shared" si="361"/>
        <v>0</v>
      </c>
      <c r="T628" s="192">
        <f t="shared" si="362"/>
        <v>0</v>
      </c>
      <c r="U628" s="76">
        <f t="shared" si="363"/>
        <v>0</v>
      </c>
      <c r="V628" s="123">
        <f t="shared" si="364"/>
        <v>0</v>
      </c>
      <c r="W628" s="191"/>
      <c r="X628" s="170"/>
      <c r="Y628" s="74">
        <f t="shared" si="349"/>
        <v>0</v>
      </c>
      <c r="Z628" s="188"/>
      <c r="AA628" s="130">
        <f t="shared" si="365"/>
        <v>0</v>
      </c>
      <c r="AB628" s="74">
        <f t="shared" si="366"/>
        <v>0</v>
      </c>
      <c r="AC628" s="356"/>
      <c r="AD628" s="130" cm="1">
        <f t="array" ref="AD628">IFERROR(ROUND((_xlfn.IFS(offer_sale_type="поставка",AB628,offer_sale_type="транзит",S628)*(1+AC628))/E628,2),0)</f>
        <v>0</v>
      </c>
      <c r="AE628" s="74">
        <f t="shared" si="367"/>
        <v>0</v>
      </c>
      <c r="AF628" s="123" cm="1">
        <f t="array" ref="AF628">IFERROR(ROUND(_xlfn.IFS(offer_sale_type="поставка",AB628,offer_sale_type="транзит",S628)*AC628,2),0)</f>
        <v>0</v>
      </c>
      <c r="AG628" s="130">
        <f t="shared" si="350"/>
        <v>0</v>
      </c>
      <c r="AH628" s="74">
        <f t="shared" si="351"/>
        <v>0</v>
      </c>
      <c r="AI628" s="123">
        <f t="shared" si="352"/>
        <v>0</v>
      </c>
      <c r="AJ628" s="118">
        <f t="shared" si="368"/>
        <v>0</v>
      </c>
      <c r="AK628" s="74">
        <f t="shared" si="369"/>
        <v>0</v>
      </c>
      <c r="AL628" s="174">
        <f t="shared" si="370"/>
        <v>0</v>
      </c>
      <c r="AM628" s="175">
        <f t="shared" si="353"/>
        <v>0</v>
      </c>
      <c r="AN628" s="130">
        <f t="shared" si="371"/>
        <v>0</v>
      </c>
      <c r="AO628" s="74">
        <f t="shared" si="354"/>
        <v>0</v>
      </c>
      <c r="AP628" s="123">
        <f t="shared" si="372"/>
        <v>0</v>
      </c>
      <c r="AQ628" s="118">
        <f t="shared" si="355"/>
        <v>0</v>
      </c>
      <c r="AR628" s="82" t="str">
        <f t="shared" si="373"/>
        <v>https://www.alta.ru/tnved/code//</v>
      </c>
      <c r="AS628" s="157"/>
      <c r="AT628" s="162"/>
      <c r="AU628" s="74">
        <f t="shared" si="356"/>
        <v>0</v>
      </c>
      <c r="AV628" s="157"/>
      <c r="AW628" s="75">
        <f>_xlfn.IFNA(VLOOKUP(L628,list_vat[],3,FALSE),0)</f>
        <v>0</v>
      </c>
      <c r="AX628" s="74">
        <f t="shared" si="374"/>
        <v>0</v>
      </c>
      <c r="AY628" s="74">
        <f t="shared" si="375"/>
        <v>0</v>
      </c>
      <c r="AZ628" s="130">
        <f t="shared" si="376"/>
        <v>0</v>
      </c>
      <c r="BA628" s="74">
        <f t="shared" si="357"/>
        <v>0</v>
      </c>
      <c r="BB628" s="193">
        <f t="shared" si="377"/>
        <v>0</v>
      </c>
      <c r="BC628" s="102">
        <f t="shared" si="378"/>
        <v>0</v>
      </c>
      <c r="BD628" s="102">
        <f t="shared" si="379"/>
        <v>0</v>
      </c>
      <c r="BE628" s="413" t="s">
        <v>69</v>
      </c>
    </row>
    <row r="629" spans="1:57" s="65" customFormat="1" ht="12" customHeight="1" x14ac:dyDescent="0.2">
      <c r="A629" s="43">
        <v>614</v>
      </c>
      <c r="B629" s="166"/>
      <c r="C629" s="166"/>
      <c r="D629" s="166"/>
      <c r="E629" s="162"/>
      <c r="F629" s="166"/>
      <c r="G629" s="162"/>
      <c r="H629" s="162"/>
      <c r="I629" s="189">
        <f t="shared" si="358"/>
        <v>0</v>
      </c>
      <c r="J629" s="195"/>
      <c r="K629" s="162"/>
      <c r="L629" s="168"/>
      <c r="M629" s="75">
        <f>_xlfn.XLOOKUP(L629,list_vat[Страна],list_vat[Ставка НДС %],0,0)</f>
        <v>0</v>
      </c>
      <c r="N629" s="162">
        <f t="shared" si="359"/>
        <v>0</v>
      </c>
      <c r="O629" s="169"/>
      <c r="P629" s="74">
        <f t="shared" si="380"/>
        <v>0</v>
      </c>
      <c r="Q629" s="162"/>
      <c r="R629" s="162" t="str">
        <f t="shared" si="360"/>
        <v>введи курс</v>
      </c>
      <c r="S629" s="196">
        <f t="shared" si="361"/>
        <v>0</v>
      </c>
      <c r="T629" s="192">
        <f t="shared" si="362"/>
        <v>0</v>
      </c>
      <c r="U629" s="76">
        <f t="shared" si="363"/>
        <v>0</v>
      </c>
      <c r="V629" s="123">
        <f t="shared" si="364"/>
        <v>0</v>
      </c>
      <c r="W629" s="191"/>
      <c r="X629" s="170"/>
      <c r="Y629" s="74">
        <f t="shared" si="349"/>
        <v>0</v>
      </c>
      <c r="Z629" s="188"/>
      <c r="AA629" s="130">
        <f t="shared" si="365"/>
        <v>0</v>
      </c>
      <c r="AB629" s="74">
        <f t="shared" si="366"/>
        <v>0</v>
      </c>
      <c r="AC629" s="356"/>
      <c r="AD629" s="130" cm="1">
        <f t="array" ref="AD629">IFERROR(ROUND((_xlfn.IFS(offer_sale_type="поставка",AB629,offer_sale_type="транзит",S629)*(1+AC629))/E629,2),0)</f>
        <v>0</v>
      </c>
      <c r="AE629" s="74">
        <f t="shared" si="367"/>
        <v>0</v>
      </c>
      <c r="AF629" s="123" cm="1">
        <f t="array" ref="AF629">IFERROR(ROUND(_xlfn.IFS(offer_sale_type="поставка",AB629,offer_sale_type="транзит",S629)*AC629,2),0)</f>
        <v>0</v>
      </c>
      <c r="AG629" s="130">
        <f t="shared" si="350"/>
        <v>0</v>
      </c>
      <c r="AH629" s="74">
        <f t="shared" si="351"/>
        <v>0</v>
      </c>
      <c r="AI629" s="123">
        <f t="shared" si="352"/>
        <v>0</v>
      </c>
      <c r="AJ629" s="118">
        <f t="shared" si="368"/>
        <v>0</v>
      </c>
      <c r="AK629" s="74">
        <f t="shared" si="369"/>
        <v>0</v>
      </c>
      <c r="AL629" s="174">
        <f t="shared" si="370"/>
        <v>0</v>
      </c>
      <c r="AM629" s="175">
        <f t="shared" si="353"/>
        <v>0</v>
      </c>
      <c r="AN629" s="130">
        <f t="shared" si="371"/>
        <v>0</v>
      </c>
      <c r="AO629" s="74">
        <f t="shared" si="354"/>
        <v>0</v>
      </c>
      <c r="AP629" s="123">
        <f t="shared" si="372"/>
        <v>0</v>
      </c>
      <c r="AQ629" s="118">
        <f t="shared" si="355"/>
        <v>0</v>
      </c>
      <c r="AR629" s="82" t="str">
        <f t="shared" si="373"/>
        <v>https://www.alta.ru/tnved/code//</v>
      </c>
      <c r="AS629" s="157"/>
      <c r="AT629" s="162"/>
      <c r="AU629" s="74">
        <f t="shared" si="356"/>
        <v>0</v>
      </c>
      <c r="AV629" s="157"/>
      <c r="AW629" s="75">
        <f>_xlfn.IFNA(VLOOKUP(L629,list_vat[],3,FALSE),0)</f>
        <v>0</v>
      </c>
      <c r="AX629" s="74">
        <f t="shared" si="374"/>
        <v>0</v>
      </c>
      <c r="AY629" s="74">
        <f t="shared" si="375"/>
        <v>0</v>
      </c>
      <c r="AZ629" s="130">
        <f t="shared" si="376"/>
        <v>0</v>
      </c>
      <c r="BA629" s="74">
        <f t="shared" si="357"/>
        <v>0</v>
      </c>
      <c r="BB629" s="193">
        <f t="shared" si="377"/>
        <v>0</v>
      </c>
      <c r="BC629" s="102">
        <f t="shared" si="378"/>
        <v>0</v>
      </c>
      <c r="BD629" s="102">
        <f t="shared" si="379"/>
        <v>0</v>
      </c>
      <c r="BE629" s="413" t="s">
        <v>69</v>
      </c>
    </row>
    <row r="630" spans="1:57" s="65" customFormat="1" ht="12" customHeight="1" x14ac:dyDescent="0.2">
      <c r="A630" s="43">
        <v>615</v>
      </c>
      <c r="B630" s="166"/>
      <c r="C630" s="166"/>
      <c r="D630" s="166"/>
      <c r="E630" s="162"/>
      <c r="F630" s="166"/>
      <c r="G630" s="162"/>
      <c r="H630" s="162"/>
      <c r="I630" s="189">
        <f t="shared" si="358"/>
        <v>0</v>
      </c>
      <c r="J630" s="195"/>
      <c r="K630" s="162"/>
      <c r="L630" s="168"/>
      <c r="M630" s="75">
        <f>_xlfn.XLOOKUP(L630,list_vat[Страна],list_vat[Ставка НДС %],0,0)</f>
        <v>0</v>
      </c>
      <c r="N630" s="162">
        <f t="shared" si="359"/>
        <v>0</v>
      </c>
      <c r="O630" s="169"/>
      <c r="P630" s="74">
        <f t="shared" si="380"/>
        <v>0</v>
      </c>
      <c r="Q630" s="162"/>
      <c r="R630" s="162" t="str">
        <f t="shared" si="360"/>
        <v>введи курс</v>
      </c>
      <c r="S630" s="196">
        <f t="shared" si="361"/>
        <v>0</v>
      </c>
      <c r="T630" s="192">
        <f t="shared" si="362"/>
        <v>0</v>
      </c>
      <c r="U630" s="76">
        <f t="shared" si="363"/>
        <v>0</v>
      </c>
      <c r="V630" s="123">
        <f t="shared" si="364"/>
        <v>0</v>
      </c>
      <c r="W630" s="191"/>
      <c r="X630" s="170"/>
      <c r="Y630" s="74">
        <f t="shared" si="349"/>
        <v>0</v>
      </c>
      <c r="Z630" s="188"/>
      <c r="AA630" s="130">
        <f t="shared" si="365"/>
        <v>0</v>
      </c>
      <c r="AB630" s="74">
        <f t="shared" si="366"/>
        <v>0</v>
      </c>
      <c r="AC630" s="356"/>
      <c r="AD630" s="130" cm="1">
        <f t="array" ref="AD630">IFERROR(ROUND((_xlfn.IFS(offer_sale_type="поставка",AB630,offer_sale_type="транзит",S630)*(1+AC630))/E630,2),0)</f>
        <v>0</v>
      </c>
      <c r="AE630" s="74">
        <f t="shared" si="367"/>
        <v>0</v>
      </c>
      <c r="AF630" s="123" cm="1">
        <f t="array" ref="AF630">IFERROR(ROUND(_xlfn.IFS(offer_sale_type="поставка",AB630,offer_sale_type="транзит",S630)*AC630,2),0)</f>
        <v>0</v>
      </c>
      <c r="AG630" s="130">
        <f t="shared" si="350"/>
        <v>0</v>
      </c>
      <c r="AH630" s="74">
        <f t="shared" si="351"/>
        <v>0</v>
      </c>
      <c r="AI630" s="123">
        <f t="shared" si="352"/>
        <v>0</v>
      </c>
      <c r="AJ630" s="118">
        <f t="shared" si="368"/>
        <v>0</v>
      </c>
      <c r="AK630" s="74">
        <f t="shared" si="369"/>
        <v>0</v>
      </c>
      <c r="AL630" s="174">
        <f t="shared" si="370"/>
        <v>0</v>
      </c>
      <c r="AM630" s="175">
        <f t="shared" si="353"/>
        <v>0</v>
      </c>
      <c r="AN630" s="130">
        <f t="shared" si="371"/>
        <v>0</v>
      </c>
      <c r="AO630" s="74">
        <f t="shared" si="354"/>
        <v>0</v>
      </c>
      <c r="AP630" s="123">
        <f t="shared" si="372"/>
        <v>0</v>
      </c>
      <c r="AQ630" s="118">
        <f t="shared" si="355"/>
        <v>0</v>
      </c>
      <c r="AR630" s="82" t="str">
        <f t="shared" si="373"/>
        <v>https://www.alta.ru/tnved/code//</v>
      </c>
      <c r="AS630" s="157"/>
      <c r="AT630" s="162"/>
      <c r="AU630" s="74">
        <f t="shared" si="356"/>
        <v>0</v>
      </c>
      <c r="AV630" s="157"/>
      <c r="AW630" s="75">
        <f>_xlfn.IFNA(VLOOKUP(L630,list_vat[],3,FALSE),0)</f>
        <v>0</v>
      </c>
      <c r="AX630" s="74">
        <f t="shared" si="374"/>
        <v>0</v>
      </c>
      <c r="AY630" s="74">
        <f t="shared" si="375"/>
        <v>0</v>
      </c>
      <c r="AZ630" s="130">
        <f t="shared" si="376"/>
        <v>0</v>
      </c>
      <c r="BA630" s="74">
        <f t="shared" si="357"/>
        <v>0</v>
      </c>
      <c r="BB630" s="193">
        <f t="shared" si="377"/>
        <v>0</v>
      </c>
      <c r="BC630" s="102">
        <f t="shared" si="378"/>
        <v>0</v>
      </c>
      <c r="BD630" s="102">
        <f t="shared" si="379"/>
        <v>0</v>
      </c>
      <c r="BE630" s="413" t="s">
        <v>69</v>
      </c>
    </row>
    <row r="631" spans="1:57" s="65" customFormat="1" ht="12" customHeight="1" x14ac:dyDescent="0.2">
      <c r="A631" s="43">
        <v>616</v>
      </c>
      <c r="B631" s="166"/>
      <c r="C631" s="166"/>
      <c r="D631" s="166"/>
      <c r="E631" s="162"/>
      <c r="F631" s="166"/>
      <c r="G631" s="162"/>
      <c r="H631" s="162"/>
      <c r="I631" s="189">
        <f t="shared" si="358"/>
        <v>0</v>
      </c>
      <c r="J631" s="195"/>
      <c r="K631" s="162"/>
      <c r="L631" s="168"/>
      <c r="M631" s="75">
        <f>_xlfn.XLOOKUP(L631,list_vat[Страна],list_vat[Ставка НДС %],0,0)</f>
        <v>0</v>
      </c>
      <c r="N631" s="162">
        <f t="shared" si="359"/>
        <v>0</v>
      </c>
      <c r="O631" s="169"/>
      <c r="P631" s="74">
        <f t="shared" si="380"/>
        <v>0</v>
      </c>
      <c r="Q631" s="162"/>
      <c r="R631" s="162" t="str">
        <f t="shared" si="360"/>
        <v>введи курс</v>
      </c>
      <c r="S631" s="196">
        <f t="shared" si="361"/>
        <v>0</v>
      </c>
      <c r="T631" s="192">
        <f t="shared" si="362"/>
        <v>0</v>
      </c>
      <c r="U631" s="76">
        <f t="shared" si="363"/>
        <v>0</v>
      </c>
      <c r="V631" s="123">
        <f t="shared" si="364"/>
        <v>0</v>
      </c>
      <c r="W631" s="191"/>
      <c r="X631" s="170"/>
      <c r="Y631" s="74">
        <f t="shared" si="349"/>
        <v>0</v>
      </c>
      <c r="Z631" s="188"/>
      <c r="AA631" s="130">
        <f t="shared" si="365"/>
        <v>0</v>
      </c>
      <c r="AB631" s="74">
        <f t="shared" si="366"/>
        <v>0</v>
      </c>
      <c r="AC631" s="356"/>
      <c r="AD631" s="130" cm="1">
        <f t="array" ref="AD631">IFERROR(ROUND((_xlfn.IFS(offer_sale_type="поставка",AB631,offer_sale_type="транзит",S631)*(1+AC631))/E631,2),0)</f>
        <v>0</v>
      </c>
      <c r="AE631" s="74">
        <f t="shared" si="367"/>
        <v>0</v>
      </c>
      <c r="AF631" s="123" cm="1">
        <f t="array" ref="AF631">IFERROR(ROUND(_xlfn.IFS(offer_sale_type="поставка",AB631,offer_sale_type="транзит",S631)*AC631,2),0)</f>
        <v>0</v>
      </c>
      <c r="AG631" s="130">
        <f t="shared" si="350"/>
        <v>0</v>
      </c>
      <c r="AH631" s="74">
        <f t="shared" si="351"/>
        <v>0</v>
      </c>
      <c r="AI631" s="123">
        <f t="shared" si="352"/>
        <v>0</v>
      </c>
      <c r="AJ631" s="118">
        <f t="shared" si="368"/>
        <v>0</v>
      </c>
      <c r="AK631" s="74">
        <f t="shared" si="369"/>
        <v>0</v>
      </c>
      <c r="AL631" s="174">
        <f t="shared" si="370"/>
        <v>0</v>
      </c>
      <c r="AM631" s="175">
        <f t="shared" si="353"/>
        <v>0</v>
      </c>
      <c r="AN631" s="130">
        <f t="shared" si="371"/>
        <v>0</v>
      </c>
      <c r="AO631" s="74">
        <f t="shared" si="354"/>
        <v>0</v>
      </c>
      <c r="AP631" s="123">
        <f t="shared" si="372"/>
        <v>0</v>
      </c>
      <c r="AQ631" s="118">
        <f t="shared" si="355"/>
        <v>0</v>
      </c>
      <c r="AR631" s="82" t="str">
        <f t="shared" si="373"/>
        <v>https://www.alta.ru/tnved/code//</v>
      </c>
      <c r="AS631" s="157"/>
      <c r="AT631" s="162"/>
      <c r="AU631" s="74">
        <f t="shared" si="356"/>
        <v>0</v>
      </c>
      <c r="AV631" s="157"/>
      <c r="AW631" s="75">
        <f>_xlfn.IFNA(VLOOKUP(L631,list_vat[],3,FALSE),0)</f>
        <v>0</v>
      </c>
      <c r="AX631" s="74">
        <f t="shared" si="374"/>
        <v>0</v>
      </c>
      <c r="AY631" s="74">
        <f t="shared" si="375"/>
        <v>0</v>
      </c>
      <c r="AZ631" s="130">
        <f t="shared" si="376"/>
        <v>0</v>
      </c>
      <c r="BA631" s="74">
        <f t="shared" si="357"/>
        <v>0</v>
      </c>
      <c r="BB631" s="193">
        <f t="shared" si="377"/>
        <v>0</v>
      </c>
      <c r="BC631" s="102">
        <f t="shared" si="378"/>
        <v>0</v>
      </c>
      <c r="BD631" s="102">
        <f t="shared" si="379"/>
        <v>0</v>
      </c>
      <c r="BE631" s="413" t="s">
        <v>69</v>
      </c>
    </row>
    <row r="632" spans="1:57" s="65" customFormat="1" ht="12" customHeight="1" x14ac:dyDescent="0.2">
      <c r="A632" s="43">
        <v>617</v>
      </c>
      <c r="B632" s="166"/>
      <c r="C632" s="166"/>
      <c r="D632" s="166"/>
      <c r="E632" s="162"/>
      <c r="F632" s="166"/>
      <c r="G632" s="162"/>
      <c r="H632" s="162"/>
      <c r="I632" s="189">
        <f t="shared" si="358"/>
        <v>0</v>
      </c>
      <c r="J632" s="195"/>
      <c r="K632" s="162"/>
      <c r="L632" s="168"/>
      <c r="M632" s="75">
        <f>_xlfn.XLOOKUP(L632,list_vat[Страна],list_vat[Ставка НДС %],0,0)</f>
        <v>0</v>
      </c>
      <c r="N632" s="162">
        <f t="shared" si="359"/>
        <v>0</v>
      </c>
      <c r="O632" s="169"/>
      <c r="P632" s="74">
        <f t="shared" si="380"/>
        <v>0</v>
      </c>
      <c r="Q632" s="162"/>
      <c r="R632" s="162" t="str">
        <f t="shared" si="360"/>
        <v>введи курс</v>
      </c>
      <c r="S632" s="196">
        <f t="shared" si="361"/>
        <v>0</v>
      </c>
      <c r="T632" s="192">
        <f t="shared" si="362"/>
        <v>0</v>
      </c>
      <c r="U632" s="76">
        <f t="shared" si="363"/>
        <v>0</v>
      </c>
      <c r="V632" s="123">
        <f t="shared" si="364"/>
        <v>0</v>
      </c>
      <c r="W632" s="191"/>
      <c r="X632" s="170"/>
      <c r="Y632" s="74">
        <f t="shared" si="349"/>
        <v>0</v>
      </c>
      <c r="Z632" s="188"/>
      <c r="AA632" s="130">
        <f t="shared" si="365"/>
        <v>0</v>
      </c>
      <c r="AB632" s="74">
        <f t="shared" si="366"/>
        <v>0</v>
      </c>
      <c r="AC632" s="356"/>
      <c r="AD632" s="130" cm="1">
        <f t="array" ref="AD632">IFERROR(ROUND((_xlfn.IFS(offer_sale_type="поставка",AB632,offer_sale_type="транзит",S632)*(1+AC632))/E632,2),0)</f>
        <v>0</v>
      </c>
      <c r="AE632" s="74">
        <f t="shared" si="367"/>
        <v>0</v>
      </c>
      <c r="AF632" s="123" cm="1">
        <f t="array" ref="AF632">IFERROR(ROUND(_xlfn.IFS(offer_sale_type="поставка",AB632,offer_sale_type="транзит",S632)*AC632,2),0)</f>
        <v>0</v>
      </c>
      <c r="AG632" s="130">
        <f t="shared" si="350"/>
        <v>0</v>
      </c>
      <c r="AH632" s="74">
        <f t="shared" si="351"/>
        <v>0</v>
      </c>
      <c r="AI632" s="123">
        <f t="shared" si="352"/>
        <v>0</v>
      </c>
      <c r="AJ632" s="118">
        <f t="shared" si="368"/>
        <v>0</v>
      </c>
      <c r="AK632" s="74">
        <f t="shared" si="369"/>
        <v>0</v>
      </c>
      <c r="AL632" s="174">
        <f t="shared" si="370"/>
        <v>0</v>
      </c>
      <c r="AM632" s="175">
        <f t="shared" si="353"/>
        <v>0</v>
      </c>
      <c r="AN632" s="130">
        <f t="shared" si="371"/>
        <v>0</v>
      </c>
      <c r="AO632" s="74">
        <f t="shared" si="354"/>
        <v>0</v>
      </c>
      <c r="AP632" s="123">
        <f t="shared" si="372"/>
        <v>0</v>
      </c>
      <c r="AQ632" s="118">
        <f t="shared" si="355"/>
        <v>0</v>
      </c>
      <c r="AR632" s="82" t="str">
        <f t="shared" si="373"/>
        <v>https://www.alta.ru/tnved/code//</v>
      </c>
      <c r="AS632" s="157"/>
      <c r="AT632" s="162"/>
      <c r="AU632" s="74">
        <f t="shared" si="356"/>
        <v>0</v>
      </c>
      <c r="AV632" s="157"/>
      <c r="AW632" s="75">
        <f>_xlfn.IFNA(VLOOKUP(L632,list_vat[],3,FALSE),0)</f>
        <v>0</v>
      </c>
      <c r="AX632" s="74">
        <f t="shared" si="374"/>
        <v>0</v>
      </c>
      <c r="AY632" s="74">
        <f t="shared" si="375"/>
        <v>0</v>
      </c>
      <c r="AZ632" s="130">
        <f t="shared" si="376"/>
        <v>0</v>
      </c>
      <c r="BA632" s="74">
        <f t="shared" si="357"/>
        <v>0</v>
      </c>
      <c r="BB632" s="193">
        <f t="shared" si="377"/>
        <v>0</v>
      </c>
      <c r="BC632" s="102">
        <f t="shared" si="378"/>
        <v>0</v>
      </c>
      <c r="BD632" s="102">
        <f t="shared" si="379"/>
        <v>0</v>
      </c>
      <c r="BE632" s="413" t="s">
        <v>69</v>
      </c>
    </row>
    <row r="633" spans="1:57" s="65" customFormat="1" ht="12" customHeight="1" x14ac:dyDescent="0.2">
      <c r="A633" s="43">
        <v>618</v>
      </c>
      <c r="B633" s="166"/>
      <c r="C633" s="166"/>
      <c r="D633" s="166"/>
      <c r="E633" s="162"/>
      <c r="F633" s="166"/>
      <c r="G633" s="162"/>
      <c r="H633" s="162"/>
      <c r="I633" s="189">
        <f t="shared" si="358"/>
        <v>0</v>
      </c>
      <c r="J633" s="195"/>
      <c r="K633" s="162"/>
      <c r="L633" s="168"/>
      <c r="M633" s="75">
        <f>_xlfn.XLOOKUP(L633,list_vat[Страна],list_vat[Ставка НДС %],0,0)</f>
        <v>0</v>
      </c>
      <c r="N633" s="162">
        <f t="shared" si="359"/>
        <v>0</v>
      </c>
      <c r="O633" s="169"/>
      <c r="P633" s="74">
        <f t="shared" si="380"/>
        <v>0</v>
      </c>
      <c r="Q633" s="162"/>
      <c r="R633" s="162" t="str">
        <f t="shared" si="360"/>
        <v>введи курс</v>
      </c>
      <c r="S633" s="196">
        <f t="shared" si="361"/>
        <v>0</v>
      </c>
      <c r="T633" s="192">
        <f t="shared" si="362"/>
        <v>0</v>
      </c>
      <c r="U633" s="76">
        <f t="shared" si="363"/>
        <v>0</v>
      </c>
      <c r="V633" s="123">
        <f t="shared" si="364"/>
        <v>0</v>
      </c>
      <c r="W633" s="191"/>
      <c r="X633" s="170"/>
      <c r="Y633" s="74">
        <f t="shared" si="349"/>
        <v>0</v>
      </c>
      <c r="Z633" s="188"/>
      <c r="AA633" s="130">
        <f t="shared" si="365"/>
        <v>0</v>
      </c>
      <c r="AB633" s="74">
        <f t="shared" si="366"/>
        <v>0</v>
      </c>
      <c r="AC633" s="356"/>
      <c r="AD633" s="130" cm="1">
        <f t="array" ref="AD633">IFERROR(ROUND((_xlfn.IFS(offer_sale_type="поставка",AB633,offer_sale_type="транзит",S633)*(1+AC633))/E633,2),0)</f>
        <v>0</v>
      </c>
      <c r="AE633" s="74">
        <f t="shared" si="367"/>
        <v>0</v>
      </c>
      <c r="AF633" s="123" cm="1">
        <f t="array" ref="AF633">IFERROR(ROUND(_xlfn.IFS(offer_sale_type="поставка",AB633,offer_sale_type="транзит",S633)*AC633,2),0)</f>
        <v>0</v>
      </c>
      <c r="AG633" s="130">
        <f t="shared" si="350"/>
        <v>0</v>
      </c>
      <c r="AH633" s="74">
        <f t="shared" si="351"/>
        <v>0</v>
      </c>
      <c r="AI633" s="123">
        <f t="shared" si="352"/>
        <v>0</v>
      </c>
      <c r="AJ633" s="118">
        <f t="shared" si="368"/>
        <v>0</v>
      </c>
      <c r="AK633" s="74">
        <f t="shared" si="369"/>
        <v>0</v>
      </c>
      <c r="AL633" s="174">
        <f t="shared" si="370"/>
        <v>0</v>
      </c>
      <c r="AM633" s="175">
        <f t="shared" si="353"/>
        <v>0</v>
      </c>
      <c r="AN633" s="130">
        <f t="shared" si="371"/>
        <v>0</v>
      </c>
      <c r="AO633" s="74">
        <f t="shared" si="354"/>
        <v>0</v>
      </c>
      <c r="AP633" s="123">
        <f t="shared" si="372"/>
        <v>0</v>
      </c>
      <c r="AQ633" s="118">
        <f t="shared" si="355"/>
        <v>0</v>
      </c>
      <c r="AR633" s="82" t="str">
        <f t="shared" si="373"/>
        <v>https://www.alta.ru/tnved/code//</v>
      </c>
      <c r="AS633" s="157"/>
      <c r="AT633" s="162"/>
      <c r="AU633" s="74">
        <f t="shared" si="356"/>
        <v>0</v>
      </c>
      <c r="AV633" s="157"/>
      <c r="AW633" s="75">
        <f>_xlfn.IFNA(VLOOKUP(L633,list_vat[],3,FALSE),0)</f>
        <v>0</v>
      </c>
      <c r="AX633" s="74">
        <f t="shared" si="374"/>
        <v>0</v>
      </c>
      <c r="AY633" s="74">
        <f t="shared" si="375"/>
        <v>0</v>
      </c>
      <c r="AZ633" s="130">
        <f t="shared" si="376"/>
        <v>0</v>
      </c>
      <c r="BA633" s="74">
        <f t="shared" si="357"/>
        <v>0</v>
      </c>
      <c r="BB633" s="193">
        <f t="shared" si="377"/>
        <v>0</v>
      </c>
      <c r="BC633" s="102">
        <f t="shared" si="378"/>
        <v>0</v>
      </c>
      <c r="BD633" s="102">
        <f t="shared" si="379"/>
        <v>0</v>
      </c>
      <c r="BE633" s="413" t="s">
        <v>69</v>
      </c>
    </row>
    <row r="634" spans="1:57" s="65" customFormat="1" ht="12" customHeight="1" x14ac:dyDescent="0.2">
      <c r="A634" s="43">
        <v>619</v>
      </c>
      <c r="B634" s="166"/>
      <c r="C634" s="166"/>
      <c r="D634" s="166"/>
      <c r="E634" s="162"/>
      <c r="F634" s="166"/>
      <c r="G634" s="162"/>
      <c r="H634" s="162"/>
      <c r="I634" s="189">
        <f t="shared" si="358"/>
        <v>0</v>
      </c>
      <c r="J634" s="195"/>
      <c r="K634" s="162"/>
      <c r="L634" s="168"/>
      <c r="M634" s="75">
        <f>_xlfn.XLOOKUP(L634,list_vat[Страна],list_vat[Ставка НДС %],0,0)</f>
        <v>0</v>
      </c>
      <c r="N634" s="162">
        <f t="shared" si="359"/>
        <v>0</v>
      </c>
      <c r="O634" s="169"/>
      <c r="P634" s="74">
        <f t="shared" si="380"/>
        <v>0</v>
      </c>
      <c r="Q634" s="162"/>
      <c r="R634" s="162" t="str">
        <f t="shared" si="360"/>
        <v>введи курс</v>
      </c>
      <c r="S634" s="196">
        <f t="shared" si="361"/>
        <v>0</v>
      </c>
      <c r="T634" s="192">
        <f t="shared" si="362"/>
        <v>0</v>
      </c>
      <c r="U634" s="76">
        <f t="shared" si="363"/>
        <v>0</v>
      </c>
      <c r="V634" s="123">
        <f t="shared" si="364"/>
        <v>0</v>
      </c>
      <c r="W634" s="191"/>
      <c r="X634" s="170"/>
      <c r="Y634" s="74">
        <f t="shared" si="349"/>
        <v>0</v>
      </c>
      <c r="Z634" s="188"/>
      <c r="AA634" s="130">
        <f t="shared" si="365"/>
        <v>0</v>
      </c>
      <c r="AB634" s="74">
        <f t="shared" si="366"/>
        <v>0</v>
      </c>
      <c r="AC634" s="356"/>
      <c r="AD634" s="130" cm="1">
        <f t="array" ref="AD634">IFERROR(ROUND((_xlfn.IFS(offer_sale_type="поставка",AB634,offer_sale_type="транзит",S634)*(1+AC634))/E634,2),0)</f>
        <v>0</v>
      </c>
      <c r="AE634" s="74">
        <f t="shared" si="367"/>
        <v>0</v>
      </c>
      <c r="AF634" s="123" cm="1">
        <f t="array" ref="AF634">IFERROR(ROUND(_xlfn.IFS(offer_sale_type="поставка",AB634,offer_sale_type="транзит",S634)*AC634,2),0)</f>
        <v>0</v>
      </c>
      <c r="AG634" s="130">
        <f t="shared" si="350"/>
        <v>0</v>
      </c>
      <c r="AH634" s="74">
        <f t="shared" si="351"/>
        <v>0</v>
      </c>
      <c r="AI634" s="123">
        <f t="shared" si="352"/>
        <v>0</v>
      </c>
      <c r="AJ634" s="118">
        <f t="shared" si="368"/>
        <v>0</v>
      </c>
      <c r="AK634" s="74">
        <f t="shared" si="369"/>
        <v>0</v>
      </c>
      <c r="AL634" s="174">
        <f t="shared" si="370"/>
        <v>0</v>
      </c>
      <c r="AM634" s="175">
        <f t="shared" si="353"/>
        <v>0</v>
      </c>
      <c r="AN634" s="130">
        <f t="shared" si="371"/>
        <v>0</v>
      </c>
      <c r="AO634" s="74">
        <f t="shared" si="354"/>
        <v>0</v>
      </c>
      <c r="AP634" s="123">
        <f t="shared" si="372"/>
        <v>0</v>
      </c>
      <c r="AQ634" s="118">
        <f t="shared" si="355"/>
        <v>0</v>
      </c>
      <c r="AR634" s="82" t="str">
        <f t="shared" si="373"/>
        <v>https://www.alta.ru/tnved/code//</v>
      </c>
      <c r="AS634" s="157"/>
      <c r="AT634" s="162"/>
      <c r="AU634" s="74">
        <f t="shared" si="356"/>
        <v>0</v>
      </c>
      <c r="AV634" s="157"/>
      <c r="AW634" s="75">
        <f>_xlfn.IFNA(VLOOKUP(L634,list_vat[],3,FALSE),0)</f>
        <v>0</v>
      </c>
      <c r="AX634" s="74">
        <f t="shared" si="374"/>
        <v>0</v>
      </c>
      <c r="AY634" s="74">
        <f t="shared" si="375"/>
        <v>0</v>
      </c>
      <c r="AZ634" s="130">
        <f t="shared" si="376"/>
        <v>0</v>
      </c>
      <c r="BA634" s="74">
        <f t="shared" si="357"/>
        <v>0</v>
      </c>
      <c r="BB634" s="193">
        <f t="shared" si="377"/>
        <v>0</v>
      </c>
      <c r="BC634" s="102">
        <f t="shared" si="378"/>
        <v>0</v>
      </c>
      <c r="BD634" s="102">
        <f t="shared" si="379"/>
        <v>0</v>
      </c>
      <c r="BE634" s="413" t="s">
        <v>69</v>
      </c>
    </row>
    <row r="635" spans="1:57" s="65" customFormat="1" ht="12" customHeight="1" x14ac:dyDescent="0.2">
      <c r="A635" s="43">
        <v>620</v>
      </c>
      <c r="B635" s="166"/>
      <c r="C635" s="166"/>
      <c r="D635" s="166"/>
      <c r="E635" s="162"/>
      <c r="F635" s="166"/>
      <c r="G635" s="162"/>
      <c r="H635" s="162"/>
      <c r="I635" s="189">
        <f t="shared" si="358"/>
        <v>0</v>
      </c>
      <c r="J635" s="195"/>
      <c r="K635" s="162"/>
      <c r="L635" s="168"/>
      <c r="M635" s="75">
        <f>_xlfn.XLOOKUP(L635,list_vat[Страна],list_vat[Ставка НДС %],0,0)</f>
        <v>0</v>
      </c>
      <c r="N635" s="162">
        <f t="shared" si="359"/>
        <v>0</v>
      </c>
      <c r="O635" s="169"/>
      <c r="P635" s="74">
        <f t="shared" si="380"/>
        <v>0</v>
      </c>
      <c r="Q635" s="162"/>
      <c r="R635" s="162" t="str">
        <f t="shared" si="360"/>
        <v>введи курс</v>
      </c>
      <c r="S635" s="196">
        <f t="shared" si="361"/>
        <v>0</v>
      </c>
      <c r="T635" s="192">
        <f t="shared" si="362"/>
        <v>0</v>
      </c>
      <c r="U635" s="76">
        <f t="shared" si="363"/>
        <v>0</v>
      </c>
      <c r="V635" s="123">
        <f t="shared" si="364"/>
        <v>0</v>
      </c>
      <c r="W635" s="191"/>
      <c r="X635" s="170"/>
      <c r="Y635" s="74">
        <f t="shared" si="349"/>
        <v>0</v>
      </c>
      <c r="Z635" s="188"/>
      <c r="AA635" s="130">
        <f t="shared" si="365"/>
        <v>0</v>
      </c>
      <c r="AB635" s="74">
        <f t="shared" si="366"/>
        <v>0</v>
      </c>
      <c r="AC635" s="356"/>
      <c r="AD635" s="130" cm="1">
        <f t="array" ref="AD635">IFERROR(ROUND((_xlfn.IFS(offer_sale_type="поставка",AB635,offer_sale_type="транзит",S635)*(1+AC635))/E635,2),0)</f>
        <v>0</v>
      </c>
      <c r="AE635" s="74">
        <f t="shared" si="367"/>
        <v>0</v>
      </c>
      <c r="AF635" s="123" cm="1">
        <f t="array" ref="AF635">IFERROR(ROUND(_xlfn.IFS(offer_sale_type="поставка",AB635,offer_sale_type="транзит",S635)*AC635,2),0)</f>
        <v>0</v>
      </c>
      <c r="AG635" s="130">
        <f t="shared" si="350"/>
        <v>0</v>
      </c>
      <c r="AH635" s="74">
        <f t="shared" si="351"/>
        <v>0</v>
      </c>
      <c r="AI635" s="123">
        <f t="shared" si="352"/>
        <v>0</v>
      </c>
      <c r="AJ635" s="118">
        <f t="shared" si="368"/>
        <v>0</v>
      </c>
      <c r="AK635" s="74">
        <f t="shared" si="369"/>
        <v>0</v>
      </c>
      <c r="AL635" s="174">
        <f t="shared" si="370"/>
        <v>0</v>
      </c>
      <c r="AM635" s="175">
        <f t="shared" si="353"/>
        <v>0</v>
      </c>
      <c r="AN635" s="130">
        <f t="shared" si="371"/>
        <v>0</v>
      </c>
      <c r="AO635" s="74">
        <f t="shared" si="354"/>
        <v>0</v>
      </c>
      <c r="AP635" s="123">
        <f t="shared" si="372"/>
        <v>0</v>
      </c>
      <c r="AQ635" s="118">
        <f t="shared" si="355"/>
        <v>0</v>
      </c>
      <c r="AR635" s="82" t="str">
        <f t="shared" si="373"/>
        <v>https://www.alta.ru/tnved/code//</v>
      </c>
      <c r="AS635" s="157"/>
      <c r="AT635" s="162"/>
      <c r="AU635" s="74">
        <f t="shared" si="356"/>
        <v>0</v>
      </c>
      <c r="AV635" s="157"/>
      <c r="AW635" s="75">
        <f>_xlfn.IFNA(VLOOKUP(L635,list_vat[],3,FALSE),0)</f>
        <v>0</v>
      </c>
      <c r="AX635" s="74">
        <f t="shared" si="374"/>
        <v>0</v>
      </c>
      <c r="AY635" s="74">
        <f t="shared" si="375"/>
        <v>0</v>
      </c>
      <c r="AZ635" s="130">
        <f t="shared" si="376"/>
        <v>0</v>
      </c>
      <c r="BA635" s="74">
        <f t="shared" si="357"/>
        <v>0</v>
      </c>
      <c r="BB635" s="193">
        <f t="shared" si="377"/>
        <v>0</v>
      </c>
      <c r="BC635" s="102">
        <f t="shared" si="378"/>
        <v>0</v>
      </c>
      <c r="BD635" s="102">
        <f t="shared" si="379"/>
        <v>0</v>
      </c>
      <c r="BE635" s="413" t="s">
        <v>69</v>
      </c>
    </row>
    <row r="636" spans="1:57" s="65" customFormat="1" ht="12" customHeight="1" x14ac:dyDescent="0.2">
      <c r="A636" s="43">
        <v>621</v>
      </c>
      <c r="B636" s="166"/>
      <c r="C636" s="166"/>
      <c r="D636" s="166"/>
      <c r="E636" s="162"/>
      <c r="F636" s="166"/>
      <c r="G636" s="162"/>
      <c r="H636" s="162"/>
      <c r="I636" s="189">
        <f t="shared" si="358"/>
        <v>0</v>
      </c>
      <c r="J636" s="195"/>
      <c r="K636" s="162"/>
      <c r="L636" s="168"/>
      <c r="M636" s="75">
        <f>_xlfn.XLOOKUP(L636,list_vat[Страна],list_vat[Ставка НДС %],0,0)</f>
        <v>0</v>
      </c>
      <c r="N636" s="162">
        <f t="shared" si="359"/>
        <v>0</v>
      </c>
      <c r="O636" s="169"/>
      <c r="P636" s="74">
        <f t="shared" si="380"/>
        <v>0</v>
      </c>
      <c r="Q636" s="162"/>
      <c r="R636" s="162" t="str">
        <f t="shared" si="360"/>
        <v>введи курс</v>
      </c>
      <c r="S636" s="196">
        <f t="shared" si="361"/>
        <v>0</v>
      </c>
      <c r="T636" s="192">
        <f t="shared" si="362"/>
        <v>0</v>
      </c>
      <c r="U636" s="76">
        <f t="shared" si="363"/>
        <v>0</v>
      </c>
      <c r="V636" s="123">
        <f t="shared" si="364"/>
        <v>0</v>
      </c>
      <c r="W636" s="191"/>
      <c r="X636" s="170"/>
      <c r="Y636" s="74">
        <f t="shared" si="349"/>
        <v>0</v>
      </c>
      <c r="Z636" s="188"/>
      <c r="AA636" s="130">
        <f t="shared" si="365"/>
        <v>0</v>
      </c>
      <c r="AB636" s="74">
        <f t="shared" si="366"/>
        <v>0</v>
      </c>
      <c r="AC636" s="356"/>
      <c r="AD636" s="130" cm="1">
        <f t="array" ref="AD636">IFERROR(ROUND((_xlfn.IFS(offer_sale_type="поставка",AB636,offer_sale_type="транзит",S636)*(1+AC636))/E636,2),0)</f>
        <v>0</v>
      </c>
      <c r="AE636" s="74">
        <f t="shared" si="367"/>
        <v>0</v>
      </c>
      <c r="AF636" s="123" cm="1">
        <f t="array" ref="AF636">IFERROR(ROUND(_xlfn.IFS(offer_sale_type="поставка",AB636,offer_sale_type="транзит",S636)*AC636,2),0)</f>
        <v>0</v>
      </c>
      <c r="AG636" s="130">
        <f t="shared" si="350"/>
        <v>0</v>
      </c>
      <c r="AH636" s="74">
        <f t="shared" si="351"/>
        <v>0</v>
      </c>
      <c r="AI636" s="123">
        <f t="shared" si="352"/>
        <v>0</v>
      </c>
      <c r="AJ636" s="118">
        <f t="shared" si="368"/>
        <v>0</v>
      </c>
      <c r="AK636" s="74">
        <f t="shared" si="369"/>
        <v>0</v>
      </c>
      <c r="AL636" s="174">
        <f t="shared" si="370"/>
        <v>0</v>
      </c>
      <c r="AM636" s="175">
        <f t="shared" si="353"/>
        <v>0</v>
      </c>
      <c r="AN636" s="130">
        <f t="shared" si="371"/>
        <v>0</v>
      </c>
      <c r="AO636" s="74">
        <f t="shared" si="354"/>
        <v>0</v>
      </c>
      <c r="AP636" s="123">
        <f t="shared" si="372"/>
        <v>0</v>
      </c>
      <c r="AQ636" s="118">
        <f t="shared" si="355"/>
        <v>0</v>
      </c>
      <c r="AR636" s="82" t="str">
        <f t="shared" si="373"/>
        <v>https://www.alta.ru/tnved/code//</v>
      </c>
      <c r="AS636" s="157"/>
      <c r="AT636" s="162"/>
      <c r="AU636" s="74">
        <f t="shared" si="356"/>
        <v>0</v>
      </c>
      <c r="AV636" s="157"/>
      <c r="AW636" s="75">
        <f>_xlfn.IFNA(VLOOKUP(L636,list_vat[],3,FALSE),0)</f>
        <v>0</v>
      </c>
      <c r="AX636" s="74">
        <f t="shared" si="374"/>
        <v>0</v>
      </c>
      <c r="AY636" s="74">
        <f t="shared" si="375"/>
        <v>0</v>
      </c>
      <c r="AZ636" s="130">
        <f t="shared" si="376"/>
        <v>0</v>
      </c>
      <c r="BA636" s="74">
        <f t="shared" si="357"/>
        <v>0</v>
      </c>
      <c r="BB636" s="193">
        <f t="shared" si="377"/>
        <v>0</v>
      </c>
      <c r="BC636" s="102">
        <f t="shared" si="378"/>
        <v>0</v>
      </c>
      <c r="BD636" s="102">
        <f t="shared" si="379"/>
        <v>0</v>
      </c>
      <c r="BE636" s="413" t="s">
        <v>69</v>
      </c>
    </row>
    <row r="637" spans="1:57" s="65" customFormat="1" ht="12" customHeight="1" x14ac:dyDescent="0.2">
      <c r="A637" s="43">
        <v>622</v>
      </c>
      <c r="B637" s="166"/>
      <c r="C637" s="166"/>
      <c r="D637" s="166"/>
      <c r="E637" s="162"/>
      <c r="F637" s="166"/>
      <c r="G637" s="162"/>
      <c r="H637" s="162"/>
      <c r="I637" s="189">
        <f t="shared" si="358"/>
        <v>0</v>
      </c>
      <c r="J637" s="195"/>
      <c r="K637" s="162"/>
      <c r="L637" s="168"/>
      <c r="M637" s="75">
        <f>_xlfn.XLOOKUP(L637,list_vat[Страна],list_vat[Ставка НДС %],0,0)</f>
        <v>0</v>
      </c>
      <c r="N637" s="162">
        <f t="shared" si="359"/>
        <v>0</v>
      </c>
      <c r="O637" s="169"/>
      <c r="P637" s="74">
        <f t="shared" si="380"/>
        <v>0</v>
      </c>
      <c r="Q637" s="162"/>
      <c r="R637" s="162" t="str">
        <f t="shared" si="360"/>
        <v>введи курс</v>
      </c>
      <c r="S637" s="196">
        <f t="shared" si="361"/>
        <v>0</v>
      </c>
      <c r="T637" s="192">
        <f t="shared" si="362"/>
        <v>0</v>
      </c>
      <c r="U637" s="76">
        <f t="shared" si="363"/>
        <v>0</v>
      </c>
      <c r="V637" s="123">
        <f t="shared" si="364"/>
        <v>0</v>
      </c>
      <c r="W637" s="191"/>
      <c r="X637" s="170"/>
      <c r="Y637" s="74">
        <f t="shared" si="349"/>
        <v>0</v>
      </c>
      <c r="Z637" s="188"/>
      <c r="AA637" s="130">
        <f t="shared" si="365"/>
        <v>0</v>
      </c>
      <c r="AB637" s="74">
        <f t="shared" si="366"/>
        <v>0</v>
      </c>
      <c r="AC637" s="356"/>
      <c r="AD637" s="130" cm="1">
        <f t="array" ref="AD637">IFERROR(ROUND((_xlfn.IFS(offer_sale_type="поставка",AB637,offer_sale_type="транзит",S637)*(1+AC637))/E637,2),0)</f>
        <v>0</v>
      </c>
      <c r="AE637" s="74">
        <f t="shared" si="367"/>
        <v>0</v>
      </c>
      <c r="AF637" s="123" cm="1">
        <f t="array" ref="AF637">IFERROR(ROUND(_xlfn.IFS(offer_sale_type="поставка",AB637,offer_sale_type="транзит",S637)*AC637,2),0)</f>
        <v>0</v>
      </c>
      <c r="AG637" s="130">
        <f t="shared" si="350"/>
        <v>0</v>
      </c>
      <c r="AH637" s="74">
        <f t="shared" si="351"/>
        <v>0</v>
      </c>
      <c r="AI637" s="123">
        <f t="shared" si="352"/>
        <v>0</v>
      </c>
      <c r="AJ637" s="118">
        <f t="shared" si="368"/>
        <v>0</v>
      </c>
      <c r="AK637" s="74">
        <f t="shared" si="369"/>
        <v>0</v>
      </c>
      <c r="AL637" s="174">
        <f t="shared" si="370"/>
        <v>0</v>
      </c>
      <c r="AM637" s="175">
        <f t="shared" si="353"/>
        <v>0</v>
      </c>
      <c r="AN637" s="130">
        <f t="shared" si="371"/>
        <v>0</v>
      </c>
      <c r="AO637" s="74">
        <f t="shared" si="354"/>
        <v>0</v>
      </c>
      <c r="AP637" s="123">
        <f t="shared" si="372"/>
        <v>0</v>
      </c>
      <c r="AQ637" s="118">
        <f t="shared" si="355"/>
        <v>0</v>
      </c>
      <c r="AR637" s="82" t="str">
        <f t="shared" si="373"/>
        <v>https://www.alta.ru/tnved/code//</v>
      </c>
      <c r="AS637" s="157"/>
      <c r="AT637" s="162"/>
      <c r="AU637" s="74">
        <f t="shared" si="356"/>
        <v>0</v>
      </c>
      <c r="AV637" s="157"/>
      <c r="AW637" s="75">
        <f>_xlfn.IFNA(VLOOKUP(L637,list_vat[],3,FALSE),0)</f>
        <v>0</v>
      </c>
      <c r="AX637" s="74">
        <f t="shared" si="374"/>
        <v>0</v>
      </c>
      <c r="AY637" s="74">
        <f t="shared" si="375"/>
        <v>0</v>
      </c>
      <c r="AZ637" s="130">
        <f t="shared" si="376"/>
        <v>0</v>
      </c>
      <c r="BA637" s="74">
        <f t="shared" si="357"/>
        <v>0</v>
      </c>
      <c r="BB637" s="193">
        <f t="shared" si="377"/>
        <v>0</v>
      </c>
      <c r="BC637" s="102">
        <f t="shared" si="378"/>
        <v>0</v>
      </c>
      <c r="BD637" s="102">
        <f t="shared" si="379"/>
        <v>0</v>
      </c>
      <c r="BE637" s="413" t="s">
        <v>69</v>
      </c>
    </row>
    <row r="638" spans="1:57" s="65" customFormat="1" ht="12" customHeight="1" x14ac:dyDescent="0.2">
      <c r="A638" s="43">
        <v>623</v>
      </c>
      <c r="B638" s="166"/>
      <c r="C638" s="166"/>
      <c r="D638" s="166"/>
      <c r="E638" s="162"/>
      <c r="F638" s="166"/>
      <c r="G638" s="162"/>
      <c r="H638" s="162"/>
      <c r="I638" s="189">
        <f t="shared" si="358"/>
        <v>0</v>
      </c>
      <c r="J638" s="195"/>
      <c r="K638" s="162"/>
      <c r="L638" s="168"/>
      <c r="M638" s="75">
        <f>_xlfn.XLOOKUP(L638,list_vat[Страна],list_vat[Ставка НДС %],0,0)</f>
        <v>0</v>
      </c>
      <c r="N638" s="162">
        <f t="shared" si="359"/>
        <v>0</v>
      </c>
      <c r="O638" s="169"/>
      <c r="P638" s="74">
        <f t="shared" si="380"/>
        <v>0</v>
      </c>
      <c r="Q638" s="162"/>
      <c r="R638" s="162" t="str">
        <f t="shared" si="360"/>
        <v>введи курс</v>
      </c>
      <c r="S638" s="196">
        <f t="shared" si="361"/>
        <v>0</v>
      </c>
      <c r="T638" s="192">
        <f t="shared" si="362"/>
        <v>0</v>
      </c>
      <c r="U638" s="76">
        <f t="shared" si="363"/>
        <v>0</v>
      </c>
      <c r="V638" s="123">
        <f t="shared" si="364"/>
        <v>0</v>
      </c>
      <c r="W638" s="191"/>
      <c r="X638" s="170"/>
      <c r="Y638" s="74">
        <f t="shared" si="349"/>
        <v>0</v>
      </c>
      <c r="Z638" s="188"/>
      <c r="AA638" s="130">
        <f t="shared" si="365"/>
        <v>0</v>
      </c>
      <c r="AB638" s="74">
        <f t="shared" si="366"/>
        <v>0</v>
      </c>
      <c r="AC638" s="356"/>
      <c r="AD638" s="130" cm="1">
        <f t="array" ref="AD638">IFERROR(ROUND((_xlfn.IFS(offer_sale_type="поставка",AB638,offer_sale_type="транзит",S638)*(1+AC638))/E638,2),0)</f>
        <v>0</v>
      </c>
      <c r="AE638" s="74">
        <f t="shared" si="367"/>
        <v>0</v>
      </c>
      <c r="AF638" s="123" cm="1">
        <f t="array" ref="AF638">IFERROR(ROUND(_xlfn.IFS(offer_sale_type="поставка",AB638,offer_sale_type="транзит",S638)*AC638,2),0)</f>
        <v>0</v>
      </c>
      <c r="AG638" s="130">
        <f t="shared" si="350"/>
        <v>0</v>
      </c>
      <c r="AH638" s="74">
        <f t="shared" si="351"/>
        <v>0</v>
      </c>
      <c r="AI638" s="123">
        <f t="shared" si="352"/>
        <v>0</v>
      </c>
      <c r="AJ638" s="118">
        <f t="shared" si="368"/>
        <v>0</v>
      </c>
      <c r="AK638" s="74">
        <f t="shared" si="369"/>
        <v>0</v>
      </c>
      <c r="AL638" s="174">
        <f t="shared" si="370"/>
        <v>0</v>
      </c>
      <c r="AM638" s="175">
        <f t="shared" si="353"/>
        <v>0</v>
      </c>
      <c r="AN638" s="130">
        <f t="shared" si="371"/>
        <v>0</v>
      </c>
      <c r="AO638" s="74">
        <f t="shared" si="354"/>
        <v>0</v>
      </c>
      <c r="AP638" s="123">
        <f t="shared" si="372"/>
        <v>0</v>
      </c>
      <c r="AQ638" s="118">
        <f t="shared" si="355"/>
        <v>0</v>
      </c>
      <c r="AR638" s="82" t="str">
        <f t="shared" si="373"/>
        <v>https://www.alta.ru/tnved/code//</v>
      </c>
      <c r="AS638" s="157"/>
      <c r="AT638" s="162"/>
      <c r="AU638" s="74">
        <f t="shared" si="356"/>
        <v>0</v>
      </c>
      <c r="AV638" s="157"/>
      <c r="AW638" s="75">
        <f>_xlfn.IFNA(VLOOKUP(L638,list_vat[],3,FALSE),0)</f>
        <v>0</v>
      </c>
      <c r="AX638" s="74">
        <f t="shared" si="374"/>
        <v>0</v>
      </c>
      <c r="AY638" s="74">
        <f t="shared" si="375"/>
        <v>0</v>
      </c>
      <c r="AZ638" s="130">
        <f t="shared" si="376"/>
        <v>0</v>
      </c>
      <c r="BA638" s="74">
        <f t="shared" si="357"/>
        <v>0</v>
      </c>
      <c r="BB638" s="193">
        <f t="shared" si="377"/>
        <v>0</v>
      </c>
      <c r="BC638" s="102">
        <f t="shared" si="378"/>
        <v>0</v>
      </c>
      <c r="BD638" s="102">
        <f t="shared" si="379"/>
        <v>0</v>
      </c>
      <c r="BE638" s="413" t="s">
        <v>69</v>
      </c>
    </row>
    <row r="639" spans="1:57" s="65" customFormat="1" ht="12" customHeight="1" x14ac:dyDescent="0.2">
      <c r="A639" s="43">
        <v>624</v>
      </c>
      <c r="B639" s="166"/>
      <c r="C639" s="166"/>
      <c r="D639" s="166"/>
      <c r="E639" s="162"/>
      <c r="F639" s="166"/>
      <c r="G639" s="162"/>
      <c r="H639" s="162"/>
      <c r="I639" s="189">
        <f t="shared" si="358"/>
        <v>0</v>
      </c>
      <c r="J639" s="195"/>
      <c r="K639" s="162"/>
      <c r="L639" s="168"/>
      <c r="M639" s="75">
        <f>_xlfn.XLOOKUP(L639,list_vat[Страна],list_vat[Ставка НДС %],0,0)</f>
        <v>0</v>
      </c>
      <c r="N639" s="162">
        <f t="shared" si="359"/>
        <v>0</v>
      </c>
      <c r="O639" s="169"/>
      <c r="P639" s="74">
        <f t="shared" si="380"/>
        <v>0</v>
      </c>
      <c r="Q639" s="162"/>
      <c r="R639" s="162" t="str">
        <f t="shared" si="360"/>
        <v>введи курс</v>
      </c>
      <c r="S639" s="196">
        <f t="shared" si="361"/>
        <v>0</v>
      </c>
      <c r="T639" s="192">
        <f t="shared" si="362"/>
        <v>0</v>
      </c>
      <c r="U639" s="76">
        <f t="shared" si="363"/>
        <v>0</v>
      </c>
      <c r="V639" s="123">
        <f t="shared" si="364"/>
        <v>0</v>
      </c>
      <c r="W639" s="191"/>
      <c r="X639" s="170"/>
      <c r="Y639" s="74">
        <f t="shared" si="349"/>
        <v>0</v>
      </c>
      <c r="Z639" s="188"/>
      <c r="AA639" s="130">
        <f t="shared" si="365"/>
        <v>0</v>
      </c>
      <c r="AB639" s="74">
        <f t="shared" si="366"/>
        <v>0</v>
      </c>
      <c r="AC639" s="356"/>
      <c r="AD639" s="130" cm="1">
        <f t="array" ref="AD639">IFERROR(ROUND((_xlfn.IFS(offer_sale_type="поставка",AB639,offer_sale_type="транзит",S639)*(1+AC639))/E639,2),0)</f>
        <v>0</v>
      </c>
      <c r="AE639" s="74">
        <f t="shared" si="367"/>
        <v>0</v>
      </c>
      <c r="AF639" s="123" cm="1">
        <f t="array" ref="AF639">IFERROR(ROUND(_xlfn.IFS(offer_sale_type="поставка",AB639,offer_sale_type="транзит",S639)*AC639,2),0)</f>
        <v>0</v>
      </c>
      <c r="AG639" s="130">
        <f t="shared" si="350"/>
        <v>0</v>
      </c>
      <c r="AH639" s="74">
        <f t="shared" si="351"/>
        <v>0</v>
      </c>
      <c r="AI639" s="123">
        <f t="shared" si="352"/>
        <v>0</v>
      </c>
      <c r="AJ639" s="118">
        <f t="shared" si="368"/>
        <v>0</v>
      </c>
      <c r="AK639" s="74">
        <f t="shared" si="369"/>
        <v>0</v>
      </c>
      <c r="AL639" s="174">
        <f t="shared" si="370"/>
        <v>0</v>
      </c>
      <c r="AM639" s="175">
        <f t="shared" si="353"/>
        <v>0</v>
      </c>
      <c r="AN639" s="130">
        <f t="shared" si="371"/>
        <v>0</v>
      </c>
      <c r="AO639" s="74">
        <f t="shared" si="354"/>
        <v>0</v>
      </c>
      <c r="AP639" s="123">
        <f t="shared" si="372"/>
        <v>0</v>
      </c>
      <c r="AQ639" s="118">
        <f t="shared" si="355"/>
        <v>0</v>
      </c>
      <c r="AR639" s="82" t="str">
        <f t="shared" si="373"/>
        <v>https://www.alta.ru/tnved/code//</v>
      </c>
      <c r="AS639" s="157"/>
      <c r="AT639" s="162"/>
      <c r="AU639" s="74">
        <f t="shared" si="356"/>
        <v>0</v>
      </c>
      <c r="AV639" s="157"/>
      <c r="AW639" s="75">
        <f>_xlfn.IFNA(VLOOKUP(L639,list_vat[],3,FALSE),0)</f>
        <v>0</v>
      </c>
      <c r="AX639" s="74">
        <f t="shared" si="374"/>
        <v>0</v>
      </c>
      <c r="AY639" s="74">
        <f t="shared" si="375"/>
        <v>0</v>
      </c>
      <c r="AZ639" s="130">
        <f t="shared" si="376"/>
        <v>0</v>
      </c>
      <c r="BA639" s="74">
        <f t="shared" si="357"/>
        <v>0</v>
      </c>
      <c r="BB639" s="193">
        <f t="shared" si="377"/>
        <v>0</v>
      </c>
      <c r="BC639" s="102">
        <f t="shared" si="378"/>
        <v>0</v>
      </c>
      <c r="BD639" s="102">
        <f t="shared" si="379"/>
        <v>0</v>
      </c>
      <c r="BE639" s="413" t="s">
        <v>69</v>
      </c>
    </row>
    <row r="640" spans="1:57" s="65" customFormat="1" ht="12" customHeight="1" x14ac:dyDescent="0.2">
      <c r="A640" s="43">
        <v>625</v>
      </c>
      <c r="B640" s="166"/>
      <c r="C640" s="166"/>
      <c r="D640" s="166"/>
      <c r="E640" s="162"/>
      <c r="F640" s="166"/>
      <c r="G640" s="162"/>
      <c r="H640" s="162"/>
      <c r="I640" s="189">
        <f t="shared" si="358"/>
        <v>0</v>
      </c>
      <c r="J640" s="195"/>
      <c r="K640" s="162"/>
      <c r="L640" s="168"/>
      <c r="M640" s="75">
        <f>_xlfn.XLOOKUP(L640,list_vat[Страна],list_vat[Ставка НДС %],0,0)</f>
        <v>0</v>
      </c>
      <c r="N640" s="162">
        <f t="shared" si="359"/>
        <v>0</v>
      </c>
      <c r="O640" s="169"/>
      <c r="P640" s="74">
        <f t="shared" si="380"/>
        <v>0</v>
      </c>
      <c r="Q640" s="162"/>
      <c r="R640" s="162" t="str">
        <f t="shared" si="360"/>
        <v>введи курс</v>
      </c>
      <c r="S640" s="196">
        <f t="shared" si="361"/>
        <v>0</v>
      </c>
      <c r="T640" s="192">
        <f t="shared" si="362"/>
        <v>0</v>
      </c>
      <c r="U640" s="76">
        <f t="shared" si="363"/>
        <v>0</v>
      </c>
      <c r="V640" s="123">
        <f t="shared" si="364"/>
        <v>0</v>
      </c>
      <c r="W640" s="191"/>
      <c r="X640" s="170"/>
      <c r="Y640" s="74">
        <f t="shared" si="349"/>
        <v>0</v>
      </c>
      <c r="Z640" s="188"/>
      <c r="AA640" s="130">
        <f t="shared" si="365"/>
        <v>0</v>
      </c>
      <c r="AB640" s="74">
        <f t="shared" si="366"/>
        <v>0</v>
      </c>
      <c r="AC640" s="356"/>
      <c r="AD640" s="130" cm="1">
        <f t="array" ref="AD640">IFERROR(ROUND((_xlfn.IFS(offer_sale_type="поставка",AB640,offer_sale_type="транзит",S640)*(1+AC640))/E640,2),0)</f>
        <v>0</v>
      </c>
      <c r="AE640" s="74">
        <f t="shared" si="367"/>
        <v>0</v>
      </c>
      <c r="AF640" s="123" cm="1">
        <f t="array" ref="AF640">IFERROR(ROUND(_xlfn.IFS(offer_sale_type="поставка",AB640,offer_sale_type="транзит",S640)*AC640,2),0)</f>
        <v>0</v>
      </c>
      <c r="AG640" s="130">
        <f t="shared" si="350"/>
        <v>0</v>
      </c>
      <c r="AH640" s="74">
        <f t="shared" si="351"/>
        <v>0</v>
      </c>
      <c r="AI640" s="123">
        <f t="shared" si="352"/>
        <v>0</v>
      </c>
      <c r="AJ640" s="118">
        <f t="shared" si="368"/>
        <v>0</v>
      </c>
      <c r="AK640" s="74">
        <f t="shared" si="369"/>
        <v>0</v>
      </c>
      <c r="AL640" s="174">
        <f t="shared" si="370"/>
        <v>0</v>
      </c>
      <c r="AM640" s="175">
        <f t="shared" si="353"/>
        <v>0</v>
      </c>
      <c r="AN640" s="130">
        <f t="shared" si="371"/>
        <v>0</v>
      </c>
      <c r="AO640" s="74">
        <f t="shared" si="354"/>
        <v>0</v>
      </c>
      <c r="AP640" s="123">
        <f t="shared" si="372"/>
        <v>0</v>
      </c>
      <c r="AQ640" s="118">
        <f t="shared" si="355"/>
        <v>0</v>
      </c>
      <c r="AR640" s="82" t="str">
        <f t="shared" si="373"/>
        <v>https://www.alta.ru/tnved/code//</v>
      </c>
      <c r="AS640" s="157"/>
      <c r="AT640" s="162"/>
      <c r="AU640" s="74">
        <f t="shared" si="356"/>
        <v>0</v>
      </c>
      <c r="AV640" s="157"/>
      <c r="AW640" s="75">
        <f>_xlfn.IFNA(VLOOKUP(L640,list_vat[],3,FALSE),0)</f>
        <v>0</v>
      </c>
      <c r="AX640" s="74">
        <f t="shared" si="374"/>
        <v>0</v>
      </c>
      <c r="AY640" s="74">
        <f t="shared" si="375"/>
        <v>0</v>
      </c>
      <c r="AZ640" s="130">
        <f t="shared" si="376"/>
        <v>0</v>
      </c>
      <c r="BA640" s="74">
        <f t="shared" si="357"/>
        <v>0</v>
      </c>
      <c r="BB640" s="193">
        <f t="shared" si="377"/>
        <v>0</v>
      </c>
      <c r="BC640" s="102">
        <f t="shared" si="378"/>
        <v>0</v>
      </c>
      <c r="BD640" s="102">
        <f t="shared" si="379"/>
        <v>0</v>
      </c>
      <c r="BE640" s="413" t="s">
        <v>69</v>
      </c>
    </row>
    <row r="641" spans="1:57" s="65" customFormat="1" ht="12" customHeight="1" x14ac:dyDescent="0.2">
      <c r="A641" s="43">
        <v>626</v>
      </c>
      <c r="B641" s="166"/>
      <c r="C641" s="166"/>
      <c r="D641" s="166"/>
      <c r="E641" s="162"/>
      <c r="F641" s="166"/>
      <c r="G641" s="162"/>
      <c r="H641" s="162"/>
      <c r="I641" s="189">
        <f t="shared" si="358"/>
        <v>0</v>
      </c>
      <c r="J641" s="195"/>
      <c r="K641" s="162"/>
      <c r="L641" s="168"/>
      <c r="M641" s="75">
        <f>_xlfn.XLOOKUP(L641,list_vat[Страна],list_vat[Ставка НДС %],0,0)</f>
        <v>0</v>
      </c>
      <c r="N641" s="162">
        <f t="shared" si="359"/>
        <v>0</v>
      </c>
      <c r="O641" s="169"/>
      <c r="P641" s="74">
        <f t="shared" si="380"/>
        <v>0</v>
      </c>
      <c r="Q641" s="162"/>
      <c r="R641" s="162" t="str">
        <f t="shared" si="360"/>
        <v>введи курс</v>
      </c>
      <c r="S641" s="196">
        <f t="shared" si="361"/>
        <v>0</v>
      </c>
      <c r="T641" s="192">
        <f t="shared" si="362"/>
        <v>0</v>
      </c>
      <c r="U641" s="76">
        <f t="shared" si="363"/>
        <v>0</v>
      </c>
      <c r="V641" s="123">
        <f t="shared" si="364"/>
        <v>0</v>
      </c>
      <c r="W641" s="191"/>
      <c r="X641" s="170"/>
      <c r="Y641" s="74">
        <f t="shared" si="349"/>
        <v>0</v>
      </c>
      <c r="Z641" s="188"/>
      <c r="AA641" s="130">
        <f t="shared" si="365"/>
        <v>0</v>
      </c>
      <c r="AB641" s="74">
        <f t="shared" si="366"/>
        <v>0</v>
      </c>
      <c r="AC641" s="356"/>
      <c r="AD641" s="130" cm="1">
        <f t="array" ref="AD641">IFERROR(ROUND((_xlfn.IFS(offer_sale_type="поставка",AB641,offer_sale_type="транзит",S641)*(1+AC641))/E641,2),0)</f>
        <v>0</v>
      </c>
      <c r="AE641" s="74">
        <f t="shared" si="367"/>
        <v>0</v>
      </c>
      <c r="AF641" s="123" cm="1">
        <f t="array" ref="AF641">IFERROR(ROUND(_xlfn.IFS(offer_sale_type="поставка",AB641,offer_sale_type="транзит",S641)*AC641,2),0)</f>
        <v>0</v>
      </c>
      <c r="AG641" s="130">
        <f t="shared" si="350"/>
        <v>0</v>
      </c>
      <c r="AH641" s="74">
        <f t="shared" si="351"/>
        <v>0</v>
      </c>
      <c r="AI641" s="123">
        <f t="shared" si="352"/>
        <v>0</v>
      </c>
      <c r="AJ641" s="118">
        <f t="shared" si="368"/>
        <v>0</v>
      </c>
      <c r="AK641" s="74">
        <f t="shared" si="369"/>
        <v>0</v>
      </c>
      <c r="AL641" s="174">
        <f t="shared" si="370"/>
        <v>0</v>
      </c>
      <c r="AM641" s="175">
        <f t="shared" si="353"/>
        <v>0</v>
      </c>
      <c r="AN641" s="130">
        <f t="shared" si="371"/>
        <v>0</v>
      </c>
      <c r="AO641" s="74">
        <f t="shared" si="354"/>
        <v>0</v>
      </c>
      <c r="AP641" s="123">
        <f t="shared" si="372"/>
        <v>0</v>
      </c>
      <c r="AQ641" s="118">
        <f t="shared" si="355"/>
        <v>0</v>
      </c>
      <c r="AR641" s="82" t="str">
        <f t="shared" si="373"/>
        <v>https://www.alta.ru/tnved/code//</v>
      </c>
      <c r="AS641" s="157"/>
      <c r="AT641" s="162"/>
      <c r="AU641" s="74">
        <f t="shared" si="356"/>
        <v>0</v>
      </c>
      <c r="AV641" s="157"/>
      <c r="AW641" s="75">
        <f>_xlfn.IFNA(VLOOKUP(L641,list_vat[],3,FALSE),0)</f>
        <v>0</v>
      </c>
      <c r="AX641" s="74">
        <f t="shared" si="374"/>
        <v>0</v>
      </c>
      <c r="AY641" s="74">
        <f t="shared" si="375"/>
        <v>0</v>
      </c>
      <c r="AZ641" s="130">
        <f t="shared" si="376"/>
        <v>0</v>
      </c>
      <c r="BA641" s="74">
        <f t="shared" si="357"/>
        <v>0</v>
      </c>
      <c r="BB641" s="193">
        <f t="shared" si="377"/>
        <v>0</v>
      </c>
      <c r="BC641" s="102">
        <f t="shared" si="378"/>
        <v>0</v>
      </c>
      <c r="BD641" s="102">
        <f t="shared" si="379"/>
        <v>0</v>
      </c>
      <c r="BE641" s="413" t="s">
        <v>69</v>
      </c>
    </row>
    <row r="642" spans="1:57" s="65" customFormat="1" ht="12" customHeight="1" x14ac:dyDescent="0.2">
      <c r="A642" s="43">
        <v>627</v>
      </c>
      <c r="B642" s="166"/>
      <c r="C642" s="166"/>
      <c r="D642" s="166"/>
      <c r="E642" s="162"/>
      <c r="F642" s="166"/>
      <c r="G642" s="162"/>
      <c r="H642" s="162"/>
      <c r="I642" s="189">
        <f t="shared" si="358"/>
        <v>0</v>
      </c>
      <c r="J642" s="195"/>
      <c r="K642" s="162"/>
      <c r="L642" s="168"/>
      <c r="M642" s="75">
        <f>_xlfn.XLOOKUP(L642,list_vat[Страна],list_vat[Ставка НДС %],0,0)</f>
        <v>0</v>
      </c>
      <c r="N642" s="162">
        <f t="shared" si="359"/>
        <v>0</v>
      </c>
      <c r="O642" s="169"/>
      <c r="P642" s="74">
        <f t="shared" si="380"/>
        <v>0</v>
      </c>
      <c r="Q642" s="162"/>
      <c r="R642" s="162" t="str">
        <f t="shared" si="360"/>
        <v>введи курс</v>
      </c>
      <c r="S642" s="196">
        <f t="shared" si="361"/>
        <v>0</v>
      </c>
      <c r="T642" s="192">
        <f t="shared" si="362"/>
        <v>0</v>
      </c>
      <c r="U642" s="76">
        <f t="shared" si="363"/>
        <v>0</v>
      </c>
      <c r="V642" s="123">
        <f t="shared" si="364"/>
        <v>0</v>
      </c>
      <c r="W642" s="191"/>
      <c r="X642" s="170"/>
      <c r="Y642" s="74">
        <f t="shared" si="349"/>
        <v>0</v>
      </c>
      <c r="Z642" s="188"/>
      <c r="AA642" s="130">
        <f t="shared" si="365"/>
        <v>0</v>
      </c>
      <c r="AB642" s="74">
        <f t="shared" si="366"/>
        <v>0</v>
      </c>
      <c r="AC642" s="356"/>
      <c r="AD642" s="130" cm="1">
        <f t="array" ref="AD642">IFERROR(ROUND((_xlfn.IFS(offer_sale_type="поставка",AB642,offer_sale_type="транзит",S642)*(1+AC642))/E642,2),0)</f>
        <v>0</v>
      </c>
      <c r="AE642" s="74">
        <f t="shared" si="367"/>
        <v>0</v>
      </c>
      <c r="AF642" s="123" cm="1">
        <f t="array" ref="AF642">IFERROR(ROUND(_xlfn.IFS(offer_sale_type="поставка",AB642,offer_sale_type="транзит",S642)*AC642,2),0)</f>
        <v>0</v>
      </c>
      <c r="AG642" s="130">
        <f t="shared" si="350"/>
        <v>0</v>
      </c>
      <c r="AH642" s="74">
        <f t="shared" si="351"/>
        <v>0</v>
      </c>
      <c r="AI642" s="123">
        <f t="shared" si="352"/>
        <v>0</v>
      </c>
      <c r="AJ642" s="118">
        <f t="shared" si="368"/>
        <v>0</v>
      </c>
      <c r="AK642" s="74">
        <f t="shared" si="369"/>
        <v>0</v>
      </c>
      <c r="AL642" s="174">
        <f t="shared" si="370"/>
        <v>0</v>
      </c>
      <c r="AM642" s="175">
        <f t="shared" si="353"/>
        <v>0</v>
      </c>
      <c r="AN642" s="130">
        <f t="shared" si="371"/>
        <v>0</v>
      </c>
      <c r="AO642" s="74">
        <f t="shared" si="354"/>
        <v>0</v>
      </c>
      <c r="AP642" s="123">
        <f t="shared" si="372"/>
        <v>0</v>
      </c>
      <c r="AQ642" s="118">
        <f t="shared" si="355"/>
        <v>0</v>
      </c>
      <c r="AR642" s="82" t="str">
        <f t="shared" si="373"/>
        <v>https://www.alta.ru/tnved/code//</v>
      </c>
      <c r="AS642" s="157"/>
      <c r="AT642" s="162"/>
      <c r="AU642" s="74">
        <f t="shared" si="356"/>
        <v>0</v>
      </c>
      <c r="AV642" s="157"/>
      <c r="AW642" s="75">
        <f>_xlfn.IFNA(VLOOKUP(L642,list_vat[],3,FALSE),0)</f>
        <v>0</v>
      </c>
      <c r="AX642" s="74">
        <f t="shared" si="374"/>
        <v>0</v>
      </c>
      <c r="AY642" s="74">
        <f t="shared" si="375"/>
        <v>0</v>
      </c>
      <c r="AZ642" s="130">
        <f t="shared" si="376"/>
        <v>0</v>
      </c>
      <c r="BA642" s="74">
        <f t="shared" si="357"/>
        <v>0</v>
      </c>
      <c r="BB642" s="193">
        <f t="shared" si="377"/>
        <v>0</v>
      </c>
      <c r="BC642" s="102">
        <f t="shared" si="378"/>
        <v>0</v>
      </c>
      <c r="BD642" s="102">
        <f t="shared" si="379"/>
        <v>0</v>
      </c>
      <c r="BE642" s="413" t="s">
        <v>69</v>
      </c>
    </row>
    <row r="643" spans="1:57" s="65" customFormat="1" ht="12" customHeight="1" x14ac:dyDescent="0.2">
      <c r="A643" s="43">
        <v>628</v>
      </c>
      <c r="B643" s="166"/>
      <c r="C643" s="166"/>
      <c r="D643" s="166"/>
      <c r="E643" s="162"/>
      <c r="F643" s="166"/>
      <c r="G643" s="162"/>
      <c r="H643" s="162"/>
      <c r="I643" s="189">
        <f t="shared" si="358"/>
        <v>0</v>
      </c>
      <c r="J643" s="195"/>
      <c r="K643" s="162"/>
      <c r="L643" s="168"/>
      <c r="M643" s="75">
        <f>_xlfn.XLOOKUP(L643,list_vat[Страна],list_vat[Ставка НДС %],0,0)</f>
        <v>0</v>
      </c>
      <c r="N643" s="162">
        <f t="shared" si="359"/>
        <v>0</v>
      </c>
      <c r="O643" s="169"/>
      <c r="P643" s="74">
        <f t="shared" si="380"/>
        <v>0</v>
      </c>
      <c r="Q643" s="162"/>
      <c r="R643" s="162" t="str">
        <f t="shared" si="360"/>
        <v>введи курс</v>
      </c>
      <c r="S643" s="196">
        <f t="shared" si="361"/>
        <v>0</v>
      </c>
      <c r="T643" s="192">
        <f t="shared" si="362"/>
        <v>0</v>
      </c>
      <c r="U643" s="76">
        <f t="shared" si="363"/>
        <v>0</v>
      </c>
      <c r="V643" s="123">
        <f t="shared" si="364"/>
        <v>0</v>
      </c>
      <c r="W643" s="191"/>
      <c r="X643" s="170"/>
      <c r="Y643" s="74">
        <f t="shared" si="349"/>
        <v>0</v>
      </c>
      <c r="Z643" s="188"/>
      <c r="AA643" s="130">
        <f t="shared" si="365"/>
        <v>0</v>
      </c>
      <c r="AB643" s="74">
        <f t="shared" si="366"/>
        <v>0</v>
      </c>
      <c r="AC643" s="356"/>
      <c r="AD643" s="130" cm="1">
        <f t="array" ref="AD643">IFERROR(ROUND((_xlfn.IFS(offer_sale_type="поставка",AB643,offer_sale_type="транзит",S643)*(1+AC643))/E643,2),0)</f>
        <v>0</v>
      </c>
      <c r="AE643" s="74">
        <f t="shared" si="367"/>
        <v>0</v>
      </c>
      <c r="AF643" s="123" cm="1">
        <f t="array" ref="AF643">IFERROR(ROUND(_xlfn.IFS(offer_sale_type="поставка",AB643,offer_sale_type="транзит",S643)*AC643,2),0)</f>
        <v>0</v>
      </c>
      <c r="AG643" s="130">
        <f t="shared" si="350"/>
        <v>0</v>
      </c>
      <c r="AH643" s="74">
        <f t="shared" si="351"/>
        <v>0</v>
      </c>
      <c r="AI643" s="123">
        <f t="shared" si="352"/>
        <v>0</v>
      </c>
      <c r="AJ643" s="118">
        <f t="shared" si="368"/>
        <v>0</v>
      </c>
      <c r="AK643" s="74">
        <f t="shared" si="369"/>
        <v>0</v>
      </c>
      <c r="AL643" s="174">
        <f t="shared" si="370"/>
        <v>0</v>
      </c>
      <c r="AM643" s="175">
        <f t="shared" si="353"/>
        <v>0</v>
      </c>
      <c r="AN643" s="130">
        <f t="shared" si="371"/>
        <v>0</v>
      </c>
      <c r="AO643" s="74">
        <f t="shared" si="354"/>
        <v>0</v>
      </c>
      <c r="AP643" s="123">
        <f t="shared" si="372"/>
        <v>0</v>
      </c>
      <c r="AQ643" s="118">
        <f t="shared" si="355"/>
        <v>0</v>
      </c>
      <c r="AR643" s="82" t="str">
        <f t="shared" si="373"/>
        <v>https://www.alta.ru/tnved/code//</v>
      </c>
      <c r="AS643" s="157"/>
      <c r="AT643" s="162"/>
      <c r="AU643" s="74">
        <f t="shared" si="356"/>
        <v>0</v>
      </c>
      <c r="AV643" s="157"/>
      <c r="AW643" s="75">
        <f>_xlfn.IFNA(VLOOKUP(L643,list_vat[],3,FALSE),0)</f>
        <v>0</v>
      </c>
      <c r="AX643" s="74">
        <f t="shared" si="374"/>
        <v>0</v>
      </c>
      <c r="AY643" s="74">
        <f t="shared" si="375"/>
        <v>0</v>
      </c>
      <c r="AZ643" s="130">
        <f t="shared" si="376"/>
        <v>0</v>
      </c>
      <c r="BA643" s="74">
        <f t="shared" si="357"/>
        <v>0</v>
      </c>
      <c r="BB643" s="193">
        <f t="shared" si="377"/>
        <v>0</v>
      </c>
      <c r="BC643" s="102">
        <f t="shared" si="378"/>
        <v>0</v>
      </c>
      <c r="BD643" s="102">
        <f t="shared" si="379"/>
        <v>0</v>
      </c>
      <c r="BE643" s="413" t="s">
        <v>69</v>
      </c>
    </row>
    <row r="644" spans="1:57" s="65" customFormat="1" ht="12" customHeight="1" x14ac:dyDescent="0.2">
      <c r="A644" s="43">
        <v>629</v>
      </c>
      <c r="B644" s="166"/>
      <c r="C644" s="166"/>
      <c r="D644" s="166"/>
      <c r="E644" s="162"/>
      <c r="F644" s="166"/>
      <c r="G644" s="162"/>
      <c r="H644" s="162"/>
      <c r="I644" s="189">
        <f t="shared" si="358"/>
        <v>0</v>
      </c>
      <c r="J644" s="195"/>
      <c r="K644" s="162"/>
      <c r="L644" s="168"/>
      <c r="M644" s="75">
        <f>_xlfn.XLOOKUP(L644,list_vat[Страна],list_vat[Ставка НДС %],0,0)</f>
        <v>0</v>
      </c>
      <c r="N644" s="162">
        <f t="shared" si="359"/>
        <v>0</v>
      </c>
      <c r="O644" s="169"/>
      <c r="P644" s="74">
        <f t="shared" si="380"/>
        <v>0</v>
      </c>
      <c r="Q644" s="162"/>
      <c r="R644" s="162" t="str">
        <f t="shared" si="360"/>
        <v>введи курс</v>
      </c>
      <c r="S644" s="196">
        <f t="shared" si="361"/>
        <v>0</v>
      </c>
      <c r="T644" s="192">
        <f t="shared" si="362"/>
        <v>0</v>
      </c>
      <c r="U644" s="76">
        <f t="shared" si="363"/>
        <v>0</v>
      </c>
      <c r="V644" s="123">
        <f t="shared" si="364"/>
        <v>0</v>
      </c>
      <c r="W644" s="191"/>
      <c r="X644" s="170"/>
      <c r="Y644" s="74">
        <f t="shared" si="349"/>
        <v>0</v>
      </c>
      <c r="Z644" s="188"/>
      <c r="AA644" s="130">
        <f t="shared" si="365"/>
        <v>0</v>
      </c>
      <c r="AB644" s="74">
        <f t="shared" si="366"/>
        <v>0</v>
      </c>
      <c r="AC644" s="356"/>
      <c r="AD644" s="130" cm="1">
        <f t="array" ref="AD644">IFERROR(ROUND((_xlfn.IFS(offer_sale_type="поставка",AB644,offer_sale_type="транзит",S644)*(1+AC644))/E644,2),0)</f>
        <v>0</v>
      </c>
      <c r="AE644" s="74">
        <f t="shared" si="367"/>
        <v>0</v>
      </c>
      <c r="AF644" s="123" cm="1">
        <f t="array" ref="AF644">IFERROR(ROUND(_xlfn.IFS(offer_sale_type="поставка",AB644,offer_sale_type="транзит",S644)*AC644,2),0)</f>
        <v>0</v>
      </c>
      <c r="AG644" s="130">
        <f t="shared" si="350"/>
        <v>0</v>
      </c>
      <c r="AH644" s="74">
        <f t="shared" si="351"/>
        <v>0</v>
      </c>
      <c r="AI644" s="123">
        <f t="shared" si="352"/>
        <v>0</v>
      </c>
      <c r="AJ644" s="118">
        <f t="shared" si="368"/>
        <v>0</v>
      </c>
      <c r="AK644" s="74">
        <f t="shared" si="369"/>
        <v>0</v>
      </c>
      <c r="AL644" s="174">
        <f t="shared" si="370"/>
        <v>0</v>
      </c>
      <c r="AM644" s="175">
        <f t="shared" si="353"/>
        <v>0</v>
      </c>
      <c r="AN644" s="130">
        <f t="shared" si="371"/>
        <v>0</v>
      </c>
      <c r="AO644" s="74">
        <f t="shared" si="354"/>
        <v>0</v>
      </c>
      <c r="AP644" s="123">
        <f t="shared" si="372"/>
        <v>0</v>
      </c>
      <c r="AQ644" s="118">
        <f t="shared" si="355"/>
        <v>0</v>
      </c>
      <c r="AR644" s="82" t="str">
        <f t="shared" si="373"/>
        <v>https://www.alta.ru/tnved/code//</v>
      </c>
      <c r="AS644" s="157"/>
      <c r="AT644" s="162"/>
      <c r="AU644" s="74">
        <f t="shared" si="356"/>
        <v>0</v>
      </c>
      <c r="AV644" s="157"/>
      <c r="AW644" s="75">
        <f>_xlfn.IFNA(VLOOKUP(L644,list_vat[],3,FALSE),0)</f>
        <v>0</v>
      </c>
      <c r="AX644" s="74">
        <f t="shared" si="374"/>
        <v>0</v>
      </c>
      <c r="AY644" s="74">
        <f t="shared" si="375"/>
        <v>0</v>
      </c>
      <c r="AZ644" s="130">
        <f t="shared" si="376"/>
        <v>0</v>
      </c>
      <c r="BA644" s="74">
        <f t="shared" si="357"/>
        <v>0</v>
      </c>
      <c r="BB644" s="193">
        <f t="shared" si="377"/>
        <v>0</v>
      </c>
      <c r="BC644" s="102">
        <f t="shared" si="378"/>
        <v>0</v>
      </c>
      <c r="BD644" s="102">
        <f t="shared" si="379"/>
        <v>0</v>
      </c>
      <c r="BE644" s="413" t="s">
        <v>69</v>
      </c>
    </row>
    <row r="645" spans="1:57" s="65" customFormat="1" ht="12" customHeight="1" x14ac:dyDescent="0.2">
      <c r="A645" s="43">
        <v>630</v>
      </c>
      <c r="B645" s="166"/>
      <c r="C645" s="166"/>
      <c r="D645" s="166"/>
      <c r="E645" s="162"/>
      <c r="F645" s="166"/>
      <c r="G645" s="162"/>
      <c r="H645" s="162"/>
      <c r="I645" s="189">
        <f t="shared" si="358"/>
        <v>0</v>
      </c>
      <c r="J645" s="195"/>
      <c r="K645" s="162"/>
      <c r="L645" s="168"/>
      <c r="M645" s="75">
        <f>_xlfn.XLOOKUP(L645,list_vat[Страна],list_vat[Ставка НДС %],0,0)</f>
        <v>0</v>
      </c>
      <c r="N645" s="162">
        <f t="shared" si="359"/>
        <v>0</v>
      </c>
      <c r="O645" s="169"/>
      <c r="P645" s="74">
        <f t="shared" si="380"/>
        <v>0</v>
      </c>
      <c r="Q645" s="162"/>
      <c r="R645" s="162" t="str">
        <f t="shared" si="360"/>
        <v>введи курс</v>
      </c>
      <c r="S645" s="196">
        <f t="shared" si="361"/>
        <v>0</v>
      </c>
      <c r="T645" s="192">
        <f t="shared" si="362"/>
        <v>0</v>
      </c>
      <c r="U645" s="76">
        <f t="shared" si="363"/>
        <v>0</v>
      </c>
      <c r="V645" s="123">
        <f t="shared" si="364"/>
        <v>0</v>
      </c>
      <c r="W645" s="191"/>
      <c r="X645" s="170"/>
      <c r="Y645" s="74">
        <f t="shared" si="349"/>
        <v>0</v>
      </c>
      <c r="Z645" s="188"/>
      <c r="AA645" s="130">
        <f t="shared" si="365"/>
        <v>0</v>
      </c>
      <c r="AB645" s="74">
        <f t="shared" si="366"/>
        <v>0</v>
      </c>
      <c r="AC645" s="356"/>
      <c r="AD645" s="130" cm="1">
        <f t="array" ref="AD645">IFERROR(ROUND((_xlfn.IFS(offer_sale_type="поставка",AB645,offer_sale_type="транзит",S645)*(1+AC645))/E645,2),0)</f>
        <v>0</v>
      </c>
      <c r="AE645" s="74">
        <f t="shared" si="367"/>
        <v>0</v>
      </c>
      <c r="AF645" s="123" cm="1">
        <f t="array" ref="AF645">IFERROR(ROUND(_xlfn.IFS(offer_sale_type="поставка",AB645,offer_sale_type="транзит",S645)*AC645,2),0)</f>
        <v>0</v>
      </c>
      <c r="AG645" s="130">
        <f t="shared" si="350"/>
        <v>0</v>
      </c>
      <c r="AH645" s="74">
        <f t="shared" si="351"/>
        <v>0</v>
      </c>
      <c r="AI645" s="123">
        <f t="shared" si="352"/>
        <v>0</v>
      </c>
      <c r="AJ645" s="118">
        <f t="shared" si="368"/>
        <v>0</v>
      </c>
      <c r="AK645" s="74">
        <f t="shared" si="369"/>
        <v>0</v>
      </c>
      <c r="AL645" s="174">
        <f t="shared" si="370"/>
        <v>0</v>
      </c>
      <c r="AM645" s="175">
        <f t="shared" si="353"/>
        <v>0</v>
      </c>
      <c r="AN645" s="130">
        <f t="shared" si="371"/>
        <v>0</v>
      </c>
      <c r="AO645" s="74">
        <f t="shared" si="354"/>
        <v>0</v>
      </c>
      <c r="AP645" s="123">
        <f t="shared" si="372"/>
        <v>0</v>
      </c>
      <c r="AQ645" s="118">
        <f t="shared" si="355"/>
        <v>0</v>
      </c>
      <c r="AR645" s="82" t="str">
        <f t="shared" si="373"/>
        <v>https://www.alta.ru/tnved/code//</v>
      </c>
      <c r="AS645" s="157"/>
      <c r="AT645" s="162"/>
      <c r="AU645" s="74">
        <f t="shared" si="356"/>
        <v>0</v>
      </c>
      <c r="AV645" s="157"/>
      <c r="AW645" s="75">
        <f>_xlfn.IFNA(VLOOKUP(L645,list_vat[],3,FALSE),0)</f>
        <v>0</v>
      </c>
      <c r="AX645" s="74">
        <f t="shared" si="374"/>
        <v>0</v>
      </c>
      <c r="AY645" s="74">
        <f t="shared" si="375"/>
        <v>0</v>
      </c>
      <c r="AZ645" s="130">
        <f t="shared" si="376"/>
        <v>0</v>
      </c>
      <c r="BA645" s="74">
        <f t="shared" si="357"/>
        <v>0</v>
      </c>
      <c r="BB645" s="193">
        <f t="shared" si="377"/>
        <v>0</v>
      </c>
      <c r="BC645" s="102">
        <f t="shared" si="378"/>
        <v>0</v>
      </c>
      <c r="BD645" s="102">
        <f t="shared" si="379"/>
        <v>0</v>
      </c>
      <c r="BE645" s="413" t="s">
        <v>69</v>
      </c>
    </row>
    <row r="646" spans="1:57" s="65" customFormat="1" ht="12" customHeight="1" x14ac:dyDescent="0.2">
      <c r="A646" s="43">
        <v>631</v>
      </c>
      <c r="B646" s="166"/>
      <c r="C646" s="166"/>
      <c r="D646" s="166"/>
      <c r="E646" s="162"/>
      <c r="F646" s="166"/>
      <c r="G646" s="162"/>
      <c r="H646" s="162"/>
      <c r="I646" s="189">
        <f t="shared" si="358"/>
        <v>0</v>
      </c>
      <c r="J646" s="195"/>
      <c r="K646" s="162"/>
      <c r="L646" s="168"/>
      <c r="M646" s="75">
        <f>_xlfn.XLOOKUP(L646,list_vat[Страна],list_vat[Ставка НДС %],0,0)</f>
        <v>0</v>
      </c>
      <c r="N646" s="162">
        <f t="shared" si="359"/>
        <v>0</v>
      </c>
      <c r="O646" s="169"/>
      <c r="P646" s="74">
        <f t="shared" si="380"/>
        <v>0</v>
      </c>
      <c r="Q646" s="162"/>
      <c r="R646" s="162" t="str">
        <f t="shared" si="360"/>
        <v>введи курс</v>
      </c>
      <c r="S646" s="196">
        <f t="shared" si="361"/>
        <v>0</v>
      </c>
      <c r="T646" s="192">
        <f t="shared" si="362"/>
        <v>0</v>
      </c>
      <c r="U646" s="76">
        <f t="shared" si="363"/>
        <v>0</v>
      </c>
      <c r="V646" s="123">
        <f t="shared" si="364"/>
        <v>0</v>
      </c>
      <c r="W646" s="191"/>
      <c r="X646" s="170"/>
      <c r="Y646" s="74">
        <f t="shared" si="349"/>
        <v>0</v>
      </c>
      <c r="Z646" s="188"/>
      <c r="AA646" s="130">
        <f t="shared" si="365"/>
        <v>0</v>
      </c>
      <c r="AB646" s="74">
        <f t="shared" si="366"/>
        <v>0</v>
      </c>
      <c r="AC646" s="356"/>
      <c r="AD646" s="130" cm="1">
        <f t="array" ref="AD646">IFERROR(ROUND((_xlfn.IFS(offer_sale_type="поставка",AB646,offer_sale_type="транзит",S646)*(1+AC646))/E646,2),0)</f>
        <v>0</v>
      </c>
      <c r="AE646" s="74">
        <f t="shared" si="367"/>
        <v>0</v>
      </c>
      <c r="AF646" s="123" cm="1">
        <f t="array" ref="AF646">IFERROR(ROUND(_xlfn.IFS(offer_sale_type="поставка",AB646,offer_sale_type="транзит",S646)*AC646,2),0)</f>
        <v>0</v>
      </c>
      <c r="AG646" s="130">
        <f t="shared" si="350"/>
        <v>0</v>
      </c>
      <c r="AH646" s="74">
        <f t="shared" si="351"/>
        <v>0</v>
      </c>
      <c r="AI646" s="123">
        <f t="shared" si="352"/>
        <v>0</v>
      </c>
      <c r="AJ646" s="118">
        <f t="shared" si="368"/>
        <v>0</v>
      </c>
      <c r="AK646" s="74">
        <f t="shared" si="369"/>
        <v>0</v>
      </c>
      <c r="AL646" s="174">
        <f t="shared" si="370"/>
        <v>0</v>
      </c>
      <c r="AM646" s="175">
        <f t="shared" si="353"/>
        <v>0</v>
      </c>
      <c r="AN646" s="130">
        <f t="shared" si="371"/>
        <v>0</v>
      </c>
      <c r="AO646" s="74">
        <f t="shared" si="354"/>
        <v>0</v>
      </c>
      <c r="AP646" s="123">
        <f t="shared" si="372"/>
        <v>0</v>
      </c>
      <c r="AQ646" s="118">
        <f t="shared" si="355"/>
        <v>0</v>
      </c>
      <c r="AR646" s="82" t="str">
        <f t="shared" si="373"/>
        <v>https://www.alta.ru/tnved/code//</v>
      </c>
      <c r="AS646" s="157"/>
      <c r="AT646" s="162"/>
      <c r="AU646" s="74">
        <f t="shared" si="356"/>
        <v>0</v>
      </c>
      <c r="AV646" s="157"/>
      <c r="AW646" s="75">
        <f>_xlfn.IFNA(VLOOKUP(L646,list_vat[],3,FALSE),0)</f>
        <v>0</v>
      </c>
      <c r="AX646" s="74">
        <f t="shared" si="374"/>
        <v>0</v>
      </c>
      <c r="AY646" s="74">
        <f t="shared" si="375"/>
        <v>0</v>
      </c>
      <c r="AZ646" s="130">
        <f t="shared" si="376"/>
        <v>0</v>
      </c>
      <c r="BA646" s="74">
        <f t="shared" si="357"/>
        <v>0</v>
      </c>
      <c r="BB646" s="193">
        <f t="shared" si="377"/>
        <v>0</v>
      </c>
      <c r="BC646" s="102">
        <f t="shared" si="378"/>
        <v>0</v>
      </c>
      <c r="BD646" s="102">
        <f t="shared" si="379"/>
        <v>0</v>
      </c>
      <c r="BE646" s="413" t="s">
        <v>69</v>
      </c>
    </row>
    <row r="647" spans="1:57" s="65" customFormat="1" ht="12" customHeight="1" x14ac:dyDescent="0.2">
      <c r="A647" s="43">
        <v>632</v>
      </c>
      <c r="B647" s="166"/>
      <c r="C647" s="166"/>
      <c r="D647" s="166"/>
      <c r="E647" s="162"/>
      <c r="F647" s="166"/>
      <c r="G647" s="162"/>
      <c r="H647" s="162"/>
      <c r="I647" s="189">
        <f t="shared" si="358"/>
        <v>0</v>
      </c>
      <c r="J647" s="195"/>
      <c r="K647" s="162"/>
      <c r="L647" s="168"/>
      <c r="M647" s="75">
        <f>_xlfn.XLOOKUP(L647,list_vat[Страна],list_vat[Ставка НДС %],0,0)</f>
        <v>0</v>
      </c>
      <c r="N647" s="162">
        <f t="shared" si="359"/>
        <v>0</v>
      </c>
      <c r="O647" s="169"/>
      <c r="P647" s="74">
        <f t="shared" si="380"/>
        <v>0</v>
      </c>
      <c r="Q647" s="162"/>
      <c r="R647" s="162" t="str">
        <f t="shared" si="360"/>
        <v>введи курс</v>
      </c>
      <c r="S647" s="196">
        <f t="shared" si="361"/>
        <v>0</v>
      </c>
      <c r="T647" s="192">
        <f t="shared" si="362"/>
        <v>0</v>
      </c>
      <c r="U647" s="76">
        <f t="shared" si="363"/>
        <v>0</v>
      </c>
      <c r="V647" s="123">
        <f t="shared" si="364"/>
        <v>0</v>
      </c>
      <c r="W647" s="191"/>
      <c r="X647" s="170"/>
      <c r="Y647" s="74">
        <f t="shared" si="349"/>
        <v>0</v>
      </c>
      <c r="Z647" s="188"/>
      <c r="AA647" s="130">
        <f t="shared" si="365"/>
        <v>0</v>
      </c>
      <c r="AB647" s="74">
        <f t="shared" si="366"/>
        <v>0</v>
      </c>
      <c r="AC647" s="356"/>
      <c r="AD647" s="130" cm="1">
        <f t="array" ref="AD647">IFERROR(ROUND((_xlfn.IFS(offer_sale_type="поставка",AB647,offer_sale_type="транзит",S647)*(1+AC647))/E647,2),0)</f>
        <v>0</v>
      </c>
      <c r="AE647" s="74">
        <f t="shared" si="367"/>
        <v>0</v>
      </c>
      <c r="AF647" s="123" cm="1">
        <f t="array" ref="AF647">IFERROR(ROUND(_xlfn.IFS(offer_sale_type="поставка",AB647,offer_sale_type="транзит",S647)*AC647,2),0)</f>
        <v>0</v>
      </c>
      <c r="AG647" s="130">
        <f t="shared" si="350"/>
        <v>0</v>
      </c>
      <c r="AH647" s="74">
        <f t="shared" si="351"/>
        <v>0</v>
      </c>
      <c r="AI647" s="123">
        <f t="shared" si="352"/>
        <v>0</v>
      </c>
      <c r="AJ647" s="118">
        <f t="shared" si="368"/>
        <v>0</v>
      </c>
      <c r="AK647" s="74">
        <f t="shared" si="369"/>
        <v>0</v>
      </c>
      <c r="AL647" s="174">
        <f t="shared" si="370"/>
        <v>0</v>
      </c>
      <c r="AM647" s="175">
        <f t="shared" si="353"/>
        <v>0</v>
      </c>
      <c r="AN647" s="130">
        <f t="shared" si="371"/>
        <v>0</v>
      </c>
      <c r="AO647" s="74">
        <f t="shared" si="354"/>
        <v>0</v>
      </c>
      <c r="AP647" s="123">
        <f t="shared" si="372"/>
        <v>0</v>
      </c>
      <c r="AQ647" s="118">
        <f t="shared" si="355"/>
        <v>0</v>
      </c>
      <c r="AR647" s="82" t="str">
        <f t="shared" si="373"/>
        <v>https://www.alta.ru/tnved/code//</v>
      </c>
      <c r="AS647" s="157"/>
      <c r="AT647" s="162"/>
      <c r="AU647" s="74">
        <f t="shared" si="356"/>
        <v>0</v>
      </c>
      <c r="AV647" s="157"/>
      <c r="AW647" s="75">
        <f>_xlfn.IFNA(VLOOKUP(L647,list_vat[],3,FALSE),0)</f>
        <v>0</v>
      </c>
      <c r="AX647" s="74">
        <f t="shared" si="374"/>
        <v>0</v>
      </c>
      <c r="AY647" s="74">
        <f t="shared" si="375"/>
        <v>0</v>
      </c>
      <c r="AZ647" s="130">
        <f t="shared" si="376"/>
        <v>0</v>
      </c>
      <c r="BA647" s="74">
        <f t="shared" si="357"/>
        <v>0</v>
      </c>
      <c r="BB647" s="193">
        <f t="shared" si="377"/>
        <v>0</v>
      </c>
      <c r="BC647" s="102">
        <f t="shared" si="378"/>
        <v>0</v>
      </c>
      <c r="BD647" s="102">
        <f t="shared" si="379"/>
        <v>0</v>
      </c>
      <c r="BE647" s="413" t="s">
        <v>69</v>
      </c>
    </row>
    <row r="648" spans="1:57" s="65" customFormat="1" ht="12" customHeight="1" x14ac:dyDescent="0.2">
      <c r="A648" s="43">
        <v>633</v>
      </c>
      <c r="B648" s="166"/>
      <c r="C648" s="166"/>
      <c r="D648" s="166"/>
      <c r="E648" s="162"/>
      <c r="F648" s="166"/>
      <c r="G648" s="162"/>
      <c r="H648" s="162"/>
      <c r="I648" s="189">
        <f t="shared" si="358"/>
        <v>0</v>
      </c>
      <c r="J648" s="195"/>
      <c r="K648" s="162"/>
      <c r="L648" s="168"/>
      <c r="M648" s="75">
        <f>_xlfn.XLOOKUP(L648,list_vat[Страна],list_vat[Ставка НДС %],0,0)</f>
        <v>0</v>
      </c>
      <c r="N648" s="162">
        <f t="shared" si="359"/>
        <v>0</v>
      </c>
      <c r="O648" s="169"/>
      <c r="P648" s="74">
        <f t="shared" si="380"/>
        <v>0</v>
      </c>
      <c r="Q648" s="162"/>
      <c r="R648" s="162" t="str">
        <f t="shared" si="360"/>
        <v>введи курс</v>
      </c>
      <c r="S648" s="196">
        <f t="shared" si="361"/>
        <v>0</v>
      </c>
      <c r="T648" s="192">
        <f t="shared" si="362"/>
        <v>0</v>
      </c>
      <c r="U648" s="76">
        <f t="shared" si="363"/>
        <v>0</v>
      </c>
      <c r="V648" s="123">
        <f t="shared" si="364"/>
        <v>0</v>
      </c>
      <c r="W648" s="191"/>
      <c r="X648" s="170"/>
      <c r="Y648" s="74">
        <f t="shared" si="349"/>
        <v>0</v>
      </c>
      <c r="Z648" s="188"/>
      <c r="AA648" s="130">
        <f t="shared" si="365"/>
        <v>0</v>
      </c>
      <c r="AB648" s="74">
        <f t="shared" si="366"/>
        <v>0</v>
      </c>
      <c r="AC648" s="356"/>
      <c r="AD648" s="130" cm="1">
        <f t="array" ref="AD648">IFERROR(ROUND((_xlfn.IFS(offer_sale_type="поставка",AB648,offer_sale_type="транзит",S648)*(1+AC648))/E648,2),0)</f>
        <v>0</v>
      </c>
      <c r="AE648" s="74">
        <f t="shared" si="367"/>
        <v>0</v>
      </c>
      <c r="AF648" s="123" cm="1">
        <f t="array" ref="AF648">IFERROR(ROUND(_xlfn.IFS(offer_sale_type="поставка",AB648,offer_sale_type="транзит",S648)*AC648,2),0)</f>
        <v>0</v>
      </c>
      <c r="AG648" s="130">
        <f t="shared" si="350"/>
        <v>0</v>
      </c>
      <c r="AH648" s="74">
        <f t="shared" si="351"/>
        <v>0</v>
      </c>
      <c r="AI648" s="123">
        <f t="shared" si="352"/>
        <v>0</v>
      </c>
      <c r="AJ648" s="118">
        <f t="shared" si="368"/>
        <v>0</v>
      </c>
      <c r="AK648" s="74">
        <f t="shared" si="369"/>
        <v>0</v>
      </c>
      <c r="AL648" s="174">
        <f t="shared" si="370"/>
        <v>0</v>
      </c>
      <c r="AM648" s="175">
        <f t="shared" si="353"/>
        <v>0</v>
      </c>
      <c r="AN648" s="130">
        <f t="shared" si="371"/>
        <v>0</v>
      </c>
      <c r="AO648" s="74">
        <f t="shared" si="354"/>
        <v>0</v>
      </c>
      <c r="AP648" s="123">
        <f t="shared" si="372"/>
        <v>0</v>
      </c>
      <c r="AQ648" s="118">
        <f t="shared" si="355"/>
        <v>0</v>
      </c>
      <c r="AR648" s="82" t="str">
        <f t="shared" si="373"/>
        <v>https://www.alta.ru/tnved/code//</v>
      </c>
      <c r="AS648" s="157"/>
      <c r="AT648" s="162"/>
      <c r="AU648" s="74">
        <f t="shared" si="356"/>
        <v>0</v>
      </c>
      <c r="AV648" s="157"/>
      <c r="AW648" s="75">
        <f>_xlfn.IFNA(VLOOKUP(L648,list_vat[],3,FALSE),0)</f>
        <v>0</v>
      </c>
      <c r="AX648" s="74">
        <f t="shared" si="374"/>
        <v>0</v>
      </c>
      <c r="AY648" s="74">
        <f t="shared" si="375"/>
        <v>0</v>
      </c>
      <c r="AZ648" s="130">
        <f t="shared" si="376"/>
        <v>0</v>
      </c>
      <c r="BA648" s="74">
        <f t="shared" si="357"/>
        <v>0</v>
      </c>
      <c r="BB648" s="193">
        <f t="shared" si="377"/>
        <v>0</v>
      </c>
      <c r="BC648" s="102">
        <f t="shared" si="378"/>
        <v>0</v>
      </c>
      <c r="BD648" s="102">
        <f t="shared" si="379"/>
        <v>0</v>
      </c>
      <c r="BE648" s="413" t="s">
        <v>69</v>
      </c>
    </row>
    <row r="649" spans="1:57" s="65" customFormat="1" ht="12" customHeight="1" x14ac:dyDescent="0.2">
      <c r="A649" s="43">
        <v>634</v>
      </c>
      <c r="B649" s="166"/>
      <c r="C649" s="166"/>
      <c r="D649" s="166"/>
      <c r="E649" s="162"/>
      <c r="F649" s="166"/>
      <c r="G649" s="162"/>
      <c r="H649" s="162"/>
      <c r="I649" s="189">
        <f t="shared" si="358"/>
        <v>0</v>
      </c>
      <c r="J649" s="195"/>
      <c r="K649" s="162"/>
      <c r="L649" s="168"/>
      <c r="M649" s="75">
        <f>_xlfn.XLOOKUP(L649,list_vat[Страна],list_vat[Ставка НДС %],0,0)</f>
        <v>0</v>
      </c>
      <c r="N649" s="162">
        <f t="shared" si="359"/>
        <v>0</v>
      </c>
      <c r="O649" s="169"/>
      <c r="P649" s="74">
        <f t="shared" si="380"/>
        <v>0</v>
      </c>
      <c r="Q649" s="162"/>
      <c r="R649" s="162" t="str">
        <f t="shared" si="360"/>
        <v>введи курс</v>
      </c>
      <c r="S649" s="196">
        <f t="shared" si="361"/>
        <v>0</v>
      </c>
      <c r="T649" s="192">
        <f t="shared" si="362"/>
        <v>0</v>
      </c>
      <c r="U649" s="76">
        <f t="shared" si="363"/>
        <v>0</v>
      </c>
      <c r="V649" s="123">
        <f t="shared" si="364"/>
        <v>0</v>
      </c>
      <c r="W649" s="191"/>
      <c r="X649" s="170"/>
      <c r="Y649" s="74">
        <f t="shared" si="349"/>
        <v>0</v>
      </c>
      <c r="Z649" s="188"/>
      <c r="AA649" s="130">
        <f t="shared" si="365"/>
        <v>0</v>
      </c>
      <c r="AB649" s="74">
        <f t="shared" si="366"/>
        <v>0</v>
      </c>
      <c r="AC649" s="356"/>
      <c r="AD649" s="130" cm="1">
        <f t="array" ref="AD649">IFERROR(ROUND((_xlfn.IFS(offer_sale_type="поставка",AB649,offer_sale_type="транзит",S649)*(1+AC649))/E649,2),0)</f>
        <v>0</v>
      </c>
      <c r="AE649" s="74">
        <f t="shared" si="367"/>
        <v>0</v>
      </c>
      <c r="AF649" s="123" cm="1">
        <f t="array" ref="AF649">IFERROR(ROUND(_xlfn.IFS(offer_sale_type="поставка",AB649,offer_sale_type="транзит",S649)*AC649,2),0)</f>
        <v>0</v>
      </c>
      <c r="AG649" s="130">
        <f t="shared" si="350"/>
        <v>0</v>
      </c>
      <c r="AH649" s="74">
        <f t="shared" si="351"/>
        <v>0</v>
      </c>
      <c r="AI649" s="123">
        <f t="shared" si="352"/>
        <v>0</v>
      </c>
      <c r="AJ649" s="118">
        <f t="shared" si="368"/>
        <v>0</v>
      </c>
      <c r="AK649" s="74">
        <f t="shared" si="369"/>
        <v>0</v>
      </c>
      <c r="AL649" s="174">
        <f t="shared" si="370"/>
        <v>0</v>
      </c>
      <c r="AM649" s="175">
        <f t="shared" si="353"/>
        <v>0</v>
      </c>
      <c r="AN649" s="130">
        <f t="shared" si="371"/>
        <v>0</v>
      </c>
      <c r="AO649" s="74">
        <f t="shared" si="354"/>
        <v>0</v>
      </c>
      <c r="AP649" s="123">
        <f t="shared" si="372"/>
        <v>0</v>
      </c>
      <c r="AQ649" s="118">
        <f t="shared" si="355"/>
        <v>0</v>
      </c>
      <c r="AR649" s="82" t="str">
        <f t="shared" si="373"/>
        <v>https://www.alta.ru/tnved/code//</v>
      </c>
      <c r="AS649" s="157"/>
      <c r="AT649" s="162"/>
      <c r="AU649" s="74">
        <f t="shared" si="356"/>
        <v>0</v>
      </c>
      <c r="AV649" s="157"/>
      <c r="AW649" s="75">
        <f>_xlfn.IFNA(VLOOKUP(L649,list_vat[],3,FALSE),0)</f>
        <v>0</v>
      </c>
      <c r="AX649" s="74">
        <f t="shared" si="374"/>
        <v>0</v>
      </c>
      <c r="AY649" s="74">
        <f t="shared" si="375"/>
        <v>0</v>
      </c>
      <c r="AZ649" s="130">
        <f t="shared" si="376"/>
        <v>0</v>
      </c>
      <c r="BA649" s="74">
        <f t="shared" si="357"/>
        <v>0</v>
      </c>
      <c r="BB649" s="193">
        <f t="shared" si="377"/>
        <v>0</v>
      </c>
      <c r="BC649" s="102">
        <f t="shared" si="378"/>
        <v>0</v>
      </c>
      <c r="BD649" s="102">
        <f t="shared" si="379"/>
        <v>0</v>
      </c>
      <c r="BE649" s="413" t="s">
        <v>69</v>
      </c>
    </row>
    <row r="650" spans="1:57" s="65" customFormat="1" ht="12" customHeight="1" x14ac:dyDescent="0.2">
      <c r="A650" s="43">
        <v>635</v>
      </c>
      <c r="B650" s="166"/>
      <c r="C650" s="166"/>
      <c r="D650" s="166"/>
      <c r="E650" s="162"/>
      <c r="F650" s="166"/>
      <c r="G650" s="162"/>
      <c r="H650" s="162"/>
      <c r="I650" s="189">
        <f t="shared" si="358"/>
        <v>0</v>
      </c>
      <c r="J650" s="195"/>
      <c r="K650" s="162"/>
      <c r="L650" s="168"/>
      <c r="M650" s="75">
        <f>_xlfn.XLOOKUP(L650,list_vat[Страна],list_vat[Ставка НДС %],0,0)</f>
        <v>0</v>
      </c>
      <c r="N650" s="162">
        <f t="shared" si="359"/>
        <v>0</v>
      </c>
      <c r="O650" s="169"/>
      <c r="P650" s="74">
        <f t="shared" si="380"/>
        <v>0</v>
      </c>
      <c r="Q650" s="162"/>
      <c r="R650" s="162" t="str">
        <f t="shared" si="360"/>
        <v>введи курс</v>
      </c>
      <c r="S650" s="196">
        <f t="shared" si="361"/>
        <v>0</v>
      </c>
      <c r="T650" s="192">
        <f t="shared" si="362"/>
        <v>0</v>
      </c>
      <c r="U650" s="76">
        <f t="shared" si="363"/>
        <v>0</v>
      </c>
      <c r="V650" s="123">
        <f t="shared" si="364"/>
        <v>0</v>
      </c>
      <c r="W650" s="191"/>
      <c r="X650" s="170"/>
      <c r="Y650" s="74">
        <f t="shared" si="349"/>
        <v>0</v>
      </c>
      <c r="Z650" s="188"/>
      <c r="AA650" s="130">
        <f t="shared" si="365"/>
        <v>0</v>
      </c>
      <c r="AB650" s="74">
        <f t="shared" si="366"/>
        <v>0</v>
      </c>
      <c r="AC650" s="356"/>
      <c r="AD650" s="130" cm="1">
        <f t="array" ref="AD650">IFERROR(ROUND((_xlfn.IFS(offer_sale_type="поставка",AB650,offer_sale_type="транзит",S650)*(1+AC650))/E650,2),0)</f>
        <v>0</v>
      </c>
      <c r="AE650" s="74">
        <f t="shared" si="367"/>
        <v>0</v>
      </c>
      <c r="AF650" s="123" cm="1">
        <f t="array" ref="AF650">IFERROR(ROUND(_xlfn.IFS(offer_sale_type="поставка",AB650,offer_sale_type="транзит",S650)*AC650,2),0)</f>
        <v>0</v>
      </c>
      <c r="AG650" s="130">
        <f t="shared" si="350"/>
        <v>0</v>
      </c>
      <c r="AH650" s="74">
        <f t="shared" si="351"/>
        <v>0</v>
      </c>
      <c r="AI650" s="123">
        <f t="shared" si="352"/>
        <v>0</v>
      </c>
      <c r="AJ650" s="118">
        <f t="shared" si="368"/>
        <v>0</v>
      </c>
      <c r="AK650" s="74">
        <f t="shared" si="369"/>
        <v>0</v>
      </c>
      <c r="AL650" s="174">
        <f t="shared" si="370"/>
        <v>0</v>
      </c>
      <c r="AM650" s="175">
        <f t="shared" si="353"/>
        <v>0</v>
      </c>
      <c r="AN650" s="130">
        <f t="shared" si="371"/>
        <v>0</v>
      </c>
      <c r="AO650" s="74">
        <f t="shared" si="354"/>
        <v>0</v>
      </c>
      <c r="AP650" s="123">
        <f t="shared" si="372"/>
        <v>0</v>
      </c>
      <c r="AQ650" s="118">
        <f t="shared" si="355"/>
        <v>0</v>
      </c>
      <c r="AR650" s="82" t="str">
        <f t="shared" si="373"/>
        <v>https://www.alta.ru/tnved/code//</v>
      </c>
      <c r="AS650" s="157"/>
      <c r="AT650" s="162"/>
      <c r="AU650" s="74">
        <f t="shared" si="356"/>
        <v>0</v>
      </c>
      <c r="AV650" s="157"/>
      <c r="AW650" s="75">
        <f>_xlfn.IFNA(VLOOKUP(L650,list_vat[],3,FALSE),0)</f>
        <v>0</v>
      </c>
      <c r="AX650" s="74">
        <f t="shared" si="374"/>
        <v>0</v>
      </c>
      <c r="AY650" s="74">
        <f t="shared" si="375"/>
        <v>0</v>
      </c>
      <c r="AZ650" s="130">
        <f t="shared" si="376"/>
        <v>0</v>
      </c>
      <c r="BA650" s="74">
        <f t="shared" si="357"/>
        <v>0</v>
      </c>
      <c r="BB650" s="193">
        <f t="shared" si="377"/>
        <v>0</v>
      </c>
      <c r="BC650" s="102">
        <f t="shared" si="378"/>
        <v>0</v>
      </c>
      <c r="BD650" s="102">
        <f t="shared" si="379"/>
        <v>0</v>
      </c>
      <c r="BE650" s="413" t="s">
        <v>69</v>
      </c>
    </row>
    <row r="651" spans="1:57" s="65" customFormat="1" ht="12" customHeight="1" x14ac:dyDescent="0.2">
      <c r="A651" s="43">
        <v>636</v>
      </c>
      <c r="B651" s="166"/>
      <c r="C651" s="166"/>
      <c r="D651" s="166"/>
      <c r="E651" s="162"/>
      <c r="F651" s="166"/>
      <c r="G651" s="162"/>
      <c r="H651" s="162"/>
      <c r="I651" s="189">
        <f t="shared" si="358"/>
        <v>0</v>
      </c>
      <c r="J651" s="195"/>
      <c r="K651" s="162"/>
      <c r="L651" s="168"/>
      <c r="M651" s="75">
        <f>_xlfn.XLOOKUP(L651,list_vat[Страна],list_vat[Ставка НДС %],0,0)</f>
        <v>0</v>
      </c>
      <c r="N651" s="162">
        <f t="shared" si="359"/>
        <v>0</v>
      </c>
      <c r="O651" s="169"/>
      <c r="P651" s="74">
        <f t="shared" si="380"/>
        <v>0</v>
      </c>
      <c r="Q651" s="162"/>
      <c r="R651" s="162" t="str">
        <f t="shared" si="360"/>
        <v>введи курс</v>
      </c>
      <c r="S651" s="196">
        <f t="shared" si="361"/>
        <v>0</v>
      </c>
      <c r="T651" s="192">
        <f t="shared" si="362"/>
        <v>0</v>
      </c>
      <c r="U651" s="76">
        <f t="shared" si="363"/>
        <v>0</v>
      </c>
      <c r="V651" s="123">
        <f t="shared" si="364"/>
        <v>0</v>
      </c>
      <c r="W651" s="191"/>
      <c r="X651" s="170"/>
      <c r="Y651" s="74">
        <f t="shared" si="349"/>
        <v>0</v>
      </c>
      <c r="Z651" s="188"/>
      <c r="AA651" s="130">
        <f t="shared" si="365"/>
        <v>0</v>
      </c>
      <c r="AB651" s="74">
        <f t="shared" si="366"/>
        <v>0</v>
      </c>
      <c r="AC651" s="356"/>
      <c r="AD651" s="130" cm="1">
        <f t="array" ref="AD651">IFERROR(ROUND((_xlfn.IFS(offer_sale_type="поставка",AB651,offer_sale_type="транзит",S651)*(1+AC651))/E651,2),0)</f>
        <v>0</v>
      </c>
      <c r="AE651" s="74">
        <f t="shared" si="367"/>
        <v>0</v>
      </c>
      <c r="AF651" s="123" cm="1">
        <f t="array" ref="AF651">IFERROR(ROUND(_xlfn.IFS(offer_sale_type="поставка",AB651,offer_sale_type="транзит",S651)*AC651,2),0)</f>
        <v>0</v>
      </c>
      <c r="AG651" s="130">
        <f t="shared" si="350"/>
        <v>0</v>
      </c>
      <c r="AH651" s="74">
        <f t="shared" si="351"/>
        <v>0</v>
      </c>
      <c r="AI651" s="123">
        <f t="shared" si="352"/>
        <v>0</v>
      </c>
      <c r="AJ651" s="118">
        <f t="shared" si="368"/>
        <v>0</v>
      </c>
      <c r="AK651" s="74">
        <f t="shared" si="369"/>
        <v>0</v>
      </c>
      <c r="AL651" s="174">
        <f t="shared" si="370"/>
        <v>0</v>
      </c>
      <c r="AM651" s="175">
        <f t="shared" si="353"/>
        <v>0</v>
      </c>
      <c r="AN651" s="130">
        <f t="shared" si="371"/>
        <v>0</v>
      </c>
      <c r="AO651" s="74">
        <f t="shared" si="354"/>
        <v>0</v>
      </c>
      <c r="AP651" s="123">
        <f t="shared" si="372"/>
        <v>0</v>
      </c>
      <c r="AQ651" s="118">
        <f t="shared" si="355"/>
        <v>0</v>
      </c>
      <c r="AR651" s="82" t="str">
        <f t="shared" si="373"/>
        <v>https://www.alta.ru/tnved/code//</v>
      </c>
      <c r="AS651" s="157"/>
      <c r="AT651" s="162"/>
      <c r="AU651" s="74">
        <f t="shared" si="356"/>
        <v>0</v>
      </c>
      <c r="AV651" s="157"/>
      <c r="AW651" s="75">
        <f>_xlfn.IFNA(VLOOKUP(L651,list_vat[],3,FALSE),0)</f>
        <v>0</v>
      </c>
      <c r="AX651" s="74">
        <f t="shared" si="374"/>
        <v>0</v>
      </c>
      <c r="AY651" s="74">
        <f t="shared" si="375"/>
        <v>0</v>
      </c>
      <c r="AZ651" s="130">
        <f t="shared" si="376"/>
        <v>0</v>
      </c>
      <c r="BA651" s="74">
        <f t="shared" si="357"/>
        <v>0</v>
      </c>
      <c r="BB651" s="193">
        <f t="shared" si="377"/>
        <v>0</v>
      </c>
      <c r="BC651" s="102">
        <f t="shared" si="378"/>
        <v>0</v>
      </c>
      <c r="BD651" s="102">
        <f t="shared" si="379"/>
        <v>0</v>
      </c>
      <c r="BE651" s="413" t="s">
        <v>69</v>
      </c>
    </row>
    <row r="652" spans="1:57" s="65" customFormat="1" ht="12" customHeight="1" x14ac:dyDescent="0.2">
      <c r="A652" s="43">
        <v>637</v>
      </c>
      <c r="B652" s="166"/>
      <c r="C652" s="166"/>
      <c r="D652" s="166"/>
      <c r="E652" s="162"/>
      <c r="F652" s="166"/>
      <c r="G652" s="162"/>
      <c r="H652" s="162"/>
      <c r="I652" s="189">
        <f t="shared" si="358"/>
        <v>0</v>
      </c>
      <c r="J652" s="195"/>
      <c r="K652" s="162"/>
      <c r="L652" s="168"/>
      <c r="M652" s="75">
        <f>_xlfn.XLOOKUP(L652,list_vat[Страна],list_vat[Ставка НДС %],0,0)</f>
        <v>0</v>
      </c>
      <c r="N652" s="162">
        <f t="shared" si="359"/>
        <v>0</v>
      </c>
      <c r="O652" s="169"/>
      <c r="P652" s="74">
        <f t="shared" si="380"/>
        <v>0</v>
      </c>
      <c r="Q652" s="162"/>
      <c r="R652" s="162" t="str">
        <f t="shared" si="360"/>
        <v>введи курс</v>
      </c>
      <c r="S652" s="196">
        <f t="shared" si="361"/>
        <v>0</v>
      </c>
      <c r="T652" s="192">
        <f t="shared" si="362"/>
        <v>0</v>
      </c>
      <c r="U652" s="76">
        <f t="shared" si="363"/>
        <v>0</v>
      </c>
      <c r="V652" s="123">
        <f t="shared" si="364"/>
        <v>0</v>
      </c>
      <c r="W652" s="191"/>
      <c r="X652" s="170"/>
      <c r="Y652" s="74">
        <f t="shared" si="349"/>
        <v>0</v>
      </c>
      <c r="Z652" s="188"/>
      <c r="AA652" s="130">
        <f t="shared" si="365"/>
        <v>0</v>
      </c>
      <c r="AB652" s="74">
        <f t="shared" si="366"/>
        <v>0</v>
      </c>
      <c r="AC652" s="356"/>
      <c r="AD652" s="130" cm="1">
        <f t="array" ref="AD652">IFERROR(ROUND((_xlfn.IFS(offer_sale_type="поставка",AB652,offer_sale_type="транзит",S652)*(1+AC652))/E652,2),0)</f>
        <v>0</v>
      </c>
      <c r="AE652" s="74">
        <f t="shared" si="367"/>
        <v>0</v>
      </c>
      <c r="AF652" s="123" cm="1">
        <f t="array" ref="AF652">IFERROR(ROUND(_xlfn.IFS(offer_sale_type="поставка",AB652,offer_sale_type="транзит",S652)*AC652,2),0)</f>
        <v>0</v>
      </c>
      <c r="AG652" s="130">
        <f t="shared" si="350"/>
        <v>0</v>
      </c>
      <c r="AH652" s="74">
        <f t="shared" si="351"/>
        <v>0</v>
      </c>
      <c r="AI652" s="123">
        <f t="shared" si="352"/>
        <v>0</v>
      </c>
      <c r="AJ652" s="118">
        <f t="shared" si="368"/>
        <v>0</v>
      </c>
      <c r="AK652" s="74">
        <f t="shared" si="369"/>
        <v>0</v>
      </c>
      <c r="AL652" s="174">
        <f t="shared" si="370"/>
        <v>0</v>
      </c>
      <c r="AM652" s="175">
        <f t="shared" si="353"/>
        <v>0</v>
      </c>
      <c r="AN652" s="130">
        <f t="shared" si="371"/>
        <v>0</v>
      </c>
      <c r="AO652" s="74">
        <f t="shared" si="354"/>
        <v>0</v>
      </c>
      <c r="AP652" s="123">
        <f t="shared" si="372"/>
        <v>0</v>
      </c>
      <c r="AQ652" s="118">
        <f t="shared" si="355"/>
        <v>0</v>
      </c>
      <c r="AR652" s="82" t="str">
        <f t="shared" si="373"/>
        <v>https://www.alta.ru/tnved/code//</v>
      </c>
      <c r="AS652" s="157"/>
      <c r="AT652" s="162"/>
      <c r="AU652" s="74">
        <f t="shared" si="356"/>
        <v>0</v>
      </c>
      <c r="AV652" s="157"/>
      <c r="AW652" s="75">
        <f>_xlfn.IFNA(VLOOKUP(L652,list_vat[],3,FALSE),0)</f>
        <v>0</v>
      </c>
      <c r="AX652" s="74">
        <f t="shared" si="374"/>
        <v>0</v>
      </c>
      <c r="AY652" s="74">
        <f t="shared" si="375"/>
        <v>0</v>
      </c>
      <c r="AZ652" s="130">
        <f t="shared" si="376"/>
        <v>0</v>
      </c>
      <c r="BA652" s="74">
        <f t="shared" si="357"/>
        <v>0</v>
      </c>
      <c r="BB652" s="193">
        <f t="shared" si="377"/>
        <v>0</v>
      </c>
      <c r="BC652" s="102">
        <f t="shared" si="378"/>
        <v>0</v>
      </c>
      <c r="BD652" s="102">
        <f t="shared" si="379"/>
        <v>0</v>
      </c>
      <c r="BE652" s="413" t="s">
        <v>69</v>
      </c>
    </row>
    <row r="653" spans="1:57" s="65" customFormat="1" ht="12" customHeight="1" x14ac:dyDescent="0.2">
      <c r="A653" s="43">
        <v>638</v>
      </c>
      <c r="B653" s="166"/>
      <c r="C653" s="166"/>
      <c r="D653" s="166"/>
      <c r="E653" s="162"/>
      <c r="F653" s="166"/>
      <c r="G653" s="162"/>
      <c r="H653" s="162"/>
      <c r="I653" s="189">
        <f t="shared" si="358"/>
        <v>0</v>
      </c>
      <c r="J653" s="195"/>
      <c r="K653" s="162"/>
      <c r="L653" s="168"/>
      <c r="M653" s="75">
        <f>_xlfn.XLOOKUP(L653,list_vat[Страна],list_vat[Ставка НДС %],0,0)</f>
        <v>0</v>
      </c>
      <c r="N653" s="162">
        <f t="shared" si="359"/>
        <v>0</v>
      </c>
      <c r="O653" s="169"/>
      <c r="P653" s="74">
        <f t="shared" si="380"/>
        <v>0</v>
      </c>
      <c r="Q653" s="162"/>
      <c r="R653" s="162" t="str">
        <f t="shared" si="360"/>
        <v>введи курс</v>
      </c>
      <c r="S653" s="196">
        <f t="shared" si="361"/>
        <v>0</v>
      </c>
      <c r="T653" s="192">
        <f t="shared" si="362"/>
        <v>0</v>
      </c>
      <c r="U653" s="76">
        <f t="shared" si="363"/>
        <v>0</v>
      </c>
      <c r="V653" s="123">
        <f t="shared" si="364"/>
        <v>0</v>
      </c>
      <c r="W653" s="191"/>
      <c r="X653" s="170"/>
      <c r="Y653" s="74">
        <f t="shared" si="349"/>
        <v>0</v>
      </c>
      <c r="Z653" s="188"/>
      <c r="AA653" s="130">
        <f t="shared" si="365"/>
        <v>0</v>
      </c>
      <c r="AB653" s="74">
        <f t="shared" si="366"/>
        <v>0</v>
      </c>
      <c r="AC653" s="356"/>
      <c r="AD653" s="130" cm="1">
        <f t="array" ref="AD653">IFERROR(ROUND((_xlfn.IFS(offer_sale_type="поставка",AB653,offer_sale_type="транзит",S653)*(1+AC653))/E653,2),0)</f>
        <v>0</v>
      </c>
      <c r="AE653" s="74">
        <f t="shared" si="367"/>
        <v>0</v>
      </c>
      <c r="AF653" s="123" cm="1">
        <f t="array" ref="AF653">IFERROR(ROUND(_xlfn.IFS(offer_sale_type="поставка",AB653,offer_sale_type="транзит",S653)*AC653,2),0)</f>
        <v>0</v>
      </c>
      <c r="AG653" s="130">
        <f t="shared" si="350"/>
        <v>0</v>
      </c>
      <c r="AH653" s="74">
        <f t="shared" si="351"/>
        <v>0</v>
      </c>
      <c r="AI653" s="123">
        <f t="shared" si="352"/>
        <v>0</v>
      </c>
      <c r="AJ653" s="118">
        <f t="shared" si="368"/>
        <v>0</v>
      </c>
      <c r="AK653" s="74">
        <f t="shared" si="369"/>
        <v>0</v>
      </c>
      <c r="AL653" s="174">
        <f t="shared" si="370"/>
        <v>0</v>
      </c>
      <c r="AM653" s="175">
        <f t="shared" si="353"/>
        <v>0</v>
      </c>
      <c r="AN653" s="130">
        <f t="shared" si="371"/>
        <v>0</v>
      </c>
      <c r="AO653" s="74">
        <f t="shared" si="354"/>
        <v>0</v>
      </c>
      <c r="AP653" s="123">
        <f t="shared" si="372"/>
        <v>0</v>
      </c>
      <c r="AQ653" s="118">
        <f t="shared" si="355"/>
        <v>0</v>
      </c>
      <c r="AR653" s="82" t="str">
        <f t="shared" si="373"/>
        <v>https://www.alta.ru/tnved/code//</v>
      </c>
      <c r="AS653" s="157"/>
      <c r="AT653" s="162"/>
      <c r="AU653" s="74">
        <f t="shared" si="356"/>
        <v>0</v>
      </c>
      <c r="AV653" s="157"/>
      <c r="AW653" s="75">
        <f>_xlfn.IFNA(VLOOKUP(L653,list_vat[],3,FALSE),0)</f>
        <v>0</v>
      </c>
      <c r="AX653" s="74">
        <f t="shared" si="374"/>
        <v>0</v>
      </c>
      <c r="AY653" s="74">
        <f t="shared" si="375"/>
        <v>0</v>
      </c>
      <c r="AZ653" s="130">
        <f t="shared" si="376"/>
        <v>0</v>
      </c>
      <c r="BA653" s="74">
        <f t="shared" si="357"/>
        <v>0</v>
      </c>
      <c r="BB653" s="193">
        <f t="shared" si="377"/>
        <v>0</v>
      </c>
      <c r="BC653" s="102">
        <f t="shared" si="378"/>
        <v>0</v>
      </c>
      <c r="BD653" s="102">
        <f t="shared" si="379"/>
        <v>0</v>
      </c>
      <c r="BE653" s="413" t="s">
        <v>69</v>
      </c>
    </row>
    <row r="654" spans="1:57" s="65" customFormat="1" ht="12" customHeight="1" x14ac:dyDescent="0.2">
      <c r="A654" s="43">
        <v>639</v>
      </c>
      <c r="B654" s="166"/>
      <c r="C654" s="166"/>
      <c r="D654" s="166"/>
      <c r="E654" s="162"/>
      <c r="F654" s="166"/>
      <c r="G654" s="162"/>
      <c r="H654" s="162"/>
      <c r="I654" s="189">
        <f t="shared" si="358"/>
        <v>0</v>
      </c>
      <c r="J654" s="195"/>
      <c r="K654" s="162"/>
      <c r="L654" s="168"/>
      <c r="M654" s="75">
        <f>_xlfn.XLOOKUP(L654,list_vat[Страна],list_vat[Ставка НДС %],0,0)</f>
        <v>0</v>
      </c>
      <c r="N654" s="162">
        <f t="shared" si="359"/>
        <v>0</v>
      </c>
      <c r="O654" s="169"/>
      <c r="P654" s="74">
        <f t="shared" si="380"/>
        <v>0</v>
      </c>
      <c r="Q654" s="162"/>
      <c r="R654" s="162" t="str">
        <f t="shared" si="360"/>
        <v>введи курс</v>
      </c>
      <c r="S654" s="196">
        <f t="shared" si="361"/>
        <v>0</v>
      </c>
      <c r="T654" s="192">
        <f t="shared" si="362"/>
        <v>0</v>
      </c>
      <c r="U654" s="76">
        <f t="shared" si="363"/>
        <v>0</v>
      </c>
      <c r="V654" s="123">
        <f t="shared" si="364"/>
        <v>0</v>
      </c>
      <c r="W654" s="191"/>
      <c r="X654" s="170"/>
      <c r="Y654" s="74">
        <f t="shared" si="349"/>
        <v>0</v>
      </c>
      <c r="Z654" s="188"/>
      <c r="AA654" s="130">
        <f t="shared" si="365"/>
        <v>0</v>
      </c>
      <c r="AB654" s="74">
        <f t="shared" si="366"/>
        <v>0</v>
      </c>
      <c r="AC654" s="356"/>
      <c r="AD654" s="130" cm="1">
        <f t="array" ref="AD654">IFERROR(ROUND((_xlfn.IFS(offer_sale_type="поставка",AB654,offer_sale_type="транзит",S654)*(1+AC654))/E654,2),0)</f>
        <v>0</v>
      </c>
      <c r="AE654" s="74">
        <f t="shared" si="367"/>
        <v>0</v>
      </c>
      <c r="AF654" s="123" cm="1">
        <f t="array" ref="AF654">IFERROR(ROUND(_xlfn.IFS(offer_sale_type="поставка",AB654,offer_sale_type="транзит",S654)*AC654,2),0)</f>
        <v>0</v>
      </c>
      <c r="AG654" s="130">
        <f t="shared" si="350"/>
        <v>0</v>
      </c>
      <c r="AH654" s="74">
        <f t="shared" si="351"/>
        <v>0</v>
      </c>
      <c r="AI654" s="123">
        <f t="shared" si="352"/>
        <v>0</v>
      </c>
      <c r="AJ654" s="118">
        <f t="shared" si="368"/>
        <v>0</v>
      </c>
      <c r="AK654" s="74">
        <f t="shared" si="369"/>
        <v>0</v>
      </c>
      <c r="AL654" s="174">
        <f t="shared" si="370"/>
        <v>0</v>
      </c>
      <c r="AM654" s="175">
        <f t="shared" si="353"/>
        <v>0</v>
      </c>
      <c r="AN654" s="130">
        <f t="shared" si="371"/>
        <v>0</v>
      </c>
      <c r="AO654" s="74">
        <f t="shared" si="354"/>
        <v>0</v>
      </c>
      <c r="AP654" s="123">
        <f t="shared" si="372"/>
        <v>0</v>
      </c>
      <c r="AQ654" s="118">
        <f t="shared" si="355"/>
        <v>0</v>
      </c>
      <c r="AR654" s="82" t="str">
        <f t="shared" si="373"/>
        <v>https://www.alta.ru/tnved/code//</v>
      </c>
      <c r="AS654" s="157"/>
      <c r="AT654" s="162"/>
      <c r="AU654" s="74">
        <f t="shared" si="356"/>
        <v>0</v>
      </c>
      <c r="AV654" s="157"/>
      <c r="AW654" s="75">
        <f>_xlfn.IFNA(VLOOKUP(L654,list_vat[],3,FALSE),0)</f>
        <v>0</v>
      </c>
      <c r="AX654" s="74">
        <f t="shared" si="374"/>
        <v>0</v>
      </c>
      <c r="AY654" s="74">
        <f t="shared" si="375"/>
        <v>0</v>
      </c>
      <c r="AZ654" s="130">
        <f t="shared" si="376"/>
        <v>0</v>
      </c>
      <c r="BA654" s="74">
        <f t="shared" si="357"/>
        <v>0</v>
      </c>
      <c r="BB654" s="193">
        <f t="shared" si="377"/>
        <v>0</v>
      </c>
      <c r="BC654" s="102">
        <f t="shared" si="378"/>
        <v>0</v>
      </c>
      <c r="BD654" s="102">
        <f t="shared" si="379"/>
        <v>0</v>
      </c>
      <c r="BE654" s="413" t="s">
        <v>69</v>
      </c>
    </row>
    <row r="655" spans="1:57" s="65" customFormat="1" ht="12" customHeight="1" x14ac:dyDescent="0.2">
      <c r="A655" s="43">
        <v>640</v>
      </c>
      <c r="B655" s="166"/>
      <c r="C655" s="166"/>
      <c r="D655" s="166"/>
      <c r="E655" s="162"/>
      <c r="F655" s="166"/>
      <c r="G655" s="162"/>
      <c r="H655" s="162"/>
      <c r="I655" s="189">
        <f t="shared" si="358"/>
        <v>0</v>
      </c>
      <c r="J655" s="195"/>
      <c r="K655" s="162"/>
      <c r="L655" s="168"/>
      <c r="M655" s="75">
        <f>_xlfn.XLOOKUP(L655,list_vat[Страна],list_vat[Ставка НДС %],0,0)</f>
        <v>0</v>
      </c>
      <c r="N655" s="162">
        <f t="shared" si="359"/>
        <v>0</v>
      </c>
      <c r="O655" s="169"/>
      <c r="P655" s="74">
        <f t="shared" si="380"/>
        <v>0</v>
      </c>
      <c r="Q655" s="162"/>
      <c r="R655" s="162" t="str">
        <f t="shared" si="360"/>
        <v>введи курс</v>
      </c>
      <c r="S655" s="196">
        <f t="shared" si="361"/>
        <v>0</v>
      </c>
      <c r="T655" s="192">
        <f t="shared" si="362"/>
        <v>0</v>
      </c>
      <c r="U655" s="76">
        <f t="shared" si="363"/>
        <v>0</v>
      </c>
      <c r="V655" s="123">
        <f t="shared" si="364"/>
        <v>0</v>
      </c>
      <c r="W655" s="191"/>
      <c r="X655" s="170"/>
      <c r="Y655" s="74">
        <f t="shared" si="349"/>
        <v>0</v>
      </c>
      <c r="Z655" s="188"/>
      <c r="AA655" s="130">
        <f t="shared" si="365"/>
        <v>0</v>
      </c>
      <c r="AB655" s="74">
        <f t="shared" si="366"/>
        <v>0</v>
      </c>
      <c r="AC655" s="356"/>
      <c r="AD655" s="130" cm="1">
        <f t="array" ref="AD655">IFERROR(ROUND((_xlfn.IFS(offer_sale_type="поставка",AB655,offer_sale_type="транзит",S655)*(1+AC655))/E655,2),0)</f>
        <v>0</v>
      </c>
      <c r="AE655" s="74">
        <f t="shared" si="367"/>
        <v>0</v>
      </c>
      <c r="AF655" s="123" cm="1">
        <f t="array" ref="AF655">IFERROR(ROUND(_xlfn.IFS(offer_sale_type="поставка",AB655,offer_sale_type="транзит",S655)*AC655,2),0)</f>
        <v>0</v>
      </c>
      <c r="AG655" s="130">
        <f t="shared" si="350"/>
        <v>0</v>
      </c>
      <c r="AH655" s="74">
        <f t="shared" si="351"/>
        <v>0</v>
      </c>
      <c r="AI655" s="123">
        <f t="shared" si="352"/>
        <v>0</v>
      </c>
      <c r="AJ655" s="118">
        <f t="shared" si="368"/>
        <v>0</v>
      </c>
      <c r="AK655" s="74">
        <f t="shared" si="369"/>
        <v>0</v>
      </c>
      <c r="AL655" s="174">
        <f t="shared" si="370"/>
        <v>0</v>
      </c>
      <c r="AM655" s="175">
        <f t="shared" si="353"/>
        <v>0</v>
      </c>
      <c r="AN655" s="130">
        <f t="shared" si="371"/>
        <v>0</v>
      </c>
      <c r="AO655" s="74">
        <f t="shared" si="354"/>
        <v>0</v>
      </c>
      <c r="AP655" s="123">
        <f t="shared" si="372"/>
        <v>0</v>
      </c>
      <c r="AQ655" s="118">
        <f t="shared" si="355"/>
        <v>0</v>
      </c>
      <c r="AR655" s="82" t="str">
        <f t="shared" si="373"/>
        <v>https://www.alta.ru/tnved/code//</v>
      </c>
      <c r="AS655" s="157"/>
      <c r="AT655" s="162"/>
      <c r="AU655" s="74">
        <f t="shared" si="356"/>
        <v>0</v>
      </c>
      <c r="AV655" s="157"/>
      <c r="AW655" s="75">
        <f>_xlfn.IFNA(VLOOKUP(L655,list_vat[],3,FALSE),0)</f>
        <v>0</v>
      </c>
      <c r="AX655" s="74">
        <f t="shared" si="374"/>
        <v>0</v>
      </c>
      <c r="AY655" s="74">
        <f t="shared" si="375"/>
        <v>0</v>
      </c>
      <c r="AZ655" s="130">
        <f t="shared" si="376"/>
        <v>0</v>
      </c>
      <c r="BA655" s="74">
        <f t="shared" si="357"/>
        <v>0</v>
      </c>
      <c r="BB655" s="193">
        <f t="shared" si="377"/>
        <v>0</v>
      </c>
      <c r="BC655" s="102">
        <f t="shared" si="378"/>
        <v>0</v>
      </c>
      <c r="BD655" s="102">
        <f t="shared" si="379"/>
        <v>0</v>
      </c>
      <c r="BE655" s="413" t="s">
        <v>69</v>
      </c>
    </row>
    <row r="656" spans="1:57" s="65" customFormat="1" ht="12" customHeight="1" x14ac:dyDescent="0.2">
      <c r="A656" s="43">
        <v>641</v>
      </c>
      <c r="B656" s="166"/>
      <c r="C656" s="166"/>
      <c r="D656" s="166"/>
      <c r="E656" s="162"/>
      <c r="F656" s="166"/>
      <c r="G656" s="162"/>
      <c r="H656" s="162"/>
      <c r="I656" s="189">
        <f t="shared" si="358"/>
        <v>0</v>
      </c>
      <c r="J656" s="195"/>
      <c r="K656" s="162"/>
      <c r="L656" s="168"/>
      <c r="M656" s="75">
        <f>_xlfn.XLOOKUP(L656,list_vat[Страна],list_vat[Ставка НДС %],0,0)</f>
        <v>0</v>
      </c>
      <c r="N656" s="162">
        <f t="shared" si="359"/>
        <v>0</v>
      </c>
      <c r="O656" s="169"/>
      <c r="P656" s="74">
        <f t="shared" si="380"/>
        <v>0</v>
      </c>
      <c r="Q656" s="162"/>
      <c r="R656" s="162" t="str">
        <f t="shared" si="360"/>
        <v>введи курс</v>
      </c>
      <c r="S656" s="196">
        <f t="shared" si="361"/>
        <v>0</v>
      </c>
      <c r="T656" s="192">
        <f t="shared" si="362"/>
        <v>0</v>
      </c>
      <c r="U656" s="76">
        <f t="shared" si="363"/>
        <v>0</v>
      </c>
      <c r="V656" s="123">
        <f t="shared" si="364"/>
        <v>0</v>
      </c>
      <c r="W656" s="191"/>
      <c r="X656" s="170"/>
      <c r="Y656" s="74">
        <f t="shared" ref="Y656:Y719" si="381">ROUND(IF(offer_incoterms="DDP",X656*(S656+T656),0),2)</f>
        <v>0</v>
      </c>
      <c r="Z656" s="188"/>
      <c r="AA656" s="130">
        <f t="shared" si="365"/>
        <v>0</v>
      </c>
      <c r="AB656" s="74">
        <f t="shared" si="366"/>
        <v>0</v>
      </c>
      <c r="AC656" s="356"/>
      <c r="AD656" s="130" cm="1">
        <f t="array" ref="AD656">IFERROR(ROUND((_xlfn.IFS(offer_sale_type="поставка",AB656,offer_sale_type="транзит",S656)*(1+AC656))/E656,2),0)</f>
        <v>0</v>
      </c>
      <c r="AE656" s="74">
        <f t="shared" si="367"/>
        <v>0</v>
      </c>
      <c r="AF656" s="123" cm="1">
        <f t="array" ref="AF656">IFERROR(ROUND(_xlfn.IFS(offer_sale_type="поставка",AB656,offer_sale_type="транзит",S656)*AC656,2),0)</f>
        <v>0</v>
      </c>
      <c r="AG656" s="130">
        <f t="shared" ref="AG656:AG719" si="382">$BD656*VLOOKUP($AG$3,$AF$4:$AG$7,2,FALSE)</f>
        <v>0</v>
      </c>
      <c r="AH656" s="74">
        <f t="shared" ref="AH656:AH719" si="383">SUM(AE656,AG656,AI656)*rate_forex_risk</f>
        <v>0</v>
      </c>
      <c r="AI656" s="123">
        <f t="shared" ref="AI656:AI719" si="384">IF(OR(seller_region="TR",offer_sale_type="экспорт"),0,rate_fin_comm)*SUM(AZ656,AZ656*AW656,T656)</f>
        <v>0</v>
      </c>
      <c r="AJ656" s="118">
        <f t="shared" si="368"/>
        <v>0</v>
      </c>
      <c r="AK656" s="74">
        <f t="shared" si="369"/>
        <v>0</v>
      </c>
      <c r="AL656" s="174">
        <f t="shared" si="370"/>
        <v>0</v>
      </c>
      <c r="AM656" s="175">
        <f t="shared" ref="AM656:AM719" si="385">ROUND(AJ656*(1+IF(offer_incoterms="DDP",rate_vatRu,0)),2)</f>
        <v>0</v>
      </c>
      <c r="AN656" s="130">
        <f t="shared" si="371"/>
        <v>0</v>
      </c>
      <c r="AO656" s="74">
        <f t="shared" ref="AO656:AO719" si="386">SUM(AY656,Y656:Z656,T656)*IF(AND(offer_incoterms="DDP",offer_sale_type&lt;&gt;"экспорт"),rate_vatRu,0)</f>
        <v>0</v>
      </c>
      <c r="AP656" s="123">
        <f t="shared" si="372"/>
        <v>0</v>
      </c>
      <c r="AQ656" s="118">
        <f t="shared" ref="AQ656:AQ719" si="387">IF(offer_sale_type="транзит",SUM(AF656:AI656,BA656,BB656),0)</f>
        <v>0</v>
      </c>
      <c r="AR656" s="82" t="str">
        <f t="shared" si="373"/>
        <v>https://www.alta.ru/tnved/code//</v>
      </c>
      <c r="AS656" s="157"/>
      <c r="AT656" s="162"/>
      <c r="AU656" s="74">
        <f t="shared" ref="AU656:AU719" si="388">IF(ISBLANK(AT656),0,AJ656-AT656)</f>
        <v>0</v>
      </c>
      <c r="AV656" s="157"/>
      <c r="AW656" s="75">
        <f>_xlfn.IFNA(VLOOKUP(L656,list_vat[],3,FALSE),0)</f>
        <v>0</v>
      </c>
      <c r="AX656" s="74">
        <f t="shared" si="374"/>
        <v>0</v>
      </c>
      <c r="AY656" s="74">
        <f t="shared" si="375"/>
        <v>0</v>
      </c>
      <c r="AZ656" s="130">
        <f t="shared" si="376"/>
        <v>0</v>
      </c>
      <c r="BA656" s="74">
        <f t="shared" ref="BA656:BA719" si="389">cost_fin_total*$BD656</f>
        <v>0</v>
      </c>
      <c r="BB656" s="193">
        <f t="shared" si="377"/>
        <v>0</v>
      </c>
      <c r="BC656" s="102">
        <f t="shared" si="378"/>
        <v>0</v>
      </c>
      <c r="BD656" s="102">
        <f t="shared" si="379"/>
        <v>0</v>
      </c>
      <c r="BE656" s="413" t="s">
        <v>69</v>
      </c>
    </row>
    <row r="657" spans="1:57" s="65" customFormat="1" ht="12" customHeight="1" x14ac:dyDescent="0.2">
      <c r="A657" s="43">
        <v>642</v>
      </c>
      <c r="B657" s="166"/>
      <c r="C657" s="166"/>
      <c r="D657" s="166"/>
      <c r="E657" s="162"/>
      <c r="F657" s="166"/>
      <c r="G657" s="162"/>
      <c r="H657" s="162"/>
      <c r="I657" s="189">
        <f t="shared" ref="I657:I720" si="390">E657*G657</f>
        <v>0</v>
      </c>
      <c r="J657" s="195"/>
      <c r="K657" s="162"/>
      <c r="L657" s="168"/>
      <c r="M657" s="75">
        <f>_xlfn.XLOOKUP(L657,list_vat[Страна],list_vat[Ставка НДС %],0,0)</f>
        <v>0</v>
      </c>
      <c r="N657" s="162">
        <f t="shared" ref="N657:N720" si="391">IFERROR(IF(L657="Китай",K657,K657/(1+M657)),0)</f>
        <v>0</v>
      </c>
      <c r="O657" s="169"/>
      <c r="P657" s="74">
        <f t="shared" si="380"/>
        <v>0</v>
      </c>
      <c r="Q657" s="162"/>
      <c r="R657" s="162" t="str">
        <f t="shared" ref="R657:R720" si="392">IF(ISBLANK(Q657),"введи курс",P657/Q657)</f>
        <v>введи курс</v>
      </c>
      <c r="S657" s="196">
        <f t="shared" ref="S657:S720" si="393">IF(AND(ISNUMBER(E657),ISNUMBER(Q657)),E657*R657,0)</f>
        <v>0</v>
      </c>
      <c r="T657" s="192">
        <f t="shared" ref="T657:T720" si="394">$BC657*V$11</f>
        <v>0</v>
      </c>
      <c r="U657" s="76">
        <f t="shared" ref="U657:U720" si="395">$BC657*W$11</f>
        <v>0</v>
      </c>
      <c r="V657" s="123">
        <f t="shared" ref="V657:V720" si="396">+SUM(T657:U657)</f>
        <v>0</v>
      </c>
      <c r="W657" s="191"/>
      <c r="X657" s="170"/>
      <c r="Y657" s="74">
        <f t="shared" si="381"/>
        <v>0</v>
      </c>
      <c r="Z657" s="188"/>
      <c r="AA657" s="130">
        <f t="shared" ref="AA657:AA720" si="397">IFERROR(AB657/E657,0)</f>
        <v>0</v>
      </c>
      <c r="AB657" s="74">
        <f t="shared" ref="AB657:AB720" si="398">ROUND(SUM(S657,V657,Y657:Z657,BA657:BB657),2)</f>
        <v>0</v>
      </c>
      <c r="AC657" s="356"/>
      <c r="AD657" s="130" cm="1">
        <f t="array" ref="AD657">IFERROR(ROUND((_xlfn.IFS(offer_sale_type="поставка",AB657,offer_sale_type="транзит",S657)*(1+AC657))/E657,2),0)</f>
        <v>0</v>
      </c>
      <c r="AE657" s="74">
        <f t="shared" ref="AE657:AE720" si="399">AD657*E657</f>
        <v>0</v>
      </c>
      <c r="AF657" s="123" cm="1">
        <f t="array" ref="AF657">IFERROR(ROUND(_xlfn.IFS(offer_sale_type="поставка",AB657,offer_sale_type="транзит",S657)*AC657,2),0)</f>
        <v>0</v>
      </c>
      <c r="AG657" s="130">
        <f t="shared" si="382"/>
        <v>0</v>
      </c>
      <c r="AH657" s="74">
        <f t="shared" si="383"/>
        <v>0</v>
      </c>
      <c r="AI657" s="123">
        <f t="shared" si="384"/>
        <v>0</v>
      </c>
      <c r="AJ657" s="118">
        <f t="shared" ref="AJ657:AJ720" si="400">IFERROR(ROUND(SUM(AB657,AF657:AI657)/E657,2),0)</f>
        <v>0</v>
      </c>
      <c r="AK657" s="74">
        <f t="shared" ref="AK657:AK720" si="401">AJ657*E657</f>
        <v>0</v>
      </c>
      <c r="AL657" s="174">
        <f t="shared" ref="AL657:AL720" si="402">ROUND(IFERROR(AM657*E657,0),2)</f>
        <v>0</v>
      </c>
      <c r="AM657" s="175">
        <f t="shared" si="385"/>
        <v>0</v>
      </c>
      <c r="AN657" s="130">
        <f t="shared" ref="AN657:AN720" si="403">AL657-AK657</f>
        <v>0</v>
      </c>
      <c r="AO657" s="74">
        <f t="shared" si="386"/>
        <v>0</v>
      </c>
      <c r="AP657" s="123">
        <f t="shared" ref="AP657:AP720" si="404">AN657-AO657</f>
        <v>0</v>
      </c>
      <c r="AQ657" s="118">
        <f t="shared" si="387"/>
        <v>0</v>
      </c>
      <c r="AR657" s="82" t="str">
        <f t="shared" ref="AR657:AR720" si="405">HYPERLINK("https://www.alta.ru/tnved/code/")&amp;W657&amp;"/"</f>
        <v>https://www.alta.ru/tnved/code//</v>
      </c>
      <c r="AS657" s="157"/>
      <c r="AT657" s="162"/>
      <c r="AU657" s="74">
        <f t="shared" si="388"/>
        <v>0</v>
      </c>
      <c r="AV657" s="157"/>
      <c r="AW657" s="75">
        <f>_xlfn.IFNA(VLOOKUP(L657,list_vat[],3,FALSE),0)</f>
        <v>0</v>
      </c>
      <c r="AX657" s="74">
        <f t="shared" ref="AX657:AX720" si="406">IFERROR(ROUND(S657*(1+AW657)/E657,2),0)</f>
        <v>0</v>
      </c>
      <c r="AY657" s="74">
        <f t="shared" ref="AY657:AY720" si="407">E657*AX657</f>
        <v>0</v>
      </c>
      <c r="AZ657" s="130">
        <f t="shared" ref="AZ657:AZ720" si="408">S657*(1+M657)</f>
        <v>0</v>
      </c>
      <c r="BA657" s="74">
        <f t="shared" si="389"/>
        <v>0</v>
      </c>
      <c r="BB657" s="193">
        <f t="shared" ref="BB657:BB720" si="409">credit_sales_interest*BD657</f>
        <v>0</v>
      </c>
      <c r="BC657" s="102">
        <f t="shared" ref="BC657:BC720" si="410">IFERROR(IF($I$13&gt;0,$I657/$I$13,$S657/$S$13),0)</f>
        <v>0</v>
      </c>
      <c r="BD657" s="102">
        <f t="shared" ref="BD657:BD720" si="411">IFERROR($S657/$S$13,0)</f>
        <v>0</v>
      </c>
      <c r="BE657" s="413" t="s">
        <v>69</v>
      </c>
    </row>
    <row r="658" spans="1:57" s="65" customFormat="1" ht="12" customHeight="1" x14ac:dyDescent="0.2">
      <c r="A658" s="43">
        <v>643</v>
      </c>
      <c r="B658" s="166"/>
      <c r="C658" s="166"/>
      <c r="D658" s="166"/>
      <c r="E658" s="162"/>
      <c r="F658" s="166"/>
      <c r="G658" s="162"/>
      <c r="H658" s="162"/>
      <c r="I658" s="189">
        <f t="shared" si="390"/>
        <v>0</v>
      </c>
      <c r="J658" s="195"/>
      <c r="K658" s="162"/>
      <c r="L658" s="168"/>
      <c r="M658" s="75">
        <f>_xlfn.XLOOKUP(L658,list_vat[Страна],list_vat[Ставка НДС %],0,0)</f>
        <v>0</v>
      </c>
      <c r="N658" s="162">
        <f t="shared" si="391"/>
        <v>0</v>
      </c>
      <c r="O658" s="169"/>
      <c r="P658" s="74">
        <f t="shared" ref="P658:P721" si="412">N658*(1-O658)</f>
        <v>0</v>
      </c>
      <c r="Q658" s="162"/>
      <c r="R658" s="162" t="str">
        <f t="shared" si="392"/>
        <v>введи курс</v>
      </c>
      <c r="S658" s="196">
        <f t="shared" si="393"/>
        <v>0</v>
      </c>
      <c r="T658" s="192">
        <f t="shared" si="394"/>
        <v>0</v>
      </c>
      <c r="U658" s="76">
        <f t="shared" si="395"/>
        <v>0</v>
      </c>
      <c r="V658" s="123">
        <f t="shared" si="396"/>
        <v>0</v>
      </c>
      <c r="W658" s="191"/>
      <c r="X658" s="170"/>
      <c r="Y658" s="74">
        <f t="shared" si="381"/>
        <v>0</v>
      </c>
      <c r="Z658" s="188"/>
      <c r="AA658" s="130">
        <f t="shared" si="397"/>
        <v>0</v>
      </c>
      <c r="AB658" s="74">
        <f t="shared" si="398"/>
        <v>0</v>
      </c>
      <c r="AC658" s="356"/>
      <c r="AD658" s="130" cm="1">
        <f t="array" ref="AD658">IFERROR(ROUND((_xlfn.IFS(offer_sale_type="поставка",AB658,offer_sale_type="транзит",S658)*(1+AC658))/E658,2),0)</f>
        <v>0</v>
      </c>
      <c r="AE658" s="74">
        <f t="shared" si="399"/>
        <v>0</v>
      </c>
      <c r="AF658" s="123" cm="1">
        <f t="array" ref="AF658">IFERROR(ROUND(_xlfn.IFS(offer_sale_type="поставка",AB658,offer_sale_type="транзит",S658)*AC658,2),0)</f>
        <v>0</v>
      </c>
      <c r="AG658" s="130">
        <f t="shared" si="382"/>
        <v>0</v>
      </c>
      <c r="AH658" s="74">
        <f t="shared" si="383"/>
        <v>0</v>
      </c>
      <c r="AI658" s="123">
        <f t="shared" si="384"/>
        <v>0</v>
      </c>
      <c r="AJ658" s="118">
        <f t="shared" si="400"/>
        <v>0</v>
      </c>
      <c r="AK658" s="74">
        <f t="shared" si="401"/>
        <v>0</v>
      </c>
      <c r="AL658" s="174">
        <f t="shared" si="402"/>
        <v>0</v>
      </c>
      <c r="AM658" s="175">
        <f t="shared" si="385"/>
        <v>0</v>
      </c>
      <c r="AN658" s="130">
        <f t="shared" si="403"/>
        <v>0</v>
      </c>
      <c r="AO658" s="74">
        <f t="shared" si="386"/>
        <v>0</v>
      </c>
      <c r="AP658" s="123">
        <f t="shared" si="404"/>
        <v>0</v>
      </c>
      <c r="AQ658" s="118">
        <f t="shared" si="387"/>
        <v>0</v>
      </c>
      <c r="AR658" s="82" t="str">
        <f t="shared" si="405"/>
        <v>https://www.alta.ru/tnved/code//</v>
      </c>
      <c r="AS658" s="157"/>
      <c r="AT658" s="162"/>
      <c r="AU658" s="74">
        <f t="shared" si="388"/>
        <v>0</v>
      </c>
      <c r="AV658" s="157"/>
      <c r="AW658" s="75">
        <f>_xlfn.IFNA(VLOOKUP(L658,list_vat[],3,FALSE),0)</f>
        <v>0</v>
      </c>
      <c r="AX658" s="74">
        <f t="shared" si="406"/>
        <v>0</v>
      </c>
      <c r="AY658" s="74">
        <f t="shared" si="407"/>
        <v>0</v>
      </c>
      <c r="AZ658" s="130">
        <f t="shared" si="408"/>
        <v>0</v>
      </c>
      <c r="BA658" s="74">
        <f t="shared" si="389"/>
        <v>0</v>
      </c>
      <c r="BB658" s="193">
        <f t="shared" si="409"/>
        <v>0</v>
      </c>
      <c r="BC658" s="102">
        <f t="shared" si="410"/>
        <v>0</v>
      </c>
      <c r="BD658" s="102">
        <f t="shared" si="411"/>
        <v>0</v>
      </c>
      <c r="BE658" s="413" t="s">
        <v>69</v>
      </c>
    </row>
    <row r="659" spans="1:57" s="65" customFormat="1" ht="12" customHeight="1" x14ac:dyDescent="0.2">
      <c r="A659" s="43">
        <v>644</v>
      </c>
      <c r="B659" s="166"/>
      <c r="C659" s="166"/>
      <c r="D659" s="166"/>
      <c r="E659" s="162"/>
      <c r="F659" s="166"/>
      <c r="G659" s="162"/>
      <c r="H659" s="162"/>
      <c r="I659" s="189">
        <f t="shared" si="390"/>
        <v>0</v>
      </c>
      <c r="J659" s="195"/>
      <c r="K659" s="162"/>
      <c r="L659" s="168"/>
      <c r="M659" s="75">
        <f>_xlfn.XLOOKUP(L659,list_vat[Страна],list_vat[Ставка НДС %],0,0)</f>
        <v>0</v>
      </c>
      <c r="N659" s="162">
        <f t="shared" si="391"/>
        <v>0</v>
      </c>
      <c r="O659" s="169"/>
      <c r="P659" s="74">
        <f t="shared" si="412"/>
        <v>0</v>
      </c>
      <c r="Q659" s="162"/>
      <c r="R659" s="162" t="str">
        <f t="shared" si="392"/>
        <v>введи курс</v>
      </c>
      <c r="S659" s="196">
        <f t="shared" si="393"/>
        <v>0</v>
      </c>
      <c r="T659" s="192">
        <f t="shared" si="394"/>
        <v>0</v>
      </c>
      <c r="U659" s="76">
        <f t="shared" si="395"/>
        <v>0</v>
      </c>
      <c r="V659" s="123">
        <f t="shared" si="396"/>
        <v>0</v>
      </c>
      <c r="W659" s="191"/>
      <c r="X659" s="170"/>
      <c r="Y659" s="74">
        <f t="shared" si="381"/>
        <v>0</v>
      </c>
      <c r="Z659" s="188"/>
      <c r="AA659" s="130">
        <f t="shared" si="397"/>
        <v>0</v>
      </c>
      <c r="AB659" s="74">
        <f t="shared" si="398"/>
        <v>0</v>
      </c>
      <c r="AC659" s="356"/>
      <c r="AD659" s="130" cm="1">
        <f t="array" ref="AD659">IFERROR(ROUND((_xlfn.IFS(offer_sale_type="поставка",AB659,offer_sale_type="транзит",S659)*(1+AC659))/E659,2),0)</f>
        <v>0</v>
      </c>
      <c r="AE659" s="74">
        <f t="shared" si="399"/>
        <v>0</v>
      </c>
      <c r="AF659" s="123" cm="1">
        <f t="array" ref="AF659">IFERROR(ROUND(_xlfn.IFS(offer_sale_type="поставка",AB659,offer_sale_type="транзит",S659)*AC659,2),0)</f>
        <v>0</v>
      </c>
      <c r="AG659" s="130">
        <f t="shared" si="382"/>
        <v>0</v>
      </c>
      <c r="AH659" s="74">
        <f t="shared" si="383"/>
        <v>0</v>
      </c>
      <c r="AI659" s="123">
        <f t="shared" si="384"/>
        <v>0</v>
      </c>
      <c r="AJ659" s="118">
        <f t="shared" si="400"/>
        <v>0</v>
      </c>
      <c r="AK659" s="74">
        <f t="shared" si="401"/>
        <v>0</v>
      </c>
      <c r="AL659" s="174">
        <f t="shared" si="402"/>
        <v>0</v>
      </c>
      <c r="AM659" s="175">
        <f t="shared" si="385"/>
        <v>0</v>
      </c>
      <c r="AN659" s="130">
        <f t="shared" si="403"/>
        <v>0</v>
      </c>
      <c r="AO659" s="74">
        <f t="shared" si="386"/>
        <v>0</v>
      </c>
      <c r="AP659" s="123">
        <f t="shared" si="404"/>
        <v>0</v>
      </c>
      <c r="AQ659" s="118">
        <f t="shared" si="387"/>
        <v>0</v>
      </c>
      <c r="AR659" s="82" t="str">
        <f t="shared" si="405"/>
        <v>https://www.alta.ru/tnved/code//</v>
      </c>
      <c r="AS659" s="157"/>
      <c r="AT659" s="162"/>
      <c r="AU659" s="74">
        <f t="shared" si="388"/>
        <v>0</v>
      </c>
      <c r="AV659" s="157"/>
      <c r="AW659" s="75">
        <f>_xlfn.IFNA(VLOOKUP(L659,list_vat[],3,FALSE),0)</f>
        <v>0</v>
      </c>
      <c r="AX659" s="74">
        <f t="shared" si="406"/>
        <v>0</v>
      </c>
      <c r="AY659" s="74">
        <f t="shared" si="407"/>
        <v>0</v>
      </c>
      <c r="AZ659" s="130">
        <f t="shared" si="408"/>
        <v>0</v>
      </c>
      <c r="BA659" s="74">
        <f t="shared" si="389"/>
        <v>0</v>
      </c>
      <c r="BB659" s="193">
        <f t="shared" si="409"/>
        <v>0</v>
      </c>
      <c r="BC659" s="102">
        <f t="shared" si="410"/>
        <v>0</v>
      </c>
      <c r="BD659" s="102">
        <f t="shared" si="411"/>
        <v>0</v>
      </c>
      <c r="BE659" s="413" t="s">
        <v>69</v>
      </c>
    </row>
    <row r="660" spans="1:57" s="65" customFormat="1" ht="12" customHeight="1" x14ac:dyDescent="0.2">
      <c r="A660" s="43">
        <v>645</v>
      </c>
      <c r="B660" s="166"/>
      <c r="C660" s="166"/>
      <c r="D660" s="166"/>
      <c r="E660" s="162"/>
      <c r="F660" s="166"/>
      <c r="G660" s="162"/>
      <c r="H660" s="162"/>
      <c r="I660" s="189">
        <f t="shared" si="390"/>
        <v>0</v>
      </c>
      <c r="J660" s="195"/>
      <c r="K660" s="162"/>
      <c r="L660" s="168"/>
      <c r="M660" s="75">
        <f>_xlfn.XLOOKUP(L660,list_vat[Страна],list_vat[Ставка НДС %],0,0)</f>
        <v>0</v>
      </c>
      <c r="N660" s="162">
        <f t="shared" si="391"/>
        <v>0</v>
      </c>
      <c r="O660" s="169"/>
      <c r="P660" s="74">
        <f t="shared" si="412"/>
        <v>0</v>
      </c>
      <c r="Q660" s="162"/>
      <c r="R660" s="162" t="str">
        <f t="shared" si="392"/>
        <v>введи курс</v>
      </c>
      <c r="S660" s="196">
        <f t="shared" si="393"/>
        <v>0</v>
      </c>
      <c r="T660" s="192">
        <f t="shared" si="394"/>
        <v>0</v>
      </c>
      <c r="U660" s="76">
        <f t="shared" si="395"/>
        <v>0</v>
      </c>
      <c r="V660" s="123">
        <f t="shared" si="396"/>
        <v>0</v>
      </c>
      <c r="W660" s="191"/>
      <c r="X660" s="170"/>
      <c r="Y660" s="74">
        <f t="shared" si="381"/>
        <v>0</v>
      </c>
      <c r="Z660" s="188"/>
      <c r="AA660" s="130">
        <f t="shared" si="397"/>
        <v>0</v>
      </c>
      <c r="AB660" s="74">
        <f t="shared" si="398"/>
        <v>0</v>
      </c>
      <c r="AC660" s="356"/>
      <c r="AD660" s="130" cm="1">
        <f t="array" ref="AD660">IFERROR(ROUND((_xlfn.IFS(offer_sale_type="поставка",AB660,offer_sale_type="транзит",S660)*(1+AC660))/E660,2),0)</f>
        <v>0</v>
      </c>
      <c r="AE660" s="74">
        <f t="shared" si="399"/>
        <v>0</v>
      </c>
      <c r="AF660" s="123" cm="1">
        <f t="array" ref="AF660">IFERROR(ROUND(_xlfn.IFS(offer_sale_type="поставка",AB660,offer_sale_type="транзит",S660)*AC660,2),0)</f>
        <v>0</v>
      </c>
      <c r="AG660" s="130">
        <f t="shared" si="382"/>
        <v>0</v>
      </c>
      <c r="AH660" s="74">
        <f t="shared" si="383"/>
        <v>0</v>
      </c>
      <c r="AI660" s="123">
        <f t="shared" si="384"/>
        <v>0</v>
      </c>
      <c r="AJ660" s="118">
        <f t="shared" si="400"/>
        <v>0</v>
      </c>
      <c r="AK660" s="74">
        <f t="shared" si="401"/>
        <v>0</v>
      </c>
      <c r="AL660" s="174">
        <f t="shared" si="402"/>
        <v>0</v>
      </c>
      <c r="AM660" s="175">
        <f t="shared" si="385"/>
        <v>0</v>
      </c>
      <c r="AN660" s="130">
        <f t="shared" si="403"/>
        <v>0</v>
      </c>
      <c r="AO660" s="74">
        <f t="shared" si="386"/>
        <v>0</v>
      </c>
      <c r="AP660" s="123">
        <f t="shared" si="404"/>
        <v>0</v>
      </c>
      <c r="AQ660" s="118">
        <f t="shared" si="387"/>
        <v>0</v>
      </c>
      <c r="AR660" s="82" t="str">
        <f t="shared" si="405"/>
        <v>https://www.alta.ru/tnved/code//</v>
      </c>
      <c r="AS660" s="157"/>
      <c r="AT660" s="162"/>
      <c r="AU660" s="74">
        <f t="shared" si="388"/>
        <v>0</v>
      </c>
      <c r="AV660" s="157"/>
      <c r="AW660" s="75">
        <f>_xlfn.IFNA(VLOOKUP(L660,list_vat[],3,FALSE),0)</f>
        <v>0</v>
      </c>
      <c r="AX660" s="74">
        <f t="shared" si="406"/>
        <v>0</v>
      </c>
      <c r="AY660" s="74">
        <f t="shared" si="407"/>
        <v>0</v>
      </c>
      <c r="AZ660" s="130">
        <f t="shared" si="408"/>
        <v>0</v>
      </c>
      <c r="BA660" s="74">
        <f t="shared" si="389"/>
        <v>0</v>
      </c>
      <c r="BB660" s="193">
        <f t="shared" si="409"/>
        <v>0</v>
      </c>
      <c r="BC660" s="102">
        <f t="shared" si="410"/>
        <v>0</v>
      </c>
      <c r="BD660" s="102">
        <f t="shared" si="411"/>
        <v>0</v>
      </c>
      <c r="BE660" s="413" t="s">
        <v>69</v>
      </c>
    </row>
    <row r="661" spans="1:57" s="65" customFormat="1" ht="12" customHeight="1" x14ac:dyDescent="0.2">
      <c r="A661" s="43">
        <v>646</v>
      </c>
      <c r="B661" s="166"/>
      <c r="C661" s="166"/>
      <c r="D661" s="166"/>
      <c r="E661" s="162"/>
      <c r="F661" s="166"/>
      <c r="G661" s="162"/>
      <c r="H661" s="162"/>
      <c r="I661" s="189">
        <f t="shared" si="390"/>
        <v>0</v>
      </c>
      <c r="J661" s="195"/>
      <c r="K661" s="162"/>
      <c r="L661" s="168"/>
      <c r="M661" s="75">
        <f>_xlfn.XLOOKUP(L661,list_vat[Страна],list_vat[Ставка НДС %],0,0)</f>
        <v>0</v>
      </c>
      <c r="N661" s="162">
        <f t="shared" si="391"/>
        <v>0</v>
      </c>
      <c r="O661" s="169"/>
      <c r="P661" s="74">
        <f t="shared" si="412"/>
        <v>0</v>
      </c>
      <c r="Q661" s="162"/>
      <c r="R661" s="162" t="str">
        <f t="shared" si="392"/>
        <v>введи курс</v>
      </c>
      <c r="S661" s="196">
        <f t="shared" si="393"/>
        <v>0</v>
      </c>
      <c r="T661" s="192">
        <f t="shared" si="394"/>
        <v>0</v>
      </c>
      <c r="U661" s="76">
        <f t="shared" si="395"/>
        <v>0</v>
      </c>
      <c r="V661" s="123">
        <f t="shared" si="396"/>
        <v>0</v>
      </c>
      <c r="W661" s="191"/>
      <c r="X661" s="170"/>
      <c r="Y661" s="74">
        <f t="shared" si="381"/>
        <v>0</v>
      </c>
      <c r="Z661" s="188"/>
      <c r="AA661" s="130">
        <f t="shared" si="397"/>
        <v>0</v>
      </c>
      <c r="AB661" s="74">
        <f t="shared" si="398"/>
        <v>0</v>
      </c>
      <c r="AC661" s="356"/>
      <c r="AD661" s="130" cm="1">
        <f t="array" ref="AD661">IFERROR(ROUND((_xlfn.IFS(offer_sale_type="поставка",AB661,offer_sale_type="транзит",S661)*(1+AC661))/E661,2),0)</f>
        <v>0</v>
      </c>
      <c r="AE661" s="74">
        <f t="shared" si="399"/>
        <v>0</v>
      </c>
      <c r="AF661" s="123" cm="1">
        <f t="array" ref="AF661">IFERROR(ROUND(_xlfn.IFS(offer_sale_type="поставка",AB661,offer_sale_type="транзит",S661)*AC661,2),0)</f>
        <v>0</v>
      </c>
      <c r="AG661" s="130">
        <f t="shared" si="382"/>
        <v>0</v>
      </c>
      <c r="AH661" s="74">
        <f t="shared" si="383"/>
        <v>0</v>
      </c>
      <c r="AI661" s="123">
        <f t="shared" si="384"/>
        <v>0</v>
      </c>
      <c r="AJ661" s="118">
        <f t="shared" si="400"/>
        <v>0</v>
      </c>
      <c r="AK661" s="74">
        <f t="shared" si="401"/>
        <v>0</v>
      </c>
      <c r="AL661" s="174">
        <f t="shared" si="402"/>
        <v>0</v>
      </c>
      <c r="AM661" s="175">
        <f t="shared" si="385"/>
        <v>0</v>
      </c>
      <c r="AN661" s="130">
        <f t="shared" si="403"/>
        <v>0</v>
      </c>
      <c r="AO661" s="74">
        <f t="shared" si="386"/>
        <v>0</v>
      </c>
      <c r="AP661" s="123">
        <f t="shared" si="404"/>
        <v>0</v>
      </c>
      <c r="AQ661" s="118">
        <f t="shared" si="387"/>
        <v>0</v>
      </c>
      <c r="AR661" s="82" t="str">
        <f t="shared" si="405"/>
        <v>https://www.alta.ru/tnved/code//</v>
      </c>
      <c r="AS661" s="157"/>
      <c r="AT661" s="162"/>
      <c r="AU661" s="74">
        <f t="shared" si="388"/>
        <v>0</v>
      </c>
      <c r="AV661" s="157"/>
      <c r="AW661" s="75">
        <f>_xlfn.IFNA(VLOOKUP(L661,list_vat[],3,FALSE),0)</f>
        <v>0</v>
      </c>
      <c r="AX661" s="74">
        <f t="shared" si="406"/>
        <v>0</v>
      </c>
      <c r="AY661" s="74">
        <f t="shared" si="407"/>
        <v>0</v>
      </c>
      <c r="AZ661" s="130">
        <f t="shared" si="408"/>
        <v>0</v>
      </c>
      <c r="BA661" s="74">
        <f t="shared" si="389"/>
        <v>0</v>
      </c>
      <c r="BB661" s="193">
        <f t="shared" si="409"/>
        <v>0</v>
      </c>
      <c r="BC661" s="102">
        <f t="shared" si="410"/>
        <v>0</v>
      </c>
      <c r="BD661" s="102">
        <f t="shared" si="411"/>
        <v>0</v>
      </c>
      <c r="BE661" s="413" t="s">
        <v>69</v>
      </c>
    </row>
    <row r="662" spans="1:57" s="65" customFormat="1" ht="12" customHeight="1" x14ac:dyDescent="0.2">
      <c r="A662" s="43">
        <v>647</v>
      </c>
      <c r="B662" s="166"/>
      <c r="C662" s="166"/>
      <c r="D662" s="166"/>
      <c r="E662" s="162"/>
      <c r="F662" s="166"/>
      <c r="G662" s="162"/>
      <c r="H662" s="162"/>
      <c r="I662" s="189">
        <f t="shared" si="390"/>
        <v>0</v>
      </c>
      <c r="J662" s="195"/>
      <c r="K662" s="162"/>
      <c r="L662" s="168"/>
      <c r="M662" s="75">
        <f>_xlfn.XLOOKUP(L662,list_vat[Страна],list_vat[Ставка НДС %],0,0)</f>
        <v>0</v>
      </c>
      <c r="N662" s="162">
        <f t="shared" si="391"/>
        <v>0</v>
      </c>
      <c r="O662" s="169"/>
      <c r="P662" s="74">
        <f t="shared" si="412"/>
        <v>0</v>
      </c>
      <c r="Q662" s="162"/>
      <c r="R662" s="162" t="str">
        <f t="shared" si="392"/>
        <v>введи курс</v>
      </c>
      <c r="S662" s="196">
        <f t="shared" si="393"/>
        <v>0</v>
      </c>
      <c r="T662" s="192">
        <f t="shared" si="394"/>
        <v>0</v>
      </c>
      <c r="U662" s="76">
        <f t="shared" si="395"/>
        <v>0</v>
      </c>
      <c r="V662" s="123">
        <f t="shared" si="396"/>
        <v>0</v>
      </c>
      <c r="W662" s="191"/>
      <c r="X662" s="170"/>
      <c r="Y662" s="74">
        <f t="shared" si="381"/>
        <v>0</v>
      </c>
      <c r="Z662" s="188"/>
      <c r="AA662" s="130">
        <f t="shared" si="397"/>
        <v>0</v>
      </c>
      <c r="AB662" s="74">
        <f t="shared" si="398"/>
        <v>0</v>
      </c>
      <c r="AC662" s="356"/>
      <c r="AD662" s="130" cm="1">
        <f t="array" ref="AD662">IFERROR(ROUND((_xlfn.IFS(offer_sale_type="поставка",AB662,offer_sale_type="транзит",S662)*(1+AC662))/E662,2),0)</f>
        <v>0</v>
      </c>
      <c r="AE662" s="74">
        <f t="shared" si="399"/>
        <v>0</v>
      </c>
      <c r="AF662" s="123" cm="1">
        <f t="array" ref="AF662">IFERROR(ROUND(_xlfn.IFS(offer_sale_type="поставка",AB662,offer_sale_type="транзит",S662)*AC662,2),0)</f>
        <v>0</v>
      </c>
      <c r="AG662" s="130">
        <f t="shared" si="382"/>
        <v>0</v>
      </c>
      <c r="AH662" s="74">
        <f t="shared" si="383"/>
        <v>0</v>
      </c>
      <c r="AI662" s="123">
        <f t="shared" si="384"/>
        <v>0</v>
      </c>
      <c r="AJ662" s="118">
        <f t="shared" si="400"/>
        <v>0</v>
      </c>
      <c r="AK662" s="74">
        <f t="shared" si="401"/>
        <v>0</v>
      </c>
      <c r="AL662" s="174">
        <f t="shared" si="402"/>
        <v>0</v>
      </c>
      <c r="AM662" s="175">
        <f t="shared" si="385"/>
        <v>0</v>
      </c>
      <c r="AN662" s="130">
        <f t="shared" si="403"/>
        <v>0</v>
      </c>
      <c r="AO662" s="74">
        <f t="shared" si="386"/>
        <v>0</v>
      </c>
      <c r="AP662" s="123">
        <f t="shared" si="404"/>
        <v>0</v>
      </c>
      <c r="AQ662" s="118">
        <f t="shared" si="387"/>
        <v>0</v>
      </c>
      <c r="AR662" s="82" t="str">
        <f t="shared" si="405"/>
        <v>https://www.alta.ru/tnved/code//</v>
      </c>
      <c r="AS662" s="157"/>
      <c r="AT662" s="162"/>
      <c r="AU662" s="74">
        <f t="shared" si="388"/>
        <v>0</v>
      </c>
      <c r="AV662" s="157"/>
      <c r="AW662" s="75">
        <f>_xlfn.IFNA(VLOOKUP(L662,list_vat[],3,FALSE),0)</f>
        <v>0</v>
      </c>
      <c r="AX662" s="74">
        <f t="shared" si="406"/>
        <v>0</v>
      </c>
      <c r="AY662" s="74">
        <f t="shared" si="407"/>
        <v>0</v>
      </c>
      <c r="AZ662" s="130">
        <f t="shared" si="408"/>
        <v>0</v>
      </c>
      <c r="BA662" s="74">
        <f t="shared" si="389"/>
        <v>0</v>
      </c>
      <c r="BB662" s="193">
        <f t="shared" si="409"/>
        <v>0</v>
      </c>
      <c r="BC662" s="102">
        <f t="shared" si="410"/>
        <v>0</v>
      </c>
      <c r="BD662" s="102">
        <f t="shared" si="411"/>
        <v>0</v>
      </c>
      <c r="BE662" s="413" t="s">
        <v>69</v>
      </c>
    </row>
    <row r="663" spans="1:57" s="65" customFormat="1" ht="12" customHeight="1" x14ac:dyDescent="0.2">
      <c r="A663" s="43">
        <v>648</v>
      </c>
      <c r="B663" s="166"/>
      <c r="C663" s="166"/>
      <c r="D663" s="166"/>
      <c r="E663" s="162"/>
      <c r="F663" s="166"/>
      <c r="G663" s="162"/>
      <c r="H663" s="162"/>
      <c r="I663" s="189">
        <f t="shared" si="390"/>
        <v>0</v>
      </c>
      <c r="J663" s="195"/>
      <c r="K663" s="162"/>
      <c r="L663" s="168"/>
      <c r="M663" s="75">
        <f>_xlfn.XLOOKUP(L663,list_vat[Страна],list_vat[Ставка НДС %],0,0)</f>
        <v>0</v>
      </c>
      <c r="N663" s="162">
        <f t="shared" si="391"/>
        <v>0</v>
      </c>
      <c r="O663" s="169"/>
      <c r="P663" s="74">
        <f t="shared" si="412"/>
        <v>0</v>
      </c>
      <c r="Q663" s="162"/>
      <c r="R663" s="162" t="str">
        <f t="shared" si="392"/>
        <v>введи курс</v>
      </c>
      <c r="S663" s="196">
        <f t="shared" si="393"/>
        <v>0</v>
      </c>
      <c r="T663" s="192">
        <f t="shared" si="394"/>
        <v>0</v>
      </c>
      <c r="U663" s="76">
        <f t="shared" si="395"/>
        <v>0</v>
      </c>
      <c r="V663" s="123">
        <f t="shared" si="396"/>
        <v>0</v>
      </c>
      <c r="W663" s="191"/>
      <c r="X663" s="170"/>
      <c r="Y663" s="74">
        <f t="shared" si="381"/>
        <v>0</v>
      </c>
      <c r="Z663" s="188"/>
      <c r="AA663" s="130">
        <f t="shared" si="397"/>
        <v>0</v>
      </c>
      <c r="AB663" s="74">
        <f t="shared" si="398"/>
        <v>0</v>
      </c>
      <c r="AC663" s="356"/>
      <c r="AD663" s="130" cm="1">
        <f t="array" ref="AD663">IFERROR(ROUND((_xlfn.IFS(offer_sale_type="поставка",AB663,offer_sale_type="транзит",S663)*(1+AC663))/E663,2),0)</f>
        <v>0</v>
      </c>
      <c r="AE663" s="74">
        <f t="shared" si="399"/>
        <v>0</v>
      </c>
      <c r="AF663" s="123" cm="1">
        <f t="array" ref="AF663">IFERROR(ROUND(_xlfn.IFS(offer_sale_type="поставка",AB663,offer_sale_type="транзит",S663)*AC663,2),0)</f>
        <v>0</v>
      </c>
      <c r="AG663" s="130">
        <f t="shared" si="382"/>
        <v>0</v>
      </c>
      <c r="AH663" s="74">
        <f t="shared" si="383"/>
        <v>0</v>
      </c>
      <c r="AI663" s="123">
        <f t="shared" si="384"/>
        <v>0</v>
      </c>
      <c r="AJ663" s="118">
        <f t="shared" si="400"/>
        <v>0</v>
      </c>
      <c r="AK663" s="74">
        <f t="shared" si="401"/>
        <v>0</v>
      </c>
      <c r="AL663" s="174">
        <f t="shared" si="402"/>
        <v>0</v>
      </c>
      <c r="AM663" s="175">
        <f t="shared" si="385"/>
        <v>0</v>
      </c>
      <c r="AN663" s="130">
        <f t="shared" si="403"/>
        <v>0</v>
      </c>
      <c r="AO663" s="74">
        <f t="shared" si="386"/>
        <v>0</v>
      </c>
      <c r="AP663" s="123">
        <f t="shared" si="404"/>
        <v>0</v>
      </c>
      <c r="AQ663" s="118">
        <f t="shared" si="387"/>
        <v>0</v>
      </c>
      <c r="AR663" s="82" t="str">
        <f t="shared" si="405"/>
        <v>https://www.alta.ru/tnved/code//</v>
      </c>
      <c r="AS663" s="157"/>
      <c r="AT663" s="162"/>
      <c r="AU663" s="74">
        <f t="shared" si="388"/>
        <v>0</v>
      </c>
      <c r="AV663" s="157"/>
      <c r="AW663" s="75">
        <f>_xlfn.IFNA(VLOOKUP(L663,list_vat[],3,FALSE),0)</f>
        <v>0</v>
      </c>
      <c r="AX663" s="74">
        <f t="shared" si="406"/>
        <v>0</v>
      </c>
      <c r="AY663" s="74">
        <f t="shared" si="407"/>
        <v>0</v>
      </c>
      <c r="AZ663" s="130">
        <f t="shared" si="408"/>
        <v>0</v>
      </c>
      <c r="BA663" s="74">
        <f t="shared" si="389"/>
        <v>0</v>
      </c>
      <c r="BB663" s="193">
        <f t="shared" si="409"/>
        <v>0</v>
      </c>
      <c r="BC663" s="102">
        <f t="shared" si="410"/>
        <v>0</v>
      </c>
      <c r="BD663" s="102">
        <f t="shared" si="411"/>
        <v>0</v>
      </c>
      <c r="BE663" s="413" t="s">
        <v>69</v>
      </c>
    </row>
    <row r="664" spans="1:57" s="65" customFormat="1" ht="12" customHeight="1" x14ac:dyDescent="0.2">
      <c r="A664" s="43">
        <v>649</v>
      </c>
      <c r="B664" s="166"/>
      <c r="C664" s="166"/>
      <c r="D664" s="166"/>
      <c r="E664" s="162"/>
      <c r="F664" s="166"/>
      <c r="G664" s="162"/>
      <c r="H664" s="162"/>
      <c r="I664" s="189">
        <f t="shared" si="390"/>
        <v>0</v>
      </c>
      <c r="J664" s="195"/>
      <c r="K664" s="162"/>
      <c r="L664" s="168"/>
      <c r="M664" s="75">
        <f>_xlfn.XLOOKUP(L664,list_vat[Страна],list_vat[Ставка НДС %],0,0)</f>
        <v>0</v>
      </c>
      <c r="N664" s="162">
        <f t="shared" si="391"/>
        <v>0</v>
      </c>
      <c r="O664" s="169"/>
      <c r="P664" s="74">
        <f t="shared" si="412"/>
        <v>0</v>
      </c>
      <c r="Q664" s="162"/>
      <c r="R664" s="162" t="str">
        <f t="shared" si="392"/>
        <v>введи курс</v>
      </c>
      <c r="S664" s="196">
        <f t="shared" si="393"/>
        <v>0</v>
      </c>
      <c r="T664" s="192">
        <f t="shared" si="394"/>
        <v>0</v>
      </c>
      <c r="U664" s="76">
        <f t="shared" si="395"/>
        <v>0</v>
      </c>
      <c r="V664" s="123">
        <f t="shared" si="396"/>
        <v>0</v>
      </c>
      <c r="W664" s="191"/>
      <c r="X664" s="170"/>
      <c r="Y664" s="74">
        <f t="shared" si="381"/>
        <v>0</v>
      </c>
      <c r="Z664" s="188"/>
      <c r="AA664" s="130">
        <f t="shared" si="397"/>
        <v>0</v>
      </c>
      <c r="AB664" s="74">
        <f t="shared" si="398"/>
        <v>0</v>
      </c>
      <c r="AC664" s="356"/>
      <c r="AD664" s="130" cm="1">
        <f t="array" ref="AD664">IFERROR(ROUND((_xlfn.IFS(offer_sale_type="поставка",AB664,offer_sale_type="транзит",S664)*(1+AC664))/E664,2),0)</f>
        <v>0</v>
      </c>
      <c r="AE664" s="74">
        <f t="shared" si="399"/>
        <v>0</v>
      </c>
      <c r="AF664" s="123" cm="1">
        <f t="array" ref="AF664">IFERROR(ROUND(_xlfn.IFS(offer_sale_type="поставка",AB664,offer_sale_type="транзит",S664)*AC664,2),0)</f>
        <v>0</v>
      </c>
      <c r="AG664" s="130">
        <f t="shared" si="382"/>
        <v>0</v>
      </c>
      <c r="AH664" s="74">
        <f t="shared" si="383"/>
        <v>0</v>
      </c>
      <c r="AI664" s="123">
        <f t="shared" si="384"/>
        <v>0</v>
      </c>
      <c r="AJ664" s="118">
        <f t="shared" si="400"/>
        <v>0</v>
      </c>
      <c r="AK664" s="74">
        <f t="shared" si="401"/>
        <v>0</v>
      </c>
      <c r="AL664" s="174">
        <f t="shared" si="402"/>
        <v>0</v>
      </c>
      <c r="AM664" s="175">
        <f t="shared" si="385"/>
        <v>0</v>
      </c>
      <c r="AN664" s="130">
        <f t="shared" si="403"/>
        <v>0</v>
      </c>
      <c r="AO664" s="74">
        <f t="shared" si="386"/>
        <v>0</v>
      </c>
      <c r="AP664" s="123">
        <f t="shared" si="404"/>
        <v>0</v>
      </c>
      <c r="AQ664" s="118">
        <f t="shared" si="387"/>
        <v>0</v>
      </c>
      <c r="AR664" s="82" t="str">
        <f t="shared" si="405"/>
        <v>https://www.alta.ru/tnved/code//</v>
      </c>
      <c r="AS664" s="157"/>
      <c r="AT664" s="162"/>
      <c r="AU664" s="74">
        <f t="shared" si="388"/>
        <v>0</v>
      </c>
      <c r="AV664" s="157"/>
      <c r="AW664" s="75">
        <f>_xlfn.IFNA(VLOOKUP(L664,list_vat[],3,FALSE),0)</f>
        <v>0</v>
      </c>
      <c r="AX664" s="74">
        <f t="shared" si="406"/>
        <v>0</v>
      </c>
      <c r="AY664" s="74">
        <f t="shared" si="407"/>
        <v>0</v>
      </c>
      <c r="AZ664" s="130">
        <f t="shared" si="408"/>
        <v>0</v>
      </c>
      <c r="BA664" s="74">
        <f t="shared" si="389"/>
        <v>0</v>
      </c>
      <c r="BB664" s="193">
        <f t="shared" si="409"/>
        <v>0</v>
      </c>
      <c r="BC664" s="102">
        <f t="shared" si="410"/>
        <v>0</v>
      </c>
      <c r="BD664" s="102">
        <f t="shared" si="411"/>
        <v>0</v>
      </c>
      <c r="BE664" s="413" t="s">
        <v>69</v>
      </c>
    </row>
    <row r="665" spans="1:57" s="65" customFormat="1" ht="12" customHeight="1" x14ac:dyDescent="0.2">
      <c r="A665" s="43">
        <v>650</v>
      </c>
      <c r="B665" s="166"/>
      <c r="C665" s="166"/>
      <c r="D665" s="166"/>
      <c r="E665" s="162"/>
      <c r="F665" s="166"/>
      <c r="G665" s="162"/>
      <c r="H665" s="162"/>
      <c r="I665" s="189">
        <f t="shared" si="390"/>
        <v>0</v>
      </c>
      <c r="J665" s="195"/>
      <c r="K665" s="162"/>
      <c r="L665" s="168"/>
      <c r="M665" s="75">
        <f>_xlfn.XLOOKUP(L665,list_vat[Страна],list_vat[Ставка НДС %],0,0)</f>
        <v>0</v>
      </c>
      <c r="N665" s="162">
        <f t="shared" si="391"/>
        <v>0</v>
      </c>
      <c r="O665" s="169"/>
      <c r="P665" s="74">
        <f t="shared" si="412"/>
        <v>0</v>
      </c>
      <c r="Q665" s="162"/>
      <c r="R665" s="162" t="str">
        <f t="shared" si="392"/>
        <v>введи курс</v>
      </c>
      <c r="S665" s="196">
        <f t="shared" si="393"/>
        <v>0</v>
      </c>
      <c r="T665" s="192">
        <f t="shared" si="394"/>
        <v>0</v>
      </c>
      <c r="U665" s="76">
        <f t="shared" si="395"/>
        <v>0</v>
      </c>
      <c r="V665" s="123">
        <f t="shared" si="396"/>
        <v>0</v>
      </c>
      <c r="W665" s="191"/>
      <c r="X665" s="170"/>
      <c r="Y665" s="74">
        <f t="shared" si="381"/>
        <v>0</v>
      </c>
      <c r="Z665" s="188"/>
      <c r="AA665" s="130">
        <f t="shared" si="397"/>
        <v>0</v>
      </c>
      <c r="AB665" s="74">
        <f t="shared" si="398"/>
        <v>0</v>
      </c>
      <c r="AC665" s="356"/>
      <c r="AD665" s="130" cm="1">
        <f t="array" ref="AD665">IFERROR(ROUND((_xlfn.IFS(offer_sale_type="поставка",AB665,offer_sale_type="транзит",S665)*(1+AC665))/E665,2),0)</f>
        <v>0</v>
      </c>
      <c r="AE665" s="74">
        <f t="shared" si="399"/>
        <v>0</v>
      </c>
      <c r="AF665" s="123" cm="1">
        <f t="array" ref="AF665">IFERROR(ROUND(_xlfn.IFS(offer_sale_type="поставка",AB665,offer_sale_type="транзит",S665)*AC665,2),0)</f>
        <v>0</v>
      </c>
      <c r="AG665" s="130">
        <f t="shared" si="382"/>
        <v>0</v>
      </c>
      <c r="AH665" s="74">
        <f t="shared" si="383"/>
        <v>0</v>
      </c>
      <c r="AI665" s="123">
        <f t="shared" si="384"/>
        <v>0</v>
      </c>
      <c r="AJ665" s="118">
        <f t="shared" si="400"/>
        <v>0</v>
      </c>
      <c r="AK665" s="74">
        <f t="shared" si="401"/>
        <v>0</v>
      </c>
      <c r="AL665" s="174">
        <f t="shared" si="402"/>
        <v>0</v>
      </c>
      <c r="AM665" s="175">
        <f t="shared" si="385"/>
        <v>0</v>
      </c>
      <c r="AN665" s="130">
        <f t="shared" si="403"/>
        <v>0</v>
      </c>
      <c r="AO665" s="74">
        <f t="shared" si="386"/>
        <v>0</v>
      </c>
      <c r="AP665" s="123">
        <f t="shared" si="404"/>
        <v>0</v>
      </c>
      <c r="AQ665" s="118">
        <f t="shared" si="387"/>
        <v>0</v>
      </c>
      <c r="AR665" s="82" t="str">
        <f t="shared" si="405"/>
        <v>https://www.alta.ru/tnved/code//</v>
      </c>
      <c r="AS665" s="157"/>
      <c r="AT665" s="162"/>
      <c r="AU665" s="74">
        <f t="shared" si="388"/>
        <v>0</v>
      </c>
      <c r="AV665" s="157"/>
      <c r="AW665" s="75">
        <f>_xlfn.IFNA(VLOOKUP(L665,list_vat[],3,FALSE),0)</f>
        <v>0</v>
      </c>
      <c r="AX665" s="74">
        <f t="shared" si="406"/>
        <v>0</v>
      </c>
      <c r="AY665" s="74">
        <f t="shared" si="407"/>
        <v>0</v>
      </c>
      <c r="AZ665" s="130">
        <f t="shared" si="408"/>
        <v>0</v>
      </c>
      <c r="BA665" s="74">
        <f t="shared" si="389"/>
        <v>0</v>
      </c>
      <c r="BB665" s="193">
        <f t="shared" si="409"/>
        <v>0</v>
      </c>
      <c r="BC665" s="102">
        <f t="shared" si="410"/>
        <v>0</v>
      </c>
      <c r="BD665" s="102">
        <f t="shared" si="411"/>
        <v>0</v>
      </c>
      <c r="BE665" s="413" t="s">
        <v>69</v>
      </c>
    </row>
    <row r="666" spans="1:57" s="65" customFormat="1" ht="12" customHeight="1" x14ac:dyDescent="0.2">
      <c r="A666" s="43">
        <v>651</v>
      </c>
      <c r="B666" s="166"/>
      <c r="C666" s="166"/>
      <c r="D666" s="166"/>
      <c r="E666" s="162"/>
      <c r="F666" s="166"/>
      <c r="G666" s="162"/>
      <c r="H666" s="162"/>
      <c r="I666" s="189">
        <f t="shared" si="390"/>
        <v>0</v>
      </c>
      <c r="J666" s="195"/>
      <c r="K666" s="162"/>
      <c r="L666" s="168"/>
      <c r="M666" s="75">
        <f>_xlfn.XLOOKUP(L666,list_vat[Страна],list_vat[Ставка НДС %],0,0)</f>
        <v>0</v>
      </c>
      <c r="N666" s="162">
        <f t="shared" si="391"/>
        <v>0</v>
      </c>
      <c r="O666" s="169"/>
      <c r="P666" s="74">
        <f t="shared" si="412"/>
        <v>0</v>
      </c>
      <c r="Q666" s="162"/>
      <c r="R666" s="162" t="str">
        <f t="shared" si="392"/>
        <v>введи курс</v>
      </c>
      <c r="S666" s="196">
        <f t="shared" si="393"/>
        <v>0</v>
      </c>
      <c r="T666" s="192">
        <f t="shared" si="394"/>
        <v>0</v>
      </c>
      <c r="U666" s="76">
        <f t="shared" si="395"/>
        <v>0</v>
      </c>
      <c r="V666" s="123">
        <f t="shared" si="396"/>
        <v>0</v>
      </c>
      <c r="W666" s="191"/>
      <c r="X666" s="170"/>
      <c r="Y666" s="74">
        <f t="shared" si="381"/>
        <v>0</v>
      </c>
      <c r="Z666" s="188"/>
      <c r="AA666" s="130">
        <f t="shared" si="397"/>
        <v>0</v>
      </c>
      <c r="AB666" s="74">
        <f t="shared" si="398"/>
        <v>0</v>
      </c>
      <c r="AC666" s="356"/>
      <c r="AD666" s="130" cm="1">
        <f t="array" ref="AD666">IFERROR(ROUND((_xlfn.IFS(offer_sale_type="поставка",AB666,offer_sale_type="транзит",S666)*(1+AC666))/E666,2),0)</f>
        <v>0</v>
      </c>
      <c r="AE666" s="74">
        <f t="shared" si="399"/>
        <v>0</v>
      </c>
      <c r="AF666" s="123" cm="1">
        <f t="array" ref="AF666">IFERROR(ROUND(_xlfn.IFS(offer_sale_type="поставка",AB666,offer_sale_type="транзит",S666)*AC666,2),0)</f>
        <v>0</v>
      </c>
      <c r="AG666" s="130">
        <f t="shared" si="382"/>
        <v>0</v>
      </c>
      <c r="AH666" s="74">
        <f t="shared" si="383"/>
        <v>0</v>
      </c>
      <c r="AI666" s="123">
        <f t="shared" si="384"/>
        <v>0</v>
      </c>
      <c r="AJ666" s="118">
        <f t="shared" si="400"/>
        <v>0</v>
      </c>
      <c r="AK666" s="74">
        <f t="shared" si="401"/>
        <v>0</v>
      </c>
      <c r="AL666" s="174">
        <f t="shared" si="402"/>
        <v>0</v>
      </c>
      <c r="AM666" s="175">
        <f t="shared" si="385"/>
        <v>0</v>
      </c>
      <c r="AN666" s="130">
        <f t="shared" si="403"/>
        <v>0</v>
      </c>
      <c r="AO666" s="74">
        <f t="shared" si="386"/>
        <v>0</v>
      </c>
      <c r="AP666" s="123">
        <f t="shared" si="404"/>
        <v>0</v>
      </c>
      <c r="AQ666" s="118">
        <f t="shared" si="387"/>
        <v>0</v>
      </c>
      <c r="AR666" s="82" t="str">
        <f t="shared" si="405"/>
        <v>https://www.alta.ru/tnved/code//</v>
      </c>
      <c r="AS666" s="157"/>
      <c r="AT666" s="162"/>
      <c r="AU666" s="74">
        <f t="shared" si="388"/>
        <v>0</v>
      </c>
      <c r="AV666" s="157"/>
      <c r="AW666" s="75">
        <f>_xlfn.IFNA(VLOOKUP(L666,list_vat[],3,FALSE),0)</f>
        <v>0</v>
      </c>
      <c r="AX666" s="74">
        <f t="shared" si="406"/>
        <v>0</v>
      </c>
      <c r="AY666" s="74">
        <f t="shared" si="407"/>
        <v>0</v>
      </c>
      <c r="AZ666" s="130">
        <f t="shared" si="408"/>
        <v>0</v>
      </c>
      <c r="BA666" s="74">
        <f t="shared" si="389"/>
        <v>0</v>
      </c>
      <c r="BB666" s="193">
        <f t="shared" si="409"/>
        <v>0</v>
      </c>
      <c r="BC666" s="102">
        <f t="shared" si="410"/>
        <v>0</v>
      </c>
      <c r="BD666" s="102">
        <f t="shared" si="411"/>
        <v>0</v>
      </c>
      <c r="BE666" s="413" t="s">
        <v>69</v>
      </c>
    </row>
    <row r="667" spans="1:57" s="65" customFormat="1" ht="12" customHeight="1" x14ac:dyDescent="0.2">
      <c r="A667" s="43">
        <v>652</v>
      </c>
      <c r="B667" s="166"/>
      <c r="C667" s="166"/>
      <c r="D667" s="166"/>
      <c r="E667" s="162"/>
      <c r="F667" s="166"/>
      <c r="G667" s="162"/>
      <c r="H667" s="162"/>
      <c r="I667" s="189">
        <f t="shared" si="390"/>
        <v>0</v>
      </c>
      <c r="J667" s="195"/>
      <c r="K667" s="162"/>
      <c r="L667" s="168"/>
      <c r="M667" s="75">
        <f>_xlfn.XLOOKUP(L667,list_vat[Страна],list_vat[Ставка НДС %],0,0)</f>
        <v>0</v>
      </c>
      <c r="N667" s="162">
        <f t="shared" si="391"/>
        <v>0</v>
      </c>
      <c r="O667" s="169"/>
      <c r="P667" s="74">
        <f t="shared" si="412"/>
        <v>0</v>
      </c>
      <c r="Q667" s="162"/>
      <c r="R667" s="162" t="str">
        <f t="shared" si="392"/>
        <v>введи курс</v>
      </c>
      <c r="S667" s="196">
        <f t="shared" si="393"/>
        <v>0</v>
      </c>
      <c r="T667" s="192">
        <f t="shared" si="394"/>
        <v>0</v>
      </c>
      <c r="U667" s="76">
        <f t="shared" si="395"/>
        <v>0</v>
      </c>
      <c r="V667" s="123">
        <f t="shared" si="396"/>
        <v>0</v>
      </c>
      <c r="W667" s="191"/>
      <c r="X667" s="170"/>
      <c r="Y667" s="74">
        <f t="shared" si="381"/>
        <v>0</v>
      </c>
      <c r="Z667" s="188"/>
      <c r="AA667" s="130">
        <f t="shared" si="397"/>
        <v>0</v>
      </c>
      <c r="AB667" s="74">
        <f t="shared" si="398"/>
        <v>0</v>
      </c>
      <c r="AC667" s="356"/>
      <c r="AD667" s="130" cm="1">
        <f t="array" ref="AD667">IFERROR(ROUND((_xlfn.IFS(offer_sale_type="поставка",AB667,offer_sale_type="транзит",S667)*(1+AC667))/E667,2),0)</f>
        <v>0</v>
      </c>
      <c r="AE667" s="74">
        <f t="shared" si="399"/>
        <v>0</v>
      </c>
      <c r="AF667" s="123" cm="1">
        <f t="array" ref="AF667">IFERROR(ROUND(_xlfn.IFS(offer_sale_type="поставка",AB667,offer_sale_type="транзит",S667)*AC667,2),0)</f>
        <v>0</v>
      </c>
      <c r="AG667" s="130">
        <f t="shared" si="382"/>
        <v>0</v>
      </c>
      <c r="AH667" s="74">
        <f t="shared" si="383"/>
        <v>0</v>
      </c>
      <c r="AI667" s="123">
        <f t="shared" si="384"/>
        <v>0</v>
      </c>
      <c r="AJ667" s="118">
        <f t="shared" si="400"/>
        <v>0</v>
      </c>
      <c r="AK667" s="74">
        <f t="shared" si="401"/>
        <v>0</v>
      </c>
      <c r="AL667" s="174">
        <f t="shared" si="402"/>
        <v>0</v>
      </c>
      <c r="AM667" s="175">
        <f t="shared" si="385"/>
        <v>0</v>
      </c>
      <c r="AN667" s="130">
        <f t="shared" si="403"/>
        <v>0</v>
      </c>
      <c r="AO667" s="74">
        <f t="shared" si="386"/>
        <v>0</v>
      </c>
      <c r="AP667" s="123">
        <f t="shared" si="404"/>
        <v>0</v>
      </c>
      <c r="AQ667" s="118">
        <f t="shared" si="387"/>
        <v>0</v>
      </c>
      <c r="AR667" s="82" t="str">
        <f t="shared" si="405"/>
        <v>https://www.alta.ru/tnved/code//</v>
      </c>
      <c r="AS667" s="157"/>
      <c r="AT667" s="162"/>
      <c r="AU667" s="74">
        <f t="shared" si="388"/>
        <v>0</v>
      </c>
      <c r="AV667" s="157"/>
      <c r="AW667" s="75">
        <f>_xlfn.IFNA(VLOOKUP(L667,list_vat[],3,FALSE),0)</f>
        <v>0</v>
      </c>
      <c r="AX667" s="74">
        <f t="shared" si="406"/>
        <v>0</v>
      </c>
      <c r="AY667" s="74">
        <f t="shared" si="407"/>
        <v>0</v>
      </c>
      <c r="AZ667" s="130">
        <f t="shared" si="408"/>
        <v>0</v>
      </c>
      <c r="BA667" s="74">
        <f t="shared" si="389"/>
        <v>0</v>
      </c>
      <c r="BB667" s="193">
        <f t="shared" si="409"/>
        <v>0</v>
      </c>
      <c r="BC667" s="102">
        <f t="shared" si="410"/>
        <v>0</v>
      </c>
      <c r="BD667" s="102">
        <f t="shared" si="411"/>
        <v>0</v>
      </c>
      <c r="BE667" s="413" t="s">
        <v>69</v>
      </c>
    </row>
    <row r="668" spans="1:57" s="65" customFormat="1" ht="12" customHeight="1" x14ac:dyDescent="0.2">
      <c r="A668" s="43">
        <v>653</v>
      </c>
      <c r="B668" s="166"/>
      <c r="C668" s="166"/>
      <c r="D668" s="166"/>
      <c r="E668" s="162"/>
      <c r="F668" s="166"/>
      <c r="G668" s="162"/>
      <c r="H668" s="162"/>
      <c r="I668" s="189">
        <f t="shared" si="390"/>
        <v>0</v>
      </c>
      <c r="J668" s="195"/>
      <c r="K668" s="162"/>
      <c r="L668" s="168"/>
      <c r="M668" s="75">
        <f>_xlfn.XLOOKUP(L668,list_vat[Страна],list_vat[Ставка НДС %],0,0)</f>
        <v>0</v>
      </c>
      <c r="N668" s="162">
        <f t="shared" si="391"/>
        <v>0</v>
      </c>
      <c r="O668" s="169"/>
      <c r="P668" s="74">
        <f t="shared" si="412"/>
        <v>0</v>
      </c>
      <c r="Q668" s="162"/>
      <c r="R668" s="162" t="str">
        <f t="shared" si="392"/>
        <v>введи курс</v>
      </c>
      <c r="S668" s="196">
        <f t="shared" si="393"/>
        <v>0</v>
      </c>
      <c r="T668" s="192">
        <f t="shared" si="394"/>
        <v>0</v>
      </c>
      <c r="U668" s="76">
        <f t="shared" si="395"/>
        <v>0</v>
      </c>
      <c r="V668" s="123">
        <f t="shared" si="396"/>
        <v>0</v>
      </c>
      <c r="W668" s="191"/>
      <c r="X668" s="170"/>
      <c r="Y668" s="74">
        <f t="shared" si="381"/>
        <v>0</v>
      </c>
      <c r="Z668" s="188"/>
      <c r="AA668" s="130">
        <f t="shared" si="397"/>
        <v>0</v>
      </c>
      <c r="AB668" s="74">
        <f t="shared" si="398"/>
        <v>0</v>
      </c>
      <c r="AC668" s="356"/>
      <c r="AD668" s="130" cm="1">
        <f t="array" ref="AD668">IFERROR(ROUND((_xlfn.IFS(offer_sale_type="поставка",AB668,offer_sale_type="транзит",S668)*(1+AC668))/E668,2),0)</f>
        <v>0</v>
      </c>
      <c r="AE668" s="74">
        <f t="shared" si="399"/>
        <v>0</v>
      </c>
      <c r="AF668" s="123" cm="1">
        <f t="array" ref="AF668">IFERROR(ROUND(_xlfn.IFS(offer_sale_type="поставка",AB668,offer_sale_type="транзит",S668)*AC668,2),0)</f>
        <v>0</v>
      </c>
      <c r="AG668" s="130">
        <f t="shared" si="382"/>
        <v>0</v>
      </c>
      <c r="AH668" s="74">
        <f t="shared" si="383"/>
        <v>0</v>
      </c>
      <c r="AI668" s="123">
        <f t="shared" si="384"/>
        <v>0</v>
      </c>
      <c r="AJ668" s="118">
        <f t="shared" si="400"/>
        <v>0</v>
      </c>
      <c r="AK668" s="74">
        <f t="shared" si="401"/>
        <v>0</v>
      </c>
      <c r="AL668" s="174">
        <f t="shared" si="402"/>
        <v>0</v>
      </c>
      <c r="AM668" s="175">
        <f t="shared" si="385"/>
        <v>0</v>
      </c>
      <c r="AN668" s="130">
        <f t="shared" si="403"/>
        <v>0</v>
      </c>
      <c r="AO668" s="74">
        <f t="shared" si="386"/>
        <v>0</v>
      </c>
      <c r="AP668" s="123">
        <f t="shared" si="404"/>
        <v>0</v>
      </c>
      <c r="AQ668" s="118">
        <f t="shared" si="387"/>
        <v>0</v>
      </c>
      <c r="AR668" s="82" t="str">
        <f t="shared" si="405"/>
        <v>https://www.alta.ru/tnved/code//</v>
      </c>
      <c r="AS668" s="157"/>
      <c r="AT668" s="162"/>
      <c r="AU668" s="74">
        <f t="shared" si="388"/>
        <v>0</v>
      </c>
      <c r="AV668" s="157"/>
      <c r="AW668" s="75">
        <f>_xlfn.IFNA(VLOOKUP(L668,list_vat[],3,FALSE),0)</f>
        <v>0</v>
      </c>
      <c r="AX668" s="74">
        <f t="shared" si="406"/>
        <v>0</v>
      </c>
      <c r="AY668" s="74">
        <f t="shared" si="407"/>
        <v>0</v>
      </c>
      <c r="AZ668" s="130">
        <f t="shared" si="408"/>
        <v>0</v>
      </c>
      <c r="BA668" s="74">
        <f t="shared" si="389"/>
        <v>0</v>
      </c>
      <c r="BB668" s="193">
        <f t="shared" si="409"/>
        <v>0</v>
      </c>
      <c r="BC668" s="102">
        <f t="shared" si="410"/>
        <v>0</v>
      </c>
      <c r="BD668" s="102">
        <f t="shared" si="411"/>
        <v>0</v>
      </c>
      <c r="BE668" s="413" t="s">
        <v>69</v>
      </c>
    </row>
    <row r="669" spans="1:57" s="65" customFormat="1" ht="12" customHeight="1" x14ac:dyDescent="0.2">
      <c r="A669" s="43">
        <v>654</v>
      </c>
      <c r="B669" s="166"/>
      <c r="C669" s="166"/>
      <c r="D669" s="166"/>
      <c r="E669" s="162"/>
      <c r="F669" s="166"/>
      <c r="G669" s="162"/>
      <c r="H669" s="162"/>
      <c r="I669" s="189">
        <f t="shared" si="390"/>
        <v>0</v>
      </c>
      <c r="J669" s="195"/>
      <c r="K669" s="162"/>
      <c r="L669" s="168"/>
      <c r="M669" s="75">
        <f>_xlfn.XLOOKUP(L669,list_vat[Страна],list_vat[Ставка НДС %],0,0)</f>
        <v>0</v>
      </c>
      <c r="N669" s="162">
        <f t="shared" si="391"/>
        <v>0</v>
      </c>
      <c r="O669" s="169"/>
      <c r="P669" s="74">
        <f t="shared" si="412"/>
        <v>0</v>
      </c>
      <c r="Q669" s="162"/>
      <c r="R669" s="162" t="str">
        <f t="shared" si="392"/>
        <v>введи курс</v>
      </c>
      <c r="S669" s="196">
        <f t="shared" si="393"/>
        <v>0</v>
      </c>
      <c r="T669" s="192">
        <f t="shared" si="394"/>
        <v>0</v>
      </c>
      <c r="U669" s="76">
        <f t="shared" si="395"/>
        <v>0</v>
      </c>
      <c r="V669" s="123">
        <f t="shared" si="396"/>
        <v>0</v>
      </c>
      <c r="W669" s="191"/>
      <c r="X669" s="170"/>
      <c r="Y669" s="74">
        <f t="shared" si="381"/>
        <v>0</v>
      </c>
      <c r="Z669" s="188"/>
      <c r="AA669" s="130">
        <f t="shared" si="397"/>
        <v>0</v>
      </c>
      <c r="AB669" s="74">
        <f t="shared" si="398"/>
        <v>0</v>
      </c>
      <c r="AC669" s="356"/>
      <c r="AD669" s="130" cm="1">
        <f t="array" ref="AD669">IFERROR(ROUND((_xlfn.IFS(offer_sale_type="поставка",AB669,offer_sale_type="транзит",S669)*(1+AC669))/E669,2),0)</f>
        <v>0</v>
      </c>
      <c r="AE669" s="74">
        <f t="shared" si="399"/>
        <v>0</v>
      </c>
      <c r="AF669" s="123" cm="1">
        <f t="array" ref="AF669">IFERROR(ROUND(_xlfn.IFS(offer_sale_type="поставка",AB669,offer_sale_type="транзит",S669)*AC669,2),0)</f>
        <v>0</v>
      </c>
      <c r="AG669" s="130">
        <f t="shared" si="382"/>
        <v>0</v>
      </c>
      <c r="AH669" s="74">
        <f t="shared" si="383"/>
        <v>0</v>
      </c>
      <c r="AI669" s="123">
        <f t="shared" si="384"/>
        <v>0</v>
      </c>
      <c r="AJ669" s="118">
        <f t="shared" si="400"/>
        <v>0</v>
      </c>
      <c r="AK669" s="74">
        <f t="shared" si="401"/>
        <v>0</v>
      </c>
      <c r="AL669" s="174">
        <f t="shared" si="402"/>
        <v>0</v>
      </c>
      <c r="AM669" s="175">
        <f t="shared" si="385"/>
        <v>0</v>
      </c>
      <c r="AN669" s="130">
        <f t="shared" si="403"/>
        <v>0</v>
      </c>
      <c r="AO669" s="74">
        <f t="shared" si="386"/>
        <v>0</v>
      </c>
      <c r="AP669" s="123">
        <f t="shared" si="404"/>
        <v>0</v>
      </c>
      <c r="AQ669" s="118">
        <f t="shared" si="387"/>
        <v>0</v>
      </c>
      <c r="AR669" s="82" t="str">
        <f t="shared" si="405"/>
        <v>https://www.alta.ru/tnved/code//</v>
      </c>
      <c r="AS669" s="157"/>
      <c r="AT669" s="162"/>
      <c r="AU669" s="74">
        <f t="shared" si="388"/>
        <v>0</v>
      </c>
      <c r="AV669" s="157"/>
      <c r="AW669" s="75">
        <f>_xlfn.IFNA(VLOOKUP(L669,list_vat[],3,FALSE),0)</f>
        <v>0</v>
      </c>
      <c r="AX669" s="74">
        <f t="shared" si="406"/>
        <v>0</v>
      </c>
      <c r="AY669" s="74">
        <f t="shared" si="407"/>
        <v>0</v>
      </c>
      <c r="AZ669" s="130">
        <f t="shared" si="408"/>
        <v>0</v>
      </c>
      <c r="BA669" s="74">
        <f t="shared" si="389"/>
        <v>0</v>
      </c>
      <c r="BB669" s="193">
        <f t="shared" si="409"/>
        <v>0</v>
      </c>
      <c r="BC669" s="102">
        <f t="shared" si="410"/>
        <v>0</v>
      </c>
      <c r="BD669" s="102">
        <f t="shared" si="411"/>
        <v>0</v>
      </c>
      <c r="BE669" s="413" t="s">
        <v>69</v>
      </c>
    </row>
    <row r="670" spans="1:57" s="65" customFormat="1" ht="12" customHeight="1" x14ac:dyDescent="0.2">
      <c r="A670" s="43">
        <v>655</v>
      </c>
      <c r="B670" s="166"/>
      <c r="C670" s="166"/>
      <c r="D670" s="166"/>
      <c r="E670" s="162"/>
      <c r="F670" s="166"/>
      <c r="G670" s="162"/>
      <c r="H670" s="162"/>
      <c r="I670" s="189">
        <f t="shared" si="390"/>
        <v>0</v>
      </c>
      <c r="J670" s="195"/>
      <c r="K670" s="162"/>
      <c r="L670" s="168"/>
      <c r="M670" s="75">
        <f>_xlfn.XLOOKUP(L670,list_vat[Страна],list_vat[Ставка НДС %],0,0)</f>
        <v>0</v>
      </c>
      <c r="N670" s="162">
        <f t="shared" si="391"/>
        <v>0</v>
      </c>
      <c r="O670" s="169"/>
      <c r="P670" s="74">
        <f t="shared" si="412"/>
        <v>0</v>
      </c>
      <c r="Q670" s="162"/>
      <c r="R670" s="162" t="str">
        <f t="shared" si="392"/>
        <v>введи курс</v>
      </c>
      <c r="S670" s="196">
        <f t="shared" si="393"/>
        <v>0</v>
      </c>
      <c r="T670" s="192">
        <f t="shared" si="394"/>
        <v>0</v>
      </c>
      <c r="U670" s="76">
        <f t="shared" si="395"/>
        <v>0</v>
      </c>
      <c r="V670" s="123">
        <f t="shared" si="396"/>
        <v>0</v>
      </c>
      <c r="W670" s="191"/>
      <c r="X670" s="170"/>
      <c r="Y670" s="74">
        <f t="shared" si="381"/>
        <v>0</v>
      </c>
      <c r="Z670" s="188"/>
      <c r="AA670" s="130">
        <f t="shared" si="397"/>
        <v>0</v>
      </c>
      <c r="AB670" s="74">
        <f t="shared" si="398"/>
        <v>0</v>
      </c>
      <c r="AC670" s="356"/>
      <c r="AD670" s="130" cm="1">
        <f t="array" ref="AD670">IFERROR(ROUND((_xlfn.IFS(offer_sale_type="поставка",AB670,offer_sale_type="транзит",S670)*(1+AC670))/E670,2),0)</f>
        <v>0</v>
      </c>
      <c r="AE670" s="74">
        <f t="shared" si="399"/>
        <v>0</v>
      </c>
      <c r="AF670" s="123" cm="1">
        <f t="array" ref="AF670">IFERROR(ROUND(_xlfn.IFS(offer_sale_type="поставка",AB670,offer_sale_type="транзит",S670)*AC670,2),0)</f>
        <v>0</v>
      </c>
      <c r="AG670" s="130">
        <f t="shared" si="382"/>
        <v>0</v>
      </c>
      <c r="AH670" s="74">
        <f t="shared" si="383"/>
        <v>0</v>
      </c>
      <c r="AI670" s="123">
        <f t="shared" si="384"/>
        <v>0</v>
      </c>
      <c r="AJ670" s="118">
        <f t="shared" si="400"/>
        <v>0</v>
      </c>
      <c r="AK670" s="74">
        <f t="shared" si="401"/>
        <v>0</v>
      </c>
      <c r="AL670" s="174">
        <f t="shared" si="402"/>
        <v>0</v>
      </c>
      <c r="AM670" s="175">
        <f t="shared" si="385"/>
        <v>0</v>
      </c>
      <c r="AN670" s="130">
        <f t="shared" si="403"/>
        <v>0</v>
      </c>
      <c r="AO670" s="74">
        <f t="shared" si="386"/>
        <v>0</v>
      </c>
      <c r="AP670" s="123">
        <f t="shared" si="404"/>
        <v>0</v>
      </c>
      <c r="AQ670" s="118">
        <f t="shared" si="387"/>
        <v>0</v>
      </c>
      <c r="AR670" s="82" t="str">
        <f t="shared" si="405"/>
        <v>https://www.alta.ru/tnved/code//</v>
      </c>
      <c r="AS670" s="157"/>
      <c r="AT670" s="162"/>
      <c r="AU670" s="74">
        <f t="shared" si="388"/>
        <v>0</v>
      </c>
      <c r="AV670" s="157"/>
      <c r="AW670" s="75">
        <f>_xlfn.IFNA(VLOOKUP(L670,list_vat[],3,FALSE),0)</f>
        <v>0</v>
      </c>
      <c r="AX670" s="74">
        <f t="shared" si="406"/>
        <v>0</v>
      </c>
      <c r="AY670" s="74">
        <f t="shared" si="407"/>
        <v>0</v>
      </c>
      <c r="AZ670" s="130">
        <f t="shared" si="408"/>
        <v>0</v>
      </c>
      <c r="BA670" s="74">
        <f t="shared" si="389"/>
        <v>0</v>
      </c>
      <c r="BB670" s="193">
        <f t="shared" si="409"/>
        <v>0</v>
      </c>
      <c r="BC670" s="102">
        <f t="shared" si="410"/>
        <v>0</v>
      </c>
      <c r="BD670" s="102">
        <f t="shared" si="411"/>
        <v>0</v>
      </c>
      <c r="BE670" s="413" t="s">
        <v>69</v>
      </c>
    </row>
    <row r="671" spans="1:57" s="65" customFormat="1" ht="12" customHeight="1" x14ac:dyDescent="0.2">
      <c r="A671" s="43">
        <v>656</v>
      </c>
      <c r="B671" s="166"/>
      <c r="C671" s="166"/>
      <c r="D671" s="166"/>
      <c r="E671" s="162"/>
      <c r="F671" s="166"/>
      <c r="G671" s="162"/>
      <c r="H671" s="162"/>
      <c r="I671" s="189">
        <f t="shared" si="390"/>
        <v>0</v>
      </c>
      <c r="J671" s="195"/>
      <c r="K671" s="162"/>
      <c r="L671" s="168"/>
      <c r="M671" s="75">
        <f>_xlfn.XLOOKUP(L671,list_vat[Страна],list_vat[Ставка НДС %],0,0)</f>
        <v>0</v>
      </c>
      <c r="N671" s="162">
        <f t="shared" si="391"/>
        <v>0</v>
      </c>
      <c r="O671" s="169"/>
      <c r="P671" s="74">
        <f t="shared" si="412"/>
        <v>0</v>
      </c>
      <c r="Q671" s="162"/>
      <c r="R671" s="162" t="str">
        <f t="shared" si="392"/>
        <v>введи курс</v>
      </c>
      <c r="S671" s="196">
        <f t="shared" si="393"/>
        <v>0</v>
      </c>
      <c r="T671" s="192">
        <f t="shared" si="394"/>
        <v>0</v>
      </c>
      <c r="U671" s="76">
        <f t="shared" si="395"/>
        <v>0</v>
      </c>
      <c r="V671" s="123">
        <f t="shared" si="396"/>
        <v>0</v>
      </c>
      <c r="W671" s="191"/>
      <c r="X671" s="170"/>
      <c r="Y671" s="74">
        <f t="shared" si="381"/>
        <v>0</v>
      </c>
      <c r="Z671" s="188"/>
      <c r="AA671" s="130">
        <f t="shared" si="397"/>
        <v>0</v>
      </c>
      <c r="AB671" s="74">
        <f t="shared" si="398"/>
        <v>0</v>
      </c>
      <c r="AC671" s="356"/>
      <c r="AD671" s="130" cm="1">
        <f t="array" ref="AD671">IFERROR(ROUND((_xlfn.IFS(offer_sale_type="поставка",AB671,offer_sale_type="транзит",S671)*(1+AC671))/E671,2),0)</f>
        <v>0</v>
      </c>
      <c r="AE671" s="74">
        <f t="shared" si="399"/>
        <v>0</v>
      </c>
      <c r="AF671" s="123" cm="1">
        <f t="array" ref="AF671">IFERROR(ROUND(_xlfn.IFS(offer_sale_type="поставка",AB671,offer_sale_type="транзит",S671)*AC671,2),0)</f>
        <v>0</v>
      </c>
      <c r="AG671" s="130">
        <f t="shared" si="382"/>
        <v>0</v>
      </c>
      <c r="AH671" s="74">
        <f t="shared" si="383"/>
        <v>0</v>
      </c>
      <c r="AI671" s="123">
        <f t="shared" si="384"/>
        <v>0</v>
      </c>
      <c r="AJ671" s="118">
        <f t="shared" si="400"/>
        <v>0</v>
      </c>
      <c r="AK671" s="74">
        <f t="shared" si="401"/>
        <v>0</v>
      </c>
      <c r="AL671" s="174">
        <f t="shared" si="402"/>
        <v>0</v>
      </c>
      <c r="AM671" s="175">
        <f t="shared" si="385"/>
        <v>0</v>
      </c>
      <c r="AN671" s="130">
        <f t="shared" si="403"/>
        <v>0</v>
      </c>
      <c r="AO671" s="74">
        <f t="shared" si="386"/>
        <v>0</v>
      </c>
      <c r="AP671" s="123">
        <f t="shared" si="404"/>
        <v>0</v>
      </c>
      <c r="AQ671" s="118">
        <f t="shared" si="387"/>
        <v>0</v>
      </c>
      <c r="AR671" s="82" t="str">
        <f t="shared" si="405"/>
        <v>https://www.alta.ru/tnved/code//</v>
      </c>
      <c r="AS671" s="157"/>
      <c r="AT671" s="162"/>
      <c r="AU671" s="74">
        <f t="shared" si="388"/>
        <v>0</v>
      </c>
      <c r="AV671" s="157"/>
      <c r="AW671" s="75">
        <f>_xlfn.IFNA(VLOOKUP(L671,list_vat[],3,FALSE),0)</f>
        <v>0</v>
      </c>
      <c r="AX671" s="74">
        <f t="shared" si="406"/>
        <v>0</v>
      </c>
      <c r="AY671" s="74">
        <f t="shared" si="407"/>
        <v>0</v>
      </c>
      <c r="AZ671" s="130">
        <f t="shared" si="408"/>
        <v>0</v>
      </c>
      <c r="BA671" s="74">
        <f t="shared" si="389"/>
        <v>0</v>
      </c>
      <c r="BB671" s="193">
        <f t="shared" si="409"/>
        <v>0</v>
      </c>
      <c r="BC671" s="102">
        <f t="shared" si="410"/>
        <v>0</v>
      </c>
      <c r="BD671" s="102">
        <f t="shared" si="411"/>
        <v>0</v>
      </c>
      <c r="BE671" s="413" t="s">
        <v>69</v>
      </c>
    </row>
    <row r="672" spans="1:57" s="65" customFormat="1" ht="12" customHeight="1" x14ac:dyDescent="0.2">
      <c r="A672" s="43">
        <v>657</v>
      </c>
      <c r="B672" s="166"/>
      <c r="C672" s="166"/>
      <c r="D672" s="166"/>
      <c r="E672" s="162"/>
      <c r="F672" s="166"/>
      <c r="G672" s="162"/>
      <c r="H672" s="162"/>
      <c r="I672" s="189">
        <f t="shared" si="390"/>
        <v>0</v>
      </c>
      <c r="J672" s="195"/>
      <c r="K672" s="162"/>
      <c r="L672" s="168"/>
      <c r="M672" s="75">
        <f>_xlfn.XLOOKUP(L672,list_vat[Страна],list_vat[Ставка НДС %],0,0)</f>
        <v>0</v>
      </c>
      <c r="N672" s="162">
        <f t="shared" si="391"/>
        <v>0</v>
      </c>
      <c r="O672" s="169"/>
      <c r="P672" s="74">
        <f t="shared" si="412"/>
        <v>0</v>
      </c>
      <c r="Q672" s="162"/>
      <c r="R672" s="162" t="str">
        <f t="shared" si="392"/>
        <v>введи курс</v>
      </c>
      <c r="S672" s="196">
        <f t="shared" si="393"/>
        <v>0</v>
      </c>
      <c r="T672" s="192">
        <f t="shared" si="394"/>
        <v>0</v>
      </c>
      <c r="U672" s="76">
        <f t="shared" si="395"/>
        <v>0</v>
      </c>
      <c r="V672" s="123">
        <f t="shared" si="396"/>
        <v>0</v>
      </c>
      <c r="W672" s="191"/>
      <c r="X672" s="170"/>
      <c r="Y672" s="74">
        <f t="shared" si="381"/>
        <v>0</v>
      </c>
      <c r="Z672" s="188"/>
      <c r="AA672" s="130">
        <f t="shared" si="397"/>
        <v>0</v>
      </c>
      <c r="AB672" s="74">
        <f t="shared" si="398"/>
        <v>0</v>
      </c>
      <c r="AC672" s="356"/>
      <c r="AD672" s="130" cm="1">
        <f t="array" ref="AD672">IFERROR(ROUND((_xlfn.IFS(offer_sale_type="поставка",AB672,offer_sale_type="транзит",S672)*(1+AC672))/E672,2),0)</f>
        <v>0</v>
      </c>
      <c r="AE672" s="74">
        <f t="shared" si="399"/>
        <v>0</v>
      </c>
      <c r="AF672" s="123" cm="1">
        <f t="array" ref="AF672">IFERROR(ROUND(_xlfn.IFS(offer_sale_type="поставка",AB672,offer_sale_type="транзит",S672)*AC672,2),0)</f>
        <v>0</v>
      </c>
      <c r="AG672" s="130">
        <f t="shared" si="382"/>
        <v>0</v>
      </c>
      <c r="AH672" s="74">
        <f t="shared" si="383"/>
        <v>0</v>
      </c>
      <c r="AI672" s="123">
        <f t="shared" si="384"/>
        <v>0</v>
      </c>
      <c r="AJ672" s="118">
        <f t="shared" si="400"/>
        <v>0</v>
      </c>
      <c r="AK672" s="74">
        <f t="shared" si="401"/>
        <v>0</v>
      </c>
      <c r="AL672" s="174">
        <f t="shared" si="402"/>
        <v>0</v>
      </c>
      <c r="AM672" s="175">
        <f t="shared" si="385"/>
        <v>0</v>
      </c>
      <c r="AN672" s="130">
        <f t="shared" si="403"/>
        <v>0</v>
      </c>
      <c r="AO672" s="74">
        <f t="shared" si="386"/>
        <v>0</v>
      </c>
      <c r="AP672" s="123">
        <f t="shared" si="404"/>
        <v>0</v>
      </c>
      <c r="AQ672" s="118">
        <f t="shared" si="387"/>
        <v>0</v>
      </c>
      <c r="AR672" s="82" t="str">
        <f t="shared" si="405"/>
        <v>https://www.alta.ru/tnved/code//</v>
      </c>
      <c r="AS672" s="157"/>
      <c r="AT672" s="162"/>
      <c r="AU672" s="74">
        <f t="shared" si="388"/>
        <v>0</v>
      </c>
      <c r="AV672" s="157"/>
      <c r="AW672" s="75">
        <f>_xlfn.IFNA(VLOOKUP(L672,list_vat[],3,FALSE),0)</f>
        <v>0</v>
      </c>
      <c r="AX672" s="74">
        <f t="shared" si="406"/>
        <v>0</v>
      </c>
      <c r="AY672" s="74">
        <f t="shared" si="407"/>
        <v>0</v>
      </c>
      <c r="AZ672" s="130">
        <f t="shared" si="408"/>
        <v>0</v>
      </c>
      <c r="BA672" s="74">
        <f t="shared" si="389"/>
        <v>0</v>
      </c>
      <c r="BB672" s="193">
        <f t="shared" si="409"/>
        <v>0</v>
      </c>
      <c r="BC672" s="102">
        <f t="shared" si="410"/>
        <v>0</v>
      </c>
      <c r="BD672" s="102">
        <f t="shared" si="411"/>
        <v>0</v>
      </c>
      <c r="BE672" s="413" t="s">
        <v>69</v>
      </c>
    </row>
    <row r="673" spans="1:57" s="65" customFormat="1" ht="12" customHeight="1" x14ac:dyDescent="0.2">
      <c r="A673" s="43">
        <v>658</v>
      </c>
      <c r="B673" s="166"/>
      <c r="C673" s="166"/>
      <c r="D673" s="166"/>
      <c r="E673" s="162"/>
      <c r="F673" s="166"/>
      <c r="G673" s="162"/>
      <c r="H673" s="162"/>
      <c r="I673" s="189">
        <f t="shared" si="390"/>
        <v>0</v>
      </c>
      <c r="J673" s="195"/>
      <c r="K673" s="162"/>
      <c r="L673" s="168"/>
      <c r="M673" s="75">
        <f>_xlfn.XLOOKUP(L673,list_vat[Страна],list_vat[Ставка НДС %],0,0)</f>
        <v>0</v>
      </c>
      <c r="N673" s="162">
        <f t="shared" si="391"/>
        <v>0</v>
      </c>
      <c r="O673" s="169"/>
      <c r="P673" s="74">
        <f t="shared" si="412"/>
        <v>0</v>
      </c>
      <c r="Q673" s="162"/>
      <c r="R673" s="162" t="str">
        <f t="shared" si="392"/>
        <v>введи курс</v>
      </c>
      <c r="S673" s="196">
        <f t="shared" si="393"/>
        <v>0</v>
      </c>
      <c r="T673" s="192">
        <f t="shared" si="394"/>
        <v>0</v>
      </c>
      <c r="U673" s="76">
        <f t="shared" si="395"/>
        <v>0</v>
      </c>
      <c r="V673" s="123">
        <f t="shared" si="396"/>
        <v>0</v>
      </c>
      <c r="W673" s="191"/>
      <c r="X673" s="170"/>
      <c r="Y673" s="74">
        <f t="shared" si="381"/>
        <v>0</v>
      </c>
      <c r="Z673" s="188"/>
      <c r="AA673" s="130">
        <f t="shared" si="397"/>
        <v>0</v>
      </c>
      <c r="AB673" s="74">
        <f t="shared" si="398"/>
        <v>0</v>
      </c>
      <c r="AC673" s="356"/>
      <c r="AD673" s="130" cm="1">
        <f t="array" ref="AD673">IFERROR(ROUND((_xlfn.IFS(offer_sale_type="поставка",AB673,offer_sale_type="транзит",S673)*(1+AC673))/E673,2),0)</f>
        <v>0</v>
      </c>
      <c r="AE673" s="74">
        <f t="shared" si="399"/>
        <v>0</v>
      </c>
      <c r="AF673" s="123" cm="1">
        <f t="array" ref="AF673">IFERROR(ROUND(_xlfn.IFS(offer_sale_type="поставка",AB673,offer_sale_type="транзит",S673)*AC673,2),0)</f>
        <v>0</v>
      </c>
      <c r="AG673" s="130">
        <f t="shared" si="382"/>
        <v>0</v>
      </c>
      <c r="AH673" s="74">
        <f t="shared" si="383"/>
        <v>0</v>
      </c>
      <c r="AI673" s="123">
        <f t="shared" si="384"/>
        <v>0</v>
      </c>
      <c r="AJ673" s="118">
        <f t="shared" si="400"/>
        <v>0</v>
      </c>
      <c r="AK673" s="74">
        <f t="shared" si="401"/>
        <v>0</v>
      </c>
      <c r="AL673" s="174">
        <f t="shared" si="402"/>
        <v>0</v>
      </c>
      <c r="AM673" s="175">
        <f t="shared" si="385"/>
        <v>0</v>
      </c>
      <c r="AN673" s="130">
        <f t="shared" si="403"/>
        <v>0</v>
      </c>
      <c r="AO673" s="74">
        <f t="shared" si="386"/>
        <v>0</v>
      </c>
      <c r="AP673" s="123">
        <f t="shared" si="404"/>
        <v>0</v>
      </c>
      <c r="AQ673" s="118">
        <f t="shared" si="387"/>
        <v>0</v>
      </c>
      <c r="AR673" s="82" t="str">
        <f t="shared" si="405"/>
        <v>https://www.alta.ru/tnved/code//</v>
      </c>
      <c r="AS673" s="157"/>
      <c r="AT673" s="162"/>
      <c r="AU673" s="74">
        <f t="shared" si="388"/>
        <v>0</v>
      </c>
      <c r="AV673" s="157"/>
      <c r="AW673" s="75">
        <f>_xlfn.IFNA(VLOOKUP(L673,list_vat[],3,FALSE),0)</f>
        <v>0</v>
      </c>
      <c r="AX673" s="74">
        <f t="shared" si="406"/>
        <v>0</v>
      </c>
      <c r="AY673" s="74">
        <f t="shared" si="407"/>
        <v>0</v>
      </c>
      <c r="AZ673" s="130">
        <f t="shared" si="408"/>
        <v>0</v>
      </c>
      <c r="BA673" s="74">
        <f t="shared" si="389"/>
        <v>0</v>
      </c>
      <c r="BB673" s="193">
        <f t="shared" si="409"/>
        <v>0</v>
      </c>
      <c r="BC673" s="102">
        <f t="shared" si="410"/>
        <v>0</v>
      </c>
      <c r="BD673" s="102">
        <f t="shared" si="411"/>
        <v>0</v>
      </c>
      <c r="BE673" s="413" t="s">
        <v>69</v>
      </c>
    </row>
    <row r="674" spans="1:57" s="65" customFormat="1" ht="12" customHeight="1" x14ac:dyDescent="0.2">
      <c r="A674" s="43">
        <v>659</v>
      </c>
      <c r="B674" s="166"/>
      <c r="C674" s="166"/>
      <c r="D674" s="166"/>
      <c r="E674" s="162"/>
      <c r="F674" s="166"/>
      <c r="G674" s="162"/>
      <c r="H674" s="162"/>
      <c r="I674" s="189">
        <f t="shared" si="390"/>
        <v>0</v>
      </c>
      <c r="J674" s="195"/>
      <c r="K674" s="162"/>
      <c r="L674" s="168"/>
      <c r="M674" s="75">
        <f>_xlfn.XLOOKUP(L674,list_vat[Страна],list_vat[Ставка НДС %],0,0)</f>
        <v>0</v>
      </c>
      <c r="N674" s="162">
        <f t="shared" si="391"/>
        <v>0</v>
      </c>
      <c r="O674" s="169"/>
      <c r="P674" s="74">
        <f t="shared" si="412"/>
        <v>0</v>
      </c>
      <c r="Q674" s="162"/>
      <c r="R674" s="162" t="str">
        <f t="shared" si="392"/>
        <v>введи курс</v>
      </c>
      <c r="S674" s="196">
        <f t="shared" si="393"/>
        <v>0</v>
      </c>
      <c r="T674" s="192">
        <f t="shared" si="394"/>
        <v>0</v>
      </c>
      <c r="U674" s="76">
        <f t="shared" si="395"/>
        <v>0</v>
      </c>
      <c r="V674" s="123">
        <f t="shared" si="396"/>
        <v>0</v>
      </c>
      <c r="W674" s="191"/>
      <c r="X674" s="170"/>
      <c r="Y674" s="74">
        <f t="shared" si="381"/>
        <v>0</v>
      </c>
      <c r="Z674" s="188"/>
      <c r="AA674" s="130">
        <f t="shared" si="397"/>
        <v>0</v>
      </c>
      <c r="AB674" s="74">
        <f t="shared" si="398"/>
        <v>0</v>
      </c>
      <c r="AC674" s="356"/>
      <c r="AD674" s="130" cm="1">
        <f t="array" ref="AD674">IFERROR(ROUND((_xlfn.IFS(offer_sale_type="поставка",AB674,offer_sale_type="транзит",S674)*(1+AC674))/E674,2),0)</f>
        <v>0</v>
      </c>
      <c r="AE674" s="74">
        <f t="shared" si="399"/>
        <v>0</v>
      </c>
      <c r="AF674" s="123" cm="1">
        <f t="array" ref="AF674">IFERROR(ROUND(_xlfn.IFS(offer_sale_type="поставка",AB674,offer_sale_type="транзит",S674)*AC674,2),0)</f>
        <v>0</v>
      </c>
      <c r="AG674" s="130">
        <f t="shared" si="382"/>
        <v>0</v>
      </c>
      <c r="AH674" s="74">
        <f t="shared" si="383"/>
        <v>0</v>
      </c>
      <c r="AI674" s="123">
        <f t="shared" si="384"/>
        <v>0</v>
      </c>
      <c r="AJ674" s="118">
        <f t="shared" si="400"/>
        <v>0</v>
      </c>
      <c r="AK674" s="74">
        <f t="shared" si="401"/>
        <v>0</v>
      </c>
      <c r="AL674" s="174">
        <f t="shared" si="402"/>
        <v>0</v>
      </c>
      <c r="AM674" s="175">
        <f t="shared" si="385"/>
        <v>0</v>
      </c>
      <c r="AN674" s="130">
        <f t="shared" si="403"/>
        <v>0</v>
      </c>
      <c r="AO674" s="74">
        <f t="shared" si="386"/>
        <v>0</v>
      </c>
      <c r="AP674" s="123">
        <f t="shared" si="404"/>
        <v>0</v>
      </c>
      <c r="AQ674" s="118">
        <f t="shared" si="387"/>
        <v>0</v>
      </c>
      <c r="AR674" s="82" t="str">
        <f t="shared" si="405"/>
        <v>https://www.alta.ru/tnved/code//</v>
      </c>
      <c r="AS674" s="157"/>
      <c r="AT674" s="162"/>
      <c r="AU674" s="74">
        <f t="shared" si="388"/>
        <v>0</v>
      </c>
      <c r="AV674" s="157"/>
      <c r="AW674" s="75">
        <f>_xlfn.IFNA(VLOOKUP(L674,list_vat[],3,FALSE),0)</f>
        <v>0</v>
      </c>
      <c r="AX674" s="74">
        <f t="shared" si="406"/>
        <v>0</v>
      </c>
      <c r="AY674" s="74">
        <f t="shared" si="407"/>
        <v>0</v>
      </c>
      <c r="AZ674" s="130">
        <f t="shared" si="408"/>
        <v>0</v>
      </c>
      <c r="BA674" s="74">
        <f t="shared" si="389"/>
        <v>0</v>
      </c>
      <c r="BB674" s="193">
        <f t="shared" si="409"/>
        <v>0</v>
      </c>
      <c r="BC674" s="102">
        <f t="shared" si="410"/>
        <v>0</v>
      </c>
      <c r="BD674" s="102">
        <f t="shared" si="411"/>
        <v>0</v>
      </c>
      <c r="BE674" s="413" t="s">
        <v>69</v>
      </c>
    </row>
    <row r="675" spans="1:57" s="65" customFormat="1" ht="12" customHeight="1" x14ac:dyDescent="0.2">
      <c r="A675" s="43">
        <v>660</v>
      </c>
      <c r="B675" s="166"/>
      <c r="C675" s="166"/>
      <c r="D675" s="166"/>
      <c r="E675" s="162"/>
      <c r="F675" s="166"/>
      <c r="G675" s="162"/>
      <c r="H675" s="162"/>
      <c r="I675" s="189">
        <f t="shared" si="390"/>
        <v>0</v>
      </c>
      <c r="J675" s="195"/>
      <c r="K675" s="162"/>
      <c r="L675" s="168"/>
      <c r="M675" s="75">
        <f>_xlfn.XLOOKUP(L675,list_vat[Страна],list_vat[Ставка НДС %],0,0)</f>
        <v>0</v>
      </c>
      <c r="N675" s="162">
        <f t="shared" si="391"/>
        <v>0</v>
      </c>
      <c r="O675" s="169"/>
      <c r="P675" s="74">
        <f t="shared" si="412"/>
        <v>0</v>
      </c>
      <c r="Q675" s="162"/>
      <c r="R675" s="162" t="str">
        <f t="shared" si="392"/>
        <v>введи курс</v>
      </c>
      <c r="S675" s="196">
        <f t="shared" si="393"/>
        <v>0</v>
      </c>
      <c r="T675" s="192">
        <f t="shared" si="394"/>
        <v>0</v>
      </c>
      <c r="U675" s="76">
        <f t="shared" si="395"/>
        <v>0</v>
      </c>
      <c r="V675" s="123">
        <f t="shared" si="396"/>
        <v>0</v>
      </c>
      <c r="W675" s="191"/>
      <c r="X675" s="170"/>
      <c r="Y675" s="74">
        <f t="shared" si="381"/>
        <v>0</v>
      </c>
      <c r="Z675" s="188"/>
      <c r="AA675" s="130">
        <f t="shared" si="397"/>
        <v>0</v>
      </c>
      <c r="AB675" s="74">
        <f t="shared" si="398"/>
        <v>0</v>
      </c>
      <c r="AC675" s="356"/>
      <c r="AD675" s="130" cm="1">
        <f t="array" ref="AD675">IFERROR(ROUND((_xlfn.IFS(offer_sale_type="поставка",AB675,offer_sale_type="транзит",S675)*(1+AC675))/E675,2),0)</f>
        <v>0</v>
      </c>
      <c r="AE675" s="74">
        <f t="shared" si="399"/>
        <v>0</v>
      </c>
      <c r="AF675" s="123" cm="1">
        <f t="array" ref="AF675">IFERROR(ROUND(_xlfn.IFS(offer_sale_type="поставка",AB675,offer_sale_type="транзит",S675)*AC675,2),0)</f>
        <v>0</v>
      </c>
      <c r="AG675" s="130">
        <f t="shared" si="382"/>
        <v>0</v>
      </c>
      <c r="AH675" s="74">
        <f t="shared" si="383"/>
        <v>0</v>
      </c>
      <c r="AI675" s="123">
        <f t="shared" si="384"/>
        <v>0</v>
      </c>
      <c r="AJ675" s="118">
        <f t="shared" si="400"/>
        <v>0</v>
      </c>
      <c r="AK675" s="74">
        <f t="shared" si="401"/>
        <v>0</v>
      </c>
      <c r="AL675" s="174">
        <f t="shared" si="402"/>
        <v>0</v>
      </c>
      <c r="AM675" s="175">
        <f t="shared" si="385"/>
        <v>0</v>
      </c>
      <c r="AN675" s="130">
        <f t="shared" si="403"/>
        <v>0</v>
      </c>
      <c r="AO675" s="74">
        <f t="shared" si="386"/>
        <v>0</v>
      </c>
      <c r="AP675" s="123">
        <f t="shared" si="404"/>
        <v>0</v>
      </c>
      <c r="AQ675" s="118">
        <f t="shared" si="387"/>
        <v>0</v>
      </c>
      <c r="AR675" s="82" t="str">
        <f t="shared" si="405"/>
        <v>https://www.alta.ru/tnved/code//</v>
      </c>
      <c r="AS675" s="157"/>
      <c r="AT675" s="162"/>
      <c r="AU675" s="74">
        <f t="shared" si="388"/>
        <v>0</v>
      </c>
      <c r="AV675" s="157"/>
      <c r="AW675" s="75">
        <f>_xlfn.IFNA(VLOOKUP(L675,list_vat[],3,FALSE),0)</f>
        <v>0</v>
      </c>
      <c r="AX675" s="74">
        <f t="shared" si="406"/>
        <v>0</v>
      </c>
      <c r="AY675" s="74">
        <f t="shared" si="407"/>
        <v>0</v>
      </c>
      <c r="AZ675" s="130">
        <f t="shared" si="408"/>
        <v>0</v>
      </c>
      <c r="BA675" s="74">
        <f t="shared" si="389"/>
        <v>0</v>
      </c>
      <c r="BB675" s="193">
        <f t="shared" si="409"/>
        <v>0</v>
      </c>
      <c r="BC675" s="102">
        <f t="shared" si="410"/>
        <v>0</v>
      </c>
      <c r="BD675" s="102">
        <f t="shared" si="411"/>
        <v>0</v>
      </c>
      <c r="BE675" s="413" t="s">
        <v>69</v>
      </c>
    </row>
    <row r="676" spans="1:57" s="65" customFormat="1" ht="12" customHeight="1" x14ac:dyDescent="0.2">
      <c r="A676" s="43">
        <v>661</v>
      </c>
      <c r="B676" s="166"/>
      <c r="C676" s="166"/>
      <c r="D676" s="166"/>
      <c r="E676" s="162"/>
      <c r="F676" s="166"/>
      <c r="G676" s="162"/>
      <c r="H676" s="162"/>
      <c r="I676" s="189">
        <f t="shared" si="390"/>
        <v>0</v>
      </c>
      <c r="J676" s="195"/>
      <c r="K676" s="162"/>
      <c r="L676" s="168"/>
      <c r="M676" s="75">
        <f>_xlfn.XLOOKUP(L676,list_vat[Страна],list_vat[Ставка НДС %],0,0)</f>
        <v>0</v>
      </c>
      <c r="N676" s="162">
        <f t="shared" si="391"/>
        <v>0</v>
      </c>
      <c r="O676" s="169"/>
      <c r="P676" s="74">
        <f t="shared" si="412"/>
        <v>0</v>
      </c>
      <c r="Q676" s="162"/>
      <c r="R676" s="162" t="str">
        <f t="shared" si="392"/>
        <v>введи курс</v>
      </c>
      <c r="S676" s="196">
        <f t="shared" si="393"/>
        <v>0</v>
      </c>
      <c r="T676" s="192">
        <f t="shared" si="394"/>
        <v>0</v>
      </c>
      <c r="U676" s="76">
        <f t="shared" si="395"/>
        <v>0</v>
      </c>
      <c r="V676" s="123">
        <f t="shared" si="396"/>
        <v>0</v>
      </c>
      <c r="W676" s="191"/>
      <c r="X676" s="170"/>
      <c r="Y676" s="74">
        <f t="shared" si="381"/>
        <v>0</v>
      </c>
      <c r="Z676" s="188"/>
      <c r="AA676" s="130">
        <f t="shared" si="397"/>
        <v>0</v>
      </c>
      <c r="AB676" s="74">
        <f t="shared" si="398"/>
        <v>0</v>
      </c>
      <c r="AC676" s="356"/>
      <c r="AD676" s="130" cm="1">
        <f t="array" ref="AD676">IFERROR(ROUND((_xlfn.IFS(offer_sale_type="поставка",AB676,offer_sale_type="транзит",S676)*(1+AC676))/E676,2),0)</f>
        <v>0</v>
      </c>
      <c r="AE676" s="74">
        <f t="shared" si="399"/>
        <v>0</v>
      </c>
      <c r="AF676" s="123" cm="1">
        <f t="array" ref="AF676">IFERROR(ROUND(_xlfn.IFS(offer_sale_type="поставка",AB676,offer_sale_type="транзит",S676)*AC676,2),0)</f>
        <v>0</v>
      </c>
      <c r="AG676" s="130">
        <f t="shared" si="382"/>
        <v>0</v>
      </c>
      <c r="AH676" s="74">
        <f t="shared" si="383"/>
        <v>0</v>
      </c>
      <c r="AI676" s="123">
        <f t="shared" si="384"/>
        <v>0</v>
      </c>
      <c r="AJ676" s="118">
        <f t="shared" si="400"/>
        <v>0</v>
      </c>
      <c r="AK676" s="74">
        <f t="shared" si="401"/>
        <v>0</v>
      </c>
      <c r="AL676" s="174">
        <f t="shared" si="402"/>
        <v>0</v>
      </c>
      <c r="AM676" s="175">
        <f t="shared" si="385"/>
        <v>0</v>
      </c>
      <c r="AN676" s="130">
        <f t="shared" si="403"/>
        <v>0</v>
      </c>
      <c r="AO676" s="74">
        <f t="shared" si="386"/>
        <v>0</v>
      </c>
      <c r="AP676" s="123">
        <f t="shared" si="404"/>
        <v>0</v>
      </c>
      <c r="AQ676" s="118">
        <f t="shared" si="387"/>
        <v>0</v>
      </c>
      <c r="AR676" s="82" t="str">
        <f t="shared" si="405"/>
        <v>https://www.alta.ru/tnved/code//</v>
      </c>
      <c r="AS676" s="157"/>
      <c r="AT676" s="162"/>
      <c r="AU676" s="74">
        <f t="shared" si="388"/>
        <v>0</v>
      </c>
      <c r="AV676" s="157"/>
      <c r="AW676" s="75">
        <f>_xlfn.IFNA(VLOOKUP(L676,list_vat[],3,FALSE),0)</f>
        <v>0</v>
      </c>
      <c r="AX676" s="74">
        <f t="shared" si="406"/>
        <v>0</v>
      </c>
      <c r="AY676" s="74">
        <f t="shared" si="407"/>
        <v>0</v>
      </c>
      <c r="AZ676" s="130">
        <f t="shared" si="408"/>
        <v>0</v>
      </c>
      <c r="BA676" s="74">
        <f t="shared" si="389"/>
        <v>0</v>
      </c>
      <c r="BB676" s="193">
        <f t="shared" si="409"/>
        <v>0</v>
      </c>
      <c r="BC676" s="102">
        <f t="shared" si="410"/>
        <v>0</v>
      </c>
      <c r="BD676" s="102">
        <f t="shared" si="411"/>
        <v>0</v>
      </c>
      <c r="BE676" s="413" t="s">
        <v>69</v>
      </c>
    </row>
    <row r="677" spans="1:57" s="65" customFormat="1" ht="12" customHeight="1" x14ac:dyDescent="0.2">
      <c r="A677" s="43">
        <v>662</v>
      </c>
      <c r="B677" s="166"/>
      <c r="C677" s="166"/>
      <c r="D677" s="166"/>
      <c r="E677" s="162"/>
      <c r="F677" s="166"/>
      <c r="G677" s="162"/>
      <c r="H677" s="162"/>
      <c r="I677" s="189">
        <f t="shared" si="390"/>
        <v>0</v>
      </c>
      <c r="J677" s="195"/>
      <c r="K677" s="162"/>
      <c r="L677" s="168"/>
      <c r="M677" s="75">
        <f>_xlfn.XLOOKUP(L677,list_vat[Страна],list_vat[Ставка НДС %],0,0)</f>
        <v>0</v>
      </c>
      <c r="N677" s="162">
        <f t="shared" si="391"/>
        <v>0</v>
      </c>
      <c r="O677" s="169"/>
      <c r="P677" s="74">
        <f t="shared" si="412"/>
        <v>0</v>
      </c>
      <c r="Q677" s="162"/>
      <c r="R677" s="162" t="str">
        <f t="shared" si="392"/>
        <v>введи курс</v>
      </c>
      <c r="S677" s="196">
        <f t="shared" si="393"/>
        <v>0</v>
      </c>
      <c r="T677" s="192">
        <f t="shared" si="394"/>
        <v>0</v>
      </c>
      <c r="U677" s="76">
        <f t="shared" si="395"/>
        <v>0</v>
      </c>
      <c r="V677" s="123">
        <f t="shared" si="396"/>
        <v>0</v>
      </c>
      <c r="W677" s="191"/>
      <c r="X677" s="170"/>
      <c r="Y677" s="74">
        <f t="shared" si="381"/>
        <v>0</v>
      </c>
      <c r="Z677" s="188"/>
      <c r="AA677" s="130">
        <f t="shared" si="397"/>
        <v>0</v>
      </c>
      <c r="AB677" s="74">
        <f t="shared" si="398"/>
        <v>0</v>
      </c>
      <c r="AC677" s="356"/>
      <c r="AD677" s="130" cm="1">
        <f t="array" ref="AD677">IFERROR(ROUND((_xlfn.IFS(offer_sale_type="поставка",AB677,offer_sale_type="транзит",S677)*(1+AC677))/E677,2),0)</f>
        <v>0</v>
      </c>
      <c r="AE677" s="74">
        <f t="shared" si="399"/>
        <v>0</v>
      </c>
      <c r="AF677" s="123" cm="1">
        <f t="array" ref="AF677">IFERROR(ROUND(_xlfn.IFS(offer_sale_type="поставка",AB677,offer_sale_type="транзит",S677)*AC677,2),0)</f>
        <v>0</v>
      </c>
      <c r="AG677" s="130">
        <f t="shared" si="382"/>
        <v>0</v>
      </c>
      <c r="AH677" s="74">
        <f t="shared" si="383"/>
        <v>0</v>
      </c>
      <c r="AI677" s="123">
        <f t="shared" si="384"/>
        <v>0</v>
      </c>
      <c r="AJ677" s="118">
        <f t="shared" si="400"/>
        <v>0</v>
      </c>
      <c r="AK677" s="74">
        <f t="shared" si="401"/>
        <v>0</v>
      </c>
      <c r="AL677" s="174">
        <f t="shared" si="402"/>
        <v>0</v>
      </c>
      <c r="AM677" s="175">
        <f t="shared" si="385"/>
        <v>0</v>
      </c>
      <c r="AN677" s="130">
        <f t="shared" si="403"/>
        <v>0</v>
      </c>
      <c r="AO677" s="74">
        <f t="shared" si="386"/>
        <v>0</v>
      </c>
      <c r="AP677" s="123">
        <f t="shared" si="404"/>
        <v>0</v>
      </c>
      <c r="AQ677" s="118">
        <f t="shared" si="387"/>
        <v>0</v>
      </c>
      <c r="AR677" s="82" t="str">
        <f t="shared" si="405"/>
        <v>https://www.alta.ru/tnved/code//</v>
      </c>
      <c r="AS677" s="157"/>
      <c r="AT677" s="162"/>
      <c r="AU677" s="74">
        <f t="shared" si="388"/>
        <v>0</v>
      </c>
      <c r="AV677" s="157"/>
      <c r="AW677" s="75">
        <f>_xlfn.IFNA(VLOOKUP(L677,list_vat[],3,FALSE),0)</f>
        <v>0</v>
      </c>
      <c r="AX677" s="74">
        <f t="shared" si="406"/>
        <v>0</v>
      </c>
      <c r="AY677" s="74">
        <f t="shared" si="407"/>
        <v>0</v>
      </c>
      <c r="AZ677" s="130">
        <f t="shared" si="408"/>
        <v>0</v>
      </c>
      <c r="BA677" s="74">
        <f t="shared" si="389"/>
        <v>0</v>
      </c>
      <c r="BB677" s="193">
        <f t="shared" si="409"/>
        <v>0</v>
      </c>
      <c r="BC677" s="102">
        <f t="shared" si="410"/>
        <v>0</v>
      </c>
      <c r="BD677" s="102">
        <f t="shared" si="411"/>
        <v>0</v>
      </c>
      <c r="BE677" s="413" t="s">
        <v>69</v>
      </c>
    </row>
    <row r="678" spans="1:57" s="65" customFormat="1" ht="12" customHeight="1" x14ac:dyDescent="0.2">
      <c r="A678" s="43">
        <v>663</v>
      </c>
      <c r="B678" s="166"/>
      <c r="C678" s="166"/>
      <c r="D678" s="166"/>
      <c r="E678" s="162"/>
      <c r="F678" s="166"/>
      <c r="G678" s="162"/>
      <c r="H678" s="162"/>
      <c r="I678" s="189">
        <f t="shared" si="390"/>
        <v>0</v>
      </c>
      <c r="J678" s="195"/>
      <c r="K678" s="162"/>
      <c r="L678" s="168"/>
      <c r="M678" s="75">
        <f>_xlfn.XLOOKUP(L678,list_vat[Страна],list_vat[Ставка НДС %],0,0)</f>
        <v>0</v>
      </c>
      <c r="N678" s="162">
        <f t="shared" si="391"/>
        <v>0</v>
      </c>
      <c r="O678" s="169"/>
      <c r="P678" s="74">
        <f t="shared" si="412"/>
        <v>0</v>
      </c>
      <c r="Q678" s="162"/>
      <c r="R678" s="162" t="str">
        <f t="shared" si="392"/>
        <v>введи курс</v>
      </c>
      <c r="S678" s="196">
        <f t="shared" si="393"/>
        <v>0</v>
      </c>
      <c r="T678" s="192">
        <f t="shared" si="394"/>
        <v>0</v>
      </c>
      <c r="U678" s="76">
        <f t="shared" si="395"/>
        <v>0</v>
      </c>
      <c r="V678" s="123">
        <f t="shared" si="396"/>
        <v>0</v>
      </c>
      <c r="W678" s="191"/>
      <c r="X678" s="170"/>
      <c r="Y678" s="74">
        <f t="shared" si="381"/>
        <v>0</v>
      </c>
      <c r="Z678" s="188"/>
      <c r="AA678" s="130">
        <f t="shared" si="397"/>
        <v>0</v>
      </c>
      <c r="AB678" s="74">
        <f t="shared" si="398"/>
        <v>0</v>
      </c>
      <c r="AC678" s="356"/>
      <c r="AD678" s="130" cm="1">
        <f t="array" ref="AD678">IFERROR(ROUND((_xlfn.IFS(offer_sale_type="поставка",AB678,offer_sale_type="транзит",S678)*(1+AC678))/E678,2),0)</f>
        <v>0</v>
      </c>
      <c r="AE678" s="74">
        <f t="shared" si="399"/>
        <v>0</v>
      </c>
      <c r="AF678" s="123" cm="1">
        <f t="array" ref="AF678">IFERROR(ROUND(_xlfn.IFS(offer_sale_type="поставка",AB678,offer_sale_type="транзит",S678)*AC678,2),0)</f>
        <v>0</v>
      </c>
      <c r="AG678" s="130">
        <f t="shared" si="382"/>
        <v>0</v>
      </c>
      <c r="AH678" s="74">
        <f t="shared" si="383"/>
        <v>0</v>
      </c>
      <c r="AI678" s="123">
        <f t="shared" si="384"/>
        <v>0</v>
      </c>
      <c r="AJ678" s="118">
        <f t="shared" si="400"/>
        <v>0</v>
      </c>
      <c r="AK678" s="74">
        <f t="shared" si="401"/>
        <v>0</v>
      </c>
      <c r="AL678" s="174">
        <f t="shared" si="402"/>
        <v>0</v>
      </c>
      <c r="AM678" s="175">
        <f t="shared" si="385"/>
        <v>0</v>
      </c>
      <c r="AN678" s="130">
        <f t="shared" si="403"/>
        <v>0</v>
      </c>
      <c r="AO678" s="74">
        <f t="shared" si="386"/>
        <v>0</v>
      </c>
      <c r="AP678" s="123">
        <f t="shared" si="404"/>
        <v>0</v>
      </c>
      <c r="AQ678" s="118">
        <f t="shared" si="387"/>
        <v>0</v>
      </c>
      <c r="AR678" s="82" t="str">
        <f t="shared" si="405"/>
        <v>https://www.alta.ru/tnved/code//</v>
      </c>
      <c r="AS678" s="157"/>
      <c r="AT678" s="162"/>
      <c r="AU678" s="74">
        <f t="shared" si="388"/>
        <v>0</v>
      </c>
      <c r="AV678" s="157"/>
      <c r="AW678" s="75">
        <f>_xlfn.IFNA(VLOOKUP(L678,list_vat[],3,FALSE),0)</f>
        <v>0</v>
      </c>
      <c r="AX678" s="74">
        <f t="shared" si="406"/>
        <v>0</v>
      </c>
      <c r="AY678" s="74">
        <f t="shared" si="407"/>
        <v>0</v>
      </c>
      <c r="AZ678" s="130">
        <f t="shared" si="408"/>
        <v>0</v>
      </c>
      <c r="BA678" s="74">
        <f t="shared" si="389"/>
        <v>0</v>
      </c>
      <c r="BB678" s="193">
        <f t="shared" si="409"/>
        <v>0</v>
      </c>
      <c r="BC678" s="102">
        <f t="shared" si="410"/>
        <v>0</v>
      </c>
      <c r="BD678" s="102">
        <f t="shared" si="411"/>
        <v>0</v>
      </c>
      <c r="BE678" s="413" t="s">
        <v>69</v>
      </c>
    </row>
    <row r="679" spans="1:57" s="65" customFormat="1" ht="12" customHeight="1" x14ac:dyDescent="0.2">
      <c r="A679" s="43">
        <v>664</v>
      </c>
      <c r="B679" s="166"/>
      <c r="C679" s="166"/>
      <c r="D679" s="166"/>
      <c r="E679" s="162"/>
      <c r="F679" s="166"/>
      <c r="G679" s="162"/>
      <c r="H679" s="162"/>
      <c r="I679" s="189">
        <f t="shared" si="390"/>
        <v>0</v>
      </c>
      <c r="J679" s="195"/>
      <c r="K679" s="162"/>
      <c r="L679" s="168"/>
      <c r="M679" s="75">
        <f>_xlfn.XLOOKUP(L679,list_vat[Страна],list_vat[Ставка НДС %],0,0)</f>
        <v>0</v>
      </c>
      <c r="N679" s="162">
        <f t="shared" si="391"/>
        <v>0</v>
      </c>
      <c r="O679" s="169"/>
      <c r="P679" s="74">
        <f t="shared" si="412"/>
        <v>0</v>
      </c>
      <c r="Q679" s="162"/>
      <c r="R679" s="162" t="str">
        <f t="shared" si="392"/>
        <v>введи курс</v>
      </c>
      <c r="S679" s="196">
        <f t="shared" si="393"/>
        <v>0</v>
      </c>
      <c r="T679" s="192">
        <f t="shared" si="394"/>
        <v>0</v>
      </c>
      <c r="U679" s="76">
        <f t="shared" si="395"/>
        <v>0</v>
      </c>
      <c r="V679" s="123">
        <f t="shared" si="396"/>
        <v>0</v>
      </c>
      <c r="W679" s="191"/>
      <c r="X679" s="170"/>
      <c r="Y679" s="74">
        <f t="shared" si="381"/>
        <v>0</v>
      </c>
      <c r="Z679" s="188"/>
      <c r="AA679" s="130">
        <f t="shared" si="397"/>
        <v>0</v>
      </c>
      <c r="AB679" s="74">
        <f t="shared" si="398"/>
        <v>0</v>
      </c>
      <c r="AC679" s="356"/>
      <c r="AD679" s="130" cm="1">
        <f t="array" ref="AD679">IFERROR(ROUND((_xlfn.IFS(offer_sale_type="поставка",AB679,offer_sale_type="транзит",S679)*(1+AC679))/E679,2),0)</f>
        <v>0</v>
      </c>
      <c r="AE679" s="74">
        <f t="shared" si="399"/>
        <v>0</v>
      </c>
      <c r="AF679" s="123" cm="1">
        <f t="array" ref="AF679">IFERROR(ROUND(_xlfn.IFS(offer_sale_type="поставка",AB679,offer_sale_type="транзит",S679)*AC679,2),0)</f>
        <v>0</v>
      </c>
      <c r="AG679" s="130">
        <f t="shared" si="382"/>
        <v>0</v>
      </c>
      <c r="AH679" s="74">
        <f t="shared" si="383"/>
        <v>0</v>
      </c>
      <c r="AI679" s="123">
        <f t="shared" si="384"/>
        <v>0</v>
      </c>
      <c r="AJ679" s="118">
        <f t="shared" si="400"/>
        <v>0</v>
      </c>
      <c r="AK679" s="74">
        <f t="shared" si="401"/>
        <v>0</v>
      </c>
      <c r="AL679" s="174">
        <f t="shared" si="402"/>
        <v>0</v>
      </c>
      <c r="AM679" s="175">
        <f t="shared" si="385"/>
        <v>0</v>
      </c>
      <c r="AN679" s="130">
        <f t="shared" si="403"/>
        <v>0</v>
      </c>
      <c r="AO679" s="74">
        <f t="shared" si="386"/>
        <v>0</v>
      </c>
      <c r="AP679" s="123">
        <f t="shared" si="404"/>
        <v>0</v>
      </c>
      <c r="AQ679" s="118">
        <f t="shared" si="387"/>
        <v>0</v>
      </c>
      <c r="AR679" s="82" t="str">
        <f t="shared" si="405"/>
        <v>https://www.alta.ru/tnved/code//</v>
      </c>
      <c r="AS679" s="157"/>
      <c r="AT679" s="162"/>
      <c r="AU679" s="74">
        <f t="shared" si="388"/>
        <v>0</v>
      </c>
      <c r="AV679" s="157"/>
      <c r="AW679" s="75">
        <f>_xlfn.IFNA(VLOOKUP(L679,list_vat[],3,FALSE),0)</f>
        <v>0</v>
      </c>
      <c r="AX679" s="74">
        <f t="shared" si="406"/>
        <v>0</v>
      </c>
      <c r="AY679" s="74">
        <f t="shared" si="407"/>
        <v>0</v>
      </c>
      <c r="AZ679" s="130">
        <f t="shared" si="408"/>
        <v>0</v>
      </c>
      <c r="BA679" s="74">
        <f t="shared" si="389"/>
        <v>0</v>
      </c>
      <c r="BB679" s="193">
        <f t="shared" si="409"/>
        <v>0</v>
      </c>
      <c r="BC679" s="102">
        <f t="shared" si="410"/>
        <v>0</v>
      </c>
      <c r="BD679" s="102">
        <f t="shared" si="411"/>
        <v>0</v>
      </c>
      <c r="BE679" s="413" t="s">
        <v>69</v>
      </c>
    </row>
    <row r="680" spans="1:57" s="65" customFormat="1" ht="12" customHeight="1" x14ac:dyDescent="0.2">
      <c r="A680" s="43">
        <v>665</v>
      </c>
      <c r="B680" s="166"/>
      <c r="C680" s="166"/>
      <c r="D680" s="166"/>
      <c r="E680" s="162"/>
      <c r="F680" s="166"/>
      <c r="G680" s="162"/>
      <c r="H680" s="162"/>
      <c r="I680" s="189">
        <f t="shared" si="390"/>
        <v>0</v>
      </c>
      <c r="J680" s="195"/>
      <c r="K680" s="162"/>
      <c r="L680" s="168"/>
      <c r="M680" s="75">
        <f>_xlfn.XLOOKUP(L680,list_vat[Страна],list_vat[Ставка НДС %],0,0)</f>
        <v>0</v>
      </c>
      <c r="N680" s="162">
        <f t="shared" si="391"/>
        <v>0</v>
      </c>
      <c r="O680" s="169"/>
      <c r="P680" s="74">
        <f t="shared" si="412"/>
        <v>0</v>
      </c>
      <c r="Q680" s="162"/>
      <c r="R680" s="162" t="str">
        <f t="shared" si="392"/>
        <v>введи курс</v>
      </c>
      <c r="S680" s="196">
        <f t="shared" si="393"/>
        <v>0</v>
      </c>
      <c r="T680" s="192">
        <f t="shared" si="394"/>
        <v>0</v>
      </c>
      <c r="U680" s="76">
        <f t="shared" si="395"/>
        <v>0</v>
      </c>
      <c r="V680" s="123">
        <f t="shared" si="396"/>
        <v>0</v>
      </c>
      <c r="W680" s="191"/>
      <c r="X680" s="170"/>
      <c r="Y680" s="74">
        <f t="shared" si="381"/>
        <v>0</v>
      </c>
      <c r="Z680" s="188"/>
      <c r="AA680" s="130">
        <f t="shared" si="397"/>
        <v>0</v>
      </c>
      <c r="AB680" s="74">
        <f t="shared" si="398"/>
        <v>0</v>
      </c>
      <c r="AC680" s="356"/>
      <c r="AD680" s="130" cm="1">
        <f t="array" ref="AD680">IFERROR(ROUND((_xlfn.IFS(offer_sale_type="поставка",AB680,offer_sale_type="транзит",S680)*(1+AC680))/E680,2),0)</f>
        <v>0</v>
      </c>
      <c r="AE680" s="74">
        <f t="shared" si="399"/>
        <v>0</v>
      </c>
      <c r="AF680" s="123" cm="1">
        <f t="array" ref="AF680">IFERROR(ROUND(_xlfn.IFS(offer_sale_type="поставка",AB680,offer_sale_type="транзит",S680)*AC680,2),0)</f>
        <v>0</v>
      </c>
      <c r="AG680" s="130">
        <f t="shared" si="382"/>
        <v>0</v>
      </c>
      <c r="AH680" s="74">
        <f t="shared" si="383"/>
        <v>0</v>
      </c>
      <c r="AI680" s="123">
        <f t="shared" si="384"/>
        <v>0</v>
      </c>
      <c r="AJ680" s="118">
        <f t="shared" si="400"/>
        <v>0</v>
      </c>
      <c r="AK680" s="74">
        <f t="shared" si="401"/>
        <v>0</v>
      </c>
      <c r="AL680" s="174">
        <f t="shared" si="402"/>
        <v>0</v>
      </c>
      <c r="AM680" s="175">
        <f t="shared" si="385"/>
        <v>0</v>
      </c>
      <c r="AN680" s="130">
        <f t="shared" si="403"/>
        <v>0</v>
      </c>
      <c r="AO680" s="74">
        <f t="shared" si="386"/>
        <v>0</v>
      </c>
      <c r="AP680" s="123">
        <f t="shared" si="404"/>
        <v>0</v>
      </c>
      <c r="AQ680" s="118">
        <f t="shared" si="387"/>
        <v>0</v>
      </c>
      <c r="AR680" s="82" t="str">
        <f t="shared" si="405"/>
        <v>https://www.alta.ru/tnved/code//</v>
      </c>
      <c r="AS680" s="157"/>
      <c r="AT680" s="162"/>
      <c r="AU680" s="74">
        <f t="shared" si="388"/>
        <v>0</v>
      </c>
      <c r="AV680" s="157"/>
      <c r="AW680" s="75">
        <f>_xlfn.IFNA(VLOOKUP(L680,list_vat[],3,FALSE),0)</f>
        <v>0</v>
      </c>
      <c r="AX680" s="74">
        <f t="shared" si="406"/>
        <v>0</v>
      </c>
      <c r="AY680" s="74">
        <f t="shared" si="407"/>
        <v>0</v>
      </c>
      <c r="AZ680" s="130">
        <f t="shared" si="408"/>
        <v>0</v>
      </c>
      <c r="BA680" s="74">
        <f t="shared" si="389"/>
        <v>0</v>
      </c>
      <c r="BB680" s="193">
        <f t="shared" si="409"/>
        <v>0</v>
      </c>
      <c r="BC680" s="102">
        <f t="shared" si="410"/>
        <v>0</v>
      </c>
      <c r="BD680" s="102">
        <f t="shared" si="411"/>
        <v>0</v>
      </c>
      <c r="BE680" s="413" t="s">
        <v>69</v>
      </c>
    </row>
    <row r="681" spans="1:57" s="65" customFormat="1" ht="12" customHeight="1" x14ac:dyDescent="0.2">
      <c r="A681" s="43">
        <v>666</v>
      </c>
      <c r="B681" s="166"/>
      <c r="C681" s="166"/>
      <c r="D681" s="166"/>
      <c r="E681" s="162"/>
      <c r="F681" s="166"/>
      <c r="G681" s="162"/>
      <c r="H681" s="162"/>
      <c r="I681" s="189">
        <f t="shared" si="390"/>
        <v>0</v>
      </c>
      <c r="J681" s="195"/>
      <c r="K681" s="162"/>
      <c r="L681" s="168"/>
      <c r="M681" s="75">
        <f>_xlfn.XLOOKUP(L681,list_vat[Страна],list_vat[Ставка НДС %],0,0)</f>
        <v>0</v>
      </c>
      <c r="N681" s="162">
        <f t="shared" si="391"/>
        <v>0</v>
      </c>
      <c r="O681" s="169"/>
      <c r="P681" s="74">
        <f t="shared" si="412"/>
        <v>0</v>
      </c>
      <c r="Q681" s="162"/>
      <c r="R681" s="162" t="str">
        <f t="shared" si="392"/>
        <v>введи курс</v>
      </c>
      <c r="S681" s="196">
        <f t="shared" si="393"/>
        <v>0</v>
      </c>
      <c r="T681" s="192">
        <f t="shared" si="394"/>
        <v>0</v>
      </c>
      <c r="U681" s="76">
        <f t="shared" si="395"/>
        <v>0</v>
      </c>
      <c r="V681" s="123">
        <f t="shared" si="396"/>
        <v>0</v>
      </c>
      <c r="W681" s="191"/>
      <c r="X681" s="170"/>
      <c r="Y681" s="74">
        <f t="shared" si="381"/>
        <v>0</v>
      </c>
      <c r="Z681" s="188"/>
      <c r="AA681" s="130">
        <f t="shared" si="397"/>
        <v>0</v>
      </c>
      <c r="AB681" s="74">
        <f t="shared" si="398"/>
        <v>0</v>
      </c>
      <c r="AC681" s="356"/>
      <c r="AD681" s="130" cm="1">
        <f t="array" ref="AD681">IFERROR(ROUND((_xlfn.IFS(offer_sale_type="поставка",AB681,offer_sale_type="транзит",S681)*(1+AC681))/E681,2),0)</f>
        <v>0</v>
      </c>
      <c r="AE681" s="74">
        <f t="shared" si="399"/>
        <v>0</v>
      </c>
      <c r="AF681" s="123" cm="1">
        <f t="array" ref="AF681">IFERROR(ROUND(_xlfn.IFS(offer_sale_type="поставка",AB681,offer_sale_type="транзит",S681)*AC681,2),0)</f>
        <v>0</v>
      </c>
      <c r="AG681" s="130">
        <f t="shared" si="382"/>
        <v>0</v>
      </c>
      <c r="AH681" s="74">
        <f t="shared" si="383"/>
        <v>0</v>
      </c>
      <c r="AI681" s="123">
        <f t="shared" si="384"/>
        <v>0</v>
      </c>
      <c r="AJ681" s="118">
        <f t="shared" si="400"/>
        <v>0</v>
      </c>
      <c r="AK681" s="74">
        <f t="shared" si="401"/>
        <v>0</v>
      </c>
      <c r="AL681" s="174">
        <f t="shared" si="402"/>
        <v>0</v>
      </c>
      <c r="AM681" s="175">
        <f t="shared" si="385"/>
        <v>0</v>
      </c>
      <c r="AN681" s="130">
        <f t="shared" si="403"/>
        <v>0</v>
      </c>
      <c r="AO681" s="74">
        <f t="shared" si="386"/>
        <v>0</v>
      </c>
      <c r="AP681" s="123">
        <f t="shared" si="404"/>
        <v>0</v>
      </c>
      <c r="AQ681" s="118">
        <f t="shared" si="387"/>
        <v>0</v>
      </c>
      <c r="AR681" s="82" t="str">
        <f t="shared" si="405"/>
        <v>https://www.alta.ru/tnved/code//</v>
      </c>
      <c r="AS681" s="157"/>
      <c r="AT681" s="162"/>
      <c r="AU681" s="74">
        <f t="shared" si="388"/>
        <v>0</v>
      </c>
      <c r="AV681" s="157"/>
      <c r="AW681" s="75">
        <f>_xlfn.IFNA(VLOOKUP(L681,list_vat[],3,FALSE),0)</f>
        <v>0</v>
      </c>
      <c r="AX681" s="74">
        <f t="shared" si="406"/>
        <v>0</v>
      </c>
      <c r="AY681" s="74">
        <f t="shared" si="407"/>
        <v>0</v>
      </c>
      <c r="AZ681" s="130">
        <f t="shared" si="408"/>
        <v>0</v>
      </c>
      <c r="BA681" s="74">
        <f t="shared" si="389"/>
        <v>0</v>
      </c>
      <c r="BB681" s="193">
        <f t="shared" si="409"/>
        <v>0</v>
      </c>
      <c r="BC681" s="102">
        <f t="shared" si="410"/>
        <v>0</v>
      </c>
      <c r="BD681" s="102">
        <f t="shared" si="411"/>
        <v>0</v>
      </c>
      <c r="BE681" s="413" t="s">
        <v>69</v>
      </c>
    </row>
    <row r="682" spans="1:57" s="65" customFormat="1" ht="12" customHeight="1" x14ac:dyDescent="0.2">
      <c r="A682" s="43">
        <v>667</v>
      </c>
      <c r="B682" s="166"/>
      <c r="C682" s="166"/>
      <c r="D682" s="166"/>
      <c r="E682" s="162"/>
      <c r="F682" s="166"/>
      <c r="G682" s="162"/>
      <c r="H682" s="162"/>
      <c r="I682" s="189">
        <f t="shared" si="390"/>
        <v>0</v>
      </c>
      <c r="J682" s="195"/>
      <c r="K682" s="162"/>
      <c r="L682" s="168"/>
      <c r="M682" s="75">
        <f>_xlfn.XLOOKUP(L682,list_vat[Страна],list_vat[Ставка НДС %],0,0)</f>
        <v>0</v>
      </c>
      <c r="N682" s="162">
        <f t="shared" si="391"/>
        <v>0</v>
      </c>
      <c r="O682" s="169"/>
      <c r="P682" s="74">
        <f t="shared" si="412"/>
        <v>0</v>
      </c>
      <c r="Q682" s="162"/>
      <c r="R682" s="162" t="str">
        <f t="shared" si="392"/>
        <v>введи курс</v>
      </c>
      <c r="S682" s="196">
        <f t="shared" si="393"/>
        <v>0</v>
      </c>
      <c r="T682" s="192">
        <f t="shared" si="394"/>
        <v>0</v>
      </c>
      <c r="U682" s="76">
        <f t="shared" si="395"/>
        <v>0</v>
      </c>
      <c r="V682" s="123">
        <f t="shared" si="396"/>
        <v>0</v>
      </c>
      <c r="W682" s="191"/>
      <c r="X682" s="170"/>
      <c r="Y682" s="74">
        <f t="shared" si="381"/>
        <v>0</v>
      </c>
      <c r="Z682" s="188"/>
      <c r="AA682" s="130">
        <f t="shared" si="397"/>
        <v>0</v>
      </c>
      <c r="AB682" s="74">
        <f t="shared" si="398"/>
        <v>0</v>
      </c>
      <c r="AC682" s="356"/>
      <c r="AD682" s="130" cm="1">
        <f t="array" ref="AD682">IFERROR(ROUND((_xlfn.IFS(offer_sale_type="поставка",AB682,offer_sale_type="транзит",S682)*(1+AC682))/E682,2),0)</f>
        <v>0</v>
      </c>
      <c r="AE682" s="74">
        <f t="shared" si="399"/>
        <v>0</v>
      </c>
      <c r="AF682" s="123" cm="1">
        <f t="array" ref="AF682">IFERROR(ROUND(_xlfn.IFS(offer_sale_type="поставка",AB682,offer_sale_type="транзит",S682)*AC682,2),0)</f>
        <v>0</v>
      </c>
      <c r="AG682" s="130">
        <f t="shared" si="382"/>
        <v>0</v>
      </c>
      <c r="AH682" s="74">
        <f t="shared" si="383"/>
        <v>0</v>
      </c>
      <c r="AI682" s="123">
        <f t="shared" si="384"/>
        <v>0</v>
      </c>
      <c r="AJ682" s="118">
        <f t="shared" si="400"/>
        <v>0</v>
      </c>
      <c r="AK682" s="74">
        <f t="shared" si="401"/>
        <v>0</v>
      </c>
      <c r="AL682" s="174">
        <f t="shared" si="402"/>
        <v>0</v>
      </c>
      <c r="AM682" s="175">
        <f t="shared" si="385"/>
        <v>0</v>
      </c>
      <c r="AN682" s="130">
        <f t="shared" si="403"/>
        <v>0</v>
      </c>
      <c r="AO682" s="74">
        <f t="shared" si="386"/>
        <v>0</v>
      </c>
      <c r="AP682" s="123">
        <f t="shared" si="404"/>
        <v>0</v>
      </c>
      <c r="AQ682" s="118">
        <f t="shared" si="387"/>
        <v>0</v>
      </c>
      <c r="AR682" s="82" t="str">
        <f t="shared" si="405"/>
        <v>https://www.alta.ru/tnved/code//</v>
      </c>
      <c r="AS682" s="157"/>
      <c r="AT682" s="162"/>
      <c r="AU682" s="74">
        <f t="shared" si="388"/>
        <v>0</v>
      </c>
      <c r="AV682" s="157"/>
      <c r="AW682" s="75">
        <f>_xlfn.IFNA(VLOOKUP(L682,list_vat[],3,FALSE),0)</f>
        <v>0</v>
      </c>
      <c r="AX682" s="74">
        <f t="shared" si="406"/>
        <v>0</v>
      </c>
      <c r="AY682" s="74">
        <f t="shared" si="407"/>
        <v>0</v>
      </c>
      <c r="AZ682" s="130">
        <f t="shared" si="408"/>
        <v>0</v>
      </c>
      <c r="BA682" s="74">
        <f t="shared" si="389"/>
        <v>0</v>
      </c>
      <c r="BB682" s="193">
        <f t="shared" si="409"/>
        <v>0</v>
      </c>
      <c r="BC682" s="102">
        <f t="shared" si="410"/>
        <v>0</v>
      </c>
      <c r="BD682" s="102">
        <f t="shared" si="411"/>
        <v>0</v>
      </c>
      <c r="BE682" s="413" t="s">
        <v>69</v>
      </c>
    </row>
    <row r="683" spans="1:57" s="65" customFormat="1" ht="12" customHeight="1" x14ac:dyDescent="0.2">
      <c r="A683" s="43">
        <v>668</v>
      </c>
      <c r="B683" s="166"/>
      <c r="C683" s="166"/>
      <c r="D683" s="166"/>
      <c r="E683" s="162"/>
      <c r="F683" s="166"/>
      <c r="G683" s="162"/>
      <c r="H683" s="162"/>
      <c r="I683" s="189">
        <f t="shared" si="390"/>
        <v>0</v>
      </c>
      <c r="J683" s="195"/>
      <c r="K683" s="162"/>
      <c r="L683" s="168"/>
      <c r="M683" s="75">
        <f>_xlfn.XLOOKUP(L683,list_vat[Страна],list_vat[Ставка НДС %],0,0)</f>
        <v>0</v>
      </c>
      <c r="N683" s="162">
        <f t="shared" si="391"/>
        <v>0</v>
      </c>
      <c r="O683" s="169"/>
      <c r="P683" s="74">
        <f t="shared" si="412"/>
        <v>0</v>
      </c>
      <c r="Q683" s="162"/>
      <c r="R683" s="162" t="str">
        <f t="shared" si="392"/>
        <v>введи курс</v>
      </c>
      <c r="S683" s="196">
        <f t="shared" si="393"/>
        <v>0</v>
      </c>
      <c r="T683" s="192">
        <f t="shared" si="394"/>
        <v>0</v>
      </c>
      <c r="U683" s="76">
        <f t="shared" si="395"/>
        <v>0</v>
      </c>
      <c r="V683" s="123">
        <f t="shared" si="396"/>
        <v>0</v>
      </c>
      <c r="W683" s="191"/>
      <c r="X683" s="170"/>
      <c r="Y683" s="74">
        <f t="shared" si="381"/>
        <v>0</v>
      </c>
      <c r="Z683" s="188"/>
      <c r="AA683" s="130">
        <f t="shared" si="397"/>
        <v>0</v>
      </c>
      <c r="AB683" s="74">
        <f t="shared" si="398"/>
        <v>0</v>
      </c>
      <c r="AC683" s="356"/>
      <c r="AD683" s="130" cm="1">
        <f t="array" ref="AD683">IFERROR(ROUND((_xlfn.IFS(offer_sale_type="поставка",AB683,offer_sale_type="транзит",S683)*(1+AC683))/E683,2),0)</f>
        <v>0</v>
      </c>
      <c r="AE683" s="74">
        <f t="shared" si="399"/>
        <v>0</v>
      </c>
      <c r="AF683" s="123" cm="1">
        <f t="array" ref="AF683">IFERROR(ROUND(_xlfn.IFS(offer_sale_type="поставка",AB683,offer_sale_type="транзит",S683)*AC683,2),0)</f>
        <v>0</v>
      </c>
      <c r="AG683" s="130">
        <f t="shared" si="382"/>
        <v>0</v>
      </c>
      <c r="AH683" s="74">
        <f t="shared" si="383"/>
        <v>0</v>
      </c>
      <c r="AI683" s="123">
        <f t="shared" si="384"/>
        <v>0</v>
      </c>
      <c r="AJ683" s="118">
        <f t="shared" si="400"/>
        <v>0</v>
      </c>
      <c r="AK683" s="74">
        <f t="shared" si="401"/>
        <v>0</v>
      </c>
      <c r="AL683" s="174">
        <f t="shared" si="402"/>
        <v>0</v>
      </c>
      <c r="AM683" s="175">
        <f t="shared" si="385"/>
        <v>0</v>
      </c>
      <c r="AN683" s="130">
        <f t="shared" si="403"/>
        <v>0</v>
      </c>
      <c r="AO683" s="74">
        <f t="shared" si="386"/>
        <v>0</v>
      </c>
      <c r="AP683" s="123">
        <f t="shared" si="404"/>
        <v>0</v>
      </c>
      <c r="AQ683" s="118">
        <f t="shared" si="387"/>
        <v>0</v>
      </c>
      <c r="AR683" s="82" t="str">
        <f t="shared" si="405"/>
        <v>https://www.alta.ru/tnved/code//</v>
      </c>
      <c r="AS683" s="157"/>
      <c r="AT683" s="162"/>
      <c r="AU683" s="74">
        <f t="shared" si="388"/>
        <v>0</v>
      </c>
      <c r="AV683" s="157"/>
      <c r="AW683" s="75">
        <f>_xlfn.IFNA(VLOOKUP(L683,list_vat[],3,FALSE),0)</f>
        <v>0</v>
      </c>
      <c r="AX683" s="74">
        <f t="shared" si="406"/>
        <v>0</v>
      </c>
      <c r="AY683" s="74">
        <f t="shared" si="407"/>
        <v>0</v>
      </c>
      <c r="AZ683" s="130">
        <f t="shared" si="408"/>
        <v>0</v>
      </c>
      <c r="BA683" s="74">
        <f t="shared" si="389"/>
        <v>0</v>
      </c>
      <c r="BB683" s="193">
        <f t="shared" si="409"/>
        <v>0</v>
      </c>
      <c r="BC683" s="102">
        <f t="shared" si="410"/>
        <v>0</v>
      </c>
      <c r="BD683" s="102">
        <f t="shared" si="411"/>
        <v>0</v>
      </c>
      <c r="BE683" s="413" t="s">
        <v>69</v>
      </c>
    </row>
    <row r="684" spans="1:57" s="65" customFormat="1" ht="12" customHeight="1" x14ac:dyDescent="0.2">
      <c r="A684" s="43">
        <v>669</v>
      </c>
      <c r="B684" s="166"/>
      <c r="C684" s="166"/>
      <c r="D684" s="166"/>
      <c r="E684" s="162"/>
      <c r="F684" s="166"/>
      <c r="G684" s="162"/>
      <c r="H684" s="162"/>
      <c r="I684" s="189">
        <f t="shared" si="390"/>
        <v>0</v>
      </c>
      <c r="J684" s="195"/>
      <c r="K684" s="162"/>
      <c r="L684" s="168"/>
      <c r="M684" s="75">
        <f>_xlfn.XLOOKUP(L684,list_vat[Страна],list_vat[Ставка НДС %],0,0)</f>
        <v>0</v>
      </c>
      <c r="N684" s="162">
        <f t="shared" si="391"/>
        <v>0</v>
      </c>
      <c r="O684" s="169"/>
      <c r="P684" s="74">
        <f t="shared" si="412"/>
        <v>0</v>
      </c>
      <c r="Q684" s="162"/>
      <c r="R684" s="162" t="str">
        <f t="shared" si="392"/>
        <v>введи курс</v>
      </c>
      <c r="S684" s="196">
        <f t="shared" si="393"/>
        <v>0</v>
      </c>
      <c r="T684" s="192">
        <f t="shared" si="394"/>
        <v>0</v>
      </c>
      <c r="U684" s="76">
        <f t="shared" si="395"/>
        <v>0</v>
      </c>
      <c r="V684" s="123">
        <f t="shared" si="396"/>
        <v>0</v>
      </c>
      <c r="W684" s="191"/>
      <c r="X684" s="170"/>
      <c r="Y684" s="74">
        <f t="shared" si="381"/>
        <v>0</v>
      </c>
      <c r="Z684" s="188"/>
      <c r="AA684" s="130">
        <f t="shared" si="397"/>
        <v>0</v>
      </c>
      <c r="AB684" s="74">
        <f t="shared" si="398"/>
        <v>0</v>
      </c>
      <c r="AC684" s="356"/>
      <c r="AD684" s="130" cm="1">
        <f t="array" ref="AD684">IFERROR(ROUND((_xlfn.IFS(offer_sale_type="поставка",AB684,offer_sale_type="транзит",S684)*(1+AC684))/E684,2),0)</f>
        <v>0</v>
      </c>
      <c r="AE684" s="74">
        <f t="shared" si="399"/>
        <v>0</v>
      </c>
      <c r="AF684" s="123" cm="1">
        <f t="array" ref="AF684">IFERROR(ROUND(_xlfn.IFS(offer_sale_type="поставка",AB684,offer_sale_type="транзит",S684)*AC684,2),0)</f>
        <v>0</v>
      </c>
      <c r="AG684" s="130">
        <f t="shared" si="382"/>
        <v>0</v>
      </c>
      <c r="AH684" s="74">
        <f t="shared" si="383"/>
        <v>0</v>
      </c>
      <c r="AI684" s="123">
        <f t="shared" si="384"/>
        <v>0</v>
      </c>
      <c r="AJ684" s="118">
        <f t="shared" si="400"/>
        <v>0</v>
      </c>
      <c r="AK684" s="74">
        <f t="shared" si="401"/>
        <v>0</v>
      </c>
      <c r="AL684" s="174">
        <f t="shared" si="402"/>
        <v>0</v>
      </c>
      <c r="AM684" s="175">
        <f t="shared" si="385"/>
        <v>0</v>
      </c>
      <c r="AN684" s="130">
        <f t="shared" si="403"/>
        <v>0</v>
      </c>
      <c r="AO684" s="74">
        <f t="shared" si="386"/>
        <v>0</v>
      </c>
      <c r="AP684" s="123">
        <f t="shared" si="404"/>
        <v>0</v>
      </c>
      <c r="AQ684" s="118">
        <f t="shared" si="387"/>
        <v>0</v>
      </c>
      <c r="AR684" s="82" t="str">
        <f t="shared" si="405"/>
        <v>https://www.alta.ru/tnved/code//</v>
      </c>
      <c r="AS684" s="157"/>
      <c r="AT684" s="162"/>
      <c r="AU684" s="74">
        <f t="shared" si="388"/>
        <v>0</v>
      </c>
      <c r="AV684" s="157"/>
      <c r="AW684" s="75">
        <f>_xlfn.IFNA(VLOOKUP(L684,list_vat[],3,FALSE),0)</f>
        <v>0</v>
      </c>
      <c r="AX684" s="74">
        <f t="shared" si="406"/>
        <v>0</v>
      </c>
      <c r="AY684" s="74">
        <f t="shared" si="407"/>
        <v>0</v>
      </c>
      <c r="AZ684" s="130">
        <f t="shared" si="408"/>
        <v>0</v>
      </c>
      <c r="BA684" s="74">
        <f t="shared" si="389"/>
        <v>0</v>
      </c>
      <c r="BB684" s="193">
        <f t="shared" si="409"/>
        <v>0</v>
      </c>
      <c r="BC684" s="102">
        <f t="shared" si="410"/>
        <v>0</v>
      </c>
      <c r="BD684" s="102">
        <f t="shared" si="411"/>
        <v>0</v>
      </c>
      <c r="BE684" s="413" t="s">
        <v>69</v>
      </c>
    </row>
    <row r="685" spans="1:57" s="65" customFormat="1" ht="12" customHeight="1" x14ac:dyDescent="0.2">
      <c r="A685" s="43">
        <v>670</v>
      </c>
      <c r="B685" s="166"/>
      <c r="C685" s="166"/>
      <c r="D685" s="166"/>
      <c r="E685" s="162"/>
      <c r="F685" s="166"/>
      <c r="G685" s="162"/>
      <c r="H685" s="162"/>
      <c r="I685" s="189">
        <f t="shared" si="390"/>
        <v>0</v>
      </c>
      <c r="J685" s="195"/>
      <c r="K685" s="162"/>
      <c r="L685" s="168"/>
      <c r="M685" s="75">
        <f>_xlfn.XLOOKUP(L685,list_vat[Страна],list_vat[Ставка НДС %],0,0)</f>
        <v>0</v>
      </c>
      <c r="N685" s="162">
        <f t="shared" si="391"/>
        <v>0</v>
      </c>
      <c r="O685" s="169"/>
      <c r="P685" s="74">
        <f t="shared" si="412"/>
        <v>0</v>
      </c>
      <c r="Q685" s="162"/>
      <c r="R685" s="162" t="str">
        <f t="shared" si="392"/>
        <v>введи курс</v>
      </c>
      <c r="S685" s="196">
        <f t="shared" si="393"/>
        <v>0</v>
      </c>
      <c r="T685" s="192">
        <f t="shared" si="394"/>
        <v>0</v>
      </c>
      <c r="U685" s="76">
        <f t="shared" si="395"/>
        <v>0</v>
      </c>
      <c r="V685" s="123">
        <f t="shared" si="396"/>
        <v>0</v>
      </c>
      <c r="W685" s="191"/>
      <c r="X685" s="170"/>
      <c r="Y685" s="74">
        <f t="shared" si="381"/>
        <v>0</v>
      </c>
      <c r="Z685" s="188"/>
      <c r="AA685" s="130">
        <f t="shared" si="397"/>
        <v>0</v>
      </c>
      <c r="AB685" s="74">
        <f t="shared" si="398"/>
        <v>0</v>
      </c>
      <c r="AC685" s="356"/>
      <c r="AD685" s="130" cm="1">
        <f t="array" ref="AD685">IFERROR(ROUND((_xlfn.IFS(offer_sale_type="поставка",AB685,offer_sale_type="транзит",S685)*(1+AC685))/E685,2),0)</f>
        <v>0</v>
      </c>
      <c r="AE685" s="74">
        <f t="shared" si="399"/>
        <v>0</v>
      </c>
      <c r="AF685" s="123" cm="1">
        <f t="array" ref="AF685">IFERROR(ROUND(_xlfn.IFS(offer_sale_type="поставка",AB685,offer_sale_type="транзит",S685)*AC685,2),0)</f>
        <v>0</v>
      </c>
      <c r="AG685" s="130">
        <f t="shared" si="382"/>
        <v>0</v>
      </c>
      <c r="AH685" s="74">
        <f t="shared" si="383"/>
        <v>0</v>
      </c>
      <c r="AI685" s="123">
        <f t="shared" si="384"/>
        <v>0</v>
      </c>
      <c r="AJ685" s="118">
        <f t="shared" si="400"/>
        <v>0</v>
      </c>
      <c r="AK685" s="74">
        <f t="shared" si="401"/>
        <v>0</v>
      </c>
      <c r="AL685" s="174">
        <f t="shared" si="402"/>
        <v>0</v>
      </c>
      <c r="AM685" s="175">
        <f t="shared" si="385"/>
        <v>0</v>
      </c>
      <c r="AN685" s="130">
        <f t="shared" si="403"/>
        <v>0</v>
      </c>
      <c r="AO685" s="74">
        <f t="shared" si="386"/>
        <v>0</v>
      </c>
      <c r="AP685" s="123">
        <f t="shared" si="404"/>
        <v>0</v>
      </c>
      <c r="AQ685" s="118">
        <f t="shared" si="387"/>
        <v>0</v>
      </c>
      <c r="AR685" s="82" t="str">
        <f t="shared" si="405"/>
        <v>https://www.alta.ru/tnved/code//</v>
      </c>
      <c r="AS685" s="157"/>
      <c r="AT685" s="162"/>
      <c r="AU685" s="74">
        <f t="shared" si="388"/>
        <v>0</v>
      </c>
      <c r="AV685" s="157"/>
      <c r="AW685" s="75">
        <f>_xlfn.IFNA(VLOOKUP(L685,list_vat[],3,FALSE),0)</f>
        <v>0</v>
      </c>
      <c r="AX685" s="74">
        <f t="shared" si="406"/>
        <v>0</v>
      </c>
      <c r="AY685" s="74">
        <f t="shared" si="407"/>
        <v>0</v>
      </c>
      <c r="AZ685" s="130">
        <f t="shared" si="408"/>
        <v>0</v>
      </c>
      <c r="BA685" s="74">
        <f t="shared" si="389"/>
        <v>0</v>
      </c>
      <c r="BB685" s="193">
        <f t="shared" si="409"/>
        <v>0</v>
      </c>
      <c r="BC685" s="102">
        <f t="shared" si="410"/>
        <v>0</v>
      </c>
      <c r="BD685" s="102">
        <f t="shared" si="411"/>
        <v>0</v>
      </c>
      <c r="BE685" s="413" t="s">
        <v>69</v>
      </c>
    </row>
    <row r="686" spans="1:57" s="65" customFormat="1" ht="12" customHeight="1" x14ac:dyDescent="0.2">
      <c r="A686" s="43">
        <v>671</v>
      </c>
      <c r="B686" s="166"/>
      <c r="C686" s="166"/>
      <c r="D686" s="166"/>
      <c r="E686" s="162"/>
      <c r="F686" s="166"/>
      <c r="G686" s="162"/>
      <c r="H686" s="162"/>
      <c r="I686" s="189">
        <f t="shared" si="390"/>
        <v>0</v>
      </c>
      <c r="J686" s="195"/>
      <c r="K686" s="162"/>
      <c r="L686" s="168"/>
      <c r="M686" s="75">
        <f>_xlfn.XLOOKUP(L686,list_vat[Страна],list_vat[Ставка НДС %],0,0)</f>
        <v>0</v>
      </c>
      <c r="N686" s="162">
        <f t="shared" si="391"/>
        <v>0</v>
      </c>
      <c r="O686" s="169"/>
      <c r="P686" s="74">
        <f t="shared" si="412"/>
        <v>0</v>
      </c>
      <c r="Q686" s="162"/>
      <c r="R686" s="162" t="str">
        <f t="shared" si="392"/>
        <v>введи курс</v>
      </c>
      <c r="S686" s="196">
        <f t="shared" si="393"/>
        <v>0</v>
      </c>
      <c r="T686" s="192">
        <f t="shared" si="394"/>
        <v>0</v>
      </c>
      <c r="U686" s="76">
        <f t="shared" si="395"/>
        <v>0</v>
      </c>
      <c r="V686" s="123">
        <f t="shared" si="396"/>
        <v>0</v>
      </c>
      <c r="W686" s="191"/>
      <c r="X686" s="170"/>
      <c r="Y686" s="74">
        <f t="shared" si="381"/>
        <v>0</v>
      </c>
      <c r="Z686" s="188"/>
      <c r="AA686" s="130">
        <f t="shared" si="397"/>
        <v>0</v>
      </c>
      <c r="AB686" s="74">
        <f t="shared" si="398"/>
        <v>0</v>
      </c>
      <c r="AC686" s="356"/>
      <c r="AD686" s="130" cm="1">
        <f t="array" ref="AD686">IFERROR(ROUND((_xlfn.IFS(offer_sale_type="поставка",AB686,offer_sale_type="транзит",S686)*(1+AC686))/E686,2),0)</f>
        <v>0</v>
      </c>
      <c r="AE686" s="74">
        <f t="shared" si="399"/>
        <v>0</v>
      </c>
      <c r="AF686" s="123" cm="1">
        <f t="array" ref="AF686">IFERROR(ROUND(_xlfn.IFS(offer_sale_type="поставка",AB686,offer_sale_type="транзит",S686)*AC686,2),0)</f>
        <v>0</v>
      </c>
      <c r="AG686" s="130">
        <f t="shared" si="382"/>
        <v>0</v>
      </c>
      <c r="AH686" s="74">
        <f t="shared" si="383"/>
        <v>0</v>
      </c>
      <c r="AI686" s="123">
        <f t="shared" si="384"/>
        <v>0</v>
      </c>
      <c r="AJ686" s="118">
        <f t="shared" si="400"/>
        <v>0</v>
      </c>
      <c r="AK686" s="74">
        <f t="shared" si="401"/>
        <v>0</v>
      </c>
      <c r="AL686" s="174">
        <f t="shared" si="402"/>
        <v>0</v>
      </c>
      <c r="AM686" s="175">
        <f t="shared" si="385"/>
        <v>0</v>
      </c>
      <c r="AN686" s="130">
        <f t="shared" si="403"/>
        <v>0</v>
      </c>
      <c r="AO686" s="74">
        <f t="shared" si="386"/>
        <v>0</v>
      </c>
      <c r="AP686" s="123">
        <f t="shared" si="404"/>
        <v>0</v>
      </c>
      <c r="AQ686" s="118">
        <f t="shared" si="387"/>
        <v>0</v>
      </c>
      <c r="AR686" s="82" t="str">
        <f t="shared" si="405"/>
        <v>https://www.alta.ru/tnved/code//</v>
      </c>
      <c r="AS686" s="157"/>
      <c r="AT686" s="162"/>
      <c r="AU686" s="74">
        <f t="shared" si="388"/>
        <v>0</v>
      </c>
      <c r="AV686" s="157"/>
      <c r="AW686" s="75">
        <f>_xlfn.IFNA(VLOOKUP(L686,list_vat[],3,FALSE),0)</f>
        <v>0</v>
      </c>
      <c r="AX686" s="74">
        <f t="shared" si="406"/>
        <v>0</v>
      </c>
      <c r="AY686" s="74">
        <f t="shared" si="407"/>
        <v>0</v>
      </c>
      <c r="AZ686" s="130">
        <f t="shared" si="408"/>
        <v>0</v>
      </c>
      <c r="BA686" s="74">
        <f t="shared" si="389"/>
        <v>0</v>
      </c>
      <c r="BB686" s="193">
        <f t="shared" si="409"/>
        <v>0</v>
      </c>
      <c r="BC686" s="102">
        <f t="shared" si="410"/>
        <v>0</v>
      </c>
      <c r="BD686" s="102">
        <f t="shared" si="411"/>
        <v>0</v>
      </c>
      <c r="BE686" s="413" t="s">
        <v>69</v>
      </c>
    </row>
    <row r="687" spans="1:57" s="65" customFormat="1" ht="12" customHeight="1" x14ac:dyDescent="0.2">
      <c r="A687" s="43">
        <v>672</v>
      </c>
      <c r="B687" s="166"/>
      <c r="C687" s="166"/>
      <c r="D687" s="166"/>
      <c r="E687" s="162"/>
      <c r="F687" s="166"/>
      <c r="G687" s="162"/>
      <c r="H687" s="162"/>
      <c r="I687" s="189">
        <f t="shared" si="390"/>
        <v>0</v>
      </c>
      <c r="J687" s="195"/>
      <c r="K687" s="162"/>
      <c r="L687" s="168"/>
      <c r="M687" s="75">
        <f>_xlfn.XLOOKUP(L687,list_vat[Страна],list_vat[Ставка НДС %],0,0)</f>
        <v>0</v>
      </c>
      <c r="N687" s="162">
        <f t="shared" si="391"/>
        <v>0</v>
      </c>
      <c r="O687" s="169"/>
      <c r="P687" s="74">
        <f t="shared" si="412"/>
        <v>0</v>
      </c>
      <c r="Q687" s="162"/>
      <c r="R687" s="162" t="str">
        <f t="shared" si="392"/>
        <v>введи курс</v>
      </c>
      <c r="S687" s="196">
        <f t="shared" si="393"/>
        <v>0</v>
      </c>
      <c r="T687" s="192">
        <f t="shared" si="394"/>
        <v>0</v>
      </c>
      <c r="U687" s="76">
        <f t="shared" si="395"/>
        <v>0</v>
      </c>
      <c r="V687" s="123">
        <f t="shared" si="396"/>
        <v>0</v>
      </c>
      <c r="W687" s="191"/>
      <c r="X687" s="170"/>
      <c r="Y687" s="74">
        <f t="shared" si="381"/>
        <v>0</v>
      </c>
      <c r="Z687" s="188"/>
      <c r="AA687" s="130">
        <f t="shared" si="397"/>
        <v>0</v>
      </c>
      <c r="AB687" s="74">
        <f t="shared" si="398"/>
        <v>0</v>
      </c>
      <c r="AC687" s="356"/>
      <c r="AD687" s="130" cm="1">
        <f t="array" ref="AD687">IFERROR(ROUND((_xlfn.IFS(offer_sale_type="поставка",AB687,offer_sale_type="транзит",S687)*(1+AC687))/E687,2),0)</f>
        <v>0</v>
      </c>
      <c r="AE687" s="74">
        <f t="shared" si="399"/>
        <v>0</v>
      </c>
      <c r="AF687" s="123" cm="1">
        <f t="array" ref="AF687">IFERROR(ROUND(_xlfn.IFS(offer_sale_type="поставка",AB687,offer_sale_type="транзит",S687)*AC687,2),0)</f>
        <v>0</v>
      </c>
      <c r="AG687" s="130">
        <f t="shared" si="382"/>
        <v>0</v>
      </c>
      <c r="AH687" s="74">
        <f t="shared" si="383"/>
        <v>0</v>
      </c>
      <c r="AI687" s="123">
        <f t="shared" si="384"/>
        <v>0</v>
      </c>
      <c r="AJ687" s="118">
        <f t="shared" si="400"/>
        <v>0</v>
      </c>
      <c r="AK687" s="74">
        <f t="shared" si="401"/>
        <v>0</v>
      </c>
      <c r="AL687" s="174">
        <f t="shared" si="402"/>
        <v>0</v>
      </c>
      <c r="AM687" s="175">
        <f t="shared" si="385"/>
        <v>0</v>
      </c>
      <c r="AN687" s="130">
        <f t="shared" si="403"/>
        <v>0</v>
      </c>
      <c r="AO687" s="74">
        <f t="shared" si="386"/>
        <v>0</v>
      </c>
      <c r="AP687" s="123">
        <f t="shared" si="404"/>
        <v>0</v>
      </c>
      <c r="AQ687" s="118">
        <f t="shared" si="387"/>
        <v>0</v>
      </c>
      <c r="AR687" s="82" t="str">
        <f t="shared" si="405"/>
        <v>https://www.alta.ru/tnved/code//</v>
      </c>
      <c r="AS687" s="157"/>
      <c r="AT687" s="162"/>
      <c r="AU687" s="74">
        <f t="shared" si="388"/>
        <v>0</v>
      </c>
      <c r="AV687" s="157"/>
      <c r="AW687" s="75">
        <f>_xlfn.IFNA(VLOOKUP(L687,list_vat[],3,FALSE),0)</f>
        <v>0</v>
      </c>
      <c r="AX687" s="74">
        <f t="shared" si="406"/>
        <v>0</v>
      </c>
      <c r="AY687" s="74">
        <f t="shared" si="407"/>
        <v>0</v>
      </c>
      <c r="AZ687" s="130">
        <f t="shared" si="408"/>
        <v>0</v>
      </c>
      <c r="BA687" s="74">
        <f t="shared" si="389"/>
        <v>0</v>
      </c>
      <c r="BB687" s="193">
        <f t="shared" si="409"/>
        <v>0</v>
      </c>
      <c r="BC687" s="102">
        <f t="shared" si="410"/>
        <v>0</v>
      </c>
      <c r="BD687" s="102">
        <f t="shared" si="411"/>
        <v>0</v>
      </c>
      <c r="BE687" s="413" t="s">
        <v>69</v>
      </c>
    </row>
    <row r="688" spans="1:57" s="65" customFormat="1" ht="12" customHeight="1" x14ac:dyDescent="0.2">
      <c r="A688" s="43">
        <v>673</v>
      </c>
      <c r="B688" s="166"/>
      <c r="C688" s="166"/>
      <c r="D688" s="166"/>
      <c r="E688" s="162"/>
      <c r="F688" s="166"/>
      <c r="G688" s="162"/>
      <c r="H688" s="162"/>
      <c r="I688" s="189">
        <f t="shared" si="390"/>
        <v>0</v>
      </c>
      <c r="J688" s="195"/>
      <c r="K688" s="162"/>
      <c r="L688" s="168"/>
      <c r="M688" s="75">
        <f>_xlfn.XLOOKUP(L688,list_vat[Страна],list_vat[Ставка НДС %],0,0)</f>
        <v>0</v>
      </c>
      <c r="N688" s="162">
        <f t="shared" si="391"/>
        <v>0</v>
      </c>
      <c r="O688" s="169"/>
      <c r="P688" s="74">
        <f t="shared" si="412"/>
        <v>0</v>
      </c>
      <c r="Q688" s="162"/>
      <c r="R688" s="162" t="str">
        <f t="shared" si="392"/>
        <v>введи курс</v>
      </c>
      <c r="S688" s="196">
        <f t="shared" si="393"/>
        <v>0</v>
      </c>
      <c r="T688" s="192">
        <f t="shared" si="394"/>
        <v>0</v>
      </c>
      <c r="U688" s="76">
        <f t="shared" si="395"/>
        <v>0</v>
      </c>
      <c r="V688" s="123">
        <f t="shared" si="396"/>
        <v>0</v>
      </c>
      <c r="W688" s="191"/>
      <c r="X688" s="170"/>
      <c r="Y688" s="74">
        <f t="shared" si="381"/>
        <v>0</v>
      </c>
      <c r="Z688" s="188"/>
      <c r="AA688" s="130">
        <f t="shared" si="397"/>
        <v>0</v>
      </c>
      <c r="AB688" s="74">
        <f t="shared" si="398"/>
        <v>0</v>
      </c>
      <c r="AC688" s="356"/>
      <c r="AD688" s="130" cm="1">
        <f t="array" ref="AD688">IFERROR(ROUND((_xlfn.IFS(offer_sale_type="поставка",AB688,offer_sale_type="транзит",S688)*(1+AC688))/E688,2),0)</f>
        <v>0</v>
      </c>
      <c r="AE688" s="74">
        <f t="shared" si="399"/>
        <v>0</v>
      </c>
      <c r="AF688" s="123" cm="1">
        <f t="array" ref="AF688">IFERROR(ROUND(_xlfn.IFS(offer_sale_type="поставка",AB688,offer_sale_type="транзит",S688)*AC688,2),0)</f>
        <v>0</v>
      </c>
      <c r="AG688" s="130">
        <f t="shared" si="382"/>
        <v>0</v>
      </c>
      <c r="AH688" s="74">
        <f t="shared" si="383"/>
        <v>0</v>
      </c>
      <c r="AI688" s="123">
        <f t="shared" si="384"/>
        <v>0</v>
      </c>
      <c r="AJ688" s="118">
        <f t="shared" si="400"/>
        <v>0</v>
      </c>
      <c r="AK688" s="74">
        <f t="shared" si="401"/>
        <v>0</v>
      </c>
      <c r="AL688" s="174">
        <f t="shared" si="402"/>
        <v>0</v>
      </c>
      <c r="AM688" s="175">
        <f t="shared" si="385"/>
        <v>0</v>
      </c>
      <c r="AN688" s="130">
        <f t="shared" si="403"/>
        <v>0</v>
      </c>
      <c r="AO688" s="74">
        <f t="shared" si="386"/>
        <v>0</v>
      </c>
      <c r="AP688" s="123">
        <f t="shared" si="404"/>
        <v>0</v>
      </c>
      <c r="AQ688" s="118">
        <f t="shared" si="387"/>
        <v>0</v>
      </c>
      <c r="AR688" s="82" t="str">
        <f t="shared" si="405"/>
        <v>https://www.alta.ru/tnved/code//</v>
      </c>
      <c r="AS688" s="157"/>
      <c r="AT688" s="162"/>
      <c r="AU688" s="74">
        <f t="shared" si="388"/>
        <v>0</v>
      </c>
      <c r="AV688" s="157"/>
      <c r="AW688" s="75">
        <f>_xlfn.IFNA(VLOOKUP(L688,list_vat[],3,FALSE),0)</f>
        <v>0</v>
      </c>
      <c r="AX688" s="74">
        <f t="shared" si="406"/>
        <v>0</v>
      </c>
      <c r="AY688" s="74">
        <f t="shared" si="407"/>
        <v>0</v>
      </c>
      <c r="AZ688" s="130">
        <f t="shared" si="408"/>
        <v>0</v>
      </c>
      <c r="BA688" s="74">
        <f t="shared" si="389"/>
        <v>0</v>
      </c>
      <c r="BB688" s="193">
        <f t="shared" si="409"/>
        <v>0</v>
      </c>
      <c r="BC688" s="102">
        <f t="shared" si="410"/>
        <v>0</v>
      </c>
      <c r="BD688" s="102">
        <f t="shared" si="411"/>
        <v>0</v>
      </c>
      <c r="BE688" s="413" t="s">
        <v>69</v>
      </c>
    </row>
    <row r="689" spans="1:57" s="65" customFormat="1" ht="12" customHeight="1" x14ac:dyDescent="0.2">
      <c r="A689" s="43">
        <v>674</v>
      </c>
      <c r="B689" s="166"/>
      <c r="C689" s="166"/>
      <c r="D689" s="166"/>
      <c r="E689" s="162"/>
      <c r="F689" s="166"/>
      <c r="G689" s="162"/>
      <c r="H689" s="162"/>
      <c r="I689" s="189">
        <f t="shared" si="390"/>
        <v>0</v>
      </c>
      <c r="J689" s="195"/>
      <c r="K689" s="162"/>
      <c r="L689" s="168"/>
      <c r="M689" s="75">
        <f>_xlfn.XLOOKUP(L689,list_vat[Страна],list_vat[Ставка НДС %],0,0)</f>
        <v>0</v>
      </c>
      <c r="N689" s="162">
        <f t="shared" si="391"/>
        <v>0</v>
      </c>
      <c r="O689" s="169"/>
      <c r="P689" s="74">
        <f t="shared" si="412"/>
        <v>0</v>
      </c>
      <c r="Q689" s="162"/>
      <c r="R689" s="162" t="str">
        <f t="shared" si="392"/>
        <v>введи курс</v>
      </c>
      <c r="S689" s="196">
        <f t="shared" si="393"/>
        <v>0</v>
      </c>
      <c r="T689" s="192">
        <f t="shared" si="394"/>
        <v>0</v>
      </c>
      <c r="U689" s="76">
        <f t="shared" si="395"/>
        <v>0</v>
      </c>
      <c r="V689" s="123">
        <f t="shared" si="396"/>
        <v>0</v>
      </c>
      <c r="W689" s="191"/>
      <c r="X689" s="170"/>
      <c r="Y689" s="74">
        <f t="shared" si="381"/>
        <v>0</v>
      </c>
      <c r="Z689" s="188"/>
      <c r="AA689" s="130">
        <f t="shared" si="397"/>
        <v>0</v>
      </c>
      <c r="AB689" s="74">
        <f t="shared" si="398"/>
        <v>0</v>
      </c>
      <c r="AC689" s="356"/>
      <c r="AD689" s="130" cm="1">
        <f t="array" ref="AD689">IFERROR(ROUND((_xlfn.IFS(offer_sale_type="поставка",AB689,offer_sale_type="транзит",S689)*(1+AC689))/E689,2),0)</f>
        <v>0</v>
      </c>
      <c r="AE689" s="74">
        <f t="shared" si="399"/>
        <v>0</v>
      </c>
      <c r="AF689" s="123" cm="1">
        <f t="array" ref="AF689">IFERROR(ROUND(_xlfn.IFS(offer_sale_type="поставка",AB689,offer_sale_type="транзит",S689)*AC689,2),0)</f>
        <v>0</v>
      </c>
      <c r="AG689" s="130">
        <f t="shared" si="382"/>
        <v>0</v>
      </c>
      <c r="AH689" s="74">
        <f t="shared" si="383"/>
        <v>0</v>
      </c>
      <c r="AI689" s="123">
        <f t="shared" si="384"/>
        <v>0</v>
      </c>
      <c r="AJ689" s="118">
        <f t="shared" si="400"/>
        <v>0</v>
      </c>
      <c r="AK689" s="74">
        <f t="shared" si="401"/>
        <v>0</v>
      </c>
      <c r="AL689" s="174">
        <f t="shared" si="402"/>
        <v>0</v>
      </c>
      <c r="AM689" s="175">
        <f t="shared" si="385"/>
        <v>0</v>
      </c>
      <c r="AN689" s="130">
        <f t="shared" si="403"/>
        <v>0</v>
      </c>
      <c r="AO689" s="74">
        <f t="shared" si="386"/>
        <v>0</v>
      </c>
      <c r="AP689" s="123">
        <f t="shared" si="404"/>
        <v>0</v>
      </c>
      <c r="AQ689" s="118">
        <f t="shared" si="387"/>
        <v>0</v>
      </c>
      <c r="AR689" s="82" t="str">
        <f t="shared" si="405"/>
        <v>https://www.alta.ru/tnved/code//</v>
      </c>
      <c r="AS689" s="157"/>
      <c r="AT689" s="162"/>
      <c r="AU689" s="74">
        <f t="shared" si="388"/>
        <v>0</v>
      </c>
      <c r="AV689" s="157"/>
      <c r="AW689" s="75">
        <f>_xlfn.IFNA(VLOOKUP(L689,list_vat[],3,FALSE),0)</f>
        <v>0</v>
      </c>
      <c r="AX689" s="74">
        <f t="shared" si="406"/>
        <v>0</v>
      </c>
      <c r="AY689" s="74">
        <f t="shared" si="407"/>
        <v>0</v>
      </c>
      <c r="AZ689" s="130">
        <f t="shared" si="408"/>
        <v>0</v>
      </c>
      <c r="BA689" s="74">
        <f t="shared" si="389"/>
        <v>0</v>
      </c>
      <c r="BB689" s="193">
        <f t="shared" si="409"/>
        <v>0</v>
      </c>
      <c r="BC689" s="102">
        <f t="shared" si="410"/>
        <v>0</v>
      </c>
      <c r="BD689" s="102">
        <f t="shared" si="411"/>
        <v>0</v>
      </c>
      <c r="BE689" s="413" t="s">
        <v>69</v>
      </c>
    </row>
    <row r="690" spans="1:57" s="65" customFormat="1" ht="12" customHeight="1" x14ac:dyDescent="0.2">
      <c r="A690" s="43">
        <v>675</v>
      </c>
      <c r="B690" s="166"/>
      <c r="C690" s="166"/>
      <c r="D690" s="166"/>
      <c r="E690" s="162"/>
      <c r="F690" s="166"/>
      <c r="G690" s="162"/>
      <c r="H690" s="162"/>
      <c r="I690" s="189">
        <f t="shared" si="390"/>
        <v>0</v>
      </c>
      <c r="J690" s="195"/>
      <c r="K690" s="162"/>
      <c r="L690" s="168"/>
      <c r="M690" s="75">
        <f>_xlfn.XLOOKUP(L690,list_vat[Страна],list_vat[Ставка НДС %],0,0)</f>
        <v>0</v>
      </c>
      <c r="N690" s="162">
        <f t="shared" si="391"/>
        <v>0</v>
      </c>
      <c r="O690" s="169"/>
      <c r="P690" s="74">
        <f t="shared" si="412"/>
        <v>0</v>
      </c>
      <c r="Q690" s="162"/>
      <c r="R690" s="162" t="str">
        <f t="shared" si="392"/>
        <v>введи курс</v>
      </c>
      <c r="S690" s="196">
        <f t="shared" si="393"/>
        <v>0</v>
      </c>
      <c r="T690" s="192">
        <f t="shared" si="394"/>
        <v>0</v>
      </c>
      <c r="U690" s="76">
        <f t="shared" si="395"/>
        <v>0</v>
      </c>
      <c r="V690" s="123">
        <f t="shared" si="396"/>
        <v>0</v>
      </c>
      <c r="W690" s="191"/>
      <c r="X690" s="170"/>
      <c r="Y690" s="74">
        <f t="shared" si="381"/>
        <v>0</v>
      </c>
      <c r="Z690" s="188"/>
      <c r="AA690" s="130">
        <f t="shared" si="397"/>
        <v>0</v>
      </c>
      <c r="AB690" s="74">
        <f t="shared" si="398"/>
        <v>0</v>
      </c>
      <c r="AC690" s="356"/>
      <c r="AD690" s="130" cm="1">
        <f t="array" ref="AD690">IFERROR(ROUND((_xlfn.IFS(offer_sale_type="поставка",AB690,offer_sale_type="транзит",S690)*(1+AC690))/E690,2),0)</f>
        <v>0</v>
      </c>
      <c r="AE690" s="74">
        <f t="shared" si="399"/>
        <v>0</v>
      </c>
      <c r="AF690" s="123" cm="1">
        <f t="array" ref="AF690">IFERROR(ROUND(_xlfn.IFS(offer_sale_type="поставка",AB690,offer_sale_type="транзит",S690)*AC690,2),0)</f>
        <v>0</v>
      </c>
      <c r="AG690" s="130">
        <f t="shared" si="382"/>
        <v>0</v>
      </c>
      <c r="AH690" s="74">
        <f t="shared" si="383"/>
        <v>0</v>
      </c>
      <c r="AI690" s="123">
        <f t="shared" si="384"/>
        <v>0</v>
      </c>
      <c r="AJ690" s="118">
        <f t="shared" si="400"/>
        <v>0</v>
      </c>
      <c r="AK690" s="74">
        <f t="shared" si="401"/>
        <v>0</v>
      </c>
      <c r="AL690" s="174">
        <f t="shared" si="402"/>
        <v>0</v>
      </c>
      <c r="AM690" s="175">
        <f t="shared" si="385"/>
        <v>0</v>
      </c>
      <c r="AN690" s="130">
        <f t="shared" si="403"/>
        <v>0</v>
      </c>
      <c r="AO690" s="74">
        <f t="shared" si="386"/>
        <v>0</v>
      </c>
      <c r="AP690" s="123">
        <f t="shared" si="404"/>
        <v>0</v>
      </c>
      <c r="AQ690" s="118">
        <f t="shared" si="387"/>
        <v>0</v>
      </c>
      <c r="AR690" s="82" t="str">
        <f t="shared" si="405"/>
        <v>https://www.alta.ru/tnved/code//</v>
      </c>
      <c r="AS690" s="157"/>
      <c r="AT690" s="162"/>
      <c r="AU690" s="74">
        <f t="shared" si="388"/>
        <v>0</v>
      </c>
      <c r="AV690" s="157"/>
      <c r="AW690" s="75">
        <f>_xlfn.IFNA(VLOOKUP(L690,list_vat[],3,FALSE),0)</f>
        <v>0</v>
      </c>
      <c r="AX690" s="74">
        <f t="shared" si="406"/>
        <v>0</v>
      </c>
      <c r="AY690" s="74">
        <f t="shared" si="407"/>
        <v>0</v>
      </c>
      <c r="AZ690" s="130">
        <f t="shared" si="408"/>
        <v>0</v>
      </c>
      <c r="BA690" s="74">
        <f t="shared" si="389"/>
        <v>0</v>
      </c>
      <c r="BB690" s="193">
        <f t="shared" si="409"/>
        <v>0</v>
      </c>
      <c r="BC690" s="102">
        <f t="shared" si="410"/>
        <v>0</v>
      </c>
      <c r="BD690" s="102">
        <f t="shared" si="411"/>
        <v>0</v>
      </c>
      <c r="BE690" s="413" t="s">
        <v>69</v>
      </c>
    </row>
    <row r="691" spans="1:57" s="65" customFormat="1" ht="12" customHeight="1" x14ac:dyDescent="0.2">
      <c r="A691" s="43">
        <v>676</v>
      </c>
      <c r="B691" s="166"/>
      <c r="C691" s="166"/>
      <c r="D691" s="166"/>
      <c r="E691" s="162"/>
      <c r="F691" s="166"/>
      <c r="G691" s="162"/>
      <c r="H691" s="162"/>
      <c r="I691" s="189">
        <f t="shared" si="390"/>
        <v>0</v>
      </c>
      <c r="J691" s="195"/>
      <c r="K691" s="162"/>
      <c r="L691" s="168"/>
      <c r="M691" s="75">
        <f>_xlfn.XLOOKUP(L691,list_vat[Страна],list_vat[Ставка НДС %],0,0)</f>
        <v>0</v>
      </c>
      <c r="N691" s="162">
        <f t="shared" si="391"/>
        <v>0</v>
      </c>
      <c r="O691" s="169"/>
      <c r="P691" s="74">
        <f t="shared" si="412"/>
        <v>0</v>
      </c>
      <c r="Q691" s="162"/>
      <c r="R691" s="162" t="str">
        <f t="shared" si="392"/>
        <v>введи курс</v>
      </c>
      <c r="S691" s="196">
        <f t="shared" si="393"/>
        <v>0</v>
      </c>
      <c r="T691" s="192">
        <f t="shared" si="394"/>
        <v>0</v>
      </c>
      <c r="U691" s="76">
        <f t="shared" si="395"/>
        <v>0</v>
      </c>
      <c r="V691" s="123">
        <f t="shared" si="396"/>
        <v>0</v>
      </c>
      <c r="W691" s="191"/>
      <c r="X691" s="170"/>
      <c r="Y691" s="74">
        <f t="shared" si="381"/>
        <v>0</v>
      </c>
      <c r="Z691" s="188"/>
      <c r="AA691" s="130">
        <f t="shared" si="397"/>
        <v>0</v>
      </c>
      <c r="AB691" s="74">
        <f t="shared" si="398"/>
        <v>0</v>
      </c>
      <c r="AC691" s="356"/>
      <c r="AD691" s="130" cm="1">
        <f t="array" ref="AD691">IFERROR(ROUND((_xlfn.IFS(offer_sale_type="поставка",AB691,offer_sale_type="транзит",S691)*(1+AC691))/E691,2),0)</f>
        <v>0</v>
      </c>
      <c r="AE691" s="74">
        <f t="shared" si="399"/>
        <v>0</v>
      </c>
      <c r="AF691" s="123" cm="1">
        <f t="array" ref="AF691">IFERROR(ROUND(_xlfn.IFS(offer_sale_type="поставка",AB691,offer_sale_type="транзит",S691)*AC691,2),0)</f>
        <v>0</v>
      </c>
      <c r="AG691" s="130">
        <f t="shared" si="382"/>
        <v>0</v>
      </c>
      <c r="AH691" s="74">
        <f t="shared" si="383"/>
        <v>0</v>
      </c>
      <c r="AI691" s="123">
        <f t="shared" si="384"/>
        <v>0</v>
      </c>
      <c r="AJ691" s="118">
        <f t="shared" si="400"/>
        <v>0</v>
      </c>
      <c r="AK691" s="74">
        <f t="shared" si="401"/>
        <v>0</v>
      </c>
      <c r="AL691" s="174">
        <f t="shared" si="402"/>
        <v>0</v>
      </c>
      <c r="AM691" s="175">
        <f t="shared" si="385"/>
        <v>0</v>
      </c>
      <c r="AN691" s="130">
        <f t="shared" si="403"/>
        <v>0</v>
      </c>
      <c r="AO691" s="74">
        <f t="shared" si="386"/>
        <v>0</v>
      </c>
      <c r="AP691" s="123">
        <f t="shared" si="404"/>
        <v>0</v>
      </c>
      <c r="AQ691" s="118">
        <f t="shared" si="387"/>
        <v>0</v>
      </c>
      <c r="AR691" s="82" t="str">
        <f t="shared" si="405"/>
        <v>https://www.alta.ru/tnved/code//</v>
      </c>
      <c r="AS691" s="157"/>
      <c r="AT691" s="162"/>
      <c r="AU691" s="74">
        <f t="shared" si="388"/>
        <v>0</v>
      </c>
      <c r="AV691" s="157"/>
      <c r="AW691" s="75">
        <f>_xlfn.IFNA(VLOOKUP(L691,list_vat[],3,FALSE),0)</f>
        <v>0</v>
      </c>
      <c r="AX691" s="74">
        <f t="shared" si="406"/>
        <v>0</v>
      </c>
      <c r="AY691" s="74">
        <f t="shared" si="407"/>
        <v>0</v>
      </c>
      <c r="AZ691" s="130">
        <f t="shared" si="408"/>
        <v>0</v>
      </c>
      <c r="BA691" s="74">
        <f t="shared" si="389"/>
        <v>0</v>
      </c>
      <c r="BB691" s="193">
        <f t="shared" si="409"/>
        <v>0</v>
      </c>
      <c r="BC691" s="102">
        <f t="shared" si="410"/>
        <v>0</v>
      </c>
      <c r="BD691" s="102">
        <f t="shared" si="411"/>
        <v>0</v>
      </c>
      <c r="BE691" s="413" t="s">
        <v>69</v>
      </c>
    </row>
    <row r="692" spans="1:57" s="65" customFormat="1" ht="12" customHeight="1" x14ac:dyDescent="0.2">
      <c r="A692" s="43">
        <v>677</v>
      </c>
      <c r="B692" s="166"/>
      <c r="C692" s="166"/>
      <c r="D692" s="166"/>
      <c r="E692" s="162"/>
      <c r="F692" s="166"/>
      <c r="G692" s="162"/>
      <c r="H692" s="162"/>
      <c r="I692" s="189">
        <f t="shared" si="390"/>
        <v>0</v>
      </c>
      <c r="J692" s="195"/>
      <c r="K692" s="162"/>
      <c r="L692" s="168"/>
      <c r="M692" s="75">
        <f>_xlfn.XLOOKUP(L692,list_vat[Страна],list_vat[Ставка НДС %],0,0)</f>
        <v>0</v>
      </c>
      <c r="N692" s="162">
        <f t="shared" si="391"/>
        <v>0</v>
      </c>
      <c r="O692" s="169"/>
      <c r="P692" s="74">
        <f t="shared" si="412"/>
        <v>0</v>
      </c>
      <c r="Q692" s="162"/>
      <c r="R692" s="162" t="str">
        <f t="shared" si="392"/>
        <v>введи курс</v>
      </c>
      <c r="S692" s="196">
        <f t="shared" si="393"/>
        <v>0</v>
      </c>
      <c r="T692" s="192">
        <f t="shared" si="394"/>
        <v>0</v>
      </c>
      <c r="U692" s="76">
        <f t="shared" si="395"/>
        <v>0</v>
      </c>
      <c r="V692" s="123">
        <f t="shared" si="396"/>
        <v>0</v>
      </c>
      <c r="W692" s="191"/>
      <c r="X692" s="170"/>
      <c r="Y692" s="74">
        <f t="shared" si="381"/>
        <v>0</v>
      </c>
      <c r="Z692" s="188"/>
      <c r="AA692" s="130">
        <f t="shared" si="397"/>
        <v>0</v>
      </c>
      <c r="AB692" s="74">
        <f t="shared" si="398"/>
        <v>0</v>
      </c>
      <c r="AC692" s="356"/>
      <c r="AD692" s="130" cm="1">
        <f t="array" ref="AD692">IFERROR(ROUND((_xlfn.IFS(offer_sale_type="поставка",AB692,offer_sale_type="транзит",S692)*(1+AC692))/E692,2),0)</f>
        <v>0</v>
      </c>
      <c r="AE692" s="74">
        <f t="shared" si="399"/>
        <v>0</v>
      </c>
      <c r="AF692" s="123" cm="1">
        <f t="array" ref="AF692">IFERROR(ROUND(_xlfn.IFS(offer_sale_type="поставка",AB692,offer_sale_type="транзит",S692)*AC692,2),0)</f>
        <v>0</v>
      </c>
      <c r="AG692" s="130">
        <f t="shared" si="382"/>
        <v>0</v>
      </c>
      <c r="AH692" s="74">
        <f t="shared" si="383"/>
        <v>0</v>
      </c>
      <c r="AI692" s="123">
        <f t="shared" si="384"/>
        <v>0</v>
      </c>
      <c r="AJ692" s="118">
        <f t="shared" si="400"/>
        <v>0</v>
      </c>
      <c r="AK692" s="74">
        <f t="shared" si="401"/>
        <v>0</v>
      </c>
      <c r="AL692" s="174">
        <f t="shared" si="402"/>
        <v>0</v>
      </c>
      <c r="AM692" s="175">
        <f t="shared" si="385"/>
        <v>0</v>
      </c>
      <c r="AN692" s="130">
        <f t="shared" si="403"/>
        <v>0</v>
      </c>
      <c r="AO692" s="74">
        <f t="shared" si="386"/>
        <v>0</v>
      </c>
      <c r="AP692" s="123">
        <f t="shared" si="404"/>
        <v>0</v>
      </c>
      <c r="AQ692" s="118">
        <f t="shared" si="387"/>
        <v>0</v>
      </c>
      <c r="AR692" s="82" t="str">
        <f t="shared" si="405"/>
        <v>https://www.alta.ru/tnved/code//</v>
      </c>
      <c r="AS692" s="157"/>
      <c r="AT692" s="162"/>
      <c r="AU692" s="74">
        <f t="shared" si="388"/>
        <v>0</v>
      </c>
      <c r="AV692" s="157"/>
      <c r="AW692" s="75">
        <f>_xlfn.IFNA(VLOOKUP(L692,list_vat[],3,FALSE),0)</f>
        <v>0</v>
      </c>
      <c r="AX692" s="74">
        <f t="shared" si="406"/>
        <v>0</v>
      </c>
      <c r="AY692" s="74">
        <f t="shared" si="407"/>
        <v>0</v>
      </c>
      <c r="AZ692" s="130">
        <f t="shared" si="408"/>
        <v>0</v>
      </c>
      <c r="BA692" s="74">
        <f t="shared" si="389"/>
        <v>0</v>
      </c>
      <c r="BB692" s="193">
        <f t="shared" si="409"/>
        <v>0</v>
      </c>
      <c r="BC692" s="102">
        <f t="shared" si="410"/>
        <v>0</v>
      </c>
      <c r="BD692" s="102">
        <f t="shared" si="411"/>
        <v>0</v>
      </c>
      <c r="BE692" s="413" t="s">
        <v>69</v>
      </c>
    </row>
    <row r="693" spans="1:57" s="65" customFormat="1" ht="12" customHeight="1" x14ac:dyDescent="0.2">
      <c r="A693" s="43">
        <v>678</v>
      </c>
      <c r="B693" s="166"/>
      <c r="C693" s="166"/>
      <c r="D693" s="166"/>
      <c r="E693" s="162"/>
      <c r="F693" s="166"/>
      <c r="G693" s="162"/>
      <c r="H693" s="162"/>
      <c r="I693" s="189">
        <f t="shared" si="390"/>
        <v>0</v>
      </c>
      <c r="J693" s="195"/>
      <c r="K693" s="162"/>
      <c r="L693" s="168"/>
      <c r="M693" s="75">
        <f>_xlfn.XLOOKUP(L693,list_vat[Страна],list_vat[Ставка НДС %],0,0)</f>
        <v>0</v>
      </c>
      <c r="N693" s="162">
        <f t="shared" si="391"/>
        <v>0</v>
      </c>
      <c r="O693" s="169"/>
      <c r="P693" s="74">
        <f t="shared" si="412"/>
        <v>0</v>
      </c>
      <c r="Q693" s="162"/>
      <c r="R693" s="162" t="str">
        <f t="shared" si="392"/>
        <v>введи курс</v>
      </c>
      <c r="S693" s="196">
        <f t="shared" si="393"/>
        <v>0</v>
      </c>
      <c r="T693" s="192">
        <f t="shared" si="394"/>
        <v>0</v>
      </c>
      <c r="U693" s="76">
        <f t="shared" si="395"/>
        <v>0</v>
      </c>
      <c r="V693" s="123">
        <f t="shared" si="396"/>
        <v>0</v>
      </c>
      <c r="W693" s="191"/>
      <c r="X693" s="170"/>
      <c r="Y693" s="74">
        <f t="shared" si="381"/>
        <v>0</v>
      </c>
      <c r="Z693" s="188"/>
      <c r="AA693" s="130">
        <f t="shared" si="397"/>
        <v>0</v>
      </c>
      <c r="AB693" s="74">
        <f t="shared" si="398"/>
        <v>0</v>
      </c>
      <c r="AC693" s="356"/>
      <c r="AD693" s="130" cm="1">
        <f t="array" ref="AD693">IFERROR(ROUND((_xlfn.IFS(offer_sale_type="поставка",AB693,offer_sale_type="транзит",S693)*(1+AC693))/E693,2),0)</f>
        <v>0</v>
      </c>
      <c r="AE693" s="74">
        <f t="shared" si="399"/>
        <v>0</v>
      </c>
      <c r="AF693" s="123" cm="1">
        <f t="array" ref="AF693">IFERROR(ROUND(_xlfn.IFS(offer_sale_type="поставка",AB693,offer_sale_type="транзит",S693)*AC693,2),0)</f>
        <v>0</v>
      </c>
      <c r="AG693" s="130">
        <f t="shared" si="382"/>
        <v>0</v>
      </c>
      <c r="AH693" s="74">
        <f t="shared" si="383"/>
        <v>0</v>
      </c>
      <c r="AI693" s="123">
        <f t="shared" si="384"/>
        <v>0</v>
      </c>
      <c r="AJ693" s="118">
        <f t="shared" si="400"/>
        <v>0</v>
      </c>
      <c r="AK693" s="74">
        <f t="shared" si="401"/>
        <v>0</v>
      </c>
      <c r="AL693" s="174">
        <f t="shared" si="402"/>
        <v>0</v>
      </c>
      <c r="AM693" s="175">
        <f t="shared" si="385"/>
        <v>0</v>
      </c>
      <c r="AN693" s="130">
        <f t="shared" si="403"/>
        <v>0</v>
      </c>
      <c r="AO693" s="74">
        <f t="shared" si="386"/>
        <v>0</v>
      </c>
      <c r="AP693" s="123">
        <f t="shared" si="404"/>
        <v>0</v>
      </c>
      <c r="AQ693" s="118">
        <f t="shared" si="387"/>
        <v>0</v>
      </c>
      <c r="AR693" s="82" t="str">
        <f t="shared" si="405"/>
        <v>https://www.alta.ru/tnved/code//</v>
      </c>
      <c r="AS693" s="157"/>
      <c r="AT693" s="162"/>
      <c r="AU693" s="74">
        <f t="shared" si="388"/>
        <v>0</v>
      </c>
      <c r="AV693" s="157"/>
      <c r="AW693" s="75">
        <f>_xlfn.IFNA(VLOOKUP(L693,list_vat[],3,FALSE),0)</f>
        <v>0</v>
      </c>
      <c r="AX693" s="74">
        <f t="shared" si="406"/>
        <v>0</v>
      </c>
      <c r="AY693" s="74">
        <f t="shared" si="407"/>
        <v>0</v>
      </c>
      <c r="AZ693" s="130">
        <f t="shared" si="408"/>
        <v>0</v>
      </c>
      <c r="BA693" s="74">
        <f t="shared" si="389"/>
        <v>0</v>
      </c>
      <c r="BB693" s="193">
        <f t="shared" si="409"/>
        <v>0</v>
      </c>
      <c r="BC693" s="102">
        <f t="shared" si="410"/>
        <v>0</v>
      </c>
      <c r="BD693" s="102">
        <f t="shared" si="411"/>
        <v>0</v>
      </c>
      <c r="BE693" s="413" t="s">
        <v>69</v>
      </c>
    </row>
    <row r="694" spans="1:57" s="65" customFormat="1" ht="12" customHeight="1" x14ac:dyDescent="0.2">
      <c r="A694" s="43">
        <v>679</v>
      </c>
      <c r="B694" s="166"/>
      <c r="C694" s="166"/>
      <c r="D694" s="166"/>
      <c r="E694" s="162"/>
      <c r="F694" s="166"/>
      <c r="G694" s="162"/>
      <c r="H694" s="162"/>
      <c r="I694" s="189">
        <f t="shared" si="390"/>
        <v>0</v>
      </c>
      <c r="J694" s="195"/>
      <c r="K694" s="162"/>
      <c r="L694" s="168"/>
      <c r="M694" s="75">
        <f>_xlfn.XLOOKUP(L694,list_vat[Страна],list_vat[Ставка НДС %],0,0)</f>
        <v>0</v>
      </c>
      <c r="N694" s="162">
        <f t="shared" si="391"/>
        <v>0</v>
      </c>
      <c r="O694" s="169"/>
      <c r="P694" s="74">
        <f t="shared" si="412"/>
        <v>0</v>
      </c>
      <c r="Q694" s="162"/>
      <c r="R694" s="162" t="str">
        <f t="shared" si="392"/>
        <v>введи курс</v>
      </c>
      <c r="S694" s="196">
        <f t="shared" si="393"/>
        <v>0</v>
      </c>
      <c r="T694" s="192">
        <f t="shared" si="394"/>
        <v>0</v>
      </c>
      <c r="U694" s="76">
        <f t="shared" si="395"/>
        <v>0</v>
      </c>
      <c r="V694" s="123">
        <f t="shared" si="396"/>
        <v>0</v>
      </c>
      <c r="W694" s="191"/>
      <c r="X694" s="170"/>
      <c r="Y694" s="74">
        <f t="shared" si="381"/>
        <v>0</v>
      </c>
      <c r="Z694" s="188"/>
      <c r="AA694" s="130">
        <f t="shared" si="397"/>
        <v>0</v>
      </c>
      <c r="AB694" s="74">
        <f t="shared" si="398"/>
        <v>0</v>
      </c>
      <c r="AC694" s="356"/>
      <c r="AD694" s="130" cm="1">
        <f t="array" ref="AD694">IFERROR(ROUND((_xlfn.IFS(offer_sale_type="поставка",AB694,offer_sale_type="транзит",S694)*(1+AC694))/E694,2),0)</f>
        <v>0</v>
      </c>
      <c r="AE694" s="74">
        <f t="shared" si="399"/>
        <v>0</v>
      </c>
      <c r="AF694" s="123" cm="1">
        <f t="array" ref="AF694">IFERROR(ROUND(_xlfn.IFS(offer_sale_type="поставка",AB694,offer_sale_type="транзит",S694)*AC694,2),0)</f>
        <v>0</v>
      </c>
      <c r="AG694" s="130">
        <f t="shared" si="382"/>
        <v>0</v>
      </c>
      <c r="AH694" s="74">
        <f t="shared" si="383"/>
        <v>0</v>
      </c>
      <c r="AI694" s="123">
        <f t="shared" si="384"/>
        <v>0</v>
      </c>
      <c r="AJ694" s="118">
        <f t="shared" si="400"/>
        <v>0</v>
      </c>
      <c r="AK694" s="74">
        <f t="shared" si="401"/>
        <v>0</v>
      </c>
      <c r="AL694" s="174">
        <f t="shared" si="402"/>
        <v>0</v>
      </c>
      <c r="AM694" s="175">
        <f t="shared" si="385"/>
        <v>0</v>
      </c>
      <c r="AN694" s="130">
        <f t="shared" si="403"/>
        <v>0</v>
      </c>
      <c r="AO694" s="74">
        <f t="shared" si="386"/>
        <v>0</v>
      </c>
      <c r="AP694" s="123">
        <f t="shared" si="404"/>
        <v>0</v>
      </c>
      <c r="AQ694" s="118">
        <f t="shared" si="387"/>
        <v>0</v>
      </c>
      <c r="AR694" s="82" t="str">
        <f t="shared" si="405"/>
        <v>https://www.alta.ru/tnved/code//</v>
      </c>
      <c r="AS694" s="157"/>
      <c r="AT694" s="162"/>
      <c r="AU694" s="74">
        <f t="shared" si="388"/>
        <v>0</v>
      </c>
      <c r="AV694" s="157"/>
      <c r="AW694" s="75">
        <f>_xlfn.IFNA(VLOOKUP(L694,list_vat[],3,FALSE),0)</f>
        <v>0</v>
      </c>
      <c r="AX694" s="74">
        <f t="shared" si="406"/>
        <v>0</v>
      </c>
      <c r="AY694" s="74">
        <f t="shared" si="407"/>
        <v>0</v>
      </c>
      <c r="AZ694" s="130">
        <f t="shared" si="408"/>
        <v>0</v>
      </c>
      <c r="BA694" s="74">
        <f t="shared" si="389"/>
        <v>0</v>
      </c>
      <c r="BB694" s="193">
        <f t="shared" si="409"/>
        <v>0</v>
      </c>
      <c r="BC694" s="102">
        <f t="shared" si="410"/>
        <v>0</v>
      </c>
      <c r="BD694" s="102">
        <f t="shared" si="411"/>
        <v>0</v>
      </c>
      <c r="BE694" s="413" t="s">
        <v>69</v>
      </c>
    </row>
    <row r="695" spans="1:57" s="65" customFormat="1" ht="12" customHeight="1" x14ac:dyDescent="0.2">
      <c r="A695" s="43">
        <v>680</v>
      </c>
      <c r="B695" s="166"/>
      <c r="C695" s="166"/>
      <c r="D695" s="166"/>
      <c r="E695" s="162"/>
      <c r="F695" s="166"/>
      <c r="G695" s="162"/>
      <c r="H695" s="162"/>
      <c r="I695" s="189">
        <f t="shared" si="390"/>
        <v>0</v>
      </c>
      <c r="J695" s="195"/>
      <c r="K695" s="162"/>
      <c r="L695" s="168"/>
      <c r="M695" s="75">
        <f>_xlfn.XLOOKUP(L695,list_vat[Страна],list_vat[Ставка НДС %],0,0)</f>
        <v>0</v>
      </c>
      <c r="N695" s="162">
        <f t="shared" si="391"/>
        <v>0</v>
      </c>
      <c r="O695" s="169"/>
      <c r="P695" s="74">
        <f t="shared" si="412"/>
        <v>0</v>
      </c>
      <c r="Q695" s="162"/>
      <c r="R695" s="162" t="str">
        <f t="shared" si="392"/>
        <v>введи курс</v>
      </c>
      <c r="S695" s="196">
        <f t="shared" si="393"/>
        <v>0</v>
      </c>
      <c r="T695" s="192">
        <f t="shared" si="394"/>
        <v>0</v>
      </c>
      <c r="U695" s="76">
        <f t="shared" si="395"/>
        <v>0</v>
      </c>
      <c r="V695" s="123">
        <f t="shared" si="396"/>
        <v>0</v>
      </c>
      <c r="W695" s="191"/>
      <c r="X695" s="170"/>
      <c r="Y695" s="74">
        <f t="shared" si="381"/>
        <v>0</v>
      </c>
      <c r="Z695" s="188"/>
      <c r="AA695" s="130">
        <f t="shared" si="397"/>
        <v>0</v>
      </c>
      <c r="AB695" s="74">
        <f t="shared" si="398"/>
        <v>0</v>
      </c>
      <c r="AC695" s="356"/>
      <c r="AD695" s="130" cm="1">
        <f t="array" ref="AD695">IFERROR(ROUND((_xlfn.IFS(offer_sale_type="поставка",AB695,offer_sale_type="транзит",S695)*(1+AC695))/E695,2),0)</f>
        <v>0</v>
      </c>
      <c r="AE695" s="74">
        <f t="shared" si="399"/>
        <v>0</v>
      </c>
      <c r="AF695" s="123" cm="1">
        <f t="array" ref="AF695">IFERROR(ROUND(_xlfn.IFS(offer_sale_type="поставка",AB695,offer_sale_type="транзит",S695)*AC695,2),0)</f>
        <v>0</v>
      </c>
      <c r="AG695" s="130">
        <f t="shared" si="382"/>
        <v>0</v>
      </c>
      <c r="AH695" s="74">
        <f t="shared" si="383"/>
        <v>0</v>
      </c>
      <c r="AI695" s="123">
        <f t="shared" si="384"/>
        <v>0</v>
      </c>
      <c r="AJ695" s="118">
        <f t="shared" si="400"/>
        <v>0</v>
      </c>
      <c r="AK695" s="74">
        <f t="shared" si="401"/>
        <v>0</v>
      </c>
      <c r="AL695" s="174">
        <f t="shared" si="402"/>
        <v>0</v>
      </c>
      <c r="AM695" s="175">
        <f t="shared" si="385"/>
        <v>0</v>
      </c>
      <c r="AN695" s="130">
        <f t="shared" si="403"/>
        <v>0</v>
      </c>
      <c r="AO695" s="74">
        <f t="shared" si="386"/>
        <v>0</v>
      </c>
      <c r="AP695" s="123">
        <f t="shared" si="404"/>
        <v>0</v>
      </c>
      <c r="AQ695" s="118">
        <f t="shared" si="387"/>
        <v>0</v>
      </c>
      <c r="AR695" s="82" t="str">
        <f t="shared" si="405"/>
        <v>https://www.alta.ru/tnved/code//</v>
      </c>
      <c r="AS695" s="157"/>
      <c r="AT695" s="162"/>
      <c r="AU695" s="74">
        <f t="shared" si="388"/>
        <v>0</v>
      </c>
      <c r="AV695" s="157"/>
      <c r="AW695" s="75">
        <f>_xlfn.IFNA(VLOOKUP(L695,list_vat[],3,FALSE),0)</f>
        <v>0</v>
      </c>
      <c r="AX695" s="74">
        <f t="shared" si="406"/>
        <v>0</v>
      </c>
      <c r="AY695" s="74">
        <f t="shared" si="407"/>
        <v>0</v>
      </c>
      <c r="AZ695" s="130">
        <f t="shared" si="408"/>
        <v>0</v>
      </c>
      <c r="BA695" s="74">
        <f t="shared" si="389"/>
        <v>0</v>
      </c>
      <c r="BB695" s="193">
        <f t="shared" si="409"/>
        <v>0</v>
      </c>
      <c r="BC695" s="102">
        <f t="shared" si="410"/>
        <v>0</v>
      </c>
      <c r="BD695" s="102">
        <f t="shared" si="411"/>
        <v>0</v>
      </c>
      <c r="BE695" s="413" t="s">
        <v>69</v>
      </c>
    </row>
    <row r="696" spans="1:57" s="65" customFormat="1" ht="12" customHeight="1" x14ac:dyDescent="0.2">
      <c r="A696" s="43">
        <v>681</v>
      </c>
      <c r="B696" s="166"/>
      <c r="C696" s="166"/>
      <c r="D696" s="166"/>
      <c r="E696" s="162"/>
      <c r="F696" s="166"/>
      <c r="G696" s="162"/>
      <c r="H696" s="162"/>
      <c r="I696" s="189">
        <f t="shared" si="390"/>
        <v>0</v>
      </c>
      <c r="J696" s="195"/>
      <c r="K696" s="162"/>
      <c r="L696" s="168"/>
      <c r="M696" s="75">
        <f>_xlfn.XLOOKUP(L696,list_vat[Страна],list_vat[Ставка НДС %],0,0)</f>
        <v>0</v>
      </c>
      <c r="N696" s="162">
        <f t="shared" si="391"/>
        <v>0</v>
      </c>
      <c r="O696" s="169"/>
      <c r="P696" s="74">
        <f t="shared" si="412"/>
        <v>0</v>
      </c>
      <c r="Q696" s="162"/>
      <c r="R696" s="162" t="str">
        <f t="shared" si="392"/>
        <v>введи курс</v>
      </c>
      <c r="S696" s="196">
        <f t="shared" si="393"/>
        <v>0</v>
      </c>
      <c r="T696" s="192">
        <f t="shared" si="394"/>
        <v>0</v>
      </c>
      <c r="U696" s="76">
        <f t="shared" si="395"/>
        <v>0</v>
      </c>
      <c r="V696" s="123">
        <f t="shared" si="396"/>
        <v>0</v>
      </c>
      <c r="W696" s="191"/>
      <c r="X696" s="170"/>
      <c r="Y696" s="74">
        <f t="shared" si="381"/>
        <v>0</v>
      </c>
      <c r="Z696" s="188"/>
      <c r="AA696" s="130">
        <f t="shared" si="397"/>
        <v>0</v>
      </c>
      <c r="AB696" s="74">
        <f t="shared" si="398"/>
        <v>0</v>
      </c>
      <c r="AC696" s="356"/>
      <c r="AD696" s="130" cm="1">
        <f t="array" ref="AD696">IFERROR(ROUND((_xlfn.IFS(offer_sale_type="поставка",AB696,offer_sale_type="транзит",S696)*(1+AC696))/E696,2),0)</f>
        <v>0</v>
      </c>
      <c r="AE696" s="74">
        <f t="shared" si="399"/>
        <v>0</v>
      </c>
      <c r="AF696" s="123" cm="1">
        <f t="array" ref="AF696">IFERROR(ROUND(_xlfn.IFS(offer_sale_type="поставка",AB696,offer_sale_type="транзит",S696)*AC696,2),0)</f>
        <v>0</v>
      </c>
      <c r="AG696" s="130">
        <f t="shared" si="382"/>
        <v>0</v>
      </c>
      <c r="AH696" s="74">
        <f t="shared" si="383"/>
        <v>0</v>
      </c>
      <c r="AI696" s="123">
        <f t="shared" si="384"/>
        <v>0</v>
      </c>
      <c r="AJ696" s="118">
        <f t="shared" si="400"/>
        <v>0</v>
      </c>
      <c r="AK696" s="74">
        <f t="shared" si="401"/>
        <v>0</v>
      </c>
      <c r="AL696" s="174">
        <f t="shared" si="402"/>
        <v>0</v>
      </c>
      <c r="AM696" s="175">
        <f t="shared" si="385"/>
        <v>0</v>
      </c>
      <c r="AN696" s="130">
        <f t="shared" si="403"/>
        <v>0</v>
      </c>
      <c r="AO696" s="74">
        <f t="shared" si="386"/>
        <v>0</v>
      </c>
      <c r="AP696" s="123">
        <f t="shared" si="404"/>
        <v>0</v>
      </c>
      <c r="AQ696" s="118">
        <f t="shared" si="387"/>
        <v>0</v>
      </c>
      <c r="AR696" s="82" t="str">
        <f t="shared" si="405"/>
        <v>https://www.alta.ru/tnved/code//</v>
      </c>
      <c r="AS696" s="157"/>
      <c r="AT696" s="162"/>
      <c r="AU696" s="74">
        <f t="shared" si="388"/>
        <v>0</v>
      </c>
      <c r="AV696" s="157"/>
      <c r="AW696" s="75">
        <f>_xlfn.IFNA(VLOOKUP(L696,list_vat[],3,FALSE),0)</f>
        <v>0</v>
      </c>
      <c r="AX696" s="74">
        <f t="shared" si="406"/>
        <v>0</v>
      </c>
      <c r="AY696" s="74">
        <f t="shared" si="407"/>
        <v>0</v>
      </c>
      <c r="AZ696" s="130">
        <f t="shared" si="408"/>
        <v>0</v>
      </c>
      <c r="BA696" s="74">
        <f t="shared" si="389"/>
        <v>0</v>
      </c>
      <c r="BB696" s="193">
        <f t="shared" si="409"/>
        <v>0</v>
      </c>
      <c r="BC696" s="102">
        <f t="shared" si="410"/>
        <v>0</v>
      </c>
      <c r="BD696" s="102">
        <f t="shared" si="411"/>
        <v>0</v>
      </c>
      <c r="BE696" s="413" t="s">
        <v>69</v>
      </c>
    </row>
    <row r="697" spans="1:57" s="65" customFormat="1" ht="12" customHeight="1" x14ac:dyDescent="0.2">
      <c r="A697" s="43">
        <v>682</v>
      </c>
      <c r="B697" s="166"/>
      <c r="C697" s="166"/>
      <c r="D697" s="166"/>
      <c r="E697" s="162"/>
      <c r="F697" s="166"/>
      <c r="G697" s="162"/>
      <c r="H697" s="162"/>
      <c r="I697" s="189">
        <f t="shared" si="390"/>
        <v>0</v>
      </c>
      <c r="J697" s="195"/>
      <c r="K697" s="162"/>
      <c r="L697" s="168"/>
      <c r="M697" s="75">
        <f>_xlfn.XLOOKUP(L697,list_vat[Страна],list_vat[Ставка НДС %],0,0)</f>
        <v>0</v>
      </c>
      <c r="N697" s="162">
        <f t="shared" si="391"/>
        <v>0</v>
      </c>
      <c r="O697" s="169"/>
      <c r="P697" s="74">
        <f t="shared" si="412"/>
        <v>0</v>
      </c>
      <c r="Q697" s="162"/>
      <c r="R697" s="162" t="str">
        <f t="shared" si="392"/>
        <v>введи курс</v>
      </c>
      <c r="S697" s="196">
        <f t="shared" si="393"/>
        <v>0</v>
      </c>
      <c r="T697" s="192">
        <f t="shared" si="394"/>
        <v>0</v>
      </c>
      <c r="U697" s="76">
        <f t="shared" si="395"/>
        <v>0</v>
      </c>
      <c r="V697" s="123">
        <f t="shared" si="396"/>
        <v>0</v>
      </c>
      <c r="W697" s="191"/>
      <c r="X697" s="170"/>
      <c r="Y697" s="74">
        <f t="shared" si="381"/>
        <v>0</v>
      </c>
      <c r="Z697" s="188"/>
      <c r="AA697" s="130">
        <f t="shared" si="397"/>
        <v>0</v>
      </c>
      <c r="AB697" s="74">
        <f t="shared" si="398"/>
        <v>0</v>
      </c>
      <c r="AC697" s="356"/>
      <c r="AD697" s="130" cm="1">
        <f t="array" ref="AD697">IFERROR(ROUND((_xlfn.IFS(offer_sale_type="поставка",AB697,offer_sale_type="транзит",S697)*(1+AC697))/E697,2),0)</f>
        <v>0</v>
      </c>
      <c r="AE697" s="74">
        <f t="shared" si="399"/>
        <v>0</v>
      </c>
      <c r="AF697" s="123" cm="1">
        <f t="array" ref="AF697">IFERROR(ROUND(_xlfn.IFS(offer_sale_type="поставка",AB697,offer_sale_type="транзит",S697)*AC697,2),0)</f>
        <v>0</v>
      </c>
      <c r="AG697" s="130">
        <f t="shared" si="382"/>
        <v>0</v>
      </c>
      <c r="AH697" s="74">
        <f t="shared" si="383"/>
        <v>0</v>
      </c>
      <c r="AI697" s="123">
        <f t="shared" si="384"/>
        <v>0</v>
      </c>
      <c r="AJ697" s="118">
        <f t="shared" si="400"/>
        <v>0</v>
      </c>
      <c r="AK697" s="74">
        <f t="shared" si="401"/>
        <v>0</v>
      </c>
      <c r="AL697" s="174">
        <f t="shared" si="402"/>
        <v>0</v>
      </c>
      <c r="AM697" s="175">
        <f t="shared" si="385"/>
        <v>0</v>
      </c>
      <c r="AN697" s="130">
        <f t="shared" si="403"/>
        <v>0</v>
      </c>
      <c r="AO697" s="74">
        <f t="shared" si="386"/>
        <v>0</v>
      </c>
      <c r="AP697" s="123">
        <f t="shared" si="404"/>
        <v>0</v>
      </c>
      <c r="AQ697" s="118">
        <f t="shared" si="387"/>
        <v>0</v>
      </c>
      <c r="AR697" s="82" t="str">
        <f t="shared" si="405"/>
        <v>https://www.alta.ru/tnved/code//</v>
      </c>
      <c r="AS697" s="157"/>
      <c r="AT697" s="162"/>
      <c r="AU697" s="74">
        <f t="shared" si="388"/>
        <v>0</v>
      </c>
      <c r="AV697" s="157"/>
      <c r="AW697" s="75">
        <f>_xlfn.IFNA(VLOOKUP(L697,list_vat[],3,FALSE),0)</f>
        <v>0</v>
      </c>
      <c r="AX697" s="74">
        <f t="shared" si="406"/>
        <v>0</v>
      </c>
      <c r="AY697" s="74">
        <f t="shared" si="407"/>
        <v>0</v>
      </c>
      <c r="AZ697" s="130">
        <f t="shared" si="408"/>
        <v>0</v>
      </c>
      <c r="BA697" s="74">
        <f t="shared" si="389"/>
        <v>0</v>
      </c>
      <c r="BB697" s="193">
        <f t="shared" si="409"/>
        <v>0</v>
      </c>
      <c r="BC697" s="102">
        <f t="shared" si="410"/>
        <v>0</v>
      </c>
      <c r="BD697" s="102">
        <f t="shared" si="411"/>
        <v>0</v>
      </c>
      <c r="BE697" s="413" t="s">
        <v>69</v>
      </c>
    </row>
    <row r="698" spans="1:57" s="65" customFormat="1" ht="12" customHeight="1" x14ac:dyDescent="0.2">
      <c r="A698" s="43">
        <v>683</v>
      </c>
      <c r="B698" s="166"/>
      <c r="C698" s="166"/>
      <c r="D698" s="166"/>
      <c r="E698" s="162"/>
      <c r="F698" s="166"/>
      <c r="G698" s="162"/>
      <c r="H698" s="162"/>
      <c r="I698" s="189">
        <f t="shared" si="390"/>
        <v>0</v>
      </c>
      <c r="J698" s="195"/>
      <c r="K698" s="162"/>
      <c r="L698" s="168"/>
      <c r="M698" s="75">
        <f>_xlfn.XLOOKUP(L698,list_vat[Страна],list_vat[Ставка НДС %],0,0)</f>
        <v>0</v>
      </c>
      <c r="N698" s="162">
        <f t="shared" si="391"/>
        <v>0</v>
      </c>
      <c r="O698" s="169"/>
      <c r="P698" s="74">
        <f t="shared" si="412"/>
        <v>0</v>
      </c>
      <c r="Q698" s="162"/>
      <c r="R698" s="162" t="str">
        <f t="shared" si="392"/>
        <v>введи курс</v>
      </c>
      <c r="S698" s="196">
        <f t="shared" si="393"/>
        <v>0</v>
      </c>
      <c r="T698" s="192">
        <f t="shared" si="394"/>
        <v>0</v>
      </c>
      <c r="U698" s="76">
        <f t="shared" si="395"/>
        <v>0</v>
      </c>
      <c r="V698" s="123">
        <f t="shared" si="396"/>
        <v>0</v>
      </c>
      <c r="W698" s="191"/>
      <c r="X698" s="170"/>
      <c r="Y698" s="74">
        <f t="shared" si="381"/>
        <v>0</v>
      </c>
      <c r="Z698" s="188"/>
      <c r="AA698" s="130">
        <f t="shared" si="397"/>
        <v>0</v>
      </c>
      <c r="AB698" s="74">
        <f t="shared" si="398"/>
        <v>0</v>
      </c>
      <c r="AC698" s="356"/>
      <c r="AD698" s="130" cm="1">
        <f t="array" ref="AD698">IFERROR(ROUND((_xlfn.IFS(offer_sale_type="поставка",AB698,offer_sale_type="транзит",S698)*(1+AC698))/E698,2),0)</f>
        <v>0</v>
      </c>
      <c r="AE698" s="74">
        <f t="shared" si="399"/>
        <v>0</v>
      </c>
      <c r="AF698" s="123" cm="1">
        <f t="array" ref="AF698">IFERROR(ROUND(_xlfn.IFS(offer_sale_type="поставка",AB698,offer_sale_type="транзит",S698)*AC698,2),0)</f>
        <v>0</v>
      </c>
      <c r="AG698" s="130">
        <f t="shared" si="382"/>
        <v>0</v>
      </c>
      <c r="AH698" s="74">
        <f t="shared" si="383"/>
        <v>0</v>
      </c>
      <c r="AI698" s="123">
        <f t="shared" si="384"/>
        <v>0</v>
      </c>
      <c r="AJ698" s="118">
        <f t="shared" si="400"/>
        <v>0</v>
      </c>
      <c r="AK698" s="74">
        <f t="shared" si="401"/>
        <v>0</v>
      </c>
      <c r="AL698" s="174">
        <f t="shared" si="402"/>
        <v>0</v>
      </c>
      <c r="AM698" s="175">
        <f t="shared" si="385"/>
        <v>0</v>
      </c>
      <c r="AN698" s="130">
        <f t="shared" si="403"/>
        <v>0</v>
      </c>
      <c r="AO698" s="74">
        <f t="shared" si="386"/>
        <v>0</v>
      </c>
      <c r="AP698" s="123">
        <f t="shared" si="404"/>
        <v>0</v>
      </c>
      <c r="AQ698" s="118">
        <f t="shared" si="387"/>
        <v>0</v>
      </c>
      <c r="AR698" s="82" t="str">
        <f t="shared" si="405"/>
        <v>https://www.alta.ru/tnved/code//</v>
      </c>
      <c r="AS698" s="157"/>
      <c r="AT698" s="162"/>
      <c r="AU698" s="74">
        <f t="shared" si="388"/>
        <v>0</v>
      </c>
      <c r="AV698" s="157"/>
      <c r="AW698" s="75">
        <f>_xlfn.IFNA(VLOOKUP(L698,list_vat[],3,FALSE),0)</f>
        <v>0</v>
      </c>
      <c r="AX698" s="74">
        <f t="shared" si="406"/>
        <v>0</v>
      </c>
      <c r="AY698" s="74">
        <f t="shared" si="407"/>
        <v>0</v>
      </c>
      <c r="AZ698" s="130">
        <f t="shared" si="408"/>
        <v>0</v>
      </c>
      <c r="BA698" s="74">
        <f t="shared" si="389"/>
        <v>0</v>
      </c>
      <c r="BB698" s="193">
        <f t="shared" si="409"/>
        <v>0</v>
      </c>
      <c r="BC698" s="102">
        <f t="shared" si="410"/>
        <v>0</v>
      </c>
      <c r="BD698" s="102">
        <f t="shared" si="411"/>
        <v>0</v>
      </c>
      <c r="BE698" s="413" t="s">
        <v>69</v>
      </c>
    </row>
    <row r="699" spans="1:57" s="65" customFormat="1" ht="12" customHeight="1" x14ac:dyDescent="0.2">
      <c r="A699" s="43">
        <v>684</v>
      </c>
      <c r="B699" s="166"/>
      <c r="C699" s="166"/>
      <c r="D699" s="166"/>
      <c r="E699" s="162"/>
      <c r="F699" s="166"/>
      <c r="G699" s="162"/>
      <c r="H699" s="162"/>
      <c r="I699" s="189">
        <f t="shared" si="390"/>
        <v>0</v>
      </c>
      <c r="J699" s="195"/>
      <c r="K699" s="162"/>
      <c r="L699" s="168"/>
      <c r="M699" s="75">
        <f>_xlfn.XLOOKUP(L699,list_vat[Страна],list_vat[Ставка НДС %],0,0)</f>
        <v>0</v>
      </c>
      <c r="N699" s="162">
        <f t="shared" si="391"/>
        <v>0</v>
      </c>
      <c r="O699" s="169"/>
      <c r="P699" s="74">
        <f t="shared" si="412"/>
        <v>0</v>
      </c>
      <c r="Q699" s="162"/>
      <c r="R699" s="162" t="str">
        <f t="shared" si="392"/>
        <v>введи курс</v>
      </c>
      <c r="S699" s="196">
        <f t="shared" si="393"/>
        <v>0</v>
      </c>
      <c r="T699" s="192">
        <f t="shared" si="394"/>
        <v>0</v>
      </c>
      <c r="U699" s="76">
        <f t="shared" si="395"/>
        <v>0</v>
      </c>
      <c r="V699" s="123">
        <f t="shared" si="396"/>
        <v>0</v>
      </c>
      <c r="W699" s="191"/>
      <c r="X699" s="170"/>
      <c r="Y699" s="74">
        <f t="shared" si="381"/>
        <v>0</v>
      </c>
      <c r="Z699" s="188"/>
      <c r="AA699" s="130">
        <f t="shared" si="397"/>
        <v>0</v>
      </c>
      <c r="AB699" s="74">
        <f t="shared" si="398"/>
        <v>0</v>
      </c>
      <c r="AC699" s="356"/>
      <c r="AD699" s="130" cm="1">
        <f t="array" ref="AD699">IFERROR(ROUND((_xlfn.IFS(offer_sale_type="поставка",AB699,offer_sale_type="транзит",S699)*(1+AC699))/E699,2),0)</f>
        <v>0</v>
      </c>
      <c r="AE699" s="74">
        <f t="shared" si="399"/>
        <v>0</v>
      </c>
      <c r="AF699" s="123" cm="1">
        <f t="array" ref="AF699">IFERROR(ROUND(_xlfn.IFS(offer_sale_type="поставка",AB699,offer_sale_type="транзит",S699)*AC699,2),0)</f>
        <v>0</v>
      </c>
      <c r="AG699" s="130">
        <f t="shared" si="382"/>
        <v>0</v>
      </c>
      <c r="AH699" s="74">
        <f t="shared" si="383"/>
        <v>0</v>
      </c>
      <c r="AI699" s="123">
        <f t="shared" si="384"/>
        <v>0</v>
      </c>
      <c r="AJ699" s="118">
        <f t="shared" si="400"/>
        <v>0</v>
      </c>
      <c r="AK699" s="74">
        <f t="shared" si="401"/>
        <v>0</v>
      </c>
      <c r="AL699" s="174">
        <f t="shared" si="402"/>
        <v>0</v>
      </c>
      <c r="AM699" s="175">
        <f t="shared" si="385"/>
        <v>0</v>
      </c>
      <c r="AN699" s="130">
        <f t="shared" si="403"/>
        <v>0</v>
      </c>
      <c r="AO699" s="74">
        <f t="shared" si="386"/>
        <v>0</v>
      </c>
      <c r="AP699" s="123">
        <f t="shared" si="404"/>
        <v>0</v>
      </c>
      <c r="AQ699" s="118">
        <f t="shared" si="387"/>
        <v>0</v>
      </c>
      <c r="AR699" s="82" t="str">
        <f t="shared" si="405"/>
        <v>https://www.alta.ru/tnved/code//</v>
      </c>
      <c r="AS699" s="157"/>
      <c r="AT699" s="162"/>
      <c r="AU699" s="74">
        <f t="shared" si="388"/>
        <v>0</v>
      </c>
      <c r="AV699" s="157"/>
      <c r="AW699" s="75">
        <f>_xlfn.IFNA(VLOOKUP(L699,list_vat[],3,FALSE),0)</f>
        <v>0</v>
      </c>
      <c r="AX699" s="74">
        <f t="shared" si="406"/>
        <v>0</v>
      </c>
      <c r="AY699" s="74">
        <f t="shared" si="407"/>
        <v>0</v>
      </c>
      <c r="AZ699" s="130">
        <f t="shared" si="408"/>
        <v>0</v>
      </c>
      <c r="BA699" s="74">
        <f t="shared" si="389"/>
        <v>0</v>
      </c>
      <c r="BB699" s="193">
        <f t="shared" si="409"/>
        <v>0</v>
      </c>
      <c r="BC699" s="102">
        <f t="shared" si="410"/>
        <v>0</v>
      </c>
      <c r="BD699" s="102">
        <f t="shared" si="411"/>
        <v>0</v>
      </c>
      <c r="BE699" s="413" t="s">
        <v>69</v>
      </c>
    </row>
    <row r="700" spans="1:57" s="65" customFormat="1" ht="12" customHeight="1" x14ac:dyDescent="0.2">
      <c r="A700" s="43">
        <v>685</v>
      </c>
      <c r="B700" s="166"/>
      <c r="C700" s="166"/>
      <c r="D700" s="166"/>
      <c r="E700" s="162"/>
      <c r="F700" s="166"/>
      <c r="G700" s="162"/>
      <c r="H700" s="162"/>
      <c r="I700" s="189">
        <f t="shared" si="390"/>
        <v>0</v>
      </c>
      <c r="J700" s="195"/>
      <c r="K700" s="162"/>
      <c r="L700" s="168"/>
      <c r="M700" s="75">
        <f>_xlfn.XLOOKUP(L700,list_vat[Страна],list_vat[Ставка НДС %],0,0)</f>
        <v>0</v>
      </c>
      <c r="N700" s="162">
        <f t="shared" si="391"/>
        <v>0</v>
      </c>
      <c r="O700" s="169"/>
      <c r="P700" s="74">
        <f t="shared" si="412"/>
        <v>0</v>
      </c>
      <c r="Q700" s="162"/>
      <c r="R700" s="162" t="str">
        <f t="shared" si="392"/>
        <v>введи курс</v>
      </c>
      <c r="S700" s="196">
        <f t="shared" si="393"/>
        <v>0</v>
      </c>
      <c r="T700" s="192">
        <f t="shared" si="394"/>
        <v>0</v>
      </c>
      <c r="U700" s="76">
        <f t="shared" si="395"/>
        <v>0</v>
      </c>
      <c r="V700" s="123">
        <f t="shared" si="396"/>
        <v>0</v>
      </c>
      <c r="W700" s="191"/>
      <c r="X700" s="170"/>
      <c r="Y700" s="74">
        <f t="shared" si="381"/>
        <v>0</v>
      </c>
      <c r="Z700" s="188"/>
      <c r="AA700" s="130">
        <f t="shared" si="397"/>
        <v>0</v>
      </c>
      <c r="AB700" s="74">
        <f t="shared" si="398"/>
        <v>0</v>
      </c>
      <c r="AC700" s="356"/>
      <c r="AD700" s="130" cm="1">
        <f t="array" ref="AD700">IFERROR(ROUND((_xlfn.IFS(offer_sale_type="поставка",AB700,offer_sale_type="транзит",S700)*(1+AC700))/E700,2),0)</f>
        <v>0</v>
      </c>
      <c r="AE700" s="74">
        <f t="shared" si="399"/>
        <v>0</v>
      </c>
      <c r="AF700" s="123" cm="1">
        <f t="array" ref="AF700">IFERROR(ROUND(_xlfn.IFS(offer_sale_type="поставка",AB700,offer_sale_type="транзит",S700)*AC700,2),0)</f>
        <v>0</v>
      </c>
      <c r="AG700" s="130">
        <f t="shared" si="382"/>
        <v>0</v>
      </c>
      <c r="AH700" s="74">
        <f t="shared" si="383"/>
        <v>0</v>
      </c>
      <c r="AI700" s="123">
        <f t="shared" si="384"/>
        <v>0</v>
      </c>
      <c r="AJ700" s="118">
        <f t="shared" si="400"/>
        <v>0</v>
      </c>
      <c r="AK700" s="74">
        <f t="shared" si="401"/>
        <v>0</v>
      </c>
      <c r="AL700" s="174">
        <f t="shared" si="402"/>
        <v>0</v>
      </c>
      <c r="AM700" s="175">
        <f t="shared" si="385"/>
        <v>0</v>
      </c>
      <c r="AN700" s="130">
        <f t="shared" si="403"/>
        <v>0</v>
      </c>
      <c r="AO700" s="74">
        <f t="shared" si="386"/>
        <v>0</v>
      </c>
      <c r="AP700" s="123">
        <f t="shared" si="404"/>
        <v>0</v>
      </c>
      <c r="AQ700" s="118">
        <f t="shared" si="387"/>
        <v>0</v>
      </c>
      <c r="AR700" s="82" t="str">
        <f t="shared" si="405"/>
        <v>https://www.alta.ru/tnved/code//</v>
      </c>
      <c r="AS700" s="157"/>
      <c r="AT700" s="162"/>
      <c r="AU700" s="74">
        <f t="shared" si="388"/>
        <v>0</v>
      </c>
      <c r="AV700" s="157"/>
      <c r="AW700" s="75">
        <f>_xlfn.IFNA(VLOOKUP(L700,list_vat[],3,FALSE),0)</f>
        <v>0</v>
      </c>
      <c r="AX700" s="74">
        <f t="shared" si="406"/>
        <v>0</v>
      </c>
      <c r="AY700" s="74">
        <f t="shared" si="407"/>
        <v>0</v>
      </c>
      <c r="AZ700" s="130">
        <f t="shared" si="408"/>
        <v>0</v>
      </c>
      <c r="BA700" s="74">
        <f t="shared" si="389"/>
        <v>0</v>
      </c>
      <c r="BB700" s="193">
        <f t="shared" si="409"/>
        <v>0</v>
      </c>
      <c r="BC700" s="102">
        <f t="shared" si="410"/>
        <v>0</v>
      </c>
      <c r="BD700" s="102">
        <f t="shared" si="411"/>
        <v>0</v>
      </c>
      <c r="BE700" s="413" t="s">
        <v>69</v>
      </c>
    </row>
    <row r="701" spans="1:57" s="65" customFormat="1" ht="12" customHeight="1" x14ac:dyDescent="0.2">
      <c r="A701" s="43">
        <v>686</v>
      </c>
      <c r="B701" s="166"/>
      <c r="C701" s="166"/>
      <c r="D701" s="166"/>
      <c r="E701" s="162"/>
      <c r="F701" s="166"/>
      <c r="G701" s="162"/>
      <c r="H701" s="162"/>
      <c r="I701" s="189">
        <f t="shared" si="390"/>
        <v>0</v>
      </c>
      <c r="J701" s="195"/>
      <c r="K701" s="162"/>
      <c r="L701" s="168"/>
      <c r="M701" s="75">
        <f>_xlfn.XLOOKUP(L701,list_vat[Страна],list_vat[Ставка НДС %],0,0)</f>
        <v>0</v>
      </c>
      <c r="N701" s="162">
        <f t="shared" si="391"/>
        <v>0</v>
      </c>
      <c r="O701" s="169"/>
      <c r="P701" s="74">
        <f t="shared" si="412"/>
        <v>0</v>
      </c>
      <c r="Q701" s="162"/>
      <c r="R701" s="162" t="str">
        <f t="shared" si="392"/>
        <v>введи курс</v>
      </c>
      <c r="S701" s="196">
        <f t="shared" si="393"/>
        <v>0</v>
      </c>
      <c r="T701" s="192">
        <f t="shared" si="394"/>
        <v>0</v>
      </c>
      <c r="U701" s="76">
        <f t="shared" si="395"/>
        <v>0</v>
      </c>
      <c r="V701" s="123">
        <f t="shared" si="396"/>
        <v>0</v>
      </c>
      <c r="W701" s="191"/>
      <c r="X701" s="170"/>
      <c r="Y701" s="74">
        <f t="shared" si="381"/>
        <v>0</v>
      </c>
      <c r="Z701" s="188"/>
      <c r="AA701" s="130">
        <f t="shared" si="397"/>
        <v>0</v>
      </c>
      <c r="AB701" s="74">
        <f t="shared" si="398"/>
        <v>0</v>
      </c>
      <c r="AC701" s="356"/>
      <c r="AD701" s="130" cm="1">
        <f t="array" ref="AD701">IFERROR(ROUND((_xlfn.IFS(offer_sale_type="поставка",AB701,offer_sale_type="транзит",S701)*(1+AC701))/E701,2),0)</f>
        <v>0</v>
      </c>
      <c r="AE701" s="74">
        <f t="shared" si="399"/>
        <v>0</v>
      </c>
      <c r="AF701" s="123" cm="1">
        <f t="array" ref="AF701">IFERROR(ROUND(_xlfn.IFS(offer_sale_type="поставка",AB701,offer_sale_type="транзит",S701)*AC701,2),0)</f>
        <v>0</v>
      </c>
      <c r="AG701" s="130">
        <f t="shared" si="382"/>
        <v>0</v>
      </c>
      <c r="AH701" s="74">
        <f t="shared" si="383"/>
        <v>0</v>
      </c>
      <c r="AI701" s="123">
        <f t="shared" si="384"/>
        <v>0</v>
      </c>
      <c r="AJ701" s="118">
        <f t="shared" si="400"/>
        <v>0</v>
      </c>
      <c r="AK701" s="74">
        <f t="shared" si="401"/>
        <v>0</v>
      </c>
      <c r="AL701" s="174">
        <f t="shared" si="402"/>
        <v>0</v>
      </c>
      <c r="AM701" s="175">
        <f t="shared" si="385"/>
        <v>0</v>
      </c>
      <c r="AN701" s="130">
        <f t="shared" si="403"/>
        <v>0</v>
      </c>
      <c r="AO701" s="74">
        <f t="shared" si="386"/>
        <v>0</v>
      </c>
      <c r="AP701" s="123">
        <f t="shared" si="404"/>
        <v>0</v>
      </c>
      <c r="AQ701" s="118">
        <f t="shared" si="387"/>
        <v>0</v>
      </c>
      <c r="AR701" s="82" t="str">
        <f t="shared" si="405"/>
        <v>https://www.alta.ru/tnved/code//</v>
      </c>
      <c r="AS701" s="157"/>
      <c r="AT701" s="162"/>
      <c r="AU701" s="74">
        <f t="shared" si="388"/>
        <v>0</v>
      </c>
      <c r="AV701" s="157"/>
      <c r="AW701" s="75">
        <f>_xlfn.IFNA(VLOOKUP(L701,list_vat[],3,FALSE),0)</f>
        <v>0</v>
      </c>
      <c r="AX701" s="74">
        <f t="shared" si="406"/>
        <v>0</v>
      </c>
      <c r="AY701" s="74">
        <f t="shared" si="407"/>
        <v>0</v>
      </c>
      <c r="AZ701" s="130">
        <f t="shared" si="408"/>
        <v>0</v>
      </c>
      <c r="BA701" s="74">
        <f t="shared" si="389"/>
        <v>0</v>
      </c>
      <c r="BB701" s="193">
        <f t="shared" si="409"/>
        <v>0</v>
      </c>
      <c r="BC701" s="102">
        <f t="shared" si="410"/>
        <v>0</v>
      </c>
      <c r="BD701" s="102">
        <f t="shared" si="411"/>
        <v>0</v>
      </c>
      <c r="BE701" s="413" t="s">
        <v>69</v>
      </c>
    </row>
    <row r="702" spans="1:57" s="65" customFormat="1" ht="12" customHeight="1" x14ac:dyDescent="0.2">
      <c r="A702" s="43">
        <v>687</v>
      </c>
      <c r="B702" s="166"/>
      <c r="C702" s="166"/>
      <c r="D702" s="166"/>
      <c r="E702" s="162"/>
      <c r="F702" s="166"/>
      <c r="G702" s="162"/>
      <c r="H702" s="162"/>
      <c r="I702" s="189">
        <f t="shared" si="390"/>
        <v>0</v>
      </c>
      <c r="J702" s="195"/>
      <c r="K702" s="162"/>
      <c r="L702" s="168"/>
      <c r="M702" s="75">
        <f>_xlfn.XLOOKUP(L702,list_vat[Страна],list_vat[Ставка НДС %],0,0)</f>
        <v>0</v>
      </c>
      <c r="N702" s="162">
        <f t="shared" si="391"/>
        <v>0</v>
      </c>
      <c r="O702" s="169"/>
      <c r="P702" s="74">
        <f t="shared" si="412"/>
        <v>0</v>
      </c>
      <c r="Q702" s="162"/>
      <c r="R702" s="162" t="str">
        <f t="shared" si="392"/>
        <v>введи курс</v>
      </c>
      <c r="S702" s="196">
        <f t="shared" si="393"/>
        <v>0</v>
      </c>
      <c r="T702" s="192">
        <f t="shared" si="394"/>
        <v>0</v>
      </c>
      <c r="U702" s="76">
        <f t="shared" si="395"/>
        <v>0</v>
      </c>
      <c r="V702" s="123">
        <f t="shared" si="396"/>
        <v>0</v>
      </c>
      <c r="W702" s="191"/>
      <c r="X702" s="170"/>
      <c r="Y702" s="74">
        <f t="shared" si="381"/>
        <v>0</v>
      </c>
      <c r="Z702" s="188"/>
      <c r="AA702" s="130">
        <f t="shared" si="397"/>
        <v>0</v>
      </c>
      <c r="AB702" s="74">
        <f t="shared" si="398"/>
        <v>0</v>
      </c>
      <c r="AC702" s="356"/>
      <c r="AD702" s="130" cm="1">
        <f t="array" ref="AD702">IFERROR(ROUND((_xlfn.IFS(offer_sale_type="поставка",AB702,offer_sale_type="транзит",S702)*(1+AC702))/E702,2),0)</f>
        <v>0</v>
      </c>
      <c r="AE702" s="74">
        <f t="shared" si="399"/>
        <v>0</v>
      </c>
      <c r="AF702" s="123" cm="1">
        <f t="array" ref="AF702">IFERROR(ROUND(_xlfn.IFS(offer_sale_type="поставка",AB702,offer_sale_type="транзит",S702)*AC702,2),0)</f>
        <v>0</v>
      </c>
      <c r="AG702" s="130">
        <f t="shared" si="382"/>
        <v>0</v>
      </c>
      <c r="AH702" s="74">
        <f t="shared" si="383"/>
        <v>0</v>
      </c>
      <c r="AI702" s="123">
        <f t="shared" si="384"/>
        <v>0</v>
      </c>
      <c r="AJ702" s="118">
        <f t="shared" si="400"/>
        <v>0</v>
      </c>
      <c r="AK702" s="74">
        <f t="shared" si="401"/>
        <v>0</v>
      </c>
      <c r="AL702" s="174">
        <f t="shared" si="402"/>
        <v>0</v>
      </c>
      <c r="AM702" s="175">
        <f t="shared" si="385"/>
        <v>0</v>
      </c>
      <c r="AN702" s="130">
        <f t="shared" si="403"/>
        <v>0</v>
      </c>
      <c r="AO702" s="74">
        <f t="shared" si="386"/>
        <v>0</v>
      </c>
      <c r="AP702" s="123">
        <f t="shared" si="404"/>
        <v>0</v>
      </c>
      <c r="AQ702" s="118">
        <f t="shared" si="387"/>
        <v>0</v>
      </c>
      <c r="AR702" s="82" t="str">
        <f t="shared" si="405"/>
        <v>https://www.alta.ru/tnved/code//</v>
      </c>
      <c r="AS702" s="157"/>
      <c r="AT702" s="162"/>
      <c r="AU702" s="74">
        <f t="shared" si="388"/>
        <v>0</v>
      </c>
      <c r="AV702" s="157"/>
      <c r="AW702" s="75">
        <f>_xlfn.IFNA(VLOOKUP(L702,list_vat[],3,FALSE),0)</f>
        <v>0</v>
      </c>
      <c r="AX702" s="74">
        <f t="shared" si="406"/>
        <v>0</v>
      </c>
      <c r="AY702" s="74">
        <f t="shared" si="407"/>
        <v>0</v>
      </c>
      <c r="AZ702" s="130">
        <f t="shared" si="408"/>
        <v>0</v>
      </c>
      <c r="BA702" s="74">
        <f t="shared" si="389"/>
        <v>0</v>
      </c>
      <c r="BB702" s="193">
        <f t="shared" si="409"/>
        <v>0</v>
      </c>
      <c r="BC702" s="102">
        <f t="shared" si="410"/>
        <v>0</v>
      </c>
      <c r="BD702" s="102">
        <f t="shared" si="411"/>
        <v>0</v>
      </c>
      <c r="BE702" s="413" t="s">
        <v>69</v>
      </c>
    </row>
    <row r="703" spans="1:57" s="65" customFormat="1" ht="12" customHeight="1" x14ac:dyDescent="0.2">
      <c r="A703" s="43">
        <v>688</v>
      </c>
      <c r="B703" s="166"/>
      <c r="C703" s="166"/>
      <c r="D703" s="166"/>
      <c r="E703" s="162"/>
      <c r="F703" s="166"/>
      <c r="G703" s="162"/>
      <c r="H703" s="162"/>
      <c r="I703" s="189">
        <f t="shared" si="390"/>
        <v>0</v>
      </c>
      <c r="J703" s="195"/>
      <c r="K703" s="162"/>
      <c r="L703" s="168"/>
      <c r="M703" s="75">
        <f>_xlfn.XLOOKUP(L703,list_vat[Страна],list_vat[Ставка НДС %],0,0)</f>
        <v>0</v>
      </c>
      <c r="N703" s="162">
        <f t="shared" si="391"/>
        <v>0</v>
      </c>
      <c r="O703" s="169"/>
      <c r="P703" s="74">
        <f t="shared" si="412"/>
        <v>0</v>
      </c>
      <c r="Q703" s="162"/>
      <c r="R703" s="162" t="str">
        <f t="shared" si="392"/>
        <v>введи курс</v>
      </c>
      <c r="S703" s="196">
        <f t="shared" si="393"/>
        <v>0</v>
      </c>
      <c r="T703" s="192">
        <f t="shared" si="394"/>
        <v>0</v>
      </c>
      <c r="U703" s="76">
        <f t="shared" si="395"/>
        <v>0</v>
      </c>
      <c r="V703" s="123">
        <f t="shared" si="396"/>
        <v>0</v>
      </c>
      <c r="W703" s="191"/>
      <c r="X703" s="170"/>
      <c r="Y703" s="74">
        <f t="shared" si="381"/>
        <v>0</v>
      </c>
      <c r="Z703" s="188"/>
      <c r="AA703" s="130">
        <f t="shared" si="397"/>
        <v>0</v>
      </c>
      <c r="AB703" s="74">
        <f t="shared" si="398"/>
        <v>0</v>
      </c>
      <c r="AC703" s="356"/>
      <c r="AD703" s="130" cm="1">
        <f t="array" ref="AD703">IFERROR(ROUND((_xlfn.IFS(offer_sale_type="поставка",AB703,offer_sale_type="транзит",S703)*(1+AC703))/E703,2),0)</f>
        <v>0</v>
      </c>
      <c r="AE703" s="74">
        <f t="shared" si="399"/>
        <v>0</v>
      </c>
      <c r="AF703" s="123" cm="1">
        <f t="array" ref="AF703">IFERROR(ROUND(_xlfn.IFS(offer_sale_type="поставка",AB703,offer_sale_type="транзит",S703)*AC703,2),0)</f>
        <v>0</v>
      </c>
      <c r="AG703" s="130">
        <f t="shared" si="382"/>
        <v>0</v>
      </c>
      <c r="AH703" s="74">
        <f t="shared" si="383"/>
        <v>0</v>
      </c>
      <c r="AI703" s="123">
        <f t="shared" si="384"/>
        <v>0</v>
      </c>
      <c r="AJ703" s="118">
        <f t="shared" si="400"/>
        <v>0</v>
      </c>
      <c r="AK703" s="74">
        <f t="shared" si="401"/>
        <v>0</v>
      </c>
      <c r="AL703" s="174">
        <f t="shared" si="402"/>
        <v>0</v>
      </c>
      <c r="AM703" s="175">
        <f t="shared" si="385"/>
        <v>0</v>
      </c>
      <c r="AN703" s="130">
        <f t="shared" si="403"/>
        <v>0</v>
      </c>
      <c r="AO703" s="74">
        <f t="shared" si="386"/>
        <v>0</v>
      </c>
      <c r="AP703" s="123">
        <f t="shared" si="404"/>
        <v>0</v>
      </c>
      <c r="AQ703" s="118">
        <f t="shared" si="387"/>
        <v>0</v>
      </c>
      <c r="AR703" s="82" t="str">
        <f t="shared" si="405"/>
        <v>https://www.alta.ru/tnved/code//</v>
      </c>
      <c r="AS703" s="157"/>
      <c r="AT703" s="162"/>
      <c r="AU703" s="74">
        <f t="shared" si="388"/>
        <v>0</v>
      </c>
      <c r="AV703" s="157"/>
      <c r="AW703" s="75">
        <f>_xlfn.IFNA(VLOOKUP(L703,list_vat[],3,FALSE),0)</f>
        <v>0</v>
      </c>
      <c r="AX703" s="74">
        <f t="shared" si="406"/>
        <v>0</v>
      </c>
      <c r="AY703" s="74">
        <f t="shared" si="407"/>
        <v>0</v>
      </c>
      <c r="AZ703" s="130">
        <f t="shared" si="408"/>
        <v>0</v>
      </c>
      <c r="BA703" s="74">
        <f t="shared" si="389"/>
        <v>0</v>
      </c>
      <c r="BB703" s="193">
        <f t="shared" si="409"/>
        <v>0</v>
      </c>
      <c r="BC703" s="102">
        <f t="shared" si="410"/>
        <v>0</v>
      </c>
      <c r="BD703" s="102">
        <f t="shared" si="411"/>
        <v>0</v>
      </c>
      <c r="BE703" s="413" t="s">
        <v>69</v>
      </c>
    </row>
    <row r="704" spans="1:57" s="65" customFormat="1" ht="12" customHeight="1" x14ac:dyDescent="0.2">
      <c r="A704" s="43">
        <v>689</v>
      </c>
      <c r="B704" s="166"/>
      <c r="C704" s="166"/>
      <c r="D704" s="166"/>
      <c r="E704" s="162"/>
      <c r="F704" s="166"/>
      <c r="G704" s="162"/>
      <c r="H704" s="162"/>
      <c r="I704" s="189">
        <f t="shared" si="390"/>
        <v>0</v>
      </c>
      <c r="J704" s="195"/>
      <c r="K704" s="162"/>
      <c r="L704" s="168"/>
      <c r="M704" s="75">
        <f>_xlfn.XLOOKUP(L704,list_vat[Страна],list_vat[Ставка НДС %],0,0)</f>
        <v>0</v>
      </c>
      <c r="N704" s="162">
        <f t="shared" si="391"/>
        <v>0</v>
      </c>
      <c r="O704" s="169"/>
      <c r="P704" s="74">
        <f t="shared" si="412"/>
        <v>0</v>
      </c>
      <c r="Q704" s="162"/>
      <c r="R704" s="162" t="str">
        <f t="shared" si="392"/>
        <v>введи курс</v>
      </c>
      <c r="S704" s="196">
        <f t="shared" si="393"/>
        <v>0</v>
      </c>
      <c r="T704" s="192">
        <f t="shared" si="394"/>
        <v>0</v>
      </c>
      <c r="U704" s="76">
        <f t="shared" si="395"/>
        <v>0</v>
      </c>
      <c r="V704" s="123">
        <f t="shared" si="396"/>
        <v>0</v>
      </c>
      <c r="W704" s="191"/>
      <c r="X704" s="170"/>
      <c r="Y704" s="74">
        <f t="shared" si="381"/>
        <v>0</v>
      </c>
      <c r="Z704" s="188"/>
      <c r="AA704" s="130">
        <f t="shared" si="397"/>
        <v>0</v>
      </c>
      <c r="AB704" s="74">
        <f t="shared" si="398"/>
        <v>0</v>
      </c>
      <c r="AC704" s="356"/>
      <c r="AD704" s="130" cm="1">
        <f t="array" ref="AD704">IFERROR(ROUND((_xlfn.IFS(offer_sale_type="поставка",AB704,offer_sale_type="транзит",S704)*(1+AC704))/E704,2),0)</f>
        <v>0</v>
      </c>
      <c r="AE704" s="74">
        <f t="shared" si="399"/>
        <v>0</v>
      </c>
      <c r="AF704" s="123" cm="1">
        <f t="array" ref="AF704">IFERROR(ROUND(_xlfn.IFS(offer_sale_type="поставка",AB704,offer_sale_type="транзит",S704)*AC704,2),0)</f>
        <v>0</v>
      </c>
      <c r="AG704" s="130">
        <f t="shared" si="382"/>
        <v>0</v>
      </c>
      <c r="AH704" s="74">
        <f t="shared" si="383"/>
        <v>0</v>
      </c>
      <c r="AI704" s="123">
        <f t="shared" si="384"/>
        <v>0</v>
      </c>
      <c r="AJ704" s="118">
        <f t="shared" si="400"/>
        <v>0</v>
      </c>
      <c r="AK704" s="74">
        <f t="shared" si="401"/>
        <v>0</v>
      </c>
      <c r="AL704" s="174">
        <f t="shared" si="402"/>
        <v>0</v>
      </c>
      <c r="AM704" s="175">
        <f t="shared" si="385"/>
        <v>0</v>
      </c>
      <c r="AN704" s="130">
        <f t="shared" si="403"/>
        <v>0</v>
      </c>
      <c r="AO704" s="74">
        <f t="shared" si="386"/>
        <v>0</v>
      </c>
      <c r="AP704" s="123">
        <f t="shared" si="404"/>
        <v>0</v>
      </c>
      <c r="AQ704" s="118">
        <f t="shared" si="387"/>
        <v>0</v>
      </c>
      <c r="AR704" s="82" t="str">
        <f t="shared" si="405"/>
        <v>https://www.alta.ru/tnved/code//</v>
      </c>
      <c r="AS704" s="157"/>
      <c r="AT704" s="162"/>
      <c r="AU704" s="74">
        <f t="shared" si="388"/>
        <v>0</v>
      </c>
      <c r="AV704" s="157"/>
      <c r="AW704" s="75">
        <f>_xlfn.IFNA(VLOOKUP(L704,list_vat[],3,FALSE),0)</f>
        <v>0</v>
      </c>
      <c r="AX704" s="74">
        <f t="shared" si="406"/>
        <v>0</v>
      </c>
      <c r="AY704" s="74">
        <f t="shared" si="407"/>
        <v>0</v>
      </c>
      <c r="AZ704" s="130">
        <f t="shared" si="408"/>
        <v>0</v>
      </c>
      <c r="BA704" s="74">
        <f t="shared" si="389"/>
        <v>0</v>
      </c>
      <c r="BB704" s="193">
        <f t="shared" si="409"/>
        <v>0</v>
      </c>
      <c r="BC704" s="102">
        <f t="shared" si="410"/>
        <v>0</v>
      </c>
      <c r="BD704" s="102">
        <f t="shared" si="411"/>
        <v>0</v>
      </c>
      <c r="BE704" s="413" t="s">
        <v>69</v>
      </c>
    </row>
    <row r="705" spans="1:57" s="65" customFormat="1" ht="12" customHeight="1" x14ac:dyDescent="0.2">
      <c r="A705" s="43">
        <v>690</v>
      </c>
      <c r="B705" s="166"/>
      <c r="C705" s="166"/>
      <c r="D705" s="166"/>
      <c r="E705" s="162"/>
      <c r="F705" s="166"/>
      <c r="G705" s="162"/>
      <c r="H705" s="162"/>
      <c r="I705" s="189">
        <f t="shared" si="390"/>
        <v>0</v>
      </c>
      <c r="J705" s="195"/>
      <c r="K705" s="162"/>
      <c r="L705" s="168"/>
      <c r="M705" s="75">
        <f>_xlfn.XLOOKUP(L705,list_vat[Страна],list_vat[Ставка НДС %],0,0)</f>
        <v>0</v>
      </c>
      <c r="N705" s="162">
        <f t="shared" si="391"/>
        <v>0</v>
      </c>
      <c r="O705" s="169"/>
      <c r="P705" s="74">
        <f t="shared" si="412"/>
        <v>0</v>
      </c>
      <c r="Q705" s="162"/>
      <c r="R705" s="162" t="str">
        <f t="shared" si="392"/>
        <v>введи курс</v>
      </c>
      <c r="S705" s="196">
        <f t="shared" si="393"/>
        <v>0</v>
      </c>
      <c r="T705" s="192">
        <f t="shared" si="394"/>
        <v>0</v>
      </c>
      <c r="U705" s="76">
        <f t="shared" si="395"/>
        <v>0</v>
      </c>
      <c r="V705" s="123">
        <f t="shared" si="396"/>
        <v>0</v>
      </c>
      <c r="W705" s="191"/>
      <c r="X705" s="170"/>
      <c r="Y705" s="74">
        <f t="shared" si="381"/>
        <v>0</v>
      </c>
      <c r="Z705" s="188"/>
      <c r="AA705" s="130">
        <f t="shared" si="397"/>
        <v>0</v>
      </c>
      <c r="AB705" s="74">
        <f t="shared" si="398"/>
        <v>0</v>
      </c>
      <c r="AC705" s="356"/>
      <c r="AD705" s="130" cm="1">
        <f t="array" ref="AD705">IFERROR(ROUND((_xlfn.IFS(offer_sale_type="поставка",AB705,offer_sale_type="транзит",S705)*(1+AC705))/E705,2),0)</f>
        <v>0</v>
      </c>
      <c r="AE705" s="74">
        <f t="shared" si="399"/>
        <v>0</v>
      </c>
      <c r="AF705" s="123" cm="1">
        <f t="array" ref="AF705">IFERROR(ROUND(_xlfn.IFS(offer_sale_type="поставка",AB705,offer_sale_type="транзит",S705)*AC705,2),0)</f>
        <v>0</v>
      </c>
      <c r="AG705" s="130">
        <f t="shared" si="382"/>
        <v>0</v>
      </c>
      <c r="AH705" s="74">
        <f t="shared" si="383"/>
        <v>0</v>
      </c>
      <c r="AI705" s="123">
        <f t="shared" si="384"/>
        <v>0</v>
      </c>
      <c r="AJ705" s="118">
        <f t="shared" si="400"/>
        <v>0</v>
      </c>
      <c r="AK705" s="74">
        <f t="shared" si="401"/>
        <v>0</v>
      </c>
      <c r="AL705" s="174">
        <f t="shared" si="402"/>
        <v>0</v>
      </c>
      <c r="AM705" s="175">
        <f t="shared" si="385"/>
        <v>0</v>
      </c>
      <c r="AN705" s="130">
        <f t="shared" si="403"/>
        <v>0</v>
      </c>
      <c r="AO705" s="74">
        <f t="shared" si="386"/>
        <v>0</v>
      </c>
      <c r="AP705" s="123">
        <f t="shared" si="404"/>
        <v>0</v>
      </c>
      <c r="AQ705" s="118">
        <f t="shared" si="387"/>
        <v>0</v>
      </c>
      <c r="AR705" s="82" t="str">
        <f t="shared" si="405"/>
        <v>https://www.alta.ru/tnved/code//</v>
      </c>
      <c r="AS705" s="157"/>
      <c r="AT705" s="162"/>
      <c r="AU705" s="74">
        <f t="shared" si="388"/>
        <v>0</v>
      </c>
      <c r="AV705" s="157"/>
      <c r="AW705" s="75">
        <f>_xlfn.IFNA(VLOOKUP(L705,list_vat[],3,FALSE),0)</f>
        <v>0</v>
      </c>
      <c r="AX705" s="74">
        <f t="shared" si="406"/>
        <v>0</v>
      </c>
      <c r="AY705" s="74">
        <f t="shared" si="407"/>
        <v>0</v>
      </c>
      <c r="AZ705" s="130">
        <f t="shared" si="408"/>
        <v>0</v>
      </c>
      <c r="BA705" s="74">
        <f t="shared" si="389"/>
        <v>0</v>
      </c>
      <c r="BB705" s="193">
        <f t="shared" si="409"/>
        <v>0</v>
      </c>
      <c r="BC705" s="102">
        <f t="shared" si="410"/>
        <v>0</v>
      </c>
      <c r="BD705" s="102">
        <f t="shared" si="411"/>
        <v>0</v>
      </c>
      <c r="BE705" s="413" t="s">
        <v>69</v>
      </c>
    </row>
    <row r="706" spans="1:57" s="65" customFormat="1" ht="12" customHeight="1" x14ac:dyDescent="0.2">
      <c r="A706" s="43">
        <v>691</v>
      </c>
      <c r="B706" s="166"/>
      <c r="C706" s="166"/>
      <c r="D706" s="166"/>
      <c r="E706" s="162"/>
      <c r="F706" s="166"/>
      <c r="G706" s="162"/>
      <c r="H706" s="162"/>
      <c r="I706" s="189">
        <f t="shared" si="390"/>
        <v>0</v>
      </c>
      <c r="J706" s="195"/>
      <c r="K706" s="162"/>
      <c r="L706" s="168"/>
      <c r="M706" s="75">
        <f>_xlfn.XLOOKUP(L706,list_vat[Страна],list_vat[Ставка НДС %],0,0)</f>
        <v>0</v>
      </c>
      <c r="N706" s="162">
        <f t="shared" si="391"/>
        <v>0</v>
      </c>
      <c r="O706" s="169"/>
      <c r="P706" s="74">
        <f t="shared" si="412"/>
        <v>0</v>
      </c>
      <c r="Q706" s="162"/>
      <c r="R706" s="162" t="str">
        <f t="shared" si="392"/>
        <v>введи курс</v>
      </c>
      <c r="S706" s="196">
        <f t="shared" si="393"/>
        <v>0</v>
      </c>
      <c r="T706" s="192">
        <f t="shared" si="394"/>
        <v>0</v>
      </c>
      <c r="U706" s="76">
        <f t="shared" si="395"/>
        <v>0</v>
      </c>
      <c r="V706" s="123">
        <f t="shared" si="396"/>
        <v>0</v>
      </c>
      <c r="W706" s="191"/>
      <c r="X706" s="170"/>
      <c r="Y706" s="74">
        <f t="shared" si="381"/>
        <v>0</v>
      </c>
      <c r="Z706" s="188"/>
      <c r="AA706" s="130">
        <f t="shared" si="397"/>
        <v>0</v>
      </c>
      <c r="AB706" s="74">
        <f t="shared" si="398"/>
        <v>0</v>
      </c>
      <c r="AC706" s="356"/>
      <c r="AD706" s="130" cm="1">
        <f t="array" ref="AD706">IFERROR(ROUND((_xlfn.IFS(offer_sale_type="поставка",AB706,offer_sale_type="транзит",S706)*(1+AC706))/E706,2),0)</f>
        <v>0</v>
      </c>
      <c r="AE706" s="74">
        <f t="shared" si="399"/>
        <v>0</v>
      </c>
      <c r="AF706" s="123" cm="1">
        <f t="array" ref="AF706">IFERROR(ROUND(_xlfn.IFS(offer_sale_type="поставка",AB706,offer_sale_type="транзит",S706)*AC706,2),0)</f>
        <v>0</v>
      </c>
      <c r="AG706" s="130">
        <f t="shared" si="382"/>
        <v>0</v>
      </c>
      <c r="AH706" s="74">
        <f t="shared" si="383"/>
        <v>0</v>
      </c>
      <c r="AI706" s="123">
        <f t="shared" si="384"/>
        <v>0</v>
      </c>
      <c r="AJ706" s="118">
        <f t="shared" si="400"/>
        <v>0</v>
      </c>
      <c r="AK706" s="74">
        <f t="shared" si="401"/>
        <v>0</v>
      </c>
      <c r="AL706" s="174">
        <f t="shared" si="402"/>
        <v>0</v>
      </c>
      <c r="AM706" s="175">
        <f t="shared" si="385"/>
        <v>0</v>
      </c>
      <c r="AN706" s="130">
        <f t="shared" si="403"/>
        <v>0</v>
      </c>
      <c r="AO706" s="74">
        <f t="shared" si="386"/>
        <v>0</v>
      </c>
      <c r="AP706" s="123">
        <f t="shared" si="404"/>
        <v>0</v>
      </c>
      <c r="AQ706" s="118">
        <f t="shared" si="387"/>
        <v>0</v>
      </c>
      <c r="AR706" s="82" t="str">
        <f t="shared" si="405"/>
        <v>https://www.alta.ru/tnved/code//</v>
      </c>
      <c r="AS706" s="157"/>
      <c r="AT706" s="162"/>
      <c r="AU706" s="74">
        <f t="shared" si="388"/>
        <v>0</v>
      </c>
      <c r="AV706" s="157"/>
      <c r="AW706" s="75">
        <f>_xlfn.IFNA(VLOOKUP(L706,list_vat[],3,FALSE),0)</f>
        <v>0</v>
      </c>
      <c r="AX706" s="74">
        <f t="shared" si="406"/>
        <v>0</v>
      </c>
      <c r="AY706" s="74">
        <f t="shared" si="407"/>
        <v>0</v>
      </c>
      <c r="AZ706" s="130">
        <f t="shared" si="408"/>
        <v>0</v>
      </c>
      <c r="BA706" s="74">
        <f t="shared" si="389"/>
        <v>0</v>
      </c>
      <c r="BB706" s="193">
        <f t="shared" si="409"/>
        <v>0</v>
      </c>
      <c r="BC706" s="102">
        <f t="shared" si="410"/>
        <v>0</v>
      </c>
      <c r="BD706" s="102">
        <f t="shared" si="411"/>
        <v>0</v>
      </c>
      <c r="BE706" s="413" t="s">
        <v>69</v>
      </c>
    </row>
    <row r="707" spans="1:57" s="65" customFormat="1" ht="12" customHeight="1" x14ac:dyDescent="0.2">
      <c r="A707" s="43">
        <v>692</v>
      </c>
      <c r="B707" s="166"/>
      <c r="C707" s="166"/>
      <c r="D707" s="166"/>
      <c r="E707" s="162"/>
      <c r="F707" s="166"/>
      <c r="G707" s="162"/>
      <c r="H707" s="162"/>
      <c r="I707" s="189">
        <f t="shared" si="390"/>
        <v>0</v>
      </c>
      <c r="J707" s="195"/>
      <c r="K707" s="162"/>
      <c r="L707" s="168"/>
      <c r="M707" s="75">
        <f>_xlfn.XLOOKUP(L707,list_vat[Страна],list_vat[Ставка НДС %],0,0)</f>
        <v>0</v>
      </c>
      <c r="N707" s="162">
        <f t="shared" si="391"/>
        <v>0</v>
      </c>
      <c r="O707" s="169"/>
      <c r="P707" s="74">
        <f t="shared" si="412"/>
        <v>0</v>
      </c>
      <c r="Q707" s="162"/>
      <c r="R707" s="162" t="str">
        <f t="shared" si="392"/>
        <v>введи курс</v>
      </c>
      <c r="S707" s="196">
        <f t="shared" si="393"/>
        <v>0</v>
      </c>
      <c r="T707" s="192">
        <f t="shared" si="394"/>
        <v>0</v>
      </c>
      <c r="U707" s="76">
        <f t="shared" si="395"/>
        <v>0</v>
      </c>
      <c r="V707" s="123">
        <f t="shared" si="396"/>
        <v>0</v>
      </c>
      <c r="W707" s="191"/>
      <c r="X707" s="170"/>
      <c r="Y707" s="74">
        <f t="shared" si="381"/>
        <v>0</v>
      </c>
      <c r="Z707" s="188"/>
      <c r="AA707" s="130">
        <f t="shared" si="397"/>
        <v>0</v>
      </c>
      <c r="AB707" s="74">
        <f t="shared" si="398"/>
        <v>0</v>
      </c>
      <c r="AC707" s="356"/>
      <c r="AD707" s="130" cm="1">
        <f t="array" ref="AD707">IFERROR(ROUND((_xlfn.IFS(offer_sale_type="поставка",AB707,offer_sale_type="транзит",S707)*(1+AC707))/E707,2),0)</f>
        <v>0</v>
      </c>
      <c r="AE707" s="74">
        <f t="shared" si="399"/>
        <v>0</v>
      </c>
      <c r="AF707" s="123" cm="1">
        <f t="array" ref="AF707">IFERROR(ROUND(_xlfn.IFS(offer_sale_type="поставка",AB707,offer_sale_type="транзит",S707)*AC707,2),0)</f>
        <v>0</v>
      </c>
      <c r="AG707" s="130">
        <f t="shared" si="382"/>
        <v>0</v>
      </c>
      <c r="AH707" s="74">
        <f t="shared" si="383"/>
        <v>0</v>
      </c>
      <c r="AI707" s="123">
        <f t="shared" si="384"/>
        <v>0</v>
      </c>
      <c r="AJ707" s="118">
        <f t="shared" si="400"/>
        <v>0</v>
      </c>
      <c r="AK707" s="74">
        <f t="shared" si="401"/>
        <v>0</v>
      </c>
      <c r="AL707" s="174">
        <f t="shared" si="402"/>
        <v>0</v>
      </c>
      <c r="AM707" s="175">
        <f t="shared" si="385"/>
        <v>0</v>
      </c>
      <c r="AN707" s="130">
        <f t="shared" si="403"/>
        <v>0</v>
      </c>
      <c r="AO707" s="74">
        <f t="shared" si="386"/>
        <v>0</v>
      </c>
      <c r="AP707" s="123">
        <f t="shared" si="404"/>
        <v>0</v>
      </c>
      <c r="AQ707" s="118">
        <f t="shared" si="387"/>
        <v>0</v>
      </c>
      <c r="AR707" s="82" t="str">
        <f t="shared" si="405"/>
        <v>https://www.alta.ru/tnved/code//</v>
      </c>
      <c r="AS707" s="157"/>
      <c r="AT707" s="162"/>
      <c r="AU707" s="74">
        <f t="shared" si="388"/>
        <v>0</v>
      </c>
      <c r="AV707" s="157"/>
      <c r="AW707" s="75">
        <f>_xlfn.IFNA(VLOOKUP(L707,list_vat[],3,FALSE),0)</f>
        <v>0</v>
      </c>
      <c r="AX707" s="74">
        <f t="shared" si="406"/>
        <v>0</v>
      </c>
      <c r="AY707" s="74">
        <f t="shared" si="407"/>
        <v>0</v>
      </c>
      <c r="AZ707" s="130">
        <f t="shared" si="408"/>
        <v>0</v>
      </c>
      <c r="BA707" s="74">
        <f t="shared" si="389"/>
        <v>0</v>
      </c>
      <c r="BB707" s="193">
        <f t="shared" si="409"/>
        <v>0</v>
      </c>
      <c r="BC707" s="102">
        <f t="shared" si="410"/>
        <v>0</v>
      </c>
      <c r="BD707" s="102">
        <f t="shared" si="411"/>
        <v>0</v>
      </c>
      <c r="BE707" s="413" t="s">
        <v>69</v>
      </c>
    </row>
    <row r="708" spans="1:57" s="65" customFormat="1" ht="12" customHeight="1" x14ac:dyDescent="0.2">
      <c r="A708" s="43">
        <v>693</v>
      </c>
      <c r="B708" s="166"/>
      <c r="C708" s="166"/>
      <c r="D708" s="166"/>
      <c r="E708" s="162"/>
      <c r="F708" s="166"/>
      <c r="G708" s="162"/>
      <c r="H708" s="162"/>
      <c r="I708" s="189">
        <f t="shared" si="390"/>
        <v>0</v>
      </c>
      <c r="J708" s="195"/>
      <c r="K708" s="162"/>
      <c r="L708" s="168"/>
      <c r="M708" s="75">
        <f>_xlfn.XLOOKUP(L708,list_vat[Страна],list_vat[Ставка НДС %],0,0)</f>
        <v>0</v>
      </c>
      <c r="N708" s="162">
        <f t="shared" si="391"/>
        <v>0</v>
      </c>
      <c r="O708" s="169"/>
      <c r="P708" s="74">
        <f t="shared" si="412"/>
        <v>0</v>
      </c>
      <c r="Q708" s="162"/>
      <c r="R708" s="162" t="str">
        <f t="shared" si="392"/>
        <v>введи курс</v>
      </c>
      <c r="S708" s="196">
        <f t="shared" si="393"/>
        <v>0</v>
      </c>
      <c r="T708" s="192">
        <f t="shared" si="394"/>
        <v>0</v>
      </c>
      <c r="U708" s="76">
        <f t="shared" si="395"/>
        <v>0</v>
      </c>
      <c r="V708" s="123">
        <f t="shared" si="396"/>
        <v>0</v>
      </c>
      <c r="W708" s="191"/>
      <c r="X708" s="170"/>
      <c r="Y708" s="74">
        <f t="shared" si="381"/>
        <v>0</v>
      </c>
      <c r="Z708" s="188"/>
      <c r="AA708" s="130">
        <f t="shared" si="397"/>
        <v>0</v>
      </c>
      <c r="AB708" s="74">
        <f t="shared" si="398"/>
        <v>0</v>
      </c>
      <c r="AC708" s="356"/>
      <c r="AD708" s="130" cm="1">
        <f t="array" ref="AD708">IFERROR(ROUND((_xlfn.IFS(offer_sale_type="поставка",AB708,offer_sale_type="транзит",S708)*(1+AC708))/E708,2),0)</f>
        <v>0</v>
      </c>
      <c r="AE708" s="74">
        <f t="shared" si="399"/>
        <v>0</v>
      </c>
      <c r="AF708" s="123" cm="1">
        <f t="array" ref="AF708">IFERROR(ROUND(_xlfn.IFS(offer_sale_type="поставка",AB708,offer_sale_type="транзит",S708)*AC708,2),0)</f>
        <v>0</v>
      </c>
      <c r="AG708" s="130">
        <f t="shared" si="382"/>
        <v>0</v>
      </c>
      <c r="AH708" s="74">
        <f t="shared" si="383"/>
        <v>0</v>
      </c>
      <c r="AI708" s="123">
        <f t="shared" si="384"/>
        <v>0</v>
      </c>
      <c r="AJ708" s="118">
        <f t="shared" si="400"/>
        <v>0</v>
      </c>
      <c r="AK708" s="74">
        <f t="shared" si="401"/>
        <v>0</v>
      </c>
      <c r="AL708" s="174">
        <f t="shared" si="402"/>
        <v>0</v>
      </c>
      <c r="AM708" s="175">
        <f t="shared" si="385"/>
        <v>0</v>
      </c>
      <c r="AN708" s="130">
        <f t="shared" si="403"/>
        <v>0</v>
      </c>
      <c r="AO708" s="74">
        <f t="shared" si="386"/>
        <v>0</v>
      </c>
      <c r="AP708" s="123">
        <f t="shared" si="404"/>
        <v>0</v>
      </c>
      <c r="AQ708" s="118">
        <f t="shared" si="387"/>
        <v>0</v>
      </c>
      <c r="AR708" s="82" t="str">
        <f t="shared" si="405"/>
        <v>https://www.alta.ru/tnved/code//</v>
      </c>
      <c r="AS708" s="157"/>
      <c r="AT708" s="162"/>
      <c r="AU708" s="74">
        <f t="shared" si="388"/>
        <v>0</v>
      </c>
      <c r="AV708" s="157"/>
      <c r="AW708" s="75">
        <f>_xlfn.IFNA(VLOOKUP(L708,list_vat[],3,FALSE),0)</f>
        <v>0</v>
      </c>
      <c r="AX708" s="74">
        <f t="shared" si="406"/>
        <v>0</v>
      </c>
      <c r="AY708" s="74">
        <f t="shared" si="407"/>
        <v>0</v>
      </c>
      <c r="AZ708" s="130">
        <f t="shared" si="408"/>
        <v>0</v>
      </c>
      <c r="BA708" s="74">
        <f t="shared" si="389"/>
        <v>0</v>
      </c>
      <c r="BB708" s="193">
        <f t="shared" si="409"/>
        <v>0</v>
      </c>
      <c r="BC708" s="102">
        <f t="shared" si="410"/>
        <v>0</v>
      </c>
      <c r="BD708" s="102">
        <f t="shared" si="411"/>
        <v>0</v>
      </c>
      <c r="BE708" s="413" t="s">
        <v>69</v>
      </c>
    </row>
    <row r="709" spans="1:57" s="65" customFormat="1" ht="12" customHeight="1" x14ac:dyDescent="0.2">
      <c r="A709" s="43">
        <v>694</v>
      </c>
      <c r="B709" s="166"/>
      <c r="C709" s="166"/>
      <c r="D709" s="166"/>
      <c r="E709" s="162"/>
      <c r="F709" s="166"/>
      <c r="G709" s="162"/>
      <c r="H709" s="162"/>
      <c r="I709" s="189">
        <f t="shared" si="390"/>
        <v>0</v>
      </c>
      <c r="J709" s="195"/>
      <c r="K709" s="162"/>
      <c r="L709" s="168"/>
      <c r="M709" s="75">
        <f>_xlfn.XLOOKUP(L709,list_vat[Страна],list_vat[Ставка НДС %],0,0)</f>
        <v>0</v>
      </c>
      <c r="N709" s="162">
        <f t="shared" si="391"/>
        <v>0</v>
      </c>
      <c r="O709" s="169"/>
      <c r="P709" s="74">
        <f t="shared" si="412"/>
        <v>0</v>
      </c>
      <c r="Q709" s="162"/>
      <c r="R709" s="162" t="str">
        <f t="shared" si="392"/>
        <v>введи курс</v>
      </c>
      <c r="S709" s="196">
        <f t="shared" si="393"/>
        <v>0</v>
      </c>
      <c r="T709" s="192">
        <f t="shared" si="394"/>
        <v>0</v>
      </c>
      <c r="U709" s="76">
        <f t="shared" si="395"/>
        <v>0</v>
      </c>
      <c r="V709" s="123">
        <f t="shared" si="396"/>
        <v>0</v>
      </c>
      <c r="W709" s="191"/>
      <c r="X709" s="170"/>
      <c r="Y709" s="74">
        <f t="shared" si="381"/>
        <v>0</v>
      </c>
      <c r="Z709" s="188"/>
      <c r="AA709" s="130">
        <f t="shared" si="397"/>
        <v>0</v>
      </c>
      <c r="AB709" s="74">
        <f t="shared" si="398"/>
        <v>0</v>
      </c>
      <c r="AC709" s="356"/>
      <c r="AD709" s="130" cm="1">
        <f t="array" ref="AD709">IFERROR(ROUND((_xlfn.IFS(offer_sale_type="поставка",AB709,offer_sale_type="транзит",S709)*(1+AC709))/E709,2),0)</f>
        <v>0</v>
      </c>
      <c r="AE709" s="74">
        <f t="shared" si="399"/>
        <v>0</v>
      </c>
      <c r="AF709" s="123" cm="1">
        <f t="array" ref="AF709">IFERROR(ROUND(_xlfn.IFS(offer_sale_type="поставка",AB709,offer_sale_type="транзит",S709)*AC709,2),0)</f>
        <v>0</v>
      </c>
      <c r="AG709" s="130">
        <f t="shared" si="382"/>
        <v>0</v>
      </c>
      <c r="AH709" s="74">
        <f t="shared" si="383"/>
        <v>0</v>
      </c>
      <c r="AI709" s="123">
        <f t="shared" si="384"/>
        <v>0</v>
      </c>
      <c r="AJ709" s="118">
        <f t="shared" si="400"/>
        <v>0</v>
      </c>
      <c r="AK709" s="74">
        <f t="shared" si="401"/>
        <v>0</v>
      </c>
      <c r="AL709" s="174">
        <f t="shared" si="402"/>
        <v>0</v>
      </c>
      <c r="AM709" s="175">
        <f t="shared" si="385"/>
        <v>0</v>
      </c>
      <c r="AN709" s="130">
        <f t="shared" si="403"/>
        <v>0</v>
      </c>
      <c r="AO709" s="74">
        <f t="shared" si="386"/>
        <v>0</v>
      </c>
      <c r="AP709" s="123">
        <f t="shared" si="404"/>
        <v>0</v>
      </c>
      <c r="AQ709" s="118">
        <f t="shared" si="387"/>
        <v>0</v>
      </c>
      <c r="AR709" s="82" t="str">
        <f t="shared" si="405"/>
        <v>https://www.alta.ru/tnved/code//</v>
      </c>
      <c r="AS709" s="157"/>
      <c r="AT709" s="162"/>
      <c r="AU709" s="74">
        <f t="shared" si="388"/>
        <v>0</v>
      </c>
      <c r="AV709" s="157"/>
      <c r="AW709" s="75">
        <f>_xlfn.IFNA(VLOOKUP(L709,list_vat[],3,FALSE),0)</f>
        <v>0</v>
      </c>
      <c r="AX709" s="74">
        <f t="shared" si="406"/>
        <v>0</v>
      </c>
      <c r="AY709" s="74">
        <f t="shared" si="407"/>
        <v>0</v>
      </c>
      <c r="AZ709" s="130">
        <f t="shared" si="408"/>
        <v>0</v>
      </c>
      <c r="BA709" s="74">
        <f t="shared" si="389"/>
        <v>0</v>
      </c>
      <c r="BB709" s="193">
        <f t="shared" si="409"/>
        <v>0</v>
      </c>
      <c r="BC709" s="102">
        <f t="shared" si="410"/>
        <v>0</v>
      </c>
      <c r="BD709" s="102">
        <f t="shared" si="411"/>
        <v>0</v>
      </c>
      <c r="BE709" s="413" t="s">
        <v>69</v>
      </c>
    </row>
    <row r="710" spans="1:57" s="65" customFormat="1" ht="12" customHeight="1" x14ac:dyDescent="0.2">
      <c r="A710" s="43">
        <v>695</v>
      </c>
      <c r="B710" s="166"/>
      <c r="C710" s="166"/>
      <c r="D710" s="166"/>
      <c r="E710" s="162"/>
      <c r="F710" s="166"/>
      <c r="G710" s="162"/>
      <c r="H710" s="162"/>
      <c r="I710" s="189">
        <f t="shared" si="390"/>
        <v>0</v>
      </c>
      <c r="J710" s="195"/>
      <c r="K710" s="162"/>
      <c r="L710" s="168"/>
      <c r="M710" s="75">
        <f>_xlfn.XLOOKUP(L710,list_vat[Страна],list_vat[Ставка НДС %],0,0)</f>
        <v>0</v>
      </c>
      <c r="N710" s="162">
        <f t="shared" si="391"/>
        <v>0</v>
      </c>
      <c r="O710" s="169"/>
      <c r="P710" s="74">
        <f t="shared" si="412"/>
        <v>0</v>
      </c>
      <c r="Q710" s="162"/>
      <c r="R710" s="162" t="str">
        <f t="shared" si="392"/>
        <v>введи курс</v>
      </c>
      <c r="S710" s="196">
        <f t="shared" si="393"/>
        <v>0</v>
      </c>
      <c r="T710" s="192">
        <f t="shared" si="394"/>
        <v>0</v>
      </c>
      <c r="U710" s="76">
        <f t="shared" si="395"/>
        <v>0</v>
      </c>
      <c r="V710" s="123">
        <f t="shared" si="396"/>
        <v>0</v>
      </c>
      <c r="W710" s="191"/>
      <c r="X710" s="170"/>
      <c r="Y710" s="74">
        <f t="shared" si="381"/>
        <v>0</v>
      </c>
      <c r="Z710" s="188"/>
      <c r="AA710" s="130">
        <f t="shared" si="397"/>
        <v>0</v>
      </c>
      <c r="AB710" s="74">
        <f t="shared" si="398"/>
        <v>0</v>
      </c>
      <c r="AC710" s="356"/>
      <c r="AD710" s="130" cm="1">
        <f t="array" ref="AD710">IFERROR(ROUND((_xlfn.IFS(offer_sale_type="поставка",AB710,offer_sale_type="транзит",S710)*(1+AC710))/E710,2),0)</f>
        <v>0</v>
      </c>
      <c r="AE710" s="74">
        <f t="shared" si="399"/>
        <v>0</v>
      </c>
      <c r="AF710" s="123" cm="1">
        <f t="array" ref="AF710">IFERROR(ROUND(_xlfn.IFS(offer_sale_type="поставка",AB710,offer_sale_type="транзит",S710)*AC710,2),0)</f>
        <v>0</v>
      </c>
      <c r="AG710" s="130">
        <f t="shared" si="382"/>
        <v>0</v>
      </c>
      <c r="AH710" s="74">
        <f t="shared" si="383"/>
        <v>0</v>
      </c>
      <c r="AI710" s="123">
        <f t="shared" si="384"/>
        <v>0</v>
      </c>
      <c r="AJ710" s="118">
        <f t="shared" si="400"/>
        <v>0</v>
      </c>
      <c r="AK710" s="74">
        <f t="shared" si="401"/>
        <v>0</v>
      </c>
      <c r="AL710" s="174">
        <f t="shared" si="402"/>
        <v>0</v>
      </c>
      <c r="AM710" s="175">
        <f t="shared" si="385"/>
        <v>0</v>
      </c>
      <c r="AN710" s="130">
        <f t="shared" si="403"/>
        <v>0</v>
      </c>
      <c r="AO710" s="74">
        <f t="shared" si="386"/>
        <v>0</v>
      </c>
      <c r="AP710" s="123">
        <f t="shared" si="404"/>
        <v>0</v>
      </c>
      <c r="AQ710" s="118">
        <f t="shared" si="387"/>
        <v>0</v>
      </c>
      <c r="AR710" s="82" t="str">
        <f t="shared" si="405"/>
        <v>https://www.alta.ru/tnved/code//</v>
      </c>
      <c r="AS710" s="157"/>
      <c r="AT710" s="162"/>
      <c r="AU710" s="74">
        <f t="shared" si="388"/>
        <v>0</v>
      </c>
      <c r="AV710" s="157"/>
      <c r="AW710" s="75">
        <f>_xlfn.IFNA(VLOOKUP(L710,list_vat[],3,FALSE),0)</f>
        <v>0</v>
      </c>
      <c r="AX710" s="74">
        <f t="shared" si="406"/>
        <v>0</v>
      </c>
      <c r="AY710" s="74">
        <f t="shared" si="407"/>
        <v>0</v>
      </c>
      <c r="AZ710" s="130">
        <f t="shared" si="408"/>
        <v>0</v>
      </c>
      <c r="BA710" s="74">
        <f t="shared" si="389"/>
        <v>0</v>
      </c>
      <c r="BB710" s="193">
        <f t="shared" si="409"/>
        <v>0</v>
      </c>
      <c r="BC710" s="102">
        <f t="shared" si="410"/>
        <v>0</v>
      </c>
      <c r="BD710" s="102">
        <f t="shared" si="411"/>
        <v>0</v>
      </c>
      <c r="BE710" s="413" t="s">
        <v>69</v>
      </c>
    </row>
    <row r="711" spans="1:57" s="65" customFormat="1" ht="12" customHeight="1" x14ac:dyDescent="0.2">
      <c r="A711" s="43">
        <v>696</v>
      </c>
      <c r="B711" s="166"/>
      <c r="C711" s="166"/>
      <c r="D711" s="166"/>
      <c r="E711" s="162"/>
      <c r="F711" s="166"/>
      <c r="G711" s="162"/>
      <c r="H711" s="162"/>
      <c r="I711" s="189">
        <f t="shared" si="390"/>
        <v>0</v>
      </c>
      <c r="J711" s="195"/>
      <c r="K711" s="162"/>
      <c r="L711" s="168"/>
      <c r="M711" s="75">
        <f>_xlfn.XLOOKUP(L711,list_vat[Страна],list_vat[Ставка НДС %],0,0)</f>
        <v>0</v>
      </c>
      <c r="N711" s="162">
        <f t="shared" si="391"/>
        <v>0</v>
      </c>
      <c r="O711" s="169"/>
      <c r="P711" s="74">
        <f t="shared" si="412"/>
        <v>0</v>
      </c>
      <c r="Q711" s="162"/>
      <c r="R711" s="162" t="str">
        <f t="shared" si="392"/>
        <v>введи курс</v>
      </c>
      <c r="S711" s="196">
        <f t="shared" si="393"/>
        <v>0</v>
      </c>
      <c r="T711" s="192">
        <f t="shared" si="394"/>
        <v>0</v>
      </c>
      <c r="U711" s="76">
        <f t="shared" si="395"/>
        <v>0</v>
      </c>
      <c r="V711" s="123">
        <f t="shared" si="396"/>
        <v>0</v>
      </c>
      <c r="W711" s="191"/>
      <c r="X711" s="170"/>
      <c r="Y711" s="74">
        <f t="shared" si="381"/>
        <v>0</v>
      </c>
      <c r="Z711" s="188"/>
      <c r="AA711" s="130">
        <f t="shared" si="397"/>
        <v>0</v>
      </c>
      <c r="AB711" s="74">
        <f t="shared" si="398"/>
        <v>0</v>
      </c>
      <c r="AC711" s="356"/>
      <c r="AD711" s="130" cm="1">
        <f t="array" ref="AD711">IFERROR(ROUND((_xlfn.IFS(offer_sale_type="поставка",AB711,offer_sale_type="транзит",S711)*(1+AC711))/E711,2),0)</f>
        <v>0</v>
      </c>
      <c r="AE711" s="74">
        <f t="shared" si="399"/>
        <v>0</v>
      </c>
      <c r="AF711" s="123" cm="1">
        <f t="array" ref="AF711">IFERROR(ROUND(_xlfn.IFS(offer_sale_type="поставка",AB711,offer_sale_type="транзит",S711)*AC711,2),0)</f>
        <v>0</v>
      </c>
      <c r="AG711" s="130">
        <f t="shared" si="382"/>
        <v>0</v>
      </c>
      <c r="AH711" s="74">
        <f t="shared" si="383"/>
        <v>0</v>
      </c>
      <c r="AI711" s="123">
        <f t="shared" si="384"/>
        <v>0</v>
      </c>
      <c r="AJ711" s="118">
        <f t="shared" si="400"/>
        <v>0</v>
      </c>
      <c r="AK711" s="74">
        <f t="shared" si="401"/>
        <v>0</v>
      </c>
      <c r="AL711" s="174">
        <f t="shared" si="402"/>
        <v>0</v>
      </c>
      <c r="AM711" s="175">
        <f t="shared" si="385"/>
        <v>0</v>
      </c>
      <c r="AN711" s="130">
        <f t="shared" si="403"/>
        <v>0</v>
      </c>
      <c r="AO711" s="74">
        <f t="shared" si="386"/>
        <v>0</v>
      </c>
      <c r="AP711" s="123">
        <f t="shared" si="404"/>
        <v>0</v>
      </c>
      <c r="AQ711" s="118">
        <f t="shared" si="387"/>
        <v>0</v>
      </c>
      <c r="AR711" s="82" t="str">
        <f t="shared" si="405"/>
        <v>https://www.alta.ru/tnved/code//</v>
      </c>
      <c r="AS711" s="157"/>
      <c r="AT711" s="162"/>
      <c r="AU711" s="74">
        <f t="shared" si="388"/>
        <v>0</v>
      </c>
      <c r="AV711" s="157"/>
      <c r="AW711" s="75">
        <f>_xlfn.IFNA(VLOOKUP(L711,list_vat[],3,FALSE),0)</f>
        <v>0</v>
      </c>
      <c r="AX711" s="74">
        <f t="shared" si="406"/>
        <v>0</v>
      </c>
      <c r="AY711" s="74">
        <f t="shared" si="407"/>
        <v>0</v>
      </c>
      <c r="AZ711" s="130">
        <f t="shared" si="408"/>
        <v>0</v>
      </c>
      <c r="BA711" s="74">
        <f t="shared" si="389"/>
        <v>0</v>
      </c>
      <c r="BB711" s="193">
        <f t="shared" si="409"/>
        <v>0</v>
      </c>
      <c r="BC711" s="102">
        <f t="shared" si="410"/>
        <v>0</v>
      </c>
      <c r="BD711" s="102">
        <f t="shared" si="411"/>
        <v>0</v>
      </c>
      <c r="BE711" s="413" t="s">
        <v>69</v>
      </c>
    </row>
    <row r="712" spans="1:57" s="65" customFormat="1" ht="12" customHeight="1" x14ac:dyDescent="0.2">
      <c r="A712" s="43">
        <v>697</v>
      </c>
      <c r="B712" s="166"/>
      <c r="C712" s="166"/>
      <c r="D712" s="166"/>
      <c r="E712" s="162"/>
      <c r="F712" s="166"/>
      <c r="G712" s="162"/>
      <c r="H712" s="162"/>
      <c r="I712" s="189">
        <f t="shared" si="390"/>
        <v>0</v>
      </c>
      <c r="J712" s="195"/>
      <c r="K712" s="162"/>
      <c r="L712" s="168"/>
      <c r="M712" s="75">
        <f>_xlfn.XLOOKUP(L712,list_vat[Страна],list_vat[Ставка НДС %],0,0)</f>
        <v>0</v>
      </c>
      <c r="N712" s="162">
        <f t="shared" si="391"/>
        <v>0</v>
      </c>
      <c r="O712" s="169"/>
      <c r="P712" s="74">
        <f t="shared" si="412"/>
        <v>0</v>
      </c>
      <c r="Q712" s="162"/>
      <c r="R712" s="162" t="str">
        <f t="shared" si="392"/>
        <v>введи курс</v>
      </c>
      <c r="S712" s="196">
        <f t="shared" si="393"/>
        <v>0</v>
      </c>
      <c r="T712" s="192">
        <f t="shared" si="394"/>
        <v>0</v>
      </c>
      <c r="U712" s="76">
        <f t="shared" si="395"/>
        <v>0</v>
      </c>
      <c r="V712" s="123">
        <f t="shared" si="396"/>
        <v>0</v>
      </c>
      <c r="W712" s="191"/>
      <c r="X712" s="170"/>
      <c r="Y712" s="74">
        <f t="shared" si="381"/>
        <v>0</v>
      </c>
      <c r="Z712" s="188"/>
      <c r="AA712" s="130">
        <f t="shared" si="397"/>
        <v>0</v>
      </c>
      <c r="AB712" s="74">
        <f t="shared" si="398"/>
        <v>0</v>
      </c>
      <c r="AC712" s="356"/>
      <c r="AD712" s="130" cm="1">
        <f t="array" ref="AD712">IFERROR(ROUND((_xlfn.IFS(offer_sale_type="поставка",AB712,offer_sale_type="транзит",S712)*(1+AC712))/E712,2),0)</f>
        <v>0</v>
      </c>
      <c r="AE712" s="74">
        <f t="shared" si="399"/>
        <v>0</v>
      </c>
      <c r="AF712" s="123" cm="1">
        <f t="array" ref="AF712">IFERROR(ROUND(_xlfn.IFS(offer_sale_type="поставка",AB712,offer_sale_type="транзит",S712)*AC712,2),0)</f>
        <v>0</v>
      </c>
      <c r="AG712" s="130">
        <f t="shared" si="382"/>
        <v>0</v>
      </c>
      <c r="AH712" s="74">
        <f t="shared" si="383"/>
        <v>0</v>
      </c>
      <c r="AI712" s="123">
        <f t="shared" si="384"/>
        <v>0</v>
      </c>
      <c r="AJ712" s="118">
        <f t="shared" si="400"/>
        <v>0</v>
      </c>
      <c r="AK712" s="74">
        <f t="shared" si="401"/>
        <v>0</v>
      </c>
      <c r="AL712" s="174">
        <f t="shared" si="402"/>
        <v>0</v>
      </c>
      <c r="AM712" s="175">
        <f t="shared" si="385"/>
        <v>0</v>
      </c>
      <c r="AN712" s="130">
        <f t="shared" si="403"/>
        <v>0</v>
      </c>
      <c r="AO712" s="74">
        <f t="shared" si="386"/>
        <v>0</v>
      </c>
      <c r="AP712" s="123">
        <f t="shared" si="404"/>
        <v>0</v>
      </c>
      <c r="AQ712" s="118">
        <f t="shared" si="387"/>
        <v>0</v>
      </c>
      <c r="AR712" s="82" t="str">
        <f t="shared" si="405"/>
        <v>https://www.alta.ru/tnved/code//</v>
      </c>
      <c r="AS712" s="157"/>
      <c r="AT712" s="162"/>
      <c r="AU712" s="74">
        <f t="shared" si="388"/>
        <v>0</v>
      </c>
      <c r="AV712" s="157"/>
      <c r="AW712" s="75">
        <f>_xlfn.IFNA(VLOOKUP(L712,list_vat[],3,FALSE),0)</f>
        <v>0</v>
      </c>
      <c r="AX712" s="74">
        <f t="shared" si="406"/>
        <v>0</v>
      </c>
      <c r="AY712" s="74">
        <f t="shared" si="407"/>
        <v>0</v>
      </c>
      <c r="AZ712" s="130">
        <f t="shared" si="408"/>
        <v>0</v>
      </c>
      <c r="BA712" s="74">
        <f t="shared" si="389"/>
        <v>0</v>
      </c>
      <c r="BB712" s="193">
        <f t="shared" si="409"/>
        <v>0</v>
      </c>
      <c r="BC712" s="102">
        <f t="shared" si="410"/>
        <v>0</v>
      </c>
      <c r="BD712" s="102">
        <f t="shared" si="411"/>
        <v>0</v>
      </c>
      <c r="BE712" s="413" t="s">
        <v>69</v>
      </c>
    </row>
    <row r="713" spans="1:57" s="65" customFormat="1" ht="12" customHeight="1" x14ac:dyDescent="0.2">
      <c r="A713" s="43">
        <v>698</v>
      </c>
      <c r="B713" s="166"/>
      <c r="C713" s="166"/>
      <c r="D713" s="166"/>
      <c r="E713" s="162"/>
      <c r="F713" s="166"/>
      <c r="G713" s="162"/>
      <c r="H713" s="162"/>
      <c r="I713" s="189">
        <f t="shared" si="390"/>
        <v>0</v>
      </c>
      <c r="J713" s="195"/>
      <c r="K713" s="162"/>
      <c r="L713" s="168"/>
      <c r="M713" s="75">
        <f>_xlfn.XLOOKUP(L713,list_vat[Страна],list_vat[Ставка НДС %],0,0)</f>
        <v>0</v>
      </c>
      <c r="N713" s="162">
        <f t="shared" si="391"/>
        <v>0</v>
      </c>
      <c r="O713" s="169"/>
      <c r="P713" s="74">
        <f t="shared" si="412"/>
        <v>0</v>
      </c>
      <c r="Q713" s="162"/>
      <c r="R713" s="162" t="str">
        <f t="shared" si="392"/>
        <v>введи курс</v>
      </c>
      <c r="S713" s="196">
        <f t="shared" si="393"/>
        <v>0</v>
      </c>
      <c r="T713" s="192">
        <f t="shared" si="394"/>
        <v>0</v>
      </c>
      <c r="U713" s="76">
        <f t="shared" si="395"/>
        <v>0</v>
      </c>
      <c r="V713" s="123">
        <f t="shared" si="396"/>
        <v>0</v>
      </c>
      <c r="W713" s="191"/>
      <c r="X713" s="170"/>
      <c r="Y713" s="74">
        <f t="shared" si="381"/>
        <v>0</v>
      </c>
      <c r="Z713" s="188"/>
      <c r="AA713" s="130">
        <f t="shared" si="397"/>
        <v>0</v>
      </c>
      <c r="AB713" s="74">
        <f t="shared" si="398"/>
        <v>0</v>
      </c>
      <c r="AC713" s="356"/>
      <c r="AD713" s="130" cm="1">
        <f t="array" ref="AD713">IFERROR(ROUND((_xlfn.IFS(offer_sale_type="поставка",AB713,offer_sale_type="транзит",S713)*(1+AC713))/E713,2),0)</f>
        <v>0</v>
      </c>
      <c r="AE713" s="74">
        <f t="shared" si="399"/>
        <v>0</v>
      </c>
      <c r="AF713" s="123" cm="1">
        <f t="array" ref="AF713">IFERROR(ROUND(_xlfn.IFS(offer_sale_type="поставка",AB713,offer_sale_type="транзит",S713)*AC713,2),0)</f>
        <v>0</v>
      </c>
      <c r="AG713" s="130">
        <f t="shared" si="382"/>
        <v>0</v>
      </c>
      <c r="AH713" s="74">
        <f t="shared" si="383"/>
        <v>0</v>
      </c>
      <c r="AI713" s="123">
        <f t="shared" si="384"/>
        <v>0</v>
      </c>
      <c r="AJ713" s="118">
        <f t="shared" si="400"/>
        <v>0</v>
      </c>
      <c r="AK713" s="74">
        <f t="shared" si="401"/>
        <v>0</v>
      </c>
      <c r="AL713" s="174">
        <f t="shared" si="402"/>
        <v>0</v>
      </c>
      <c r="AM713" s="175">
        <f t="shared" si="385"/>
        <v>0</v>
      </c>
      <c r="AN713" s="130">
        <f t="shared" si="403"/>
        <v>0</v>
      </c>
      <c r="AO713" s="74">
        <f t="shared" si="386"/>
        <v>0</v>
      </c>
      <c r="AP713" s="123">
        <f t="shared" si="404"/>
        <v>0</v>
      </c>
      <c r="AQ713" s="118">
        <f t="shared" si="387"/>
        <v>0</v>
      </c>
      <c r="AR713" s="82" t="str">
        <f t="shared" si="405"/>
        <v>https://www.alta.ru/tnved/code//</v>
      </c>
      <c r="AS713" s="157"/>
      <c r="AT713" s="162"/>
      <c r="AU713" s="74">
        <f t="shared" si="388"/>
        <v>0</v>
      </c>
      <c r="AV713" s="157"/>
      <c r="AW713" s="75">
        <f>_xlfn.IFNA(VLOOKUP(L713,list_vat[],3,FALSE),0)</f>
        <v>0</v>
      </c>
      <c r="AX713" s="74">
        <f t="shared" si="406"/>
        <v>0</v>
      </c>
      <c r="AY713" s="74">
        <f t="shared" si="407"/>
        <v>0</v>
      </c>
      <c r="AZ713" s="130">
        <f t="shared" si="408"/>
        <v>0</v>
      </c>
      <c r="BA713" s="74">
        <f t="shared" si="389"/>
        <v>0</v>
      </c>
      <c r="BB713" s="193">
        <f t="shared" si="409"/>
        <v>0</v>
      </c>
      <c r="BC713" s="102">
        <f t="shared" si="410"/>
        <v>0</v>
      </c>
      <c r="BD713" s="102">
        <f t="shared" si="411"/>
        <v>0</v>
      </c>
      <c r="BE713" s="413" t="s">
        <v>69</v>
      </c>
    </row>
    <row r="714" spans="1:57" s="65" customFormat="1" ht="12" customHeight="1" x14ac:dyDescent="0.2">
      <c r="A714" s="43">
        <v>699</v>
      </c>
      <c r="B714" s="166"/>
      <c r="C714" s="166"/>
      <c r="D714" s="166"/>
      <c r="E714" s="162"/>
      <c r="F714" s="166"/>
      <c r="G714" s="162"/>
      <c r="H714" s="162"/>
      <c r="I714" s="189">
        <f t="shared" si="390"/>
        <v>0</v>
      </c>
      <c r="J714" s="195"/>
      <c r="K714" s="162"/>
      <c r="L714" s="168"/>
      <c r="M714" s="75">
        <f>_xlfn.XLOOKUP(L714,list_vat[Страна],list_vat[Ставка НДС %],0,0)</f>
        <v>0</v>
      </c>
      <c r="N714" s="162">
        <f t="shared" si="391"/>
        <v>0</v>
      </c>
      <c r="O714" s="169"/>
      <c r="P714" s="74">
        <f t="shared" si="412"/>
        <v>0</v>
      </c>
      <c r="Q714" s="162"/>
      <c r="R714" s="162" t="str">
        <f t="shared" si="392"/>
        <v>введи курс</v>
      </c>
      <c r="S714" s="196">
        <f t="shared" si="393"/>
        <v>0</v>
      </c>
      <c r="T714" s="192">
        <f t="shared" si="394"/>
        <v>0</v>
      </c>
      <c r="U714" s="76">
        <f t="shared" si="395"/>
        <v>0</v>
      </c>
      <c r="V714" s="123">
        <f t="shared" si="396"/>
        <v>0</v>
      </c>
      <c r="W714" s="191"/>
      <c r="X714" s="170"/>
      <c r="Y714" s="74">
        <f t="shared" si="381"/>
        <v>0</v>
      </c>
      <c r="Z714" s="188"/>
      <c r="AA714" s="130">
        <f t="shared" si="397"/>
        <v>0</v>
      </c>
      <c r="AB714" s="74">
        <f t="shared" si="398"/>
        <v>0</v>
      </c>
      <c r="AC714" s="356"/>
      <c r="AD714" s="130" cm="1">
        <f t="array" ref="AD714">IFERROR(ROUND((_xlfn.IFS(offer_sale_type="поставка",AB714,offer_sale_type="транзит",S714)*(1+AC714))/E714,2),0)</f>
        <v>0</v>
      </c>
      <c r="AE714" s="74">
        <f t="shared" si="399"/>
        <v>0</v>
      </c>
      <c r="AF714" s="123" cm="1">
        <f t="array" ref="AF714">IFERROR(ROUND(_xlfn.IFS(offer_sale_type="поставка",AB714,offer_sale_type="транзит",S714)*AC714,2),0)</f>
        <v>0</v>
      </c>
      <c r="AG714" s="130">
        <f t="shared" si="382"/>
        <v>0</v>
      </c>
      <c r="AH714" s="74">
        <f t="shared" si="383"/>
        <v>0</v>
      </c>
      <c r="AI714" s="123">
        <f t="shared" si="384"/>
        <v>0</v>
      </c>
      <c r="AJ714" s="118">
        <f t="shared" si="400"/>
        <v>0</v>
      </c>
      <c r="AK714" s="74">
        <f t="shared" si="401"/>
        <v>0</v>
      </c>
      <c r="AL714" s="174">
        <f t="shared" si="402"/>
        <v>0</v>
      </c>
      <c r="AM714" s="175">
        <f t="shared" si="385"/>
        <v>0</v>
      </c>
      <c r="AN714" s="130">
        <f t="shared" si="403"/>
        <v>0</v>
      </c>
      <c r="AO714" s="74">
        <f t="shared" si="386"/>
        <v>0</v>
      </c>
      <c r="AP714" s="123">
        <f t="shared" si="404"/>
        <v>0</v>
      </c>
      <c r="AQ714" s="118">
        <f t="shared" si="387"/>
        <v>0</v>
      </c>
      <c r="AR714" s="82" t="str">
        <f t="shared" si="405"/>
        <v>https://www.alta.ru/tnved/code//</v>
      </c>
      <c r="AS714" s="157"/>
      <c r="AT714" s="162"/>
      <c r="AU714" s="74">
        <f t="shared" si="388"/>
        <v>0</v>
      </c>
      <c r="AV714" s="157"/>
      <c r="AW714" s="75">
        <f>_xlfn.IFNA(VLOOKUP(L714,list_vat[],3,FALSE),0)</f>
        <v>0</v>
      </c>
      <c r="AX714" s="74">
        <f t="shared" si="406"/>
        <v>0</v>
      </c>
      <c r="AY714" s="74">
        <f t="shared" si="407"/>
        <v>0</v>
      </c>
      <c r="AZ714" s="130">
        <f t="shared" si="408"/>
        <v>0</v>
      </c>
      <c r="BA714" s="74">
        <f t="shared" si="389"/>
        <v>0</v>
      </c>
      <c r="BB714" s="193">
        <f t="shared" si="409"/>
        <v>0</v>
      </c>
      <c r="BC714" s="102">
        <f t="shared" si="410"/>
        <v>0</v>
      </c>
      <c r="BD714" s="102">
        <f t="shared" si="411"/>
        <v>0</v>
      </c>
      <c r="BE714" s="413" t="s">
        <v>69</v>
      </c>
    </row>
    <row r="715" spans="1:57" s="65" customFormat="1" ht="12" customHeight="1" x14ac:dyDescent="0.2">
      <c r="A715" s="43">
        <v>700</v>
      </c>
      <c r="B715" s="166"/>
      <c r="C715" s="166"/>
      <c r="D715" s="166"/>
      <c r="E715" s="162"/>
      <c r="F715" s="166"/>
      <c r="G715" s="162"/>
      <c r="H715" s="162"/>
      <c r="I715" s="189">
        <f t="shared" si="390"/>
        <v>0</v>
      </c>
      <c r="J715" s="195"/>
      <c r="K715" s="162"/>
      <c r="L715" s="168"/>
      <c r="M715" s="75">
        <f>_xlfn.XLOOKUP(L715,list_vat[Страна],list_vat[Ставка НДС %],0,0)</f>
        <v>0</v>
      </c>
      <c r="N715" s="162">
        <f t="shared" si="391"/>
        <v>0</v>
      </c>
      <c r="O715" s="169"/>
      <c r="P715" s="74">
        <f t="shared" si="412"/>
        <v>0</v>
      </c>
      <c r="Q715" s="162"/>
      <c r="R715" s="162" t="str">
        <f t="shared" si="392"/>
        <v>введи курс</v>
      </c>
      <c r="S715" s="196">
        <f t="shared" si="393"/>
        <v>0</v>
      </c>
      <c r="T715" s="192">
        <f t="shared" si="394"/>
        <v>0</v>
      </c>
      <c r="U715" s="76">
        <f t="shared" si="395"/>
        <v>0</v>
      </c>
      <c r="V715" s="123">
        <f t="shared" si="396"/>
        <v>0</v>
      </c>
      <c r="W715" s="191"/>
      <c r="X715" s="170"/>
      <c r="Y715" s="74">
        <f t="shared" si="381"/>
        <v>0</v>
      </c>
      <c r="Z715" s="188"/>
      <c r="AA715" s="130">
        <f t="shared" si="397"/>
        <v>0</v>
      </c>
      <c r="AB715" s="74">
        <f t="shared" si="398"/>
        <v>0</v>
      </c>
      <c r="AC715" s="356"/>
      <c r="AD715" s="130" cm="1">
        <f t="array" ref="AD715">IFERROR(ROUND((_xlfn.IFS(offer_sale_type="поставка",AB715,offer_sale_type="транзит",S715)*(1+AC715))/E715,2),0)</f>
        <v>0</v>
      </c>
      <c r="AE715" s="74">
        <f t="shared" si="399"/>
        <v>0</v>
      </c>
      <c r="AF715" s="123" cm="1">
        <f t="array" ref="AF715">IFERROR(ROUND(_xlfn.IFS(offer_sale_type="поставка",AB715,offer_sale_type="транзит",S715)*AC715,2),0)</f>
        <v>0</v>
      </c>
      <c r="AG715" s="130">
        <f t="shared" si="382"/>
        <v>0</v>
      </c>
      <c r="AH715" s="74">
        <f t="shared" si="383"/>
        <v>0</v>
      </c>
      <c r="AI715" s="123">
        <f t="shared" si="384"/>
        <v>0</v>
      </c>
      <c r="AJ715" s="118">
        <f t="shared" si="400"/>
        <v>0</v>
      </c>
      <c r="AK715" s="74">
        <f t="shared" si="401"/>
        <v>0</v>
      </c>
      <c r="AL715" s="174">
        <f t="shared" si="402"/>
        <v>0</v>
      </c>
      <c r="AM715" s="175">
        <f t="shared" si="385"/>
        <v>0</v>
      </c>
      <c r="AN715" s="130">
        <f t="shared" si="403"/>
        <v>0</v>
      </c>
      <c r="AO715" s="74">
        <f t="shared" si="386"/>
        <v>0</v>
      </c>
      <c r="AP715" s="123">
        <f t="shared" si="404"/>
        <v>0</v>
      </c>
      <c r="AQ715" s="118">
        <f t="shared" si="387"/>
        <v>0</v>
      </c>
      <c r="AR715" s="82" t="str">
        <f t="shared" si="405"/>
        <v>https://www.alta.ru/tnved/code//</v>
      </c>
      <c r="AS715" s="157"/>
      <c r="AT715" s="162"/>
      <c r="AU715" s="74">
        <f t="shared" si="388"/>
        <v>0</v>
      </c>
      <c r="AV715" s="157"/>
      <c r="AW715" s="75">
        <f>_xlfn.IFNA(VLOOKUP(L715,list_vat[],3,FALSE),0)</f>
        <v>0</v>
      </c>
      <c r="AX715" s="74">
        <f t="shared" si="406"/>
        <v>0</v>
      </c>
      <c r="AY715" s="74">
        <f t="shared" si="407"/>
        <v>0</v>
      </c>
      <c r="AZ715" s="130">
        <f t="shared" si="408"/>
        <v>0</v>
      </c>
      <c r="BA715" s="74">
        <f t="shared" si="389"/>
        <v>0</v>
      </c>
      <c r="BB715" s="193">
        <f t="shared" si="409"/>
        <v>0</v>
      </c>
      <c r="BC715" s="102">
        <f t="shared" si="410"/>
        <v>0</v>
      </c>
      <c r="BD715" s="102">
        <f t="shared" si="411"/>
        <v>0</v>
      </c>
      <c r="BE715" s="413" t="s">
        <v>69</v>
      </c>
    </row>
    <row r="716" spans="1:57" s="65" customFormat="1" ht="12" customHeight="1" x14ac:dyDescent="0.2">
      <c r="A716" s="43">
        <v>701</v>
      </c>
      <c r="B716" s="166"/>
      <c r="C716" s="166"/>
      <c r="D716" s="166"/>
      <c r="E716" s="162"/>
      <c r="F716" s="166"/>
      <c r="G716" s="162"/>
      <c r="H716" s="162"/>
      <c r="I716" s="189">
        <f t="shared" si="390"/>
        <v>0</v>
      </c>
      <c r="J716" s="195"/>
      <c r="K716" s="162"/>
      <c r="L716" s="168"/>
      <c r="M716" s="75">
        <f>_xlfn.XLOOKUP(L716,list_vat[Страна],list_vat[Ставка НДС %],0,0)</f>
        <v>0</v>
      </c>
      <c r="N716" s="162">
        <f t="shared" si="391"/>
        <v>0</v>
      </c>
      <c r="O716" s="169"/>
      <c r="P716" s="74">
        <f t="shared" si="412"/>
        <v>0</v>
      </c>
      <c r="Q716" s="162"/>
      <c r="R716" s="162" t="str">
        <f t="shared" si="392"/>
        <v>введи курс</v>
      </c>
      <c r="S716" s="196">
        <f t="shared" si="393"/>
        <v>0</v>
      </c>
      <c r="T716" s="192">
        <f t="shared" si="394"/>
        <v>0</v>
      </c>
      <c r="U716" s="76">
        <f t="shared" si="395"/>
        <v>0</v>
      </c>
      <c r="V716" s="123">
        <f t="shared" si="396"/>
        <v>0</v>
      </c>
      <c r="W716" s="191"/>
      <c r="X716" s="170"/>
      <c r="Y716" s="74">
        <f t="shared" si="381"/>
        <v>0</v>
      </c>
      <c r="Z716" s="188"/>
      <c r="AA716" s="130">
        <f t="shared" si="397"/>
        <v>0</v>
      </c>
      <c r="AB716" s="74">
        <f t="shared" si="398"/>
        <v>0</v>
      </c>
      <c r="AC716" s="356"/>
      <c r="AD716" s="130" cm="1">
        <f t="array" ref="AD716">IFERROR(ROUND((_xlfn.IFS(offer_sale_type="поставка",AB716,offer_sale_type="транзит",S716)*(1+AC716))/E716,2),0)</f>
        <v>0</v>
      </c>
      <c r="AE716" s="74">
        <f t="shared" si="399"/>
        <v>0</v>
      </c>
      <c r="AF716" s="123" cm="1">
        <f t="array" ref="AF716">IFERROR(ROUND(_xlfn.IFS(offer_sale_type="поставка",AB716,offer_sale_type="транзит",S716)*AC716,2),0)</f>
        <v>0</v>
      </c>
      <c r="AG716" s="130">
        <f t="shared" si="382"/>
        <v>0</v>
      </c>
      <c r="AH716" s="74">
        <f t="shared" si="383"/>
        <v>0</v>
      </c>
      <c r="AI716" s="123">
        <f t="shared" si="384"/>
        <v>0</v>
      </c>
      <c r="AJ716" s="118">
        <f t="shared" si="400"/>
        <v>0</v>
      </c>
      <c r="AK716" s="74">
        <f t="shared" si="401"/>
        <v>0</v>
      </c>
      <c r="AL716" s="174">
        <f t="shared" si="402"/>
        <v>0</v>
      </c>
      <c r="AM716" s="175">
        <f t="shared" si="385"/>
        <v>0</v>
      </c>
      <c r="AN716" s="130">
        <f t="shared" si="403"/>
        <v>0</v>
      </c>
      <c r="AO716" s="74">
        <f t="shared" si="386"/>
        <v>0</v>
      </c>
      <c r="AP716" s="123">
        <f t="shared" si="404"/>
        <v>0</v>
      </c>
      <c r="AQ716" s="118">
        <f t="shared" si="387"/>
        <v>0</v>
      </c>
      <c r="AR716" s="82" t="str">
        <f t="shared" si="405"/>
        <v>https://www.alta.ru/tnved/code//</v>
      </c>
      <c r="AS716" s="157"/>
      <c r="AT716" s="162"/>
      <c r="AU716" s="74">
        <f t="shared" si="388"/>
        <v>0</v>
      </c>
      <c r="AV716" s="157"/>
      <c r="AW716" s="75">
        <f>_xlfn.IFNA(VLOOKUP(L716,list_vat[],3,FALSE),0)</f>
        <v>0</v>
      </c>
      <c r="AX716" s="74">
        <f t="shared" si="406"/>
        <v>0</v>
      </c>
      <c r="AY716" s="74">
        <f t="shared" si="407"/>
        <v>0</v>
      </c>
      <c r="AZ716" s="130">
        <f t="shared" si="408"/>
        <v>0</v>
      </c>
      <c r="BA716" s="74">
        <f t="shared" si="389"/>
        <v>0</v>
      </c>
      <c r="BB716" s="193">
        <f t="shared" si="409"/>
        <v>0</v>
      </c>
      <c r="BC716" s="102">
        <f t="shared" si="410"/>
        <v>0</v>
      </c>
      <c r="BD716" s="102">
        <f t="shared" si="411"/>
        <v>0</v>
      </c>
      <c r="BE716" s="413" t="s">
        <v>69</v>
      </c>
    </row>
    <row r="717" spans="1:57" s="65" customFormat="1" ht="12" customHeight="1" x14ac:dyDescent="0.2">
      <c r="A717" s="43">
        <v>702</v>
      </c>
      <c r="B717" s="166"/>
      <c r="C717" s="166"/>
      <c r="D717" s="166"/>
      <c r="E717" s="162"/>
      <c r="F717" s="166"/>
      <c r="G717" s="162"/>
      <c r="H717" s="162"/>
      <c r="I717" s="189">
        <f t="shared" si="390"/>
        <v>0</v>
      </c>
      <c r="J717" s="195"/>
      <c r="K717" s="162"/>
      <c r="L717" s="168"/>
      <c r="M717" s="75">
        <f>_xlfn.XLOOKUP(L717,list_vat[Страна],list_vat[Ставка НДС %],0,0)</f>
        <v>0</v>
      </c>
      <c r="N717" s="162">
        <f t="shared" si="391"/>
        <v>0</v>
      </c>
      <c r="O717" s="169"/>
      <c r="P717" s="74">
        <f t="shared" si="412"/>
        <v>0</v>
      </c>
      <c r="Q717" s="162"/>
      <c r="R717" s="162" t="str">
        <f t="shared" si="392"/>
        <v>введи курс</v>
      </c>
      <c r="S717" s="196">
        <f t="shared" si="393"/>
        <v>0</v>
      </c>
      <c r="T717" s="192">
        <f t="shared" si="394"/>
        <v>0</v>
      </c>
      <c r="U717" s="76">
        <f t="shared" si="395"/>
        <v>0</v>
      </c>
      <c r="V717" s="123">
        <f t="shared" si="396"/>
        <v>0</v>
      </c>
      <c r="W717" s="191"/>
      <c r="X717" s="170"/>
      <c r="Y717" s="74">
        <f t="shared" si="381"/>
        <v>0</v>
      </c>
      <c r="Z717" s="188"/>
      <c r="AA717" s="130">
        <f t="shared" si="397"/>
        <v>0</v>
      </c>
      <c r="AB717" s="74">
        <f t="shared" si="398"/>
        <v>0</v>
      </c>
      <c r="AC717" s="356"/>
      <c r="AD717" s="130" cm="1">
        <f t="array" ref="AD717">IFERROR(ROUND((_xlfn.IFS(offer_sale_type="поставка",AB717,offer_sale_type="транзит",S717)*(1+AC717))/E717,2),0)</f>
        <v>0</v>
      </c>
      <c r="AE717" s="74">
        <f t="shared" si="399"/>
        <v>0</v>
      </c>
      <c r="AF717" s="123" cm="1">
        <f t="array" ref="AF717">IFERROR(ROUND(_xlfn.IFS(offer_sale_type="поставка",AB717,offer_sale_type="транзит",S717)*AC717,2),0)</f>
        <v>0</v>
      </c>
      <c r="AG717" s="130">
        <f t="shared" si="382"/>
        <v>0</v>
      </c>
      <c r="AH717" s="74">
        <f t="shared" si="383"/>
        <v>0</v>
      </c>
      <c r="AI717" s="123">
        <f t="shared" si="384"/>
        <v>0</v>
      </c>
      <c r="AJ717" s="118">
        <f t="shared" si="400"/>
        <v>0</v>
      </c>
      <c r="AK717" s="74">
        <f t="shared" si="401"/>
        <v>0</v>
      </c>
      <c r="AL717" s="174">
        <f t="shared" si="402"/>
        <v>0</v>
      </c>
      <c r="AM717" s="175">
        <f t="shared" si="385"/>
        <v>0</v>
      </c>
      <c r="AN717" s="130">
        <f t="shared" si="403"/>
        <v>0</v>
      </c>
      <c r="AO717" s="74">
        <f t="shared" si="386"/>
        <v>0</v>
      </c>
      <c r="AP717" s="123">
        <f t="shared" si="404"/>
        <v>0</v>
      </c>
      <c r="AQ717" s="118">
        <f t="shared" si="387"/>
        <v>0</v>
      </c>
      <c r="AR717" s="82" t="str">
        <f t="shared" si="405"/>
        <v>https://www.alta.ru/tnved/code//</v>
      </c>
      <c r="AS717" s="157"/>
      <c r="AT717" s="162"/>
      <c r="AU717" s="74">
        <f t="shared" si="388"/>
        <v>0</v>
      </c>
      <c r="AV717" s="157"/>
      <c r="AW717" s="75">
        <f>_xlfn.IFNA(VLOOKUP(L717,list_vat[],3,FALSE),0)</f>
        <v>0</v>
      </c>
      <c r="AX717" s="74">
        <f t="shared" si="406"/>
        <v>0</v>
      </c>
      <c r="AY717" s="74">
        <f t="shared" si="407"/>
        <v>0</v>
      </c>
      <c r="AZ717" s="130">
        <f t="shared" si="408"/>
        <v>0</v>
      </c>
      <c r="BA717" s="74">
        <f t="shared" si="389"/>
        <v>0</v>
      </c>
      <c r="BB717" s="193">
        <f t="shared" si="409"/>
        <v>0</v>
      </c>
      <c r="BC717" s="102">
        <f t="shared" si="410"/>
        <v>0</v>
      </c>
      <c r="BD717" s="102">
        <f t="shared" si="411"/>
        <v>0</v>
      </c>
      <c r="BE717" s="413" t="s">
        <v>69</v>
      </c>
    </row>
    <row r="718" spans="1:57" s="65" customFormat="1" ht="12" customHeight="1" x14ac:dyDescent="0.2">
      <c r="A718" s="43">
        <v>703</v>
      </c>
      <c r="B718" s="166"/>
      <c r="C718" s="166"/>
      <c r="D718" s="166"/>
      <c r="E718" s="162"/>
      <c r="F718" s="166"/>
      <c r="G718" s="162"/>
      <c r="H718" s="162"/>
      <c r="I718" s="189">
        <f t="shared" si="390"/>
        <v>0</v>
      </c>
      <c r="J718" s="195"/>
      <c r="K718" s="162"/>
      <c r="L718" s="168"/>
      <c r="M718" s="75">
        <f>_xlfn.XLOOKUP(L718,list_vat[Страна],list_vat[Ставка НДС %],0,0)</f>
        <v>0</v>
      </c>
      <c r="N718" s="162">
        <f t="shared" si="391"/>
        <v>0</v>
      </c>
      <c r="O718" s="169"/>
      <c r="P718" s="74">
        <f t="shared" si="412"/>
        <v>0</v>
      </c>
      <c r="Q718" s="162"/>
      <c r="R718" s="162" t="str">
        <f t="shared" si="392"/>
        <v>введи курс</v>
      </c>
      <c r="S718" s="196">
        <f t="shared" si="393"/>
        <v>0</v>
      </c>
      <c r="T718" s="192">
        <f t="shared" si="394"/>
        <v>0</v>
      </c>
      <c r="U718" s="76">
        <f t="shared" si="395"/>
        <v>0</v>
      </c>
      <c r="V718" s="123">
        <f t="shared" si="396"/>
        <v>0</v>
      </c>
      <c r="W718" s="191"/>
      <c r="X718" s="170"/>
      <c r="Y718" s="74">
        <f t="shared" si="381"/>
        <v>0</v>
      </c>
      <c r="Z718" s="188"/>
      <c r="AA718" s="130">
        <f t="shared" si="397"/>
        <v>0</v>
      </c>
      <c r="AB718" s="74">
        <f t="shared" si="398"/>
        <v>0</v>
      </c>
      <c r="AC718" s="356"/>
      <c r="AD718" s="130" cm="1">
        <f t="array" ref="AD718">IFERROR(ROUND((_xlfn.IFS(offer_sale_type="поставка",AB718,offer_sale_type="транзит",S718)*(1+AC718))/E718,2),0)</f>
        <v>0</v>
      </c>
      <c r="AE718" s="74">
        <f t="shared" si="399"/>
        <v>0</v>
      </c>
      <c r="AF718" s="123" cm="1">
        <f t="array" ref="AF718">IFERROR(ROUND(_xlfn.IFS(offer_sale_type="поставка",AB718,offer_sale_type="транзит",S718)*AC718,2),0)</f>
        <v>0</v>
      </c>
      <c r="AG718" s="130">
        <f t="shared" si="382"/>
        <v>0</v>
      </c>
      <c r="AH718" s="74">
        <f t="shared" si="383"/>
        <v>0</v>
      </c>
      <c r="AI718" s="123">
        <f t="shared" si="384"/>
        <v>0</v>
      </c>
      <c r="AJ718" s="118">
        <f t="shared" si="400"/>
        <v>0</v>
      </c>
      <c r="AK718" s="74">
        <f t="shared" si="401"/>
        <v>0</v>
      </c>
      <c r="AL718" s="174">
        <f t="shared" si="402"/>
        <v>0</v>
      </c>
      <c r="AM718" s="175">
        <f t="shared" si="385"/>
        <v>0</v>
      </c>
      <c r="AN718" s="130">
        <f t="shared" si="403"/>
        <v>0</v>
      </c>
      <c r="AO718" s="74">
        <f t="shared" si="386"/>
        <v>0</v>
      </c>
      <c r="AP718" s="123">
        <f t="shared" si="404"/>
        <v>0</v>
      </c>
      <c r="AQ718" s="118">
        <f t="shared" si="387"/>
        <v>0</v>
      </c>
      <c r="AR718" s="82" t="str">
        <f t="shared" si="405"/>
        <v>https://www.alta.ru/tnved/code//</v>
      </c>
      <c r="AS718" s="157"/>
      <c r="AT718" s="162"/>
      <c r="AU718" s="74">
        <f t="shared" si="388"/>
        <v>0</v>
      </c>
      <c r="AV718" s="157"/>
      <c r="AW718" s="75">
        <f>_xlfn.IFNA(VLOOKUP(L718,list_vat[],3,FALSE),0)</f>
        <v>0</v>
      </c>
      <c r="AX718" s="74">
        <f t="shared" si="406"/>
        <v>0</v>
      </c>
      <c r="AY718" s="74">
        <f t="shared" si="407"/>
        <v>0</v>
      </c>
      <c r="AZ718" s="130">
        <f t="shared" si="408"/>
        <v>0</v>
      </c>
      <c r="BA718" s="74">
        <f t="shared" si="389"/>
        <v>0</v>
      </c>
      <c r="BB718" s="193">
        <f t="shared" si="409"/>
        <v>0</v>
      </c>
      <c r="BC718" s="102">
        <f t="shared" si="410"/>
        <v>0</v>
      </c>
      <c r="BD718" s="102">
        <f t="shared" si="411"/>
        <v>0</v>
      </c>
      <c r="BE718" s="413" t="s">
        <v>69</v>
      </c>
    </row>
    <row r="719" spans="1:57" s="65" customFormat="1" ht="12" customHeight="1" x14ac:dyDescent="0.2">
      <c r="A719" s="43">
        <v>704</v>
      </c>
      <c r="B719" s="166"/>
      <c r="C719" s="166"/>
      <c r="D719" s="166"/>
      <c r="E719" s="162"/>
      <c r="F719" s="166"/>
      <c r="G719" s="162"/>
      <c r="H719" s="162"/>
      <c r="I719" s="189">
        <f t="shared" si="390"/>
        <v>0</v>
      </c>
      <c r="J719" s="195"/>
      <c r="K719" s="162"/>
      <c r="L719" s="168"/>
      <c r="M719" s="75">
        <f>_xlfn.XLOOKUP(L719,list_vat[Страна],list_vat[Ставка НДС %],0,0)</f>
        <v>0</v>
      </c>
      <c r="N719" s="162">
        <f t="shared" si="391"/>
        <v>0</v>
      </c>
      <c r="O719" s="169"/>
      <c r="P719" s="74">
        <f t="shared" si="412"/>
        <v>0</v>
      </c>
      <c r="Q719" s="162"/>
      <c r="R719" s="162" t="str">
        <f t="shared" si="392"/>
        <v>введи курс</v>
      </c>
      <c r="S719" s="196">
        <f t="shared" si="393"/>
        <v>0</v>
      </c>
      <c r="T719" s="192">
        <f t="shared" si="394"/>
        <v>0</v>
      </c>
      <c r="U719" s="76">
        <f t="shared" si="395"/>
        <v>0</v>
      </c>
      <c r="V719" s="123">
        <f t="shared" si="396"/>
        <v>0</v>
      </c>
      <c r="W719" s="191"/>
      <c r="X719" s="170"/>
      <c r="Y719" s="74">
        <f t="shared" si="381"/>
        <v>0</v>
      </c>
      <c r="Z719" s="188"/>
      <c r="AA719" s="130">
        <f t="shared" si="397"/>
        <v>0</v>
      </c>
      <c r="AB719" s="74">
        <f t="shared" si="398"/>
        <v>0</v>
      </c>
      <c r="AC719" s="356"/>
      <c r="AD719" s="130" cm="1">
        <f t="array" ref="AD719">IFERROR(ROUND((_xlfn.IFS(offer_sale_type="поставка",AB719,offer_sale_type="транзит",S719)*(1+AC719))/E719,2),0)</f>
        <v>0</v>
      </c>
      <c r="AE719" s="74">
        <f t="shared" si="399"/>
        <v>0</v>
      </c>
      <c r="AF719" s="123" cm="1">
        <f t="array" ref="AF719">IFERROR(ROUND(_xlfn.IFS(offer_sale_type="поставка",AB719,offer_sale_type="транзит",S719)*AC719,2),0)</f>
        <v>0</v>
      </c>
      <c r="AG719" s="130">
        <f t="shared" si="382"/>
        <v>0</v>
      </c>
      <c r="AH719" s="74">
        <f t="shared" si="383"/>
        <v>0</v>
      </c>
      <c r="AI719" s="123">
        <f t="shared" si="384"/>
        <v>0</v>
      </c>
      <c r="AJ719" s="118">
        <f t="shared" si="400"/>
        <v>0</v>
      </c>
      <c r="AK719" s="74">
        <f t="shared" si="401"/>
        <v>0</v>
      </c>
      <c r="AL719" s="174">
        <f t="shared" si="402"/>
        <v>0</v>
      </c>
      <c r="AM719" s="175">
        <f t="shared" si="385"/>
        <v>0</v>
      </c>
      <c r="AN719" s="130">
        <f t="shared" si="403"/>
        <v>0</v>
      </c>
      <c r="AO719" s="74">
        <f t="shared" si="386"/>
        <v>0</v>
      </c>
      <c r="AP719" s="123">
        <f t="shared" si="404"/>
        <v>0</v>
      </c>
      <c r="AQ719" s="118">
        <f t="shared" si="387"/>
        <v>0</v>
      </c>
      <c r="AR719" s="82" t="str">
        <f t="shared" si="405"/>
        <v>https://www.alta.ru/tnved/code//</v>
      </c>
      <c r="AS719" s="157"/>
      <c r="AT719" s="162"/>
      <c r="AU719" s="74">
        <f t="shared" si="388"/>
        <v>0</v>
      </c>
      <c r="AV719" s="157"/>
      <c r="AW719" s="75">
        <f>_xlfn.IFNA(VLOOKUP(L719,list_vat[],3,FALSE),0)</f>
        <v>0</v>
      </c>
      <c r="AX719" s="74">
        <f t="shared" si="406"/>
        <v>0</v>
      </c>
      <c r="AY719" s="74">
        <f t="shared" si="407"/>
        <v>0</v>
      </c>
      <c r="AZ719" s="130">
        <f t="shared" si="408"/>
        <v>0</v>
      </c>
      <c r="BA719" s="74">
        <f t="shared" si="389"/>
        <v>0</v>
      </c>
      <c r="BB719" s="193">
        <f t="shared" si="409"/>
        <v>0</v>
      </c>
      <c r="BC719" s="102">
        <f t="shared" si="410"/>
        <v>0</v>
      </c>
      <c r="BD719" s="102">
        <f t="shared" si="411"/>
        <v>0</v>
      </c>
      <c r="BE719" s="413" t="s">
        <v>69</v>
      </c>
    </row>
    <row r="720" spans="1:57" s="65" customFormat="1" ht="12" customHeight="1" x14ac:dyDescent="0.2">
      <c r="A720" s="43">
        <v>705</v>
      </c>
      <c r="B720" s="166"/>
      <c r="C720" s="166"/>
      <c r="D720" s="166"/>
      <c r="E720" s="162"/>
      <c r="F720" s="166"/>
      <c r="G720" s="162"/>
      <c r="H720" s="162"/>
      <c r="I720" s="189">
        <f t="shared" si="390"/>
        <v>0</v>
      </c>
      <c r="J720" s="195"/>
      <c r="K720" s="162"/>
      <c r="L720" s="168"/>
      <c r="M720" s="75">
        <f>_xlfn.XLOOKUP(L720,list_vat[Страна],list_vat[Ставка НДС %],0,0)</f>
        <v>0</v>
      </c>
      <c r="N720" s="162">
        <f t="shared" si="391"/>
        <v>0</v>
      </c>
      <c r="O720" s="169"/>
      <c r="P720" s="74">
        <f t="shared" si="412"/>
        <v>0</v>
      </c>
      <c r="Q720" s="162"/>
      <c r="R720" s="162" t="str">
        <f t="shared" si="392"/>
        <v>введи курс</v>
      </c>
      <c r="S720" s="196">
        <f t="shared" si="393"/>
        <v>0</v>
      </c>
      <c r="T720" s="192">
        <f t="shared" si="394"/>
        <v>0</v>
      </c>
      <c r="U720" s="76">
        <f t="shared" si="395"/>
        <v>0</v>
      </c>
      <c r="V720" s="123">
        <f t="shared" si="396"/>
        <v>0</v>
      </c>
      <c r="W720" s="191"/>
      <c r="X720" s="170"/>
      <c r="Y720" s="74">
        <f t="shared" ref="Y720:Y783" si="413">ROUND(IF(offer_incoterms="DDP",X720*(S720+T720),0),2)</f>
        <v>0</v>
      </c>
      <c r="Z720" s="188"/>
      <c r="AA720" s="130">
        <f t="shared" si="397"/>
        <v>0</v>
      </c>
      <c r="AB720" s="74">
        <f t="shared" si="398"/>
        <v>0</v>
      </c>
      <c r="AC720" s="356"/>
      <c r="AD720" s="130" cm="1">
        <f t="array" ref="AD720">IFERROR(ROUND((_xlfn.IFS(offer_sale_type="поставка",AB720,offer_sale_type="транзит",S720)*(1+AC720))/E720,2),0)</f>
        <v>0</v>
      </c>
      <c r="AE720" s="74">
        <f t="shared" si="399"/>
        <v>0</v>
      </c>
      <c r="AF720" s="123" cm="1">
        <f t="array" ref="AF720">IFERROR(ROUND(_xlfn.IFS(offer_sale_type="поставка",AB720,offer_sale_type="транзит",S720)*AC720,2),0)</f>
        <v>0</v>
      </c>
      <c r="AG720" s="130">
        <f t="shared" ref="AG720:AG783" si="414">$BD720*VLOOKUP($AG$3,$AF$4:$AG$7,2,FALSE)</f>
        <v>0</v>
      </c>
      <c r="AH720" s="74">
        <f t="shared" ref="AH720:AH783" si="415">SUM(AE720,AG720,AI720)*rate_forex_risk</f>
        <v>0</v>
      </c>
      <c r="AI720" s="123">
        <f t="shared" ref="AI720:AI783" si="416">IF(OR(seller_region="TR",offer_sale_type="экспорт"),0,rate_fin_comm)*SUM(AZ720,AZ720*AW720,T720)</f>
        <v>0</v>
      </c>
      <c r="AJ720" s="118">
        <f t="shared" si="400"/>
        <v>0</v>
      </c>
      <c r="AK720" s="74">
        <f t="shared" si="401"/>
        <v>0</v>
      </c>
      <c r="AL720" s="174">
        <f t="shared" si="402"/>
        <v>0</v>
      </c>
      <c r="AM720" s="175">
        <f t="shared" ref="AM720:AM783" si="417">ROUND(AJ720*(1+IF(offer_incoterms="DDP",rate_vatRu,0)),2)</f>
        <v>0</v>
      </c>
      <c r="AN720" s="130">
        <f t="shared" si="403"/>
        <v>0</v>
      </c>
      <c r="AO720" s="74">
        <f t="shared" ref="AO720:AO783" si="418">SUM(AY720,Y720:Z720,T720)*IF(AND(offer_incoterms="DDP",offer_sale_type&lt;&gt;"экспорт"),rate_vatRu,0)</f>
        <v>0</v>
      </c>
      <c r="AP720" s="123">
        <f t="shared" si="404"/>
        <v>0</v>
      </c>
      <c r="AQ720" s="118">
        <f t="shared" ref="AQ720:AQ783" si="419">IF(offer_sale_type="транзит",SUM(AF720:AI720,BA720,BB720),0)</f>
        <v>0</v>
      </c>
      <c r="AR720" s="82" t="str">
        <f t="shared" si="405"/>
        <v>https://www.alta.ru/tnved/code//</v>
      </c>
      <c r="AS720" s="157"/>
      <c r="AT720" s="162"/>
      <c r="AU720" s="74">
        <f t="shared" ref="AU720:AU783" si="420">IF(ISBLANK(AT720),0,AJ720-AT720)</f>
        <v>0</v>
      </c>
      <c r="AV720" s="157"/>
      <c r="AW720" s="75">
        <f>_xlfn.IFNA(VLOOKUP(L720,list_vat[],3,FALSE),0)</f>
        <v>0</v>
      </c>
      <c r="AX720" s="74">
        <f t="shared" si="406"/>
        <v>0</v>
      </c>
      <c r="AY720" s="74">
        <f t="shared" si="407"/>
        <v>0</v>
      </c>
      <c r="AZ720" s="130">
        <f t="shared" si="408"/>
        <v>0</v>
      </c>
      <c r="BA720" s="74">
        <f t="shared" ref="BA720:BA783" si="421">cost_fin_total*$BD720</f>
        <v>0</v>
      </c>
      <c r="BB720" s="193">
        <f t="shared" si="409"/>
        <v>0</v>
      </c>
      <c r="BC720" s="102">
        <f t="shared" si="410"/>
        <v>0</v>
      </c>
      <c r="BD720" s="102">
        <f t="shared" si="411"/>
        <v>0</v>
      </c>
      <c r="BE720" s="413" t="s">
        <v>69</v>
      </c>
    </row>
    <row r="721" spans="1:57" s="65" customFormat="1" ht="12" customHeight="1" x14ac:dyDescent="0.2">
      <c r="A721" s="43">
        <v>706</v>
      </c>
      <c r="B721" s="166"/>
      <c r="C721" s="166"/>
      <c r="D721" s="166"/>
      <c r="E721" s="162"/>
      <c r="F721" s="166"/>
      <c r="G721" s="162"/>
      <c r="H721" s="162"/>
      <c r="I721" s="189">
        <f t="shared" ref="I721:I784" si="422">E721*G721</f>
        <v>0</v>
      </c>
      <c r="J721" s="195"/>
      <c r="K721" s="162"/>
      <c r="L721" s="168"/>
      <c r="M721" s="75">
        <f>_xlfn.XLOOKUP(L721,list_vat[Страна],list_vat[Ставка НДС %],0,0)</f>
        <v>0</v>
      </c>
      <c r="N721" s="162">
        <f t="shared" ref="N721:N784" si="423">IFERROR(IF(L721="Китай",K721,K721/(1+M721)),0)</f>
        <v>0</v>
      </c>
      <c r="O721" s="169"/>
      <c r="P721" s="74">
        <f t="shared" si="412"/>
        <v>0</v>
      </c>
      <c r="Q721" s="162"/>
      <c r="R721" s="162" t="str">
        <f t="shared" ref="R721:R784" si="424">IF(ISBLANK(Q721),"введи курс",P721/Q721)</f>
        <v>введи курс</v>
      </c>
      <c r="S721" s="196">
        <f t="shared" ref="S721:S784" si="425">IF(AND(ISNUMBER(E721),ISNUMBER(Q721)),E721*R721,0)</f>
        <v>0</v>
      </c>
      <c r="T721" s="192">
        <f t="shared" ref="T721:T784" si="426">$BC721*V$11</f>
        <v>0</v>
      </c>
      <c r="U721" s="76">
        <f t="shared" ref="U721:U784" si="427">$BC721*W$11</f>
        <v>0</v>
      </c>
      <c r="V721" s="123">
        <f t="shared" ref="V721:V784" si="428">+SUM(T721:U721)</f>
        <v>0</v>
      </c>
      <c r="W721" s="191"/>
      <c r="X721" s="170"/>
      <c r="Y721" s="74">
        <f t="shared" si="413"/>
        <v>0</v>
      </c>
      <c r="Z721" s="188"/>
      <c r="AA721" s="130">
        <f t="shared" ref="AA721:AA784" si="429">IFERROR(AB721/E721,0)</f>
        <v>0</v>
      </c>
      <c r="AB721" s="74">
        <f t="shared" ref="AB721:AB784" si="430">ROUND(SUM(S721,V721,Y721:Z721,BA721:BB721),2)</f>
        <v>0</v>
      </c>
      <c r="AC721" s="356"/>
      <c r="AD721" s="130" cm="1">
        <f t="array" ref="AD721">IFERROR(ROUND((_xlfn.IFS(offer_sale_type="поставка",AB721,offer_sale_type="транзит",S721)*(1+AC721))/E721,2),0)</f>
        <v>0</v>
      </c>
      <c r="AE721" s="74">
        <f t="shared" ref="AE721:AE784" si="431">AD721*E721</f>
        <v>0</v>
      </c>
      <c r="AF721" s="123" cm="1">
        <f t="array" ref="AF721">IFERROR(ROUND(_xlfn.IFS(offer_sale_type="поставка",AB721,offer_sale_type="транзит",S721)*AC721,2),0)</f>
        <v>0</v>
      </c>
      <c r="AG721" s="130">
        <f t="shared" si="414"/>
        <v>0</v>
      </c>
      <c r="AH721" s="74">
        <f t="shared" si="415"/>
        <v>0</v>
      </c>
      <c r="AI721" s="123">
        <f t="shared" si="416"/>
        <v>0</v>
      </c>
      <c r="AJ721" s="118">
        <f t="shared" ref="AJ721:AJ784" si="432">IFERROR(ROUND(SUM(AB721,AF721:AI721)/E721,2),0)</f>
        <v>0</v>
      </c>
      <c r="AK721" s="74">
        <f t="shared" ref="AK721:AK784" si="433">AJ721*E721</f>
        <v>0</v>
      </c>
      <c r="AL721" s="174">
        <f t="shared" ref="AL721:AL784" si="434">ROUND(IFERROR(AM721*E721,0),2)</f>
        <v>0</v>
      </c>
      <c r="AM721" s="175">
        <f t="shared" si="417"/>
        <v>0</v>
      </c>
      <c r="AN721" s="130">
        <f t="shared" ref="AN721:AN784" si="435">AL721-AK721</f>
        <v>0</v>
      </c>
      <c r="AO721" s="74">
        <f t="shared" si="418"/>
        <v>0</v>
      </c>
      <c r="AP721" s="123">
        <f t="shared" ref="AP721:AP784" si="436">AN721-AO721</f>
        <v>0</v>
      </c>
      <c r="AQ721" s="118">
        <f t="shared" si="419"/>
        <v>0</v>
      </c>
      <c r="AR721" s="82" t="str">
        <f t="shared" ref="AR721:AR784" si="437">HYPERLINK("https://www.alta.ru/tnved/code/")&amp;W721&amp;"/"</f>
        <v>https://www.alta.ru/tnved/code//</v>
      </c>
      <c r="AS721" s="157"/>
      <c r="AT721" s="162"/>
      <c r="AU721" s="74">
        <f t="shared" si="420"/>
        <v>0</v>
      </c>
      <c r="AV721" s="157"/>
      <c r="AW721" s="75">
        <f>_xlfn.IFNA(VLOOKUP(L721,list_vat[],3,FALSE),0)</f>
        <v>0</v>
      </c>
      <c r="AX721" s="74">
        <f t="shared" ref="AX721:AX784" si="438">IFERROR(ROUND(S721*(1+AW721)/E721,2),0)</f>
        <v>0</v>
      </c>
      <c r="AY721" s="74">
        <f t="shared" ref="AY721:AY784" si="439">E721*AX721</f>
        <v>0</v>
      </c>
      <c r="AZ721" s="130">
        <f t="shared" ref="AZ721:AZ784" si="440">S721*(1+M721)</f>
        <v>0</v>
      </c>
      <c r="BA721" s="74">
        <f t="shared" si="421"/>
        <v>0</v>
      </c>
      <c r="BB721" s="193">
        <f t="shared" ref="BB721:BB784" si="441">credit_sales_interest*BD721</f>
        <v>0</v>
      </c>
      <c r="BC721" s="102">
        <f t="shared" ref="BC721:BC784" si="442">IFERROR(IF($I$13&gt;0,$I721/$I$13,$S721/$S$13),0)</f>
        <v>0</v>
      </c>
      <c r="BD721" s="102">
        <f t="shared" ref="BD721:BD784" si="443">IFERROR($S721/$S$13,0)</f>
        <v>0</v>
      </c>
      <c r="BE721" s="413" t="s">
        <v>69</v>
      </c>
    </row>
    <row r="722" spans="1:57" s="65" customFormat="1" ht="12" customHeight="1" x14ac:dyDescent="0.2">
      <c r="A722" s="43">
        <v>707</v>
      </c>
      <c r="B722" s="166"/>
      <c r="C722" s="166"/>
      <c r="D722" s="166"/>
      <c r="E722" s="162"/>
      <c r="F722" s="166"/>
      <c r="G722" s="162"/>
      <c r="H722" s="162"/>
      <c r="I722" s="189">
        <f t="shared" si="422"/>
        <v>0</v>
      </c>
      <c r="J722" s="195"/>
      <c r="K722" s="162"/>
      <c r="L722" s="168"/>
      <c r="M722" s="75">
        <f>_xlfn.XLOOKUP(L722,list_vat[Страна],list_vat[Ставка НДС %],0,0)</f>
        <v>0</v>
      </c>
      <c r="N722" s="162">
        <f t="shared" si="423"/>
        <v>0</v>
      </c>
      <c r="O722" s="169"/>
      <c r="P722" s="74">
        <f t="shared" ref="P722:P785" si="444">N722*(1-O722)</f>
        <v>0</v>
      </c>
      <c r="Q722" s="162"/>
      <c r="R722" s="162" t="str">
        <f t="shared" si="424"/>
        <v>введи курс</v>
      </c>
      <c r="S722" s="196">
        <f t="shared" si="425"/>
        <v>0</v>
      </c>
      <c r="T722" s="192">
        <f t="shared" si="426"/>
        <v>0</v>
      </c>
      <c r="U722" s="76">
        <f t="shared" si="427"/>
        <v>0</v>
      </c>
      <c r="V722" s="123">
        <f t="shared" si="428"/>
        <v>0</v>
      </c>
      <c r="W722" s="191"/>
      <c r="X722" s="170"/>
      <c r="Y722" s="74">
        <f t="shared" si="413"/>
        <v>0</v>
      </c>
      <c r="Z722" s="188"/>
      <c r="AA722" s="130">
        <f t="shared" si="429"/>
        <v>0</v>
      </c>
      <c r="AB722" s="74">
        <f t="shared" si="430"/>
        <v>0</v>
      </c>
      <c r="AC722" s="356"/>
      <c r="AD722" s="130" cm="1">
        <f t="array" ref="AD722">IFERROR(ROUND((_xlfn.IFS(offer_sale_type="поставка",AB722,offer_sale_type="транзит",S722)*(1+AC722))/E722,2),0)</f>
        <v>0</v>
      </c>
      <c r="AE722" s="74">
        <f t="shared" si="431"/>
        <v>0</v>
      </c>
      <c r="AF722" s="123" cm="1">
        <f t="array" ref="AF722">IFERROR(ROUND(_xlfn.IFS(offer_sale_type="поставка",AB722,offer_sale_type="транзит",S722)*AC722,2),0)</f>
        <v>0</v>
      </c>
      <c r="AG722" s="130">
        <f t="shared" si="414"/>
        <v>0</v>
      </c>
      <c r="AH722" s="74">
        <f t="shared" si="415"/>
        <v>0</v>
      </c>
      <c r="AI722" s="123">
        <f t="shared" si="416"/>
        <v>0</v>
      </c>
      <c r="AJ722" s="118">
        <f t="shared" si="432"/>
        <v>0</v>
      </c>
      <c r="AK722" s="74">
        <f t="shared" si="433"/>
        <v>0</v>
      </c>
      <c r="AL722" s="174">
        <f t="shared" si="434"/>
        <v>0</v>
      </c>
      <c r="AM722" s="175">
        <f t="shared" si="417"/>
        <v>0</v>
      </c>
      <c r="AN722" s="130">
        <f t="shared" si="435"/>
        <v>0</v>
      </c>
      <c r="AO722" s="74">
        <f t="shared" si="418"/>
        <v>0</v>
      </c>
      <c r="AP722" s="123">
        <f t="shared" si="436"/>
        <v>0</v>
      </c>
      <c r="AQ722" s="118">
        <f t="shared" si="419"/>
        <v>0</v>
      </c>
      <c r="AR722" s="82" t="str">
        <f t="shared" si="437"/>
        <v>https://www.alta.ru/tnved/code//</v>
      </c>
      <c r="AS722" s="157"/>
      <c r="AT722" s="162"/>
      <c r="AU722" s="74">
        <f t="shared" si="420"/>
        <v>0</v>
      </c>
      <c r="AV722" s="157"/>
      <c r="AW722" s="75">
        <f>_xlfn.IFNA(VLOOKUP(L722,list_vat[],3,FALSE),0)</f>
        <v>0</v>
      </c>
      <c r="AX722" s="74">
        <f t="shared" si="438"/>
        <v>0</v>
      </c>
      <c r="AY722" s="74">
        <f t="shared" si="439"/>
        <v>0</v>
      </c>
      <c r="AZ722" s="130">
        <f t="shared" si="440"/>
        <v>0</v>
      </c>
      <c r="BA722" s="74">
        <f t="shared" si="421"/>
        <v>0</v>
      </c>
      <c r="BB722" s="193">
        <f t="shared" si="441"/>
        <v>0</v>
      </c>
      <c r="BC722" s="102">
        <f t="shared" si="442"/>
        <v>0</v>
      </c>
      <c r="BD722" s="102">
        <f t="shared" si="443"/>
        <v>0</v>
      </c>
      <c r="BE722" s="413" t="s">
        <v>69</v>
      </c>
    </row>
    <row r="723" spans="1:57" s="65" customFormat="1" ht="12" customHeight="1" x14ac:dyDescent="0.2">
      <c r="A723" s="43">
        <v>708</v>
      </c>
      <c r="B723" s="166"/>
      <c r="C723" s="166"/>
      <c r="D723" s="166"/>
      <c r="E723" s="162"/>
      <c r="F723" s="166"/>
      <c r="G723" s="162"/>
      <c r="H723" s="162"/>
      <c r="I723" s="189">
        <f t="shared" si="422"/>
        <v>0</v>
      </c>
      <c r="J723" s="195"/>
      <c r="K723" s="162"/>
      <c r="L723" s="168"/>
      <c r="M723" s="75">
        <f>_xlfn.XLOOKUP(L723,list_vat[Страна],list_vat[Ставка НДС %],0,0)</f>
        <v>0</v>
      </c>
      <c r="N723" s="162">
        <f t="shared" si="423"/>
        <v>0</v>
      </c>
      <c r="O723" s="169"/>
      <c r="P723" s="74">
        <f t="shared" si="444"/>
        <v>0</v>
      </c>
      <c r="Q723" s="162"/>
      <c r="R723" s="162" t="str">
        <f t="shared" si="424"/>
        <v>введи курс</v>
      </c>
      <c r="S723" s="196">
        <f t="shared" si="425"/>
        <v>0</v>
      </c>
      <c r="T723" s="192">
        <f t="shared" si="426"/>
        <v>0</v>
      </c>
      <c r="U723" s="76">
        <f t="shared" si="427"/>
        <v>0</v>
      </c>
      <c r="V723" s="123">
        <f t="shared" si="428"/>
        <v>0</v>
      </c>
      <c r="W723" s="191"/>
      <c r="X723" s="170"/>
      <c r="Y723" s="74">
        <f t="shared" si="413"/>
        <v>0</v>
      </c>
      <c r="Z723" s="188"/>
      <c r="AA723" s="130">
        <f t="shared" si="429"/>
        <v>0</v>
      </c>
      <c r="AB723" s="74">
        <f t="shared" si="430"/>
        <v>0</v>
      </c>
      <c r="AC723" s="356"/>
      <c r="AD723" s="130" cm="1">
        <f t="array" ref="AD723">IFERROR(ROUND((_xlfn.IFS(offer_sale_type="поставка",AB723,offer_sale_type="транзит",S723)*(1+AC723))/E723,2),0)</f>
        <v>0</v>
      </c>
      <c r="AE723" s="74">
        <f t="shared" si="431"/>
        <v>0</v>
      </c>
      <c r="AF723" s="123" cm="1">
        <f t="array" ref="AF723">IFERROR(ROUND(_xlfn.IFS(offer_sale_type="поставка",AB723,offer_sale_type="транзит",S723)*AC723,2),0)</f>
        <v>0</v>
      </c>
      <c r="AG723" s="130">
        <f t="shared" si="414"/>
        <v>0</v>
      </c>
      <c r="AH723" s="74">
        <f t="shared" si="415"/>
        <v>0</v>
      </c>
      <c r="AI723" s="123">
        <f t="shared" si="416"/>
        <v>0</v>
      </c>
      <c r="AJ723" s="118">
        <f t="shared" si="432"/>
        <v>0</v>
      </c>
      <c r="AK723" s="74">
        <f t="shared" si="433"/>
        <v>0</v>
      </c>
      <c r="AL723" s="174">
        <f t="shared" si="434"/>
        <v>0</v>
      </c>
      <c r="AM723" s="175">
        <f t="shared" si="417"/>
        <v>0</v>
      </c>
      <c r="AN723" s="130">
        <f t="shared" si="435"/>
        <v>0</v>
      </c>
      <c r="AO723" s="74">
        <f t="shared" si="418"/>
        <v>0</v>
      </c>
      <c r="AP723" s="123">
        <f t="shared" si="436"/>
        <v>0</v>
      </c>
      <c r="AQ723" s="118">
        <f t="shared" si="419"/>
        <v>0</v>
      </c>
      <c r="AR723" s="82" t="str">
        <f t="shared" si="437"/>
        <v>https://www.alta.ru/tnved/code//</v>
      </c>
      <c r="AS723" s="157"/>
      <c r="AT723" s="162"/>
      <c r="AU723" s="74">
        <f t="shared" si="420"/>
        <v>0</v>
      </c>
      <c r="AV723" s="157"/>
      <c r="AW723" s="75">
        <f>_xlfn.IFNA(VLOOKUP(L723,list_vat[],3,FALSE),0)</f>
        <v>0</v>
      </c>
      <c r="AX723" s="74">
        <f t="shared" si="438"/>
        <v>0</v>
      </c>
      <c r="AY723" s="74">
        <f t="shared" si="439"/>
        <v>0</v>
      </c>
      <c r="AZ723" s="130">
        <f t="shared" si="440"/>
        <v>0</v>
      </c>
      <c r="BA723" s="74">
        <f t="shared" si="421"/>
        <v>0</v>
      </c>
      <c r="BB723" s="193">
        <f t="shared" si="441"/>
        <v>0</v>
      </c>
      <c r="BC723" s="102">
        <f t="shared" si="442"/>
        <v>0</v>
      </c>
      <c r="BD723" s="102">
        <f t="shared" si="443"/>
        <v>0</v>
      </c>
      <c r="BE723" s="413" t="s">
        <v>69</v>
      </c>
    </row>
    <row r="724" spans="1:57" s="65" customFormat="1" ht="12" customHeight="1" x14ac:dyDescent="0.2">
      <c r="A724" s="43">
        <v>709</v>
      </c>
      <c r="B724" s="166"/>
      <c r="C724" s="166"/>
      <c r="D724" s="166"/>
      <c r="E724" s="162"/>
      <c r="F724" s="166"/>
      <c r="G724" s="162"/>
      <c r="H724" s="162"/>
      <c r="I724" s="189">
        <f t="shared" si="422"/>
        <v>0</v>
      </c>
      <c r="J724" s="195"/>
      <c r="K724" s="162"/>
      <c r="L724" s="168"/>
      <c r="M724" s="75">
        <f>_xlfn.XLOOKUP(L724,list_vat[Страна],list_vat[Ставка НДС %],0,0)</f>
        <v>0</v>
      </c>
      <c r="N724" s="162">
        <f t="shared" si="423"/>
        <v>0</v>
      </c>
      <c r="O724" s="169"/>
      <c r="P724" s="74">
        <f t="shared" si="444"/>
        <v>0</v>
      </c>
      <c r="Q724" s="162"/>
      <c r="R724" s="162" t="str">
        <f t="shared" si="424"/>
        <v>введи курс</v>
      </c>
      <c r="S724" s="196">
        <f t="shared" si="425"/>
        <v>0</v>
      </c>
      <c r="T724" s="192">
        <f t="shared" si="426"/>
        <v>0</v>
      </c>
      <c r="U724" s="76">
        <f t="shared" si="427"/>
        <v>0</v>
      </c>
      <c r="V724" s="123">
        <f t="shared" si="428"/>
        <v>0</v>
      </c>
      <c r="W724" s="191"/>
      <c r="X724" s="170"/>
      <c r="Y724" s="74">
        <f t="shared" si="413"/>
        <v>0</v>
      </c>
      <c r="Z724" s="188"/>
      <c r="AA724" s="130">
        <f t="shared" si="429"/>
        <v>0</v>
      </c>
      <c r="AB724" s="74">
        <f t="shared" si="430"/>
        <v>0</v>
      </c>
      <c r="AC724" s="356"/>
      <c r="AD724" s="130" cm="1">
        <f t="array" ref="AD724">IFERROR(ROUND((_xlfn.IFS(offer_sale_type="поставка",AB724,offer_sale_type="транзит",S724)*(1+AC724))/E724,2),0)</f>
        <v>0</v>
      </c>
      <c r="AE724" s="74">
        <f t="shared" si="431"/>
        <v>0</v>
      </c>
      <c r="AF724" s="123" cm="1">
        <f t="array" ref="AF724">IFERROR(ROUND(_xlfn.IFS(offer_sale_type="поставка",AB724,offer_sale_type="транзит",S724)*AC724,2),0)</f>
        <v>0</v>
      </c>
      <c r="AG724" s="130">
        <f t="shared" si="414"/>
        <v>0</v>
      </c>
      <c r="AH724" s="74">
        <f t="shared" si="415"/>
        <v>0</v>
      </c>
      <c r="AI724" s="123">
        <f t="shared" si="416"/>
        <v>0</v>
      </c>
      <c r="AJ724" s="118">
        <f t="shared" si="432"/>
        <v>0</v>
      </c>
      <c r="AK724" s="74">
        <f t="shared" si="433"/>
        <v>0</v>
      </c>
      <c r="AL724" s="174">
        <f t="shared" si="434"/>
        <v>0</v>
      </c>
      <c r="AM724" s="175">
        <f t="shared" si="417"/>
        <v>0</v>
      </c>
      <c r="AN724" s="130">
        <f t="shared" si="435"/>
        <v>0</v>
      </c>
      <c r="AO724" s="74">
        <f t="shared" si="418"/>
        <v>0</v>
      </c>
      <c r="AP724" s="123">
        <f t="shared" si="436"/>
        <v>0</v>
      </c>
      <c r="AQ724" s="118">
        <f t="shared" si="419"/>
        <v>0</v>
      </c>
      <c r="AR724" s="82" t="str">
        <f t="shared" si="437"/>
        <v>https://www.alta.ru/tnved/code//</v>
      </c>
      <c r="AS724" s="157"/>
      <c r="AT724" s="162"/>
      <c r="AU724" s="74">
        <f t="shared" si="420"/>
        <v>0</v>
      </c>
      <c r="AV724" s="157"/>
      <c r="AW724" s="75">
        <f>_xlfn.IFNA(VLOOKUP(L724,list_vat[],3,FALSE),0)</f>
        <v>0</v>
      </c>
      <c r="AX724" s="74">
        <f t="shared" si="438"/>
        <v>0</v>
      </c>
      <c r="AY724" s="74">
        <f t="shared" si="439"/>
        <v>0</v>
      </c>
      <c r="AZ724" s="130">
        <f t="shared" si="440"/>
        <v>0</v>
      </c>
      <c r="BA724" s="74">
        <f t="shared" si="421"/>
        <v>0</v>
      </c>
      <c r="BB724" s="193">
        <f t="shared" si="441"/>
        <v>0</v>
      </c>
      <c r="BC724" s="102">
        <f t="shared" si="442"/>
        <v>0</v>
      </c>
      <c r="BD724" s="102">
        <f t="shared" si="443"/>
        <v>0</v>
      </c>
      <c r="BE724" s="413" t="s">
        <v>69</v>
      </c>
    </row>
    <row r="725" spans="1:57" s="65" customFormat="1" ht="12" customHeight="1" x14ac:dyDescent="0.2">
      <c r="A725" s="43">
        <v>710</v>
      </c>
      <c r="B725" s="166"/>
      <c r="C725" s="166"/>
      <c r="D725" s="166"/>
      <c r="E725" s="162"/>
      <c r="F725" s="166"/>
      <c r="G725" s="162"/>
      <c r="H725" s="162"/>
      <c r="I725" s="189">
        <f t="shared" si="422"/>
        <v>0</v>
      </c>
      <c r="J725" s="195"/>
      <c r="K725" s="162"/>
      <c r="L725" s="168"/>
      <c r="M725" s="75">
        <f>_xlfn.XLOOKUP(L725,list_vat[Страна],list_vat[Ставка НДС %],0,0)</f>
        <v>0</v>
      </c>
      <c r="N725" s="162">
        <f t="shared" si="423"/>
        <v>0</v>
      </c>
      <c r="O725" s="169"/>
      <c r="P725" s="74">
        <f t="shared" si="444"/>
        <v>0</v>
      </c>
      <c r="Q725" s="162"/>
      <c r="R725" s="162" t="str">
        <f t="shared" si="424"/>
        <v>введи курс</v>
      </c>
      <c r="S725" s="196">
        <f t="shared" si="425"/>
        <v>0</v>
      </c>
      <c r="T725" s="192">
        <f t="shared" si="426"/>
        <v>0</v>
      </c>
      <c r="U725" s="76">
        <f t="shared" si="427"/>
        <v>0</v>
      </c>
      <c r="V725" s="123">
        <f t="shared" si="428"/>
        <v>0</v>
      </c>
      <c r="W725" s="191"/>
      <c r="X725" s="170"/>
      <c r="Y725" s="74">
        <f t="shared" si="413"/>
        <v>0</v>
      </c>
      <c r="Z725" s="188"/>
      <c r="AA725" s="130">
        <f t="shared" si="429"/>
        <v>0</v>
      </c>
      <c r="AB725" s="74">
        <f t="shared" si="430"/>
        <v>0</v>
      </c>
      <c r="AC725" s="356"/>
      <c r="AD725" s="130" cm="1">
        <f t="array" ref="AD725">IFERROR(ROUND((_xlfn.IFS(offer_sale_type="поставка",AB725,offer_sale_type="транзит",S725)*(1+AC725))/E725,2),0)</f>
        <v>0</v>
      </c>
      <c r="AE725" s="74">
        <f t="shared" si="431"/>
        <v>0</v>
      </c>
      <c r="AF725" s="123" cm="1">
        <f t="array" ref="AF725">IFERROR(ROUND(_xlfn.IFS(offer_sale_type="поставка",AB725,offer_sale_type="транзит",S725)*AC725,2),0)</f>
        <v>0</v>
      </c>
      <c r="AG725" s="130">
        <f t="shared" si="414"/>
        <v>0</v>
      </c>
      <c r="AH725" s="74">
        <f t="shared" si="415"/>
        <v>0</v>
      </c>
      <c r="AI725" s="123">
        <f t="shared" si="416"/>
        <v>0</v>
      </c>
      <c r="AJ725" s="118">
        <f t="shared" si="432"/>
        <v>0</v>
      </c>
      <c r="AK725" s="74">
        <f t="shared" si="433"/>
        <v>0</v>
      </c>
      <c r="AL725" s="174">
        <f t="shared" si="434"/>
        <v>0</v>
      </c>
      <c r="AM725" s="175">
        <f t="shared" si="417"/>
        <v>0</v>
      </c>
      <c r="AN725" s="130">
        <f t="shared" si="435"/>
        <v>0</v>
      </c>
      <c r="AO725" s="74">
        <f t="shared" si="418"/>
        <v>0</v>
      </c>
      <c r="AP725" s="123">
        <f t="shared" si="436"/>
        <v>0</v>
      </c>
      <c r="AQ725" s="118">
        <f t="shared" si="419"/>
        <v>0</v>
      </c>
      <c r="AR725" s="82" t="str">
        <f t="shared" si="437"/>
        <v>https://www.alta.ru/tnved/code//</v>
      </c>
      <c r="AS725" s="157"/>
      <c r="AT725" s="162"/>
      <c r="AU725" s="74">
        <f t="shared" si="420"/>
        <v>0</v>
      </c>
      <c r="AV725" s="157"/>
      <c r="AW725" s="75">
        <f>_xlfn.IFNA(VLOOKUP(L725,list_vat[],3,FALSE),0)</f>
        <v>0</v>
      </c>
      <c r="AX725" s="74">
        <f t="shared" si="438"/>
        <v>0</v>
      </c>
      <c r="AY725" s="74">
        <f t="shared" si="439"/>
        <v>0</v>
      </c>
      <c r="AZ725" s="130">
        <f t="shared" si="440"/>
        <v>0</v>
      </c>
      <c r="BA725" s="74">
        <f t="shared" si="421"/>
        <v>0</v>
      </c>
      <c r="BB725" s="193">
        <f t="shared" si="441"/>
        <v>0</v>
      </c>
      <c r="BC725" s="102">
        <f t="shared" si="442"/>
        <v>0</v>
      </c>
      <c r="BD725" s="102">
        <f t="shared" si="443"/>
        <v>0</v>
      </c>
      <c r="BE725" s="413" t="s">
        <v>69</v>
      </c>
    </row>
    <row r="726" spans="1:57" s="65" customFormat="1" ht="12" customHeight="1" x14ac:dyDescent="0.2">
      <c r="A726" s="43">
        <v>711</v>
      </c>
      <c r="B726" s="166"/>
      <c r="C726" s="166"/>
      <c r="D726" s="166"/>
      <c r="E726" s="162"/>
      <c r="F726" s="166"/>
      <c r="G726" s="162"/>
      <c r="H726" s="162"/>
      <c r="I726" s="189">
        <f t="shared" si="422"/>
        <v>0</v>
      </c>
      <c r="J726" s="195"/>
      <c r="K726" s="162"/>
      <c r="L726" s="168"/>
      <c r="M726" s="75">
        <f>_xlfn.XLOOKUP(L726,list_vat[Страна],list_vat[Ставка НДС %],0,0)</f>
        <v>0</v>
      </c>
      <c r="N726" s="162">
        <f t="shared" si="423"/>
        <v>0</v>
      </c>
      <c r="O726" s="169"/>
      <c r="P726" s="74">
        <f t="shared" si="444"/>
        <v>0</v>
      </c>
      <c r="Q726" s="162"/>
      <c r="R726" s="162" t="str">
        <f t="shared" si="424"/>
        <v>введи курс</v>
      </c>
      <c r="S726" s="196">
        <f t="shared" si="425"/>
        <v>0</v>
      </c>
      <c r="T726" s="192">
        <f t="shared" si="426"/>
        <v>0</v>
      </c>
      <c r="U726" s="76">
        <f t="shared" si="427"/>
        <v>0</v>
      </c>
      <c r="V726" s="123">
        <f t="shared" si="428"/>
        <v>0</v>
      </c>
      <c r="W726" s="191"/>
      <c r="X726" s="170"/>
      <c r="Y726" s="74">
        <f t="shared" si="413"/>
        <v>0</v>
      </c>
      <c r="Z726" s="188"/>
      <c r="AA726" s="130">
        <f t="shared" si="429"/>
        <v>0</v>
      </c>
      <c r="AB726" s="74">
        <f t="shared" si="430"/>
        <v>0</v>
      </c>
      <c r="AC726" s="356"/>
      <c r="AD726" s="130" cm="1">
        <f t="array" ref="AD726">IFERROR(ROUND((_xlfn.IFS(offer_sale_type="поставка",AB726,offer_sale_type="транзит",S726)*(1+AC726))/E726,2),0)</f>
        <v>0</v>
      </c>
      <c r="AE726" s="74">
        <f t="shared" si="431"/>
        <v>0</v>
      </c>
      <c r="AF726" s="123" cm="1">
        <f t="array" ref="AF726">IFERROR(ROUND(_xlfn.IFS(offer_sale_type="поставка",AB726,offer_sale_type="транзит",S726)*AC726,2),0)</f>
        <v>0</v>
      </c>
      <c r="AG726" s="130">
        <f t="shared" si="414"/>
        <v>0</v>
      </c>
      <c r="AH726" s="74">
        <f t="shared" si="415"/>
        <v>0</v>
      </c>
      <c r="AI726" s="123">
        <f t="shared" si="416"/>
        <v>0</v>
      </c>
      <c r="AJ726" s="118">
        <f t="shared" si="432"/>
        <v>0</v>
      </c>
      <c r="AK726" s="74">
        <f t="shared" si="433"/>
        <v>0</v>
      </c>
      <c r="AL726" s="174">
        <f t="shared" si="434"/>
        <v>0</v>
      </c>
      <c r="AM726" s="175">
        <f t="shared" si="417"/>
        <v>0</v>
      </c>
      <c r="AN726" s="130">
        <f t="shared" si="435"/>
        <v>0</v>
      </c>
      <c r="AO726" s="74">
        <f t="shared" si="418"/>
        <v>0</v>
      </c>
      <c r="AP726" s="123">
        <f t="shared" si="436"/>
        <v>0</v>
      </c>
      <c r="AQ726" s="118">
        <f t="shared" si="419"/>
        <v>0</v>
      </c>
      <c r="AR726" s="82" t="str">
        <f t="shared" si="437"/>
        <v>https://www.alta.ru/tnved/code//</v>
      </c>
      <c r="AS726" s="157"/>
      <c r="AT726" s="162"/>
      <c r="AU726" s="74">
        <f t="shared" si="420"/>
        <v>0</v>
      </c>
      <c r="AV726" s="157"/>
      <c r="AW726" s="75">
        <f>_xlfn.IFNA(VLOOKUP(L726,list_vat[],3,FALSE),0)</f>
        <v>0</v>
      </c>
      <c r="AX726" s="74">
        <f t="shared" si="438"/>
        <v>0</v>
      </c>
      <c r="AY726" s="74">
        <f t="shared" si="439"/>
        <v>0</v>
      </c>
      <c r="AZ726" s="130">
        <f t="shared" si="440"/>
        <v>0</v>
      </c>
      <c r="BA726" s="74">
        <f t="shared" si="421"/>
        <v>0</v>
      </c>
      <c r="BB726" s="193">
        <f t="shared" si="441"/>
        <v>0</v>
      </c>
      <c r="BC726" s="102">
        <f t="shared" si="442"/>
        <v>0</v>
      </c>
      <c r="BD726" s="102">
        <f t="shared" si="443"/>
        <v>0</v>
      </c>
      <c r="BE726" s="413" t="s">
        <v>69</v>
      </c>
    </row>
    <row r="727" spans="1:57" s="65" customFormat="1" ht="12" customHeight="1" x14ac:dyDescent="0.2">
      <c r="A727" s="43">
        <v>712</v>
      </c>
      <c r="B727" s="166"/>
      <c r="C727" s="166"/>
      <c r="D727" s="166"/>
      <c r="E727" s="162"/>
      <c r="F727" s="166"/>
      <c r="G727" s="162"/>
      <c r="H727" s="162"/>
      <c r="I727" s="189">
        <f t="shared" si="422"/>
        <v>0</v>
      </c>
      <c r="J727" s="195"/>
      <c r="K727" s="162"/>
      <c r="L727" s="168"/>
      <c r="M727" s="75">
        <f>_xlfn.XLOOKUP(L727,list_vat[Страна],list_vat[Ставка НДС %],0,0)</f>
        <v>0</v>
      </c>
      <c r="N727" s="162">
        <f t="shared" si="423"/>
        <v>0</v>
      </c>
      <c r="O727" s="169"/>
      <c r="P727" s="74">
        <f t="shared" si="444"/>
        <v>0</v>
      </c>
      <c r="Q727" s="162"/>
      <c r="R727" s="162" t="str">
        <f t="shared" si="424"/>
        <v>введи курс</v>
      </c>
      <c r="S727" s="196">
        <f t="shared" si="425"/>
        <v>0</v>
      </c>
      <c r="T727" s="192">
        <f t="shared" si="426"/>
        <v>0</v>
      </c>
      <c r="U727" s="76">
        <f t="shared" si="427"/>
        <v>0</v>
      </c>
      <c r="V727" s="123">
        <f t="shared" si="428"/>
        <v>0</v>
      </c>
      <c r="W727" s="191"/>
      <c r="X727" s="170"/>
      <c r="Y727" s="74">
        <f t="shared" si="413"/>
        <v>0</v>
      </c>
      <c r="Z727" s="188"/>
      <c r="AA727" s="130">
        <f t="shared" si="429"/>
        <v>0</v>
      </c>
      <c r="AB727" s="74">
        <f t="shared" si="430"/>
        <v>0</v>
      </c>
      <c r="AC727" s="356"/>
      <c r="AD727" s="130" cm="1">
        <f t="array" ref="AD727">IFERROR(ROUND((_xlfn.IFS(offer_sale_type="поставка",AB727,offer_sale_type="транзит",S727)*(1+AC727))/E727,2),0)</f>
        <v>0</v>
      </c>
      <c r="AE727" s="74">
        <f t="shared" si="431"/>
        <v>0</v>
      </c>
      <c r="AF727" s="123" cm="1">
        <f t="array" ref="AF727">IFERROR(ROUND(_xlfn.IFS(offer_sale_type="поставка",AB727,offer_sale_type="транзит",S727)*AC727,2),0)</f>
        <v>0</v>
      </c>
      <c r="AG727" s="130">
        <f t="shared" si="414"/>
        <v>0</v>
      </c>
      <c r="AH727" s="74">
        <f t="shared" si="415"/>
        <v>0</v>
      </c>
      <c r="AI727" s="123">
        <f t="shared" si="416"/>
        <v>0</v>
      </c>
      <c r="AJ727" s="118">
        <f t="shared" si="432"/>
        <v>0</v>
      </c>
      <c r="AK727" s="74">
        <f t="shared" si="433"/>
        <v>0</v>
      </c>
      <c r="AL727" s="174">
        <f t="shared" si="434"/>
        <v>0</v>
      </c>
      <c r="AM727" s="175">
        <f t="shared" si="417"/>
        <v>0</v>
      </c>
      <c r="AN727" s="130">
        <f t="shared" si="435"/>
        <v>0</v>
      </c>
      <c r="AO727" s="74">
        <f t="shared" si="418"/>
        <v>0</v>
      </c>
      <c r="AP727" s="123">
        <f t="shared" si="436"/>
        <v>0</v>
      </c>
      <c r="AQ727" s="118">
        <f t="shared" si="419"/>
        <v>0</v>
      </c>
      <c r="AR727" s="82" t="str">
        <f t="shared" si="437"/>
        <v>https://www.alta.ru/tnved/code//</v>
      </c>
      <c r="AS727" s="157"/>
      <c r="AT727" s="162"/>
      <c r="AU727" s="74">
        <f t="shared" si="420"/>
        <v>0</v>
      </c>
      <c r="AV727" s="157"/>
      <c r="AW727" s="75">
        <f>_xlfn.IFNA(VLOOKUP(L727,list_vat[],3,FALSE),0)</f>
        <v>0</v>
      </c>
      <c r="AX727" s="74">
        <f t="shared" si="438"/>
        <v>0</v>
      </c>
      <c r="AY727" s="74">
        <f t="shared" si="439"/>
        <v>0</v>
      </c>
      <c r="AZ727" s="130">
        <f t="shared" si="440"/>
        <v>0</v>
      </c>
      <c r="BA727" s="74">
        <f t="shared" si="421"/>
        <v>0</v>
      </c>
      <c r="BB727" s="193">
        <f t="shared" si="441"/>
        <v>0</v>
      </c>
      <c r="BC727" s="102">
        <f t="shared" si="442"/>
        <v>0</v>
      </c>
      <c r="BD727" s="102">
        <f t="shared" si="443"/>
        <v>0</v>
      </c>
      <c r="BE727" s="413" t="s">
        <v>69</v>
      </c>
    </row>
    <row r="728" spans="1:57" s="65" customFormat="1" ht="12" customHeight="1" x14ac:dyDescent="0.2">
      <c r="A728" s="43">
        <v>713</v>
      </c>
      <c r="B728" s="166"/>
      <c r="C728" s="166"/>
      <c r="D728" s="166"/>
      <c r="E728" s="162"/>
      <c r="F728" s="166"/>
      <c r="G728" s="162"/>
      <c r="H728" s="162"/>
      <c r="I728" s="189">
        <f t="shared" si="422"/>
        <v>0</v>
      </c>
      <c r="J728" s="195"/>
      <c r="K728" s="162"/>
      <c r="L728" s="168"/>
      <c r="M728" s="75">
        <f>_xlfn.XLOOKUP(L728,list_vat[Страна],list_vat[Ставка НДС %],0,0)</f>
        <v>0</v>
      </c>
      <c r="N728" s="162">
        <f t="shared" si="423"/>
        <v>0</v>
      </c>
      <c r="O728" s="169"/>
      <c r="P728" s="74">
        <f t="shared" si="444"/>
        <v>0</v>
      </c>
      <c r="Q728" s="162"/>
      <c r="R728" s="162" t="str">
        <f t="shared" si="424"/>
        <v>введи курс</v>
      </c>
      <c r="S728" s="196">
        <f t="shared" si="425"/>
        <v>0</v>
      </c>
      <c r="T728" s="192">
        <f t="shared" si="426"/>
        <v>0</v>
      </c>
      <c r="U728" s="76">
        <f t="shared" si="427"/>
        <v>0</v>
      </c>
      <c r="V728" s="123">
        <f t="shared" si="428"/>
        <v>0</v>
      </c>
      <c r="W728" s="191"/>
      <c r="X728" s="170"/>
      <c r="Y728" s="74">
        <f t="shared" si="413"/>
        <v>0</v>
      </c>
      <c r="Z728" s="188"/>
      <c r="AA728" s="130">
        <f t="shared" si="429"/>
        <v>0</v>
      </c>
      <c r="AB728" s="74">
        <f t="shared" si="430"/>
        <v>0</v>
      </c>
      <c r="AC728" s="356"/>
      <c r="AD728" s="130" cm="1">
        <f t="array" ref="AD728">IFERROR(ROUND((_xlfn.IFS(offer_sale_type="поставка",AB728,offer_sale_type="транзит",S728)*(1+AC728))/E728,2),0)</f>
        <v>0</v>
      </c>
      <c r="AE728" s="74">
        <f t="shared" si="431"/>
        <v>0</v>
      </c>
      <c r="AF728" s="123" cm="1">
        <f t="array" ref="AF728">IFERROR(ROUND(_xlfn.IFS(offer_sale_type="поставка",AB728,offer_sale_type="транзит",S728)*AC728,2),0)</f>
        <v>0</v>
      </c>
      <c r="AG728" s="130">
        <f t="shared" si="414"/>
        <v>0</v>
      </c>
      <c r="AH728" s="74">
        <f t="shared" si="415"/>
        <v>0</v>
      </c>
      <c r="AI728" s="123">
        <f t="shared" si="416"/>
        <v>0</v>
      </c>
      <c r="AJ728" s="118">
        <f t="shared" si="432"/>
        <v>0</v>
      </c>
      <c r="AK728" s="74">
        <f t="shared" si="433"/>
        <v>0</v>
      </c>
      <c r="AL728" s="174">
        <f t="shared" si="434"/>
        <v>0</v>
      </c>
      <c r="AM728" s="175">
        <f t="shared" si="417"/>
        <v>0</v>
      </c>
      <c r="AN728" s="130">
        <f t="shared" si="435"/>
        <v>0</v>
      </c>
      <c r="AO728" s="74">
        <f t="shared" si="418"/>
        <v>0</v>
      </c>
      <c r="AP728" s="123">
        <f t="shared" si="436"/>
        <v>0</v>
      </c>
      <c r="AQ728" s="118">
        <f t="shared" si="419"/>
        <v>0</v>
      </c>
      <c r="AR728" s="82" t="str">
        <f t="shared" si="437"/>
        <v>https://www.alta.ru/tnved/code//</v>
      </c>
      <c r="AS728" s="157"/>
      <c r="AT728" s="162"/>
      <c r="AU728" s="74">
        <f t="shared" si="420"/>
        <v>0</v>
      </c>
      <c r="AV728" s="157"/>
      <c r="AW728" s="75">
        <f>_xlfn.IFNA(VLOOKUP(L728,list_vat[],3,FALSE),0)</f>
        <v>0</v>
      </c>
      <c r="AX728" s="74">
        <f t="shared" si="438"/>
        <v>0</v>
      </c>
      <c r="AY728" s="74">
        <f t="shared" si="439"/>
        <v>0</v>
      </c>
      <c r="AZ728" s="130">
        <f t="shared" si="440"/>
        <v>0</v>
      </c>
      <c r="BA728" s="74">
        <f t="shared" si="421"/>
        <v>0</v>
      </c>
      <c r="BB728" s="193">
        <f t="shared" si="441"/>
        <v>0</v>
      </c>
      <c r="BC728" s="102">
        <f t="shared" si="442"/>
        <v>0</v>
      </c>
      <c r="BD728" s="102">
        <f t="shared" si="443"/>
        <v>0</v>
      </c>
      <c r="BE728" s="413" t="s">
        <v>69</v>
      </c>
    </row>
    <row r="729" spans="1:57" s="65" customFormat="1" ht="12" customHeight="1" x14ac:dyDescent="0.2">
      <c r="A729" s="43">
        <v>714</v>
      </c>
      <c r="B729" s="166"/>
      <c r="C729" s="166"/>
      <c r="D729" s="166"/>
      <c r="E729" s="162"/>
      <c r="F729" s="166"/>
      <c r="G729" s="162"/>
      <c r="H729" s="162"/>
      <c r="I729" s="189">
        <f t="shared" si="422"/>
        <v>0</v>
      </c>
      <c r="J729" s="195"/>
      <c r="K729" s="162"/>
      <c r="L729" s="168"/>
      <c r="M729" s="75">
        <f>_xlfn.XLOOKUP(L729,list_vat[Страна],list_vat[Ставка НДС %],0,0)</f>
        <v>0</v>
      </c>
      <c r="N729" s="162">
        <f t="shared" si="423"/>
        <v>0</v>
      </c>
      <c r="O729" s="169"/>
      <c r="P729" s="74">
        <f t="shared" si="444"/>
        <v>0</v>
      </c>
      <c r="Q729" s="162"/>
      <c r="R729" s="162" t="str">
        <f t="shared" si="424"/>
        <v>введи курс</v>
      </c>
      <c r="S729" s="196">
        <f t="shared" si="425"/>
        <v>0</v>
      </c>
      <c r="T729" s="192">
        <f t="shared" si="426"/>
        <v>0</v>
      </c>
      <c r="U729" s="76">
        <f t="shared" si="427"/>
        <v>0</v>
      </c>
      <c r="V729" s="123">
        <f t="shared" si="428"/>
        <v>0</v>
      </c>
      <c r="W729" s="191"/>
      <c r="X729" s="170"/>
      <c r="Y729" s="74">
        <f t="shared" si="413"/>
        <v>0</v>
      </c>
      <c r="Z729" s="188"/>
      <c r="AA729" s="130">
        <f t="shared" si="429"/>
        <v>0</v>
      </c>
      <c r="AB729" s="74">
        <f t="shared" si="430"/>
        <v>0</v>
      </c>
      <c r="AC729" s="356"/>
      <c r="AD729" s="130" cm="1">
        <f t="array" ref="AD729">IFERROR(ROUND((_xlfn.IFS(offer_sale_type="поставка",AB729,offer_sale_type="транзит",S729)*(1+AC729))/E729,2),0)</f>
        <v>0</v>
      </c>
      <c r="AE729" s="74">
        <f t="shared" si="431"/>
        <v>0</v>
      </c>
      <c r="AF729" s="123" cm="1">
        <f t="array" ref="AF729">IFERROR(ROUND(_xlfn.IFS(offer_sale_type="поставка",AB729,offer_sale_type="транзит",S729)*AC729,2),0)</f>
        <v>0</v>
      </c>
      <c r="AG729" s="130">
        <f t="shared" si="414"/>
        <v>0</v>
      </c>
      <c r="AH729" s="74">
        <f t="shared" si="415"/>
        <v>0</v>
      </c>
      <c r="AI729" s="123">
        <f t="shared" si="416"/>
        <v>0</v>
      </c>
      <c r="AJ729" s="118">
        <f t="shared" si="432"/>
        <v>0</v>
      </c>
      <c r="AK729" s="74">
        <f t="shared" si="433"/>
        <v>0</v>
      </c>
      <c r="AL729" s="174">
        <f t="shared" si="434"/>
        <v>0</v>
      </c>
      <c r="AM729" s="175">
        <f t="shared" si="417"/>
        <v>0</v>
      </c>
      <c r="AN729" s="130">
        <f t="shared" si="435"/>
        <v>0</v>
      </c>
      <c r="AO729" s="74">
        <f t="shared" si="418"/>
        <v>0</v>
      </c>
      <c r="AP729" s="123">
        <f t="shared" si="436"/>
        <v>0</v>
      </c>
      <c r="AQ729" s="118">
        <f t="shared" si="419"/>
        <v>0</v>
      </c>
      <c r="AR729" s="82" t="str">
        <f t="shared" si="437"/>
        <v>https://www.alta.ru/tnved/code//</v>
      </c>
      <c r="AS729" s="157"/>
      <c r="AT729" s="162"/>
      <c r="AU729" s="74">
        <f t="shared" si="420"/>
        <v>0</v>
      </c>
      <c r="AV729" s="157"/>
      <c r="AW729" s="75">
        <f>_xlfn.IFNA(VLOOKUP(L729,list_vat[],3,FALSE),0)</f>
        <v>0</v>
      </c>
      <c r="AX729" s="74">
        <f t="shared" si="438"/>
        <v>0</v>
      </c>
      <c r="AY729" s="74">
        <f t="shared" si="439"/>
        <v>0</v>
      </c>
      <c r="AZ729" s="130">
        <f t="shared" si="440"/>
        <v>0</v>
      </c>
      <c r="BA729" s="74">
        <f t="shared" si="421"/>
        <v>0</v>
      </c>
      <c r="BB729" s="193">
        <f t="shared" si="441"/>
        <v>0</v>
      </c>
      <c r="BC729" s="102">
        <f t="shared" si="442"/>
        <v>0</v>
      </c>
      <c r="BD729" s="102">
        <f t="shared" si="443"/>
        <v>0</v>
      </c>
      <c r="BE729" s="413" t="s">
        <v>69</v>
      </c>
    </row>
    <row r="730" spans="1:57" s="65" customFormat="1" ht="12" customHeight="1" x14ac:dyDescent="0.2">
      <c r="A730" s="43">
        <v>715</v>
      </c>
      <c r="B730" s="166"/>
      <c r="C730" s="166"/>
      <c r="D730" s="166"/>
      <c r="E730" s="162"/>
      <c r="F730" s="166"/>
      <c r="G730" s="162"/>
      <c r="H730" s="162"/>
      <c r="I730" s="189">
        <f t="shared" si="422"/>
        <v>0</v>
      </c>
      <c r="J730" s="195"/>
      <c r="K730" s="162"/>
      <c r="L730" s="168"/>
      <c r="M730" s="75">
        <f>_xlfn.XLOOKUP(L730,list_vat[Страна],list_vat[Ставка НДС %],0,0)</f>
        <v>0</v>
      </c>
      <c r="N730" s="162">
        <f t="shared" si="423"/>
        <v>0</v>
      </c>
      <c r="O730" s="169"/>
      <c r="P730" s="74">
        <f t="shared" si="444"/>
        <v>0</v>
      </c>
      <c r="Q730" s="162"/>
      <c r="R730" s="162" t="str">
        <f t="shared" si="424"/>
        <v>введи курс</v>
      </c>
      <c r="S730" s="196">
        <f t="shared" si="425"/>
        <v>0</v>
      </c>
      <c r="T730" s="192">
        <f t="shared" si="426"/>
        <v>0</v>
      </c>
      <c r="U730" s="76">
        <f t="shared" si="427"/>
        <v>0</v>
      </c>
      <c r="V730" s="123">
        <f t="shared" si="428"/>
        <v>0</v>
      </c>
      <c r="W730" s="191"/>
      <c r="X730" s="170"/>
      <c r="Y730" s="74">
        <f t="shared" si="413"/>
        <v>0</v>
      </c>
      <c r="Z730" s="188"/>
      <c r="AA730" s="130">
        <f t="shared" si="429"/>
        <v>0</v>
      </c>
      <c r="AB730" s="74">
        <f t="shared" si="430"/>
        <v>0</v>
      </c>
      <c r="AC730" s="356"/>
      <c r="AD730" s="130" cm="1">
        <f t="array" ref="AD730">IFERROR(ROUND((_xlfn.IFS(offer_sale_type="поставка",AB730,offer_sale_type="транзит",S730)*(1+AC730))/E730,2),0)</f>
        <v>0</v>
      </c>
      <c r="AE730" s="74">
        <f t="shared" si="431"/>
        <v>0</v>
      </c>
      <c r="AF730" s="123" cm="1">
        <f t="array" ref="AF730">IFERROR(ROUND(_xlfn.IFS(offer_sale_type="поставка",AB730,offer_sale_type="транзит",S730)*AC730,2),0)</f>
        <v>0</v>
      </c>
      <c r="AG730" s="130">
        <f t="shared" si="414"/>
        <v>0</v>
      </c>
      <c r="AH730" s="74">
        <f t="shared" si="415"/>
        <v>0</v>
      </c>
      <c r="AI730" s="123">
        <f t="shared" si="416"/>
        <v>0</v>
      </c>
      <c r="AJ730" s="118">
        <f t="shared" si="432"/>
        <v>0</v>
      </c>
      <c r="AK730" s="74">
        <f t="shared" si="433"/>
        <v>0</v>
      </c>
      <c r="AL730" s="174">
        <f t="shared" si="434"/>
        <v>0</v>
      </c>
      <c r="AM730" s="175">
        <f t="shared" si="417"/>
        <v>0</v>
      </c>
      <c r="AN730" s="130">
        <f t="shared" si="435"/>
        <v>0</v>
      </c>
      <c r="AO730" s="74">
        <f t="shared" si="418"/>
        <v>0</v>
      </c>
      <c r="AP730" s="123">
        <f t="shared" si="436"/>
        <v>0</v>
      </c>
      <c r="AQ730" s="118">
        <f t="shared" si="419"/>
        <v>0</v>
      </c>
      <c r="AR730" s="82" t="str">
        <f t="shared" si="437"/>
        <v>https://www.alta.ru/tnved/code//</v>
      </c>
      <c r="AS730" s="157"/>
      <c r="AT730" s="162"/>
      <c r="AU730" s="74">
        <f t="shared" si="420"/>
        <v>0</v>
      </c>
      <c r="AV730" s="157"/>
      <c r="AW730" s="75">
        <f>_xlfn.IFNA(VLOOKUP(L730,list_vat[],3,FALSE),0)</f>
        <v>0</v>
      </c>
      <c r="AX730" s="74">
        <f t="shared" si="438"/>
        <v>0</v>
      </c>
      <c r="AY730" s="74">
        <f t="shared" si="439"/>
        <v>0</v>
      </c>
      <c r="AZ730" s="130">
        <f t="shared" si="440"/>
        <v>0</v>
      </c>
      <c r="BA730" s="74">
        <f t="shared" si="421"/>
        <v>0</v>
      </c>
      <c r="BB730" s="193">
        <f t="shared" si="441"/>
        <v>0</v>
      </c>
      <c r="BC730" s="102">
        <f t="shared" si="442"/>
        <v>0</v>
      </c>
      <c r="BD730" s="102">
        <f t="shared" si="443"/>
        <v>0</v>
      </c>
      <c r="BE730" s="413" t="s">
        <v>69</v>
      </c>
    </row>
    <row r="731" spans="1:57" s="65" customFormat="1" ht="12" customHeight="1" x14ac:dyDescent="0.2">
      <c r="A731" s="43">
        <v>716</v>
      </c>
      <c r="B731" s="166"/>
      <c r="C731" s="166"/>
      <c r="D731" s="166"/>
      <c r="E731" s="162"/>
      <c r="F731" s="166"/>
      <c r="G731" s="162"/>
      <c r="H731" s="162"/>
      <c r="I731" s="189">
        <f t="shared" si="422"/>
        <v>0</v>
      </c>
      <c r="J731" s="195"/>
      <c r="K731" s="162"/>
      <c r="L731" s="168"/>
      <c r="M731" s="75">
        <f>_xlfn.XLOOKUP(L731,list_vat[Страна],list_vat[Ставка НДС %],0,0)</f>
        <v>0</v>
      </c>
      <c r="N731" s="162">
        <f t="shared" si="423"/>
        <v>0</v>
      </c>
      <c r="O731" s="169"/>
      <c r="P731" s="74">
        <f t="shared" si="444"/>
        <v>0</v>
      </c>
      <c r="Q731" s="162"/>
      <c r="R731" s="162" t="str">
        <f t="shared" si="424"/>
        <v>введи курс</v>
      </c>
      <c r="S731" s="196">
        <f t="shared" si="425"/>
        <v>0</v>
      </c>
      <c r="T731" s="192">
        <f t="shared" si="426"/>
        <v>0</v>
      </c>
      <c r="U731" s="76">
        <f t="shared" si="427"/>
        <v>0</v>
      </c>
      <c r="V731" s="123">
        <f t="shared" si="428"/>
        <v>0</v>
      </c>
      <c r="W731" s="191"/>
      <c r="X731" s="170"/>
      <c r="Y731" s="74">
        <f t="shared" si="413"/>
        <v>0</v>
      </c>
      <c r="Z731" s="188"/>
      <c r="AA731" s="130">
        <f t="shared" si="429"/>
        <v>0</v>
      </c>
      <c r="AB731" s="74">
        <f t="shared" si="430"/>
        <v>0</v>
      </c>
      <c r="AC731" s="356"/>
      <c r="AD731" s="130" cm="1">
        <f t="array" ref="AD731">IFERROR(ROUND((_xlfn.IFS(offer_sale_type="поставка",AB731,offer_sale_type="транзит",S731)*(1+AC731))/E731,2),0)</f>
        <v>0</v>
      </c>
      <c r="AE731" s="74">
        <f t="shared" si="431"/>
        <v>0</v>
      </c>
      <c r="AF731" s="123" cm="1">
        <f t="array" ref="AF731">IFERROR(ROUND(_xlfn.IFS(offer_sale_type="поставка",AB731,offer_sale_type="транзит",S731)*AC731,2),0)</f>
        <v>0</v>
      </c>
      <c r="AG731" s="130">
        <f t="shared" si="414"/>
        <v>0</v>
      </c>
      <c r="AH731" s="74">
        <f t="shared" si="415"/>
        <v>0</v>
      </c>
      <c r="AI731" s="123">
        <f t="shared" si="416"/>
        <v>0</v>
      </c>
      <c r="AJ731" s="118">
        <f t="shared" si="432"/>
        <v>0</v>
      </c>
      <c r="AK731" s="74">
        <f t="shared" si="433"/>
        <v>0</v>
      </c>
      <c r="AL731" s="174">
        <f t="shared" si="434"/>
        <v>0</v>
      </c>
      <c r="AM731" s="175">
        <f t="shared" si="417"/>
        <v>0</v>
      </c>
      <c r="AN731" s="130">
        <f t="shared" si="435"/>
        <v>0</v>
      </c>
      <c r="AO731" s="74">
        <f t="shared" si="418"/>
        <v>0</v>
      </c>
      <c r="AP731" s="123">
        <f t="shared" si="436"/>
        <v>0</v>
      </c>
      <c r="AQ731" s="118">
        <f t="shared" si="419"/>
        <v>0</v>
      </c>
      <c r="AR731" s="82" t="str">
        <f t="shared" si="437"/>
        <v>https://www.alta.ru/tnved/code//</v>
      </c>
      <c r="AS731" s="157"/>
      <c r="AT731" s="162"/>
      <c r="AU731" s="74">
        <f t="shared" si="420"/>
        <v>0</v>
      </c>
      <c r="AV731" s="157"/>
      <c r="AW731" s="75">
        <f>_xlfn.IFNA(VLOOKUP(L731,list_vat[],3,FALSE),0)</f>
        <v>0</v>
      </c>
      <c r="AX731" s="74">
        <f t="shared" si="438"/>
        <v>0</v>
      </c>
      <c r="AY731" s="74">
        <f t="shared" si="439"/>
        <v>0</v>
      </c>
      <c r="AZ731" s="130">
        <f t="shared" si="440"/>
        <v>0</v>
      </c>
      <c r="BA731" s="74">
        <f t="shared" si="421"/>
        <v>0</v>
      </c>
      <c r="BB731" s="193">
        <f t="shared" si="441"/>
        <v>0</v>
      </c>
      <c r="BC731" s="102">
        <f t="shared" si="442"/>
        <v>0</v>
      </c>
      <c r="BD731" s="102">
        <f t="shared" si="443"/>
        <v>0</v>
      </c>
      <c r="BE731" s="413" t="s">
        <v>69</v>
      </c>
    </row>
    <row r="732" spans="1:57" s="65" customFormat="1" ht="12" customHeight="1" x14ac:dyDescent="0.2">
      <c r="A732" s="43">
        <v>717</v>
      </c>
      <c r="B732" s="166"/>
      <c r="C732" s="166"/>
      <c r="D732" s="166"/>
      <c r="E732" s="162"/>
      <c r="F732" s="166"/>
      <c r="G732" s="162"/>
      <c r="H732" s="162"/>
      <c r="I732" s="189">
        <f t="shared" si="422"/>
        <v>0</v>
      </c>
      <c r="J732" s="195"/>
      <c r="K732" s="162"/>
      <c r="L732" s="168"/>
      <c r="M732" s="75">
        <f>_xlfn.XLOOKUP(L732,list_vat[Страна],list_vat[Ставка НДС %],0,0)</f>
        <v>0</v>
      </c>
      <c r="N732" s="162">
        <f t="shared" si="423"/>
        <v>0</v>
      </c>
      <c r="O732" s="169"/>
      <c r="P732" s="74">
        <f t="shared" si="444"/>
        <v>0</v>
      </c>
      <c r="Q732" s="162"/>
      <c r="R732" s="162" t="str">
        <f t="shared" si="424"/>
        <v>введи курс</v>
      </c>
      <c r="S732" s="196">
        <f t="shared" si="425"/>
        <v>0</v>
      </c>
      <c r="T732" s="192">
        <f t="shared" si="426"/>
        <v>0</v>
      </c>
      <c r="U732" s="76">
        <f t="shared" si="427"/>
        <v>0</v>
      </c>
      <c r="V732" s="123">
        <f t="shared" si="428"/>
        <v>0</v>
      </c>
      <c r="W732" s="191"/>
      <c r="X732" s="170"/>
      <c r="Y732" s="74">
        <f t="shared" si="413"/>
        <v>0</v>
      </c>
      <c r="Z732" s="188"/>
      <c r="AA732" s="130">
        <f t="shared" si="429"/>
        <v>0</v>
      </c>
      <c r="AB732" s="74">
        <f t="shared" si="430"/>
        <v>0</v>
      </c>
      <c r="AC732" s="356"/>
      <c r="AD732" s="130" cm="1">
        <f t="array" ref="AD732">IFERROR(ROUND((_xlfn.IFS(offer_sale_type="поставка",AB732,offer_sale_type="транзит",S732)*(1+AC732))/E732,2),0)</f>
        <v>0</v>
      </c>
      <c r="AE732" s="74">
        <f t="shared" si="431"/>
        <v>0</v>
      </c>
      <c r="AF732" s="123" cm="1">
        <f t="array" ref="AF732">IFERROR(ROUND(_xlfn.IFS(offer_sale_type="поставка",AB732,offer_sale_type="транзит",S732)*AC732,2),0)</f>
        <v>0</v>
      </c>
      <c r="AG732" s="130">
        <f t="shared" si="414"/>
        <v>0</v>
      </c>
      <c r="AH732" s="74">
        <f t="shared" si="415"/>
        <v>0</v>
      </c>
      <c r="AI732" s="123">
        <f t="shared" si="416"/>
        <v>0</v>
      </c>
      <c r="AJ732" s="118">
        <f t="shared" si="432"/>
        <v>0</v>
      </c>
      <c r="AK732" s="74">
        <f t="shared" si="433"/>
        <v>0</v>
      </c>
      <c r="AL732" s="174">
        <f t="shared" si="434"/>
        <v>0</v>
      </c>
      <c r="AM732" s="175">
        <f t="shared" si="417"/>
        <v>0</v>
      </c>
      <c r="AN732" s="130">
        <f t="shared" si="435"/>
        <v>0</v>
      </c>
      <c r="AO732" s="74">
        <f t="shared" si="418"/>
        <v>0</v>
      </c>
      <c r="AP732" s="123">
        <f t="shared" si="436"/>
        <v>0</v>
      </c>
      <c r="AQ732" s="118">
        <f t="shared" si="419"/>
        <v>0</v>
      </c>
      <c r="AR732" s="82" t="str">
        <f t="shared" si="437"/>
        <v>https://www.alta.ru/tnved/code//</v>
      </c>
      <c r="AS732" s="157"/>
      <c r="AT732" s="162"/>
      <c r="AU732" s="74">
        <f t="shared" si="420"/>
        <v>0</v>
      </c>
      <c r="AV732" s="157"/>
      <c r="AW732" s="75">
        <f>_xlfn.IFNA(VLOOKUP(L732,list_vat[],3,FALSE),0)</f>
        <v>0</v>
      </c>
      <c r="AX732" s="74">
        <f t="shared" si="438"/>
        <v>0</v>
      </c>
      <c r="AY732" s="74">
        <f t="shared" si="439"/>
        <v>0</v>
      </c>
      <c r="AZ732" s="130">
        <f t="shared" si="440"/>
        <v>0</v>
      </c>
      <c r="BA732" s="74">
        <f t="shared" si="421"/>
        <v>0</v>
      </c>
      <c r="BB732" s="193">
        <f t="shared" si="441"/>
        <v>0</v>
      </c>
      <c r="BC732" s="102">
        <f t="shared" si="442"/>
        <v>0</v>
      </c>
      <c r="BD732" s="102">
        <f t="shared" si="443"/>
        <v>0</v>
      </c>
      <c r="BE732" s="413" t="s">
        <v>69</v>
      </c>
    </row>
    <row r="733" spans="1:57" s="65" customFormat="1" ht="12" customHeight="1" x14ac:dyDescent="0.2">
      <c r="A733" s="43">
        <v>718</v>
      </c>
      <c r="B733" s="166"/>
      <c r="C733" s="166"/>
      <c r="D733" s="166"/>
      <c r="E733" s="162"/>
      <c r="F733" s="166"/>
      <c r="G733" s="162"/>
      <c r="H733" s="162"/>
      <c r="I733" s="189">
        <f t="shared" si="422"/>
        <v>0</v>
      </c>
      <c r="J733" s="195"/>
      <c r="K733" s="162"/>
      <c r="L733" s="168"/>
      <c r="M733" s="75">
        <f>_xlfn.XLOOKUP(L733,list_vat[Страна],list_vat[Ставка НДС %],0,0)</f>
        <v>0</v>
      </c>
      <c r="N733" s="162">
        <f t="shared" si="423"/>
        <v>0</v>
      </c>
      <c r="O733" s="169"/>
      <c r="P733" s="74">
        <f t="shared" si="444"/>
        <v>0</v>
      </c>
      <c r="Q733" s="162"/>
      <c r="R733" s="162" t="str">
        <f t="shared" si="424"/>
        <v>введи курс</v>
      </c>
      <c r="S733" s="196">
        <f t="shared" si="425"/>
        <v>0</v>
      </c>
      <c r="T733" s="192">
        <f t="shared" si="426"/>
        <v>0</v>
      </c>
      <c r="U733" s="76">
        <f t="shared" si="427"/>
        <v>0</v>
      </c>
      <c r="V733" s="123">
        <f t="shared" si="428"/>
        <v>0</v>
      </c>
      <c r="W733" s="191"/>
      <c r="X733" s="170"/>
      <c r="Y733" s="74">
        <f t="shared" si="413"/>
        <v>0</v>
      </c>
      <c r="Z733" s="188"/>
      <c r="AA733" s="130">
        <f t="shared" si="429"/>
        <v>0</v>
      </c>
      <c r="AB733" s="74">
        <f t="shared" si="430"/>
        <v>0</v>
      </c>
      <c r="AC733" s="356"/>
      <c r="AD733" s="130" cm="1">
        <f t="array" ref="AD733">IFERROR(ROUND((_xlfn.IFS(offer_sale_type="поставка",AB733,offer_sale_type="транзит",S733)*(1+AC733))/E733,2),0)</f>
        <v>0</v>
      </c>
      <c r="AE733" s="74">
        <f t="shared" si="431"/>
        <v>0</v>
      </c>
      <c r="AF733" s="123" cm="1">
        <f t="array" ref="AF733">IFERROR(ROUND(_xlfn.IFS(offer_sale_type="поставка",AB733,offer_sale_type="транзит",S733)*AC733,2),0)</f>
        <v>0</v>
      </c>
      <c r="AG733" s="130">
        <f t="shared" si="414"/>
        <v>0</v>
      </c>
      <c r="AH733" s="74">
        <f t="shared" si="415"/>
        <v>0</v>
      </c>
      <c r="AI733" s="123">
        <f t="shared" si="416"/>
        <v>0</v>
      </c>
      <c r="AJ733" s="118">
        <f t="shared" si="432"/>
        <v>0</v>
      </c>
      <c r="AK733" s="74">
        <f t="shared" si="433"/>
        <v>0</v>
      </c>
      <c r="AL733" s="174">
        <f t="shared" si="434"/>
        <v>0</v>
      </c>
      <c r="AM733" s="175">
        <f t="shared" si="417"/>
        <v>0</v>
      </c>
      <c r="AN733" s="130">
        <f t="shared" si="435"/>
        <v>0</v>
      </c>
      <c r="AO733" s="74">
        <f t="shared" si="418"/>
        <v>0</v>
      </c>
      <c r="AP733" s="123">
        <f t="shared" si="436"/>
        <v>0</v>
      </c>
      <c r="AQ733" s="118">
        <f t="shared" si="419"/>
        <v>0</v>
      </c>
      <c r="AR733" s="82" t="str">
        <f t="shared" si="437"/>
        <v>https://www.alta.ru/tnved/code//</v>
      </c>
      <c r="AS733" s="157"/>
      <c r="AT733" s="162"/>
      <c r="AU733" s="74">
        <f t="shared" si="420"/>
        <v>0</v>
      </c>
      <c r="AV733" s="157"/>
      <c r="AW733" s="75">
        <f>_xlfn.IFNA(VLOOKUP(L733,list_vat[],3,FALSE),0)</f>
        <v>0</v>
      </c>
      <c r="AX733" s="74">
        <f t="shared" si="438"/>
        <v>0</v>
      </c>
      <c r="AY733" s="74">
        <f t="shared" si="439"/>
        <v>0</v>
      </c>
      <c r="AZ733" s="130">
        <f t="shared" si="440"/>
        <v>0</v>
      </c>
      <c r="BA733" s="74">
        <f t="shared" si="421"/>
        <v>0</v>
      </c>
      <c r="BB733" s="193">
        <f t="shared" si="441"/>
        <v>0</v>
      </c>
      <c r="BC733" s="102">
        <f t="shared" si="442"/>
        <v>0</v>
      </c>
      <c r="BD733" s="102">
        <f t="shared" si="443"/>
        <v>0</v>
      </c>
      <c r="BE733" s="413" t="s">
        <v>69</v>
      </c>
    </row>
    <row r="734" spans="1:57" s="65" customFormat="1" ht="12" customHeight="1" x14ac:dyDescent="0.2">
      <c r="A734" s="43">
        <v>719</v>
      </c>
      <c r="B734" s="166"/>
      <c r="C734" s="166"/>
      <c r="D734" s="166"/>
      <c r="E734" s="162"/>
      <c r="F734" s="166"/>
      <c r="G734" s="162"/>
      <c r="H734" s="162"/>
      <c r="I734" s="189">
        <f t="shared" si="422"/>
        <v>0</v>
      </c>
      <c r="J734" s="195"/>
      <c r="K734" s="162"/>
      <c r="L734" s="168"/>
      <c r="M734" s="75">
        <f>_xlfn.XLOOKUP(L734,list_vat[Страна],list_vat[Ставка НДС %],0,0)</f>
        <v>0</v>
      </c>
      <c r="N734" s="162">
        <f t="shared" si="423"/>
        <v>0</v>
      </c>
      <c r="O734" s="169"/>
      <c r="P734" s="74">
        <f t="shared" si="444"/>
        <v>0</v>
      </c>
      <c r="Q734" s="162"/>
      <c r="R734" s="162" t="str">
        <f t="shared" si="424"/>
        <v>введи курс</v>
      </c>
      <c r="S734" s="196">
        <f t="shared" si="425"/>
        <v>0</v>
      </c>
      <c r="T734" s="192">
        <f t="shared" si="426"/>
        <v>0</v>
      </c>
      <c r="U734" s="76">
        <f t="shared" si="427"/>
        <v>0</v>
      </c>
      <c r="V734" s="123">
        <f t="shared" si="428"/>
        <v>0</v>
      </c>
      <c r="W734" s="191"/>
      <c r="X734" s="170"/>
      <c r="Y734" s="74">
        <f t="shared" si="413"/>
        <v>0</v>
      </c>
      <c r="Z734" s="188"/>
      <c r="AA734" s="130">
        <f t="shared" si="429"/>
        <v>0</v>
      </c>
      <c r="AB734" s="74">
        <f t="shared" si="430"/>
        <v>0</v>
      </c>
      <c r="AC734" s="356"/>
      <c r="AD734" s="130" cm="1">
        <f t="array" ref="AD734">IFERROR(ROUND((_xlfn.IFS(offer_sale_type="поставка",AB734,offer_sale_type="транзит",S734)*(1+AC734))/E734,2),0)</f>
        <v>0</v>
      </c>
      <c r="AE734" s="74">
        <f t="shared" si="431"/>
        <v>0</v>
      </c>
      <c r="AF734" s="123" cm="1">
        <f t="array" ref="AF734">IFERROR(ROUND(_xlfn.IFS(offer_sale_type="поставка",AB734,offer_sale_type="транзит",S734)*AC734,2),0)</f>
        <v>0</v>
      </c>
      <c r="AG734" s="130">
        <f t="shared" si="414"/>
        <v>0</v>
      </c>
      <c r="AH734" s="74">
        <f t="shared" si="415"/>
        <v>0</v>
      </c>
      <c r="AI734" s="123">
        <f t="shared" si="416"/>
        <v>0</v>
      </c>
      <c r="AJ734" s="118">
        <f t="shared" si="432"/>
        <v>0</v>
      </c>
      <c r="AK734" s="74">
        <f t="shared" si="433"/>
        <v>0</v>
      </c>
      <c r="AL734" s="174">
        <f t="shared" si="434"/>
        <v>0</v>
      </c>
      <c r="AM734" s="175">
        <f t="shared" si="417"/>
        <v>0</v>
      </c>
      <c r="AN734" s="130">
        <f t="shared" si="435"/>
        <v>0</v>
      </c>
      <c r="AO734" s="74">
        <f t="shared" si="418"/>
        <v>0</v>
      </c>
      <c r="AP734" s="123">
        <f t="shared" si="436"/>
        <v>0</v>
      </c>
      <c r="AQ734" s="118">
        <f t="shared" si="419"/>
        <v>0</v>
      </c>
      <c r="AR734" s="82" t="str">
        <f t="shared" si="437"/>
        <v>https://www.alta.ru/tnved/code//</v>
      </c>
      <c r="AS734" s="157"/>
      <c r="AT734" s="162"/>
      <c r="AU734" s="74">
        <f t="shared" si="420"/>
        <v>0</v>
      </c>
      <c r="AV734" s="157"/>
      <c r="AW734" s="75">
        <f>_xlfn.IFNA(VLOOKUP(L734,list_vat[],3,FALSE),0)</f>
        <v>0</v>
      </c>
      <c r="AX734" s="74">
        <f t="shared" si="438"/>
        <v>0</v>
      </c>
      <c r="AY734" s="74">
        <f t="shared" si="439"/>
        <v>0</v>
      </c>
      <c r="AZ734" s="130">
        <f t="shared" si="440"/>
        <v>0</v>
      </c>
      <c r="BA734" s="74">
        <f t="shared" si="421"/>
        <v>0</v>
      </c>
      <c r="BB734" s="193">
        <f t="shared" si="441"/>
        <v>0</v>
      </c>
      <c r="BC734" s="102">
        <f t="shared" si="442"/>
        <v>0</v>
      </c>
      <c r="BD734" s="102">
        <f t="shared" si="443"/>
        <v>0</v>
      </c>
      <c r="BE734" s="413" t="s">
        <v>69</v>
      </c>
    </row>
    <row r="735" spans="1:57" s="65" customFormat="1" ht="12" customHeight="1" x14ac:dyDescent="0.2">
      <c r="A735" s="43">
        <v>720</v>
      </c>
      <c r="B735" s="166"/>
      <c r="C735" s="166"/>
      <c r="D735" s="166"/>
      <c r="E735" s="162"/>
      <c r="F735" s="166"/>
      <c r="G735" s="162"/>
      <c r="H735" s="162"/>
      <c r="I735" s="189">
        <f t="shared" si="422"/>
        <v>0</v>
      </c>
      <c r="J735" s="195"/>
      <c r="K735" s="162"/>
      <c r="L735" s="168"/>
      <c r="M735" s="75">
        <f>_xlfn.XLOOKUP(L735,list_vat[Страна],list_vat[Ставка НДС %],0,0)</f>
        <v>0</v>
      </c>
      <c r="N735" s="162">
        <f t="shared" si="423"/>
        <v>0</v>
      </c>
      <c r="O735" s="169"/>
      <c r="P735" s="74">
        <f t="shared" si="444"/>
        <v>0</v>
      </c>
      <c r="Q735" s="162"/>
      <c r="R735" s="162" t="str">
        <f t="shared" si="424"/>
        <v>введи курс</v>
      </c>
      <c r="S735" s="196">
        <f t="shared" si="425"/>
        <v>0</v>
      </c>
      <c r="T735" s="192">
        <f t="shared" si="426"/>
        <v>0</v>
      </c>
      <c r="U735" s="76">
        <f t="shared" si="427"/>
        <v>0</v>
      </c>
      <c r="V735" s="123">
        <f t="shared" si="428"/>
        <v>0</v>
      </c>
      <c r="W735" s="191"/>
      <c r="X735" s="170"/>
      <c r="Y735" s="74">
        <f t="shared" si="413"/>
        <v>0</v>
      </c>
      <c r="Z735" s="188"/>
      <c r="AA735" s="130">
        <f t="shared" si="429"/>
        <v>0</v>
      </c>
      <c r="AB735" s="74">
        <f t="shared" si="430"/>
        <v>0</v>
      </c>
      <c r="AC735" s="356"/>
      <c r="AD735" s="130" cm="1">
        <f t="array" ref="AD735">IFERROR(ROUND((_xlfn.IFS(offer_sale_type="поставка",AB735,offer_sale_type="транзит",S735)*(1+AC735))/E735,2),0)</f>
        <v>0</v>
      </c>
      <c r="AE735" s="74">
        <f t="shared" si="431"/>
        <v>0</v>
      </c>
      <c r="AF735" s="123" cm="1">
        <f t="array" ref="AF735">IFERROR(ROUND(_xlfn.IFS(offer_sale_type="поставка",AB735,offer_sale_type="транзит",S735)*AC735,2),0)</f>
        <v>0</v>
      </c>
      <c r="AG735" s="130">
        <f t="shared" si="414"/>
        <v>0</v>
      </c>
      <c r="AH735" s="74">
        <f t="shared" si="415"/>
        <v>0</v>
      </c>
      <c r="AI735" s="123">
        <f t="shared" si="416"/>
        <v>0</v>
      </c>
      <c r="AJ735" s="118">
        <f t="shared" si="432"/>
        <v>0</v>
      </c>
      <c r="AK735" s="74">
        <f t="shared" si="433"/>
        <v>0</v>
      </c>
      <c r="AL735" s="174">
        <f t="shared" si="434"/>
        <v>0</v>
      </c>
      <c r="AM735" s="175">
        <f t="shared" si="417"/>
        <v>0</v>
      </c>
      <c r="AN735" s="130">
        <f t="shared" si="435"/>
        <v>0</v>
      </c>
      <c r="AO735" s="74">
        <f t="shared" si="418"/>
        <v>0</v>
      </c>
      <c r="AP735" s="123">
        <f t="shared" si="436"/>
        <v>0</v>
      </c>
      <c r="AQ735" s="118">
        <f t="shared" si="419"/>
        <v>0</v>
      </c>
      <c r="AR735" s="82" t="str">
        <f t="shared" si="437"/>
        <v>https://www.alta.ru/tnved/code//</v>
      </c>
      <c r="AS735" s="157"/>
      <c r="AT735" s="162"/>
      <c r="AU735" s="74">
        <f t="shared" si="420"/>
        <v>0</v>
      </c>
      <c r="AV735" s="157"/>
      <c r="AW735" s="75">
        <f>_xlfn.IFNA(VLOOKUP(L735,list_vat[],3,FALSE),0)</f>
        <v>0</v>
      </c>
      <c r="AX735" s="74">
        <f t="shared" si="438"/>
        <v>0</v>
      </c>
      <c r="AY735" s="74">
        <f t="shared" si="439"/>
        <v>0</v>
      </c>
      <c r="AZ735" s="130">
        <f t="shared" si="440"/>
        <v>0</v>
      </c>
      <c r="BA735" s="74">
        <f t="shared" si="421"/>
        <v>0</v>
      </c>
      <c r="BB735" s="193">
        <f t="shared" si="441"/>
        <v>0</v>
      </c>
      <c r="BC735" s="102">
        <f t="shared" si="442"/>
        <v>0</v>
      </c>
      <c r="BD735" s="102">
        <f t="shared" si="443"/>
        <v>0</v>
      </c>
      <c r="BE735" s="413" t="s">
        <v>69</v>
      </c>
    </row>
    <row r="736" spans="1:57" s="65" customFormat="1" ht="12" customHeight="1" x14ac:dyDescent="0.2">
      <c r="A736" s="43">
        <v>721</v>
      </c>
      <c r="B736" s="166"/>
      <c r="C736" s="166"/>
      <c r="D736" s="166"/>
      <c r="E736" s="162"/>
      <c r="F736" s="166"/>
      <c r="G736" s="162"/>
      <c r="H736" s="162"/>
      <c r="I736" s="189">
        <f t="shared" si="422"/>
        <v>0</v>
      </c>
      <c r="J736" s="195"/>
      <c r="K736" s="162"/>
      <c r="L736" s="168"/>
      <c r="M736" s="75">
        <f>_xlfn.XLOOKUP(L736,list_vat[Страна],list_vat[Ставка НДС %],0,0)</f>
        <v>0</v>
      </c>
      <c r="N736" s="162">
        <f t="shared" si="423"/>
        <v>0</v>
      </c>
      <c r="O736" s="169"/>
      <c r="P736" s="74">
        <f t="shared" si="444"/>
        <v>0</v>
      </c>
      <c r="Q736" s="162"/>
      <c r="R736" s="162" t="str">
        <f t="shared" si="424"/>
        <v>введи курс</v>
      </c>
      <c r="S736" s="196">
        <f t="shared" si="425"/>
        <v>0</v>
      </c>
      <c r="T736" s="192">
        <f t="shared" si="426"/>
        <v>0</v>
      </c>
      <c r="U736" s="76">
        <f t="shared" si="427"/>
        <v>0</v>
      </c>
      <c r="V736" s="123">
        <f t="shared" si="428"/>
        <v>0</v>
      </c>
      <c r="W736" s="191"/>
      <c r="X736" s="170"/>
      <c r="Y736" s="74">
        <f t="shared" si="413"/>
        <v>0</v>
      </c>
      <c r="Z736" s="188"/>
      <c r="AA736" s="130">
        <f t="shared" si="429"/>
        <v>0</v>
      </c>
      <c r="AB736" s="74">
        <f t="shared" si="430"/>
        <v>0</v>
      </c>
      <c r="AC736" s="356"/>
      <c r="AD736" s="130" cm="1">
        <f t="array" ref="AD736">IFERROR(ROUND((_xlfn.IFS(offer_sale_type="поставка",AB736,offer_sale_type="транзит",S736)*(1+AC736))/E736,2),0)</f>
        <v>0</v>
      </c>
      <c r="AE736" s="74">
        <f t="shared" si="431"/>
        <v>0</v>
      </c>
      <c r="AF736" s="123" cm="1">
        <f t="array" ref="AF736">IFERROR(ROUND(_xlfn.IFS(offer_sale_type="поставка",AB736,offer_sale_type="транзит",S736)*AC736,2),0)</f>
        <v>0</v>
      </c>
      <c r="AG736" s="130">
        <f t="shared" si="414"/>
        <v>0</v>
      </c>
      <c r="AH736" s="74">
        <f t="shared" si="415"/>
        <v>0</v>
      </c>
      <c r="AI736" s="123">
        <f t="shared" si="416"/>
        <v>0</v>
      </c>
      <c r="AJ736" s="118">
        <f t="shared" si="432"/>
        <v>0</v>
      </c>
      <c r="AK736" s="74">
        <f t="shared" si="433"/>
        <v>0</v>
      </c>
      <c r="AL736" s="174">
        <f t="shared" si="434"/>
        <v>0</v>
      </c>
      <c r="AM736" s="175">
        <f t="shared" si="417"/>
        <v>0</v>
      </c>
      <c r="AN736" s="130">
        <f t="shared" si="435"/>
        <v>0</v>
      </c>
      <c r="AO736" s="74">
        <f t="shared" si="418"/>
        <v>0</v>
      </c>
      <c r="AP736" s="123">
        <f t="shared" si="436"/>
        <v>0</v>
      </c>
      <c r="AQ736" s="118">
        <f t="shared" si="419"/>
        <v>0</v>
      </c>
      <c r="AR736" s="82" t="str">
        <f t="shared" si="437"/>
        <v>https://www.alta.ru/tnved/code//</v>
      </c>
      <c r="AS736" s="157"/>
      <c r="AT736" s="162"/>
      <c r="AU736" s="74">
        <f t="shared" si="420"/>
        <v>0</v>
      </c>
      <c r="AV736" s="157"/>
      <c r="AW736" s="75">
        <f>_xlfn.IFNA(VLOOKUP(L736,list_vat[],3,FALSE),0)</f>
        <v>0</v>
      </c>
      <c r="AX736" s="74">
        <f t="shared" si="438"/>
        <v>0</v>
      </c>
      <c r="AY736" s="74">
        <f t="shared" si="439"/>
        <v>0</v>
      </c>
      <c r="AZ736" s="130">
        <f t="shared" si="440"/>
        <v>0</v>
      </c>
      <c r="BA736" s="74">
        <f t="shared" si="421"/>
        <v>0</v>
      </c>
      <c r="BB736" s="193">
        <f t="shared" si="441"/>
        <v>0</v>
      </c>
      <c r="BC736" s="102">
        <f t="shared" si="442"/>
        <v>0</v>
      </c>
      <c r="BD736" s="102">
        <f t="shared" si="443"/>
        <v>0</v>
      </c>
      <c r="BE736" s="413" t="s">
        <v>69</v>
      </c>
    </row>
    <row r="737" spans="1:57" s="65" customFormat="1" ht="12" customHeight="1" x14ac:dyDescent="0.2">
      <c r="A737" s="43">
        <v>722</v>
      </c>
      <c r="B737" s="166"/>
      <c r="C737" s="166"/>
      <c r="D737" s="166"/>
      <c r="E737" s="162"/>
      <c r="F737" s="166"/>
      <c r="G737" s="162"/>
      <c r="H737" s="162"/>
      <c r="I737" s="189">
        <f t="shared" si="422"/>
        <v>0</v>
      </c>
      <c r="J737" s="195"/>
      <c r="K737" s="162"/>
      <c r="L737" s="168"/>
      <c r="M737" s="75">
        <f>_xlfn.XLOOKUP(L737,list_vat[Страна],list_vat[Ставка НДС %],0,0)</f>
        <v>0</v>
      </c>
      <c r="N737" s="162">
        <f t="shared" si="423"/>
        <v>0</v>
      </c>
      <c r="O737" s="169"/>
      <c r="P737" s="74">
        <f t="shared" si="444"/>
        <v>0</v>
      </c>
      <c r="Q737" s="162"/>
      <c r="R737" s="162" t="str">
        <f t="shared" si="424"/>
        <v>введи курс</v>
      </c>
      <c r="S737" s="196">
        <f t="shared" si="425"/>
        <v>0</v>
      </c>
      <c r="T737" s="192">
        <f t="shared" si="426"/>
        <v>0</v>
      </c>
      <c r="U737" s="76">
        <f t="shared" si="427"/>
        <v>0</v>
      </c>
      <c r="V737" s="123">
        <f t="shared" si="428"/>
        <v>0</v>
      </c>
      <c r="W737" s="191"/>
      <c r="X737" s="170"/>
      <c r="Y737" s="74">
        <f t="shared" si="413"/>
        <v>0</v>
      </c>
      <c r="Z737" s="188"/>
      <c r="AA737" s="130">
        <f t="shared" si="429"/>
        <v>0</v>
      </c>
      <c r="AB737" s="74">
        <f t="shared" si="430"/>
        <v>0</v>
      </c>
      <c r="AC737" s="356"/>
      <c r="AD737" s="130" cm="1">
        <f t="array" ref="AD737">IFERROR(ROUND((_xlfn.IFS(offer_sale_type="поставка",AB737,offer_sale_type="транзит",S737)*(1+AC737))/E737,2),0)</f>
        <v>0</v>
      </c>
      <c r="AE737" s="74">
        <f t="shared" si="431"/>
        <v>0</v>
      </c>
      <c r="AF737" s="123" cm="1">
        <f t="array" ref="AF737">IFERROR(ROUND(_xlfn.IFS(offer_sale_type="поставка",AB737,offer_sale_type="транзит",S737)*AC737,2),0)</f>
        <v>0</v>
      </c>
      <c r="AG737" s="130">
        <f t="shared" si="414"/>
        <v>0</v>
      </c>
      <c r="AH737" s="74">
        <f t="shared" si="415"/>
        <v>0</v>
      </c>
      <c r="AI737" s="123">
        <f t="shared" si="416"/>
        <v>0</v>
      </c>
      <c r="AJ737" s="118">
        <f t="shared" si="432"/>
        <v>0</v>
      </c>
      <c r="AK737" s="74">
        <f t="shared" si="433"/>
        <v>0</v>
      </c>
      <c r="AL737" s="174">
        <f t="shared" si="434"/>
        <v>0</v>
      </c>
      <c r="AM737" s="175">
        <f t="shared" si="417"/>
        <v>0</v>
      </c>
      <c r="AN737" s="130">
        <f t="shared" si="435"/>
        <v>0</v>
      </c>
      <c r="AO737" s="74">
        <f t="shared" si="418"/>
        <v>0</v>
      </c>
      <c r="AP737" s="123">
        <f t="shared" si="436"/>
        <v>0</v>
      </c>
      <c r="AQ737" s="118">
        <f t="shared" si="419"/>
        <v>0</v>
      </c>
      <c r="AR737" s="82" t="str">
        <f t="shared" si="437"/>
        <v>https://www.alta.ru/tnved/code//</v>
      </c>
      <c r="AS737" s="157"/>
      <c r="AT737" s="162"/>
      <c r="AU737" s="74">
        <f t="shared" si="420"/>
        <v>0</v>
      </c>
      <c r="AV737" s="157"/>
      <c r="AW737" s="75">
        <f>_xlfn.IFNA(VLOOKUP(L737,list_vat[],3,FALSE),0)</f>
        <v>0</v>
      </c>
      <c r="AX737" s="74">
        <f t="shared" si="438"/>
        <v>0</v>
      </c>
      <c r="AY737" s="74">
        <f t="shared" si="439"/>
        <v>0</v>
      </c>
      <c r="AZ737" s="130">
        <f t="shared" si="440"/>
        <v>0</v>
      </c>
      <c r="BA737" s="74">
        <f t="shared" si="421"/>
        <v>0</v>
      </c>
      <c r="BB737" s="193">
        <f t="shared" si="441"/>
        <v>0</v>
      </c>
      <c r="BC737" s="102">
        <f t="shared" si="442"/>
        <v>0</v>
      </c>
      <c r="BD737" s="102">
        <f t="shared" si="443"/>
        <v>0</v>
      </c>
      <c r="BE737" s="413" t="s">
        <v>69</v>
      </c>
    </row>
    <row r="738" spans="1:57" s="65" customFormat="1" ht="12" customHeight="1" x14ac:dyDescent="0.2">
      <c r="A738" s="43">
        <v>723</v>
      </c>
      <c r="B738" s="166"/>
      <c r="C738" s="166"/>
      <c r="D738" s="166"/>
      <c r="E738" s="162"/>
      <c r="F738" s="166"/>
      <c r="G738" s="162"/>
      <c r="H738" s="162"/>
      <c r="I738" s="189">
        <f t="shared" si="422"/>
        <v>0</v>
      </c>
      <c r="J738" s="195"/>
      <c r="K738" s="162"/>
      <c r="L738" s="168"/>
      <c r="M738" s="75">
        <f>_xlfn.XLOOKUP(L738,list_vat[Страна],list_vat[Ставка НДС %],0,0)</f>
        <v>0</v>
      </c>
      <c r="N738" s="162">
        <f t="shared" si="423"/>
        <v>0</v>
      </c>
      <c r="O738" s="169"/>
      <c r="P738" s="74">
        <f t="shared" si="444"/>
        <v>0</v>
      </c>
      <c r="Q738" s="162"/>
      <c r="R738" s="162" t="str">
        <f t="shared" si="424"/>
        <v>введи курс</v>
      </c>
      <c r="S738" s="196">
        <f t="shared" si="425"/>
        <v>0</v>
      </c>
      <c r="T738" s="192">
        <f t="shared" si="426"/>
        <v>0</v>
      </c>
      <c r="U738" s="76">
        <f t="shared" si="427"/>
        <v>0</v>
      </c>
      <c r="V738" s="123">
        <f t="shared" si="428"/>
        <v>0</v>
      </c>
      <c r="W738" s="191"/>
      <c r="X738" s="170"/>
      <c r="Y738" s="74">
        <f t="shared" si="413"/>
        <v>0</v>
      </c>
      <c r="Z738" s="188"/>
      <c r="AA738" s="130">
        <f t="shared" si="429"/>
        <v>0</v>
      </c>
      <c r="AB738" s="74">
        <f t="shared" si="430"/>
        <v>0</v>
      </c>
      <c r="AC738" s="356"/>
      <c r="AD738" s="130" cm="1">
        <f t="array" ref="AD738">IFERROR(ROUND((_xlfn.IFS(offer_sale_type="поставка",AB738,offer_sale_type="транзит",S738)*(1+AC738))/E738,2),0)</f>
        <v>0</v>
      </c>
      <c r="AE738" s="74">
        <f t="shared" si="431"/>
        <v>0</v>
      </c>
      <c r="AF738" s="123" cm="1">
        <f t="array" ref="AF738">IFERROR(ROUND(_xlfn.IFS(offer_sale_type="поставка",AB738,offer_sale_type="транзит",S738)*AC738,2),0)</f>
        <v>0</v>
      </c>
      <c r="AG738" s="130">
        <f t="shared" si="414"/>
        <v>0</v>
      </c>
      <c r="AH738" s="74">
        <f t="shared" si="415"/>
        <v>0</v>
      </c>
      <c r="AI738" s="123">
        <f t="shared" si="416"/>
        <v>0</v>
      </c>
      <c r="AJ738" s="118">
        <f t="shared" si="432"/>
        <v>0</v>
      </c>
      <c r="AK738" s="74">
        <f t="shared" si="433"/>
        <v>0</v>
      </c>
      <c r="AL738" s="174">
        <f t="shared" si="434"/>
        <v>0</v>
      </c>
      <c r="AM738" s="175">
        <f t="shared" si="417"/>
        <v>0</v>
      </c>
      <c r="AN738" s="130">
        <f t="shared" si="435"/>
        <v>0</v>
      </c>
      <c r="AO738" s="74">
        <f t="shared" si="418"/>
        <v>0</v>
      </c>
      <c r="AP738" s="123">
        <f t="shared" si="436"/>
        <v>0</v>
      </c>
      <c r="AQ738" s="118">
        <f t="shared" si="419"/>
        <v>0</v>
      </c>
      <c r="AR738" s="82" t="str">
        <f t="shared" si="437"/>
        <v>https://www.alta.ru/tnved/code//</v>
      </c>
      <c r="AS738" s="157"/>
      <c r="AT738" s="162"/>
      <c r="AU738" s="74">
        <f t="shared" si="420"/>
        <v>0</v>
      </c>
      <c r="AV738" s="157"/>
      <c r="AW738" s="75">
        <f>_xlfn.IFNA(VLOOKUP(L738,list_vat[],3,FALSE),0)</f>
        <v>0</v>
      </c>
      <c r="AX738" s="74">
        <f t="shared" si="438"/>
        <v>0</v>
      </c>
      <c r="AY738" s="74">
        <f t="shared" si="439"/>
        <v>0</v>
      </c>
      <c r="AZ738" s="130">
        <f t="shared" si="440"/>
        <v>0</v>
      </c>
      <c r="BA738" s="74">
        <f t="shared" si="421"/>
        <v>0</v>
      </c>
      <c r="BB738" s="193">
        <f t="shared" si="441"/>
        <v>0</v>
      </c>
      <c r="BC738" s="102">
        <f t="shared" si="442"/>
        <v>0</v>
      </c>
      <c r="BD738" s="102">
        <f t="shared" si="443"/>
        <v>0</v>
      </c>
      <c r="BE738" s="413" t="s">
        <v>69</v>
      </c>
    </row>
    <row r="739" spans="1:57" s="65" customFormat="1" ht="12" customHeight="1" x14ac:dyDescent="0.2">
      <c r="A739" s="43">
        <v>724</v>
      </c>
      <c r="B739" s="166"/>
      <c r="C739" s="166"/>
      <c r="D739" s="166"/>
      <c r="E739" s="162"/>
      <c r="F739" s="166"/>
      <c r="G739" s="162"/>
      <c r="H739" s="162"/>
      <c r="I739" s="189">
        <f t="shared" si="422"/>
        <v>0</v>
      </c>
      <c r="J739" s="195"/>
      <c r="K739" s="162"/>
      <c r="L739" s="168"/>
      <c r="M739" s="75">
        <f>_xlfn.XLOOKUP(L739,list_vat[Страна],list_vat[Ставка НДС %],0,0)</f>
        <v>0</v>
      </c>
      <c r="N739" s="162">
        <f t="shared" si="423"/>
        <v>0</v>
      </c>
      <c r="O739" s="169"/>
      <c r="P739" s="74">
        <f t="shared" si="444"/>
        <v>0</v>
      </c>
      <c r="Q739" s="162"/>
      <c r="R739" s="162" t="str">
        <f t="shared" si="424"/>
        <v>введи курс</v>
      </c>
      <c r="S739" s="196">
        <f t="shared" si="425"/>
        <v>0</v>
      </c>
      <c r="T739" s="192">
        <f t="shared" si="426"/>
        <v>0</v>
      </c>
      <c r="U739" s="76">
        <f t="shared" si="427"/>
        <v>0</v>
      </c>
      <c r="V739" s="123">
        <f t="shared" si="428"/>
        <v>0</v>
      </c>
      <c r="W739" s="191"/>
      <c r="X739" s="170"/>
      <c r="Y739" s="74">
        <f t="shared" si="413"/>
        <v>0</v>
      </c>
      <c r="Z739" s="188"/>
      <c r="AA739" s="130">
        <f t="shared" si="429"/>
        <v>0</v>
      </c>
      <c r="AB739" s="74">
        <f t="shared" si="430"/>
        <v>0</v>
      </c>
      <c r="AC739" s="356"/>
      <c r="AD739" s="130" cm="1">
        <f t="array" ref="AD739">IFERROR(ROUND((_xlfn.IFS(offer_sale_type="поставка",AB739,offer_sale_type="транзит",S739)*(1+AC739))/E739,2),0)</f>
        <v>0</v>
      </c>
      <c r="AE739" s="74">
        <f t="shared" si="431"/>
        <v>0</v>
      </c>
      <c r="AF739" s="123" cm="1">
        <f t="array" ref="AF739">IFERROR(ROUND(_xlfn.IFS(offer_sale_type="поставка",AB739,offer_sale_type="транзит",S739)*AC739,2),0)</f>
        <v>0</v>
      </c>
      <c r="AG739" s="130">
        <f t="shared" si="414"/>
        <v>0</v>
      </c>
      <c r="AH739" s="74">
        <f t="shared" si="415"/>
        <v>0</v>
      </c>
      <c r="AI739" s="123">
        <f t="shared" si="416"/>
        <v>0</v>
      </c>
      <c r="AJ739" s="118">
        <f t="shared" si="432"/>
        <v>0</v>
      </c>
      <c r="AK739" s="74">
        <f t="shared" si="433"/>
        <v>0</v>
      </c>
      <c r="AL739" s="174">
        <f t="shared" si="434"/>
        <v>0</v>
      </c>
      <c r="AM739" s="175">
        <f t="shared" si="417"/>
        <v>0</v>
      </c>
      <c r="AN739" s="130">
        <f t="shared" si="435"/>
        <v>0</v>
      </c>
      <c r="AO739" s="74">
        <f t="shared" si="418"/>
        <v>0</v>
      </c>
      <c r="AP739" s="123">
        <f t="shared" si="436"/>
        <v>0</v>
      </c>
      <c r="AQ739" s="118">
        <f t="shared" si="419"/>
        <v>0</v>
      </c>
      <c r="AR739" s="82" t="str">
        <f t="shared" si="437"/>
        <v>https://www.alta.ru/tnved/code//</v>
      </c>
      <c r="AS739" s="157"/>
      <c r="AT739" s="162"/>
      <c r="AU739" s="74">
        <f t="shared" si="420"/>
        <v>0</v>
      </c>
      <c r="AV739" s="157"/>
      <c r="AW739" s="75">
        <f>_xlfn.IFNA(VLOOKUP(L739,list_vat[],3,FALSE),0)</f>
        <v>0</v>
      </c>
      <c r="AX739" s="74">
        <f t="shared" si="438"/>
        <v>0</v>
      </c>
      <c r="AY739" s="74">
        <f t="shared" si="439"/>
        <v>0</v>
      </c>
      <c r="AZ739" s="130">
        <f t="shared" si="440"/>
        <v>0</v>
      </c>
      <c r="BA739" s="74">
        <f t="shared" si="421"/>
        <v>0</v>
      </c>
      <c r="BB739" s="193">
        <f t="shared" si="441"/>
        <v>0</v>
      </c>
      <c r="BC739" s="102">
        <f t="shared" si="442"/>
        <v>0</v>
      </c>
      <c r="BD739" s="102">
        <f t="shared" si="443"/>
        <v>0</v>
      </c>
      <c r="BE739" s="413" t="s">
        <v>69</v>
      </c>
    </row>
    <row r="740" spans="1:57" s="65" customFormat="1" ht="12" customHeight="1" x14ac:dyDescent="0.2">
      <c r="A740" s="43">
        <v>725</v>
      </c>
      <c r="B740" s="166"/>
      <c r="C740" s="166"/>
      <c r="D740" s="166"/>
      <c r="E740" s="162"/>
      <c r="F740" s="166"/>
      <c r="G740" s="162"/>
      <c r="H740" s="162"/>
      <c r="I740" s="189">
        <f t="shared" si="422"/>
        <v>0</v>
      </c>
      <c r="J740" s="195"/>
      <c r="K740" s="162"/>
      <c r="L740" s="168"/>
      <c r="M740" s="75">
        <f>_xlfn.XLOOKUP(L740,list_vat[Страна],list_vat[Ставка НДС %],0,0)</f>
        <v>0</v>
      </c>
      <c r="N740" s="162">
        <f t="shared" si="423"/>
        <v>0</v>
      </c>
      <c r="O740" s="169"/>
      <c r="P740" s="74">
        <f t="shared" si="444"/>
        <v>0</v>
      </c>
      <c r="Q740" s="162"/>
      <c r="R740" s="162" t="str">
        <f t="shared" si="424"/>
        <v>введи курс</v>
      </c>
      <c r="S740" s="196">
        <f t="shared" si="425"/>
        <v>0</v>
      </c>
      <c r="T740" s="192">
        <f t="shared" si="426"/>
        <v>0</v>
      </c>
      <c r="U740" s="76">
        <f t="shared" si="427"/>
        <v>0</v>
      </c>
      <c r="V740" s="123">
        <f t="shared" si="428"/>
        <v>0</v>
      </c>
      <c r="W740" s="191"/>
      <c r="X740" s="170"/>
      <c r="Y740" s="74">
        <f t="shared" si="413"/>
        <v>0</v>
      </c>
      <c r="Z740" s="188"/>
      <c r="AA740" s="130">
        <f t="shared" si="429"/>
        <v>0</v>
      </c>
      <c r="AB740" s="74">
        <f t="shared" si="430"/>
        <v>0</v>
      </c>
      <c r="AC740" s="356"/>
      <c r="AD740" s="130" cm="1">
        <f t="array" ref="AD740">IFERROR(ROUND((_xlfn.IFS(offer_sale_type="поставка",AB740,offer_sale_type="транзит",S740)*(1+AC740))/E740,2),0)</f>
        <v>0</v>
      </c>
      <c r="AE740" s="74">
        <f t="shared" si="431"/>
        <v>0</v>
      </c>
      <c r="AF740" s="123" cm="1">
        <f t="array" ref="AF740">IFERROR(ROUND(_xlfn.IFS(offer_sale_type="поставка",AB740,offer_sale_type="транзит",S740)*AC740,2),0)</f>
        <v>0</v>
      </c>
      <c r="AG740" s="130">
        <f t="shared" si="414"/>
        <v>0</v>
      </c>
      <c r="AH740" s="74">
        <f t="shared" si="415"/>
        <v>0</v>
      </c>
      <c r="AI740" s="123">
        <f t="shared" si="416"/>
        <v>0</v>
      </c>
      <c r="AJ740" s="118">
        <f t="shared" si="432"/>
        <v>0</v>
      </c>
      <c r="AK740" s="74">
        <f t="shared" si="433"/>
        <v>0</v>
      </c>
      <c r="AL740" s="174">
        <f t="shared" si="434"/>
        <v>0</v>
      </c>
      <c r="AM740" s="175">
        <f t="shared" si="417"/>
        <v>0</v>
      </c>
      <c r="AN740" s="130">
        <f t="shared" si="435"/>
        <v>0</v>
      </c>
      <c r="AO740" s="74">
        <f t="shared" si="418"/>
        <v>0</v>
      </c>
      <c r="AP740" s="123">
        <f t="shared" si="436"/>
        <v>0</v>
      </c>
      <c r="AQ740" s="118">
        <f t="shared" si="419"/>
        <v>0</v>
      </c>
      <c r="AR740" s="82" t="str">
        <f t="shared" si="437"/>
        <v>https://www.alta.ru/tnved/code//</v>
      </c>
      <c r="AS740" s="157"/>
      <c r="AT740" s="162"/>
      <c r="AU740" s="74">
        <f t="shared" si="420"/>
        <v>0</v>
      </c>
      <c r="AV740" s="157"/>
      <c r="AW740" s="75">
        <f>_xlfn.IFNA(VLOOKUP(L740,list_vat[],3,FALSE),0)</f>
        <v>0</v>
      </c>
      <c r="AX740" s="74">
        <f t="shared" si="438"/>
        <v>0</v>
      </c>
      <c r="AY740" s="74">
        <f t="shared" si="439"/>
        <v>0</v>
      </c>
      <c r="AZ740" s="130">
        <f t="shared" si="440"/>
        <v>0</v>
      </c>
      <c r="BA740" s="74">
        <f t="shared" si="421"/>
        <v>0</v>
      </c>
      <c r="BB740" s="193">
        <f t="shared" si="441"/>
        <v>0</v>
      </c>
      <c r="BC740" s="102">
        <f t="shared" si="442"/>
        <v>0</v>
      </c>
      <c r="BD740" s="102">
        <f t="shared" si="443"/>
        <v>0</v>
      </c>
      <c r="BE740" s="413" t="s">
        <v>69</v>
      </c>
    </row>
    <row r="741" spans="1:57" s="65" customFormat="1" ht="12" customHeight="1" x14ac:dyDescent="0.2">
      <c r="A741" s="43">
        <v>726</v>
      </c>
      <c r="B741" s="166"/>
      <c r="C741" s="166"/>
      <c r="D741" s="166"/>
      <c r="E741" s="162"/>
      <c r="F741" s="166"/>
      <c r="G741" s="162"/>
      <c r="H741" s="162"/>
      <c r="I741" s="189">
        <f t="shared" si="422"/>
        <v>0</v>
      </c>
      <c r="J741" s="195"/>
      <c r="K741" s="162"/>
      <c r="L741" s="168"/>
      <c r="M741" s="75">
        <f>_xlfn.XLOOKUP(L741,list_vat[Страна],list_vat[Ставка НДС %],0,0)</f>
        <v>0</v>
      </c>
      <c r="N741" s="162">
        <f t="shared" si="423"/>
        <v>0</v>
      </c>
      <c r="O741" s="169"/>
      <c r="P741" s="74">
        <f t="shared" si="444"/>
        <v>0</v>
      </c>
      <c r="Q741" s="162"/>
      <c r="R741" s="162" t="str">
        <f t="shared" si="424"/>
        <v>введи курс</v>
      </c>
      <c r="S741" s="196">
        <f t="shared" si="425"/>
        <v>0</v>
      </c>
      <c r="T741" s="192">
        <f t="shared" si="426"/>
        <v>0</v>
      </c>
      <c r="U741" s="76">
        <f t="shared" si="427"/>
        <v>0</v>
      </c>
      <c r="V741" s="123">
        <f t="shared" si="428"/>
        <v>0</v>
      </c>
      <c r="W741" s="191"/>
      <c r="X741" s="170"/>
      <c r="Y741" s="74">
        <f t="shared" si="413"/>
        <v>0</v>
      </c>
      <c r="Z741" s="188"/>
      <c r="AA741" s="130">
        <f t="shared" si="429"/>
        <v>0</v>
      </c>
      <c r="AB741" s="74">
        <f t="shared" si="430"/>
        <v>0</v>
      </c>
      <c r="AC741" s="356"/>
      <c r="AD741" s="130" cm="1">
        <f t="array" ref="AD741">IFERROR(ROUND((_xlfn.IFS(offer_sale_type="поставка",AB741,offer_sale_type="транзит",S741)*(1+AC741))/E741,2),0)</f>
        <v>0</v>
      </c>
      <c r="AE741" s="74">
        <f t="shared" si="431"/>
        <v>0</v>
      </c>
      <c r="AF741" s="123" cm="1">
        <f t="array" ref="AF741">IFERROR(ROUND(_xlfn.IFS(offer_sale_type="поставка",AB741,offer_sale_type="транзит",S741)*AC741,2),0)</f>
        <v>0</v>
      </c>
      <c r="AG741" s="130">
        <f t="shared" si="414"/>
        <v>0</v>
      </c>
      <c r="AH741" s="74">
        <f t="shared" si="415"/>
        <v>0</v>
      </c>
      <c r="AI741" s="123">
        <f t="shared" si="416"/>
        <v>0</v>
      </c>
      <c r="AJ741" s="118">
        <f t="shared" si="432"/>
        <v>0</v>
      </c>
      <c r="AK741" s="74">
        <f t="shared" si="433"/>
        <v>0</v>
      </c>
      <c r="AL741" s="174">
        <f t="shared" si="434"/>
        <v>0</v>
      </c>
      <c r="AM741" s="175">
        <f t="shared" si="417"/>
        <v>0</v>
      </c>
      <c r="AN741" s="130">
        <f t="shared" si="435"/>
        <v>0</v>
      </c>
      <c r="AO741" s="74">
        <f t="shared" si="418"/>
        <v>0</v>
      </c>
      <c r="AP741" s="123">
        <f t="shared" si="436"/>
        <v>0</v>
      </c>
      <c r="AQ741" s="118">
        <f t="shared" si="419"/>
        <v>0</v>
      </c>
      <c r="AR741" s="82" t="str">
        <f t="shared" si="437"/>
        <v>https://www.alta.ru/tnved/code//</v>
      </c>
      <c r="AS741" s="157"/>
      <c r="AT741" s="162"/>
      <c r="AU741" s="74">
        <f t="shared" si="420"/>
        <v>0</v>
      </c>
      <c r="AV741" s="157"/>
      <c r="AW741" s="75">
        <f>_xlfn.IFNA(VLOOKUP(L741,list_vat[],3,FALSE),0)</f>
        <v>0</v>
      </c>
      <c r="AX741" s="74">
        <f t="shared" si="438"/>
        <v>0</v>
      </c>
      <c r="AY741" s="74">
        <f t="shared" si="439"/>
        <v>0</v>
      </c>
      <c r="AZ741" s="130">
        <f t="shared" si="440"/>
        <v>0</v>
      </c>
      <c r="BA741" s="74">
        <f t="shared" si="421"/>
        <v>0</v>
      </c>
      <c r="BB741" s="193">
        <f t="shared" si="441"/>
        <v>0</v>
      </c>
      <c r="BC741" s="102">
        <f t="shared" si="442"/>
        <v>0</v>
      </c>
      <c r="BD741" s="102">
        <f t="shared" si="443"/>
        <v>0</v>
      </c>
      <c r="BE741" s="413" t="s">
        <v>69</v>
      </c>
    </row>
    <row r="742" spans="1:57" s="65" customFormat="1" ht="12" customHeight="1" x14ac:dyDescent="0.2">
      <c r="A742" s="43">
        <v>727</v>
      </c>
      <c r="B742" s="166"/>
      <c r="C742" s="166"/>
      <c r="D742" s="166"/>
      <c r="E742" s="162"/>
      <c r="F742" s="166"/>
      <c r="G742" s="162"/>
      <c r="H742" s="162"/>
      <c r="I742" s="189">
        <f t="shared" si="422"/>
        <v>0</v>
      </c>
      <c r="J742" s="195"/>
      <c r="K742" s="162"/>
      <c r="L742" s="168"/>
      <c r="M742" s="75">
        <f>_xlfn.XLOOKUP(L742,list_vat[Страна],list_vat[Ставка НДС %],0,0)</f>
        <v>0</v>
      </c>
      <c r="N742" s="162">
        <f t="shared" si="423"/>
        <v>0</v>
      </c>
      <c r="O742" s="169"/>
      <c r="P742" s="74">
        <f t="shared" si="444"/>
        <v>0</v>
      </c>
      <c r="Q742" s="162"/>
      <c r="R742" s="162" t="str">
        <f t="shared" si="424"/>
        <v>введи курс</v>
      </c>
      <c r="S742" s="196">
        <f t="shared" si="425"/>
        <v>0</v>
      </c>
      <c r="T742" s="192">
        <f t="shared" si="426"/>
        <v>0</v>
      </c>
      <c r="U742" s="76">
        <f t="shared" si="427"/>
        <v>0</v>
      </c>
      <c r="V742" s="123">
        <f t="shared" si="428"/>
        <v>0</v>
      </c>
      <c r="W742" s="191"/>
      <c r="X742" s="170"/>
      <c r="Y742" s="74">
        <f t="shared" si="413"/>
        <v>0</v>
      </c>
      <c r="Z742" s="188"/>
      <c r="AA742" s="130">
        <f t="shared" si="429"/>
        <v>0</v>
      </c>
      <c r="AB742" s="74">
        <f t="shared" si="430"/>
        <v>0</v>
      </c>
      <c r="AC742" s="356"/>
      <c r="AD742" s="130" cm="1">
        <f t="array" ref="AD742">IFERROR(ROUND((_xlfn.IFS(offer_sale_type="поставка",AB742,offer_sale_type="транзит",S742)*(1+AC742))/E742,2),0)</f>
        <v>0</v>
      </c>
      <c r="AE742" s="74">
        <f t="shared" si="431"/>
        <v>0</v>
      </c>
      <c r="AF742" s="123" cm="1">
        <f t="array" ref="AF742">IFERROR(ROUND(_xlfn.IFS(offer_sale_type="поставка",AB742,offer_sale_type="транзит",S742)*AC742,2),0)</f>
        <v>0</v>
      </c>
      <c r="AG742" s="130">
        <f t="shared" si="414"/>
        <v>0</v>
      </c>
      <c r="AH742" s="74">
        <f t="shared" si="415"/>
        <v>0</v>
      </c>
      <c r="AI742" s="123">
        <f t="shared" si="416"/>
        <v>0</v>
      </c>
      <c r="AJ742" s="118">
        <f t="shared" si="432"/>
        <v>0</v>
      </c>
      <c r="AK742" s="74">
        <f t="shared" si="433"/>
        <v>0</v>
      </c>
      <c r="AL742" s="174">
        <f t="shared" si="434"/>
        <v>0</v>
      </c>
      <c r="AM742" s="175">
        <f t="shared" si="417"/>
        <v>0</v>
      </c>
      <c r="AN742" s="130">
        <f t="shared" si="435"/>
        <v>0</v>
      </c>
      <c r="AO742" s="74">
        <f t="shared" si="418"/>
        <v>0</v>
      </c>
      <c r="AP742" s="123">
        <f t="shared" si="436"/>
        <v>0</v>
      </c>
      <c r="AQ742" s="118">
        <f t="shared" si="419"/>
        <v>0</v>
      </c>
      <c r="AR742" s="82" t="str">
        <f t="shared" si="437"/>
        <v>https://www.alta.ru/tnved/code//</v>
      </c>
      <c r="AS742" s="157"/>
      <c r="AT742" s="162"/>
      <c r="AU742" s="74">
        <f t="shared" si="420"/>
        <v>0</v>
      </c>
      <c r="AV742" s="157"/>
      <c r="AW742" s="75">
        <f>_xlfn.IFNA(VLOOKUP(L742,list_vat[],3,FALSE),0)</f>
        <v>0</v>
      </c>
      <c r="AX742" s="74">
        <f t="shared" si="438"/>
        <v>0</v>
      </c>
      <c r="AY742" s="74">
        <f t="shared" si="439"/>
        <v>0</v>
      </c>
      <c r="AZ742" s="130">
        <f t="shared" si="440"/>
        <v>0</v>
      </c>
      <c r="BA742" s="74">
        <f t="shared" si="421"/>
        <v>0</v>
      </c>
      <c r="BB742" s="193">
        <f t="shared" si="441"/>
        <v>0</v>
      </c>
      <c r="BC742" s="102">
        <f t="shared" si="442"/>
        <v>0</v>
      </c>
      <c r="BD742" s="102">
        <f t="shared" si="443"/>
        <v>0</v>
      </c>
      <c r="BE742" s="413" t="s">
        <v>69</v>
      </c>
    </row>
    <row r="743" spans="1:57" s="65" customFormat="1" ht="12" customHeight="1" x14ac:dyDescent="0.2">
      <c r="A743" s="43">
        <v>728</v>
      </c>
      <c r="B743" s="166"/>
      <c r="C743" s="166"/>
      <c r="D743" s="166"/>
      <c r="E743" s="162"/>
      <c r="F743" s="166"/>
      <c r="G743" s="162"/>
      <c r="H743" s="162"/>
      <c r="I743" s="189">
        <f t="shared" si="422"/>
        <v>0</v>
      </c>
      <c r="J743" s="195"/>
      <c r="K743" s="162"/>
      <c r="L743" s="168"/>
      <c r="M743" s="75">
        <f>_xlfn.XLOOKUP(L743,list_vat[Страна],list_vat[Ставка НДС %],0,0)</f>
        <v>0</v>
      </c>
      <c r="N743" s="162">
        <f t="shared" si="423"/>
        <v>0</v>
      </c>
      <c r="O743" s="169"/>
      <c r="P743" s="74">
        <f t="shared" si="444"/>
        <v>0</v>
      </c>
      <c r="Q743" s="162"/>
      <c r="R743" s="162" t="str">
        <f t="shared" si="424"/>
        <v>введи курс</v>
      </c>
      <c r="S743" s="196">
        <f t="shared" si="425"/>
        <v>0</v>
      </c>
      <c r="T743" s="192">
        <f t="shared" si="426"/>
        <v>0</v>
      </c>
      <c r="U743" s="76">
        <f t="shared" si="427"/>
        <v>0</v>
      </c>
      <c r="V743" s="123">
        <f t="shared" si="428"/>
        <v>0</v>
      </c>
      <c r="W743" s="191"/>
      <c r="X743" s="170"/>
      <c r="Y743" s="74">
        <f t="shared" si="413"/>
        <v>0</v>
      </c>
      <c r="Z743" s="188"/>
      <c r="AA743" s="130">
        <f t="shared" si="429"/>
        <v>0</v>
      </c>
      <c r="AB743" s="74">
        <f t="shared" si="430"/>
        <v>0</v>
      </c>
      <c r="AC743" s="356"/>
      <c r="AD743" s="130" cm="1">
        <f t="array" ref="AD743">IFERROR(ROUND((_xlfn.IFS(offer_sale_type="поставка",AB743,offer_sale_type="транзит",S743)*(1+AC743))/E743,2),0)</f>
        <v>0</v>
      </c>
      <c r="AE743" s="74">
        <f t="shared" si="431"/>
        <v>0</v>
      </c>
      <c r="AF743" s="123" cm="1">
        <f t="array" ref="AF743">IFERROR(ROUND(_xlfn.IFS(offer_sale_type="поставка",AB743,offer_sale_type="транзит",S743)*AC743,2),0)</f>
        <v>0</v>
      </c>
      <c r="AG743" s="130">
        <f t="shared" si="414"/>
        <v>0</v>
      </c>
      <c r="AH743" s="74">
        <f t="shared" si="415"/>
        <v>0</v>
      </c>
      <c r="AI743" s="123">
        <f t="shared" si="416"/>
        <v>0</v>
      </c>
      <c r="AJ743" s="118">
        <f t="shared" si="432"/>
        <v>0</v>
      </c>
      <c r="AK743" s="74">
        <f t="shared" si="433"/>
        <v>0</v>
      </c>
      <c r="AL743" s="174">
        <f t="shared" si="434"/>
        <v>0</v>
      </c>
      <c r="AM743" s="175">
        <f t="shared" si="417"/>
        <v>0</v>
      </c>
      <c r="AN743" s="130">
        <f t="shared" si="435"/>
        <v>0</v>
      </c>
      <c r="AO743" s="74">
        <f t="shared" si="418"/>
        <v>0</v>
      </c>
      <c r="AP743" s="123">
        <f t="shared" si="436"/>
        <v>0</v>
      </c>
      <c r="AQ743" s="118">
        <f t="shared" si="419"/>
        <v>0</v>
      </c>
      <c r="AR743" s="82" t="str">
        <f t="shared" si="437"/>
        <v>https://www.alta.ru/tnved/code//</v>
      </c>
      <c r="AS743" s="157"/>
      <c r="AT743" s="162"/>
      <c r="AU743" s="74">
        <f t="shared" si="420"/>
        <v>0</v>
      </c>
      <c r="AV743" s="157"/>
      <c r="AW743" s="75">
        <f>_xlfn.IFNA(VLOOKUP(L743,list_vat[],3,FALSE),0)</f>
        <v>0</v>
      </c>
      <c r="AX743" s="74">
        <f t="shared" si="438"/>
        <v>0</v>
      </c>
      <c r="AY743" s="74">
        <f t="shared" si="439"/>
        <v>0</v>
      </c>
      <c r="AZ743" s="130">
        <f t="shared" si="440"/>
        <v>0</v>
      </c>
      <c r="BA743" s="74">
        <f t="shared" si="421"/>
        <v>0</v>
      </c>
      <c r="BB743" s="193">
        <f t="shared" si="441"/>
        <v>0</v>
      </c>
      <c r="BC743" s="102">
        <f t="shared" si="442"/>
        <v>0</v>
      </c>
      <c r="BD743" s="102">
        <f t="shared" si="443"/>
        <v>0</v>
      </c>
      <c r="BE743" s="413" t="s">
        <v>69</v>
      </c>
    </row>
    <row r="744" spans="1:57" s="65" customFormat="1" ht="12" customHeight="1" x14ac:dyDescent="0.2">
      <c r="A744" s="43">
        <v>729</v>
      </c>
      <c r="B744" s="166"/>
      <c r="C744" s="166"/>
      <c r="D744" s="166"/>
      <c r="E744" s="162"/>
      <c r="F744" s="166"/>
      <c r="G744" s="162"/>
      <c r="H744" s="162"/>
      <c r="I744" s="189">
        <f t="shared" si="422"/>
        <v>0</v>
      </c>
      <c r="J744" s="195"/>
      <c r="K744" s="162"/>
      <c r="L744" s="168"/>
      <c r="M744" s="75">
        <f>_xlfn.XLOOKUP(L744,list_vat[Страна],list_vat[Ставка НДС %],0,0)</f>
        <v>0</v>
      </c>
      <c r="N744" s="162">
        <f t="shared" si="423"/>
        <v>0</v>
      </c>
      <c r="O744" s="169"/>
      <c r="P744" s="74">
        <f t="shared" si="444"/>
        <v>0</v>
      </c>
      <c r="Q744" s="162"/>
      <c r="R744" s="162" t="str">
        <f t="shared" si="424"/>
        <v>введи курс</v>
      </c>
      <c r="S744" s="196">
        <f t="shared" si="425"/>
        <v>0</v>
      </c>
      <c r="T744" s="192">
        <f t="shared" si="426"/>
        <v>0</v>
      </c>
      <c r="U744" s="76">
        <f t="shared" si="427"/>
        <v>0</v>
      </c>
      <c r="V744" s="123">
        <f t="shared" si="428"/>
        <v>0</v>
      </c>
      <c r="W744" s="191"/>
      <c r="X744" s="170"/>
      <c r="Y744" s="74">
        <f t="shared" si="413"/>
        <v>0</v>
      </c>
      <c r="Z744" s="188"/>
      <c r="AA744" s="130">
        <f t="shared" si="429"/>
        <v>0</v>
      </c>
      <c r="AB744" s="74">
        <f t="shared" si="430"/>
        <v>0</v>
      </c>
      <c r="AC744" s="356"/>
      <c r="AD744" s="130" cm="1">
        <f t="array" ref="AD744">IFERROR(ROUND((_xlfn.IFS(offer_sale_type="поставка",AB744,offer_sale_type="транзит",S744)*(1+AC744))/E744,2),0)</f>
        <v>0</v>
      </c>
      <c r="AE744" s="74">
        <f t="shared" si="431"/>
        <v>0</v>
      </c>
      <c r="AF744" s="123" cm="1">
        <f t="array" ref="AF744">IFERROR(ROUND(_xlfn.IFS(offer_sale_type="поставка",AB744,offer_sale_type="транзит",S744)*AC744,2),0)</f>
        <v>0</v>
      </c>
      <c r="AG744" s="130">
        <f t="shared" si="414"/>
        <v>0</v>
      </c>
      <c r="AH744" s="74">
        <f t="shared" si="415"/>
        <v>0</v>
      </c>
      <c r="AI744" s="123">
        <f t="shared" si="416"/>
        <v>0</v>
      </c>
      <c r="AJ744" s="118">
        <f t="shared" si="432"/>
        <v>0</v>
      </c>
      <c r="AK744" s="74">
        <f t="shared" si="433"/>
        <v>0</v>
      </c>
      <c r="AL744" s="174">
        <f t="shared" si="434"/>
        <v>0</v>
      </c>
      <c r="AM744" s="175">
        <f t="shared" si="417"/>
        <v>0</v>
      </c>
      <c r="AN744" s="130">
        <f t="shared" si="435"/>
        <v>0</v>
      </c>
      <c r="AO744" s="74">
        <f t="shared" si="418"/>
        <v>0</v>
      </c>
      <c r="AP744" s="123">
        <f t="shared" si="436"/>
        <v>0</v>
      </c>
      <c r="AQ744" s="118">
        <f t="shared" si="419"/>
        <v>0</v>
      </c>
      <c r="AR744" s="82" t="str">
        <f t="shared" si="437"/>
        <v>https://www.alta.ru/tnved/code//</v>
      </c>
      <c r="AS744" s="157"/>
      <c r="AT744" s="162"/>
      <c r="AU744" s="74">
        <f t="shared" si="420"/>
        <v>0</v>
      </c>
      <c r="AV744" s="157"/>
      <c r="AW744" s="75">
        <f>_xlfn.IFNA(VLOOKUP(L744,list_vat[],3,FALSE),0)</f>
        <v>0</v>
      </c>
      <c r="AX744" s="74">
        <f t="shared" si="438"/>
        <v>0</v>
      </c>
      <c r="AY744" s="74">
        <f t="shared" si="439"/>
        <v>0</v>
      </c>
      <c r="AZ744" s="130">
        <f t="shared" si="440"/>
        <v>0</v>
      </c>
      <c r="BA744" s="74">
        <f t="shared" si="421"/>
        <v>0</v>
      </c>
      <c r="BB744" s="193">
        <f t="shared" si="441"/>
        <v>0</v>
      </c>
      <c r="BC744" s="102">
        <f t="shared" si="442"/>
        <v>0</v>
      </c>
      <c r="BD744" s="102">
        <f t="shared" si="443"/>
        <v>0</v>
      </c>
      <c r="BE744" s="413" t="s">
        <v>69</v>
      </c>
    </row>
    <row r="745" spans="1:57" s="65" customFormat="1" ht="12" customHeight="1" x14ac:dyDescent="0.2">
      <c r="A745" s="43">
        <v>730</v>
      </c>
      <c r="B745" s="166"/>
      <c r="C745" s="166"/>
      <c r="D745" s="166"/>
      <c r="E745" s="162"/>
      <c r="F745" s="166"/>
      <c r="G745" s="162"/>
      <c r="H745" s="162"/>
      <c r="I745" s="189">
        <f t="shared" si="422"/>
        <v>0</v>
      </c>
      <c r="J745" s="195"/>
      <c r="K745" s="162"/>
      <c r="L745" s="168"/>
      <c r="M745" s="75">
        <f>_xlfn.XLOOKUP(L745,list_vat[Страна],list_vat[Ставка НДС %],0,0)</f>
        <v>0</v>
      </c>
      <c r="N745" s="162">
        <f t="shared" si="423"/>
        <v>0</v>
      </c>
      <c r="O745" s="169"/>
      <c r="P745" s="74">
        <f t="shared" si="444"/>
        <v>0</v>
      </c>
      <c r="Q745" s="162"/>
      <c r="R745" s="162" t="str">
        <f t="shared" si="424"/>
        <v>введи курс</v>
      </c>
      <c r="S745" s="196">
        <f t="shared" si="425"/>
        <v>0</v>
      </c>
      <c r="T745" s="192">
        <f t="shared" si="426"/>
        <v>0</v>
      </c>
      <c r="U745" s="76">
        <f t="shared" si="427"/>
        <v>0</v>
      </c>
      <c r="V745" s="123">
        <f t="shared" si="428"/>
        <v>0</v>
      </c>
      <c r="W745" s="191"/>
      <c r="X745" s="170"/>
      <c r="Y745" s="74">
        <f t="shared" si="413"/>
        <v>0</v>
      </c>
      <c r="Z745" s="188"/>
      <c r="AA745" s="130">
        <f t="shared" si="429"/>
        <v>0</v>
      </c>
      <c r="AB745" s="74">
        <f t="shared" si="430"/>
        <v>0</v>
      </c>
      <c r="AC745" s="356"/>
      <c r="AD745" s="130" cm="1">
        <f t="array" ref="AD745">IFERROR(ROUND((_xlfn.IFS(offer_sale_type="поставка",AB745,offer_sale_type="транзит",S745)*(1+AC745))/E745,2),0)</f>
        <v>0</v>
      </c>
      <c r="AE745" s="74">
        <f t="shared" si="431"/>
        <v>0</v>
      </c>
      <c r="AF745" s="123" cm="1">
        <f t="array" ref="AF745">IFERROR(ROUND(_xlfn.IFS(offer_sale_type="поставка",AB745,offer_sale_type="транзит",S745)*AC745,2),0)</f>
        <v>0</v>
      </c>
      <c r="AG745" s="130">
        <f t="shared" si="414"/>
        <v>0</v>
      </c>
      <c r="AH745" s="74">
        <f t="shared" si="415"/>
        <v>0</v>
      </c>
      <c r="AI745" s="123">
        <f t="shared" si="416"/>
        <v>0</v>
      </c>
      <c r="AJ745" s="118">
        <f t="shared" si="432"/>
        <v>0</v>
      </c>
      <c r="AK745" s="74">
        <f t="shared" si="433"/>
        <v>0</v>
      </c>
      <c r="AL745" s="174">
        <f t="shared" si="434"/>
        <v>0</v>
      </c>
      <c r="AM745" s="175">
        <f t="shared" si="417"/>
        <v>0</v>
      </c>
      <c r="AN745" s="130">
        <f t="shared" si="435"/>
        <v>0</v>
      </c>
      <c r="AO745" s="74">
        <f t="shared" si="418"/>
        <v>0</v>
      </c>
      <c r="AP745" s="123">
        <f t="shared" si="436"/>
        <v>0</v>
      </c>
      <c r="AQ745" s="118">
        <f t="shared" si="419"/>
        <v>0</v>
      </c>
      <c r="AR745" s="82" t="str">
        <f t="shared" si="437"/>
        <v>https://www.alta.ru/tnved/code//</v>
      </c>
      <c r="AS745" s="157"/>
      <c r="AT745" s="162"/>
      <c r="AU745" s="74">
        <f t="shared" si="420"/>
        <v>0</v>
      </c>
      <c r="AV745" s="157"/>
      <c r="AW745" s="75">
        <f>_xlfn.IFNA(VLOOKUP(L745,list_vat[],3,FALSE),0)</f>
        <v>0</v>
      </c>
      <c r="AX745" s="74">
        <f t="shared" si="438"/>
        <v>0</v>
      </c>
      <c r="AY745" s="74">
        <f t="shared" si="439"/>
        <v>0</v>
      </c>
      <c r="AZ745" s="130">
        <f t="shared" si="440"/>
        <v>0</v>
      </c>
      <c r="BA745" s="74">
        <f t="shared" si="421"/>
        <v>0</v>
      </c>
      <c r="BB745" s="193">
        <f t="shared" si="441"/>
        <v>0</v>
      </c>
      <c r="BC745" s="102">
        <f t="shared" si="442"/>
        <v>0</v>
      </c>
      <c r="BD745" s="102">
        <f t="shared" si="443"/>
        <v>0</v>
      </c>
      <c r="BE745" s="413" t="s">
        <v>69</v>
      </c>
    </row>
    <row r="746" spans="1:57" s="65" customFormat="1" ht="12" customHeight="1" x14ac:dyDescent="0.2">
      <c r="A746" s="43">
        <v>731</v>
      </c>
      <c r="B746" s="166"/>
      <c r="C746" s="166"/>
      <c r="D746" s="166"/>
      <c r="E746" s="162"/>
      <c r="F746" s="166"/>
      <c r="G746" s="162"/>
      <c r="H746" s="162"/>
      <c r="I746" s="189">
        <f t="shared" si="422"/>
        <v>0</v>
      </c>
      <c r="J746" s="195"/>
      <c r="K746" s="162"/>
      <c r="L746" s="168"/>
      <c r="M746" s="75">
        <f>_xlfn.XLOOKUP(L746,list_vat[Страна],list_vat[Ставка НДС %],0,0)</f>
        <v>0</v>
      </c>
      <c r="N746" s="162">
        <f t="shared" si="423"/>
        <v>0</v>
      </c>
      <c r="O746" s="169"/>
      <c r="P746" s="74">
        <f t="shared" si="444"/>
        <v>0</v>
      </c>
      <c r="Q746" s="162"/>
      <c r="R746" s="162" t="str">
        <f t="shared" si="424"/>
        <v>введи курс</v>
      </c>
      <c r="S746" s="196">
        <f t="shared" si="425"/>
        <v>0</v>
      </c>
      <c r="T746" s="192">
        <f t="shared" si="426"/>
        <v>0</v>
      </c>
      <c r="U746" s="76">
        <f t="shared" si="427"/>
        <v>0</v>
      </c>
      <c r="V746" s="123">
        <f t="shared" si="428"/>
        <v>0</v>
      </c>
      <c r="W746" s="191"/>
      <c r="X746" s="170"/>
      <c r="Y746" s="74">
        <f t="shared" si="413"/>
        <v>0</v>
      </c>
      <c r="Z746" s="188"/>
      <c r="AA746" s="130">
        <f t="shared" si="429"/>
        <v>0</v>
      </c>
      <c r="AB746" s="74">
        <f t="shared" si="430"/>
        <v>0</v>
      </c>
      <c r="AC746" s="356"/>
      <c r="AD746" s="130" cm="1">
        <f t="array" ref="AD746">IFERROR(ROUND((_xlfn.IFS(offer_sale_type="поставка",AB746,offer_sale_type="транзит",S746)*(1+AC746))/E746,2),0)</f>
        <v>0</v>
      </c>
      <c r="AE746" s="74">
        <f t="shared" si="431"/>
        <v>0</v>
      </c>
      <c r="AF746" s="123" cm="1">
        <f t="array" ref="AF746">IFERROR(ROUND(_xlfn.IFS(offer_sale_type="поставка",AB746,offer_sale_type="транзит",S746)*AC746,2),0)</f>
        <v>0</v>
      </c>
      <c r="AG746" s="130">
        <f t="shared" si="414"/>
        <v>0</v>
      </c>
      <c r="AH746" s="74">
        <f t="shared" si="415"/>
        <v>0</v>
      </c>
      <c r="AI746" s="123">
        <f t="shared" si="416"/>
        <v>0</v>
      </c>
      <c r="AJ746" s="118">
        <f t="shared" si="432"/>
        <v>0</v>
      </c>
      <c r="AK746" s="74">
        <f t="shared" si="433"/>
        <v>0</v>
      </c>
      <c r="AL746" s="174">
        <f t="shared" si="434"/>
        <v>0</v>
      </c>
      <c r="AM746" s="175">
        <f t="shared" si="417"/>
        <v>0</v>
      </c>
      <c r="AN746" s="130">
        <f t="shared" si="435"/>
        <v>0</v>
      </c>
      <c r="AO746" s="74">
        <f t="shared" si="418"/>
        <v>0</v>
      </c>
      <c r="AP746" s="123">
        <f t="shared" si="436"/>
        <v>0</v>
      </c>
      <c r="AQ746" s="118">
        <f t="shared" si="419"/>
        <v>0</v>
      </c>
      <c r="AR746" s="82" t="str">
        <f t="shared" si="437"/>
        <v>https://www.alta.ru/tnved/code//</v>
      </c>
      <c r="AS746" s="157"/>
      <c r="AT746" s="162"/>
      <c r="AU746" s="74">
        <f t="shared" si="420"/>
        <v>0</v>
      </c>
      <c r="AV746" s="157"/>
      <c r="AW746" s="75">
        <f>_xlfn.IFNA(VLOOKUP(L746,list_vat[],3,FALSE),0)</f>
        <v>0</v>
      </c>
      <c r="AX746" s="74">
        <f t="shared" si="438"/>
        <v>0</v>
      </c>
      <c r="AY746" s="74">
        <f t="shared" si="439"/>
        <v>0</v>
      </c>
      <c r="AZ746" s="130">
        <f t="shared" si="440"/>
        <v>0</v>
      </c>
      <c r="BA746" s="74">
        <f t="shared" si="421"/>
        <v>0</v>
      </c>
      <c r="BB746" s="193">
        <f t="shared" si="441"/>
        <v>0</v>
      </c>
      <c r="BC746" s="102">
        <f t="shared" si="442"/>
        <v>0</v>
      </c>
      <c r="BD746" s="102">
        <f t="shared" si="443"/>
        <v>0</v>
      </c>
      <c r="BE746" s="413" t="s">
        <v>69</v>
      </c>
    </row>
    <row r="747" spans="1:57" s="65" customFormat="1" ht="12" customHeight="1" x14ac:dyDescent="0.2">
      <c r="A747" s="43">
        <v>732</v>
      </c>
      <c r="B747" s="166"/>
      <c r="C747" s="166"/>
      <c r="D747" s="166"/>
      <c r="E747" s="162"/>
      <c r="F747" s="166"/>
      <c r="G747" s="162"/>
      <c r="H747" s="162"/>
      <c r="I747" s="189">
        <f t="shared" si="422"/>
        <v>0</v>
      </c>
      <c r="J747" s="195"/>
      <c r="K747" s="162"/>
      <c r="L747" s="168"/>
      <c r="M747" s="75">
        <f>_xlfn.XLOOKUP(L747,list_vat[Страна],list_vat[Ставка НДС %],0,0)</f>
        <v>0</v>
      </c>
      <c r="N747" s="162">
        <f t="shared" si="423"/>
        <v>0</v>
      </c>
      <c r="O747" s="169"/>
      <c r="P747" s="74">
        <f t="shared" si="444"/>
        <v>0</v>
      </c>
      <c r="Q747" s="162"/>
      <c r="R747" s="162" t="str">
        <f t="shared" si="424"/>
        <v>введи курс</v>
      </c>
      <c r="S747" s="196">
        <f t="shared" si="425"/>
        <v>0</v>
      </c>
      <c r="T747" s="192">
        <f t="shared" si="426"/>
        <v>0</v>
      </c>
      <c r="U747" s="76">
        <f t="shared" si="427"/>
        <v>0</v>
      </c>
      <c r="V747" s="123">
        <f t="shared" si="428"/>
        <v>0</v>
      </c>
      <c r="W747" s="191"/>
      <c r="X747" s="170"/>
      <c r="Y747" s="74">
        <f t="shared" si="413"/>
        <v>0</v>
      </c>
      <c r="Z747" s="188"/>
      <c r="AA747" s="130">
        <f t="shared" si="429"/>
        <v>0</v>
      </c>
      <c r="AB747" s="74">
        <f t="shared" si="430"/>
        <v>0</v>
      </c>
      <c r="AC747" s="356"/>
      <c r="AD747" s="130" cm="1">
        <f t="array" ref="AD747">IFERROR(ROUND((_xlfn.IFS(offer_sale_type="поставка",AB747,offer_sale_type="транзит",S747)*(1+AC747))/E747,2),0)</f>
        <v>0</v>
      </c>
      <c r="AE747" s="74">
        <f t="shared" si="431"/>
        <v>0</v>
      </c>
      <c r="AF747" s="123" cm="1">
        <f t="array" ref="AF747">IFERROR(ROUND(_xlfn.IFS(offer_sale_type="поставка",AB747,offer_sale_type="транзит",S747)*AC747,2),0)</f>
        <v>0</v>
      </c>
      <c r="AG747" s="130">
        <f t="shared" si="414"/>
        <v>0</v>
      </c>
      <c r="AH747" s="74">
        <f t="shared" si="415"/>
        <v>0</v>
      </c>
      <c r="AI747" s="123">
        <f t="shared" si="416"/>
        <v>0</v>
      </c>
      <c r="AJ747" s="118">
        <f t="shared" si="432"/>
        <v>0</v>
      </c>
      <c r="AK747" s="74">
        <f t="shared" si="433"/>
        <v>0</v>
      </c>
      <c r="AL747" s="174">
        <f t="shared" si="434"/>
        <v>0</v>
      </c>
      <c r="AM747" s="175">
        <f t="shared" si="417"/>
        <v>0</v>
      </c>
      <c r="AN747" s="130">
        <f t="shared" si="435"/>
        <v>0</v>
      </c>
      <c r="AO747" s="74">
        <f t="shared" si="418"/>
        <v>0</v>
      </c>
      <c r="AP747" s="123">
        <f t="shared" si="436"/>
        <v>0</v>
      </c>
      <c r="AQ747" s="118">
        <f t="shared" si="419"/>
        <v>0</v>
      </c>
      <c r="AR747" s="82" t="str">
        <f t="shared" si="437"/>
        <v>https://www.alta.ru/tnved/code//</v>
      </c>
      <c r="AS747" s="157"/>
      <c r="AT747" s="162"/>
      <c r="AU747" s="74">
        <f t="shared" si="420"/>
        <v>0</v>
      </c>
      <c r="AV747" s="157"/>
      <c r="AW747" s="75">
        <f>_xlfn.IFNA(VLOOKUP(L747,list_vat[],3,FALSE),0)</f>
        <v>0</v>
      </c>
      <c r="AX747" s="74">
        <f t="shared" si="438"/>
        <v>0</v>
      </c>
      <c r="AY747" s="74">
        <f t="shared" si="439"/>
        <v>0</v>
      </c>
      <c r="AZ747" s="130">
        <f t="shared" si="440"/>
        <v>0</v>
      </c>
      <c r="BA747" s="74">
        <f t="shared" si="421"/>
        <v>0</v>
      </c>
      <c r="BB747" s="193">
        <f t="shared" si="441"/>
        <v>0</v>
      </c>
      <c r="BC747" s="102">
        <f t="shared" si="442"/>
        <v>0</v>
      </c>
      <c r="BD747" s="102">
        <f t="shared" si="443"/>
        <v>0</v>
      </c>
      <c r="BE747" s="413" t="s">
        <v>69</v>
      </c>
    </row>
    <row r="748" spans="1:57" s="65" customFormat="1" ht="12" customHeight="1" x14ac:dyDescent="0.2">
      <c r="A748" s="43">
        <v>733</v>
      </c>
      <c r="B748" s="166"/>
      <c r="C748" s="166"/>
      <c r="D748" s="166"/>
      <c r="E748" s="162"/>
      <c r="F748" s="166"/>
      <c r="G748" s="162"/>
      <c r="H748" s="162"/>
      <c r="I748" s="189">
        <f t="shared" si="422"/>
        <v>0</v>
      </c>
      <c r="J748" s="195"/>
      <c r="K748" s="162"/>
      <c r="L748" s="168"/>
      <c r="M748" s="75">
        <f>_xlfn.XLOOKUP(L748,list_vat[Страна],list_vat[Ставка НДС %],0,0)</f>
        <v>0</v>
      </c>
      <c r="N748" s="162">
        <f t="shared" si="423"/>
        <v>0</v>
      </c>
      <c r="O748" s="169"/>
      <c r="P748" s="74">
        <f t="shared" si="444"/>
        <v>0</v>
      </c>
      <c r="Q748" s="162"/>
      <c r="R748" s="162" t="str">
        <f t="shared" si="424"/>
        <v>введи курс</v>
      </c>
      <c r="S748" s="196">
        <f t="shared" si="425"/>
        <v>0</v>
      </c>
      <c r="T748" s="192">
        <f t="shared" si="426"/>
        <v>0</v>
      </c>
      <c r="U748" s="76">
        <f t="shared" si="427"/>
        <v>0</v>
      </c>
      <c r="V748" s="123">
        <f t="shared" si="428"/>
        <v>0</v>
      </c>
      <c r="W748" s="191"/>
      <c r="X748" s="170"/>
      <c r="Y748" s="74">
        <f t="shared" si="413"/>
        <v>0</v>
      </c>
      <c r="Z748" s="188"/>
      <c r="AA748" s="130">
        <f t="shared" si="429"/>
        <v>0</v>
      </c>
      <c r="AB748" s="74">
        <f t="shared" si="430"/>
        <v>0</v>
      </c>
      <c r="AC748" s="356"/>
      <c r="AD748" s="130" cm="1">
        <f t="array" ref="AD748">IFERROR(ROUND((_xlfn.IFS(offer_sale_type="поставка",AB748,offer_sale_type="транзит",S748)*(1+AC748))/E748,2),0)</f>
        <v>0</v>
      </c>
      <c r="AE748" s="74">
        <f t="shared" si="431"/>
        <v>0</v>
      </c>
      <c r="AF748" s="123" cm="1">
        <f t="array" ref="AF748">IFERROR(ROUND(_xlfn.IFS(offer_sale_type="поставка",AB748,offer_sale_type="транзит",S748)*AC748,2),0)</f>
        <v>0</v>
      </c>
      <c r="AG748" s="130">
        <f t="shared" si="414"/>
        <v>0</v>
      </c>
      <c r="AH748" s="74">
        <f t="shared" si="415"/>
        <v>0</v>
      </c>
      <c r="AI748" s="123">
        <f t="shared" si="416"/>
        <v>0</v>
      </c>
      <c r="AJ748" s="118">
        <f t="shared" si="432"/>
        <v>0</v>
      </c>
      <c r="AK748" s="74">
        <f t="shared" si="433"/>
        <v>0</v>
      </c>
      <c r="AL748" s="174">
        <f t="shared" si="434"/>
        <v>0</v>
      </c>
      <c r="AM748" s="175">
        <f t="shared" si="417"/>
        <v>0</v>
      </c>
      <c r="AN748" s="130">
        <f t="shared" si="435"/>
        <v>0</v>
      </c>
      <c r="AO748" s="74">
        <f t="shared" si="418"/>
        <v>0</v>
      </c>
      <c r="AP748" s="123">
        <f t="shared" si="436"/>
        <v>0</v>
      </c>
      <c r="AQ748" s="118">
        <f t="shared" si="419"/>
        <v>0</v>
      </c>
      <c r="AR748" s="82" t="str">
        <f t="shared" si="437"/>
        <v>https://www.alta.ru/tnved/code//</v>
      </c>
      <c r="AS748" s="157"/>
      <c r="AT748" s="162"/>
      <c r="AU748" s="74">
        <f t="shared" si="420"/>
        <v>0</v>
      </c>
      <c r="AV748" s="157"/>
      <c r="AW748" s="75">
        <f>_xlfn.IFNA(VLOOKUP(L748,list_vat[],3,FALSE),0)</f>
        <v>0</v>
      </c>
      <c r="AX748" s="74">
        <f t="shared" si="438"/>
        <v>0</v>
      </c>
      <c r="AY748" s="74">
        <f t="shared" si="439"/>
        <v>0</v>
      </c>
      <c r="AZ748" s="130">
        <f t="shared" si="440"/>
        <v>0</v>
      </c>
      <c r="BA748" s="74">
        <f t="shared" si="421"/>
        <v>0</v>
      </c>
      <c r="BB748" s="193">
        <f t="shared" si="441"/>
        <v>0</v>
      </c>
      <c r="BC748" s="102">
        <f t="shared" si="442"/>
        <v>0</v>
      </c>
      <c r="BD748" s="102">
        <f t="shared" si="443"/>
        <v>0</v>
      </c>
      <c r="BE748" s="413" t="s">
        <v>69</v>
      </c>
    </row>
    <row r="749" spans="1:57" s="65" customFormat="1" ht="12" customHeight="1" x14ac:dyDescent="0.2">
      <c r="A749" s="43">
        <v>734</v>
      </c>
      <c r="B749" s="166"/>
      <c r="C749" s="166"/>
      <c r="D749" s="166"/>
      <c r="E749" s="162"/>
      <c r="F749" s="166"/>
      <c r="G749" s="162"/>
      <c r="H749" s="162"/>
      <c r="I749" s="189">
        <f t="shared" si="422"/>
        <v>0</v>
      </c>
      <c r="J749" s="195"/>
      <c r="K749" s="162"/>
      <c r="L749" s="168"/>
      <c r="M749" s="75">
        <f>_xlfn.XLOOKUP(L749,list_vat[Страна],list_vat[Ставка НДС %],0,0)</f>
        <v>0</v>
      </c>
      <c r="N749" s="162">
        <f t="shared" si="423"/>
        <v>0</v>
      </c>
      <c r="O749" s="169"/>
      <c r="P749" s="74">
        <f t="shared" si="444"/>
        <v>0</v>
      </c>
      <c r="Q749" s="162"/>
      <c r="R749" s="162" t="str">
        <f t="shared" si="424"/>
        <v>введи курс</v>
      </c>
      <c r="S749" s="196">
        <f t="shared" si="425"/>
        <v>0</v>
      </c>
      <c r="T749" s="192">
        <f t="shared" si="426"/>
        <v>0</v>
      </c>
      <c r="U749" s="76">
        <f t="shared" si="427"/>
        <v>0</v>
      </c>
      <c r="V749" s="123">
        <f t="shared" si="428"/>
        <v>0</v>
      </c>
      <c r="W749" s="191"/>
      <c r="X749" s="170"/>
      <c r="Y749" s="74">
        <f t="shared" si="413"/>
        <v>0</v>
      </c>
      <c r="Z749" s="188"/>
      <c r="AA749" s="130">
        <f t="shared" si="429"/>
        <v>0</v>
      </c>
      <c r="AB749" s="74">
        <f t="shared" si="430"/>
        <v>0</v>
      </c>
      <c r="AC749" s="356"/>
      <c r="AD749" s="130" cm="1">
        <f t="array" ref="AD749">IFERROR(ROUND((_xlfn.IFS(offer_sale_type="поставка",AB749,offer_sale_type="транзит",S749)*(1+AC749))/E749,2),0)</f>
        <v>0</v>
      </c>
      <c r="AE749" s="74">
        <f t="shared" si="431"/>
        <v>0</v>
      </c>
      <c r="AF749" s="123" cm="1">
        <f t="array" ref="AF749">IFERROR(ROUND(_xlfn.IFS(offer_sale_type="поставка",AB749,offer_sale_type="транзит",S749)*AC749,2),0)</f>
        <v>0</v>
      </c>
      <c r="AG749" s="130">
        <f t="shared" si="414"/>
        <v>0</v>
      </c>
      <c r="AH749" s="74">
        <f t="shared" si="415"/>
        <v>0</v>
      </c>
      <c r="AI749" s="123">
        <f t="shared" si="416"/>
        <v>0</v>
      </c>
      <c r="AJ749" s="118">
        <f t="shared" si="432"/>
        <v>0</v>
      </c>
      <c r="AK749" s="74">
        <f t="shared" si="433"/>
        <v>0</v>
      </c>
      <c r="AL749" s="174">
        <f t="shared" si="434"/>
        <v>0</v>
      </c>
      <c r="AM749" s="175">
        <f t="shared" si="417"/>
        <v>0</v>
      </c>
      <c r="AN749" s="130">
        <f t="shared" si="435"/>
        <v>0</v>
      </c>
      <c r="AO749" s="74">
        <f t="shared" si="418"/>
        <v>0</v>
      </c>
      <c r="AP749" s="123">
        <f t="shared" si="436"/>
        <v>0</v>
      </c>
      <c r="AQ749" s="118">
        <f t="shared" si="419"/>
        <v>0</v>
      </c>
      <c r="AR749" s="82" t="str">
        <f t="shared" si="437"/>
        <v>https://www.alta.ru/tnved/code//</v>
      </c>
      <c r="AS749" s="157"/>
      <c r="AT749" s="162"/>
      <c r="AU749" s="74">
        <f t="shared" si="420"/>
        <v>0</v>
      </c>
      <c r="AV749" s="157"/>
      <c r="AW749" s="75">
        <f>_xlfn.IFNA(VLOOKUP(L749,list_vat[],3,FALSE),0)</f>
        <v>0</v>
      </c>
      <c r="AX749" s="74">
        <f t="shared" si="438"/>
        <v>0</v>
      </c>
      <c r="AY749" s="74">
        <f t="shared" si="439"/>
        <v>0</v>
      </c>
      <c r="AZ749" s="130">
        <f t="shared" si="440"/>
        <v>0</v>
      </c>
      <c r="BA749" s="74">
        <f t="shared" si="421"/>
        <v>0</v>
      </c>
      <c r="BB749" s="193">
        <f t="shared" si="441"/>
        <v>0</v>
      </c>
      <c r="BC749" s="102">
        <f t="shared" si="442"/>
        <v>0</v>
      </c>
      <c r="BD749" s="102">
        <f t="shared" si="443"/>
        <v>0</v>
      </c>
      <c r="BE749" s="413" t="s">
        <v>69</v>
      </c>
    </row>
    <row r="750" spans="1:57" s="65" customFormat="1" ht="12" customHeight="1" x14ac:dyDescent="0.2">
      <c r="A750" s="43">
        <v>735</v>
      </c>
      <c r="B750" s="166"/>
      <c r="C750" s="166"/>
      <c r="D750" s="166"/>
      <c r="E750" s="162"/>
      <c r="F750" s="166"/>
      <c r="G750" s="162"/>
      <c r="H750" s="162"/>
      <c r="I750" s="189">
        <f t="shared" si="422"/>
        <v>0</v>
      </c>
      <c r="J750" s="195"/>
      <c r="K750" s="162"/>
      <c r="L750" s="168"/>
      <c r="M750" s="75">
        <f>_xlfn.XLOOKUP(L750,list_vat[Страна],list_vat[Ставка НДС %],0,0)</f>
        <v>0</v>
      </c>
      <c r="N750" s="162">
        <f t="shared" si="423"/>
        <v>0</v>
      </c>
      <c r="O750" s="169"/>
      <c r="P750" s="74">
        <f t="shared" si="444"/>
        <v>0</v>
      </c>
      <c r="Q750" s="162"/>
      <c r="R750" s="162" t="str">
        <f t="shared" si="424"/>
        <v>введи курс</v>
      </c>
      <c r="S750" s="196">
        <f t="shared" si="425"/>
        <v>0</v>
      </c>
      <c r="T750" s="192">
        <f t="shared" si="426"/>
        <v>0</v>
      </c>
      <c r="U750" s="76">
        <f t="shared" si="427"/>
        <v>0</v>
      </c>
      <c r="V750" s="123">
        <f t="shared" si="428"/>
        <v>0</v>
      </c>
      <c r="W750" s="191"/>
      <c r="X750" s="170"/>
      <c r="Y750" s="74">
        <f t="shared" si="413"/>
        <v>0</v>
      </c>
      <c r="Z750" s="188"/>
      <c r="AA750" s="130">
        <f t="shared" si="429"/>
        <v>0</v>
      </c>
      <c r="AB750" s="74">
        <f t="shared" si="430"/>
        <v>0</v>
      </c>
      <c r="AC750" s="356"/>
      <c r="AD750" s="130" cm="1">
        <f t="array" ref="AD750">IFERROR(ROUND((_xlfn.IFS(offer_sale_type="поставка",AB750,offer_sale_type="транзит",S750)*(1+AC750))/E750,2),0)</f>
        <v>0</v>
      </c>
      <c r="AE750" s="74">
        <f t="shared" si="431"/>
        <v>0</v>
      </c>
      <c r="AF750" s="123" cm="1">
        <f t="array" ref="AF750">IFERROR(ROUND(_xlfn.IFS(offer_sale_type="поставка",AB750,offer_sale_type="транзит",S750)*AC750,2),0)</f>
        <v>0</v>
      </c>
      <c r="AG750" s="130">
        <f t="shared" si="414"/>
        <v>0</v>
      </c>
      <c r="AH750" s="74">
        <f t="shared" si="415"/>
        <v>0</v>
      </c>
      <c r="AI750" s="123">
        <f t="shared" si="416"/>
        <v>0</v>
      </c>
      <c r="AJ750" s="118">
        <f t="shared" si="432"/>
        <v>0</v>
      </c>
      <c r="AK750" s="74">
        <f t="shared" si="433"/>
        <v>0</v>
      </c>
      <c r="AL750" s="174">
        <f t="shared" si="434"/>
        <v>0</v>
      </c>
      <c r="AM750" s="175">
        <f t="shared" si="417"/>
        <v>0</v>
      </c>
      <c r="AN750" s="130">
        <f t="shared" si="435"/>
        <v>0</v>
      </c>
      <c r="AO750" s="74">
        <f t="shared" si="418"/>
        <v>0</v>
      </c>
      <c r="AP750" s="123">
        <f t="shared" si="436"/>
        <v>0</v>
      </c>
      <c r="AQ750" s="118">
        <f t="shared" si="419"/>
        <v>0</v>
      </c>
      <c r="AR750" s="82" t="str">
        <f t="shared" si="437"/>
        <v>https://www.alta.ru/tnved/code//</v>
      </c>
      <c r="AS750" s="157"/>
      <c r="AT750" s="162"/>
      <c r="AU750" s="74">
        <f t="shared" si="420"/>
        <v>0</v>
      </c>
      <c r="AV750" s="157"/>
      <c r="AW750" s="75">
        <f>_xlfn.IFNA(VLOOKUP(L750,list_vat[],3,FALSE),0)</f>
        <v>0</v>
      </c>
      <c r="AX750" s="74">
        <f t="shared" si="438"/>
        <v>0</v>
      </c>
      <c r="AY750" s="74">
        <f t="shared" si="439"/>
        <v>0</v>
      </c>
      <c r="AZ750" s="130">
        <f t="shared" si="440"/>
        <v>0</v>
      </c>
      <c r="BA750" s="74">
        <f t="shared" si="421"/>
        <v>0</v>
      </c>
      <c r="BB750" s="193">
        <f t="shared" si="441"/>
        <v>0</v>
      </c>
      <c r="BC750" s="102">
        <f t="shared" si="442"/>
        <v>0</v>
      </c>
      <c r="BD750" s="102">
        <f t="shared" si="443"/>
        <v>0</v>
      </c>
      <c r="BE750" s="413" t="s">
        <v>69</v>
      </c>
    </row>
    <row r="751" spans="1:57" s="65" customFormat="1" ht="12" customHeight="1" x14ac:dyDescent="0.2">
      <c r="A751" s="43">
        <v>736</v>
      </c>
      <c r="B751" s="166"/>
      <c r="C751" s="166"/>
      <c r="D751" s="166"/>
      <c r="E751" s="162"/>
      <c r="F751" s="166"/>
      <c r="G751" s="162"/>
      <c r="H751" s="162"/>
      <c r="I751" s="189">
        <f t="shared" si="422"/>
        <v>0</v>
      </c>
      <c r="J751" s="195"/>
      <c r="K751" s="162"/>
      <c r="L751" s="168"/>
      <c r="M751" s="75">
        <f>_xlfn.XLOOKUP(L751,list_vat[Страна],list_vat[Ставка НДС %],0,0)</f>
        <v>0</v>
      </c>
      <c r="N751" s="162">
        <f t="shared" si="423"/>
        <v>0</v>
      </c>
      <c r="O751" s="169"/>
      <c r="P751" s="74">
        <f t="shared" si="444"/>
        <v>0</v>
      </c>
      <c r="Q751" s="162"/>
      <c r="R751" s="162" t="str">
        <f t="shared" si="424"/>
        <v>введи курс</v>
      </c>
      <c r="S751" s="196">
        <f t="shared" si="425"/>
        <v>0</v>
      </c>
      <c r="T751" s="192">
        <f t="shared" si="426"/>
        <v>0</v>
      </c>
      <c r="U751" s="76">
        <f t="shared" si="427"/>
        <v>0</v>
      </c>
      <c r="V751" s="123">
        <f t="shared" si="428"/>
        <v>0</v>
      </c>
      <c r="W751" s="191"/>
      <c r="X751" s="170"/>
      <c r="Y751" s="74">
        <f t="shared" si="413"/>
        <v>0</v>
      </c>
      <c r="Z751" s="188"/>
      <c r="AA751" s="130">
        <f t="shared" si="429"/>
        <v>0</v>
      </c>
      <c r="AB751" s="74">
        <f t="shared" si="430"/>
        <v>0</v>
      </c>
      <c r="AC751" s="356"/>
      <c r="AD751" s="130" cm="1">
        <f t="array" ref="AD751">IFERROR(ROUND((_xlfn.IFS(offer_sale_type="поставка",AB751,offer_sale_type="транзит",S751)*(1+AC751))/E751,2),0)</f>
        <v>0</v>
      </c>
      <c r="AE751" s="74">
        <f t="shared" si="431"/>
        <v>0</v>
      </c>
      <c r="AF751" s="123" cm="1">
        <f t="array" ref="AF751">IFERROR(ROUND(_xlfn.IFS(offer_sale_type="поставка",AB751,offer_sale_type="транзит",S751)*AC751,2),0)</f>
        <v>0</v>
      </c>
      <c r="AG751" s="130">
        <f t="shared" si="414"/>
        <v>0</v>
      </c>
      <c r="AH751" s="74">
        <f t="shared" si="415"/>
        <v>0</v>
      </c>
      <c r="AI751" s="123">
        <f t="shared" si="416"/>
        <v>0</v>
      </c>
      <c r="AJ751" s="118">
        <f t="shared" si="432"/>
        <v>0</v>
      </c>
      <c r="AK751" s="74">
        <f t="shared" si="433"/>
        <v>0</v>
      </c>
      <c r="AL751" s="174">
        <f t="shared" si="434"/>
        <v>0</v>
      </c>
      <c r="AM751" s="175">
        <f t="shared" si="417"/>
        <v>0</v>
      </c>
      <c r="AN751" s="130">
        <f t="shared" si="435"/>
        <v>0</v>
      </c>
      <c r="AO751" s="74">
        <f t="shared" si="418"/>
        <v>0</v>
      </c>
      <c r="AP751" s="123">
        <f t="shared" si="436"/>
        <v>0</v>
      </c>
      <c r="AQ751" s="118">
        <f t="shared" si="419"/>
        <v>0</v>
      </c>
      <c r="AR751" s="82" t="str">
        <f t="shared" si="437"/>
        <v>https://www.alta.ru/tnved/code//</v>
      </c>
      <c r="AS751" s="157"/>
      <c r="AT751" s="162"/>
      <c r="AU751" s="74">
        <f t="shared" si="420"/>
        <v>0</v>
      </c>
      <c r="AV751" s="157"/>
      <c r="AW751" s="75">
        <f>_xlfn.IFNA(VLOOKUP(L751,list_vat[],3,FALSE),0)</f>
        <v>0</v>
      </c>
      <c r="AX751" s="74">
        <f t="shared" si="438"/>
        <v>0</v>
      </c>
      <c r="AY751" s="74">
        <f t="shared" si="439"/>
        <v>0</v>
      </c>
      <c r="AZ751" s="130">
        <f t="shared" si="440"/>
        <v>0</v>
      </c>
      <c r="BA751" s="74">
        <f t="shared" si="421"/>
        <v>0</v>
      </c>
      <c r="BB751" s="193">
        <f t="shared" si="441"/>
        <v>0</v>
      </c>
      <c r="BC751" s="102">
        <f t="shared" si="442"/>
        <v>0</v>
      </c>
      <c r="BD751" s="102">
        <f t="shared" si="443"/>
        <v>0</v>
      </c>
      <c r="BE751" s="413" t="s">
        <v>69</v>
      </c>
    </row>
    <row r="752" spans="1:57" s="65" customFormat="1" ht="12" customHeight="1" x14ac:dyDescent="0.2">
      <c r="A752" s="43">
        <v>737</v>
      </c>
      <c r="B752" s="166"/>
      <c r="C752" s="166"/>
      <c r="D752" s="166"/>
      <c r="E752" s="162"/>
      <c r="F752" s="166"/>
      <c r="G752" s="162"/>
      <c r="H752" s="162"/>
      <c r="I752" s="189">
        <f t="shared" si="422"/>
        <v>0</v>
      </c>
      <c r="J752" s="195"/>
      <c r="K752" s="162"/>
      <c r="L752" s="168"/>
      <c r="M752" s="75">
        <f>_xlfn.XLOOKUP(L752,list_vat[Страна],list_vat[Ставка НДС %],0,0)</f>
        <v>0</v>
      </c>
      <c r="N752" s="162">
        <f t="shared" si="423"/>
        <v>0</v>
      </c>
      <c r="O752" s="169"/>
      <c r="P752" s="74">
        <f t="shared" si="444"/>
        <v>0</v>
      </c>
      <c r="Q752" s="162"/>
      <c r="R752" s="162" t="str">
        <f t="shared" si="424"/>
        <v>введи курс</v>
      </c>
      <c r="S752" s="196">
        <f t="shared" si="425"/>
        <v>0</v>
      </c>
      <c r="T752" s="192">
        <f t="shared" si="426"/>
        <v>0</v>
      </c>
      <c r="U752" s="76">
        <f t="shared" si="427"/>
        <v>0</v>
      </c>
      <c r="V752" s="123">
        <f t="shared" si="428"/>
        <v>0</v>
      </c>
      <c r="W752" s="191"/>
      <c r="X752" s="170"/>
      <c r="Y752" s="74">
        <f t="shared" si="413"/>
        <v>0</v>
      </c>
      <c r="Z752" s="188"/>
      <c r="AA752" s="130">
        <f t="shared" si="429"/>
        <v>0</v>
      </c>
      <c r="AB752" s="74">
        <f t="shared" si="430"/>
        <v>0</v>
      </c>
      <c r="AC752" s="356"/>
      <c r="AD752" s="130" cm="1">
        <f t="array" ref="AD752">IFERROR(ROUND((_xlfn.IFS(offer_sale_type="поставка",AB752,offer_sale_type="транзит",S752)*(1+AC752))/E752,2),0)</f>
        <v>0</v>
      </c>
      <c r="AE752" s="74">
        <f t="shared" si="431"/>
        <v>0</v>
      </c>
      <c r="AF752" s="123" cm="1">
        <f t="array" ref="AF752">IFERROR(ROUND(_xlfn.IFS(offer_sale_type="поставка",AB752,offer_sale_type="транзит",S752)*AC752,2),0)</f>
        <v>0</v>
      </c>
      <c r="AG752" s="130">
        <f t="shared" si="414"/>
        <v>0</v>
      </c>
      <c r="AH752" s="74">
        <f t="shared" si="415"/>
        <v>0</v>
      </c>
      <c r="AI752" s="123">
        <f t="shared" si="416"/>
        <v>0</v>
      </c>
      <c r="AJ752" s="118">
        <f t="shared" si="432"/>
        <v>0</v>
      </c>
      <c r="AK752" s="74">
        <f t="shared" si="433"/>
        <v>0</v>
      </c>
      <c r="AL752" s="174">
        <f t="shared" si="434"/>
        <v>0</v>
      </c>
      <c r="AM752" s="175">
        <f t="shared" si="417"/>
        <v>0</v>
      </c>
      <c r="AN752" s="130">
        <f t="shared" si="435"/>
        <v>0</v>
      </c>
      <c r="AO752" s="74">
        <f t="shared" si="418"/>
        <v>0</v>
      </c>
      <c r="AP752" s="123">
        <f t="shared" si="436"/>
        <v>0</v>
      </c>
      <c r="AQ752" s="118">
        <f t="shared" si="419"/>
        <v>0</v>
      </c>
      <c r="AR752" s="82" t="str">
        <f t="shared" si="437"/>
        <v>https://www.alta.ru/tnved/code//</v>
      </c>
      <c r="AS752" s="157"/>
      <c r="AT752" s="162"/>
      <c r="AU752" s="74">
        <f t="shared" si="420"/>
        <v>0</v>
      </c>
      <c r="AV752" s="157"/>
      <c r="AW752" s="75">
        <f>_xlfn.IFNA(VLOOKUP(L752,list_vat[],3,FALSE),0)</f>
        <v>0</v>
      </c>
      <c r="AX752" s="74">
        <f t="shared" si="438"/>
        <v>0</v>
      </c>
      <c r="AY752" s="74">
        <f t="shared" si="439"/>
        <v>0</v>
      </c>
      <c r="AZ752" s="130">
        <f t="shared" si="440"/>
        <v>0</v>
      </c>
      <c r="BA752" s="74">
        <f t="shared" si="421"/>
        <v>0</v>
      </c>
      <c r="BB752" s="193">
        <f t="shared" si="441"/>
        <v>0</v>
      </c>
      <c r="BC752" s="102">
        <f t="shared" si="442"/>
        <v>0</v>
      </c>
      <c r="BD752" s="102">
        <f t="shared" si="443"/>
        <v>0</v>
      </c>
      <c r="BE752" s="413" t="s">
        <v>69</v>
      </c>
    </row>
    <row r="753" spans="1:57" s="65" customFormat="1" ht="12" customHeight="1" x14ac:dyDescent="0.2">
      <c r="A753" s="43">
        <v>738</v>
      </c>
      <c r="B753" s="166"/>
      <c r="C753" s="166"/>
      <c r="D753" s="166"/>
      <c r="E753" s="162"/>
      <c r="F753" s="166"/>
      <c r="G753" s="162"/>
      <c r="H753" s="162"/>
      <c r="I753" s="189">
        <f t="shared" si="422"/>
        <v>0</v>
      </c>
      <c r="J753" s="195"/>
      <c r="K753" s="162"/>
      <c r="L753" s="168"/>
      <c r="M753" s="75">
        <f>_xlfn.XLOOKUP(L753,list_vat[Страна],list_vat[Ставка НДС %],0,0)</f>
        <v>0</v>
      </c>
      <c r="N753" s="162">
        <f t="shared" si="423"/>
        <v>0</v>
      </c>
      <c r="O753" s="169"/>
      <c r="P753" s="74">
        <f t="shared" si="444"/>
        <v>0</v>
      </c>
      <c r="Q753" s="162"/>
      <c r="R753" s="162" t="str">
        <f t="shared" si="424"/>
        <v>введи курс</v>
      </c>
      <c r="S753" s="196">
        <f t="shared" si="425"/>
        <v>0</v>
      </c>
      <c r="T753" s="192">
        <f t="shared" si="426"/>
        <v>0</v>
      </c>
      <c r="U753" s="76">
        <f t="shared" si="427"/>
        <v>0</v>
      </c>
      <c r="V753" s="123">
        <f t="shared" si="428"/>
        <v>0</v>
      </c>
      <c r="W753" s="191"/>
      <c r="X753" s="170"/>
      <c r="Y753" s="74">
        <f t="shared" si="413"/>
        <v>0</v>
      </c>
      <c r="Z753" s="188"/>
      <c r="AA753" s="130">
        <f t="shared" si="429"/>
        <v>0</v>
      </c>
      <c r="AB753" s="74">
        <f t="shared" si="430"/>
        <v>0</v>
      </c>
      <c r="AC753" s="356"/>
      <c r="AD753" s="130" cm="1">
        <f t="array" ref="AD753">IFERROR(ROUND((_xlfn.IFS(offer_sale_type="поставка",AB753,offer_sale_type="транзит",S753)*(1+AC753))/E753,2),0)</f>
        <v>0</v>
      </c>
      <c r="AE753" s="74">
        <f t="shared" si="431"/>
        <v>0</v>
      </c>
      <c r="AF753" s="123" cm="1">
        <f t="array" ref="AF753">IFERROR(ROUND(_xlfn.IFS(offer_sale_type="поставка",AB753,offer_sale_type="транзит",S753)*AC753,2),0)</f>
        <v>0</v>
      </c>
      <c r="AG753" s="130">
        <f t="shared" si="414"/>
        <v>0</v>
      </c>
      <c r="AH753" s="74">
        <f t="shared" si="415"/>
        <v>0</v>
      </c>
      <c r="AI753" s="123">
        <f t="shared" si="416"/>
        <v>0</v>
      </c>
      <c r="AJ753" s="118">
        <f t="shared" si="432"/>
        <v>0</v>
      </c>
      <c r="AK753" s="74">
        <f t="shared" si="433"/>
        <v>0</v>
      </c>
      <c r="AL753" s="174">
        <f t="shared" si="434"/>
        <v>0</v>
      </c>
      <c r="AM753" s="175">
        <f t="shared" si="417"/>
        <v>0</v>
      </c>
      <c r="AN753" s="130">
        <f t="shared" si="435"/>
        <v>0</v>
      </c>
      <c r="AO753" s="74">
        <f t="shared" si="418"/>
        <v>0</v>
      </c>
      <c r="AP753" s="123">
        <f t="shared" si="436"/>
        <v>0</v>
      </c>
      <c r="AQ753" s="118">
        <f t="shared" si="419"/>
        <v>0</v>
      </c>
      <c r="AR753" s="82" t="str">
        <f t="shared" si="437"/>
        <v>https://www.alta.ru/tnved/code//</v>
      </c>
      <c r="AS753" s="157"/>
      <c r="AT753" s="162"/>
      <c r="AU753" s="74">
        <f t="shared" si="420"/>
        <v>0</v>
      </c>
      <c r="AV753" s="157"/>
      <c r="AW753" s="75">
        <f>_xlfn.IFNA(VLOOKUP(L753,list_vat[],3,FALSE),0)</f>
        <v>0</v>
      </c>
      <c r="AX753" s="74">
        <f t="shared" si="438"/>
        <v>0</v>
      </c>
      <c r="AY753" s="74">
        <f t="shared" si="439"/>
        <v>0</v>
      </c>
      <c r="AZ753" s="130">
        <f t="shared" si="440"/>
        <v>0</v>
      </c>
      <c r="BA753" s="74">
        <f t="shared" si="421"/>
        <v>0</v>
      </c>
      <c r="BB753" s="193">
        <f t="shared" si="441"/>
        <v>0</v>
      </c>
      <c r="BC753" s="102">
        <f t="shared" si="442"/>
        <v>0</v>
      </c>
      <c r="BD753" s="102">
        <f t="shared" si="443"/>
        <v>0</v>
      </c>
      <c r="BE753" s="413" t="s">
        <v>69</v>
      </c>
    </row>
    <row r="754" spans="1:57" s="65" customFormat="1" ht="12" customHeight="1" x14ac:dyDescent="0.2">
      <c r="A754" s="43">
        <v>739</v>
      </c>
      <c r="B754" s="166"/>
      <c r="C754" s="166"/>
      <c r="D754" s="166"/>
      <c r="E754" s="162"/>
      <c r="F754" s="166"/>
      <c r="G754" s="162"/>
      <c r="H754" s="162"/>
      <c r="I754" s="189">
        <f t="shared" si="422"/>
        <v>0</v>
      </c>
      <c r="J754" s="195"/>
      <c r="K754" s="162"/>
      <c r="L754" s="168"/>
      <c r="M754" s="75">
        <f>_xlfn.XLOOKUP(L754,list_vat[Страна],list_vat[Ставка НДС %],0,0)</f>
        <v>0</v>
      </c>
      <c r="N754" s="162">
        <f t="shared" si="423"/>
        <v>0</v>
      </c>
      <c r="O754" s="169"/>
      <c r="P754" s="74">
        <f t="shared" si="444"/>
        <v>0</v>
      </c>
      <c r="Q754" s="162"/>
      <c r="R754" s="162" t="str">
        <f t="shared" si="424"/>
        <v>введи курс</v>
      </c>
      <c r="S754" s="196">
        <f t="shared" si="425"/>
        <v>0</v>
      </c>
      <c r="T754" s="192">
        <f t="shared" si="426"/>
        <v>0</v>
      </c>
      <c r="U754" s="76">
        <f t="shared" si="427"/>
        <v>0</v>
      </c>
      <c r="V754" s="123">
        <f t="shared" si="428"/>
        <v>0</v>
      </c>
      <c r="W754" s="191"/>
      <c r="X754" s="170"/>
      <c r="Y754" s="74">
        <f t="shared" si="413"/>
        <v>0</v>
      </c>
      <c r="Z754" s="188"/>
      <c r="AA754" s="130">
        <f t="shared" si="429"/>
        <v>0</v>
      </c>
      <c r="AB754" s="74">
        <f t="shared" si="430"/>
        <v>0</v>
      </c>
      <c r="AC754" s="356"/>
      <c r="AD754" s="130" cm="1">
        <f t="array" ref="AD754">IFERROR(ROUND((_xlfn.IFS(offer_sale_type="поставка",AB754,offer_sale_type="транзит",S754)*(1+AC754))/E754,2),0)</f>
        <v>0</v>
      </c>
      <c r="AE754" s="74">
        <f t="shared" si="431"/>
        <v>0</v>
      </c>
      <c r="AF754" s="123" cm="1">
        <f t="array" ref="AF754">IFERROR(ROUND(_xlfn.IFS(offer_sale_type="поставка",AB754,offer_sale_type="транзит",S754)*AC754,2),0)</f>
        <v>0</v>
      </c>
      <c r="AG754" s="130">
        <f t="shared" si="414"/>
        <v>0</v>
      </c>
      <c r="AH754" s="74">
        <f t="shared" si="415"/>
        <v>0</v>
      </c>
      <c r="AI754" s="123">
        <f t="shared" si="416"/>
        <v>0</v>
      </c>
      <c r="AJ754" s="118">
        <f t="shared" si="432"/>
        <v>0</v>
      </c>
      <c r="AK754" s="74">
        <f t="shared" si="433"/>
        <v>0</v>
      </c>
      <c r="AL754" s="174">
        <f t="shared" si="434"/>
        <v>0</v>
      </c>
      <c r="AM754" s="175">
        <f t="shared" si="417"/>
        <v>0</v>
      </c>
      <c r="AN754" s="130">
        <f t="shared" si="435"/>
        <v>0</v>
      </c>
      <c r="AO754" s="74">
        <f t="shared" si="418"/>
        <v>0</v>
      </c>
      <c r="AP754" s="123">
        <f t="shared" si="436"/>
        <v>0</v>
      </c>
      <c r="AQ754" s="118">
        <f t="shared" si="419"/>
        <v>0</v>
      </c>
      <c r="AR754" s="82" t="str">
        <f t="shared" si="437"/>
        <v>https://www.alta.ru/tnved/code//</v>
      </c>
      <c r="AS754" s="157"/>
      <c r="AT754" s="162"/>
      <c r="AU754" s="74">
        <f t="shared" si="420"/>
        <v>0</v>
      </c>
      <c r="AV754" s="157"/>
      <c r="AW754" s="75">
        <f>_xlfn.IFNA(VLOOKUP(L754,list_vat[],3,FALSE),0)</f>
        <v>0</v>
      </c>
      <c r="AX754" s="74">
        <f t="shared" si="438"/>
        <v>0</v>
      </c>
      <c r="AY754" s="74">
        <f t="shared" si="439"/>
        <v>0</v>
      </c>
      <c r="AZ754" s="130">
        <f t="shared" si="440"/>
        <v>0</v>
      </c>
      <c r="BA754" s="74">
        <f t="shared" si="421"/>
        <v>0</v>
      </c>
      <c r="BB754" s="193">
        <f t="shared" si="441"/>
        <v>0</v>
      </c>
      <c r="BC754" s="102">
        <f t="shared" si="442"/>
        <v>0</v>
      </c>
      <c r="BD754" s="102">
        <f t="shared" si="443"/>
        <v>0</v>
      </c>
      <c r="BE754" s="413" t="s">
        <v>69</v>
      </c>
    </row>
    <row r="755" spans="1:57" s="65" customFormat="1" ht="12" customHeight="1" x14ac:dyDescent="0.2">
      <c r="A755" s="43">
        <v>740</v>
      </c>
      <c r="B755" s="166"/>
      <c r="C755" s="166"/>
      <c r="D755" s="166"/>
      <c r="E755" s="162"/>
      <c r="F755" s="166"/>
      <c r="G755" s="162"/>
      <c r="H755" s="162"/>
      <c r="I755" s="189">
        <f t="shared" si="422"/>
        <v>0</v>
      </c>
      <c r="J755" s="195"/>
      <c r="K755" s="162"/>
      <c r="L755" s="168"/>
      <c r="M755" s="75">
        <f>_xlfn.XLOOKUP(L755,list_vat[Страна],list_vat[Ставка НДС %],0,0)</f>
        <v>0</v>
      </c>
      <c r="N755" s="162">
        <f t="shared" si="423"/>
        <v>0</v>
      </c>
      <c r="O755" s="169"/>
      <c r="P755" s="74">
        <f t="shared" si="444"/>
        <v>0</v>
      </c>
      <c r="Q755" s="162"/>
      <c r="R755" s="162" t="str">
        <f t="shared" si="424"/>
        <v>введи курс</v>
      </c>
      <c r="S755" s="196">
        <f t="shared" si="425"/>
        <v>0</v>
      </c>
      <c r="T755" s="192">
        <f t="shared" si="426"/>
        <v>0</v>
      </c>
      <c r="U755" s="76">
        <f t="shared" si="427"/>
        <v>0</v>
      </c>
      <c r="V755" s="123">
        <f t="shared" si="428"/>
        <v>0</v>
      </c>
      <c r="W755" s="191"/>
      <c r="X755" s="170"/>
      <c r="Y755" s="74">
        <f t="shared" si="413"/>
        <v>0</v>
      </c>
      <c r="Z755" s="188"/>
      <c r="AA755" s="130">
        <f t="shared" si="429"/>
        <v>0</v>
      </c>
      <c r="AB755" s="74">
        <f t="shared" si="430"/>
        <v>0</v>
      </c>
      <c r="AC755" s="356"/>
      <c r="AD755" s="130" cm="1">
        <f t="array" ref="AD755">IFERROR(ROUND((_xlfn.IFS(offer_sale_type="поставка",AB755,offer_sale_type="транзит",S755)*(1+AC755))/E755,2),0)</f>
        <v>0</v>
      </c>
      <c r="AE755" s="74">
        <f t="shared" si="431"/>
        <v>0</v>
      </c>
      <c r="AF755" s="123" cm="1">
        <f t="array" ref="AF755">IFERROR(ROUND(_xlfn.IFS(offer_sale_type="поставка",AB755,offer_sale_type="транзит",S755)*AC755,2),0)</f>
        <v>0</v>
      </c>
      <c r="AG755" s="130">
        <f t="shared" si="414"/>
        <v>0</v>
      </c>
      <c r="AH755" s="74">
        <f t="shared" si="415"/>
        <v>0</v>
      </c>
      <c r="AI755" s="123">
        <f t="shared" si="416"/>
        <v>0</v>
      </c>
      <c r="AJ755" s="118">
        <f t="shared" si="432"/>
        <v>0</v>
      </c>
      <c r="AK755" s="74">
        <f t="shared" si="433"/>
        <v>0</v>
      </c>
      <c r="AL755" s="174">
        <f t="shared" si="434"/>
        <v>0</v>
      </c>
      <c r="AM755" s="175">
        <f t="shared" si="417"/>
        <v>0</v>
      </c>
      <c r="AN755" s="130">
        <f t="shared" si="435"/>
        <v>0</v>
      </c>
      <c r="AO755" s="74">
        <f t="shared" si="418"/>
        <v>0</v>
      </c>
      <c r="AP755" s="123">
        <f t="shared" si="436"/>
        <v>0</v>
      </c>
      <c r="AQ755" s="118">
        <f t="shared" si="419"/>
        <v>0</v>
      </c>
      <c r="AR755" s="82" t="str">
        <f t="shared" si="437"/>
        <v>https://www.alta.ru/tnved/code//</v>
      </c>
      <c r="AS755" s="157"/>
      <c r="AT755" s="162"/>
      <c r="AU755" s="74">
        <f t="shared" si="420"/>
        <v>0</v>
      </c>
      <c r="AV755" s="157"/>
      <c r="AW755" s="75">
        <f>_xlfn.IFNA(VLOOKUP(L755,list_vat[],3,FALSE),0)</f>
        <v>0</v>
      </c>
      <c r="AX755" s="74">
        <f t="shared" si="438"/>
        <v>0</v>
      </c>
      <c r="AY755" s="74">
        <f t="shared" si="439"/>
        <v>0</v>
      </c>
      <c r="AZ755" s="130">
        <f t="shared" si="440"/>
        <v>0</v>
      </c>
      <c r="BA755" s="74">
        <f t="shared" si="421"/>
        <v>0</v>
      </c>
      <c r="BB755" s="193">
        <f t="shared" si="441"/>
        <v>0</v>
      </c>
      <c r="BC755" s="102">
        <f t="shared" si="442"/>
        <v>0</v>
      </c>
      <c r="BD755" s="102">
        <f t="shared" si="443"/>
        <v>0</v>
      </c>
      <c r="BE755" s="413" t="s">
        <v>69</v>
      </c>
    </row>
    <row r="756" spans="1:57" s="65" customFormat="1" ht="12" customHeight="1" x14ac:dyDescent="0.2">
      <c r="A756" s="43">
        <v>741</v>
      </c>
      <c r="B756" s="166"/>
      <c r="C756" s="166"/>
      <c r="D756" s="166"/>
      <c r="E756" s="162"/>
      <c r="F756" s="166"/>
      <c r="G756" s="162"/>
      <c r="H756" s="162"/>
      <c r="I756" s="189">
        <f t="shared" si="422"/>
        <v>0</v>
      </c>
      <c r="J756" s="195"/>
      <c r="K756" s="162"/>
      <c r="L756" s="168"/>
      <c r="M756" s="75">
        <f>_xlfn.XLOOKUP(L756,list_vat[Страна],list_vat[Ставка НДС %],0,0)</f>
        <v>0</v>
      </c>
      <c r="N756" s="162">
        <f t="shared" si="423"/>
        <v>0</v>
      </c>
      <c r="O756" s="169"/>
      <c r="P756" s="74">
        <f t="shared" si="444"/>
        <v>0</v>
      </c>
      <c r="Q756" s="162"/>
      <c r="R756" s="162" t="str">
        <f t="shared" si="424"/>
        <v>введи курс</v>
      </c>
      <c r="S756" s="196">
        <f t="shared" si="425"/>
        <v>0</v>
      </c>
      <c r="T756" s="192">
        <f t="shared" si="426"/>
        <v>0</v>
      </c>
      <c r="U756" s="76">
        <f t="shared" si="427"/>
        <v>0</v>
      </c>
      <c r="V756" s="123">
        <f t="shared" si="428"/>
        <v>0</v>
      </c>
      <c r="W756" s="191"/>
      <c r="X756" s="170"/>
      <c r="Y756" s="74">
        <f t="shared" si="413"/>
        <v>0</v>
      </c>
      <c r="Z756" s="188"/>
      <c r="AA756" s="130">
        <f t="shared" si="429"/>
        <v>0</v>
      </c>
      <c r="AB756" s="74">
        <f t="shared" si="430"/>
        <v>0</v>
      </c>
      <c r="AC756" s="356"/>
      <c r="AD756" s="130" cm="1">
        <f t="array" ref="AD756">IFERROR(ROUND((_xlfn.IFS(offer_sale_type="поставка",AB756,offer_sale_type="транзит",S756)*(1+AC756))/E756,2),0)</f>
        <v>0</v>
      </c>
      <c r="AE756" s="74">
        <f t="shared" si="431"/>
        <v>0</v>
      </c>
      <c r="AF756" s="123" cm="1">
        <f t="array" ref="AF756">IFERROR(ROUND(_xlfn.IFS(offer_sale_type="поставка",AB756,offer_sale_type="транзит",S756)*AC756,2),0)</f>
        <v>0</v>
      </c>
      <c r="AG756" s="130">
        <f t="shared" si="414"/>
        <v>0</v>
      </c>
      <c r="AH756" s="74">
        <f t="shared" si="415"/>
        <v>0</v>
      </c>
      <c r="AI756" s="123">
        <f t="shared" si="416"/>
        <v>0</v>
      </c>
      <c r="AJ756" s="118">
        <f t="shared" si="432"/>
        <v>0</v>
      </c>
      <c r="AK756" s="74">
        <f t="shared" si="433"/>
        <v>0</v>
      </c>
      <c r="AL756" s="174">
        <f t="shared" si="434"/>
        <v>0</v>
      </c>
      <c r="AM756" s="175">
        <f t="shared" si="417"/>
        <v>0</v>
      </c>
      <c r="AN756" s="130">
        <f t="shared" si="435"/>
        <v>0</v>
      </c>
      <c r="AO756" s="74">
        <f t="shared" si="418"/>
        <v>0</v>
      </c>
      <c r="AP756" s="123">
        <f t="shared" si="436"/>
        <v>0</v>
      </c>
      <c r="AQ756" s="118">
        <f t="shared" si="419"/>
        <v>0</v>
      </c>
      <c r="AR756" s="82" t="str">
        <f t="shared" si="437"/>
        <v>https://www.alta.ru/tnved/code//</v>
      </c>
      <c r="AS756" s="157"/>
      <c r="AT756" s="162"/>
      <c r="AU756" s="74">
        <f t="shared" si="420"/>
        <v>0</v>
      </c>
      <c r="AV756" s="157"/>
      <c r="AW756" s="75">
        <f>_xlfn.IFNA(VLOOKUP(L756,list_vat[],3,FALSE),0)</f>
        <v>0</v>
      </c>
      <c r="AX756" s="74">
        <f t="shared" si="438"/>
        <v>0</v>
      </c>
      <c r="AY756" s="74">
        <f t="shared" si="439"/>
        <v>0</v>
      </c>
      <c r="AZ756" s="130">
        <f t="shared" si="440"/>
        <v>0</v>
      </c>
      <c r="BA756" s="74">
        <f t="shared" si="421"/>
        <v>0</v>
      </c>
      <c r="BB756" s="193">
        <f t="shared" si="441"/>
        <v>0</v>
      </c>
      <c r="BC756" s="102">
        <f t="shared" si="442"/>
        <v>0</v>
      </c>
      <c r="BD756" s="102">
        <f t="shared" si="443"/>
        <v>0</v>
      </c>
      <c r="BE756" s="413" t="s">
        <v>69</v>
      </c>
    </row>
    <row r="757" spans="1:57" s="65" customFormat="1" ht="12" customHeight="1" x14ac:dyDescent="0.2">
      <c r="A757" s="43">
        <v>742</v>
      </c>
      <c r="B757" s="166"/>
      <c r="C757" s="166"/>
      <c r="D757" s="166"/>
      <c r="E757" s="162"/>
      <c r="F757" s="166"/>
      <c r="G757" s="162"/>
      <c r="H757" s="162"/>
      <c r="I757" s="189">
        <f t="shared" si="422"/>
        <v>0</v>
      </c>
      <c r="J757" s="195"/>
      <c r="K757" s="162"/>
      <c r="L757" s="168"/>
      <c r="M757" s="75">
        <f>_xlfn.XLOOKUP(L757,list_vat[Страна],list_vat[Ставка НДС %],0,0)</f>
        <v>0</v>
      </c>
      <c r="N757" s="162">
        <f t="shared" si="423"/>
        <v>0</v>
      </c>
      <c r="O757" s="169"/>
      <c r="P757" s="74">
        <f t="shared" si="444"/>
        <v>0</v>
      </c>
      <c r="Q757" s="162"/>
      <c r="R757" s="162" t="str">
        <f t="shared" si="424"/>
        <v>введи курс</v>
      </c>
      <c r="S757" s="196">
        <f t="shared" si="425"/>
        <v>0</v>
      </c>
      <c r="T757" s="192">
        <f t="shared" si="426"/>
        <v>0</v>
      </c>
      <c r="U757" s="76">
        <f t="shared" si="427"/>
        <v>0</v>
      </c>
      <c r="V757" s="123">
        <f t="shared" si="428"/>
        <v>0</v>
      </c>
      <c r="W757" s="191"/>
      <c r="X757" s="170"/>
      <c r="Y757" s="74">
        <f t="shared" si="413"/>
        <v>0</v>
      </c>
      <c r="Z757" s="188"/>
      <c r="AA757" s="130">
        <f t="shared" si="429"/>
        <v>0</v>
      </c>
      <c r="AB757" s="74">
        <f t="shared" si="430"/>
        <v>0</v>
      </c>
      <c r="AC757" s="356"/>
      <c r="AD757" s="130" cm="1">
        <f t="array" ref="AD757">IFERROR(ROUND((_xlfn.IFS(offer_sale_type="поставка",AB757,offer_sale_type="транзит",S757)*(1+AC757))/E757,2),0)</f>
        <v>0</v>
      </c>
      <c r="AE757" s="74">
        <f t="shared" si="431"/>
        <v>0</v>
      </c>
      <c r="AF757" s="123" cm="1">
        <f t="array" ref="AF757">IFERROR(ROUND(_xlfn.IFS(offer_sale_type="поставка",AB757,offer_sale_type="транзит",S757)*AC757,2),0)</f>
        <v>0</v>
      </c>
      <c r="AG757" s="130">
        <f t="shared" si="414"/>
        <v>0</v>
      </c>
      <c r="AH757" s="74">
        <f t="shared" si="415"/>
        <v>0</v>
      </c>
      <c r="AI757" s="123">
        <f t="shared" si="416"/>
        <v>0</v>
      </c>
      <c r="AJ757" s="118">
        <f t="shared" si="432"/>
        <v>0</v>
      </c>
      <c r="AK757" s="74">
        <f t="shared" si="433"/>
        <v>0</v>
      </c>
      <c r="AL757" s="174">
        <f t="shared" si="434"/>
        <v>0</v>
      </c>
      <c r="AM757" s="175">
        <f t="shared" si="417"/>
        <v>0</v>
      </c>
      <c r="AN757" s="130">
        <f t="shared" si="435"/>
        <v>0</v>
      </c>
      <c r="AO757" s="74">
        <f t="shared" si="418"/>
        <v>0</v>
      </c>
      <c r="AP757" s="123">
        <f t="shared" si="436"/>
        <v>0</v>
      </c>
      <c r="AQ757" s="118">
        <f t="shared" si="419"/>
        <v>0</v>
      </c>
      <c r="AR757" s="82" t="str">
        <f t="shared" si="437"/>
        <v>https://www.alta.ru/tnved/code//</v>
      </c>
      <c r="AS757" s="157"/>
      <c r="AT757" s="162"/>
      <c r="AU757" s="74">
        <f t="shared" si="420"/>
        <v>0</v>
      </c>
      <c r="AV757" s="157"/>
      <c r="AW757" s="75">
        <f>_xlfn.IFNA(VLOOKUP(L757,list_vat[],3,FALSE),0)</f>
        <v>0</v>
      </c>
      <c r="AX757" s="74">
        <f t="shared" si="438"/>
        <v>0</v>
      </c>
      <c r="AY757" s="74">
        <f t="shared" si="439"/>
        <v>0</v>
      </c>
      <c r="AZ757" s="130">
        <f t="shared" si="440"/>
        <v>0</v>
      </c>
      <c r="BA757" s="74">
        <f t="shared" si="421"/>
        <v>0</v>
      </c>
      <c r="BB757" s="193">
        <f t="shared" si="441"/>
        <v>0</v>
      </c>
      <c r="BC757" s="102">
        <f t="shared" si="442"/>
        <v>0</v>
      </c>
      <c r="BD757" s="102">
        <f t="shared" si="443"/>
        <v>0</v>
      </c>
      <c r="BE757" s="413" t="s">
        <v>69</v>
      </c>
    </row>
    <row r="758" spans="1:57" s="65" customFormat="1" ht="12" customHeight="1" x14ac:dyDescent="0.2">
      <c r="A758" s="43">
        <v>743</v>
      </c>
      <c r="B758" s="166"/>
      <c r="C758" s="166"/>
      <c r="D758" s="166"/>
      <c r="E758" s="162"/>
      <c r="F758" s="166"/>
      <c r="G758" s="162"/>
      <c r="H758" s="162"/>
      <c r="I758" s="189">
        <f t="shared" si="422"/>
        <v>0</v>
      </c>
      <c r="J758" s="195"/>
      <c r="K758" s="162"/>
      <c r="L758" s="168"/>
      <c r="M758" s="75">
        <f>_xlfn.XLOOKUP(L758,list_vat[Страна],list_vat[Ставка НДС %],0,0)</f>
        <v>0</v>
      </c>
      <c r="N758" s="162">
        <f t="shared" si="423"/>
        <v>0</v>
      </c>
      <c r="O758" s="169"/>
      <c r="P758" s="74">
        <f t="shared" si="444"/>
        <v>0</v>
      </c>
      <c r="Q758" s="162"/>
      <c r="R758" s="162" t="str">
        <f t="shared" si="424"/>
        <v>введи курс</v>
      </c>
      <c r="S758" s="196">
        <f t="shared" si="425"/>
        <v>0</v>
      </c>
      <c r="T758" s="192">
        <f t="shared" si="426"/>
        <v>0</v>
      </c>
      <c r="U758" s="76">
        <f t="shared" si="427"/>
        <v>0</v>
      </c>
      <c r="V758" s="123">
        <f t="shared" si="428"/>
        <v>0</v>
      </c>
      <c r="W758" s="191"/>
      <c r="X758" s="170"/>
      <c r="Y758" s="74">
        <f t="shared" si="413"/>
        <v>0</v>
      </c>
      <c r="Z758" s="188"/>
      <c r="AA758" s="130">
        <f t="shared" si="429"/>
        <v>0</v>
      </c>
      <c r="AB758" s="74">
        <f t="shared" si="430"/>
        <v>0</v>
      </c>
      <c r="AC758" s="356"/>
      <c r="AD758" s="130" cm="1">
        <f t="array" ref="AD758">IFERROR(ROUND((_xlfn.IFS(offer_sale_type="поставка",AB758,offer_sale_type="транзит",S758)*(1+AC758))/E758,2),0)</f>
        <v>0</v>
      </c>
      <c r="AE758" s="74">
        <f t="shared" si="431"/>
        <v>0</v>
      </c>
      <c r="AF758" s="123" cm="1">
        <f t="array" ref="AF758">IFERROR(ROUND(_xlfn.IFS(offer_sale_type="поставка",AB758,offer_sale_type="транзит",S758)*AC758,2),0)</f>
        <v>0</v>
      </c>
      <c r="AG758" s="130">
        <f t="shared" si="414"/>
        <v>0</v>
      </c>
      <c r="AH758" s="74">
        <f t="shared" si="415"/>
        <v>0</v>
      </c>
      <c r="AI758" s="123">
        <f t="shared" si="416"/>
        <v>0</v>
      </c>
      <c r="AJ758" s="118">
        <f t="shared" si="432"/>
        <v>0</v>
      </c>
      <c r="AK758" s="74">
        <f t="shared" si="433"/>
        <v>0</v>
      </c>
      <c r="AL758" s="174">
        <f t="shared" si="434"/>
        <v>0</v>
      </c>
      <c r="AM758" s="175">
        <f t="shared" si="417"/>
        <v>0</v>
      </c>
      <c r="AN758" s="130">
        <f t="shared" si="435"/>
        <v>0</v>
      </c>
      <c r="AO758" s="74">
        <f t="shared" si="418"/>
        <v>0</v>
      </c>
      <c r="AP758" s="123">
        <f t="shared" si="436"/>
        <v>0</v>
      </c>
      <c r="AQ758" s="118">
        <f t="shared" si="419"/>
        <v>0</v>
      </c>
      <c r="AR758" s="82" t="str">
        <f t="shared" si="437"/>
        <v>https://www.alta.ru/tnved/code//</v>
      </c>
      <c r="AS758" s="157"/>
      <c r="AT758" s="162"/>
      <c r="AU758" s="74">
        <f t="shared" si="420"/>
        <v>0</v>
      </c>
      <c r="AV758" s="157"/>
      <c r="AW758" s="75">
        <f>_xlfn.IFNA(VLOOKUP(L758,list_vat[],3,FALSE),0)</f>
        <v>0</v>
      </c>
      <c r="AX758" s="74">
        <f t="shared" si="438"/>
        <v>0</v>
      </c>
      <c r="AY758" s="74">
        <f t="shared" si="439"/>
        <v>0</v>
      </c>
      <c r="AZ758" s="130">
        <f t="shared" si="440"/>
        <v>0</v>
      </c>
      <c r="BA758" s="74">
        <f t="shared" si="421"/>
        <v>0</v>
      </c>
      <c r="BB758" s="193">
        <f t="shared" si="441"/>
        <v>0</v>
      </c>
      <c r="BC758" s="102">
        <f t="shared" si="442"/>
        <v>0</v>
      </c>
      <c r="BD758" s="102">
        <f t="shared" si="443"/>
        <v>0</v>
      </c>
      <c r="BE758" s="413" t="s">
        <v>69</v>
      </c>
    </row>
    <row r="759" spans="1:57" s="65" customFormat="1" ht="12" customHeight="1" x14ac:dyDescent="0.2">
      <c r="A759" s="43">
        <v>744</v>
      </c>
      <c r="B759" s="166"/>
      <c r="C759" s="166"/>
      <c r="D759" s="166"/>
      <c r="E759" s="162"/>
      <c r="F759" s="166"/>
      <c r="G759" s="162"/>
      <c r="H759" s="162"/>
      <c r="I759" s="189">
        <f t="shared" si="422"/>
        <v>0</v>
      </c>
      <c r="J759" s="195"/>
      <c r="K759" s="162"/>
      <c r="L759" s="168"/>
      <c r="M759" s="75">
        <f>_xlfn.XLOOKUP(L759,list_vat[Страна],list_vat[Ставка НДС %],0,0)</f>
        <v>0</v>
      </c>
      <c r="N759" s="162">
        <f t="shared" si="423"/>
        <v>0</v>
      </c>
      <c r="O759" s="169"/>
      <c r="P759" s="74">
        <f t="shared" si="444"/>
        <v>0</v>
      </c>
      <c r="Q759" s="162"/>
      <c r="R759" s="162" t="str">
        <f t="shared" si="424"/>
        <v>введи курс</v>
      </c>
      <c r="S759" s="196">
        <f t="shared" si="425"/>
        <v>0</v>
      </c>
      <c r="T759" s="192">
        <f t="shared" si="426"/>
        <v>0</v>
      </c>
      <c r="U759" s="76">
        <f t="shared" si="427"/>
        <v>0</v>
      </c>
      <c r="V759" s="123">
        <f t="shared" si="428"/>
        <v>0</v>
      </c>
      <c r="W759" s="191"/>
      <c r="X759" s="170"/>
      <c r="Y759" s="74">
        <f t="shared" si="413"/>
        <v>0</v>
      </c>
      <c r="Z759" s="188"/>
      <c r="AA759" s="130">
        <f t="shared" si="429"/>
        <v>0</v>
      </c>
      <c r="AB759" s="74">
        <f t="shared" si="430"/>
        <v>0</v>
      </c>
      <c r="AC759" s="356"/>
      <c r="AD759" s="130" cm="1">
        <f t="array" ref="AD759">IFERROR(ROUND((_xlfn.IFS(offer_sale_type="поставка",AB759,offer_sale_type="транзит",S759)*(1+AC759))/E759,2),0)</f>
        <v>0</v>
      </c>
      <c r="AE759" s="74">
        <f t="shared" si="431"/>
        <v>0</v>
      </c>
      <c r="AF759" s="123" cm="1">
        <f t="array" ref="AF759">IFERROR(ROUND(_xlfn.IFS(offer_sale_type="поставка",AB759,offer_sale_type="транзит",S759)*AC759,2),0)</f>
        <v>0</v>
      </c>
      <c r="AG759" s="130">
        <f t="shared" si="414"/>
        <v>0</v>
      </c>
      <c r="AH759" s="74">
        <f t="shared" si="415"/>
        <v>0</v>
      </c>
      <c r="AI759" s="123">
        <f t="shared" si="416"/>
        <v>0</v>
      </c>
      <c r="AJ759" s="118">
        <f t="shared" si="432"/>
        <v>0</v>
      </c>
      <c r="AK759" s="74">
        <f t="shared" si="433"/>
        <v>0</v>
      </c>
      <c r="AL759" s="174">
        <f t="shared" si="434"/>
        <v>0</v>
      </c>
      <c r="AM759" s="175">
        <f t="shared" si="417"/>
        <v>0</v>
      </c>
      <c r="AN759" s="130">
        <f t="shared" si="435"/>
        <v>0</v>
      </c>
      <c r="AO759" s="74">
        <f t="shared" si="418"/>
        <v>0</v>
      </c>
      <c r="AP759" s="123">
        <f t="shared" si="436"/>
        <v>0</v>
      </c>
      <c r="AQ759" s="118">
        <f t="shared" si="419"/>
        <v>0</v>
      </c>
      <c r="AR759" s="82" t="str">
        <f t="shared" si="437"/>
        <v>https://www.alta.ru/tnved/code//</v>
      </c>
      <c r="AS759" s="157"/>
      <c r="AT759" s="162"/>
      <c r="AU759" s="74">
        <f t="shared" si="420"/>
        <v>0</v>
      </c>
      <c r="AV759" s="157"/>
      <c r="AW759" s="75">
        <f>_xlfn.IFNA(VLOOKUP(L759,list_vat[],3,FALSE),0)</f>
        <v>0</v>
      </c>
      <c r="AX759" s="74">
        <f t="shared" si="438"/>
        <v>0</v>
      </c>
      <c r="AY759" s="74">
        <f t="shared" si="439"/>
        <v>0</v>
      </c>
      <c r="AZ759" s="130">
        <f t="shared" si="440"/>
        <v>0</v>
      </c>
      <c r="BA759" s="74">
        <f t="shared" si="421"/>
        <v>0</v>
      </c>
      <c r="BB759" s="193">
        <f t="shared" si="441"/>
        <v>0</v>
      </c>
      <c r="BC759" s="102">
        <f t="shared" si="442"/>
        <v>0</v>
      </c>
      <c r="BD759" s="102">
        <f t="shared" si="443"/>
        <v>0</v>
      </c>
      <c r="BE759" s="413" t="s">
        <v>69</v>
      </c>
    </row>
    <row r="760" spans="1:57" s="65" customFormat="1" ht="12" customHeight="1" x14ac:dyDescent="0.2">
      <c r="A760" s="43">
        <v>745</v>
      </c>
      <c r="B760" s="166"/>
      <c r="C760" s="166"/>
      <c r="D760" s="166"/>
      <c r="E760" s="162"/>
      <c r="F760" s="166"/>
      <c r="G760" s="162"/>
      <c r="H760" s="162"/>
      <c r="I760" s="189">
        <f t="shared" si="422"/>
        <v>0</v>
      </c>
      <c r="J760" s="195"/>
      <c r="K760" s="162"/>
      <c r="L760" s="168"/>
      <c r="M760" s="75">
        <f>_xlfn.XLOOKUP(L760,list_vat[Страна],list_vat[Ставка НДС %],0,0)</f>
        <v>0</v>
      </c>
      <c r="N760" s="162">
        <f t="shared" si="423"/>
        <v>0</v>
      </c>
      <c r="O760" s="169"/>
      <c r="P760" s="74">
        <f t="shared" si="444"/>
        <v>0</v>
      </c>
      <c r="Q760" s="162"/>
      <c r="R760" s="162" t="str">
        <f t="shared" si="424"/>
        <v>введи курс</v>
      </c>
      <c r="S760" s="196">
        <f t="shared" si="425"/>
        <v>0</v>
      </c>
      <c r="T760" s="192">
        <f t="shared" si="426"/>
        <v>0</v>
      </c>
      <c r="U760" s="76">
        <f t="shared" si="427"/>
        <v>0</v>
      </c>
      <c r="V760" s="123">
        <f t="shared" si="428"/>
        <v>0</v>
      </c>
      <c r="W760" s="191"/>
      <c r="X760" s="170"/>
      <c r="Y760" s="74">
        <f t="shared" si="413"/>
        <v>0</v>
      </c>
      <c r="Z760" s="188"/>
      <c r="AA760" s="130">
        <f t="shared" si="429"/>
        <v>0</v>
      </c>
      <c r="AB760" s="74">
        <f t="shared" si="430"/>
        <v>0</v>
      </c>
      <c r="AC760" s="356"/>
      <c r="AD760" s="130" cm="1">
        <f t="array" ref="AD760">IFERROR(ROUND((_xlfn.IFS(offer_sale_type="поставка",AB760,offer_sale_type="транзит",S760)*(1+AC760))/E760,2),0)</f>
        <v>0</v>
      </c>
      <c r="AE760" s="74">
        <f t="shared" si="431"/>
        <v>0</v>
      </c>
      <c r="AF760" s="123" cm="1">
        <f t="array" ref="AF760">IFERROR(ROUND(_xlfn.IFS(offer_sale_type="поставка",AB760,offer_sale_type="транзит",S760)*AC760,2),0)</f>
        <v>0</v>
      </c>
      <c r="AG760" s="130">
        <f t="shared" si="414"/>
        <v>0</v>
      </c>
      <c r="AH760" s="74">
        <f t="shared" si="415"/>
        <v>0</v>
      </c>
      <c r="AI760" s="123">
        <f t="shared" si="416"/>
        <v>0</v>
      </c>
      <c r="AJ760" s="118">
        <f t="shared" si="432"/>
        <v>0</v>
      </c>
      <c r="AK760" s="74">
        <f t="shared" si="433"/>
        <v>0</v>
      </c>
      <c r="AL760" s="174">
        <f t="shared" si="434"/>
        <v>0</v>
      </c>
      <c r="AM760" s="175">
        <f t="shared" si="417"/>
        <v>0</v>
      </c>
      <c r="AN760" s="130">
        <f t="shared" si="435"/>
        <v>0</v>
      </c>
      <c r="AO760" s="74">
        <f t="shared" si="418"/>
        <v>0</v>
      </c>
      <c r="AP760" s="123">
        <f t="shared" si="436"/>
        <v>0</v>
      </c>
      <c r="AQ760" s="118">
        <f t="shared" si="419"/>
        <v>0</v>
      </c>
      <c r="AR760" s="82" t="str">
        <f t="shared" si="437"/>
        <v>https://www.alta.ru/tnved/code//</v>
      </c>
      <c r="AS760" s="157"/>
      <c r="AT760" s="162"/>
      <c r="AU760" s="74">
        <f t="shared" si="420"/>
        <v>0</v>
      </c>
      <c r="AV760" s="157"/>
      <c r="AW760" s="75">
        <f>_xlfn.IFNA(VLOOKUP(L760,list_vat[],3,FALSE),0)</f>
        <v>0</v>
      </c>
      <c r="AX760" s="74">
        <f t="shared" si="438"/>
        <v>0</v>
      </c>
      <c r="AY760" s="74">
        <f t="shared" si="439"/>
        <v>0</v>
      </c>
      <c r="AZ760" s="130">
        <f t="shared" si="440"/>
        <v>0</v>
      </c>
      <c r="BA760" s="74">
        <f t="shared" si="421"/>
        <v>0</v>
      </c>
      <c r="BB760" s="193">
        <f t="shared" si="441"/>
        <v>0</v>
      </c>
      <c r="BC760" s="102">
        <f t="shared" si="442"/>
        <v>0</v>
      </c>
      <c r="BD760" s="102">
        <f t="shared" si="443"/>
        <v>0</v>
      </c>
      <c r="BE760" s="413" t="s">
        <v>69</v>
      </c>
    </row>
    <row r="761" spans="1:57" s="65" customFormat="1" ht="12" customHeight="1" x14ac:dyDescent="0.2">
      <c r="A761" s="43">
        <v>746</v>
      </c>
      <c r="B761" s="166"/>
      <c r="C761" s="166"/>
      <c r="D761" s="166"/>
      <c r="E761" s="162"/>
      <c r="F761" s="166"/>
      <c r="G761" s="162"/>
      <c r="H761" s="162"/>
      <c r="I761" s="189">
        <f t="shared" si="422"/>
        <v>0</v>
      </c>
      <c r="J761" s="195"/>
      <c r="K761" s="162"/>
      <c r="L761" s="168"/>
      <c r="M761" s="75">
        <f>_xlfn.XLOOKUP(L761,list_vat[Страна],list_vat[Ставка НДС %],0,0)</f>
        <v>0</v>
      </c>
      <c r="N761" s="162">
        <f t="shared" si="423"/>
        <v>0</v>
      </c>
      <c r="O761" s="169"/>
      <c r="P761" s="74">
        <f t="shared" si="444"/>
        <v>0</v>
      </c>
      <c r="Q761" s="162"/>
      <c r="R761" s="162" t="str">
        <f t="shared" si="424"/>
        <v>введи курс</v>
      </c>
      <c r="S761" s="196">
        <f t="shared" si="425"/>
        <v>0</v>
      </c>
      <c r="T761" s="192">
        <f t="shared" si="426"/>
        <v>0</v>
      </c>
      <c r="U761" s="76">
        <f t="shared" si="427"/>
        <v>0</v>
      </c>
      <c r="V761" s="123">
        <f t="shared" si="428"/>
        <v>0</v>
      </c>
      <c r="W761" s="191"/>
      <c r="X761" s="170"/>
      <c r="Y761" s="74">
        <f t="shared" si="413"/>
        <v>0</v>
      </c>
      <c r="Z761" s="188"/>
      <c r="AA761" s="130">
        <f t="shared" si="429"/>
        <v>0</v>
      </c>
      <c r="AB761" s="74">
        <f t="shared" si="430"/>
        <v>0</v>
      </c>
      <c r="AC761" s="356"/>
      <c r="AD761" s="130" cm="1">
        <f t="array" ref="AD761">IFERROR(ROUND((_xlfn.IFS(offer_sale_type="поставка",AB761,offer_sale_type="транзит",S761)*(1+AC761))/E761,2),0)</f>
        <v>0</v>
      </c>
      <c r="AE761" s="74">
        <f t="shared" si="431"/>
        <v>0</v>
      </c>
      <c r="AF761" s="123" cm="1">
        <f t="array" ref="AF761">IFERROR(ROUND(_xlfn.IFS(offer_sale_type="поставка",AB761,offer_sale_type="транзит",S761)*AC761,2),0)</f>
        <v>0</v>
      </c>
      <c r="AG761" s="130">
        <f t="shared" si="414"/>
        <v>0</v>
      </c>
      <c r="AH761" s="74">
        <f t="shared" si="415"/>
        <v>0</v>
      </c>
      <c r="AI761" s="123">
        <f t="shared" si="416"/>
        <v>0</v>
      </c>
      <c r="AJ761" s="118">
        <f t="shared" si="432"/>
        <v>0</v>
      </c>
      <c r="AK761" s="74">
        <f t="shared" si="433"/>
        <v>0</v>
      </c>
      <c r="AL761" s="174">
        <f t="shared" si="434"/>
        <v>0</v>
      </c>
      <c r="AM761" s="175">
        <f t="shared" si="417"/>
        <v>0</v>
      </c>
      <c r="AN761" s="130">
        <f t="shared" si="435"/>
        <v>0</v>
      </c>
      <c r="AO761" s="74">
        <f t="shared" si="418"/>
        <v>0</v>
      </c>
      <c r="AP761" s="123">
        <f t="shared" si="436"/>
        <v>0</v>
      </c>
      <c r="AQ761" s="118">
        <f t="shared" si="419"/>
        <v>0</v>
      </c>
      <c r="AR761" s="82" t="str">
        <f t="shared" si="437"/>
        <v>https://www.alta.ru/tnved/code//</v>
      </c>
      <c r="AS761" s="157"/>
      <c r="AT761" s="162"/>
      <c r="AU761" s="74">
        <f t="shared" si="420"/>
        <v>0</v>
      </c>
      <c r="AV761" s="157"/>
      <c r="AW761" s="75">
        <f>_xlfn.IFNA(VLOOKUP(L761,list_vat[],3,FALSE),0)</f>
        <v>0</v>
      </c>
      <c r="AX761" s="74">
        <f t="shared" si="438"/>
        <v>0</v>
      </c>
      <c r="AY761" s="74">
        <f t="shared" si="439"/>
        <v>0</v>
      </c>
      <c r="AZ761" s="130">
        <f t="shared" si="440"/>
        <v>0</v>
      </c>
      <c r="BA761" s="74">
        <f t="shared" si="421"/>
        <v>0</v>
      </c>
      <c r="BB761" s="193">
        <f t="shared" si="441"/>
        <v>0</v>
      </c>
      <c r="BC761" s="102">
        <f t="shared" si="442"/>
        <v>0</v>
      </c>
      <c r="BD761" s="102">
        <f t="shared" si="443"/>
        <v>0</v>
      </c>
      <c r="BE761" s="413" t="s">
        <v>69</v>
      </c>
    </row>
    <row r="762" spans="1:57" s="65" customFormat="1" ht="12" customHeight="1" x14ac:dyDescent="0.2">
      <c r="A762" s="43">
        <v>747</v>
      </c>
      <c r="B762" s="166"/>
      <c r="C762" s="166"/>
      <c r="D762" s="166"/>
      <c r="E762" s="162"/>
      <c r="F762" s="166"/>
      <c r="G762" s="162"/>
      <c r="H762" s="162"/>
      <c r="I762" s="189">
        <f t="shared" si="422"/>
        <v>0</v>
      </c>
      <c r="J762" s="195"/>
      <c r="K762" s="162"/>
      <c r="L762" s="168"/>
      <c r="M762" s="75">
        <f>_xlfn.XLOOKUP(L762,list_vat[Страна],list_vat[Ставка НДС %],0,0)</f>
        <v>0</v>
      </c>
      <c r="N762" s="162">
        <f t="shared" si="423"/>
        <v>0</v>
      </c>
      <c r="O762" s="169"/>
      <c r="P762" s="74">
        <f t="shared" si="444"/>
        <v>0</v>
      </c>
      <c r="Q762" s="162"/>
      <c r="R762" s="162" t="str">
        <f t="shared" si="424"/>
        <v>введи курс</v>
      </c>
      <c r="S762" s="196">
        <f t="shared" si="425"/>
        <v>0</v>
      </c>
      <c r="T762" s="192">
        <f t="shared" si="426"/>
        <v>0</v>
      </c>
      <c r="U762" s="76">
        <f t="shared" si="427"/>
        <v>0</v>
      </c>
      <c r="V762" s="123">
        <f t="shared" si="428"/>
        <v>0</v>
      </c>
      <c r="W762" s="191"/>
      <c r="X762" s="170"/>
      <c r="Y762" s="74">
        <f t="shared" si="413"/>
        <v>0</v>
      </c>
      <c r="Z762" s="188"/>
      <c r="AA762" s="130">
        <f t="shared" si="429"/>
        <v>0</v>
      </c>
      <c r="AB762" s="74">
        <f t="shared" si="430"/>
        <v>0</v>
      </c>
      <c r="AC762" s="356"/>
      <c r="AD762" s="130" cm="1">
        <f t="array" ref="AD762">IFERROR(ROUND((_xlfn.IFS(offer_sale_type="поставка",AB762,offer_sale_type="транзит",S762)*(1+AC762))/E762,2),0)</f>
        <v>0</v>
      </c>
      <c r="AE762" s="74">
        <f t="shared" si="431"/>
        <v>0</v>
      </c>
      <c r="AF762" s="123" cm="1">
        <f t="array" ref="AF762">IFERROR(ROUND(_xlfn.IFS(offer_sale_type="поставка",AB762,offer_sale_type="транзит",S762)*AC762,2),0)</f>
        <v>0</v>
      </c>
      <c r="AG762" s="130">
        <f t="shared" si="414"/>
        <v>0</v>
      </c>
      <c r="AH762" s="74">
        <f t="shared" si="415"/>
        <v>0</v>
      </c>
      <c r="AI762" s="123">
        <f t="shared" si="416"/>
        <v>0</v>
      </c>
      <c r="AJ762" s="118">
        <f t="shared" si="432"/>
        <v>0</v>
      </c>
      <c r="AK762" s="74">
        <f t="shared" si="433"/>
        <v>0</v>
      </c>
      <c r="AL762" s="174">
        <f t="shared" si="434"/>
        <v>0</v>
      </c>
      <c r="AM762" s="175">
        <f t="shared" si="417"/>
        <v>0</v>
      </c>
      <c r="AN762" s="130">
        <f t="shared" si="435"/>
        <v>0</v>
      </c>
      <c r="AO762" s="74">
        <f t="shared" si="418"/>
        <v>0</v>
      </c>
      <c r="AP762" s="123">
        <f t="shared" si="436"/>
        <v>0</v>
      </c>
      <c r="AQ762" s="118">
        <f t="shared" si="419"/>
        <v>0</v>
      </c>
      <c r="AR762" s="82" t="str">
        <f t="shared" si="437"/>
        <v>https://www.alta.ru/tnved/code//</v>
      </c>
      <c r="AS762" s="157"/>
      <c r="AT762" s="162"/>
      <c r="AU762" s="74">
        <f t="shared" si="420"/>
        <v>0</v>
      </c>
      <c r="AV762" s="157"/>
      <c r="AW762" s="75">
        <f>_xlfn.IFNA(VLOOKUP(L762,list_vat[],3,FALSE),0)</f>
        <v>0</v>
      </c>
      <c r="AX762" s="74">
        <f t="shared" si="438"/>
        <v>0</v>
      </c>
      <c r="AY762" s="74">
        <f t="shared" si="439"/>
        <v>0</v>
      </c>
      <c r="AZ762" s="130">
        <f t="shared" si="440"/>
        <v>0</v>
      </c>
      <c r="BA762" s="74">
        <f t="shared" si="421"/>
        <v>0</v>
      </c>
      <c r="BB762" s="193">
        <f t="shared" si="441"/>
        <v>0</v>
      </c>
      <c r="BC762" s="102">
        <f t="shared" si="442"/>
        <v>0</v>
      </c>
      <c r="BD762" s="102">
        <f t="shared" si="443"/>
        <v>0</v>
      </c>
      <c r="BE762" s="413" t="s">
        <v>69</v>
      </c>
    </row>
    <row r="763" spans="1:57" s="65" customFormat="1" ht="12" customHeight="1" x14ac:dyDescent="0.2">
      <c r="A763" s="43">
        <v>748</v>
      </c>
      <c r="B763" s="166"/>
      <c r="C763" s="166"/>
      <c r="D763" s="166"/>
      <c r="E763" s="162"/>
      <c r="F763" s="166"/>
      <c r="G763" s="162"/>
      <c r="H763" s="162"/>
      <c r="I763" s="189">
        <f t="shared" si="422"/>
        <v>0</v>
      </c>
      <c r="J763" s="195"/>
      <c r="K763" s="162"/>
      <c r="L763" s="168"/>
      <c r="M763" s="75">
        <f>_xlfn.XLOOKUP(L763,list_vat[Страна],list_vat[Ставка НДС %],0,0)</f>
        <v>0</v>
      </c>
      <c r="N763" s="162">
        <f t="shared" si="423"/>
        <v>0</v>
      </c>
      <c r="O763" s="169"/>
      <c r="P763" s="74">
        <f t="shared" si="444"/>
        <v>0</v>
      </c>
      <c r="Q763" s="162"/>
      <c r="R763" s="162" t="str">
        <f t="shared" si="424"/>
        <v>введи курс</v>
      </c>
      <c r="S763" s="196">
        <f t="shared" si="425"/>
        <v>0</v>
      </c>
      <c r="T763" s="192">
        <f t="shared" si="426"/>
        <v>0</v>
      </c>
      <c r="U763" s="76">
        <f t="shared" si="427"/>
        <v>0</v>
      </c>
      <c r="V763" s="123">
        <f t="shared" si="428"/>
        <v>0</v>
      </c>
      <c r="W763" s="191"/>
      <c r="X763" s="170"/>
      <c r="Y763" s="74">
        <f t="shared" si="413"/>
        <v>0</v>
      </c>
      <c r="Z763" s="188"/>
      <c r="AA763" s="130">
        <f t="shared" si="429"/>
        <v>0</v>
      </c>
      <c r="AB763" s="74">
        <f t="shared" si="430"/>
        <v>0</v>
      </c>
      <c r="AC763" s="356"/>
      <c r="AD763" s="130" cm="1">
        <f t="array" ref="AD763">IFERROR(ROUND((_xlfn.IFS(offer_sale_type="поставка",AB763,offer_sale_type="транзит",S763)*(1+AC763))/E763,2),0)</f>
        <v>0</v>
      </c>
      <c r="AE763" s="74">
        <f t="shared" si="431"/>
        <v>0</v>
      </c>
      <c r="AF763" s="123" cm="1">
        <f t="array" ref="AF763">IFERROR(ROUND(_xlfn.IFS(offer_sale_type="поставка",AB763,offer_sale_type="транзит",S763)*AC763,2),0)</f>
        <v>0</v>
      </c>
      <c r="AG763" s="130">
        <f t="shared" si="414"/>
        <v>0</v>
      </c>
      <c r="AH763" s="74">
        <f t="shared" si="415"/>
        <v>0</v>
      </c>
      <c r="AI763" s="123">
        <f t="shared" si="416"/>
        <v>0</v>
      </c>
      <c r="AJ763" s="118">
        <f t="shared" si="432"/>
        <v>0</v>
      </c>
      <c r="AK763" s="74">
        <f t="shared" si="433"/>
        <v>0</v>
      </c>
      <c r="AL763" s="174">
        <f t="shared" si="434"/>
        <v>0</v>
      </c>
      <c r="AM763" s="175">
        <f t="shared" si="417"/>
        <v>0</v>
      </c>
      <c r="AN763" s="130">
        <f t="shared" si="435"/>
        <v>0</v>
      </c>
      <c r="AO763" s="74">
        <f t="shared" si="418"/>
        <v>0</v>
      </c>
      <c r="AP763" s="123">
        <f t="shared" si="436"/>
        <v>0</v>
      </c>
      <c r="AQ763" s="118">
        <f t="shared" si="419"/>
        <v>0</v>
      </c>
      <c r="AR763" s="82" t="str">
        <f t="shared" si="437"/>
        <v>https://www.alta.ru/tnved/code//</v>
      </c>
      <c r="AS763" s="157"/>
      <c r="AT763" s="162"/>
      <c r="AU763" s="74">
        <f t="shared" si="420"/>
        <v>0</v>
      </c>
      <c r="AV763" s="157"/>
      <c r="AW763" s="75">
        <f>_xlfn.IFNA(VLOOKUP(L763,list_vat[],3,FALSE),0)</f>
        <v>0</v>
      </c>
      <c r="AX763" s="74">
        <f t="shared" si="438"/>
        <v>0</v>
      </c>
      <c r="AY763" s="74">
        <f t="shared" si="439"/>
        <v>0</v>
      </c>
      <c r="AZ763" s="130">
        <f t="shared" si="440"/>
        <v>0</v>
      </c>
      <c r="BA763" s="74">
        <f t="shared" si="421"/>
        <v>0</v>
      </c>
      <c r="BB763" s="193">
        <f t="shared" si="441"/>
        <v>0</v>
      </c>
      <c r="BC763" s="102">
        <f t="shared" si="442"/>
        <v>0</v>
      </c>
      <c r="BD763" s="102">
        <f t="shared" si="443"/>
        <v>0</v>
      </c>
      <c r="BE763" s="413" t="s">
        <v>69</v>
      </c>
    </row>
    <row r="764" spans="1:57" s="65" customFormat="1" ht="12" customHeight="1" x14ac:dyDescent="0.2">
      <c r="A764" s="43">
        <v>749</v>
      </c>
      <c r="B764" s="166"/>
      <c r="C764" s="166"/>
      <c r="D764" s="166"/>
      <c r="E764" s="162"/>
      <c r="F764" s="166"/>
      <c r="G764" s="162"/>
      <c r="H764" s="162"/>
      <c r="I764" s="189">
        <f t="shared" si="422"/>
        <v>0</v>
      </c>
      <c r="J764" s="195"/>
      <c r="K764" s="162"/>
      <c r="L764" s="168"/>
      <c r="M764" s="75">
        <f>_xlfn.XLOOKUP(L764,list_vat[Страна],list_vat[Ставка НДС %],0,0)</f>
        <v>0</v>
      </c>
      <c r="N764" s="162">
        <f t="shared" si="423"/>
        <v>0</v>
      </c>
      <c r="O764" s="169"/>
      <c r="P764" s="74">
        <f t="shared" si="444"/>
        <v>0</v>
      </c>
      <c r="Q764" s="162"/>
      <c r="R764" s="162" t="str">
        <f t="shared" si="424"/>
        <v>введи курс</v>
      </c>
      <c r="S764" s="196">
        <f t="shared" si="425"/>
        <v>0</v>
      </c>
      <c r="T764" s="192">
        <f t="shared" si="426"/>
        <v>0</v>
      </c>
      <c r="U764" s="76">
        <f t="shared" si="427"/>
        <v>0</v>
      </c>
      <c r="V764" s="123">
        <f t="shared" si="428"/>
        <v>0</v>
      </c>
      <c r="W764" s="191"/>
      <c r="X764" s="170"/>
      <c r="Y764" s="74">
        <f t="shared" si="413"/>
        <v>0</v>
      </c>
      <c r="Z764" s="188"/>
      <c r="AA764" s="130">
        <f t="shared" si="429"/>
        <v>0</v>
      </c>
      <c r="AB764" s="74">
        <f t="shared" si="430"/>
        <v>0</v>
      </c>
      <c r="AC764" s="356"/>
      <c r="AD764" s="130" cm="1">
        <f t="array" ref="AD764">IFERROR(ROUND((_xlfn.IFS(offer_sale_type="поставка",AB764,offer_sale_type="транзит",S764)*(1+AC764))/E764,2),0)</f>
        <v>0</v>
      </c>
      <c r="AE764" s="74">
        <f t="shared" si="431"/>
        <v>0</v>
      </c>
      <c r="AF764" s="123" cm="1">
        <f t="array" ref="AF764">IFERROR(ROUND(_xlfn.IFS(offer_sale_type="поставка",AB764,offer_sale_type="транзит",S764)*AC764,2),0)</f>
        <v>0</v>
      </c>
      <c r="AG764" s="130">
        <f t="shared" si="414"/>
        <v>0</v>
      </c>
      <c r="AH764" s="74">
        <f t="shared" si="415"/>
        <v>0</v>
      </c>
      <c r="AI764" s="123">
        <f t="shared" si="416"/>
        <v>0</v>
      </c>
      <c r="AJ764" s="118">
        <f t="shared" si="432"/>
        <v>0</v>
      </c>
      <c r="AK764" s="74">
        <f t="shared" si="433"/>
        <v>0</v>
      </c>
      <c r="AL764" s="174">
        <f t="shared" si="434"/>
        <v>0</v>
      </c>
      <c r="AM764" s="175">
        <f t="shared" si="417"/>
        <v>0</v>
      </c>
      <c r="AN764" s="130">
        <f t="shared" si="435"/>
        <v>0</v>
      </c>
      <c r="AO764" s="74">
        <f t="shared" si="418"/>
        <v>0</v>
      </c>
      <c r="AP764" s="123">
        <f t="shared" si="436"/>
        <v>0</v>
      </c>
      <c r="AQ764" s="118">
        <f t="shared" si="419"/>
        <v>0</v>
      </c>
      <c r="AR764" s="82" t="str">
        <f t="shared" si="437"/>
        <v>https://www.alta.ru/tnved/code//</v>
      </c>
      <c r="AS764" s="157"/>
      <c r="AT764" s="162"/>
      <c r="AU764" s="74">
        <f t="shared" si="420"/>
        <v>0</v>
      </c>
      <c r="AV764" s="157"/>
      <c r="AW764" s="75">
        <f>_xlfn.IFNA(VLOOKUP(L764,list_vat[],3,FALSE),0)</f>
        <v>0</v>
      </c>
      <c r="AX764" s="74">
        <f t="shared" si="438"/>
        <v>0</v>
      </c>
      <c r="AY764" s="74">
        <f t="shared" si="439"/>
        <v>0</v>
      </c>
      <c r="AZ764" s="130">
        <f t="shared" si="440"/>
        <v>0</v>
      </c>
      <c r="BA764" s="74">
        <f t="shared" si="421"/>
        <v>0</v>
      </c>
      <c r="BB764" s="193">
        <f t="shared" si="441"/>
        <v>0</v>
      </c>
      <c r="BC764" s="102">
        <f t="shared" si="442"/>
        <v>0</v>
      </c>
      <c r="BD764" s="102">
        <f t="shared" si="443"/>
        <v>0</v>
      </c>
      <c r="BE764" s="413" t="s">
        <v>69</v>
      </c>
    </row>
    <row r="765" spans="1:57" s="65" customFormat="1" ht="12" customHeight="1" x14ac:dyDescent="0.2">
      <c r="A765" s="43">
        <v>750</v>
      </c>
      <c r="B765" s="166"/>
      <c r="C765" s="166"/>
      <c r="D765" s="166"/>
      <c r="E765" s="162"/>
      <c r="F765" s="166"/>
      <c r="G765" s="162"/>
      <c r="H765" s="162"/>
      <c r="I765" s="189">
        <f t="shared" si="422"/>
        <v>0</v>
      </c>
      <c r="J765" s="195"/>
      <c r="K765" s="162"/>
      <c r="L765" s="168"/>
      <c r="M765" s="75">
        <f>_xlfn.XLOOKUP(L765,list_vat[Страна],list_vat[Ставка НДС %],0,0)</f>
        <v>0</v>
      </c>
      <c r="N765" s="162">
        <f t="shared" si="423"/>
        <v>0</v>
      </c>
      <c r="O765" s="169"/>
      <c r="P765" s="74">
        <f t="shared" si="444"/>
        <v>0</v>
      </c>
      <c r="Q765" s="162"/>
      <c r="R765" s="162" t="str">
        <f t="shared" si="424"/>
        <v>введи курс</v>
      </c>
      <c r="S765" s="196">
        <f t="shared" si="425"/>
        <v>0</v>
      </c>
      <c r="T765" s="192">
        <f t="shared" si="426"/>
        <v>0</v>
      </c>
      <c r="U765" s="76">
        <f t="shared" si="427"/>
        <v>0</v>
      </c>
      <c r="V765" s="123">
        <f t="shared" si="428"/>
        <v>0</v>
      </c>
      <c r="W765" s="191"/>
      <c r="X765" s="170"/>
      <c r="Y765" s="74">
        <f t="shared" si="413"/>
        <v>0</v>
      </c>
      <c r="Z765" s="188"/>
      <c r="AA765" s="130">
        <f t="shared" si="429"/>
        <v>0</v>
      </c>
      <c r="AB765" s="74">
        <f t="shared" si="430"/>
        <v>0</v>
      </c>
      <c r="AC765" s="356"/>
      <c r="AD765" s="130" cm="1">
        <f t="array" ref="AD765">IFERROR(ROUND((_xlfn.IFS(offer_sale_type="поставка",AB765,offer_sale_type="транзит",S765)*(1+AC765))/E765,2),0)</f>
        <v>0</v>
      </c>
      <c r="AE765" s="74">
        <f t="shared" si="431"/>
        <v>0</v>
      </c>
      <c r="AF765" s="123" cm="1">
        <f t="array" ref="AF765">IFERROR(ROUND(_xlfn.IFS(offer_sale_type="поставка",AB765,offer_sale_type="транзит",S765)*AC765,2),0)</f>
        <v>0</v>
      </c>
      <c r="AG765" s="130">
        <f t="shared" si="414"/>
        <v>0</v>
      </c>
      <c r="AH765" s="74">
        <f t="shared" si="415"/>
        <v>0</v>
      </c>
      <c r="AI765" s="123">
        <f t="shared" si="416"/>
        <v>0</v>
      </c>
      <c r="AJ765" s="118">
        <f t="shared" si="432"/>
        <v>0</v>
      </c>
      <c r="AK765" s="74">
        <f t="shared" si="433"/>
        <v>0</v>
      </c>
      <c r="AL765" s="174">
        <f t="shared" si="434"/>
        <v>0</v>
      </c>
      <c r="AM765" s="175">
        <f t="shared" si="417"/>
        <v>0</v>
      </c>
      <c r="AN765" s="130">
        <f t="shared" si="435"/>
        <v>0</v>
      </c>
      <c r="AO765" s="74">
        <f t="shared" si="418"/>
        <v>0</v>
      </c>
      <c r="AP765" s="123">
        <f t="shared" si="436"/>
        <v>0</v>
      </c>
      <c r="AQ765" s="118">
        <f t="shared" si="419"/>
        <v>0</v>
      </c>
      <c r="AR765" s="82" t="str">
        <f t="shared" si="437"/>
        <v>https://www.alta.ru/tnved/code//</v>
      </c>
      <c r="AS765" s="157"/>
      <c r="AT765" s="162"/>
      <c r="AU765" s="74">
        <f t="shared" si="420"/>
        <v>0</v>
      </c>
      <c r="AV765" s="157"/>
      <c r="AW765" s="75">
        <f>_xlfn.IFNA(VLOOKUP(L765,list_vat[],3,FALSE),0)</f>
        <v>0</v>
      </c>
      <c r="AX765" s="74">
        <f t="shared" si="438"/>
        <v>0</v>
      </c>
      <c r="AY765" s="74">
        <f t="shared" si="439"/>
        <v>0</v>
      </c>
      <c r="AZ765" s="130">
        <f t="shared" si="440"/>
        <v>0</v>
      </c>
      <c r="BA765" s="74">
        <f t="shared" si="421"/>
        <v>0</v>
      </c>
      <c r="BB765" s="193">
        <f t="shared" si="441"/>
        <v>0</v>
      </c>
      <c r="BC765" s="102">
        <f t="shared" si="442"/>
        <v>0</v>
      </c>
      <c r="BD765" s="102">
        <f t="shared" si="443"/>
        <v>0</v>
      </c>
      <c r="BE765" s="413" t="s">
        <v>69</v>
      </c>
    </row>
    <row r="766" spans="1:57" s="65" customFormat="1" ht="12" customHeight="1" x14ac:dyDescent="0.2">
      <c r="A766" s="43">
        <v>751</v>
      </c>
      <c r="B766" s="166"/>
      <c r="C766" s="166"/>
      <c r="D766" s="166"/>
      <c r="E766" s="162"/>
      <c r="F766" s="166"/>
      <c r="G766" s="162"/>
      <c r="H766" s="162"/>
      <c r="I766" s="189">
        <f t="shared" si="422"/>
        <v>0</v>
      </c>
      <c r="J766" s="195"/>
      <c r="K766" s="162"/>
      <c r="L766" s="168"/>
      <c r="M766" s="75">
        <f>_xlfn.XLOOKUP(L766,list_vat[Страна],list_vat[Ставка НДС %],0,0)</f>
        <v>0</v>
      </c>
      <c r="N766" s="162">
        <f t="shared" si="423"/>
        <v>0</v>
      </c>
      <c r="O766" s="169"/>
      <c r="P766" s="74">
        <f t="shared" si="444"/>
        <v>0</v>
      </c>
      <c r="Q766" s="162"/>
      <c r="R766" s="162" t="str">
        <f t="shared" si="424"/>
        <v>введи курс</v>
      </c>
      <c r="S766" s="196">
        <f t="shared" si="425"/>
        <v>0</v>
      </c>
      <c r="T766" s="192">
        <f t="shared" si="426"/>
        <v>0</v>
      </c>
      <c r="U766" s="76">
        <f t="shared" si="427"/>
        <v>0</v>
      </c>
      <c r="V766" s="123">
        <f t="shared" si="428"/>
        <v>0</v>
      </c>
      <c r="W766" s="191"/>
      <c r="X766" s="170"/>
      <c r="Y766" s="74">
        <f t="shared" si="413"/>
        <v>0</v>
      </c>
      <c r="Z766" s="188"/>
      <c r="AA766" s="130">
        <f t="shared" si="429"/>
        <v>0</v>
      </c>
      <c r="AB766" s="74">
        <f t="shared" si="430"/>
        <v>0</v>
      </c>
      <c r="AC766" s="356"/>
      <c r="AD766" s="130" cm="1">
        <f t="array" ref="AD766">IFERROR(ROUND((_xlfn.IFS(offer_sale_type="поставка",AB766,offer_sale_type="транзит",S766)*(1+AC766))/E766,2),0)</f>
        <v>0</v>
      </c>
      <c r="AE766" s="74">
        <f t="shared" si="431"/>
        <v>0</v>
      </c>
      <c r="AF766" s="123" cm="1">
        <f t="array" ref="AF766">IFERROR(ROUND(_xlfn.IFS(offer_sale_type="поставка",AB766,offer_sale_type="транзит",S766)*AC766,2),0)</f>
        <v>0</v>
      </c>
      <c r="AG766" s="130">
        <f t="shared" si="414"/>
        <v>0</v>
      </c>
      <c r="AH766" s="74">
        <f t="shared" si="415"/>
        <v>0</v>
      </c>
      <c r="AI766" s="123">
        <f t="shared" si="416"/>
        <v>0</v>
      </c>
      <c r="AJ766" s="118">
        <f t="shared" si="432"/>
        <v>0</v>
      </c>
      <c r="AK766" s="74">
        <f t="shared" si="433"/>
        <v>0</v>
      </c>
      <c r="AL766" s="174">
        <f t="shared" si="434"/>
        <v>0</v>
      </c>
      <c r="AM766" s="175">
        <f t="shared" si="417"/>
        <v>0</v>
      </c>
      <c r="AN766" s="130">
        <f t="shared" si="435"/>
        <v>0</v>
      </c>
      <c r="AO766" s="74">
        <f t="shared" si="418"/>
        <v>0</v>
      </c>
      <c r="AP766" s="123">
        <f t="shared" si="436"/>
        <v>0</v>
      </c>
      <c r="AQ766" s="118">
        <f t="shared" si="419"/>
        <v>0</v>
      </c>
      <c r="AR766" s="82" t="str">
        <f t="shared" si="437"/>
        <v>https://www.alta.ru/tnved/code//</v>
      </c>
      <c r="AS766" s="157"/>
      <c r="AT766" s="162"/>
      <c r="AU766" s="74">
        <f t="shared" si="420"/>
        <v>0</v>
      </c>
      <c r="AV766" s="157"/>
      <c r="AW766" s="75">
        <f>_xlfn.IFNA(VLOOKUP(L766,list_vat[],3,FALSE),0)</f>
        <v>0</v>
      </c>
      <c r="AX766" s="74">
        <f t="shared" si="438"/>
        <v>0</v>
      </c>
      <c r="AY766" s="74">
        <f t="shared" si="439"/>
        <v>0</v>
      </c>
      <c r="AZ766" s="130">
        <f t="shared" si="440"/>
        <v>0</v>
      </c>
      <c r="BA766" s="74">
        <f t="shared" si="421"/>
        <v>0</v>
      </c>
      <c r="BB766" s="193">
        <f t="shared" si="441"/>
        <v>0</v>
      </c>
      <c r="BC766" s="102">
        <f t="shared" si="442"/>
        <v>0</v>
      </c>
      <c r="BD766" s="102">
        <f t="shared" si="443"/>
        <v>0</v>
      </c>
      <c r="BE766" s="413" t="s">
        <v>69</v>
      </c>
    </row>
    <row r="767" spans="1:57" s="65" customFormat="1" ht="12" customHeight="1" x14ac:dyDescent="0.2">
      <c r="A767" s="43">
        <v>752</v>
      </c>
      <c r="B767" s="166"/>
      <c r="C767" s="166"/>
      <c r="D767" s="166"/>
      <c r="E767" s="162"/>
      <c r="F767" s="166"/>
      <c r="G767" s="162"/>
      <c r="H767" s="162"/>
      <c r="I767" s="189">
        <f t="shared" si="422"/>
        <v>0</v>
      </c>
      <c r="J767" s="195"/>
      <c r="K767" s="162"/>
      <c r="L767" s="168"/>
      <c r="M767" s="75">
        <f>_xlfn.XLOOKUP(L767,list_vat[Страна],list_vat[Ставка НДС %],0,0)</f>
        <v>0</v>
      </c>
      <c r="N767" s="162">
        <f t="shared" si="423"/>
        <v>0</v>
      </c>
      <c r="O767" s="169"/>
      <c r="P767" s="74">
        <f t="shared" si="444"/>
        <v>0</v>
      </c>
      <c r="Q767" s="162"/>
      <c r="R767" s="162" t="str">
        <f t="shared" si="424"/>
        <v>введи курс</v>
      </c>
      <c r="S767" s="196">
        <f t="shared" si="425"/>
        <v>0</v>
      </c>
      <c r="T767" s="192">
        <f t="shared" si="426"/>
        <v>0</v>
      </c>
      <c r="U767" s="76">
        <f t="shared" si="427"/>
        <v>0</v>
      </c>
      <c r="V767" s="123">
        <f t="shared" si="428"/>
        <v>0</v>
      </c>
      <c r="W767" s="191"/>
      <c r="X767" s="170"/>
      <c r="Y767" s="74">
        <f t="shared" si="413"/>
        <v>0</v>
      </c>
      <c r="Z767" s="188"/>
      <c r="AA767" s="130">
        <f t="shared" si="429"/>
        <v>0</v>
      </c>
      <c r="AB767" s="74">
        <f t="shared" si="430"/>
        <v>0</v>
      </c>
      <c r="AC767" s="356"/>
      <c r="AD767" s="130" cm="1">
        <f t="array" ref="AD767">IFERROR(ROUND((_xlfn.IFS(offer_sale_type="поставка",AB767,offer_sale_type="транзит",S767)*(1+AC767))/E767,2),0)</f>
        <v>0</v>
      </c>
      <c r="AE767" s="74">
        <f t="shared" si="431"/>
        <v>0</v>
      </c>
      <c r="AF767" s="123" cm="1">
        <f t="array" ref="AF767">IFERROR(ROUND(_xlfn.IFS(offer_sale_type="поставка",AB767,offer_sale_type="транзит",S767)*AC767,2),0)</f>
        <v>0</v>
      </c>
      <c r="AG767" s="130">
        <f t="shared" si="414"/>
        <v>0</v>
      </c>
      <c r="AH767" s="74">
        <f t="shared" si="415"/>
        <v>0</v>
      </c>
      <c r="AI767" s="123">
        <f t="shared" si="416"/>
        <v>0</v>
      </c>
      <c r="AJ767" s="118">
        <f t="shared" si="432"/>
        <v>0</v>
      </c>
      <c r="AK767" s="74">
        <f t="shared" si="433"/>
        <v>0</v>
      </c>
      <c r="AL767" s="174">
        <f t="shared" si="434"/>
        <v>0</v>
      </c>
      <c r="AM767" s="175">
        <f t="shared" si="417"/>
        <v>0</v>
      </c>
      <c r="AN767" s="130">
        <f t="shared" si="435"/>
        <v>0</v>
      </c>
      <c r="AO767" s="74">
        <f t="shared" si="418"/>
        <v>0</v>
      </c>
      <c r="AP767" s="123">
        <f t="shared" si="436"/>
        <v>0</v>
      </c>
      <c r="AQ767" s="118">
        <f t="shared" si="419"/>
        <v>0</v>
      </c>
      <c r="AR767" s="82" t="str">
        <f t="shared" si="437"/>
        <v>https://www.alta.ru/tnved/code//</v>
      </c>
      <c r="AS767" s="157"/>
      <c r="AT767" s="162"/>
      <c r="AU767" s="74">
        <f t="shared" si="420"/>
        <v>0</v>
      </c>
      <c r="AV767" s="157"/>
      <c r="AW767" s="75">
        <f>_xlfn.IFNA(VLOOKUP(L767,list_vat[],3,FALSE),0)</f>
        <v>0</v>
      </c>
      <c r="AX767" s="74">
        <f t="shared" si="438"/>
        <v>0</v>
      </c>
      <c r="AY767" s="74">
        <f t="shared" si="439"/>
        <v>0</v>
      </c>
      <c r="AZ767" s="130">
        <f t="shared" si="440"/>
        <v>0</v>
      </c>
      <c r="BA767" s="74">
        <f t="shared" si="421"/>
        <v>0</v>
      </c>
      <c r="BB767" s="193">
        <f t="shared" si="441"/>
        <v>0</v>
      </c>
      <c r="BC767" s="102">
        <f t="shared" si="442"/>
        <v>0</v>
      </c>
      <c r="BD767" s="102">
        <f t="shared" si="443"/>
        <v>0</v>
      </c>
      <c r="BE767" s="413" t="s">
        <v>69</v>
      </c>
    </row>
    <row r="768" spans="1:57" s="65" customFormat="1" ht="12" customHeight="1" x14ac:dyDescent="0.2">
      <c r="A768" s="43">
        <v>753</v>
      </c>
      <c r="B768" s="166"/>
      <c r="C768" s="166"/>
      <c r="D768" s="166"/>
      <c r="E768" s="162"/>
      <c r="F768" s="166"/>
      <c r="G768" s="162"/>
      <c r="H768" s="162"/>
      <c r="I768" s="189">
        <f t="shared" si="422"/>
        <v>0</v>
      </c>
      <c r="J768" s="195"/>
      <c r="K768" s="162"/>
      <c r="L768" s="168"/>
      <c r="M768" s="75">
        <f>_xlfn.XLOOKUP(L768,list_vat[Страна],list_vat[Ставка НДС %],0,0)</f>
        <v>0</v>
      </c>
      <c r="N768" s="162">
        <f t="shared" si="423"/>
        <v>0</v>
      </c>
      <c r="O768" s="169"/>
      <c r="P768" s="74">
        <f t="shared" si="444"/>
        <v>0</v>
      </c>
      <c r="Q768" s="162"/>
      <c r="R768" s="162" t="str">
        <f t="shared" si="424"/>
        <v>введи курс</v>
      </c>
      <c r="S768" s="196">
        <f t="shared" si="425"/>
        <v>0</v>
      </c>
      <c r="T768" s="192">
        <f t="shared" si="426"/>
        <v>0</v>
      </c>
      <c r="U768" s="76">
        <f t="shared" si="427"/>
        <v>0</v>
      </c>
      <c r="V768" s="123">
        <f t="shared" si="428"/>
        <v>0</v>
      </c>
      <c r="W768" s="191"/>
      <c r="X768" s="170"/>
      <c r="Y768" s="74">
        <f t="shared" si="413"/>
        <v>0</v>
      </c>
      <c r="Z768" s="188"/>
      <c r="AA768" s="130">
        <f t="shared" si="429"/>
        <v>0</v>
      </c>
      <c r="AB768" s="74">
        <f t="shared" si="430"/>
        <v>0</v>
      </c>
      <c r="AC768" s="356"/>
      <c r="AD768" s="130" cm="1">
        <f t="array" ref="AD768">IFERROR(ROUND((_xlfn.IFS(offer_sale_type="поставка",AB768,offer_sale_type="транзит",S768)*(1+AC768))/E768,2),0)</f>
        <v>0</v>
      </c>
      <c r="AE768" s="74">
        <f t="shared" si="431"/>
        <v>0</v>
      </c>
      <c r="AF768" s="123" cm="1">
        <f t="array" ref="AF768">IFERROR(ROUND(_xlfn.IFS(offer_sale_type="поставка",AB768,offer_sale_type="транзит",S768)*AC768,2),0)</f>
        <v>0</v>
      </c>
      <c r="AG768" s="130">
        <f t="shared" si="414"/>
        <v>0</v>
      </c>
      <c r="AH768" s="74">
        <f t="shared" si="415"/>
        <v>0</v>
      </c>
      <c r="AI768" s="123">
        <f t="shared" si="416"/>
        <v>0</v>
      </c>
      <c r="AJ768" s="118">
        <f t="shared" si="432"/>
        <v>0</v>
      </c>
      <c r="AK768" s="74">
        <f t="shared" si="433"/>
        <v>0</v>
      </c>
      <c r="AL768" s="174">
        <f t="shared" si="434"/>
        <v>0</v>
      </c>
      <c r="AM768" s="175">
        <f t="shared" si="417"/>
        <v>0</v>
      </c>
      <c r="AN768" s="130">
        <f t="shared" si="435"/>
        <v>0</v>
      </c>
      <c r="AO768" s="74">
        <f t="shared" si="418"/>
        <v>0</v>
      </c>
      <c r="AP768" s="123">
        <f t="shared" si="436"/>
        <v>0</v>
      </c>
      <c r="AQ768" s="118">
        <f t="shared" si="419"/>
        <v>0</v>
      </c>
      <c r="AR768" s="82" t="str">
        <f t="shared" si="437"/>
        <v>https://www.alta.ru/tnved/code//</v>
      </c>
      <c r="AS768" s="157"/>
      <c r="AT768" s="162"/>
      <c r="AU768" s="74">
        <f t="shared" si="420"/>
        <v>0</v>
      </c>
      <c r="AV768" s="157"/>
      <c r="AW768" s="75">
        <f>_xlfn.IFNA(VLOOKUP(L768,list_vat[],3,FALSE),0)</f>
        <v>0</v>
      </c>
      <c r="AX768" s="74">
        <f t="shared" si="438"/>
        <v>0</v>
      </c>
      <c r="AY768" s="74">
        <f t="shared" si="439"/>
        <v>0</v>
      </c>
      <c r="AZ768" s="130">
        <f t="shared" si="440"/>
        <v>0</v>
      </c>
      <c r="BA768" s="74">
        <f t="shared" si="421"/>
        <v>0</v>
      </c>
      <c r="BB768" s="193">
        <f t="shared" si="441"/>
        <v>0</v>
      </c>
      <c r="BC768" s="102">
        <f t="shared" si="442"/>
        <v>0</v>
      </c>
      <c r="BD768" s="102">
        <f t="shared" si="443"/>
        <v>0</v>
      </c>
      <c r="BE768" s="413" t="s">
        <v>69</v>
      </c>
    </row>
    <row r="769" spans="1:57" s="65" customFormat="1" ht="12" customHeight="1" x14ac:dyDescent="0.2">
      <c r="A769" s="43">
        <v>754</v>
      </c>
      <c r="B769" s="166"/>
      <c r="C769" s="166"/>
      <c r="D769" s="166"/>
      <c r="E769" s="162"/>
      <c r="F769" s="166"/>
      <c r="G769" s="162"/>
      <c r="H769" s="162"/>
      <c r="I769" s="189">
        <f t="shared" si="422"/>
        <v>0</v>
      </c>
      <c r="J769" s="195"/>
      <c r="K769" s="162"/>
      <c r="L769" s="168"/>
      <c r="M769" s="75">
        <f>_xlfn.XLOOKUP(L769,list_vat[Страна],list_vat[Ставка НДС %],0,0)</f>
        <v>0</v>
      </c>
      <c r="N769" s="162">
        <f t="shared" si="423"/>
        <v>0</v>
      </c>
      <c r="O769" s="169"/>
      <c r="P769" s="74">
        <f t="shared" si="444"/>
        <v>0</v>
      </c>
      <c r="Q769" s="162"/>
      <c r="R769" s="162" t="str">
        <f t="shared" si="424"/>
        <v>введи курс</v>
      </c>
      <c r="S769" s="196">
        <f t="shared" si="425"/>
        <v>0</v>
      </c>
      <c r="T769" s="192">
        <f t="shared" si="426"/>
        <v>0</v>
      </c>
      <c r="U769" s="76">
        <f t="shared" si="427"/>
        <v>0</v>
      </c>
      <c r="V769" s="123">
        <f t="shared" si="428"/>
        <v>0</v>
      </c>
      <c r="W769" s="191"/>
      <c r="X769" s="170"/>
      <c r="Y769" s="74">
        <f t="shared" si="413"/>
        <v>0</v>
      </c>
      <c r="Z769" s="188"/>
      <c r="AA769" s="130">
        <f t="shared" si="429"/>
        <v>0</v>
      </c>
      <c r="AB769" s="74">
        <f t="shared" si="430"/>
        <v>0</v>
      </c>
      <c r="AC769" s="356"/>
      <c r="AD769" s="130" cm="1">
        <f t="array" ref="AD769">IFERROR(ROUND((_xlfn.IFS(offer_sale_type="поставка",AB769,offer_sale_type="транзит",S769)*(1+AC769))/E769,2),0)</f>
        <v>0</v>
      </c>
      <c r="AE769" s="74">
        <f t="shared" si="431"/>
        <v>0</v>
      </c>
      <c r="AF769" s="123" cm="1">
        <f t="array" ref="AF769">IFERROR(ROUND(_xlfn.IFS(offer_sale_type="поставка",AB769,offer_sale_type="транзит",S769)*AC769,2),0)</f>
        <v>0</v>
      </c>
      <c r="AG769" s="130">
        <f t="shared" si="414"/>
        <v>0</v>
      </c>
      <c r="AH769" s="74">
        <f t="shared" si="415"/>
        <v>0</v>
      </c>
      <c r="AI769" s="123">
        <f t="shared" si="416"/>
        <v>0</v>
      </c>
      <c r="AJ769" s="118">
        <f t="shared" si="432"/>
        <v>0</v>
      </c>
      <c r="AK769" s="74">
        <f t="shared" si="433"/>
        <v>0</v>
      </c>
      <c r="AL769" s="174">
        <f t="shared" si="434"/>
        <v>0</v>
      </c>
      <c r="AM769" s="175">
        <f t="shared" si="417"/>
        <v>0</v>
      </c>
      <c r="AN769" s="130">
        <f t="shared" si="435"/>
        <v>0</v>
      </c>
      <c r="AO769" s="74">
        <f t="shared" si="418"/>
        <v>0</v>
      </c>
      <c r="AP769" s="123">
        <f t="shared" si="436"/>
        <v>0</v>
      </c>
      <c r="AQ769" s="118">
        <f t="shared" si="419"/>
        <v>0</v>
      </c>
      <c r="AR769" s="82" t="str">
        <f t="shared" si="437"/>
        <v>https://www.alta.ru/tnved/code//</v>
      </c>
      <c r="AS769" s="157"/>
      <c r="AT769" s="162"/>
      <c r="AU769" s="74">
        <f t="shared" si="420"/>
        <v>0</v>
      </c>
      <c r="AV769" s="157"/>
      <c r="AW769" s="75">
        <f>_xlfn.IFNA(VLOOKUP(L769,list_vat[],3,FALSE),0)</f>
        <v>0</v>
      </c>
      <c r="AX769" s="74">
        <f t="shared" si="438"/>
        <v>0</v>
      </c>
      <c r="AY769" s="74">
        <f t="shared" si="439"/>
        <v>0</v>
      </c>
      <c r="AZ769" s="130">
        <f t="shared" si="440"/>
        <v>0</v>
      </c>
      <c r="BA769" s="74">
        <f t="shared" si="421"/>
        <v>0</v>
      </c>
      <c r="BB769" s="193">
        <f t="shared" si="441"/>
        <v>0</v>
      </c>
      <c r="BC769" s="102">
        <f t="shared" si="442"/>
        <v>0</v>
      </c>
      <c r="BD769" s="102">
        <f t="shared" si="443"/>
        <v>0</v>
      </c>
      <c r="BE769" s="413" t="s">
        <v>69</v>
      </c>
    </row>
    <row r="770" spans="1:57" s="65" customFormat="1" ht="12" customHeight="1" x14ac:dyDescent="0.2">
      <c r="A770" s="43">
        <v>755</v>
      </c>
      <c r="B770" s="166"/>
      <c r="C770" s="166"/>
      <c r="D770" s="166"/>
      <c r="E770" s="162"/>
      <c r="F770" s="166"/>
      <c r="G770" s="162"/>
      <c r="H770" s="162"/>
      <c r="I770" s="189">
        <f t="shared" si="422"/>
        <v>0</v>
      </c>
      <c r="J770" s="195"/>
      <c r="K770" s="162"/>
      <c r="L770" s="168"/>
      <c r="M770" s="75">
        <f>_xlfn.XLOOKUP(L770,list_vat[Страна],list_vat[Ставка НДС %],0,0)</f>
        <v>0</v>
      </c>
      <c r="N770" s="162">
        <f t="shared" si="423"/>
        <v>0</v>
      </c>
      <c r="O770" s="169"/>
      <c r="P770" s="74">
        <f t="shared" si="444"/>
        <v>0</v>
      </c>
      <c r="Q770" s="162"/>
      <c r="R770" s="162" t="str">
        <f t="shared" si="424"/>
        <v>введи курс</v>
      </c>
      <c r="S770" s="196">
        <f t="shared" si="425"/>
        <v>0</v>
      </c>
      <c r="T770" s="192">
        <f t="shared" si="426"/>
        <v>0</v>
      </c>
      <c r="U770" s="76">
        <f t="shared" si="427"/>
        <v>0</v>
      </c>
      <c r="V770" s="123">
        <f t="shared" si="428"/>
        <v>0</v>
      </c>
      <c r="W770" s="191"/>
      <c r="X770" s="170"/>
      <c r="Y770" s="74">
        <f t="shared" si="413"/>
        <v>0</v>
      </c>
      <c r="Z770" s="188"/>
      <c r="AA770" s="130">
        <f t="shared" si="429"/>
        <v>0</v>
      </c>
      <c r="AB770" s="74">
        <f t="shared" si="430"/>
        <v>0</v>
      </c>
      <c r="AC770" s="356"/>
      <c r="AD770" s="130" cm="1">
        <f t="array" ref="AD770">IFERROR(ROUND((_xlfn.IFS(offer_sale_type="поставка",AB770,offer_sale_type="транзит",S770)*(1+AC770))/E770,2),0)</f>
        <v>0</v>
      </c>
      <c r="AE770" s="74">
        <f t="shared" si="431"/>
        <v>0</v>
      </c>
      <c r="AF770" s="123" cm="1">
        <f t="array" ref="AF770">IFERROR(ROUND(_xlfn.IFS(offer_sale_type="поставка",AB770,offer_sale_type="транзит",S770)*AC770,2),0)</f>
        <v>0</v>
      </c>
      <c r="AG770" s="130">
        <f t="shared" si="414"/>
        <v>0</v>
      </c>
      <c r="AH770" s="74">
        <f t="shared" si="415"/>
        <v>0</v>
      </c>
      <c r="AI770" s="123">
        <f t="shared" si="416"/>
        <v>0</v>
      </c>
      <c r="AJ770" s="118">
        <f t="shared" si="432"/>
        <v>0</v>
      </c>
      <c r="AK770" s="74">
        <f t="shared" si="433"/>
        <v>0</v>
      </c>
      <c r="AL770" s="174">
        <f t="shared" si="434"/>
        <v>0</v>
      </c>
      <c r="AM770" s="175">
        <f t="shared" si="417"/>
        <v>0</v>
      </c>
      <c r="AN770" s="130">
        <f t="shared" si="435"/>
        <v>0</v>
      </c>
      <c r="AO770" s="74">
        <f t="shared" si="418"/>
        <v>0</v>
      </c>
      <c r="AP770" s="123">
        <f t="shared" si="436"/>
        <v>0</v>
      </c>
      <c r="AQ770" s="118">
        <f t="shared" si="419"/>
        <v>0</v>
      </c>
      <c r="AR770" s="82" t="str">
        <f t="shared" si="437"/>
        <v>https://www.alta.ru/tnved/code//</v>
      </c>
      <c r="AS770" s="157"/>
      <c r="AT770" s="162"/>
      <c r="AU770" s="74">
        <f t="shared" si="420"/>
        <v>0</v>
      </c>
      <c r="AV770" s="157"/>
      <c r="AW770" s="75">
        <f>_xlfn.IFNA(VLOOKUP(L770,list_vat[],3,FALSE),0)</f>
        <v>0</v>
      </c>
      <c r="AX770" s="74">
        <f t="shared" si="438"/>
        <v>0</v>
      </c>
      <c r="AY770" s="74">
        <f t="shared" si="439"/>
        <v>0</v>
      </c>
      <c r="AZ770" s="130">
        <f t="shared" si="440"/>
        <v>0</v>
      </c>
      <c r="BA770" s="74">
        <f t="shared" si="421"/>
        <v>0</v>
      </c>
      <c r="BB770" s="193">
        <f t="shared" si="441"/>
        <v>0</v>
      </c>
      <c r="BC770" s="102">
        <f t="shared" si="442"/>
        <v>0</v>
      </c>
      <c r="BD770" s="102">
        <f t="shared" si="443"/>
        <v>0</v>
      </c>
      <c r="BE770" s="413" t="s">
        <v>69</v>
      </c>
    </row>
    <row r="771" spans="1:57" s="65" customFormat="1" ht="12" customHeight="1" x14ac:dyDescent="0.2">
      <c r="A771" s="43">
        <v>756</v>
      </c>
      <c r="B771" s="166"/>
      <c r="C771" s="166"/>
      <c r="D771" s="166"/>
      <c r="E771" s="162"/>
      <c r="F771" s="166"/>
      <c r="G771" s="162"/>
      <c r="H771" s="162"/>
      <c r="I771" s="189">
        <f t="shared" si="422"/>
        <v>0</v>
      </c>
      <c r="J771" s="195"/>
      <c r="K771" s="162"/>
      <c r="L771" s="168"/>
      <c r="M771" s="75">
        <f>_xlfn.XLOOKUP(L771,list_vat[Страна],list_vat[Ставка НДС %],0,0)</f>
        <v>0</v>
      </c>
      <c r="N771" s="162">
        <f t="shared" si="423"/>
        <v>0</v>
      </c>
      <c r="O771" s="169"/>
      <c r="P771" s="74">
        <f t="shared" si="444"/>
        <v>0</v>
      </c>
      <c r="Q771" s="162"/>
      <c r="R771" s="162" t="str">
        <f t="shared" si="424"/>
        <v>введи курс</v>
      </c>
      <c r="S771" s="196">
        <f t="shared" si="425"/>
        <v>0</v>
      </c>
      <c r="T771" s="192">
        <f t="shared" si="426"/>
        <v>0</v>
      </c>
      <c r="U771" s="76">
        <f t="shared" si="427"/>
        <v>0</v>
      </c>
      <c r="V771" s="123">
        <f t="shared" si="428"/>
        <v>0</v>
      </c>
      <c r="W771" s="191"/>
      <c r="X771" s="170"/>
      <c r="Y771" s="74">
        <f t="shared" si="413"/>
        <v>0</v>
      </c>
      <c r="Z771" s="188"/>
      <c r="AA771" s="130">
        <f t="shared" si="429"/>
        <v>0</v>
      </c>
      <c r="AB771" s="74">
        <f t="shared" si="430"/>
        <v>0</v>
      </c>
      <c r="AC771" s="356"/>
      <c r="AD771" s="130" cm="1">
        <f t="array" ref="AD771">IFERROR(ROUND((_xlfn.IFS(offer_sale_type="поставка",AB771,offer_sale_type="транзит",S771)*(1+AC771))/E771,2),0)</f>
        <v>0</v>
      </c>
      <c r="AE771" s="74">
        <f t="shared" si="431"/>
        <v>0</v>
      </c>
      <c r="AF771" s="123" cm="1">
        <f t="array" ref="AF771">IFERROR(ROUND(_xlfn.IFS(offer_sale_type="поставка",AB771,offer_sale_type="транзит",S771)*AC771,2),0)</f>
        <v>0</v>
      </c>
      <c r="AG771" s="130">
        <f t="shared" si="414"/>
        <v>0</v>
      </c>
      <c r="AH771" s="74">
        <f t="shared" si="415"/>
        <v>0</v>
      </c>
      <c r="AI771" s="123">
        <f t="shared" si="416"/>
        <v>0</v>
      </c>
      <c r="AJ771" s="118">
        <f t="shared" si="432"/>
        <v>0</v>
      </c>
      <c r="AK771" s="74">
        <f t="shared" si="433"/>
        <v>0</v>
      </c>
      <c r="AL771" s="174">
        <f t="shared" si="434"/>
        <v>0</v>
      </c>
      <c r="AM771" s="175">
        <f t="shared" si="417"/>
        <v>0</v>
      </c>
      <c r="AN771" s="130">
        <f t="shared" si="435"/>
        <v>0</v>
      </c>
      <c r="AO771" s="74">
        <f t="shared" si="418"/>
        <v>0</v>
      </c>
      <c r="AP771" s="123">
        <f t="shared" si="436"/>
        <v>0</v>
      </c>
      <c r="AQ771" s="118">
        <f t="shared" si="419"/>
        <v>0</v>
      </c>
      <c r="AR771" s="82" t="str">
        <f t="shared" si="437"/>
        <v>https://www.alta.ru/tnved/code//</v>
      </c>
      <c r="AS771" s="157"/>
      <c r="AT771" s="162"/>
      <c r="AU771" s="74">
        <f t="shared" si="420"/>
        <v>0</v>
      </c>
      <c r="AV771" s="157"/>
      <c r="AW771" s="75">
        <f>_xlfn.IFNA(VLOOKUP(L771,list_vat[],3,FALSE),0)</f>
        <v>0</v>
      </c>
      <c r="AX771" s="74">
        <f t="shared" si="438"/>
        <v>0</v>
      </c>
      <c r="AY771" s="74">
        <f t="shared" si="439"/>
        <v>0</v>
      </c>
      <c r="AZ771" s="130">
        <f t="shared" si="440"/>
        <v>0</v>
      </c>
      <c r="BA771" s="74">
        <f t="shared" si="421"/>
        <v>0</v>
      </c>
      <c r="BB771" s="193">
        <f t="shared" si="441"/>
        <v>0</v>
      </c>
      <c r="BC771" s="102">
        <f t="shared" si="442"/>
        <v>0</v>
      </c>
      <c r="BD771" s="102">
        <f t="shared" si="443"/>
        <v>0</v>
      </c>
      <c r="BE771" s="413" t="s">
        <v>69</v>
      </c>
    </row>
    <row r="772" spans="1:57" s="65" customFormat="1" ht="12" customHeight="1" x14ac:dyDescent="0.2">
      <c r="A772" s="43">
        <v>757</v>
      </c>
      <c r="B772" s="166"/>
      <c r="C772" s="166"/>
      <c r="D772" s="166"/>
      <c r="E772" s="162"/>
      <c r="F772" s="166"/>
      <c r="G772" s="162"/>
      <c r="H772" s="162"/>
      <c r="I772" s="189">
        <f t="shared" si="422"/>
        <v>0</v>
      </c>
      <c r="J772" s="195"/>
      <c r="K772" s="162"/>
      <c r="L772" s="168"/>
      <c r="M772" s="75">
        <f>_xlfn.XLOOKUP(L772,list_vat[Страна],list_vat[Ставка НДС %],0,0)</f>
        <v>0</v>
      </c>
      <c r="N772" s="162">
        <f t="shared" si="423"/>
        <v>0</v>
      </c>
      <c r="O772" s="169"/>
      <c r="P772" s="74">
        <f t="shared" si="444"/>
        <v>0</v>
      </c>
      <c r="Q772" s="162"/>
      <c r="R772" s="162" t="str">
        <f t="shared" si="424"/>
        <v>введи курс</v>
      </c>
      <c r="S772" s="196">
        <f t="shared" si="425"/>
        <v>0</v>
      </c>
      <c r="T772" s="192">
        <f t="shared" si="426"/>
        <v>0</v>
      </c>
      <c r="U772" s="76">
        <f t="shared" si="427"/>
        <v>0</v>
      </c>
      <c r="V772" s="123">
        <f t="shared" si="428"/>
        <v>0</v>
      </c>
      <c r="W772" s="191"/>
      <c r="X772" s="170"/>
      <c r="Y772" s="74">
        <f t="shared" si="413"/>
        <v>0</v>
      </c>
      <c r="Z772" s="188"/>
      <c r="AA772" s="130">
        <f t="shared" si="429"/>
        <v>0</v>
      </c>
      <c r="AB772" s="74">
        <f t="shared" si="430"/>
        <v>0</v>
      </c>
      <c r="AC772" s="356"/>
      <c r="AD772" s="130" cm="1">
        <f t="array" ref="AD772">IFERROR(ROUND((_xlfn.IFS(offer_sale_type="поставка",AB772,offer_sale_type="транзит",S772)*(1+AC772))/E772,2),0)</f>
        <v>0</v>
      </c>
      <c r="AE772" s="74">
        <f t="shared" si="431"/>
        <v>0</v>
      </c>
      <c r="AF772" s="123" cm="1">
        <f t="array" ref="AF772">IFERROR(ROUND(_xlfn.IFS(offer_sale_type="поставка",AB772,offer_sale_type="транзит",S772)*AC772,2),0)</f>
        <v>0</v>
      </c>
      <c r="AG772" s="130">
        <f t="shared" si="414"/>
        <v>0</v>
      </c>
      <c r="AH772" s="74">
        <f t="shared" si="415"/>
        <v>0</v>
      </c>
      <c r="AI772" s="123">
        <f t="shared" si="416"/>
        <v>0</v>
      </c>
      <c r="AJ772" s="118">
        <f t="shared" si="432"/>
        <v>0</v>
      </c>
      <c r="AK772" s="74">
        <f t="shared" si="433"/>
        <v>0</v>
      </c>
      <c r="AL772" s="174">
        <f t="shared" si="434"/>
        <v>0</v>
      </c>
      <c r="AM772" s="175">
        <f t="shared" si="417"/>
        <v>0</v>
      </c>
      <c r="AN772" s="130">
        <f t="shared" si="435"/>
        <v>0</v>
      </c>
      <c r="AO772" s="74">
        <f t="shared" si="418"/>
        <v>0</v>
      </c>
      <c r="AP772" s="123">
        <f t="shared" si="436"/>
        <v>0</v>
      </c>
      <c r="AQ772" s="118">
        <f t="shared" si="419"/>
        <v>0</v>
      </c>
      <c r="AR772" s="82" t="str">
        <f t="shared" si="437"/>
        <v>https://www.alta.ru/tnved/code//</v>
      </c>
      <c r="AS772" s="157"/>
      <c r="AT772" s="162"/>
      <c r="AU772" s="74">
        <f t="shared" si="420"/>
        <v>0</v>
      </c>
      <c r="AV772" s="157"/>
      <c r="AW772" s="75">
        <f>_xlfn.IFNA(VLOOKUP(L772,list_vat[],3,FALSE),0)</f>
        <v>0</v>
      </c>
      <c r="AX772" s="74">
        <f t="shared" si="438"/>
        <v>0</v>
      </c>
      <c r="AY772" s="74">
        <f t="shared" si="439"/>
        <v>0</v>
      </c>
      <c r="AZ772" s="130">
        <f t="shared" si="440"/>
        <v>0</v>
      </c>
      <c r="BA772" s="74">
        <f t="shared" si="421"/>
        <v>0</v>
      </c>
      <c r="BB772" s="193">
        <f t="shared" si="441"/>
        <v>0</v>
      </c>
      <c r="BC772" s="102">
        <f t="shared" si="442"/>
        <v>0</v>
      </c>
      <c r="BD772" s="102">
        <f t="shared" si="443"/>
        <v>0</v>
      </c>
      <c r="BE772" s="413" t="s">
        <v>69</v>
      </c>
    </row>
    <row r="773" spans="1:57" s="65" customFormat="1" ht="12" customHeight="1" x14ac:dyDescent="0.2">
      <c r="A773" s="43">
        <v>758</v>
      </c>
      <c r="B773" s="166"/>
      <c r="C773" s="166"/>
      <c r="D773" s="166"/>
      <c r="E773" s="162"/>
      <c r="F773" s="166"/>
      <c r="G773" s="162"/>
      <c r="H773" s="162"/>
      <c r="I773" s="189">
        <f t="shared" si="422"/>
        <v>0</v>
      </c>
      <c r="J773" s="195"/>
      <c r="K773" s="162"/>
      <c r="L773" s="168"/>
      <c r="M773" s="75">
        <f>_xlfn.XLOOKUP(L773,list_vat[Страна],list_vat[Ставка НДС %],0,0)</f>
        <v>0</v>
      </c>
      <c r="N773" s="162">
        <f t="shared" si="423"/>
        <v>0</v>
      </c>
      <c r="O773" s="169"/>
      <c r="P773" s="74">
        <f t="shared" si="444"/>
        <v>0</v>
      </c>
      <c r="Q773" s="162"/>
      <c r="R773" s="162" t="str">
        <f t="shared" si="424"/>
        <v>введи курс</v>
      </c>
      <c r="S773" s="196">
        <f t="shared" si="425"/>
        <v>0</v>
      </c>
      <c r="T773" s="192">
        <f t="shared" si="426"/>
        <v>0</v>
      </c>
      <c r="U773" s="76">
        <f t="shared" si="427"/>
        <v>0</v>
      </c>
      <c r="V773" s="123">
        <f t="shared" si="428"/>
        <v>0</v>
      </c>
      <c r="W773" s="191"/>
      <c r="X773" s="170"/>
      <c r="Y773" s="74">
        <f t="shared" si="413"/>
        <v>0</v>
      </c>
      <c r="Z773" s="188"/>
      <c r="AA773" s="130">
        <f t="shared" si="429"/>
        <v>0</v>
      </c>
      <c r="AB773" s="74">
        <f t="shared" si="430"/>
        <v>0</v>
      </c>
      <c r="AC773" s="356"/>
      <c r="AD773" s="130" cm="1">
        <f t="array" ref="AD773">IFERROR(ROUND((_xlfn.IFS(offer_sale_type="поставка",AB773,offer_sale_type="транзит",S773)*(1+AC773))/E773,2),0)</f>
        <v>0</v>
      </c>
      <c r="AE773" s="74">
        <f t="shared" si="431"/>
        <v>0</v>
      </c>
      <c r="AF773" s="123" cm="1">
        <f t="array" ref="AF773">IFERROR(ROUND(_xlfn.IFS(offer_sale_type="поставка",AB773,offer_sale_type="транзит",S773)*AC773,2),0)</f>
        <v>0</v>
      </c>
      <c r="AG773" s="130">
        <f t="shared" si="414"/>
        <v>0</v>
      </c>
      <c r="AH773" s="74">
        <f t="shared" si="415"/>
        <v>0</v>
      </c>
      <c r="AI773" s="123">
        <f t="shared" si="416"/>
        <v>0</v>
      </c>
      <c r="AJ773" s="118">
        <f t="shared" si="432"/>
        <v>0</v>
      </c>
      <c r="AK773" s="74">
        <f t="shared" si="433"/>
        <v>0</v>
      </c>
      <c r="AL773" s="174">
        <f t="shared" si="434"/>
        <v>0</v>
      </c>
      <c r="AM773" s="175">
        <f t="shared" si="417"/>
        <v>0</v>
      </c>
      <c r="AN773" s="130">
        <f t="shared" si="435"/>
        <v>0</v>
      </c>
      <c r="AO773" s="74">
        <f t="shared" si="418"/>
        <v>0</v>
      </c>
      <c r="AP773" s="123">
        <f t="shared" si="436"/>
        <v>0</v>
      </c>
      <c r="AQ773" s="118">
        <f t="shared" si="419"/>
        <v>0</v>
      </c>
      <c r="AR773" s="82" t="str">
        <f t="shared" si="437"/>
        <v>https://www.alta.ru/tnved/code//</v>
      </c>
      <c r="AS773" s="157"/>
      <c r="AT773" s="162"/>
      <c r="AU773" s="74">
        <f t="shared" si="420"/>
        <v>0</v>
      </c>
      <c r="AV773" s="157"/>
      <c r="AW773" s="75">
        <f>_xlfn.IFNA(VLOOKUP(L773,list_vat[],3,FALSE),0)</f>
        <v>0</v>
      </c>
      <c r="AX773" s="74">
        <f t="shared" si="438"/>
        <v>0</v>
      </c>
      <c r="AY773" s="74">
        <f t="shared" si="439"/>
        <v>0</v>
      </c>
      <c r="AZ773" s="130">
        <f t="shared" si="440"/>
        <v>0</v>
      </c>
      <c r="BA773" s="74">
        <f t="shared" si="421"/>
        <v>0</v>
      </c>
      <c r="BB773" s="193">
        <f t="shared" si="441"/>
        <v>0</v>
      </c>
      <c r="BC773" s="102">
        <f t="shared" si="442"/>
        <v>0</v>
      </c>
      <c r="BD773" s="102">
        <f t="shared" si="443"/>
        <v>0</v>
      </c>
      <c r="BE773" s="413" t="s">
        <v>69</v>
      </c>
    </row>
    <row r="774" spans="1:57" s="65" customFormat="1" ht="12" customHeight="1" x14ac:dyDescent="0.2">
      <c r="A774" s="43">
        <v>759</v>
      </c>
      <c r="B774" s="166"/>
      <c r="C774" s="166"/>
      <c r="D774" s="166"/>
      <c r="E774" s="162"/>
      <c r="F774" s="166"/>
      <c r="G774" s="162"/>
      <c r="H774" s="162"/>
      <c r="I774" s="189">
        <f t="shared" si="422"/>
        <v>0</v>
      </c>
      <c r="J774" s="195"/>
      <c r="K774" s="162"/>
      <c r="L774" s="168"/>
      <c r="M774" s="75">
        <f>_xlfn.XLOOKUP(L774,list_vat[Страна],list_vat[Ставка НДС %],0,0)</f>
        <v>0</v>
      </c>
      <c r="N774" s="162">
        <f t="shared" si="423"/>
        <v>0</v>
      </c>
      <c r="O774" s="169"/>
      <c r="P774" s="74">
        <f t="shared" si="444"/>
        <v>0</v>
      </c>
      <c r="Q774" s="162"/>
      <c r="R774" s="162" t="str">
        <f t="shared" si="424"/>
        <v>введи курс</v>
      </c>
      <c r="S774" s="196">
        <f t="shared" si="425"/>
        <v>0</v>
      </c>
      <c r="T774" s="192">
        <f t="shared" si="426"/>
        <v>0</v>
      </c>
      <c r="U774" s="76">
        <f t="shared" si="427"/>
        <v>0</v>
      </c>
      <c r="V774" s="123">
        <f t="shared" si="428"/>
        <v>0</v>
      </c>
      <c r="W774" s="191"/>
      <c r="X774" s="170"/>
      <c r="Y774" s="74">
        <f t="shared" si="413"/>
        <v>0</v>
      </c>
      <c r="Z774" s="188"/>
      <c r="AA774" s="130">
        <f t="shared" si="429"/>
        <v>0</v>
      </c>
      <c r="AB774" s="74">
        <f t="shared" si="430"/>
        <v>0</v>
      </c>
      <c r="AC774" s="356"/>
      <c r="AD774" s="130" cm="1">
        <f t="array" ref="AD774">IFERROR(ROUND((_xlfn.IFS(offer_sale_type="поставка",AB774,offer_sale_type="транзит",S774)*(1+AC774))/E774,2),0)</f>
        <v>0</v>
      </c>
      <c r="AE774" s="74">
        <f t="shared" si="431"/>
        <v>0</v>
      </c>
      <c r="AF774" s="123" cm="1">
        <f t="array" ref="AF774">IFERROR(ROUND(_xlfn.IFS(offer_sale_type="поставка",AB774,offer_sale_type="транзит",S774)*AC774,2),0)</f>
        <v>0</v>
      </c>
      <c r="AG774" s="130">
        <f t="shared" si="414"/>
        <v>0</v>
      </c>
      <c r="AH774" s="74">
        <f t="shared" si="415"/>
        <v>0</v>
      </c>
      <c r="AI774" s="123">
        <f t="shared" si="416"/>
        <v>0</v>
      </c>
      <c r="AJ774" s="118">
        <f t="shared" si="432"/>
        <v>0</v>
      </c>
      <c r="AK774" s="74">
        <f t="shared" si="433"/>
        <v>0</v>
      </c>
      <c r="AL774" s="174">
        <f t="shared" si="434"/>
        <v>0</v>
      </c>
      <c r="AM774" s="175">
        <f t="shared" si="417"/>
        <v>0</v>
      </c>
      <c r="AN774" s="130">
        <f t="shared" si="435"/>
        <v>0</v>
      </c>
      <c r="AO774" s="74">
        <f t="shared" si="418"/>
        <v>0</v>
      </c>
      <c r="AP774" s="123">
        <f t="shared" si="436"/>
        <v>0</v>
      </c>
      <c r="AQ774" s="118">
        <f t="shared" si="419"/>
        <v>0</v>
      </c>
      <c r="AR774" s="82" t="str">
        <f t="shared" si="437"/>
        <v>https://www.alta.ru/tnved/code//</v>
      </c>
      <c r="AS774" s="157"/>
      <c r="AT774" s="162"/>
      <c r="AU774" s="74">
        <f t="shared" si="420"/>
        <v>0</v>
      </c>
      <c r="AV774" s="157"/>
      <c r="AW774" s="75">
        <f>_xlfn.IFNA(VLOOKUP(L774,list_vat[],3,FALSE),0)</f>
        <v>0</v>
      </c>
      <c r="AX774" s="74">
        <f t="shared" si="438"/>
        <v>0</v>
      </c>
      <c r="AY774" s="74">
        <f t="shared" si="439"/>
        <v>0</v>
      </c>
      <c r="AZ774" s="130">
        <f t="shared" si="440"/>
        <v>0</v>
      </c>
      <c r="BA774" s="74">
        <f t="shared" si="421"/>
        <v>0</v>
      </c>
      <c r="BB774" s="193">
        <f t="shared" si="441"/>
        <v>0</v>
      </c>
      <c r="BC774" s="102">
        <f t="shared" si="442"/>
        <v>0</v>
      </c>
      <c r="BD774" s="102">
        <f t="shared" si="443"/>
        <v>0</v>
      </c>
      <c r="BE774" s="413" t="s">
        <v>69</v>
      </c>
    </row>
    <row r="775" spans="1:57" s="65" customFormat="1" ht="12" customHeight="1" x14ac:dyDescent="0.2">
      <c r="A775" s="43">
        <v>760</v>
      </c>
      <c r="B775" s="166"/>
      <c r="C775" s="166"/>
      <c r="D775" s="166"/>
      <c r="E775" s="162"/>
      <c r="F775" s="166"/>
      <c r="G775" s="162"/>
      <c r="H775" s="162"/>
      <c r="I775" s="189">
        <f t="shared" si="422"/>
        <v>0</v>
      </c>
      <c r="J775" s="195"/>
      <c r="K775" s="162"/>
      <c r="L775" s="168"/>
      <c r="M775" s="75">
        <f>_xlfn.XLOOKUP(L775,list_vat[Страна],list_vat[Ставка НДС %],0,0)</f>
        <v>0</v>
      </c>
      <c r="N775" s="162">
        <f t="shared" si="423"/>
        <v>0</v>
      </c>
      <c r="O775" s="169"/>
      <c r="P775" s="74">
        <f t="shared" si="444"/>
        <v>0</v>
      </c>
      <c r="Q775" s="162"/>
      <c r="R775" s="162" t="str">
        <f t="shared" si="424"/>
        <v>введи курс</v>
      </c>
      <c r="S775" s="196">
        <f t="shared" si="425"/>
        <v>0</v>
      </c>
      <c r="T775" s="192">
        <f t="shared" si="426"/>
        <v>0</v>
      </c>
      <c r="U775" s="76">
        <f t="shared" si="427"/>
        <v>0</v>
      </c>
      <c r="V775" s="123">
        <f t="shared" si="428"/>
        <v>0</v>
      </c>
      <c r="W775" s="191"/>
      <c r="X775" s="170"/>
      <c r="Y775" s="74">
        <f t="shared" si="413"/>
        <v>0</v>
      </c>
      <c r="Z775" s="188"/>
      <c r="AA775" s="130">
        <f t="shared" si="429"/>
        <v>0</v>
      </c>
      <c r="AB775" s="74">
        <f t="shared" si="430"/>
        <v>0</v>
      </c>
      <c r="AC775" s="356"/>
      <c r="AD775" s="130" cm="1">
        <f t="array" ref="AD775">IFERROR(ROUND((_xlfn.IFS(offer_sale_type="поставка",AB775,offer_sale_type="транзит",S775)*(1+AC775))/E775,2),0)</f>
        <v>0</v>
      </c>
      <c r="AE775" s="74">
        <f t="shared" si="431"/>
        <v>0</v>
      </c>
      <c r="AF775" s="123" cm="1">
        <f t="array" ref="AF775">IFERROR(ROUND(_xlfn.IFS(offer_sale_type="поставка",AB775,offer_sale_type="транзит",S775)*AC775,2),0)</f>
        <v>0</v>
      </c>
      <c r="AG775" s="130">
        <f t="shared" si="414"/>
        <v>0</v>
      </c>
      <c r="AH775" s="74">
        <f t="shared" si="415"/>
        <v>0</v>
      </c>
      <c r="AI775" s="123">
        <f t="shared" si="416"/>
        <v>0</v>
      </c>
      <c r="AJ775" s="118">
        <f t="shared" si="432"/>
        <v>0</v>
      </c>
      <c r="AK775" s="74">
        <f t="shared" si="433"/>
        <v>0</v>
      </c>
      <c r="AL775" s="174">
        <f t="shared" si="434"/>
        <v>0</v>
      </c>
      <c r="AM775" s="175">
        <f t="shared" si="417"/>
        <v>0</v>
      </c>
      <c r="AN775" s="130">
        <f t="shared" si="435"/>
        <v>0</v>
      </c>
      <c r="AO775" s="74">
        <f t="shared" si="418"/>
        <v>0</v>
      </c>
      <c r="AP775" s="123">
        <f t="shared" si="436"/>
        <v>0</v>
      </c>
      <c r="AQ775" s="118">
        <f t="shared" si="419"/>
        <v>0</v>
      </c>
      <c r="AR775" s="82" t="str">
        <f t="shared" si="437"/>
        <v>https://www.alta.ru/tnved/code//</v>
      </c>
      <c r="AS775" s="157"/>
      <c r="AT775" s="162"/>
      <c r="AU775" s="74">
        <f t="shared" si="420"/>
        <v>0</v>
      </c>
      <c r="AV775" s="157"/>
      <c r="AW775" s="75">
        <f>_xlfn.IFNA(VLOOKUP(L775,list_vat[],3,FALSE),0)</f>
        <v>0</v>
      </c>
      <c r="AX775" s="74">
        <f t="shared" si="438"/>
        <v>0</v>
      </c>
      <c r="AY775" s="74">
        <f t="shared" si="439"/>
        <v>0</v>
      </c>
      <c r="AZ775" s="130">
        <f t="shared" si="440"/>
        <v>0</v>
      </c>
      <c r="BA775" s="74">
        <f t="shared" si="421"/>
        <v>0</v>
      </c>
      <c r="BB775" s="193">
        <f t="shared" si="441"/>
        <v>0</v>
      </c>
      <c r="BC775" s="102">
        <f t="shared" si="442"/>
        <v>0</v>
      </c>
      <c r="BD775" s="102">
        <f t="shared" si="443"/>
        <v>0</v>
      </c>
      <c r="BE775" s="413" t="s">
        <v>69</v>
      </c>
    </row>
    <row r="776" spans="1:57" s="65" customFormat="1" ht="12" customHeight="1" x14ac:dyDescent="0.2">
      <c r="A776" s="43">
        <v>761</v>
      </c>
      <c r="B776" s="166"/>
      <c r="C776" s="166"/>
      <c r="D776" s="166"/>
      <c r="E776" s="162"/>
      <c r="F776" s="166"/>
      <c r="G776" s="162"/>
      <c r="H776" s="162"/>
      <c r="I776" s="189">
        <f t="shared" si="422"/>
        <v>0</v>
      </c>
      <c r="J776" s="195"/>
      <c r="K776" s="162"/>
      <c r="L776" s="168"/>
      <c r="M776" s="75">
        <f>_xlfn.XLOOKUP(L776,list_vat[Страна],list_vat[Ставка НДС %],0,0)</f>
        <v>0</v>
      </c>
      <c r="N776" s="162">
        <f t="shared" si="423"/>
        <v>0</v>
      </c>
      <c r="O776" s="169"/>
      <c r="P776" s="74">
        <f t="shared" si="444"/>
        <v>0</v>
      </c>
      <c r="Q776" s="162"/>
      <c r="R776" s="162" t="str">
        <f t="shared" si="424"/>
        <v>введи курс</v>
      </c>
      <c r="S776" s="196">
        <f t="shared" si="425"/>
        <v>0</v>
      </c>
      <c r="T776" s="192">
        <f t="shared" si="426"/>
        <v>0</v>
      </c>
      <c r="U776" s="76">
        <f t="shared" si="427"/>
        <v>0</v>
      </c>
      <c r="V776" s="123">
        <f t="shared" si="428"/>
        <v>0</v>
      </c>
      <c r="W776" s="191"/>
      <c r="X776" s="170"/>
      <c r="Y776" s="74">
        <f t="shared" si="413"/>
        <v>0</v>
      </c>
      <c r="Z776" s="188"/>
      <c r="AA776" s="130">
        <f t="shared" si="429"/>
        <v>0</v>
      </c>
      <c r="AB776" s="74">
        <f t="shared" si="430"/>
        <v>0</v>
      </c>
      <c r="AC776" s="356"/>
      <c r="AD776" s="130" cm="1">
        <f t="array" ref="AD776">IFERROR(ROUND((_xlfn.IFS(offer_sale_type="поставка",AB776,offer_sale_type="транзит",S776)*(1+AC776))/E776,2),0)</f>
        <v>0</v>
      </c>
      <c r="AE776" s="74">
        <f t="shared" si="431"/>
        <v>0</v>
      </c>
      <c r="AF776" s="123" cm="1">
        <f t="array" ref="AF776">IFERROR(ROUND(_xlfn.IFS(offer_sale_type="поставка",AB776,offer_sale_type="транзит",S776)*AC776,2),0)</f>
        <v>0</v>
      </c>
      <c r="AG776" s="130">
        <f t="shared" si="414"/>
        <v>0</v>
      </c>
      <c r="AH776" s="74">
        <f t="shared" si="415"/>
        <v>0</v>
      </c>
      <c r="AI776" s="123">
        <f t="shared" si="416"/>
        <v>0</v>
      </c>
      <c r="AJ776" s="118">
        <f t="shared" si="432"/>
        <v>0</v>
      </c>
      <c r="AK776" s="74">
        <f t="shared" si="433"/>
        <v>0</v>
      </c>
      <c r="AL776" s="174">
        <f t="shared" si="434"/>
        <v>0</v>
      </c>
      <c r="AM776" s="175">
        <f t="shared" si="417"/>
        <v>0</v>
      </c>
      <c r="AN776" s="130">
        <f t="shared" si="435"/>
        <v>0</v>
      </c>
      <c r="AO776" s="74">
        <f t="shared" si="418"/>
        <v>0</v>
      </c>
      <c r="AP776" s="123">
        <f t="shared" si="436"/>
        <v>0</v>
      </c>
      <c r="AQ776" s="118">
        <f t="shared" si="419"/>
        <v>0</v>
      </c>
      <c r="AR776" s="82" t="str">
        <f t="shared" si="437"/>
        <v>https://www.alta.ru/tnved/code//</v>
      </c>
      <c r="AS776" s="157"/>
      <c r="AT776" s="162"/>
      <c r="AU776" s="74">
        <f t="shared" si="420"/>
        <v>0</v>
      </c>
      <c r="AV776" s="157"/>
      <c r="AW776" s="75">
        <f>_xlfn.IFNA(VLOOKUP(L776,list_vat[],3,FALSE),0)</f>
        <v>0</v>
      </c>
      <c r="AX776" s="74">
        <f t="shared" si="438"/>
        <v>0</v>
      </c>
      <c r="AY776" s="74">
        <f t="shared" si="439"/>
        <v>0</v>
      </c>
      <c r="AZ776" s="130">
        <f t="shared" si="440"/>
        <v>0</v>
      </c>
      <c r="BA776" s="74">
        <f t="shared" si="421"/>
        <v>0</v>
      </c>
      <c r="BB776" s="193">
        <f t="shared" si="441"/>
        <v>0</v>
      </c>
      <c r="BC776" s="102">
        <f t="shared" si="442"/>
        <v>0</v>
      </c>
      <c r="BD776" s="102">
        <f t="shared" si="443"/>
        <v>0</v>
      </c>
      <c r="BE776" s="413" t="s">
        <v>69</v>
      </c>
    </row>
    <row r="777" spans="1:57" s="65" customFormat="1" ht="12" customHeight="1" x14ac:dyDescent="0.2">
      <c r="A777" s="43">
        <v>762</v>
      </c>
      <c r="B777" s="166"/>
      <c r="C777" s="166"/>
      <c r="D777" s="166"/>
      <c r="E777" s="162"/>
      <c r="F777" s="166"/>
      <c r="G777" s="162"/>
      <c r="H777" s="162"/>
      <c r="I777" s="189">
        <f t="shared" si="422"/>
        <v>0</v>
      </c>
      <c r="J777" s="195"/>
      <c r="K777" s="162"/>
      <c r="L777" s="168"/>
      <c r="M777" s="75">
        <f>_xlfn.XLOOKUP(L777,list_vat[Страна],list_vat[Ставка НДС %],0,0)</f>
        <v>0</v>
      </c>
      <c r="N777" s="162">
        <f t="shared" si="423"/>
        <v>0</v>
      </c>
      <c r="O777" s="169"/>
      <c r="P777" s="74">
        <f t="shared" si="444"/>
        <v>0</v>
      </c>
      <c r="Q777" s="162"/>
      <c r="R777" s="162" t="str">
        <f t="shared" si="424"/>
        <v>введи курс</v>
      </c>
      <c r="S777" s="196">
        <f t="shared" si="425"/>
        <v>0</v>
      </c>
      <c r="T777" s="192">
        <f t="shared" si="426"/>
        <v>0</v>
      </c>
      <c r="U777" s="76">
        <f t="shared" si="427"/>
        <v>0</v>
      </c>
      <c r="V777" s="123">
        <f t="shared" si="428"/>
        <v>0</v>
      </c>
      <c r="W777" s="191"/>
      <c r="X777" s="170"/>
      <c r="Y777" s="74">
        <f t="shared" si="413"/>
        <v>0</v>
      </c>
      <c r="Z777" s="188"/>
      <c r="AA777" s="130">
        <f t="shared" si="429"/>
        <v>0</v>
      </c>
      <c r="AB777" s="74">
        <f t="shared" si="430"/>
        <v>0</v>
      </c>
      <c r="AC777" s="356"/>
      <c r="AD777" s="130" cm="1">
        <f t="array" ref="AD777">IFERROR(ROUND((_xlfn.IFS(offer_sale_type="поставка",AB777,offer_sale_type="транзит",S777)*(1+AC777))/E777,2),0)</f>
        <v>0</v>
      </c>
      <c r="AE777" s="74">
        <f t="shared" si="431"/>
        <v>0</v>
      </c>
      <c r="AF777" s="123" cm="1">
        <f t="array" ref="AF777">IFERROR(ROUND(_xlfn.IFS(offer_sale_type="поставка",AB777,offer_sale_type="транзит",S777)*AC777,2),0)</f>
        <v>0</v>
      </c>
      <c r="AG777" s="130">
        <f t="shared" si="414"/>
        <v>0</v>
      </c>
      <c r="AH777" s="74">
        <f t="shared" si="415"/>
        <v>0</v>
      </c>
      <c r="AI777" s="123">
        <f t="shared" si="416"/>
        <v>0</v>
      </c>
      <c r="AJ777" s="118">
        <f t="shared" si="432"/>
        <v>0</v>
      </c>
      <c r="AK777" s="74">
        <f t="shared" si="433"/>
        <v>0</v>
      </c>
      <c r="AL777" s="174">
        <f t="shared" si="434"/>
        <v>0</v>
      </c>
      <c r="AM777" s="175">
        <f t="shared" si="417"/>
        <v>0</v>
      </c>
      <c r="AN777" s="130">
        <f t="shared" si="435"/>
        <v>0</v>
      </c>
      <c r="AO777" s="74">
        <f t="shared" si="418"/>
        <v>0</v>
      </c>
      <c r="AP777" s="123">
        <f t="shared" si="436"/>
        <v>0</v>
      </c>
      <c r="AQ777" s="118">
        <f t="shared" si="419"/>
        <v>0</v>
      </c>
      <c r="AR777" s="82" t="str">
        <f t="shared" si="437"/>
        <v>https://www.alta.ru/tnved/code//</v>
      </c>
      <c r="AS777" s="157"/>
      <c r="AT777" s="162"/>
      <c r="AU777" s="74">
        <f t="shared" si="420"/>
        <v>0</v>
      </c>
      <c r="AV777" s="157"/>
      <c r="AW777" s="75">
        <f>_xlfn.IFNA(VLOOKUP(L777,list_vat[],3,FALSE),0)</f>
        <v>0</v>
      </c>
      <c r="AX777" s="74">
        <f t="shared" si="438"/>
        <v>0</v>
      </c>
      <c r="AY777" s="74">
        <f t="shared" si="439"/>
        <v>0</v>
      </c>
      <c r="AZ777" s="130">
        <f t="shared" si="440"/>
        <v>0</v>
      </c>
      <c r="BA777" s="74">
        <f t="shared" si="421"/>
        <v>0</v>
      </c>
      <c r="BB777" s="193">
        <f t="shared" si="441"/>
        <v>0</v>
      </c>
      <c r="BC777" s="102">
        <f t="shared" si="442"/>
        <v>0</v>
      </c>
      <c r="BD777" s="102">
        <f t="shared" si="443"/>
        <v>0</v>
      </c>
      <c r="BE777" s="413" t="s">
        <v>69</v>
      </c>
    </row>
    <row r="778" spans="1:57" s="65" customFormat="1" ht="12" customHeight="1" x14ac:dyDescent="0.2">
      <c r="A778" s="43">
        <v>763</v>
      </c>
      <c r="B778" s="166"/>
      <c r="C778" s="166"/>
      <c r="D778" s="166"/>
      <c r="E778" s="162"/>
      <c r="F778" s="166"/>
      <c r="G778" s="162"/>
      <c r="H778" s="162"/>
      <c r="I778" s="189">
        <f t="shared" si="422"/>
        <v>0</v>
      </c>
      <c r="J778" s="195"/>
      <c r="K778" s="162"/>
      <c r="L778" s="168"/>
      <c r="M778" s="75">
        <f>_xlfn.XLOOKUP(L778,list_vat[Страна],list_vat[Ставка НДС %],0,0)</f>
        <v>0</v>
      </c>
      <c r="N778" s="162">
        <f t="shared" si="423"/>
        <v>0</v>
      </c>
      <c r="O778" s="169"/>
      <c r="P778" s="74">
        <f t="shared" si="444"/>
        <v>0</v>
      </c>
      <c r="Q778" s="162"/>
      <c r="R778" s="162" t="str">
        <f t="shared" si="424"/>
        <v>введи курс</v>
      </c>
      <c r="S778" s="196">
        <f t="shared" si="425"/>
        <v>0</v>
      </c>
      <c r="T778" s="192">
        <f t="shared" si="426"/>
        <v>0</v>
      </c>
      <c r="U778" s="76">
        <f t="shared" si="427"/>
        <v>0</v>
      </c>
      <c r="V778" s="123">
        <f t="shared" si="428"/>
        <v>0</v>
      </c>
      <c r="W778" s="191"/>
      <c r="X778" s="170"/>
      <c r="Y778" s="74">
        <f t="shared" si="413"/>
        <v>0</v>
      </c>
      <c r="Z778" s="188"/>
      <c r="AA778" s="130">
        <f t="shared" si="429"/>
        <v>0</v>
      </c>
      <c r="AB778" s="74">
        <f t="shared" si="430"/>
        <v>0</v>
      </c>
      <c r="AC778" s="356"/>
      <c r="AD778" s="130" cm="1">
        <f t="array" ref="AD778">IFERROR(ROUND((_xlfn.IFS(offer_sale_type="поставка",AB778,offer_sale_type="транзит",S778)*(1+AC778))/E778,2),0)</f>
        <v>0</v>
      </c>
      <c r="AE778" s="74">
        <f t="shared" si="431"/>
        <v>0</v>
      </c>
      <c r="AF778" s="123" cm="1">
        <f t="array" ref="AF778">IFERROR(ROUND(_xlfn.IFS(offer_sale_type="поставка",AB778,offer_sale_type="транзит",S778)*AC778,2),0)</f>
        <v>0</v>
      </c>
      <c r="AG778" s="130">
        <f t="shared" si="414"/>
        <v>0</v>
      </c>
      <c r="AH778" s="74">
        <f t="shared" si="415"/>
        <v>0</v>
      </c>
      <c r="AI778" s="123">
        <f t="shared" si="416"/>
        <v>0</v>
      </c>
      <c r="AJ778" s="118">
        <f t="shared" si="432"/>
        <v>0</v>
      </c>
      <c r="AK778" s="74">
        <f t="shared" si="433"/>
        <v>0</v>
      </c>
      <c r="AL778" s="174">
        <f t="shared" si="434"/>
        <v>0</v>
      </c>
      <c r="AM778" s="175">
        <f t="shared" si="417"/>
        <v>0</v>
      </c>
      <c r="AN778" s="130">
        <f t="shared" si="435"/>
        <v>0</v>
      </c>
      <c r="AO778" s="74">
        <f t="shared" si="418"/>
        <v>0</v>
      </c>
      <c r="AP778" s="123">
        <f t="shared" si="436"/>
        <v>0</v>
      </c>
      <c r="AQ778" s="118">
        <f t="shared" si="419"/>
        <v>0</v>
      </c>
      <c r="AR778" s="82" t="str">
        <f t="shared" si="437"/>
        <v>https://www.alta.ru/tnved/code//</v>
      </c>
      <c r="AS778" s="157"/>
      <c r="AT778" s="162"/>
      <c r="AU778" s="74">
        <f t="shared" si="420"/>
        <v>0</v>
      </c>
      <c r="AV778" s="157"/>
      <c r="AW778" s="75">
        <f>_xlfn.IFNA(VLOOKUP(L778,list_vat[],3,FALSE),0)</f>
        <v>0</v>
      </c>
      <c r="AX778" s="74">
        <f t="shared" si="438"/>
        <v>0</v>
      </c>
      <c r="AY778" s="74">
        <f t="shared" si="439"/>
        <v>0</v>
      </c>
      <c r="AZ778" s="130">
        <f t="shared" si="440"/>
        <v>0</v>
      </c>
      <c r="BA778" s="74">
        <f t="shared" si="421"/>
        <v>0</v>
      </c>
      <c r="BB778" s="193">
        <f t="shared" si="441"/>
        <v>0</v>
      </c>
      <c r="BC778" s="102">
        <f t="shared" si="442"/>
        <v>0</v>
      </c>
      <c r="BD778" s="102">
        <f t="shared" si="443"/>
        <v>0</v>
      </c>
      <c r="BE778" s="413" t="s">
        <v>69</v>
      </c>
    </row>
    <row r="779" spans="1:57" s="65" customFormat="1" ht="12" customHeight="1" x14ac:dyDescent="0.2">
      <c r="A779" s="43">
        <v>764</v>
      </c>
      <c r="B779" s="166"/>
      <c r="C779" s="166"/>
      <c r="D779" s="166"/>
      <c r="E779" s="162"/>
      <c r="F779" s="166"/>
      <c r="G779" s="162"/>
      <c r="H779" s="162"/>
      <c r="I779" s="189">
        <f t="shared" si="422"/>
        <v>0</v>
      </c>
      <c r="J779" s="195"/>
      <c r="K779" s="162"/>
      <c r="L779" s="168"/>
      <c r="M779" s="75">
        <f>_xlfn.XLOOKUP(L779,list_vat[Страна],list_vat[Ставка НДС %],0,0)</f>
        <v>0</v>
      </c>
      <c r="N779" s="162">
        <f t="shared" si="423"/>
        <v>0</v>
      </c>
      <c r="O779" s="169"/>
      <c r="P779" s="74">
        <f t="shared" si="444"/>
        <v>0</v>
      </c>
      <c r="Q779" s="162"/>
      <c r="R779" s="162" t="str">
        <f t="shared" si="424"/>
        <v>введи курс</v>
      </c>
      <c r="S779" s="196">
        <f t="shared" si="425"/>
        <v>0</v>
      </c>
      <c r="T779" s="192">
        <f t="shared" si="426"/>
        <v>0</v>
      </c>
      <c r="U779" s="76">
        <f t="shared" si="427"/>
        <v>0</v>
      </c>
      <c r="V779" s="123">
        <f t="shared" si="428"/>
        <v>0</v>
      </c>
      <c r="W779" s="191"/>
      <c r="X779" s="170"/>
      <c r="Y779" s="74">
        <f t="shared" si="413"/>
        <v>0</v>
      </c>
      <c r="Z779" s="188"/>
      <c r="AA779" s="130">
        <f t="shared" si="429"/>
        <v>0</v>
      </c>
      <c r="AB779" s="74">
        <f t="shared" si="430"/>
        <v>0</v>
      </c>
      <c r="AC779" s="356"/>
      <c r="AD779" s="130" cm="1">
        <f t="array" ref="AD779">IFERROR(ROUND((_xlfn.IFS(offer_sale_type="поставка",AB779,offer_sale_type="транзит",S779)*(1+AC779))/E779,2),0)</f>
        <v>0</v>
      </c>
      <c r="AE779" s="74">
        <f t="shared" si="431"/>
        <v>0</v>
      </c>
      <c r="AF779" s="123" cm="1">
        <f t="array" ref="AF779">IFERROR(ROUND(_xlfn.IFS(offer_sale_type="поставка",AB779,offer_sale_type="транзит",S779)*AC779,2),0)</f>
        <v>0</v>
      </c>
      <c r="AG779" s="130">
        <f t="shared" si="414"/>
        <v>0</v>
      </c>
      <c r="AH779" s="74">
        <f t="shared" si="415"/>
        <v>0</v>
      </c>
      <c r="AI779" s="123">
        <f t="shared" si="416"/>
        <v>0</v>
      </c>
      <c r="AJ779" s="118">
        <f t="shared" si="432"/>
        <v>0</v>
      </c>
      <c r="AK779" s="74">
        <f t="shared" si="433"/>
        <v>0</v>
      </c>
      <c r="AL779" s="174">
        <f t="shared" si="434"/>
        <v>0</v>
      </c>
      <c r="AM779" s="175">
        <f t="shared" si="417"/>
        <v>0</v>
      </c>
      <c r="AN779" s="130">
        <f t="shared" si="435"/>
        <v>0</v>
      </c>
      <c r="AO779" s="74">
        <f t="shared" si="418"/>
        <v>0</v>
      </c>
      <c r="AP779" s="123">
        <f t="shared" si="436"/>
        <v>0</v>
      </c>
      <c r="AQ779" s="118">
        <f t="shared" si="419"/>
        <v>0</v>
      </c>
      <c r="AR779" s="82" t="str">
        <f t="shared" si="437"/>
        <v>https://www.alta.ru/tnved/code//</v>
      </c>
      <c r="AS779" s="157"/>
      <c r="AT779" s="162"/>
      <c r="AU779" s="74">
        <f t="shared" si="420"/>
        <v>0</v>
      </c>
      <c r="AV779" s="157"/>
      <c r="AW779" s="75">
        <f>_xlfn.IFNA(VLOOKUP(L779,list_vat[],3,FALSE),0)</f>
        <v>0</v>
      </c>
      <c r="AX779" s="74">
        <f t="shared" si="438"/>
        <v>0</v>
      </c>
      <c r="AY779" s="74">
        <f t="shared" si="439"/>
        <v>0</v>
      </c>
      <c r="AZ779" s="130">
        <f t="shared" si="440"/>
        <v>0</v>
      </c>
      <c r="BA779" s="74">
        <f t="shared" si="421"/>
        <v>0</v>
      </c>
      <c r="BB779" s="193">
        <f t="shared" si="441"/>
        <v>0</v>
      </c>
      <c r="BC779" s="102">
        <f t="shared" si="442"/>
        <v>0</v>
      </c>
      <c r="BD779" s="102">
        <f t="shared" si="443"/>
        <v>0</v>
      </c>
      <c r="BE779" s="413" t="s">
        <v>69</v>
      </c>
    </row>
    <row r="780" spans="1:57" s="65" customFormat="1" ht="12" customHeight="1" x14ac:dyDescent="0.2">
      <c r="A780" s="43">
        <v>765</v>
      </c>
      <c r="B780" s="166"/>
      <c r="C780" s="166"/>
      <c r="D780" s="166"/>
      <c r="E780" s="162"/>
      <c r="F780" s="166"/>
      <c r="G780" s="162"/>
      <c r="H780" s="162"/>
      <c r="I780" s="189">
        <f t="shared" si="422"/>
        <v>0</v>
      </c>
      <c r="J780" s="195"/>
      <c r="K780" s="162"/>
      <c r="L780" s="168"/>
      <c r="M780" s="75">
        <f>_xlfn.XLOOKUP(L780,list_vat[Страна],list_vat[Ставка НДС %],0,0)</f>
        <v>0</v>
      </c>
      <c r="N780" s="162">
        <f t="shared" si="423"/>
        <v>0</v>
      </c>
      <c r="O780" s="169"/>
      <c r="P780" s="74">
        <f t="shared" si="444"/>
        <v>0</v>
      </c>
      <c r="Q780" s="162"/>
      <c r="R780" s="162" t="str">
        <f t="shared" si="424"/>
        <v>введи курс</v>
      </c>
      <c r="S780" s="196">
        <f t="shared" si="425"/>
        <v>0</v>
      </c>
      <c r="T780" s="192">
        <f t="shared" si="426"/>
        <v>0</v>
      </c>
      <c r="U780" s="76">
        <f t="shared" si="427"/>
        <v>0</v>
      </c>
      <c r="V780" s="123">
        <f t="shared" si="428"/>
        <v>0</v>
      </c>
      <c r="W780" s="191"/>
      <c r="X780" s="170"/>
      <c r="Y780" s="74">
        <f t="shared" si="413"/>
        <v>0</v>
      </c>
      <c r="Z780" s="188"/>
      <c r="AA780" s="130">
        <f t="shared" si="429"/>
        <v>0</v>
      </c>
      <c r="AB780" s="74">
        <f t="shared" si="430"/>
        <v>0</v>
      </c>
      <c r="AC780" s="356"/>
      <c r="AD780" s="130" cm="1">
        <f t="array" ref="AD780">IFERROR(ROUND((_xlfn.IFS(offer_sale_type="поставка",AB780,offer_sale_type="транзит",S780)*(1+AC780))/E780,2),0)</f>
        <v>0</v>
      </c>
      <c r="AE780" s="74">
        <f t="shared" si="431"/>
        <v>0</v>
      </c>
      <c r="AF780" s="123" cm="1">
        <f t="array" ref="AF780">IFERROR(ROUND(_xlfn.IFS(offer_sale_type="поставка",AB780,offer_sale_type="транзит",S780)*AC780,2),0)</f>
        <v>0</v>
      </c>
      <c r="AG780" s="130">
        <f t="shared" si="414"/>
        <v>0</v>
      </c>
      <c r="AH780" s="74">
        <f t="shared" si="415"/>
        <v>0</v>
      </c>
      <c r="AI780" s="123">
        <f t="shared" si="416"/>
        <v>0</v>
      </c>
      <c r="AJ780" s="118">
        <f t="shared" si="432"/>
        <v>0</v>
      </c>
      <c r="AK780" s="74">
        <f t="shared" si="433"/>
        <v>0</v>
      </c>
      <c r="AL780" s="174">
        <f t="shared" si="434"/>
        <v>0</v>
      </c>
      <c r="AM780" s="175">
        <f t="shared" si="417"/>
        <v>0</v>
      </c>
      <c r="AN780" s="130">
        <f t="shared" si="435"/>
        <v>0</v>
      </c>
      <c r="AO780" s="74">
        <f t="shared" si="418"/>
        <v>0</v>
      </c>
      <c r="AP780" s="123">
        <f t="shared" si="436"/>
        <v>0</v>
      </c>
      <c r="AQ780" s="118">
        <f t="shared" si="419"/>
        <v>0</v>
      </c>
      <c r="AR780" s="82" t="str">
        <f t="shared" si="437"/>
        <v>https://www.alta.ru/tnved/code//</v>
      </c>
      <c r="AS780" s="157"/>
      <c r="AT780" s="162"/>
      <c r="AU780" s="74">
        <f t="shared" si="420"/>
        <v>0</v>
      </c>
      <c r="AV780" s="157"/>
      <c r="AW780" s="75">
        <f>_xlfn.IFNA(VLOOKUP(L780,list_vat[],3,FALSE),0)</f>
        <v>0</v>
      </c>
      <c r="AX780" s="74">
        <f t="shared" si="438"/>
        <v>0</v>
      </c>
      <c r="AY780" s="74">
        <f t="shared" si="439"/>
        <v>0</v>
      </c>
      <c r="AZ780" s="130">
        <f t="shared" si="440"/>
        <v>0</v>
      </c>
      <c r="BA780" s="74">
        <f t="shared" si="421"/>
        <v>0</v>
      </c>
      <c r="BB780" s="193">
        <f t="shared" si="441"/>
        <v>0</v>
      </c>
      <c r="BC780" s="102">
        <f t="shared" si="442"/>
        <v>0</v>
      </c>
      <c r="BD780" s="102">
        <f t="shared" si="443"/>
        <v>0</v>
      </c>
      <c r="BE780" s="413" t="s">
        <v>69</v>
      </c>
    </row>
    <row r="781" spans="1:57" s="65" customFormat="1" ht="12" customHeight="1" x14ac:dyDescent="0.2">
      <c r="A781" s="43">
        <v>766</v>
      </c>
      <c r="B781" s="166"/>
      <c r="C781" s="166"/>
      <c r="D781" s="166"/>
      <c r="E781" s="162"/>
      <c r="F781" s="166"/>
      <c r="G781" s="162"/>
      <c r="H781" s="162"/>
      <c r="I781" s="189">
        <f t="shared" si="422"/>
        <v>0</v>
      </c>
      <c r="J781" s="195"/>
      <c r="K781" s="162"/>
      <c r="L781" s="168"/>
      <c r="M781" s="75">
        <f>_xlfn.XLOOKUP(L781,list_vat[Страна],list_vat[Ставка НДС %],0,0)</f>
        <v>0</v>
      </c>
      <c r="N781" s="162">
        <f t="shared" si="423"/>
        <v>0</v>
      </c>
      <c r="O781" s="169"/>
      <c r="P781" s="74">
        <f t="shared" si="444"/>
        <v>0</v>
      </c>
      <c r="Q781" s="162"/>
      <c r="R781" s="162" t="str">
        <f t="shared" si="424"/>
        <v>введи курс</v>
      </c>
      <c r="S781" s="196">
        <f t="shared" si="425"/>
        <v>0</v>
      </c>
      <c r="T781" s="192">
        <f t="shared" si="426"/>
        <v>0</v>
      </c>
      <c r="U781" s="76">
        <f t="shared" si="427"/>
        <v>0</v>
      </c>
      <c r="V781" s="123">
        <f t="shared" si="428"/>
        <v>0</v>
      </c>
      <c r="W781" s="191"/>
      <c r="X781" s="170"/>
      <c r="Y781" s="74">
        <f t="shared" si="413"/>
        <v>0</v>
      </c>
      <c r="Z781" s="188"/>
      <c r="AA781" s="130">
        <f t="shared" si="429"/>
        <v>0</v>
      </c>
      <c r="AB781" s="74">
        <f t="shared" si="430"/>
        <v>0</v>
      </c>
      <c r="AC781" s="356"/>
      <c r="AD781" s="130" cm="1">
        <f t="array" ref="AD781">IFERROR(ROUND((_xlfn.IFS(offer_sale_type="поставка",AB781,offer_sale_type="транзит",S781)*(1+AC781))/E781,2),0)</f>
        <v>0</v>
      </c>
      <c r="AE781" s="74">
        <f t="shared" si="431"/>
        <v>0</v>
      </c>
      <c r="AF781" s="123" cm="1">
        <f t="array" ref="AF781">IFERROR(ROUND(_xlfn.IFS(offer_sale_type="поставка",AB781,offer_sale_type="транзит",S781)*AC781,2),0)</f>
        <v>0</v>
      </c>
      <c r="AG781" s="130">
        <f t="shared" si="414"/>
        <v>0</v>
      </c>
      <c r="AH781" s="74">
        <f t="shared" si="415"/>
        <v>0</v>
      </c>
      <c r="AI781" s="123">
        <f t="shared" si="416"/>
        <v>0</v>
      </c>
      <c r="AJ781" s="118">
        <f t="shared" si="432"/>
        <v>0</v>
      </c>
      <c r="AK781" s="74">
        <f t="shared" si="433"/>
        <v>0</v>
      </c>
      <c r="AL781" s="174">
        <f t="shared" si="434"/>
        <v>0</v>
      </c>
      <c r="AM781" s="175">
        <f t="shared" si="417"/>
        <v>0</v>
      </c>
      <c r="AN781" s="130">
        <f t="shared" si="435"/>
        <v>0</v>
      </c>
      <c r="AO781" s="74">
        <f t="shared" si="418"/>
        <v>0</v>
      </c>
      <c r="AP781" s="123">
        <f t="shared" si="436"/>
        <v>0</v>
      </c>
      <c r="AQ781" s="118">
        <f t="shared" si="419"/>
        <v>0</v>
      </c>
      <c r="AR781" s="82" t="str">
        <f t="shared" si="437"/>
        <v>https://www.alta.ru/tnved/code//</v>
      </c>
      <c r="AS781" s="157"/>
      <c r="AT781" s="162"/>
      <c r="AU781" s="74">
        <f t="shared" si="420"/>
        <v>0</v>
      </c>
      <c r="AV781" s="157"/>
      <c r="AW781" s="75">
        <f>_xlfn.IFNA(VLOOKUP(L781,list_vat[],3,FALSE),0)</f>
        <v>0</v>
      </c>
      <c r="AX781" s="74">
        <f t="shared" si="438"/>
        <v>0</v>
      </c>
      <c r="AY781" s="74">
        <f t="shared" si="439"/>
        <v>0</v>
      </c>
      <c r="AZ781" s="130">
        <f t="shared" si="440"/>
        <v>0</v>
      </c>
      <c r="BA781" s="74">
        <f t="shared" si="421"/>
        <v>0</v>
      </c>
      <c r="BB781" s="193">
        <f t="shared" si="441"/>
        <v>0</v>
      </c>
      <c r="BC781" s="102">
        <f t="shared" si="442"/>
        <v>0</v>
      </c>
      <c r="BD781" s="102">
        <f t="shared" si="443"/>
        <v>0</v>
      </c>
      <c r="BE781" s="413" t="s">
        <v>69</v>
      </c>
    </row>
    <row r="782" spans="1:57" s="65" customFormat="1" ht="12" customHeight="1" x14ac:dyDescent="0.2">
      <c r="A782" s="43">
        <v>767</v>
      </c>
      <c r="B782" s="166"/>
      <c r="C782" s="166"/>
      <c r="D782" s="166"/>
      <c r="E782" s="162"/>
      <c r="F782" s="166"/>
      <c r="G782" s="162"/>
      <c r="H782" s="162"/>
      <c r="I782" s="189">
        <f t="shared" si="422"/>
        <v>0</v>
      </c>
      <c r="J782" s="195"/>
      <c r="K782" s="162"/>
      <c r="L782" s="168"/>
      <c r="M782" s="75">
        <f>_xlfn.XLOOKUP(L782,list_vat[Страна],list_vat[Ставка НДС %],0,0)</f>
        <v>0</v>
      </c>
      <c r="N782" s="162">
        <f t="shared" si="423"/>
        <v>0</v>
      </c>
      <c r="O782" s="169"/>
      <c r="P782" s="74">
        <f t="shared" si="444"/>
        <v>0</v>
      </c>
      <c r="Q782" s="162"/>
      <c r="R782" s="162" t="str">
        <f t="shared" si="424"/>
        <v>введи курс</v>
      </c>
      <c r="S782" s="196">
        <f t="shared" si="425"/>
        <v>0</v>
      </c>
      <c r="T782" s="192">
        <f t="shared" si="426"/>
        <v>0</v>
      </c>
      <c r="U782" s="76">
        <f t="shared" si="427"/>
        <v>0</v>
      </c>
      <c r="V782" s="123">
        <f t="shared" si="428"/>
        <v>0</v>
      </c>
      <c r="W782" s="191"/>
      <c r="X782" s="170"/>
      <c r="Y782" s="74">
        <f t="shared" si="413"/>
        <v>0</v>
      </c>
      <c r="Z782" s="188"/>
      <c r="AA782" s="130">
        <f t="shared" si="429"/>
        <v>0</v>
      </c>
      <c r="AB782" s="74">
        <f t="shared" si="430"/>
        <v>0</v>
      </c>
      <c r="AC782" s="356"/>
      <c r="AD782" s="130" cm="1">
        <f t="array" ref="AD782">IFERROR(ROUND((_xlfn.IFS(offer_sale_type="поставка",AB782,offer_sale_type="транзит",S782)*(1+AC782))/E782,2),0)</f>
        <v>0</v>
      </c>
      <c r="AE782" s="74">
        <f t="shared" si="431"/>
        <v>0</v>
      </c>
      <c r="AF782" s="123" cm="1">
        <f t="array" ref="AF782">IFERROR(ROUND(_xlfn.IFS(offer_sale_type="поставка",AB782,offer_sale_type="транзит",S782)*AC782,2),0)</f>
        <v>0</v>
      </c>
      <c r="AG782" s="130">
        <f t="shared" si="414"/>
        <v>0</v>
      </c>
      <c r="AH782" s="74">
        <f t="shared" si="415"/>
        <v>0</v>
      </c>
      <c r="AI782" s="123">
        <f t="shared" si="416"/>
        <v>0</v>
      </c>
      <c r="AJ782" s="118">
        <f t="shared" si="432"/>
        <v>0</v>
      </c>
      <c r="AK782" s="74">
        <f t="shared" si="433"/>
        <v>0</v>
      </c>
      <c r="AL782" s="174">
        <f t="shared" si="434"/>
        <v>0</v>
      </c>
      <c r="AM782" s="175">
        <f t="shared" si="417"/>
        <v>0</v>
      </c>
      <c r="AN782" s="130">
        <f t="shared" si="435"/>
        <v>0</v>
      </c>
      <c r="AO782" s="74">
        <f t="shared" si="418"/>
        <v>0</v>
      </c>
      <c r="AP782" s="123">
        <f t="shared" si="436"/>
        <v>0</v>
      </c>
      <c r="AQ782" s="118">
        <f t="shared" si="419"/>
        <v>0</v>
      </c>
      <c r="AR782" s="82" t="str">
        <f t="shared" si="437"/>
        <v>https://www.alta.ru/tnved/code//</v>
      </c>
      <c r="AS782" s="157"/>
      <c r="AT782" s="162"/>
      <c r="AU782" s="74">
        <f t="shared" si="420"/>
        <v>0</v>
      </c>
      <c r="AV782" s="157"/>
      <c r="AW782" s="75">
        <f>_xlfn.IFNA(VLOOKUP(L782,list_vat[],3,FALSE),0)</f>
        <v>0</v>
      </c>
      <c r="AX782" s="74">
        <f t="shared" si="438"/>
        <v>0</v>
      </c>
      <c r="AY782" s="74">
        <f t="shared" si="439"/>
        <v>0</v>
      </c>
      <c r="AZ782" s="130">
        <f t="shared" si="440"/>
        <v>0</v>
      </c>
      <c r="BA782" s="74">
        <f t="shared" si="421"/>
        <v>0</v>
      </c>
      <c r="BB782" s="193">
        <f t="shared" si="441"/>
        <v>0</v>
      </c>
      <c r="BC782" s="102">
        <f t="shared" si="442"/>
        <v>0</v>
      </c>
      <c r="BD782" s="102">
        <f t="shared" si="443"/>
        <v>0</v>
      </c>
      <c r="BE782" s="413" t="s">
        <v>69</v>
      </c>
    </row>
    <row r="783" spans="1:57" s="65" customFormat="1" ht="12" customHeight="1" x14ac:dyDescent="0.2">
      <c r="A783" s="43">
        <v>768</v>
      </c>
      <c r="B783" s="166"/>
      <c r="C783" s="166"/>
      <c r="D783" s="166"/>
      <c r="E783" s="162"/>
      <c r="F783" s="166"/>
      <c r="G783" s="162"/>
      <c r="H783" s="162"/>
      <c r="I783" s="189">
        <f t="shared" si="422"/>
        <v>0</v>
      </c>
      <c r="J783" s="195"/>
      <c r="K783" s="162"/>
      <c r="L783" s="168"/>
      <c r="M783" s="75">
        <f>_xlfn.XLOOKUP(L783,list_vat[Страна],list_vat[Ставка НДС %],0,0)</f>
        <v>0</v>
      </c>
      <c r="N783" s="162">
        <f t="shared" si="423"/>
        <v>0</v>
      </c>
      <c r="O783" s="169"/>
      <c r="P783" s="74">
        <f t="shared" si="444"/>
        <v>0</v>
      </c>
      <c r="Q783" s="162"/>
      <c r="R783" s="162" t="str">
        <f t="shared" si="424"/>
        <v>введи курс</v>
      </c>
      <c r="S783" s="196">
        <f t="shared" si="425"/>
        <v>0</v>
      </c>
      <c r="T783" s="192">
        <f t="shared" si="426"/>
        <v>0</v>
      </c>
      <c r="U783" s="76">
        <f t="shared" si="427"/>
        <v>0</v>
      </c>
      <c r="V783" s="123">
        <f t="shared" si="428"/>
        <v>0</v>
      </c>
      <c r="W783" s="191"/>
      <c r="X783" s="170"/>
      <c r="Y783" s="74">
        <f t="shared" si="413"/>
        <v>0</v>
      </c>
      <c r="Z783" s="188"/>
      <c r="AA783" s="130">
        <f t="shared" si="429"/>
        <v>0</v>
      </c>
      <c r="AB783" s="74">
        <f t="shared" si="430"/>
        <v>0</v>
      </c>
      <c r="AC783" s="356"/>
      <c r="AD783" s="130" cm="1">
        <f t="array" ref="AD783">IFERROR(ROUND((_xlfn.IFS(offer_sale_type="поставка",AB783,offer_sale_type="транзит",S783)*(1+AC783))/E783,2),0)</f>
        <v>0</v>
      </c>
      <c r="AE783" s="74">
        <f t="shared" si="431"/>
        <v>0</v>
      </c>
      <c r="AF783" s="123" cm="1">
        <f t="array" ref="AF783">IFERROR(ROUND(_xlfn.IFS(offer_sale_type="поставка",AB783,offer_sale_type="транзит",S783)*AC783,2),0)</f>
        <v>0</v>
      </c>
      <c r="AG783" s="130">
        <f t="shared" si="414"/>
        <v>0</v>
      </c>
      <c r="AH783" s="74">
        <f t="shared" si="415"/>
        <v>0</v>
      </c>
      <c r="AI783" s="123">
        <f t="shared" si="416"/>
        <v>0</v>
      </c>
      <c r="AJ783" s="118">
        <f t="shared" si="432"/>
        <v>0</v>
      </c>
      <c r="AK783" s="74">
        <f t="shared" si="433"/>
        <v>0</v>
      </c>
      <c r="AL783" s="174">
        <f t="shared" si="434"/>
        <v>0</v>
      </c>
      <c r="AM783" s="175">
        <f t="shared" si="417"/>
        <v>0</v>
      </c>
      <c r="AN783" s="130">
        <f t="shared" si="435"/>
        <v>0</v>
      </c>
      <c r="AO783" s="74">
        <f t="shared" si="418"/>
        <v>0</v>
      </c>
      <c r="AP783" s="123">
        <f t="shared" si="436"/>
        <v>0</v>
      </c>
      <c r="AQ783" s="118">
        <f t="shared" si="419"/>
        <v>0</v>
      </c>
      <c r="AR783" s="82" t="str">
        <f t="shared" si="437"/>
        <v>https://www.alta.ru/tnved/code//</v>
      </c>
      <c r="AS783" s="157"/>
      <c r="AT783" s="162"/>
      <c r="AU783" s="74">
        <f t="shared" si="420"/>
        <v>0</v>
      </c>
      <c r="AV783" s="157"/>
      <c r="AW783" s="75">
        <f>_xlfn.IFNA(VLOOKUP(L783,list_vat[],3,FALSE),0)</f>
        <v>0</v>
      </c>
      <c r="AX783" s="74">
        <f t="shared" si="438"/>
        <v>0</v>
      </c>
      <c r="AY783" s="74">
        <f t="shared" si="439"/>
        <v>0</v>
      </c>
      <c r="AZ783" s="130">
        <f t="shared" si="440"/>
        <v>0</v>
      </c>
      <c r="BA783" s="74">
        <f t="shared" si="421"/>
        <v>0</v>
      </c>
      <c r="BB783" s="193">
        <f t="shared" si="441"/>
        <v>0</v>
      </c>
      <c r="BC783" s="102">
        <f t="shared" si="442"/>
        <v>0</v>
      </c>
      <c r="BD783" s="102">
        <f t="shared" si="443"/>
        <v>0</v>
      </c>
      <c r="BE783" s="413" t="s">
        <v>69</v>
      </c>
    </row>
    <row r="784" spans="1:57" s="65" customFormat="1" ht="12" customHeight="1" x14ac:dyDescent="0.2">
      <c r="A784" s="43">
        <v>769</v>
      </c>
      <c r="B784" s="166"/>
      <c r="C784" s="166"/>
      <c r="D784" s="166"/>
      <c r="E784" s="162"/>
      <c r="F784" s="166"/>
      <c r="G784" s="162"/>
      <c r="H784" s="162"/>
      <c r="I784" s="189">
        <f t="shared" si="422"/>
        <v>0</v>
      </c>
      <c r="J784" s="195"/>
      <c r="K784" s="162"/>
      <c r="L784" s="168"/>
      <c r="M784" s="75">
        <f>_xlfn.XLOOKUP(L784,list_vat[Страна],list_vat[Ставка НДС %],0,0)</f>
        <v>0</v>
      </c>
      <c r="N784" s="162">
        <f t="shared" si="423"/>
        <v>0</v>
      </c>
      <c r="O784" s="169"/>
      <c r="P784" s="74">
        <f t="shared" si="444"/>
        <v>0</v>
      </c>
      <c r="Q784" s="162"/>
      <c r="R784" s="162" t="str">
        <f t="shared" si="424"/>
        <v>введи курс</v>
      </c>
      <c r="S784" s="196">
        <f t="shared" si="425"/>
        <v>0</v>
      </c>
      <c r="T784" s="192">
        <f t="shared" si="426"/>
        <v>0</v>
      </c>
      <c r="U784" s="76">
        <f t="shared" si="427"/>
        <v>0</v>
      </c>
      <c r="V784" s="123">
        <f t="shared" si="428"/>
        <v>0</v>
      </c>
      <c r="W784" s="191"/>
      <c r="X784" s="170"/>
      <c r="Y784" s="74">
        <f t="shared" ref="Y784:Y847" si="445">ROUND(IF(offer_incoterms="DDP",X784*(S784+T784),0),2)</f>
        <v>0</v>
      </c>
      <c r="Z784" s="188"/>
      <c r="AA784" s="130">
        <f t="shared" si="429"/>
        <v>0</v>
      </c>
      <c r="AB784" s="74">
        <f t="shared" si="430"/>
        <v>0</v>
      </c>
      <c r="AC784" s="356"/>
      <c r="AD784" s="130" cm="1">
        <f t="array" ref="AD784">IFERROR(ROUND((_xlfn.IFS(offer_sale_type="поставка",AB784,offer_sale_type="транзит",S784)*(1+AC784))/E784,2),0)</f>
        <v>0</v>
      </c>
      <c r="AE784" s="74">
        <f t="shared" si="431"/>
        <v>0</v>
      </c>
      <c r="AF784" s="123" cm="1">
        <f t="array" ref="AF784">IFERROR(ROUND(_xlfn.IFS(offer_sale_type="поставка",AB784,offer_sale_type="транзит",S784)*AC784,2),0)</f>
        <v>0</v>
      </c>
      <c r="AG784" s="130">
        <f t="shared" ref="AG784:AG847" si="446">$BD784*VLOOKUP($AG$3,$AF$4:$AG$7,2,FALSE)</f>
        <v>0</v>
      </c>
      <c r="AH784" s="74">
        <f t="shared" ref="AH784:AH847" si="447">SUM(AE784,AG784,AI784)*rate_forex_risk</f>
        <v>0</v>
      </c>
      <c r="AI784" s="123">
        <f t="shared" ref="AI784:AI847" si="448">IF(OR(seller_region="TR",offer_sale_type="экспорт"),0,rate_fin_comm)*SUM(AZ784,AZ784*AW784,T784)</f>
        <v>0</v>
      </c>
      <c r="AJ784" s="118">
        <f t="shared" si="432"/>
        <v>0</v>
      </c>
      <c r="AK784" s="74">
        <f t="shared" si="433"/>
        <v>0</v>
      </c>
      <c r="AL784" s="174">
        <f t="shared" si="434"/>
        <v>0</v>
      </c>
      <c r="AM784" s="175">
        <f t="shared" ref="AM784:AM847" si="449">ROUND(AJ784*(1+IF(offer_incoterms="DDP",rate_vatRu,0)),2)</f>
        <v>0</v>
      </c>
      <c r="AN784" s="130">
        <f t="shared" si="435"/>
        <v>0</v>
      </c>
      <c r="AO784" s="74">
        <f t="shared" ref="AO784:AO847" si="450">SUM(AY784,Y784:Z784,T784)*IF(AND(offer_incoterms="DDP",offer_sale_type&lt;&gt;"экспорт"),rate_vatRu,0)</f>
        <v>0</v>
      </c>
      <c r="AP784" s="123">
        <f t="shared" si="436"/>
        <v>0</v>
      </c>
      <c r="AQ784" s="118">
        <f t="shared" ref="AQ784:AQ847" si="451">IF(offer_sale_type="транзит",SUM(AF784:AI784,BA784,BB784),0)</f>
        <v>0</v>
      </c>
      <c r="AR784" s="82" t="str">
        <f t="shared" si="437"/>
        <v>https://www.alta.ru/tnved/code//</v>
      </c>
      <c r="AS784" s="157"/>
      <c r="AT784" s="162"/>
      <c r="AU784" s="74">
        <f t="shared" ref="AU784:AU847" si="452">IF(ISBLANK(AT784),0,AJ784-AT784)</f>
        <v>0</v>
      </c>
      <c r="AV784" s="157"/>
      <c r="AW784" s="75">
        <f>_xlfn.IFNA(VLOOKUP(L784,list_vat[],3,FALSE),0)</f>
        <v>0</v>
      </c>
      <c r="AX784" s="74">
        <f t="shared" si="438"/>
        <v>0</v>
      </c>
      <c r="AY784" s="74">
        <f t="shared" si="439"/>
        <v>0</v>
      </c>
      <c r="AZ784" s="130">
        <f t="shared" si="440"/>
        <v>0</v>
      </c>
      <c r="BA784" s="74">
        <f t="shared" ref="BA784:BA847" si="453">cost_fin_total*$BD784</f>
        <v>0</v>
      </c>
      <c r="BB784" s="193">
        <f t="shared" si="441"/>
        <v>0</v>
      </c>
      <c r="BC784" s="102">
        <f t="shared" si="442"/>
        <v>0</v>
      </c>
      <c r="BD784" s="102">
        <f t="shared" si="443"/>
        <v>0</v>
      </c>
      <c r="BE784" s="413" t="s">
        <v>69</v>
      </c>
    </row>
    <row r="785" spans="1:57" s="65" customFormat="1" ht="12" customHeight="1" x14ac:dyDescent="0.2">
      <c r="A785" s="43">
        <v>770</v>
      </c>
      <c r="B785" s="166"/>
      <c r="C785" s="166"/>
      <c r="D785" s="166"/>
      <c r="E785" s="162"/>
      <c r="F785" s="166"/>
      <c r="G785" s="162"/>
      <c r="H785" s="162"/>
      <c r="I785" s="189">
        <f t="shared" ref="I785:I848" si="454">E785*G785</f>
        <v>0</v>
      </c>
      <c r="J785" s="195"/>
      <c r="K785" s="162"/>
      <c r="L785" s="168"/>
      <c r="M785" s="75">
        <f>_xlfn.XLOOKUP(L785,list_vat[Страна],list_vat[Ставка НДС %],0,0)</f>
        <v>0</v>
      </c>
      <c r="N785" s="162">
        <f t="shared" ref="N785:N848" si="455">IFERROR(IF(L785="Китай",K785,K785/(1+M785)),0)</f>
        <v>0</v>
      </c>
      <c r="O785" s="169"/>
      <c r="P785" s="74">
        <f t="shared" si="444"/>
        <v>0</v>
      </c>
      <c r="Q785" s="162"/>
      <c r="R785" s="162" t="str">
        <f t="shared" ref="R785:R848" si="456">IF(ISBLANK(Q785),"введи курс",P785/Q785)</f>
        <v>введи курс</v>
      </c>
      <c r="S785" s="196">
        <f t="shared" ref="S785:S848" si="457">IF(AND(ISNUMBER(E785),ISNUMBER(Q785)),E785*R785,0)</f>
        <v>0</v>
      </c>
      <c r="T785" s="192">
        <f t="shared" ref="T785:T848" si="458">$BC785*V$11</f>
        <v>0</v>
      </c>
      <c r="U785" s="76">
        <f t="shared" ref="U785:U848" si="459">$BC785*W$11</f>
        <v>0</v>
      </c>
      <c r="V785" s="123">
        <f t="shared" ref="V785:V848" si="460">+SUM(T785:U785)</f>
        <v>0</v>
      </c>
      <c r="W785" s="191"/>
      <c r="X785" s="170"/>
      <c r="Y785" s="74">
        <f t="shared" si="445"/>
        <v>0</v>
      </c>
      <c r="Z785" s="188"/>
      <c r="AA785" s="130">
        <f t="shared" ref="AA785:AA848" si="461">IFERROR(AB785/E785,0)</f>
        <v>0</v>
      </c>
      <c r="AB785" s="74">
        <f t="shared" ref="AB785:AB848" si="462">ROUND(SUM(S785,V785,Y785:Z785,BA785:BB785),2)</f>
        <v>0</v>
      </c>
      <c r="AC785" s="356"/>
      <c r="AD785" s="130" cm="1">
        <f t="array" ref="AD785">IFERROR(ROUND((_xlfn.IFS(offer_sale_type="поставка",AB785,offer_sale_type="транзит",S785)*(1+AC785))/E785,2),0)</f>
        <v>0</v>
      </c>
      <c r="AE785" s="74">
        <f t="shared" ref="AE785:AE848" si="463">AD785*E785</f>
        <v>0</v>
      </c>
      <c r="AF785" s="123" cm="1">
        <f t="array" ref="AF785">IFERROR(ROUND(_xlfn.IFS(offer_sale_type="поставка",AB785,offer_sale_type="транзит",S785)*AC785,2),0)</f>
        <v>0</v>
      </c>
      <c r="AG785" s="130">
        <f t="shared" si="446"/>
        <v>0</v>
      </c>
      <c r="AH785" s="74">
        <f t="shared" si="447"/>
        <v>0</v>
      </c>
      <c r="AI785" s="123">
        <f t="shared" si="448"/>
        <v>0</v>
      </c>
      <c r="AJ785" s="118">
        <f t="shared" ref="AJ785:AJ848" si="464">IFERROR(ROUND(SUM(AB785,AF785:AI785)/E785,2),0)</f>
        <v>0</v>
      </c>
      <c r="AK785" s="74">
        <f t="shared" ref="AK785:AK848" si="465">AJ785*E785</f>
        <v>0</v>
      </c>
      <c r="AL785" s="174">
        <f t="shared" ref="AL785:AL848" si="466">ROUND(IFERROR(AM785*E785,0),2)</f>
        <v>0</v>
      </c>
      <c r="AM785" s="175">
        <f t="shared" si="449"/>
        <v>0</v>
      </c>
      <c r="AN785" s="130">
        <f t="shared" ref="AN785:AN848" si="467">AL785-AK785</f>
        <v>0</v>
      </c>
      <c r="AO785" s="74">
        <f t="shared" si="450"/>
        <v>0</v>
      </c>
      <c r="AP785" s="123">
        <f t="shared" ref="AP785:AP848" si="468">AN785-AO785</f>
        <v>0</v>
      </c>
      <c r="AQ785" s="118">
        <f t="shared" si="451"/>
        <v>0</v>
      </c>
      <c r="AR785" s="82" t="str">
        <f t="shared" ref="AR785:AR848" si="469">HYPERLINK("https://www.alta.ru/tnved/code/")&amp;W785&amp;"/"</f>
        <v>https://www.alta.ru/tnved/code//</v>
      </c>
      <c r="AS785" s="157"/>
      <c r="AT785" s="162"/>
      <c r="AU785" s="74">
        <f t="shared" si="452"/>
        <v>0</v>
      </c>
      <c r="AV785" s="157"/>
      <c r="AW785" s="75">
        <f>_xlfn.IFNA(VLOOKUP(L785,list_vat[],3,FALSE),0)</f>
        <v>0</v>
      </c>
      <c r="AX785" s="74">
        <f t="shared" ref="AX785:AX848" si="470">IFERROR(ROUND(S785*(1+AW785)/E785,2),0)</f>
        <v>0</v>
      </c>
      <c r="AY785" s="74">
        <f t="shared" ref="AY785:AY848" si="471">E785*AX785</f>
        <v>0</v>
      </c>
      <c r="AZ785" s="130">
        <f t="shared" ref="AZ785:AZ848" si="472">S785*(1+M785)</f>
        <v>0</v>
      </c>
      <c r="BA785" s="74">
        <f t="shared" si="453"/>
        <v>0</v>
      </c>
      <c r="BB785" s="193">
        <f t="shared" ref="BB785:BB848" si="473">credit_sales_interest*BD785</f>
        <v>0</v>
      </c>
      <c r="BC785" s="102">
        <f t="shared" ref="BC785:BC848" si="474">IFERROR(IF($I$13&gt;0,$I785/$I$13,$S785/$S$13),0)</f>
        <v>0</v>
      </c>
      <c r="BD785" s="102">
        <f t="shared" ref="BD785:BD848" si="475">IFERROR($S785/$S$13,0)</f>
        <v>0</v>
      </c>
      <c r="BE785" s="413" t="s">
        <v>69</v>
      </c>
    </row>
    <row r="786" spans="1:57" s="65" customFormat="1" ht="12" customHeight="1" x14ac:dyDescent="0.2">
      <c r="A786" s="43">
        <v>771</v>
      </c>
      <c r="B786" s="166"/>
      <c r="C786" s="166"/>
      <c r="D786" s="166"/>
      <c r="E786" s="162"/>
      <c r="F786" s="166"/>
      <c r="G786" s="162"/>
      <c r="H786" s="162"/>
      <c r="I786" s="189">
        <f t="shared" si="454"/>
        <v>0</v>
      </c>
      <c r="J786" s="195"/>
      <c r="K786" s="162"/>
      <c r="L786" s="168"/>
      <c r="M786" s="75">
        <f>_xlfn.XLOOKUP(L786,list_vat[Страна],list_vat[Ставка НДС %],0,0)</f>
        <v>0</v>
      </c>
      <c r="N786" s="162">
        <f t="shared" si="455"/>
        <v>0</v>
      </c>
      <c r="O786" s="169"/>
      <c r="P786" s="74">
        <f t="shared" ref="P786:P849" si="476">N786*(1-O786)</f>
        <v>0</v>
      </c>
      <c r="Q786" s="162"/>
      <c r="R786" s="162" t="str">
        <f t="shared" si="456"/>
        <v>введи курс</v>
      </c>
      <c r="S786" s="196">
        <f t="shared" si="457"/>
        <v>0</v>
      </c>
      <c r="T786" s="192">
        <f t="shared" si="458"/>
        <v>0</v>
      </c>
      <c r="U786" s="76">
        <f t="shared" si="459"/>
        <v>0</v>
      </c>
      <c r="V786" s="123">
        <f t="shared" si="460"/>
        <v>0</v>
      </c>
      <c r="W786" s="191"/>
      <c r="X786" s="170"/>
      <c r="Y786" s="74">
        <f t="shared" si="445"/>
        <v>0</v>
      </c>
      <c r="Z786" s="188"/>
      <c r="AA786" s="130">
        <f t="shared" si="461"/>
        <v>0</v>
      </c>
      <c r="AB786" s="74">
        <f t="shared" si="462"/>
        <v>0</v>
      </c>
      <c r="AC786" s="356"/>
      <c r="AD786" s="130" cm="1">
        <f t="array" ref="AD786">IFERROR(ROUND((_xlfn.IFS(offer_sale_type="поставка",AB786,offer_sale_type="транзит",S786)*(1+AC786))/E786,2),0)</f>
        <v>0</v>
      </c>
      <c r="AE786" s="74">
        <f t="shared" si="463"/>
        <v>0</v>
      </c>
      <c r="AF786" s="123" cm="1">
        <f t="array" ref="AF786">IFERROR(ROUND(_xlfn.IFS(offer_sale_type="поставка",AB786,offer_sale_type="транзит",S786)*AC786,2),0)</f>
        <v>0</v>
      </c>
      <c r="AG786" s="130">
        <f t="shared" si="446"/>
        <v>0</v>
      </c>
      <c r="AH786" s="74">
        <f t="shared" si="447"/>
        <v>0</v>
      </c>
      <c r="AI786" s="123">
        <f t="shared" si="448"/>
        <v>0</v>
      </c>
      <c r="AJ786" s="118">
        <f t="shared" si="464"/>
        <v>0</v>
      </c>
      <c r="AK786" s="74">
        <f t="shared" si="465"/>
        <v>0</v>
      </c>
      <c r="AL786" s="174">
        <f t="shared" si="466"/>
        <v>0</v>
      </c>
      <c r="AM786" s="175">
        <f t="shared" si="449"/>
        <v>0</v>
      </c>
      <c r="AN786" s="130">
        <f t="shared" si="467"/>
        <v>0</v>
      </c>
      <c r="AO786" s="74">
        <f t="shared" si="450"/>
        <v>0</v>
      </c>
      <c r="AP786" s="123">
        <f t="shared" si="468"/>
        <v>0</v>
      </c>
      <c r="AQ786" s="118">
        <f t="shared" si="451"/>
        <v>0</v>
      </c>
      <c r="AR786" s="82" t="str">
        <f t="shared" si="469"/>
        <v>https://www.alta.ru/tnved/code//</v>
      </c>
      <c r="AS786" s="157"/>
      <c r="AT786" s="162"/>
      <c r="AU786" s="74">
        <f t="shared" si="452"/>
        <v>0</v>
      </c>
      <c r="AV786" s="157"/>
      <c r="AW786" s="75">
        <f>_xlfn.IFNA(VLOOKUP(L786,list_vat[],3,FALSE),0)</f>
        <v>0</v>
      </c>
      <c r="AX786" s="74">
        <f t="shared" si="470"/>
        <v>0</v>
      </c>
      <c r="AY786" s="74">
        <f t="shared" si="471"/>
        <v>0</v>
      </c>
      <c r="AZ786" s="130">
        <f t="shared" si="472"/>
        <v>0</v>
      </c>
      <c r="BA786" s="74">
        <f t="shared" si="453"/>
        <v>0</v>
      </c>
      <c r="BB786" s="193">
        <f t="shared" si="473"/>
        <v>0</v>
      </c>
      <c r="BC786" s="102">
        <f t="shared" si="474"/>
        <v>0</v>
      </c>
      <c r="BD786" s="102">
        <f t="shared" si="475"/>
        <v>0</v>
      </c>
      <c r="BE786" s="413" t="s">
        <v>69</v>
      </c>
    </row>
    <row r="787" spans="1:57" s="65" customFormat="1" ht="12" customHeight="1" x14ac:dyDescent="0.2">
      <c r="A787" s="43">
        <v>772</v>
      </c>
      <c r="B787" s="166"/>
      <c r="C787" s="166"/>
      <c r="D787" s="166"/>
      <c r="E787" s="162"/>
      <c r="F787" s="166"/>
      <c r="G787" s="162"/>
      <c r="H787" s="162"/>
      <c r="I787" s="189">
        <f t="shared" si="454"/>
        <v>0</v>
      </c>
      <c r="J787" s="195"/>
      <c r="K787" s="162"/>
      <c r="L787" s="168"/>
      <c r="M787" s="75">
        <f>_xlfn.XLOOKUP(L787,list_vat[Страна],list_vat[Ставка НДС %],0,0)</f>
        <v>0</v>
      </c>
      <c r="N787" s="162">
        <f t="shared" si="455"/>
        <v>0</v>
      </c>
      <c r="O787" s="169"/>
      <c r="P787" s="74">
        <f t="shared" si="476"/>
        <v>0</v>
      </c>
      <c r="Q787" s="162"/>
      <c r="R787" s="162" t="str">
        <f t="shared" si="456"/>
        <v>введи курс</v>
      </c>
      <c r="S787" s="196">
        <f t="shared" si="457"/>
        <v>0</v>
      </c>
      <c r="T787" s="192">
        <f t="shared" si="458"/>
        <v>0</v>
      </c>
      <c r="U787" s="76">
        <f t="shared" si="459"/>
        <v>0</v>
      </c>
      <c r="V787" s="123">
        <f t="shared" si="460"/>
        <v>0</v>
      </c>
      <c r="W787" s="191"/>
      <c r="X787" s="170"/>
      <c r="Y787" s="74">
        <f t="shared" si="445"/>
        <v>0</v>
      </c>
      <c r="Z787" s="188"/>
      <c r="AA787" s="130">
        <f t="shared" si="461"/>
        <v>0</v>
      </c>
      <c r="AB787" s="74">
        <f t="shared" si="462"/>
        <v>0</v>
      </c>
      <c r="AC787" s="356"/>
      <c r="AD787" s="130" cm="1">
        <f t="array" ref="AD787">IFERROR(ROUND((_xlfn.IFS(offer_sale_type="поставка",AB787,offer_sale_type="транзит",S787)*(1+AC787))/E787,2),0)</f>
        <v>0</v>
      </c>
      <c r="AE787" s="74">
        <f t="shared" si="463"/>
        <v>0</v>
      </c>
      <c r="AF787" s="123" cm="1">
        <f t="array" ref="AF787">IFERROR(ROUND(_xlfn.IFS(offer_sale_type="поставка",AB787,offer_sale_type="транзит",S787)*AC787,2),0)</f>
        <v>0</v>
      </c>
      <c r="AG787" s="130">
        <f t="shared" si="446"/>
        <v>0</v>
      </c>
      <c r="AH787" s="74">
        <f t="shared" si="447"/>
        <v>0</v>
      </c>
      <c r="AI787" s="123">
        <f t="shared" si="448"/>
        <v>0</v>
      </c>
      <c r="AJ787" s="118">
        <f t="shared" si="464"/>
        <v>0</v>
      </c>
      <c r="AK787" s="74">
        <f t="shared" si="465"/>
        <v>0</v>
      </c>
      <c r="AL787" s="174">
        <f t="shared" si="466"/>
        <v>0</v>
      </c>
      <c r="AM787" s="175">
        <f t="shared" si="449"/>
        <v>0</v>
      </c>
      <c r="AN787" s="130">
        <f t="shared" si="467"/>
        <v>0</v>
      </c>
      <c r="AO787" s="74">
        <f t="shared" si="450"/>
        <v>0</v>
      </c>
      <c r="AP787" s="123">
        <f t="shared" si="468"/>
        <v>0</v>
      </c>
      <c r="AQ787" s="118">
        <f t="shared" si="451"/>
        <v>0</v>
      </c>
      <c r="AR787" s="82" t="str">
        <f t="shared" si="469"/>
        <v>https://www.alta.ru/tnved/code//</v>
      </c>
      <c r="AS787" s="157"/>
      <c r="AT787" s="162"/>
      <c r="AU787" s="74">
        <f t="shared" si="452"/>
        <v>0</v>
      </c>
      <c r="AV787" s="157"/>
      <c r="AW787" s="75">
        <f>_xlfn.IFNA(VLOOKUP(L787,list_vat[],3,FALSE),0)</f>
        <v>0</v>
      </c>
      <c r="AX787" s="74">
        <f t="shared" si="470"/>
        <v>0</v>
      </c>
      <c r="AY787" s="74">
        <f t="shared" si="471"/>
        <v>0</v>
      </c>
      <c r="AZ787" s="130">
        <f t="shared" si="472"/>
        <v>0</v>
      </c>
      <c r="BA787" s="74">
        <f t="shared" si="453"/>
        <v>0</v>
      </c>
      <c r="BB787" s="193">
        <f t="shared" si="473"/>
        <v>0</v>
      </c>
      <c r="BC787" s="102">
        <f t="shared" si="474"/>
        <v>0</v>
      </c>
      <c r="BD787" s="102">
        <f t="shared" si="475"/>
        <v>0</v>
      </c>
      <c r="BE787" s="413" t="s">
        <v>69</v>
      </c>
    </row>
    <row r="788" spans="1:57" s="65" customFormat="1" ht="12" customHeight="1" x14ac:dyDescent="0.2">
      <c r="A788" s="43">
        <v>773</v>
      </c>
      <c r="B788" s="166"/>
      <c r="C788" s="166"/>
      <c r="D788" s="166"/>
      <c r="E788" s="162"/>
      <c r="F788" s="166"/>
      <c r="G788" s="162"/>
      <c r="H788" s="162"/>
      <c r="I788" s="189">
        <f t="shared" si="454"/>
        <v>0</v>
      </c>
      <c r="J788" s="195"/>
      <c r="K788" s="162"/>
      <c r="L788" s="168"/>
      <c r="M788" s="75">
        <f>_xlfn.XLOOKUP(L788,list_vat[Страна],list_vat[Ставка НДС %],0,0)</f>
        <v>0</v>
      </c>
      <c r="N788" s="162">
        <f t="shared" si="455"/>
        <v>0</v>
      </c>
      <c r="O788" s="169"/>
      <c r="P788" s="74">
        <f t="shared" si="476"/>
        <v>0</v>
      </c>
      <c r="Q788" s="162"/>
      <c r="R788" s="162" t="str">
        <f t="shared" si="456"/>
        <v>введи курс</v>
      </c>
      <c r="S788" s="196">
        <f t="shared" si="457"/>
        <v>0</v>
      </c>
      <c r="T788" s="192">
        <f t="shared" si="458"/>
        <v>0</v>
      </c>
      <c r="U788" s="76">
        <f t="shared" si="459"/>
        <v>0</v>
      </c>
      <c r="V788" s="123">
        <f t="shared" si="460"/>
        <v>0</v>
      </c>
      <c r="W788" s="191"/>
      <c r="X788" s="170"/>
      <c r="Y788" s="74">
        <f t="shared" si="445"/>
        <v>0</v>
      </c>
      <c r="Z788" s="188"/>
      <c r="AA788" s="130">
        <f t="shared" si="461"/>
        <v>0</v>
      </c>
      <c r="AB788" s="74">
        <f t="shared" si="462"/>
        <v>0</v>
      </c>
      <c r="AC788" s="356"/>
      <c r="AD788" s="130" cm="1">
        <f t="array" ref="AD788">IFERROR(ROUND((_xlfn.IFS(offer_sale_type="поставка",AB788,offer_sale_type="транзит",S788)*(1+AC788))/E788,2),0)</f>
        <v>0</v>
      </c>
      <c r="AE788" s="74">
        <f t="shared" si="463"/>
        <v>0</v>
      </c>
      <c r="AF788" s="123" cm="1">
        <f t="array" ref="AF788">IFERROR(ROUND(_xlfn.IFS(offer_sale_type="поставка",AB788,offer_sale_type="транзит",S788)*AC788,2),0)</f>
        <v>0</v>
      </c>
      <c r="AG788" s="130">
        <f t="shared" si="446"/>
        <v>0</v>
      </c>
      <c r="AH788" s="74">
        <f t="shared" si="447"/>
        <v>0</v>
      </c>
      <c r="AI788" s="123">
        <f t="shared" si="448"/>
        <v>0</v>
      </c>
      <c r="AJ788" s="118">
        <f t="shared" si="464"/>
        <v>0</v>
      </c>
      <c r="AK788" s="74">
        <f t="shared" si="465"/>
        <v>0</v>
      </c>
      <c r="AL788" s="174">
        <f t="shared" si="466"/>
        <v>0</v>
      </c>
      <c r="AM788" s="175">
        <f t="shared" si="449"/>
        <v>0</v>
      </c>
      <c r="AN788" s="130">
        <f t="shared" si="467"/>
        <v>0</v>
      </c>
      <c r="AO788" s="74">
        <f t="shared" si="450"/>
        <v>0</v>
      </c>
      <c r="AP788" s="123">
        <f t="shared" si="468"/>
        <v>0</v>
      </c>
      <c r="AQ788" s="118">
        <f t="shared" si="451"/>
        <v>0</v>
      </c>
      <c r="AR788" s="82" t="str">
        <f t="shared" si="469"/>
        <v>https://www.alta.ru/tnved/code//</v>
      </c>
      <c r="AS788" s="157"/>
      <c r="AT788" s="162"/>
      <c r="AU788" s="74">
        <f t="shared" si="452"/>
        <v>0</v>
      </c>
      <c r="AV788" s="157"/>
      <c r="AW788" s="75">
        <f>_xlfn.IFNA(VLOOKUP(L788,list_vat[],3,FALSE),0)</f>
        <v>0</v>
      </c>
      <c r="AX788" s="74">
        <f t="shared" si="470"/>
        <v>0</v>
      </c>
      <c r="AY788" s="74">
        <f t="shared" si="471"/>
        <v>0</v>
      </c>
      <c r="AZ788" s="130">
        <f t="shared" si="472"/>
        <v>0</v>
      </c>
      <c r="BA788" s="74">
        <f t="shared" si="453"/>
        <v>0</v>
      </c>
      <c r="BB788" s="193">
        <f t="shared" si="473"/>
        <v>0</v>
      </c>
      <c r="BC788" s="102">
        <f t="shared" si="474"/>
        <v>0</v>
      </c>
      <c r="BD788" s="102">
        <f t="shared" si="475"/>
        <v>0</v>
      </c>
      <c r="BE788" s="413" t="s">
        <v>69</v>
      </c>
    </row>
    <row r="789" spans="1:57" s="65" customFormat="1" ht="12" customHeight="1" x14ac:dyDescent="0.2">
      <c r="A789" s="43">
        <v>774</v>
      </c>
      <c r="B789" s="166"/>
      <c r="C789" s="166"/>
      <c r="D789" s="166"/>
      <c r="E789" s="162"/>
      <c r="F789" s="166"/>
      <c r="G789" s="162"/>
      <c r="H789" s="162"/>
      <c r="I789" s="189">
        <f t="shared" si="454"/>
        <v>0</v>
      </c>
      <c r="J789" s="195"/>
      <c r="K789" s="162"/>
      <c r="L789" s="168"/>
      <c r="M789" s="75">
        <f>_xlfn.XLOOKUP(L789,list_vat[Страна],list_vat[Ставка НДС %],0,0)</f>
        <v>0</v>
      </c>
      <c r="N789" s="162">
        <f t="shared" si="455"/>
        <v>0</v>
      </c>
      <c r="O789" s="169"/>
      <c r="P789" s="74">
        <f t="shared" si="476"/>
        <v>0</v>
      </c>
      <c r="Q789" s="162"/>
      <c r="R789" s="162" t="str">
        <f t="shared" si="456"/>
        <v>введи курс</v>
      </c>
      <c r="S789" s="196">
        <f t="shared" si="457"/>
        <v>0</v>
      </c>
      <c r="T789" s="192">
        <f t="shared" si="458"/>
        <v>0</v>
      </c>
      <c r="U789" s="76">
        <f t="shared" si="459"/>
        <v>0</v>
      </c>
      <c r="V789" s="123">
        <f t="shared" si="460"/>
        <v>0</v>
      </c>
      <c r="W789" s="191"/>
      <c r="X789" s="170"/>
      <c r="Y789" s="74">
        <f t="shared" si="445"/>
        <v>0</v>
      </c>
      <c r="Z789" s="188"/>
      <c r="AA789" s="130">
        <f t="shared" si="461"/>
        <v>0</v>
      </c>
      <c r="AB789" s="74">
        <f t="shared" si="462"/>
        <v>0</v>
      </c>
      <c r="AC789" s="356"/>
      <c r="AD789" s="130" cm="1">
        <f t="array" ref="AD789">IFERROR(ROUND((_xlfn.IFS(offer_sale_type="поставка",AB789,offer_sale_type="транзит",S789)*(1+AC789))/E789,2),0)</f>
        <v>0</v>
      </c>
      <c r="AE789" s="74">
        <f t="shared" si="463"/>
        <v>0</v>
      </c>
      <c r="AF789" s="123" cm="1">
        <f t="array" ref="AF789">IFERROR(ROUND(_xlfn.IFS(offer_sale_type="поставка",AB789,offer_sale_type="транзит",S789)*AC789,2),0)</f>
        <v>0</v>
      </c>
      <c r="AG789" s="130">
        <f t="shared" si="446"/>
        <v>0</v>
      </c>
      <c r="AH789" s="74">
        <f t="shared" si="447"/>
        <v>0</v>
      </c>
      <c r="AI789" s="123">
        <f t="shared" si="448"/>
        <v>0</v>
      </c>
      <c r="AJ789" s="118">
        <f t="shared" si="464"/>
        <v>0</v>
      </c>
      <c r="AK789" s="74">
        <f t="shared" si="465"/>
        <v>0</v>
      </c>
      <c r="AL789" s="174">
        <f t="shared" si="466"/>
        <v>0</v>
      </c>
      <c r="AM789" s="175">
        <f t="shared" si="449"/>
        <v>0</v>
      </c>
      <c r="AN789" s="130">
        <f t="shared" si="467"/>
        <v>0</v>
      </c>
      <c r="AO789" s="74">
        <f t="shared" si="450"/>
        <v>0</v>
      </c>
      <c r="AP789" s="123">
        <f t="shared" si="468"/>
        <v>0</v>
      </c>
      <c r="AQ789" s="118">
        <f t="shared" si="451"/>
        <v>0</v>
      </c>
      <c r="AR789" s="82" t="str">
        <f t="shared" si="469"/>
        <v>https://www.alta.ru/tnved/code//</v>
      </c>
      <c r="AS789" s="157"/>
      <c r="AT789" s="162"/>
      <c r="AU789" s="74">
        <f t="shared" si="452"/>
        <v>0</v>
      </c>
      <c r="AV789" s="157"/>
      <c r="AW789" s="75">
        <f>_xlfn.IFNA(VLOOKUP(L789,list_vat[],3,FALSE),0)</f>
        <v>0</v>
      </c>
      <c r="AX789" s="74">
        <f t="shared" si="470"/>
        <v>0</v>
      </c>
      <c r="AY789" s="74">
        <f t="shared" si="471"/>
        <v>0</v>
      </c>
      <c r="AZ789" s="130">
        <f t="shared" si="472"/>
        <v>0</v>
      </c>
      <c r="BA789" s="74">
        <f t="shared" si="453"/>
        <v>0</v>
      </c>
      <c r="BB789" s="193">
        <f t="shared" si="473"/>
        <v>0</v>
      </c>
      <c r="BC789" s="102">
        <f t="shared" si="474"/>
        <v>0</v>
      </c>
      <c r="BD789" s="102">
        <f t="shared" si="475"/>
        <v>0</v>
      </c>
      <c r="BE789" s="413" t="s">
        <v>69</v>
      </c>
    </row>
    <row r="790" spans="1:57" s="65" customFormat="1" ht="12" customHeight="1" x14ac:dyDescent="0.2">
      <c r="A790" s="43">
        <v>775</v>
      </c>
      <c r="B790" s="166"/>
      <c r="C790" s="166"/>
      <c r="D790" s="166"/>
      <c r="E790" s="162"/>
      <c r="F790" s="166"/>
      <c r="G790" s="162"/>
      <c r="H790" s="162"/>
      <c r="I790" s="189">
        <f t="shared" si="454"/>
        <v>0</v>
      </c>
      <c r="J790" s="195"/>
      <c r="K790" s="162"/>
      <c r="L790" s="168"/>
      <c r="M790" s="75">
        <f>_xlfn.XLOOKUP(L790,list_vat[Страна],list_vat[Ставка НДС %],0,0)</f>
        <v>0</v>
      </c>
      <c r="N790" s="162">
        <f t="shared" si="455"/>
        <v>0</v>
      </c>
      <c r="O790" s="169"/>
      <c r="P790" s="74">
        <f t="shared" si="476"/>
        <v>0</v>
      </c>
      <c r="Q790" s="162"/>
      <c r="R790" s="162" t="str">
        <f t="shared" si="456"/>
        <v>введи курс</v>
      </c>
      <c r="S790" s="196">
        <f t="shared" si="457"/>
        <v>0</v>
      </c>
      <c r="T790" s="192">
        <f t="shared" si="458"/>
        <v>0</v>
      </c>
      <c r="U790" s="76">
        <f t="shared" si="459"/>
        <v>0</v>
      </c>
      <c r="V790" s="123">
        <f t="shared" si="460"/>
        <v>0</v>
      </c>
      <c r="W790" s="191"/>
      <c r="X790" s="170"/>
      <c r="Y790" s="74">
        <f t="shared" si="445"/>
        <v>0</v>
      </c>
      <c r="Z790" s="188"/>
      <c r="AA790" s="130">
        <f t="shared" si="461"/>
        <v>0</v>
      </c>
      <c r="AB790" s="74">
        <f t="shared" si="462"/>
        <v>0</v>
      </c>
      <c r="AC790" s="356"/>
      <c r="AD790" s="130" cm="1">
        <f t="array" ref="AD790">IFERROR(ROUND((_xlfn.IFS(offer_sale_type="поставка",AB790,offer_sale_type="транзит",S790)*(1+AC790))/E790,2),0)</f>
        <v>0</v>
      </c>
      <c r="AE790" s="74">
        <f t="shared" si="463"/>
        <v>0</v>
      </c>
      <c r="AF790" s="123" cm="1">
        <f t="array" ref="AF790">IFERROR(ROUND(_xlfn.IFS(offer_sale_type="поставка",AB790,offer_sale_type="транзит",S790)*AC790,2),0)</f>
        <v>0</v>
      </c>
      <c r="AG790" s="130">
        <f t="shared" si="446"/>
        <v>0</v>
      </c>
      <c r="AH790" s="74">
        <f t="shared" si="447"/>
        <v>0</v>
      </c>
      <c r="AI790" s="123">
        <f t="shared" si="448"/>
        <v>0</v>
      </c>
      <c r="AJ790" s="118">
        <f t="shared" si="464"/>
        <v>0</v>
      </c>
      <c r="AK790" s="74">
        <f t="shared" si="465"/>
        <v>0</v>
      </c>
      <c r="AL790" s="174">
        <f t="shared" si="466"/>
        <v>0</v>
      </c>
      <c r="AM790" s="175">
        <f t="shared" si="449"/>
        <v>0</v>
      </c>
      <c r="AN790" s="130">
        <f t="shared" si="467"/>
        <v>0</v>
      </c>
      <c r="AO790" s="74">
        <f t="shared" si="450"/>
        <v>0</v>
      </c>
      <c r="AP790" s="123">
        <f t="shared" si="468"/>
        <v>0</v>
      </c>
      <c r="AQ790" s="118">
        <f t="shared" si="451"/>
        <v>0</v>
      </c>
      <c r="AR790" s="82" t="str">
        <f t="shared" si="469"/>
        <v>https://www.alta.ru/tnved/code//</v>
      </c>
      <c r="AS790" s="157"/>
      <c r="AT790" s="162"/>
      <c r="AU790" s="74">
        <f t="shared" si="452"/>
        <v>0</v>
      </c>
      <c r="AV790" s="157"/>
      <c r="AW790" s="75">
        <f>_xlfn.IFNA(VLOOKUP(L790,list_vat[],3,FALSE),0)</f>
        <v>0</v>
      </c>
      <c r="AX790" s="74">
        <f t="shared" si="470"/>
        <v>0</v>
      </c>
      <c r="AY790" s="74">
        <f t="shared" si="471"/>
        <v>0</v>
      </c>
      <c r="AZ790" s="130">
        <f t="shared" si="472"/>
        <v>0</v>
      </c>
      <c r="BA790" s="74">
        <f t="shared" si="453"/>
        <v>0</v>
      </c>
      <c r="BB790" s="193">
        <f t="shared" si="473"/>
        <v>0</v>
      </c>
      <c r="BC790" s="102">
        <f t="shared" si="474"/>
        <v>0</v>
      </c>
      <c r="BD790" s="102">
        <f t="shared" si="475"/>
        <v>0</v>
      </c>
      <c r="BE790" s="413" t="s">
        <v>69</v>
      </c>
    </row>
    <row r="791" spans="1:57" s="65" customFormat="1" ht="12" customHeight="1" x14ac:dyDescent="0.2">
      <c r="A791" s="43">
        <v>776</v>
      </c>
      <c r="B791" s="166"/>
      <c r="C791" s="166"/>
      <c r="D791" s="166"/>
      <c r="E791" s="162"/>
      <c r="F791" s="166"/>
      <c r="G791" s="162"/>
      <c r="H791" s="162"/>
      <c r="I791" s="189">
        <f t="shared" si="454"/>
        <v>0</v>
      </c>
      <c r="J791" s="195"/>
      <c r="K791" s="162"/>
      <c r="L791" s="168"/>
      <c r="M791" s="75">
        <f>_xlfn.XLOOKUP(L791,list_vat[Страна],list_vat[Ставка НДС %],0,0)</f>
        <v>0</v>
      </c>
      <c r="N791" s="162">
        <f t="shared" si="455"/>
        <v>0</v>
      </c>
      <c r="O791" s="169"/>
      <c r="P791" s="74">
        <f t="shared" si="476"/>
        <v>0</v>
      </c>
      <c r="Q791" s="162"/>
      <c r="R791" s="162" t="str">
        <f t="shared" si="456"/>
        <v>введи курс</v>
      </c>
      <c r="S791" s="196">
        <f t="shared" si="457"/>
        <v>0</v>
      </c>
      <c r="T791" s="192">
        <f t="shared" si="458"/>
        <v>0</v>
      </c>
      <c r="U791" s="76">
        <f t="shared" si="459"/>
        <v>0</v>
      </c>
      <c r="V791" s="123">
        <f t="shared" si="460"/>
        <v>0</v>
      </c>
      <c r="W791" s="191"/>
      <c r="X791" s="170"/>
      <c r="Y791" s="74">
        <f t="shared" si="445"/>
        <v>0</v>
      </c>
      <c r="Z791" s="188"/>
      <c r="AA791" s="130">
        <f t="shared" si="461"/>
        <v>0</v>
      </c>
      <c r="AB791" s="74">
        <f t="shared" si="462"/>
        <v>0</v>
      </c>
      <c r="AC791" s="356"/>
      <c r="AD791" s="130" cm="1">
        <f t="array" ref="AD791">IFERROR(ROUND((_xlfn.IFS(offer_sale_type="поставка",AB791,offer_sale_type="транзит",S791)*(1+AC791))/E791,2),0)</f>
        <v>0</v>
      </c>
      <c r="AE791" s="74">
        <f t="shared" si="463"/>
        <v>0</v>
      </c>
      <c r="AF791" s="123" cm="1">
        <f t="array" ref="AF791">IFERROR(ROUND(_xlfn.IFS(offer_sale_type="поставка",AB791,offer_sale_type="транзит",S791)*AC791,2),0)</f>
        <v>0</v>
      </c>
      <c r="AG791" s="130">
        <f t="shared" si="446"/>
        <v>0</v>
      </c>
      <c r="AH791" s="74">
        <f t="shared" si="447"/>
        <v>0</v>
      </c>
      <c r="AI791" s="123">
        <f t="shared" si="448"/>
        <v>0</v>
      </c>
      <c r="AJ791" s="118">
        <f t="shared" si="464"/>
        <v>0</v>
      </c>
      <c r="AK791" s="74">
        <f t="shared" si="465"/>
        <v>0</v>
      </c>
      <c r="AL791" s="174">
        <f t="shared" si="466"/>
        <v>0</v>
      </c>
      <c r="AM791" s="175">
        <f t="shared" si="449"/>
        <v>0</v>
      </c>
      <c r="AN791" s="130">
        <f t="shared" si="467"/>
        <v>0</v>
      </c>
      <c r="AO791" s="74">
        <f t="shared" si="450"/>
        <v>0</v>
      </c>
      <c r="AP791" s="123">
        <f t="shared" si="468"/>
        <v>0</v>
      </c>
      <c r="AQ791" s="118">
        <f t="shared" si="451"/>
        <v>0</v>
      </c>
      <c r="AR791" s="82" t="str">
        <f t="shared" si="469"/>
        <v>https://www.alta.ru/tnved/code//</v>
      </c>
      <c r="AS791" s="157"/>
      <c r="AT791" s="162"/>
      <c r="AU791" s="74">
        <f t="shared" si="452"/>
        <v>0</v>
      </c>
      <c r="AV791" s="157"/>
      <c r="AW791" s="75">
        <f>_xlfn.IFNA(VLOOKUP(L791,list_vat[],3,FALSE),0)</f>
        <v>0</v>
      </c>
      <c r="AX791" s="74">
        <f t="shared" si="470"/>
        <v>0</v>
      </c>
      <c r="AY791" s="74">
        <f t="shared" si="471"/>
        <v>0</v>
      </c>
      <c r="AZ791" s="130">
        <f t="shared" si="472"/>
        <v>0</v>
      </c>
      <c r="BA791" s="74">
        <f t="shared" si="453"/>
        <v>0</v>
      </c>
      <c r="BB791" s="193">
        <f t="shared" si="473"/>
        <v>0</v>
      </c>
      <c r="BC791" s="102">
        <f t="shared" si="474"/>
        <v>0</v>
      </c>
      <c r="BD791" s="102">
        <f t="shared" si="475"/>
        <v>0</v>
      </c>
      <c r="BE791" s="413" t="s">
        <v>69</v>
      </c>
    </row>
    <row r="792" spans="1:57" s="65" customFormat="1" ht="12" customHeight="1" x14ac:dyDescent="0.2">
      <c r="A792" s="43">
        <v>777</v>
      </c>
      <c r="B792" s="166"/>
      <c r="C792" s="166"/>
      <c r="D792" s="166"/>
      <c r="E792" s="162"/>
      <c r="F792" s="166"/>
      <c r="G792" s="162"/>
      <c r="H792" s="162"/>
      <c r="I792" s="189">
        <f t="shared" si="454"/>
        <v>0</v>
      </c>
      <c r="J792" s="195"/>
      <c r="K792" s="162"/>
      <c r="L792" s="168"/>
      <c r="M792" s="75">
        <f>_xlfn.XLOOKUP(L792,list_vat[Страна],list_vat[Ставка НДС %],0,0)</f>
        <v>0</v>
      </c>
      <c r="N792" s="162">
        <f t="shared" si="455"/>
        <v>0</v>
      </c>
      <c r="O792" s="169"/>
      <c r="P792" s="74">
        <f t="shared" si="476"/>
        <v>0</v>
      </c>
      <c r="Q792" s="162"/>
      <c r="R792" s="162" t="str">
        <f t="shared" si="456"/>
        <v>введи курс</v>
      </c>
      <c r="S792" s="196">
        <f t="shared" si="457"/>
        <v>0</v>
      </c>
      <c r="T792" s="192">
        <f t="shared" si="458"/>
        <v>0</v>
      </c>
      <c r="U792" s="76">
        <f t="shared" si="459"/>
        <v>0</v>
      </c>
      <c r="V792" s="123">
        <f t="shared" si="460"/>
        <v>0</v>
      </c>
      <c r="W792" s="191"/>
      <c r="X792" s="170"/>
      <c r="Y792" s="74">
        <f t="shared" si="445"/>
        <v>0</v>
      </c>
      <c r="Z792" s="188"/>
      <c r="AA792" s="130">
        <f t="shared" si="461"/>
        <v>0</v>
      </c>
      <c r="AB792" s="74">
        <f t="shared" si="462"/>
        <v>0</v>
      </c>
      <c r="AC792" s="356"/>
      <c r="AD792" s="130" cm="1">
        <f t="array" ref="AD792">IFERROR(ROUND((_xlfn.IFS(offer_sale_type="поставка",AB792,offer_sale_type="транзит",S792)*(1+AC792))/E792,2),0)</f>
        <v>0</v>
      </c>
      <c r="AE792" s="74">
        <f t="shared" si="463"/>
        <v>0</v>
      </c>
      <c r="AF792" s="123" cm="1">
        <f t="array" ref="AF792">IFERROR(ROUND(_xlfn.IFS(offer_sale_type="поставка",AB792,offer_sale_type="транзит",S792)*AC792,2),0)</f>
        <v>0</v>
      </c>
      <c r="AG792" s="130">
        <f t="shared" si="446"/>
        <v>0</v>
      </c>
      <c r="AH792" s="74">
        <f t="shared" si="447"/>
        <v>0</v>
      </c>
      <c r="AI792" s="123">
        <f t="shared" si="448"/>
        <v>0</v>
      </c>
      <c r="AJ792" s="118">
        <f t="shared" si="464"/>
        <v>0</v>
      </c>
      <c r="AK792" s="74">
        <f t="shared" si="465"/>
        <v>0</v>
      </c>
      <c r="AL792" s="174">
        <f t="shared" si="466"/>
        <v>0</v>
      </c>
      <c r="AM792" s="175">
        <f t="shared" si="449"/>
        <v>0</v>
      </c>
      <c r="AN792" s="130">
        <f t="shared" si="467"/>
        <v>0</v>
      </c>
      <c r="AO792" s="74">
        <f t="shared" si="450"/>
        <v>0</v>
      </c>
      <c r="AP792" s="123">
        <f t="shared" si="468"/>
        <v>0</v>
      </c>
      <c r="AQ792" s="118">
        <f t="shared" si="451"/>
        <v>0</v>
      </c>
      <c r="AR792" s="82" t="str">
        <f t="shared" si="469"/>
        <v>https://www.alta.ru/tnved/code//</v>
      </c>
      <c r="AS792" s="157"/>
      <c r="AT792" s="162"/>
      <c r="AU792" s="74">
        <f t="shared" si="452"/>
        <v>0</v>
      </c>
      <c r="AV792" s="157"/>
      <c r="AW792" s="75">
        <f>_xlfn.IFNA(VLOOKUP(L792,list_vat[],3,FALSE),0)</f>
        <v>0</v>
      </c>
      <c r="AX792" s="74">
        <f t="shared" si="470"/>
        <v>0</v>
      </c>
      <c r="AY792" s="74">
        <f t="shared" si="471"/>
        <v>0</v>
      </c>
      <c r="AZ792" s="130">
        <f t="shared" si="472"/>
        <v>0</v>
      </c>
      <c r="BA792" s="74">
        <f t="shared" si="453"/>
        <v>0</v>
      </c>
      <c r="BB792" s="193">
        <f t="shared" si="473"/>
        <v>0</v>
      </c>
      <c r="BC792" s="102">
        <f t="shared" si="474"/>
        <v>0</v>
      </c>
      <c r="BD792" s="102">
        <f t="shared" si="475"/>
        <v>0</v>
      </c>
      <c r="BE792" s="413" t="s">
        <v>69</v>
      </c>
    </row>
    <row r="793" spans="1:57" s="65" customFormat="1" ht="12" customHeight="1" x14ac:dyDescent="0.2">
      <c r="A793" s="43">
        <v>778</v>
      </c>
      <c r="B793" s="166"/>
      <c r="C793" s="166"/>
      <c r="D793" s="166"/>
      <c r="E793" s="162"/>
      <c r="F793" s="166"/>
      <c r="G793" s="162"/>
      <c r="H793" s="162"/>
      <c r="I793" s="189">
        <f t="shared" si="454"/>
        <v>0</v>
      </c>
      <c r="J793" s="195"/>
      <c r="K793" s="162"/>
      <c r="L793" s="168"/>
      <c r="M793" s="75">
        <f>_xlfn.XLOOKUP(L793,list_vat[Страна],list_vat[Ставка НДС %],0,0)</f>
        <v>0</v>
      </c>
      <c r="N793" s="162">
        <f t="shared" si="455"/>
        <v>0</v>
      </c>
      <c r="O793" s="169"/>
      <c r="P793" s="74">
        <f t="shared" si="476"/>
        <v>0</v>
      </c>
      <c r="Q793" s="162"/>
      <c r="R793" s="162" t="str">
        <f t="shared" si="456"/>
        <v>введи курс</v>
      </c>
      <c r="S793" s="196">
        <f t="shared" si="457"/>
        <v>0</v>
      </c>
      <c r="T793" s="192">
        <f t="shared" si="458"/>
        <v>0</v>
      </c>
      <c r="U793" s="76">
        <f t="shared" si="459"/>
        <v>0</v>
      </c>
      <c r="V793" s="123">
        <f t="shared" si="460"/>
        <v>0</v>
      </c>
      <c r="W793" s="191"/>
      <c r="X793" s="170"/>
      <c r="Y793" s="74">
        <f t="shared" si="445"/>
        <v>0</v>
      </c>
      <c r="Z793" s="188"/>
      <c r="AA793" s="130">
        <f t="shared" si="461"/>
        <v>0</v>
      </c>
      <c r="AB793" s="74">
        <f t="shared" si="462"/>
        <v>0</v>
      </c>
      <c r="AC793" s="356"/>
      <c r="AD793" s="130" cm="1">
        <f t="array" ref="AD793">IFERROR(ROUND((_xlfn.IFS(offer_sale_type="поставка",AB793,offer_sale_type="транзит",S793)*(1+AC793))/E793,2),0)</f>
        <v>0</v>
      </c>
      <c r="AE793" s="74">
        <f t="shared" si="463"/>
        <v>0</v>
      </c>
      <c r="AF793" s="123" cm="1">
        <f t="array" ref="AF793">IFERROR(ROUND(_xlfn.IFS(offer_sale_type="поставка",AB793,offer_sale_type="транзит",S793)*AC793,2),0)</f>
        <v>0</v>
      </c>
      <c r="AG793" s="130">
        <f t="shared" si="446"/>
        <v>0</v>
      </c>
      <c r="AH793" s="74">
        <f t="shared" si="447"/>
        <v>0</v>
      </c>
      <c r="AI793" s="123">
        <f t="shared" si="448"/>
        <v>0</v>
      </c>
      <c r="AJ793" s="118">
        <f t="shared" si="464"/>
        <v>0</v>
      </c>
      <c r="AK793" s="74">
        <f t="shared" si="465"/>
        <v>0</v>
      </c>
      <c r="AL793" s="174">
        <f t="shared" si="466"/>
        <v>0</v>
      </c>
      <c r="AM793" s="175">
        <f t="shared" si="449"/>
        <v>0</v>
      </c>
      <c r="AN793" s="130">
        <f t="shared" si="467"/>
        <v>0</v>
      </c>
      <c r="AO793" s="74">
        <f t="shared" si="450"/>
        <v>0</v>
      </c>
      <c r="AP793" s="123">
        <f t="shared" si="468"/>
        <v>0</v>
      </c>
      <c r="AQ793" s="118">
        <f t="shared" si="451"/>
        <v>0</v>
      </c>
      <c r="AR793" s="82" t="str">
        <f t="shared" si="469"/>
        <v>https://www.alta.ru/tnved/code//</v>
      </c>
      <c r="AS793" s="157"/>
      <c r="AT793" s="162"/>
      <c r="AU793" s="74">
        <f t="shared" si="452"/>
        <v>0</v>
      </c>
      <c r="AV793" s="157"/>
      <c r="AW793" s="75">
        <f>_xlfn.IFNA(VLOOKUP(L793,list_vat[],3,FALSE),0)</f>
        <v>0</v>
      </c>
      <c r="AX793" s="74">
        <f t="shared" si="470"/>
        <v>0</v>
      </c>
      <c r="AY793" s="74">
        <f t="shared" si="471"/>
        <v>0</v>
      </c>
      <c r="AZ793" s="130">
        <f t="shared" si="472"/>
        <v>0</v>
      </c>
      <c r="BA793" s="74">
        <f t="shared" si="453"/>
        <v>0</v>
      </c>
      <c r="BB793" s="193">
        <f t="shared" si="473"/>
        <v>0</v>
      </c>
      <c r="BC793" s="102">
        <f t="shared" si="474"/>
        <v>0</v>
      </c>
      <c r="BD793" s="102">
        <f t="shared" si="475"/>
        <v>0</v>
      </c>
      <c r="BE793" s="413" t="s">
        <v>69</v>
      </c>
    </row>
    <row r="794" spans="1:57" s="65" customFormat="1" ht="12" customHeight="1" x14ac:dyDescent="0.2">
      <c r="A794" s="43">
        <v>779</v>
      </c>
      <c r="B794" s="166"/>
      <c r="C794" s="166"/>
      <c r="D794" s="166"/>
      <c r="E794" s="162"/>
      <c r="F794" s="166"/>
      <c r="G794" s="162"/>
      <c r="H794" s="162"/>
      <c r="I794" s="189">
        <f t="shared" si="454"/>
        <v>0</v>
      </c>
      <c r="J794" s="195"/>
      <c r="K794" s="162"/>
      <c r="L794" s="168"/>
      <c r="M794" s="75">
        <f>_xlfn.XLOOKUP(L794,list_vat[Страна],list_vat[Ставка НДС %],0,0)</f>
        <v>0</v>
      </c>
      <c r="N794" s="162">
        <f t="shared" si="455"/>
        <v>0</v>
      </c>
      <c r="O794" s="169"/>
      <c r="P794" s="74">
        <f t="shared" si="476"/>
        <v>0</v>
      </c>
      <c r="Q794" s="162"/>
      <c r="R794" s="162" t="str">
        <f t="shared" si="456"/>
        <v>введи курс</v>
      </c>
      <c r="S794" s="196">
        <f t="shared" si="457"/>
        <v>0</v>
      </c>
      <c r="T794" s="192">
        <f t="shared" si="458"/>
        <v>0</v>
      </c>
      <c r="U794" s="76">
        <f t="shared" si="459"/>
        <v>0</v>
      </c>
      <c r="V794" s="123">
        <f t="shared" si="460"/>
        <v>0</v>
      </c>
      <c r="W794" s="191"/>
      <c r="X794" s="170"/>
      <c r="Y794" s="74">
        <f t="shared" si="445"/>
        <v>0</v>
      </c>
      <c r="Z794" s="188"/>
      <c r="AA794" s="130">
        <f t="shared" si="461"/>
        <v>0</v>
      </c>
      <c r="AB794" s="74">
        <f t="shared" si="462"/>
        <v>0</v>
      </c>
      <c r="AC794" s="356"/>
      <c r="AD794" s="130" cm="1">
        <f t="array" ref="AD794">IFERROR(ROUND((_xlfn.IFS(offer_sale_type="поставка",AB794,offer_sale_type="транзит",S794)*(1+AC794))/E794,2),0)</f>
        <v>0</v>
      </c>
      <c r="AE794" s="74">
        <f t="shared" si="463"/>
        <v>0</v>
      </c>
      <c r="AF794" s="123" cm="1">
        <f t="array" ref="AF794">IFERROR(ROUND(_xlfn.IFS(offer_sale_type="поставка",AB794,offer_sale_type="транзит",S794)*AC794,2),0)</f>
        <v>0</v>
      </c>
      <c r="AG794" s="130">
        <f t="shared" si="446"/>
        <v>0</v>
      </c>
      <c r="AH794" s="74">
        <f t="shared" si="447"/>
        <v>0</v>
      </c>
      <c r="AI794" s="123">
        <f t="shared" si="448"/>
        <v>0</v>
      </c>
      <c r="AJ794" s="118">
        <f t="shared" si="464"/>
        <v>0</v>
      </c>
      <c r="AK794" s="74">
        <f t="shared" si="465"/>
        <v>0</v>
      </c>
      <c r="AL794" s="174">
        <f t="shared" si="466"/>
        <v>0</v>
      </c>
      <c r="AM794" s="175">
        <f t="shared" si="449"/>
        <v>0</v>
      </c>
      <c r="AN794" s="130">
        <f t="shared" si="467"/>
        <v>0</v>
      </c>
      <c r="AO794" s="74">
        <f t="shared" si="450"/>
        <v>0</v>
      </c>
      <c r="AP794" s="123">
        <f t="shared" si="468"/>
        <v>0</v>
      </c>
      <c r="AQ794" s="118">
        <f t="shared" si="451"/>
        <v>0</v>
      </c>
      <c r="AR794" s="82" t="str">
        <f t="shared" si="469"/>
        <v>https://www.alta.ru/tnved/code//</v>
      </c>
      <c r="AS794" s="157"/>
      <c r="AT794" s="162"/>
      <c r="AU794" s="74">
        <f t="shared" si="452"/>
        <v>0</v>
      </c>
      <c r="AV794" s="157"/>
      <c r="AW794" s="75">
        <f>_xlfn.IFNA(VLOOKUP(L794,list_vat[],3,FALSE),0)</f>
        <v>0</v>
      </c>
      <c r="AX794" s="74">
        <f t="shared" si="470"/>
        <v>0</v>
      </c>
      <c r="AY794" s="74">
        <f t="shared" si="471"/>
        <v>0</v>
      </c>
      <c r="AZ794" s="130">
        <f t="shared" si="472"/>
        <v>0</v>
      </c>
      <c r="BA794" s="74">
        <f t="shared" si="453"/>
        <v>0</v>
      </c>
      <c r="BB794" s="193">
        <f t="shared" si="473"/>
        <v>0</v>
      </c>
      <c r="BC794" s="102">
        <f t="shared" si="474"/>
        <v>0</v>
      </c>
      <c r="BD794" s="102">
        <f t="shared" si="475"/>
        <v>0</v>
      </c>
      <c r="BE794" s="413" t="s">
        <v>69</v>
      </c>
    </row>
    <row r="795" spans="1:57" s="65" customFormat="1" ht="12" customHeight="1" x14ac:dyDescent="0.2">
      <c r="A795" s="43">
        <v>780</v>
      </c>
      <c r="B795" s="166"/>
      <c r="C795" s="166"/>
      <c r="D795" s="166"/>
      <c r="E795" s="162"/>
      <c r="F795" s="166"/>
      <c r="G795" s="162"/>
      <c r="H795" s="162"/>
      <c r="I795" s="189">
        <f t="shared" si="454"/>
        <v>0</v>
      </c>
      <c r="J795" s="195"/>
      <c r="K795" s="162"/>
      <c r="L795" s="168"/>
      <c r="M795" s="75">
        <f>_xlfn.XLOOKUP(L795,list_vat[Страна],list_vat[Ставка НДС %],0,0)</f>
        <v>0</v>
      </c>
      <c r="N795" s="162">
        <f t="shared" si="455"/>
        <v>0</v>
      </c>
      <c r="O795" s="169"/>
      <c r="P795" s="74">
        <f t="shared" si="476"/>
        <v>0</v>
      </c>
      <c r="Q795" s="162"/>
      <c r="R795" s="162" t="str">
        <f t="shared" si="456"/>
        <v>введи курс</v>
      </c>
      <c r="S795" s="196">
        <f t="shared" si="457"/>
        <v>0</v>
      </c>
      <c r="T795" s="192">
        <f t="shared" si="458"/>
        <v>0</v>
      </c>
      <c r="U795" s="76">
        <f t="shared" si="459"/>
        <v>0</v>
      </c>
      <c r="V795" s="123">
        <f t="shared" si="460"/>
        <v>0</v>
      </c>
      <c r="W795" s="191"/>
      <c r="X795" s="170"/>
      <c r="Y795" s="74">
        <f t="shared" si="445"/>
        <v>0</v>
      </c>
      <c r="Z795" s="188"/>
      <c r="AA795" s="130">
        <f t="shared" si="461"/>
        <v>0</v>
      </c>
      <c r="AB795" s="74">
        <f t="shared" si="462"/>
        <v>0</v>
      </c>
      <c r="AC795" s="356"/>
      <c r="AD795" s="130" cm="1">
        <f t="array" ref="AD795">IFERROR(ROUND((_xlfn.IFS(offer_sale_type="поставка",AB795,offer_sale_type="транзит",S795)*(1+AC795))/E795,2),0)</f>
        <v>0</v>
      </c>
      <c r="AE795" s="74">
        <f t="shared" si="463"/>
        <v>0</v>
      </c>
      <c r="AF795" s="123" cm="1">
        <f t="array" ref="AF795">IFERROR(ROUND(_xlfn.IFS(offer_sale_type="поставка",AB795,offer_sale_type="транзит",S795)*AC795,2),0)</f>
        <v>0</v>
      </c>
      <c r="AG795" s="130">
        <f t="shared" si="446"/>
        <v>0</v>
      </c>
      <c r="AH795" s="74">
        <f t="shared" si="447"/>
        <v>0</v>
      </c>
      <c r="AI795" s="123">
        <f t="shared" si="448"/>
        <v>0</v>
      </c>
      <c r="AJ795" s="118">
        <f t="shared" si="464"/>
        <v>0</v>
      </c>
      <c r="AK795" s="74">
        <f t="shared" si="465"/>
        <v>0</v>
      </c>
      <c r="AL795" s="174">
        <f t="shared" si="466"/>
        <v>0</v>
      </c>
      <c r="AM795" s="175">
        <f t="shared" si="449"/>
        <v>0</v>
      </c>
      <c r="AN795" s="130">
        <f t="shared" si="467"/>
        <v>0</v>
      </c>
      <c r="AO795" s="74">
        <f t="shared" si="450"/>
        <v>0</v>
      </c>
      <c r="AP795" s="123">
        <f t="shared" si="468"/>
        <v>0</v>
      </c>
      <c r="AQ795" s="118">
        <f t="shared" si="451"/>
        <v>0</v>
      </c>
      <c r="AR795" s="82" t="str">
        <f t="shared" si="469"/>
        <v>https://www.alta.ru/tnved/code//</v>
      </c>
      <c r="AS795" s="157"/>
      <c r="AT795" s="162"/>
      <c r="AU795" s="74">
        <f t="shared" si="452"/>
        <v>0</v>
      </c>
      <c r="AV795" s="157"/>
      <c r="AW795" s="75">
        <f>_xlfn.IFNA(VLOOKUP(L795,list_vat[],3,FALSE),0)</f>
        <v>0</v>
      </c>
      <c r="AX795" s="74">
        <f t="shared" si="470"/>
        <v>0</v>
      </c>
      <c r="AY795" s="74">
        <f t="shared" si="471"/>
        <v>0</v>
      </c>
      <c r="AZ795" s="130">
        <f t="shared" si="472"/>
        <v>0</v>
      </c>
      <c r="BA795" s="74">
        <f t="shared" si="453"/>
        <v>0</v>
      </c>
      <c r="BB795" s="193">
        <f t="shared" si="473"/>
        <v>0</v>
      </c>
      <c r="BC795" s="102">
        <f t="shared" si="474"/>
        <v>0</v>
      </c>
      <c r="BD795" s="102">
        <f t="shared" si="475"/>
        <v>0</v>
      </c>
      <c r="BE795" s="413" t="s">
        <v>69</v>
      </c>
    </row>
    <row r="796" spans="1:57" s="65" customFormat="1" ht="12" customHeight="1" x14ac:dyDescent="0.2">
      <c r="A796" s="43">
        <v>781</v>
      </c>
      <c r="B796" s="166"/>
      <c r="C796" s="166"/>
      <c r="D796" s="166"/>
      <c r="E796" s="162"/>
      <c r="F796" s="166"/>
      <c r="G796" s="162"/>
      <c r="H796" s="162"/>
      <c r="I796" s="189">
        <f t="shared" si="454"/>
        <v>0</v>
      </c>
      <c r="J796" s="195"/>
      <c r="K796" s="162"/>
      <c r="L796" s="168"/>
      <c r="M796" s="75">
        <f>_xlfn.XLOOKUP(L796,list_vat[Страна],list_vat[Ставка НДС %],0,0)</f>
        <v>0</v>
      </c>
      <c r="N796" s="162">
        <f t="shared" si="455"/>
        <v>0</v>
      </c>
      <c r="O796" s="169"/>
      <c r="P796" s="74">
        <f t="shared" si="476"/>
        <v>0</v>
      </c>
      <c r="Q796" s="162"/>
      <c r="R796" s="162" t="str">
        <f t="shared" si="456"/>
        <v>введи курс</v>
      </c>
      <c r="S796" s="196">
        <f t="shared" si="457"/>
        <v>0</v>
      </c>
      <c r="T796" s="192">
        <f t="shared" si="458"/>
        <v>0</v>
      </c>
      <c r="U796" s="76">
        <f t="shared" si="459"/>
        <v>0</v>
      </c>
      <c r="V796" s="123">
        <f t="shared" si="460"/>
        <v>0</v>
      </c>
      <c r="W796" s="191"/>
      <c r="X796" s="170"/>
      <c r="Y796" s="74">
        <f t="shared" si="445"/>
        <v>0</v>
      </c>
      <c r="Z796" s="188"/>
      <c r="AA796" s="130">
        <f t="shared" si="461"/>
        <v>0</v>
      </c>
      <c r="AB796" s="74">
        <f t="shared" si="462"/>
        <v>0</v>
      </c>
      <c r="AC796" s="356"/>
      <c r="AD796" s="130" cm="1">
        <f t="array" ref="AD796">IFERROR(ROUND((_xlfn.IFS(offer_sale_type="поставка",AB796,offer_sale_type="транзит",S796)*(1+AC796))/E796,2),0)</f>
        <v>0</v>
      </c>
      <c r="AE796" s="74">
        <f t="shared" si="463"/>
        <v>0</v>
      </c>
      <c r="AF796" s="123" cm="1">
        <f t="array" ref="AF796">IFERROR(ROUND(_xlfn.IFS(offer_sale_type="поставка",AB796,offer_sale_type="транзит",S796)*AC796,2),0)</f>
        <v>0</v>
      </c>
      <c r="AG796" s="130">
        <f t="shared" si="446"/>
        <v>0</v>
      </c>
      <c r="AH796" s="74">
        <f t="shared" si="447"/>
        <v>0</v>
      </c>
      <c r="AI796" s="123">
        <f t="shared" si="448"/>
        <v>0</v>
      </c>
      <c r="AJ796" s="118">
        <f t="shared" si="464"/>
        <v>0</v>
      </c>
      <c r="AK796" s="74">
        <f t="shared" si="465"/>
        <v>0</v>
      </c>
      <c r="AL796" s="174">
        <f t="shared" si="466"/>
        <v>0</v>
      </c>
      <c r="AM796" s="175">
        <f t="shared" si="449"/>
        <v>0</v>
      </c>
      <c r="AN796" s="130">
        <f t="shared" si="467"/>
        <v>0</v>
      </c>
      <c r="AO796" s="74">
        <f t="shared" si="450"/>
        <v>0</v>
      </c>
      <c r="AP796" s="123">
        <f t="shared" si="468"/>
        <v>0</v>
      </c>
      <c r="AQ796" s="118">
        <f t="shared" si="451"/>
        <v>0</v>
      </c>
      <c r="AR796" s="82" t="str">
        <f t="shared" si="469"/>
        <v>https://www.alta.ru/tnved/code//</v>
      </c>
      <c r="AS796" s="157"/>
      <c r="AT796" s="162"/>
      <c r="AU796" s="74">
        <f t="shared" si="452"/>
        <v>0</v>
      </c>
      <c r="AV796" s="157"/>
      <c r="AW796" s="75">
        <f>_xlfn.IFNA(VLOOKUP(L796,list_vat[],3,FALSE),0)</f>
        <v>0</v>
      </c>
      <c r="AX796" s="74">
        <f t="shared" si="470"/>
        <v>0</v>
      </c>
      <c r="AY796" s="74">
        <f t="shared" si="471"/>
        <v>0</v>
      </c>
      <c r="AZ796" s="130">
        <f t="shared" si="472"/>
        <v>0</v>
      </c>
      <c r="BA796" s="74">
        <f t="shared" si="453"/>
        <v>0</v>
      </c>
      <c r="BB796" s="193">
        <f t="shared" si="473"/>
        <v>0</v>
      </c>
      <c r="BC796" s="102">
        <f t="shared" si="474"/>
        <v>0</v>
      </c>
      <c r="BD796" s="102">
        <f t="shared" si="475"/>
        <v>0</v>
      </c>
      <c r="BE796" s="413" t="s">
        <v>69</v>
      </c>
    </row>
    <row r="797" spans="1:57" s="65" customFormat="1" ht="12" customHeight="1" x14ac:dyDescent="0.2">
      <c r="A797" s="43">
        <v>782</v>
      </c>
      <c r="B797" s="166"/>
      <c r="C797" s="166"/>
      <c r="D797" s="166"/>
      <c r="E797" s="162"/>
      <c r="F797" s="166"/>
      <c r="G797" s="162"/>
      <c r="H797" s="162"/>
      <c r="I797" s="189">
        <f t="shared" si="454"/>
        <v>0</v>
      </c>
      <c r="J797" s="195"/>
      <c r="K797" s="162"/>
      <c r="L797" s="168"/>
      <c r="M797" s="75">
        <f>_xlfn.XLOOKUP(L797,list_vat[Страна],list_vat[Ставка НДС %],0,0)</f>
        <v>0</v>
      </c>
      <c r="N797" s="162">
        <f t="shared" si="455"/>
        <v>0</v>
      </c>
      <c r="O797" s="169"/>
      <c r="P797" s="74">
        <f t="shared" si="476"/>
        <v>0</v>
      </c>
      <c r="Q797" s="162"/>
      <c r="R797" s="162" t="str">
        <f t="shared" si="456"/>
        <v>введи курс</v>
      </c>
      <c r="S797" s="196">
        <f t="shared" si="457"/>
        <v>0</v>
      </c>
      <c r="T797" s="192">
        <f t="shared" si="458"/>
        <v>0</v>
      </c>
      <c r="U797" s="76">
        <f t="shared" si="459"/>
        <v>0</v>
      </c>
      <c r="V797" s="123">
        <f t="shared" si="460"/>
        <v>0</v>
      </c>
      <c r="W797" s="191"/>
      <c r="X797" s="170"/>
      <c r="Y797" s="74">
        <f t="shared" si="445"/>
        <v>0</v>
      </c>
      <c r="Z797" s="188"/>
      <c r="AA797" s="130">
        <f t="shared" si="461"/>
        <v>0</v>
      </c>
      <c r="AB797" s="74">
        <f t="shared" si="462"/>
        <v>0</v>
      </c>
      <c r="AC797" s="356"/>
      <c r="AD797" s="130" cm="1">
        <f t="array" ref="AD797">IFERROR(ROUND((_xlfn.IFS(offer_sale_type="поставка",AB797,offer_sale_type="транзит",S797)*(1+AC797))/E797,2),0)</f>
        <v>0</v>
      </c>
      <c r="AE797" s="74">
        <f t="shared" si="463"/>
        <v>0</v>
      </c>
      <c r="AF797" s="123" cm="1">
        <f t="array" ref="AF797">IFERROR(ROUND(_xlfn.IFS(offer_sale_type="поставка",AB797,offer_sale_type="транзит",S797)*AC797,2),0)</f>
        <v>0</v>
      </c>
      <c r="AG797" s="130">
        <f t="shared" si="446"/>
        <v>0</v>
      </c>
      <c r="AH797" s="74">
        <f t="shared" si="447"/>
        <v>0</v>
      </c>
      <c r="AI797" s="123">
        <f t="shared" si="448"/>
        <v>0</v>
      </c>
      <c r="AJ797" s="118">
        <f t="shared" si="464"/>
        <v>0</v>
      </c>
      <c r="AK797" s="74">
        <f t="shared" si="465"/>
        <v>0</v>
      </c>
      <c r="AL797" s="174">
        <f t="shared" si="466"/>
        <v>0</v>
      </c>
      <c r="AM797" s="175">
        <f t="shared" si="449"/>
        <v>0</v>
      </c>
      <c r="AN797" s="130">
        <f t="shared" si="467"/>
        <v>0</v>
      </c>
      <c r="AO797" s="74">
        <f t="shared" si="450"/>
        <v>0</v>
      </c>
      <c r="AP797" s="123">
        <f t="shared" si="468"/>
        <v>0</v>
      </c>
      <c r="AQ797" s="118">
        <f t="shared" si="451"/>
        <v>0</v>
      </c>
      <c r="AR797" s="82" t="str">
        <f t="shared" si="469"/>
        <v>https://www.alta.ru/tnved/code//</v>
      </c>
      <c r="AS797" s="157"/>
      <c r="AT797" s="162"/>
      <c r="AU797" s="74">
        <f t="shared" si="452"/>
        <v>0</v>
      </c>
      <c r="AV797" s="157"/>
      <c r="AW797" s="75">
        <f>_xlfn.IFNA(VLOOKUP(L797,list_vat[],3,FALSE),0)</f>
        <v>0</v>
      </c>
      <c r="AX797" s="74">
        <f t="shared" si="470"/>
        <v>0</v>
      </c>
      <c r="AY797" s="74">
        <f t="shared" si="471"/>
        <v>0</v>
      </c>
      <c r="AZ797" s="130">
        <f t="shared" si="472"/>
        <v>0</v>
      </c>
      <c r="BA797" s="74">
        <f t="shared" si="453"/>
        <v>0</v>
      </c>
      <c r="BB797" s="193">
        <f t="shared" si="473"/>
        <v>0</v>
      </c>
      <c r="BC797" s="102">
        <f t="shared" si="474"/>
        <v>0</v>
      </c>
      <c r="BD797" s="102">
        <f t="shared" si="475"/>
        <v>0</v>
      </c>
      <c r="BE797" s="413" t="s">
        <v>69</v>
      </c>
    </row>
    <row r="798" spans="1:57" s="65" customFormat="1" ht="12" customHeight="1" x14ac:dyDescent="0.2">
      <c r="A798" s="43">
        <v>783</v>
      </c>
      <c r="B798" s="166"/>
      <c r="C798" s="166"/>
      <c r="D798" s="166"/>
      <c r="E798" s="162"/>
      <c r="F798" s="166"/>
      <c r="G798" s="162"/>
      <c r="H798" s="162"/>
      <c r="I798" s="189">
        <f t="shared" si="454"/>
        <v>0</v>
      </c>
      <c r="J798" s="195"/>
      <c r="K798" s="162"/>
      <c r="L798" s="168"/>
      <c r="M798" s="75">
        <f>_xlfn.XLOOKUP(L798,list_vat[Страна],list_vat[Ставка НДС %],0,0)</f>
        <v>0</v>
      </c>
      <c r="N798" s="162">
        <f t="shared" si="455"/>
        <v>0</v>
      </c>
      <c r="O798" s="169"/>
      <c r="P798" s="74">
        <f t="shared" si="476"/>
        <v>0</v>
      </c>
      <c r="Q798" s="162"/>
      <c r="R798" s="162" t="str">
        <f t="shared" si="456"/>
        <v>введи курс</v>
      </c>
      <c r="S798" s="196">
        <f t="shared" si="457"/>
        <v>0</v>
      </c>
      <c r="T798" s="192">
        <f t="shared" si="458"/>
        <v>0</v>
      </c>
      <c r="U798" s="76">
        <f t="shared" si="459"/>
        <v>0</v>
      </c>
      <c r="V798" s="123">
        <f t="shared" si="460"/>
        <v>0</v>
      </c>
      <c r="W798" s="191"/>
      <c r="X798" s="170"/>
      <c r="Y798" s="74">
        <f t="shared" si="445"/>
        <v>0</v>
      </c>
      <c r="Z798" s="188"/>
      <c r="AA798" s="130">
        <f t="shared" si="461"/>
        <v>0</v>
      </c>
      <c r="AB798" s="74">
        <f t="shared" si="462"/>
        <v>0</v>
      </c>
      <c r="AC798" s="356"/>
      <c r="AD798" s="130" cm="1">
        <f t="array" ref="AD798">IFERROR(ROUND((_xlfn.IFS(offer_sale_type="поставка",AB798,offer_sale_type="транзит",S798)*(1+AC798))/E798,2),0)</f>
        <v>0</v>
      </c>
      <c r="AE798" s="74">
        <f t="shared" si="463"/>
        <v>0</v>
      </c>
      <c r="AF798" s="123" cm="1">
        <f t="array" ref="AF798">IFERROR(ROUND(_xlfn.IFS(offer_sale_type="поставка",AB798,offer_sale_type="транзит",S798)*AC798,2),0)</f>
        <v>0</v>
      </c>
      <c r="AG798" s="130">
        <f t="shared" si="446"/>
        <v>0</v>
      </c>
      <c r="AH798" s="74">
        <f t="shared" si="447"/>
        <v>0</v>
      </c>
      <c r="AI798" s="123">
        <f t="shared" si="448"/>
        <v>0</v>
      </c>
      <c r="AJ798" s="118">
        <f t="shared" si="464"/>
        <v>0</v>
      </c>
      <c r="AK798" s="74">
        <f t="shared" si="465"/>
        <v>0</v>
      </c>
      <c r="AL798" s="174">
        <f t="shared" si="466"/>
        <v>0</v>
      </c>
      <c r="AM798" s="175">
        <f t="shared" si="449"/>
        <v>0</v>
      </c>
      <c r="AN798" s="130">
        <f t="shared" si="467"/>
        <v>0</v>
      </c>
      <c r="AO798" s="74">
        <f t="shared" si="450"/>
        <v>0</v>
      </c>
      <c r="AP798" s="123">
        <f t="shared" si="468"/>
        <v>0</v>
      </c>
      <c r="AQ798" s="118">
        <f t="shared" si="451"/>
        <v>0</v>
      </c>
      <c r="AR798" s="82" t="str">
        <f t="shared" si="469"/>
        <v>https://www.alta.ru/tnved/code//</v>
      </c>
      <c r="AS798" s="157"/>
      <c r="AT798" s="162"/>
      <c r="AU798" s="74">
        <f t="shared" si="452"/>
        <v>0</v>
      </c>
      <c r="AV798" s="157"/>
      <c r="AW798" s="75">
        <f>_xlfn.IFNA(VLOOKUP(L798,list_vat[],3,FALSE),0)</f>
        <v>0</v>
      </c>
      <c r="AX798" s="74">
        <f t="shared" si="470"/>
        <v>0</v>
      </c>
      <c r="AY798" s="74">
        <f t="shared" si="471"/>
        <v>0</v>
      </c>
      <c r="AZ798" s="130">
        <f t="shared" si="472"/>
        <v>0</v>
      </c>
      <c r="BA798" s="74">
        <f t="shared" si="453"/>
        <v>0</v>
      </c>
      <c r="BB798" s="193">
        <f t="shared" si="473"/>
        <v>0</v>
      </c>
      <c r="BC798" s="102">
        <f t="shared" si="474"/>
        <v>0</v>
      </c>
      <c r="BD798" s="102">
        <f t="shared" si="475"/>
        <v>0</v>
      </c>
      <c r="BE798" s="413" t="s">
        <v>69</v>
      </c>
    </row>
    <row r="799" spans="1:57" s="65" customFormat="1" ht="12" customHeight="1" x14ac:dyDescent="0.2">
      <c r="A799" s="43">
        <v>784</v>
      </c>
      <c r="B799" s="166"/>
      <c r="C799" s="166"/>
      <c r="D799" s="166"/>
      <c r="E799" s="162"/>
      <c r="F799" s="166"/>
      <c r="G799" s="162"/>
      <c r="H799" s="162"/>
      <c r="I799" s="189">
        <f t="shared" si="454"/>
        <v>0</v>
      </c>
      <c r="J799" s="195"/>
      <c r="K799" s="162"/>
      <c r="L799" s="168"/>
      <c r="M799" s="75">
        <f>_xlfn.XLOOKUP(L799,list_vat[Страна],list_vat[Ставка НДС %],0,0)</f>
        <v>0</v>
      </c>
      <c r="N799" s="162">
        <f t="shared" si="455"/>
        <v>0</v>
      </c>
      <c r="O799" s="169"/>
      <c r="P799" s="74">
        <f t="shared" si="476"/>
        <v>0</v>
      </c>
      <c r="Q799" s="162"/>
      <c r="R799" s="162" t="str">
        <f t="shared" si="456"/>
        <v>введи курс</v>
      </c>
      <c r="S799" s="196">
        <f t="shared" si="457"/>
        <v>0</v>
      </c>
      <c r="T799" s="192">
        <f t="shared" si="458"/>
        <v>0</v>
      </c>
      <c r="U799" s="76">
        <f t="shared" si="459"/>
        <v>0</v>
      </c>
      <c r="V799" s="123">
        <f t="shared" si="460"/>
        <v>0</v>
      </c>
      <c r="W799" s="191"/>
      <c r="X799" s="170"/>
      <c r="Y799" s="74">
        <f t="shared" si="445"/>
        <v>0</v>
      </c>
      <c r="Z799" s="188"/>
      <c r="AA799" s="130">
        <f t="shared" si="461"/>
        <v>0</v>
      </c>
      <c r="AB799" s="74">
        <f t="shared" si="462"/>
        <v>0</v>
      </c>
      <c r="AC799" s="356"/>
      <c r="AD799" s="130" cm="1">
        <f t="array" ref="AD799">IFERROR(ROUND((_xlfn.IFS(offer_sale_type="поставка",AB799,offer_sale_type="транзит",S799)*(1+AC799))/E799,2),0)</f>
        <v>0</v>
      </c>
      <c r="AE799" s="74">
        <f t="shared" si="463"/>
        <v>0</v>
      </c>
      <c r="AF799" s="123" cm="1">
        <f t="array" ref="AF799">IFERROR(ROUND(_xlfn.IFS(offer_sale_type="поставка",AB799,offer_sale_type="транзит",S799)*AC799,2),0)</f>
        <v>0</v>
      </c>
      <c r="AG799" s="130">
        <f t="shared" si="446"/>
        <v>0</v>
      </c>
      <c r="AH799" s="74">
        <f t="shared" si="447"/>
        <v>0</v>
      </c>
      <c r="AI799" s="123">
        <f t="shared" si="448"/>
        <v>0</v>
      </c>
      <c r="AJ799" s="118">
        <f t="shared" si="464"/>
        <v>0</v>
      </c>
      <c r="AK799" s="74">
        <f t="shared" si="465"/>
        <v>0</v>
      </c>
      <c r="AL799" s="174">
        <f t="shared" si="466"/>
        <v>0</v>
      </c>
      <c r="AM799" s="175">
        <f t="shared" si="449"/>
        <v>0</v>
      </c>
      <c r="AN799" s="130">
        <f t="shared" si="467"/>
        <v>0</v>
      </c>
      <c r="AO799" s="74">
        <f t="shared" si="450"/>
        <v>0</v>
      </c>
      <c r="AP799" s="123">
        <f t="shared" si="468"/>
        <v>0</v>
      </c>
      <c r="AQ799" s="118">
        <f t="shared" si="451"/>
        <v>0</v>
      </c>
      <c r="AR799" s="82" t="str">
        <f t="shared" si="469"/>
        <v>https://www.alta.ru/tnved/code//</v>
      </c>
      <c r="AS799" s="157"/>
      <c r="AT799" s="162"/>
      <c r="AU799" s="74">
        <f t="shared" si="452"/>
        <v>0</v>
      </c>
      <c r="AV799" s="157"/>
      <c r="AW799" s="75">
        <f>_xlfn.IFNA(VLOOKUP(L799,list_vat[],3,FALSE),0)</f>
        <v>0</v>
      </c>
      <c r="AX799" s="74">
        <f t="shared" si="470"/>
        <v>0</v>
      </c>
      <c r="AY799" s="74">
        <f t="shared" si="471"/>
        <v>0</v>
      </c>
      <c r="AZ799" s="130">
        <f t="shared" si="472"/>
        <v>0</v>
      </c>
      <c r="BA799" s="74">
        <f t="shared" si="453"/>
        <v>0</v>
      </c>
      <c r="BB799" s="193">
        <f t="shared" si="473"/>
        <v>0</v>
      </c>
      <c r="BC799" s="102">
        <f t="shared" si="474"/>
        <v>0</v>
      </c>
      <c r="BD799" s="102">
        <f t="shared" si="475"/>
        <v>0</v>
      </c>
      <c r="BE799" s="413" t="s">
        <v>69</v>
      </c>
    </row>
    <row r="800" spans="1:57" s="65" customFormat="1" ht="12" customHeight="1" x14ac:dyDescent="0.2">
      <c r="A800" s="43">
        <v>785</v>
      </c>
      <c r="B800" s="166"/>
      <c r="C800" s="166"/>
      <c r="D800" s="166"/>
      <c r="E800" s="162"/>
      <c r="F800" s="166"/>
      <c r="G800" s="162"/>
      <c r="H800" s="162"/>
      <c r="I800" s="189">
        <f t="shared" si="454"/>
        <v>0</v>
      </c>
      <c r="J800" s="195"/>
      <c r="K800" s="162"/>
      <c r="L800" s="168"/>
      <c r="M800" s="75">
        <f>_xlfn.XLOOKUP(L800,list_vat[Страна],list_vat[Ставка НДС %],0,0)</f>
        <v>0</v>
      </c>
      <c r="N800" s="162">
        <f t="shared" si="455"/>
        <v>0</v>
      </c>
      <c r="O800" s="169"/>
      <c r="P800" s="74">
        <f t="shared" si="476"/>
        <v>0</v>
      </c>
      <c r="Q800" s="162"/>
      <c r="R800" s="162" t="str">
        <f t="shared" si="456"/>
        <v>введи курс</v>
      </c>
      <c r="S800" s="196">
        <f t="shared" si="457"/>
        <v>0</v>
      </c>
      <c r="T800" s="192">
        <f t="shared" si="458"/>
        <v>0</v>
      </c>
      <c r="U800" s="76">
        <f t="shared" si="459"/>
        <v>0</v>
      </c>
      <c r="V800" s="123">
        <f t="shared" si="460"/>
        <v>0</v>
      </c>
      <c r="W800" s="191"/>
      <c r="X800" s="170"/>
      <c r="Y800" s="74">
        <f t="shared" si="445"/>
        <v>0</v>
      </c>
      <c r="Z800" s="188"/>
      <c r="AA800" s="130">
        <f t="shared" si="461"/>
        <v>0</v>
      </c>
      <c r="AB800" s="74">
        <f t="shared" si="462"/>
        <v>0</v>
      </c>
      <c r="AC800" s="356"/>
      <c r="AD800" s="130" cm="1">
        <f t="array" ref="AD800">IFERROR(ROUND((_xlfn.IFS(offer_sale_type="поставка",AB800,offer_sale_type="транзит",S800)*(1+AC800))/E800,2),0)</f>
        <v>0</v>
      </c>
      <c r="AE800" s="74">
        <f t="shared" si="463"/>
        <v>0</v>
      </c>
      <c r="AF800" s="123" cm="1">
        <f t="array" ref="AF800">IFERROR(ROUND(_xlfn.IFS(offer_sale_type="поставка",AB800,offer_sale_type="транзит",S800)*AC800,2),0)</f>
        <v>0</v>
      </c>
      <c r="AG800" s="130">
        <f t="shared" si="446"/>
        <v>0</v>
      </c>
      <c r="AH800" s="74">
        <f t="shared" si="447"/>
        <v>0</v>
      </c>
      <c r="AI800" s="123">
        <f t="shared" si="448"/>
        <v>0</v>
      </c>
      <c r="AJ800" s="118">
        <f t="shared" si="464"/>
        <v>0</v>
      </c>
      <c r="AK800" s="74">
        <f t="shared" si="465"/>
        <v>0</v>
      </c>
      <c r="AL800" s="174">
        <f t="shared" si="466"/>
        <v>0</v>
      </c>
      <c r="AM800" s="175">
        <f t="shared" si="449"/>
        <v>0</v>
      </c>
      <c r="AN800" s="130">
        <f t="shared" si="467"/>
        <v>0</v>
      </c>
      <c r="AO800" s="74">
        <f t="shared" si="450"/>
        <v>0</v>
      </c>
      <c r="AP800" s="123">
        <f t="shared" si="468"/>
        <v>0</v>
      </c>
      <c r="AQ800" s="118">
        <f t="shared" si="451"/>
        <v>0</v>
      </c>
      <c r="AR800" s="82" t="str">
        <f t="shared" si="469"/>
        <v>https://www.alta.ru/tnved/code//</v>
      </c>
      <c r="AS800" s="157"/>
      <c r="AT800" s="162"/>
      <c r="AU800" s="74">
        <f t="shared" si="452"/>
        <v>0</v>
      </c>
      <c r="AV800" s="157"/>
      <c r="AW800" s="75">
        <f>_xlfn.IFNA(VLOOKUP(L800,list_vat[],3,FALSE),0)</f>
        <v>0</v>
      </c>
      <c r="AX800" s="74">
        <f t="shared" si="470"/>
        <v>0</v>
      </c>
      <c r="AY800" s="74">
        <f t="shared" si="471"/>
        <v>0</v>
      </c>
      <c r="AZ800" s="130">
        <f t="shared" si="472"/>
        <v>0</v>
      </c>
      <c r="BA800" s="74">
        <f t="shared" si="453"/>
        <v>0</v>
      </c>
      <c r="BB800" s="193">
        <f t="shared" si="473"/>
        <v>0</v>
      </c>
      <c r="BC800" s="102">
        <f t="shared" si="474"/>
        <v>0</v>
      </c>
      <c r="BD800" s="102">
        <f t="shared" si="475"/>
        <v>0</v>
      </c>
      <c r="BE800" s="413" t="s">
        <v>69</v>
      </c>
    </row>
    <row r="801" spans="1:57" s="65" customFormat="1" ht="12" customHeight="1" x14ac:dyDescent="0.2">
      <c r="A801" s="43">
        <v>786</v>
      </c>
      <c r="B801" s="166"/>
      <c r="C801" s="166"/>
      <c r="D801" s="166"/>
      <c r="E801" s="162"/>
      <c r="F801" s="166"/>
      <c r="G801" s="162"/>
      <c r="H801" s="162"/>
      <c r="I801" s="189">
        <f t="shared" si="454"/>
        <v>0</v>
      </c>
      <c r="J801" s="195"/>
      <c r="K801" s="162"/>
      <c r="L801" s="168"/>
      <c r="M801" s="75">
        <f>_xlfn.XLOOKUP(L801,list_vat[Страна],list_vat[Ставка НДС %],0,0)</f>
        <v>0</v>
      </c>
      <c r="N801" s="162">
        <f t="shared" si="455"/>
        <v>0</v>
      </c>
      <c r="O801" s="169"/>
      <c r="P801" s="74">
        <f t="shared" si="476"/>
        <v>0</v>
      </c>
      <c r="Q801" s="162"/>
      <c r="R801" s="162" t="str">
        <f t="shared" si="456"/>
        <v>введи курс</v>
      </c>
      <c r="S801" s="196">
        <f t="shared" si="457"/>
        <v>0</v>
      </c>
      <c r="T801" s="192">
        <f t="shared" si="458"/>
        <v>0</v>
      </c>
      <c r="U801" s="76">
        <f t="shared" si="459"/>
        <v>0</v>
      </c>
      <c r="V801" s="123">
        <f t="shared" si="460"/>
        <v>0</v>
      </c>
      <c r="W801" s="191"/>
      <c r="X801" s="170"/>
      <c r="Y801" s="74">
        <f t="shared" si="445"/>
        <v>0</v>
      </c>
      <c r="Z801" s="188"/>
      <c r="AA801" s="130">
        <f t="shared" si="461"/>
        <v>0</v>
      </c>
      <c r="AB801" s="74">
        <f t="shared" si="462"/>
        <v>0</v>
      </c>
      <c r="AC801" s="356"/>
      <c r="AD801" s="130" cm="1">
        <f t="array" ref="AD801">IFERROR(ROUND((_xlfn.IFS(offer_sale_type="поставка",AB801,offer_sale_type="транзит",S801)*(1+AC801))/E801,2),0)</f>
        <v>0</v>
      </c>
      <c r="AE801" s="74">
        <f t="shared" si="463"/>
        <v>0</v>
      </c>
      <c r="AF801" s="123" cm="1">
        <f t="array" ref="AF801">IFERROR(ROUND(_xlfn.IFS(offer_sale_type="поставка",AB801,offer_sale_type="транзит",S801)*AC801,2),0)</f>
        <v>0</v>
      </c>
      <c r="AG801" s="130">
        <f t="shared" si="446"/>
        <v>0</v>
      </c>
      <c r="AH801" s="74">
        <f t="shared" si="447"/>
        <v>0</v>
      </c>
      <c r="AI801" s="123">
        <f t="shared" si="448"/>
        <v>0</v>
      </c>
      <c r="AJ801" s="118">
        <f t="shared" si="464"/>
        <v>0</v>
      </c>
      <c r="AK801" s="74">
        <f t="shared" si="465"/>
        <v>0</v>
      </c>
      <c r="AL801" s="174">
        <f t="shared" si="466"/>
        <v>0</v>
      </c>
      <c r="AM801" s="175">
        <f t="shared" si="449"/>
        <v>0</v>
      </c>
      <c r="AN801" s="130">
        <f t="shared" si="467"/>
        <v>0</v>
      </c>
      <c r="AO801" s="74">
        <f t="shared" si="450"/>
        <v>0</v>
      </c>
      <c r="AP801" s="123">
        <f t="shared" si="468"/>
        <v>0</v>
      </c>
      <c r="AQ801" s="118">
        <f t="shared" si="451"/>
        <v>0</v>
      </c>
      <c r="AR801" s="82" t="str">
        <f t="shared" si="469"/>
        <v>https://www.alta.ru/tnved/code//</v>
      </c>
      <c r="AS801" s="157"/>
      <c r="AT801" s="162"/>
      <c r="AU801" s="74">
        <f t="shared" si="452"/>
        <v>0</v>
      </c>
      <c r="AV801" s="157"/>
      <c r="AW801" s="75">
        <f>_xlfn.IFNA(VLOOKUP(L801,list_vat[],3,FALSE),0)</f>
        <v>0</v>
      </c>
      <c r="AX801" s="74">
        <f t="shared" si="470"/>
        <v>0</v>
      </c>
      <c r="AY801" s="74">
        <f t="shared" si="471"/>
        <v>0</v>
      </c>
      <c r="AZ801" s="130">
        <f t="shared" si="472"/>
        <v>0</v>
      </c>
      <c r="BA801" s="74">
        <f t="shared" si="453"/>
        <v>0</v>
      </c>
      <c r="BB801" s="193">
        <f t="shared" si="473"/>
        <v>0</v>
      </c>
      <c r="BC801" s="102">
        <f t="shared" si="474"/>
        <v>0</v>
      </c>
      <c r="BD801" s="102">
        <f t="shared" si="475"/>
        <v>0</v>
      </c>
      <c r="BE801" s="413" t="s">
        <v>69</v>
      </c>
    </row>
    <row r="802" spans="1:57" s="65" customFormat="1" ht="12" customHeight="1" x14ac:dyDescent="0.2">
      <c r="A802" s="43">
        <v>787</v>
      </c>
      <c r="B802" s="166"/>
      <c r="C802" s="166"/>
      <c r="D802" s="166"/>
      <c r="E802" s="162"/>
      <c r="F802" s="166"/>
      <c r="G802" s="162"/>
      <c r="H802" s="162"/>
      <c r="I802" s="189">
        <f t="shared" si="454"/>
        <v>0</v>
      </c>
      <c r="J802" s="195"/>
      <c r="K802" s="162"/>
      <c r="L802" s="168"/>
      <c r="M802" s="75">
        <f>_xlfn.XLOOKUP(L802,list_vat[Страна],list_vat[Ставка НДС %],0,0)</f>
        <v>0</v>
      </c>
      <c r="N802" s="162">
        <f t="shared" si="455"/>
        <v>0</v>
      </c>
      <c r="O802" s="169"/>
      <c r="P802" s="74">
        <f t="shared" si="476"/>
        <v>0</v>
      </c>
      <c r="Q802" s="162"/>
      <c r="R802" s="162" t="str">
        <f t="shared" si="456"/>
        <v>введи курс</v>
      </c>
      <c r="S802" s="196">
        <f t="shared" si="457"/>
        <v>0</v>
      </c>
      <c r="T802" s="192">
        <f t="shared" si="458"/>
        <v>0</v>
      </c>
      <c r="U802" s="76">
        <f t="shared" si="459"/>
        <v>0</v>
      </c>
      <c r="V802" s="123">
        <f t="shared" si="460"/>
        <v>0</v>
      </c>
      <c r="W802" s="191"/>
      <c r="X802" s="170"/>
      <c r="Y802" s="74">
        <f t="shared" si="445"/>
        <v>0</v>
      </c>
      <c r="Z802" s="188"/>
      <c r="AA802" s="130">
        <f t="shared" si="461"/>
        <v>0</v>
      </c>
      <c r="AB802" s="74">
        <f t="shared" si="462"/>
        <v>0</v>
      </c>
      <c r="AC802" s="356"/>
      <c r="AD802" s="130" cm="1">
        <f t="array" ref="AD802">IFERROR(ROUND((_xlfn.IFS(offer_sale_type="поставка",AB802,offer_sale_type="транзит",S802)*(1+AC802))/E802,2),0)</f>
        <v>0</v>
      </c>
      <c r="AE802" s="74">
        <f t="shared" si="463"/>
        <v>0</v>
      </c>
      <c r="AF802" s="123" cm="1">
        <f t="array" ref="AF802">IFERROR(ROUND(_xlfn.IFS(offer_sale_type="поставка",AB802,offer_sale_type="транзит",S802)*AC802,2),0)</f>
        <v>0</v>
      </c>
      <c r="AG802" s="130">
        <f t="shared" si="446"/>
        <v>0</v>
      </c>
      <c r="AH802" s="74">
        <f t="shared" si="447"/>
        <v>0</v>
      </c>
      <c r="AI802" s="123">
        <f t="shared" si="448"/>
        <v>0</v>
      </c>
      <c r="AJ802" s="118">
        <f t="shared" si="464"/>
        <v>0</v>
      </c>
      <c r="AK802" s="74">
        <f t="shared" si="465"/>
        <v>0</v>
      </c>
      <c r="AL802" s="174">
        <f t="shared" si="466"/>
        <v>0</v>
      </c>
      <c r="AM802" s="175">
        <f t="shared" si="449"/>
        <v>0</v>
      </c>
      <c r="AN802" s="130">
        <f t="shared" si="467"/>
        <v>0</v>
      </c>
      <c r="AO802" s="74">
        <f t="shared" si="450"/>
        <v>0</v>
      </c>
      <c r="AP802" s="123">
        <f t="shared" si="468"/>
        <v>0</v>
      </c>
      <c r="AQ802" s="118">
        <f t="shared" si="451"/>
        <v>0</v>
      </c>
      <c r="AR802" s="82" t="str">
        <f t="shared" si="469"/>
        <v>https://www.alta.ru/tnved/code//</v>
      </c>
      <c r="AS802" s="157"/>
      <c r="AT802" s="162"/>
      <c r="AU802" s="74">
        <f t="shared" si="452"/>
        <v>0</v>
      </c>
      <c r="AV802" s="157"/>
      <c r="AW802" s="75">
        <f>_xlfn.IFNA(VLOOKUP(L802,list_vat[],3,FALSE),0)</f>
        <v>0</v>
      </c>
      <c r="AX802" s="74">
        <f t="shared" si="470"/>
        <v>0</v>
      </c>
      <c r="AY802" s="74">
        <f t="shared" si="471"/>
        <v>0</v>
      </c>
      <c r="AZ802" s="130">
        <f t="shared" si="472"/>
        <v>0</v>
      </c>
      <c r="BA802" s="74">
        <f t="shared" si="453"/>
        <v>0</v>
      </c>
      <c r="BB802" s="193">
        <f t="shared" si="473"/>
        <v>0</v>
      </c>
      <c r="BC802" s="102">
        <f t="shared" si="474"/>
        <v>0</v>
      </c>
      <c r="BD802" s="102">
        <f t="shared" si="475"/>
        <v>0</v>
      </c>
      <c r="BE802" s="413" t="s">
        <v>69</v>
      </c>
    </row>
    <row r="803" spans="1:57" s="65" customFormat="1" ht="12" customHeight="1" x14ac:dyDescent="0.2">
      <c r="A803" s="43">
        <v>788</v>
      </c>
      <c r="B803" s="166"/>
      <c r="C803" s="166"/>
      <c r="D803" s="166"/>
      <c r="E803" s="162"/>
      <c r="F803" s="166"/>
      <c r="G803" s="162"/>
      <c r="H803" s="162"/>
      <c r="I803" s="189">
        <f t="shared" si="454"/>
        <v>0</v>
      </c>
      <c r="J803" s="195"/>
      <c r="K803" s="162"/>
      <c r="L803" s="168"/>
      <c r="M803" s="75">
        <f>_xlfn.XLOOKUP(L803,list_vat[Страна],list_vat[Ставка НДС %],0,0)</f>
        <v>0</v>
      </c>
      <c r="N803" s="162">
        <f t="shared" si="455"/>
        <v>0</v>
      </c>
      <c r="O803" s="169"/>
      <c r="P803" s="74">
        <f t="shared" si="476"/>
        <v>0</v>
      </c>
      <c r="Q803" s="162"/>
      <c r="R803" s="162" t="str">
        <f t="shared" si="456"/>
        <v>введи курс</v>
      </c>
      <c r="S803" s="196">
        <f t="shared" si="457"/>
        <v>0</v>
      </c>
      <c r="T803" s="192">
        <f t="shared" si="458"/>
        <v>0</v>
      </c>
      <c r="U803" s="76">
        <f t="shared" si="459"/>
        <v>0</v>
      </c>
      <c r="V803" s="123">
        <f t="shared" si="460"/>
        <v>0</v>
      </c>
      <c r="W803" s="191"/>
      <c r="X803" s="170"/>
      <c r="Y803" s="74">
        <f t="shared" si="445"/>
        <v>0</v>
      </c>
      <c r="Z803" s="188"/>
      <c r="AA803" s="130">
        <f t="shared" si="461"/>
        <v>0</v>
      </c>
      <c r="AB803" s="74">
        <f t="shared" si="462"/>
        <v>0</v>
      </c>
      <c r="AC803" s="356"/>
      <c r="AD803" s="130" cm="1">
        <f t="array" ref="AD803">IFERROR(ROUND((_xlfn.IFS(offer_sale_type="поставка",AB803,offer_sale_type="транзит",S803)*(1+AC803))/E803,2),0)</f>
        <v>0</v>
      </c>
      <c r="AE803" s="74">
        <f t="shared" si="463"/>
        <v>0</v>
      </c>
      <c r="AF803" s="123" cm="1">
        <f t="array" ref="AF803">IFERROR(ROUND(_xlfn.IFS(offer_sale_type="поставка",AB803,offer_sale_type="транзит",S803)*AC803,2),0)</f>
        <v>0</v>
      </c>
      <c r="AG803" s="130">
        <f t="shared" si="446"/>
        <v>0</v>
      </c>
      <c r="AH803" s="74">
        <f t="shared" si="447"/>
        <v>0</v>
      </c>
      <c r="AI803" s="123">
        <f t="shared" si="448"/>
        <v>0</v>
      </c>
      <c r="AJ803" s="118">
        <f t="shared" si="464"/>
        <v>0</v>
      </c>
      <c r="AK803" s="74">
        <f t="shared" si="465"/>
        <v>0</v>
      </c>
      <c r="AL803" s="174">
        <f t="shared" si="466"/>
        <v>0</v>
      </c>
      <c r="AM803" s="175">
        <f t="shared" si="449"/>
        <v>0</v>
      </c>
      <c r="AN803" s="130">
        <f t="shared" si="467"/>
        <v>0</v>
      </c>
      <c r="AO803" s="74">
        <f t="shared" si="450"/>
        <v>0</v>
      </c>
      <c r="AP803" s="123">
        <f t="shared" si="468"/>
        <v>0</v>
      </c>
      <c r="AQ803" s="118">
        <f t="shared" si="451"/>
        <v>0</v>
      </c>
      <c r="AR803" s="82" t="str">
        <f t="shared" si="469"/>
        <v>https://www.alta.ru/tnved/code//</v>
      </c>
      <c r="AS803" s="157"/>
      <c r="AT803" s="162"/>
      <c r="AU803" s="74">
        <f t="shared" si="452"/>
        <v>0</v>
      </c>
      <c r="AV803" s="157"/>
      <c r="AW803" s="75">
        <f>_xlfn.IFNA(VLOOKUP(L803,list_vat[],3,FALSE),0)</f>
        <v>0</v>
      </c>
      <c r="AX803" s="74">
        <f t="shared" si="470"/>
        <v>0</v>
      </c>
      <c r="AY803" s="74">
        <f t="shared" si="471"/>
        <v>0</v>
      </c>
      <c r="AZ803" s="130">
        <f t="shared" si="472"/>
        <v>0</v>
      </c>
      <c r="BA803" s="74">
        <f t="shared" si="453"/>
        <v>0</v>
      </c>
      <c r="BB803" s="193">
        <f t="shared" si="473"/>
        <v>0</v>
      </c>
      <c r="BC803" s="102">
        <f t="shared" si="474"/>
        <v>0</v>
      </c>
      <c r="BD803" s="102">
        <f t="shared" si="475"/>
        <v>0</v>
      </c>
      <c r="BE803" s="413" t="s">
        <v>69</v>
      </c>
    </row>
    <row r="804" spans="1:57" s="65" customFormat="1" ht="12" customHeight="1" x14ac:dyDescent="0.2">
      <c r="A804" s="43">
        <v>789</v>
      </c>
      <c r="B804" s="166"/>
      <c r="C804" s="166"/>
      <c r="D804" s="166"/>
      <c r="E804" s="162"/>
      <c r="F804" s="166"/>
      <c r="G804" s="162"/>
      <c r="H804" s="162"/>
      <c r="I804" s="189">
        <f t="shared" si="454"/>
        <v>0</v>
      </c>
      <c r="J804" s="195"/>
      <c r="K804" s="162"/>
      <c r="L804" s="168"/>
      <c r="M804" s="75">
        <f>_xlfn.XLOOKUP(L804,list_vat[Страна],list_vat[Ставка НДС %],0,0)</f>
        <v>0</v>
      </c>
      <c r="N804" s="162">
        <f t="shared" si="455"/>
        <v>0</v>
      </c>
      <c r="O804" s="169"/>
      <c r="P804" s="74">
        <f t="shared" si="476"/>
        <v>0</v>
      </c>
      <c r="Q804" s="162"/>
      <c r="R804" s="162" t="str">
        <f t="shared" si="456"/>
        <v>введи курс</v>
      </c>
      <c r="S804" s="196">
        <f t="shared" si="457"/>
        <v>0</v>
      </c>
      <c r="T804" s="192">
        <f t="shared" si="458"/>
        <v>0</v>
      </c>
      <c r="U804" s="76">
        <f t="shared" si="459"/>
        <v>0</v>
      </c>
      <c r="V804" s="123">
        <f t="shared" si="460"/>
        <v>0</v>
      </c>
      <c r="W804" s="191"/>
      <c r="X804" s="170"/>
      <c r="Y804" s="74">
        <f t="shared" si="445"/>
        <v>0</v>
      </c>
      <c r="Z804" s="188"/>
      <c r="AA804" s="130">
        <f t="shared" si="461"/>
        <v>0</v>
      </c>
      <c r="AB804" s="74">
        <f t="shared" si="462"/>
        <v>0</v>
      </c>
      <c r="AC804" s="356"/>
      <c r="AD804" s="130" cm="1">
        <f t="array" ref="AD804">IFERROR(ROUND((_xlfn.IFS(offer_sale_type="поставка",AB804,offer_sale_type="транзит",S804)*(1+AC804))/E804,2),0)</f>
        <v>0</v>
      </c>
      <c r="AE804" s="74">
        <f t="shared" si="463"/>
        <v>0</v>
      </c>
      <c r="AF804" s="123" cm="1">
        <f t="array" ref="AF804">IFERROR(ROUND(_xlfn.IFS(offer_sale_type="поставка",AB804,offer_sale_type="транзит",S804)*AC804,2),0)</f>
        <v>0</v>
      </c>
      <c r="AG804" s="130">
        <f t="shared" si="446"/>
        <v>0</v>
      </c>
      <c r="AH804" s="74">
        <f t="shared" si="447"/>
        <v>0</v>
      </c>
      <c r="AI804" s="123">
        <f t="shared" si="448"/>
        <v>0</v>
      </c>
      <c r="AJ804" s="118">
        <f t="shared" si="464"/>
        <v>0</v>
      </c>
      <c r="AK804" s="74">
        <f t="shared" si="465"/>
        <v>0</v>
      </c>
      <c r="AL804" s="174">
        <f t="shared" si="466"/>
        <v>0</v>
      </c>
      <c r="AM804" s="175">
        <f t="shared" si="449"/>
        <v>0</v>
      </c>
      <c r="AN804" s="130">
        <f t="shared" si="467"/>
        <v>0</v>
      </c>
      <c r="AO804" s="74">
        <f t="shared" si="450"/>
        <v>0</v>
      </c>
      <c r="AP804" s="123">
        <f t="shared" si="468"/>
        <v>0</v>
      </c>
      <c r="AQ804" s="118">
        <f t="shared" si="451"/>
        <v>0</v>
      </c>
      <c r="AR804" s="82" t="str">
        <f t="shared" si="469"/>
        <v>https://www.alta.ru/tnved/code//</v>
      </c>
      <c r="AS804" s="157"/>
      <c r="AT804" s="162"/>
      <c r="AU804" s="74">
        <f t="shared" si="452"/>
        <v>0</v>
      </c>
      <c r="AV804" s="157"/>
      <c r="AW804" s="75">
        <f>_xlfn.IFNA(VLOOKUP(L804,list_vat[],3,FALSE),0)</f>
        <v>0</v>
      </c>
      <c r="AX804" s="74">
        <f t="shared" si="470"/>
        <v>0</v>
      </c>
      <c r="AY804" s="74">
        <f t="shared" si="471"/>
        <v>0</v>
      </c>
      <c r="AZ804" s="130">
        <f t="shared" si="472"/>
        <v>0</v>
      </c>
      <c r="BA804" s="74">
        <f t="shared" si="453"/>
        <v>0</v>
      </c>
      <c r="BB804" s="193">
        <f t="shared" si="473"/>
        <v>0</v>
      </c>
      <c r="BC804" s="102">
        <f t="shared" si="474"/>
        <v>0</v>
      </c>
      <c r="BD804" s="102">
        <f t="shared" si="475"/>
        <v>0</v>
      </c>
      <c r="BE804" s="413" t="s">
        <v>69</v>
      </c>
    </row>
    <row r="805" spans="1:57" s="65" customFormat="1" ht="12" customHeight="1" x14ac:dyDescent="0.2">
      <c r="A805" s="43">
        <v>790</v>
      </c>
      <c r="B805" s="166"/>
      <c r="C805" s="166"/>
      <c r="D805" s="166"/>
      <c r="E805" s="162"/>
      <c r="F805" s="166"/>
      <c r="G805" s="162"/>
      <c r="H805" s="162"/>
      <c r="I805" s="189">
        <f t="shared" si="454"/>
        <v>0</v>
      </c>
      <c r="J805" s="195"/>
      <c r="K805" s="162"/>
      <c r="L805" s="168"/>
      <c r="M805" s="75">
        <f>_xlfn.XLOOKUP(L805,list_vat[Страна],list_vat[Ставка НДС %],0,0)</f>
        <v>0</v>
      </c>
      <c r="N805" s="162">
        <f t="shared" si="455"/>
        <v>0</v>
      </c>
      <c r="O805" s="169"/>
      <c r="P805" s="74">
        <f t="shared" si="476"/>
        <v>0</v>
      </c>
      <c r="Q805" s="162"/>
      <c r="R805" s="162" t="str">
        <f t="shared" si="456"/>
        <v>введи курс</v>
      </c>
      <c r="S805" s="196">
        <f t="shared" si="457"/>
        <v>0</v>
      </c>
      <c r="T805" s="192">
        <f t="shared" si="458"/>
        <v>0</v>
      </c>
      <c r="U805" s="76">
        <f t="shared" si="459"/>
        <v>0</v>
      </c>
      <c r="V805" s="123">
        <f t="shared" si="460"/>
        <v>0</v>
      </c>
      <c r="W805" s="191"/>
      <c r="X805" s="170"/>
      <c r="Y805" s="74">
        <f t="shared" si="445"/>
        <v>0</v>
      </c>
      <c r="Z805" s="188"/>
      <c r="AA805" s="130">
        <f t="shared" si="461"/>
        <v>0</v>
      </c>
      <c r="AB805" s="74">
        <f t="shared" si="462"/>
        <v>0</v>
      </c>
      <c r="AC805" s="356"/>
      <c r="AD805" s="130" cm="1">
        <f t="array" ref="AD805">IFERROR(ROUND((_xlfn.IFS(offer_sale_type="поставка",AB805,offer_sale_type="транзит",S805)*(1+AC805))/E805,2),0)</f>
        <v>0</v>
      </c>
      <c r="AE805" s="74">
        <f t="shared" si="463"/>
        <v>0</v>
      </c>
      <c r="AF805" s="123" cm="1">
        <f t="array" ref="AF805">IFERROR(ROUND(_xlfn.IFS(offer_sale_type="поставка",AB805,offer_sale_type="транзит",S805)*AC805,2),0)</f>
        <v>0</v>
      </c>
      <c r="AG805" s="130">
        <f t="shared" si="446"/>
        <v>0</v>
      </c>
      <c r="AH805" s="74">
        <f t="shared" si="447"/>
        <v>0</v>
      </c>
      <c r="AI805" s="123">
        <f t="shared" si="448"/>
        <v>0</v>
      </c>
      <c r="AJ805" s="118">
        <f t="shared" si="464"/>
        <v>0</v>
      </c>
      <c r="AK805" s="74">
        <f t="shared" si="465"/>
        <v>0</v>
      </c>
      <c r="AL805" s="174">
        <f t="shared" si="466"/>
        <v>0</v>
      </c>
      <c r="AM805" s="175">
        <f t="shared" si="449"/>
        <v>0</v>
      </c>
      <c r="AN805" s="130">
        <f t="shared" si="467"/>
        <v>0</v>
      </c>
      <c r="AO805" s="74">
        <f t="shared" si="450"/>
        <v>0</v>
      </c>
      <c r="AP805" s="123">
        <f t="shared" si="468"/>
        <v>0</v>
      </c>
      <c r="AQ805" s="118">
        <f t="shared" si="451"/>
        <v>0</v>
      </c>
      <c r="AR805" s="82" t="str">
        <f t="shared" si="469"/>
        <v>https://www.alta.ru/tnved/code//</v>
      </c>
      <c r="AS805" s="157"/>
      <c r="AT805" s="162"/>
      <c r="AU805" s="74">
        <f t="shared" si="452"/>
        <v>0</v>
      </c>
      <c r="AV805" s="157"/>
      <c r="AW805" s="75">
        <f>_xlfn.IFNA(VLOOKUP(L805,list_vat[],3,FALSE),0)</f>
        <v>0</v>
      </c>
      <c r="AX805" s="74">
        <f t="shared" si="470"/>
        <v>0</v>
      </c>
      <c r="AY805" s="74">
        <f t="shared" si="471"/>
        <v>0</v>
      </c>
      <c r="AZ805" s="130">
        <f t="shared" si="472"/>
        <v>0</v>
      </c>
      <c r="BA805" s="74">
        <f t="shared" si="453"/>
        <v>0</v>
      </c>
      <c r="BB805" s="193">
        <f t="shared" si="473"/>
        <v>0</v>
      </c>
      <c r="BC805" s="102">
        <f t="shared" si="474"/>
        <v>0</v>
      </c>
      <c r="BD805" s="102">
        <f t="shared" si="475"/>
        <v>0</v>
      </c>
      <c r="BE805" s="413" t="s">
        <v>69</v>
      </c>
    </row>
    <row r="806" spans="1:57" s="65" customFormat="1" ht="12" customHeight="1" x14ac:dyDescent="0.2">
      <c r="A806" s="43">
        <v>791</v>
      </c>
      <c r="B806" s="166"/>
      <c r="C806" s="166"/>
      <c r="D806" s="166"/>
      <c r="E806" s="162"/>
      <c r="F806" s="166"/>
      <c r="G806" s="162"/>
      <c r="H806" s="162"/>
      <c r="I806" s="189">
        <f t="shared" si="454"/>
        <v>0</v>
      </c>
      <c r="J806" s="195"/>
      <c r="K806" s="162"/>
      <c r="L806" s="168"/>
      <c r="M806" s="75">
        <f>_xlfn.XLOOKUP(L806,list_vat[Страна],list_vat[Ставка НДС %],0,0)</f>
        <v>0</v>
      </c>
      <c r="N806" s="162">
        <f t="shared" si="455"/>
        <v>0</v>
      </c>
      <c r="O806" s="169"/>
      <c r="P806" s="74">
        <f t="shared" si="476"/>
        <v>0</v>
      </c>
      <c r="Q806" s="162"/>
      <c r="R806" s="162" t="str">
        <f t="shared" si="456"/>
        <v>введи курс</v>
      </c>
      <c r="S806" s="196">
        <f t="shared" si="457"/>
        <v>0</v>
      </c>
      <c r="T806" s="192">
        <f t="shared" si="458"/>
        <v>0</v>
      </c>
      <c r="U806" s="76">
        <f t="shared" si="459"/>
        <v>0</v>
      </c>
      <c r="V806" s="123">
        <f t="shared" si="460"/>
        <v>0</v>
      </c>
      <c r="W806" s="191"/>
      <c r="X806" s="170"/>
      <c r="Y806" s="74">
        <f t="shared" si="445"/>
        <v>0</v>
      </c>
      <c r="Z806" s="188"/>
      <c r="AA806" s="130">
        <f t="shared" si="461"/>
        <v>0</v>
      </c>
      <c r="AB806" s="74">
        <f t="shared" si="462"/>
        <v>0</v>
      </c>
      <c r="AC806" s="356"/>
      <c r="AD806" s="130" cm="1">
        <f t="array" ref="AD806">IFERROR(ROUND((_xlfn.IFS(offer_sale_type="поставка",AB806,offer_sale_type="транзит",S806)*(1+AC806))/E806,2),0)</f>
        <v>0</v>
      </c>
      <c r="AE806" s="74">
        <f t="shared" si="463"/>
        <v>0</v>
      </c>
      <c r="AF806" s="123" cm="1">
        <f t="array" ref="AF806">IFERROR(ROUND(_xlfn.IFS(offer_sale_type="поставка",AB806,offer_sale_type="транзит",S806)*AC806,2),0)</f>
        <v>0</v>
      </c>
      <c r="AG806" s="130">
        <f t="shared" si="446"/>
        <v>0</v>
      </c>
      <c r="AH806" s="74">
        <f t="shared" si="447"/>
        <v>0</v>
      </c>
      <c r="AI806" s="123">
        <f t="shared" si="448"/>
        <v>0</v>
      </c>
      <c r="AJ806" s="118">
        <f t="shared" si="464"/>
        <v>0</v>
      </c>
      <c r="AK806" s="74">
        <f t="shared" si="465"/>
        <v>0</v>
      </c>
      <c r="AL806" s="174">
        <f t="shared" si="466"/>
        <v>0</v>
      </c>
      <c r="AM806" s="175">
        <f t="shared" si="449"/>
        <v>0</v>
      </c>
      <c r="AN806" s="130">
        <f t="shared" si="467"/>
        <v>0</v>
      </c>
      <c r="AO806" s="74">
        <f t="shared" si="450"/>
        <v>0</v>
      </c>
      <c r="AP806" s="123">
        <f t="shared" si="468"/>
        <v>0</v>
      </c>
      <c r="AQ806" s="118">
        <f t="shared" si="451"/>
        <v>0</v>
      </c>
      <c r="AR806" s="82" t="str">
        <f t="shared" si="469"/>
        <v>https://www.alta.ru/tnved/code//</v>
      </c>
      <c r="AS806" s="157"/>
      <c r="AT806" s="162"/>
      <c r="AU806" s="74">
        <f t="shared" si="452"/>
        <v>0</v>
      </c>
      <c r="AV806" s="157"/>
      <c r="AW806" s="75">
        <f>_xlfn.IFNA(VLOOKUP(L806,list_vat[],3,FALSE),0)</f>
        <v>0</v>
      </c>
      <c r="AX806" s="74">
        <f t="shared" si="470"/>
        <v>0</v>
      </c>
      <c r="AY806" s="74">
        <f t="shared" si="471"/>
        <v>0</v>
      </c>
      <c r="AZ806" s="130">
        <f t="shared" si="472"/>
        <v>0</v>
      </c>
      <c r="BA806" s="74">
        <f t="shared" si="453"/>
        <v>0</v>
      </c>
      <c r="BB806" s="193">
        <f t="shared" si="473"/>
        <v>0</v>
      </c>
      <c r="BC806" s="102">
        <f t="shared" si="474"/>
        <v>0</v>
      </c>
      <c r="BD806" s="102">
        <f t="shared" si="475"/>
        <v>0</v>
      </c>
      <c r="BE806" s="413" t="s">
        <v>69</v>
      </c>
    </row>
    <row r="807" spans="1:57" s="65" customFormat="1" ht="12" customHeight="1" x14ac:dyDescent="0.2">
      <c r="A807" s="43">
        <v>792</v>
      </c>
      <c r="B807" s="166"/>
      <c r="C807" s="166"/>
      <c r="D807" s="166"/>
      <c r="E807" s="162"/>
      <c r="F807" s="166"/>
      <c r="G807" s="162"/>
      <c r="H807" s="162"/>
      <c r="I807" s="189">
        <f t="shared" si="454"/>
        <v>0</v>
      </c>
      <c r="J807" s="195"/>
      <c r="K807" s="162"/>
      <c r="L807" s="168"/>
      <c r="M807" s="75">
        <f>_xlfn.XLOOKUP(L807,list_vat[Страна],list_vat[Ставка НДС %],0,0)</f>
        <v>0</v>
      </c>
      <c r="N807" s="162">
        <f t="shared" si="455"/>
        <v>0</v>
      </c>
      <c r="O807" s="169"/>
      <c r="P807" s="74">
        <f t="shared" si="476"/>
        <v>0</v>
      </c>
      <c r="Q807" s="162"/>
      <c r="R807" s="162" t="str">
        <f t="shared" si="456"/>
        <v>введи курс</v>
      </c>
      <c r="S807" s="196">
        <f t="shared" si="457"/>
        <v>0</v>
      </c>
      <c r="T807" s="192">
        <f t="shared" si="458"/>
        <v>0</v>
      </c>
      <c r="U807" s="76">
        <f t="shared" si="459"/>
        <v>0</v>
      </c>
      <c r="V807" s="123">
        <f t="shared" si="460"/>
        <v>0</v>
      </c>
      <c r="W807" s="191"/>
      <c r="X807" s="170"/>
      <c r="Y807" s="74">
        <f t="shared" si="445"/>
        <v>0</v>
      </c>
      <c r="Z807" s="188"/>
      <c r="AA807" s="130">
        <f t="shared" si="461"/>
        <v>0</v>
      </c>
      <c r="AB807" s="74">
        <f t="shared" si="462"/>
        <v>0</v>
      </c>
      <c r="AC807" s="356"/>
      <c r="AD807" s="130" cm="1">
        <f t="array" ref="AD807">IFERROR(ROUND((_xlfn.IFS(offer_sale_type="поставка",AB807,offer_sale_type="транзит",S807)*(1+AC807))/E807,2),0)</f>
        <v>0</v>
      </c>
      <c r="AE807" s="74">
        <f t="shared" si="463"/>
        <v>0</v>
      </c>
      <c r="AF807" s="123" cm="1">
        <f t="array" ref="AF807">IFERROR(ROUND(_xlfn.IFS(offer_sale_type="поставка",AB807,offer_sale_type="транзит",S807)*AC807,2),0)</f>
        <v>0</v>
      </c>
      <c r="AG807" s="130">
        <f t="shared" si="446"/>
        <v>0</v>
      </c>
      <c r="AH807" s="74">
        <f t="shared" si="447"/>
        <v>0</v>
      </c>
      <c r="AI807" s="123">
        <f t="shared" si="448"/>
        <v>0</v>
      </c>
      <c r="AJ807" s="118">
        <f t="shared" si="464"/>
        <v>0</v>
      </c>
      <c r="AK807" s="74">
        <f t="shared" si="465"/>
        <v>0</v>
      </c>
      <c r="AL807" s="174">
        <f t="shared" si="466"/>
        <v>0</v>
      </c>
      <c r="AM807" s="175">
        <f t="shared" si="449"/>
        <v>0</v>
      </c>
      <c r="AN807" s="130">
        <f t="shared" si="467"/>
        <v>0</v>
      </c>
      <c r="AO807" s="74">
        <f t="shared" si="450"/>
        <v>0</v>
      </c>
      <c r="AP807" s="123">
        <f t="shared" si="468"/>
        <v>0</v>
      </c>
      <c r="AQ807" s="118">
        <f t="shared" si="451"/>
        <v>0</v>
      </c>
      <c r="AR807" s="82" t="str">
        <f t="shared" si="469"/>
        <v>https://www.alta.ru/tnved/code//</v>
      </c>
      <c r="AS807" s="157"/>
      <c r="AT807" s="162"/>
      <c r="AU807" s="74">
        <f t="shared" si="452"/>
        <v>0</v>
      </c>
      <c r="AV807" s="157"/>
      <c r="AW807" s="75">
        <f>_xlfn.IFNA(VLOOKUP(L807,list_vat[],3,FALSE),0)</f>
        <v>0</v>
      </c>
      <c r="AX807" s="74">
        <f t="shared" si="470"/>
        <v>0</v>
      </c>
      <c r="AY807" s="74">
        <f t="shared" si="471"/>
        <v>0</v>
      </c>
      <c r="AZ807" s="130">
        <f t="shared" si="472"/>
        <v>0</v>
      </c>
      <c r="BA807" s="74">
        <f t="shared" si="453"/>
        <v>0</v>
      </c>
      <c r="BB807" s="193">
        <f t="shared" si="473"/>
        <v>0</v>
      </c>
      <c r="BC807" s="102">
        <f t="shared" si="474"/>
        <v>0</v>
      </c>
      <c r="BD807" s="102">
        <f t="shared" si="475"/>
        <v>0</v>
      </c>
      <c r="BE807" s="413" t="s">
        <v>69</v>
      </c>
    </row>
    <row r="808" spans="1:57" s="65" customFormat="1" ht="12" customHeight="1" x14ac:dyDescent="0.2">
      <c r="A808" s="43">
        <v>793</v>
      </c>
      <c r="B808" s="166"/>
      <c r="C808" s="166"/>
      <c r="D808" s="166"/>
      <c r="E808" s="162"/>
      <c r="F808" s="166"/>
      <c r="G808" s="162"/>
      <c r="H808" s="162"/>
      <c r="I808" s="189">
        <f t="shared" si="454"/>
        <v>0</v>
      </c>
      <c r="J808" s="195"/>
      <c r="K808" s="162"/>
      <c r="L808" s="168"/>
      <c r="M808" s="75">
        <f>_xlfn.XLOOKUP(L808,list_vat[Страна],list_vat[Ставка НДС %],0,0)</f>
        <v>0</v>
      </c>
      <c r="N808" s="162">
        <f t="shared" si="455"/>
        <v>0</v>
      </c>
      <c r="O808" s="169"/>
      <c r="P808" s="74">
        <f t="shared" si="476"/>
        <v>0</v>
      </c>
      <c r="Q808" s="162"/>
      <c r="R808" s="162" t="str">
        <f t="shared" si="456"/>
        <v>введи курс</v>
      </c>
      <c r="S808" s="196">
        <f t="shared" si="457"/>
        <v>0</v>
      </c>
      <c r="T808" s="192">
        <f t="shared" si="458"/>
        <v>0</v>
      </c>
      <c r="U808" s="76">
        <f t="shared" si="459"/>
        <v>0</v>
      </c>
      <c r="V808" s="123">
        <f t="shared" si="460"/>
        <v>0</v>
      </c>
      <c r="W808" s="191"/>
      <c r="X808" s="170"/>
      <c r="Y808" s="74">
        <f t="shared" si="445"/>
        <v>0</v>
      </c>
      <c r="Z808" s="188"/>
      <c r="AA808" s="130">
        <f t="shared" si="461"/>
        <v>0</v>
      </c>
      <c r="AB808" s="74">
        <f t="shared" si="462"/>
        <v>0</v>
      </c>
      <c r="AC808" s="356"/>
      <c r="AD808" s="130" cm="1">
        <f t="array" ref="AD808">IFERROR(ROUND((_xlfn.IFS(offer_sale_type="поставка",AB808,offer_sale_type="транзит",S808)*(1+AC808))/E808,2),0)</f>
        <v>0</v>
      </c>
      <c r="AE808" s="74">
        <f t="shared" si="463"/>
        <v>0</v>
      </c>
      <c r="AF808" s="123" cm="1">
        <f t="array" ref="AF808">IFERROR(ROUND(_xlfn.IFS(offer_sale_type="поставка",AB808,offer_sale_type="транзит",S808)*AC808,2),0)</f>
        <v>0</v>
      </c>
      <c r="AG808" s="130">
        <f t="shared" si="446"/>
        <v>0</v>
      </c>
      <c r="AH808" s="74">
        <f t="shared" si="447"/>
        <v>0</v>
      </c>
      <c r="AI808" s="123">
        <f t="shared" si="448"/>
        <v>0</v>
      </c>
      <c r="AJ808" s="118">
        <f t="shared" si="464"/>
        <v>0</v>
      </c>
      <c r="AK808" s="74">
        <f t="shared" si="465"/>
        <v>0</v>
      </c>
      <c r="AL808" s="174">
        <f t="shared" si="466"/>
        <v>0</v>
      </c>
      <c r="AM808" s="175">
        <f t="shared" si="449"/>
        <v>0</v>
      </c>
      <c r="AN808" s="130">
        <f t="shared" si="467"/>
        <v>0</v>
      </c>
      <c r="AO808" s="74">
        <f t="shared" si="450"/>
        <v>0</v>
      </c>
      <c r="AP808" s="123">
        <f t="shared" si="468"/>
        <v>0</v>
      </c>
      <c r="AQ808" s="118">
        <f t="shared" si="451"/>
        <v>0</v>
      </c>
      <c r="AR808" s="82" t="str">
        <f t="shared" si="469"/>
        <v>https://www.alta.ru/tnved/code//</v>
      </c>
      <c r="AS808" s="157"/>
      <c r="AT808" s="162"/>
      <c r="AU808" s="74">
        <f t="shared" si="452"/>
        <v>0</v>
      </c>
      <c r="AV808" s="157"/>
      <c r="AW808" s="75">
        <f>_xlfn.IFNA(VLOOKUP(L808,list_vat[],3,FALSE),0)</f>
        <v>0</v>
      </c>
      <c r="AX808" s="74">
        <f t="shared" si="470"/>
        <v>0</v>
      </c>
      <c r="AY808" s="74">
        <f t="shared" si="471"/>
        <v>0</v>
      </c>
      <c r="AZ808" s="130">
        <f t="shared" si="472"/>
        <v>0</v>
      </c>
      <c r="BA808" s="74">
        <f t="shared" si="453"/>
        <v>0</v>
      </c>
      <c r="BB808" s="193">
        <f t="shared" si="473"/>
        <v>0</v>
      </c>
      <c r="BC808" s="102">
        <f t="shared" si="474"/>
        <v>0</v>
      </c>
      <c r="BD808" s="102">
        <f t="shared" si="475"/>
        <v>0</v>
      </c>
      <c r="BE808" s="413" t="s">
        <v>69</v>
      </c>
    </row>
    <row r="809" spans="1:57" s="65" customFormat="1" ht="12" customHeight="1" x14ac:dyDescent="0.2">
      <c r="A809" s="43">
        <v>794</v>
      </c>
      <c r="B809" s="166"/>
      <c r="C809" s="166"/>
      <c r="D809" s="166"/>
      <c r="E809" s="162"/>
      <c r="F809" s="166"/>
      <c r="G809" s="162"/>
      <c r="H809" s="162"/>
      <c r="I809" s="189">
        <f t="shared" si="454"/>
        <v>0</v>
      </c>
      <c r="J809" s="195"/>
      <c r="K809" s="162"/>
      <c r="L809" s="168"/>
      <c r="M809" s="75">
        <f>_xlfn.XLOOKUP(L809,list_vat[Страна],list_vat[Ставка НДС %],0,0)</f>
        <v>0</v>
      </c>
      <c r="N809" s="162">
        <f t="shared" si="455"/>
        <v>0</v>
      </c>
      <c r="O809" s="169"/>
      <c r="P809" s="74">
        <f t="shared" si="476"/>
        <v>0</v>
      </c>
      <c r="Q809" s="162"/>
      <c r="R809" s="162" t="str">
        <f t="shared" si="456"/>
        <v>введи курс</v>
      </c>
      <c r="S809" s="196">
        <f t="shared" si="457"/>
        <v>0</v>
      </c>
      <c r="T809" s="192">
        <f t="shared" si="458"/>
        <v>0</v>
      </c>
      <c r="U809" s="76">
        <f t="shared" si="459"/>
        <v>0</v>
      </c>
      <c r="V809" s="123">
        <f t="shared" si="460"/>
        <v>0</v>
      </c>
      <c r="W809" s="191"/>
      <c r="X809" s="170"/>
      <c r="Y809" s="74">
        <f t="shared" si="445"/>
        <v>0</v>
      </c>
      <c r="Z809" s="188"/>
      <c r="AA809" s="130">
        <f t="shared" si="461"/>
        <v>0</v>
      </c>
      <c r="AB809" s="74">
        <f t="shared" si="462"/>
        <v>0</v>
      </c>
      <c r="AC809" s="356"/>
      <c r="AD809" s="130" cm="1">
        <f t="array" ref="AD809">IFERROR(ROUND((_xlfn.IFS(offer_sale_type="поставка",AB809,offer_sale_type="транзит",S809)*(1+AC809))/E809,2),0)</f>
        <v>0</v>
      </c>
      <c r="AE809" s="74">
        <f t="shared" si="463"/>
        <v>0</v>
      </c>
      <c r="AF809" s="123" cm="1">
        <f t="array" ref="AF809">IFERROR(ROUND(_xlfn.IFS(offer_sale_type="поставка",AB809,offer_sale_type="транзит",S809)*AC809,2),0)</f>
        <v>0</v>
      </c>
      <c r="AG809" s="130">
        <f t="shared" si="446"/>
        <v>0</v>
      </c>
      <c r="AH809" s="74">
        <f t="shared" si="447"/>
        <v>0</v>
      </c>
      <c r="AI809" s="123">
        <f t="shared" si="448"/>
        <v>0</v>
      </c>
      <c r="AJ809" s="118">
        <f t="shared" si="464"/>
        <v>0</v>
      </c>
      <c r="AK809" s="74">
        <f t="shared" si="465"/>
        <v>0</v>
      </c>
      <c r="AL809" s="174">
        <f t="shared" si="466"/>
        <v>0</v>
      </c>
      <c r="AM809" s="175">
        <f t="shared" si="449"/>
        <v>0</v>
      </c>
      <c r="AN809" s="130">
        <f t="shared" si="467"/>
        <v>0</v>
      </c>
      <c r="AO809" s="74">
        <f t="shared" si="450"/>
        <v>0</v>
      </c>
      <c r="AP809" s="123">
        <f t="shared" si="468"/>
        <v>0</v>
      </c>
      <c r="AQ809" s="118">
        <f t="shared" si="451"/>
        <v>0</v>
      </c>
      <c r="AR809" s="82" t="str">
        <f t="shared" si="469"/>
        <v>https://www.alta.ru/tnved/code//</v>
      </c>
      <c r="AS809" s="157"/>
      <c r="AT809" s="162"/>
      <c r="AU809" s="74">
        <f t="shared" si="452"/>
        <v>0</v>
      </c>
      <c r="AV809" s="157"/>
      <c r="AW809" s="75">
        <f>_xlfn.IFNA(VLOOKUP(L809,list_vat[],3,FALSE),0)</f>
        <v>0</v>
      </c>
      <c r="AX809" s="74">
        <f t="shared" si="470"/>
        <v>0</v>
      </c>
      <c r="AY809" s="74">
        <f t="shared" si="471"/>
        <v>0</v>
      </c>
      <c r="AZ809" s="130">
        <f t="shared" si="472"/>
        <v>0</v>
      </c>
      <c r="BA809" s="74">
        <f t="shared" si="453"/>
        <v>0</v>
      </c>
      <c r="BB809" s="193">
        <f t="shared" si="473"/>
        <v>0</v>
      </c>
      <c r="BC809" s="102">
        <f t="shared" si="474"/>
        <v>0</v>
      </c>
      <c r="BD809" s="102">
        <f t="shared" si="475"/>
        <v>0</v>
      </c>
      <c r="BE809" s="413" t="s">
        <v>69</v>
      </c>
    </row>
    <row r="810" spans="1:57" s="65" customFormat="1" ht="12" customHeight="1" x14ac:dyDescent="0.2">
      <c r="A810" s="43">
        <v>795</v>
      </c>
      <c r="B810" s="166"/>
      <c r="C810" s="166"/>
      <c r="D810" s="166"/>
      <c r="E810" s="162"/>
      <c r="F810" s="166"/>
      <c r="G810" s="162"/>
      <c r="H810" s="162"/>
      <c r="I810" s="189">
        <f t="shared" si="454"/>
        <v>0</v>
      </c>
      <c r="J810" s="195"/>
      <c r="K810" s="162"/>
      <c r="L810" s="168"/>
      <c r="M810" s="75">
        <f>_xlfn.XLOOKUP(L810,list_vat[Страна],list_vat[Ставка НДС %],0,0)</f>
        <v>0</v>
      </c>
      <c r="N810" s="162">
        <f t="shared" si="455"/>
        <v>0</v>
      </c>
      <c r="O810" s="169"/>
      <c r="P810" s="74">
        <f t="shared" si="476"/>
        <v>0</v>
      </c>
      <c r="Q810" s="162"/>
      <c r="R810" s="162" t="str">
        <f t="shared" si="456"/>
        <v>введи курс</v>
      </c>
      <c r="S810" s="196">
        <f t="shared" si="457"/>
        <v>0</v>
      </c>
      <c r="T810" s="192">
        <f t="shared" si="458"/>
        <v>0</v>
      </c>
      <c r="U810" s="76">
        <f t="shared" si="459"/>
        <v>0</v>
      </c>
      <c r="V810" s="123">
        <f t="shared" si="460"/>
        <v>0</v>
      </c>
      <c r="W810" s="191"/>
      <c r="X810" s="170"/>
      <c r="Y810" s="74">
        <f t="shared" si="445"/>
        <v>0</v>
      </c>
      <c r="Z810" s="188"/>
      <c r="AA810" s="130">
        <f t="shared" si="461"/>
        <v>0</v>
      </c>
      <c r="AB810" s="74">
        <f t="shared" si="462"/>
        <v>0</v>
      </c>
      <c r="AC810" s="356"/>
      <c r="AD810" s="130" cm="1">
        <f t="array" ref="AD810">IFERROR(ROUND((_xlfn.IFS(offer_sale_type="поставка",AB810,offer_sale_type="транзит",S810)*(1+AC810))/E810,2),0)</f>
        <v>0</v>
      </c>
      <c r="AE810" s="74">
        <f t="shared" si="463"/>
        <v>0</v>
      </c>
      <c r="AF810" s="123" cm="1">
        <f t="array" ref="AF810">IFERROR(ROUND(_xlfn.IFS(offer_sale_type="поставка",AB810,offer_sale_type="транзит",S810)*AC810,2),0)</f>
        <v>0</v>
      </c>
      <c r="AG810" s="130">
        <f t="shared" si="446"/>
        <v>0</v>
      </c>
      <c r="AH810" s="74">
        <f t="shared" si="447"/>
        <v>0</v>
      </c>
      <c r="AI810" s="123">
        <f t="shared" si="448"/>
        <v>0</v>
      </c>
      <c r="AJ810" s="118">
        <f t="shared" si="464"/>
        <v>0</v>
      </c>
      <c r="AK810" s="74">
        <f t="shared" si="465"/>
        <v>0</v>
      </c>
      <c r="AL810" s="174">
        <f t="shared" si="466"/>
        <v>0</v>
      </c>
      <c r="AM810" s="175">
        <f t="shared" si="449"/>
        <v>0</v>
      </c>
      <c r="AN810" s="130">
        <f t="shared" si="467"/>
        <v>0</v>
      </c>
      <c r="AO810" s="74">
        <f t="shared" si="450"/>
        <v>0</v>
      </c>
      <c r="AP810" s="123">
        <f t="shared" si="468"/>
        <v>0</v>
      </c>
      <c r="AQ810" s="118">
        <f t="shared" si="451"/>
        <v>0</v>
      </c>
      <c r="AR810" s="82" t="str">
        <f t="shared" si="469"/>
        <v>https://www.alta.ru/tnved/code//</v>
      </c>
      <c r="AS810" s="157"/>
      <c r="AT810" s="162"/>
      <c r="AU810" s="74">
        <f t="shared" si="452"/>
        <v>0</v>
      </c>
      <c r="AV810" s="157"/>
      <c r="AW810" s="75">
        <f>_xlfn.IFNA(VLOOKUP(L810,list_vat[],3,FALSE),0)</f>
        <v>0</v>
      </c>
      <c r="AX810" s="74">
        <f t="shared" si="470"/>
        <v>0</v>
      </c>
      <c r="AY810" s="74">
        <f t="shared" si="471"/>
        <v>0</v>
      </c>
      <c r="AZ810" s="130">
        <f t="shared" si="472"/>
        <v>0</v>
      </c>
      <c r="BA810" s="74">
        <f t="shared" si="453"/>
        <v>0</v>
      </c>
      <c r="BB810" s="193">
        <f t="shared" si="473"/>
        <v>0</v>
      </c>
      <c r="BC810" s="102">
        <f t="shared" si="474"/>
        <v>0</v>
      </c>
      <c r="BD810" s="102">
        <f t="shared" si="475"/>
        <v>0</v>
      </c>
      <c r="BE810" s="413" t="s">
        <v>69</v>
      </c>
    </row>
    <row r="811" spans="1:57" s="65" customFormat="1" ht="12" customHeight="1" x14ac:dyDescent="0.2">
      <c r="A811" s="43">
        <v>796</v>
      </c>
      <c r="B811" s="166"/>
      <c r="C811" s="166"/>
      <c r="D811" s="166"/>
      <c r="E811" s="162"/>
      <c r="F811" s="166"/>
      <c r="G811" s="162"/>
      <c r="H811" s="162"/>
      <c r="I811" s="189">
        <f t="shared" si="454"/>
        <v>0</v>
      </c>
      <c r="J811" s="195"/>
      <c r="K811" s="162"/>
      <c r="L811" s="168"/>
      <c r="M811" s="75">
        <f>_xlfn.XLOOKUP(L811,list_vat[Страна],list_vat[Ставка НДС %],0,0)</f>
        <v>0</v>
      </c>
      <c r="N811" s="162">
        <f t="shared" si="455"/>
        <v>0</v>
      </c>
      <c r="O811" s="169"/>
      <c r="P811" s="74">
        <f t="shared" si="476"/>
        <v>0</v>
      </c>
      <c r="Q811" s="162"/>
      <c r="R811" s="162" t="str">
        <f t="shared" si="456"/>
        <v>введи курс</v>
      </c>
      <c r="S811" s="196">
        <f t="shared" si="457"/>
        <v>0</v>
      </c>
      <c r="T811" s="192">
        <f t="shared" si="458"/>
        <v>0</v>
      </c>
      <c r="U811" s="76">
        <f t="shared" si="459"/>
        <v>0</v>
      </c>
      <c r="V811" s="123">
        <f t="shared" si="460"/>
        <v>0</v>
      </c>
      <c r="W811" s="191"/>
      <c r="X811" s="170"/>
      <c r="Y811" s="74">
        <f t="shared" si="445"/>
        <v>0</v>
      </c>
      <c r="Z811" s="188"/>
      <c r="AA811" s="130">
        <f t="shared" si="461"/>
        <v>0</v>
      </c>
      <c r="AB811" s="74">
        <f t="shared" si="462"/>
        <v>0</v>
      </c>
      <c r="AC811" s="356"/>
      <c r="AD811" s="130" cm="1">
        <f t="array" ref="AD811">IFERROR(ROUND((_xlfn.IFS(offer_sale_type="поставка",AB811,offer_sale_type="транзит",S811)*(1+AC811))/E811,2),0)</f>
        <v>0</v>
      </c>
      <c r="AE811" s="74">
        <f t="shared" si="463"/>
        <v>0</v>
      </c>
      <c r="AF811" s="123" cm="1">
        <f t="array" ref="AF811">IFERROR(ROUND(_xlfn.IFS(offer_sale_type="поставка",AB811,offer_sale_type="транзит",S811)*AC811,2),0)</f>
        <v>0</v>
      </c>
      <c r="AG811" s="130">
        <f t="shared" si="446"/>
        <v>0</v>
      </c>
      <c r="AH811" s="74">
        <f t="shared" si="447"/>
        <v>0</v>
      </c>
      <c r="AI811" s="123">
        <f t="shared" si="448"/>
        <v>0</v>
      </c>
      <c r="AJ811" s="118">
        <f t="shared" si="464"/>
        <v>0</v>
      </c>
      <c r="AK811" s="74">
        <f t="shared" si="465"/>
        <v>0</v>
      </c>
      <c r="AL811" s="174">
        <f t="shared" si="466"/>
        <v>0</v>
      </c>
      <c r="AM811" s="175">
        <f t="shared" si="449"/>
        <v>0</v>
      </c>
      <c r="AN811" s="130">
        <f t="shared" si="467"/>
        <v>0</v>
      </c>
      <c r="AO811" s="74">
        <f t="shared" si="450"/>
        <v>0</v>
      </c>
      <c r="AP811" s="123">
        <f t="shared" si="468"/>
        <v>0</v>
      </c>
      <c r="AQ811" s="118">
        <f t="shared" si="451"/>
        <v>0</v>
      </c>
      <c r="AR811" s="82" t="str">
        <f t="shared" si="469"/>
        <v>https://www.alta.ru/tnved/code//</v>
      </c>
      <c r="AS811" s="157"/>
      <c r="AT811" s="162"/>
      <c r="AU811" s="74">
        <f t="shared" si="452"/>
        <v>0</v>
      </c>
      <c r="AV811" s="157"/>
      <c r="AW811" s="75">
        <f>_xlfn.IFNA(VLOOKUP(L811,list_vat[],3,FALSE),0)</f>
        <v>0</v>
      </c>
      <c r="AX811" s="74">
        <f t="shared" si="470"/>
        <v>0</v>
      </c>
      <c r="AY811" s="74">
        <f t="shared" si="471"/>
        <v>0</v>
      </c>
      <c r="AZ811" s="130">
        <f t="shared" si="472"/>
        <v>0</v>
      </c>
      <c r="BA811" s="74">
        <f t="shared" si="453"/>
        <v>0</v>
      </c>
      <c r="BB811" s="193">
        <f t="shared" si="473"/>
        <v>0</v>
      </c>
      <c r="BC811" s="102">
        <f t="shared" si="474"/>
        <v>0</v>
      </c>
      <c r="BD811" s="102">
        <f t="shared" si="475"/>
        <v>0</v>
      </c>
      <c r="BE811" s="413" t="s">
        <v>69</v>
      </c>
    </row>
    <row r="812" spans="1:57" s="65" customFormat="1" ht="12" customHeight="1" x14ac:dyDescent="0.2">
      <c r="A812" s="43">
        <v>797</v>
      </c>
      <c r="B812" s="166"/>
      <c r="C812" s="166"/>
      <c r="D812" s="166"/>
      <c r="E812" s="162"/>
      <c r="F812" s="166"/>
      <c r="G812" s="162"/>
      <c r="H812" s="162"/>
      <c r="I812" s="189">
        <f t="shared" si="454"/>
        <v>0</v>
      </c>
      <c r="J812" s="195"/>
      <c r="K812" s="162"/>
      <c r="L812" s="168"/>
      <c r="M812" s="75">
        <f>_xlfn.XLOOKUP(L812,list_vat[Страна],list_vat[Ставка НДС %],0,0)</f>
        <v>0</v>
      </c>
      <c r="N812" s="162">
        <f t="shared" si="455"/>
        <v>0</v>
      </c>
      <c r="O812" s="169"/>
      <c r="P812" s="74">
        <f t="shared" si="476"/>
        <v>0</v>
      </c>
      <c r="Q812" s="162"/>
      <c r="R812" s="162" t="str">
        <f t="shared" si="456"/>
        <v>введи курс</v>
      </c>
      <c r="S812" s="196">
        <f t="shared" si="457"/>
        <v>0</v>
      </c>
      <c r="T812" s="192">
        <f t="shared" si="458"/>
        <v>0</v>
      </c>
      <c r="U812" s="76">
        <f t="shared" si="459"/>
        <v>0</v>
      </c>
      <c r="V812" s="123">
        <f t="shared" si="460"/>
        <v>0</v>
      </c>
      <c r="W812" s="191"/>
      <c r="X812" s="170"/>
      <c r="Y812" s="74">
        <f t="shared" si="445"/>
        <v>0</v>
      </c>
      <c r="Z812" s="188"/>
      <c r="AA812" s="130">
        <f t="shared" si="461"/>
        <v>0</v>
      </c>
      <c r="AB812" s="74">
        <f t="shared" si="462"/>
        <v>0</v>
      </c>
      <c r="AC812" s="356"/>
      <c r="AD812" s="130" cm="1">
        <f t="array" ref="AD812">IFERROR(ROUND((_xlfn.IFS(offer_sale_type="поставка",AB812,offer_sale_type="транзит",S812)*(1+AC812))/E812,2),0)</f>
        <v>0</v>
      </c>
      <c r="AE812" s="74">
        <f t="shared" si="463"/>
        <v>0</v>
      </c>
      <c r="AF812" s="123" cm="1">
        <f t="array" ref="AF812">IFERROR(ROUND(_xlfn.IFS(offer_sale_type="поставка",AB812,offer_sale_type="транзит",S812)*AC812,2),0)</f>
        <v>0</v>
      </c>
      <c r="AG812" s="130">
        <f t="shared" si="446"/>
        <v>0</v>
      </c>
      <c r="AH812" s="74">
        <f t="shared" si="447"/>
        <v>0</v>
      </c>
      <c r="AI812" s="123">
        <f t="shared" si="448"/>
        <v>0</v>
      </c>
      <c r="AJ812" s="118">
        <f t="shared" si="464"/>
        <v>0</v>
      </c>
      <c r="AK812" s="74">
        <f t="shared" si="465"/>
        <v>0</v>
      </c>
      <c r="AL812" s="174">
        <f t="shared" si="466"/>
        <v>0</v>
      </c>
      <c r="AM812" s="175">
        <f t="shared" si="449"/>
        <v>0</v>
      </c>
      <c r="AN812" s="130">
        <f t="shared" si="467"/>
        <v>0</v>
      </c>
      <c r="AO812" s="74">
        <f t="shared" si="450"/>
        <v>0</v>
      </c>
      <c r="AP812" s="123">
        <f t="shared" si="468"/>
        <v>0</v>
      </c>
      <c r="AQ812" s="118">
        <f t="shared" si="451"/>
        <v>0</v>
      </c>
      <c r="AR812" s="82" t="str">
        <f t="shared" si="469"/>
        <v>https://www.alta.ru/tnved/code//</v>
      </c>
      <c r="AS812" s="157"/>
      <c r="AT812" s="162"/>
      <c r="AU812" s="74">
        <f t="shared" si="452"/>
        <v>0</v>
      </c>
      <c r="AV812" s="157"/>
      <c r="AW812" s="75">
        <f>_xlfn.IFNA(VLOOKUP(L812,list_vat[],3,FALSE),0)</f>
        <v>0</v>
      </c>
      <c r="AX812" s="74">
        <f t="shared" si="470"/>
        <v>0</v>
      </c>
      <c r="AY812" s="74">
        <f t="shared" si="471"/>
        <v>0</v>
      </c>
      <c r="AZ812" s="130">
        <f t="shared" si="472"/>
        <v>0</v>
      </c>
      <c r="BA812" s="74">
        <f t="shared" si="453"/>
        <v>0</v>
      </c>
      <c r="BB812" s="193">
        <f t="shared" si="473"/>
        <v>0</v>
      </c>
      <c r="BC812" s="102">
        <f t="shared" si="474"/>
        <v>0</v>
      </c>
      <c r="BD812" s="102">
        <f t="shared" si="475"/>
        <v>0</v>
      </c>
      <c r="BE812" s="413" t="s">
        <v>69</v>
      </c>
    </row>
    <row r="813" spans="1:57" s="65" customFormat="1" ht="12" customHeight="1" x14ac:dyDescent="0.2">
      <c r="A813" s="43">
        <v>798</v>
      </c>
      <c r="B813" s="166"/>
      <c r="C813" s="166"/>
      <c r="D813" s="166"/>
      <c r="E813" s="162"/>
      <c r="F813" s="166"/>
      <c r="G813" s="162"/>
      <c r="H813" s="162"/>
      <c r="I813" s="189">
        <f t="shared" si="454"/>
        <v>0</v>
      </c>
      <c r="J813" s="195"/>
      <c r="K813" s="162"/>
      <c r="L813" s="168"/>
      <c r="M813" s="75">
        <f>_xlfn.XLOOKUP(L813,list_vat[Страна],list_vat[Ставка НДС %],0,0)</f>
        <v>0</v>
      </c>
      <c r="N813" s="162">
        <f t="shared" si="455"/>
        <v>0</v>
      </c>
      <c r="O813" s="169"/>
      <c r="P813" s="74">
        <f t="shared" si="476"/>
        <v>0</v>
      </c>
      <c r="Q813" s="162"/>
      <c r="R813" s="162" t="str">
        <f t="shared" si="456"/>
        <v>введи курс</v>
      </c>
      <c r="S813" s="196">
        <f t="shared" si="457"/>
        <v>0</v>
      </c>
      <c r="T813" s="192">
        <f t="shared" si="458"/>
        <v>0</v>
      </c>
      <c r="U813" s="76">
        <f t="shared" si="459"/>
        <v>0</v>
      </c>
      <c r="V813" s="123">
        <f t="shared" si="460"/>
        <v>0</v>
      </c>
      <c r="W813" s="191"/>
      <c r="X813" s="170"/>
      <c r="Y813" s="74">
        <f t="shared" si="445"/>
        <v>0</v>
      </c>
      <c r="Z813" s="188"/>
      <c r="AA813" s="130">
        <f t="shared" si="461"/>
        <v>0</v>
      </c>
      <c r="AB813" s="74">
        <f t="shared" si="462"/>
        <v>0</v>
      </c>
      <c r="AC813" s="356"/>
      <c r="AD813" s="130" cm="1">
        <f t="array" ref="AD813">IFERROR(ROUND((_xlfn.IFS(offer_sale_type="поставка",AB813,offer_sale_type="транзит",S813)*(1+AC813))/E813,2),0)</f>
        <v>0</v>
      </c>
      <c r="AE813" s="74">
        <f t="shared" si="463"/>
        <v>0</v>
      </c>
      <c r="AF813" s="123" cm="1">
        <f t="array" ref="AF813">IFERROR(ROUND(_xlfn.IFS(offer_sale_type="поставка",AB813,offer_sale_type="транзит",S813)*AC813,2),0)</f>
        <v>0</v>
      </c>
      <c r="AG813" s="130">
        <f t="shared" si="446"/>
        <v>0</v>
      </c>
      <c r="AH813" s="74">
        <f t="shared" si="447"/>
        <v>0</v>
      </c>
      <c r="AI813" s="123">
        <f t="shared" si="448"/>
        <v>0</v>
      </c>
      <c r="AJ813" s="118">
        <f t="shared" si="464"/>
        <v>0</v>
      </c>
      <c r="AK813" s="74">
        <f t="shared" si="465"/>
        <v>0</v>
      </c>
      <c r="AL813" s="174">
        <f t="shared" si="466"/>
        <v>0</v>
      </c>
      <c r="AM813" s="175">
        <f t="shared" si="449"/>
        <v>0</v>
      </c>
      <c r="AN813" s="130">
        <f t="shared" si="467"/>
        <v>0</v>
      </c>
      <c r="AO813" s="74">
        <f t="shared" si="450"/>
        <v>0</v>
      </c>
      <c r="AP813" s="123">
        <f t="shared" si="468"/>
        <v>0</v>
      </c>
      <c r="AQ813" s="118">
        <f t="shared" si="451"/>
        <v>0</v>
      </c>
      <c r="AR813" s="82" t="str">
        <f t="shared" si="469"/>
        <v>https://www.alta.ru/tnved/code//</v>
      </c>
      <c r="AS813" s="157"/>
      <c r="AT813" s="162"/>
      <c r="AU813" s="74">
        <f t="shared" si="452"/>
        <v>0</v>
      </c>
      <c r="AV813" s="157"/>
      <c r="AW813" s="75">
        <f>_xlfn.IFNA(VLOOKUP(L813,list_vat[],3,FALSE),0)</f>
        <v>0</v>
      </c>
      <c r="AX813" s="74">
        <f t="shared" si="470"/>
        <v>0</v>
      </c>
      <c r="AY813" s="74">
        <f t="shared" si="471"/>
        <v>0</v>
      </c>
      <c r="AZ813" s="130">
        <f t="shared" si="472"/>
        <v>0</v>
      </c>
      <c r="BA813" s="74">
        <f t="shared" si="453"/>
        <v>0</v>
      </c>
      <c r="BB813" s="193">
        <f t="shared" si="473"/>
        <v>0</v>
      </c>
      <c r="BC813" s="102">
        <f t="shared" si="474"/>
        <v>0</v>
      </c>
      <c r="BD813" s="102">
        <f t="shared" si="475"/>
        <v>0</v>
      </c>
      <c r="BE813" s="413" t="s">
        <v>69</v>
      </c>
    </row>
    <row r="814" spans="1:57" s="65" customFormat="1" ht="12" customHeight="1" x14ac:dyDescent="0.2">
      <c r="A814" s="43">
        <v>799</v>
      </c>
      <c r="B814" s="166"/>
      <c r="C814" s="166"/>
      <c r="D814" s="166"/>
      <c r="E814" s="162"/>
      <c r="F814" s="166"/>
      <c r="G814" s="162"/>
      <c r="H814" s="162"/>
      <c r="I814" s="189">
        <f t="shared" si="454"/>
        <v>0</v>
      </c>
      <c r="J814" s="195"/>
      <c r="K814" s="162"/>
      <c r="L814" s="168"/>
      <c r="M814" s="75">
        <f>_xlfn.XLOOKUP(L814,list_vat[Страна],list_vat[Ставка НДС %],0,0)</f>
        <v>0</v>
      </c>
      <c r="N814" s="162">
        <f t="shared" si="455"/>
        <v>0</v>
      </c>
      <c r="O814" s="169"/>
      <c r="P814" s="74">
        <f t="shared" si="476"/>
        <v>0</v>
      </c>
      <c r="Q814" s="162"/>
      <c r="R814" s="162" t="str">
        <f t="shared" si="456"/>
        <v>введи курс</v>
      </c>
      <c r="S814" s="196">
        <f t="shared" si="457"/>
        <v>0</v>
      </c>
      <c r="T814" s="192">
        <f t="shared" si="458"/>
        <v>0</v>
      </c>
      <c r="U814" s="76">
        <f t="shared" si="459"/>
        <v>0</v>
      </c>
      <c r="V814" s="123">
        <f t="shared" si="460"/>
        <v>0</v>
      </c>
      <c r="W814" s="191"/>
      <c r="X814" s="170"/>
      <c r="Y814" s="74">
        <f t="shared" si="445"/>
        <v>0</v>
      </c>
      <c r="Z814" s="188"/>
      <c r="AA814" s="130">
        <f t="shared" si="461"/>
        <v>0</v>
      </c>
      <c r="AB814" s="74">
        <f t="shared" si="462"/>
        <v>0</v>
      </c>
      <c r="AC814" s="356"/>
      <c r="AD814" s="130" cm="1">
        <f t="array" ref="AD814">IFERROR(ROUND((_xlfn.IFS(offer_sale_type="поставка",AB814,offer_sale_type="транзит",S814)*(1+AC814))/E814,2),0)</f>
        <v>0</v>
      </c>
      <c r="AE814" s="74">
        <f t="shared" si="463"/>
        <v>0</v>
      </c>
      <c r="AF814" s="123" cm="1">
        <f t="array" ref="AF814">IFERROR(ROUND(_xlfn.IFS(offer_sale_type="поставка",AB814,offer_sale_type="транзит",S814)*AC814,2),0)</f>
        <v>0</v>
      </c>
      <c r="AG814" s="130">
        <f t="shared" si="446"/>
        <v>0</v>
      </c>
      <c r="AH814" s="74">
        <f t="shared" si="447"/>
        <v>0</v>
      </c>
      <c r="AI814" s="123">
        <f t="shared" si="448"/>
        <v>0</v>
      </c>
      <c r="AJ814" s="118">
        <f t="shared" si="464"/>
        <v>0</v>
      </c>
      <c r="AK814" s="74">
        <f t="shared" si="465"/>
        <v>0</v>
      </c>
      <c r="AL814" s="174">
        <f t="shared" si="466"/>
        <v>0</v>
      </c>
      <c r="AM814" s="175">
        <f t="shared" si="449"/>
        <v>0</v>
      </c>
      <c r="AN814" s="130">
        <f t="shared" si="467"/>
        <v>0</v>
      </c>
      <c r="AO814" s="74">
        <f t="shared" si="450"/>
        <v>0</v>
      </c>
      <c r="AP814" s="123">
        <f t="shared" si="468"/>
        <v>0</v>
      </c>
      <c r="AQ814" s="118">
        <f t="shared" si="451"/>
        <v>0</v>
      </c>
      <c r="AR814" s="82" t="str">
        <f t="shared" si="469"/>
        <v>https://www.alta.ru/tnved/code//</v>
      </c>
      <c r="AS814" s="157"/>
      <c r="AT814" s="162"/>
      <c r="AU814" s="74">
        <f t="shared" si="452"/>
        <v>0</v>
      </c>
      <c r="AV814" s="157"/>
      <c r="AW814" s="75">
        <f>_xlfn.IFNA(VLOOKUP(L814,list_vat[],3,FALSE),0)</f>
        <v>0</v>
      </c>
      <c r="AX814" s="74">
        <f t="shared" si="470"/>
        <v>0</v>
      </c>
      <c r="AY814" s="74">
        <f t="shared" si="471"/>
        <v>0</v>
      </c>
      <c r="AZ814" s="130">
        <f t="shared" si="472"/>
        <v>0</v>
      </c>
      <c r="BA814" s="74">
        <f t="shared" si="453"/>
        <v>0</v>
      </c>
      <c r="BB814" s="193">
        <f t="shared" si="473"/>
        <v>0</v>
      </c>
      <c r="BC814" s="102">
        <f t="shared" si="474"/>
        <v>0</v>
      </c>
      <c r="BD814" s="102">
        <f t="shared" si="475"/>
        <v>0</v>
      </c>
      <c r="BE814" s="413" t="s">
        <v>69</v>
      </c>
    </row>
    <row r="815" spans="1:57" s="65" customFormat="1" ht="12" customHeight="1" x14ac:dyDescent="0.2">
      <c r="A815" s="43">
        <v>800</v>
      </c>
      <c r="B815" s="166"/>
      <c r="C815" s="166"/>
      <c r="D815" s="166"/>
      <c r="E815" s="162"/>
      <c r="F815" s="166"/>
      <c r="G815" s="162"/>
      <c r="H815" s="162"/>
      <c r="I815" s="189">
        <f t="shared" si="454"/>
        <v>0</v>
      </c>
      <c r="J815" s="195"/>
      <c r="K815" s="162"/>
      <c r="L815" s="168"/>
      <c r="M815" s="75">
        <f>_xlfn.XLOOKUP(L815,list_vat[Страна],list_vat[Ставка НДС %],0,0)</f>
        <v>0</v>
      </c>
      <c r="N815" s="162">
        <f t="shared" si="455"/>
        <v>0</v>
      </c>
      <c r="O815" s="169"/>
      <c r="P815" s="74">
        <f t="shared" si="476"/>
        <v>0</v>
      </c>
      <c r="Q815" s="162"/>
      <c r="R815" s="162" t="str">
        <f t="shared" si="456"/>
        <v>введи курс</v>
      </c>
      <c r="S815" s="196">
        <f t="shared" si="457"/>
        <v>0</v>
      </c>
      <c r="T815" s="192">
        <f t="shared" si="458"/>
        <v>0</v>
      </c>
      <c r="U815" s="76">
        <f t="shared" si="459"/>
        <v>0</v>
      </c>
      <c r="V815" s="123">
        <f t="shared" si="460"/>
        <v>0</v>
      </c>
      <c r="W815" s="191"/>
      <c r="X815" s="170"/>
      <c r="Y815" s="74">
        <f t="shared" si="445"/>
        <v>0</v>
      </c>
      <c r="Z815" s="188"/>
      <c r="AA815" s="130">
        <f t="shared" si="461"/>
        <v>0</v>
      </c>
      <c r="AB815" s="74">
        <f t="shared" si="462"/>
        <v>0</v>
      </c>
      <c r="AC815" s="356"/>
      <c r="AD815" s="130" cm="1">
        <f t="array" ref="AD815">IFERROR(ROUND((_xlfn.IFS(offer_sale_type="поставка",AB815,offer_sale_type="транзит",S815)*(1+AC815))/E815,2),0)</f>
        <v>0</v>
      </c>
      <c r="AE815" s="74">
        <f t="shared" si="463"/>
        <v>0</v>
      </c>
      <c r="AF815" s="123" cm="1">
        <f t="array" ref="AF815">IFERROR(ROUND(_xlfn.IFS(offer_sale_type="поставка",AB815,offer_sale_type="транзит",S815)*AC815,2),0)</f>
        <v>0</v>
      </c>
      <c r="AG815" s="130">
        <f t="shared" si="446"/>
        <v>0</v>
      </c>
      <c r="AH815" s="74">
        <f t="shared" si="447"/>
        <v>0</v>
      </c>
      <c r="AI815" s="123">
        <f t="shared" si="448"/>
        <v>0</v>
      </c>
      <c r="AJ815" s="118">
        <f t="shared" si="464"/>
        <v>0</v>
      </c>
      <c r="AK815" s="74">
        <f t="shared" si="465"/>
        <v>0</v>
      </c>
      <c r="AL815" s="174">
        <f t="shared" si="466"/>
        <v>0</v>
      </c>
      <c r="AM815" s="175">
        <f t="shared" si="449"/>
        <v>0</v>
      </c>
      <c r="AN815" s="130">
        <f t="shared" si="467"/>
        <v>0</v>
      </c>
      <c r="AO815" s="74">
        <f t="shared" si="450"/>
        <v>0</v>
      </c>
      <c r="AP815" s="123">
        <f t="shared" si="468"/>
        <v>0</v>
      </c>
      <c r="AQ815" s="118">
        <f t="shared" si="451"/>
        <v>0</v>
      </c>
      <c r="AR815" s="82" t="str">
        <f t="shared" si="469"/>
        <v>https://www.alta.ru/tnved/code//</v>
      </c>
      <c r="AS815" s="157"/>
      <c r="AT815" s="162"/>
      <c r="AU815" s="74">
        <f t="shared" si="452"/>
        <v>0</v>
      </c>
      <c r="AV815" s="157"/>
      <c r="AW815" s="75">
        <f>_xlfn.IFNA(VLOOKUP(L815,list_vat[],3,FALSE),0)</f>
        <v>0</v>
      </c>
      <c r="AX815" s="74">
        <f t="shared" si="470"/>
        <v>0</v>
      </c>
      <c r="AY815" s="74">
        <f t="shared" si="471"/>
        <v>0</v>
      </c>
      <c r="AZ815" s="130">
        <f t="shared" si="472"/>
        <v>0</v>
      </c>
      <c r="BA815" s="74">
        <f t="shared" si="453"/>
        <v>0</v>
      </c>
      <c r="BB815" s="193">
        <f t="shared" si="473"/>
        <v>0</v>
      </c>
      <c r="BC815" s="102">
        <f t="shared" si="474"/>
        <v>0</v>
      </c>
      <c r="BD815" s="102">
        <f t="shared" si="475"/>
        <v>0</v>
      </c>
      <c r="BE815" s="413" t="s">
        <v>69</v>
      </c>
    </row>
    <row r="816" spans="1:57" s="65" customFormat="1" ht="12" customHeight="1" x14ac:dyDescent="0.2">
      <c r="A816" s="43">
        <v>801</v>
      </c>
      <c r="B816" s="166"/>
      <c r="C816" s="166"/>
      <c r="D816" s="166"/>
      <c r="E816" s="162"/>
      <c r="F816" s="166"/>
      <c r="G816" s="162"/>
      <c r="H816" s="162"/>
      <c r="I816" s="189">
        <f t="shared" si="454"/>
        <v>0</v>
      </c>
      <c r="J816" s="195"/>
      <c r="K816" s="162"/>
      <c r="L816" s="168"/>
      <c r="M816" s="75">
        <f>_xlfn.XLOOKUP(L816,list_vat[Страна],list_vat[Ставка НДС %],0,0)</f>
        <v>0</v>
      </c>
      <c r="N816" s="162">
        <f t="shared" si="455"/>
        <v>0</v>
      </c>
      <c r="O816" s="169"/>
      <c r="P816" s="74">
        <f t="shared" si="476"/>
        <v>0</v>
      </c>
      <c r="Q816" s="162"/>
      <c r="R816" s="162" t="str">
        <f t="shared" si="456"/>
        <v>введи курс</v>
      </c>
      <c r="S816" s="196">
        <f t="shared" si="457"/>
        <v>0</v>
      </c>
      <c r="T816" s="192">
        <f t="shared" si="458"/>
        <v>0</v>
      </c>
      <c r="U816" s="76">
        <f t="shared" si="459"/>
        <v>0</v>
      </c>
      <c r="V816" s="123">
        <f t="shared" si="460"/>
        <v>0</v>
      </c>
      <c r="W816" s="191"/>
      <c r="X816" s="170"/>
      <c r="Y816" s="74">
        <f t="shared" si="445"/>
        <v>0</v>
      </c>
      <c r="Z816" s="188"/>
      <c r="AA816" s="130">
        <f t="shared" si="461"/>
        <v>0</v>
      </c>
      <c r="AB816" s="74">
        <f t="shared" si="462"/>
        <v>0</v>
      </c>
      <c r="AC816" s="356"/>
      <c r="AD816" s="130" cm="1">
        <f t="array" ref="AD816">IFERROR(ROUND((_xlfn.IFS(offer_sale_type="поставка",AB816,offer_sale_type="транзит",S816)*(1+AC816))/E816,2),0)</f>
        <v>0</v>
      </c>
      <c r="AE816" s="74">
        <f t="shared" si="463"/>
        <v>0</v>
      </c>
      <c r="AF816" s="123" cm="1">
        <f t="array" ref="AF816">IFERROR(ROUND(_xlfn.IFS(offer_sale_type="поставка",AB816,offer_sale_type="транзит",S816)*AC816,2),0)</f>
        <v>0</v>
      </c>
      <c r="AG816" s="130">
        <f t="shared" si="446"/>
        <v>0</v>
      </c>
      <c r="AH816" s="74">
        <f t="shared" si="447"/>
        <v>0</v>
      </c>
      <c r="AI816" s="123">
        <f t="shared" si="448"/>
        <v>0</v>
      </c>
      <c r="AJ816" s="118">
        <f t="shared" si="464"/>
        <v>0</v>
      </c>
      <c r="AK816" s="74">
        <f t="shared" si="465"/>
        <v>0</v>
      </c>
      <c r="AL816" s="174">
        <f t="shared" si="466"/>
        <v>0</v>
      </c>
      <c r="AM816" s="175">
        <f t="shared" si="449"/>
        <v>0</v>
      </c>
      <c r="AN816" s="130">
        <f t="shared" si="467"/>
        <v>0</v>
      </c>
      <c r="AO816" s="74">
        <f t="shared" si="450"/>
        <v>0</v>
      </c>
      <c r="AP816" s="123">
        <f t="shared" si="468"/>
        <v>0</v>
      </c>
      <c r="AQ816" s="118">
        <f t="shared" si="451"/>
        <v>0</v>
      </c>
      <c r="AR816" s="82" t="str">
        <f t="shared" si="469"/>
        <v>https://www.alta.ru/tnved/code//</v>
      </c>
      <c r="AS816" s="157"/>
      <c r="AT816" s="162"/>
      <c r="AU816" s="74">
        <f t="shared" si="452"/>
        <v>0</v>
      </c>
      <c r="AV816" s="157"/>
      <c r="AW816" s="75">
        <f>_xlfn.IFNA(VLOOKUP(L816,list_vat[],3,FALSE),0)</f>
        <v>0</v>
      </c>
      <c r="AX816" s="74">
        <f t="shared" si="470"/>
        <v>0</v>
      </c>
      <c r="AY816" s="74">
        <f t="shared" si="471"/>
        <v>0</v>
      </c>
      <c r="AZ816" s="130">
        <f t="shared" si="472"/>
        <v>0</v>
      </c>
      <c r="BA816" s="74">
        <f t="shared" si="453"/>
        <v>0</v>
      </c>
      <c r="BB816" s="193">
        <f t="shared" si="473"/>
        <v>0</v>
      </c>
      <c r="BC816" s="102">
        <f t="shared" si="474"/>
        <v>0</v>
      </c>
      <c r="BD816" s="102">
        <f t="shared" si="475"/>
        <v>0</v>
      </c>
      <c r="BE816" s="413" t="s">
        <v>69</v>
      </c>
    </row>
    <row r="817" spans="1:57" s="65" customFormat="1" ht="12" customHeight="1" x14ac:dyDescent="0.2">
      <c r="A817" s="43">
        <v>802</v>
      </c>
      <c r="B817" s="166"/>
      <c r="C817" s="166"/>
      <c r="D817" s="166"/>
      <c r="E817" s="162"/>
      <c r="F817" s="166"/>
      <c r="G817" s="162"/>
      <c r="H817" s="162"/>
      <c r="I817" s="189">
        <f t="shared" si="454"/>
        <v>0</v>
      </c>
      <c r="J817" s="195"/>
      <c r="K817" s="162"/>
      <c r="L817" s="168"/>
      <c r="M817" s="75">
        <f>_xlfn.XLOOKUP(L817,list_vat[Страна],list_vat[Ставка НДС %],0,0)</f>
        <v>0</v>
      </c>
      <c r="N817" s="162">
        <f t="shared" si="455"/>
        <v>0</v>
      </c>
      <c r="O817" s="169"/>
      <c r="P817" s="74">
        <f t="shared" si="476"/>
        <v>0</v>
      </c>
      <c r="Q817" s="162"/>
      <c r="R817" s="162" t="str">
        <f t="shared" si="456"/>
        <v>введи курс</v>
      </c>
      <c r="S817" s="196">
        <f t="shared" si="457"/>
        <v>0</v>
      </c>
      <c r="T817" s="192">
        <f t="shared" si="458"/>
        <v>0</v>
      </c>
      <c r="U817" s="76">
        <f t="shared" si="459"/>
        <v>0</v>
      </c>
      <c r="V817" s="123">
        <f t="shared" si="460"/>
        <v>0</v>
      </c>
      <c r="W817" s="191"/>
      <c r="X817" s="170"/>
      <c r="Y817" s="74">
        <f t="shared" si="445"/>
        <v>0</v>
      </c>
      <c r="Z817" s="188"/>
      <c r="AA817" s="130">
        <f t="shared" si="461"/>
        <v>0</v>
      </c>
      <c r="AB817" s="74">
        <f t="shared" si="462"/>
        <v>0</v>
      </c>
      <c r="AC817" s="356"/>
      <c r="AD817" s="130" cm="1">
        <f t="array" ref="AD817">IFERROR(ROUND((_xlfn.IFS(offer_sale_type="поставка",AB817,offer_sale_type="транзит",S817)*(1+AC817))/E817,2),0)</f>
        <v>0</v>
      </c>
      <c r="AE817" s="74">
        <f t="shared" si="463"/>
        <v>0</v>
      </c>
      <c r="AF817" s="123" cm="1">
        <f t="array" ref="AF817">IFERROR(ROUND(_xlfn.IFS(offer_sale_type="поставка",AB817,offer_sale_type="транзит",S817)*AC817,2),0)</f>
        <v>0</v>
      </c>
      <c r="AG817" s="130">
        <f t="shared" si="446"/>
        <v>0</v>
      </c>
      <c r="AH817" s="74">
        <f t="shared" si="447"/>
        <v>0</v>
      </c>
      <c r="AI817" s="123">
        <f t="shared" si="448"/>
        <v>0</v>
      </c>
      <c r="AJ817" s="118">
        <f t="shared" si="464"/>
        <v>0</v>
      </c>
      <c r="AK817" s="74">
        <f t="shared" si="465"/>
        <v>0</v>
      </c>
      <c r="AL817" s="174">
        <f t="shared" si="466"/>
        <v>0</v>
      </c>
      <c r="AM817" s="175">
        <f t="shared" si="449"/>
        <v>0</v>
      </c>
      <c r="AN817" s="130">
        <f t="shared" si="467"/>
        <v>0</v>
      </c>
      <c r="AO817" s="74">
        <f t="shared" si="450"/>
        <v>0</v>
      </c>
      <c r="AP817" s="123">
        <f t="shared" si="468"/>
        <v>0</v>
      </c>
      <c r="AQ817" s="118">
        <f t="shared" si="451"/>
        <v>0</v>
      </c>
      <c r="AR817" s="82" t="str">
        <f t="shared" si="469"/>
        <v>https://www.alta.ru/tnved/code//</v>
      </c>
      <c r="AS817" s="157"/>
      <c r="AT817" s="162"/>
      <c r="AU817" s="74">
        <f t="shared" si="452"/>
        <v>0</v>
      </c>
      <c r="AV817" s="157"/>
      <c r="AW817" s="75">
        <f>_xlfn.IFNA(VLOOKUP(L817,list_vat[],3,FALSE),0)</f>
        <v>0</v>
      </c>
      <c r="AX817" s="74">
        <f t="shared" si="470"/>
        <v>0</v>
      </c>
      <c r="AY817" s="74">
        <f t="shared" si="471"/>
        <v>0</v>
      </c>
      <c r="AZ817" s="130">
        <f t="shared" si="472"/>
        <v>0</v>
      </c>
      <c r="BA817" s="74">
        <f t="shared" si="453"/>
        <v>0</v>
      </c>
      <c r="BB817" s="193">
        <f t="shared" si="473"/>
        <v>0</v>
      </c>
      <c r="BC817" s="102">
        <f t="shared" si="474"/>
        <v>0</v>
      </c>
      <c r="BD817" s="102">
        <f t="shared" si="475"/>
        <v>0</v>
      </c>
      <c r="BE817" s="413" t="s">
        <v>69</v>
      </c>
    </row>
    <row r="818" spans="1:57" s="65" customFormat="1" ht="12" customHeight="1" x14ac:dyDescent="0.2">
      <c r="A818" s="43">
        <v>803</v>
      </c>
      <c r="B818" s="166"/>
      <c r="C818" s="166"/>
      <c r="D818" s="166"/>
      <c r="E818" s="162"/>
      <c r="F818" s="166"/>
      <c r="G818" s="162"/>
      <c r="H818" s="162"/>
      <c r="I818" s="189">
        <f t="shared" si="454"/>
        <v>0</v>
      </c>
      <c r="J818" s="195"/>
      <c r="K818" s="162"/>
      <c r="L818" s="168"/>
      <c r="M818" s="75">
        <f>_xlfn.XLOOKUP(L818,list_vat[Страна],list_vat[Ставка НДС %],0,0)</f>
        <v>0</v>
      </c>
      <c r="N818" s="162">
        <f t="shared" si="455"/>
        <v>0</v>
      </c>
      <c r="O818" s="169"/>
      <c r="P818" s="74">
        <f t="shared" si="476"/>
        <v>0</v>
      </c>
      <c r="Q818" s="162"/>
      <c r="R818" s="162" t="str">
        <f t="shared" si="456"/>
        <v>введи курс</v>
      </c>
      <c r="S818" s="196">
        <f t="shared" si="457"/>
        <v>0</v>
      </c>
      <c r="T818" s="192">
        <f t="shared" si="458"/>
        <v>0</v>
      </c>
      <c r="U818" s="76">
        <f t="shared" si="459"/>
        <v>0</v>
      </c>
      <c r="V818" s="123">
        <f t="shared" si="460"/>
        <v>0</v>
      </c>
      <c r="W818" s="191"/>
      <c r="X818" s="170"/>
      <c r="Y818" s="74">
        <f t="shared" si="445"/>
        <v>0</v>
      </c>
      <c r="Z818" s="188"/>
      <c r="AA818" s="130">
        <f t="shared" si="461"/>
        <v>0</v>
      </c>
      <c r="AB818" s="74">
        <f t="shared" si="462"/>
        <v>0</v>
      </c>
      <c r="AC818" s="356"/>
      <c r="AD818" s="130" cm="1">
        <f t="array" ref="AD818">IFERROR(ROUND((_xlfn.IFS(offer_sale_type="поставка",AB818,offer_sale_type="транзит",S818)*(1+AC818))/E818,2),0)</f>
        <v>0</v>
      </c>
      <c r="AE818" s="74">
        <f t="shared" si="463"/>
        <v>0</v>
      </c>
      <c r="AF818" s="123" cm="1">
        <f t="array" ref="AF818">IFERROR(ROUND(_xlfn.IFS(offer_sale_type="поставка",AB818,offer_sale_type="транзит",S818)*AC818,2),0)</f>
        <v>0</v>
      </c>
      <c r="AG818" s="130">
        <f t="shared" si="446"/>
        <v>0</v>
      </c>
      <c r="AH818" s="74">
        <f t="shared" si="447"/>
        <v>0</v>
      </c>
      <c r="AI818" s="123">
        <f t="shared" si="448"/>
        <v>0</v>
      </c>
      <c r="AJ818" s="118">
        <f t="shared" si="464"/>
        <v>0</v>
      </c>
      <c r="AK818" s="74">
        <f t="shared" si="465"/>
        <v>0</v>
      </c>
      <c r="AL818" s="174">
        <f t="shared" si="466"/>
        <v>0</v>
      </c>
      <c r="AM818" s="175">
        <f t="shared" si="449"/>
        <v>0</v>
      </c>
      <c r="AN818" s="130">
        <f t="shared" si="467"/>
        <v>0</v>
      </c>
      <c r="AO818" s="74">
        <f t="shared" si="450"/>
        <v>0</v>
      </c>
      <c r="AP818" s="123">
        <f t="shared" si="468"/>
        <v>0</v>
      </c>
      <c r="AQ818" s="118">
        <f t="shared" si="451"/>
        <v>0</v>
      </c>
      <c r="AR818" s="82" t="str">
        <f t="shared" si="469"/>
        <v>https://www.alta.ru/tnved/code//</v>
      </c>
      <c r="AS818" s="157"/>
      <c r="AT818" s="162"/>
      <c r="AU818" s="74">
        <f t="shared" si="452"/>
        <v>0</v>
      </c>
      <c r="AV818" s="157"/>
      <c r="AW818" s="75">
        <f>_xlfn.IFNA(VLOOKUP(L818,list_vat[],3,FALSE),0)</f>
        <v>0</v>
      </c>
      <c r="AX818" s="74">
        <f t="shared" si="470"/>
        <v>0</v>
      </c>
      <c r="AY818" s="74">
        <f t="shared" si="471"/>
        <v>0</v>
      </c>
      <c r="AZ818" s="130">
        <f t="shared" si="472"/>
        <v>0</v>
      </c>
      <c r="BA818" s="74">
        <f t="shared" si="453"/>
        <v>0</v>
      </c>
      <c r="BB818" s="193">
        <f t="shared" si="473"/>
        <v>0</v>
      </c>
      <c r="BC818" s="102">
        <f t="shared" si="474"/>
        <v>0</v>
      </c>
      <c r="BD818" s="102">
        <f t="shared" si="475"/>
        <v>0</v>
      </c>
      <c r="BE818" s="413" t="s">
        <v>69</v>
      </c>
    </row>
    <row r="819" spans="1:57" s="65" customFormat="1" ht="12" customHeight="1" x14ac:dyDescent="0.2">
      <c r="A819" s="43">
        <v>804</v>
      </c>
      <c r="B819" s="166"/>
      <c r="C819" s="166"/>
      <c r="D819" s="166"/>
      <c r="E819" s="162"/>
      <c r="F819" s="166"/>
      <c r="G819" s="162"/>
      <c r="H819" s="162"/>
      <c r="I819" s="189">
        <f t="shared" si="454"/>
        <v>0</v>
      </c>
      <c r="J819" s="195"/>
      <c r="K819" s="162"/>
      <c r="L819" s="168"/>
      <c r="M819" s="75">
        <f>_xlfn.XLOOKUP(L819,list_vat[Страна],list_vat[Ставка НДС %],0,0)</f>
        <v>0</v>
      </c>
      <c r="N819" s="162">
        <f t="shared" si="455"/>
        <v>0</v>
      </c>
      <c r="O819" s="169"/>
      <c r="P819" s="74">
        <f t="shared" si="476"/>
        <v>0</v>
      </c>
      <c r="Q819" s="162"/>
      <c r="R819" s="162" t="str">
        <f t="shared" si="456"/>
        <v>введи курс</v>
      </c>
      <c r="S819" s="196">
        <f t="shared" si="457"/>
        <v>0</v>
      </c>
      <c r="T819" s="192">
        <f t="shared" si="458"/>
        <v>0</v>
      </c>
      <c r="U819" s="76">
        <f t="shared" si="459"/>
        <v>0</v>
      </c>
      <c r="V819" s="123">
        <f t="shared" si="460"/>
        <v>0</v>
      </c>
      <c r="W819" s="191"/>
      <c r="X819" s="170"/>
      <c r="Y819" s="74">
        <f t="shared" si="445"/>
        <v>0</v>
      </c>
      <c r="Z819" s="188"/>
      <c r="AA819" s="130">
        <f t="shared" si="461"/>
        <v>0</v>
      </c>
      <c r="AB819" s="74">
        <f t="shared" si="462"/>
        <v>0</v>
      </c>
      <c r="AC819" s="356"/>
      <c r="AD819" s="130" cm="1">
        <f t="array" ref="AD819">IFERROR(ROUND((_xlfn.IFS(offer_sale_type="поставка",AB819,offer_sale_type="транзит",S819)*(1+AC819))/E819,2),0)</f>
        <v>0</v>
      </c>
      <c r="AE819" s="74">
        <f t="shared" si="463"/>
        <v>0</v>
      </c>
      <c r="AF819" s="123" cm="1">
        <f t="array" ref="AF819">IFERROR(ROUND(_xlfn.IFS(offer_sale_type="поставка",AB819,offer_sale_type="транзит",S819)*AC819,2),0)</f>
        <v>0</v>
      </c>
      <c r="AG819" s="130">
        <f t="shared" si="446"/>
        <v>0</v>
      </c>
      <c r="AH819" s="74">
        <f t="shared" si="447"/>
        <v>0</v>
      </c>
      <c r="AI819" s="123">
        <f t="shared" si="448"/>
        <v>0</v>
      </c>
      <c r="AJ819" s="118">
        <f t="shared" si="464"/>
        <v>0</v>
      </c>
      <c r="AK819" s="74">
        <f t="shared" si="465"/>
        <v>0</v>
      </c>
      <c r="AL819" s="174">
        <f t="shared" si="466"/>
        <v>0</v>
      </c>
      <c r="AM819" s="175">
        <f t="shared" si="449"/>
        <v>0</v>
      </c>
      <c r="AN819" s="130">
        <f t="shared" si="467"/>
        <v>0</v>
      </c>
      <c r="AO819" s="74">
        <f t="shared" si="450"/>
        <v>0</v>
      </c>
      <c r="AP819" s="123">
        <f t="shared" si="468"/>
        <v>0</v>
      </c>
      <c r="AQ819" s="118">
        <f t="shared" si="451"/>
        <v>0</v>
      </c>
      <c r="AR819" s="82" t="str">
        <f t="shared" si="469"/>
        <v>https://www.alta.ru/tnved/code//</v>
      </c>
      <c r="AS819" s="157"/>
      <c r="AT819" s="162"/>
      <c r="AU819" s="74">
        <f t="shared" si="452"/>
        <v>0</v>
      </c>
      <c r="AV819" s="157"/>
      <c r="AW819" s="75">
        <f>_xlfn.IFNA(VLOOKUP(L819,list_vat[],3,FALSE),0)</f>
        <v>0</v>
      </c>
      <c r="AX819" s="74">
        <f t="shared" si="470"/>
        <v>0</v>
      </c>
      <c r="AY819" s="74">
        <f t="shared" si="471"/>
        <v>0</v>
      </c>
      <c r="AZ819" s="130">
        <f t="shared" si="472"/>
        <v>0</v>
      </c>
      <c r="BA819" s="74">
        <f t="shared" si="453"/>
        <v>0</v>
      </c>
      <c r="BB819" s="193">
        <f t="shared" si="473"/>
        <v>0</v>
      </c>
      <c r="BC819" s="102">
        <f t="shared" si="474"/>
        <v>0</v>
      </c>
      <c r="BD819" s="102">
        <f t="shared" si="475"/>
        <v>0</v>
      </c>
      <c r="BE819" s="413" t="s">
        <v>69</v>
      </c>
    </row>
    <row r="820" spans="1:57" s="65" customFormat="1" ht="12" customHeight="1" x14ac:dyDescent="0.2">
      <c r="A820" s="43">
        <v>805</v>
      </c>
      <c r="B820" s="166"/>
      <c r="C820" s="166"/>
      <c r="D820" s="166"/>
      <c r="E820" s="162"/>
      <c r="F820" s="166"/>
      <c r="G820" s="162"/>
      <c r="H820" s="162"/>
      <c r="I820" s="189">
        <f t="shared" si="454"/>
        <v>0</v>
      </c>
      <c r="J820" s="195"/>
      <c r="K820" s="162"/>
      <c r="L820" s="168"/>
      <c r="M820" s="75">
        <f>_xlfn.XLOOKUP(L820,list_vat[Страна],list_vat[Ставка НДС %],0,0)</f>
        <v>0</v>
      </c>
      <c r="N820" s="162">
        <f t="shared" si="455"/>
        <v>0</v>
      </c>
      <c r="O820" s="169"/>
      <c r="P820" s="74">
        <f t="shared" si="476"/>
        <v>0</v>
      </c>
      <c r="Q820" s="162"/>
      <c r="R820" s="162" t="str">
        <f t="shared" si="456"/>
        <v>введи курс</v>
      </c>
      <c r="S820" s="196">
        <f t="shared" si="457"/>
        <v>0</v>
      </c>
      <c r="T820" s="192">
        <f t="shared" si="458"/>
        <v>0</v>
      </c>
      <c r="U820" s="76">
        <f t="shared" si="459"/>
        <v>0</v>
      </c>
      <c r="V820" s="123">
        <f t="shared" si="460"/>
        <v>0</v>
      </c>
      <c r="W820" s="191"/>
      <c r="X820" s="170"/>
      <c r="Y820" s="74">
        <f t="shared" si="445"/>
        <v>0</v>
      </c>
      <c r="Z820" s="188"/>
      <c r="AA820" s="130">
        <f t="shared" si="461"/>
        <v>0</v>
      </c>
      <c r="AB820" s="74">
        <f t="shared" si="462"/>
        <v>0</v>
      </c>
      <c r="AC820" s="356"/>
      <c r="AD820" s="130" cm="1">
        <f t="array" ref="AD820">IFERROR(ROUND((_xlfn.IFS(offer_sale_type="поставка",AB820,offer_sale_type="транзит",S820)*(1+AC820))/E820,2),0)</f>
        <v>0</v>
      </c>
      <c r="AE820" s="74">
        <f t="shared" si="463"/>
        <v>0</v>
      </c>
      <c r="AF820" s="123" cm="1">
        <f t="array" ref="AF820">IFERROR(ROUND(_xlfn.IFS(offer_sale_type="поставка",AB820,offer_sale_type="транзит",S820)*AC820,2),0)</f>
        <v>0</v>
      </c>
      <c r="AG820" s="130">
        <f t="shared" si="446"/>
        <v>0</v>
      </c>
      <c r="AH820" s="74">
        <f t="shared" si="447"/>
        <v>0</v>
      </c>
      <c r="AI820" s="123">
        <f t="shared" si="448"/>
        <v>0</v>
      </c>
      <c r="AJ820" s="118">
        <f t="shared" si="464"/>
        <v>0</v>
      </c>
      <c r="AK820" s="74">
        <f t="shared" si="465"/>
        <v>0</v>
      </c>
      <c r="AL820" s="174">
        <f t="shared" si="466"/>
        <v>0</v>
      </c>
      <c r="AM820" s="175">
        <f t="shared" si="449"/>
        <v>0</v>
      </c>
      <c r="AN820" s="130">
        <f t="shared" si="467"/>
        <v>0</v>
      </c>
      <c r="AO820" s="74">
        <f t="shared" si="450"/>
        <v>0</v>
      </c>
      <c r="AP820" s="123">
        <f t="shared" si="468"/>
        <v>0</v>
      </c>
      <c r="AQ820" s="118">
        <f t="shared" si="451"/>
        <v>0</v>
      </c>
      <c r="AR820" s="82" t="str">
        <f t="shared" si="469"/>
        <v>https://www.alta.ru/tnved/code//</v>
      </c>
      <c r="AS820" s="157"/>
      <c r="AT820" s="162"/>
      <c r="AU820" s="74">
        <f t="shared" si="452"/>
        <v>0</v>
      </c>
      <c r="AV820" s="157"/>
      <c r="AW820" s="75">
        <f>_xlfn.IFNA(VLOOKUP(L820,list_vat[],3,FALSE),0)</f>
        <v>0</v>
      </c>
      <c r="AX820" s="74">
        <f t="shared" si="470"/>
        <v>0</v>
      </c>
      <c r="AY820" s="74">
        <f t="shared" si="471"/>
        <v>0</v>
      </c>
      <c r="AZ820" s="130">
        <f t="shared" si="472"/>
        <v>0</v>
      </c>
      <c r="BA820" s="74">
        <f t="shared" si="453"/>
        <v>0</v>
      </c>
      <c r="BB820" s="193">
        <f t="shared" si="473"/>
        <v>0</v>
      </c>
      <c r="BC820" s="102">
        <f t="shared" si="474"/>
        <v>0</v>
      </c>
      <c r="BD820" s="102">
        <f t="shared" si="475"/>
        <v>0</v>
      </c>
      <c r="BE820" s="413" t="s">
        <v>69</v>
      </c>
    </row>
    <row r="821" spans="1:57" s="65" customFormat="1" ht="12" customHeight="1" x14ac:dyDescent="0.2">
      <c r="A821" s="43">
        <v>806</v>
      </c>
      <c r="B821" s="166"/>
      <c r="C821" s="166"/>
      <c r="D821" s="166"/>
      <c r="E821" s="162"/>
      <c r="F821" s="166"/>
      <c r="G821" s="162"/>
      <c r="H821" s="162"/>
      <c r="I821" s="189">
        <f t="shared" si="454"/>
        <v>0</v>
      </c>
      <c r="J821" s="195"/>
      <c r="K821" s="162"/>
      <c r="L821" s="168"/>
      <c r="M821" s="75">
        <f>_xlfn.XLOOKUP(L821,list_vat[Страна],list_vat[Ставка НДС %],0,0)</f>
        <v>0</v>
      </c>
      <c r="N821" s="162">
        <f t="shared" si="455"/>
        <v>0</v>
      </c>
      <c r="O821" s="169"/>
      <c r="P821" s="74">
        <f t="shared" si="476"/>
        <v>0</v>
      </c>
      <c r="Q821" s="162"/>
      <c r="R821" s="162" t="str">
        <f t="shared" si="456"/>
        <v>введи курс</v>
      </c>
      <c r="S821" s="196">
        <f t="shared" si="457"/>
        <v>0</v>
      </c>
      <c r="T821" s="192">
        <f t="shared" si="458"/>
        <v>0</v>
      </c>
      <c r="U821" s="76">
        <f t="shared" si="459"/>
        <v>0</v>
      </c>
      <c r="V821" s="123">
        <f t="shared" si="460"/>
        <v>0</v>
      </c>
      <c r="W821" s="191"/>
      <c r="X821" s="170"/>
      <c r="Y821" s="74">
        <f t="shared" si="445"/>
        <v>0</v>
      </c>
      <c r="Z821" s="188"/>
      <c r="AA821" s="130">
        <f t="shared" si="461"/>
        <v>0</v>
      </c>
      <c r="AB821" s="74">
        <f t="shared" si="462"/>
        <v>0</v>
      </c>
      <c r="AC821" s="356"/>
      <c r="AD821" s="130" cm="1">
        <f t="array" ref="AD821">IFERROR(ROUND((_xlfn.IFS(offer_sale_type="поставка",AB821,offer_sale_type="транзит",S821)*(1+AC821))/E821,2),0)</f>
        <v>0</v>
      </c>
      <c r="AE821" s="74">
        <f t="shared" si="463"/>
        <v>0</v>
      </c>
      <c r="AF821" s="123" cm="1">
        <f t="array" ref="AF821">IFERROR(ROUND(_xlfn.IFS(offer_sale_type="поставка",AB821,offer_sale_type="транзит",S821)*AC821,2),0)</f>
        <v>0</v>
      </c>
      <c r="AG821" s="130">
        <f t="shared" si="446"/>
        <v>0</v>
      </c>
      <c r="AH821" s="74">
        <f t="shared" si="447"/>
        <v>0</v>
      </c>
      <c r="AI821" s="123">
        <f t="shared" si="448"/>
        <v>0</v>
      </c>
      <c r="AJ821" s="118">
        <f t="shared" si="464"/>
        <v>0</v>
      </c>
      <c r="AK821" s="74">
        <f t="shared" si="465"/>
        <v>0</v>
      </c>
      <c r="AL821" s="174">
        <f t="shared" si="466"/>
        <v>0</v>
      </c>
      <c r="AM821" s="175">
        <f t="shared" si="449"/>
        <v>0</v>
      </c>
      <c r="AN821" s="130">
        <f t="shared" si="467"/>
        <v>0</v>
      </c>
      <c r="AO821" s="74">
        <f t="shared" si="450"/>
        <v>0</v>
      </c>
      <c r="AP821" s="123">
        <f t="shared" si="468"/>
        <v>0</v>
      </c>
      <c r="AQ821" s="118">
        <f t="shared" si="451"/>
        <v>0</v>
      </c>
      <c r="AR821" s="82" t="str">
        <f t="shared" si="469"/>
        <v>https://www.alta.ru/tnved/code//</v>
      </c>
      <c r="AS821" s="157"/>
      <c r="AT821" s="162"/>
      <c r="AU821" s="74">
        <f t="shared" si="452"/>
        <v>0</v>
      </c>
      <c r="AV821" s="157"/>
      <c r="AW821" s="75">
        <f>_xlfn.IFNA(VLOOKUP(L821,list_vat[],3,FALSE),0)</f>
        <v>0</v>
      </c>
      <c r="AX821" s="74">
        <f t="shared" si="470"/>
        <v>0</v>
      </c>
      <c r="AY821" s="74">
        <f t="shared" si="471"/>
        <v>0</v>
      </c>
      <c r="AZ821" s="130">
        <f t="shared" si="472"/>
        <v>0</v>
      </c>
      <c r="BA821" s="74">
        <f t="shared" si="453"/>
        <v>0</v>
      </c>
      <c r="BB821" s="193">
        <f t="shared" si="473"/>
        <v>0</v>
      </c>
      <c r="BC821" s="102">
        <f t="shared" si="474"/>
        <v>0</v>
      </c>
      <c r="BD821" s="102">
        <f t="shared" si="475"/>
        <v>0</v>
      </c>
      <c r="BE821" s="413" t="s">
        <v>69</v>
      </c>
    </row>
    <row r="822" spans="1:57" s="65" customFormat="1" ht="12" customHeight="1" x14ac:dyDescent="0.2">
      <c r="A822" s="43">
        <v>807</v>
      </c>
      <c r="B822" s="166"/>
      <c r="C822" s="166"/>
      <c r="D822" s="166"/>
      <c r="E822" s="162"/>
      <c r="F822" s="166"/>
      <c r="G822" s="162"/>
      <c r="H822" s="162"/>
      <c r="I822" s="189">
        <f t="shared" si="454"/>
        <v>0</v>
      </c>
      <c r="J822" s="195"/>
      <c r="K822" s="162"/>
      <c r="L822" s="168"/>
      <c r="M822" s="75">
        <f>_xlfn.XLOOKUP(L822,list_vat[Страна],list_vat[Ставка НДС %],0,0)</f>
        <v>0</v>
      </c>
      <c r="N822" s="162">
        <f t="shared" si="455"/>
        <v>0</v>
      </c>
      <c r="O822" s="169"/>
      <c r="P822" s="74">
        <f t="shared" si="476"/>
        <v>0</v>
      </c>
      <c r="Q822" s="162"/>
      <c r="R822" s="162" t="str">
        <f t="shared" si="456"/>
        <v>введи курс</v>
      </c>
      <c r="S822" s="196">
        <f t="shared" si="457"/>
        <v>0</v>
      </c>
      <c r="T822" s="192">
        <f t="shared" si="458"/>
        <v>0</v>
      </c>
      <c r="U822" s="76">
        <f t="shared" si="459"/>
        <v>0</v>
      </c>
      <c r="V822" s="123">
        <f t="shared" si="460"/>
        <v>0</v>
      </c>
      <c r="W822" s="191"/>
      <c r="X822" s="170"/>
      <c r="Y822" s="74">
        <f t="shared" si="445"/>
        <v>0</v>
      </c>
      <c r="Z822" s="188"/>
      <c r="AA822" s="130">
        <f t="shared" si="461"/>
        <v>0</v>
      </c>
      <c r="AB822" s="74">
        <f t="shared" si="462"/>
        <v>0</v>
      </c>
      <c r="AC822" s="356"/>
      <c r="AD822" s="130" cm="1">
        <f t="array" ref="AD822">IFERROR(ROUND((_xlfn.IFS(offer_sale_type="поставка",AB822,offer_sale_type="транзит",S822)*(1+AC822))/E822,2),0)</f>
        <v>0</v>
      </c>
      <c r="AE822" s="74">
        <f t="shared" si="463"/>
        <v>0</v>
      </c>
      <c r="AF822" s="123" cm="1">
        <f t="array" ref="AF822">IFERROR(ROUND(_xlfn.IFS(offer_sale_type="поставка",AB822,offer_sale_type="транзит",S822)*AC822,2),0)</f>
        <v>0</v>
      </c>
      <c r="AG822" s="130">
        <f t="shared" si="446"/>
        <v>0</v>
      </c>
      <c r="AH822" s="74">
        <f t="shared" si="447"/>
        <v>0</v>
      </c>
      <c r="AI822" s="123">
        <f t="shared" si="448"/>
        <v>0</v>
      </c>
      <c r="AJ822" s="118">
        <f t="shared" si="464"/>
        <v>0</v>
      </c>
      <c r="AK822" s="74">
        <f t="shared" si="465"/>
        <v>0</v>
      </c>
      <c r="AL822" s="174">
        <f t="shared" si="466"/>
        <v>0</v>
      </c>
      <c r="AM822" s="175">
        <f t="shared" si="449"/>
        <v>0</v>
      </c>
      <c r="AN822" s="130">
        <f t="shared" si="467"/>
        <v>0</v>
      </c>
      <c r="AO822" s="74">
        <f t="shared" si="450"/>
        <v>0</v>
      </c>
      <c r="AP822" s="123">
        <f t="shared" si="468"/>
        <v>0</v>
      </c>
      <c r="AQ822" s="118">
        <f t="shared" si="451"/>
        <v>0</v>
      </c>
      <c r="AR822" s="82" t="str">
        <f t="shared" si="469"/>
        <v>https://www.alta.ru/tnved/code//</v>
      </c>
      <c r="AS822" s="157"/>
      <c r="AT822" s="162"/>
      <c r="AU822" s="74">
        <f t="shared" si="452"/>
        <v>0</v>
      </c>
      <c r="AV822" s="157"/>
      <c r="AW822" s="75">
        <f>_xlfn.IFNA(VLOOKUP(L822,list_vat[],3,FALSE),0)</f>
        <v>0</v>
      </c>
      <c r="AX822" s="74">
        <f t="shared" si="470"/>
        <v>0</v>
      </c>
      <c r="AY822" s="74">
        <f t="shared" si="471"/>
        <v>0</v>
      </c>
      <c r="AZ822" s="130">
        <f t="shared" si="472"/>
        <v>0</v>
      </c>
      <c r="BA822" s="74">
        <f t="shared" si="453"/>
        <v>0</v>
      </c>
      <c r="BB822" s="193">
        <f t="shared" si="473"/>
        <v>0</v>
      </c>
      <c r="BC822" s="102">
        <f t="shared" si="474"/>
        <v>0</v>
      </c>
      <c r="BD822" s="102">
        <f t="shared" si="475"/>
        <v>0</v>
      </c>
      <c r="BE822" s="413" t="s">
        <v>69</v>
      </c>
    </row>
    <row r="823" spans="1:57" s="65" customFormat="1" ht="12" customHeight="1" x14ac:dyDescent="0.2">
      <c r="A823" s="43">
        <v>808</v>
      </c>
      <c r="B823" s="166"/>
      <c r="C823" s="166"/>
      <c r="D823" s="166"/>
      <c r="E823" s="162"/>
      <c r="F823" s="166"/>
      <c r="G823" s="162"/>
      <c r="H823" s="162"/>
      <c r="I823" s="189">
        <f t="shared" si="454"/>
        <v>0</v>
      </c>
      <c r="J823" s="195"/>
      <c r="K823" s="162"/>
      <c r="L823" s="168"/>
      <c r="M823" s="75">
        <f>_xlfn.XLOOKUP(L823,list_vat[Страна],list_vat[Ставка НДС %],0,0)</f>
        <v>0</v>
      </c>
      <c r="N823" s="162">
        <f t="shared" si="455"/>
        <v>0</v>
      </c>
      <c r="O823" s="169"/>
      <c r="P823" s="74">
        <f t="shared" si="476"/>
        <v>0</v>
      </c>
      <c r="Q823" s="162"/>
      <c r="R823" s="162" t="str">
        <f t="shared" si="456"/>
        <v>введи курс</v>
      </c>
      <c r="S823" s="196">
        <f t="shared" si="457"/>
        <v>0</v>
      </c>
      <c r="T823" s="192">
        <f t="shared" si="458"/>
        <v>0</v>
      </c>
      <c r="U823" s="76">
        <f t="shared" si="459"/>
        <v>0</v>
      </c>
      <c r="V823" s="123">
        <f t="shared" si="460"/>
        <v>0</v>
      </c>
      <c r="W823" s="191"/>
      <c r="X823" s="170"/>
      <c r="Y823" s="74">
        <f t="shared" si="445"/>
        <v>0</v>
      </c>
      <c r="Z823" s="188"/>
      <c r="AA823" s="130">
        <f t="shared" si="461"/>
        <v>0</v>
      </c>
      <c r="AB823" s="74">
        <f t="shared" si="462"/>
        <v>0</v>
      </c>
      <c r="AC823" s="356"/>
      <c r="AD823" s="130" cm="1">
        <f t="array" ref="AD823">IFERROR(ROUND((_xlfn.IFS(offer_sale_type="поставка",AB823,offer_sale_type="транзит",S823)*(1+AC823))/E823,2),0)</f>
        <v>0</v>
      </c>
      <c r="AE823" s="74">
        <f t="shared" si="463"/>
        <v>0</v>
      </c>
      <c r="AF823" s="123" cm="1">
        <f t="array" ref="AF823">IFERROR(ROUND(_xlfn.IFS(offer_sale_type="поставка",AB823,offer_sale_type="транзит",S823)*AC823,2),0)</f>
        <v>0</v>
      </c>
      <c r="AG823" s="130">
        <f t="shared" si="446"/>
        <v>0</v>
      </c>
      <c r="AH823" s="74">
        <f t="shared" si="447"/>
        <v>0</v>
      </c>
      <c r="AI823" s="123">
        <f t="shared" si="448"/>
        <v>0</v>
      </c>
      <c r="AJ823" s="118">
        <f t="shared" si="464"/>
        <v>0</v>
      </c>
      <c r="AK823" s="74">
        <f t="shared" si="465"/>
        <v>0</v>
      </c>
      <c r="AL823" s="174">
        <f t="shared" si="466"/>
        <v>0</v>
      </c>
      <c r="AM823" s="175">
        <f t="shared" si="449"/>
        <v>0</v>
      </c>
      <c r="AN823" s="130">
        <f t="shared" si="467"/>
        <v>0</v>
      </c>
      <c r="AO823" s="74">
        <f t="shared" si="450"/>
        <v>0</v>
      </c>
      <c r="AP823" s="123">
        <f t="shared" si="468"/>
        <v>0</v>
      </c>
      <c r="AQ823" s="118">
        <f t="shared" si="451"/>
        <v>0</v>
      </c>
      <c r="AR823" s="82" t="str">
        <f t="shared" si="469"/>
        <v>https://www.alta.ru/tnved/code//</v>
      </c>
      <c r="AS823" s="157"/>
      <c r="AT823" s="162"/>
      <c r="AU823" s="74">
        <f t="shared" si="452"/>
        <v>0</v>
      </c>
      <c r="AV823" s="157"/>
      <c r="AW823" s="75">
        <f>_xlfn.IFNA(VLOOKUP(L823,list_vat[],3,FALSE),0)</f>
        <v>0</v>
      </c>
      <c r="AX823" s="74">
        <f t="shared" si="470"/>
        <v>0</v>
      </c>
      <c r="AY823" s="74">
        <f t="shared" si="471"/>
        <v>0</v>
      </c>
      <c r="AZ823" s="130">
        <f t="shared" si="472"/>
        <v>0</v>
      </c>
      <c r="BA823" s="74">
        <f t="shared" si="453"/>
        <v>0</v>
      </c>
      <c r="BB823" s="193">
        <f t="shared" si="473"/>
        <v>0</v>
      </c>
      <c r="BC823" s="102">
        <f t="shared" si="474"/>
        <v>0</v>
      </c>
      <c r="BD823" s="102">
        <f t="shared" si="475"/>
        <v>0</v>
      </c>
      <c r="BE823" s="413" t="s">
        <v>69</v>
      </c>
    </row>
    <row r="824" spans="1:57" s="65" customFormat="1" ht="12" customHeight="1" x14ac:dyDescent="0.2">
      <c r="A824" s="43">
        <v>809</v>
      </c>
      <c r="B824" s="166"/>
      <c r="C824" s="166"/>
      <c r="D824" s="166"/>
      <c r="E824" s="162"/>
      <c r="F824" s="166"/>
      <c r="G824" s="162"/>
      <c r="H824" s="162"/>
      <c r="I824" s="189">
        <f t="shared" si="454"/>
        <v>0</v>
      </c>
      <c r="J824" s="195"/>
      <c r="K824" s="162"/>
      <c r="L824" s="168"/>
      <c r="M824" s="75">
        <f>_xlfn.XLOOKUP(L824,list_vat[Страна],list_vat[Ставка НДС %],0,0)</f>
        <v>0</v>
      </c>
      <c r="N824" s="162">
        <f t="shared" si="455"/>
        <v>0</v>
      </c>
      <c r="O824" s="169"/>
      <c r="P824" s="74">
        <f t="shared" si="476"/>
        <v>0</v>
      </c>
      <c r="Q824" s="162"/>
      <c r="R824" s="162" t="str">
        <f t="shared" si="456"/>
        <v>введи курс</v>
      </c>
      <c r="S824" s="196">
        <f t="shared" si="457"/>
        <v>0</v>
      </c>
      <c r="T824" s="192">
        <f t="shared" si="458"/>
        <v>0</v>
      </c>
      <c r="U824" s="76">
        <f t="shared" si="459"/>
        <v>0</v>
      </c>
      <c r="V824" s="123">
        <f t="shared" si="460"/>
        <v>0</v>
      </c>
      <c r="W824" s="191"/>
      <c r="X824" s="170"/>
      <c r="Y824" s="74">
        <f t="shared" si="445"/>
        <v>0</v>
      </c>
      <c r="Z824" s="188"/>
      <c r="AA824" s="130">
        <f t="shared" si="461"/>
        <v>0</v>
      </c>
      <c r="AB824" s="74">
        <f t="shared" si="462"/>
        <v>0</v>
      </c>
      <c r="AC824" s="356"/>
      <c r="AD824" s="130" cm="1">
        <f t="array" ref="AD824">IFERROR(ROUND((_xlfn.IFS(offer_sale_type="поставка",AB824,offer_sale_type="транзит",S824)*(1+AC824))/E824,2),0)</f>
        <v>0</v>
      </c>
      <c r="AE824" s="74">
        <f t="shared" si="463"/>
        <v>0</v>
      </c>
      <c r="AF824" s="123" cm="1">
        <f t="array" ref="AF824">IFERROR(ROUND(_xlfn.IFS(offer_sale_type="поставка",AB824,offer_sale_type="транзит",S824)*AC824,2),0)</f>
        <v>0</v>
      </c>
      <c r="AG824" s="130">
        <f t="shared" si="446"/>
        <v>0</v>
      </c>
      <c r="AH824" s="74">
        <f t="shared" si="447"/>
        <v>0</v>
      </c>
      <c r="AI824" s="123">
        <f t="shared" si="448"/>
        <v>0</v>
      </c>
      <c r="AJ824" s="118">
        <f t="shared" si="464"/>
        <v>0</v>
      </c>
      <c r="AK824" s="74">
        <f t="shared" si="465"/>
        <v>0</v>
      </c>
      <c r="AL824" s="174">
        <f t="shared" si="466"/>
        <v>0</v>
      </c>
      <c r="AM824" s="175">
        <f t="shared" si="449"/>
        <v>0</v>
      </c>
      <c r="AN824" s="130">
        <f t="shared" si="467"/>
        <v>0</v>
      </c>
      <c r="AO824" s="74">
        <f t="shared" si="450"/>
        <v>0</v>
      </c>
      <c r="AP824" s="123">
        <f t="shared" si="468"/>
        <v>0</v>
      </c>
      <c r="AQ824" s="118">
        <f t="shared" si="451"/>
        <v>0</v>
      </c>
      <c r="AR824" s="82" t="str">
        <f t="shared" si="469"/>
        <v>https://www.alta.ru/tnved/code//</v>
      </c>
      <c r="AS824" s="157"/>
      <c r="AT824" s="162"/>
      <c r="AU824" s="74">
        <f t="shared" si="452"/>
        <v>0</v>
      </c>
      <c r="AV824" s="157"/>
      <c r="AW824" s="75">
        <f>_xlfn.IFNA(VLOOKUP(L824,list_vat[],3,FALSE),0)</f>
        <v>0</v>
      </c>
      <c r="AX824" s="74">
        <f t="shared" si="470"/>
        <v>0</v>
      </c>
      <c r="AY824" s="74">
        <f t="shared" si="471"/>
        <v>0</v>
      </c>
      <c r="AZ824" s="130">
        <f t="shared" si="472"/>
        <v>0</v>
      </c>
      <c r="BA824" s="74">
        <f t="shared" si="453"/>
        <v>0</v>
      </c>
      <c r="BB824" s="193">
        <f t="shared" si="473"/>
        <v>0</v>
      </c>
      <c r="BC824" s="102">
        <f t="shared" si="474"/>
        <v>0</v>
      </c>
      <c r="BD824" s="102">
        <f t="shared" si="475"/>
        <v>0</v>
      </c>
      <c r="BE824" s="413" t="s">
        <v>69</v>
      </c>
    </row>
    <row r="825" spans="1:57" s="65" customFormat="1" ht="12" customHeight="1" x14ac:dyDescent="0.2">
      <c r="A825" s="43">
        <v>810</v>
      </c>
      <c r="B825" s="166"/>
      <c r="C825" s="166"/>
      <c r="D825" s="166"/>
      <c r="E825" s="162"/>
      <c r="F825" s="166"/>
      <c r="G825" s="162"/>
      <c r="H825" s="162"/>
      <c r="I825" s="189">
        <f t="shared" si="454"/>
        <v>0</v>
      </c>
      <c r="J825" s="195"/>
      <c r="K825" s="162"/>
      <c r="L825" s="168"/>
      <c r="M825" s="75">
        <f>_xlfn.XLOOKUP(L825,list_vat[Страна],list_vat[Ставка НДС %],0,0)</f>
        <v>0</v>
      </c>
      <c r="N825" s="162">
        <f t="shared" si="455"/>
        <v>0</v>
      </c>
      <c r="O825" s="169"/>
      <c r="P825" s="74">
        <f t="shared" si="476"/>
        <v>0</v>
      </c>
      <c r="Q825" s="162"/>
      <c r="R825" s="162" t="str">
        <f t="shared" si="456"/>
        <v>введи курс</v>
      </c>
      <c r="S825" s="196">
        <f t="shared" si="457"/>
        <v>0</v>
      </c>
      <c r="T825" s="192">
        <f t="shared" si="458"/>
        <v>0</v>
      </c>
      <c r="U825" s="76">
        <f t="shared" si="459"/>
        <v>0</v>
      </c>
      <c r="V825" s="123">
        <f t="shared" si="460"/>
        <v>0</v>
      </c>
      <c r="W825" s="191"/>
      <c r="X825" s="170"/>
      <c r="Y825" s="74">
        <f t="shared" si="445"/>
        <v>0</v>
      </c>
      <c r="Z825" s="188"/>
      <c r="AA825" s="130">
        <f t="shared" si="461"/>
        <v>0</v>
      </c>
      <c r="AB825" s="74">
        <f t="shared" si="462"/>
        <v>0</v>
      </c>
      <c r="AC825" s="356"/>
      <c r="AD825" s="130" cm="1">
        <f t="array" ref="AD825">IFERROR(ROUND((_xlfn.IFS(offer_sale_type="поставка",AB825,offer_sale_type="транзит",S825)*(1+AC825))/E825,2),0)</f>
        <v>0</v>
      </c>
      <c r="AE825" s="74">
        <f t="shared" si="463"/>
        <v>0</v>
      </c>
      <c r="AF825" s="123" cm="1">
        <f t="array" ref="AF825">IFERROR(ROUND(_xlfn.IFS(offer_sale_type="поставка",AB825,offer_sale_type="транзит",S825)*AC825,2),0)</f>
        <v>0</v>
      </c>
      <c r="AG825" s="130">
        <f t="shared" si="446"/>
        <v>0</v>
      </c>
      <c r="AH825" s="74">
        <f t="shared" si="447"/>
        <v>0</v>
      </c>
      <c r="AI825" s="123">
        <f t="shared" si="448"/>
        <v>0</v>
      </c>
      <c r="AJ825" s="118">
        <f t="shared" si="464"/>
        <v>0</v>
      </c>
      <c r="AK825" s="74">
        <f t="shared" si="465"/>
        <v>0</v>
      </c>
      <c r="AL825" s="174">
        <f t="shared" si="466"/>
        <v>0</v>
      </c>
      <c r="AM825" s="175">
        <f t="shared" si="449"/>
        <v>0</v>
      </c>
      <c r="AN825" s="130">
        <f t="shared" si="467"/>
        <v>0</v>
      </c>
      <c r="AO825" s="74">
        <f t="shared" si="450"/>
        <v>0</v>
      </c>
      <c r="AP825" s="123">
        <f t="shared" si="468"/>
        <v>0</v>
      </c>
      <c r="AQ825" s="118">
        <f t="shared" si="451"/>
        <v>0</v>
      </c>
      <c r="AR825" s="82" t="str">
        <f t="shared" si="469"/>
        <v>https://www.alta.ru/tnved/code//</v>
      </c>
      <c r="AS825" s="157"/>
      <c r="AT825" s="162"/>
      <c r="AU825" s="74">
        <f t="shared" si="452"/>
        <v>0</v>
      </c>
      <c r="AV825" s="157"/>
      <c r="AW825" s="75">
        <f>_xlfn.IFNA(VLOOKUP(L825,list_vat[],3,FALSE),0)</f>
        <v>0</v>
      </c>
      <c r="AX825" s="74">
        <f t="shared" si="470"/>
        <v>0</v>
      </c>
      <c r="AY825" s="74">
        <f t="shared" si="471"/>
        <v>0</v>
      </c>
      <c r="AZ825" s="130">
        <f t="shared" si="472"/>
        <v>0</v>
      </c>
      <c r="BA825" s="74">
        <f t="shared" si="453"/>
        <v>0</v>
      </c>
      <c r="BB825" s="193">
        <f t="shared" si="473"/>
        <v>0</v>
      </c>
      <c r="BC825" s="102">
        <f t="shared" si="474"/>
        <v>0</v>
      </c>
      <c r="BD825" s="102">
        <f t="shared" si="475"/>
        <v>0</v>
      </c>
      <c r="BE825" s="413" t="s">
        <v>69</v>
      </c>
    </row>
    <row r="826" spans="1:57" s="65" customFormat="1" ht="12" customHeight="1" x14ac:dyDescent="0.2">
      <c r="A826" s="43">
        <v>811</v>
      </c>
      <c r="B826" s="166"/>
      <c r="C826" s="166"/>
      <c r="D826" s="166"/>
      <c r="E826" s="162"/>
      <c r="F826" s="166"/>
      <c r="G826" s="162"/>
      <c r="H826" s="162"/>
      <c r="I826" s="189">
        <f t="shared" si="454"/>
        <v>0</v>
      </c>
      <c r="J826" s="195"/>
      <c r="K826" s="162"/>
      <c r="L826" s="168"/>
      <c r="M826" s="75">
        <f>_xlfn.XLOOKUP(L826,list_vat[Страна],list_vat[Ставка НДС %],0,0)</f>
        <v>0</v>
      </c>
      <c r="N826" s="162">
        <f t="shared" si="455"/>
        <v>0</v>
      </c>
      <c r="O826" s="169"/>
      <c r="P826" s="74">
        <f t="shared" si="476"/>
        <v>0</v>
      </c>
      <c r="Q826" s="162"/>
      <c r="R826" s="162" t="str">
        <f t="shared" si="456"/>
        <v>введи курс</v>
      </c>
      <c r="S826" s="196">
        <f t="shared" si="457"/>
        <v>0</v>
      </c>
      <c r="T826" s="192">
        <f t="shared" si="458"/>
        <v>0</v>
      </c>
      <c r="U826" s="76">
        <f t="shared" si="459"/>
        <v>0</v>
      </c>
      <c r="V826" s="123">
        <f t="shared" si="460"/>
        <v>0</v>
      </c>
      <c r="W826" s="191"/>
      <c r="X826" s="170"/>
      <c r="Y826" s="74">
        <f t="shared" si="445"/>
        <v>0</v>
      </c>
      <c r="Z826" s="188"/>
      <c r="AA826" s="130">
        <f t="shared" si="461"/>
        <v>0</v>
      </c>
      <c r="AB826" s="74">
        <f t="shared" si="462"/>
        <v>0</v>
      </c>
      <c r="AC826" s="356"/>
      <c r="AD826" s="130" cm="1">
        <f t="array" ref="AD826">IFERROR(ROUND((_xlfn.IFS(offer_sale_type="поставка",AB826,offer_sale_type="транзит",S826)*(1+AC826))/E826,2),0)</f>
        <v>0</v>
      </c>
      <c r="AE826" s="74">
        <f t="shared" si="463"/>
        <v>0</v>
      </c>
      <c r="AF826" s="123" cm="1">
        <f t="array" ref="AF826">IFERROR(ROUND(_xlfn.IFS(offer_sale_type="поставка",AB826,offer_sale_type="транзит",S826)*AC826,2),0)</f>
        <v>0</v>
      </c>
      <c r="AG826" s="130">
        <f t="shared" si="446"/>
        <v>0</v>
      </c>
      <c r="AH826" s="74">
        <f t="shared" si="447"/>
        <v>0</v>
      </c>
      <c r="AI826" s="123">
        <f t="shared" si="448"/>
        <v>0</v>
      </c>
      <c r="AJ826" s="118">
        <f t="shared" si="464"/>
        <v>0</v>
      </c>
      <c r="AK826" s="74">
        <f t="shared" si="465"/>
        <v>0</v>
      </c>
      <c r="AL826" s="174">
        <f t="shared" si="466"/>
        <v>0</v>
      </c>
      <c r="AM826" s="175">
        <f t="shared" si="449"/>
        <v>0</v>
      </c>
      <c r="AN826" s="130">
        <f t="shared" si="467"/>
        <v>0</v>
      </c>
      <c r="AO826" s="74">
        <f t="shared" si="450"/>
        <v>0</v>
      </c>
      <c r="AP826" s="123">
        <f t="shared" si="468"/>
        <v>0</v>
      </c>
      <c r="AQ826" s="118">
        <f t="shared" si="451"/>
        <v>0</v>
      </c>
      <c r="AR826" s="82" t="str">
        <f t="shared" si="469"/>
        <v>https://www.alta.ru/tnved/code//</v>
      </c>
      <c r="AS826" s="157"/>
      <c r="AT826" s="162"/>
      <c r="AU826" s="74">
        <f t="shared" si="452"/>
        <v>0</v>
      </c>
      <c r="AV826" s="157"/>
      <c r="AW826" s="75">
        <f>_xlfn.IFNA(VLOOKUP(L826,list_vat[],3,FALSE),0)</f>
        <v>0</v>
      </c>
      <c r="AX826" s="74">
        <f t="shared" si="470"/>
        <v>0</v>
      </c>
      <c r="AY826" s="74">
        <f t="shared" si="471"/>
        <v>0</v>
      </c>
      <c r="AZ826" s="130">
        <f t="shared" si="472"/>
        <v>0</v>
      </c>
      <c r="BA826" s="74">
        <f t="shared" si="453"/>
        <v>0</v>
      </c>
      <c r="BB826" s="193">
        <f t="shared" si="473"/>
        <v>0</v>
      </c>
      <c r="BC826" s="102">
        <f t="shared" si="474"/>
        <v>0</v>
      </c>
      <c r="BD826" s="102">
        <f t="shared" si="475"/>
        <v>0</v>
      </c>
      <c r="BE826" s="413" t="s">
        <v>69</v>
      </c>
    </row>
    <row r="827" spans="1:57" s="65" customFormat="1" ht="12" customHeight="1" x14ac:dyDescent="0.2">
      <c r="A827" s="43">
        <v>812</v>
      </c>
      <c r="B827" s="166"/>
      <c r="C827" s="166"/>
      <c r="D827" s="166"/>
      <c r="E827" s="162"/>
      <c r="F827" s="166"/>
      <c r="G827" s="162"/>
      <c r="H827" s="162"/>
      <c r="I827" s="189">
        <f t="shared" si="454"/>
        <v>0</v>
      </c>
      <c r="J827" s="195"/>
      <c r="K827" s="162"/>
      <c r="L827" s="168"/>
      <c r="M827" s="75">
        <f>_xlfn.XLOOKUP(L827,list_vat[Страна],list_vat[Ставка НДС %],0,0)</f>
        <v>0</v>
      </c>
      <c r="N827" s="162">
        <f t="shared" si="455"/>
        <v>0</v>
      </c>
      <c r="O827" s="169"/>
      <c r="P827" s="74">
        <f t="shared" si="476"/>
        <v>0</v>
      </c>
      <c r="Q827" s="162"/>
      <c r="R827" s="162" t="str">
        <f t="shared" si="456"/>
        <v>введи курс</v>
      </c>
      <c r="S827" s="196">
        <f t="shared" si="457"/>
        <v>0</v>
      </c>
      <c r="T827" s="192">
        <f t="shared" si="458"/>
        <v>0</v>
      </c>
      <c r="U827" s="76">
        <f t="shared" si="459"/>
        <v>0</v>
      </c>
      <c r="V827" s="123">
        <f t="shared" si="460"/>
        <v>0</v>
      </c>
      <c r="W827" s="191"/>
      <c r="X827" s="170"/>
      <c r="Y827" s="74">
        <f t="shared" si="445"/>
        <v>0</v>
      </c>
      <c r="Z827" s="188"/>
      <c r="AA827" s="130">
        <f t="shared" si="461"/>
        <v>0</v>
      </c>
      <c r="AB827" s="74">
        <f t="shared" si="462"/>
        <v>0</v>
      </c>
      <c r="AC827" s="356"/>
      <c r="AD827" s="130" cm="1">
        <f t="array" ref="AD827">IFERROR(ROUND((_xlfn.IFS(offer_sale_type="поставка",AB827,offer_sale_type="транзит",S827)*(1+AC827))/E827,2),0)</f>
        <v>0</v>
      </c>
      <c r="AE827" s="74">
        <f t="shared" si="463"/>
        <v>0</v>
      </c>
      <c r="AF827" s="123" cm="1">
        <f t="array" ref="AF827">IFERROR(ROUND(_xlfn.IFS(offer_sale_type="поставка",AB827,offer_sale_type="транзит",S827)*AC827,2),0)</f>
        <v>0</v>
      </c>
      <c r="AG827" s="130">
        <f t="shared" si="446"/>
        <v>0</v>
      </c>
      <c r="AH827" s="74">
        <f t="shared" si="447"/>
        <v>0</v>
      </c>
      <c r="AI827" s="123">
        <f t="shared" si="448"/>
        <v>0</v>
      </c>
      <c r="AJ827" s="118">
        <f t="shared" si="464"/>
        <v>0</v>
      </c>
      <c r="AK827" s="74">
        <f t="shared" si="465"/>
        <v>0</v>
      </c>
      <c r="AL827" s="174">
        <f t="shared" si="466"/>
        <v>0</v>
      </c>
      <c r="AM827" s="175">
        <f t="shared" si="449"/>
        <v>0</v>
      </c>
      <c r="AN827" s="130">
        <f t="shared" si="467"/>
        <v>0</v>
      </c>
      <c r="AO827" s="74">
        <f t="shared" si="450"/>
        <v>0</v>
      </c>
      <c r="AP827" s="123">
        <f t="shared" si="468"/>
        <v>0</v>
      </c>
      <c r="AQ827" s="118">
        <f t="shared" si="451"/>
        <v>0</v>
      </c>
      <c r="AR827" s="82" t="str">
        <f t="shared" si="469"/>
        <v>https://www.alta.ru/tnved/code//</v>
      </c>
      <c r="AS827" s="157"/>
      <c r="AT827" s="162"/>
      <c r="AU827" s="74">
        <f t="shared" si="452"/>
        <v>0</v>
      </c>
      <c r="AV827" s="157"/>
      <c r="AW827" s="75">
        <f>_xlfn.IFNA(VLOOKUP(L827,list_vat[],3,FALSE),0)</f>
        <v>0</v>
      </c>
      <c r="AX827" s="74">
        <f t="shared" si="470"/>
        <v>0</v>
      </c>
      <c r="AY827" s="74">
        <f t="shared" si="471"/>
        <v>0</v>
      </c>
      <c r="AZ827" s="130">
        <f t="shared" si="472"/>
        <v>0</v>
      </c>
      <c r="BA827" s="74">
        <f t="shared" si="453"/>
        <v>0</v>
      </c>
      <c r="BB827" s="193">
        <f t="shared" si="473"/>
        <v>0</v>
      </c>
      <c r="BC827" s="102">
        <f t="shared" si="474"/>
        <v>0</v>
      </c>
      <c r="BD827" s="102">
        <f t="shared" si="475"/>
        <v>0</v>
      </c>
      <c r="BE827" s="413" t="s">
        <v>69</v>
      </c>
    </row>
    <row r="828" spans="1:57" s="65" customFormat="1" ht="12" customHeight="1" x14ac:dyDescent="0.2">
      <c r="A828" s="43">
        <v>813</v>
      </c>
      <c r="B828" s="166"/>
      <c r="C828" s="166"/>
      <c r="D828" s="166"/>
      <c r="E828" s="162"/>
      <c r="F828" s="166"/>
      <c r="G828" s="162"/>
      <c r="H828" s="162"/>
      <c r="I828" s="189">
        <f t="shared" si="454"/>
        <v>0</v>
      </c>
      <c r="J828" s="195"/>
      <c r="K828" s="162"/>
      <c r="L828" s="168"/>
      <c r="M828" s="75">
        <f>_xlfn.XLOOKUP(L828,list_vat[Страна],list_vat[Ставка НДС %],0,0)</f>
        <v>0</v>
      </c>
      <c r="N828" s="162">
        <f t="shared" si="455"/>
        <v>0</v>
      </c>
      <c r="O828" s="169"/>
      <c r="P828" s="74">
        <f t="shared" si="476"/>
        <v>0</v>
      </c>
      <c r="Q828" s="162"/>
      <c r="R828" s="162" t="str">
        <f t="shared" si="456"/>
        <v>введи курс</v>
      </c>
      <c r="S828" s="196">
        <f t="shared" si="457"/>
        <v>0</v>
      </c>
      <c r="T828" s="192">
        <f t="shared" si="458"/>
        <v>0</v>
      </c>
      <c r="U828" s="76">
        <f t="shared" si="459"/>
        <v>0</v>
      </c>
      <c r="V828" s="123">
        <f t="shared" si="460"/>
        <v>0</v>
      </c>
      <c r="W828" s="191"/>
      <c r="X828" s="170"/>
      <c r="Y828" s="74">
        <f t="shared" si="445"/>
        <v>0</v>
      </c>
      <c r="Z828" s="188"/>
      <c r="AA828" s="130">
        <f t="shared" si="461"/>
        <v>0</v>
      </c>
      <c r="AB828" s="74">
        <f t="shared" si="462"/>
        <v>0</v>
      </c>
      <c r="AC828" s="356"/>
      <c r="AD828" s="130" cm="1">
        <f t="array" ref="AD828">IFERROR(ROUND((_xlfn.IFS(offer_sale_type="поставка",AB828,offer_sale_type="транзит",S828)*(1+AC828))/E828,2),0)</f>
        <v>0</v>
      </c>
      <c r="AE828" s="74">
        <f t="shared" si="463"/>
        <v>0</v>
      </c>
      <c r="AF828" s="123" cm="1">
        <f t="array" ref="AF828">IFERROR(ROUND(_xlfn.IFS(offer_sale_type="поставка",AB828,offer_sale_type="транзит",S828)*AC828,2),0)</f>
        <v>0</v>
      </c>
      <c r="AG828" s="130">
        <f t="shared" si="446"/>
        <v>0</v>
      </c>
      <c r="AH828" s="74">
        <f t="shared" si="447"/>
        <v>0</v>
      </c>
      <c r="AI828" s="123">
        <f t="shared" si="448"/>
        <v>0</v>
      </c>
      <c r="AJ828" s="118">
        <f t="shared" si="464"/>
        <v>0</v>
      </c>
      <c r="AK828" s="74">
        <f t="shared" si="465"/>
        <v>0</v>
      </c>
      <c r="AL828" s="174">
        <f t="shared" si="466"/>
        <v>0</v>
      </c>
      <c r="AM828" s="175">
        <f t="shared" si="449"/>
        <v>0</v>
      </c>
      <c r="AN828" s="130">
        <f t="shared" si="467"/>
        <v>0</v>
      </c>
      <c r="AO828" s="74">
        <f t="shared" si="450"/>
        <v>0</v>
      </c>
      <c r="AP828" s="123">
        <f t="shared" si="468"/>
        <v>0</v>
      </c>
      <c r="AQ828" s="118">
        <f t="shared" si="451"/>
        <v>0</v>
      </c>
      <c r="AR828" s="82" t="str">
        <f t="shared" si="469"/>
        <v>https://www.alta.ru/tnved/code//</v>
      </c>
      <c r="AS828" s="157"/>
      <c r="AT828" s="162"/>
      <c r="AU828" s="74">
        <f t="shared" si="452"/>
        <v>0</v>
      </c>
      <c r="AV828" s="157"/>
      <c r="AW828" s="75">
        <f>_xlfn.IFNA(VLOOKUP(L828,list_vat[],3,FALSE),0)</f>
        <v>0</v>
      </c>
      <c r="AX828" s="74">
        <f t="shared" si="470"/>
        <v>0</v>
      </c>
      <c r="AY828" s="74">
        <f t="shared" si="471"/>
        <v>0</v>
      </c>
      <c r="AZ828" s="130">
        <f t="shared" si="472"/>
        <v>0</v>
      </c>
      <c r="BA828" s="74">
        <f t="shared" si="453"/>
        <v>0</v>
      </c>
      <c r="BB828" s="193">
        <f t="shared" si="473"/>
        <v>0</v>
      </c>
      <c r="BC828" s="102">
        <f t="shared" si="474"/>
        <v>0</v>
      </c>
      <c r="BD828" s="102">
        <f t="shared" si="475"/>
        <v>0</v>
      </c>
      <c r="BE828" s="413" t="s">
        <v>69</v>
      </c>
    </row>
    <row r="829" spans="1:57" s="65" customFormat="1" ht="12" customHeight="1" x14ac:dyDescent="0.2">
      <c r="A829" s="43">
        <v>814</v>
      </c>
      <c r="B829" s="166"/>
      <c r="C829" s="166"/>
      <c r="D829" s="166"/>
      <c r="E829" s="162"/>
      <c r="F829" s="166"/>
      <c r="G829" s="162"/>
      <c r="H829" s="162"/>
      <c r="I829" s="189">
        <f t="shared" si="454"/>
        <v>0</v>
      </c>
      <c r="J829" s="195"/>
      <c r="K829" s="162"/>
      <c r="L829" s="168"/>
      <c r="M829" s="75">
        <f>_xlfn.XLOOKUP(L829,list_vat[Страна],list_vat[Ставка НДС %],0,0)</f>
        <v>0</v>
      </c>
      <c r="N829" s="162">
        <f t="shared" si="455"/>
        <v>0</v>
      </c>
      <c r="O829" s="169"/>
      <c r="P829" s="74">
        <f t="shared" si="476"/>
        <v>0</v>
      </c>
      <c r="Q829" s="162"/>
      <c r="R829" s="162" t="str">
        <f t="shared" si="456"/>
        <v>введи курс</v>
      </c>
      <c r="S829" s="196">
        <f t="shared" si="457"/>
        <v>0</v>
      </c>
      <c r="T829" s="192">
        <f t="shared" si="458"/>
        <v>0</v>
      </c>
      <c r="U829" s="76">
        <f t="shared" si="459"/>
        <v>0</v>
      </c>
      <c r="V829" s="123">
        <f t="shared" si="460"/>
        <v>0</v>
      </c>
      <c r="W829" s="191"/>
      <c r="X829" s="170"/>
      <c r="Y829" s="74">
        <f t="shared" si="445"/>
        <v>0</v>
      </c>
      <c r="Z829" s="188"/>
      <c r="AA829" s="130">
        <f t="shared" si="461"/>
        <v>0</v>
      </c>
      <c r="AB829" s="74">
        <f t="shared" si="462"/>
        <v>0</v>
      </c>
      <c r="AC829" s="356"/>
      <c r="AD829" s="130" cm="1">
        <f t="array" ref="AD829">IFERROR(ROUND((_xlfn.IFS(offer_sale_type="поставка",AB829,offer_sale_type="транзит",S829)*(1+AC829))/E829,2),0)</f>
        <v>0</v>
      </c>
      <c r="AE829" s="74">
        <f t="shared" si="463"/>
        <v>0</v>
      </c>
      <c r="AF829" s="123" cm="1">
        <f t="array" ref="AF829">IFERROR(ROUND(_xlfn.IFS(offer_sale_type="поставка",AB829,offer_sale_type="транзит",S829)*AC829,2),0)</f>
        <v>0</v>
      </c>
      <c r="AG829" s="130">
        <f t="shared" si="446"/>
        <v>0</v>
      </c>
      <c r="AH829" s="74">
        <f t="shared" si="447"/>
        <v>0</v>
      </c>
      <c r="AI829" s="123">
        <f t="shared" si="448"/>
        <v>0</v>
      </c>
      <c r="AJ829" s="118">
        <f t="shared" si="464"/>
        <v>0</v>
      </c>
      <c r="AK829" s="74">
        <f t="shared" si="465"/>
        <v>0</v>
      </c>
      <c r="AL829" s="174">
        <f t="shared" si="466"/>
        <v>0</v>
      </c>
      <c r="AM829" s="175">
        <f t="shared" si="449"/>
        <v>0</v>
      </c>
      <c r="AN829" s="130">
        <f t="shared" si="467"/>
        <v>0</v>
      </c>
      <c r="AO829" s="74">
        <f t="shared" si="450"/>
        <v>0</v>
      </c>
      <c r="AP829" s="123">
        <f t="shared" si="468"/>
        <v>0</v>
      </c>
      <c r="AQ829" s="118">
        <f t="shared" si="451"/>
        <v>0</v>
      </c>
      <c r="AR829" s="82" t="str">
        <f t="shared" si="469"/>
        <v>https://www.alta.ru/tnved/code//</v>
      </c>
      <c r="AS829" s="157"/>
      <c r="AT829" s="162"/>
      <c r="AU829" s="74">
        <f t="shared" si="452"/>
        <v>0</v>
      </c>
      <c r="AV829" s="157"/>
      <c r="AW829" s="75">
        <f>_xlfn.IFNA(VLOOKUP(L829,list_vat[],3,FALSE),0)</f>
        <v>0</v>
      </c>
      <c r="AX829" s="74">
        <f t="shared" si="470"/>
        <v>0</v>
      </c>
      <c r="AY829" s="74">
        <f t="shared" si="471"/>
        <v>0</v>
      </c>
      <c r="AZ829" s="130">
        <f t="shared" si="472"/>
        <v>0</v>
      </c>
      <c r="BA829" s="74">
        <f t="shared" si="453"/>
        <v>0</v>
      </c>
      <c r="BB829" s="193">
        <f t="shared" si="473"/>
        <v>0</v>
      </c>
      <c r="BC829" s="102">
        <f t="shared" si="474"/>
        <v>0</v>
      </c>
      <c r="BD829" s="102">
        <f t="shared" si="475"/>
        <v>0</v>
      </c>
      <c r="BE829" s="413" t="s">
        <v>69</v>
      </c>
    </row>
    <row r="830" spans="1:57" s="65" customFormat="1" ht="12" customHeight="1" x14ac:dyDescent="0.2">
      <c r="A830" s="43">
        <v>815</v>
      </c>
      <c r="B830" s="166"/>
      <c r="C830" s="166"/>
      <c r="D830" s="166"/>
      <c r="E830" s="162"/>
      <c r="F830" s="166"/>
      <c r="G830" s="162"/>
      <c r="H830" s="162"/>
      <c r="I830" s="189">
        <f t="shared" si="454"/>
        <v>0</v>
      </c>
      <c r="J830" s="195"/>
      <c r="K830" s="162"/>
      <c r="L830" s="168"/>
      <c r="M830" s="75">
        <f>_xlfn.XLOOKUP(L830,list_vat[Страна],list_vat[Ставка НДС %],0,0)</f>
        <v>0</v>
      </c>
      <c r="N830" s="162">
        <f t="shared" si="455"/>
        <v>0</v>
      </c>
      <c r="O830" s="169"/>
      <c r="P830" s="74">
        <f t="shared" si="476"/>
        <v>0</v>
      </c>
      <c r="Q830" s="162"/>
      <c r="R830" s="162" t="str">
        <f t="shared" si="456"/>
        <v>введи курс</v>
      </c>
      <c r="S830" s="196">
        <f t="shared" si="457"/>
        <v>0</v>
      </c>
      <c r="T830" s="192">
        <f t="shared" si="458"/>
        <v>0</v>
      </c>
      <c r="U830" s="76">
        <f t="shared" si="459"/>
        <v>0</v>
      </c>
      <c r="V830" s="123">
        <f t="shared" si="460"/>
        <v>0</v>
      </c>
      <c r="W830" s="191"/>
      <c r="X830" s="170"/>
      <c r="Y830" s="74">
        <f t="shared" si="445"/>
        <v>0</v>
      </c>
      <c r="Z830" s="188"/>
      <c r="AA830" s="130">
        <f t="shared" si="461"/>
        <v>0</v>
      </c>
      <c r="AB830" s="74">
        <f t="shared" si="462"/>
        <v>0</v>
      </c>
      <c r="AC830" s="356"/>
      <c r="AD830" s="130" cm="1">
        <f t="array" ref="AD830">IFERROR(ROUND((_xlfn.IFS(offer_sale_type="поставка",AB830,offer_sale_type="транзит",S830)*(1+AC830))/E830,2),0)</f>
        <v>0</v>
      </c>
      <c r="AE830" s="74">
        <f t="shared" si="463"/>
        <v>0</v>
      </c>
      <c r="AF830" s="123" cm="1">
        <f t="array" ref="AF830">IFERROR(ROUND(_xlfn.IFS(offer_sale_type="поставка",AB830,offer_sale_type="транзит",S830)*AC830,2),0)</f>
        <v>0</v>
      </c>
      <c r="AG830" s="130">
        <f t="shared" si="446"/>
        <v>0</v>
      </c>
      <c r="AH830" s="74">
        <f t="shared" si="447"/>
        <v>0</v>
      </c>
      <c r="AI830" s="123">
        <f t="shared" si="448"/>
        <v>0</v>
      </c>
      <c r="AJ830" s="118">
        <f t="shared" si="464"/>
        <v>0</v>
      </c>
      <c r="AK830" s="74">
        <f t="shared" si="465"/>
        <v>0</v>
      </c>
      <c r="AL830" s="174">
        <f t="shared" si="466"/>
        <v>0</v>
      </c>
      <c r="AM830" s="175">
        <f t="shared" si="449"/>
        <v>0</v>
      </c>
      <c r="AN830" s="130">
        <f t="shared" si="467"/>
        <v>0</v>
      </c>
      <c r="AO830" s="74">
        <f t="shared" si="450"/>
        <v>0</v>
      </c>
      <c r="AP830" s="123">
        <f t="shared" si="468"/>
        <v>0</v>
      </c>
      <c r="AQ830" s="118">
        <f t="shared" si="451"/>
        <v>0</v>
      </c>
      <c r="AR830" s="82" t="str">
        <f t="shared" si="469"/>
        <v>https://www.alta.ru/tnved/code//</v>
      </c>
      <c r="AS830" s="157"/>
      <c r="AT830" s="162"/>
      <c r="AU830" s="74">
        <f t="shared" si="452"/>
        <v>0</v>
      </c>
      <c r="AV830" s="157"/>
      <c r="AW830" s="75">
        <f>_xlfn.IFNA(VLOOKUP(L830,list_vat[],3,FALSE),0)</f>
        <v>0</v>
      </c>
      <c r="AX830" s="74">
        <f t="shared" si="470"/>
        <v>0</v>
      </c>
      <c r="AY830" s="74">
        <f t="shared" si="471"/>
        <v>0</v>
      </c>
      <c r="AZ830" s="130">
        <f t="shared" si="472"/>
        <v>0</v>
      </c>
      <c r="BA830" s="74">
        <f t="shared" si="453"/>
        <v>0</v>
      </c>
      <c r="BB830" s="193">
        <f t="shared" si="473"/>
        <v>0</v>
      </c>
      <c r="BC830" s="102">
        <f t="shared" si="474"/>
        <v>0</v>
      </c>
      <c r="BD830" s="102">
        <f t="shared" si="475"/>
        <v>0</v>
      </c>
      <c r="BE830" s="413" t="s">
        <v>69</v>
      </c>
    </row>
    <row r="831" spans="1:57" s="65" customFormat="1" ht="12" customHeight="1" x14ac:dyDescent="0.2">
      <c r="A831" s="43">
        <v>816</v>
      </c>
      <c r="B831" s="166"/>
      <c r="C831" s="166"/>
      <c r="D831" s="166"/>
      <c r="E831" s="162"/>
      <c r="F831" s="166"/>
      <c r="G831" s="162"/>
      <c r="H831" s="162"/>
      <c r="I831" s="189">
        <f t="shared" si="454"/>
        <v>0</v>
      </c>
      <c r="J831" s="195"/>
      <c r="K831" s="162"/>
      <c r="L831" s="168"/>
      <c r="M831" s="75">
        <f>_xlfn.XLOOKUP(L831,list_vat[Страна],list_vat[Ставка НДС %],0,0)</f>
        <v>0</v>
      </c>
      <c r="N831" s="162">
        <f t="shared" si="455"/>
        <v>0</v>
      </c>
      <c r="O831" s="169"/>
      <c r="P831" s="74">
        <f t="shared" si="476"/>
        <v>0</v>
      </c>
      <c r="Q831" s="162"/>
      <c r="R831" s="162" t="str">
        <f t="shared" si="456"/>
        <v>введи курс</v>
      </c>
      <c r="S831" s="196">
        <f t="shared" si="457"/>
        <v>0</v>
      </c>
      <c r="T831" s="192">
        <f t="shared" si="458"/>
        <v>0</v>
      </c>
      <c r="U831" s="76">
        <f t="shared" si="459"/>
        <v>0</v>
      </c>
      <c r="V831" s="123">
        <f t="shared" si="460"/>
        <v>0</v>
      </c>
      <c r="W831" s="191"/>
      <c r="X831" s="170"/>
      <c r="Y831" s="74">
        <f t="shared" si="445"/>
        <v>0</v>
      </c>
      <c r="Z831" s="188"/>
      <c r="AA831" s="130">
        <f t="shared" si="461"/>
        <v>0</v>
      </c>
      <c r="AB831" s="74">
        <f t="shared" si="462"/>
        <v>0</v>
      </c>
      <c r="AC831" s="356"/>
      <c r="AD831" s="130" cm="1">
        <f t="array" ref="AD831">IFERROR(ROUND((_xlfn.IFS(offer_sale_type="поставка",AB831,offer_sale_type="транзит",S831)*(1+AC831))/E831,2),0)</f>
        <v>0</v>
      </c>
      <c r="AE831" s="74">
        <f t="shared" si="463"/>
        <v>0</v>
      </c>
      <c r="AF831" s="123" cm="1">
        <f t="array" ref="AF831">IFERROR(ROUND(_xlfn.IFS(offer_sale_type="поставка",AB831,offer_sale_type="транзит",S831)*AC831,2),0)</f>
        <v>0</v>
      </c>
      <c r="AG831" s="130">
        <f t="shared" si="446"/>
        <v>0</v>
      </c>
      <c r="AH831" s="74">
        <f t="shared" si="447"/>
        <v>0</v>
      </c>
      <c r="AI831" s="123">
        <f t="shared" si="448"/>
        <v>0</v>
      </c>
      <c r="AJ831" s="118">
        <f t="shared" si="464"/>
        <v>0</v>
      </c>
      <c r="AK831" s="74">
        <f t="shared" si="465"/>
        <v>0</v>
      </c>
      <c r="AL831" s="174">
        <f t="shared" si="466"/>
        <v>0</v>
      </c>
      <c r="AM831" s="175">
        <f t="shared" si="449"/>
        <v>0</v>
      </c>
      <c r="AN831" s="130">
        <f t="shared" si="467"/>
        <v>0</v>
      </c>
      <c r="AO831" s="74">
        <f t="shared" si="450"/>
        <v>0</v>
      </c>
      <c r="AP831" s="123">
        <f t="shared" si="468"/>
        <v>0</v>
      </c>
      <c r="AQ831" s="118">
        <f t="shared" si="451"/>
        <v>0</v>
      </c>
      <c r="AR831" s="82" t="str">
        <f t="shared" si="469"/>
        <v>https://www.alta.ru/tnved/code//</v>
      </c>
      <c r="AS831" s="157"/>
      <c r="AT831" s="162"/>
      <c r="AU831" s="74">
        <f t="shared" si="452"/>
        <v>0</v>
      </c>
      <c r="AV831" s="157"/>
      <c r="AW831" s="75">
        <f>_xlfn.IFNA(VLOOKUP(L831,list_vat[],3,FALSE),0)</f>
        <v>0</v>
      </c>
      <c r="AX831" s="74">
        <f t="shared" si="470"/>
        <v>0</v>
      </c>
      <c r="AY831" s="74">
        <f t="shared" si="471"/>
        <v>0</v>
      </c>
      <c r="AZ831" s="130">
        <f t="shared" si="472"/>
        <v>0</v>
      </c>
      <c r="BA831" s="74">
        <f t="shared" si="453"/>
        <v>0</v>
      </c>
      <c r="BB831" s="193">
        <f t="shared" si="473"/>
        <v>0</v>
      </c>
      <c r="BC831" s="102">
        <f t="shared" si="474"/>
        <v>0</v>
      </c>
      <c r="BD831" s="102">
        <f t="shared" si="475"/>
        <v>0</v>
      </c>
      <c r="BE831" s="413" t="s">
        <v>69</v>
      </c>
    </row>
    <row r="832" spans="1:57" s="65" customFormat="1" ht="12" customHeight="1" x14ac:dyDescent="0.2">
      <c r="A832" s="43">
        <v>817</v>
      </c>
      <c r="B832" s="166"/>
      <c r="C832" s="166"/>
      <c r="D832" s="166"/>
      <c r="E832" s="162"/>
      <c r="F832" s="166"/>
      <c r="G832" s="162"/>
      <c r="H832" s="162"/>
      <c r="I832" s="189">
        <f t="shared" si="454"/>
        <v>0</v>
      </c>
      <c r="J832" s="195"/>
      <c r="K832" s="162"/>
      <c r="L832" s="168"/>
      <c r="M832" s="75">
        <f>_xlfn.XLOOKUP(L832,list_vat[Страна],list_vat[Ставка НДС %],0,0)</f>
        <v>0</v>
      </c>
      <c r="N832" s="162">
        <f t="shared" si="455"/>
        <v>0</v>
      </c>
      <c r="O832" s="169"/>
      <c r="P832" s="74">
        <f t="shared" si="476"/>
        <v>0</v>
      </c>
      <c r="Q832" s="162"/>
      <c r="R832" s="162" t="str">
        <f t="shared" si="456"/>
        <v>введи курс</v>
      </c>
      <c r="S832" s="196">
        <f t="shared" si="457"/>
        <v>0</v>
      </c>
      <c r="T832" s="192">
        <f t="shared" si="458"/>
        <v>0</v>
      </c>
      <c r="U832" s="76">
        <f t="shared" si="459"/>
        <v>0</v>
      </c>
      <c r="V832" s="123">
        <f t="shared" si="460"/>
        <v>0</v>
      </c>
      <c r="W832" s="191"/>
      <c r="X832" s="170"/>
      <c r="Y832" s="74">
        <f t="shared" si="445"/>
        <v>0</v>
      </c>
      <c r="Z832" s="188"/>
      <c r="AA832" s="130">
        <f t="shared" si="461"/>
        <v>0</v>
      </c>
      <c r="AB832" s="74">
        <f t="shared" si="462"/>
        <v>0</v>
      </c>
      <c r="AC832" s="356"/>
      <c r="AD832" s="130" cm="1">
        <f t="array" ref="AD832">IFERROR(ROUND((_xlfn.IFS(offer_sale_type="поставка",AB832,offer_sale_type="транзит",S832)*(1+AC832))/E832,2),0)</f>
        <v>0</v>
      </c>
      <c r="AE832" s="74">
        <f t="shared" si="463"/>
        <v>0</v>
      </c>
      <c r="AF832" s="123" cm="1">
        <f t="array" ref="AF832">IFERROR(ROUND(_xlfn.IFS(offer_sale_type="поставка",AB832,offer_sale_type="транзит",S832)*AC832,2),0)</f>
        <v>0</v>
      </c>
      <c r="AG832" s="130">
        <f t="shared" si="446"/>
        <v>0</v>
      </c>
      <c r="AH832" s="74">
        <f t="shared" si="447"/>
        <v>0</v>
      </c>
      <c r="AI832" s="123">
        <f t="shared" si="448"/>
        <v>0</v>
      </c>
      <c r="AJ832" s="118">
        <f t="shared" si="464"/>
        <v>0</v>
      </c>
      <c r="AK832" s="74">
        <f t="shared" si="465"/>
        <v>0</v>
      </c>
      <c r="AL832" s="174">
        <f t="shared" si="466"/>
        <v>0</v>
      </c>
      <c r="AM832" s="175">
        <f t="shared" si="449"/>
        <v>0</v>
      </c>
      <c r="AN832" s="130">
        <f t="shared" si="467"/>
        <v>0</v>
      </c>
      <c r="AO832" s="74">
        <f t="shared" si="450"/>
        <v>0</v>
      </c>
      <c r="AP832" s="123">
        <f t="shared" si="468"/>
        <v>0</v>
      </c>
      <c r="AQ832" s="118">
        <f t="shared" si="451"/>
        <v>0</v>
      </c>
      <c r="AR832" s="82" t="str">
        <f t="shared" si="469"/>
        <v>https://www.alta.ru/tnved/code//</v>
      </c>
      <c r="AS832" s="157"/>
      <c r="AT832" s="162"/>
      <c r="AU832" s="74">
        <f t="shared" si="452"/>
        <v>0</v>
      </c>
      <c r="AV832" s="157"/>
      <c r="AW832" s="75">
        <f>_xlfn.IFNA(VLOOKUP(L832,list_vat[],3,FALSE),0)</f>
        <v>0</v>
      </c>
      <c r="AX832" s="74">
        <f t="shared" si="470"/>
        <v>0</v>
      </c>
      <c r="AY832" s="74">
        <f t="shared" si="471"/>
        <v>0</v>
      </c>
      <c r="AZ832" s="130">
        <f t="shared" si="472"/>
        <v>0</v>
      </c>
      <c r="BA832" s="74">
        <f t="shared" si="453"/>
        <v>0</v>
      </c>
      <c r="BB832" s="193">
        <f t="shared" si="473"/>
        <v>0</v>
      </c>
      <c r="BC832" s="102">
        <f t="shared" si="474"/>
        <v>0</v>
      </c>
      <c r="BD832" s="102">
        <f t="shared" si="475"/>
        <v>0</v>
      </c>
      <c r="BE832" s="413" t="s">
        <v>69</v>
      </c>
    </row>
    <row r="833" spans="1:57" s="65" customFormat="1" ht="12" customHeight="1" x14ac:dyDescent="0.2">
      <c r="A833" s="43">
        <v>818</v>
      </c>
      <c r="B833" s="166"/>
      <c r="C833" s="166"/>
      <c r="D833" s="166"/>
      <c r="E833" s="162"/>
      <c r="F833" s="166"/>
      <c r="G833" s="162"/>
      <c r="H833" s="162"/>
      <c r="I833" s="189">
        <f t="shared" si="454"/>
        <v>0</v>
      </c>
      <c r="J833" s="195"/>
      <c r="K833" s="162"/>
      <c r="L833" s="168"/>
      <c r="M833" s="75">
        <f>_xlfn.XLOOKUP(L833,list_vat[Страна],list_vat[Ставка НДС %],0,0)</f>
        <v>0</v>
      </c>
      <c r="N833" s="162">
        <f t="shared" si="455"/>
        <v>0</v>
      </c>
      <c r="O833" s="169"/>
      <c r="P833" s="74">
        <f t="shared" si="476"/>
        <v>0</v>
      </c>
      <c r="Q833" s="162"/>
      <c r="R833" s="162" t="str">
        <f t="shared" si="456"/>
        <v>введи курс</v>
      </c>
      <c r="S833" s="196">
        <f t="shared" si="457"/>
        <v>0</v>
      </c>
      <c r="T833" s="192">
        <f t="shared" si="458"/>
        <v>0</v>
      </c>
      <c r="U833" s="76">
        <f t="shared" si="459"/>
        <v>0</v>
      </c>
      <c r="V833" s="123">
        <f t="shared" si="460"/>
        <v>0</v>
      </c>
      <c r="W833" s="191"/>
      <c r="X833" s="170"/>
      <c r="Y833" s="74">
        <f t="shared" si="445"/>
        <v>0</v>
      </c>
      <c r="Z833" s="188"/>
      <c r="AA833" s="130">
        <f t="shared" si="461"/>
        <v>0</v>
      </c>
      <c r="AB833" s="74">
        <f t="shared" si="462"/>
        <v>0</v>
      </c>
      <c r="AC833" s="356"/>
      <c r="AD833" s="130" cm="1">
        <f t="array" ref="AD833">IFERROR(ROUND((_xlfn.IFS(offer_sale_type="поставка",AB833,offer_sale_type="транзит",S833)*(1+AC833))/E833,2),0)</f>
        <v>0</v>
      </c>
      <c r="AE833" s="74">
        <f t="shared" si="463"/>
        <v>0</v>
      </c>
      <c r="AF833" s="123" cm="1">
        <f t="array" ref="AF833">IFERROR(ROUND(_xlfn.IFS(offer_sale_type="поставка",AB833,offer_sale_type="транзит",S833)*AC833,2),0)</f>
        <v>0</v>
      </c>
      <c r="AG833" s="130">
        <f t="shared" si="446"/>
        <v>0</v>
      </c>
      <c r="AH833" s="74">
        <f t="shared" si="447"/>
        <v>0</v>
      </c>
      <c r="AI833" s="123">
        <f t="shared" si="448"/>
        <v>0</v>
      </c>
      <c r="AJ833" s="118">
        <f t="shared" si="464"/>
        <v>0</v>
      </c>
      <c r="AK833" s="74">
        <f t="shared" si="465"/>
        <v>0</v>
      </c>
      <c r="AL833" s="174">
        <f t="shared" si="466"/>
        <v>0</v>
      </c>
      <c r="AM833" s="175">
        <f t="shared" si="449"/>
        <v>0</v>
      </c>
      <c r="AN833" s="130">
        <f t="shared" si="467"/>
        <v>0</v>
      </c>
      <c r="AO833" s="74">
        <f t="shared" si="450"/>
        <v>0</v>
      </c>
      <c r="AP833" s="123">
        <f t="shared" si="468"/>
        <v>0</v>
      </c>
      <c r="AQ833" s="118">
        <f t="shared" si="451"/>
        <v>0</v>
      </c>
      <c r="AR833" s="82" t="str">
        <f t="shared" si="469"/>
        <v>https://www.alta.ru/tnved/code//</v>
      </c>
      <c r="AS833" s="157"/>
      <c r="AT833" s="162"/>
      <c r="AU833" s="74">
        <f t="shared" si="452"/>
        <v>0</v>
      </c>
      <c r="AV833" s="157"/>
      <c r="AW833" s="75">
        <f>_xlfn.IFNA(VLOOKUP(L833,list_vat[],3,FALSE),0)</f>
        <v>0</v>
      </c>
      <c r="AX833" s="74">
        <f t="shared" si="470"/>
        <v>0</v>
      </c>
      <c r="AY833" s="74">
        <f t="shared" si="471"/>
        <v>0</v>
      </c>
      <c r="AZ833" s="130">
        <f t="shared" si="472"/>
        <v>0</v>
      </c>
      <c r="BA833" s="74">
        <f t="shared" si="453"/>
        <v>0</v>
      </c>
      <c r="BB833" s="193">
        <f t="shared" si="473"/>
        <v>0</v>
      </c>
      <c r="BC833" s="102">
        <f t="shared" si="474"/>
        <v>0</v>
      </c>
      <c r="BD833" s="102">
        <f t="shared" si="475"/>
        <v>0</v>
      </c>
      <c r="BE833" s="413" t="s">
        <v>69</v>
      </c>
    </row>
    <row r="834" spans="1:57" s="65" customFormat="1" ht="12" customHeight="1" x14ac:dyDescent="0.2">
      <c r="A834" s="43">
        <v>819</v>
      </c>
      <c r="B834" s="166"/>
      <c r="C834" s="166"/>
      <c r="D834" s="166"/>
      <c r="E834" s="162"/>
      <c r="F834" s="166"/>
      <c r="G834" s="162"/>
      <c r="H834" s="162"/>
      <c r="I834" s="189">
        <f t="shared" si="454"/>
        <v>0</v>
      </c>
      <c r="J834" s="195"/>
      <c r="K834" s="162"/>
      <c r="L834" s="168"/>
      <c r="M834" s="75">
        <f>_xlfn.XLOOKUP(L834,list_vat[Страна],list_vat[Ставка НДС %],0,0)</f>
        <v>0</v>
      </c>
      <c r="N834" s="162">
        <f t="shared" si="455"/>
        <v>0</v>
      </c>
      <c r="O834" s="169"/>
      <c r="P834" s="74">
        <f t="shared" si="476"/>
        <v>0</v>
      </c>
      <c r="Q834" s="162"/>
      <c r="R834" s="162" t="str">
        <f t="shared" si="456"/>
        <v>введи курс</v>
      </c>
      <c r="S834" s="196">
        <f t="shared" si="457"/>
        <v>0</v>
      </c>
      <c r="T834" s="192">
        <f t="shared" si="458"/>
        <v>0</v>
      </c>
      <c r="U834" s="76">
        <f t="shared" si="459"/>
        <v>0</v>
      </c>
      <c r="V834" s="123">
        <f t="shared" si="460"/>
        <v>0</v>
      </c>
      <c r="W834" s="191"/>
      <c r="X834" s="170"/>
      <c r="Y834" s="74">
        <f t="shared" si="445"/>
        <v>0</v>
      </c>
      <c r="Z834" s="188"/>
      <c r="AA834" s="130">
        <f t="shared" si="461"/>
        <v>0</v>
      </c>
      <c r="AB834" s="74">
        <f t="shared" si="462"/>
        <v>0</v>
      </c>
      <c r="AC834" s="356"/>
      <c r="AD834" s="130" cm="1">
        <f t="array" ref="AD834">IFERROR(ROUND((_xlfn.IFS(offer_sale_type="поставка",AB834,offer_sale_type="транзит",S834)*(1+AC834))/E834,2),0)</f>
        <v>0</v>
      </c>
      <c r="AE834" s="74">
        <f t="shared" si="463"/>
        <v>0</v>
      </c>
      <c r="AF834" s="123" cm="1">
        <f t="array" ref="AF834">IFERROR(ROUND(_xlfn.IFS(offer_sale_type="поставка",AB834,offer_sale_type="транзит",S834)*AC834,2),0)</f>
        <v>0</v>
      </c>
      <c r="AG834" s="130">
        <f t="shared" si="446"/>
        <v>0</v>
      </c>
      <c r="AH834" s="74">
        <f t="shared" si="447"/>
        <v>0</v>
      </c>
      <c r="AI834" s="123">
        <f t="shared" si="448"/>
        <v>0</v>
      </c>
      <c r="AJ834" s="118">
        <f t="shared" si="464"/>
        <v>0</v>
      </c>
      <c r="AK834" s="74">
        <f t="shared" si="465"/>
        <v>0</v>
      </c>
      <c r="AL834" s="174">
        <f t="shared" si="466"/>
        <v>0</v>
      </c>
      <c r="AM834" s="175">
        <f t="shared" si="449"/>
        <v>0</v>
      </c>
      <c r="AN834" s="130">
        <f t="shared" si="467"/>
        <v>0</v>
      </c>
      <c r="AO834" s="74">
        <f t="shared" si="450"/>
        <v>0</v>
      </c>
      <c r="AP834" s="123">
        <f t="shared" si="468"/>
        <v>0</v>
      </c>
      <c r="AQ834" s="118">
        <f t="shared" si="451"/>
        <v>0</v>
      </c>
      <c r="AR834" s="82" t="str">
        <f t="shared" si="469"/>
        <v>https://www.alta.ru/tnved/code//</v>
      </c>
      <c r="AS834" s="157"/>
      <c r="AT834" s="162"/>
      <c r="AU834" s="74">
        <f t="shared" si="452"/>
        <v>0</v>
      </c>
      <c r="AV834" s="157"/>
      <c r="AW834" s="75">
        <f>_xlfn.IFNA(VLOOKUP(L834,list_vat[],3,FALSE),0)</f>
        <v>0</v>
      </c>
      <c r="AX834" s="74">
        <f t="shared" si="470"/>
        <v>0</v>
      </c>
      <c r="AY834" s="74">
        <f t="shared" si="471"/>
        <v>0</v>
      </c>
      <c r="AZ834" s="130">
        <f t="shared" si="472"/>
        <v>0</v>
      </c>
      <c r="BA834" s="74">
        <f t="shared" si="453"/>
        <v>0</v>
      </c>
      <c r="BB834" s="193">
        <f t="shared" si="473"/>
        <v>0</v>
      </c>
      <c r="BC834" s="102">
        <f t="shared" si="474"/>
        <v>0</v>
      </c>
      <c r="BD834" s="102">
        <f t="shared" si="475"/>
        <v>0</v>
      </c>
      <c r="BE834" s="413" t="s">
        <v>69</v>
      </c>
    </row>
    <row r="835" spans="1:57" s="65" customFormat="1" ht="12" customHeight="1" x14ac:dyDescent="0.2">
      <c r="A835" s="43">
        <v>820</v>
      </c>
      <c r="B835" s="166"/>
      <c r="C835" s="166"/>
      <c r="D835" s="166"/>
      <c r="E835" s="162"/>
      <c r="F835" s="166"/>
      <c r="G835" s="162"/>
      <c r="H835" s="162"/>
      <c r="I835" s="189">
        <f t="shared" si="454"/>
        <v>0</v>
      </c>
      <c r="J835" s="195"/>
      <c r="K835" s="162"/>
      <c r="L835" s="168"/>
      <c r="M835" s="75">
        <f>_xlfn.XLOOKUP(L835,list_vat[Страна],list_vat[Ставка НДС %],0,0)</f>
        <v>0</v>
      </c>
      <c r="N835" s="162">
        <f t="shared" si="455"/>
        <v>0</v>
      </c>
      <c r="O835" s="169"/>
      <c r="P835" s="74">
        <f t="shared" si="476"/>
        <v>0</v>
      </c>
      <c r="Q835" s="162"/>
      <c r="R835" s="162" t="str">
        <f t="shared" si="456"/>
        <v>введи курс</v>
      </c>
      <c r="S835" s="196">
        <f t="shared" si="457"/>
        <v>0</v>
      </c>
      <c r="T835" s="192">
        <f t="shared" si="458"/>
        <v>0</v>
      </c>
      <c r="U835" s="76">
        <f t="shared" si="459"/>
        <v>0</v>
      </c>
      <c r="V835" s="123">
        <f t="shared" si="460"/>
        <v>0</v>
      </c>
      <c r="W835" s="191"/>
      <c r="X835" s="170"/>
      <c r="Y835" s="74">
        <f t="shared" si="445"/>
        <v>0</v>
      </c>
      <c r="Z835" s="188"/>
      <c r="AA835" s="130">
        <f t="shared" si="461"/>
        <v>0</v>
      </c>
      <c r="AB835" s="74">
        <f t="shared" si="462"/>
        <v>0</v>
      </c>
      <c r="AC835" s="356"/>
      <c r="AD835" s="130" cm="1">
        <f t="array" ref="AD835">IFERROR(ROUND((_xlfn.IFS(offer_sale_type="поставка",AB835,offer_sale_type="транзит",S835)*(1+AC835))/E835,2),0)</f>
        <v>0</v>
      </c>
      <c r="AE835" s="74">
        <f t="shared" si="463"/>
        <v>0</v>
      </c>
      <c r="AF835" s="123" cm="1">
        <f t="array" ref="AF835">IFERROR(ROUND(_xlfn.IFS(offer_sale_type="поставка",AB835,offer_sale_type="транзит",S835)*AC835,2),0)</f>
        <v>0</v>
      </c>
      <c r="AG835" s="130">
        <f t="shared" si="446"/>
        <v>0</v>
      </c>
      <c r="AH835" s="74">
        <f t="shared" si="447"/>
        <v>0</v>
      </c>
      <c r="AI835" s="123">
        <f t="shared" si="448"/>
        <v>0</v>
      </c>
      <c r="AJ835" s="118">
        <f t="shared" si="464"/>
        <v>0</v>
      </c>
      <c r="AK835" s="74">
        <f t="shared" si="465"/>
        <v>0</v>
      </c>
      <c r="AL835" s="174">
        <f t="shared" si="466"/>
        <v>0</v>
      </c>
      <c r="AM835" s="175">
        <f t="shared" si="449"/>
        <v>0</v>
      </c>
      <c r="AN835" s="130">
        <f t="shared" si="467"/>
        <v>0</v>
      </c>
      <c r="AO835" s="74">
        <f t="shared" si="450"/>
        <v>0</v>
      </c>
      <c r="AP835" s="123">
        <f t="shared" si="468"/>
        <v>0</v>
      </c>
      <c r="AQ835" s="118">
        <f t="shared" si="451"/>
        <v>0</v>
      </c>
      <c r="AR835" s="82" t="str">
        <f t="shared" si="469"/>
        <v>https://www.alta.ru/tnved/code//</v>
      </c>
      <c r="AS835" s="157"/>
      <c r="AT835" s="162"/>
      <c r="AU835" s="74">
        <f t="shared" si="452"/>
        <v>0</v>
      </c>
      <c r="AV835" s="157"/>
      <c r="AW835" s="75">
        <f>_xlfn.IFNA(VLOOKUP(L835,list_vat[],3,FALSE),0)</f>
        <v>0</v>
      </c>
      <c r="AX835" s="74">
        <f t="shared" si="470"/>
        <v>0</v>
      </c>
      <c r="AY835" s="74">
        <f t="shared" si="471"/>
        <v>0</v>
      </c>
      <c r="AZ835" s="130">
        <f t="shared" si="472"/>
        <v>0</v>
      </c>
      <c r="BA835" s="74">
        <f t="shared" si="453"/>
        <v>0</v>
      </c>
      <c r="BB835" s="193">
        <f t="shared" si="473"/>
        <v>0</v>
      </c>
      <c r="BC835" s="102">
        <f t="shared" si="474"/>
        <v>0</v>
      </c>
      <c r="BD835" s="102">
        <f t="shared" si="475"/>
        <v>0</v>
      </c>
      <c r="BE835" s="413" t="s">
        <v>69</v>
      </c>
    </row>
    <row r="836" spans="1:57" s="65" customFormat="1" ht="12" customHeight="1" x14ac:dyDescent="0.2">
      <c r="A836" s="43">
        <v>821</v>
      </c>
      <c r="B836" s="166"/>
      <c r="C836" s="166"/>
      <c r="D836" s="166"/>
      <c r="E836" s="162"/>
      <c r="F836" s="166"/>
      <c r="G836" s="162"/>
      <c r="H836" s="162"/>
      <c r="I836" s="189">
        <f t="shared" si="454"/>
        <v>0</v>
      </c>
      <c r="J836" s="195"/>
      <c r="K836" s="162"/>
      <c r="L836" s="168"/>
      <c r="M836" s="75">
        <f>_xlfn.XLOOKUP(L836,list_vat[Страна],list_vat[Ставка НДС %],0,0)</f>
        <v>0</v>
      </c>
      <c r="N836" s="162">
        <f t="shared" si="455"/>
        <v>0</v>
      </c>
      <c r="O836" s="169"/>
      <c r="P836" s="74">
        <f t="shared" si="476"/>
        <v>0</v>
      </c>
      <c r="Q836" s="162"/>
      <c r="R836" s="162" t="str">
        <f t="shared" si="456"/>
        <v>введи курс</v>
      </c>
      <c r="S836" s="196">
        <f t="shared" si="457"/>
        <v>0</v>
      </c>
      <c r="T836" s="192">
        <f t="shared" si="458"/>
        <v>0</v>
      </c>
      <c r="U836" s="76">
        <f t="shared" si="459"/>
        <v>0</v>
      </c>
      <c r="V836" s="123">
        <f t="shared" si="460"/>
        <v>0</v>
      </c>
      <c r="W836" s="191"/>
      <c r="X836" s="170"/>
      <c r="Y836" s="74">
        <f t="shared" si="445"/>
        <v>0</v>
      </c>
      <c r="Z836" s="188"/>
      <c r="AA836" s="130">
        <f t="shared" si="461"/>
        <v>0</v>
      </c>
      <c r="AB836" s="74">
        <f t="shared" si="462"/>
        <v>0</v>
      </c>
      <c r="AC836" s="356"/>
      <c r="AD836" s="130" cm="1">
        <f t="array" ref="AD836">IFERROR(ROUND((_xlfn.IFS(offer_sale_type="поставка",AB836,offer_sale_type="транзит",S836)*(1+AC836))/E836,2),0)</f>
        <v>0</v>
      </c>
      <c r="AE836" s="74">
        <f t="shared" si="463"/>
        <v>0</v>
      </c>
      <c r="AF836" s="123" cm="1">
        <f t="array" ref="AF836">IFERROR(ROUND(_xlfn.IFS(offer_sale_type="поставка",AB836,offer_sale_type="транзит",S836)*AC836,2),0)</f>
        <v>0</v>
      </c>
      <c r="AG836" s="130">
        <f t="shared" si="446"/>
        <v>0</v>
      </c>
      <c r="AH836" s="74">
        <f t="shared" si="447"/>
        <v>0</v>
      </c>
      <c r="AI836" s="123">
        <f t="shared" si="448"/>
        <v>0</v>
      </c>
      <c r="AJ836" s="118">
        <f t="shared" si="464"/>
        <v>0</v>
      </c>
      <c r="AK836" s="74">
        <f t="shared" si="465"/>
        <v>0</v>
      </c>
      <c r="AL836" s="174">
        <f t="shared" si="466"/>
        <v>0</v>
      </c>
      <c r="AM836" s="175">
        <f t="shared" si="449"/>
        <v>0</v>
      </c>
      <c r="AN836" s="130">
        <f t="shared" si="467"/>
        <v>0</v>
      </c>
      <c r="AO836" s="74">
        <f t="shared" si="450"/>
        <v>0</v>
      </c>
      <c r="AP836" s="123">
        <f t="shared" si="468"/>
        <v>0</v>
      </c>
      <c r="AQ836" s="118">
        <f t="shared" si="451"/>
        <v>0</v>
      </c>
      <c r="AR836" s="82" t="str">
        <f t="shared" si="469"/>
        <v>https://www.alta.ru/tnved/code//</v>
      </c>
      <c r="AS836" s="157"/>
      <c r="AT836" s="162"/>
      <c r="AU836" s="74">
        <f t="shared" si="452"/>
        <v>0</v>
      </c>
      <c r="AV836" s="157"/>
      <c r="AW836" s="75">
        <f>_xlfn.IFNA(VLOOKUP(L836,list_vat[],3,FALSE),0)</f>
        <v>0</v>
      </c>
      <c r="AX836" s="74">
        <f t="shared" si="470"/>
        <v>0</v>
      </c>
      <c r="AY836" s="74">
        <f t="shared" si="471"/>
        <v>0</v>
      </c>
      <c r="AZ836" s="130">
        <f t="shared" si="472"/>
        <v>0</v>
      </c>
      <c r="BA836" s="74">
        <f t="shared" si="453"/>
        <v>0</v>
      </c>
      <c r="BB836" s="193">
        <f t="shared" si="473"/>
        <v>0</v>
      </c>
      <c r="BC836" s="102">
        <f t="shared" si="474"/>
        <v>0</v>
      </c>
      <c r="BD836" s="102">
        <f t="shared" si="475"/>
        <v>0</v>
      </c>
      <c r="BE836" s="413" t="s">
        <v>69</v>
      </c>
    </row>
    <row r="837" spans="1:57" s="65" customFormat="1" ht="12" customHeight="1" x14ac:dyDescent="0.2">
      <c r="A837" s="43">
        <v>822</v>
      </c>
      <c r="B837" s="166"/>
      <c r="C837" s="166"/>
      <c r="D837" s="166"/>
      <c r="E837" s="162"/>
      <c r="F837" s="166"/>
      <c r="G837" s="162"/>
      <c r="H837" s="162"/>
      <c r="I837" s="189">
        <f t="shared" si="454"/>
        <v>0</v>
      </c>
      <c r="J837" s="195"/>
      <c r="K837" s="162"/>
      <c r="L837" s="168"/>
      <c r="M837" s="75">
        <f>_xlfn.XLOOKUP(L837,list_vat[Страна],list_vat[Ставка НДС %],0,0)</f>
        <v>0</v>
      </c>
      <c r="N837" s="162">
        <f t="shared" si="455"/>
        <v>0</v>
      </c>
      <c r="O837" s="169"/>
      <c r="P837" s="74">
        <f t="shared" si="476"/>
        <v>0</v>
      </c>
      <c r="Q837" s="162"/>
      <c r="R837" s="162" t="str">
        <f t="shared" si="456"/>
        <v>введи курс</v>
      </c>
      <c r="S837" s="196">
        <f t="shared" si="457"/>
        <v>0</v>
      </c>
      <c r="T837" s="192">
        <f t="shared" si="458"/>
        <v>0</v>
      </c>
      <c r="U837" s="76">
        <f t="shared" si="459"/>
        <v>0</v>
      </c>
      <c r="V837" s="123">
        <f t="shared" si="460"/>
        <v>0</v>
      </c>
      <c r="W837" s="191"/>
      <c r="X837" s="170"/>
      <c r="Y837" s="74">
        <f t="shared" si="445"/>
        <v>0</v>
      </c>
      <c r="Z837" s="188"/>
      <c r="AA837" s="130">
        <f t="shared" si="461"/>
        <v>0</v>
      </c>
      <c r="AB837" s="74">
        <f t="shared" si="462"/>
        <v>0</v>
      </c>
      <c r="AC837" s="356"/>
      <c r="AD837" s="130" cm="1">
        <f t="array" ref="AD837">IFERROR(ROUND((_xlfn.IFS(offer_sale_type="поставка",AB837,offer_sale_type="транзит",S837)*(1+AC837))/E837,2),0)</f>
        <v>0</v>
      </c>
      <c r="AE837" s="74">
        <f t="shared" si="463"/>
        <v>0</v>
      </c>
      <c r="AF837" s="123" cm="1">
        <f t="array" ref="AF837">IFERROR(ROUND(_xlfn.IFS(offer_sale_type="поставка",AB837,offer_sale_type="транзит",S837)*AC837,2),0)</f>
        <v>0</v>
      </c>
      <c r="AG837" s="130">
        <f t="shared" si="446"/>
        <v>0</v>
      </c>
      <c r="AH837" s="74">
        <f t="shared" si="447"/>
        <v>0</v>
      </c>
      <c r="AI837" s="123">
        <f t="shared" si="448"/>
        <v>0</v>
      </c>
      <c r="AJ837" s="118">
        <f t="shared" si="464"/>
        <v>0</v>
      </c>
      <c r="AK837" s="74">
        <f t="shared" si="465"/>
        <v>0</v>
      </c>
      <c r="AL837" s="174">
        <f t="shared" si="466"/>
        <v>0</v>
      </c>
      <c r="AM837" s="175">
        <f t="shared" si="449"/>
        <v>0</v>
      </c>
      <c r="AN837" s="130">
        <f t="shared" si="467"/>
        <v>0</v>
      </c>
      <c r="AO837" s="74">
        <f t="shared" si="450"/>
        <v>0</v>
      </c>
      <c r="AP837" s="123">
        <f t="shared" si="468"/>
        <v>0</v>
      </c>
      <c r="AQ837" s="118">
        <f t="shared" si="451"/>
        <v>0</v>
      </c>
      <c r="AR837" s="82" t="str">
        <f t="shared" si="469"/>
        <v>https://www.alta.ru/tnved/code//</v>
      </c>
      <c r="AS837" s="157"/>
      <c r="AT837" s="162"/>
      <c r="AU837" s="74">
        <f t="shared" si="452"/>
        <v>0</v>
      </c>
      <c r="AV837" s="157"/>
      <c r="AW837" s="75">
        <f>_xlfn.IFNA(VLOOKUP(L837,list_vat[],3,FALSE),0)</f>
        <v>0</v>
      </c>
      <c r="AX837" s="74">
        <f t="shared" si="470"/>
        <v>0</v>
      </c>
      <c r="AY837" s="74">
        <f t="shared" si="471"/>
        <v>0</v>
      </c>
      <c r="AZ837" s="130">
        <f t="shared" si="472"/>
        <v>0</v>
      </c>
      <c r="BA837" s="74">
        <f t="shared" si="453"/>
        <v>0</v>
      </c>
      <c r="BB837" s="193">
        <f t="shared" si="473"/>
        <v>0</v>
      </c>
      <c r="BC837" s="102">
        <f t="shared" si="474"/>
        <v>0</v>
      </c>
      <c r="BD837" s="102">
        <f t="shared" si="475"/>
        <v>0</v>
      </c>
      <c r="BE837" s="413" t="s">
        <v>69</v>
      </c>
    </row>
    <row r="838" spans="1:57" s="65" customFormat="1" ht="12" customHeight="1" x14ac:dyDescent="0.2">
      <c r="A838" s="43">
        <v>823</v>
      </c>
      <c r="B838" s="166"/>
      <c r="C838" s="166"/>
      <c r="D838" s="166"/>
      <c r="E838" s="162"/>
      <c r="F838" s="166"/>
      <c r="G838" s="162"/>
      <c r="H838" s="162"/>
      <c r="I838" s="189">
        <f t="shared" si="454"/>
        <v>0</v>
      </c>
      <c r="J838" s="195"/>
      <c r="K838" s="162"/>
      <c r="L838" s="168"/>
      <c r="M838" s="75">
        <f>_xlfn.XLOOKUP(L838,list_vat[Страна],list_vat[Ставка НДС %],0,0)</f>
        <v>0</v>
      </c>
      <c r="N838" s="162">
        <f t="shared" si="455"/>
        <v>0</v>
      </c>
      <c r="O838" s="169"/>
      <c r="P838" s="74">
        <f t="shared" si="476"/>
        <v>0</v>
      </c>
      <c r="Q838" s="162"/>
      <c r="R838" s="162" t="str">
        <f t="shared" si="456"/>
        <v>введи курс</v>
      </c>
      <c r="S838" s="196">
        <f t="shared" si="457"/>
        <v>0</v>
      </c>
      <c r="T838" s="192">
        <f t="shared" si="458"/>
        <v>0</v>
      </c>
      <c r="U838" s="76">
        <f t="shared" si="459"/>
        <v>0</v>
      </c>
      <c r="V838" s="123">
        <f t="shared" si="460"/>
        <v>0</v>
      </c>
      <c r="W838" s="191"/>
      <c r="X838" s="170"/>
      <c r="Y838" s="74">
        <f t="shared" si="445"/>
        <v>0</v>
      </c>
      <c r="Z838" s="188"/>
      <c r="AA838" s="130">
        <f t="shared" si="461"/>
        <v>0</v>
      </c>
      <c r="AB838" s="74">
        <f t="shared" si="462"/>
        <v>0</v>
      </c>
      <c r="AC838" s="356"/>
      <c r="AD838" s="130" cm="1">
        <f t="array" ref="AD838">IFERROR(ROUND((_xlfn.IFS(offer_sale_type="поставка",AB838,offer_sale_type="транзит",S838)*(1+AC838))/E838,2),0)</f>
        <v>0</v>
      </c>
      <c r="AE838" s="74">
        <f t="shared" si="463"/>
        <v>0</v>
      </c>
      <c r="AF838" s="123" cm="1">
        <f t="array" ref="AF838">IFERROR(ROUND(_xlfn.IFS(offer_sale_type="поставка",AB838,offer_sale_type="транзит",S838)*AC838,2),0)</f>
        <v>0</v>
      </c>
      <c r="AG838" s="130">
        <f t="shared" si="446"/>
        <v>0</v>
      </c>
      <c r="AH838" s="74">
        <f t="shared" si="447"/>
        <v>0</v>
      </c>
      <c r="AI838" s="123">
        <f t="shared" si="448"/>
        <v>0</v>
      </c>
      <c r="AJ838" s="118">
        <f t="shared" si="464"/>
        <v>0</v>
      </c>
      <c r="AK838" s="74">
        <f t="shared" si="465"/>
        <v>0</v>
      </c>
      <c r="AL838" s="174">
        <f t="shared" si="466"/>
        <v>0</v>
      </c>
      <c r="AM838" s="175">
        <f t="shared" si="449"/>
        <v>0</v>
      </c>
      <c r="AN838" s="130">
        <f t="shared" si="467"/>
        <v>0</v>
      </c>
      <c r="AO838" s="74">
        <f t="shared" si="450"/>
        <v>0</v>
      </c>
      <c r="AP838" s="123">
        <f t="shared" si="468"/>
        <v>0</v>
      </c>
      <c r="AQ838" s="118">
        <f t="shared" si="451"/>
        <v>0</v>
      </c>
      <c r="AR838" s="82" t="str">
        <f t="shared" si="469"/>
        <v>https://www.alta.ru/tnved/code//</v>
      </c>
      <c r="AS838" s="157"/>
      <c r="AT838" s="162"/>
      <c r="AU838" s="74">
        <f t="shared" si="452"/>
        <v>0</v>
      </c>
      <c r="AV838" s="157"/>
      <c r="AW838" s="75">
        <f>_xlfn.IFNA(VLOOKUP(L838,list_vat[],3,FALSE),0)</f>
        <v>0</v>
      </c>
      <c r="AX838" s="74">
        <f t="shared" si="470"/>
        <v>0</v>
      </c>
      <c r="AY838" s="74">
        <f t="shared" si="471"/>
        <v>0</v>
      </c>
      <c r="AZ838" s="130">
        <f t="shared" si="472"/>
        <v>0</v>
      </c>
      <c r="BA838" s="74">
        <f t="shared" si="453"/>
        <v>0</v>
      </c>
      <c r="BB838" s="193">
        <f t="shared" si="473"/>
        <v>0</v>
      </c>
      <c r="BC838" s="102">
        <f t="shared" si="474"/>
        <v>0</v>
      </c>
      <c r="BD838" s="102">
        <f t="shared" si="475"/>
        <v>0</v>
      </c>
      <c r="BE838" s="413" t="s">
        <v>69</v>
      </c>
    </row>
    <row r="839" spans="1:57" s="65" customFormat="1" ht="12" customHeight="1" x14ac:dyDescent="0.2">
      <c r="A839" s="43">
        <v>824</v>
      </c>
      <c r="B839" s="166"/>
      <c r="C839" s="166"/>
      <c r="D839" s="166"/>
      <c r="E839" s="162"/>
      <c r="F839" s="166"/>
      <c r="G839" s="162"/>
      <c r="H839" s="162"/>
      <c r="I839" s="189">
        <f t="shared" si="454"/>
        <v>0</v>
      </c>
      <c r="J839" s="195"/>
      <c r="K839" s="162"/>
      <c r="L839" s="168"/>
      <c r="M839" s="75">
        <f>_xlfn.XLOOKUP(L839,list_vat[Страна],list_vat[Ставка НДС %],0,0)</f>
        <v>0</v>
      </c>
      <c r="N839" s="162">
        <f t="shared" si="455"/>
        <v>0</v>
      </c>
      <c r="O839" s="169"/>
      <c r="P839" s="74">
        <f t="shared" si="476"/>
        <v>0</v>
      </c>
      <c r="Q839" s="162"/>
      <c r="R839" s="162" t="str">
        <f t="shared" si="456"/>
        <v>введи курс</v>
      </c>
      <c r="S839" s="196">
        <f t="shared" si="457"/>
        <v>0</v>
      </c>
      <c r="T839" s="192">
        <f t="shared" si="458"/>
        <v>0</v>
      </c>
      <c r="U839" s="76">
        <f t="shared" si="459"/>
        <v>0</v>
      </c>
      <c r="V839" s="123">
        <f t="shared" si="460"/>
        <v>0</v>
      </c>
      <c r="W839" s="191"/>
      <c r="X839" s="170"/>
      <c r="Y839" s="74">
        <f t="shared" si="445"/>
        <v>0</v>
      </c>
      <c r="Z839" s="188"/>
      <c r="AA839" s="130">
        <f t="shared" si="461"/>
        <v>0</v>
      </c>
      <c r="AB839" s="74">
        <f t="shared" si="462"/>
        <v>0</v>
      </c>
      <c r="AC839" s="356"/>
      <c r="AD839" s="130" cm="1">
        <f t="array" ref="AD839">IFERROR(ROUND((_xlfn.IFS(offer_sale_type="поставка",AB839,offer_sale_type="транзит",S839)*(1+AC839))/E839,2),0)</f>
        <v>0</v>
      </c>
      <c r="AE839" s="74">
        <f t="shared" si="463"/>
        <v>0</v>
      </c>
      <c r="AF839" s="123" cm="1">
        <f t="array" ref="AF839">IFERROR(ROUND(_xlfn.IFS(offer_sale_type="поставка",AB839,offer_sale_type="транзит",S839)*AC839,2),0)</f>
        <v>0</v>
      </c>
      <c r="AG839" s="130">
        <f t="shared" si="446"/>
        <v>0</v>
      </c>
      <c r="AH839" s="74">
        <f t="shared" si="447"/>
        <v>0</v>
      </c>
      <c r="AI839" s="123">
        <f t="shared" si="448"/>
        <v>0</v>
      </c>
      <c r="AJ839" s="118">
        <f t="shared" si="464"/>
        <v>0</v>
      </c>
      <c r="AK839" s="74">
        <f t="shared" si="465"/>
        <v>0</v>
      </c>
      <c r="AL839" s="174">
        <f t="shared" si="466"/>
        <v>0</v>
      </c>
      <c r="AM839" s="175">
        <f t="shared" si="449"/>
        <v>0</v>
      </c>
      <c r="AN839" s="130">
        <f t="shared" si="467"/>
        <v>0</v>
      </c>
      <c r="AO839" s="74">
        <f t="shared" si="450"/>
        <v>0</v>
      </c>
      <c r="AP839" s="123">
        <f t="shared" si="468"/>
        <v>0</v>
      </c>
      <c r="AQ839" s="118">
        <f t="shared" si="451"/>
        <v>0</v>
      </c>
      <c r="AR839" s="82" t="str">
        <f t="shared" si="469"/>
        <v>https://www.alta.ru/tnved/code//</v>
      </c>
      <c r="AS839" s="157"/>
      <c r="AT839" s="162"/>
      <c r="AU839" s="74">
        <f t="shared" si="452"/>
        <v>0</v>
      </c>
      <c r="AV839" s="157"/>
      <c r="AW839" s="75">
        <f>_xlfn.IFNA(VLOOKUP(L839,list_vat[],3,FALSE),0)</f>
        <v>0</v>
      </c>
      <c r="AX839" s="74">
        <f t="shared" si="470"/>
        <v>0</v>
      </c>
      <c r="AY839" s="74">
        <f t="shared" si="471"/>
        <v>0</v>
      </c>
      <c r="AZ839" s="130">
        <f t="shared" si="472"/>
        <v>0</v>
      </c>
      <c r="BA839" s="74">
        <f t="shared" si="453"/>
        <v>0</v>
      </c>
      <c r="BB839" s="193">
        <f t="shared" si="473"/>
        <v>0</v>
      </c>
      <c r="BC839" s="102">
        <f t="shared" si="474"/>
        <v>0</v>
      </c>
      <c r="BD839" s="102">
        <f t="shared" si="475"/>
        <v>0</v>
      </c>
      <c r="BE839" s="413" t="s">
        <v>69</v>
      </c>
    </row>
    <row r="840" spans="1:57" s="65" customFormat="1" ht="12" customHeight="1" x14ac:dyDescent="0.2">
      <c r="A840" s="43">
        <v>825</v>
      </c>
      <c r="B840" s="166"/>
      <c r="C840" s="166"/>
      <c r="D840" s="166"/>
      <c r="E840" s="162"/>
      <c r="F840" s="166"/>
      <c r="G840" s="162"/>
      <c r="H840" s="162"/>
      <c r="I840" s="189">
        <f t="shared" si="454"/>
        <v>0</v>
      </c>
      <c r="J840" s="195"/>
      <c r="K840" s="162"/>
      <c r="L840" s="168"/>
      <c r="M840" s="75">
        <f>_xlfn.XLOOKUP(L840,list_vat[Страна],list_vat[Ставка НДС %],0,0)</f>
        <v>0</v>
      </c>
      <c r="N840" s="162">
        <f t="shared" si="455"/>
        <v>0</v>
      </c>
      <c r="O840" s="169"/>
      <c r="P840" s="74">
        <f t="shared" si="476"/>
        <v>0</v>
      </c>
      <c r="Q840" s="162"/>
      <c r="R840" s="162" t="str">
        <f t="shared" si="456"/>
        <v>введи курс</v>
      </c>
      <c r="S840" s="196">
        <f t="shared" si="457"/>
        <v>0</v>
      </c>
      <c r="T840" s="192">
        <f t="shared" si="458"/>
        <v>0</v>
      </c>
      <c r="U840" s="76">
        <f t="shared" si="459"/>
        <v>0</v>
      </c>
      <c r="V840" s="123">
        <f t="shared" si="460"/>
        <v>0</v>
      </c>
      <c r="W840" s="191"/>
      <c r="X840" s="170"/>
      <c r="Y840" s="74">
        <f t="shared" si="445"/>
        <v>0</v>
      </c>
      <c r="Z840" s="188"/>
      <c r="AA840" s="130">
        <f t="shared" si="461"/>
        <v>0</v>
      </c>
      <c r="AB840" s="74">
        <f t="shared" si="462"/>
        <v>0</v>
      </c>
      <c r="AC840" s="356"/>
      <c r="AD840" s="130" cm="1">
        <f t="array" ref="AD840">IFERROR(ROUND((_xlfn.IFS(offer_sale_type="поставка",AB840,offer_sale_type="транзит",S840)*(1+AC840))/E840,2),0)</f>
        <v>0</v>
      </c>
      <c r="AE840" s="74">
        <f t="shared" si="463"/>
        <v>0</v>
      </c>
      <c r="AF840" s="123" cm="1">
        <f t="array" ref="AF840">IFERROR(ROUND(_xlfn.IFS(offer_sale_type="поставка",AB840,offer_sale_type="транзит",S840)*AC840,2),0)</f>
        <v>0</v>
      </c>
      <c r="AG840" s="130">
        <f t="shared" si="446"/>
        <v>0</v>
      </c>
      <c r="AH840" s="74">
        <f t="shared" si="447"/>
        <v>0</v>
      </c>
      <c r="AI840" s="123">
        <f t="shared" si="448"/>
        <v>0</v>
      </c>
      <c r="AJ840" s="118">
        <f t="shared" si="464"/>
        <v>0</v>
      </c>
      <c r="AK840" s="74">
        <f t="shared" si="465"/>
        <v>0</v>
      </c>
      <c r="AL840" s="174">
        <f t="shared" si="466"/>
        <v>0</v>
      </c>
      <c r="AM840" s="175">
        <f t="shared" si="449"/>
        <v>0</v>
      </c>
      <c r="AN840" s="130">
        <f t="shared" si="467"/>
        <v>0</v>
      </c>
      <c r="AO840" s="74">
        <f t="shared" si="450"/>
        <v>0</v>
      </c>
      <c r="AP840" s="123">
        <f t="shared" si="468"/>
        <v>0</v>
      </c>
      <c r="AQ840" s="118">
        <f t="shared" si="451"/>
        <v>0</v>
      </c>
      <c r="AR840" s="82" t="str">
        <f t="shared" si="469"/>
        <v>https://www.alta.ru/tnved/code//</v>
      </c>
      <c r="AS840" s="157"/>
      <c r="AT840" s="162"/>
      <c r="AU840" s="74">
        <f t="shared" si="452"/>
        <v>0</v>
      </c>
      <c r="AV840" s="157"/>
      <c r="AW840" s="75">
        <f>_xlfn.IFNA(VLOOKUP(L840,list_vat[],3,FALSE),0)</f>
        <v>0</v>
      </c>
      <c r="AX840" s="74">
        <f t="shared" si="470"/>
        <v>0</v>
      </c>
      <c r="AY840" s="74">
        <f t="shared" si="471"/>
        <v>0</v>
      </c>
      <c r="AZ840" s="130">
        <f t="shared" si="472"/>
        <v>0</v>
      </c>
      <c r="BA840" s="74">
        <f t="shared" si="453"/>
        <v>0</v>
      </c>
      <c r="BB840" s="193">
        <f t="shared" si="473"/>
        <v>0</v>
      </c>
      <c r="BC840" s="102">
        <f t="shared" si="474"/>
        <v>0</v>
      </c>
      <c r="BD840" s="102">
        <f t="shared" si="475"/>
        <v>0</v>
      </c>
      <c r="BE840" s="413" t="s">
        <v>69</v>
      </c>
    </row>
    <row r="841" spans="1:57" s="65" customFormat="1" ht="12" customHeight="1" x14ac:dyDescent="0.2">
      <c r="A841" s="43">
        <v>826</v>
      </c>
      <c r="B841" s="166"/>
      <c r="C841" s="166"/>
      <c r="D841" s="166"/>
      <c r="E841" s="162"/>
      <c r="F841" s="166"/>
      <c r="G841" s="162"/>
      <c r="H841" s="162"/>
      <c r="I841" s="189">
        <f t="shared" si="454"/>
        <v>0</v>
      </c>
      <c r="J841" s="195"/>
      <c r="K841" s="162"/>
      <c r="L841" s="168"/>
      <c r="M841" s="75">
        <f>_xlfn.XLOOKUP(L841,list_vat[Страна],list_vat[Ставка НДС %],0,0)</f>
        <v>0</v>
      </c>
      <c r="N841" s="162">
        <f t="shared" si="455"/>
        <v>0</v>
      </c>
      <c r="O841" s="169"/>
      <c r="P841" s="74">
        <f t="shared" si="476"/>
        <v>0</v>
      </c>
      <c r="Q841" s="162"/>
      <c r="R841" s="162" t="str">
        <f t="shared" si="456"/>
        <v>введи курс</v>
      </c>
      <c r="S841" s="196">
        <f t="shared" si="457"/>
        <v>0</v>
      </c>
      <c r="T841" s="192">
        <f t="shared" si="458"/>
        <v>0</v>
      </c>
      <c r="U841" s="76">
        <f t="shared" si="459"/>
        <v>0</v>
      </c>
      <c r="V841" s="123">
        <f t="shared" si="460"/>
        <v>0</v>
      </c>
      <c r="W841" s="191"/>
      <c r="X841" s="170"/>
      <c r="Y841" s="74">
        <f t="shared" si="445"/>
        <v>0</v>
      </c>
      <c r="Z841" s="188"/>
      <c r="AA841" s="130">
        <f t="shared" si="461"/>
        <v>0</v>
      </c>
      <c r="AB841" s="74">
        <f t="shared" si="462"/>
        <v>0</v>
      </c>
      <c r="AC841" s="356"/>
      <c r="AD841" s="130" cm="1">
        <f t="array" ref="AD841">IFERROR(ROUND((_xlfn.IFS(offer_sale_type="поставка",AB841,offer_sale_type="транзит",S841)*(1+AC841))/E841,2),0)</f>
        <v>0</v>
      </c>
      <c r="AE841" s="74">
        <f t="shared" si="463"/>
        <v>0</v>
      </c>
      <c r="AF841" s="123" cm="1">
        <f t="array" ref="AF841">IFERROR(ROUND(_xlfn.IFS(offer_sale_type="поставка",AB841,offer_sale_type="транзит",S841)*AC841,2),0)</f>
        <v>0</v>
      </c>
      <c r="AG841" s="130">
        <f t="shared" si="446"/>
        <v>0</v>
      </c>
      <c r="AH841" s="74">
        <f t="shared" si="447"/>
        <v>0</v>
      </c>
      <c r="AI841" s="123">
        <f t="shared" si="448"/>
        <v>0</v>
      </c>
      <c r="AJ841" s="118">
        <f t="shared" si="464"/>
        <v>0</v>
      </c>
      <c r="AK841" s="74">
        <f t="shared" si="465"/>
        <v>0</v>
      </c>
      <c r="AL841" s="174">
        <f t="shared" si="466"/>
        <v>0</v>
      </c>
      <c r="AM841" s="175">
        <f t="shared" si="449"/>
        <v>0</v>
      </c>
      <c r="AN841" s="130">
        <f t="shared" si="467"/>
        <v>0</v>
      </c>
      <c r="AO841" s="74">
        <f t="shared" si="450"/>
        <v>0</v>
      </c>
      <c r="AP841" s="123">
        <f t="shared" si="468"/>
        <v>0</v>
      </c>
      <c r="AQ841" s="118">
        <f t="shared" si="451"/>
        <v>0</v>
      </c>
      <c r="AR841" s="82" t="str">
        <f t="shared" si="469"/>
        <v>https://www.alta.ru/tnved/code//</v>
      </c>
      <c r="AS841" s="157"/>
      <c r="AT841" s="162"/>
      <c r="AU841" s="74">
        <f t="shared" si="452"/>
        <v>0</v>
      </c>
      <c r="AV841" s="157"/>
      <c r="AW841" s="75">
        <f>_xlfn.IFNA(VLOOKUP(L841,list_vat[],3,FALSE),0)</f>
        <v>0</v>
      </c>
      <c r="AX841" s="74">
        <f t="shared" si="470"/>
        <v>0</v>
      </c>
      <c r="AY841" s="74">
        <f t="shared" si="471"/>
        <v>0</v>
      </c>
      <c r="AZ841" s="130">
        <f t="shared" si="472"/>
        <v>0</v>
      </c>
      <c r="BA841" s="74">
        <f t="shared" si="453"/>
        <v>0</v>
      </c>
      <c r="BB841" s="193">
        <f t="shared" si="473"/>
        <v>0</v>
      </c>
      <c r="BC841" s="102">
        <f t="shared" si="474"/>
        <v>0</v>
      </c>
      <c r="BD841" s="102">
        <f t="shared" si="475"/>
        <v>0</v>
      </c>
      <c r="BE841" s="413" t="s">
        <v>69</v>
      </c>
    </row>
    <row r="842" spans="1:57" s="65" customFormat="1" ht="12" customHeight="1" x14ac:dyDescent="0.2">
      <c r="A842" s="43">
        <v>827</v>
      </c>
      <c r="B842" s="166"/>
      <c r="C842" s="166"/>
      <c r="D842" s="166"/>
      <c r="E842" s="162"/>
      <c r="F842" s="166"/>
      <c r="G842" s="162"/>
      <c r="H842" s="162"/>
      <c r="I842" s="189">
        <f t="shared" si="454"/>
        <v>0</v>
      </c>
      <c r="J842" s="195"/>
      <c r="K842" s="162"/>
      <c r="L842" s="168"/>
      <c r="M842" s="75">
        <f>_xlfn.XLOOKUP(L842,list_vat[Страна],list_vat[Ставка НДС %],0,0)</f>
        <v>0</v>
      </c>
      <c r="N842" s="162">
        <f t="shared" si="455"/>
        <v>0</v>
      </c>
      <c r="O842" s="169"/>
      <c r="P842" s="74">
        <f t="shared" si="476"/>
        <v>0</v>
      </c>
      <c r="Q842" s="162"/>
      <c r="R842" s="162" t="str">
        <f t="shared" si="456"/>
        <v>введи курс</v>
      </c>
      <c r="S842" s="196">
        <f t="shared" si="457"/>
        <v>0</v>
      </c>
      <c r="T842" s="192">
        <f t="shared" si="458"/>
        <v>0</v>
      </c>
      <c r="U842" s="76">
        <f t="shared" si="459"/>
        <v>0</v>
      </c>
      <c r="V842" s="123">
        <f t="shared" si="460"/>
        <v>0</v>
      </c>
      <c r="W842" s="191"/>
      <c r="X842" s="170"/>
      <c r="Y842" s="74">
        <f t="shared" si="445"/>
        <v>0</v>
      </c>
      <c r="Z842" s="188"/>
      <c r="AA842" s="130">
        <f t="shared" si="461"/>
        <v>0</v>
      </c>
      <c r="AB842" s="74">
        <f t="shared" si="462"/>
        <v>0</v>
      </c>
      <c r="AC842" s="356"/>
      <c r="AD842" s="130" cm="1">
        <f t="array" ref="AD842">IFERROR(ROUND((_xlfn.IFS(offer_sale_type="поставка",AB842,offer_sale_type="транзит",S842)*(1+AC842))/E842,2),0)</f>
        <v>0</v>
      </c>
      <c r="AE842" s="74">
        <f t="shared" si="463"/>
        <v>0</v>
      </c>
      <c r="AF842" s="123" cm="1">
        <f t="array" ref="AF842">IFERROR(ROUND(_xlfn.IFS(offer_sale_type="поставка",AB842,offer_sale_type="транзит",S842)*AC842,2),0)</f>
        <v>0</v>
      </c>
      <c r="AG842" s="130">
        <f t="shared" si="446"/>
        <v>0</v>
      </c>
      <c r="AH842" s="74">
        <f t="shared" si="447"/>
        <v>0</v>
      </c>
      <c r="AI842" s="123">
        <f t="shared" si="448"/>
        <v>0</v>
      </c>
      <c r="AJ842" s="118">
        <f t="shared" si="464"/>
        <v>0</v>
      </c>
      <c r="AK842" s="74">
        <f t="shared" si="465"/>
        <v>0</v>
      </c>
      <c r="AL842" s="174">
        <f t="shared" si="466"/>
        <v>0</v>
      </c>
      <c r="AM842" s="175">
        <f t="shared" si="449"/>
        <v>0</v>
      </c>
      <c r="AN842" s="130">
        <f t="shared" si="467"/>
        <v>0</v>
      </c>
      <c r="AO842" s="74">
        <f t="shared" si="450"/>
        <v>0</v>
      </c>
      <c r="AP842" s="123">
        <f t="shared" si="468"/>
        <v>0</v>
      </c>
      <c r="AQ842" s="118">
        <f t="shared" si="451"/>
        <v>0</v>
      </c>
      <c r="AR842" s="82" t="str">
        <f t="shared" si="469"/>
        <v>https://www.alta.ru/tnved/code//</v>
      </c>
      <c r="AS842" s="157"/>
      <c r="AT842" s="162"/>
      <c r="AU842" s="74">
        <f t="shared" si="452"/>
        <v>0</v>
      </c>
      <c r="AV842" s="157"/>
      <c r="AW842" s="75">
        <f>_xlfn.IFNA(VLOOKUP(L842,list_vat[],3,FALSE),0)</f>
        <v>0</v>
      </c>
      <c r="AX842" s="74">
        <f t="shared" si="470"/>
        <v>0</v>
      </c>
      <c r="AY842" s="74">
        <f t="shared" si="471"/>
        <v>0</v>
      </c>
      <c r="AZ842" s="130">
        <f t="shared" si="472"/>
        <v>0</v>
      </c>
      <c r="BA842" s="74">
        <f t="shared" si="453"/>
        <v>0</v>
      </c>
      <c r="BB842" s="193">
        <f t="shared" si="473"/>
        <v>0</v>
      </c>
      <c r="BC842" s="102">
        <f t="shared" si="474"/>
        <v>0</v>
      </c>
      <c r="BD842" s="102">
        <f t="shared" si="475"/>
        <v>0</v>
      </c>
      <c r="BE842" s="413" t="s">
        <v>69</v>
      </c>
    </row>
    <row r="843" spans="1:57" s="65" customFormat="1" ht="12" customHeight="1" x14ac:dyDescent="0.2">
      <c r="A843" s="43">
        <v>828</v>
      </c>
      <c r="B843" s="166"/>
      <c r="C843" s="166"/>
      <c r="D843" s="166"/>
      <c r="E843" s="162"/>
      <c r="F843" s="166"/>
      <c r="G843" s="162"/>
      <c r="H843" s="162"/>
      <c r="I843" s="189">
        <f t="shared" si="454"/>
        <v>0</v>
      </c>
      <c r="J843" s="195"/>
      <c r="K843" s="162"/>
      <c r="L843" s="168"/>
      <c r="M843" s="75">
        <f>_xlfn.XLOOKUP(L843,list_vat[Страна],list_vat[Ставка НДС %],0,0)</f>
        <v>0</v>
      </c>
      <c r="N843" s="162">
        <f t="shared" si="455"/>
        <v>0</v>
      </c>
      <c r="O843" s="169"/>
      <c r="P843" s="74">
        <f t="shared" si="476"/>
        <v>0</v>
      </c>
      <c r="Q843" s="162"/>
      <c r="R843" s="162" t="str">
        <f t="shared" si="456"/>
        <v>введи курс</v>
      </c>
      <c r="S843" s="196">
        <f t="shared" si="457"/>
        <v>0</v>
      </c>
      <c r="T843" s="192">
        <f t="shared" si="458"/>
        <v>0</v>
      </c>
      <c r="U843" s="76">
        <f t="shared" si="459"/>
        <v>0</v>
      </c>
      <c r="V843" s="123">
        <f t="shared" si="460"/>
        <v>0</v>
      </c>
      <c r="W843" s="191"/>
      <c r="X843" s="170"/>
      <c r="Y843" s="74">
        <f t="shared" si="445"/>
        <v>0</v>
      </c>
      <c r="Z843" s="188"/>
      <c r="AA843" s="130">
        <f t="shared" si="461"/>
        <v>0</v>
      </c>
      <c r="AB843" s="74">
        <f t="shared" si="462"/>
        <v>0</v>
      </c>
      <c r="AC843" s="356"/>
      <c r="AD843" s="130" cm="1">
        <f t="array" ref="AD843">IFERROR(ROUND((_xlfn.IFS(offer_sale_type="поставка",AB843,offer_sale_type="транзит",S843)*(1+AC843))/E843,2),0)</f>
        <v>0</v>
      </c>
      <c r="AE843" s="74">
        <f t="shared" si="463"/>
        <v>0</v>
      </c>
      <c r="AF843" s="123" cm="1">
        <f t="array" ref="AF843">IFERROR(ROUND(_xlfn.IFS(offer_sale_type="поставка",AB843,offer_sale_type="транзит",S843)*AC843,2),0)</f>
        <v>0</v>
      </c>
      <c r="AG843" s="130">
        <f t="shared" si="446"/>
        <v>0</v>
      </c>
      <c r="AH843" s="74">
        <f t="shared" si="447"/>
        <v>0</v>
      </c>
      <c r="AI843" s="123">
        <f t="shared" si="448"/>
        <v>0</v>
      </c>
      <c r="AJ843" s="118">
        <f t="shared" si="464"/>
        <v>0</v>
      </c>
      <c r="AK843" s="74">
        <f t="shared" si="465"/>
        <v>0</v>
      </c>
      <c r="AL843" s="174">
        <f t="shared" si="466"/>
        <v>0</v>
      </c>
      <c r="AM843" s="175">
        <f t="shared" si="449"/>
        <v>0</v>
      </c>
      <c r="AN843" s="130">
        <f t="shared" si="467"/>
        <v>0</v>
      </c>
      <c r="AO843" s="74">
        <f t="shared" si="450"/>
        <v>0</v>
      </c>
      <c r="AP843" s="123">
        <f t="shared" si="468"/>
        <v>0</v>
      </c>
      <c r="AQ843" s="118">
        <f t="shared" si="451"/>
        <v>0</v>
      </c>
      <c r="AR843" s="82" t="str">
        <f t="shared" si="469"/>
        <v>https://www.alta.ru/tnved/code//</v>
      </c>
      <c r="AS843" s="157"/>
      <c r="AT843" s="162"/>
      <c r="AU843" s="74">
        <f t="shared" si="452"/>
        <v>0</v>
      </c>
      <c r="AV843" s="157"/>
      <c r="AW843" s="75">
        <f>_xlfn.IFNA(VLOOKUP(L843,list_vat[],3,FALSE),0)</f>
        <v>0</v>
      </c>
      <c r="AX843" s="74">
        <f t="shared" si="470"/>
        <v>0</v>
      </c>
      <c r="AY843" s="74">
        <f t="shared" si="471"/>
        <v>0</v>
      </c>
      <c r="AZ843" s="130">
        <f t="shared" si="472"/>
        <v>0</v>
      </c>
      <c r="BA843" s="74">
        <f t="shared" si="453"/>
        <v>0</v>
      </c>
      <c r="BB843" s="193">
        <f t="shared" si="473"/>
        <v>0</v>
      </c>
      <c r="BC843" s="102">
        <f t="shared" si="474"/>
        <v>0</v>
      </c>
      <c r="BD843" s="102">
        <f t="shared" si="475"/>
        <v>0</v>
      </c>
      <c r="BE843" s="413" t="s">
        <v>69</v>
      </c>
    </row>
    <row r="844" spans="1:57" s="65" customFormat="1" ht="12" customHeight="1" x14ac:dyDescent="0.2">
      <c r="A844" s="43">
        <v>829</v>
      </c>
      <c r="B844" s="166"/>
      <c r="C844" s="166"/>
      <c r="D844" s="166"/>
      <c r="E844" s="162"/>
      <c r="F844" s="166"/>
      <c r="G844" s="162"/>
      <c r="H844" s="162"/>
      <c r="I844" s="189">
        <f t="shared" si="454"/>
        <v>0</v>
      </c>
      <c r="J844" s="195"/>
      <c r="K844" s="162"/>
      <c r="L844" s="168"/>
      <c r="M844" s="75">
        <f>_xlfn.XLOOKUP(L844,list_vat[Страна],list_vat[Ставка НДС %],0,0)</f>
        <v>0</v>
      </c>
      <c r="N844" s="162">
        <f t="shared" si="455"/>
        <v>0</v>
      </c>
      <c r="O844" s="169"/>
      <c r="P844" s="74">
        <f t="shared" si="476"/>
        <v>0</v>
      </c>
      <c r="Q844" s="162"/>
      <c r="R844" s="162" t="str">
        <f t="shared" si="456"/>
        <v>введи курс</v>
      </c>
      <c r="S844" s="196">
        <f t="shared" si="457"/>
        <v>0</v>
      </c>
      <c r="T844" s="192">
        <f t="shared" si="458"/>
        <v>0</v>
      </c>
      <c r="U844" s="76">
        <f t="shared" si="459"/>
        <v>0</v>
      </c>
      <c r="V844" s="123">
        <f t="shared" si="460"/>
        <v>0</v>
      </c>
      <c r="W844" s="191"/>
      <c r="X844" s="170"/>
      <c r="Y844" s="74">
        <f t="shared" si="445"/>
        <v>0</v>
      </c>
      <c r="Z844" s="188"/>
      <c r="AA844" s="130">
        <f t="shared" si="461"/>
        <v>0</v>
      </c>
      <c r="AB844" s="74">
        <f t="shared" si="462"/>
        <v>0</v>
      </c>
      <c r="AC844" s="356"/>
      <c r="AD844" s="130" cm="1">
        <f t="array" ref="AD844">IFERROR(ROUND((_xlfn.IFS(offer_sale_type="поставка",AB844,offer_sale_type="транзит",S844)*(1+AC844))/E844,2),0)</f>
        <v>0</v>
      </c>
      <c r="AE844" s="74">
        <f t="shared" si="463"/>
        <v>0</v>
      </c>
      <c r="AF844" s="123" cm="1">
        <f t="array" ref="AF844">IFERROR(ROUND(_xlfn.IFS(offer_sale_type="поставка",AB844,offer_sale_type="транзит",S844)*AC844,2),0)</f>
        <v>0</v>
      </c>
      <c r="AG844" s="130">
        <f t="shared" si="446"/>
        <v>0</v>
      </c>
      <c r="AH844" s="74">
        <f t="shared" si="447"/>
        <v>0</v>
      </c>
      <c r="AI844" s="123">
        <f t="shared" si="448"/>
        <v>0</v>
      </c>
      <c r="AJ844" s="118">
        <f t="shared" si="464"/>
        <v>0</v>
      </c>
      <c r="AK844" s="74">
        <f t="shared" si="465"/>
        <v>0</v>
      </c>
      <c r="AL844" s="174">
        <f t="shared" si="466"/>
        <v>0</v>
      </c>
      <c r="AM844" s="175">
        <f t="shared" si="449"/>
        <v>0</v>
      </c>
      <c r="AN844" s="130">
        <f t="shared" si="467"/>
        <v>0</v>
      </c>
      <c r="AO844" s="74">
        <f t="shared" si="450"/>
        <v>0</v>
      </c>
      <c r="AP844" s="123">
        <f t="shared" si="468"/>
        <v>0</v>
      </c>
      <c r="AQ844" s="118">
        <f t="shared" si="451"/>
        <v>0</v>
      </c>
      <c r="AR844" s="82" t="str">
        <f t="shared" si="469"/>
        <v>https://www.alta.ru/tnved/code//</v>
      </c>
      <c r="AS844" s="157"/>
      <c r="AT844" s="162"/>
      <c r="AU844" s="74">
        <f t="shared" si="452"/>
        <v>0</v>
      </c>
      <c r="AV844" s="157"/>
      <c r="AW844" s="75">
        <f>_xlfn.IFNA(VLOOKUP(L844,list_vat[],3,FALSE),0)</f>
        <v>0</v>
      </c>
      <c r="AX844" s="74">
        <f t="shared" si="470"/>
        <v>0</v>
      </c>
      <c r="AY844" s="74">
        <f t="shared" si="471"/>
        <v>0</v>
      </c>
      <c r="AZ844" s="130">
        <f t="shared" si="472"/>
        <v>0</v>
      </c>
      <c r="BA844" s="74">
        <f t="shared" si="453"/>
        <v>0</v>
      </c>
      <c r="BB844" s="193">
        <f t="shared" si="473"/>
        <v>0</v>
      </c>
      <c r="BC844" s="102">
        <f t="shared" si="474"/>
        <v>0</v>
      </c>
      <c r="BD844" s="102">
        <f t="shared" si="475"/>
        <v>0</v>
      </c>
      <c r="BE844" s="413" t="s">
        <v>69</v>
      </c>
    </row>
    <row r="845" spans="1:57" s="65" customFormat="1" ht="12" customHeight="1" x14ac:dyDescent="0.2">
      <c r="A845" s="43">
        <v>830</v>
      </c>
      <c r="B845" s="166"/>
      <c r="C845" s="166"/>
      <c r="D845" s="166"/>
      <c r="E845" s="162"/>
      <c r="F845" s="166"/>
      <c r="G845" s="162"/>
      <c r="H845" s="162"/>
      <c r="I845" s="189">
        <f t="shared" si="454"/>
        <v>0</v>
      </c>
      <c r="J845" s="195"/>
      <c r="K845" s="162"/>
      <c r="L845" s="168"/>
      <c r="M845" s="75">
        <f>_xlfn.XLOOKUP(L845,list_vat[Страна],list_vat[Ставка НДС %],0,0)</f>
        <v>0</v>
      </c>
      <c r="N845" s="162">
        <f t="shared" si="455"/>
        <v>0</v>
      </c>
      <c r="O845" s="169"/>
      <c r="P845" s="74">
        <f t="shared" si="476"/>
        <v>0</v>
      </c>
      <c r="Q845" s="162"/>
      <c r="R845" s="162" t="str">
        <f t="shared" si="456"/>
        <v>введи курс</v>
      </c>
      <c r="S845" s="196">
        <f t="shared" si="457"/>
        <v>0</v>
      </c>
      <c r="T845" s="192">
        <f t="shared" si="458"/>
        <v>0</v>
      </c>
      <c r="U845" s="76">
        <f t="shared" si="459"/>
        <v>0</v>
      </c>
      <c r="V845" s="123">
        <f t="shared" si="460"/>
        <v>0</v>
      </c>
      <c r="W845" s="191"/>
      <c r="X845" s="170"/>
      <c r="Y845" s="74">
        <f t="shared" si="445"/>
        <v>0</v>
      </c>
      <c r="Z845" s="188"/>
      <c r="AA845" s="130">
        <f t="shared" si="461"/>
        <v>0</v>
      </c>
      <c r="AB845" s="74">
        <f t="shared" si="462"/>
        <v>0</v>
      </c>
      <c r="AC845" s="356"/>
      <c r="AD845" s="130" cm="1">
        <f t="array" ref="AD845">IFERROR(ROUND((_xlfn.IFS(offer_sale_type="поставка",AB845,offer_sale_type="транзит",S845)*(1+AC845))/E845,2),0)</f>
        <v>0</v>
      </c>
      <c r="AE845" s="74">
        <f t="shared" si="463"/>
        <v>0</v>
      </c>
      <c r="AF845" s="123" cm="1">
        <f t="array" ref="AF845">IFERROR(ROUND(_xlfn.IFS(offer_sale_type="поставка",AB845,offer_sale_type="транзит",S845)*AC845,2),0)</f>
        <v>0</v>
      </c>
      <c r="AG845" s="130">
        <f t="shared" si="446"/>
        <v>0</v>
      </c>
      <c r="AH845" s="74">
        <f t="shared" si="447"/>
        <v>0</v>
      </c>
      <c r="AI845" s="123">
        <f t="shared" si="448"/>
        <v>0</v>
      </c>
      <c r="AJ845" s="118">
        <f t="shared" si="464"/>
        <v>0</v>
      </c>
      <c r="AK845" s="74">
        <f t="shared" si="465"/>
        <v>0</v>
      </c>
      <c r="AL845" s="174">
        <f t="shared" si="466"/>
        <v>0</v>
      </c>
      <c r="AM845" s="175">
        <f t="shared" si="449"/>
        <v>0</v>
      </c>
      <c r="AN845" s="130">
        <f t="shared" si="467"/>
        <v>0</v>
      </c>
      <c r="AO845" s="74">
        <f t="shared" si="450"/>
        <v>0</v>
      </c>
      <c r="AP845" s="123">
        <f t="shared" si="468"/>
        <v>0</v>
      </c>
      <c r="AQ845" s="118">
        <f t="shared" si="451"/>
        <v>0</v>
      </c>
      <c r="AR845" s="82" t="str">
        <f t="shared" si="469"/>
        <v>https://www.alta.ru/tnved/code//</v>
      </c>
      <c r="AS845" s="157"/>
      <c r="AT845" s="162"/>
      <c r="AU845" s="74">
        <f t="shared" si="452"/>
        <v>0</v>
      </c>
      <c r="AV845" s="157"/>
      <c r="AW845" s="75">
        <f>_xlfn.IFNA(VLOOKUP(L845,list_vat[],3,FALSE),0)</f>
        <v>0</v>
      </c>
      <c r="AX845" s="74">
        <f t="shared" si="470"/>
        <v>0</v>
      </c>
      <c r="AY845" s="74">
        <f t="shared" si="471"/>
        <v>0</v>
      </c>
      <c r="AZ845" s="130">
        <f t="shared" si="472"/>
        <v>0</v>
      </c>
      <c r="BA845" s="74">
        <f t="shared" si="453"/>
        <v>0</v>
      </c>
      <c r="BB845" s="193">
        <f t="shared" si="473"/>
        <v>0</v>
      </c>
      <c r="BC845" s="102">
        <f t="shared" si="474"/>
        <v>0</v>
      </c>
      <c r="BD845" s="102">
        <f t="shared" si="475"/>
        <v>0</v>
      </c>
      <c r="BE845" s="413" t="s">
        <v>69</v>
      </c>
    </row>
    <row r="846" spans="1:57" s="65" customFormat="1" ht="12" customHeight="1" x14ac:dyDescent="0.2">
      <c r="A846" s="43">
        <v>831</v>
      </c>
      <c r="B846" s="166"/>
      <c r="C846" s="166"/>
      <c r="D846" s="166"/>
      <c r="E846" s="162"/>
      <c r="F846" s="166"/>
      <c r="G846" s="162"/>
      <c r="H846" s="162"/>
      <c r="I846" s="189">
        <f t="shared" si="454"/>
        <v>0</v>
      </c>
      <c r="J846" s="195"/>
      <c r="K846" s="162"/>
      <c r="L846" s="168"/>
      <c r="M846" s="75">
        <f>_xlfn.XLOOKUP(L846,list_vat[Страна],list_vat[Ставка НДС %],0,0)</f>
        <v>0</v>
      </c>
      <c r="N846" s="162">
        <f t="shared" si="455"/>
        <v>0</v>
      </c>
      <c r="O846" s="169"/>
      <c r="P846" s="74">
        <f t="shared" si="476"/>
        <v>0</v>
      </c>
      <c r="Q846" s="162"/>
      <c r="R846" s="162" t="str">
        <f t="shared" si="456"/>
        <v>введи курс</v>
      </c>
      <c r="S846" s="196">
        <f t="shared" si="457"/>
        <v>0</v>
      </c>
      <c r="T846" s="192">
        <f t="shared" si="458"/>
        <v>0</v>
      </c>
      <c r="U846" s="76">
        <f t="shared" si="459"/>
        <v>0</v>
      </c>
      <c r="V846" s="123">
        <f t="shared" si="460"/>
        <v>0</v>
      </c>
      <c r="W846" s="191"/>
      <c r="X846" s="170"/>
      <c r="Y846" s="74">
        <f t="shared" si="445"/>
        <v>0</v>
      </c>
      <c r="Z846" s="188"/>
      <c r="AA846" s="130">
        <f t="shared" si="461"/>
        <v>0</v>
      </c>
      <c r="AB846" s="74">
        <f t="shared" si="462"/>
        <v>0</v>
      </c>
      <c r="AC846" s="356"/>
      <c r="AD846" s="130" cm="1">
        <f t="array" ref="AD846">IFERROR(ROUND((_xlfn.IFS(offer_sale_type="поставка",AB846,offer_sale_type="транзит",S846)*(1+AC846))/E846,2),0)</f>
        <v>0</v>
      </c>
      <c r="AE846" s="74">
        <f t="shared" si="463"/>
        <v>0</v>
      </c>
      <c r="AF846" s="123" cm="1">
        <f t="array" ref="AF846">IFERROR(ROUND(_xlfn.IFS(offer_sale_type="поставка",AB846,offer_sale_type="транзит",S846)*AC846,2),0)</f>
        <v>0</v>
      </c>
      <c r="AG846" s="130">
        <f t="shared" si="446"/>
        <v>0</v>
      </c>
      <c r="AH846" s="74">
        <f t="shared" si="447"/>
        <v>0</v>
      </c>
      <c r="AI846" s="123">
        <f t="shared" si="448"/>
        <v>0</v>
      </c>
      <c r="AJ846" s="118">
        <f t="shared" si="464"/>
        <v>0</v>
      </c>
      <c r="AK846" s="74">
        <f t="shared" si="465"/>
        <v>0</v>
      </c>
      <c r="AL846" s="174">
        <f t="shared" si="466"/>
        <v>0</v>
      </c>
      <c r="AM846" s="175">
        <f t="shared" si="449"/>
        <v>0</v>
      </c>
      <c r="AN846" s="130">
        <f t="shared" si="467"/>
        <v>0</v>
      </c>
      <c r="AO846" s="74">
        <f t="shared" si="450"/>
        <v>0</v>
      </c>
      <c r="AP846" s="123">
        <f t="shared" si="468"/>
        <v>0</v>
      </c>
      <c r="AQ846" s="118">
        <f t="shared" si="451"/>
        <v>0</v>
      </c>
      <c r="AR846" s="82" t="str">
        <f t="shared" si="469"/>
        <v>https://www.alta.ru/tnved/code//</v>
      </c>
      <c r="AS846" s="157"/>
      <c r="AT846" s="162"/>
      <c r="AU846" s="74">
        <f t="shared" si="452"/>
        <v>0</v>
      </c>
      <c r="AV846" s="157"/>
      <c r="AW846" s="75">
        <f>_xlfn.IFNA(VLOOKUP(L846,list_vat[],3,FALSE),0)</f>
        <v>0</v>
      </c>
      <c r="AX846" s="74">
        <f t="shared" si="470"/>
        <v>0</v>
      </c>
      <c r="AY846" s="74">
        <f t="shared" si="471"/>
        <v>0</v>
      </c>
      <c r="AZ846" s="130">
        <f t="shared" si="472"/>
        <v>0</v>
      </c>
      <c r="BA846" s="74">
        <f t="shared" si="453"/>
        <v>0</v>
      </c>
      <c r="BB846" s="193">
        <f t="shared" si="473"/>
        <v>0</v>
      </c>
      <c r="BC846" s="102">
        <f t="shared" si="474"/>
        <v>0</v>
      </c>
      <c r="BD846" s="102">
        <f t="shared" si="475"/>
        <v>0</v>
      </c>
      <c r="BE846" s="413" t="s">
        <v>69</v>
      </c>
    </row>
    <row r="847" spans="1:57" s="65" customFormat="1" ht="12" customHeight="1" x14ac:dyDescent="0.2">
      <c r="A847" s="43">
        <v>832</v>
      </c>
      <c r="B847" s="166"/>
      <c r="C847" s="166"/>
      <c r="D847" s="166"/>
      <c r="E847" s="162"/>
      <c r="F847" s="166"/>
      <c r="G847" s="162"/>
      <c r="H847" s="162"/>
      <c r="I847" s="189">
        <f t="shared" si="454"/>
        <v>0</v>
      </c>
      <c r="J847" s="195"/>
      <c r="K847" s="162"/>
      <c r="L847" s="168"/>
      <c r="M847" s="75">
        <f>_xlfn.XLOOKUP(L847,list_vat[Страна],list_vat[Ставка НДС %],0,0)</f>
        <v>0</v>
      </c>
      <c r="N847" s="162">
        <f t="shared" si="455"/>
        <v>0</v>
      </c>
      <c r="O847" s="169"/>
      <c r="P847" s="74">
        <f t="shared" si="476"/>
        <v>0</v>
      </c>
      <c r="Q847" s="162"/>
      <c r="R847" s="162" t="str">
        <f t="shared" si="456"/>
        <v>введи курс</v>
      </c>
      <c r="S847" s="196">
        <f t="shared" si="457"/>
        <v>0</v>
      </c>
      <c r="T847" s="192">
        <f t="shared" si="458"/>
        <v>0</v>
      </c>
      <c r="U847" s="76">
        <f t="shared" si="459"/>
        <v>0</v>
      </c>
      <c r="V847" s="123">
        <f t="shared" si="460"/>
        <v>0</v>
      </c>
      <c r="W847" s="191"/>
      <c r="X847" s="170"/>
      <c r="Y847" s="74">
        <f t="shared" si="445"/>
        <v>0</v>
      </c>
      <c r="Z847" s="188"/>
      <c r="AA847" s="130">
        <f t="shared" si="461"/>
        <v>0</v>
      </c>
      <c r="AB847" s="74">
        <f t="shared" si="462"/>
        <v>0</v>
      </c>
      <c r="AC847" s="356"/>
      <c r="AD847" s="130" cm="1">
        <f t="array" ref="AD847">IFERROR(ROUND((_xlfn.IFS(offer_sale_type="поставка",AB847,offer_sale_type="транзит",S847)*(1+AC847))/E847,2),0)</f>
        <v>0</v>
      </c>
      <c r="AE847" s="74">
        <f t="shared" si="463"/>
        <v>0</v>
      </c>
      <c r="AF847" s="123" cm="1">
        <f t="array" ref="AF847">IFERROR(ROUND(_xlfn.IFS(offer_sale_type="поставка",AB847,offer_sale_type="транзит",S847)*AC847,2),0)</f>
        <v>0</v>
      </c>
      <c r="AG847" s="130">
        <f t="shared" si="446"/>
        <v>0</v>
      </c>
      <c r="AH847" s="74">
        <f t="shared" si="447"/>
        <v>0</v>
      </c>
      <c r="AI847" s="123">
        <f t="shared" si="448"/>
        <v>0</v>
      </c>
      <c r="AJ847" s="118">
        <f t="shared" si="464"/>
        <v>0</v>
      </c>
      <c r="AK847" s="74">
        <f t="shared" si="465"/>
        <v>0</v>
      </c>
      <c r="AL847" s="174">
        <f t="shared" si="466"/>
        <v>0</v>
      </c>
      <c r="AM847" s="175">
        <f t="shared" si="449"/>
        <v>0</v>
      </c>
      <c r="AN847" s="130">
        <f t="shared" si="467"/>
        <v>0</v>
      </c>
      <c r="AO847" s="74">
        <f t="shared" si="450"/>
        <v>0</v>
      </c>
      <c r="AP847" s="123">
        <f t="shared" si="468"/>
        <v>0</v>
      </c>
      <c r="AQ847" s="118">
        <f t="shared" si="451"/>
        <v>0</v>
      </c>
      <c r="AR847" s="82" t="str">
        <f t="shared" si="469"/>
        <v>https://www.alta.ru/tnved/code//</v>
      </c>
      <c r="AS847" s="157"/>
      <c r="AT847" s="162"/>
      <c r="AU847" s="74">
        <f t="shared" si="452"/>
        <v>0</v>
      </c>
      <c r="AV847" s="157"/>
      <c r="AW847" s="75">
        <f>_xlfn.IFNA(VLOOKUP(L847,list_vat[],3,FALSE),0)</f>
        <v>0</v>
      </c>
      <c r="AX847" s="74">
        <f t="shared" si="470"/>
        <v>0</v>
      </c>
      <c r="AY847" s="74">
        <f t="shared" si="471"/>
        <v>0</v>
      </c>
      <c r="AZ847" s="130">
        <f t="shared" si="472"/>
        <v>0</v>
      </c>
      <c r="BA847" s="74">
        <f t="shared" si="453"/>
        <v>0</v>
      </c>
      <c r="BB847" s="193">
        <f t="shared" si="473"/>
        <v>0</v>
      </c>
      <c r="BC847" s="102">
        <f t="shared" si="474"/>
        <v>0</v>
      </c>
      <c r="BD847" s="102">
        <f t="shared" si="475"/>
        <v>0</v>
      </c>
      <c r="BE847" s="413" t="s">
        <v>69</v>
      </c>
    </row>
    <row r="848" spans="1:57" s="65" customFormat="1" ht="12" customHeight="1" x14ac:dyDescent="0.2">
      <c r="A848" s="43">
        <v>833</v>
      </c>
      <c r="B848" s="166"/>
      <c r="C848" s="166"/>
      <c r="D848" s="166"/>
      <c r="E848" s="162"/>
      <c r="F848" s="166"/>
      <c r="G848" s="162"/>
      <c r="H848" s="162"/>
      <c r="I848" s="189">
        <f t="shared" si="454"/>
        <v>0</v>
      </c>
      <c r="J848" s="195"/>
      <c r="K848" s="162"/>
      <c r="L848" s="168"/>
      <c r="M848" s="75">
        <f>_xlfn.XLOOKUP(L848,list_vat[Страна],list_vat[Ставка НДС %],0,0)</f>
        <v>0</v>
      </c>
      <c r="N848" s="162">
        <f t="shared" si="455"/>
        <v>0</v>
      </c>
      <c r="O848" s="169"/>
      <c r="P848" s="74">
        <f t="shared" si="476"/>
        <v>0</v>
      </c>
      <c r="Q848" s="162"/>
      <c r="R848" s="162" t="str">
        <f t="shared" si="456"/>
        <v>введи курс</v>
      </c>
      <c r="S848" s="196">
        <f t="shared" si="457"/>
        <v>0</v>
      </c>
      <c r="T848" s="192">
        <f t="shared" si="458"/>
        <v>0</v>
      </c>
      <c r="U848" s="76">
        <f t="shared" si="459"/>
        <v>0</v>
      </c>
      <c r="V848" s="123">
        <f t="shared" si="460"/>
        <v>0</v>
      </c>
      <c r="W848" s="191"/>
      <c r="X848" s="170"/>
      <c r="Y848" s="74">
        <f t="shared" ref="Y848:Y911" si="477">ROUND(IF(offer_incoterms="DDP",X848*(S848+T848),0),2)</f>
        <v>0</v>
      </c>
      <c r="Z848" s="188"/>
      <c r="AA848" s="130">
        <f t="shared" si="461"/>
        <v>0</v>
      </c>
      <c r="AB848" s="74">
        <f t="shared" si="462"/>
        <v>0</v>
      </c>
      <c r="AC848" s="356"/>
      <c r="AD848" s="130" cm="1">
        <f t="array" ref="AD848">IFERROR(ROUND((_xlfn.IFS(offer_sale_type="поставка",AB848,offer_sale_type="транзит",S848)*(1+AC848))/E848,2),0)</f>
        <v>0</v>
      </c>
      <c r="AE848" s="74">
        <f t="shared" si="463"/>
        <v>0</v>
      </c>
      <c r="AF848" s="123" cm="1">
        <f t="array" ref="AF848">IFERROR(ROUND(_xlfn.IFS(offer_sale_type="поставка",AB848,offer_sale_type="транзит",S848)*AC848,2),0)</f>
        <v>0</v>
      </c>
      <c r="AG848" s="130">
        <f t="shared" ref="AG848:AG911" si="478">$BD848*VLOOKUP($AG$3,$AF$4:$AG$7,2,FALSE)</f>
        <v>0</v>
      </c>
      <c r="AH848" s="74">
        <f t="shared" ref="AH848:AH911" si="479">SUM(AE848,AG848,AI848)*rate_forex_risk</f>
        <v>0</v>
      </c>
      <c r="AI848" s="123">
        <f t="shared" ref="AI848:AI911" si="480">IF(OR(seller_region="TR",offer_sale_type="экспорт"),0,rate_fin_comm)*SUM(AZ848,AZ848*AW848,T848)</f>
        <v>0</v>
      </c>
      <c r="AJ848" s="118">
        <f t="shared" si="464"/>
        <v>0</v>
      </c>
      <c r="AK848" s="74">
        <f t="shared" si="465"/>
        <v>0</v>
      </c>
      <c r="AL848" s="174">
        <f t="shared" si="466"/>
        <v>0</v>
      </c>
      <c r="AM848" s="175">
        <f t="shared" ref="AM848:AM911" si="481">ROUND(AJ848*(1+IF(offer_incoterms="DDP",rate_vatRu,0)),2)</f>
        <v>0</v>
      </c>
      <c r="AN848" s="130">
        <f t="shared" si="467"/>
        <v>0</v>
      </c>
      <c r="AO848" s="74">
        <f t="shared" ref="AO848:AO911" si="482">SUM(AY848,Y848:Z848,T848)*IF(AND(offer_incoterms="DDP",offer_sale_type&lt;&gt;"экспорт"),rate_vatRu,0)</f>
        <v>0</v>
      </c>
      <c r="AP848" s="123">
        <f t="shared" si="468"/>
        <v>0</v>
      </c>
      <c r="AQ848" s="118">
        <f t="shared" ref="AQ848:AQ911" si="483">IF(offer_sale_type="транзит",SUM(AF848:AI848,BA848,BB848),0)</f>
        <v>0</v>
      </c>
      <c r="AR848" s="82" t="str">
        <f t="shared" si="469"/>
        <v>https://www.alta.ru/tnved/code//</v>
      </c>
      <c r="AS848" s="157"/>
      <c r="AT848" s="162"/>
      <c r="AU848" s="74">
        <f t="shared" ref="AU848:AU911" si="484">IF(ISBLANK(AT848),0,AJ848-AT848)</f>
        <v>0</v>
      </c>
      <c r="AV848" s="157"/>
      <c r="AW848" s="75">
        <f>_xlfn.IFNA(VLOOKUP(L848,list_vat[],3,FALSE),0)</f>
        <v>0</v>
      </c>
      <c r="AX848" s="74">
        <f t="shared" si="470"/>
        <v>0</v>
      </c>
      <c r="AY848" s="74">
        <f t="shared" si="471"/>
        <v>0</v>
      </c>
      <c r="AZ848" s="130">
        <f t="shared" si="472"/>
        <v>0</v>
      </c>
      <c r="BA848" s="74">
        <f t="shared" ref="BA848:BA911" si="485">cost_fin_total*$BD848</f>
        <v>0</v>
      </c>
      <c r="BB848" s="193">
        <f t="shared" si="473"/>
        <v>0</v>
      </c>
      <c r="BC848" s="102">
        <f t="shared" si="474"/>
        <v>0</v>
      </c>
      <c r="BD848" s="102">
        <f t="shared" si="475"/>
        <v>0</v>
      </c>
      <c r="BE848" s="413" t="s">
        <v>69</v>
      </c>
    </row>
    <row r="849" spans="1:57" s="65" customFormat="1" ht="12" customHeight="1" x14ac:dyDescent="0.2">
      <c r="A849" s="43">
        <v>834</v>
      </c>
      <c r="B849" s="166"/>
      <c r="C849" s="166"/>
      <c r="D849" s="166"/>
      <c r="E849" s="162"/>
      <c r="F849" s="166"/>
      <c r="G849" s="162"/>
      <c r="H849" s="162"/>
      <c r="I849" s="189">
        <f t="shared" ref="I849:I912" si="486">E849*G849</f>
        <v>0</v>
      </c>
      <c r="J849" s="195"/>
      <c r="K849" s="162"/>
      <c r="L849" s="168"/>
      <c r="M849" s="75">
        <f>_xlfn.XLOOKUP(L849,list_vat[Страна],list_vat[Ставка НДС %],0,0)</f>
        <v>0</v>
      </c>
      <c r="N849" s="162">
        <f t="shared" ref="N849:N912" si="487">IFERROR(IF(L849="Китай",K849,K849/(1+M849)),0)</f>
        <v>0</v>
      </c>
      <c r="O849" s="169"/>
      <c r="P849" s="74">
        <f t="shared" si="476"/>
        <v>0</v>
      </c>
      <c r="Q849" s="162"/>
      <c r="R849" s="162" t="str">
        <f t="shared" ref="R849:R912" si="488">IF(ISBLANK(Q849),"введи курс",P849/Q849)</f>
        <v>введи курс</v>
      </c>
      <c r="S849" s="196">
        <f t="shared" ref="S849:S912" si="489">IF(AND(ISNUMBER(E849),ISNUMBER(Q849)),E849*R849,0)</f>
        <v>0</v>
      </c>
      <c r="T849" s="192">
        <f t="shared" ref="T849:T912" si="490">$BC849*V$11</f>
        <v>0</v>
      </c>
      <c r="U849" s="76">
        <f t="shared" ref="U849:U912" si="491">$BC849*W$11</f>
        <v>0</v>
      </c>
      <c r="V849" s="123">
        <f t="shared" ref="V849:V912" si="492">+SUM(T849:U849)</f>
        <v>0</v>
      </c>
      <c r="W849" s="191"/>
      <c r="X849" s="170"/>
      <c r="Y849" s="74">
        <f t="shared" si="477"/>
        <v>0</v>
      </c>
      <c r="Z849" s="188"/>
      <c r="AA849" s="130">
        <f t="shared" ref="AA849:AA912" si="493">IFERROR(AB849/E849,0)</f>
        <v>0</v>
      </c>
      <c r="AB849" s="74">
        <f t="shared" ref="AB849:AB912" si="494">ROUND(SUM(S849,V849,Y849:Z849,BA849:BB849),2)</f>
        <v>0</v>
      </c>
      <c r="AC849" s="356"/>
      <c r="AD849" s="130" cm="1">
        <f t="array" ref="AD849">IFERROR(ROUND((_xlfn.IFS(offer_sale_type="поставка",AB849,offer_sale_type="транзит",S849)*(1+AC849))/E849,2),0)</f>
        <v>0</v>
      </c>
      <c r="AE849" s="74">
        <f t="shared" ref="AE849:AE912" si="495">AD849*E849</f>
        <v>0</v>
      </c>
      <c r="AF849" s="123" cm="1">
        <f t="array" ref="AF849">IFERROR(ROUND(_xlfn.IFS(offer_sale_type="поставка",AB849,offer_sale_type="транзит",S849)*AC849,2),0)</f>
        <v>0</v>
      </c>
      <c r="AG849" s="130">
        <f t="shared" si="478"/>
        <v>0</v>
      </c>
      <c r="AH849" s="74">
        <f t="shared" si="479"/>
        <v>0</v>
      </c>
      <c r="AI849" s="123">
        <f t="shared" si="480"/>
        <v>0</v>
      </c>
      <c r="AJ849" s="118">
        <f t="shared" ref="AJ849:AJ912" si="496">IFERROR(ROUND(SUM(AB849,AF849:AI849)/E849,2),0)</f>
        <v>0</v>
      </c>
      <c r="AK849" s="74">
        <f t="shared" ref="AK849:AK912" si="497">AJ849*E849</f>
        <v>0</v>
      </c>
      <c r="AL849" s="174">
        <f t="shared" ref="AL849:AL912" si="498">ROUND(IFERROR(AM849*E849,0),2)</f>
        <v>0</v>
      </c>
      <c r="AM849" s="175">
        <f t="shared" si="481"/>
        <v>0</v>
      </c>
      <c r="AN849" s="130">
        <f t="shared" ref="AN849:AN912" si="499">AL849-AK849</f>
        <v>0</v>
      </c>
      <c r="AO849" s="74">
        <f t="shared" si="482"/>
        <v>0</v>
      </c>
      <c r="AP849" s="123">
        <f t="shared" ref="AP849:AP912" si="500">AN849-AO849</f>
        <v>0</v>
      </c>
      <c r="AQ849" s="118">
        <f t="shared" si="483"/>
        <v>0</v>
      </c>
      <c r="AR849" s="82" t="str">
        <f t="shared" ref="AR849:AR912" si="501">HYPERLINK("https://www.alta.ru/tnved/code/")&amp;W849&amp;"/"</f>
        <v>https://www.alta.ru/tnved/code//</v>
      </c>
      <c r="AS849" s="157"/>
      <c r="AT849" s="162"/>
      <c r="AU849" s="74">
        <f t="shared" si="484"/>
        <v>0</v>
      </c>
      <c r="AV849" s="157"/>
      <c r="AW849" s="75">
        <f>_xlfn.IFNA(VLOOKUP(L849,list_vat[],3,FALSE),0)</f>
        <v>0</v>
      </c>
      <c r="AX849" s="74">
        <f t="shared" ref="AX849:AX912" si="502">IFERROR(ROUND(S849*(1+AW849)/E849,2),0)</f>
        <v>0</v>
      </c>
      <c r="AY849" s="74">
        <f t="shared" ref="AY849:AY912" si="503">E849*AX849</f>
        <v>0</v>
      </c>
      <c r="AZ849" s="130">
        <f t="shared" ref="AZ849:AZ912" si="504">S849*(1+M849)</f>
        <v>0</v>
      </c>
      <c r="BA849" s="74">
        <f t="shared" si="485"/>
        <v>0</v>
      </c>
      <c r="BB849" s="193">
        <f t="shared" ref="BB849:BB912" si="505">credit_sales_interest*BD849</f>
        <v>0</v>
      </c>
      <c r="BC849" s="102">
        <f t="shared" ref="BC849:BC912" si="506">IFERROR(IF($I$13&gt;0,$I849/$I$13,$S849/$S$13),0)</f>
        <v>0</v>
      </c>
      <c r="BD849" s="102">
        <f t="shared" ref="BD849:BD912" si="507">IFERROR($S849/$S$13,0)</f>
        <v>0</v>
      </c>
      <c r="BE849" s="413" t="s">
        <v>69</v>
      </c>
    </row>
    <row r="850" spans="1:57" s="65" customFormat="1" ht="12" customHeight="1" x14ac:dyDescent="0.2">
      <c r="A850" s="43">
        <v>835</v>
      </c>
      <c r="B850" s="166"/>
      <c r="C850" s="166"/>
      <c r="D850" s="166"/>
      <c r="E850" s="162"/>
      <c r="F850" s="166"/>
      <c r="G850" s="162"/>
      <c r="H850" s="162"/>
      <c r="I850" s="189">
        <f t="shared" si="486"/>
        <v>0</v>
      </c>
      <c r="J850" s="195"/>
      <c r="K850" s="162"/>
      <c r="L850" s="168"/>
      <c r="M850" s="75">
        <f>_xlfn.XLOOKUP(L850,list_vat[Страна],list_vat[Ставка НДС %],0,0)</f>
        <v>0</v>
      </c>
      <c r="N850" s="162">
        <f t="shared" si="487"/>
        <v>0</v>
      </c>
      <c r="O850" s="169"/>
      <c r="P850" s="74">
        <f t="shared" ref="P850:P913" si="508">N850*(1-O850)</f>
        <v>0</v>
      </c>
      <c r="Q850" s="162"/>
      <c r="R850" s="162" t="str">
        <f t="shared" si="488"/>
        <v>введи курс</v>
      </c>
      <c r="S850" s="196">
        <f t="shared" si="489"/>
        <v>0</v>
      </c>
      <c r="T850" s="192">
        <f t="shared" si="490"/>
        <v>0</v>
      </c>
      <c r="U850" s="76">
        <f t="shared" si="491"/>
        <v>0</v>
      </c>
      <c r="V850" s="123">
        <f t="shared" si="492"/>
        <v>0</v>
      </c>
      <c r="W850" s="191"/>
      <c r="X850" s="170"/>
      <c r="Y850" s="74">
        <f t="shared" si="477"/>
        <v>0</v>
      </c>
      <c r="Z850" s="188"/>
      <c r="AA850" s="130">
        <f t="shared" si="493"/>
        <v>0</v>
      </c>
      <c r="AB850" s="74">
        <f t="shared" si="494"/>
        <v>0</v>
      </c>
      <c r="AC850" s="356"/>
      <c r="AD850" s="130" cm="1">
        <f t="array" ref="AD850">IFERROR(ROUND((_xlfn.IFS(offer_sale_type="поставка",AB850,offer_sale_type="транзит",S850)*(1+AC850))/E850,2),0)</f>
        <v>0</v>
      </c>
      <c r="AE850" s="74">
        <f t="shared" si="495"/>
        <v>0</v>
      </c>
      <c r="AF850" s="123" cm="1">
        <f t="array" ref="AF850">IFERROR(ROUND(_xlfn.IFS(offer_sale_type="поставка",AB850,offer_sale_type="транзит",S850)*AC850,2),0)</f>
        <v>0</v>
      </c>
      <c r="AG850" s="130">
        <f t="shared" si="478"/>
        <v>0</v>
      </c>
      <c r="AH850" s="74">
        <f t="shared" si="479"/>
        <v>0</v>
      </c>
      <c r="AI850" s="123">
        <f t="shared" si="480"/>
        <v>0</v>
      </c>
      <c r="AJ850" s="118">
        <f t="shared" si="496"/>
        <v>0</v>
      </c>
      <c r="AK850" s="74">
        <f t="shared" si="497"/>
        <v>0</v>
      </c>
      <c r="AL850" s="174">
        <f t="shared" si="498"/>
        <v>0</v>
      </c>
      <c r="AM850" s="175">
        <f t="shared" si="481"/>
        <v>0</v>
      </c>
      <c r="AN850" s="130">
        <f t="shared" si="499"/>
        <v>0</v>
      </c>
      <c r="AO850" s="74">
        <f t="shared" si="482"/>
        <v>0</v>
      </c>
      <c r="AP850" s="123">
        <f t="shared" si="500"/>
        <v>0</v>
      </c>
      <c r="AQ850" s="118">
        <f t="shared" si="483"/>
        <v>0</v>
      </c>
      <c r="AR850" s="82" t="str">
        <f t="shared" si="501"/>
        <v>https://www.alta.ru/tnved/code//</v>
      </c>
      <c r="AS850" s="157"/>
      <c r="AT850" s="162"/>
      <c r="AU850" s="74">
        <f t="shared" si="484"/>
        <v>0</v>
      </c>
      <c r="AV850" s="157"/>
      <c r="AW850" s="75">
        <f>_xlfn.IFNA(VLOOKUP(L850,list_vat[],3,FALSE),0)</f>
        <v>0</v>
      </c>
      <c r="AX850" s="74">
        <f t="shared" si="502"/>
        <v>0</v>
      </c>
      <c r="AY850" s="74">
        <f t="shared" si="503"/>
        <v>0</v>
      </c>
      <c r="AZ850" s="130">
        <f t="shared" si="504"/>
        <v>0</v>
      </c>
      <c r="BA850" s="74">
        <f t="shared" si="485"/>
        <v>0</v>
      </c>
      <c r="BB850" s="193">
        <f t="shared" si="505"/>
        <v>0</v>
      </c>
      <c r="BC850" s="102">
        <f t="shared" si="506"/>
        <v>0</v>
      </c>
      <c r="BD850" s="102">
        <f t="shared" si="507"/>
        <v>0</v>
      </c>
      <c r="BE850" s="413" t="s">
        <v>69</v>
      </c>
    </row>
    <row r="851" spans="1:57" s="65" customFormat="1" ht="12" customHeight="1" x14ac:dyDescent="0.2">
      <c r="A851" s="43">
        <v>836</v>
      </c>
      <c r="B851" s="166"/>
      <c r="C851" s="166"/>
      <c r="D851" s="166"/>
      <c r="E851" s="162"/>
      <c r="F851" s="166"/>
      <c r="G851" s="162"/>
      <c r="H851" s="162"/>
      <c r="I851" s="189">
        <f t="shared" si="486"/>
        <v>0</v>
      </c>
      <c r="J851" s="195"/>
      <c r="K851" s="162"/>
      <c r="L851" s="168"/>
      <c r="M851" s="75">
        <f>_xlfn.XLOOKUP(L851,list_vat[Страна],list_vat[Ставка НДС %],0,0)</f>
        <v>0</v>
      </c>
      <c r="N851" s="162">
        <f t="shared" si="487"/>
        <v>0</v>
      </c>
      <c r="O851" s="169"/>
      <c r="P851" s="74">
        <f t="shared" si="508"/>
        <v>0</v>
      </c>
      <c r="Q851" s="162"/>
      <c r="R851" s="162" t="str">
        <f t="shared" si="488"/>
        <v>введи курс</v>
      </c>
      <c r="S851" s="196">
        <f t="shared" si="489"/>
        <v>0</v>
      </c>
      <c r="T851" s="192">
        <f t="shared" si="490"/>
        <v>0</v>
      </c>
      <c r="U851" s="76">
        <f t="shared" si="491"/>
        <v>0</v>
      </c>
      <c r="V851" s="123">
        <f t="shared" si="492"/>
        <v>0</v>
      </c>
      <c r="W851" s="191"/>
      <c r="X851" s="170"/>
      <c r="Y851" s="74">
        <f t="shared" si="477"/>
        <v>0</v>
      </c>
      <c r="Z851" s="188"/>
      <c r="AA851" s="130">
        <f t="shared" si="493"/>
        <v>0</v>
      </c>
      <c r="AB851" s="74">
        <f t="shared" si="494"/>
        <v>0</v>
      </c>
      <c r="AC851" s="356"/>
      <c r="AD851" s="130" cm="1">
        <f t="array" ref="AD851">IFERROR(ROUND((_xlfn.IFS(offer_sale_type="поставка",AB851,offer_sale_type="транзит",S851)*(1+AC851))/E851,2),0)</f>
        <v>0</v>
      </c>
      <c r="AE851" s="74">
        <f t="shared" si="495"/>
        <v>0</v>
      </c>
      <c r="AF851" s="123" cm="1">
        <f t="array" ref="AF851">IFERROR(ROUND(_xlfn.IFS(offer_sale_type="поставка",AB851,offer_sale_type="транзит",S851)*AC851,2),0)</f>
        <v>0</v>
      </c>
      <c r="AG851" s="130">
        <f t="shared" si="478"/>
        <v>0</v>
      </c>
      <c r="AH851" s="74">
        <f t="shared" si="479"/>
        <v>0</v>
      </c>
      <c r="AI851" s="123">
        <f t="shared" si="480"/>
        <v>0</v>
      </c>
      <c r="AJ851" s="118">
        <f t="shared" si="496"/>
        <v>0</v>
      </c>
      <c r="AK851" s="74">
        <f t="shared" si="497"/>
        <v>0</v>
      </c>
      <c r="AL851" s="174">
        <f t="shared" si="498"/>
        <v>0</v>
      </c>
      <c r="AM851" s="175">
        <f t="shared" si="481"/>
        <v>0</v>
      </c>
      <c r="AN851" s="130">
        <f t="shared" si="499"/>
        <v>0</v>
      </c>
      <c r="AO851" s="74">
        <f t="shared" si="482"/>
        <v>0</v>
      </c>
      <c r="AP851" s="123">
        <f t="shared" si="500"/>
        <v>0</v>
      </c>
      <c r="AQ851" s="118">
        <f t="shared" si="483"/>
        <v>0</v>
      </c>
      <c r="AR851" s="82" t="str">
        <f t="shared" si="501"/>
        <v>https://www.alta.ru/tnved/code//</v>
      </c>
      <c r="AS851" s="157"/>
      <c r="AT851" s="162"/>
      <c r="AU851" s="74">
        <f t="shared" si="484"/>
        <v>0</v>
      </c>
      <c r="AV851" s="157"/>
      <c r="AW851" s="75">
        <f>_xlfn.IFNA(VLOOKUP(L851,list_vat[],3,FALSE),0)</f>
        <v>0</v>
      </c>
      <c r="AX851" s="74">
        <f t="shared" si="502"/>
        <v>0</v>
      </c>
      <c r="AY851" s="74">
        <f t="shared" si="503"/>
        <v>0</v>
      </c>
      <c r="AZ851" s="130">
        <f t="shared" si="504"/>
        <v>0</v>
      </c>
      <c r="BA851" s="74">
        <f t="shared" si="485"/>
        <v>0</v>
      </c>
      <c r="BB851" s="193">
        <f t="shared" si="505"/>
        <v>0</v>
      </c>
      <c r="BC851" s="102">
        <f t="shared" si="506"/>
        <v>0</v>
      </c>
      <c r="BD851" s="102">
        <f t="shared" si="507"/>
        <v>0</v>
      </c>
      <c r="BE851" s="413" t="s">
        <v>69</v>
      </c>
    </row>
    <row r="852" spans="1:57" s="65" customFormat="1" ht="12" customHeight="1" x14ac:dyDescent="0.2">
      <c r="A852" s="43">
        <v>837</v>
      </c>
      <c r="B852" s="166"/>
      <c r="C852" s="166"/>
      <c r="D852" s="166"/>
      <c r="E852" s="162"/>
      <c r="F852" s="166"/>
      <c r="G852" s="162"/>
      <c r="H852" s="162"/>
      <c r="I852" s="189">
        <f t="shared" si="486"/>
        <v>0</v>
      </c>
      <c r="J852" s="195"/>
      <c r="K852" s="162"/>
      <c r="L852" s="168"/>
      <c r="M852" s="75">
        <f>_xlfn.XLOOKUP(L852,list_vat[Страна],list_vat[Ставка НДС %],0,0)</f>
        <v>0</v>
      </c>
      <c r="N852" s="162">
        <f t="shared" si="487"/>
        <v>0</v>
      </c>
      <c r="O852" s="169"/>
      <c r="P852" s="74">
        <f t="shared" si="508"/>
        <v>0</v>
      </c>
      <c r="Q852" s="162"/>
      <c r="R852" s="162" t="str">
        <f t="shared" si="488"/>
        <v>введи курс</v>
      </c>
      <c r="S852" s="196">
        <f t="shared" si="489"/>
        <v>0</v>
      </c>
      <c r="T852" s="192">
        <f t="shared" si="490"/>
        <v>0</v>
      </c>
      <c r="U852" s="76">
        <f t="shared" si="491"/>
        <v>0</v>
      </c>
      <c r="V852" s="123">
        <f t="shared" si="492"/>
        <v>0</v>
      </c>
      <c r="W852" s="191"/>
      <c r="X852" s="170"/>
      <c r="Y852" s="74">
        <f t="shared" si="477"/>
        <v>0</v>
      </c>
      <c r="Z852" s="188"/>
      <c r="AA852" s="130">
        <f t="shared" si="493"/>
        <v>0</v>
      </c>
      <c r="AB852" s="74">
        <f t="shared" si="494"/>
        <v>0</v>
      </c>
      <c r="AC852" s="356"/>
      <c r="AD852" s="130" cm="1">
        <f t="array" ref="AD852">IFERROR(ROUND((_xlfn.IFS(offer_sale_type="поставка",AB852,offer_sale_type="транзит",S852)*(1+AC852))/E852,2),0)</f>
        <v>0</v>
      </c>
      <c r="AE852" s="74">
        <f t="shared" si="495"/>
        <v>0</v>
      </c>
      <c r="AF852" s="123" cm="1">
        <f t="array" ref="AF852">IFERROR(ROUND(_xlfn.IFS(offer_sale_type="поставка",AB852,offer_sale_type="транзит",S852)*AC852,2),0)</f>
        <v>0</v>
      </c>
      <c r="AG852" s="130">
        <f t="shared" si="478"/>
        <v>0</v>
      </c>
      <c r="AH852" s="74">
        <f t="shared" si="479"/>
        <v>0</v>
      </c>
      <c r="AI852" s="123">
        <f t="shared" si="480"/>
        <v>0</v>
      </c>
      <c r="AJ852" s="118">
        <f t="shared" si="496"/>
        <v>0</v>
      </c>
      <c r="AK852" s="74">
        <f t="shared" si="497"/>
        <v>0</v>
      </c>
      <c r="AL852" s="174">
        <f t="shared" si="498"/>
        <v>0</v>
      </c>
      <c r="AM852" s="175">
        <f t="shared" si="481"/>
        <v>0</v>
      </c>
      <c r="AN852" s="130">
        <f t="shared" si="499"/>
        <v>0</v>
      </c>
      <c r="AO852" s="74">
        <f t="shared" si="482"/>
        <v>0</v>
      </c>
      <c r="AP852" s="123">
        <f t="shared" si="500"/>
        <v>0</v>
      </c>
      <c r="AQ852" s="118">
        <f t="shared" si="483"/>
        <v>0</v>
      </c>
      <c r="AR852" s="82" t="str">
        <f t="shared" si="501"/>
        <v>https://www.alta.ru/tnved/code//</v>
      </c>
      <c r="AS852" s="157"/>
      <c r="AT852" s="162"/>
      <c r="AU852" s="74">
        <f t="shared" si="484"/>
        <v>0</v>
      </c>
      <c r="AV852" s="157"/>
      <c r="AW852" s="75">
        <f>_xlfn.IFNA(VLOOKUP(L852,list_vat[],3,FALSE),0)</f>
        <v>0</v>
      </c>
      <c r="AX852" s="74">
        <f t="shared" si="502"/>
        <v>0</v>
      </c>
      <c r="AY852" s="74">
        <f t="shared" si="503"/>
        <v>0</v>
      </c>
      <c r="AZ852" s="130">
        <f t="shared" si="504"/>
        <v>0</v>
      </c>
      <c r="BA852" s="74">
        <f t="shared" si="485"/>
        <v>0</v>
      </c>
      <c r="BB852" s="193">
        <f t="shared" si="505"/>
        <v>0</v>
      </c>
      <c r="BC852" s="102">
        <f t="shared" si="506"/>
        <v>0</v>
      </c>
      <c r="BD852" s="102">
        <f t="shared" si="507"/>
        <v>0</v>
      </c>
      <c r="BE852" s="413" t="s">
        <v>69</v>
      </c>
    </row>
    <row r="853" spans="1:57" s="65" customFormat="1" ht="12" customHeight="1" x14ac:dyDescent="0.2">
      <c r="A853" s="43">
        <v>838</v>
      </c>
      <c r="B853" s="166"/>
      <c r="C853" s="166"/>
      <c r="D853" s="166"/>
      <c r="E853" s="162"/>
      <c r="F853" s="166"/>
      <c r="G853" s="162"/>
      <c r="H853" s="162"/>
      <c r="I853" s="189">
        <f t="shared" si="486"/>
        <v>0</v>
      </c>
      <c r="J853" s="195"/>
      <c r="K853" s="162"/>
      <c r="L853" s="168"/>
      <c r="M853" s="75">
        <f>_xlfn.XLOOKUP(L853,list_vat[Страна],list_vat[Ставка НДС %],0,0)</f>
        <v>0</v>
      </c>
      <c r="N853" s="162">
        <f t="shared" si="487"/>
        <v>0</v>
      </c>
      <c r="O853" s="169"/>
      <c r="P853" s="74">
        <f t="shared" si="508"/>
        <v>0</v>
      </c>
      <c r="Q853" s="162"/>
      <c r="R853" s="162" t="str">
        <f t="shared" si="488"/>
        <v>введи курс</v>
      </c>
      <c r="S853" s="196">
        <f t="shared" si="489"/>
        <v>0</v>
      </c>
      <c r="T853" s="192">
        <f t="shared" si="490"/>
        <v>0</v>
      </c>
      <c r="U853" s="76">
        <f t="shared" si="491"/>
        <v>0</v>
      </c>
      <c r="V853" s="123">
        <f t="shared" si="492"/>
        <v>0</v>
      </c>
      <c r="W853" s="191"/>
      <c r="X853" s="170"/>
      <c r="Y853" s="74">
        <f t="shared" si="477"/>
        <v>0</v>
      </c>
      <c r="Z853" s="188"/>
      <c r="AA853" s="130">
        <f t="shared" si="493"/>
        <v>0</v>
      </c>
      <c r="AB853" s="74">
        <f t="shared" si="494"/>
        <v>0</v>
      </c>
      <c r="AC853" s="356"/>
      <c r="AD853" s="130" cm="1">
        <f t="array" ref="AD853">IFERROR(ROUND((_xlfn.IFS(offer_sale_type="поставка",AB853,offer_sale_type="транзит",S853)*(1+AC853))/E853,2),0)</f>
        <v>0</v>
      </c>
      <c r="AE853" s="74">
        <f t="shared" si="495"/>
        <v>0</v>
      </c>
      <c r="AF853" s="123" cm="1">
        <f t="array" ref="AF853">IFERROR(ROUND(_xlfn.IFS(offer_sale_type="поставка",AB853,offer_sale_type="транзит",S853)*AC853,2),0)</f>
        <v>0</v>
      </c>
      <c r="AG853" s="130">
        <f t="shared" si="478"/>
        <v>0</v>
      </c>
      <c r="AH853" s="74">
        <f t="shared" si="479"/>
        <v>0</v>
      </c>
      <c r="AI853" s="123">
        <f t="shared" si="480"/>
        <v>0</v>
      </c>
      <c r="AJ853" s="118">
        <f t="shared" si="496"/>
        <v>0</v>
      </c>
      <c r="AK853" s="74">
        <f t="shared" si="497"/>
        <v>0</v>
      </c>
      <c r="AL853" s="174">
        <f t="shared" si="498"/>
        <v>0</v>
      </c>
      <c r="AM853" s="175">
        <f t="shared" si="481"/>
        <v>0</v>
      </c>
      <c r="AN853" s="130">
        <f t="shared" si="499"/>
        <v>0</v>
      </c>
      <c r="AO853" s="74">
        <f t="shared" si="482"/>
        <v>0</v>
      </c>
      <c r="AP853" s="123">
        <f t="shared" si="500"/>
        <v>0</v>
      </c>
      <c r="AQ853" s="118">
        <f t="shared" si="483"/>
        <v>0</v>
      </c>
      <c r="AR853" s="82" t="str">
        <f t="shared" si="501"/>
        <v>https://www.alta.ru/tnved/code//</v>
      </c>
      <c r="AS853" s="157"/>
      <c r="AT853" s="162"/>
      <c r="AU853" s="74">
        <f t="shared" si="484"/>
        <v>0</v>
      </c>
      <c r="AV853" s="157"/>
      <c r="AW853" s="75">
        <f>_xlfn.IFNA(VLOOKUP(L853,list_vat[],3,FALSE),0)</f>
        <v>0</v>
      </c>
      <c r="AX853" s="74">
        <f t="shared" si="502"/>
        <v>0</v>
      </c>
      <c r="AY853" s="74">
        <f t="shared" si="503"/>
        <v>0</v>
      </c>
      <c r="AZ853" s="130">
        <f t="shared" si="504"/>
        <v>0</v>
      </c>
      <c r="BA853" s="74">
        <f t="shared" si="485"/>
        <v>0</v>
      </c>
      <c r="BB853" s="193">
        <f t="shared" si="505"/>
        <v>0</v>
      </c>
      <c r="BC853" s="102">
        <f t="shared" si="506"/>
        <v>0</v>
      </c>
      <c r="BD853" s="102">
        <f t="shared" si="507"/>
        <v>0</v>
      </c>
      <c r="BE853" s="413" t="s">
        <v>69</v>
      </c>
    </row>
    <row r="854" spans="1:57" s="65" customFormat="1" ht="12" customHeight="1" x14ac:dyDescent="0.2">
      <c r="A854" s="43">
        <v>839</v>
      </c>
      <c r="B854" s="166"/>
      <c r="C854" s="166"/>
      <c r="D854" s="166"/>
      <c r="E854" s="162"/>
      <c r="F854" s="166"/>
      <c r="G854" s="162"/>
      <c r="H854" s="162"/>
      <c r="I854" s="189">
        <f t="shared" si="486"/>
        <v>0</v>
      </c>
      <c r="J854" s="195"/>
      <c r="K854" s="162"/>
      <c r="L854" s="168"/>
      <c r="M854" s="75">
        <f>_xlfn.XLOOKUP(L854,list_vat[Страна],list_vat[Ставка НДС %],0,0)</f>
        <v>0</v>
      </c>
      <c r="N854" s="162">
        <f t="shared" si="487"/>
        <v>0</v>
      </c>
      <c r="O854" s="169"/>
      <c r="P854" s="74">
        <f t="shared" si="508"/>
        <v>0</v>
      </c>
      <c r="Q854" s="162"/>
      <c r="R854" s="162" t="str">
        <f t="shared" si="488"/>
        <v>введи курс</v>
      </c>
      <c r="S854" s="196">
        <f t="shared" si="489"/>
        <v>0</v>
      </c>
      <c r="T854" s="192">
        <f t="shared" si="490"/>
        <v>0</v>
      </c>
      <c r="U854" s="76">
        <f t="shared" si="491"/>
        <v>0</v>
      </c>
      <c r="V854" s="123">
        <f t="shared" si="492"/>
        <v>0</v>
      </c>
      <c r="W854" s="191"/>
      <c r="X854" s="170"/>
      <c r="Y854" s="74">
        <f t="shared" si="477"/>
        <v>0</v>
      </c>
      <c r="Z854" s="188"/>
      <c r="AA854" s="130">
        <f t="shared" si="493"/>
        <v>0</v>
      </c>
      <c r="AB854" s="74">
        <f t="shared" si="494"/>
        <v>0</v>
      </c>
      <c r="AC854" s="356"/>
      <c r="AD854" s="130" cm="1">
        <f t="array" ref="AD854">IFERROR(ROUND((_xlfn.IFS(offer_sale_type="поставка",AB854,offer_sale_type="транзит",S854)*(1+AC854))/E854,2),0)</f>
        <v>0</v>
      </c>
      <c r="AE854" s="74">
        <f t="shared" si="495"/>
        <v>0</v>
      </c>
      <c r="AF854" s="123" cm="1">
        <f t="array" ref="AF854">IFERROR(ROUND(_xlfn.IFS(offer_sale_type="поставка",AB854,offer_sale_type="транзит",S854)*AC854,2),0)</f>
        <v>0</v>
      </c>
      <c r="AG854" s="130">
        <f t="shared" si="478"/>
        <v>0</v>
      </c>
      <c r="AH854" s="74">
        <f t="shared" si="479"/>
        <v>0</v>
      </c>
      <c r="AI854" s="123">
        <f t="shared" si="480"/>
        <v>0</v>
      </c>
      <c r="AJ854" s="118">
        <f t="shared" si="496"/>
        <v>0</v>
      </c>
      <c r="AK854" s="74">
        <f t="shared" si="497"/>
        <v>0</v>
      </c>
      <c r="AL854" s="174">
        <f t="shared" si="498"/>
        <v>0</v>
      </c>
      <c r="AM854" s="175">
        <f t="shared" si="481"/>
        <v>0</v>
      </c>
      <c r="AN854" s="130">
        <f t="shared" si="499"/>
        <v>0</v>
      </c>
      <c r="AO854" s="74">
        <f t="shared" si="482"/>
        <v>0</v>
      </c>
      <c r="AP854" s="123">
        <f t="shared" si="500"/>
        <v>0</v>
      </c>
      <c r="AQ854" s="118">
        <f t="shared" si="483"/>
        <v>0</v>
      </c>
      <c r="AR854" s="82" t="str">
        <f t="shared" si="501"/>
        <v>https://www.alta.ru/tnved/code//</v>
      </c>
      <c r="AS854" s="157"/>
      <c r="AT854" s="162"/>
      <c r="AU854" s="74">
        <f t="shared" si="484"/>
        <v>0</v>
      </c>
      <c r="AV854" s="157"/>
      <c r="AW854" s="75">
        <f>_xlfn.IFNA(VLOOKUP(L854,list_vat[],3,FALSE),0)</f>
        <v>0</v>
      </c>
      <c r="AX854" s="74">
        <f t="shared" si="502"/>
        <v>0</v>
      </c>
      <c r="AY854" s="74">
        <f t="shared" si="503"/>
        <v>0</v>
      </c>
      <c r="AZ854" s="130">
        <f t="shared" si="504"/>
        <v>0</v>
      </c>
      <c r="BA854" s="74">
        <f t="shared" si="485"/>
        <v>0</v>
      </c>
      <c r="BB854" s="193">
        <f t="shared" si="505"/>
        <v>0</v>
      </c>
      <c r="BC854" s="102">
        <f t="shared" si="506"/>
        <v>0</v>
      </c>
      <c r="BD854" s="102">
        <f t="shared" si="507"/>
        <v>0</v>
      </c>
      <c r="BE854" s="413" t="s">
        <v>69</v>
      </c>
    </row>
    <row r="855" spans="1:57" s="65" customFormat="1" ht="12" customHeight="1" x14ac:dyDescent="0.2">
      <c r="A855" s="43">
        <v>840</v>
      </c>
      <c r="B855" s="166"/>
      <c r="C855" s="166"/>
      <c r="D855" s="166"/>
      <c r="E855" s="162"/>
      <c r="F855" s="166"/>
      <c r="G855" s="162"/>
      <c r="H855" s="162"/>
      <c r="I855" s="189">
        <f t="shared" si="486"/>
        <v>0</v>
      </c>
      <c r="J855" s="195"/>
      <c r="K855" s="162"/>
      <c r="L855" s="168"/>
      <c r="M855" s="75">
        <f>_xlfn.XLOOKUP(L855,list_vat[Страна],list_vat[Ставка НДС %],0,0)</f>
        <v>0</v>
      </c>
      <c r="N855" s="162">
        <f t="shared" si="487"/>
        <v>0</v>
      </c>
      <c r="O855" s="169"/>
      <c r="P855" s="74">
        <f t="shared" si="508"/>
        <v>0</v>
      </c>
      <c r="Q855" s="162"/>
      <c r="R855" s="162" t="str">
        <f t="shared" si="488"/>
        <v>введи курс</v>
      </c>
      <c r="S855" s="196">
        <f t="shared" si="489"/>
        <v>0</v>
      </c>
      <c r="T855" s="192">
        <f t="shared" si="490"/>
        <v>0</v>
      </c>
      <c r="U855" s="76">
        <f t="shared" si="491"/>
        <v>0</v>
      </c>
      <c r="V855" s="123">
        <f t="shared" si="492"/>
        <v>0</v>
      </c>
      <c r="W855" s="191"/>
      <c r="X855" s="170"/>
      <c r="Y855" s="74">
        <f t="shared" si="477"/>
        <v>0</v>
      </c>
      <c r="Z855" s="188"/>
      <c r="AA855" s="130">
        <f t="shared" si="493"/>
        <v>0</v>
      </c>
      <c r="AB855" s="74">
        <f t="shared" si="494"/>
        <v>0</v>
      </c>
      <c r="AC855" s="356"/>
      <c r="AD855" s="130" cm="1">
        <f t="array" ref="AD855">IFERROR(ROUND((_xlfn.IFS(offer_sale_type="поставка",AB855,offer_sale_type="транзит",S855)*(1+AC855))/E855,2),0)</f>
        <v>0</v>
      </c>
      <c r="AE855" s="74">
        <f t="shared" si="495"/>
        <v>0</v>
      </c>
      <c r="AF855" s="123" cm="1">
        <f t="array" ref="AF855">IFERROR(ROUND(_xlfn.IFS(offer_sale_type="поставка",AB855,offer_sale_type="транзит",S855)*AC855,2),0)</f>
        <v>0</v>
      </c>
      <c r="AG855" s="130">
        <f t="shared" si="478"/>
        <v>0</v>
      </c>
      <c r="AH855" s="74">
        <f t="shared" si="479"/>
        <v>0</v>
      </c>
      <c r="AI855" s="123">
        <f t="shared" si="480"/>
        <v>0</v>
      </c>
      <c r="AJ855" s="118">
        <f t="shared" si="496"/>
        <v>0</v>
      </c>
      <c r="AK855" s="74">
        <f t="shared" si="497"/>
        <v>0</v>
      </c>
      <c r="AL855" s="174">
        <f t="shared" si="498"/>
        <v>0</v>
      </c>
      <c r="AM855" s="175">
        <f t="shared" si="481"/>
        <v>0</v>
      </c>
      <c r="AN855" s="130">
        <f t="shared" si="499"/>
        <v>0</v>
      </c>
      <c r="AO855" s="74">
        <f t="shared" si="482"/>
        <v>0</v>
      </c>
      <c r="AP855" s="123">
        <f t="shared" si="500"/>
        <v>0</v>
      </c>
      <c r="AQ855" s="118">
        <f t="shared" si="483"/>
        <v>0</v>
      </c>
      <c r="AR855" s="82" t="str">
        <f t="shared" si="501"/>
        <v>https://www.alta.ru/tnved/code//</v>
      </c>
      <c r="AS855" s="157"/>
      <c r="AT855" s="162"/>
      <c r="AU855" s="74">
        <f t="shared" si="484"/>
        <v>0</v>
      </c>
      <c r="AV855" s="157"/>
      <c r="AW855" s="75">
        <f>_xlfn.IFNA(VLOOKUP(L855,list_vat[],3,FALSE),0)</f>
        <v>0</v>
      </c>
      <c r="AX855" s="74">
        <f t="shared" si="502"/>
        <v>0</v>
      </c>
      <c r="AY855" s="74">
        <f t="shared" si="503"/>
        <v>0</v>
      </c>
      <c r="AZ855" s="130">
        <f t="shared" si="504"/>
        <v>0</v>
      </c>
      <c r="BA855" s="74">
        <f t="shared" si="485"/>
        <v>0</v>
      </c>
      <c r="BB855" s="193">
        <f t="shared" si="505"/>
        <v>0</v>
      </c>
      <c r="BC855" s="102">
        <f t="shared" si="506"/>
        <v>0</v>
      </c>
      <c r="BD855" s="102">
        <f t="shared" si="507"/>
        <v>0</v>
      </c>
      <c r="BE855" s="413" t="s">
        <v>69</v>
      </c>
    </row>
    <row r="856" spans="1:57" s="65" customFormat="1" ht="12" customHeight="1" x14ac:dyDescent="0.2">
      <c r="A856" s="43">
        <v>841</v>
      </c>
      <c r="B856" s="166"/>
      <c r="C856" s="166"/>
      <c r="D856" s="166"/>
      <c r="E856" s="162"/>
      <c r="F856" s="166"/>
      <c r="G856" s="162"/>
      <c r="H856" s="162"/>
      <c r="I856" s="189">
        <f t="shared" si="486"/>
        <v>0</v>
      </c>
      <c r="J856" s="195"/>
      <c r="K856" s="162"/>
      <c r="L856" s="168"/>
      <c r="M856" s="75">
        <f>_xlfn.XLOOKUP(L856,list_vat[Страна],list_vat[Ставка НДС %],0,0)</f>
        <v>0</v>
      </c>
      <c r="N856" s="162">
        <f t="shared" si="487"/>
        <v>0</v>
      </c>
      <c r="O856" s="169"/>
      <c r="P856" s="74">
        <f t="shared" si="508"/>
        <v>0</v>
      </c>
      <c r="Q856" s="162"/>
      <c r="R856" s="162" t="str">
        <f t="shared" si="488"/>
        <v>введи курс</v>
      </c>
      <c r="S856" s="196">
        <f t="shared" si="489"/>
        <v>0</v>
      </c>
      <c r="T856" s="192">
        <f t="shared" si="490"/>
        <v>0</v>
      </c>
      <c r="U856" s="76">
        <f t="shared" si="491"/>
        <v>0</v>
      </c>
      <c r="V856" s="123">
        <f t="shared" si="492"/>
        <v>0</v>
      </c>
      <c r="W856" s="191"/>
      <c r="X856" s="170"/>
      <c r="Y856" s="74">
        <f t="shared" si="477"/>
        <v>0</v>
      </c>
      <c r="Z856" s="188"/>
      <c r="AA856" s="130">
        <f t="shared" si="493"/>
        <v>0</v>
      </c>
      <c r="AB856" s="74">
        <f t="shared" si="494"/>
        <v>0</v>
      </c>
      <c r="AC856" s="356"/>
      <c r="AD856" s="130" cm="1">
        <f t="array" ref="AD856">IFERROR(ROUND((_xlfn.IFS(offer_sale_type="поставка",AB856,offer_sale_type="транзит",S856)*(1+AC856))/E856,2),0)</f>
        <v>0</v>
      </c>
      <c r="AE856" s="74">
        <f t="shared" si="495"/>
        <v>0</v>
      </c>
      <c r="AF856" s="123" cm="1">
        <f t="array" ref="AF856">IFERROR(ROUND(_xlfn.IFS(offer_sale_type="поставка",AB856,offer_sale_type="транзит",S856)*AC856,2),0)</f>
        <v>0</v>
      </c>
      <c r="AG856" s="130">
        <f t="shared" si="478"/>
        <v>0</v>
      </c>
      <c r="AH856" s="74">
        <f t="shared" si="479"/>
        <v>0</v>
      </c>
      <c r="AI856" s="123">
        <f t="shared" si="480"/>
        <v>0</v>
      </c>
      <c r="AJ856" s="118">
        <f t="shared" si="496"/>
        <v>0</v>
      </c>
      <c r="AK856" s="74">
        <f t="shared" si="497"/>
        <v>0</v>
      </c>
      <c r="AL856" s="174">
        <f t="shared" si="498"/>
        <v>0</v>
      </c>
      <c r="AM856" s="175">
        <f t="shared" si="481"/>
        <v>0</v>
      </c>
      <c r="AN856" s="130">
        <f t="shared" si="499"/>
        <v>0</v>
      </c>
      <c r="AO856" s="74">
        <f t="shared" si="482"/>
        <v>0</v>
      </c>
      <c r="AP856" s="123">
        <f t="shared" si="500"/>
        <v>0</v>
      </c>
      <c r="AQ856" s="118">
        <f t="shared" si="483"/>
        <v>0</v>
      </c>
      <c r="AR856" s="82" t="str">
        <f t="shared" si="501"/>
        <v>https://www.alta.ru/tnved/code//</v>
      </c>
      <c r="AS856" s="157"/>
      <c r="AT856" s="162"/>
      <c r="AU856" s="74">
        <f t="shared" si="484"/>
        <v>0</v>
      </c>
      <c r="AV856" s="157"/>
      <c r="AW856" s="75">
        <f>_xlfn.IFNA(VLOOKUP(L856,list_vat[],3,FALSE),0)</f>
        <v>0</v>
      </c>
      <c r="AX856" s="74">
        <f t="shared" si="502"/>
        <v>0</v>
      </c>
      <c r="AY856" s="74">
        <f t="shared" si="503"/>
        <v>0</v>
      </c>
      <c r="AZ856" s="130">
        <f t="shared" si="504"/>
        <v>0</v>
      </c>
      <c r="BA856" s="74">
        <f t="shared" si="485"/>
        <v>0</v>
      </c>
      <c r="BB856" s="193">
        <f t="shared" si="505"/>
        <v>0</v>
      </c>
      <c r="BC856" s="102">
        <f t="shared" si="506"/>
        <v>0</v>
      </c>
      <c r="BD856" s="102">
        <f t="shared" si="507"/>
        <v>0</v>
      </c>
      <c r="BE856" s="413" t="s">
        <v>69</v>
      </c>
    </row>
    <row r="857" spans="1:57" s="65" customFormat="1" ht="12" customHeight="1" x14ac:dyDescent="0.2">
      <c r="A857" s="43">
        <v>842</v>
      </c>
      <c r="B857" s="166"/>
      <c r="C857" s="166"/>
      <c r="D857" s="166"/>
      <c r="E857" s="162"/>
      <c r="F857" s="166"/>
      <c r="G857" s="162"/>
      <c r="H857" s="162"/>
      <c r="I857" s="189">
        <f t="shared" si="486"/>
        <v>0</v>
      </c>
      <c r="J857" s="195"/>
      <c r="K857" s="162"/>
      <c r="L857" s="168"/>
      <c r="M857" s="75">
        <f>_xlfn.XLOOKUP(L857,list_vat[Страна],list_vat[Ставка НДС %],0,0)</f>
        <v>0</v>
      </c>
      <c r="N857" s="162">
        <f t="shared" si="487"/>
        <v>0</v>
      </c>
      <c r="O857" s="169"/>
      <c r="P857" s="74">
        <f t="shared" si="508"/>
        <v>0</v>
      </c>
      <c r="Q857" s="162"/>
      <c r="R857" s="162" t="str">
        <f t="shared" si="488"/>
        <v>введи курс</v>
      </c>
      <c r="S857" s="196">
        <f t="shared" si="489"/>
        <v>0</v>
      </c>
      <c r="T857" s="192">
        <f t="shared" si="490"/>
        <v>0</v>
      </c>
      <c r="U857" s="76">
        <f t="shared" si="491"/>
        <v>0</v>
      </c>
      <c r="V857" s="123">
        <f t="shared" si="492"/>
        <v>0</v>
      </c>
      <c r="W857" s="191"/>
      <c r="X857" s="170"/>
      <c r="Y857" s="74">
        <f t="shared" si="477"/>
        <v>0</v>
      </c>
      <c r="Z857" s="188"/>
      <c r="AA857" s="130">
        <f t="shared" si="493"/>
        <v>0</v>
      </c>
      <c r="AB857" s="74">
        <f t="shared" si="494"/>
        <v>0</v>
      </c>
      <c r="AC857" s="356"/>
      <c r="AD857" s="130" cm="1">
        <f t="array" ref="AD857">IFERROR(ROUND((_xlfn.IFS(offer_sale_type="поставка",AB857,offer_sale_type="транзит",S857)*(1+AC857))/E857,2),0)</f>
        <v>0</v>
      </c>
      <c r="AE857" s="74">
        <f t="shared" si="495"/>
        <v>0</v>
      </c>
      <c r="AF857" s="123" cm="1">
        <f t="array" ref="AF857">IFERROR(ROUND(_xlfn.IFS(offer_sale_type="поставка",AB857,offer_sale_type="транзит",S857)*AC857,2),0)</f>
        <v>0</v>
      </c>
      <c r="AG857" s="130">
        <f t="shared" si="478"/>
        <v>0</v>
      </c>
      <c r="AH857" s="74">
        <f t="shared" si="479"/>
        <v>0</v>
      </c>
      <c r="AI857" s="123">
        <f t="shared" si="480"/>
        <v>0</v>
      </c>
      <c r="AJ857" s="118">
        <f t="shared" si="496"/>
        <v>0</v>
      </c>
      <c r="AK857" s="74">
        <f t="shared" si="497"/>
        <v>0</v>
      </c>
      <c r="AL857" s="174">
        <f t="shared" si="498"/>
        <v>0</v>
      </c>
      <c r="AM857" s="175">
        <f t="shared" si="481"/>
        <v>0</v>
      </c>
      <c r="AN857" s="130">
        <f t="shared" si="499"/>
        <v>0</v>
      </c>
      <c r="AO857" s="74">
        <f t="shared" si="482"/>
        <v>0</v>
      </c>
      <c r="AP857" s="123">
        <f t="shared" si="500"/>
        <v>0</v>
      </c>
      <c r="AQ857" s="118">
        <f t="shared" si="483"/>
        <v>0</v>
      </c>
      <c r="AR857" s="82" t="str">
        <f t="shared" si="501"/>
        <v>https://www.alta.ru/tnved/code//</v>
      </c>
      <c r="AS857" s="157"/>
      <c r="AT857" s="162"/>
      <c r="AU857" s="74">
        <f t="shared" si="484"/>
        <v>0</v>
      </c>
      <c r="AV857" s="157"/>
      <c r="AW857" s="75">
        <f>_xlfn.IFNA(VLOOKUP(L857,list_vat[],3,FALSE),0)</f>
        <v>0</v>
      </c>
      <c r="AX857" s="74">
        <f t="shared" si="502"/>
        <v>0</v>
      </c>
      <c r="AY857" s="74">
        <f t="shared" si="503"/>
        <v>0</v>
      </c>
      <c r="AZ857" s="130">
        <f t="shared" si="504"/>
        <v>0</v>
      </c>
      <c r="BA857" s="74">
        <f t="shared" si="485"/>
        <v>0</v>
      </c>
      <c r="BB857" s="193">
        <f t="shared" si="505"/>
        <v>0</v>
      </c>
      <c r="BC857" s="102">
        <f t="shared" si="506"/>
        <v>0</v>
      </c>
      <c r="BD857" s="102">
        <f t="shared" si="507"/>
        <v>0</v>
      </c>
      <c r="BE857" s="413" t="s">
        <v>69</v>
      </c>
    </row>
    <row r="858" spans="1:57" s="65" customFormat="1" ht="12" customHeight="1" x14ac:dyDescent="0.2">
      <c r="A858" s="43">
        <v>843</v>
      </c>
      <c r="B858" s="166"/>
      <c r="C858" s="166"/>
      <c r="D858" s="166"/>
      <c r="E858" s="162"/>
      <c r="F858" s="166"/>
      <c r="G858" s="162"/>
      <c r="H858" s="162"/>
      <c r="I858" s="189">
        <f t="shared" si="486"/>
        <v>0</v>
      </c>
      <c r="J858" s="195"/>
      <c r="K858" s="162"/>
      <c r="L858" s="168"/>
      <c r="M858" s="75">
        <f>_xlfn.XLOOKUP(L858,list_vat[Страна],list_vat[Ставка НДС %],0,0)</f>
        <v>0</v>
      </c>
      <c r="N858" s="162">
        <f t="shared" si="487"/>
        <v>0</v>
      </c>
      <c r="O858" s="169"/>
      <c r="P858" s="74">
        <f t="shared" si="508"/>
        <v>0</v>
      </c>
      <c r="Q858" s="162"/>
      <c r="R858" s="162" t="str">
        <f t="shared" si="488"/>
        <v>введи курс</v>
      </c>
      <c r="S858" s="196">
        <f t="shared" si="489"/>
        <v>0</v>
      </c>
      <c r="T858" s="192">
        <f t="shared" si="490"/>
        <v>0</v>
      </c>
      <c r="U858" s="76">
        <f t="shared" si="491"/>
        <v>0</v>
      </c>
      <c r="V858" s="123">
        <f t="shared" si="492"/>
        <v>0</v>
      </c>
      <c r="W858" s="191"/>
      <c r="X858" s="170"/>
      <c r="Y858" s="74">
        <f t="shared" si="477"/>
        <v>0</v>
      </c>
      <c r="Z858" s="188"/>
      <c r="AA858" s="130">
        <f t="shared" si="493"/>
        <v>0</v>
      </c>
      <c r="AB858" s="74">
        <f t="shared" si="494"/>
        <v>0</v>
      </c>
      <c r="AC858" s="356"/>
      <c r="AD858" s="130" cm="1">
        <f t="array" ref="AD858">IFERROR(ROUND((_xlfn.IFS(offer_sale_type="поставка",AB858,offer_sale_type="транзит",S858)*(1+AC858))/E858,2),0)</f>
        <v>0</v>
      </c>
      <c r="AE858" s="74">
        <f t="shared" si="495"/>
        <v>0</v>
      </c>
      <c r="AF858" s="123" cm="1">
        <f t="array" ref="AF858">IFERROR(ROUND(_xlfn.IFS(offer_sale_type="поставка",AB858,offer_sale_type="транзит",S858)*AC858,2),0)</f>
        <v>0</v>
      </c>
      <c r="AG858" s="130">
        <f t="shared" si="478"/>
        <v>0</v>
      </c>
      <c r="AH858" s="74">
        <f t="shared" si="479"/>
        <v>0</v>
      </c>
      <c r="AI858" s="123">
        <f t="shared" si="480"/>
        <v>0</v>
      </c>
      <c r="AJ858" s="118">
        <f t="shared" si="496"/>
        <v>0</v>
      </c>
      <c r="AK858" s="74">
        <f t="shared" si="497"/>
        <v>0</v>
      </c>
      <c r="AL858" s="174">
        <f t="shared" si="498"/>
        <v>0</v>
      </c>
      <c r="AM858" s="175">
        <f t="shared" si="481"/>
        <v>0</v>
      </c>
      <c r="AN858" s="130">
        <f t="shared" si="499"/>
        <v>0</v>
      </c>
      <c r="AO858" s="74">
        <f t="shared" si="482"/>
        <v>0</v>
      </c>
      <c r="AP858" s="123">
        <f t="shared" si="500"/>
        <v>0</v>
      </c>
      <c r="AQ858" s="118">
        <f t="shared" si="483"/>
        <v>0</v>
      </c>
      <c r="AR858" s="82" t="str">
        <f t="shared" si="501"/>
        <v>https://www.alta.ru/tnved/code//</v>
      </c>
      <c r="AS858" s="157"/>
      <c r="AT858" s="162"/>
      <c r="AU858" s="74">
        <f t="shared" si="484"/>
        <v>0</v>
      </c>
      <c r="AV858" s="157"/>
      <c r="AW858" s="75">
        <f>_xlfn.IFNA(VLOOKUP(L858,list_vat[],3,FALSE),0)</f>
        <v>0</v>
      </c>
      <c r="AX858" s="74">
        <f t="shared" si="502"/>
        <v>0</v>
      </c>
      <c r="AY858" s="74">
        <f t="shared" si="503"/>
        <v>0</v>
      </c>
      <c r="AZ858" s="130">
        <f t="shared" si="504"/>
        <v>0</v>
      </c>
      <c r="BA858" s="74">
        <f t="shared" si="485"/>
        <v>0</v>
      </c>
      <c r="BB858" s="193">
        <f t="shared" si="505"/>
        <v>0</v>
      </c>
      <c r="BC858" s="102">
        <f t="shared" si="506"/>
        <v>0</v>
      </c>
      <c r="BD858" s="102">
        <f t="shared" si="507"/>
        <v>0</v>
      </c>
      <c r="BE858" s="413" t="s">
        <v>69</v>
      </c>
    </row>
    <row r="859" spans="1:57" s="65" customFormat="1" ht="12" customHeight="1" x14ac:dyDescent="0.2">
      <c r="A859" s="43">
        <v>844</v>
      </c>
      <c r="B859" s="166"/>
      <c r="C859" s="166"/>
      <c r="D859" s="166"/>
      <c r="E859" s="162"/>
      <c r="F859" s="166"/>
      <c r="G859" s="162"/>
      <c r="H859" s="162"/>
      <c r="I859" s="189">
        <f t="shared" si="486"/>
        <v>0</v>
      </c>
      <c r="J859" s="195"/>
      <c r="K859" s="162"/>
      <c r="L859" s="168"/>
      <c r="M859" s="75">
        <f>_xlfn.XLOOKUP(L859,list_vat[Страна],list_vat[Ставка НДС %],0,0)</f>
        <v>0</v>
      </c>
      <c r="N859" s="162">
        <f t="shared" si="487"/>
        <v>0</v>
      </c>
      <c r="O859" s="169"/>
      <c r="P859" s="74">
        <f t="shared" si="508"/>
        <v>0</v>
      </c>
      <c r="Q859" s="162"/>
      <c r="R859" s="162" t="str">
        <f t="shared" si="488"/>
        <v>введи курс</v>
      </c>
      <c r="S859" s="196">
        <f t="shared" si="489"/>
        <v>0</v>
      </c>
      <c r="T859" s="192">
        <f t="shared" si="490"/>
        <v>0</v>
      </c>
      <c r="U859" s="76">
        <f t="shared" si="491"/>
        <v>0</v>
      </c>
      <c r="V859" s="123">
        <f t="shared" si="492"/>
        <v>0</v>
      </c>
      <c r="W859" s="191"/>
      <c r="X859" s="170"/>
      <c r="Y859" s="74">
        <f t="shared" si="477"/>
        <v>0</v>
      </c>
      <c r="Z859" s="188"/>
      <c r="AA859" s="130">
        <f t="shared" si="493"/>
        <v>0</v>
      </c>
      <c r="AB859" s="74">
        <f t="shared" si="494"/>
        <v>0</v>
      </c>
      <c r="AC859" s="356"/>
      <c r="AD859" s="130" cm="1">
        <f t="array" ref="AD859">IFERROR(ROUND((_xlfn.IFS(offer_sale_type="поставка",AB859,offer_sale_type="транзит",S859)*(1+AC859))/E859,2),0)</f>
        <v>0</v>
      </c>
      <c r="AE859" s="74">
        <f t="shared" si="495"/>
        <v>0</v>
      </c>
      <c r="AF859" s="123" cm="1">
        <f t="array" ref="AF859">IFERROR(ROUND(_xlfn.IFS(offer_sale_type="поставка",AB859,offer_sale_type="транзит",S859)*AC859,2),0)</f>
        <v>0</v>
      </c>
      <c r="AG859" s="130">
        <f t="shared" si="478"/>
        <v>0</v>
      </c>
      <c r="AH859" s="74">
        <f t="shared" si="479"/>
        <v>0</v>
      </c>
      <c r="AI859" s="123">
        <f t="shared" si="480"/>
        <v>0</v>
      </c>
      <c r="AJ859" s="118">
        <f t="shared" si="496"/>
        <v>0</v>
      </c>
      <c r="AK859" s="74">
        <f t="shared" si="497"/>
        <v>0</v>
      </c>
      <c r="AL859" s="174">
        <f t="shared" si="498"/>
        <v>0</v>
      </c>
      <c r="AM859" s="175">
        <f t="shared" si="481"/>
        <v>0</v>
      </c>
      <c r="AN859" s="130">
        <f t="shared" si="499"/>
        <v>0</v>
      </c>
      <c r="AO859" s="74">
        <f t="shared" si="482"/>
        <v>0</v>
      </c>
      <c r="AP859" s="123">
        <f t="shared" si="500"/>
        <v>0</v>
      </c>
      <c r="AQ859" s="118">
        <f t="shared" si="483"/>
        <v>0</v>
      </c>
      <c r="AR859" s="82" t="str">
        <f t="shared" si="501"/>
        <v>https://www.alta.ru/tnved/code//</v>
      </c>
      <c r="AS859" s="157"/>
      <c r="AT859" s="162"/>
      <c r="AU859" s="74">
        <f t="shared" si="484"/>
        <v>0</v>
      </c>
      <c r="AV859" s="157"/>
      <c r="AW859" s="75">
        <f>_xlfn.IFNA(VLOOKUP(L859,list_vat[],3,FALSE),0)</f>
        <v>0</v>
      </c>
      <c r="AX859" s="74">
        <f t="shared" si="502"/>
        <v>0</v>
      </c>
      <c r="AY859" s="74">
        <f t="shared" si="503"/>
        <v>0</v>
      </c>
      <c r="AZ859" s="130">
        <f t="shared" si="504"/>
        <v>0</v>
      </c>
      <c r="BA859" s="74">
        <f t="shared" si="485"/>
        <v>0</v>
      </c>
      <c r="BB859" s="193">
        <f t="shared" si="505"/>
        <v>0</v>
      </c>
      <c r="BC859" s="102">
        <f t="shared" si="506"/>
        <v>0</v>
      </c>
      <c r="BD859" s="102">
        <f t="shared" si="507"/>
        <v>0</v>
      </c>
      <c r="BE859" s="413" t="s">
        <v>69</v>
      </c>
    </row>
    <row r="860" spans="1:57" s="65" customFormat="1" ht="12" customHeight="1" x14ac:dyDescent="0.2">
      <c r="A860" s="43">
        <v>845</v>
      </c>
      <c r="B860" s="166"/>
      <c r="C860" s="166"/>
      <c r="D860" s="166"/>
      <c r="E860" s="162"/>
      <c r="F860" s="166"/>
      <c r="G860" s="162"/>
      <c r="H860" s="162"/>
      <c r="I860" s="189">
        <f t="shared" si="486"/>
        <v>0</v>
      </c>
      <c r="J860" s="195"/>
      <c r="K860" s="162"/>
      <c r="L860" s="168"/>
      <c r="M860" s="75">
        <f>_xlfn.XLOOKUP(L860,list_vat[Страна],list_vat[Ставка НДС %],0,0)</f>
        <v>0</v>
      </c>
      <c r="N860" s="162">
        <f t="shared" si="487"/>
        <v>0</v>
      </c>
      <c r="O860" s="169"/>
      <c r="P860" s="74">
        <f t="shared" si="508"/>
        <v>0</v>
      </c>
      <c r="Q860" s="162"/>
      <c r="R860" s="162" t="str">
        <f t="shared" si="488"/>
        <v>введи курс</v>
      </c>
      <c r="S860" s="196">
        <f t="shared" si="489"/>
        <v>0</v>
      </c>
      <c r="T860" s="192">
        <f t="shared" si="490"/>
        <v>0</v>
      </c>
      <c r="U860" s="76">
        <f t="shared" si="491"/>
        <v>0</v>
      </c>
      <c r="V860" s="123">
        <f t="shared" si="492"/>
        <v>0</v>
      </c>
      <c r="W860" s="191"/>
      <c r="X860" s="170"/>
      <c r="Y860" s="74">
        <f t="shared" si="477"/>
        <v>0</v>
      </c>
      <c r="Z860" s="188"/>
      <c r="AA860" s="130">
        <f t="shared" si="493"/>
        <v>0</v>
      </c>
      <c r="AB860" s="74">
        <f t="shared" si="494"/>
        <v>0</v>
      </c>
      <c r="AC860" s="356"/>
      <c r="AD860" s="130" cm="1">
        <f t="array" ref="AD860">IFERROR(ROUND((_xlfn.IFS(offer_sale_type="поставка",AB860,offer_sale_type="транзит",S860)*(1+AC860))/E860,2),0)</f>
        <v>0</v>
      </c>
      <c r="AE860" s="74">
        <f t="shared" si="495"/>
        <v>0</v>
      </c>
      <c r="AF860" s="123" cm="1">
        <f t="array" ref="AF860">IFERROR(ROUND(_xlfn.IFS(offer_sale_type="поставка",AB860,offer_sale_type="транзит",S860)*AC860,2),0)</f>
        <v>0</v>
      </c>
      <c r="AG860" s="130">
        <f t="shared" si="478"/>
        <v>0</v>
      </c>
      <c r="AH860" s="74">
        <f t="shared" si="479"/>
        <v>0</v>
      </c>
      <c r="AI860" s="123">
        <f t="shared" si="480"/>
        <v>0</v>
      </c>
      <c r="AJ860" s="118">
        <f t="shared" si="496"/>
        <v>0</v>
      </c>
      <c r="AK860" s="74">
        <f t="shared" si="497"/>
        <v>0</v>
      </c>
      <c r="AL860" s="174">
        <f t="shared" si="498"/>
        <v>0</v>
      </c>
      <c r="AM860" s="175">
        <f t="shared" si="481"/>
        <v>0</v>
      </c>
      <c r="AN860" s="130">
        <f t="shared" si="499"/>
        <v>0</v>
      </c>
      <c r="AO860" s="74">
        <f t="shared" si="482"/>
        <v>0</v>
      </c>
      <c r="AP860" s="123">
        <f t="shared" si="500"/>
        <v>0</v>
      </c>
      <c r="AQ860" s="118">
        <f t="shared" si="483"/>
        <v>0</v>
      </c>
      <c r="AR860" s="82" t="str">
        <f t="shared" si="501"/>
        <v>https://www.alta.ru/tnved/code//</v>
      </c>
      <c r="AS860" s="157"/>
      <c r="AT860" s="162"/>
      <c r="AU860" s="74">
        <f t="shared" si="484"/>
        <v>0</v>
      </c>
      <c r="AV860" s="157"/>
      <c r="AW860" s="75">
        <f>_xlfn.IFNA(VLOOKUP(L860,list_vat[],3,FALSE),0)</f>
        <v>0</v>
      </c>
      <c r="AX860" s="74">
        <f t="shared" si="502"/>
        <v>0</v>
      </c>
      <c r="AY860" s="74">
        <f t="shared" si="503"/>
        <v>0</v>
      </c>
      <c r="AZ860" s="130">
        <f t="shared" si="504"/>
        <v>0</v>
      </c>
      <c r="BA860" s="74">
        <f t="shared" si="485"/>
        <v>0</v>
      </c>
      <c r="BB860" s="193">
        <f t="shared" si="505"/>
        <v>0</v>
      </c>
      <c r="BC860" s="102">
        <f t="shared" si="506"/>
        <v>0</v>
      </c>
      <c r="BD860" s="102">
        <f t="shared" si="507"/>
        <v>0</v>
      </c>
      <c r="BE860" s="413" t="s">
        <v>69</v>
      </c>
    </row>
    <row r="861" spans="1:57" s="65" customFormat="1" ht="12" customHeight="1" x14ac:dyDescent="0.2">
      <c r="A861" s="43">
        <v>846</v>
      </c>
      <c r="B861" s="166"/>
      <c r="C861" s="166"/>
      <c r="D861" s="166"/>
      <c r="E861" s="162"/>
      <c r="F861" s="166"/>
      <c r="G861" s="162"/>
      <c r="H861" s="162"/>
      <c r="I861" s="189">
        <f t="shared" si="486"/>
        <v>0</v>
      </c>
      <c r="J861" s="195"/>
      <c r="K861" s="162"/>
      <c r="L861" s="168"/>
      <c r="M861" s="75">
        <f>_xlfn.XLOOKUP(L861,list_vat[Страна],list_vat[Ставка НДС %],0,0)</f>
        <v>0</v>
      </c>
      <c r="N861" s="162">
        <f t="shared" si="487"/>
        <v>0</v>
      </c>
      <c r="O861" s="169"/>
      <c r="P861" s="74">
        <f t="shared" si="508"/>
        <v>0</v>
      </c>
      <c r="Q861" s="162"/>
      <c r="R861" s="162" t="str">
        <f t="shared" si="488"/>
        <v>введи курс</v>
      </c>
      <c r="S861" s="196">
        <f t="shared" si="489"/>
        <v>0</v>
      </c>
      <c r="T861" s="192">
        <f t="shared" si="490"/>
        <v>0</v>
      </c>
      <c r="U861" s="76">
        <f t="shared" si="491"/>
        <v>0</v>
      </c>
      <c r="V861" s="123">
        <f t="shared" si="492"/>
        <v>0</v>
      </c>
      <c r="W861" s="191"/>
      <c r="X861" s="170"/>
      <c r="Y861" s="74">
        <f t="shared" si="477"/>
        <v>0</v>
      </c>
      <c r="Z861" s="188"/>
      <c r="AA861" s="130">
        <f t="shared" si="493"/>
        <v>0</v>
      </c>
      <c r="AB861" s="74">
        <f t="shared" si="494"/>
        <v>0</v>
      </c>
      <c r="AC861" s="356"/>
      <c r="AD861" s="130" cm="1">
        <f t="array" ref="AD861">IFERROR(ROUND((_xlfn.IFS(offer_sale_type="поставка",AB861,offer_sale_type="транзит",S861)*(1+AC861))/E861,2),0)</f>
        <v>0</v>
      </c>
      <c r="AE861" s="74">
        <f t="shared" si="495"/>
        <v>0</v>
      </c>
      <c r="AF861" s="123" cm="1">
        <f t="array" ref="AF861">IFERROR(ROUND(_xlfn.IFS(offer_sale_type="поставка",AB861,offer_sale_type="транзит",S861)*AC861,2),0)</f>
        <v>0</v>
      </c>
      <c r="AG861" s="130">
        <f t="shared" si="478"/>
        <v>0</v>
      </c>
      <c r="AH861" s="74">
        <f t="shared" si="479"/>
        <v>0</v>
      </c>
      <c r="AI861" s="123">
        <f t="shared" si="480"/>
        <v>0</v>
      </c>
      <c r="AJ861" s="118">
        <f t="shared" si="496"/>
        <v>0</v>
      </c>
      <c r="AK861" s="74">
        <f t="shared" si="497"/>
        <v>0</v>
      </c>
      <c r="AL861" s="174">
        <f t="shared" si="498"/>
        <v>0</v>
      </c>
      <c r="AM861" s="175">
        <f t="shared" si="481"/>
        <v>0</v>
      </c>
      <c r="AN861" s="130">
        <f t="shared" si="499"/>
        <v>0</v>
      </c>
      <c r="AO861" s="74">
        <f t="shared" si="482"/>
        <v>0</v>
      </c>
      <c r="AP861" s="123">
        <f t="shared" si="500"/>
        <v>0</v>
      </c>
      <c r="AQ861" s="118">
        <f t="shared" si="483"/>
        <v>0</v>
      </c>
      <c r="AR861" s="82" t="str">
        <f t="shared" si="501"/>
        <v>https://www.alta.ru/tnved/code//</v>
      </c>
      <c r="AS861" s="157"/>
      <c r="AT861" s="162"/>
      <c r="AU861" s="74">
        <f t="shared" si="484"/>
        <v>0</v>
      </c>
      <c r="AV861" s="157"/>
      <c r="AW861" s="75">
        <f>_xlfn.IFNA(VLOOKUP(L861,list_vat[],3,FALSE),0)</f>
        <v>0</v>
      </c>
      <c r="AX861" s="74">
        <f t="shared" si="502"/>
        <v>0</v>
      </c>
      <c r="AY861" s="74">
        <f t="shared" si="503"/>
        <v>0</v>
      </c>
      <c r="AZ861" s="130">
        <f t="shared" si="504"/>
        <v>0</v>
      </c>
      <c r="BA861" s="74">
        <f t="shared" si="485"/>
        <v>0</v>
      </c>
      <c r="BB861" s="193">
        <f t="shared" si="505"/>
        <v>0</v>
      </c>
      <c r="BC861" s="102">
        <f t="shared" si="506"/>
        <v>0</v>
      </c>
      <c r="BD861" s="102">
        <f t="shared" si="507"/>
        <v>0</v>
      </c>
      <c r="BE861" s="413" t="s">
        <v>69</v>
      </c>
    </row>
    <row r="862" spans="1:57" s="65" customFormat="1" ht="12" customHeight="1" x14ac:dyDescent="0.2">
      <c r="A862" s="43">
        <v>847</v>
      </c>
      <c r="B862" s="166"/>
      <c r="C862" s="166"/>
      <c r="D862" s="166"/>
      <c r="E862" s="162"/>
      <c r="F862" s="166"/>
      <c r="G862" s="162"/>
      <c r="H862" s="162"/>
      <c r="I862" s="189">
        <f t="shared" si="486"/>
        <v>0</v>
      </c>
      <c r="J862" s="195"/>
      <c r="K862" s="162"/>
      <c r="L862" s="168"/>
      <c r="M862" s="75">
        <f>_xlfn.XLOOKUP(L862,list_vat[Страна],list_vat[Ставка НДС %],0,0)</f>
        <v>0</v>
      </c>
      <c r="N862" s="162">
        <f t="shared" si="487"/>
        <v>0</v>
      </c>
      <c r="O862" s="169"/>
      <c r="P862" s="74">
        <f t="shared" si="508"/>
        <v>0</v>
      </c>
      <c r="Q862" s="162"/>
      <c r="R862" s="162" t="str">
        <f t="shared" si="488"/>
        <v>введи курс</v>
      </c>
      <c r="S862" s="196">
        <f t="shared" si="489"/>
        <v>0</v>
      </c>
      <c r="T862" s="192">
        <f t="shared" si="490"/>
        <v>0</v>
      </c>
      <c r="U862" s="76">
        <f t="shared" si="491"/>
        <v>0</v>
      </c>
      <c r="V862" s="123">
        <f t="shared" si="492"/>
        <v>0</v>
      </c>
      <c r="W862" s="191"/>
      <c r="X862" s="170"/>
      <c r="Y862" s="74">
        <f t="shared" si="477"/>
        <v>0</v>
      </c>
      <c r="Z862" s="188"/>
      <c r="AA862" s="130">
        <f t="shared" si="493"/>
        <v>0</v>
      </c>
      <c r="AB862" s="74">
        <f t="shared" si="494"/>
        <v>0</v>
      </c>
      <c r="AC862" s="356"/>
      <c r="AD862" s="130" cm="1">
        <f t="array" ref="AD862">IFERROR(ROUND((_xlfn.IFS(offer_sale_type="поставка",AB862,offer_sale_type="транзит",S862)*(1+AC862))/E862,2),0)</f>
        <v>0</v>
      </c>
      <c r="AE862" s="74">
        <f t="shared" si="495"/>
        <v>0</v>
      </c>
      <c r="AF862" s="123" cm="1">
        <f t="array" ref="AF862">IFERROR(ROUND(_xlfn.IFS(offer_sale_type="поставка",AB862,offer_sale_type="транзит",S862)*AC862,2),0)</f>
        <v>0</v>
      </c>
      <c r="AG862" s="130">
        <f t="shared" si="478"/>
        <v>0</v>
      </c>
      <c r="AH862" s="74">
        <f t="shared" si="479"/>
        <v>0</v>
      </c>
      <c r="AI862" s="123">
        <f t="shared" si="480"/>
        <v>0</v>
      </c>
      <c r="AJ862" s="118">
        <f t="shared" si="496"/>
        <v>0</v>
      </c>
      <c r="AK862" s="74">
        <f t="shared" si="497"/>
        <v>0</v>
      </c>
      <c r="AL862" s="174">
        <f t="shared" si="498"/>
        <v>0</v>
      </c>
      <c r="AM862" s="175">
        <f t="shared" si="481"/>
        <v>0</v>
      </c>
      <c r="AN862" s="130">
        <f t="shared" si="499"/>
        <v>0</v>
      </c>
      <c r="AO862" s="74">
        <f t="shared" si="482"/>
        <v>0</v>
      </c>
      <c r="AP862" s="123">
        <f t="shared" si="500"/>
        <v>0</v>
      </c>
      <c r="AQ862" s="118">
        <f t="shared" si="483"/>
        <v>0</v>
      </c>
      <c r="AR862" s="82" t="str">
        <f t="shared" si="501"/>
        <v>https://www.alta.ru/tnved/code//</v>
      </c>
      <c r="AS862" s="157"/>
      <c r="AT862" s="162"/>
      <c r="AU862" s="74">
        <f t="shared" si="484"/>
        <v>0</v>
      </c>
      <c r="AV862" s="157"/>
      <c r="AW862" s="75">
        <f>_xlfn.IFNA(VLOOKUP(L862,list_vat[],3,FALSE),0)</f>
        <v>0</v>
      </c>
      <c r="AX862" s="74">
        <f t="shared" si="502"/>
        <v>0</v>
      </c>
      <c r="AY862" s="74">
        <f t="shared" si="503"/>
        <v>0</v>
      </c>
      <c r="AZ862" s="130">
        <f t="shared" si="504"/>
        <v>0</v>
      </c>
      <c r="BA862" s="74">
        <f t="shared" si="485"/>
        <v>0</v>
      </c>
      <c r="BB862" s="193">
        <f t="shared" si="505"/>
        <v>0</v>
      </c>
      <c r="BC862" s="102">
        <f t="shared" si="506"/>
        <v>0</v>
      </c>
      <c r="BD862" s="102">
        <f t="shared" si="507"/>
        <v>0</v>
      </c>
      <c r="BE862" s="413" t="s">
        <v>69</v>
      </c>
    </row>
    <row r="863" spans="1:57" s="65" customFormat="1" ht="12" customHeight="1" x14ac:dyDescent="0.2">
      <c r="A863" s="43">
        <v>848</v>
      </c>
      <c r="B863" s="166"/>
      <c r="C863" s="166"/>
      <c r="D863" s="166"/>
      <c r="E863" s="162"/>
      <c r="F863" s="166"/>
      <c r="G863" s="162"/>
      <c r="H863" s="162"/>
      <c r="I863" s="189">
        <f t="shared" si="486"/>
        <v>0</v>
      </c>
      <c r="J863" s="195"/>
      <c r="K863" s="162"/>
      <c r="L863" s="168"/>
      <c r="M863" s="75">
        <f>_xlfn.XLOOKUP(L863,list_vat[Страна],list_vat[Ставка НДС %],0,0)</f>
        <v>0</v>
      </c>
      <c r="N863" s="162">
        <f t="shared" si="487"/>
        <v>0</v>
      </c>
      <c r="O863" s="169"/>
      <c r="P863" s="74">
        <f t="shared" si="508"/>
        <v>0</v>
      </c>
      <c r="Q863" s="162"/>
      <c r="R863" s="162" t="str">
        <f t="shared" si="488"/>
        <v>введи курс</v>
      </c>
      <c r="S863" s="196">
        <f t="shared" si="489"/>
        <v>0</v>
      </c>
      <c r="T863" s="192">
        <f t="shared" si="490"/>
        <v>0</v>
      </c>
      <c r="U863" s="76">
        <f t="shared" si="491"/>
        <v>0</v>
      </c>
      <c r="V863" s="123">
        <f t="shared" si="492"/>
        <v>0</v>
      </c>
      <c r="W863" s="191"/>
      <c r="X863" s="170"/>
      <c r="Y863" s="74">
        <f t="shared" si="477"/>
        <v>0</v>
      </c>
      <c r="Z863" s="188"/>
      <c r="AA863" s="130">
        <f t="shared" si="493"/>
        <v>0</v>
      </c>
      <c r="AB863" s="74">
        <f t="shared" si="494"/>
        <v>0</v>
      </c>
      <c r="AC863" s="356"/>
      <c r="AD863" s="130" cm="1">
        <f t="array" ref="AD863">IFERROR(ROUND((_xlfn.IFS(offer_sale_type="поставка",AB863,offer_sale_type="транзит",S863)*(1+AC863))/E863,2),0)</f>
        <v>0</v>
      </c>
      <c r="AE863" s="74">
        <f t="shared" si="495"/>
        <v>0</v>
      </c>
      <c r="AF863" s="123" cm="1">
        <f t="array" ref="AF863">IFERROR(ROUND(_xlfn.IFS(offer_sale_type="поставка",AB863,offer_sale_type="транзит",S863)*AC863,2),0)</f>
        <v>0</v>
      </c>
      <c r="AG863" s="130">
        <f t="shared" si="478"/>
        <v>0</v>
      </c>
      <c r="AH863" s="74">
        <f t="shared" si="479"/>
        <v>0</v>
      </c>
      <c r="AI863" s="123">
        <f t="shared" si="480"/>
        <v>0</v>
      </c>
      <c r="AJ863" s="118">
        <f t="shared" si="496"/>
        <v>0</v>
      </c>
      <c r="AK863" s="74">
        <f t="shared" si="497"/>
        <v>0</v>
      </c>
      <c r="AL863" s="174">
        <f t="shared" si="498"/>
        <v>0</v>
      </c>
      <c r="AM863" s="175">
        <f t="shared" si="481"/>
        <v>0</v>
      </c>
      <c r="AN863" s="130">
        <f t="shared" si="499"/>
        <v>0</v>
      </c>
      <c r="AO863" s="74">
        <f t="shared" si="482"/>
        <v>0</v>
      </c>
      <c r="AP863" s="123">
        <f t="shared" si="500"/>
        <v>0</v>
      </c>
      <c r="AQ863" s="118">
        <f t="shared" si="483"/>
        <v>0</v>
      </c>
      <c r="AR863" s="82" t="str">
        <f t="shared" si="501"/>
        <v>https://www.alta.ru/tnved/code//</v>
      </c>
      <c r="AS863" s="157"/>
      <c r="AT863" s="162"/>
      <c r="AU863" s="74">
        <f t="shared" si="484"/>
        <v>0</v>
      </c>
      <c r="AV863" s="157"/>
      <c r="AW863" s="75">
        <f>_xlfn.IFNA(VLOOKUP(L863,list_vat[],3,FALSE),0)</f>
        <v>0</v>
      </c>
      <c r="AX863" s="74">
        <f t="shared" si="502"/>
        <v>0</v>
      </c>
      <c r="AY863" s="74">
        <f t="shared" si="503"/>
        <v>0</v>
      </c>
      <c r="AZ863" s="130">
        <f t="shared" si="504"/>
        <v>0</v>
      </c>
      <c r="BA863" s="74">
        <f t="shared" si="485"/>
        <v>0</v>
      </c>
      <c r="BB863" s="193">
        <f t="shared" si="505"/>
        <v>0</v>
      </c>
      <c r="BC863" s="102">
        <f t="shared" si="506"/>
        <v>0</v>
      </c>
      <c r="BD863" s="102">
        <f t="shared" si="507"/>
        <v>0</v>
      </c>
      <c r="BE863" s="413" t="s">
        <v>69</v>
      </c>
    </row>
    <row r="864" spans="1:57" s="65" customFormat="1" ht="12" customHeight="1" x14ac:dyDescent="0.2">
      <c r="A864" s="43">
        <v>849</v>
      </c>
      <c r="B864" s="166"/>
      <c r="C864" s="166"/>
      <c r="D864" s="166"/>
      <c r="E864" s="162"/>
      <c r="F864" s="166"/>
      <c r="G864" s="162"/>
      <c r="H864" s="162"/>
      <c r="I864" s="189">
        <f t="shared" si="486"/>
        <v>0</v>
      </c>
      <c r="J864" s="195"/>
      <c r="K864" s="162"/>
      <c r="L864" s="168"/>
      <c r="M864" s="75">
        <f>_xlfn.XLOOKUP(L864,list_vat[Страна],list_vat[Ставка НДС %],0,0)</f>
        <v>0</v>
      </c>
      <c r="N864" s="162">
        <f t="shared" si="487"/>
        <v>0</v>
      </c>
      <c r="O864" s="169"/>
      <c r="P864" s="74">
        <f t="shared" si="508"/>
        <v>0</v>
      </c>
      <c r="Q864" s="162"/>
      <c r="R864" s="162" t="str">
        <f t="shared" si="488"/>
        <v>введи курс</v>
      </c>
      <c r="S864" s="196">
        <f t="shared" si="489"/>
        <v>0</v>
      </c>
      <c r="T864" s="192">
        <f t="shared" si="490"/>
        <v>0</v>
      </c>
      <c r="U864" s="76">
        <f t="shared" si="491"/>
        <v>0</v>
      </c>
      <c r="V864" s="123">
        <f t="shared" si="492"/>
        <v>0</v>
      </c>
      <c r="W864" s="191"/>
      <c r="X864" s="170"/>
      <c r="Y864" s="74">
        <f t="shared" si="477"/>
        <v>0</v>
      </c>
      <c r="Z864" s="188"/>
      <c r="AA864" s="130">
        <f t="shared" si="493"/>
        <v>0</v>
      </c>
      <c r="AB864" s="74">
        <f t="shared" si="494"/>
        <v>0</v>
      </c>
      <c r="AC864" s="356"/>
      <c r="AD864" s="130" cm="1">
        <f t="array" ref="AD864">IFERROR(ROUND((_xlfn.IFS(offer_sale_type="поставка",AB864,offer_sale_type="транзит",S864)*(1+AC864))/E864,2),0)</f>
        <v>0</v>
      </c>
      <c r="AE864" s="74">
        <f t="shared" si="495"/>
        <v>0</v>
      </c>
      <c r="AF864" s="123" cm="1">
        <f t="array" ref="AF864">IFERROR(ROUND(_xlfn.IFS(offer_sale_type="поставка",AB864,offer_sale_type="транзит",S864)*AC864,2),0)</f>
        <v>0</v>
      </c>
      <c r="AG864" s="130">
        <f t="shared" si="478"/>
        <v>0</v>
      </c>
      <c r="AH864" s="74">
        <f t="shared" si="479"/>
        <v>0</v>
      </c>
      <c r="AI864" s="123">
        <f t="shared" si="480"/>
        <v>0</v>
      </c>
      <c r="AJ864" s="118">
        <f t="shared" si="496"/>
        <v>0</v>
      </c>
      <c r="AK864" s="74">
        <f t="shared" si="497"/>
        <v>0</v>
      </c>
      <c r="AL864" s="174">
        <f t="shared" si="498"/>
        <v>0</v>
      </c>
      <c r="AM864" s="175">
        <f t="shared" si="481"/>
        <v>0</v>
      </c>
      <c r="AN864" s="130">
        <f t="shared" si="499"/>
        <v>0</v>
      </c>
      <c r="AO864" s="74">
        <f t="shared" si="482"/>
        <v>0</v>
      </c>
      <c r="AP864" s="123">
        <f t="shared" si="500"/>
        <v>0</v>
      </c>
      <c r="AQ864" s="118">
        <f t="shared" si="483"/>
        <v>0</v>
      </c>
      <c r="AR864" s="82" t="str">
        <f t="shared" si="501"/>
        <v>https://www.alta.ru/tnved/code//</v>
      </c>
      <c r="AS864" s="157"/>
      <c r="AT864" s="162"/>
      <c r="AU864" s="74">
        <f t="shared" si="484"/>
        <v>0</v>
      </c>
      <c r="AV864" s="157"/>
      <c r="AW864" s="75">
        <f>_xlfn.IFNA(VLOOKUP(L864,list_vat[],3,FALSE),0)</f>
        <v>0</v>
      </c>
      <c r="AX864" s="74">
        <f t="shared" si="502"/>
        <v>0</v>
      </c>
      <c r="AY864" s="74">
        <f t="shared" si="503"/>
        <v>0</v>
      </c>
      <c r="AZ864" s="130">
        <f t="shared" si="504"/>
        <v>0</v>
      </c>
      <c r="BA864" s="74">
        <f t="shared" si="485"/>
        <v>0</v>
      </c>
      <c r="BB864" s="193">
        <f t="shared" si="505"/>
        <v>0</v>
      </c>
      <c r="BC864" s="102">
        <f t="shared" si="506"/>
        <v>0</v>
      </c>
      <c r="BD864" s="102">
        <f t="shared" si="507"/>
        <v>0</v>
      </c>
      <c r="BE864" s="413" t="s">
        <v>69</v>
      </c>
    </row>
    <row r="865" spans="1:57" s="65" customFormat="1" ht="12" customHeight="1" x14ac:dyDescent="0.2">
      <c r="A865" s="43">
        <v>850</v>
      </c>
      <c r="B865" s="166"/>
      <c r="C865" s="166"/>
      <c r="D865" s="166"/>
      <c r="E865" s="162"/>
      <c r="F865" s="166"/>
      <c r="G865" s="162"/>
      <c r="H865" s="162"/>
      <c r="I865" s="189">
        <f t="shared" si="486"/>
        <v>0</v>
      </c>
      <c r="J865" s="195"/>
      <c r="K865" s="162"/>
      <c r="L865" s="168"/>
      <c r="M865" s="75">
        <f>_xlfn.XLOOKUP(L865,list_vat[Страна],list_vat[Ставка НДС %],0,0)</f>
        <v>0</v>
      </c>
      <c r="N865" s="162">
        <f t="shared" si="487"/>
        <v>0</v>
      </c>
      <c r="O865" s="169"/>
      <c r="P865" s="74">
        <f t="shared" si="508"/>
        <v>0</v>
      </c>
      <c r="Q865" s="162"/>
      <c r="R865" s="162" t="str">
        <f t="shared" si="488"/>
        <v>введи курс</v>
      </c>
      <c r="S865" s="196">
        <f t="shared" si="489"/>
        <v>0</v>
      </c>
      <c r="T865" s="192">
        <f t="shared" si="490"/>
        <v>0</v>
      </c>
      <c r="U865" s="76">
        <f t="shared" si="491"/>
        <v>0</v>
      </c>
      <c r="V865" s="123">
        <f t="shared" si="492"/>
        <v>0</v>
      </c>
      <c r="W865" s="191"/>
      <c r="X865" s="170"/>
      <c r="Y865" s="74">
        <f t="shared" si="477"/>
        <v>0</v>
      </c>
      <c r="Z865" s="188"/>
      <c r="AA865" s="130">
        <f t="shared" si="493"/>
        <v>0</v>
      </c>
      <c r="AB865" s="74">
        <f t="shared" si="494"/>
        <v>0</v>
      </c>
      <c r="AC865" s="356"/>
      <c r="AD865" s="130" cm="1">
        <f t="array" ref="AD865">IFERROR(ROUND((_xlfn.IFS(offer_sale_type="поставка",AB865,offer_sale_type="транзит",S865)*(1+AC865))/E865,2),0)</f>
        <v>0</v>
      </c>
      <c r="AE865" s="74">
        <f t="shared" si="495"/>
        <v>0</v>
      </c>
      <c r="AF865" s="123" cm="1">
        <f t="array" ref="AF865">IFERROR(ROUND(_xlfn.IFS(offer_sale_type="поставка",AB865,offer_sale_type="транзит",S865)*AC865,2),0)</f>
        <v>0</v>
      </c>
      <c r="AG865" s="130">
        <f t="shared" si="478"/>
        <v>0</v>
      </c>
      <c r="AH865" s="74">
        <f t="shared" si="479"/>
        <v>0</v>
      </c>
      <c r="AI865" s="123">
        <f t="shared" si="480"/>
        <v>0</v>
      </c>
      <c r="AJ865" s="118">
        <f t="shared" si="496"/>
        <v>0</v>
      </c>
      <c r="AK865" s="74">
        <f t="shared" si="497"/>
        <v>0</v>
      </c>
      <c r="AL865" s="174">
        <f t="shared" si="498"/>
        <v>0</v>
      </c>
      <c r="AM865" s="175">
        <f t="shared" si="481"/>
        <v>0</v>
      </c>
      <c r="AN865" s="130">
        <f t="shared" si="499"/>
        <v>0</v>
      </c>
      <c r="AO865" s="74">
        <f t="shared" si="482"/>
        <v>0</v>
      </c>
      <c r="AP865" s="123">
        <f t="shared" si="500"/>
        <v>0</v>
      </c>
      <c r="AQ865" s="118">
        <f t="shared" si="483"/>
        <v>0</v>
      </c>
      <c r="AR865" s="82" t="str">
        <f t="shared" si="501"/>
        <v>https://www.alta.ru/tnved/code//</v>
      </c>
      <c r="AS865" s="157"/>
      <c r="AT865" s="162"/>
      <c r="AU865" s="74">
        <f t="shared" si="484"/>
        <v>0</v>
      </c>
      <c r="AV865" s="157"/>
      <c r="AW865" s="75">
        <f>_xlfn.IFNA(VLOOKUP(L865,list_vat[],3,FALSE),0)</f>
        <v>0</v>
      </c>
      <c r="AX865" s="74">
        <f t="shared" si="502"/>
        <v>0</v>
      </c>
      <c r="AY865" s="74">
        <f t="shared" si="503"/>
        <v>0</v>
      </c>
      <c r="AZ865" s="130">
        <f t="shared" si="504"/>
        <v>0</v>
      </c>
      <c r="BA865" s="74">
        <f t="shared" si="485"/>
        <v>0</v>
      </c>
      <c r="BB865" s="193">
        <f t="shared" si="505"/>
        <v>0</v>
      </c>
      <c r="BC865" s="102">
        <f t="shared" si="506"/>
        <v>0</v>
      </c>
      <c r="BD865" s="102">
        <f t="shared" si="507"/>
        <v>0</v>
      </c>
      <c r="BE865" s="413" t="s">
        <v>69</v>
      </c>
    </row>
    <row r="866" spans="1:57" s="65" customFormat="1" ht="12" customHeight="1" x14ac:dyDescent="0.2">
      <c r="A866" s="43">
        <v>851</v>
      </c>
      <c r="B866" s="166"/>
      <c r="C866" s="166"/>
      <c r="D866" s="166"/>
      <c r="E866" s="162"/>
      <c r="F866" s="166"/>
      <c r="G866" s="162"/>
      <c r="H866" s="162"/>
      <c r="I866" s="189">
        <f t="shared" si="486"/>
        <v>0</v>
      </c>
      <c r="J866" s="195"/>
      <c r="K866" s="162"/>
      <c r="L866" s="168"/>
      <c r="M866" s="75">
        <f>_xlfn.XLOOKUP(L866,list_vat[Страна],list_vat[Ставка НДС %],0,0)</f>
        <v>0</v>
      </c>
      <c r="N866" s="162">
        <f t="shared" si="487"/>
        <v>0</v>
      </c>
      <c r="O866" s="169"/>
      <c r="P866" s="74">
        <f t="shared" si="508"/>
        <v>0</v>
      </c>
      <c r="Q866" s="162"/>
      <c r="R866" s="162" t="str">
        <f t="shared" si="488"/>
        <v>введи курс</v>
      </c>
      <c r="S866" s="196">
        <f t="shared" si="489"/>
        <v>0</v>
      </c>
      <c r="T866" s="192">
        <f t="shared" si="490"/>
        <v>0</v>
      </c>
      <c r="U866" s="76">
        <f t="shared" si="491"/>
        <v>0</v>
      </c>
      <c r="V866" s="123">
        <f t="shared" si="492"/>
        <v>0</v>
      </c>
      <c r="W866" s="191"/>
      <c r="X866" s="170"/>
      <c r="Y866" s="74">
        <f t="shared" si="477"/>
        <v>0</v>
      </c>
      <c r="Z866" s="188"/>
      <c r="AA866" s="130">
        <f t="shared" si="493"/>
        <v>0</v>
      </c>
      <c r="AB866" s="74">
        <f t="shared" si="494"/>
        <v>0</v>
      </c>
      <c r="AC866" s="356"/>
      <c r="AD866" s="130" cm="1">
        <f t="array" ref="AD866">IFERROR(ROUND((_xlfn.IFS(offer_sale_type="поставка",AB866,offer_sale_type="транзит",S866)*(1+AC866))/E866,2),0)</f>
        <v>0</v>
      </c>
      <c r="AE866" s="74">
        <f t="shared" si="495"/>
        <v>0</v>
      </c>
      <c r="AF866" s="123" cm="1">
        <f t="array" ref="AF866">IFERROR(ROUND(_xlfn.IFS(offer_sale_type="поставка",AB866,offer_sale_type="транзит",S866)*AC866,2),0)</f>
        <v>0</v>
      </c>
      <c r="AG866" s="130">
        <f t="shared" si="478"/>
        <v>0</v>
      </c>
      <c r="AH866" s="74">
        <f t="shared" si="479"/>
        <v>0</v>
      </c>
      <c r="AI866" s="123">
        <f t="shared" si="480"/>
        <v>0</v>
      </c>
      <c r="AJ866" s="118">
        <f t="shared" si="496"/>
        <v>0</v>
      </c>
      <c r="AK866" s="74">
        <f t="shared" si="497"/>
        <v>0</v>
      </c>
      <c r="AL866" s="174">
        <f t="shared" si="498"/>
        <v>0</v>
      </c>
      <c r="AM866" s="175">
        <f t="shared" si="481"/>
        <v>0</v>
      </c>
      <c r="AN866" s="130">
        <f t="shared" si="499"/>
        <v>0</v>
      </c>
      <c r="AO866" s="74">
        <f t="shared" si="482"/>
        <v>0</v>
      </c>
      <c r="AP866" s="123">
        <f t="shared" si="500"/>
        <v>0</v>
      </c>
      <c r="AQ866" s="118">
        <f t="shared" si="483"/>
        <v>0</v>
      </c>
      <c r="AR866" s="82" t="str">
        <f t="shared" si="501"/>
        <v>https://www.alta.ru/tnved/code//</v>
      </c>
      <c r="AS866" s="157"/>
      <c r="AT866" s="162"/>
      <c r="AU866" s="74">
        <f t="shared" si="484"/>
        <v>0</v>
      </c>
      <c r="AV866" s="157"/>
      <c r="AW866" s="75">
        <f>_xlfn.IFNA(VLOOKUP(L866,list_vat[],3,FALSE),0)</f>
        <v>0</v>
      </c>
      <c r="AX866" s="74">
        <f t="shared" si="502"/>
        <v>0</v>
      </c>
      <c r="AY866" s="74">
        <f t="shared" si="503"/>
        <v>0</v>
      </c>
      <c r="AZ866" s="130">
        <f t="shared" si="504"/>
        <v>0</v>
      </c>
      <c r="BA866" s="74">
        <f t="shared" si="485"/>
        <v>0</v>
      </c>
      <c r="BB866" s="193">
        <f t="shared" si="505"/>
        <v>0</v>
      </c>
      <c r="BC866" s="102">
        <f t="shared" si="506"/>
        <v>0</v>
      </c>
      <c r="BD866" s="102">
        <f t="shared" si="507"/>
        <v>0</v>
      </c>
      <c r="BE866" s="413" t="s">
        <v>69</v>
      </c>
    </row>
    <row r="867" spans="1:57" s="65" customFormat="1" ht="12" customHeight="1" x14ac:dyDescent="0.2">
      <c r="A867" s="43">
        <v>852</v>
      </c>
      <c r="B867" s="166"/>
      <c r="C867" s="166"/>
      <c r="D867" s="166"/>
      <c r="E867" s="162"/>
      <c r="F867" s="166"/>
      <c r="G867" s="162"/>
      <c r="H867" s="162"/>
      <c r="I867" s="189">
        <f t="shared" si="486"/>
        <v>0</v>
      </c>
      <c r="J867" s="195"/>
      <c r="K867" s="162"/>
      <c r="L867" s="168"/>
      <c r="M867" s="75">
        <f>_xlfn.XLOOKUP(L867,list_vat[Страна],list_vat[Ставка НДС %],0,0)</f>
        <v>0</v>
      </c>
      <c r="N867" s="162">
        <f t="shared" si="487"/>
        <v>0</v>
      </c>
      <c r="O867" s="169"/>
      <c r="P867" s="74">
        <f t="shared" si="508"/>
        <v>0</v>
      </c>
      <c r="Q867" s="162"/>
      <c r="R867" s="162" t="str">
        <f t="shared" si="488"/>
        <v>введи курс</v>
      </c>
      <c r="S867" s="196">
        <f t="shared" si="489"/>
        <v>0</v>
      </c>
      <c r="T867" s="192">
        <f t="shared" si="490"/>
        <v>0</v>
      </c>
      <c r="U867" s="76">
        <f t="shared" si="491"/>
        <v>0</v>
      </c>
      <c r="V867" s="123">
        <f t="shared" si="492"/>
        <v>0</v>
      </c>
      <c r="W867" s="191"/>
      <c r="X867" s="170"/>
      <c r="Y867" s="74">
        <f t="shared" si="477"/>
        <v>0</v>
      </c>
      <c r="Z867" s="188"/>
      <c r="AA867" s="130">
        <f t="shared" si="493"/>
        <v>0</v>
      </c>
      <c r="AB867" s="74">
        <f t="shared" si="494"/>
        <v>0</v>
      </c>
      <c r="AC867" s="356"/>
      <c r="AD867" s="130" cm="1">
        <f t="array" ref="AD867">IFERROR(ROUND((_xlfn.IFS(offer_sale_type="поставка",AB867,offer_sale_type="транзит",S867)*(1+AC867))/E867,2),0)</f>
        <v>0</v>
      </c>
      <c r="AE867" s="74">
        <f t="shared" si="495"/>
        <v>0</v>
      </c>
      <c r="AF867" s="123" cm="1">
        <f t="array" ref="AF867">IFERROR(ROUND(_xlfn.IFS(offer_sale_type="поставка",AB867,offer_sale_type="транзит",S867)*AC867,2),0)</f>
        <v>0</v>
      </c>
      <c r="AG867" s="130">
        <f t="shared" si="478"/>
        <v>0</v>
      </c>
      <c r="AH867" s="74">
        <f t="shared" si="479"/>
        <v>0</v>
      </c>
      <c r="AI867" s="123">
        <f t="shared" si="480"/>
        <v>0</v>
      </c>
      <c r="AJ867" s="118">
        <f t="shared" si="496"/>
        <v>0</v>
      </c>
      <c r="AK867" s="74">
        <f t="shared" si="497"/>
        <v>0</v>
      </c>
      <c r="AL867" s="174">
        <f t="shared" si="498"/>
        <v>0</v>
      </c>
      <c r="AM867" s="175">
        <f t="shared" si="481"/>
        <v>0</v>
      </c>
      <c r="AN867" s="130">
        <f t="shared" si="499"/>
        <v>0</v>
      </c>
      <c r="AO867" s="74">
        <f t="shared" si="482"/>
        <v>0</v>
      </c>
      <c r="AP867" s="123">
        <f t="shared" si="500"/>
        <v>0</v>
      </c>
      <c r="AQ867" s="118">
        <f t="shared" si="483"/>
        <v>0</v>
      </c>
      <c r="AR867" s="82" t="str">
        <f t="shared" si="501"/>
        <v>https://www.alta.ru/tnved/code//</v>
      </c>
      <c r="AS867" s="157"/>
      <c r="AT867" s="162"/>
      <c r="AU867" s="74">
        <f t="shared" si="484"/>
        <v>0</v>
      </c>
      <c r="AV867" s="157"/>
      <c r="AW867" s="75">
        <f>_xlfn.IFNA(VLOOKUP(L867,list_vat[],3,FALSE),0)</f>
        <v>0</v>
      </c>
      <c r="AX867" s="74">
        <f t="shared" si="502"/>
        <v>0</v>
      </c>
      <c r="AY867" s="74">
        <f t="shared" si="503"/>
        <v>0</v>
      </c>
      <c r="AZ867" s="130">
        <f t="shared" si="504"/>
        <v>0</v>
      </c>
      <c r="BA867" s="74">
        <f t="shared" si="485"/>
        <v>0</v>
      </c>
      <c r="BB867" s="193">
        <f t="shared" si="505"/>
        <v>0</v>
      </c>
      <c r="BC867" s="102">
        <f t="shared" si="506"/>
        <v>0</v>
      </c>
      <c r="BD867" s="102">
        <f t="shared" si="507"/>
        <v>0</v>
      </c>
      <c r="BE867" s="413" t="s">
        <v>69</v>
      </c>
    </row>
    <row r="868" spans="1:57" s="65" customFormat="1" ht="12" customHeight="1" x14ac:dyDescent="0.2">
      <c r="A868" s="43">
        <v>853</v>
      </c>
      <c r="B868" s="166"/>
      <c r="C868" s="166"/>
      <c r="D868" s="166"/>
      <c r="E868" s="162"/>
      <c r="F868" s="166"/>
      <c r="G868" s="162"/>
      <c r="H868" s="162"/>
      <c r="I868" s="189">
        <f t="shared" si="486"/>
        <v>0</v>
      </c>
      <c r="J868" s="195"/>
      <c r="K868" s="162"/>
      <c r="L868" s="168"/>
      <c r="M868" s="75">
        <f>_xlfn.XLOOKUP(L868,list_vat[Страна],list_vat[Ставка НДС %],0,0)</f>
        <v>0</v>
      </c>
      <c r="N868" s="162">
        <f t="shared" si="487"/>
        <v>0</v>
      </c>
      <c r="O868" s="169"/>
      <c r="P868" s="74">
        <f t="shared" si="508"/>
        <v>0</v>
      </c>
      <c r="Q868" s="162"/>
      <c r="R868" s="162" t="str">
        <f t="shared" si="488"/>
        <v>введи курс</v>
      </c>
      <c r="S868" s="196">
        <f t="shared" si="489"/>
        <v>0</v>
      </c>
      <c r="T868" s="192">
        <f t="shared" si="490"/>
        <v>0</v>
      </c>
      <c r="U868" s="76">
        <f t="shared" si="491"/>
        <v>0</v>
      </c>
      <c r="V868" s="123">
        <f t="shared" si="492"/>
        <v>0</v>
      </c>
      <c r="W868" s="191"/>
      <c r="X868" s="170"/>
      <c r="Y868" s="74">
        <f t="shared" si="477"/>
        <v>0</v>
      </c>
      <c r="Z868" s="188"/>
      <c r="AA868" s="130">
        <f t="shared" si="493"/>
        <v>0</v>
      </c>
      <c r="AB868" s="74">
        <f t="shared" si="494"/>
        <v>0</v>
      </c>
      <c r="AC868" s="356"/>
      <c r="AD868" s="130" cm="1">
        <f t="array" ref="AD868">IFERROR(ROUND((_xlfn.IFS(offer_sale_type="поставка",AB868,offer_sale_type="транзит",S868)*(1+AC868))/E868,2),0)</f>
        <v>0</v>
      </c>
      <c r="AE868" s="74">
        <f t="shared" si="495"/>
        <v>0</v>
      </c>
      <c r="AF868" s="123" cm="1">
        <f t="array" ref="AF868">IFERROR(ROUND(_xlfn.IFS(offer_sale_type="поставка",AB868,offer_sale_type="транзит",S868)*AC868,2),0)</f>
        <v>0</v>
      </c>
      <c r="AG868" s="130">
        <f t="shared" si="478"/>
        <v>0</v>
      </c>
      <c r="AH868" s="74">
        <f t="shared" si="479"/>
        <v>0</v>
      </c>
      <c r="AI868" s="123">
        <f t="shared" si="480"/>
        <v>0</v>
      </c>
      <c r="AJ868" s="118">
        <f t="shared" si="496"/>
        <v>0</v>
      </c>
      <c r="AK868" s="74">
        <f t="shared" si="497"/>
        <v>0</v>
      </c>
      <c r="AL868" s="174">
        <f t="shared" si="498"/>
        <v>0</v>
      </c>
      <c r="AM868" s="175">
        <f t="shared" si="481"/>
        <v>0</v>
      </c>
      <c r="AN868" s="130">
        <f t="shared" si="499"/>
        <v>0</v>
      </c>
      <c r="AO868" s="74">
        <f t="shared" si="482"/>
        <v>0</v>
      </c>
      <c r="AP868" s="123">
        <f t="shared" si="500"/>
        <v>0</v>
      </c>
      <c r="AQ868" s="118">
        <f t="shared" si="483"/>
        <v>0</v>
      </c>
      <c r="AR868" s="82" t="str">
        <f t="shared" si="501"/>
        <v>https://www.alta.ru/tnved/code//</v>
      </c>
      <c r="AS868" s="157"/>
      <c r="AT868" s="162"/>
      <c r="AU868" s="74">
        <f t="shared" si="484"/>
        <v>0</v>
      </c>
      <c r="AV868" s="157"/>
      <c r="AW868" s="75">
        <f>_xlfn.IFNA(VLOOKUP(L868,list_vat[],3,FALSE),0)</f>
        <v>0</v>
      </c>
      <c r="AX868" s="74">
        <f t="shared" si="502"/>
        <v>0</v>
      </c>
      <c r="AY868" s="74">
        <f t="shared" si="503"/>
        <v>0</v>
      </c>
      <c r="AZ868" s="130">
        <f t="shared" si="504"/>
        <v>0</v>
      </c>
      <c r="BA868" s="74">
        <f t="shared" si="485"/>
        <v>0</v>
      </c>
      <c r="BB868" s="193">
        <f t="shared" si="505"/>
        <v>0</v>
      </c>
      <c r="BC868" s="102">
        <f t="shared" si="506"/>
        <v>0</v>
      </c>
      <c r="BD868" s="102">
        <f t="shared" si="507"/>
        <v>0</v>
      </c>
      <c r="BE868" s="413" t="s">
        <v>69</v>
      </c>
    </row>
    <row r="869" spans="1:57" s="65" customFormat="1" ht="12" customHeight="1" x14ac:dyDescent="0.2">
      <c r="A869" s="43">
        <v>854</v>
      </c>
      <c r="B869" s="166"/>
      <c r="C869" s="166"/>
      <c r="D869" s="166"/>
      <c r="E869" s="162"/>
      <c r="F869" s="166"/>
      <c r="G869" s="162"/>
      <c r="H869" s="162"/>
      <c r="I869" s="189">
        <f t="shared" si="486"/>
        <v>0</v>
      </c>
      <c r="J869" s="195"/>
      <c r="K869" s="162"/>
      <c r="L869" s="168"/>
      <c r="M869" s="75">
        <f>_xlfn.XLOOKUP(L869,list_vat[Страна],list_vat[Ставка НДС %],0,0)</f>
        <v>0</v>
      </c>
      <c r="N869" s="162">
        <f t="shared" si="487"/>
        <v>0</v>
      </c>
      <c r="O869" s="169"/>
      <c r="P869" s="74">
        <f t="shared" si="508"/>
        <v>0</v>
      </c>
      <c r="Q869" s="162"/>
      <c r="R869" s="162" t="str">
        <f t="shared" si="488"/>
        <v>введи курс</v>
      </c>
      <c r="S869" s="196">
        <f t="shared" si="489"/>
        <v>0</v>
      </c>
      <c r="T869" s="192">
        <f t="shared" si="490"/>
        <v>0</v>
      </c>
      <c r="U869" s="76">
        <f t="shared" si="491"/>
        <v>0</v>
      </c>
      <c r="V869" s="123">
        <f t="shared" si="492"/>
        <v>0</v>
      </c>
      <c r="W869" s="191"/>
      <c r="X869" s="170"/>
      <c r="Y869" s="74">
        <f t="shared" si="477"/>
        <v>0</v>
      </c>
      <c r="Z869" s="188"/>
      <c r="AA869" s="130">
        <f t="shared" si="493"/>
        <v>0</v>
      </c>
      <c r="AB869" s="74">
        <f t="shared" si="494"/>
        <v>0</v>
      </c>
      <c r="AC869" s="356"/>
      <c r="AD869" s="130" cm="1">
        <f t="array" ref="AD869">IFERROR(ROUND((_xlfn.IFS(offer_sale_type="поставка",AB869,offer_sale_type="транзит",S869)*(1+AC869))/E869,2),0)</f>
        <v>0</v>
      </c>
      <c r="AE869" s="74">
        <f t="shared" si="495"/>
        <v>0</v>
      </c>
      <c r="AF869" s="123" cm="1">
        <f t="array" ref="AF869">IFERROR(ROUND(_xlfn.IFS(offer_sale_type="поставка",AB869,offer_sale_type="транзит",S869)*AC869,2),0)</f>
        <v>0</v>
      </c>
      <c r="AG869" s="130">
        <f t="shared" si="478"/>
        <v>0</v>
      </c>
      <c r="AH869" s="74">
        <f t="shared" si="479"/>
        <v>0</v>
      </c>
      <c r="AI869" s="123">
        <f t="shared" si="480"/>
        <v>0</v>
      </c>
      <c r="AJ869" s="118">
        <f t="shared" si="496"/>
        <v>0</v>
      </c>
      <c r="AK869" s="74">
        <f t="shared" si="497"/>
        <v>0</v>
      </c>
      <c r="AL869" s="174">
        <f t="shared" si="498"/>
        <v>0</v>
      </c>
      <c r="AM869" s="175">
        <f t="shared" si="481"/>
        <v>0</v>
      </c>
      <c r="AN869" s="130">
        <f t="shared" si="499"/>
        <v>0</v>
      </c>
      <c r="AO869" s="74">
        <f t="shared" si="482"/>
        <v>0</v>
      </c>
      <c r="AP869" s="123">
        <f t="shared" si="500"/>
        <v>0</v>
      </c>
      <c r="AQ869" s="118">
        <f t="shared" si="483"/>
        <v>0</v>
      </c>
      <c r="AR869" s="82" t="str">
        <f t="shared" si="501"/>
        <v>https://www.alta.ru/tnved/code//</v>
      </c>
      <c r="AS869" s="157"/>
      <c r="AT869" s="162"/>
      <c r="AU869" s="74">
        <f t="shared" si="484"/>
        <v>0</v>
      </c>
      <c r="AV869" s="157"/>
      <c r="AW869" s="75">
        <f>_xlfn.IFNA(VLOOKUP(L869,list_vat[],3,FALSE),0)</f>
        <v>0</v>
      </c>
      <c r="AX869" s="74">
        <f t="shared" si="502"/>
        <v>0</v>
      </c>
      <c r="AY869" s="74">
        <f t="shared" si="503"/>
        <v>0</v>
      </c>
      <c r="AZ869" s="130">
        <f t="shared" si="504"/>
        <v>0</v>
      </c>
      <c r="BA869" s="74">
        <f t="shared" si="485"/>
        <v>0</v>
      </c>
      <c r="BB869" s="193">
        <f t="shared" si="505"/>
        <v>0</v>
      </c>
      <c r="BC869" s="102">
        <f t="shared" si="506"/>
        <v>0</v>
      </c>
      <c r="BD869" s="102">
        <f t="shared" si="507"/>
        <v>0</v>
      </c>
      <c r="BE869" s="413" t="s">
        <v>69</v>
      </c>
    </row>
    <row r="870" spans="1:57" s="65" customFormat="1" ht="12" customHeight="1" x14ac:dyDescent="0.2">
      <c r="A870" s="43">
        <v>855</v>
      </c>
      <c r="B870" s="166"/>
      <c r="C870" s="166"/>
      <c r="D870" s="166"/>
      <c r="E870" s="162"/>
      <c r="F870" s="166"/>
      <c r="G870" s="162"/>
      <c r="H870" s="162"/>
      <c r="I870" s="189">
        <f t="shared" si="486"/>
        <v>0</v>
      </c>
      <c r="J870" s="195"/>
      <c r="K870" s="162"/>
      <c r="L870" s="168"/>
      <c r="M870" s="75">
        <f>_xlfn.XLOOKUP(L870,list_vat[Страна],list_vat[Ставка НДС %],0,0)</f>
        <v>0</v>
      </c>
      <c r="N870" s="162">
        <f t="shared" si="487"/>
        <v>0</v>
      </c>
      <c r="O870" s="169"/>
      <c r="P870" s="74">
        <f t="shared" si="508"/>
        <v>0</v>
      </c>
      <c r="Q870" s="162"/>
      <c r="R870" s="162" t="str">
        <f t="shared" si="488"/>
        <v>введи курс</v>
      </c>
      <c r="S870" s="196">
        <f t="shared" si="489"/>
        <v>0</v>
      </c>
      <c r="T870" s="192">
        <f t="shared" si="490"/>
        <v>0</v>
      </c>
      <c r="U870" s="76">
        <f t="shared" si="491"/>
        <v>0</v>
      </c>
      <c r="V870" s="123">
        <f t="shared" si="492"/>
        <v>0</v>
      </c>
      <c r="W870" s="191"/>
      <c r="X870" s="170"/>
      <c r="Y870" s="74">
        <f t="shared" si="477"/>
        <v>0</v>
      </c>
      <c r="Z870" s="188"/>
      <c r="AA870" s="130">
        <f t="shared" si="493"/>
        <v>0</v>
      </c>
      <c r="AB870" s="74">
        <f t="shared" si="494"/>
        <v>0</v>
      </c>
      <c r="AC870" s="356"/>
      <c r="AD870" s="130" cm="1">
        <f t="array" ref="AD870">IFERROR(ROUND((_xlfn.IFS(offer_sale_type="поставка",AB870,offer_sale_type="транзит",S870)*(1+AC870))/E870,2),0)</f>
        <v>0</v>
      </c>
      <c r="AE870" s="74">
        <f t="shared" si="495"/>
        <v>0</v>
      </c>
      <c r="AF870" s="123" cm="1">
        <f t="array" ref="AF870">IFERROR(ROUND(_xlfn.IFS(offer_sale_type="поставка",AB870,offer_sale_type="транзит",S870)*AC870,2),0)</f>
        <v>0</v>
      </c>
      <c r="AG870" s="130">
        <f t="shared" si="478"/>
        <v>0</v>
      </c>
      <c r="AH870" s="74">
        <f t="shared" si="479"/>
        <v>0</v>
      </c>
      <c r="AI870" s="123">
        <f t="shared" si="480"/>
        <v>0</v>
      </c>
      <c r="AJ870" s="118">
        <f t="shared" si="496"/>
        <v>0</v>
      </c>
      <c r="AK870" s="74">
        <f t="shared" si="497"/>
        <v>0</v>
      </c>
      <c r="AL870" s="174">
        <f t="shared" si="498"/>
        <v>0</v>
      </c>
      <c r="AM870" s="175">
        <f t="shared" si="481"/>
        <v>0</v>
      </c>
      <c r="AN870" s="130">
        <f t="shared" si="499"/>
        <v>0</v>
      </c>
      <c r="AO870" s="74">
        <f t="shared" si="482"/>
        <v>0</v>
      </c>
      <c r="AP870" s="123">
        <f t="shared" si="500"/>
        <v>0</v>
      </c>
      <c r="AQ870" s="118">
        <f t="shared" si="483"/>
        <v>0</v>
      </c>
      <c r="AR870" s="82" t="str">
        <f t="shared" si="501"/>
        <v>https://www.alta.ru/tnved/code//</v>
      </c>
      <c r="AS870" s="157"/>
      <c r="AT870" s="162"/>
      <c r="AU870" s="74">
        <f t="shared" si="484"/>
        <v>0</v>
      </c>
      <c r="AV870" s="157"/>
      <c r="AW870" s="75">
        <f>_xlfn.IFNA(VLOOKUP(L870,list_vat[],3,FALSE),0)</f>
        <v>0</v>
      </c>
      <c r="AX870" s="74">
        <f t="shared" si="502"/>
        <v>0</v>
      </c>
      <c r="AY870" s="74">
        <f t="shared" si="503"/>
        <v>0</v>
      </c>
      <c r="AZ870" s="130">
        <f t="shared" si="504"/>
        <v>0</v>
      </c>
      <c r="BA870" s="74">
        <f t="shared" si="485"/>
        <v>0</v>
      </c>
      <c r="BB870" s="193">
        <f t="shared" si="505"/>
        <v>0</v>
      </c>
      <c r="BC870" s="102">
        <f t="shared" si="506"/>
        <v>0</v>
      </c>
      <c r="BD870" s="102">
        <f t="shared" si="507"/>
        <v>0</v>
      </c>
      <c r="BE870" s="413" t="s">
        <v>69</v>
      </c>
    </row>
    <row r="871" spans="1:57" s="65" customFormat="1" ht="12" customHeight="1" x14ac:dyDescent="0.2">
      <c r="A871" s="43">
        <v>856</v>
      </c>
      <c r="B871" s="166"/>
      <c r="C871" s="166"/>
      <c r="D871" s="166"/>
      <c r="E871" s="162"/>
      <c r="F871" s="166"/>
      <c r="G871" s="162"/>
      <c r="H871" s="162"/>
      <c r="I871" s="189">
        <f t="shared" si="486"/>
        <v>0</v>
      </c>
      <c r="J871" s="195"/>
      <c r="K871" s="162"/>
      <c r="L871" s="168"/>
      <c r="M871" s="75">
        <f>_xlfn.XLOOKUP(L871,list_vat[Страна],list_vat[Ставка НДС %],0,0)</f>
        <v>0</v>
      </c>
      <c r="N871" s="162">
        <f t="shared" si="487"/>
        <v>0</v>
      </c>
      <c r="O871" s="169"/>
      <c r="P871" s="74">
        <f t="shared" si="508"/>
        <v>0</v>
      </c>
      <c r="Q871" s="162"/>
      <c r="R871" s="162" t="str">
        <f t="shared" si="488"/>
        <v>введи курс</v>
      </c>
      <c r="S871" s="196">
        <f t="shared" si="489"/>
        <v>0</v>
      </c>
      <c r="T871" s="192">
        <f t="shared" si="490"/>
        <v>0</v>
      </c>
      <c r="U871" s="76">
        <f t="shared" si="491"/>
        <v>0</v>
      </c>
      <c r="V871" s="123">
        <f t="shared" si="492"/>
        <v>0</v>
      </c>
      <c r="W871" s="191"/>
      <c r="X871" s="170"/>
      <c r="Y871" s="74">
        <f t="shared" si="477"/>
        <v>0</v>
      </c>
      <c r="Z871" s="188"/>
      <c r="AA871" s="130">
        <f t="shared" si="493"/>
        <v>0</v>
      </c>
      <c r="AB871" s="74">
        <f t="shared" si="494"/>
        <v>0</v>
      </c>
      <c r="AC871" s="356"/>
      <c r="AD871" s="130" cm="1">
        <f t="array" ref="AD871">IFERROR(ROUND((_xlfn.IFS(offer_sale_type="поставка",AB871,offer_sale_type="транзит",S871)*(1+AC871))/E871,2),0)</f>
        <v>0</v>
      </c>
      <c r="AE871" s="74">
        <f t="shared" si="495"/>
        <v>0</v>
      </c>
      <c r="AF871" s="123" cm="1">
        <f t="array" ref="AF871">IFERROR(ROUND(_xlfn.IFS(offer_sale_type="поставка",AB871,offer_sale_type="транзит",S871)*AC871,2),0)</f>
        <v>0</v>
      </c>
      <c r="AG871" s="130">
        <f t="shared" si="478"/>
        <v>0</v>
      </c>
      <c r="AH871" s="74">
        <f t="shared" si="479"/>
        <v>0</v>
      </c>
      <c r="AI871" s="123">
        <f t="shared" si="480"/>
        <v>0</v>
      </c>
      <c r="AJ871" s="118">
        <f t="shared" si="496"/>
        <v>0</v>
      </c>
      <c r="AK871" s="74">
        <f t="shared" si="497"/>
        <v>0</v>
      </c>
      <c r="AL871" s="174">
        <f t="shared" si="498"/>
        <v>0</v>
      </c>
      <c r="AM871" s="175">
        <f t="shared" si="481"/>
        <v>0</v>
      </c>
      <c r="AN871" s="130">
        <f t="shared" si="499"/>
        <v>0</v>
      </c>
      <c r="AO871" s="74">
        <f t="shared" si="482"/>
        <v>0</v>
      </c>
      <c r="AP871" s="123">
        <f t="shared" si="500"/>
        <v>0</v>
      </c>
      <c r="AQ871" s="118">
        <f t="shared" si="483"/>
        <v>0</v>
      </c>
      <c r="AR871" s="82" t="str">
        <f t="shared" si="501"/>
        <v>https://www.alta.ru/tnved/code//</v>
      </c>
      <c r="AS871" s="157"/>
      <c r="AT871" s="162"/>
      <c r="AU871" s="74">
        <f t="shared" si="484"/>
        <v>0</v>
      </c>
      <c r="AV871" s="157"/>
      <c r="AW871" s="75">
        <f>_xlfn.IFNA(VLOOKUP(L871,list_vat[],3,FALSE),0)</f>
        <v>0</v>
      </c>
      <c r="AX871" s="74">
        <f t="shared" si="502"/>
        <v>0</v>
      </c>
      <c r="AY871" s="74">
        <f t="shared" si="503"/>
        <v>0</v>
      </c>
      <c r="AZ871" s="130">
        <f t="shared" si="504"/>
        <v>0</v>
      </c>
      <c r="BA871" s="74">
        <f t="shared" si="485"/>
        <v>0</v>
      </c>
      <c r="BB871" s="193">
        <f t="shared" si="505"/>
        <v>0</v>
      </c>
      <c r="BC871" s="102">
        <f t="shared" si="506"/>
        <v>0</v>
      </c>
      <c r="BD871" s="102">
        <f t="shared" si="507"/>
        <v>0</v>
      </c>
      <c r="BE871" s="413" t="s">
        <v>69</v>
      </c>
    </row>
    <row r="872" spans="1:57" s="65" customFormat="1" ht="12" customHeight="1" x14ac:dyDescent="0.2">
      <c r="A872" s="43">
        <v>857</v>
      </c>
      <c r="B872" s="166"/>
      <c r="C872" s="166"/>
      <c r="D872" s="166"/>
      <c r="E872" s="162"/>
      <c r="F872" s="166"/>
      <c r="G872" s="162"/>
      <c r="H872" s="162"/>
      <c r="I872" s="189">
        <f t="shared" si="486"/>
        <v>0</v>
      </c>
      <c r="J872" s="195"/>
      <c r="K872" s="162"/>
      <c r="L872" s="168"/>
      <c r="M872" s="75">
        <f>_xlfn.XLOOKUP(L872,list_vat[Страна],list_vat[Ставка НДС %],0,0)</f>
        <v>0</v>
      </c>
      <c r="N872" s="162">
        <f t="shared" si="487"/>
        <v>0</v>
      </c>
      <c r="O872" s="169"/>
      <c r="P872" s="74">
        <f t="shared" si="508"/>
        <v>0</v>
      </c>
      <c r="Q872" s="162"/>
      <c r="R872" s="162" t="str">
        <f t="shared" si="488"/>
        <v>введи курс</v>
      </c>
      <c r="S872" s="196">
        <f t="shared" si="489"/>
        <v>0</v>
      </c>
      <c r="T872" s="192">
        <f t="shared" si="490"/>
        <v>0</v>
      </c>
      <c r="U872" s="76">
        <f t="shared" si="491"/>
        <v>0</v>
      </c>
      <c r="V872" s="123">
        <f t="shared" si="492"/>
        <v>0</v>
      </c>
      <c r="W872" s="191"/>
      <c r="X872" s="170"/>
      <c r="Y872" s="74">
        <f t="shared" si="477"/>
        <v>0</v>
      </c>
      <c r="Z872" s="188"/>
      <c r="AA872" s="130">
        <f t="shared" si="493"/>
        <v>0</v>
      </c>
      <c r="AB872" s="74">
        <f t="shared" si="494"/>
        <v>0</v>
      </c>
      <c r="AC872" s="356"/>
      <c r="AD872" s="130" cm="1">
        <f t="array" ref="AD872">IFERROR(ROUND((_xlfn.IFS(offer_sale_type="поставка",AB872,offer_sale_type="транзит",S872)*(1+AC872))/E872,2),0)</f>
        <v>0</v>
      </c>
      <c r="AE872" s="74">
        <f t="shared" si="495"/>
        <v>0</v>
      </c>
      <c r="AF872" s="123" cm="1">
        <f t="array" ref="AF872">IFERROR(ROUND(_xlfn.IFS(offer_sale_type="поставка",AB872,offer_sale_type="транзит",S872)*AC872,2),0)</f>
        <v>0</v>
      </c>
      <c r="AG872" s="130">
        <f t="shared" si="478"/>
        <v>0</v>
      </c>
      <c r="AH872" s="74">
        <f t="shared" si="479"/>
        <v>0</v>
      </c>
      <c r="AI872" s="123">
        <f t="shared" si="480"/>
        <v>0</v>
      </c>
      <c r="AJ872" s="118">
        <f t="shared" si="496"/>
        <v>0</v>
      </c>
      <c r="AK872" s="74">
        <f t="shared" si="497"/>
        <v>0</v>
      </c>
      <c r="AL872" s="174">
        <f t="shared" si="498"/>
        <v>0</v>
      </c>
      <c r="AM872" s="175">
        <f t="shared" si="481"/>
        <v>0</v>
      </c>
      <c r="AN872" s="130">
        <f t="shared" si="499"/>
        <v>0</v>
      </c>
      <c r="AO872" s="74">
        <f t="shared" si="482"/>
        <v>0</v>
      </c>
      <c r="AP872" s="123">
        <f t="shared" si="500"/>
        <v>0</v>
      </c>
      <c r="AQ872" s="118">
        <f t="shared" si="483"/>
        <v>0</v>
      </c>
      <c r="AR872" s="82" t="str">
        <f t="shared" si="501"/>
        <v>https://www.alta.ru/tnved/code//</v>
      </c>
      <c r="AS872" s="157"/>
      <c r="AT872" s="162"/>
      <c r="AU872" s="74">
        <f t="shared" si="484"/>
        <v>0</v>
      </c>
      <c r="AV872" s="157"/>
      <c r="AW872" s="75">
        <f>_xlfn.IFNA(VLOOKUP(L872,list_vat[],3,FALSE),0)</f>
        <v>0</v>
      </c>
      <c r="AX872" s="74">
        <f t="shared" si="502"/>
        <v>0</v>
      </c>
      <c r="AY872" s="74">
        <f t="shared" si="503"/>
        <v>0</v>
      </c>
      <c r="AZ872" s="130">
        <f t="shared" si="504"/>
        <v>0</v>
      </c>
      <c r="BA872" s="74">
        <f t="shared" si="485"/>
        <v>0</v>
      </c>
      <c r="BB872" s="193">
        <f t="shared" si="505"/>
        <v>0</v>
      </c>
      <c r="BC872" s="102">
        <f t="shared" si="506"/>
        <v>0</v>
      </c>
      <c r="BD872" s="102">
        <f t="shared" si="507"/>
        <v>0</v>
      </c>
      <c r="BE872" s="413" t="s">
        <v>69</v>
      </c>
    </row>
    <row r="873" spans="1:57" s="65" customFormat="1" ht="12" customHeight="1" x14ac:dyDescent="0.2">
      <c r="A873" s="43">
        <v>858</v>
      </c>
      <c r="B873" s="166"/>
      <c r="C873" s="166"/>
      <c r="D873" s="166"/>
      <c r="E873" s="162"/>
      <c r="F873" s="166"/>
      <c r="G873" s="162"/>
      <c r="H873" s="162"/>
      <c r="I873" s="189">
        <f t="shared" si="486"/>
        <v>0</v>
      </c>
      <c r="J873" s="195"/>
      <c r="K873" s="162"/>
      <c r="L873" s="168"/>
      <c r="M873" s="75">
        <f>_xlfn.XLOOKUP(L873,list_vat[Страна],list_vat[Ставка НДС %],0,0)</f>
        <v>0</v>
      </c>
      <c r="N873" s="162">
        <f t="shared" si="487"/>
        <v>0</v>
      </c>
      <c r="O873" s="169"/>
      <c r="P873" s="74">
        <f t="shared" si="508"/>
        <v>0</v>
      </c>
      <c r="Q873" s="162"/>
      <c r="R873" s="162" t="str">
        <f t="shared" si="488"/>
        <v>введи курс</v>
      </c>
      <c r="S873" s="196">
        <f t="shared" si="489"/>
        <v>0</v>
      </c>
      <c r="T873" s="192">
        <f t="shared" si="490"/>
        <v>0</v>
      </c>
      <c r="U873" s="76">
        <f t="shared" si="491"/>
        <v>0</v>
      </c>
      <c r="V873" s="123">
        <f t="shared" si="492"/>
        <v>0</v>
      </c>
      <c r="W873" s="191"/>
      <c r="X873" s="170"/>
      <c r="Y873" s="74">
        <f t="shared" si="477"/>
        <v>0</v>
      </c>
      <c r="Z873" s="188"/>
      <c r="AA873" s="130">
        <f t="shared" si="493"/>
        <v>0</v>
      </c>
      <c r="AB873" s="74">
        <f t="shared" si="494"/>
        <v>0</v>
      </c>
      <c r="AC873" s="356"/>
      <c r="AD873" s="130" cm="1">
        <f t="array" ref="AD873">IFERROR(ROUND((_xlfn.IFS(offer_sale_type="поставка",AB873,offer_sale_type="транзит",S873)*(1+AC873))/E873,2),0)</f>
        <v>0</v>
      </c>
      <c r="AE873" s="74">
        <f t="shared" si="495"/>
        <v>0</v>
      </c>
      <c r="AF873" s="123" cm="1">
        <f t="array" ref="AF873">IFERROR(ROUND(_xlfn.IFS(offer_sale_type="поставка",AB873,offer_sale_type="транзит",S873)*AC873,2),0)</f>
        <v>0</v>
      </c>
      <c r="AG873" s="130">
        <f t="shared" si="478"/>
        <v>0</v>
      </c>
      <c r="AH873" s="74">
        <f t="shared" si="479"/>
        <v>0</v>
      </c>
      <c r="AI873" s="123">
        <f t="shared" si="480"/>
        <v>0</v>
      </c>
      <c r="AJ873" s="118">
        <f t="shared" si="496"/>
        <v>0</v>
      </c>
      <c r="AK873" s="74">
        <f t="shared" si="497"/>
        <v>0</v>
      </c>
      <c r="AL873" s="174">
        <f t="shared" si="498"/>
        <v>0</v>
      </c>
      <c r="AM873" s="175">
        <f t="shared" si="481"/>
        <v>0</v>
      </c>
      <c r="AN873" s="130">
        <f t="shared" si="499"/>
        <v>0</v>
      </c>
      <c r="AO873" s="74">
        <f t="shared" si="482"/>
        <v>0</v>
      </c>
      <c r="AP873" s="123">
        <f t="shared" si="500"/>
        <v>0</v>
      </c>
      <c r="AQ873" s="118">
        <f t="shared" si="483"/>
        <v>0</v>
      </c>
      <c r="AR873" s="82" t="str">
        <f t="shared" si="501"/>
        <v>https://www.alta.ru/tnved/code//</v>
      </c>
      <c r="AS873" s="157"/>
      <c r="AT873" s="162"/>
      <c r="AU873" s="74">
        <f t="shared" si="484"/>
        <v>0</v>
      </c>
      <c r="AV873" s="157"/>
      <c r="AW873" s="75">
        <f>_xlfn.IFNA(VLOOKUP(L873,list_vat[],3,FALSE),0)</f>
        <v>0</v>
      </c>
      <c r="AX873" s="74">
        <f t="shared" si="502"/>
        <v>0</v>
      </c>
      <c r="AY873" s="74">
        <f t="shared" si="503"/>
        <v>0</v>
      </c>
      <c r="AZ873" s="130">
        <f t="shared" si="504"/>
        <v>0</v>
      </c>
      <c r="BA873" s="74">
        <f t="shared" si="485"/>
        <v>0</v>
      </c>
      <c r="BB873" s="193">
        <f t="shared" si="505"/>
        <v>0</v>
      </c>
      <c r="BC873" s="102">
        <f t="shared" si="506"/>
        <v>0</v>
      </c>
      <c r="BD873" s="102">
        <f t="shared" si="507"/>
        <v>0</v>
      </c>
      <c r="BE873" s="413" t="s">
        <v>69</v>
      </c>
    </row>
    <row r="874" spans="1:57" s="65" customFormat="1" ht="12" customHeight="1" x14ac:dyDescent="0.2">
      <c r="A874" s="43">
        <v>859</v>
      </c>
      <c r="B874" s="166"/>
      <c r="C874" s="166"/>
      <c r="D874" s="166"/>
      <c r="E874" s="162"/>
      <c r="F874" s="166"/>
      <c r="G874" s="162"/>
      <c r="H874" s="162"/>
      <c r="I874" s="189">
        <f t="shared" si="486"/>
        <v>0</v>
      </c>
      <c r="J874" s="195"/>
      <c r="K874" s="162"/>
      <c r="L874" s="168"/>
      <c r="M874" s="75">
        <f>_xlfn.XLOOKUP(L874,list_vat[Страна],list_vat[Ставка НДС %],0,0)</f>
        <v>0</v>
      </c>
      <c r="N874" s="162">
        <f t="shared" si="487"/>
        <v>0</v>
      </c>
      <c r="O874" s="169"/>
      <c r="P874" s="74">
        <f t="shared" si="508"/>
        <v>0</v>
      </c>
      <c r="Q874" s="162"/>
      <c r="R874" s="162" t="str">
        <f t="shared" si="488"/>
        <v>введи курс</v>
      </c>
      <c r="S874" s="196">
        <f t="shared" si="489"/>
        <v>0</v>
      </c>
      <c r="T874" s="192">
        <f t="shared" si="490"/>
        <v>0</v>
      </c>
      <c r="U874" s="76">
        <f t="shared" si="491"/>
        <v>0</v>
      </c>
      <c r="V874" s="123">
        <f t="shared" si="492"/>
        <v>0</v>
      </c>
      <c r="W874" s="191"/>
      <c r="X874" s="170"/>
      <c r="Y874" s="74">
        <f t="shared" si="477"/>
        <v>0</v>
      </c>
      <c r="Z874" s="188"/>
      <c r="AA874" s="130">
        <f t="shared" si="493"/>
        <v>0</v>
      </c>
      <c r="AB874" s="74">
        <f t="shared" si="494"/>
        <v>0</v>
      </c>
      <c r="AC874" s="356"/>
      <c r="AD874" s="130" cm="1">
        <f t="array" ref="AD874">IFERROR(ROUND((_xlfn.IFS(offer_sale_type="поставка",AB874,offer_sale_type="транзит",S874)*(1+AC874))/E874,2),0)</f>
        <v>0</v>
      </c>
      <c r="AE874" s="74">
        <f t="shared" si="495"/>
        <v>0</v>
      </c>
      <c r="AF874" s="123" cm="1">
        <f t="array" ref="AF874">IFERROR(ROUND(_xlfn.IFS(offer_sale_type="поставка",AB874,offer_sale_type="транзит",S874)*AC874,2),0)</f>
        <v>0</v>
      </c>
      <c r="AG874" s="130">
        <f t="shared" si="478"/>
        <v>0</v>
      </c>
      <c r="AH874" s="74">
        <f t="shared" si="479"/>
        <v>0</v>
      </c>
      <c r="AI874" s="123">
        <f t="shared" si="480"/>
        <v>0</v>
      </c>
      <c r="AJ874" s="118">
        <f t="shared" si="496"/>
        <v>0</v>
      </c>
      <c r="AK874" s="74">
        <f t="shared" si="497"/>
        <v>0</v>
      </c>
      <c r="AL874" s="174">
        <f t="shared" si="498"/>
        <v>0</v>
      </c>
      <c r="AM874" s="175">
        <f t="shared" si="481"/>
        <v>0</v>
      </c>
      <c r="AN874" s="130">
        <f t="shared" si="499"/>
        <v>0</v>
      </c>
      <c r="AO874" s="74">
        <f t="shared" si="482"/>
        <v>0</v>
      </c>
      <c r="AP874" s="123">
        <f t="shared" si="500"/>
        <v>0</v>
      </c>
      <c r="AQ874" s="118">
        <f t="shared" si="483"/>
        <v>0</v>
      </c>
      <c r="AR874" s="82" t="str">
        <f t="shared" si="501"/>
        <v>https://www.alta.ru/tnved/code//</v>
      </c>
      <c r="AS874" s="157"/>
      <c r="AT874" s="162"/>
      <c r="AU874" s="74">
        <f t="shared" si="484"/>
        <v>0</v>
      </c>
      <c r="AV874" s="157"/>
      <c r="AW874" s="75">
        <f>_xlfn.IFNA(VLOOKUP(L874,list_vat[],3,FALSE),0)</f>
        <v>0</v>
      </c>
      <c r="AX874" s="74">
        <f t="shared" si="502"/>
        <v>0</v>
      </c>
      <c r="AY874" s="74">
        <f t="shared" si="503"/>
        <v>0</v>
      </c>
      <c r="AZ874" s="130">
        <f t="shared" si="504"/>
        <v>0</v>
      </c>
      <c r="BA874" s="74">
        <f t="shared" si="485"/>
        <v>0</v>
      </c>
      <c r="BB874" s="193">
        <f t="shared" si="505"/>
        <v>0</v>
      </c>
      <c r="BC874" s="102">
        <f t="shared" si="506"/>
        <v>0</v>
      </c>
      <c r="BD874" s="102">
        <f t="shared" si="507"/>
        <v>0</v>
      </c>
      <c r="BE874" s="413" t="s">
        <v>69</v>
      </c>
    </row>
    <row r="875" spans="1:57" s="65" customFormat="1" ht="12" customHeight="1" x14ac:dyDescent="0.2">
      <c r="A875" s="43">
        <v>860</v>
      </c>
      <c r="B875" s="166"/>
      <c r="C875" s="166"/>
      <c r="D875" s="166"/>
      <c r="E875" s="162"/>
      <c r="F875" s="166"/>
      <c r="G875" s="162"/>
      <c r="H875" s="162"/>
      <c r="I875" s="189">
        <f t="shared" si="486"/>
        <v>0</v>
      </c>
      <c r="J875" s="195"/>
      <c r="K875" s="162"/>
      <c r="L875" s="168"/>
      <c r="M875" s="75">
        <f>_xlfn.XLOOKUP(L875,list_vat[Страна],list_vat[Ставка НДС %],0,0)</f>
        <v>0</v>
      </c>
      <c r="N875" s="162">
        <f t="shared" si="487"/>
        <v>0</v>
      </c>
      <c r="O875" s="169"/>
      <c r="P875" s="74">
        <f t="shared" si="508"/>
        <v>0</v>
      </c>
      <c r="Q875" s="162"/>
      <c r="R875" s="162" t="str">
        <f t="shared" si="488"/>
        <v>введи курс</v>
      </c>
      <c r="S875" s="196">
        <f t="shared" si="489"/>
        <v>0</v>
      </c>
      <c r="T875" s="192">
        <f t="shared" si="490"/>
        <v>0</v>
      </c>
      <c r="U875" s="76">
        <f t="shared" si="491"/>
        <v>0</v>
      </c>
      <c r="V875" s="123">
        <f t="shared" si="492"/>
        <v>0</v>
      </c>
      <c r="W875" s="191"/>
      <c r="X875" s="170"/>
      <c r="Y875" s="74">
        <f t="shared" si="477"/>
        <v>0</v>
      </c>
      <c r="Z875" s="188"/>
      <c r="AA875" s="130">
        <f t="shared" si="493"/>
        <v>0</v>
      </c>
      <c r="AB875" s="74">
        <f t="shared" si="494"/>
        <v>0</v>
      </c>
      <c r="AC875" s="356"/>
      <c r="AD875" s="130" cm="1">
        <f t="array" ref="AD875">IFERROR(ROUND((_xlfn.IFS(offer_sale_type="поставка",AB875,offer_sale_type="транзит",S875)*(1+AC875))/E875,2),0)</f>
        <v>0</v>
      </c>
      <c r="AE875" s="74">
        <f t="shared" si="495"/>
        <v>0</v>
      </c>
      <c r="AF875" s="123" cm="1">
        <f t="array" ref="AF875">IFERROR(ROUND(_xlfn.IFS(offer_sale_type="поставка",AB875,offer_sale_type="транзит",S875)*AC875,2),0)</f>
        <v>0</v>
      </c>
      <c r="AG875" s="130">
        <f t="shared" si="478"/>
        <v>0</v>
      </c>
      <c r="AH875" s="74">
        <f t="shared" si="479"/>
        <v>0</v>
      </c>
      <c r="AI875" s="123">
        <f t="shared" si="480"/>
        <v>0</v>
      </c>
      <c r="AJ875" s="118">
        <f t="shared" si="496"/>
        <v>0</v>
      </c>
      <c r="AK875" s="74">
        <f t="shared" si="497"/>
        <v>0</v>
      </c>
      <c r="AL875" s="174">
        <f t="shared" si="498"/>
        <v>0</v>
      </c>
      <c r="AM875" s="175">
        <f t="shared" si="481"/>
        <v>0</v>
      </c>
      <c r="AN875" s="130">
        <f t="shared" si="499"/>
        <v>0</v>
      </c>
      <c r="AO875" s="74">
        <f t="shared" si="482"/>
        <v>0</v>
      </c>
      <c r="AP875" s="123">
        <f t="shared" si="500"/>
        <v>0</v>
      </c>
      <c r="AQ875" s="118">
        <f t="shared" si="483"/>
        <v>0</v>
      </c>
      <c r="AR875" s="82" t="str">
        <f t="shared" si="501"/>
        <v>https://www.alta.ru/tnved/code//</v>
      </c>
      <c r="AS875" s="157"/>
      <c r="AT875" s="162"/>
      <c r="AU875" s="74">
        <f t="shared" si="484"/>
        <v>0</v>
      </c>
      <c r="AV875" s="157"/>
      <c r="AW875" s="75">
        <f>_xlfn.IFNA(VLOOKUP(L875,list_vat[],3,FALSE),0)</f>
        <v>0</v>
      </c>
      <c r="AX875" s="74">
        <f t="shared" si="502"/>
        <v>0</v>
      </c>
      <c r="AY875" s="74">
        <f t="shared" si="503"/>
        <v>0</v>
      </c>
      <c r="AZ875" s="130">
        <f t="shared" si="504"/>
        <v>0</v>
      </c>
      <c r="BA875" s="74">
        <f t="shared" si="485"/>
        <v>0</v>
      </c>
      <c r="BB875" s="193">
        <f t="shared" si="505"/>
        <v>0</v>
      </c>
      <c r="BC875" s="102">
        <f t="shared" si="506"/>
        <v>0</v>
      </c>
      <c r="BD875" s="102">
        <f t="shared" si="507"/>
        <v>0</v>
      </c>
      <c r="BE875" s="413" t="s">
        <v>69</v>
      </c>
    </row>
    <row r="876" spans="1:57" s="65" customFormat="1" ht="12" customHeight="1" x14ac:dyDescent="0.2">
      <c r="A876" s="43">
        <v>861</v>
      </c>
      <c r="B876" s="166"/>
      <c r="C876" s="166"/>
      <c r="D876" s="166"/>
      <c r="E876" s="162"/>
      <c r="F876" s="166"/>
      <c r="G876" s="162"/>
      <c r="H876" s="162"/>
      <c r="I876" s="189">
        <f t="shared" si="486"/>
        <v>0</v>
      </c>
      <c r="J876" s="195"/>
      <c r="K876" s="162"/>
      <c r="L876" s="168"/>
      <c r="M876" s="75">
        <f>_xlfn.XLOOKUP(L876,list_vat[Страна],list_vat[Ставка НДС %],0,0)</f>
        <v>0</v>
      </c>
      <c r="N876" s="162">
        <f t="shared" si="487"/>
        <v>0</v>
      </c>
      <c r="O876" s="169"/>
      <c r="P876" s="74">
        <f t="shared" si="508"/>
        <v>0</v>
      </c>
      <c r="Q876" s="162"/>
      <c r="R876" s="162" t="str">
        <f t="shared" si="488"/>
        <v>введи курс</v>
      </c>
      <c r="S876" s="196">
        <f t="shared" si="489"/>
        <v>0</v>
      </c>
      <c r="T876" s="192">
        <f t="shared" si="490"/>
        <v>0</v>
      </c>
      <c r="U876" s="76">
        <f t="shared" si="491"/>
        <v>0</v>
      </c>
      <c r="V876" s="123">
        <f t="shared" si="492"/>
        <v>0</v>
      </c>
      <c r="W876" s="191"/>
      <c r="X876" s="170"/>
      <c r="Y876" s="74">
        <f t="shared" si="477"/>
        <v>0</v>
      </c>
      <c r="Z876" s="188"/>
      <c r="AA876" s="130">
        <f t="shared" si="493"/>
        <v>0</v>
      </c>
      <c r="AB876" s="74">
        <f t="shared" si="494"/>
        <v>0</v>
      </c>
      <c r="AC876" s="356"/>
      <c r="AD876" s="130" cm="1">
        <f t="array" ref="AD876">IFERROR(ROUND((_xlfn.IFS(offer_sale_type="поставка",AB876,offer_sale_type="транзит",S876)*(1+AC876))/E876,2),0)</f>
        <v>0</v>
      </c>
      <c r="AE876" s="74">
        <f t="shared" si="495"/>
        <v>0</v>
      </c>
      <c r="AF876" s="123" cm="1">
        <f t="array" ref="AF876">IFERROR(ROUND(_xlfn.IFS(offer_sale_type="поставка",AB876,offer_sale_type="транзит",S876)*AC876,2),0)</f>
        <v>0</v>
      </c>
      <c r="AG876" s="130">
        <f t="shared" si="478"/>
        <v>0</v>
      </c>
      <c r="AH876" s="74">
        <f t="shared" si="479"/>
        <v>0</v>
      </c>
      <c r="AI876" s="123">
        <f t="shared" si="480"/>
        <v>0</v>
      </c>
      <c r="AJ876" s="118">
        <f t="shared" si="496"/>
        <v>0</v>
      </c>
      <c r="AK876" s="74">
        <f t="shared" si="497"/>
        <v>0</v>
      </c>
      <c r="AL876" s="174">
        <f t="shared" si="498"/>
        <v>0</v>
      </c>
      <c r="AM876" s="175">
        <f t="shared" si="481"/>
        <v>0</v>
      </c>
      <c r="AN876" s="130">
        <f t="shared" si="499"/>
        <v>0</v>
      </c>
      <c r="AO876" s="74">
        <f t="shared" si="482"/>
        <v>0</v>
      </c>
      <c r="AP876" s="123">
        <f t="shared" si="500"/>
        <v>0</v>
      </c>
      <c r="AQ876" s="118">
        <f t="shared" si="483"/>
        <v>0</v>
      </c>
      <c r="AR876" s="82" t="str">
        <f t="shared" si="501"/>
        <v>https://www.alta.ru/tnved/code//</v>
      </c>
      <c r="AS876" s="157"/>
      <c r="AT876" s="162"/>
      <c r="AU876" s="74">
        <f t="shared" si="484"/>
        <v>0</v>
      </c>
      <c r="AV876" s="157"/>
      <c r="AW876" s="75">
        <f>_xlfn.IFNA(VLOOKUP(L876,list_vat[],3,FALSE),0)</f>
        <v>0</v>
      </c>
      <c r="AX876" s="74">
        <f t="shared" si="502"/>
        <v>0</v>
      </c>
      <c r="AY876" s="74">
        <f t="shared" si="503"/>
        <v>0</v>
      </c>
      <c r="AZ876" s="130">
        <f t="shared" si="504"/>
        <v>0</v>
      </c>
      <c r="BA876" s="74">
        <f t="shared" si="485"/>
        <v>0</v>
      </c>
      <c r="BB876" s="193">
        <f t="shared" si="505"/>
        <v>0</v>
      </c>
      <c r="BC876" s="102">
        <f t="shared" si="506"/>
        <v>0</v>
      </c>
      <c r="BD876" s="102">
        <f t="shared" si="507"/>
        <v>0</v>
      </c>
      <c r="BE876" s="413" t="s">
        <v>69</v>
      </c>
    </row>
    <row r="877" spans="1:57" s="65" customFormat="1" ht="12" customHeight="1" x14ac:dyDescent="0.2">
      <c r="A877" s="43">
        <v>862</v>
      </c>
      <c r="B877" s="166"/>
      <c r="C877" s="166"/>
      <c r="D877" s="166"/>
      <c r="E877" s="162"/>
      <c r="F877" s="166"/>
      <c r="G877" s="162"/>
      <c r="H877" s="162"/>
      <c r="I877" s="189">
        <f t="shared" si="486"/>
        <v>0</v>
      </c>
      <c r="J877" s="195"/>
      <c r="K877" s="162"/>
      <c r="L877" s="168"/>
      <c r="M877" s="75">
        <f>_xlfn.XLOOKUP(L877,list_vat[Страна],list_vat[Ставка НДС %],0,0)</f>
        <v>0</v>
      </c>
      <c r="N877" s="162">
        <f t="shared" si="487"/>
        <v>0</v>
      </c>
      <c r="O877" s="169"/>
      <c r="P877" s="74">
        <f t="shared" si="508"/>
        <v>0</v>
      </c>
      <c r="Q877" s="162"/>
      <c r="R877" s="162" t="str">
        <f t="shared" si="488"/>
        <v>введи курс</v>
      </c>
      <c r="S877" s="196">
        <f t="shared" si="489"/>
        <v>0</v>
      </c>
      <c r="T877" s="192">
        <f t="shared" si="490"/>
        <v>0</v>
      </c>
      <c r="U877" s="76">
        <f t="shared" si="491"/>
        <v>0</v>
      </c>
      <c r="V877" s="123">
        <f t="shared" si="492"/>
        <v>0</v>
      </c>
      <c r="W877" s="191"/>
      <c r="X877" s="170"/>
      <c r="Y877" s="74">
        <f t="shared" si="477"/>
        <v>0</v>
      </c>
      <c r="Z877" s="188"/>
      <c r="AA877" s="130">
        <f t="shared" si="493"/>
        <v>0</v>
      </c>
      <c r="AB877" s="74">
        <f t="shared" si="494"/>
        <v>0</v>
      </c>
      <c r="AC877" s="356"/>
      <c r="AD877" s="130" cm="1">
        <f t="array" ref="AD877">IFERROR(ROUND((_xlfn.IFS(offer_sale_type="поставка",AB877,offer_sale_type="транзит",S877)*(1+AC877))/E877,2),0)</f>
        <v>0</v>
      </c>
      <c r="AE877" s="74">
        <f t="shared" si="495"/>
        <v>0</v>
      </c>
      <c r="AF877" s="123" cm="1">
        <f t="array" ref="AF877">IFERROR(ROUND(_xlfn.IFS(offer_sale_type="поставка",AB877,offer_sale_type="транзит",S877)*AC877,2),0)</f>
        <v>0</v>
      </c>
      <c r="AG877" s="130">
        <f t="shared" si="478"/>
        <v>0</v>
      </c>
      <c r="AH877" s="74">
        <f t="shared" si="479"/>
        <v>0</v>
      </c>
      <c r="AI877" s="123">
        <f t="shared" si="480"/>
        <v>0</v>
      </c>
      <c r="AJ877" s="118">
        <f t="shared" si="496"/>
        <v>0</v>
      </c>
      <c r="AK877" s="74">
        <f t="shared" si="497"/>
        <v>0</v>
      </c>
      <c r="AL877" s="174">
        <f t="shared" si="498"/>
        <v>0</v>
      </c>
      <c r="AM877" s="175">
        <f t="shared" si="481"/>
        <v>0</v>
      </c>
      <c r="AN877" s="130">
        <f t="shared" si="499"/>
        <v>0</v>
      </c>
      <c r="AO877" s="74">
        <f t="shared" si="482"/>
        <v>0</v>
      </c>
      <c r="AP877" s="123">
        <f t="shared" si="500"/>
        <v>0</v>
      </c>
      <c r="AQ877" s="118">
        <f t="shared" si="483"/>
        <v>0</v>
      </c>
      <c r="AR877" s="82" t="str">
        <f t="shared" si="501"/>
        <v>https://www.alta.ru/tnved/code//</v>
      </c>
      <c r="AS877" s="157"/>
      <c r="AT877" s="162"/>
      <c r="AU877" s="74">
        <f t="shared" si="484"/>
        <v>0</v>
      </c>
      <c r="AV877" s="157"/>
      <c r="AW877" s="75">
        <f>_xlfn.IFNA(VLOOKUP(L877,list_vat[],3,FALSE),0)</f>
        <v>0</v>
      </c>
      <c r="AX877" s="74">
        <f t="shared" si="502"/>
        <v>0</v>
      </c>
      <c r="AY877" s="74">
        <f t="shared" si="503"/>
        <v>0</v>
      </c>
      <c r="AZ877" s="130">
        <f t="shared" si="504"/>
        <v>0</v>
      </c>
      <c r="BA877" s="74">
        <f t="shared" si="485"/>
        <v>0</v>
      </c>
      <c r="BB877" s="193">
        <f t="shared" si="505"/>
        <v>0</v>
      </c>
      <c r="BC877" s="102">
        <f t="shared" si="506"/>
        <v>0</v>
      </c>
      <c r="BD877" s="102">
        <f t="shared" si="507"/>
        <v>0</v>
      </c>
      <c r="BE877" s="413" t="s">
        <v>69</v>
      </c>
    </row>
    <row r="878" spans="1:57" s="65" customFormat="1" ht="12" customHeight="1" x14ac:dyDescent="0.2">
      <c r="A878" s="43">
        <v>863</v>
      </c>
      <c r="B878" s="166"/>
      <c r="C878" s="166"/>
      <c r="D878" s="166"/>
      <c r="E878" s="162"/>
      <c r="F878" s="166"/>
      <c r="G878" s="162"/>
      <c r="H878" s="162"/>
      <c r="I878" s="189">
        <f t="shared" si="486"/>
        <v>0</v>
      </c>
      <c r="J878" s="195"/>
      <c r="K878" s="162"/>
      <c r="L878" s="168"/>
      <c r="M878" s="75">
        <f>_xlfn.XLOOKUP(L878,list_vat[Страна],list_vat[Ставка НДС %],0,0)</f>
        <v>0</v>
      </c>
      <c r="N878" s="162">
        <f t="shared" si="487"/>
        <v>0</v>
      </c>
      <c r="O878" s="169"/>
      <c r="P878" s="74">
        <f t="shared" si="508"/>
        <v>0</v>
      </c>
      <c r="Q878" s="162"/>
      <c r="R878" s="162" t="str">
        <f t="shared" si="488"/>
        <v>введи курс</v>
      </c>
      <c r="S878" s="196">
        <f t="shared" si="489"/>
        <v>0</v>
      </c>
      <c r="T878" s="192">
        <f t="shared" si="490"/>
        <v>0</v>
      </c>
      <c r="U878" s="76">
        <f t="shared" si="491"/>
        <v>0</v>
      </c>
      <c r="V878" s="123">
        <f t="shared" si="492"/>
        <v>0</v>
      </c>
      <c r="W878" s="191"/>
      <c r="X878" s="170"/>
      <c r="Y878" s="74">
        <f t="shared" si="477"/>
        <v>0</v>
      </c>
      <c r="Z878" s="188"/>
      <c r="AA878" s="130">
        <f t="shared" si="493"/>
        <v>0</v>
      </c>
      <c r="AB878" s="74">
        <f t="shared" si="494"/>
        <v>0</v>
      </c>
      <c r="AC878" s="356"/>
      <c r="AD878" s="130" cm="1">
        <f t="array" ref="AD878">IFERROR(ROUND((_xlfn.IFS(offer_sale_type="поставка",AB878,offer_sale_type="транзит",S878)*(1+AC878))/E878,2),0)</f>
        <v>0</v>
      </c>
      <c r="AE878" s="74">
        <f t="shared" si="495"/>
        <v>0</v>
      </c>
      <c r="AF878" s="123" cm="1">
        <f t="array" ref="AF878">IFERROR(ROUND(_xlfn.IFS(offer_sale_type="поставка",AB878,offer_sale_type="транзит",S878)*AC878,2),0)</f>
        <v>0</v>
      </c>
      <c r="AG878" s="130">
        <f t="shared" si="478"/>
        <v>0</v>
      </c>
      <c r="AH878" s="74">
        <f t="shared" si="479"/>
        <v>0</v>
      </c>
      <c r="AI878" s="123">
        <f t="shared" si="480"/>
        <v>0</v>
      </c>
      <c r="AJ878" s="118">
        <f t="shared" si="496"/>
        <v>0</v>
      </c>
      <c r="AK878" s="74">
        <f t="shared" si="497"/>
        <v>0</v>
      </c>
      <c r="AL878" s="174">
        <f t="shared" si="498"/>
        <v>0</v>
      </c>
      <c r="AM878" s="175">
        <f t="shared" si="481"/>
        <v>0</v>
      </c>
      <c r="AN878" s="130">
        <f t="shared" si="499"/>
        <v>0</v>
      </c>
      <c r="AO878" s="74">
        <f t="shared" si="482"/>
        <v>0</v>
      </c>
      <c r="AP878" s="123">
        <f t="shared" si="500"/>
        <v>0</v>
      </c>
      <c r="AQ878" s="118">
        <f t="shared" si="483"/>
        <v>0</v>
      </c>
      <c r="AR878" s="82" t="str">
        <f t="shared" si="501"/>
        <v>https://www.alta.ru/tnved/code//</v>
      </c>
      <c r="AS878" s="157"/>
      <c r="AT878" s="162"/>
      <c r="AU878" s="74">
        <f t="shared" si="484"/>
        <v>0</v>
      </c>
      <c r="AV878" s="157"/>
      <c r="AW878" s="75">
        <f>_xlfn.IFNA(VLOOKUP(L878,list_vat[],3,FALSE),0)</f>
        <v>0</v>
      </c>
      <c r="AX878" s="74">
        <f t="shared" si="502"/>
        <v>0</v>
      </c>
      <c r="AY878" s="74">
        <f t="shared" si="503"/>
        <v>0</v>
      </c>
      <c r="AZ878" s="130">
        <f t="shared" si="504"/>
        <v>0</v>
      </c>
      <c r="BA878" s="74">
        <f t="shared" si="485"/>
        <v>0</v>
      </c>
      <c r="BB878" s="193">
        <f t="shared" si="505"/>
        <v>0</v>
      </c>
      <c r="BC878" s="102">
        <f t="shared" si="506"/>
        <v>0</v>
      </c>
      <c r="BD878" s="102">
        <f t="shared" si="507"/>
        <v>0</v>
      </c>
      <c r="BE878" s="413" t="s">
        <v>69</v>
      </c>
    </row>
    <row r="879" spans="1:57" s="65" customFormat="1" ht="12" customHeight="1" x14ac:dyDescent="0.2">
      <c r="A879" s="43">
        <v>864</v>
      </c>
      <c r="B879" s="166"/>
      <c r="C879" s="166"/>
      <c r="D879" s="166"/>
      <c r="E879" s="162"/>
      <c r="F879" s="166"/>
      <c r="G879" s="162"/>
      <c r="H879" s="162"/>
      <c r="I879" s="189">
        <f t="shared" si="486"/>
        <v>0</v>
      </c>
      <c r="J879" s="195"/>
      <c r="K879" s="162"/>
      <c r="L879" s="168"/>
      <c r="M879" s="75">
        <f>_xlfn.XLOOKUP(L879,list_vat[Страна],list_vat[Ставка НДС %],0,0)</f>
        <v>0</v>
      </c>
      <c r="N879" s="162">
        <f t="shared" si="487"/>
        <v>0</v>
      </c>
      <c r="O879" s="169"/>
      <c r="P879" s="74">
        <f t="shared" si="508"/>
        <v>0</v>
      </c>
      <c r="Q879" s="162"/>
      <c r="R879" s="162" t="str">
        <f t="shared" si="488"/>
        <v>введи курс</v>
      </c>
      <c r="S879" s="196">
        <f t="shared" si="489"/>
        <v>0</v>
      </c>
      <c r="T879" s="192">
        <f t="shared" si="490"/>
        <v>0</v>
      </c>
      <c r="U879" s="76">
        <f t="shared" si="491"/>
        <v>0</v>
      </c>
      <c r="V879" s="123">
        <f t="shared" si="492"/>
        <v>0</v>
      </c>
      <c r="W879" s="191"/>
      <c r="X879" s="170"/>
      <c r="Y879" s="74">
        <f t="shared" si="477"/>
        <v>0</v>
      </c>
      <c r="Z879" s="188"/>
      <c r="AA879" s="130">
        <f t="shared" si="493"/>
        <v>0</v>
      </c>
      <c r="AB879" s="74">
        <f t="shared" si="494"/>
        <v>0</v>
      </c>
      <c r="AC879" s="356"/>
      <c r="AD879" s="130" cm="1">
        <f t="array" ref="AD879">IFERROR(ROUND((_xlfn.IFS(offer_sale_type="поставка",AB879,offer_sale_type="транзит",S879)*(1+AC879))/E879,2),0)</f>
        <v>0</v>
      </c>
      <c r="AE879" s="74">
        <f t="shared" si="495"/>
        <v>0</v>
      </c>
      <c r="AF879" s="123" cm="1">
        <f t="array" ref="AF879">IFERROR(ROUND(_xlfn.IFS(offer_sale_type="поставка",AB879,offer_sale_type="транзит",S879)*AC879,2),0)</f>
        <v>0</v>
      </c>
      <c r="AG879" s="130">
        <f t="shared" si="478"/>
        <v>0</v>
      </c>
      <c r="AH879" s="74">
        <f t="shared" si="479"/>
        <v>0</v>
      </c>
      <c r="AI879" s="123">
        <f t="shared" si="480"/>
        <v>0</v>
      </c>
      <c r="AJ879" s="118">
        <f t="shared" si="496"/>
        <v>0</v>
      </c>
      <c r="AK879" s="74">
        <f t="shared" si="497"/>
        <v>0</v>
      </c>
      <c r="AL879" s="174">
        <f t="shared" si="498"/>
        <v>0</v>
      </c>
      <c r="AM879" s="175">
        <f t="shared" si="481"/>
        <v>0</v>
      </c>
      <c r="AN879" s="130">
        <f t="shared" si="499"/>
        <v>0</v>
      </c>
      <c r="AO879" s="74">
        <f t="shared" si="482"/>
        <v>0</v>
      </c>
      <c r="AP879" s="123">
        <f t="shared" si="500"/>
        <v>0</v>
      </c>
      <c r="AQ879" s="118">
        <f t="shared" si="483"/>
        <v>0</v>
      </c>
      <c r="AR879" s="82" t="str">
        <f t="shared" si="501"/>
        <v>https://www.alta.ru/tnved/code//</v>
      </c>
      <c r="AS879" s="157"/>
      <c r="AT879" s="162"/>
      <c r="AU879" s="74">
        <f t="shared" si="484"/>
        <v>0</v>
      </c>
      <c r="AV879" s="157"/>
      <c r="AW879" s="75">
        <f>_xlfn.IFNA(VLOOKUP(L879,list_vat[],3,FALSE),0)</f>
        <v>0</v>
      </c>
      <c r="AX879" s="74">
        <f t="shared" si="502"/>
        <v>0</v>
      </c>
      <c r="AY879" s="74">
        <f t="shared" si="503"/>
        <v>0</v>
      </c>
      <c r="AZ879" s="130">
        <f t="shared" si="504"/>
        <v>0</v>
      </c>
      <c r="BA879" s="74">
        <f t="shared" si="485"/>
        <v>0</v>
      </c>
      <c r="BB879" s="193">
        <f t="shared" si="505"/>
        <v>0</v>
      </c>
      <c r="BC879" s="102">
        <f t="shared" si="506"/>
        <v>0</v>
      </c>
      <c r="BD879" s="102">
        <f t="shared" si="507"/>
        <v>0</v>
      </c>
      <c r="BE879" s="413" t="s">
        <v>69</v>
      </c>
    </row>
    <row r="880" spans="1:57" s="65" customFormat="1" ht="12" customHeight="1" x14ac:dyDescent="0.2">
      <c r="A880" s="43">
        <v>865</v>
      </c>
      <c r="B880" s="166"/>
      <c r="C880" s="166"/>
      <c r="D880" s="166"/>
      <c r="E880" s="162"/>
      <c r="F880" s="166"/>
      <c r="G880" s="162"/>
      <c r="H880" s="162"/>
      <c r="I880" s="189">
        <f t="shared" si="486"/>
        <v>0</v>
      </c>
      <c r="J880" s="195"/>
      <c r="K880" s="162"/>
      <c r="L880" s="168"/>
      <c r="M880" s="75">
        <f>_xlfn.XLOOKUP(L880,list_vat[Страна],list_vat[Ставка НДС %],0,0)</f>
        <v>0</v>
      </c>
      <c r="N880" s="162">
        <f t="shared" si="487"/>
        <v>0</v>
      </c>
      <c r="O880" s="169"/>
      <c r="P880" s="74">
        <f t="shared" si="508"/>
        <v>0</v>
      </c>
      <c r="Q880" s="162"/>
      <c r="R880" s="162" t="str">
        <f t="shared" si="488"/>
        <v>введи курс</v>
      </c>
      <c r="S880" s="196">
        <f t="shared" si="489"/>
        <v>0</v>
      </c>
      <c r="T880" s="192">
        <f t="shared" si="490"/>
        <v>0</v>
      </c>
      <c r="U880" s="76">
        <f t="shared" si="491"/>
        <v>0</v>
      </c>
      <c r="V880" s="123">
        <f t="shared" si="492"/>
        <v>0</v>
      </c>
      <c r="W880" s="191"/>
      <c r="X880" s="170"/>
      <c r="Y880" s="74">
        <f t="shared" si="477"/>
        <v>0</v>
      </c>
      <c r="Z880" s="188"/>
      <c r="AA880" s="130">
        <f t="shared" si="493"/>
        <v>0</v>
      </c>
      <c r="AB880" s="74">
        <f t="shared" si="494"/>
        <v>0</v>
      </c>
      <c r="AC880" s="356"/>
      <c r="AD880" s="130" cm="1">
        <f t="array" ref="AD880">IFERROR(ROUND((_xlfn.IFS(offer_sale_type="поставка",AB880,offer_sale_type="транзит",S880)*(1+AC880))/E880,2),0)</f>
        <v>0</v>
      </c>
      <c r="AE880" s="74">
        <f t="shared" si="495"/>
        <v>0</v>
      </c>
      <c r="AF880" s="123" cm="1">
        <f t="array" ref="AF880">IFERROR(ROUND(_xlfn.IFS(offer_sale_type="поставка",AB880,offer_sale_type="транзит",S880)*AC880,2),0)</f>
        <v>0</v>
      </c>
      <c r="AG880" s="130">
        <f t="shared" si="478"/>
        <v>0</v>
      </c>
      <c r="AH880" s="74">
        <f t="shared" si="479"/>
        <v>0</v>
      </c>
      <c r="AI880" s="123">
        <f t="shared" si="480"/>
        <v>0</v>
      </c>
      <c r="AJ880" s="118">
        <f t="shared" si="496"/>
        <v>0</v>
      </c>
      <c r="AK880" s="74">
        <f t="shared" si="497"/>
        <v>0</v>
      </c>
      <c r="AL880" s="174">
        <f t="shared" si="498"/>
        <v>0</v>
      </c>
      <c r="AM880" s="175">
        <f t="shared" si="481"/>
        <v>0</v>
      </c>
      <c r="AN880" s="130">
        <f t="shared" si="499"/>
        <v>0</v>
      </c>
      <c r="AO880" s="74">
        <f t="shared" si="482"/>
        <v>0</v>
      </c>
      <c r="AP880" s="123">
        <f t="shared" si="500"/>
        <v>0</v>
      </c>
      <c r="AQ880" s="118">
        <f t="shared" si="483"/>
        <v>0</v>
      </c>
      <c r="AR880" s="82" t="str">
        <f t="shared" si="501"/>
        <v>https://www.alta.ru/tnved/code//</v>
      </c>
      <c r="AS880" s="157"/>
      <c r="AT880" s="162"/>
      <c r="AU880" s="74">
        <f t="shared" si="484"/>
        <v>0</v>
      </c>
      <c r="AV880" s="157"/>
      <c r="AW880" s="75">
        <f>_xlfn.IFNA(VLOOKUP(L880,list_vat[],3,FALSE),0)</f>
        <v>0</v>
      </c>
      <c r="AX880" s="74">
        <f t="shared" si="502"/>
        <v>0</v>
      </c>
      <c r="AY880" s="74">
        <f t="shared" si="503"/>
        <v>0</v>
      </c>
      <c r="AZ880" s="130">
        <f t="shared" si="504"/>
        <v>0</v>
      </c>
      <c r="BA880" s="74">
        <f t="shared" si="485"/>
        <v>0</v>
      </c>
      <c r="BB880" s="193">
        <f t="shared" si="505"/>
        <v>0</v>
      </c>
      <c r="BC880" s="102">
        <f t="shared" si="506"/>
        <v>0</v>
      </c>
      <c r="BD880" s="102">
        <f t="shared" si="507"/>
        <v>0</v>
      </c>
      <c r="BE880" s="413" t="s">
        <v>69</v>
      </c>
    </row>
    <row r="881" spans="1:57" s="65" customFormat="1" ht="12" customHeight="1" x14ac:dyDescent="0.2">
      <c r="A881" s="43">
        <v>866</v>
      </c>
      <c r="B881" s="166"/>
      <c r="C881" s="166"/>
      <c r="D881" s="166"/>
      <c r="E881" s="162"/>
      <c r="F881" s="166"/>
      <c r="G881" s="162"/>
      <c r="H881" s="162"/>
      <c r="I881" s="189">
        <f t="shared" si="486"/>
        <v>0</v>
      </c>
      <c r="J881" s="195"/>
      <c r="K881" s="162"/>
      <c r="L881" s="168"/>
      <c r="M881" s="75">
        <f>_xlfn.XLOOKUP(L881,list_vat[Страна],list_vat[Ставка НДС %],0,0)</f>
        <v>0</v>
      </c>
      <c r="N881" s="162">
        <f t="shared" si="487"/>
        <v>0</v>
      </c>
      <c r="O881" s="169"/>
      <c r="P881" s="74">
        <f t="shared" si="508"/>
        <v>0</v>
      </c>
      <c r="Q881" s="162"/>
      <c r="R881" s="162" t="str">
        <f t="shared" si="488"/>
        <v>введи курс</v>
      </c>
      <c r="S881" s="196">
        <f t="shared" si="489"/>
        <v>0</v>
      </c>
      <c r="T881" s="192">
        <f t="shared" si="490"/>
        <v>0</v>
      </c>
      <c r="U881" s="76">
        <f t="shared" si="491"/>
        <v>0</v>
      </c>
      <c r="V881" s="123">
        <f t="shared" si="492"/>
        <v>0</v>
      </c>
      <c r="W881" s="191"/>
      <c r="X881" s="170"/>
      <c r="Y881" s="74">
        <f t="shared" si="477"/>
        <v>0</v>
      </c>
      <c r="Z881" s="188"/>
      <c r="AA881" s="130">
        <f t="shared" si="493"/>
        <v>0</v>
      </c>
      <c r="AB881" s="74">
        <f t="shared" si="494"/>
        <v>0</v>
      </c>
      <c r="AC881" s="356"/>
      <c r="AD881" s="130" cm="1">
        <f t="array" ref="AD881">IFERROR(ROUND((_xlfn.IFS(offer_sale_type="поставка",AB881,offer_sale_type="транзит",S881)*(1+AC881))/E881,2),0)</f>
        <v>0</v>
      </c>
      <c r="AE881" s="74">
        <f t="shared" si="495"/>
        <v>0</v>
      </c>
      <c r="AF881" s="123" cm="1">
        <f t="array" ref="AF881">IFERROR(ROUND(_xlfn.IFS(offer_sale_type="поставка",AB881,offer_sale_type="транзит",S881)*AC881,2),0)</f>
        <v>0</v>
      </c>
      <c r="AG881" s="130">
        <f t="shared" si="478"/>
        <v>0</v>
      </c>
      <c r="AH881" s="74">
        <f t="shared" si="479"/>
        <v>0</v>
      </c>
      <c r="AI881" s="123">
        <f t="shared" si="480"/>
        <v>0</v>
      </c>
      <c r="AJ881" s="118">
        <f t="shared" si="496"/>
        <v>0</v>
      </c>
      <c r="AK881" s="74">
        <f t="shared" si="497"/>
        <v>0</v>
      </c>
      <c r="AL881" s="174">
        <f t="shared" si="498"/>
        <v>0</v>
      </c>
      <c r="AM881" s="175">
        <f t="shared" si="481"/>
        <v>0</v>
      </c>
      <c r="AN881" s="130">
        <f t="shared" si="499"/>
        <v>0</v>
      </c>
      <c r="AO881" s="74">
        <f t="shared" si="482"/>
        <v>0</v>
      </c>
      <c r="AP881" s="123">
        <f t="shared" si="500"/>
        <v>0</v>
      </c>
      <c r="AQ881" s="118">
        <f t="shared" si="483"/>
        <v>0</v>
      </c>
      <c r="AR881" s="82" t="str">
        <f t="shared" si="501"/>
        <v>https://www.alta.ru/tnved/code//</v>
      </c>
      <c r="AS881" s="157"/>
      <c r="AT881" s="162"/>
      <c r="AU881" s="74">
        <f t="shared" si="484"/>
        <v>0</v>
      </c>
      <c r="AV881" s="157"/>
      <c r="AW881" s="75">
        <f>_xlfn.IFNA(VLOOKUP(L881,list_vat[],3,FALSE),0)</f>
        <v>0</v>
      </c>
      <c r="AX881" s="74">
        <f t="shared" si="502"/>
        <v>0</v>
      </c>
      <c r="AY881" s="74">
        <f t="shared" si="503"/>
        <v>0</v>
      </c>
      <c r="AZ881" s="130">
        <f t="shared" si="504"/>
        <v>0</v>
      </c>
      <c r="BA881" s="74">
        <f t="shared" si="485"/>
        <v>0</v>
      </c>
      <c r="BB881" s="193">
        <f t="shared" si="505"/>
        <v>0</v>
      </c>
      <c r="BC881" s="102">
        <f t="shared" si="506"/>
        <v>0</v>
      </c>
      <c r="BD881" s="102">
        <f t="shared" si="507"/>
        <v>0</v>
      </c>
      <c r="BE881" s="413" t="s">
        <v>69</v>
      </c>
    </row>
    <row r="882" spans="1:57" s="65" customFormat="1" ht="12" customHeight="1" x14ac:dyDescent="0.2">
      <c r="A882" s="43">
        <v>867</v>
      </c>
      <c r="B882" s="166"/>
      <c r="C882" s="166"/>
      <c r="D882" s="166"/>
      <c r="E882" s="162"/>
      <c r="F882" s="166"/>
      <c r="G882" s="162"/>
      <c r="H882" s="162"/>
      <c r="I882" s="189">
        <f t="shared" si="486"/>
        <v>0</v>
      </c>
      <c r="J882" s="195"/>
      <c r="K882" s="162"/>
      <c r="L882" s="168"/>
      <c r="M882" s="75">
        <f>_xlfn.XLOOKUP(L882,list_vat[Страна],list_vat[Ставка НДС %],0,0)</f>
        <v>0</v>
      </c>
      <c r="N882" s="162">
        <f t="shared" si="487"/>
        <v>0</v>
      </c>
      <c r="O882" s="169"/>
      <c r="P882" s="74">
        <f t="shared" si="508"/>
        <v>0</v>
      </c>
      <c r="Q882" s="162"/>
      <c r="R882" s="162" t="str">
        <f t="shared" si="488"/>
        <v>введи курс</v>
      </c>
      <c r="S882" s="196">
        <f t="shared" si="489"/>
        <v>0</v>
      </c>
      <c r="T882" s="192">
        <f t="shared" si="490"/>
        <v>0</v>
      </c>
      <c r="U882" s="76">
        <f t="shared" si="491"/>
        <v>0</v>
      </c>
      <c r="V882" s="123">
        <f t="shared" si="492"/>
        <v>0</v>
      </c>
      <c r="W882" s="191"/>
      <c r="X882" s="170"/>
      <c r="Y882" s="74">
        <f t="shared" si="477"/>
        <v>0</v>
      </c>
      <c r="Z882" s="188"/>
      <c r="AA882" s="130">
        <f t="shared" si="493"/>
        <v>0</v>
      </c>
      <c r="AB882" s="74">
        <f t="shared" si="494"/>
        <v>0</v>
      </c>
      <c r="AC882" s="356"/>
      <c r="AD882" s="130" cm="1">
        <f t="array" ref="AD882">IFERROR(ROUND((_xlfn.IFS(offer_sale_type="поставка",AB882,offer_sale_type="транзит",S882)*(1+AC882))/E882,2),0)</f>
        <v>0</v>
      </c>
      <c r="AE882" s="74">
        <f t="shared" si="495"/>
        <v>0</v>
      </c>
      <c r="AF882" s="123" cm="1">
        <f t="array" ref="AF882">IFERROR(ROUND(_xlfn.IFS(offer_sale_type="поставка",AB882,offer_sale_type="транзит",S882)*AC882,2),0)</f>
        <v>0</v>
      </c>
      <c r="AG882" s="130">
        <f t="shared" si="478"/>
        <v>0</v>
      </c>
      <c r="AH882" s="74">
        <f t="shared" si="479"/>
        <v>0</v>
      </c>
      <c r="AI882" s="123">
        <f t="shared" si="480"/>
        <v>0</v>
      </c>
      <c r="AJ882" s="118">
        <f t="shared" si="496"/>
        <v>0</v>
      </c>
      <c r="AK882" s="74">
        <f t="shared" si="497"/>
        <v>0</v>
      </c>
      <c r="AL882" s="174">
        <f t="shared" si="498"/>
        <v>0</v>
      </c>
      <c r="AM882" s="175">
        <f t="shared" si="481"/>
        <v>0</v>
      </c>
      <c r="AN882" s="130">
        <f t="shared" si="499"/>
        <v>0</v>
      </c>
      <c r="AO882" s="74">
        <f t="shared" si="482"/>
        <v>0</v>
      </c>
      <c r="AP882" s="123">
        <f t="shared" si="500"/>
        <v>0</v>
      </c>
      <c r="AQ882" s="118">
        <f t="shared" si="483"/>
        <v>0</v>
      </c>
      <c r="AR882" s="82" t="str">
        <f t="shared" si="501"/>
        <v>https://www.alta.ru/tnved/code//</v>
      </c>
      <c r="AS882" s="157"/>
      <c r="AT882" s="162"/>
      <c r="AU882" s="74">
        <f t="shared" si="484"/>
        <v>0</v>
      </c>
      <c r="AV882" s="157"/>
      <c r="AW882" s="75">
        <f>_xlfn.IFNA(VLOOKUP(L882,list_vat[],3,FALSE),0)</f>
        <v>0</v>
      </c>
      <c r="AX882" s="74">
        <f t="shared" si="502"/>
        <v>0</v>
      </c>
      <c r="AY882" s="74">
        <f t="shared" si="503"/>
        <v>0</v>
      </c>
      <c r="AZ882" s="130">
        <f t="shared" si="504"/>
        <v>0</v>
      </c>
      <c r="BA882" s="74">
        <f t="shared" si="485"/>
        <v>0</v>
      </c>
      <c r="BB882" s="193">
        <f t="shared" si="505"/>
        <v>0</v>
      </c>
      <c r="BC882" s="102">
        <f t="shared" si="506"/>
        <v>0</v>
      </c>
      <c r="BD882" s="102">
        <f t="shared" si="507"/>
        <v>0</v>
      </c>
      <c r="BE882" s="413" t="s">
        <v>69</v>
      </c>
    </row>
    <row r="883" spans="1:57" s="65" customFormat="1" ht="12" customHeight="1" x14ac:dyDescent="0.2">
      <c r="A883" s="43">
        <v>868</v>
      </c>
      <c r="B883" s="166"/>
      <c r="C883" s="166"/>
      <c r="D883" s="166"/>
      <c r="E883" s="162"/>
      <c r="F883" s="166"/>
      <c r="G883" s="162"/>
      <c r="H883" s="162"/>
      <c r="I883" s="189">
        <f t="shared" si="486"/>
        <v>0</v>
      </c>
      <c r="J883" s="195"/>
      <c r="K883" s="162"/>
      <c r="L883" s="168"/>
      <c r="M883" s="75">
        <f>_xlfn.XLOOKUP(L883,list_vat[Страна],list_vat[Ставка НДС %],0,0)</f>
        <v>0</v>
      </c>
      <c r="N883" s="162">
        <f t="shared" si="487"/>
        <v>0</v>
      </c>
      <c r="O883" s="169"/>
      <c r="P883" s="74">
        <f t="shared" si="508"/>
        <v>0</v>
      </c>
      <c r="Q883" s="162"/>
      <c r="R883" s="162" t="str">
        <f t="shared" si="488"/>
        <v>введи курс</v>
      </c>
      <c r="S883" s="196">
        <f t="shared" si="489"/>
        <v>0</v>
      </c>
      <c r="T883" s="192">
        <f t="shared" si="490"/>
        <v>0</v>
      </c>
      <c r="U883" s="76">
        <f t="shared" si="491"/>
        <v>0</v>
      </c>
      <c r="V883" s="123">
        <f t="shared" si="492"/>
        <v>0</v>
      </c>
      <c r="W883" s="191"/>
      <c r="X883" s="170"/>
      <c r="Y883" s="74">
        <f t="shared" si="477"/>
        <v>0</v>
      </c>
      <c r="Z883" s="188"/>
      <c r="AA883" s="130">
        <f t="shared" si="493"/>
        <v>0</v>
      </c>
      <c r="AB883" s="74">
        <f t="shared" si="494"/>
        <v>0</v>
      </c>
      <c r="AC883" s="356"/>
      <c r="AD883" s="130" cm="1">
        <f t="array" ref="AD883">IFERROR(ROUND((_xlfn.IFS(offer_sale_type="поставка",AB883,offer_sale_type="транзит",S883)*(1+AC883))/E883,2),0)</f>
        <v>0</v>
      </c>
      <c r="AE883" s="74">
        <f t="shared" si="495"/>
        <v>0</v>
      </c>
      <c r="AF883" s="123" cm="1">
        <f t="array" ref="AF883">IFERROR(ROUND(_xlfn.IFS(offer_sale_type="поставка",AB883,offer_sale_type="транзит",S883)*AC883,2),0)</f>
        <v>0</v>
      </c>
      <c r="AG883" s="130">
        <f t="shared" si="478"/>
        <v>0</v>
      </c>
      <c r="AH883" s="74">
        <f t="shared" si="479"/>
        <v>0</v>
      </c>
      <c r="AI883" s="123">
        <f t="shared" si="480"/>
        <v>0</v>
      </c>
      <c r="AJ883" s="118">
        <f t="shared" si="496"/>
        <v>0</v>
      </c>
      <c r="AK883" s="74">
        <f t="shared" si="497"/>
        <v>0</v>
      </c>
      <c r="AL883" s="174">
        <f t="shared" si="498"/>
        <v>0</v>
      </c>
      <c r="AM883" s="175">
        <f t="shared" si="481"/>
        <v>0</v>
      </c>
      <c r="AN883" s="130">
        <f t="shared" si="499"/>
        <v>0</v>
      </c>
      <c r="AO883" s="74">
        <f t="shared" si="482"/>
        <v>0</v>
      </c>
      <c r="AP883" s="123">
        <f t="shared" si="500"/>
        <v>0</v>
      </c>
      <c r="AQ883" s="118">
        <f t="shared" si="483"/>
        <v>0</v>
      </c>
      <c r="AR883" s="82" t="str">
        <f t="shared" si="501"/>
        <v>https://www.alta.ru/tnved/code//</v>
      </c>
      <c r="AS883" s="157"/>
      <c r="AT883" s="162"/>
      <c r="AU883" s="74">
        <f t="shared" si="484"/>
        <v>0</v>
      </c>
      <c r="AV883" s="157"/>
      <c r="AW883" s="75">
        <f>_xlfn.IFNA(VLOOKUP(L883,list_vat[],3,FALSE),0)</f>
        <v>0</v>
      </c>
      <c r="AX883" s="74">
        <f t="shared" si="502"/>
        <v>0</v>
      </c>
      <c r="AY883" s="74">
        <f t="shared" si="503"/>
        <v>0</v>
      </c>
      <c r="AZ883" s="130">
        <f t="shared" si="504"/>
        <v>0</v>
      </c>
      <c r="BA883" s="74">
        <f t="shared" si="485"/>
        <v>0</v>
      </c>
      <c r="BB883" s="193">
        <f t="shared" si="505"/>
        <v>0</v>
      </c>
      <c r="BC883" s="102">
        <f t="shared" si="506"/>
        <v>0</v>
      </c>
      <c r="BD883" s="102">
        <f t="shared" si="507"/>
        <v>0</v>
      </c>
      <c r="BE883" s="413" t="s">
        <v>69</v>
      </c>
    </row>
    <row r="884" spans="1:57" s="65" customFormat="1" ht="12" customHeight="1" x14ac:dyDescent="0.2">
      <c r="A884" s="43">
        <v>869</v>
      </c>
      <c r="B884" s="166"/>
      <c r="C884" s="166"/>
      <c r="D884" s="166"/>
      <c r="E884" s="162"/>
      <c r="F884" s="166"/>
      <c r="G884" s="162"/>
      <c r="H884" s="162"/>
      <c r="I884" s="189">
        <f t="shared" si="486"/>
        <v>0</v>
      </c>
      <c r="J884" s="195"/>
      <c r="K884" s="162"/>
      <c r="L884" s="168"/>
      <c r="M884" s="75">
        <f>_xlfn.XLOOKUP(L884,list_vat[Страна],list_vat[Ставка НДС %],0,0)</f>
        <v>0</v>
      </c>
      <c r="N884" s="162">
        <f t="shared" si="487"/>
        <v>0</v>
      </c>
      <c r="O884" s="169"/>
      <c r="P884" s="74">
        <f t="shared" si="508"/>
        <v>0</v>
      </c>
      <c r="Q884" s="162"/>
      <c r="R884" s="162" t="str">
        <f t="shared" si="488"/>
        <v>введи курс</v>
      </c>
      <c r="S884" s="196">
        <f t="shared" si="489"/>
        <v>0</v>
      </c>
      <c r="T884" s="192">
        <f t="shared" si="490"/>
        <v>0</v>
      </c>
      <c r="U884" s="76">
        <f t="shared" si="491"/>
        <v>0</v>
      </c>
      <c r="V884" s="123">
        <f t="shared" si="492"/>
        <v>0</v>
      </c>
      <c r="W884" s="191"/>
      <c r="X884" s="170"/>
      <c r="Y884" s="74">
        <f t="shared" si="477"/>
        <v>0</v>
      </c>
      <c r="Z884" s="188"/>
      <c r="AA884" s="130">
        <f t="shared" si="493"/>
        <v>0</v>
      </c>
      <c r="AB884" s="74">
        <f t="shared" si="494"/>
        <v>0</v>
      </c>
      <c r="AC884" s="356"/>
      <c r="AD884" s="130" cm="1">
        <f t="array" ref="AD884">IFERROR(ROUND((_xlfn.IFS(offer_sale_type="поставка",AB884,offer_sale_type="транзит",S884)*(1+AC884))/E884,2),0)</f>
        <v>0</v>
      </c>
      <c r="AE884" s="74">
        <f t="shared" si="495"/>
        <v>0</v>
      </c>
      <c r="AF884" s="123" cm="1">
        <f t="array" ref="AF884">IFERROR(ROUND(_xlfn.IFS(offer_sale_type="поставка",AB884,offer_sale_type="транзит",S884)*AC884,2),0)</f>
        <v>0</v>
      </c>
      <c r="AG884" s="130">
        <f t="shared" si="478"/>
        <v>0</v>
      </c>
      <c r="AH884" s="74">
        <f t="shared" si="479"/>
        <v>0</v>
      </c>
      <c r="AI884" s="123">
        <f t="shared" si="480"/>
        <v>0</v>
      </c>
      <c r="AJ884" s="118">
        <f t="shared" si="496"/>
        <v>0</v>
      </c>
      <c r="AK884" s="74">
        <f t="shared" si="497"/>
        <v>0</v>
      </c>
      <c r="AL884" s="174">
        <f t="shared" si="498"/>
        <v>0</v>
      </c>
      <c r="AM884" s="175">
        <f t="shared" si="481"/>
        <v>0</v>
      </c>
      <c r="AN884" s="130">
        <f t="shared" si="499"/>
        <v>0</v>
      </c>
      <c r="AO884" s="74">
        <f t="shared" si="482"/>
        <v>0</v>
      </c>
      <c r="AP884" s="123">
        <f t="shared" si="500"/>
        <v>0</v>
      </c>
      <c r="AQ884" s="118">
        <f t="shared" si="483"/>
        <v>0</v>
      </c>
      <c r="AR884" s="82" t="str">
        <f t="shared" si="501"/>
        <v>https://www.alta.ru/tnved/code//</v>
      </c>
      <c r="AS884" s="157"/>
      <c r="AT884" s="162"/>
      <c r="AU884" s="74">
        <f t="shared" si="484"/>
        <v>0</v>
      </c>
      <c r="AV884" s="157"/>
      <c r="AW884" s="75">
        <f>_xlfn.IFNA(VLOOKUP(L884,list_vat[],3,FALSE),0)</f>
        <v>0</v>
      </c>
      <c r="AX884" s="74">
        <f t="shared" si="502"/>
        <v>0</v>
      </c>
      <c r="AY884" s="74">
        <f t="shared" si="503"/>
        <v>0</v>
      </c>
      <c r="AZ884" s="130">
        <f t="shared" si="504"/>
        <v>0</v>
      </c>
      <c r="BA884" s="74">
        <f t="shared" si="485"/>
        <v>0</v>
      </c>
      <c r="BB884" s="193">
        <f t="shared" si="505"/>
        <v>0</v>
      </c>
      <c r="BC884" s="102">
        <f t="shared" si="506"/>
        <v>0</v>
      </c>
      <c r="BD884" s="102">
        <f t="shared" si="507"/>
        <v>0</v>
      </c>
      <c r="BE884" s="413" t="s">
        <v>69</v>
      </c>
    </row>
    <row r="885" spans="1:57" s="65" customFormat="1" ht="12" customHeight="1" x14ac:dyDescent="0.2">
      <c r="A885" s="43">
        <v>870</v>
      </c>
      <c r="B885" s="166"/>
      <c r="C885" s="166"/>
      <c r="D885" s="166"/>
      <c r="E885" s="162"/>
      <c r="F885" s="166"/>
      <c r="G885" s="162"/>
      <c r="H885" s="162"/>
      <c r="I885" s="189">
        <f t="shared" si="486"/>
        <v>0</v>
      </c>
      <c r="J885" s="195"/>
      <c r="K885" s="162"/>
      <c r="L885" s="168"/>
      <c r="M885" s="75">
        <f>_xlfn.XLOOKUP(L885,list_vat[Страна],list_vat[Ставка НДС %],0,0)</f>
        <v>0</v>
      </c>
      <c r="N885" s="162">
        <f t="shared" si="487"/>
        <v>0</v>
      </c>
      <c r="O885" s="169"/>
      <c r="P885" s="74">
        <f t="shared" si="508"/>
        <v>0</v>
      </c>
      <c r="Q885" s="162"/>
      <c r="R885" s="162" t="str">
        <f t="shared" si="488"/>
        <v>введи курс</v>
      </c>
      <c r="S885" s="196">
        <f t="shared" si="489"/>
        <v>0</v>
      </c>
      <c r="T885" s="192">
        <f t="shared" si="490"/>
        <v>0</v>
      </c>
      <c r="U885" s="76">
        <f t="shared" si="491"/>
        <v>0</v>
      </c>
      <c r="V885" s="123">
        <f t="shared" si="492"/>
        <v>0</v>
      </c>
      <c r="W885" s="191"/>
      <c r="X885" s="170"/>
      <c r="Y885" s="74">
        <f t="shared" si="477"/>
        <v>0</v>
      </c>
      <c r="Z885" s="188"/>
      <c r="AA885" s="130">
        <f t="shared" si="493"/>
        <v>0</v>
      </c>
      <c r="AB885" s="74">
        <f t="shared" si="494"/>
        <v>0</v>
      </c>
      <c r="AC885" s="356"/>
      <c r="AD885" s="130" cm="1">
        <f t="array" ref="AD885">IFERROR(ROUND((_xlfn.IFS(offer_sale_type="поставка",AB885,offer_sale_type="транзит",S885)*(1+AC885))/E885,2),0)</f>
        <v>0</v>
      </c>
      <c r="AE885" s="74">
        <f t="shared" si="495"/>
        <v>0</v>
      </c>
      <c r="AF885" s="123" cm="1">
        <f t="array" ref="AF885">IFERROR(ROUND(_xlfn.IFS(offer_sale_type="поставка",AB885,offer_sale_type="транзит",S885)*AC885,2),0)</f>
        <v>0</v>
      </c>
      <c r="AG885" s="130">
        <f t="shared" si="478"/>
        <v>0</v>
      </c>
      <c r="AH885" s="74">
        <f t="shared" si="479"/>
        <v>0</v>
      </c>
      <c r="AI885" s="123">
        <f t="shared" si="480"/>
        <v>0</v>
      </c>
      <c r="AJ885" s="118">
        <f t="shared" si="496"/>
        <v>0</v>
      </c>
      <c r="AK885" s="74">
        <f t="shared" si="497"/>
        <v>0</v>
      </c>
      <c r="AL885" s="174">
        <f t="shared" si="498"/>
        <v>0</v>
      </c>
      <c r="AM885" s="175">
        <f t="shared" si="481"/>
        <v>0</v>
      </c>
      <c r="AN885" s="130">
        <f t="shared" si="499"/>
        <v>0</v>
      </c>
      <c r="AO885" s="74">
        <f t="shared" si="482"/>
        <v>0</v>
      </c>
      <c r="AP885" s="123">
        <f t="shared" si="500"/>
        <v>0</v>
      </c>
      <c r="AQ885" s="118">
        <f t="shared" si="483"/>
        <v>0</v>
      </c>
      <c r="AR885" s="82" t="str">
        <f t="shared" si="501"/>
        <v>https://www.alta.ru/tnved/code//</v>
      </c>
      <c r="AS885" s="157"/>
      <c r="AT885" s="162"/>
      <c r="AU885" s="74">
        <f t="shared" si="484"/>
        <v>0</v>
      </c>
      <c r="AV885" s="157"/>
      <c r="AW885" s="75">
        <f>_xlfn.IFNA(VLOOKUP(L885,list_vat[],3,FALSE),0)</f>
        <v>0</v>
      </c>
      <c r="AX885" s="74">
        <f t="shared" si="502"/>
        <v>0</v>
      </c>
      <c r="AY885" s="74">
        <f t="shared" si="503"/>
        <v>0</v>
      </c>
      <c r="AZ885" s="130">
        <f t="shared" si="504"/>
        <v>0</v>
      </c>
      <c r="BA885" s="74">
        <f t="shared" si="485"/>
        <v>0</v>
      </c>
      <c r="BB885" s="193">
        <f t="shared" si="505"/>
        <v>0</v>
      </c>
      <c r="BC885" s="102">
        <f t="shared" si="506"/>
        <v>0</v>
      </c>
      <c r="BD885" s="102">
        <f t="shared" si="507"/>
        <v>0</v>
      </c>
      <c r="BE885" s="413" t="s">
        <v>69</v>
      </c>
    </row>
    <row r="886" spans="1:57" s="65" customFormat="1" ht="12" customHeight="1" x14ac:dyDescent="0.2">
      <c r="A886" s="43">
        <v>871</v>
      </c>
      <c r="B886" s="166"/>
      <c r="C886" s="166"/>
      <c r="D886" s="166"/>
      <c r="E886" s="162"/>
      <c r="F886" s="166"/>
      <c r="G886" s="162"/>
      <c r="H886" s="162"/>
      <c r="I886" s="189">
        <f t="shared" si="486"/>
        <v>0</v>
      </c>
      <c r="J886" s="195"/>
      <c r="K886" s="162"/>
      <c r="L886" s="168"/>
      <c r="M886" s="75">
        <f>_xlfn.XLOOKUP(L886,list_vat[Страна],list_vat[Ставка НДС %],0,0)</f>
        <v>0</v>
      </c>
      <c r="N886" s="162">
        <f t="shared" si="487"/>
        <v>0</v>
      </c>
      <c r="O886" s="169"/>
      <c r="P886" s="74">
        <f t="shared" si="508"/>
        <v>0</v>
      </c>
      <c r="Q886" s="162"/>
      <c r="R886" s="162" t="str">
        <f t="shared" si="488"/>
        <v>введи курс</v>
      </c>
      <c r="S886" s="196">
        <f t="shared" si="489"/>
        <v>0</v>
      </c>
      <c r="T886" s="192">
        <f t="shared" si="490"/>
        <v>0</v>
      </c>
      <c r="U886" s="76">
        <f t="shared" si="491"/>
        <v>0</v>
      </c>
      <c r="V886" s="123">
        <f t="shared" si="492"/>
        <v>0</v>
      </c>
      <c r="W886" s="191"/>
      <c r="X886" s="170"/>
      <c r="Y886" s="74">
        <f t="shared" si="477"/>
        <v>0</v>
      </c>
      <c r="Z886" s="188"/>
      <c r="AA886" s="130">
        <f t="shared" si="493"/>
        <v>0</v>
      </c>
      <c r="AB886" s="74">
        <f t="shared" si="494"/>
        <v>0</v>
      </c>
      <c r="AC886" s="356"/>
      <c r="AD886" s="130" cm="1">
        <f t="array" ref="AD886">IFERROR(ROUND((_xlfn.IFS(offer_sale_type="поставка",AB886,offer_sale_type="транзит",S886)*(1+AC886))/E886,2),0)</f>
        <v>0</v>
      </c>
      <c r="AE886" s="74">
        <f t="shared" si="495"/>
        <v>0</v>
      </c>
      <c r="AF886" s="123" cm="1">
        <f t="array" ref="AF886">IFERROR(ROUND(_xlfn.IFS(offer_sale_type="поставка",AB886,offer_sale_type="транзит",S886)*AC886,2),0)</f>
        <v>0</v>
      </c>
      <c r="AG886" s="130">
        <f t="shared" si="478"/>
        <v>0</v>
      </c>
      <c r="AH886" s="74">
        <f t="shared" si="479"/>
        <v>0</v>
      </c>
      <c r="AI886" s="123">
        <f t="shared" si="480"/>
        <v>0</v>
      </c>
      <c r="AJ886" s="118">
        <f t="shared" si="496"/>
        <v>0</v>
      </c>
      <c r="AK886" s="74">
        <f t="shared" si="497"/>
        <v>0</v>
      </c>
      <c r="AL886" s="174">
        <f t="shared" si="498"/>
        <v>0</v>
      </c>
      <c r="AM886" s="175">
        <f t="shared" si="481"/>
        <v>0</v>
      </c>
      <c r="AN886" s="130">
        <f t="shared" si="499"/>
        <v>0</v>
      </c>
      <c r="AO886" s="74">
        <f t="shared" si="482"/>
        <v>0</v>
      </c>
      <c r="AP886" s="123">
        <f t="shared" si="500"/>
        <v>0</v>
      </c>
      <c r="AQ886" s="118">
        <f t="shared" si="483"/>
        <v>0</v>
      </c>
      <c r="AR886" s="82" t="str">
        <f t="shared" si="501"/>
        <v>https://www.alta.ru/tnved/code//</v>
      </c>
      <c r="AS886" s="157"/>
      <c r="AT886" s="162"/>
      <c r="AU886" s="74">
        <f t="shared" si="484"/>
        <v>0</v>
      </c>
      <c r="AV886" s="157"/>
      <c r="AW886" s="75">
        <f>_xlfn.IFNA(VLOOKUP(L886,list_vat[],3,FALSE),0)</f>
        <v>0</v>
      </c>
      <c r="AX886" s="74">
        <f t="shared" si="502"/>
        <v>0</v>
      </c>
      <c r="AY886" s="74">
        <f t="shared" si="503"/>
        <v>0</v>
      </c>
      <c r="AZ886" s="130">
        <f t="shared" si="504"/>
        <v>0</v>
      </c>
      <c r="BA886" s="74">
        <f t="shared" si="485"/>
        <v>0</v>
      </c>
      <c r="BB886" s="193">
        <f t="shared" si="505"/>
        <v>0</v>
      </c>
      <c r="BC886" s="102">
        <f t="shared" si="506"/>
        <v>0</v>
      </c>
      <c r="BD886" s="102">
        <f t="shared" si="507"/>
        <v>0</v>
      </c>
      <c r="BE886" s="413" t="s">
        <v>69</v>
      </c>
    </row>
    <row r="887" spans="1:57" s="65" customFormat="1" ht="12" customHeight="1" x14ac:dyDescent="0.2">
      <c r="A887" s="43">
        <v>872</v>
      </c>
      <c r="B887" s="166"/>
      <c r="C887" s="166"/>
      <c r="D887" s="166"/>
      <c r="E887" s="162"/>
      <c r="F887" s="166"/>
      <c r="G887" s="162"/>
      <c r="H887" s="162"/>
      <c r="I887" s="189">
        <f t="shared" si="486"/>
        <v>0</v>
      </c>
      <c r="J887" s="195"/>
      <c r="K887" s="162"/>
      <c r="L887" s="168"/>
      <c r="M887" s="75">
        <f>_xlfn.XLOOKUP(L887,list_vat[Страна],list_vat[Ставка НДС %],0,0)</f>
        <v>0</v>
      </c>
      <c r="N887" s="162">
        <f t="shared" si="487"/>
        <v>0</v>
      </c>
      <c r="O887" s="169"/>
      <c r="P887" s="74">
        <f t="shared" si="508"/>
        <v>0</v>
      </c>
      <c r="Q887" s="162"/>
      <c r="R887" s="162" t="str">
        <f t="shared" si="488"/>
        <v>введи курс</v>
      </c>
      <c r="S887" s="196">
        <f t="shared" si="489"/>
        <v>0</v>
      </c>
      <c r="T887" s="192">
        <f t="shared" si="490"/>
        <v>0</v>
      </c>
      <c r="U887" s="76">
        <f t="shared" si="491"/>
        <v>0</v>
      </c>
      <c r="V887" s="123">
        <f t="shared" si="492"/>
        <v>0</v>
      </c>
      <c r="W887" s="191"/>
      <c r="X887" s="170"/>
      <c r="Y887" s="74">
        <f t="shared" si="477"/>
        <v>0</v>
      </c>
      <c r="Z887" s="188"/>
      <c r="AA887" s="130">
        <f t="shared" si="493"/>
        <v>0</v>
      </c>
      <c r="AB887" s="74">
        <f t="shared" si="494"/>
        <v>0</v>
      </c>
      <c r="AC887" s="356"/>
      <c r="AD887" s="130" cm="1">
        <f t="array" ref="AD887">IFERROR(ROUND((_xlfn.IFS(offer_sale_type="поставка",AB887,offer_sale_type="транзит",S887)*(1+AC887))/E887,2),0)</f>
        <v>0</v>
      </c>
      <c r="AE887" s="74">
        <f t="shared" si="495"/>
        <v>0</v>
      </c>
      <c r="AF887" s="123" cm="1">
        <f t="array" ref="AF887">IFERROR(ROUND(_xlfn.IFS(offer_sale_type="поставка",AB887,offer_sale_type="транзит",S887)*AC887,2),0)</f>
        <v>0</v>
      </c>
      <c r="AG887" s="130">
        <f t="shared" si="478"/>
        <v>0</v>
      </c>
      <c r="AH887" s="74">
        <f t="shared" si="479"/>
        <v>0</v>
      </c>
      <c r="AI887" s="123">
        <f t="shared" si="480"/>
        <v>0</v>
      </c>
      <c r="AJ887" s="118">
        <f t="shared" si="496"/>
        <v>0</v>
      </c>
      <c r="AK887" s="74">
        <f t="shared" si="497"/>
        <v>0</v>
      </c>
      <c r="AL887" s="174">
        <f t="shared" si="498"/>
        <v>0</v>
      </c>
      <c r="AM887" s="175">
        <f t="shared" si="481"/>
        <v>0</v>
      </c>
      <c r="AN887" s="130">
        <f t="shared" si="499"/>
        <v>0</v>
      </c>
      <c r="AO887" s="74">
        <f t="shared" si="482"/>
        <v>0</v>
      </c>
      <c r="AP887" s="123">
        <f t="shared" si="500"/>
        <v>0</v>
      </c>
      <c r="AQ887" s="118">
        <f t="shared" si="483"/>
        <v>0</v>
      </c>
      <c r="AR887" s="82" t="str">
        <f t="shared" si="501"/>
        <v>https://www.alta.ru/tnved/code//</v>
      </c>
      <c r="AS887" s="157"/>
      <c r="AT887" s="162"/>
      <c r="AU887" s="74">
        <f t="shared" si="484"/>
        <v>0</v>
      </c>
      <c r="AV887" s="157"/>
      <c r="AW887" s="75">
        <f>_xlfn.IFNA(VLOOKUP(L887,list_vat[],3,FALSE),0)</f>
        <v>0</v>
      </c>
      <c r="AX887" s="74">
        <f t="shared" si="502"/>
        <v>0</v>
      </c>
      <c r="AY887" s="74">
        <f t="shared" si="503"/>
        <v>0</v>
      </c>
      <c r="AZ887" s="130">
        <f t="shared" si="504"/>
        <v>0</v>
      </c>
      <c r="BA887" s="74">
        <f t="shared" si="485"/>
        <v>0</v>
      </c>
      <c r="BB887" s="193">
        <f t="shared" si="505"/>
        <v>0</v>
      </c>
      <c r="BC887" s="102">
        <f t="shared" si="506"/>
        <v>0</v>
      </c>
      <c r="BD887" s="102">
        <f t="shared" si="507"/>
        <v>0</v>
      </c>
      <c r="BE887" s="413" t="s">
        <v>69</v>
      </c>
    </row>
    <row r="888" spans="1:57" s="65" customFormat="1" ht="12" customHeight="1" x14ac:dyDescent="0.2">
      <c r="A888" s="43">
        <v>873</v>
      </c>
      <c r="B888" s="166"/>
      <c r="C888" s="166"/>
      <c r="D888" s="166"/>
      <c r="E888" s="162"/>
      <c r="F888" s="166"/>
      <c r="G888" s="162"/>
      <c r="H888" s="162"/>
      <c r="I888" s="189">
        <f t="shared" si="486"/>
        <v>0</v>
      </c>
      <c r="J888" s="195"/>
      <c r="K888" s="162"/>
      <c r="L888" s="168"/>
      <c r="M888" s="75">
        <f>_xlfn.XLOOKUP(L888,list_vat[Страна],list_vat[Ставка НДС %],0,0)</f>
        <v>0</v>
      </c>
      <c r="N888" s="162">
        <f t="shared" si="487"/>
        <v>0</v>
      </c>
      <c r="O888" s="169"/>
      <c r="P888" s="74">
        <f t="shared" si="508"/>
        <v>0</v>
      </c>
      <c r="Q888" s="162"/>
      <c r="R888" s="162" t="str">
        <f t="shared" si="488"/>
        <v>введи курс</v>
      </c>
      <c r="S888" s="196">
        <f t="shared" si="489"/>
        <v>0</v>
      </c>
      <c r="T888" s="192">
        <f t="shared" si="490"/>
        <v>0</v>
      </c>
      <c r="U888" s="76">
        <f t="shared" si="491"/>
        <v>0</v>
      </c>
      <c r="V888" s="123">
        <f t="shared" si="492"/>
        <v>0</v>
      </c>
      <c r="W888" s="191"/>
      <c r="X888" s="170"/>
      <c r="Y888" s="74">
        <f t="shared" si="477"/>
        <v>0</v>
      </c>
      <c r="Z888" s="188"/>
      <c r="AA888" s="130">
        <f t="shared" si="493"/>
        <v>0</v>
      </c>
      <c r="AB888" s="74">
        <f t="shared" si="494"/>
        <v>0</v>
      </c>
      <c r="AC888" s="356"/>
      <c r="AD888" s="130" cm="1">
        <f t="array" ref="AD888">IFERROR(ROUND((_xlfn.IFS(offer_sale_type="поставка",AB888,offer_sale_type="транзит",S888)*(1+AC888))/E888,2),0)</f>
        <v>0</v>
      </c>
      <c r="AE888" s="74">
        <f t="shared" si="495"/>
        <v>0</v>
      </c>
      <c r="AF888" s="123" cm="1">
        <f t="array" ref="AF888">IFERROR(ROUND(_xlfn.IFS(offer_sale_type="поставка",AB888,offer_sale_type="транзит",S888)*AC888,2),0)</f>
        <v>0</v>
      </c>
      <c r="AG888" s="130">
        <f t="shared" si="478"/>
        <v>0</v>
      </c>
      <c r="AH888" s="74">
        <f t="shared" si="479"/>
        <v>0</v>
      </c>
      <c r="AI888" s="123">
        <f t="shared" si="480"/>
        <v>0</v>
      </c>
      <c r="AJ888" s="118">
        <f t="shared" si="496"/>
        <v>0</v>
      </c>
      <c r="AK888" s="74">
        <f t="shared" si="497"/>
        <v>0</v>
      </c>
      <c r="AL888" s="174">
        <f t="shared" si="498"/>
        <v>0</v>
      </c>
      <c r="AM888" s="175">
        <f t="shared" si="481"/>
        <v>0</v>
      </c>
      <c r="AN888" s="130">
        <f t="shared" si="499"/>
        <v>0</v>
      </c>
      <c r="AO888" s="74">
        <f t="shared" si="482"/>
        <v>0</v>
      </c>
      <c r="AP888" s="123">
        <f t="shared" si="500"/>
        <v>0</v>
      </c>
      <c r="AQ888" s="118">
        <f t="shared" si="483"/>
        <v>0</v>
      </c>
      <c r="AR888" s="82" t="str">
        <f t="shared" si="501"/>
        <v>https://www.alta.ru/tnved/code//</v>
      </c>
      <c r="AS888" s="157"/>
      <c r="AT888" s="162"/>
      <c r="AU888" s="74">
        <f t="shared" si="484"/>
        <v>0</v>
      </c>
      <c r="AV888" s="157"/>
      <c r="AW888" s="75">
        <f>_xlfn.IFNA(VLOOKUP(L888,list_vat[],3,FALSE),0)</f>
        <v>0</v>
      </c>
      <c r="AX888" s="74">
        <f t="shared" si="502"/>
        <v>0</v>
      </c>
      <c r="AY888" s="74">
        <f t="shared" si="503"/>
        <v>0</v>
      </c>
      <c r="AZ888" s="130">
        <f t="shared" si="504"/>
        <v>0</v>
      </c>
      <c r="BA888" s="74">
        <f t="shared" si="485"/>
        <v>0</v>
      </c>
      <c r="BB888" s="193">
        <f t="shared" si="505"/>
        <v>0</v>
      </c>
      <c r="BC888" s="102">
        <f t="shared" si="506"/>
        <v>0</v>
      </c>
      <c r="BD888" s="102">
        <f t="shared" si="507"/>
        <v>0</v>
      </c>
      <c r="BE888" s="413" t="s">
        <v>69</v>
      </c>
    </row>
    <row r="889" spans="1:57" s="65" customFormat="1" ht="12" customHeight="1" x14ac:dyDescent="0.2">
      <c r="A889" s="43">
        <v>874</v>
      </c>
      <c r="B889" s="166"/>
      <c r="C889" s="166"/>
      <c r="D889" s="166"/>
      <c r="E889" s="162"/>
      <c r="F889" s="166"/>
      <c r="G889" s="162"/>
      <c r="H889" s="162"/>
      <c r="I889" s="189">
        <f t="shared" si="486"/>
        <v>0</v>
      </c>
      <c r="J889" s="195"/>
      <c r="K889" s="162"/>
      <c r="L889" s="168"/>
      <c r="M889" s="75">
        <f>_xlfn.XLOOKUP(L889,list_vat[Страна],list_vat[Ставка НДС %],0,0)</f>
        <v>0</v>
      </c>
      <c r="N889" s="162">
        <f t="shared" si="487"/>
        <v>0</v>
      </c>
      <c r="O889" s="169"/>
      <c r="P889" s="74">
        <f t="shared" si="508"/>
        <v>0</v>
      </c>
      <c r="Q889" s="162"/>
      <c r="R889" s="162" t="str">
        <f t="shared" si="488"/>
        <v>введи курс</v>
      </c>
      <c r="S889" s="196">
        <f t="shared" si="489"/>
        <v>0</v>
      </c>
      <c r="T889" s="192">
        <f t="shared" si="490"/>
        <v>0</v>
      </c>
      <c r="U889" s="76">
        <f t="shared" si="491"/>
        <v>0</v>
      </c>
      <c r="V889" s="123">
        <f t="shared" si="492"/>
        <v>0</v>
      </c>
      <c r="W889" s="191"/>
      <c r="X889" s="170"/>
      <c r="Y889" s="74">
        <f t="shared" si="477"/>
        <v>0</v>
      </c>
      <c r="Z889" s="188"/>
      <c r="AA889" s="130">
        <f t="shared" si="493"/>
        <v>0</v>
      </c>
      <c r="AB889" s="74">
        <f t="shared" si="494"/>
        <v>0</v>
      </c>
      <c r="AC889" s="356"/>
      <c r="AD889" s="130" cm="1">
        <f t="array" ref="AD889">IFERROR(ROUND((_xlfn.IFS(offer_sale_type="поставка",AB889,offer_sale_type="транзит",S889)*(1+AC889))/E889,2),0)</f>
        <v>0</v>
      </c>
      <c r="AE889" s="74">
        <f t="shared" si="495"/>
        <v>0</v>
      </c>
      <c r="AF889" s="123" cm="1">
        <f t="array" ref="AF889">IFERROR(ROUND(_xlfn.IFS(offer_sale_type="поставка",AB889,offer_sale_type="транзит",S889)*AC889,2),0)</f>
        <v>0</v>
      </c>
      <c r="AG889" s="130">
        <f t="shared" si="478"/>
        <v>0</v>
      </c>
      <c r="AH889" s="74">
        <f t="shared" si="479"/>
        <v>0</v>
      </c>
      <c r="AI889" s="123">
        <f t="shared" si="480"/>
        <v>0</v>
      </c>
      <c r="AJ889" s="118">
        <f t="shared" si="496"/>
        <v>0</v>
      </c>
      <c r="AK889" s="74">
        <f t="shared" si="497"/>
        <v>0</v>
      </c>
      <c r="AL889" s="174">
        <f t="shared" si="498"/>
        <v>0</v>
      </c>
      <c r="AM889" s="175">
        <f t="shared" si="481"/>
        <v>0</v>
      </c>
      <c r="AN889" s="130">
        <f t="shared" si="499"/>
        <v>0</v>
      </c>
      <c r="AO889" s="74">
        <f t="shared" si="482"/>
        <v>0</v>
      </c>
      <c r="AP889" s="123">
        <f t="shared" si="500"/>
        <v>0</v>
      </c>
      <c r="AQ889" s="118">
        <f t="shared" si="483"/>
        <v>0</v>
      </c>
      <c r="AR889" s="82" t="str">
        <f t="shared" si="501"/>
        <v>https://www.alta.ru/tnved/code//</v>
      </c>
      <c r="AS889" s="157"/>
      <c r="AT889" s="162"/>
      <c r="AU889" s="74">
        <f t="shared" si="484"/>
        <v>0</v>
      </c>
      <c r="AV889" s="157"/>
      <c r="AW889" s="75">
        <f>_xlfn.IFNA(VLOOKUP(L889,list_vat[],3,FALSE),0)</f>
        <v>0</v>
      </c>
      <c r="AX889" s="74">
        <f t="shared" si="502"/>
        <v>0</v>
      </c>
      <c r="AY889" s="74">
        <f t="shared" si="503"/>
        <v>0</v>
      </c>
      <c r="AZ889" s="130">
        <f t="shared" si="504"/>
        <v>0</v>
      </c>
      <c r="BA889" s="74">
        <f t="shared" si="485"/>
        <v>0</v>
      </c>
      <c r="BB889" s="193">
        <f t="shared" si="505"/>
        <v>0</v>
      </c>
      <c r="BC889" s="102">
        <f t="shared" si="506"/>
        <v>0</v>
      </c>
      <c r="BD889" s="102">
        <f t="shared" si="507"/>
        <v>0</v>
      </c>
      <c r="BE889" s="413" t="s">
        <v>69</v>
      </c>
    </row>
    <row r="890" spans="1:57" s="65" customFormat="1" ht="12" customHeight="1" x14ac:dyDescent="0.2">
      <c r="A890" s="43">
        <v>875</v>
      </c>
      <c r="B890" s="166"/>
      <c r="C890" s="166"/>
      <c r="D890" s="166"/>
      <c r="E890" s="162"/>
      <c r="F890" s="166"/>
      <c r="G890" s="162"/>
      <c r="H890" s="162"/>
      <c r="I890" s="189">
        <f t="shared" si="486"/>
        <v>0</v>
      </c>
      <c r="J890" s="195"/>
      <c r="K890" s="162"/>
      <c r="L890" s="168"/>
      <c r="M890" s="75">
        <f>_xlfn.XLOOKUP(L890,list_vat[Страна],list_vat[Ставка НДС %],0,0)</f>
        <v>0</v>
      </c>
      <c r="N890" s="162">
        <f t="shared" si="487"/>
        <v>0</v>
      </c>
      <c r="O890" s="169"/>
      <c r="P890" s="74">
        <f t="shared" si="508"/>
        <v>0</v>
      </c>
      <c r="Q890" s="162"/>
      <c r="R890" s="162" t="str">
        <f t="shared" si="488"/>
        <v>введи курс</v>
      </c>
      <c r="S890" s="196">
        <f t="shared" si="489"/>
        <v>0</v>
      </c>
      <c r="T890" s="192">
        <f t="shared" si="490"/>
        <v>0</v>
      </c>
      <c r="U890" s="76">
        <f t="shared" si="491"/>
        <v>0</v>
      </c>
      <c r="V890" s="123">
        <f t="shared" si="492"/>
        <v>0</v>
      </c>
      <c r="W890" s="191"/>
      <c r="X890" s="170"/>
      <c r="Y890" s="74">
        <f t="shared" si="477"/>
        <v>0</v>
      </c>
      <c r="Z890" s="188"/>
      <c r="AA890" s="130">
        <f t="shared" si="493"/>
        <v>0</v>
      </c>
      <c r="AB890" s="74">
        <f t="shared" si="494"/>
        <v>0</v>
      </c>
      <c r="AC890" s="356"/>
      <c r="AD890" s="130" cm="1">
        <f t="array" ref="AD890">IFERROR(ROUND((_xlfn.IFS(offer_sale_type="поставка",AB890,offer_sale_type="транзит",S890)*(1+AC890))/E890,2),0)</f>
        <v>0</v>
      </c>
      <c r="AE890" s="74">
        <f t="shared" si="495"/>
        <v>0</v>
      </c>
      <c r="AF890" s="123" cm="1">
        <f t="array" ref="AF890">IFERROR(ROUND(_xlfn.IFS(offer_sale_type="поставка",AB890,offer_sale_type="транзит",S890)*AC890,2),0)</f>
        <v>0</v>
      </c>
      <c r="AG890" s="130">
        <f t="shared" si="478"/>
        <v>0</v>
      </c>
      <c r="AH890" s="74">
        <f t="shared" si="479"/>
        <v>0</v>
      </c>
      <c r="AI890" s="123">
        <f t="shared" si="480"/>
        <v>0</v>
      </c>
      <c r="AJ890" s="118">
        <f t="shared" si="496"/>
        <v>0</v>
      </c>
      <c r="AK890" s="74">
        <f t="shared" si="497"/>
        <v>0</v>
      </c>
      <c r="AL890" s="174">
        <f t="shared" si="498"/>
        <v>0</v>
      </c>
      <c r="AM890" s="175">
        <f t="shared" si="481"/>
        <v>0</v>
      </c>
      <c r="AN890" s="130">
        <f t="shared" si="499"/>
        <v>0</v>
      </c>
      <c r="AO890" s="74">
        <f t="shared" si="482"/>
        <v>0</v>
      </c>
      <c r="AP890" s="123">
        <f t="shared" si="500"/>
        <v>0</v>
      </c>
      <c r="AQ890" s="118">
        <f t="shared" si="483"/>
        <v>0</v>
      </c>
      <c r="AR890" s="82" t="str">
        <f t="shared" si="501"/>
        <v>https://www.alta.ru/tnved/code//</v>
      </c>
      <c r="AS890" s="157"/>
      <c r="AT890" s="162"/>
      <c r="AU890" s="74">
        <f t="shared" si="484"/>
        <v>0</v>
      </c>
      <c r="AV890" s="157"/>
      <c r="AW890" s="75">
        <f>_xlfn.IFNA(VLOOKUP(L890,list_vat[],3,FALSE),0)</f>
        <v>0</v>
      </c>
      <c r="AX890" s="74">
        <f t="shared" si="502"/>
        <v>0</v>
      </c>
      <c r="AY890" s="74">
        <f t="shared" si="503"/>
        <v>0</v>
      </c>
      <c r="AZ890" s="130">
        <f t="shared" si="504"/>
        <v>0</v>
      </c>
      <c r="BA890" s="74">
        <f t="shared" si="485"/>
        <v>0</v>
      </c>
      <c r="BB890" s="193">
        <f t="shared" si="505"/>
        <v>0</v>
      </c>
      <c r="BC890" s="102">
        <f t="shared" si="506"/>
        <v>0</v>
      </c>
      <c r="BD890" s="102">
        <f t="shared" si="507"/>
        <v>0</v>
      </c>
      <c r="BE890" s="413" t="s">
        <v>69</v>
      </c>
    </row>
    <row r="891" spans="1:57" s="65" customFormat="1" ht="12" customHeight="1" x14ac:dyDescent="0.2">
      <c r="A891" s="43">
        <v>876</v>
      </c>
      <c r="B891" s="166"/>
      <c r="C891" s="166"/>
      <c r="D891" s="166"/>
      <c r="E891" s="162"/>
      <c r="F891" s="166"/>
      <c r="G891" s="162"/>
      <c r="H891" s="162"/>
      <c r="I891" s="189">
        <f t="shared" si="486"/>
        <v>0</v>
      </c>
      <c r="J891" s="195"/>
      <c r="K891" s="162"/>
      <c r="L891" s="168"/>
      <c r="M891" s="75">
        <f>_xlfn.XLOOKUP(L891,list_vat[Страна],list_vat[Ставка НДС %],0,0)</f>
        <v>0</v>
      </c>
      <c r="N891" s="162">
        <f t="shared" si="487"/>
        <v>0</v>
      </c>
      <c r="O891" s="169"/>
      <c r="P891" s="74">
        <f t="shared" si="508"/>
        <v>0</v>
      </c>
      <c r="Q891" s="162"/>
      <c r="R891" s="162" t="str">
        <f t="shared" si="488"/>
        <v>введи курс</v>
      </c>
      <c r="S891" s="196">
        <f t="shared" si="489"/>
        <v>0</v>
      </c>
      <c r="T891" s="192">
        <f t="shared" si="490"/>
        <v>0</v>
      </c>
      <c r="U891" s="76">
        <f t="shared" si="491"/>
        <v>0</v>
      </c>
      <c r="V891" s="123">
        <f t="shared" si="492"/>
        <v>0</v>
      </c>
      <c r="W891" s="191"/>
      <c r="X891" s="170"/>
      <c r="Y891" s="74">
        <f t="shared" si="477"/>
        <v>0</v>
      </c>
      <c r="Z891" s="188"/>
      <c r="AA891" s="130">
        <f t="shared" si="493"/>
        <v>0</v>
      </c>
      <c r="AB891" s="74">
        <f t="shared" si="494"/>
        <v>0</v>
      </c>
      <c r="AC891" s="356"/>
      <c r="AD891" s="130" cm="1">
        <f t="array" ref="AD891">IFERROR(ROUND((_xlfn.IFS(offer_sale_type="поставка",AB891,offer_sale_type="транзит",S891)*(1+AC891))/E891,2),0)</f>
        <v>0</v>
      </c>
      <c r="AE891" s="74">
        <f t="shared" si="495"/>
        <v>0</v>
      </c>
      <c r="AF891" s="123" cm="1">
        <f t="array" ref="AF891">IFERROR(ROUND(_xlfn.IFS(offer_sale_type="поставка",AB891,offer_sale_type="транзит",S891)*AC891,2),0)</f>
        <v>0</v>
      </c>
      <c r="AG891" s="130">
        <f t="shared" si="478"/>
        <v>0</v>
      </c>
      <c r="AH891" s="74">
        <f t="shared" si="479"/>
        <v>0</v>
      </c>
      <c r="AI891" s="123">
        <f t="shared" si="480"/>
        <v>0</v>
      </c>
      <c r="AJ891" s="118">
        <f t="shared" si="496"/>
        <v>0</v>
      </c>
      <c r="AK891" s="74">
        <f t="shared" si="497"/>
        <v>0</v>
      </c>
      <c r="AL891" s="174">
        <f t="shared" si="498"/>
        <v>0</v>
      </c>
      <c r="AM891" s="175">
        <f t="shared" si="481"/>
        <v>0</v>
      </c>
      <c r="AN891" s="130">
        <f t="shared" si="499"/>
        <v>0</v>
      </c>
      <c r="AO891" s="74">
        <f t="shared" si="482"/>
        <v>0</v>
      </c>
      <c r="AP891" s="123">
        <f t="shared" si="500"/>
        <v>0</v>
      </c>
      <c r="AQ891" s="118">
        <f t="shared" si="483"/>
        <v>0</v>
      </c>
      <c r="AR891" s="82" t="str">
        <f t="shared" si="501"/>
        <v>https://www.alta.ru/tnved/code//</v>
      </c>
      <c r="AS891" s="157"/>
      <c r="AT891" s="162"/>
      <c r="AU891" s="74">
        <f t="shared" si="484"/>
        <v>0</v>
      </c>
      <c r="AV891" s="157"/>
      <c r="AW891" s="75">
        <f>_xlfn.IFNA(VLOOKUP(L891,list_vat[],3,FALSE),0)</f>
        <v>0</v>
      </c>
      <c r="AX891" s="74">
        <f t="shared" si="502"/>
        <v>0</v>
      </c>
      <c r="AY891" s="74">
        <f t="shared" si="503"/>
        <v>0</v>
      </c>
      <c r="AZ891" s="130">
        <f t="shared" si="504"/>
        <v>0</v>
      </c>
      <c r="BA891" s="74">
        <f t="shared" si="485"/>
        <v>0</v>
      </c>
      <c r="BB891" s="193">
        <f t="shared" si="505"/>
        <v>0</v>
      </c>
      <c r="BC891" s="102">
        <f t="shared" si="506"/>
        <v>0</v>
      </c>
      <c r="BD891" s="102">
        <f t="shared" si="507"/>
        <v>0</v>
      </c>
      <c r="BE891" s="413" t="s">
        <v>69</v>
      </c>
    </row>
    <row r="892" spans="1:57" s="65" customFormat="1" ht="12" customHeight="1" x14ac:dyDescent="0.2">
      <c r="A892" s="43">
        <v>877</v>
      </c>
      <c r="B892" s="166"/>
      <c r="C892" s="166"/>
      <c r="D892" s="166"/>
      <c r="E892" s="162"/>
      <c r="F892" s="166"/>
      <c r="G892" s="162"/>
      <c r="H892" s="162"/>
      <c r="I892" s="189">
        <f t="shared" si="486"/>
        <v>0</v>
      </c>
      <c r="J892" s="195"/>
      <c r="K892" s="162"/>
      <c r="L892" s="168"/>
      <c r="M892" s="75">
        <f>_xlfn.XLOOKUP(L892,list_vat[Страна],list_vat[Ставка НДС %],0,0)</f>
        <v>0</v>
      </c>
      <c r="N892" s="162">
        <f t="shared" si="487"/>
        <v>0</v>
      </c>
      <c r="O892" s="169"/>
      <c r="P892" s="74">
        <f t="shared" si="508"/>
        <v>0</v>
      </c>
      <c r="Q892" s="162"/>
      <c r="R892" s="162" t="str">
        <f t="shared" si="488"/>
        <v>введи курс</v>
      </c>
      <c r="S892" s="196">
        <f t="shared" si="489"/>
        <v>0</v>
      </c>
      <c r="T892" s="192">
        <f t="shared" si="490"/>
        <v>0</v>
      </c>
      <c r="U892" s="76">
        <f t="shared" si="491"/>
        <v>0</v>
      </c>
      <c r="V892" s="123">
        <f t="shared" si="492"/>
        <v>0</v>
      </c>
      <c r="W892" s="191"/>
      <c r="X892" s="170"/>
      <c r="Y892" s="74">
        <f t="shared" si="477"/>
        <v>0</v>
      </c>
      <c r="Z892" s="188"/>
      <c r="AA892" s="130">
        <f t="shared" si="493"/>
        <v>0</v>
      </c>
      <c r="AB892" s="74">
        <f t="shared" si="494"/>
        <v>0</v>
      </c>
      <c r="AC892" s="356"/>
      <c r="AD892" s="130" cm="1">
        <f t="array" ref="AD892">IFERROR(ROUND((_xlfn.IFS(offer_sale_type="поставка",AB892,offer_sale_type="транзит",S892)*(1+AC892))/E892,2),0)</f>
        <v>0</v>
      </c>
      <c r="AE892" s="74">
        <f t="shared" si="495"/>
        <v>0</v>
      </c>
      <c r="AF892" s="123" cm="1">
        <f t="array" ref="AF892">IFERROR(ROUND(_xlfn.IFS(offer_sale_type="поставка",AB892,offer_sale_type="транзит",S892)*AC892,2),0)</f>
        <v>0</v>
      </c>
      <c r="AG892" s="130">
        <f t="shared" si="478"/>
        <v>0</v>
      </c>
      <c r="AH892" s="74">
        <f t="shared" si="479"/>
        <v>0</v>
      </c>
      <c r="AI892" s="123">
        <f t="shared" si="480"/>
        <v>0</v>
      </c>
      <c r="AJ892" s="118">
        <f t="shared" si="496"/>
        <v>0</v>
      </c>
      <c r="AK892" s="74">
        <f t="shared" si="497"/>
        <v>0</v>
      </c>
      <c r="AL892" s="174">
        <f t="shared" si="498"/>
        <v>0</v>
      </c>
      <c r="AM892" s="175">
        <f t="shared" si="481"/>
        <v>0</v>
      </c>
      <c r="AN892" s="130">
        <f t="shared" si="499"/>
        <v>0</v>
      </c>
      <c r="AO892" s="74">
        <f t="shared" si="482"/>
        <v>0</v>
      </c>
      <c r="AP892" s="123">
        <f t="shared" si="500"/>
        <v>0</v>
      </c>
      <c r="AQ892" s="118">
        <f t="shared" si="483"/>
        <v>0</v>
      </c>
      <c r="AR892" s="82" t="str">
        <f t="shared" si="501"/>
        <v>https://www.alta.ru/tnved/code//</v>
      </c>
      <c r="AS892" s="157"/>
      <c r="AT892" s="162"/>
      <c r="AU892" s="74">
        <f t="shared" si="484"/>
        <v>0</v>
      </c>
      <c r="AV892" s="157"/>
      <c r="AW892" s="75">
        <f>_xlfn.IFNA(VLOOKUP(L892,list_vat[],3,FALSE),0)</f>
        <v>0</v>
      </c>
      <c r="AX892" s="74">
        <f t="shared" si="502"/>
        <v>0</v>
      </c>
      <c r="AY892" s="74">
        <f t="shared" si="503"/>
        <v>0</v>
      </c>
      <c r="AZ892" s="130">
        <f t="shared" si="504"/>
        <v>0</v>
      </c>
      <c r="BA892" s="74">
        <f t="shared" si="485"/>
        <v>0</v>
      </c>
      <c r="BB892" s="193">
        <f t="shared" si="505"/>
        <v>0</v>
      </c>
      <c r="BC892" s="102">
        <f t="shared" si="506"/>
        <v>0</v>
      </c>
      <c r="BD892" s="102">
        <f t="shared" si="507"/>
        <v>0</v>
      </c>
      <c r="BE892" s="413" t="s">
        <v>69</v>
      </c>
    </row>
    <row r="893" spans="1:57" s="65" customFormat="1" ht="12" customHeight="1" x14ac:dyDescent="0.2">
      <c r="A893" s="43">
        <v>878</v>
      </c>
      <c r="B893" s="166"/>
      <c r="C893" s="166"/>
      <c r="D893" s="166"/>
      <c r="E893" s="162"/>
      <c r="F893" s="166"/>
      <c r="G893" s="162"/>
      <c r="H893" s="162"/>
      <c r="I893" s="189">
        <f t="shared" si="486"/>
        <v>0</v>
      </c>
      <c r="J893" s="195"/>
      <c r="K893" s="162"/>
      <c r="L893" s="168"/>
      <c r="M893" s="75">
        <f>_xlfn.XLOOKUP(L893,list_vat[Страна],list_vat[Ставка НДС %],0,0)</f>
        <v>0</v>
      </c>
      <c r="N893" s="162">
        <f t="shared" si="487"/>
        <v>0</v>
      </c>
      <c r="O893" s="169"/>
      <c r="P893" s="74">
        <f t="shared" si="508"/>
        <v>0</v>
      </c>
      <c r="Q893" s="162"/>
      <c r="R893" s="162" t="str">
        <f t="shared" si="488"/>
        <v>введи курс</v>
      </c>
      <c r="S893" s="196">
        <f t="shared" si="489"/>
        <v>0</v>
      </c>
      <c r="T893" s="192">
        <f t="shared" si="490"/>
        <v>0</v>
      </c>
      <c r="U893" s="76">
        <f t="shared" si="491"/>
        <v>0</v>
      </c>
      <c r="V893" s="123">
        <f t="shared" si="492"/>
        <v>0</v>
      </c>
      <c r="W893" s="191"/>
      <c r="X893" s="170"/>
      <c r="Y893" s="74">
        <f t="shared" si="477"/>
        <v>0</v>
      </c>
      <c r="Z893" s="188"/>
      <c r="AA893" s="130">
        <f t="shared" si="493"/>
        <v>0</v>
      </c>
      <c r="AB893" s="74">
        <f t="shared" si="494"/>
        <v>0</v>
      </c>
      <c r="AC893" s="356"/>
      <c r="AD893" s="130" cm="1">
        <f t="array" ref="AD893">IFERROR(ROUND((_xlfn.IFS(offer_sale_type="поставка",AB893,offer_sale_type="транзит",S893)*(1+AC893))/E893,2),0)</f>
        <v>0</v>
      </c>
      <c r="AE893" s="74">
        <f t="shared" si="495"/>
        <v>0</v>
      </c>
      <c r="AF893" s="123" cm="1">
        <f t="array" ref="AF893">IFERROR(ROUND(_xlfn.IFS(offer_sale_type="поставка",AB893,offer_sale_type="транзит",S893)*AC893,2),0)</f>
        <v>0</v>
      </c>
      <c r="AG893" s="130">
        <f t="shared" si="478"/>
        <v>0</v>
      </c>
      <c r="AH893" s="74">
        <f t="shared" si="479"/>
        <v>0</v>
      </c>
      <c r="AI893" s="123">
        <f t="shared" si="480"/>
        <v>0</v>
      </c>
      <c r="AJ893" s="118">
        <f t="shared" si="496"/>
        <v>0</v>
      </c>
      <c r="AK893" s="74">
        <f t="shared" si="497"/>
        <v>0</v>
      </c>
      <c r="AL893" s="174">
        <f t="shared" si="498"/>
        <v>0</v>
      </c>
      <c r="AM893" s="175">
        <f t="shared" si="481"/>
        <v>0</v>
      </c>
      <c r="AN893" s="130">
        <f t="shared" si="499"/>
        <v>0</v>
      </c>
      <c r="AO893" s="74">
        <f t="shared" si="482"/>
        <v>0</v>
      </c>
      <c r="AP893" s="123">
        <f t="shared" si="500"/>
        <v>0</v>
      </c>
      <c r="AQ893" s="118">
        <f t="shared" si="483"/>
        <v>0</v>
      </c>
      <c r="AR893" s="82" t="str">
        <f t="shared" si="501"/>
        <v>https://www.alta.ru/tnved/code//</v>
      </c>
      <c r="AS893" s="157"/>
      <c r="AT893" s="162"/>
      <c r="AU893" s="74">
        <f t="shared" si="484"/>
        <v>0</v>
      </c>
      <c r="AV893" s="157"/>
      <c r="AW893" s="75">
        <f>_xlfn.IFNA(VLOOKUP(L893,list_vat[],3,FALSE),0)</f>
        <v>0</v>
      </c>
      <c r="AX893" s="74">
        <f t="shared" si="502"/>
        <v>0</v>
      </c>
      <c r="AY893" s="74">
        <f t="shared" si="503"/>
        <v>0</v>
      </c>
      <c r="AZ893" s="130">
        <f t="shared" si="504"/>
        <v>0</v>
      </c>
      <c r="BA893" s="74">
        <f t="shared" si="485"/>
        <v>0</v>
      </c>
      <c r="BB893" s="193">
        <f t="shared" si="505"/>
        <v>0</v>
      </c>
      <c r="BC893" s="102">
        <f t="shared" si="506"/>
        <v>0</v>
      </c>
      <c r="BD893" s="102">
        <f t="shared" si="507"/>
        <v>0</v>
      </c>
      <c r="BE893" s="413" t="s">
        <v>69</v>
      </c>
    </row>
    <row r="894" spans="1:57" s="65" customFormat="1" ht="12" customHeight="1" x14ac:dyDescent="0.2">
      <c r="A894" s="43">
        <v>879</v>
      </c>
      <c r="B894" s="166"/>
      <c r="C894" s="166"/>
      <c r="D894" s="166"/>
      <c r="E894" s="162"/>
      <c r="F894" s="166"/>
      <c r="G894" s="162"/>
      <c r="H894" s="162"/>
      <c r="I894" s="189">
        <f t="shared" si="486"/>
        <v>0</v>
      </c>
      <c r="J894" s="195"/>
      <c r="K894" s="162"/>
      <c r="L894" s="168"/>
      <c r="M894" s="75">
        <f>_xlfn.XLOOKUP(L894,list_vat[Страна],list_vat[Ставка НДС %],0,0)</f>
        <v>0</v>
      </c>
      <c r="N894" s="162">
        <f t="shared" si="487"/>
        <v>0</v>
      </c>
      <c r="O894" s="169"/>
      <c r="P894" s="74">
        <f t="shared" si="508"/>
        <v>0</v>
      </c>
      <c r="Q894" s="162"/>
      <c r="R894" s="162" t="str">
        <f t="shared" si="488"/>
        <v>введи курс</v>
      </c>
      <c r="S894" s="196">
        <f t="shared" si="489"/>
        <v>0</v>
      </c>
      <c r="T894" s="192">
        <f t="shared" si="490"/>
        <v>0</v>
      </c>
      <c r="U894" s="76">
        <f t="shared" si="491"/>
        <v>0</v>
      </c>
      <c r="V894" s="123">
        <f t="shared" si="492"/>
        <v>0</v>
      </c>
      <c r="W894" s="191"/>
      <c r="X894" s="170"/>
      <c r="Y894" s="74">
        <f t="shared" si="477"/>
        <v>0</v>
      </c>
      <c r="Z894" s="188"/>
      <c r="AA894" s="130">
        <f t="shared" si="493"/>
        <v>0</v>
      </c>
      <c r="AB894" s="74">
        <f t="shared" si="494"/>
        <v>0</v>
      </c>
      <c r="AC894" s="356"/>
      <c r="AD894" s="130" cm="1">
        <f t="array" ref="AD894">IFERROR(ROUND((_xlfn.IFS(offer_sale_type="поставка",AB894,offer_sale_type="транзит",S894)*(1+AC894))/E894,2),0)</f>
        <v>0</v>
      </c>
      <c r="AE894" s="74">
        <f t="shared" si="495"/>
        <v>0</v>
      </c>
      <c r="AF894" s="123" cm="1">
        <f t="array" ref="AF894">IFERROR(ROUND(_xlfn.IFS(offer_sale_type="поставка",AB894,offer_sale_type="транзит",S894)*AC894,2),0)</f>
        <v>0</v>
      </c>
      <c r="AG894" s="130">
        <f t="shared" si="478"/>
        <v>0</v>
      </c>
      <c r="AH894" s="74">
        <f t="shared" si="479"/>
        <v>0</v>
      </c>
      <c r="AI894" s="123">
        <f t="shared" si="480"/>
        <v>0</v>
      </c>
      <c r="AJ894" s="118">
        <f t="shared" si="496"/>
        <v>0</v>
      </c>
      <c r="AK894" s="74">
        <f t="shared" si="497"/>
        <v>0</v>
      </c>
      <c r="AL894" s="174">
        <f t="shared" si="498"/>
        <v>0</v>
      </c>
      <c r="AM894" s="175">
        <f t="shared" si="481"/>
        <v>0</v>
      </c>
      <c r="AN894" s="130">
        <f t="shared" si="499"/>
        <v>0</v>
      </c>
      <c r="AO894" s="74">
        <f t="shared" si="482"/>
        <v>0</v>
      </c>
      <c r="AP894" s="123">
        <f t="shared" si="500"/>
        <v>0</v>
      </c>
      <c r="AQ894" s="118">
        <f t="shared" si="483"/>
        <v>0</v>
      </c>
      <c r="AR894" s="82" t="str">
        <f t="shared" si="501"/>
        <v>https://www.alta.ru/tnved/code//</v>
      </c>
      <c r="AS894" s="157"/>
      <c r="AT894" s="162"/>
      <c r="AU894" s="74">
        <f t="shared" si="484"/>
        <v>0</v>
      </c>
      <c r="AV894" s="157"/>
      <c r="AW894" s="75">
        <f>_xlfn.IFNA(VLOOKUP(L894,list_vat[],3,FALSE),0)</f>
        <v>0</v>
      </c>
      <c r="AX894" s="74">
        <f t="shared" si="502"/>
        <v>0</v>
      </c>
      <c r="AY894" s="74">
        <f t="shared" si="503"/>
        <v>0</v>
      </c>
      <c r="AZ894" s="130">
        <f t="shared" si="504"/>
        <v>0</v>
      </c>
      <c r="BA894" s="74">
        <f t="shared" si="485"/>
        <v>0</v>
      </c>
      <c r="BB894" s="193">
        <f t="shared" si="505"/>
        <v>0</v>
      </c>
      <c r="BC894" s="102">
        <f t="shared" si="506"/>
        <v>0</v>
      </c>
      <c r="BD894" s="102">
        <f t="shared" si="507"/>
        <v>0</v>
      </c>
      <c r="BE894" s="413" t="s">
        <v>69</v>
      </c>
    </row>
    <row r="895" spans="1:57" s="65" customFormat="1" ht="12" customHeight="1" x14ac:dyDescent="0.2">
      <c r="A895" s="43">
        <v>880</v>
      </c>
      <c r="B895" s="166"/>
      <c r="C895" s="166"/>
      <c r="D895" s="166"/>
      <c r="E895" s="162"/>
      <c r="F895" s="166"/>
      <c r="G895" s="162"/>
      <c r="H895" s="162"/>
      <c r="I895" s="189">
        <f t="shared" si="486"/>
        <v>0</v>
      </c>
      <c r="J895" s="195"/>
      <c r="K895" s="162"/>
      <c r="L895" s="168"/>
      <c r="M895" s="75">
        <f>_xlfn.XLOOKUP(L895,list_vat[Страна],list_vat[Ставка НДС %],0,0)</f>
        <v>0</v>
      </c>
      <c r="N895" s="162">
        <f t="shared" si="487"/>
        <v>0</v>
      </c>
      <c r="O895" s="169"/>
      <c r="P895" s="74">
        <f t="shared" si="508"/>
        <v>0</v>
      </c>
      <c r="Q895" s="162"/>
      <c r="R895" s="162" t="str">
        <f t="shared" si="488"/>
        <v>введи курс</v>
      </c>
      <c r="S895" s="196">
        <f t="shared" si="489"/>
        <v>0</v>
      </c>
      <c r="T895" s="192">
        <f t="shared" si="490"/>
        <v>0</v>
      </c>
      <c r="U895" s="76">
        <f t="shared" si="491"/>
        <v>0</v>
      </c>
      <c r="V895" s="123">
        <f t="shared" si="492"/>
        <v>0</v>
      </c>
      <c r="W895" s="191"/>
      <c r="X895" s="170"/>
      <c r="Y895" s="74">
        <f t="shared" si="477"/>
        <v>0</v>
      </c>
      <c r="Z895" s="188"/>
      <c r="AA895" s="130">
        <f t="shared" si="493"/>
        <v>0</v>
      </c>
      <c r="AB895" s="74">
        <f t="shared" si="494"/>
        <v>0</v>
      </c>
      <c r="AC895" s="356"/>
      <c r="AD895" s="130" cm="1">
        <f t="array" ref="AD895">IFERROR(ROUND((_xlfn.IFS(offer_sale_type="поставка",AB895,offer_sale_type="транзит",S895)*(1+AC895))/E895,2),0)</f>
        <v>0</v>
      </c>
      <c r="AE895" s="74">
        <f t="shared" si="495"/>
        <v>0</v>
      </c>
      <c r="AF895" s="123" cm="1">
        <f t="array" ref="AF895">IFERROR(ROUND(_xlfn.IFS(offer_sale_type="поставка",AB895,offer_sale_type="транзит",S895)*AC895,2),0)</f>
        <v>0</v>
      </c>
      <c r="AG895" s="130">
        <f t="shared" si="478"/>
        <v>0</v>
      </c>
      <c r="AH895" s="74">
        <f t="shared" si="479"/>
        <v>0</v>
      </c>
      <c r="AI895" s="123">
        <f t="shared" si="480"/>
        <v>0</v>
      </c>
      <c r="AJ895" s="118">
        <f t="shared" si="496"/>
        <v>0</v>
      </c>
      <c r="AK895" s="74">
        <f t="shared" si="497"/>
        <v>0</v>
      </c>
      <c r="AL895" s="174">
        <f t="shared" si="498"/>
        <v>0</v>
      </c>
      <c r="AM895" s="175">
        <f t="shared" si="481"/>
        <v>0</v>
      </c>
      <c r="AN895" s="130">
        <f t="shared" si="499"/>
        <v>0</v>
      </c>
      <c r="AO895" s="74">
        <f t="shared" si="482"/>
        <v>0</v>
      </c>
      <c r="AP895" s="123">
        <f t="shared" si="500"/>
        <v>0</v>
      </c>
      <c r="AQ895" s="118">
        <f t="shared" si="483"/>
        <v>0</v>
      </c>
      <c r="AR895" s="82" t="str">
        <f t="shared" si="501"/>
        <v>https://www.alta.ru/tnved/code//</v>
      </c>
      <c r="AS895" s="157"/>
      <c r="AT895" s="162"/>
      <c r="AU895" s="74">
        <f t="shared" si="484"/>
        <v>0</v>
      </c>
      <c r="AV895" s="157"/>
      <c r="AW895" s="75">
        <f>_xlfn.IFNA(VLOOKUP(L895,list_vat[],3,FALSE),0)</f>
        <v>0</v>
      </c>
      <c r="AX895" s="74">
        <f t="shared" si="502"/>
        <v>0</v>
      </c>
      <c r="AY895" s="74">
        <f t="shared" si="503"/>
        <v>0</v>
      </c>
      <c r="AZ895" s="130">
        <f t="shared" si="504"/>
        <v>0</v>
      </c>
      <c r="BA895" s="74">
        <f t="shared" si="485"/>
        <v>0</v>
      </c>
      <c r="BB895" s="193">
        <f t="shared" si="505"/>
        <v>0</v>
      </c>
      <c r="BC895" s="102">
        <f t="shared" si="506"/>
        <v>0</v>
      </c>
      <c r="BD895" s="102">
        <f t="shared" si="507"/>
        <v>0</v>
      </c>
      <c r="BE895" s="413" t="s">
        <v>69</v>
      </c>
    </row>
    <row r="896" spans="1:57" s="65" customFormat="1" ht="12" customHeight="1" x14ac:dyDescent="0.2">
      <c r="A896" s="43">
        <v>881</v>
      </c>
      <c r="B896" s="166"/>
      <c r="C896" s="166"/>
      <c r="D896" s="166"/>
      <c r="E896" s="162"/>
      <c r="F896" s="166"/>
      <c r="G896" s="162"/>
      <c r="H896" s="162"/>
      <c r="I896" s="189">
        <f t="shared" si="486"/>
        <v>0</v>
      </c>
      <c r="J896" s="195"/>
      <c r="K896" s="162"/>
      <c r="L896" s="168"/>
      <c r="M896" s="75">
        <f>_xlfn.XLOOKUP(L896,list_vat[Страна],list_vat[Ставка НДС %],0,0)</f>
        <v>0</v>
      </c>
      <c r="N896" s="162">
        <f t="shared" si="487"/>
        <v>0</v>
      </c>
      <c r="O896" s="169"/>
      <c r="P896" s="74">
        <f t="shared" si="508"/>
        <v>0</v>
      </c>
      <c r="Q896" s="162"/>
      <c r="R896" s="162" t="str">
        <f t="shared" si="488"/>
        <v>введи курс</v>
      </c>
      <c r="S896" s="196">
        <f t="shared" si="489"/>
        <v>0</v>
      </c>
      <c r="T896" s="192">
        <f t="shared" si="490"/>
        <v>0</v>
      </c>
      <c r="U896" s="76">
        <f t="shared" si="491"/>
        <v>0</v>
      </c>
      <c r="V896" s="123">
        <f t="shared" si="492"/>
        <v>0</v>
      </c>
      <c r="W896" s="191"/>
      <c r="X896" s="170"/>
      <c r="Y896" s="74">
        <f t="shared" si="477"/>
        <v>0</v>
      </c>
      <c r="Z896" s="188"/>
      <c r="AA896" s="130">
        <f t="shared" si="493"/>
        <v>0</v>
      </c>
      <c r="AB896" s="74">
        <f t="shared" si="494"/>
        <v>0</v>
      </c>
      <c r="AC896" s="356"/>
      <c r="AD896" s="130" cm="1">
        <f t="array" ref="AD896">IFERROR(ROUND((_xlfn.IFS(offer_sale_type="поставка",AB896,offer_sale_type="транзит",S896)*(1+AC896))/E896,2),0)</f>
        <v>0</v>
      </c>
      <c r="AE896" s="74">
        <f t="shared" si="495"/>
        <v>0</v>
      </c>
      <c r="AF896" s="123" cm="1">
        <f t="array" ref="AF896">IFERROR(ROUND(_xlfn.IFS(offer_sale_type="поставка",AB896,offer_sale_type="транзит",S896)*AC896,2),0)</f>
        <v>0</v>
      </c>
      <c r="AG896" s="130">
        <f t="shared" si="478"/>
        <v>0</v>
      </c>
      <c r="AH896" s="74">
        <f t="shared" si="479"/>
        <v>0</v>
      </c>
      <c r="AI896" s="123">
        <f t="shared" si="480"/>
        <v>0</v>
      </c>
      <c r="AJ896" s="118">
        <f t="shared" si="496"/>
        <v>0</v>
      </c>
      <c r="AK896" s="74">
        <f t="shared" si="497"/>
        <v>0</v>
      </c>
      <c r="AL896" s="174">
        <f t="shared" si="498"/>
        <v>0</v>
      </c>
      <c r="AM896" s="175">
        <f t="shared" si="481"/>
        <v>0</v>
      </c>
      <c r="AN896" s="130">
        <f t="shared" si="499"/>
        <v>0</v>
      </c>
      <c r="AO896" s="74">
        <f t="shared" si="482"/>
        <v>0</v>
      </c>
      <c r="AP896" s="123">
        <f t="shared" si="500"/>
        <v>0</v>
      </c>
      <c r="AQ896" s="118">
        <f t="shared" si="483"/>
        <v>0</v>
      </c>
      <c r="AR896" s="82" t="str">
        <f t="shared" si="501"/>
        <v>https://www.alta.ru/tnved/code//</v>
      </c>
      <c r="AS896" s="157"/>
      <c r="AT896" s="162"/>
      <c r="AU896" s="74">
        <f t="shared" si="484"/>
        <v>0</v>
      </c>
      <c r="AV896" s="157"/>
      <c r="AW896" s="75">
        <f>_xlfn.IFNA(VLOOKUP(L896,list_vat[],3,FALSE),0)</f>
        <v>0</v>
      </c>
      <c r="AX896" s="74">
        <f t="shared" si="502"/>
        <v>0</v>
      </c>
      <c r="AY896" s="74">
        <f t="shared" si="503"/>
        <v>0</v>
      </c>
      <c r="AZ896" s="130">
        <f t="shared" si="504"/>
        <v>0</v>
      </c>
      <c r="BA896" s="74">
        <f t="shared" si="485"/>
        <v>0</v>
      </c>
      <c r="BB896" s="193">
        <f t="shared" si="505"/>
        <v>0</v>
      </c>
      <c r="BC896" s="102">
        <f t="shared" si="506"/>
        <v>0</v>
      </c>
      <c r="BD896" s="102">
        <f t="shared" si="507"/>
        <v>0</v>
      </c>
      <c r="BE896" s="413" t="s">
        <v>69</v>
      </c>
    </row>
    <row r="897" spans="1:57" s="65" customFormat="1" ht="12" customHeight="1" x14ac:dyDescent="0.2">
      <c r="A897" s="43">
        <v>882</v>
      </c>
      <c r="B897" s="166"/>
      <c r="C897" s="166"/>
      <c r="D897" s="166"/>
      <c r="E897" s="162"/>
      <c r="F897" s="166"/>
      <c r="G897" s="162"/>
      <c r="H897" s="162"/>
      <c r="I897" s="189">
        <f t="shared" si="486"/>
        <v>0</v>
      </c>
      <c r="J897" s="195"/>
      <c r="K897" s="162"/>
      <c r="L897" s="168"/>
      <c r="M897" s="75">
        <f>_xlfn.XLOOKUP(L897,list_vat[Страна],list_vat[Ставка НДС %],0,0)</f>
        <v>0</v>
      </c>
      <c r="N897" s="162">
        <f t="shared" si="487"/>
        <v>0</v>
      </c>
      <c r="O897" s="169"/>
      <c r="P897" s="74">
        <f t="shared" si="508"/>
        <v>0</v>
      </c>
      <c r="Q897" s="162"/>
      <c r="R897" s="162" t="str">
        <f t="shared" si="488"/>
        <v>введи курс</v>
      </c>
      <c r="S897" s="196">
        <f t="shared" si="489"/>
        <v>0</v>
      </c>
      <c r="T897" s="192">
        <f t="shared" si="490"/>
        <v>0</v>
      </c>
      <c r="U897" s="76">
        <f t="shared" si="491"/>
        <v>0</v>
      </c>
      <c r="V897" s="123">
        <f t="shared" si="492"/>
        <v>0</v>
      </c>
      <c r="W897" s="191"/>
      <c r="X897" s="170"/>
      <c r="Y897" s="74">
        <f t="shared" si="477"/>
        <v>0</v>
      </c>
      <c r="Z897" s="188"/>
      <c r="AA897" s="130">
        <f t="shared" si="493"/>
        <v>0</v>
      </c>
      <c r="AB897" s="74">
        <f t="shared" si="494"/>
        <v>0</v>
      </c>
      <c r="AC897" s="356"/>
      <c r="AD897" s="130" cm="1">
        <f t="array" ref="AD897">IFERROR(ROUND((_xlfn.IFS(offer_sale_type="поставка",AB897,offer_sale_type="транзит",S897)*(1+AC897))/E897,2),0)</f>
        <v>0</v>
      </c>
      <c r="AE897" s="74">
        <f t="shared" si="495"/>
        <v>0</v>
      </c>
      <c r="AF897" s="123" cm="1">
        <f t="array" ref="AF897">IFERROR(ROUND(_xlfn.IFS(offer_sale_type="поставка",AB897,offer_sale_type="транзит",S897)*AC897,2),0)</f>
        <v>0</v>
      </c>
      <c r="AG897" s="130">
        <f t="shared" si="478"/>
        <v>0</v>
      </c>
      <c r="AH897" s="74">
        <f t="shared" si="479"/>
        <v>0</v>
      </c>
      <c r="AI897" s="123">
        <f t="shared" si="480"/>
        <v>0</v>
      </c>
      <c r="AJ897" s="118">
        <f t="shared" si="496"/>
        <v>0</v>
      </c>
      <c r="AK897" s="74">
        <f t="shared" si="497"/>
        <v>0</v>
      </c>
      <c r="AL897" s="174">
        <f t="shared" si="498"/>
        <v>0</v>
      </c>
      <c r="AM897" s="175">
        <f t="shared" si="481"/>
        <v>0</v>
      </c>
      <c r="AN897" s="130">
        <f t="shared" si="499"/>
        <v>0</v>
      </c>
      <c r="AO897" s="74">
        <f t="shared" si="482"/>
        <v>0</v>
      </c>
      <c r="AP897" s="123">
        <f t="shared" si="500"/>
        <v>0</v>
      </c>
      <c r="AQ897" s="118">
        <f t="shared" si="483"/>
        <v>0</v>
      </c>
      <c r="AR897" s="82" t="str">
        <f t="shared" si="501"/>
        <v>https://www.alta.ru/tnved/code//</v>
      </c>
      <c r="AS897" s="157"/>
      <c r="AT897" s="162"/>
      <c r="AU897" s="74">
        <f t="shared" si="484"/>
        <v>0</v>
      </c>
      <c r="AV897" s="157"/>
      <c r="AW897" s="75">
        <f>_xlfn.IFNA(VLOOKUP(L897,list_vat[],3,FALSE),0)</f>
        <v>0</v>
      </c>
      <c r="AX897" s="74">
        <f t="shared" si="502"/>
        <v>0</v>
      </c>
      <c r="AY897" s="74">
        <f t="shared" si="503"/>
        <v>0</v>
      </c>
      <c r="AZ897" s="130">
        <f t="shared" si="504"/>
        <v>0</v>
      </c>
      <c r="BA897" s="74">
        <f t="shared" si="485"/>
        <v>0</v>
      </c>
      <c r="BB897" s="193">
        <f t="shared" si="505"/>
        <v>0</v>
      </c>
      <c r="BC897" s="102">
        <f t="shared" si="506"/>
        <v>0</v>
      </c>
      <c r="BD897" s="102">
        <f t="shared" si="507"/>
        <v>0</v>
      </c>
      <c r="BE897" s="413" t="s">
        <v>69</v>
      </c>
    </row>
    <row r="898" spans="1:57" s="65" customFormat="1" ht="12" customHeight="1" x14ac:dyDescent="0.2">
      <c r="A898" s="43">
        <v>883</v>
      </c>
      <c r="B898" s="166"/>
      <c r="C898" s="166"/>
      <c r="D898" s="166"/>
      <c r="E898" s="162"/>
      <c r="F898" s="166"/>
      <c r="G898" s="162"/>
      <c r="H898" s="162"/>
      <c r="I898" s="189">
        <f t="shared" si="486"/>
        <v>0</v>
      </c>
      <c r="J898" s="195"/>
      <c r="K898" s="162"/>
      <c r="L898" s="168"/>
      <c r="M898" s="75">
        <f>_xlfn.XLOOKUP(L898,list_vat[Страна],list_vat[Ставка НДС %],0,0)</f>
        <v>0</v>
      </c>
      <c r="N898" s="162">
        <f t="shared" si="487"/>
        <v>0</v>
      </c>
      <c r="O898" s="169"/>
      <c r="P898" s="74">
        <f t="shared" si="508"/>
        <v>0</v>
      </c>
      <c r="Q898" s="162"/>
      <c r="R898" s="162" t="str">
        <f t="shared" si="488"/>
        <v>введи курс</v>
      </c>
      <c r="S898" s="196">
        <f t="shared" si="489"/>
        <v>0</v>
      </c>
      <c r="T898" s="192">
        <f t="shared" si="490"/>
        <v>0</v>
      </c>
      <c r="U898" s="76">
        <f t="shared" si="491"/>
        <v>0</v>
      </c>
      <c r="V898" s="123">
        <f t="shared" si="492"/>
        <v>0</v>
      </c>
      <c r="W898" s="191"/>
      <c r="X898" s="170"/>
      <c r="Y898" s="74">
        <f t="shared" si="477"/>
        <v>0</v>
      </c>
      <c r="Z898" s="188"/>
      <c r="AA898" s="130">
        <f t="shared" si="493"/>
        <v>0</v>
      </c>
      <c r="AB898" s="74">
        <f t="shared" si="494"/>
        <v>0</v>
      </c>
      <c r="AC898" s="356"/>
      <c r="AD898" s="130" cm="1">
        <f t="array" ref="AD898">IFERROR(ROUND((_xlfn.IFS(offer_sale_type="поставка",AB898,offer_sale_type="транзит",S898)*(1+AC898))/E898,2),0)</f>
        <v>0</v>
      </c>
      <c r="AE898" s="74">
        <f t="shared" si="495"/>
        <v>0</v>
      </c>
      <c r="AF898" s="123" cm="1">
        <f t="array" ref="AF898">IFERROR(ROUND(_xlfn.IFS(offer_sale_type="поставка",AB898,offer_sale_type="транзит",S898)*AC898,2),0)</f>
        <v>0</v>
      </c>
      <c r="AG898" s="130">
        <f t="shared" si="478"/>
        <v>0</v>
      </c>
      <c r="AH898" s="74">
        <f t="shared" si="479"/>
        <v>0</v>
      </c>
      <c r="AI898" s="123">
        <f t="shared" si="480"/>
        <v>0</v>
      </c>
      <c r="AJ898" s="118">
        <f t="shared" si="496"/>
        <v>0</v>
      </c>
      <c r="AK898" s="74">
        <f t="shared" si="497"/>
        <v>0</v>
      </c>
      <c r="AL898" s="174">
        <f t="shared" si="498"/>
        <v>0</v>
      </c>
      <c r="AM898" s="175">
        <f t="shared" si="481"/>
        <v>0</v>
      </c>
      <c r="AN898" s="130">
        <f t="shared" si="499"/>
        <v>0</v>
      </c>
      <c r="AO898" s="74">
        <f t="shared" si="482"/>
        <v>0</v>
      </c>
      <c r="AP898" s="123">
        <f t="shared" si="500"/>
        <v>0</v>
      </c>
      <c r="AQ898" s="118">
        <f t="shared" si="483"/>
        <v>0</v>
      </c>
      <c r="AR898" s="82" t="str">
        <f t="shared" si="501"/>
        <v>https://www.alta.ru/tnved/code//</v>
      </c>
      <c r="AS898" s="157"/>
      <c r="AT898" s="162"/>
      <c r="AU898" s="74">
        <f t="shared" si="484"/>
        <v>0</v>
      </c>
      <c r="AV898" s="157"/>
      <c r="AW898" s="75">
        <f>_xlfn.IFNA(VLOOKUP(L898,list_vat[],3,FALSE),0)</f>
        <v>0</v>
      </c>
      <c r="AX898" s="74">
        <f t="shared" si="502"/>
        <v>0</v>
      </c>
      <c r="AY898" s="74">
        <f t="shared" si="503"/>
        <v>0</v>
      </c>
      <c r="AZ898" s="130">
        <f t="shared" si="504"/>
        <v>0</v>
      </c>
      <c r="BA898" s="74">
        <f t="shared" si="485"/>
        <v>0</v>
      </c>
      <c r="BB898" s="193">
        <f t="shared" si="505"/>
        <v>0</v>
      </c>
      <c r="BC898" s="102">
        <f t="shared" si="506"/>
        <v>0</v>
      </c>
      <c r="BD898" s="102">
        <f t="shared" si="507"/>
        <v>0</v>
      </c>
      <c r="BE898" s="413" t="s">
        <v>69</v>
      </c>
    </row>
    <row r="899" spans="1:57" s="65" customFormat="1" ht="12" customHeight="1" x14ac:dyDescent="0.2">
      <c r="A899" s="43">
        <v>884</v>
      </c>
      <c r="B899" s="166"/>
      <c r="C899" s="166"/>
      <c r="D899" s="166"/>
      <c r="E899" s="162"/>
      <c r="F899" s="166"/>
      <c r="G899" s="162"/>
      <c r="H899" s="162"/>
      <c r="I899" s="189">
        <f t="shared" si="486"/>
        <v>0</v>
      </c>
      <c r="J899" s="195"/>
      <c r="K899" s="162"/>
      <c r="L899" s="168"/>
      <c r="M899" s="75">
        <f>_xlfn.XLOOKUP(L899,list_vat[Страна],list_vat[Ставка НДС %],0,0)</f>
        <v>0</v>
      </c>
      <c r="N899" s="162">
        <f t="shared" si="487"/>
        <v>0</v>
      </c>
      <c r="O899" s="169"/>
      <c r="P899" s="74">
        <f t="shared" si="508"/>
        <v>0</v>
      </c>
      <c r="Q899" s="162"/>
      <c r="R899" s="162" t="str">
        <f t="shared" si="488"/>
        <v>введи курс</v>
      </c>
      <c r="S899" s="196">
        <f t="shared" si="489"/>
        <v>0</v>
      </c>
      <c r="T899" s="192">
        <f t="shared" si="490"/>
        <v>0</v>
      </c>
      <c r="U899" s="76">
        <f t="shared" si="491"/>
        <v>0</v>
      </c>
      <c r="V899" s="123">
        <f t="shared" si="492"/>
        <v>0</v>
      </c>
      <c r="W899" s="191"/>
      <c r="X899" s="170"/>
      <c r="Y899" s="74">
        <f t="shared" si="477"/>
        <v>0</v>
      </c>
      <c r="Z899" s="188"/>
      <c r="AA899" s="130">
        <f t="shared" si="493"/>
        <v>0</v>
      </c>
      <c r="AB899" s="74">
        <f t="shared" si="494"/>
        <v>0</v>
      </c>
      <c r="AC899" s="356"/>
      <c r="AD899" s="130" cm="1">
        <f t="array" ref="AD899">IFERROR(ROUND((_xlfn.IFS(offer_sale_type="поставка",AB899,offer_sale_type="транзит",S899)*(1+AC899))/E899,2),0)</f>
        <v>0</v>
      </c>
      <c r="AE899" s="74">
        <f t="shared" si="495"/>
        <v>0</v>
      </c>
      <c r="AF899" s="123" cm="1">
        <f t="array" ref="AF899">IFERROR(ROUND(_xlfn.IFS(offer_sale_type="поставка",AB899,offer_sale_type="транзит",S899)*AC899,2),0)</f>
        <v>0</v>
      </c>
      <c r="AG899" s="130">
        <f t="shared" si="478"/>
        <v>0</v>
      </c>
      <c r="AH899" s="74">
        <f t="shared" si="479"/>
        <v>0</v>
      </c>
      <c r="AI899" s="123">
        <f t="shared" si="480"/>
        <v>0</v>
      </c>
      <c r="AJ899" s="118">
        <f t="shared" si="496"/>
        <v>0</v>
      </c>
      <c r="AK899" s="74">
        <f t="shared" si="497"/>
        <v>0</v>
      </c>
      <c r="AL899" s="174">
        <f t="shared" si="498"/>
        <v>0</v>
      </c>
      <c r="AM899" s="175">
        <f t="shared" si="481"/>
        <v>0</v>
      </c>
      <c r="AN899" s="130">
        <f t="shared" si="499"/>
        <v>0</v>
      </c>
      <c r="AO899" s="74">
        <f t="shared" si="482"/>
        <v>0</v>
      </c>
      <c r="AP899" s="123">
        <f t="shared" si="500"/>
        <v>0</v>
      </c>
      <c r="AQ899" s="118">
        <f t="shared" si="483"/>
        <v>0</v>
      </c>
      <c r="AR899" s="82" t="str">
        <f t="shared" si="501"/>
        <v>https://www.alta.ru/tnved/code//</v>
      </c>
      <c r="AS899" s="157"/>
      <c r="AT899" s="162"/>
      <c r="AU899" s="74">
        <f t="shared" si="484"/>
        <v>0</v>
      </c>
      <c r="AV899" s="157"/>
      <c r="AW899" s="75">
        <f>_xlfn.IFNA(VLOOKUP(L899,list_vat[],3,FALSE),0)</f>
        <v>0</v>
      </c>
      <c r="AX899" s="74">
        <f t="shared" si="502"/>
        <v>0</v>
      </c>
      <c r="AY899" s="74">
        <f t="shared" si="503"/>
        <v>0</v>
      </c>
      <c r="AZ899" s="130">
        <f t="shared" si="504"/>
        <v>0</v>
      </c>
      <c r="BA899" s="74">
        <f t="shared" si="485"/>
        <v>0</v>
      </c>
      <c r="BB899" s="193">
        <f t="shared" si="505"/>
        <v>0</v>
      </c>
      <c r="BC899" s="102">
        <f t="shared" si="506"/>
        <v>0</v>
      </c>
      <c r="BD899" s="102">
        <f t="shared" si="507"/>
        <v>0</v>
      </c>
      <c r="BE899" s="413" t="s">
        <v>69</v>
      </c>
    </row>
    <row r="900" spans="1:57" s="65" customFormat="1" ht="12" customHeight="1" x14ac:dyDescent="0.2">
      <c r="A900" s="43">
        <v>885</v>
      </c>
      <c r="B900" s="166"/>
      <c r="C900" s="166"/>
      <c r="D900" s="166"/>
      <c r="E900" s="162"/>
      <c r="F900" s="166"/>
      <c r="G900" s="162"/>
      <c r="H900" s="162"/>
      <c r="I900" s="189">
        <f t="shared" si="486"/>
        <v>0</v>
      </c>
      <c r="J900" s="195"/>
      <c r="K900" s="162"/>
      <c r="L900" s="168"/>
      <c r="M900" s="75">
        <f>_xlfn.XLOOKUP(L900,list_vat[Страна],list_vat[Ставка НДС %],0,0)</f>
        <v>0</v>
      </c>
      <c r="N900" s="162">
        <f t="shared" si="487"/>
        <v>0</v>
      </c>
      <c r="O900" s="169"/>
      <c r="P900" s="74">
        <f t="shared" si="508"/>
        <v>0</v>
      </c>
      <c r="Q900" s="162"/>
      <c r="R900" s="162" t="str">
        <f t="shared" si="488"/>
        <v>введи курс</v>
      </c>
      <c r="S900" s="196">
        <f t="shared" si="489"/>
        <v>0</v>
      </c>
      <c r="T900" s="192">
        <f t="shared" si="490"/>
        <v>0</v>
      </c>
      <c r="U900" s="76">
        <f t="shared" si="491"/>
        <v>0</v>
      </c>
      <c r="V900" s="123">
        <f t="shared" si="492"/>
        <v>0</v>
      </c>
      <c r="W900" s="191"/>
      <c r="X900" s="170"/>
      <c r="Y900" s="74">
        <f t="shared" si="477"/>
        <v>0</v>
      </c>
      <c r="Z900" s="188"/>
      <c r="AA900" s="130">
        <f t="shared" si="493"/>
        <v>0</v>
      </c>
      <c r="AB900" s="74">
        <f t="shared" si="494"/>
        <v>0</v>
      </c>
      <c r="AC900" s="356"/>
      <c r="AD900" s="130" cm="1">
        <f t="array" ref="AD900">IFERROR(ROUND((_xlfn.IFS(offer_sale_type="поставка",AB900,offer_sale_type="транзит",S900)*(1+AC900))/E900,2),0)</f>
        <v>0</v>
      </c>
      <c r="AE900" s="74">
        <f t="shared" si="495"/>
        <v>0</v>
      </c>
      <c r="AF900" s="123" cm="1">
        <f t="array" ref="AF900">IFERROR(ROUND(_xlfn.IFS(offer_sale_type="поставка",AB900,offer_sale_type="транзит",S900)*AC900,2),0)</f>
        <v>0</v>
      </c>
      <c r="AG900" s="130">
        <f t="shared" si="478"/>
        <v>0</v>
      </c>
      <c r="AH900" s="74">
        <f t="shared" si="479"/>
        <v>0</v>
      </c>
      <c r="AI900" s="123">
        <f t="shared" si="480"/>
        <v>0</v>
      </c>
      <c r="AJ900" s="118">
        <f t="shared" si="496"/>
        <v>0</v>
      </c>
      <c r="AK900" s="74">
        <f t="shared" si="497"/>
        <v>0</v>
      </c>
      <c r="AL900" s="174">
        <f t="shared" si="498"/>
        <v>0</v>
      </c>
      <c r="AM900" s="175">
        <f t="shared" si="481"/>
        <v>0</v>
      </c>
      <c r="AN900" s="130">
        <f t="shared" si="499"/>
        <v>0</v>
      </c>
      <c r="AO900" s="74">
        <f t="shared" si="482"/>
        <v>0</v>
      </c>
      <c r="AP900" s="123">
        <f t="shared" si="500"/>
        <v>0</v>
      </c>
      <c r="AQ900" s="118">
        <f t="shared" si="483"/>
        <v>0</v>
      </c>
      <c r="AR900" s="82" t="str">
        <f t="shared" si="501"/>
        <v>https://www.alta.ru/tnved/code//</v>
      </c>
      <c r="AS900" s="157"/>
      <c r="AT900" s="162"/>
      <c r="AU900" s="74">
        <f t="shared" si="484"/>
        <v>0</v>
      </c>
      <c r="AV900" s="157"/>
      <c r="AW900" s="75">
        <f>_xlfn.IFNA(VLOOKUP(L900,list_vat[],3,FALSE),0)</f>
        <v>0</v>
      </c>
      <c r="AX900" s="74">
        <f t="shared" si="502"/>
        <v>0</v>
      </c>
      <c r="AY900" s="74">
        <f t="shared" si="503"/>
        <v>0</v>
      </c>
      <c r="AZ900" s="130">
        <f t="shared" si="504"/>
        <v>0</v>
      </c>
      <c r="BA900" s="74">
        <f t="shared" si="485"/>
        <v>0</v>
      </c>
      <c r="BB900" s="193">
        <f t="shared" si="505"/>
        <v>0</v>
      </c>
      <c r="BC900" s="102">
        <f t="shared" si="506"/>
        <v>0</v>
      </c>
      <c r="BD900" s="102">
        <f t="shared" si="507"/>
        <v>0</v>
      </c>
      <c r="BE900" s="413" t="s">
        <v>69</v>
      </c>
    </row>
    <row r="901" spans="1:57" s="65" customFormat="1" ht="12" customHeight="1" x14ac:dyDescent="0.2">
      <c r="A901" s="43">
        <v>886</v>
      </c>
      <c r="B901" s="166"/>
      <c r="C901" s="166"/>
      <c r="D901" s="166"/>
      <c r="E901" s="162"/>
      <c r="F901" s="166"/>
      <c r="G901" s="162"/>
      <c r="H901" s="162"/>
      <c r="I901" s="189">
        <f t="shared" si="486"/>
        <v>0</v>
      </c>
      <c r="J901" s="195"/>
      <c r="K901" s="162"/>
      <c r="L901" s="168"/>
      <c r="M901" s="75">
        <f>_xlfn.XLOOKUP(L901,list_vat[Страна],list_vat[Ставка НДС %],0,0)</f>
        <v>0</v>
      </c>
      <c r="N901" s="162">
        <f t="shared" si="487"/>
        <v>0</v>
      </c>
      <c r="O901" s="169"/>
      <c r="P901" s="74">
        <f t="shared" si="508"/>
        <v>0</v>
      </c>
      <c r="Q901" s="162"/>
      <c r="R901" s="162" t="str">
        <f t="shared" si="488"/>
        <v>введи курс</v>
      </c>
      <c r="S901" s="196">
        <f t="shared" si="489"/>
        <v>0</v>
      </c>
      <c r="T901" s="192">
        <f t="shared" si="490"/>
        <v>0</v>
      </c>
      <c r="U901" s="76">
        <f t="shared" si="491"/>
        <v>0</v>
      </c>
      <c r="V901" s="123">
        <f t="shared" si="492"/>
        <v>0</v>
      </c>
      <c r="W901" s="191"/>
      <c r="X901" s="170"/>
      <c r="Y901" s="74">
        <f t="shared" si="477"/>
        <v>0</v>
      </c>
      <c r="Z901" s="188"/>
      <c r="AA901" s="130">
        <f t="shared" si="493"/>
        <v>0</v>
      </c>
      <c r="AB901" s="74">
        <f t="shared" si="494"/>
        <v>0</v>
      </c>
      <c r="AC901" s="356"/>
      <c r="AD901" s="130" cm="1">
        <f t="array" ref="AD901">IFERROR(ROUND((_xlfn.IFS(offer_sale_type="поставка",AB901,offer_sale_type="транзит",S901)*(1+AC901))/E901,2),0)</f>
        <v>0</v>
      </c>
      <c r="AE901" s="74">
        <f t="shared" si="495"/>
        <v>0</v>
      </c>
      <c r="AF901" s="123" cm="1">
        <f t="array" ref="AF901">IFERROR(ROUND(_xlfn.IFS(offer_sale_type="поставка",AB901,offer_sale_type="транзит",S901)*AC901,2),0)</f>
        <v>0</v>
      </c>
      <c r="AG901" s="130">
        <f t="shared" si="478"/>
        <v>0</v>
      </c>
      <c r="AH901" s="74">
        <f t="shared" si="479"/>
        <v>0</v>
      </c>
      <c r="AI901" s="123">
        <f t="shared" si="480"/>
        <v>0</v>
      </c>
      <c r="AJ901" s="118">
        <f t="shared" si="496"/>
        <v>0</v>
      </c>
      <c r="AK901" s="74">
        <f t="shared" si="497"/>
        <v>0</v>
      </c>
      <c r="AL901" s="174">
        <f t="shared" si="498"/>
        <v>0</v>
      </c>
      <c r="AM901" s="175">
        <f t="shared" si="481"/>
        <v>0</v>
      </c>
      <c r="AN901" s="130">
        <f t="shared" si="499"/>
        <v>0</v>
      </c>
      <c r="AO901" s="74">
        <f t="shared" si="482"/>
        <v>0</v>
      </c>
      <c r="AP901" s="123">
        <f t="shared" si="500"/>
        <v>0</v>
      </c>
      <c r="AQ901" s="118">
        <f t="shared" si="483"/>
        <v>0</v>
      </c>
      <c r="AR901" s="82" t="str">
        <f t="shared" si="501"/>
        <v>https://www.alta.ru/tnved/code//</v>
      </c>
      <c r="AS901" s="157"/>
      <c r="AT901" s="162"/>
      <c r="AU901" s="74">
        <f t="shared" si="484"/>
        <v>0</v>
      </c>
      <c r="AV901" s="157"/>
      <c r="AW901" s="75">
        <f>_xlfn.IFNA(VLOOKUP(L901,list_vat[],3,FALSE),0)</f>
        <v>0</v>
      </c>
      <c r="AX901" s="74">
        <f t="shared" si="502"/>
        <v>0</v>
      </c>
      <c r="AY901" s="74">
        <f t="shared" si="503"/>
        <v>0</v>
      </c>
      <c r="AZ901" s="130">
        <f t="shared" si="504"/>
        <v>0</v>
      </c>
      <c r="BA901" s="74">
        <f t="shared" si="485"/>
        <v>0</v>
      </c>
      <c r="BB901" s="193">
        <f t="shared" si="505"/>
        <v>0</v>
      </c>
      <c r="BC901" s="102">
        <f t="shared" si="506"/>
        <v>0</v>
      </c>
      <c r="BD901" s="102">
        <f t="shared" si="507"/>
        <v>0</v>
      </c>
      <c r="BE901" s="413" t="s">
        <v>69</v>
      </c>
    </row>
    <row r="902" spans="1:57" s="65" customFormat="1" ht="12" customHeight="1" x14ac:dyDescent="0.2">
      <c r="A902" s="43">
        <v>887</v>
      </c>
      <c r="B902" s="166"/>
      <c r="C902" s="166"/>
      <c r="D902" s="166"/>
      <c r="E902" s="162"/>
      <c r="F902" s="166"/>
      <c r="G902" s="162"/>
      <c r="H902" s="162"/>
      <c r="I902" s="189">
        <f t="shared" si="486"/>
        <v>0</v>
      </c>
      <c r="J902" s="195"/>
      <c r="K902" s="162"/>
      <c r="L902" s="168"/>
      <c r="M902" s="75">
        <f>_xlfn.XLOOKUP(L902,list_vat[Страна],list_vat[Ставка НДС %],0,0)</f>
        <v>0</v>
      </c>
      <c r="N902" s="162">
        <f t="shared" si="487"/>
        <v>0</v>
      </c>
      <c r="O902" s="169"/>
      <c r="P902" s="74">
        <f t="shared" si="508"/>
        <v>0</v>
      </c>
      <c r="Q902" s="162"/>
      <c r="R902" s="162" t="str">
        <f t="shared" si="488"/>
        <v>введи курс</v>
      </c>
      <c r="S902" s="196">
        <f t="shared" si="489"/>
        <v>0</v>
      </c>
      <c r="T902" s="192">
        <f t="shared" si="490"/>
        <v>0</v>
      </c>
      <c r="U902" s="76">
        <f t="shared" si="491"/>
        <v>0</v>
      </c>
      <c r="V902" s="123">
        <f t="shared" si="492"/>
        <v>0</v>
      </c>
      <c r="W902" s="191"/>
      <c r="X902" s="170"/>
      <c r="Y902" s="74">
        <f t="shared" si="477"/>
        <v>0</v>
      </c>
      <c r="Z902" s="188"/>
      <c r="AA902" s="130">
        <f t="shared" si="493"/>
        <v>0</v>
      </c>
      <c r="AB902" s="74">
        <f t="shared" si="494"/>
        <v>0</v>
      </c>
      <c r="AC902" s="356"/>
      <c r="AD902" s="130" cm="1">
        <f t="array" ref="AD902">IFERROR(ROUND((_xlfn.IFS(offer_sale_type="поставка",AB902,offer_sale_type="транзит",S902)*(1+AC902))/E902,2),0)</f>
        <v>0</v>
      </c>
      <c r="AE902" s="74">
        <f t="shared" si="495"/>
        <v>0</v>
      </c>
      <c r="AF902" s="123" cm="1">
        <f t="array" ref="AF902">IFERROR(ROUND(_xlfn.IFS(offer_sale_type="поставка",AB902,offer_sale_type="транзит",S902)*AC902,2),0)</f>
        <v>0</v>
      </c>
      <c r="AG902" s="130">
        <f t="shared" si="478"/>
        <v>0</v>
      </c>
      <c r="AH902" s="74">
        <f t="shared" si="479"/>
        <v>0</v>
      </c>
      <c r="AI902" s="123">
        <f t="shared" si="480"/>
        <v>0</v>
      </c>
      <c r="AJ902" s="118">
        <f t="shared" si="496"/>
        <v>0</v>
      </c>
      <c r="AK902" s="74">
        <f t="shared" si="497"/>
        <v>0</v>
      </c>
      <c r="AL902" s="174">
        <f t="shared" si="498"/>
        <v>0</v>
      </c>
      <c r="AM902" s="175">
        <f t="shared" si="481"/>
        <v>0</v>
      </c>
      <c r="AN902" s="130">
        <f t="shared" si="499"/>
        <v>0</v>
      </c>
      <c r="AO902" s="74">
        <f t="shared" si="482"/>
        <v>0</v>
      </c>
      <c r="AP902" s="123">
        <f t="shared" si="500"/>
        <v>0</v>
      </c>
      <c r="AQ902" s="118">
        <f t="shared" si="483"/>
        <v>0</v>
      </c>
      <c r="AR902" s="82" t="str">
        <f t="shared" si="501"/>
        <v>https://www.alta.ru/tnved/code//</v>
      </c>
      <c r="AS902" s="157"/>
      <c r="AT902" s="162"/>
      <c r="AU902" s="74">
        <f t="shared" si="484"/>
        <v>0</v>
      </c>
      <c r="AV902" s="157"/>
      <c r="AW902" s="75">
        <f>_xlfn.IFNA(VLOOKUP(L902,list_vat[],3,FALSE),0)</f>
        <v>0</v>
      </c>
      <c r="AX902" s="74">
        <f t="shared" si="502"/>
        <v>0</v>
      </c>
      <c r="AY902" s="74">
        <f t="shared" si="503"/>
        <v>0</v>
      </c>
      <c r="AZ902" s="130">
        <f t="shared" si="504"/>
        <v>0</v>
      </c>
      <c r="BA902" s="74">
        <f t="shared" si="485"/>
        <v>0</v>
      </c>
      <c r="BB902" s="193">
        <f t="shared" si="505"/>
        <v>0</v>
      </c>
      <c r="BC902" s="102">
        <f t="shared" si="506"/>
        <v>0</v>
      </c>
      <c r="BD902" s="102">
        <f t="shared" si="507"/>
        <v>0</v>
      </c>
      <c r="BE902" s="413" t="s">
        <v>69</v>
      </c>
    </row>
    <row r="903" spans="1:57" s="65" customFormat="1" ht="12" customHeight="1" x14ac:dyDescent="0.2">
      <c r="A903" s="43">
        <v>888</v>
      </c>
      <c r="B903" s="166"/>
      <c r="C903" s="166"/>
      <c r="D903" s="166"/>
      <c r="E903" s="162"/>
      <c r="F903" s="166"/>
      <c r="G903" s="162"/>
      <c r="H903" s="162"/>
      <c r="I903" s="189">
        <f t="shared" si="486"/>
        <v>0</v>
      </c>
      <c r="J903" s="195"/>
      <c r="K903" s="162"/>
      <c r="L903" s="168"/>
      <c r="M903" s="75">
        <f>_xlfn.XLOOKUP(L903,list_vat[Страна],list_vat[Ставка НДС %],0,0)</f>
        <v>0</v>
      </c>
      <c r="N903" s="162">
        <f t="shared" si="487"/>
        <v>0</v>
      </c>
      <c r="O903" s="169"/>
      <c r="P903" s="74">
        <f t="shared" si="508"/>
        <v>0</v>
      </c>
      <c r="Q903" s="162"/>
      <c r="R903" s="162" t="str">
        <f t="shared" si="488"/>
        <v>введи курс</v>
      </c>
      <c r="S903" s="196">
        <f t="shared" si="489"/>
        <v>0</v>
      </c>
      <c r="T903" s="192">
        <f t="shared" si="490"/>
        <v>0</v>
      </c>
      <c r="U903" s="76">
        <f t="shared" si="491"/>
        <v>0</v>
      </c>
      <c r="V903" s="123">
        <f t="shared" si="492"/>
        <v>0</v>
      </c>
      <c r="W903" s="191"/>
      <c r="X903" s="170"/>
      <c r="Y903" s="74">
        <f t="shared" si="477"/>
        <v>0</v>
      </c>
      <c r="Z903" s="188"/>
      <c r="AA903" s="130">
        <f t="shared" si="493"/>
        <v>0</v>
      </c>
      <c r="AB903" s="74">
        <f t="shared" si="494"/>
        <v>0</v>
      </c>
      <c r="AC903" s="356"/>
      <c r="AD903" s="130" cm="1">
        <f t="array" ref="AD903">IFERROR(ROUND((_xlfn.IFS(offer_sale_type="поставка",AB903,offer_sale_type="транзит",S903)*(1+AC903))/E903,2),0)</f>
        <v>0</v>
      </c>
      <c r="AE903" s="74">
        <f t="shared" si="495"/>
        <v>0</v>
      </c>
      <c r="AF903" s="123" cm="1">
        <f t="array" ref="AF903">IFERROR(ROUND(_xlfn.IFS(offer_sale_type="поставка",AB903,offer_sale_type="транзит",S903)*AC903,2),0)</f>
        <v>0</v>
      </c>
      <c r="AG903" s="130">
        <f t="shared" si="478"/>
        <v>0</v>
      </c>
      <c r="AH903" s="74">
        <f t="shared" si="479"/>
        <v>0</v>
      </c>
      <c r="AI903" s="123">
        <f t="shared" si="480"/>
        <v>0</v>
      </c>
      <c r="AJ903" s="118">
        <f t="shared" si="496"/>
        <v>0</v>
      </c>
      <c r="AK903" s="74">
        <f t="shared" si="497"/>
        <v>0</v>
      </c>
      <c r="AL903" s="174">
        <f t="shared" si="498"/>
        <v>0</v>
      </c>
      <c r="AM903" s="175">
        <f t="shared" si="481"/>
        <v>0</v>
      </c>
      <c r="AN903" s="130">
        <f t="shared" si="499"/>
        <v>0</v>
      </c>
      <c r="AO903" s="74">
        <f t="shared" si="482"/>
        <v>0</v>
      </c>
      <c r="AP903" s="123">
        <f t="shared" si="500"/>
        <v>0</v>
      </c>
      <c r="AQ903" s="118">
        <f t="shared" si="483"/>
        <v>0</v>
      </c>
      <c r="AR903" s="82" t="str">
        <f t="shared" si="501"/>
        <v>https://www.alta.ru/tnved/code//</v>
      </c>
      <c r="AS903" s="157"/>
      <c r="AT903" s="162"/>
      <c r="AU903" s="74">
        <f t="shared" si="484"/>
        <v>0</v>
      </c>
      <c r="AV903" s="157"/>
      <c r="AW903" s="75">
        <f>_xlfn.IFNA(VLOOKUP(L903,list_vat[],3,FALSE),0)</f>
        <v>0</v>
      </c>
      <c r="AX903" s="74">
        <f t="shared" si="502"/>
        <v>0</v>
      </c>
      <c r="AY903" s="74">
        <f t="shared" si="503"/>
        <v>0</v>
      </c>
      <c r="AZ903" s="130">
        <f t="shared" si="504"/>
        <v>0</v>
      </c>
      <c r="BA903" s="74">
        <f t="shared" si="485"/>
        <v>0</v>
      </c>
      <c r="BB903" s="193">
        <f t="shared" si="505"/>
        <v>0</v>
      </c>
      <c r="BC903" s="102">
        <f t="shared" si="506"/>
        <v>0</v>
      </c>
      <c r="BD903" s="102">
        <f t="shared" si="507"/>
        <v>0</v>
      </c>
      <c r="BE903" s="413" t="s">
        <v>69</v>
      </c>
    </row>
    <row r="904" spans="1:57" s="65" customFormat="1" ht="12" customHeight="1" x14ac:dyDescent="0.2">
      <c r="A904" s="43">
        <v>889</v>
      </c>
      <c r="B904" s="166"/>
      <c r="C904" s="166"/>
      <c r="D904" s="166"/>
      <c r="E904" s="162"/>
      <c r="F904" s="166"/>
      <c r="G904" s="162"/>
      <c r="H904" s="162"/>
      <c r="I904" s="189">
        <f t="shared" si="486"/>
        <v>0</v>
      </c>
      <c r="J904" s="195"/>
      <c r="K904" s="162"/>
      <c r="L904" s="168"/>
      <c r="M904" s="75">
        <f>_xlfn.XLOOKUP(L904,list_vat[Страна],list_vat[Ставка НДС %],0,0)</f>
        <v>0</v>
      </c>
      <c r="N904" s="162">
        <f t="shared" si="487"/>
        <v>0</v>
      </c>
      <c r="O904" s="169"/>
      <c r="P904" s="74">
        <f t="shared" si="508"/>
        <v>0</v>
      </c>
      <c r="Q904" s="162"/>
      <c r="R904" s="162" t="str">
        <f t="shared" si="488"/>
        <v>введи курс</v>
      </c>
      <c r="S904" s="196">
        <f t="shared" si="489"/>
        <v>0</v>
      </c>
      <c r="T904" s="192">
        <f t="shared" si="490"/>
        <v>0</v>
      </c>
      <c r="U904" s="76">
        <f t="shared" si="491"/>
        <v>0</v>
      </c>
      <c r="V904" s="123">
        <f t="shared" si="492"/>
        <v>0</v>
      </c>
      <c r="W904" s="191"/>
      <c r="X904" s="170"/>
      <c r="Y904" s="74">
        <f t="shared" si="477"/>
        <v>0</v>
      </c>
      <c r="Z904" s="188"/>
      <c r="AA904" s="130">
        <f t="shared" si="493"/>
        <v>0</v>
      </c>
      <c r="AB904" s="74">
        <f t="shared" si="494"/>
        <v>0</v>
      </c>
      <c r="AC904" s="356"/>
      <c r="AD904" s="130" cm="1">
        <f t="array" ref="AD904">IFERROR(ROUND((_xlfn.IFS(offer_sale_type="поставка",AB904,offer_sale_type="транзит",S904)*(1+AC904))/E904,2),0)</f>
        <v>0</v>
      </c>
      <c r="AE904" s="74">
        <f t="shared" si="495"/>
        <v>0</v>
      </c>
      <c r="AF904" s="123" cm="1">
        <f t="array" ref="AF904">IFERROR(ROUND(_xlfn.IFS(offer_sale_type="поставка",AB904,offer_sale_type="транзит",S904)*AC904,2),0)</f>
        <v>0</v>
      </c>
      <c r="AG904" s="130">
        <f t="shared" si="478"/>
        <v>0</v>
      </c>
      <c r="AH904" s="74">
        <f t="shared" si="479"/>
        <v>0</v>
      </c>
      <c r="AI904" s="123">
        <f t="shared" si="480"/>
        <v>0</v>
      </c>
      <c r="AJ904" s="118">
        <f t="shared" si="496"/>
        <v>0</v>
      </c>
      <c r="AK904" s="74">
        <f t="shared" si="497"/>
        <v>0</v>
      </c>
      <c r="AL904" s="174">
        <f t="shared" si="498"/>
        <v>0</v>
      </c>
      <c r="AM904" s="175">
        <f t="shared" si="481"/>
        <v>0</v>
      </c>
      <c r="AN904" s="130">
        <f t="shared" si="499"/>
        <v>0</v>
      </c>
      <c r="AO904" s="74">
        <f t="shared" si="482"/>
        <v>0</v>
      </c>
      <c r="AP904" s="123">
        <f t="shared" si="500"/>
        <v>0</v>
      </c>
      <c r="AQ904" s="118">
        <f t="shared" si="483"/>
        <v>0</v>
      </c>
      <c r="AR904" s="82" t="str">
        <f t="shared" si="501"/>
        <v>https://www.alta.ru/tnved/code//</v>
      </c>
      <c r="AS904" s="157"/>
      <c r="AT904" s="162"/>
      <c r="AU904" s="74">
        <f t="shared" si="484"/>
        <v>0</v>
      </c>
      <c r="AV904" s="157"/>
      <c r="AW904" s="75">
        <f>_xlfn.IFNA(VLOOKUP(L904,list_vat[],3,FALSE),0)</f>
        <v>0</v>
      </c>
      <c r="AX904" s="74">
        <f t="shared" si="502"/>
        <v>0</v>
      </c>
      <c r="AY904" s="74">
        <f t="shared" si="503"/>
        <v>0</v>
      </c>
      <c r="AZ904" s="130">
        <f t="shared" si="504"/>
        <v>0</v>
      </c>
      <c r="BA904" s="74">
        <f t="shared" si="485"/>
        <v>0</v>
      </c>
      <c r="BB904" s="193">
        <f t="shared" si="505"/>
        <v>0</v>
      </c>
      <c r="BC904" s="102">
        <f t="shared" si="506"/>
        <v>0</v>
      </c>
      <c r="BD904" s="102">
        <f t="shared" si="507"/>
        <v>0</v>
      </c>
      <c r="BE904" s="413" t="s">
        <v>69</v>
      </c>
    </row>
    <row r="905" spans="1:57" s="65" customFormat="1" ht="12" customHeight="1" x14ac:dyDescent="0.2">
      <c r="A905" s="43">
        <v>890</v>
      </c>
      <c r="B905" s="166"/>
      <c r="C905" s="166"/>
      <c r="D905" s="166"/>
      <c r="E905" s="162"/>
      <c r="F905" s="166"/>
      <c r="G905" s="162"/>
      <c r="H905" s="162"/>
      <c r="I905" s="189">
        <f t="shared" si="486"/>
        <v>0</v>
      </c>
      <c r="J905" s="195"/>
      <c r="K905" s="162"/>
      <c r="L905" s="168"/>
      <c r="M905" s="75">
        <f>_xlfn.XLOOKUP(L905,list_vat[Страна],list_vat[Ставка НДС %],0,0)</f>
        <v>0</v>
      </c>
      <c r="N905" s="162">
        <f t="shared" si="487"/>
        <v>0</v>
      </c>
      <c r="O905" s="169"/>
      <c r="P905" s="74">
        <f t="shared" si="508"/>
        <v>0</v>
      </c>
      <c r="Q905" s="162"/>
      <c r="R905" s="162" t="str">
        <f t="shared" si="488"/>
        <v>введи курс</v>
      </c>
      <c r="S905" s="196">
        <f t="shared" si="489"/>
        <v>0</v>
      </c>
      <c r="T905" s="192">
        <f t="shared" si="490"/>
        <v>0</v>
      </c>
      <c r="U905" s="76">
        <f t="shared" si="491"/>
        <v>0</v>
      </c>
      <c r="V905" s="123">
        <f t="shared" si="492"/>
        <v>0</v>
      </c>
      <c r="W905" s="191"/>
      <c r="X905" s="170"/>
      <c r="Y905" s="74">
        <f t="shared" si="477"/>
        <v>0</v>
      </c>
      <c r="Z905" s="188"/>
      <c r="AA905" s="130">
        <f t="shared" si="493"/>
        <v>0</v>
      </c>
      <c r="AB905" s="74">
        <f t="shared" si="494"/>
        <v>0</v>
      </c>
      <c r="AC905" s="356"/>
      <c r="AD905" s="130" cm="1">
        <f t="array" ref="AD905">IFERROR(ROUND((_xlfn.IFS(offer_sale_type="поставка",AB905,offer_sale_type="транзит",S905)*(1+AC905))/E905,2),0)</f>
        <v>0</v>
      </c>
      <c r="AE905" s="74">
        <f t="shared" si="495"/>
        <v>0</v>
      </c>
      <c r="AF905" s="123" cm="1">
        <f t="array" ref="AF905">IFERROR(ROUND(_xlfn.IFS(offer_sale_type="поставка",AB905,offer_sale_type="транзит",S905)*AC905,2),0)</f>
        <v>0</v>
      </c>
      <c r="AG905" s="130">
        <f t="shared" si="478"/>
        <v>0</v>
      </c>
      <c r="AH905" s="74">
        <f t="shared" si="479"/>
        <v>0</v>
      </c>
      <c r="AI905" s="123">
        <f t="shared" si="480"/>
        <v>0</v>
      </c>
      <c r="AJ905" s="118">
        <f t="shared" si="496"/>
        <v>0</v>
      </c>
      <c r="AK905" s="74">
        <f t="shared" si="497"/>
        <v>0</v>
      </c>
      <c r="AL905" s="174">
        <f t="shared" si="498"/>
        <v>0</v>
      </c>
      <c r="AM905" s="175">
        <f t="shared" si="481"/>
        <v>0</v>
      </c>
      <c r="AN905" s="130">
        <f t="shared" si="499"/>
        <v>0</v>
      </c>
      <c r="AO905" s="74">
        <f t="shared" si="482"/>
        <v>0</v>
      </c>
      <c r="AP905" s="123">
        <f t="shared" si="500"/>
        <v>0</v>
      </c>
      <c r="AQ905" s="118">
        <f t="shared" si="483"/>
        <v>0</v>
      </c>
      <c r="AR905" s="82" t="str">
        <f t="shared" si="501"/>
        <v>https://www.alta.ru/tnved/code//</v>
      </c>
      <c r="AS905" s="157"/>
      <c r="AT905" s="162"/>
      <c r="AU905" s="74">
        <f t="shared" si="484"/>
        <v>0</v>
      </c>
      <c r="AV905" s="157"/>
      <c r="AW905" s="75">
        <f>_xlfn.IFNA(VLOOKUP(L905,list_vat[],3,FALSE),0)</f>
        <v>0</v>
      </c>
      <c r="AX905" s="74">
        <f t="shared" si="502"/>
        <v>0</v>
      </c>
      <c r="AY905" s="74">
        <f t="shared" si="503"/>
        <v>0</v>
      </c>
      <c r="AZ905" s="130">
        <f t="shared" si="504"/>
        <v>0</v>
      </c>
      <c r="BA905" s="74">
        <f t="shared" si="485"/>
        <v>0</v>
      </c>
      <c r="BB905" s="193">
        <f t="shared" si="505"/>
        <v>0</v>
      </c>
      <c r="BC905" s="102">
        <f t="shared" si="506"/>
        <v>0</v>
      </c>
      <c r="BD905" s="102">
        <f t="shared" si="507"/>
        <v>0</v>
      </c>
      <c r="BE905" s="413" t="s">
        <v>69</v>
      </c>
    </row>
    <row r="906" spans="1:57" s="65" customFormat="1" ht="12" customHeight="1" x14ac:dyDescent="0.2">
      <c r="A906" s="43">
        <v>891</v>
      </c>
      <c r="B906" s="166"/>
      <c r="C906" s="166"/>
      <c r="D906" s="166"/>
      <c r="E906" s="162"/>
      <c r="F906" s="166"/>
      <c r="G906" s="162"/>
      <c r="H906" s="162"/>
      <c r="I906" s="189">
        <f t="shared" si="486"/>
        <v>0</v>
      </c>
      <c r="J906" s="195"/>
      <c r="K906" s="162"/>
      <c r="L906" s="168"/>
      <c r="M906" s="75">
        <f>_xlfn.XLOOKUP(L906,list_vat[Страна],list_vat[Ставка НДС %],0,0)</f>
        <v>0</v>
      </c>
      <c r="N906" s="162">
        <f t="shared" si="487"/>
        <v>0</v>
      </c>
      <c r="O906" s="169"/>
      <c r="P906" s="74">
        <f t="shared" si="508"/>
        <v>0</v>
      </c>
      <c r="Q906" s="162"/>
      <c r="R906" s="162" t="str">
        <f t="shared" si="488"/>
        <v>введи курс</v>
      </c>
      <c r="S906" s="196">
        <f t="shared" si="489"/>
        <v>0</v>
      </c>
      <c r="T906" s="192">
        <f t="shared" si="490"/>
        <v>0</v>
      </c>
      <c r="U906" s="76">
        <f t="shared" si="491"/>
        <v>0</v>
      </c>
      <c r="V906" s="123">
        <f t="shared" si="492"/>
        <v>0</v>
      </c>
      <c r="W906" s="191"/>
      <c r="X906" s="170"/>
      <c r="Y906" s="74">
        <f t="shared" si="477"/>
        <v>0</v>
      </c>
      <c r="Z906" s="188"/>
      <c r="AA906" s="130">
        <f t="shared" si="493"/>
        <v>0</v>
      </c>
      <c r="AB906" s="74">
        <f t="shared" si="494"/>
        <v>0</v>
      </c>
      <c r="AC906" s="356"/>
      <c r="AD906" s="130" cm="1">
        <f t="array" ref="AD906">IFERROR(ROUND((_xlfn.IFS(offer_sale_type="поставка",AB906,offer_sale_type="транзит",S906)*(1+AC906))/E906,2),0)</f>
        <v>0</v>
      </c>
      <c r="AE906" s="74">
        <f t="shared" si="495"/>
        <v>0</v>
      </c>
      <c r="AF906" s="123" cm="1">
        <f t="array" ref="AF906">IFERROR(ROUND(_xlfn.IFS(offer_sale_type="поставка",AB906,offer_sale_type="транзит",S906)*AC906,2),0)</f>
        <v>0</v>
      </c>
      <c r="AG906" s="130">
        <f t="shared" si="478"/>
        <v>0</v>
      </c>
      <c r="AH906" s="74">
        <f t="shared" si="479"/>
        <v>0</v>
      </c>
      <c r="AI906" s="123">
        <f t="shared" si="480"/>
        <v>0</v>
      </c>
      <c r="AJ906" s="118">
        <f t="shared" si="496"/>
        <v>0</v>
      </c>
      <c r="AK906" s="74">
        <f t="shared" si="497"/>
        <v>0</v>
      </c>
      <c r="AL906" s="174">
        <f t="shared" si="498"/>
        <v>0</v>
      </c>
      <c r="AM906" s="175">
        <f t="shared" si="481"/>
        <v>0</v>
      </c>
      <c r="AN906" s="130">
        <f t="shared" si="499"/>
        <v>0</v>
      </c>
      <c r="AO906" s="74">
        <f t="shared" si="482"/>
        <v>0</v>
      </c>
      <c r="AP906" s="123">
        <f t="shared" si="500"/>
        <v>0</v>
      </c>
      <c r="AQ906" s="118">
        <f t="shared" si="483"/>
        <v>0</v>
      </c>
      <c r="AR906" s="82" t="str">
        <f t="shared" si="501"/>
        <v>https://www.alta.ru/tnved/code//</v>
      </c>
      <c r="AS906" s="157"/>
      <c r="AT906" s="162"/>
      <c r="AU906" s="74">
        <f t="shared" si="484"/>
        <v>0</v>
      </c>
      <c r="AV906" s="157"/>
      <c r="AW906" s="75">
        <f>_xlfn.IFNA(VLOOKUP(L906,list_vat[],3,FALSE),0)</f>
        <v>0</v>
      </c>
      <c r="AX906" s="74">
        <f t="shared" si="502"/>
        <v>0</v>
      </c>
      <c r="AY906" s="74">
        <f t="shared" si="503"/>
        <v>0</v>
      </c>
      <c r="AZ906" s="130">
        <f t="shared" si="504"/>
        <v>0</v>
      </c>
      <c r="BA906" s="74">
        <f t="shared" si="485"/>
        <v>0</v>
      </c>
      <c r="BB906" s="193">
        <f t="shared" si="505"/>
        <v>0</v>
      </c>
      <c r="BC906" s="102">
        <f t="shared" si="506"/>
        <v>0</v>
      </c>
      <c r="BD906" s="102">
        <f t="shared" si="507"/>
        <v>0</v>
      </c>
      <c r="BE906" s="413" t="s">
        <v>69</v>
      </c>
    </row>
    <row r="907" spans="1:57" s="65" customFormat="1" ht="12" customHeight="1" x14ac:dyDescent="0.2">
      <c r="A907" s="43">
        <v>892</v>
      </c>
      <c r="B907" s="166"/>
      <c r="C907" s="166"/>
      <c r="D907" s="166"/>
      <c r="E907" s="162"/>
      <c r="F907" s="166"/>
      <c r="G907" s="162"/>
      <c r="H907" s="162"/>
      <c r="I907" s="189">
        <f t="shared" si="486"/>
        <v>0</v>
      </c>
      <c r="J907" s="195"/>
      <c r="K907" s="162"/>
      <c r="L907" s="168"/>
      <c r="M907" s="75">
        <f>_xlfn.XLOOKUP(L907,list_vat[Страна],list_vat[Ставка НДС %],0,0)</f>
        <v>0</v>
      </c>
      <c r="N907" s="162">
        <f t="shared" si="487"/>
        <v>0</v>
      </c>
      <c r="O907" s="169"/>
      <c r="P907" s="74">
        <f t="shared" si="508"/>
        <v>0</v>
      </c>
      <c r="Q907" s="162"/>
      <c r="R907" s="162" t="str">
        <f t="shared" si="488"/>
        <v>введи курс</v>
      </c>
      <c r="S907" s="196">
        <f t="shared" si="489"/>
        <v>0</v>
      </c>
      <c r="T907" s="192">
        <f t="shared" si="490"/>
        <v>0</v>
      </c>
      <c r="U907" s="76">
        <f t="shared" si="491"/>
        <v>0</v>
      </c>
      <c r="V907" s="123">
        <f t="shared" si="492"/>
        <v>0</v>
      </c>
      <c r="W907" s="191"/>
      <c r="X907" s="170"/>
      <c r="Y907" s="74">
        <f t="shared" si="477"/>
        <v>0</v>
      </c>
      <c r="Z907" s="188"/>
      <c r="AA907" s="130">
        <f t="shared" si="493"/>
        <v>0</v>
      </c>
      <c r="AB907" s="74">
        <f t="shared" si="494"/>
        <v>0</v>
      </c>
      <c r="AC907" s="356"/>
      <c r="AD907" s="130" cm="1">
        <f t="array" ref="AD907">IFERROR(ROUND((_xlfn.IFS(offer_sale_type="поставка",AB907,offer_sale_type="транзит",S907)*(1+AC907))/E907,2),0)</f>
        <v>0</v>
      </c>
      <c r="AE907" s="74">
        <f t="shared" si="495"/>
        <v>0</v>
      </c>
      <c r="AF907" s="123" cm="1">
        <f t="array" ref="AF907">IFERROR(ROUND(_xlfn.IFS(offer_sale_type="поставка",AB907,offer_sale_type="транзит",S907)*AC907,2),0)</f>
        <v>0</v>
      </c>
      <c r="AG907" s="130">
        <f t="shared" si="478"/>
        <v>0</v>
      </c>
      <c r="AH907" s="74">
        <f t="shared" si="479"/>
        <v>0</v>
      </c>
      <c r="AI907" s="123">
        <f t="shared" si="480"/>
        <v>0</v>
      </c>
      <c r="AJ907" s="118">
        <f t="shared" si="496"/>
        <v>0</v>
      </c>
      <c r="AK907" s="74">
        <f t="shared" si="497"/>
        <v>0</v>
      </c>
      <c r="AL907" s="174">
        <f t="shared" si="498"/>
        <v>0</v>
      </c>
      <c r="AM907" s="175">
        <f t="shared" si="481"/>
        <v>0</v>
      </c>
      <c r="AN907" s="130">
        <f t="shared" si="499"/>
        <v>0</v>
      </c>
      <c r="AO907" s="74">
        <f t="shared" si="482"/>
        <v>0</v>
      </c>
      <c r="AP907" s="123">
        <f t="shared" si="500"/>
        <v>0</v>
      </c>
      <c r="AQ907" s="118">
        <f t="shared" si="483"/>
        <v>0</v>
      </c>
      <c r="AR907" s="82" t="str">
        <f t="shared" si="501"/>
        <v>https://www.alta.ru/tnved/code//</v>
      </c>
      <c r="AS907" s="157"/>
      <c r="AT907" s="162"/>
      <c r="AU907" s="74">
        <f t="shared" si="484"/>
        <v>0</v>
      </c>
      <c r="AV907" s="157"/>
      <c r="AW907" s="75">
        <f>_xlfn.IFNA(VLOOKUP(L907,list_vat[],3,FALSE),0)</f>
        <v>0</v>
      </c>
      <c r="AX907" s="74">
        <f t="shared" si="502"/>
        <v>0</v>
      </c>
      <c r="AY907" s="74">
        <f t="shared" si="503"/>
        <v>0</v>
      </c>
      <c r="AZ907" s="130">
        <f t="shared" si="504"/>
        <v>0</v>
      </c>
      <c r="BA907" s="74">
        <f t="shared" si="485"/>
        <v>0</v>
      </c>
      <c r="BB907" s="193">
        <f t="shared" si="505"/>
        <v>0</v>
      </c>
      <c r="BC907" s="102">
        <f t="shared" si="506"/>
        <v>0</v>
      </c>
      <c r="BD907" s="102">
        <f t="shared" si="507"/>
        <v>0</v>
      </c>
      <c r="BE907" s="413" t="s">
        <v>69</v>
      </c>
    </row>
    <row r="908" spans="1:57" s="65" customFormat="1" ht="12" customHeight="1" x14ac:dyDescent="0.2">
      <c r="A908" s="43">
        <v>893</v>
      </c>
      <c r="B908" s="166"/>
      <c r="C908" s="166"/>
      <c r="D908" s="166"/>
      <c r="E908" s="162"/>
      <c r="F908" s="166"/>
      <c r="G908" s="162"/>
      <c r="H908" s="162"/>
      <c r="I908" s="189">
        <f t="shared" si="486"/>
        <v>0</v>
      </c>
      <c r="J908" s="195"/>
      <c r="K908" s="162"/>
      <c r="L908" s="168"/>
      <c r="M908" s="75">
        <f>_xlfn.XLOOKUP(L908,list_vat[Страна],list_vat[Ставка НДС %],0,0)</f>
        <v>0</v>
      </c>
      <c r="N908" s="162">
        <f t="shared" si="487"/>
        <v>0</v>
      </c>
      <c r="O908" s="169"/>
      <c r="P908" s="74">
        <f t="shared" si="508"/>
        <v>0</v>
      </c>
      <c r="Q908" s="162"/>
      <c r="R908" s="162" t="str">
        <f t="shared" si="488"/>
        <v>введи курс</v>
      </c>
      <c r="S908" s="196">
        <f t="shared" si="489"/>
        <v>0</v>
      </c>
      <c r="T908" s="192">
        <f t="shared" si="490"/>
        <v>0</v>
      </c>
      <c r="U908" s="76">
        <f t="shared" si="491"/>
        <v>0</v>
      </c>
      <c r="V908" s="123">
        <f t="shared" si="492"/>
        <v>0</v>
      </c>
      <c r="W908" s="191"/>
      <c r="X908" s="170"/>
      <c r="Y908" s="74">
        <f t="shared" si="477"/>
        <v>0</v>
      </c>
      <c r="Z908" s="188"/>
      <c r="AA908" s="130">
        <f t="shared" si="493"/>
        <v>0</v>
      </c>
      <c r="AB908" s="74">
        <f t="shared" si="494"/>
        <v>0</v>
      </c>
      <c r="AC908" s="356"/>
      <c r="AD908" s="130" cm="1">
        <f t="array" ref="AD908">IFERROR(ROUND((_xlfn.IFS(offer_sale_type="поставка",AB908,offer_sale_type="транзит",S908)*(1+AC908))/E908,2),0)</f>
        <v>0</v>
      </c>
      <c r="AE908" s="74">
        <f t="shared" si="495"/>
        <v>0</v>
      </c>
      <c r="AF908" s="123" cm="1">
        <f t="array" ref="AF908">IFERROR(ROUND(_xlfn.IFS(offer_sale_type="поставка",AB908,offer_sale_type="транзит",S908)*AC908,2),0)</f>
        <v>0</v>
      </c>
      <c r="AG908" s="130">
        <f t="shared" si="478"/>
        <v>0</v>
      </c>
      <c r="AH908" s="74">
        <f t="shared" si="479"/>
        <v>0</v>
      </c>
      <c r="AI908" s="123">
        <f t="shared" si="480"/>
        <v>0</v>
      </c>
      <c r="AJ908" s="118">
        <f t="shared" si="496"/>
        <v>0</v>
      </c>
      <c r="AK908" s="74">
        <f t="shared" si="497"/>
        <v>0</v>
      </c>
      <c r="AL908" s="174">
        <f t="shared" si="498"/>
        <v>0</v>
      </c>
      <c r="AM908" s="175">
        <f t="shared" si="481"/>
        <v>0</v>
      </c>
      <c r="AN908" s="130">
        <f t="shared" si="499"/>
        <v>0</v>
      </c>
      <c r="AO908" s="74">
        <f t="shared" si="482"/>
        <v>0</v>
      </c>
      <c r="AP908" s="123">
        <f t="shared" si="500"/>
        <v>0</v>
      </c>
      <c r="AQ908" s="118">
        <f t="shared" si="483"/>
        <v>0</v>
      </c>
      <c r="AR908" s="82" t="str">
        <f t="shared" si="501"/>
        <v>https://www.alta.ru/tnved/code//</v>
      </c>
      <c r="AS908" s="157"/>
      <c r="AT908" s="162"/>
      <c r="AU908" s="74">
        <f t="shared" si="484"/>
        <v>0</v>
      </c>
      <c r="AV908" s="157"/>
      <c r="AW908" s="75">
        <f>_xlfn.IFNA(VLOOKUP(L908,list_vat[],3,FALSE),0)</f>
        <v>0</v>
      </c>
      <c r="AX908" s="74">
        <f t="shared" si="502"/>
        <v>0</v>
      </c>
      <c r="AY908" s="74">
        <f t="shared" si="503"/>
        <v>0</v>
      </c>
      <c r="AZ908" s="130">
        <f t="shared" si="504"/>
        <v>0</v>
      </c>
      <c r="BA908" s="74">
        <f t="shared" si="485"/>
        <v>0</v>
      </c>
      <c r="BB908" s="193">
        <f t="shared" si="505"/>
        <v>0</v>
      </c>
      <c r="BC908" s="102">
        <f t="shared" si="506"/>
        <v>0</v>
      </c>
      <c r="BD908" s="102">
        <f t="shared" si="507"/>
        <v>0</v>
      </c>
      <c r="BE908" s="413" t="s">
        <v>69</v>
      </c>
    </row>
    <row r="909" spans="1:57" s="65" customFormat="1" ht="12" customHeight="1" x14ac:dyDescent="0.2">
      <c r="A909" s="43">
        <v>894</v>
      </c>
      <c r="B909" s="166"/>
      <c r="C909" s="166"/>
      <c r="D909" s="166"/>
      <c r="E909" s="162"/>
      <c r="F909" s="166"/>
      <c r="G909" s="162"/>
      <c r="H909" s="162"/>
      <c r="I909" s="189">
        <f t="shared" si="486"/>
        <v>0</v>
      </c>
      <c r="J909" s="195"/>
      <c r="K909" s="162"/>
      <c r="L909" s="168"/>
      <c r="M909" s="75">
        <f>_xlfn.XLOOKUP(L909,list_vat[Страна],list_vat[Ставка НДС %],0,0)</f>
        <v>0</v>
      </c>
      <c r="N909" s="162">
        <f t="shared" si="487"/>
        <v>0</v>
      </c>
      <c r="O909" s="169"/>
      <c r="P909" s="74">
        <f t="shared" si="508"/>
        <v>0</v>
      </c>
      <c r="Q909" s="162"/>
      <c r="R909" s="162" t="str">
        <f t="shared" si="488"/>
        <v>введи курс</v>
      </c>
      <c r="S909" s="196">
        <f t="shared" si="489"/>
        <v>0</v>
      </c>
      <c r="T909" s="192">
        <f t="shared" si="490"/>
        <v>0</v>
      </c>
      <c r="U909" s="76">
        <f t="shared" si="491"/>
        <v>0</v>
      </c>
      <c r="V909" s="123">
        <f t="shared" si="492"/>
        <v>0</v>
      </c>
      <c r="W909" s="191"/>
      <c r="X909" s="170"/>
      <c r="Y909" s="74">
        <f t="shared" si="477"/>
        <v>0</v>
      </c>
      <c r="Z909" s="188"/>
      <c r="AA909" s="130">
        <f t="shared" si="493"/>
        <v>0</v>
      </c>
      <c r="AB909" s="74">
        <f t="shared" si="494"/>
        <v>0</v>
      </c>
      <c r="AC909" s="356"/>
      <c r="AD909" s="130" cm="1">
        <f t="array" ref="AD909">IFERROR(ROUND((_xlfn.IFS(offer_sale_type="поставка",AB909,offer_sale_type="транзит",S909)*(1+AC909))/E909,2),0)</f>
        <v>0</v>
      </c>
      <c r="AE909" s="74">
        <f t="shared" si="495"/>
        <v>0</v>
      </c>
      <c r="AF909" s="123" cm="1">
        <f t="array" ref="AF909">IFERROR(ROUND(_xlfn.IFS(offer_sale_type="поставка",AB909,offer_sale_type="транзит",S909)*AC909,2),0)</f>
        <v>0</v>
      </c>
      <c r="AG909" s="130">
        <f t="shared" si="478"/>
        <v>0</v>
      </c>
      <c r="AH909" s="74">
        <f t="shared" si="479"/>
        <v>0</v>
      </c>
      <c r="AI909" s="123">
        <f t="shared" si="480"/>
        <v>0</v>
      </c>
      <c r="AJ909" s="118">
        <f t="shared" si="496"/>
        <v>0</v>
      </c>
      <c r="AK909" s="74">
        <f t="shared" si="497"/>
        <v>0</v>
      </c>
      <c r="AL909" s="174">
        <f t="shared" si="498"/>
        <v>0</v>
      </c>
      <c r="AM909" s="175">
        <f t="shared" si="481"/>
        <v>0</v>
      </c>
      <c r="AN909" s="130">
        <f t="shared" si="499"/>
        <v>0</v>
      </c>
      <c r="AO909" s="74">
        <f t="shared" si="482"/>
        <v>0</v>
      </c>
      <c r="AP909" s="123">
        <f t="shared" si="500"/>
        <v>0</v>
      </c>
      <c r="AQ909" s="118">
        <f t="shared" si="483"/>
        <v>0</v>
      </c>
      <c r="AR909" s="82" t="str">
        <f t="shared" si="501"/>
        <v>https://www.alta.ru/tnved/code//</v>
      </c>
      <c r="AS909" s="157"/>
      <c r="AT909" s="162"/>
      <c r="AU909" s="74">
        <f t="shared" si="484"/>
        <v>0</v>
      </c>
      <c r="AV909" s="157"/>
      <c r="AW909" s="75">
        <f>_xlfn.IFNA(VLOOKUP(L909,list_vat[],3,FALSE),0)</f>
        <v>0</v>
      </c>
      <c r="AX909" s="74">
        <f t="shared" si="502"/>
        <v>0</v>
      </c>
      <c r="AY909" s="74">
        <f t="shared" si="503"/>
        <v>0</v>
      </c>
      <c r="AZ909" s="130">
        <f t="shared" si="504"/>
        <v>0</v>
      </c>
      <c r="BA909" s="74">
        <f t="shared" si="485"/>
        <v>0</v>
      </c>
      <c r="BB909" s="193">
        <f t="shared" si="505"/>
        <v>0</v>
      </c>
      <c r="BC909" s="102">
        <f t="shared" si="506"/>
        <v>0</v>
      </c>
      <c r="BD909" s="102">
        <f t="shared" si="507"/>
        <v>0</v>
      </c>
      <c r="BE909" s="413" t="s">
        <v>69</v>
      </c>
    </row>
    <row r="910" spans="1:57" s="65" customFormat="1" ht="12" customHeight="1" x14ac:dyDescent="0.2">
      <c r="A910" s="43">
        <v>895</v>
      </c>
      <c r="B910" s="166"/>
      <c r="C910" s="166"/>
      <c r="D910" s="166"/>
      <c r="E910" s="162"/>
      <c r="F910" s="166"/>
      <c r="G910" s="162"/>
      <c r="H910" s="162"/>
      <c r="I910" s="189">
        <f t="shared" si="486"/>
        <v>0</v>
      </c>
      <c r="J910" s="195"/>
      <c r="K910" s="162"/>
      <c r="L910" s="168"/>
      <c r="M910" s="75">
        <f>_xlfn.XLOOKUP(L910,list_vat[Страна],list_vat[Ставка НДС %],0,0)</f>
        <v>0</v>
      </c>
      <c r="N910" s="162">
        <f t="shared" si="487"/>
        <v>0</v>
      </c>
      <c r="O910" s="169"/>
      <c r="P910" s="74">
        <f t="shared" si="508"/>
        <v>0</v>
      </c>
      <c r="Q910" s="162"/>
      <c r="R910" s="162" t="str">
        <f t="shared" si="488"/>
        <v>введи курс</v>
      </c>
      <c r="S910" s="196">
        <f t="shared" si="489"/>
        <v>0</v>
      </c>
      <c r="T910" s="192">
        <f t="shared" si="490"/>
        <v>0</v>
      </c>
      <c r="U910" s="76">
        <f t="shared" si="491"/>
        <v>0</v>
      </c>
      <c r="V910" s="123">
        <f t="shared" si="492"/>
        <v>0</v>
      </c>
      <c r="W910" s="191"/>
      <c r="X910" s="170"/>
      <c r="Y910" s="74">
        <f t="shared" si="477"/>
        <v>0</v>
      </c>
      <c r="Z910" s="188"/>
      <c r="AA910" s="130">
        <f t="shared" si="493"/>
        <v>0</v>
      </c>
      <c r="AB910" s="74">
        <f t="shared" si="494"/>
        <v>0</v>
      </c>
      <c r="AC910" s="356"/>
      <c r="AD910" s="130" cm="1">
        <f t="array" ref="AD910">IFERROR(ROUND((_xlfn.IFS(offer_sale_type="поставка",AB910,offer_sale_type="транзит",S910)*(1+AC910))/E910,2),0)</f>
        <v>0</v>
      </c>
      <c r="AE910" s="74">
        <f t="shared" si="495"/>
        <v>0</v>
      </c>
      <c r="AF910" s="123" cm="1">
        <f t="array" ref="AF910">IFERROR(ROUND(_xlfn.IFS(offer_sale_type="поставка",AB910,offer_sale_type="транзит",S910)*AC910,2),0)</f>
        <v>0</v>
      </c>
      <c r="AG910" s="130">
        <f t="shared" si="478"/>
        <v>0</v>
      </c>
      <c r="AH910" s="74">
        <f t="shared" si="479"/>
        <v>0</v>
      </c>
      <c r="AI910" s="123">
        <f t="shared" si="480"/>
        <v>0</v>
      </c>
      <c r="AJ910" s="118">
        <f t="shared" si="496"/>
        <v>0</v>
      </c>
      <c r="AK910" s="74">
        <f t="shared" si="497"/>
        <v>0</v>
      </c>
      <c r="AL910" s="174">
        <f t="shared" si="498"/>
        <v>0</v>
      </c>
      <c r="AM910" s="175">
        <f t="shared" si="481"/>
        <v>0</v>
      </c>
      <c r="AN910" s="130">
        <f t="shared" si="499"/>
        <v>0</v>
      </c>
      <c r="AO910" s="74">
        <f t="shared" si="482"/>
        <v>0</v>
      </c>
      <c r="AP910" s="123">
        <f t="shared" si="500"/>
        <v>0</v>
      </c>
      <c r="AQ910" s="118">
        <f t="shared" si="483"/>
        <v>0</v>
      </c>
      <c r="AR910" s="82" t="str">
        <f t="shared" si="501"/>
        <v>https://www.alta.ru/tnved/code//</v>
      </c>
      <c r="AS910" s="157"/>
      <c r="AT910" s="162"/>
      <c r="AU910" s="74">
        <f t="shared" si="484"/>
        <v>0</v>
      </c>
      <c r="AV910" s="157"/>
      <c r="AW910" s="75">
        <f>_xlfn.IFNA(VLOOKUP(L910,list_vat[],3,FALSE),0)</f>
        <v>0</v>
      </c>
      <c r="AX910" s="74">
        <f t="shared" si="502"/>
        <v>0</v>
      </c>
      <c r="AY910" s="74">
        <f t="shared" si="503"/>
        <v>0</v>
      </c>
      <c r="AZ910" s="130">
        <f t="shared" si="504"/>
        <v>0</v>
      </c>
      <c r="BA910" s="74">
        <f t="shared" si="485"/>
        <v>0</v>
      </c>
      <c r="BB910" s="193">
        <f t="shared" si="505"/>
        <v>0</v>
      </c>
      <c r="BC910" s="102">
        <f t="shared" si="506"/>
        <v>0</v>
      </c>
      <c r="BD910" s="102">
        <f t="shared" si="507"/>
        <v>0</v>
      </c>
      <c r="BE910" s="413" t="s">
        <v>69</v>
      </c>
    </row>
    <row r="911" spans="1:57" s="65" customFormat="1" ht="12" customHeight="1" x14ac:dyDescent="0.2">
      <c r="A911" s="43">
        <v>896</v>
      </c>
      <c r="B911" s="166"/>
      <c r="C911" s="166"/>
      <c r="D911" s="166"/>
      <c r="E911" s="162"/>
      <c r="F911" s="166"/>
      <c r="G911" s="162"/>
      <c r="H911" s="162"/>
      <c r="I911" s="189">
        <f t="shared" si="486"/>
        <v>0</v>
      </c>
      <c r="J911" s="195"/>
      <c r="K911" s="162"/>
      <c r="L911" s="168"/>
      <c r="M911" s="75">
        <f>_xlfn.XLOOKUP(L911,list_vat[Страна],list_vat[Ставка НДС %],0,0)</f>
        <v>0</v>
      </c>
      <c r="N911" s="162">
        <f t="shared" si="487"/>
        <v>0</v>
      </c>
      <c r="O911" s="169"/>
      <c r="P911" s="74">
        <f t="shared" si="508"/>
        <v>0</v>
      </c>
      <c r="Q911" s="162"/>
      <c r="R911" s="162" t="str">
        <f t="shared" si="488"/>
        <v>введи курс</v>
      </c>
      <c r="S911" s="196">
        <f t="shared" si="489"/>
        <v>0</v>
      </c>
      <c r="T911" s="192">
        <f t="shared" si="490"/>
        <v>0</v>
      </c>
      <c r="U911" s="76">
        <f t="shared" si="491"/>
        <v>0</v>
      </c>
      <c r="V911" s="123">
        <f t="shared" si="492"/>
        <v>0</v>
      </c>
      <c r="W911" s="191"/>
      <c r="X911" s="170"/>
      <c r="Y911" s="74">
        <f t="shared" si="477"/>
        <v>0</v>
      </c>
      <c r="Z911" s="188"/>
      <c r="AA911" s="130">
        <f t="shared" si="493"/>
        <v>0</v>
      </c>
      <c r="AB911" s="74">
        <f t="shared" si="494"/>
        <v>0</v>
      </c>
      <c r="AC911" s="356"/>
      <c r="AD911" s="130" cm="1">
        <f t="array" ref="AD911">IFERROR(ROUND((_xlfn.IFS(offer_sale_type="поставка",AB911,offer_sale_type="транзит",S911)*(1+AC911))/E911,2),0)</f>
        <v>0</v>
      </c>
      <c r="AE911" s="74">
        <f t="shared" si="495"/>
        <v>0</v>
      </c>
      <c r="AF911" s="123" cm="1">
        <f t="array" ref="AF911">IFERROR(ROUND(_xlfn.IFS(offer_sale_type="поставка",AB911,offer_sale_type="транзит",S911)*AC911,2),0)</f>
        <v>0</v>
      </c>
      <c r="AG911" s="130">
        <f t="shared" si="478"/>
        <v>0</v>
      </c>
      <c r="AH911" s="74">
        <f t="shared" si="479"/>
        <v>0</v>
      </c>
      <c r="AI911" s="123">
        <f t="shared" si="480"/>
        <v>0</v>
      </c>
      <c r="AJ911" s="118">
        <f t="shared" si="496"/>
        <v>0</v>
      </c>
      <c r="AK911" s="74">
        <f t="shared" si="497"/>
        <v>0</v>
      </c>
      <c r="AL911" s="174">
        <f t="shared" si="498"/>
        <v>0</v>
      </c>
      <c r="AM911" s="175">
        <f t="shared" si="481"/>
        <v>0</v>
      </c>
      <c r="AN911" s="130">
        <f t="shared" si="499"/>
        <v>0</v>
      </c>
      <c r="AO911" s="74">
        <f t="shared" si="482"/>
        <v>0</v>
      </c>
      <c r="AP911" s="123">
        <f t="shared" si="500"/>
        <v>0</v>
      </c>
      <c r="AQ911" s="118">
        <f t="shared" si="483"/>
        <v>0</v>
      </c>
      <c r="AR911" s="82" t="str">
        <f t="shared" si="501"/>
        <v>https://www.alta.ru/tnved/code//</v>
      </c>
      <c r="AS911" s="157"/>
      <c r="AT911" s="162"/>
      <c r="AU911" s="74">
        <f t="shared" si="484"/>
        <v>0</v>
      </c>
      <c r="AV911" s="157"/>
      <c r="AW911" s="75">
        <f>_xlfn.IFNA(VLOOKUP(L911,list_vat[],3,FALSE),0)</f>
        <v>0</v>
      </c>
      <c r="AX911" s="74">
        <f t="shared" si="502"/>
        <v>0</v>
      </c>
      <c r="AY911" s="74">
        <f t="shared" si="503"/>
        <v>0</v>
      </c>
      <c r="AZ911" s="130">
        <f t="shared" si="504"/>
        <v>0</v>
      </c>
      <c r="BA911" s="74">
        <f t="shared" si="485"/>
        <v>0</v>
      </c>
      <c r="BB911" s="193">
        <f t="shared" si="505"/>
        <v>0</v>
      </c>
      <c r="BC911" s="102">
        <f t="shared" si="506"/>
        <v>0</v>
      </c>
      <c r="BD911" s="102">
        <f t="shared" si="507"/>
        <v>0</v>
      </c>
      <c r="BE911" s="413" t="s">
        <v>69</v>
      </c>
    </row>
    <row r="912" spans="1:57" s="65" customFormat="1" ht="12" customHeight="1" x14ac:dyDescent="0.2">
      <c r="A912" s="43">
        <v>897</v>
      </c>
      <c r="B912" s="166"/>
      <c r="C912" s="166"/>
      <c r="D912" s="166"/>
      <c r="E912" s="162"/>
      <c r="F912" s="166"/>
      <c r="G912" s="162"/>
      <c r="H912" s="162"/>
      <c r="I912" s="189">
        <f t="shared" si="486"/>
        <v>0</v>
      </c>
      <c r="J912" s="195"/>
      <c r="K912" s="162"/>
      <c r="L912" s="168"/>
      <c r="M912" s="75">
        <f>_xlfn.XLOOKUP(L912,list_vat[Страна],list_vat[Ставка НДС %],0,0)</f>
        <v>0</v>
      </c>
      <c r="N912" s="162">
        <f t="shared" si="487"/>
        <v>0</v>
      </c>
      <c r="O912" s="169"/>
      <c r="P912" s="74">
        <f t="shared" si="508"/>
        <v>0</v>
      </c>
      <c r="Q912" s="162"/>
      <c r="R912" s="162" t="str">
        <f t="shared" si="488"/>
        <v>введи курс</v>
      </c>
      <c r="S912" s="196">
        <f t="shared" si="489"/>
        <v>0</v>
      </c>
      <c r="T912" s="192">
        <f t="shared" si="490"/>
        <v>0</v>
      </c>
      <c r="U912" s="76">
        <f t="shared" si="491"/>
        <v>0</v>
      </c>
      <c r="V912" s="123">
        <f t="shared" si="492"/>
        <v>0</v>
      </c>
      <c r="W912" s="191"/>
      <c r="X912" s="170"/>
      <c r="Y912" s="74">
        <f t="shared" ref="Y912:Y975" si="509">ROUND(IF(offer_incoterms="DDP",X912*(S912+T912),0),2)</f>
        <v>0</v>
      </c>
      <c r="Z912" s="188"/>
      <c r="AA912" s="130">
        <f t="shared" si="493"/>
        <v>0</v>
      </c>
      <c r="AB912" s="74">
        <f t="shared" si="494"/>
        <v>0</v>
      </c>
      <c r="AC912" s="356"/>
      <c r="AD912" s="130" cm="1">
        <f t="array" ref="AD912">IFERROR(ROUND((_xlfn.IFS(offer_sale_type="поставка",AB912,offer_sale_type="транзит",S912)*(1+AC912))/E912,2),0)</f>
        <v>0</v>
      </c>
      <c r="AE912" s="74">
        <f t="shared" si="495"/>
        <v>0</v>
      </c>
      <c r="AF912" s="123" cm="1">
        <f t="array" ref="AF912">IFERROR(ROUND(_xlfn.IFS(offer_sale_type="поставка",AB912,offer_sale_type="транзит",S912)*AC912,2),0)</f>
        <v>0</v>
      </c>
      <c r="AG912" s="130">
        <f t="shared" ref="AG912:AG975" si="510">$BD912*VLOOKUP($AG$3,$AF$4:$AG$7,2,FALSE)</f>
        <v>0</v>
      </c>
      <c r="AH912" s="74">
        <f t="shared" ref="AH912:AH975" si="511">SUM(AE912,AG912,AI912)*rate_forex_risk</f>
        <v>0</v>
      </c>
      <c r="AI912" s="123">
        <f t="shared" ref="AI912:AI975" si="512">IF(OR(seller_region="TR",offer_sale_type="экспорт"),0,rate_fin_comm)*SUM(AZ912,AZ912*AW912,T912)</f>
        <v>0</v>
      </c>
      <c r="AJ912" s="118">
        <f t="shared" si="496"/>
        <v>0</v>
      </c>
      <c r="AK912" s="74">
        <f t="shared" si="497"/>
        <v>0</v>
      </c>
      <c r="AL912" s="174">
        <f t="shared" si="498"/>
        <v>0</v>
      </c>
      <c r="AM912" s="175">
        <f t="shared" ref="AM912:AM975" si="513">ROUND(AJ912*(1+IF(offer_incoterms="DDP",rate_vatRu,0)),2)</f>
        <v>0</v>
      </c>
      <c r="AN912" s="130">
        <f t="shared" si="499"/>
        <v>0</v>
      </c>
      <c r="AO912" s="74">
        <f t="shared" ref="AO912:AO975" si="514">SUM(AY912,Y912:Z912,T912)*IF(AND(offer_incoterms="DDP",offer_sale_type&lt;&gt;"экспорт"),rate_vatRu,0)</f>
        <v>0</v>
      </c>
      <c r="AP912" s="123">
        <f t="shared" si="500"/>
        <v>0</v>
      </c>
      <c r="AQ912" s="118">
        <f t="shared" ref="AQ912:AQ975" si="515">IF(offer_sale_type="транзит",SUM(AF912:AI912,BA912,BB912),0)</f>
        <v>0</v>
      </c>
      <c r="AR912" s="82" t="str">
        <f t="shared" si="501"/>
        <v>https://www.alta.ru/tnved/code//</v>
      </c>
      <c r="AS912" s="157"/>
      <c r="AT912" s="162"/>
      <c r="AU912" s="74">
        <f t="shared" ref="AU912:AU975" si="516">IF(ISBLANK(AT912),0,AJ912-AT912)</f>
        <v>0</v>
      </c>
      <c r="AV912" s="157"/>
      <c r="AW912" s="75">
        <f>_xlfn.IFNA(VLOOKUP(L912,list_vat[],3,FALSE),0)</f>
        <v>0</v>
      </c>
      <c r="AX912" s="74">
        <f t="shared" si="502"/>
        <v>0</v>
      </c>
      <c r="AY912" s="74">
        <f t="shared" si="503"/>
        <v>0</v>
      </c>
      <c r="AZ912" s="130">
        <f t="shared" si="504"/>
        <v>0</v>
      </c>
      <c r="BA912" s="74">
        <f t="shared" ref="BA912:BA975" si="517">cost_fin_total*$BD912</f>
        <v>0</v>
      </c>
      <c r="BB912" s="193">
        <f t="shared" si="505"/>
        <v>0</v>
      </c>
      <c r="BC912" s="102">
        <f t="shared" si="506"/>
        <v>0</v>
      </c>
      <c r="BD912" s="102">
        <f t="shared" si="507"/>
        <v>0</v>
      </c>
      <c r="BE912" s="413" t="s">
        <v>69</v>
      </c>
    </row>
    <row r="913" spans="1:57" s="65" customFormat="1" ht="12" customHeight="1" x14ac:dyDescent="0.2">
      <c r="A913" s="43">
        <v>898</v>
      </c>
      <c r="B913" s="166"/>
      <c r="C913" s="166"/>
      <c r="D913" s="166"/>
      <c r="E913" s="162"/>
      <c r="F913" s="166"/>
      <c r="G913" s="162"/>
      <c r="H913" s="162"/>
      <c r="I913" s="189">
        <f t="shared" ref="I913:I976" si="518">E913*G913</f>
        <v>0</v>
      </c>
      <c r="J913" s="195"/>
      <c r="K913" s="162"/>
      <c r="L913" s="168"/>
      <c r="M913" s="75">
        <f>_xlfn.XLOOKUP(L913,list_vat[Страна],list_vat[Ставка НДС %],0,0)</f>
        <v>0</v>
      </c>
      <c r="N913" s="162">
        <f t="shared" ref="N913:N976" si="519">IFERROR(IF(L913="Китай",K913,K913/(1+M913)),0)</f>
        <v>0</v>
      </c>
      <c r="O913" s="169"/>
      <c r="P913" s="74">
        <f t="shared" si="508"/>
        <v>0</v>
      </c>
      <c r="Q913" s="162"/>
      <c r="R913" s="162" t="str">
        <f t="shared" ref="R913:R976" si="520">IF(ISBLANK(Q913),"введи курс",P913/Q913)</f>
        <v>введи курс</v>
      </c>
      <c r="S913" s="196">
        <f t="shared" ref="S913:S976" si="521">IF(AND(ISNUMBER(E913),ISNUMBER(Q913)),E913*R913,0)</f>
        <v>0</v>
      </c>
      <c r="T913" s="192">
        <f t="shared" ref="T913:T976" si="522">$BC913*V$11</f>
        <v>0</v>
      </c>
      <c r="U913" s="76">
        <f t="shared" ref="U913:U976" si="523">$BC913*W$11</f>
        <v>0</v>
      </c>
      <c r="V913" s="123">
        <f t="shared" ref="V913:V976" si="524">+SUM(T913:U913)</f>
        <v>0</v>
      </c>
      <c r="W913" s="191"/>
      <c r="X913" s="170"/>
      <c r="Y913" s="74">
        <f t="shared" si="509"/>
        <v>0</v>
      </c>
      <c r="Z913" s="188"/>
      <c r="AA913" s="130">
        <f t="shared" ref="AA913:AA976" si="525">IFERROR(AB913/E913,0)</f>
        <v>0</v>
      </c>
      <c r="AB913" s="74">
        <f t="shared" ref="AB913:AB976" si="526">ROUND(SUM(S913,V913,Y913:Z913,BA913:BB913),2)</f>
        <v>0</v>
      </c>
      <c r="AC913" s="356"/>
      <c r="AD913" s="130" cm="1">
        <f t="array" ref="AD913">IFERROR(ROUND((_xlfn.IFS(offer_sale_type="поставка",AB913,offer_sale_type="транзит",S913)*(1+AC913))/E913,2),0)</f>
        <v>0</v>
      </c>
      <c r="AE913" s="74">
        <f t="shared" ref="AE913:AE976" si="527">AD913*E913</f>
        <v>0</v>
      </c>
      <c r="AF913" s="123" cm="1">
        <f t="array" ref="AF913">IFERROR(ROUND(_xlfn.IFS(offer_sale_type="поставка",AB913,offer_sale_type="транзит",S913)*AC913,2),0)</f>
        <v>0</v>
      </c>
      <c r="AG913" s="130">
        <f t="shared" si="510"/>
        <v>0</v>
      </c>
      <c r="AH913" s="74">
        <f t="shared" si="511"/>
        <v>0</v>
      </c>
      <c r="AI913" s="123">
        <f t="shared" si="512"/>
        <v>0</v>
      </c>
      <c r="AJ913" s="118">
        <f t="shared" ref="AJ913:AJ976" si="528">IFERROR(ROUND(SUM(AB913,AF913:AI913)/E913,2),0)</f>
        <v>0</v>
      </c>
      <c r="AK913" s="74">
        <f t="shared" ref="AK913:AK976" si="529">AJ913*E913</f>
        <v>0</v>
      </c>
      <c r="AL913" s="174">
        <f t="shared" ref="AL913:AL976" si="530">ROUND(IFERROR(AM913*E913,0),2)</f>
        <v>0</v>
      </c>
      <c r="AM913" s="175">
        <f t="shared" si="513"/>
        <v>0</v>
      </c>
      <c r="AN913" s="130">
        <f t="shared" ref="AN913:AN976" si="531">AL913-AK913</f>
        <v>0</v>
      </c>
      <c r="AO913" s="74">
        <f t="shared" si="514"/>
        <v>0</v>
      </c>
      <c r="AP913" s="123">
        <f t="shared" ref="AP913:AP976" si="532">AN913-AO913</f>
        <v>0</v>
      </c>
      <c r="AQ913" s="118">
        <f t="shared" si="515"/>
        <v>0</v>
      </c>
      <c r="AR913" s="82" t="str">
        <f t="shared" ref="AR913:AR976" si="533">HYPERLINK("https://www.alta.ru/tnved/code/")&amp;W913&amp;"/"</f>
        <v>https://www.alta.ru/tnved/code//</v>
      </c>
      <c r="AS913" s="157"/>
      <c r="AT913" s="162"/>
      <c r="AU913" s="74">
        <f t="shared" si="516"/>
        <v>0</v>
      </c>
      <c r="AV913" s="157"/>
      <c r="AW913" s="75">
        <f>_xlfn.IFNA(VLOOKUP(L913,list_vat[],3,FALSE),0)</f>
        <v>0</v>
      </c>
      <c r="AX913" s="74">
        <f t="shared" ref="AX913:AX976" si="534">IFERROR(ROUND(S913*(1+AW913)/E913,2),0)</f>
        <v>0</v>
      </c>
      <c r="AY913" s="74">
        <f t="shared" ref="AY913:AY976" si="535">E913*AX913</f>
        <v>0</v>
      </c>
      <c r="AZ913" s="130">
        <f t="shared" ref="AZ913:AZ976" si="536">S913*(1+M913)</f>
        <v>0</v>
      </c>
      <c r="BA913" s="74">
        <f t="shared" si="517"/>
        <v>0</v>
      </c>
      <c r="BB913" s="193">
        <f t="shared" ref="BB913:BB976" si="537">credit_sales_interest*BD913</f>
        <v>0</v>
      </c>
      <c r="BC913" s="102">
        <f t="shared" ref="BC913:BC976" si="538">IFERROR(IF($I$13&gt;0,$I913/$I$13,$S913/$S$13),0)</f>
        <v>0</v>
      </c>
      <c r="BD913" s="102">
        <f t="shared" ref="BD913:BD976" si="539">IFERROR($S913/$S$13,0)</f>
        <v>0</v>
      </c>
      <c r="BE913" s="413" t="s">
        <v>69</v>
      </c>
    </row>
    <row r="914" spans="1:57" s="65" customFormat="1" ht="12" customHeight="1" x14ac:dyDescent="0.2">
      <c r="A914" s="43">
        <v>899</v>
      </c>
      <c r="B914" s="166"/>
      <c r="C914" s="166"/>
      <c r="D914" s="166"/>
      <c r="E914" s="162"/>
      <c r="F914" s="166"/>
      <c r="G914" s="162"/>
      <c r="H914" s="162"/>
      <c r="I914" s="189">
        <f t="shared" si="518"/>
        <v>0</v>
      </c>
      <c r="J914" s="195"/>
      <c r="K914" s="162"/>
      <c r="L914" s="168"/>
      <c r="M914" s="75">
        <f>_xlfn.XLOOKUP(L914,list_vat[Страна],list_vat[Ставка НДС %],0,0)</f>
        <v>0</v>
      </c>
      <c r="N914" s="162">
        <f t="shared" si="519"/>
        <v>0</v>
      </c>
      <c r="O914" s="169"/>
      <c r="P914" s="74">
        <f t="shared" ref="P914:P977" si="540">N914*(1-O914)</f>
        <v>0</v>
      </c>
      <c r="Q914" s="162"/>
      <c r="R914" s="162" t="str">
        <f t="shared" si="520"/>
        <v>введи курс</v>
      </c>
      <c r="S914" s="196">
        <f t="shared" si="521"/>
        <v>0</v>
      </c>
      <c r="T914" s="192">
        <f t="shared" si="522"/>
        <v>0</v>
      </c>
      <c r="U914" s="76">
        <f t="shared" si="523"/>
        <v>0</v>
      </c>
      <c r="V914" s="123">
        <f t="shared" si="524"/>
        <v>0</v>
      </c>
      <c r="W914" s="191"/>
      <c r="X914" s="170"/>
      <c r="Y914" s="74">
        <f t="shared" si="509"/>
        <v>0</v>
      </c>
      <c r="Z914" s="188"/>
      <c r="AA914" s="130">
        <f t="shared" si="525"/>
        <v>0</v>
      </c>
      <c r="AB914" s="74">
        <f t="shared" si="526"/>
        <v>0</v>
      </c>
      <c r="AC914" s="356"/>
      <c r="AD914" s="130" cm="1">
        <f t="array" ref="AD914">IFERROR(ROUND((_xlfn.IFS(offer_sale_type="поставка",AB914,offer_sale_type="транзит",S914)*(1+AC914))/E914,2),0)</f>
        <v>0</v>
      </c>
      <c r="AE914" s="74">
        <f t="shared" si="527"/>
        <v>0</v>
      </c>
      <c r="AF914" s="123" cm="1">
        <f t="array" ref="AF914">IFERROR(ROUND(_xlfn.IFS(offer_sale_type="поставка",AB914,offer_sale_type="транзит",S914)*AC914,2),0)</f>
        <v>0</v>
      </c>
      <c r="AG914" s="130">
        <f t="shared" si="510"/>
        <v>0</v>
      </c>
      <c r="AH914" s="74">
        <f t="shared" si="511"/>
        <v>0</v>
      </c>
      <c r="AI914" s="123">
        <f t="shared" si="512"/>
        <v>0</v>
      </c>
      <c r="AJ914" s="118">
        <f t="shared" si="528"/>
        <v>0</v>
      </c>
      <c r="AK914" s="74">
        <f t="shared" si="529"/>
        <v>0</v>
      </c>
      <c r="AL914" s="174">
        <f t="shared" si="530"/>
        <v>0</v>
      </c>
      <c r="AM914" s="175">
        <f t="shared" si="513"/>
        <v>0</v>
      </c>
      <c r="AN914" s="130">
        <f t="shared" si="531"/>
        <v>0</v>
      </c>
      <c r="AO914" s="74">
        <f t="shared" si="514"/>
        <v>0</v>
      </c>
      <c r="AP914" s="123">
        <f t="shared" si="532"/>
        <v>0</v>
      </c>
      <c r="AQ914" s="118">
        <f t="shared" si="515"/>
        <v>0</v>
      </c>
      <c r="AR914" s="82" t="str">
        <f t="shared" si="533"/>
        <v>https://www.alta.ru/tnved/code//</v>
      </c>
      <c r="AS914" s="157"/>
      <c r="AT914" s="162"/>
      <c r="AU914" s="74">
        <f t="shared" si="516"/>
        <v>0</v>
      </c>
      <c r="AV914" s="157"/>
      <c r="AW914" s="75">
        <f>_xlfn.IFNA(VLOOKUP(L914,list_vat[],3,FALSE),0)</f>
        <v>0</v>
      </c>
      <c r="AX914" s="74">
        <f t="shared" si="534"/>
        <v>0</v>
      </c>
      <c r="AY914" s="74">
        <f t="shared" si="535"/>
        <v>0</v>
      </c>
      <c r="AZ914" s="130">
        <f t="shared" si="536"/>
        <v>0</v>
      </c>
      <c r="BA914" s="74">
        <f t="shared" si="517"/>
        <v>0</v>
      </c>
      <c r="BB914" s="193">
        <f t="shared" si="537"/>
        <v>0</v>
      </c>
      <c r="BC914" s="102">
        <f t="shared" si="538"/>
        <v>0</v>
      </c>
      <c r="BD914" s="102">
        <f t="shared" si="539"/>
        <v>0</v>
      </c>
      <c r="BE914" s="413" t="s">
        <v>69</v>
      </c>
    </row>
    <row r="915" spans="1:57" s="65" customFormat="1" ht="12" customHeight="1" x14ac:dyDescent="0.2">
      <c r="A915" s="43">
        <v>900</v>
      </c>
      <c r="B915" s="166"/>
      <c r="C915" s="166"/>
      <c r="D915" s="166"/>
      <c r="E915" s="162"/>
      <c r="F915" s="166"/>
      <c r="G915" s="162"/>
      <c r="H915" s="162"/>
      <c r="I915" s="189">
        <f t="shared" si="518"/>
        <v>0</v>
      </c>
      <c r="J915" s="195"/>
      <c r="K915" s="162"/>
      <c r="L915" s="168"/>
      <c r="M915" s="75">
        <f>_xlfn.XLOOKUP(L915,list_vat[Страна],list_vat[Ставка НДС %],0,0)</f>
        <v>0</v>
      </c>
      <c r="N915" s="162">
        <f t="shared" si="519"/>
        <v>0</v>
      </c>
      <c r="O915" s="169"/>
      <c r="P915" s="74">
        <f t="shared" si="540"/>
        <v>0</v>
      </c>
      <c r="Q915" s="162"/>
      <c r="R915" s="162" t="str">
        <f t="shared" si="520"/>
        <v>введи курс</v>
      </c>
      <c r="S915" s="196">
        <f t="shared" si="521"/>
        <v>0</v>
      </c>
      <c r="T915" s="192">
        <f t="shared" si="522"/>
        <v>0</v>
      </c>
      <c r="U915" s="76">
        <f t="shared" si="523"/>
        <v>0</v>
      </c>
      <c r="V915" s="123">
        <f t="shared" si="524"/>
        <v>0</v>
      </c>
      <c r="W915" s="191"/>
      <c r="X915" s="170"/>
      <c r="Y915" s="74">
        <f t="shared" si="509"/>
        <v>0</v>
      </c>
      <c r="Z915" s="188"/>
      <c r="AA915" s="130">
        <f t="shared" si="525"/>
        <v>0</v>
      </c>
      <c r="AB915" s="74">
        <f t="shared" si="526"/>
        <v>0</v>
      </c>
      <c r="AC915" s="356"/>
      <c r="AD915" s="130" cm="1">
        <f t="array" ref="AD915">IFERROR(ROUND((_xlfn.IFS(offer_sale_type="поставка",AB915,offer_sale_type="транзит",S915)*(1+AC915))/E915,2),0)</f>
        <v>0</v>
      </c>
      <c r="AE915" s="74">
        <f t="shared" si="527"/>
        <v>0</v>
      </c>
      <c r="AF915" s="123" cm="1">
        <f t="array" ref="AF915">IFERROR(ROUND(_xlfn.IFS(offer_sale_type="поставка",AB915,offer_sale_type="транзит",S915)*AC915,2),0)</f>
        <v>0</v>
      </c>
      <c r="AG915" s="130">
        <f t="shared" si="510"/>
        <v>0</v>
      </c>
      <c r="AH915" s="74">
        <f t="shared" si="511"/>
        <v>0</v>
      </c>
      <c r="AI915" s="123">
        <f t="shared" si="512"/>
        <v>0</v>
      </c>
      <c r="AJ915" s="118">
        <f t="shared" si="528"/>
        <v>0</v>
      </c>
      <c r="AK915" s="74">
        <f t="shared" si="529"/>
        <v>0</v>
      </c>
      <c r="AL915" s="174">
        <f t="shared" si="530"/>
        <v>0</v>
      </c>
      <c r="AM915" s="175">
        <f t="shared" si="513"/>
        <v>0</v>
      </c>
      <c r="AN915" s="130">
        <f t="shared" si="531"/>
        <v>0</v>
      </c>
      <c r="AO915" s="74">
        <f t="shared" si="514"/>
        <v>0</v>
      </c>
      <c r="AP915" s="123">
        <f t="shared" si="532"/>
        <v>0</v>
      </c>
      <c r="AQ915" s="118">
        <f t="shared" si="515"/>
        <v>0</v>
      </c>
      <c r="AR915" s="82" t="str">
        <f t="shared" si="533"/>
        <v>https://www.alta.ru/tnved/code//</v>
      </c>
      <c r="AS915" s="157"/>
      <c r="AT915" s="162"/>
      <c r="AU915" s="74">
        <f t="shared" si="516"/>
        <v>0</v>
      </c>
      <c r="AV915" s="157"/>
      <c r="AW915" s="75">
        <f>_xlfn.IFNA(VLOOKUP(L915,list_vat[],3,FALSE),0)</f>
        <v>0</v>
      </c>
      <c r="AX915" s="74">
        <f t="shared" si="534"/>
        <v>0</v>
      </c>
      <c r="AY915" s="74">
        <f t="shared" si="535"/>
        <v>0</v>
      </c>
      <c r="AZ915" s="130">
        <f t="shared" si="536"/>
        <v>0</v>
      </c>
      <c r="BA915" s="74">
        <f t="shared" si="517"/>
        <v>0</v>
      </c>
      <c r="BB915" s="193">
        <f t="shared" si="537"/>
        <v>0</v>
      </c>
      <c r="BC915" s="102">
        <f t="shared" si="538"/>
        <v>0</v>
      </c>
      <c r="BD915" s="102">
        <f t="shared" si="539"/>
        <v>0</v>
      </c>
      <c r="BE915" s="413" t="s">
        <v>69</v>
      </c>
    </row>
    <row r="916" spans="1:57" s="65" customFormat="1" ht="12" customHeight="1" x14ac:dyDescent="0.2">
      <c r="A916" s="43">
        <v>901</v>
      </c>
      <c r="B916" s="166"/>
      <c r="C916" s="166"/>
      <c r="D916" s="166"/>
      <c r="E916" s="162"/>
      <c r="F916" s="166"/>
      <c r="G916" s="162"/>
      <c r="H916" s="162"/>
      <c r="I916" s="189">
        <f t="shared" si="518"/>
        <v>0</v>
      </c>
      <c r="J916" s="195"/>
      <c r="K916" s="162"/>
      <c r="L916" s="168"/>
      <c r="M916" s="75">
        <f>_xlfn.XLOOKUP(L916,list_vat[Страна],list_vat[Ставка НДС %],0,0)</f>
        <v>0</v>
      </c>
      <c r="N916" s="162">
        <f t="shared" si="519"/>
        <v>0</v>
      </c>
      <c r="O916" s="169"/>
      <c r="P916" s="74">
        <f t="shared" si="540"/>
        <v>0</v>
      </c>
      <c r="Q916" s="162"/>
      <c r="R916" s="162" t="str">
        <f t="shared" si="520"/>
        <v>введи курс</v>
      </c>
      <c r="S916" s="196">
        <f t="shared" si="521"/>
        <v>0</v>
      </c>
      <c r="T916" s="192">
        <f t="shared" si="522"/>
        <v>0</v>
      </c>
      <c r="U916" s="76">
        <f t="shared" si="523"/>
        <v>0</v>
      </c>
      <c r="V916" s="123">
        <f t="shared" si="524"/>
        <v>0</v>
      </c>
      <c r="W916" s="191"/>
      <c r="X916" s="170"/>
      <c r="Y916" s="74">
        <f t="shared" si="509"/>
        <v>0</v>
      </c>
      <c r="Z916" s="188"/>
      <c r="AA916" s="130">
        <f t="shared" si="525"/>
        <v>0</v>
      </c>
      <c r="AB916" s="74">
        <f t="shared" si="526"/>
        <v>0</v>
      </c>
      <c r="AC916" s="356"/>
      <c r="AD916" s="130" cm="1">
        <f t="array" ref="AD916">IFERROR(ROUND((_xlfn.IFS(offer_sale_type="поставка",AB916,offer_sale_type="транзит",S916)*(1+AC916))/E916,2),0)</f>
        <v>0</v>
      </c>
      <c r="AE916" s="74">
        <f t="shared" si="527"/>
        <v>0</v>
      </c>
      <c r="AF916" s="123" cm="1">
        <f t="array" ref="AF916">IFERROR(ROUND(_xlfn.IFS(offer_sale_type="поставка",AB916,offer_sale_type="транзит",S916)*AC916,2),0)</f>
        <v>0</v>
      </c>
      <c r="AG916" s="130">
        <f t="shared" si="510"/>
        <v>0</v>
      </c>
      <c r="AH916" s="74">
        <f t="shared" si="511"/>
        <v>0</v>
      </c>
      <c r="AI916" s="123">
        <f t="shared" si="512"/>
        <v>0</v>
      </c>
      <c r="AJ916" s="118">
        <f t="shared" si="528"/>
        <v>0</v>
      </c>
      <c r="AK916" s="74">
        <f t="shared" si="529"/>
        <v>0</v>
      </c>
      <c r="AL916" s="174">
        <f t="shared" si="530"/>
        <v>0</v>
      </c>
      <c r="AM916" s="175">
        <f t="shared" si="513"/>
        <v>0</v>
      </c>
      <c r="AN916" s="130">
        <f t="shared" si="531"/>
        <v>0</v>
      </c>
      <c r="AO916" s="74">
        <f t="shared" si="514"/>
        <v>0</v>
      </c>
      <c r="AP916" s="123">
        <f t="shared" si="532"/>
        <v>0</v>
      </c>
      <c r="AQ916" s="118">
        <f t="shared" si="515"/>
        <v>0</v>
      </c>
      <c r="AR916" s="82" t="str">
        <f t="shared" si="533"/>
        <v>https://www.alta.ru/tnved/code//</v>
      </c>
      <c r="AS916" s="157"/>
      <c r="AT916" s="162"/>
      <c r="AU916" s="74">
        <f t="shared" si="516"/>
        <v>0</v>
      </c>
      <c r="AV916" s="157"/>
      <c r="AW916" s="75">
        <f>_xlfn.IFNA(VLOOKUP(L916,list_vat[],3,FALSE),0)</f>
        <v>0</v>
      </c>
      <c r="AX916" s="74">
        <f t="shared" si="534"/>
        <v>0</v>
      </c>
      <c r="AY916" s="74">
        <f t="shared" si="535"/>
        <v>0</v>
      </c>
      <c r="AZ916" s="130">
        <f t="shared" si="536"/>
        <v>0</v>
      </c>
      <c r="BA916" s="74">
        <f t="shared" si="517"/>
        <v>0</v>
      </c>
      <c r="BB916" s="193">
        <f t="shared" si="537"/>
        <v>0</v>
      </c>
      <c r="BC916" s="102">
        <f t="shared" si="538"/>
        <v>0</v>
      </c>
      <c r="BD916" s="102">
        <f t="shared" si="539"/>
        <v>0</v>
      </c>
      <c r="BE916" s="413" t="s">
        <v>69</v>
      </c>
    </row>
    <row r="917" spans="1:57" s="65" customFormat="1" ht="12" customHeight="1" x14ac:dyDescent="0.2">
      <c r="A917" s="43">
        <v>902</v>
      </c>
      <c r="B917" s="166"/>
      <c r="C917" s="166"/>
      <c r="D917" s="166"/>
      <c r="E917" s="162"/>
      <c r="F917" s="166"/>
      <c r="G917" s="162"/>
      <c r="H917" s="162"/>
      <c r="I917" s="189">
        <f t="shared" si="518"/>
        <v>0</v>
      </c>
      <c r="J917" s="195"/>
      <c r="K917" s="162"/>
      <c r="L917" s="168"/>
      <c r="M917" s="75">
        <f>_xlfn.XLOOKUP(L917,list_vat[Страна],list_vat[Ставка НДС %],0,0)</f>
        <v>0</v>
      </c>
      <c r="N917" s="162">
        <f t="shared" si="519"/>
        <v>0</v>
      </c>
      <c r="O917" s="169"/>
      <c r="P917" s="74">
        <f t="shared" si="540"/>
        <v>0</v>
      </c>
      <c r="Q917" s="162"/>
      <c r="R917" s="162" t="str">
        <f t="shared" si="520"/>
        <v>введи курс</v>
      </c>
      <c r="S917" s="196">
        <f t="shared" si="521"/>
        <v>0</v>
      </c>
      <c r="T917" s="192">
        <f t="shared" si="522"/>
        <v>0</v>
      </c>
      <c r="U917" s="76">
        <f t="shared" si="523"/>
        <v>0</v>
      </c>
      <c r="V917" s="123">
        <f t="shared" si="524"/>
        <v>0</v>
      </c>
      <c r="W917" s="191"/>
      <c r="X917" s="170"/>
      <c r="Y917" s="74">
        <f t="shared" si="509"/>
        <v>0</v>
      </c>
      <c r="Z917" s="188"/>
      <c r="AA917" s="130">
        <f t="shared" si="525"/>
        <v>0</v>
      </c>
      <c r="AB917" s="74">
        <f t="shared" si="526"/>
        <v>0</v>
      </c>
      <c r="AC917" s="356"/>
      <c r="AD917" s="130" cm="1">
        <f t="array" ref="AD917">IFERROR(ROUND((_xlfn.IFS(offer_sale_type="поставка",AB917,offer_sale_type="транзит",S917)*(1+AC917))/E917,2),0)</f>
        <v>0</v>
      </c>
      <c r="AE917" s="74">
        <f t="shared" si="527"/>
        <v>0</v>
      </c>
      <c r="AF917" s="123" cm="1">
        <f t="array" ref="AF917">IFERROR(ROUND(_xlfn.IFS(offer_sale_type="поставка",AB917,offer_sale_type="транзит",S917)*AC917,2),0)</f>
        <v>0</v>
      </c>
      <c r="AG917" s="130">
        <f t="shared" si="510"/>
        <v>0</v>
      </c>
      <c r="AH917" s="74">
        <f t="shared" si="511"/>
        <v>0</v>
      </c>
      <c r="AI917" s="123">
        <f t="shared" si="512"/>
        <v>0</v>
      </c>
      <c r="AJ917" s="118">
        <f t="shared" si="528"/>
        <v>0</v>
      </c>
      <c r="AK917" s="74">
        <f t="shared" si="529"/>
        <v>0</v>
      </c>
      <c r="AL917" s="174">
        <f t="shared" si="530"/>
        <v>0</v>
      </c>
      <c r="AM917" s="175">
        <f t="shared" si="513"/>
        <v>0</v>
      </c>
      <c r="AN917" s="130">
        <f t="shared" si="531"/>
        <v>0</v>
      </c>
      <c r="AO917" s="74">
        <f t="shared" si="514"/>
        <v>0</v>
      </c>
      <c r="AP917" s="123">
        <f t="shared" si="532"/>
        <v>0</v>
      </c>
      <c r="AQ917" s="118">
        <f t="shared" si="515"/>
        <v>0</v>
      </c>
      <c r="AR917" s="82" t="str">
        <f t="shared" si="533"/>
        <v>https://www.alta.ru/tnved/code//</v>
      </c>
      <c r="AS917" s="157"/>
      <c r="AT917" s="162"/>
      <c r="AU917" s="74">
        <f t="shared" si="516"/>
        <v>0</v>
      </c>
      <c r="AV917" s="157"/>
      <c r="AW917" s="75">
        <f>_xlfn.IFNA(VLOOKUP(L917,list_vat[],3,FALSE),0)</f>
        <v>0</v>
      </c>
      <c r="AX917" s="74">
        <f t="shared" si="534"/>
        <v>0</v>
      </c>
      <c r="AY917" s="74">
        <f t="shared" si="535"/>
        <v>0</v>
      </c>
      <c r="AZ917" s="130">
        <f t="shared" si="536"/>
        <v>0</v>
      </c>
      <c r="BA917" s="74">
        <f t="shared" si="517"/>
        <v>0</v>
      </c>
      <c r="BB917" s="193">
        <f t="shared" si="537"/>
        <v>0</v>
      </c>
      <c r="BC917" s="102">
        <f t="shared" si="538"/>
        <v>0</v>
      </c>
      <c r="BD917" s="102">
        <f t="shared" si="539"/>
        <v>0</v>
      </c>
      <c r="BE917" s="413" t="s">
        <v>69</v>
      </c>
    </row>
    <row r="918" spans="1:57" s="65" customFormat="1" ht="12" customHeight="1" x14ac:dyDescent="0.2">
      <c r="A918" s="43">
        <v>903</v>
      </c>
      <c r="B918" s="166"/>
      <c r="C918" s="166"/>
      <c r="D918" s="166"/>
      <c r="E918" s="162"/>
      <c r="F918" s="166"/>
      <c r="G918" s="162"/>
      <c r="H918" s="162"/>
      <c r="I918" s="189">
        <f t="shared" si="518"/>
        <v>0</v>
      </c>
      <c r="J918" s="195"/>
      <c r="K918" s="162"/>
      <c r="L918" s="168"/>
      <c r="M918" s="75">
        <f>_xlfn.XLOOKUP(L918,list_vat[Страна],list_vat[Ставка НДС %],0,0)</f>
        <v>0</v>
      </c>
      <c r="N918" s="162">
        <f t="shared" si="519"/>
        <v>0</v>
      </c>
      <c r="O918" s="169"/>
      <c r="P918" s="74">
        <f t="shared" si="540"/>
        <v>0</v>
      </c>
      <c r="Q918" s="162"/>
      <c r="R918" s="162" t="str">
        <f t="shared" si="520"/>
        <v>введи курс</v>
      </c>
      <c r="S918" s="196">
        <f t="shared" si="521"/>
        <v>0</v>
      </c>
      <c r="T918" s="192">
        <f t="shared" si="522"/>
        <v>0</v>
      </c>
      <c r="U918" s="76">
        <f t="shared" si="523"/>
        <v>0</v>
      </c>
      <c r="V918" s="123">
        <f t="shared" si="524"/>
        <v>0</v>
      </c>
      <c r="W918" s="191"/>
      <c r="X918" s="170"/>
      <c r="Y918" s="74">
        <f t="shared" si="509"/>
        <v>0</v>
      </c>
      <c r="Z918" s="188"/>
      <c r="AA918" s="130">
        <f t="shared" si="525"/>
        <v>0</v>
      </c>
      <c r="AB918" s="74">
        <f t="shared" si="526"/>
        <v>0</v>
      </c>
      <c r="AC918" s="356"/>
      <c r="AD918" s="130" cm="1">
        <f t="array" ref="AD918">IFERROR(ROUND((_xlfn.IFS(offer_sale_type="поставка",AB918,offer_sale_type="транзит",S918)*(1+AC918))/E918,2),0)</f>
        <v>0</v>
      </c>
      <c r="AE918" s="74">
        <f t="shared" si="527"/>
        <v>0</v>
      </c>
      <c r="AF918" s="123" cm="1">
        <f t="array" ref="AF918">IFERROR(ROUND(_xlfn.IFS(offer_sale_type="поставка",AB918,offer_sale_type="транзит",S918)*AC918,2),0)</f>
        <v>0</v>
      </c>
      <c r="AG918" s="130">
        <f t="shared" si="510"/>
        <v>0</v>
      </c>
      <c r="AH918" s="74">
        <f t="shared" si="511"/>
        <v>0</v>
      </c>
      <c r="AI918" s="123">
        <f t="shared" si="512"/>
        <v>0</v>
      </c>
      <c r="AJ918" s="118">
        <f t="shared" si="528"/>
        <v>0</v>
      </c>
      <c r="AK918" s="74">
        <f t="shared" si="529"/>
        <v>0</v>
      </c>
      <c r="AL918" s="174">
        <f t="shared" si="530"/>
        <v>0</v>
      </c>
      <c r="AM918" s="175">
        <f t="shared" si="513"/>
        <v>0</v>
      </c>
      <c r="AN918" s="130">
        <f t="shared" si="531"/>
        <v>0</v>
      </c>
      <c r="AO918" s="74">
        <f t="shared" si="514"/>
        <v>0</v>
      </c>
      <c r="AP918" s="123">
        <f t="shared" si="532"/>
        <v>0</v>
      </c>
      <c r="AQ918" s="118">
        <f t="shared" si="515"/>
        <v>0</v>
      </c>
      <c r="AR918" s="82" t="str">
        <f t="shared" si="533"/>
        <v>https://www.alta.ru/tnved/code//</v>
      </c>
      <c r="AS918" s="157"/>
      <c r="AT918" s="162"/>
      <c r="AU918" s="74">
        <f t="shared" si="516"/>
        <v>0</v>
      </c>
      <c r="AV918" s="157"/>
      <c r="AW918" s="75">
        <f>_xlfn.IFNA(VLOOKUP(L918,list_vat[],3,FALSE),0)</f>
        <v>0</v>
      </c>
      <c r="AX918" s="74">
        <f t="shared" si="534"/>
        <v>0</v>
      </c>
      <c r="AY918" s="74">
        <f t="shared" si="535"/>
        <v>0</v>
      </c>
      <c r="AZ918" s="130">
        <f t="shared" si="536"/>
        <v>0</v>
      </c>
      <c r="BA918" s="74">
        <f t="shared" si="517"/>
        <v>0</v>
      </c>
      <c r="BB918" s="193">
        <f t="shared" si="537"/>
        <v>0</v>
      </c>
      <c r="BC918" s="102">
        <f t="shared" si="538"/>
        <v>0</v>
      </c>
      <c r="BD918" s="102">
        <f t="shared" si="539"/>
        <v>0</v>
      </c>
      <c r="BE918" s="413" t="s">
        <v>69</v>
      </c>
    </row>
    <row r="919" spans="1:57" s="65" customFormat="1" ht="12" customHeight="1" x14ac:dyDescent="0.2">
      <c r="A919" s="43">
        <v>904</v>
      </c>
      <c r="B919" s="166"/>
      <c r="C919" s="166"/>
      <c r="D919" s="166"/>
      <c r="E919" s="162"/>
      <c r="F919" s="166"/>
      <c r="G919" s="162"/>
      <c r="H919" s="162"/>
      <c r="I919" s="189">
        <f t="shared" si="518"/>
        <v>0</v>
      </c>
      <c r="J919" s="195"/>
      <c r="K919" s="162"/>
      <c r="L919" s="168"/>
      <c r="M919" s="75">
        <f>_xlfn.XLOOKUP(L919,list_vat[Страна],list_vat[Ставка НДС %],0,0)</f>
        <v>0</v>
      </c>
      <c r="N919" s="162">
        <f t="shared" si="519"/>
        <v>0</v>
      </c>
      <c r="O919" s="169"/>
      <c r="P919" s="74">
        <f t="shared" si="540"/>
        <v>0</v>
      </c>
      <c r="Q919" s="162"/>
      <c r="R919" s="162" t="str">
        <f t="shared" si="520"/>
        <v>введи курс</v>
      </c>
      <c r="S919" s="196">
        <f t="shared" si="521"/>
        <v>0</v>
      </c>
      <c r="T919" s="192">
        <f t="shared" si="522"/>
        <v>0</v>
      </c>
      <c r="U919" s="76">
        <f t="shared" si="523"/>
        <v>0</v>
      </c>
      <c r="V919" s="123">
        <f t="shared" si="524"/>
        <v>0</v>
      </c>
      <c r="W919" s="191"/>
      <c r="X919" s="170"/>
      <c r="Y919" s="74">
        <f t="shared" si="509"/>
        <v>0</v>
      </c>
      <c r="Z919" s="188"/>
      <c r="AA919" s="130">
        <f t="shared" si="525"/>
        <v>0</v>
      </c>
      <c r="AB919" s="74">
        <f t="shared" si="526"/>
        <v>0</v>
      </c>
      <c r="AC919" s="356"/>
      <c r="AD919" s="130" cm="1">
        <f t="array" ref="AD919">IFERROR(ROUND((_xlfn.IFS(offer_sale_type="поставка",AB919,offer_sale_type="транзит",S919)*(1+AC919))/E919,2),0)</f>
        <v>0</v>
      </c>
      <c r="AE919" s="74">
        <f t="shared" si="527"/>
        <v>0</v>
      </c>
      <c r="AF919" s="123" cm="1">
        <f t="array" ref="AF919">IFERROR(ROUND(_xlfn.IFS(offer_sale_type="поставка",AB919,offer_sale_type="транзит",S919)*AC919,2),0)</f>
        <v>0</v>
      </c>
      <c r="AG919" s="130">
        <f t="shared" si="510"/>
        <v>0</v>
      </c>
      <c r="AH919" s="74">
        <f t="shared" si="511"/>
        <v>0</v>
      </c>
      <c r="AI919" s="123">
        <f t="shared" si="512"/>
        <v>0</v>
      </c>
      <c r="AJ919" s="118">
        <f t="shared" si="528"/>
        <v>0</v>
      </c>
      <c r="AK919" s="74">
        <f t="shared" si="529"/>
        <v>0</v>
      </c>
      <c r="AL919" s="174">
        <f t="shared" si="530"/>
        <v>0</v>
      </c>
      <c r="AM919" s="175">
        <f t="shared" si="513"/>
        <v>0</v>
      </c>
      <c r="AN919" s="130">
        <f t="shared" si="531"/>
        <v>0</v>
      </c>
      <c r="AO919" s="74">
        <f t="shared" si="514"/>
        <v>0</v>
      </c>
      <c r="AP919" s="123">
        <f t="shared" si="532"/>
        <v>0</v>
      </c>
      <c r="AQ919" s="118">
        <f t="shared" si="515"/>
        <v>0</v>
      </c>
      <c r="AR919" s="82" t="str">
        <f t="shared" si="533"/>
        <v>https://www.alta.ru/tnved/code//</v>
      </c>
      <c r="AS919" s="157"/>
      <c r="AT919" s="162"/>
      <c r="AU919" s="74">
        <f t="shared" si="516"/>
        <v>0</v>
      </c>
      <c r="AV919" s="157"/>
      <c r="AW919" s="75">
        <f>_xlfn.IFNA(VLOOKUP(L919,list_vat[],3,FALSE),0)</f>
        <v>0</v>
      </c>
      <c r="AX919" s="74">
        <f t="shared" si="534"/>
        <v>0</v>
      </c>
      <c r="AY919" s="74">
        <f t="shared" si="535"/>
        <v>0</v>
      </c>
      <c r="AZ919" s="130">
        <f t="shared" si="536"/>
        <v>0</v>
      </c>
      <c r="BA919" s="74">
        <f t="shared" si="517"/>
        <v>0</v>
      </c>
      <c r="BB919" s="193">
        <f t="shared" si="537"/>
        <v>0</v>
      </c>
      <c r="BC919" s="102">
        <f t="shared" si="538"/>
        <v>0</v>
      </c>
      <c r="BD919" s="102">
        <f t="shared" si="539"/>
        <v>0</v>
      </c>
      <c r="BE919" s="413" t="s">
        <v>69</v>
      </c>
    </row>
    <row r="920" spans="1:57" s="65" customFormat="1" ht="12" customHeight="1" x14ac:dyDescent="0.2">
      <c r="A920" s="43">
        <v>905</v>
      </c>
      <c r="B920" s="166"/>
      <c r="C920" s="166"/>
      <c r="D920" s="166"/>
      <c r="E920" s="162"/>
      <c r="F920" s="166"/>
      <c r="G920" s="162"/>
      <c r="H920" s="162"/>
      <c r="I920" s="189">
        <f t="shared" si="518"/>
        <v>0</v>
      </c>
      <c r="J920" s="195"/>
      <c r="K920" s="162"/>
      <c r="L920" s="168"/>
      <c r="M920" s="75">
        <f>_xlfn.XLOOKUP(L920,list_vat[Страна],list_vat[Ставка НДС %],0,0)</f>
        <v>0</v>
      </c>
      <c r="N920" s="162">
        <f t="shared" si="519"/>
        <v>0</v>
      </c>
      <c r="O920" s="169"/>
      <c r="P920" s="74">
        <f t="shared" si="540"/>
        <v>0</v>
      </c>
      <c r="Q920" s="162"/>
      <c r="R920" s="162" t="str">
        <f t="shared" si="520"/>
        <v>введи курс</v>
      </c>
      <c r="S920" s="196">
        <f t="shared" si="521"/>
        <v>0</v>
      </c>
      <c r="T920" s="192">
        <f t="shared" si="522"/>
        <v>0</v>
      </c>
      <c r="U920" s="76">
        <f t="shared" si="523"/>
        <v>0</v>
      </c>
      <c r="V920" s="123">
        <f t="shared" si="524"/>
        <v>0</v>
      </c>
      <c r="W920" s="191"/>
      <c r="X920" s="170"/>
      <c r="Y920" s="74">
        <f t="shared" si="509"/>
        <v>0</v>
      </c>
      <c r="Z920" s="188"/>
      <c r="AA920" s="130">
        <f t="shared" si="525"/>
        <v>0</v>
      </c>
      <c r="AB920" s="74">
        <f t="shared" si="526"/>
        <v>0</v>
      </c>
      <c r="AC920" s="356"/>
      <c r="AD920" s="130" cm="1">
        <f t="array" ref="AD920">IFERROR(ROUND((_xlfn.IFS(offer_sale_type="поставка",AB920,offer_sale_type="транзит",S920)*(1+AC920))/E920,2),0)</f>
        <v>0</v>
      </c>
      <c r="AE920" s="74">
        <f t="shared" si="527"/>
        <v>0</v>
      </c>
      <c r="AF920" s="123" cm="1">
        <f t="array" ref="AF920">IFERROR(ROUND(_xlfn.IFS(offer_sale_type="поставка",AB920,offer_sale_type="транзит",S920)*AC920,2),0)</f>
        <v>0</v>
      </c>
      <c r="AG920" s="130">
        <f t="shared" si="510"/>
        <v>0</v>
      </c>
      <c r="AH920" s="74">
        <f t="shared" si="511"/>
        <v>0</v>
      </c>
      <c r="AI920" s="123">
        <f t="shared" si="512"/>
        <v>0</v>
      </c>
      <c r="AJ920" s="118">
        <f t="shared" si="528"/>
        <v>0</v>
      </c>
      <c r="AK920" s="74">
        <f t="shared" si="529"/>
        <v>0</v>
      </c>
      <c r="AL920" s="174">
        <f t="shared" si="530"/>
        <v>0</v>
      </c>
      <c r="AM920" s="175">
        <f t="shared" si="513"/>
        <v>0</v>
      </c>
      <c r="AN920" s="130">
        <f t="shared" si="531"/>
        <v>0</v>
      </c>
      <c r="AO920" s="74">
        <f t="shared" si="514"/>
        <v>0</v>
      </c>
      <c r="AP920" s="123">
        <f t="shared" si="532"/>
        <v>0</v>
      </c>
      <c r="AQ920" s="118">
        <f t="shared" si="515"/>
        <v>0</v>
      </c>
      <c r="AR920" s="82" t="str">
        <f t="shared" si="533"/>
        <v>https://www.alta.ru/tnved/code//</v>
      </c>
      <c r="AS920" s="157"/>
      <c r="AT920" s="162"/>
      <c r="AU920" s="74">
        <f t="shared" si="516"/>
        <v>0</v>
      </c>
      <c r="AV920" s="157"/>
      <c r="AW920" s="75">
        <f>_xlfn.IFNA(VLOOKUP(L920,list_vat[],3,FALSE),0)</f>
        <v>0</v>
      </c>
      <c r="AX920" s="74">
        <f t="shared" si="534"/>
        <v>0</v>
      </c>
      <c r="AY920" s="74">
        <f t="shared" si="535"/>
        <v>0</v>
      </c>
      <c r="AZ920" s="130">
        <f t="shared" si="536"/>
        <v>0</v>
      </c>
      <c r="BA920" s="74">
        <f t="shared" si="517"/>
        <v>0</v>
      </c>
      <c r="BB920" s="193">
        <f t="shared" si="537"/>
        <v>0</v>
      </c>
      <c r="BC920" s="102">
        <f t="shared" si="538"/>
        <v>0</v>
      </c>
      <c r="BD920" s="102">
        <f t="shared" si="539"/>
        <v>0</v>
      </c>
      <c r="BE920" s="413" t="s">
        <v>69</v>
      </c>
    </row>
    <row r="921" spans="1:57" s="65" customFormat="1" ht="12" customHeight="1" x14ac:dyDescent="0.2">
      <c r="A921" s="43">
        <v>906</v>
      </c>
      <c r="B921" s="166"/>
      <c r="C921" s="166"/>
      <c r="D921" s="166"/>
      <c r="E921" s="162"/>
      <c r="F921" s="166"/>
      <c r="G921" s="162"/>
      <c r="H921" s="162"/>
      <c r="I921" s="189">
        <f t="shared" si="518"/>
        <v>0</v>
      </c>
      <c r="J921" s="195"/>
      <c r="K921" s="162"/>
      <c r="L921" s="168"/>
      <c r="M921" s="75">
        <f>_xlfn.XLOOKUP(L921,list_vat[Страна],list_vat[Ставка НДС %],0,0)</f>
        <v>0</v>
      </c>
      <c r="N921" s="162">
        <f t="shared" si="519"/>
        <v>0</v>
      </c>
      <c r="O921" s="169"/>
      <c r="P921" s="74">
        <f t="shared" si="540"/>
        <v>0</v>
      </c>
      <c r="Q921" s="162"/>
      <c r="R921" s="162" t="str">
        <f t="shared" si="520"/>
        <v>введи курс</v>
      </c>
      <c r="S921" s="196">
        <f t="shared" si="521"/>
        <v>0</v>
      </c>
      <c r="T921" s="192">
        <f t="shared" si="522"/>
        <v>0</v>
      </c>
      <c r="U921" s="76">
        <f t="shared" si="523"/>
        <v>0</v>
      </c>
      <c r="V921" s="123">
        <f t="shared" si="524"/>
        <v>0</v>
      </c>
      <c r="W921" s="191"/>
      <c r="X921" s="170"/>
      <c r="Y921" s="74">
        <f t="shared" si="509"/>
        <v>0</v>
      </c>
      <c r="Z921" s="188"/>
      <c r="AA921" s="130">
        <f t="shared" si="525"/>
        <v>0</v>
      </c>
      <c r="AB921" s="74">
        <f t="shared" si="526"/>
        <v>0</v>
      </c>
      <c r="AC921" s="356"/>
      <c r="AD921" s="130" cm="1">
        <f t="array" ref="AD921">IFERROR(ROUND((_xlfn.IFS(offer_sale_type="поставка",AB921,offer_sale_type="транзит",S921)*(1+AC921))/E921,2),0)</f>
        <v>0</v>
      </c>
      <c r="AE921" s="74">
        <f t="shared" si="527"/>
        <v>0</v>
      </c>
      <c r="AF921" s="123" cm="1">
        <f t="array" ref="AF921">IFERROR(ROUND(_xlfn.IFS(offer_sale_type="поставка",AB921,offer_sale_type="транзит",S921)*AC921,2),0)</f>
        <v>0</v>
      </c>
      <c r="AG921" s="130">
        <f t="shared" si="510"/>
        <v>0</v>
      </c>
      <c r="AH921" s="74">
        <f t="shared" si="511"/>
        <v>0</v>
      </c>
      <c r="AI921" s="123">
        <f t="shared" si="512"/>
        <v>0</v>
      </c>
      <c r="AJ921" s="118">
        <f t="shared" si="528"/>
        <v>0</v>
      </c>
      <c r="AK921" s="74">
        <f t="shared" si="529"/>
        <v>0</v>
      </c>
      <c r="AL921" s="174">
        <f t="shared" si="530"/>
        <v>0</v>
      </c>
      <c r="AM921" s="175">
        <f t="shared" si="513"/>
        <v>0</v>
      </c>
      <c r="AN921" s="130">
        <f t="shared" si="531"/>
        <v>0</v>
      </c>
      <c r="AO921" s="74">
        <f t="shared" si="514"/>
        <v>0</v>
      </c>
      <c r="AP921" s="123">
        <f t="shared" si="532"/>
        <v>0</v>
      </c>
      <c r="AQ921" s="118">
        <f t="shared" si="515"/>
        <v>0</v>
      </c>
      <c r="AR921" s="82" t="str">
        <f t="shared" si="533"/>
        <v>https://www.alta.ru/tnved/code//</v>
      </c>
      <c r="AS921" s="157"/>
      <c r="AT921" s="162"/>
      <c r="AU921" s="74">
        <f t="shared" si="516"/>
        <v>0</v>
      </c>
      <c r="AV921" s="157"/>
      <c r="AW921" s="75">
        <f>_xlfn.IFNA(VLOOKUP(L921,list_vat[],3,FALSE),0)</f>
        <v>0</v>
      </c>
      <c r="AX921" s="74">
        <f t="shared" si="534"/>
        <v>0</v>
      </c>
      <c r="AY921" s="74">
        <f t="shared" si="535"/>
        <v>0</v>
      </c>
      <c r="AZ921" s="130">
        <f t="shared" si="536"/>
        <v>0</v>
      </c>
      <c r="BA921" s="74">
        <f t="shared" si="517"/>
        <v>0</v>
      </c>
      <c r="BB921" s="193">
        <f t="shared" si="537"/>
        <v>0</v>
      </c>
      <c r="BC921" s="102">
        <f t="shared" si="538"/>
        <v>0</v>
      </c>
      <c r="BD921" s="102">
        <f t="shared" si="539"/>
        <v>0</v>
      </c>
      <c r="BE921" s="413" t="s">
        <v>69</v>
      </c>
    </row>
    <row r="922" spans="1:57" s="65" customFormat="1" ht="12" customHeight="1" x14ac:dyDescent="0.2">
      <c r="A922" s="43">
        <v>907</v>
      </c>
      <c r="B922" s="166"/>
      <c r="C922" s="166"/>
      <c r="D922" s="166"/>
      <c r="E922" s="162"/>
      <c r="F922" s="166"/>
      <c r="G922" s="162"/>
      <c r="H922" s="162"/>
      <c r="I922" s="189">
        <f t="shared" si="518"/>
        <v>0</v>
      </c>
      <c r="J922" s="195"/>
      <c r="K922" s="162"/>
      <c r="L922" s="168"/>
      <c r="M922" s="75">
        <f>_xlfn.XLOOKUP(L922,list_vat[Страна],list_vat[Ставка НДС %],0,0)</f>
        <v>0</v>
      </c>
      <c r="N922" s="162">
        <f t="shared" si="519"/>
        <v>0</v>
      </c>
      <c r="O922" s="169"/>
      <c r="P922" s="74">
        <f t="shared" si="540"/>
        <v>0</v>
      </c>
      <c r="Q922" s="162"/>
      <c r="R922" s="162" t="str">
        <f t="shared" si="520"/>
        <v>введи курс</v>
      </c>
      <c r="S922" s="196">
        <f t="shared" si="521"/>
        <v>0</v>
      </c>
      <c r="T922" s="192">
        <f t="shared" si="522"/>
        <v>0</v>
      </c>
      <c r="U922" s="76">
        <f t="shared" si="523"/>
        <v>0</v>
      </c>
      <c r="V922" s="123">
        <f t="shared" si="524"/>
        <v>0</v>
      </c>
      <c r="W922" s="191"/>
      <c r="X922" s="170"/>
      <c r="Y922" s="74">
        <f t="shared" si="509"/>
        <v>0</v>
      </c>
      <c r="Z922" s="188"/>
      <c r="AA922" s="130">
        <f t="shared" si="525"/>
        <v>0</v>
      </c>
      <c r="AB922" s="74">
        <f t="shared" si="526"/>
        <v>0</v>
      </c>
      <c r="AC922" s="356"/>
      <c r="AD922" s="130" cm="1">
        <f t="array" ref="AD922">IFERROR(ROUND((_xlfn.IFS(offer_sale_type="поставка",AB922,offer_sale_type="транзит",S922)*(1+AC922))/E922,2),0)</f>
        <v>0</v>
      </c>
      <c r="AE922" s="74">
        <f t="shared" si="527"/>
        <v>0</v>
      </c>
      <c r="AF922" s="123" cm="1">
        <f t="array" ref="AF922">IFERROR(ROUND(_xlfn.IFS(offer_sale_type="поставка",AB922,offer_sale_type="транзит",S922)*AC922,2),0)</f>
        <v>0</v>
      </c>
      <c r="AG922" s="130">
        <f t="shared" si="510"/>
        <v>0</v>
      </c>
      <c r="AH922" s="74">
        <f t="shared" si="511"/>
        <v>0</v>
      </c>
      <c r="AI922" s="123">
        <f t="shared" si="512"/>
        <v>0</v>
      </c>
      <c r="AJ922" s="118">
        <f t="shared" si="528"/>
        <v>0</v>
      </c>
      <c r="AK922" s="74">
        <f t="shared" si="529"/>
        <v>0</v>
      </c>
      <c r="AL922" s="174">
        <f t="shared" si="530"/>
        <v>0</v>
      </c>
      <c r="AM922" s="175">
        <f t="shared" si="513"/>
        <v>0</v>
      </c>
      <c r="AN922" s="130">
        <f t="shared" si="531"/>
        <v>0</v>
      </c>
      <c r="AO922" s="74">
        <f t="shared" si="514"/>
        <v>0</v>
      </c>
      <c r="AP922" s="123">
        <f t="shared" si="532"/>
        <v>0</v>
      </c>
      <c r="AQ922" s="118">
        <f t="shared" si="515"/>
        <v>0</v>
      </c>
      <c r="AR922" s="82" t="str">
        <f t="shared" si="533"/>
        <v>https://www.alta.ru/tnved/code//</v>
      </c>
      <c r="AS922" s="157"/>
      <c r="AT922" s="162"/>
      <c r="AU922" s="74">
        <f t="shared" si="516"/>
        <v>0</v>
      </c>
      <c r="AV922" s="157"/>
      <c r="AW922" s="75">
        <f>_xlfn.IFNA(VLOOKUP(L922,list_vat[],3,FALSE),0)</f>
        <v>0</v>
      </c>
      <c r="AX922" s="74">
        <f t="shared" si="534"/>
        <v>0</v>
      </c>
      <c r="AY922" s="74">
        <f t="shared" si="535"/>
        <v>0</v>
      </c>
      <c r="AZ922" s="130">
        <f t="shared" si="536"/>
        <v>0</v>
      </c>
      <c r="BA922" s="74">
        <f t="shared" si="517"/>
        <v>0</v>
      </c>
      <c r="BB922" s="193">
        <f t="shared" si="537"/>
        <v>0</v>
      </c>
      <c r="BC922" s="102">
        <f t="shared" si="538"/>
        <v>0</v>
      </c>
      <c r="BD922" s="102">
        <f t="shared" si="539"/>
        <v>0</v>
      </c>
      <c r="BE922" s="413" t="s">
        <v>69</v>
      </c>
    </row>
    <row r="923" spans="1:57" s="65" customFormat="1" ht="12" customHeight="1" x14ac:dyDescent="0.2">
      <c r="A923" s="43">
        <v>908</v>
      </c>
      <c r="B923" s="166"/>
      <c r="C923" s="166"/>
      <c r="D923" s="166"/>
      <c r="E923" s="162"/>
      <c r="F923" s="166"/>
      <c r="G923" s="162"/>
      <c r="H923" s="162"/>
      <c r="I923" s="189">
        <f t="shared" si="518"/>
        <v>0</v>
      </c>
      <c r="J923" s="195"/>
      <c r="K923" s="162"/>
      <c r="L923" s="168"/>
      <c r="M923" s="75">
        <f>_xlfn.XLOOKUP(L923,list_vat[Страна],list_vat[Ставка НДС %],0,0)</f>
        <v>0</v>
      </c>
      <c r="N923" s="162">
        <f t="shared" si="519"/>
        <v>0</v>
      </c>
      <c r="O923" s="169"/>
      <c r="P923" s="74">
        <f t="shared" si="540"/>
        <v>0</v>
      </c>
      <c r="Q923" s="162"/>
      <c r="R923" s="162" t="str">
        <f t="shared" si="520"/>
        <v>введи курс</v>
      </c>
      <c r="S923" s="196">
        <f t="shared" si="521"/>
        <v>0</v>
      </c>
      <c r="T923" s="192">
        <f t="shared" si="522"/>
        <v>0</v>
      </c>
      <c r="U923" s="76">
        <f t="shared" si="523"/>
        <v>0</v>
      </c>
      <c r="V923" s="123">
        <f t="shared" si="524"/>
        <v>0</v>
      </c>
      <c r="W923" s="191"/>
      <c r="X923" s="170"/>
      <c r="Y923" s="74">
        <f t="shared" si="509"/>
        <v>0</v>
      </c>
      <c r="Z923" s="188"/>
      <c r="AA923" s="130">
        <f t="shared" si="525"/>
        <v>0</v>
      </c>
      <c r="AB923" s="74">
        <f t="shared" si="526"/>
        <v>0</v>
      </c>
      <c r="AC923" s="356"/>
      <c r="AD923" s="130" cm="1">
        <f t="array" ref="AD923">IFERROR(ROUND((_xlfn.IFS(offer_sale_type="поставка",AB923,offer_sale_type="транзит",S923)*(1+AC923))/E923,2),0)</f>
        <v>0</v>
      </c>
      <c r="AE923" s="74">
        <f t="shared" si="527"/>
        <v>0</v>
      </c>
      <c r="AF923" s="123" cm="1">
        <f t="array" ref="AF923">IFERROR(ROUND(_xlfn.IFS(offer_sale_type="поставка",AB923,offer_sale_type="транзит",S923)*AC923,2),0)</f>
        <v>0</v>
      </c>
      <c r="AG923" s="130">
        <f t="shared" si="510"/>
        <v>0</v>
      </c>
      <c r="AH923" s="74">
        <f t="shared" si="511"/>
        <v>0</v>
      </c>
      <c r="AI923" s="123">
        <f t="shared" si="512"/>
        <v>0</v>
      </c>
      <c r="AJ923" s="118">
        <f t="shared" si="528"/>
        <v>0</v>
      </c>
      <c r="AK923" s="74">
        <f t="shared" si="529"/>
        <v>0</v>
      </c>
      <c r="AL923" s="174">
        <f t="shared" si="530"/>
        <v>0</v>
      </c>
      <c r="AM923" s="175">
        <f t="shared" si="513"/>
        <v>0</v>
      </c>
      <c r="AN923" s="130">
        <f t="shared" si="531"/>
        <v>0</v>
      </c>
      <c r="AO923" s="74">
        <f t="shared" si="514"/>
        <v>0</v>
      </c>
      <c r="AP923" s="123">
        <f t="shared" si="532"/>
        <v>0</v>
      </c>
      <c r="AQ923" s="118">
        <f t="shared" si="515"/>
        <v>0</v>
      </c>
      <c r="AR923" s="82" t="str">
        <f t="shared" si="533"/>
        <v>https://www.alta.ru/tnved/code//</v>
      </c>
      <c r="AS923" s="157"/>
      <c r="AT923" s="162"/>
      <c r="AU923" s="74">
        <f t="shared" si="516"/>
        <v>0</v>
      </c>
      <c r="AV923" s="157"/>
      <c r="AW923" s="75">
        <f>_xlfn.IFNA(VLOOKUP(L923,list_vat[],3,FALSE),0)</f>
        <v>0</v>
      </c>
      <c r="AX923" s="74">
        <f t="shared" si="534"/>
        <v>0</v>
      </c>
      <c r="AY923" s="74">
        <f t="shared" si="535"/>
        <v>0</v>
      </c>
      <c r="AZ923" s="130">
        <f t="shared" si="536"/>
        <v>0</v>
      </c>
      <c r="BA923" s="74">
        <f t="shared" si="517"/>
        <v>0</v>
      </c>
      <c r="BB923" s="193">
        <f t="shared" si="537"/>
        <v>0</v>
      </c>
      <c r="BC923" s="102">
        <f t="shared" si="538"/>
        <v>0</v>
      </c>
      <c r="BD923" s="102">
        <f t="shared" si="539"/>
        <v>0</v>
      </c>
      <c r="BE923" s="413" t="s">
        <v>69</v>
      </c>
    </row>
    <row r="924" spans="1:57" s="65" customFormat="1" ht="12" customHeight="1" x14ac:dyDescent="0.2">
      <c r="A924" s="43">
        <v>909</v>
      </c>
      <c r="B924" s="166"/>
      <c r="C924" s="166"/>
      <c r="D924" s="166"/>
      <c r="E924" s="162"/>
      <c r="F924" s="166"/>
      <c r="G924" s="162"/>
      <c r="H924" s="162"/>
      <c r="I924" s="189">
        <f t="shared" si="518"/>
        <v>0</v>
      </c>
      <c r="J924" s="195"/>
      <c r="K924" s="162"/>
      <c r="L924" s="168"/>
      <c r="M924" s="75">
        <f>_xlfn.XLOOKUP(L924,list_vat[Страна],list_vat[Ставка НДС %],0,0)</f>
        <v>0</v>
      </c>
      <c r="N924" s="162">
        <f t="shared" si="519"/>
        <v>0</v>
      </c>
      <c r="O924" s="169"/>
      <c r="P924" s="74">
        <f t="shared" si="540"/>
        <v>0</v>
      </c>
      <c r="Q924" s="162"/>
      <c r="R924" s="162" t="str">
        <f t="shared" si="520"/>
        <v>введи курс</v>
      </c>
      <c r="S924" s="196">
        <f t="shared" si="521"/>
        <v>0</v>
      </c>
      <c r="T924" s="192">
        <f t="shared" si="522"/>
        <v>0</v>
      </c>
      <c r="U924" s="76">
        <f t="shared" si="523"/>
        <v>0</v>
      </c>
      <c r="V924" s="123">
        <f t="shared" si="524"/>
        <v>0</v>
      </c>
      <c r="W924" s="191"/>
      <c r="X924" s="170"/>
      <c r="Y924" s="74">
        <f t="shared" si="509"/>
        <v>0</v>
      </c>
      <c r="Z924" s="188"/>
      <c r="AA924" s="130">
        <f t="shared" si="525"/>
        <v>0</v>
      </c>
      <c r="AB924" s="74">
        <f t="shared" si="526"/>
        <v>0</v>
      </c>
      <c r="AC924" s="356"/>
      <c r="AD924" s="130" cm="1">
        <f t="array" ref="AD924">IFERROR(ROUND((_xlfn.IFS(offer_sale_type="поставка",AB924,offer_sale_type="транзит",S924)*(1+AC924))/E924,2),0)</f>
        <v>0</v>
      </c>
      <c r="AE924" s="74">
        <f t="shared" si="527"/>
        <v>0</v>
      </c>
      <c r="AF924" s="123" cm="1">
        <f t="array" ref="AF924">IFERROR(ROUND(_xlfn.IFS(offer_sale_type="поставка",AB924,offer_sale_type="транзит",S924)*AC924,2),0)</f>
        <v>0</v>
      </c>
      <c r="AG924" s="130">
        <f t="shared" si="510"/>
        <v>0</v>
      </c>
      <c r="AH924" s="74">
        <f t="shared" si="511"/>
        <v>0</v>
      </c>
      <c r="AI924" s="123">
        <f t="shared" si="512"/>
        <v>0</v>
      </c>
      <c r="AJ924" s="118">
        <f t="shared" si="528"/>
        <v>0</v>
      </c>
      <c r="AK924" s="74">
        <f t="shared" si="529"/>
        <v>0</v>
      </c>
      <c r="AL924" s="174">
        <f t="shared" si="530"/>
        <v>0</v>
      </c>
      <c r="AM924" s="175">
        <f t="shared" si="513"/>
        <v>0</v>
      </c>
      <c r="AN924" s="130">
        <f t="shared" si="531"/>
        <v>0</v>
      </c>
      <c r="AO924" s="74">
        <f t="shared" si="514"/>
        <v>0</v>
      </c>
      <c r="AP924" s="123">
        <f t="shared" si="532"/>
        <v>0</v>
      </c>
      <c r="AQ924" s="118">
        <f t="shared" si="515"/>
        <v>0</v>
      </c>
      <c r="AR924" s="82" t="str">
        <f t="shared" si="533"/>
        <v>https://www.alta.ru/tnved/code//</v>
      </c>
      <c r="AS924" s="157"/>
      <c r="AT924" s="162"/>
      <c r="AU924" s="74">
        <f t="shared" si="516"/>
        <v>0</v>
      </c>
      <c r="AV924" s="157"/>
      <c r="AW924" s="75">
        <f>_xlfn.IFNA(VLOOKUP(L924,list_vat[],3,FALSE),0)</f>
        <v>0</v>
      </c>
      <c r="AX924" s="74">
        <f t="shared" si="534"/>
        <v>0</v>
      </c>
      <c r="AY924" s="74">
        <f t="shared" si="535"/>
        <v>0</v>
      </c>
      <c r="AZ924" s="130">
        <f t="shared" si="536"/>
        <v>0</v>
      </c>
      <c r="BA924" s="74">
        <f t="shared" si="517"/>
        <v>0</v>
      </c>
      <c r="BB924" s="193">
        <f t="shared" si="537"/>
        <v>0</v>
      </c>
      <c r="BC924" s="102">
        <f t="shared" si="538"/>
        <v>0</v>
      </c>
      <c r="BD924" s="102">
        <f t="shared" si="539"/>
        <v>0</v>
      </c>
      <c r="BE924" s="413" t="s">
        <v>69</v>
      </c>
    </row>
    <row r="925" spans="1:57" s="65" customFormat="1" ht="12" customHeight="1" x14ac:dyDescent="0.2">
      <c r="A925" s="43">
        <v>910</v>
      </c>
      <c r="B925" s="166"/>
      <c r="C925" s="166"/>
      <c r="D925" s="166"/>
      <c r="E925" s="162"/>
      <c r="F925" s="166"/>
      <c r="G925" s="162"/>
      <c r="H925" s="162"/>
      <c r="I925" s="189">
        <f t="shared" si="518"/>
        <v>0</v>
      </c>
      <c r="J925" s="195"/>
      <c r="K925" s="162"/>
      <c r="L925" s="168"/>
      <c r="M925" s="75">
        <f>_xlfn.XLOOKUP(L925,list_vat[Страна],list_vat[Ставка НДС %],0,0)</f>
        <v>0</v>
      </c>
      <c r="N925" s="162">
        <f t="shared" si="519"/>
        <v>0</v>
      </c>
      <c r="O925" s="169"/>
      <c r="P925" s="74">
        <f t="shared" si="540"/>
        <v>0</v>
      </c>
      <c r="Q925" s="162"/>
      <c r="R925" s="162" t="str">
        <f t="shared" si="520"/>
        <v>введи курс</v>
      </c>
      <c r="S925" s="196">
        <f t="shared" si="521"/>
        <v>0</v>
      </c>
      <c r="T925" s="192">
        <f t="shared" si="522"/>
        <v>0</v>
      </c>
      <c r="U925" s="76">
        <f t="shared" si="523"/>
        <v>0</v>
      </c>
      <c r="V925" s="123">
        <f t="shared" si="524"/>
        <v>0</v>
      </c>
      <c r="W925" s="191"/>
      <c r="X925" s="170"/>
      <c r="Y925" s="74">
        <f t="shared" si="509"/>
        <v>0</v>
      </c>
      <c r="Z925" s="188"/>
      <c r="AA925" s="130">
        <f t="shared" si="525"/>
        <v>0</v>
      </c>
      <c r="AB925" s="74">
        <f t="shared" si="526"/>
        <v>0</v>
      </c>
      <c r="AC925" s="356"/>
      <c r="AD925" s="130" cm="1">
        <f t="array" ref="AD925">IFERROR(ROUND((_xlfn.IFS(offer_sale_type="поставка",AB925,offer_sale_type="транзит",S925)*(1+AC925))/E925,2),0)</f>
        <v>0</v>
      </c>
      <c r="AE925" s="74">
        <f t="shared" si="527"/>
        <v>0</v>
      </c>
      <c r="AF925" s="123" cm="1">
        <f t="array" ref="AF925">IFERROR(ROUND(_xlfn.IFS(offer_sale_type="поставка",AB925,offer_sale_type="транзит",S925)*AC925,2),0)</f>
        <v>0</v>
      </c>
      <c r="AG925" s="130">
        <f t="shared" si="510"/>
        <v>0</v>
      </c>
      <c r="AH925" s="74">
        <f t="shared" si="511"/>
        <v>0</v>
      </c>
      <c r="AI925" s="123">
        <f t="shared" si="512"/>
        <v>0</v>
      </c>
      <c r="AJ925" s="118">
        <f t="shared" si="528"/>
        <v>0</v>
      </c>
      <c r="AK925" s="74">
        <f t="shared" si="529"/>
        <v>0</v>
      </c>
      <c r="AL925" s="174">
        <f t="shared" si="530"/>
        <v>0</v>
      </c>
      <c r="AM925" s="175">
        <f t="shared" si="513"/>
        <v>0</v>
      </c>
      <c r="AN925" s="130">
        <f t="shared" si="531"/>
        <v>0</v>
      </c>
      <c r="AO925" s="74">
        <f t="shared" si="514"/>
        <v>0</v>
      </c>
      <c r="AP925" s="123">
        <f t="shared" si="532"/>
        <v>0</v>
      </c>
      <c r="AQ925" s="118">
        <f t="shared" si="515"/>
        <v>0</v>
      </c>
      <c r="AR925" s="82" t="str">
        <f t="shared" si="533"/>
        <v>https://www.alta.ru/tnved/code//</v>
      </c>
      <c r="AS925" s="157"/>
      <c r="AT925" s="162"/>
      <c r="AU925" s="74">
        <f t="shared" si="516"/>
        <v>0</v>
      </c>
      <c r="AV925" s="157"/>
      <c r="AW925" s="75">
        <f>_xlfn.IFNA(VLOOKUP(L925,list_vat[],3,FALSE),0)</f>
        <v>0</v>
      </c>
      <c r="AX925" s="74">
        <f t="shared" si="534"/>
        <v>0</v>
      </c>
      <c r="AY925" s="74">
        <f t="shared" si="535"/>
        <v>0</v>
      </c>
      <c r="AZ925" s="130">
        <f t="shared" si="536"/>
        <v>0</v>
      </c>
      <c r="BA925" s="74">
        <f t="shared" si="517"/>
        <v>0</v>
      </c>
      <c r="BB925" s="193">
        <f t="shared" si="537"/>
        <v>0</v>
      </c>
      <c r="BC925" s="102">
        <f t="shared" si="538"/>
        <v>0</v>
      </c>
      <c r="BD925" s="102">
        <f t="shared" si="539"/>
        <v>0</v>
      </c>
      <c r="BE925" s="413" t="s">
        <v>69</v>
      </c>
    </row>
    <row r="926" spans="1:57" s="65" customFormat="1" ht="12" customHeight="1" x14ac:dyDescent="0.2">
      <c r="A926" s="43">
        <v>911</v>
      </c>
      <c r="B926" s="166"/>
      <c r="C926" s="166"/>
      <c r="D926" s="166"/>
      <c r="E926" s="162"/>
      <c r="F926" s="166"/>
      <c r="G926" s="162"/>
      <c r="H926" s="162"/>
      <c r="I926" s="189">
        <f t="shared" si="518"/>
        <v>0</v>
      </c>
      <c r="J926" s="195"/>
      <c r="K926" s="162"/>
      <c r="L926" s="168"/>
      <c r="M926" s="75">
        <f>_xlfn.XLOOKUP(L926,list_vat[Страна],list_vat[Ставка НДС %],0,0)</f>
        <v>0</v>
      </c>
      <c r="N926" s="162">
        <f t="shared" si="519"/>
        <v>0</v>
      </c>
      <c r="O926" s="169"/>
      <c r="P926" s="74">
        <f t="shared" si="540"/>
        <v>0</v>
      </c>
      <c r="Q926" s="162"/>
      <c r="R926" s="162" t="str">
        <f t="shared" si="520"/>
        <v>введи курс</v>
      </c>
      <c r="S926" s="196">
        <f t="shared" si="521"/>
        <v>0</v>
      </c>
      <c r="T926" s="192">
        <f t="shared" si="522"/>
        <v>0</v>
      </c>
      <c r="U926" s="76">
        <f t="shared" si="523"/>
        <v>0</v>
      </c>
      <c r="V926" s="123">
        <f t="shared" si="524"/>
        <v>0</v>
      </c>
      <c r="W926" s="191"/>
      <c r="X926" s="170"/>
      <c r="Y926" s="74">
        <f t="shared" si="509"/>
        <v>0</v>
      </c>
      <c r="Z926" s="188"/>
      <c r="AA926" s="130">
        <f t="shared" si="525"/>
        <v>0</v>
      </c>
      <c r="AB926" s="74">
        <f t="shared" si="526"/>
        <v>0</v>
      </c>
      <c r="AC926" s="356"/>
      <c r="AD926" s="130" cm="1">
        <f t="array" ref="AD926">IFERROR(ROUND((_xlfn.IFS(offer_sale_type="поставка",AB926,offer_sale_type="транзит",S926)*(1+AC926))/E926,2),0)</f>
        <v>0</v>
      </c>
      <c r="AE926" s="74">
        <f t="shared" si="527"/>
        <v>0</v>
      </c>
      <c r="AF926" s="123" cm="1">
        <f t="array" ref="AF926">IFERROR(ROUND(_xlfn.IFS(offer_sale_type="поставка",AB926,offer_sale_type="транзит",S926)*AC926,2),0)</f>
        <v>0</v>
      </c>
      <c r="AG926" s="130">
        <f t="shared" si="510"/>
        <v>0</v>
      </c>
      <c r="AH926" s="74">
        <f t="shared" si="511"/>
        <v>0</v>
      </c>
      <c r="AI926" s="123">
        <f t="shared" si="512"/>
        <v>0</v>
      </c>
      <c r="AJ926" s="118">
        <f t="shared" si="528"/>
        <v>0</v>
      </c>
      <c r="AK926" s="74">
        <f t="shared" si="529"/>
        <v>0</v>
      </c>
      <c r="AL926" s="174">
        <f t="shared" si="530"/>
        <v>0</v>
      </c>
      <c r="AM926" s="175">
        <f t="shared" si="513"/>
        <v>0</v>
      </c>
      <c r="AN926" s="130">
        <f t="shared" si="531"/>
        <v>0</v>
      </c>
      <c r="AO926" s="74">
        <f t="shared" si="514"/>
        <v>0</v>
      </c>
      <c r="AP926" s="123">
        <f t="shared" si="532"/>
        <v>0</v>
      </c>
      <c r="AQ926" s="118">
        <f t="shared" si="515"/>
        <v>0</v>
      </c>
      <c r="AR926" s="82" t="str">
        <f t="shared" si="533"/>
        <v>https://www.alta.ru/tnved/code//</v>
      </c>
      <c r="AS926" s="157"/>
      <c r="AT926" s="162"/>
      <c r="AU926" s="74">
        <f t="shared" si="516"/>
        <v>0</v>
      </c>
      <c r="AV926" s="157"/>
      <c r="AW926" s="75">
        <f>_xlfn.IFNA(VLOOKUP(L926,list_vat[],3,FALSE),0)</f>
        <v>0</v>
      </c>
      <c r="AX926" s="74">
        <f t="shared" si="534"/>
        <v>0</v>
      </c>
      <c r="AY926" s="74">
        <f t="shared" si="535"/>
        <v>0</v>
      </c>
      <c r="AZ926" s="130">
        <f t="shared" si="536"/>
        <v>0</v>
      </c>
      <c r="BA926" s="74">
        <f t="shared" si="517"/>
        <v>0</v>
      </c>
      <c r="BB926" s="193">
        <f t="shared" si="537"/>
        <v>0</v>
      </c>
      <c r="BC926" s="102">
        <f t="shared" si="538"/>
        <v>0</v>
      </c>
      <c r="BD926" s="102">
        <f t="shared" si="539"/>
        <v>0</v>
      </c>
      <c r="BE926" s="413" t="s">
        <v>69</v>
      </c>
    </row>
    <row r="927" spans="1:57" s="65" customFormat="1" ht="12" customHeight="1" x14ac:dyDescent="0.2">
      <c r="A927" s="43">
        <v>912</v>
      </c>
      <c r="B927" s="166"/>
      <c r="C927" s="166"/>
      <c r="D927" s="166"/>
      <c r="E927" s="162"/>
      <c r="F927" s="166"/>
      <c r="G927" s="162"/>
      <c r="H927" s="162"/>
      <c r="I927" s="189">
        <f t="shared" si="518"/>
        <v>0</v>
      </c>
      <c r="J927" s="195"/>
      <c r="K927" s="162"/>
      <c r="L927" s="168"/>
      <c r="M927" s="75">
        <f>_xlfn.XLOOKUP(L927,list_vat[Страна],list_vat[Ставка НДС %],0,0)</f>
        <v>0</v>
      </c>
      <c r="N927" s="162">
        <f t="shared" si="519"/>
        <v>0</v>
      </c>
      <c r="O927" s="169"/>
      <c r="P927" s="74">
        <f t="shared" si="540"/>
        <v>0</v>
      </c>
      <c r="Q927" s="162"/>
      <c r="R927" s="162" t="str">
        <f t="shared" si="520"/>
        <v>введи курс</v>
      </c>
      <c r="S927" s="196">
        <f t="shared" si="521"/>
        <v>0</v>
      </c>
      <c r="T927" s="192">
        <f t="shared" si="522"/>
        <v>0</v>
      </c>
      <c r="U927" s="76">
        <f t="shared" si="523"/>
        <v>0</v>
      </c>
      <c r="V927" s="123">
        <f t="shared" si="524"/>
        <v>0</v>
      </c>
      <c r="W927" s="191"/>
      <c r="X927" s="170"/>
      <c r="Y927" s="74">
        <f t="shared" si="509"/>
        <v>0</v>
      </c>
      <c r="Z927" s="188"/>
      <c r="AA927" s="130">
        <f t="shared" si="525"/>
        <v>0</v>
      </c>
      <c r="AB927" s="74">
        <f t="shared" si="526"/>
        <v>0</v>
      </c>
      <c r="AC927" s="356"/>
      <c r="AD927" s="130" cm="1">
        <f t="array" ref="AD927">IFERROR(ROUND((_xlfn.IFS(offer_sale_type="поставка",AB927,offer_sale_type="транзит",S927)*(1+AC927))/E927,2),0)</f>
        <v>0</v>
      </c>
      <c r="AE927" s="74">
        <f t="shared" si="527"/>
        <v>0</v>
      </c>
      <c r="AF927" s="123" cm="1">
        <f t="array" ref="AF927">IFERROR(ROUND(_xlfn.IFS(offer_sale_type="поставка",AB927,offer_sale_type="транзит",S927)*AC927,2),0)</f>
        <v>0</v>
      </c>
      <c r="AG927" s="130">
        <f t="shared" si="510"/>
        <v>0</v>
      </c>
      <c r="AH927" s="74">
        <f t="shared" si="511"/>
        <v>0</v>
      </c>
      <c r="AI927" s="123">
        <f t="shared" si="512"/>
        <v>0</v>
      </c>
      <c r="AJ927" s="118">
        <f t="shared" si="528"/>
        <v>0</v>
      </c>
      <c r="AK927" s="74">
        <f t="shared" si="529"/>
        <v>0</v>
      </c>
      <c r="AL927" s="174">
        <f t="shared" si="530"/>
        <v>0</v>
      </c>
      <c r="AM927" s="175">
        <f t="shared" si="513"/>
        <v>0</v>
      </c>
      <c r="AN927" s="130">
        <f t="shared" si="531"/>
        <v>0</v>
      </c>
      <c r="AO927" s="74">
        <f t="shared" si="514"/>
        <v>0</v>
      </c>
      <c r="AP927" s="123">
        <f t="shared" si="532"/>
        <v>0</v>
      </c>
      <c r="AQ927" s="118">
        <f t="shared" si="515"/>
        <v>0</v>
      </c>
      <c r="AR927" s="82" t="str">
        <f t="shared" si="533"/>
        <v>https://www.alta.ru/tnved/code//</v>
      </c>
      <c r="AS927" s="157"/>
      <c r="AT927" s="162"/>
      <c r="AU927" s="74">
        <f t="shared" si="516"/>
        <v>0</v>
      </c>
      <c r="AV927" s="157"/>
      <c r="AW927" s="75">
        <f>_xlfn.IFNA(VLOOKUP(L927,list_vat[],3,FALSE),0)</f>
        <v>0</v>
      </c>
      <c r="AX927" s="74">
        <f t="shared" si="534"/>
        <v>0</v>
      </c>
      <c r="AY927" s="74">
        <f t="shared" si="535"/>
        <v>0</v>
      </c>
      <c r="AZ927" s="130">
        <f t="shared" si="536"/>
        <v>0</v>
      </c>
      <c r="BA927" s="74">
        <f t="shared" si="517"/>
        <v>0</v>
      </c>
      <c r="BB927" s="193">
        <f t="shared" si="537"/>
        <v>0</v>
      </c>
      <c r="BC927" s="102">
        <f t="shared" si="538"/>
        <v>0</v>
      </c>
      <c r="BD927" s="102">
        <f t="shared" si="539"/>
        <v>0</v>
      </c>
      <c r="BE927" s="413" t="s">
        <v>69</v>
      </c>
    </row>
    <row r="928" spans="1:57" s="65" customFormat="1" ht="12" customHeight="1" x14ac:dyDescent="0.2">
      <c r="A928" s="43">
        <v>913</v>
      </c>
      <c r="B928" s="166"/>
      <c r="C928" s="166"/>
      <c r="D928" s="166"/>
      <c r="E928" s="162"/>
      <c r="F928" s="166"/>
      <c r="G928" s="162"/>
      <c r="H928" s="162"/>
      <c r="I928" s="189">
        <f t="shared" si="518"/>
        <v>0</v>
      </c>
      <c r="J928" s="195"/>
      <c r="K928" s="162"/>
      <c r="L928" s="168"/>
      <c r="M928" s="75">
        <f>_xlfn.XLOOKUP(L928,list_vat[Страна],list_vat[Ставка НДС %],0,0)</f>
        <v>0</v>
      </c>
      <c r="N928" s="162">
        <f t="shared" si="519"/>
        <v>0</v>
      </c>
      <c r="O928" s="169"/>
      <c r="P928" s="74">
        <f t="shared" si="540"/>
        <v>0</v>
      </c>
      <c r="Q928" s="162"/>
      <c r="R928" s="162" t="str">
        <f t="shared" si="520"/>
        <v>введи курс</v>
      </c>
      <c r="S928" s="196">
        <f t="shared" si="521"/>
        <v>0</v>
      </c>
      <c r="T928" s="192">
        <f t="shared" si="522"/>
        <v>0</v>
      </c>
      <c r="U928" s="76">
        <f t="shared" si="523"/>
        <v>0</v>
      </c>
      <c r="V928" s="123">
        <f t="shared" si="524"/>
        <v>0</v>
      </c>
      <c r="W928" s="191"/>
      <c r="X928" s="170"/>
      <c r="Y928" s="74">
        <f t="shared" si="509"/>
        <v>0</v>
      </c>
      <c r="Z928" s="188"/>
      <c r="AA928" s="130">
        <f t="shared" si="525"/>
        <v>0</v>
      </c>
      <c r="AB928" s="74">
        <f t="shared" si="526"/>
        <v>0</v>
      </c>
      <c r="AC928" s="356"/>
      <c r="AD928" s="130" cm="1">
        <f t="array" ref="AD928">IFERROR(ROUND((_xlfn.IFS(offer_sale_type="поставка",AB928,offer_sale_type="транзит",S928)*(1+AC928))/E928,2),0)</f>
        <v>0</v>
      </c>
      <c r="AE928" s="74">
        <f t="shared" si="527"/>
        <v>0</v>
      </c>
      <c r="AF928" s="123" cm="1">
        <f t="array" ref="AF928">IFERROR(ROUND(_xlfn.IFS(offer_sale_type="поставка",AB928,offer_sale_type="транзит",S928)*AC928,2),0)</f>
        <v>0</v>
      </c>
      <c r="AG928" s="130">
        <f t="shared" si="510"/>
        <v>0</v>
      </c>
      <c r="AH928" s="74">
        <f t="shared" si="511"/>
        <v>0</v>
      </c>
      <c r="AI928" s="123">
        <f t="shared" si="512"/>
        <v>0</v>
      </c>
      <c r="AJ928" s="118">
        <f t="shared" si="528"/>
        <v>0</v>
      </c>
      <c r="AK928" s="74">
        <f t="shared" si="529"/>
        <v>0</v>
      </c>
      <c r="AL928" s="174">
        <f t="shared" si="530"/>
        <v>0</v>
      </c>
      <c r="AM928" s="175">
        <f t="shared" si="513"/>
        <v>0</v>
      </c>
      <c r="AN928" s="130">
        <f t="shared" si="531"/>
        <v>0</v>
      </c>
      <c r="AO928" s="74">
        <f t="shared" si="514"/>
        <v>0</v>
      </c>
      <c r="AP928" s="123">
        <f t="shared" si="532"/>
        <v>0</v>
      </c>
      <c r="AQ928" s="118">
        <f t="shared" si="515"/>
        <v>0</v>
      </c>
      <c r="AR928" s="82" t="str">
        <f t="shared" si="533"/>
        <v>https://www.alta.ru/tnved/code//</v>
      </c>
      <c r="AS928" s="157"/>
      <c r="AT928" s="162"/>
      <c r="AU928" s="74">
        <f t="shared" si="516"/>
        <v>0</v>
      </c>
      <c r="AV928" s="157"/>
      <c r="AW928" s="75">
        <f>_xlfn.IFNA(VLOOKUP(L928,list_vat[],3,FALSE),0)</f>
        <v>0</v>
      </c>
      <c r="AX928" s="74">
        <f t="shared" si="534"/>
        <v>0</v>
      </c>
      <c r="AY928" s="74">
        <f t="shared" si="535"/>
        <v>0</v>
      </c>
      <c r="AZ928" s="130">
        <f t="shared" si="536"/>
        <v>0</v>
      </c>
      <c r="BA928" s="74">
        <f t="shared" si="517"/>
        <v>0</v>
      </c>
      <c r="BB928" s="193">
        <f t="shared" si="537"/>
        <v>0</v>
      </c>
      <c r="BC928" s="102">
        <f t="shared" si="538"/>
        <v>0</v>
      </c>
      <c r="BD928" s="102">
        <f t="shared" si="539"/>
        <v>0</v>
      </c>
      <c r="BE928" s="413" t="s">
        <v>69</v>
      </c>
    </row>
    <row r="929" spans="1:57" s="65" customFormat="1" ht="12" customHeight="1" x14ac:dyDescent="0.2">
      <c r="A929" s="43">
        <v>914</v>
      </c>
      <c r="B929" s="166"/>
      <c r="C929" s="166"/>
      <c r="D929" s="166"/>
      <c r="E929" s="162"/>
      <c r="F929" s="166"/>
      <c r="G929" s="162"/>
      <c r="H929" s="162"/>
      <c r="I929" s="189">
        <f t="shared" si="518"/>
        <v>0</v>
      </c>
      <c r="J929" s="195"/>
      <c r="K929" s="162"/>
      <c r="L929" s="168"/>
      <c r="M929" s="75">
        <f>_xlfn.XLOOKUP(L929,list_vat[Страна],list_vat[Ставка НДС %],0,0)</f>
        <v>0</v>
      </c>
      <c r="N929" s="162">
        <f t="shared" si="519"/>
        <v>0</v>
      </c>
      <c r="O929" s="169"/>
      <c r="P929" s="74">
        <f t="shared" si="540"/>
        <v>0</v>
      </c>
      <c r="Q929" s="162"/>
      <c r="R929" s="162" t="str">
        <f t="shared" si="520"/>
        <v>введи курс</v>
      </c>
      <c r="S929" s="196">
        <f t="shared" si="521"/>
        <v>0</v>
      </c>
      <c r="T929" s="192">
        <f t="shared" si="522"/>
        <v>0</v>
      </c>
      <c r="U929" s="76">
        <f t="shared" si="523"/>
        <v>0</v>
      </c>
      <c r="V929" s="123">
        <f t="shared" si="524"/>
        <v>0</v>
      </c>
      <c r="W929" s="191"/>
      <c r="X929" s="170"/>
      <c r="Y929" s="74">
        <f t="shared" si="509"/>
        <v>0</v>
      </c>
      <c r="Z929" s="188"/>
      <c r="AA929" s="130">
        <f t="shared" si="525"/>
        <v>0</v>
      </c>
      <c r="AB929" s="74">
        <f t="shared" si="526"/>
        <v>0</v>
      </c>
      <c r="AC929" s="356"/>
      <c r="AD929" s="130" cm="1">
        <f t="array" ref="AD929">IFERROR(ROUND((_xlfn.IFS(offer_sale_type="поставка",AB929,offer_sale_type="транзит",S929)*(1+AC929))/E929,2),0)</f>
        <v>0</v>
      </c>
      <c r="AE929" s="74">
        <f t="shared" si="527"/>
        <v>0</v>
      </c>
      <c r="AF929" s="123" cm="1">
        <f t="array" ref="AF929">IFERROR(ROUND(_xlfn.IFS(offer_sale_type="поставка",AB929,offer_sale_type="транзит",S929)*AC929,2),0)</f>
        <v>0</v>
      </c>
      <c r="AG929" s="130">
        <f t="shared" si="510"/>
        <v>0</v>
      </c>
      <c r="AH929" s="74">
        <f t="shared" si="511"/>
        <v>0</v>
      </c>
      <c r="AI929" s="123">
        <f t="shared" si="512"/>
        <v>0</v>
      </c>
      <c r="AJ929" s="118">
        <f t="shared" si="528"/>
        <v>0</v>
      </c>
      <c r="AK929" s="74">
        <f t="shared" si="529"/>
        <v>0</v>
      </c>
      <c r="AL929" s="174">
        <f t="shared" si="530"/>
        <v>0</v>
      </c>
      <c r="AM929" s="175">
        <f t="shared" si="513"/>
        <v>0</v>
      </c>
      <c r="AN929" s="130">
        <f t="shared" si="531"/>
        <v>0</v>
      </c>
      <c r="AO929" s="74">
        <f t="shared" si="514"/>
        <v>0</v>
      </c>
      <c r="AP929" s="123">
        <f t="shared" si="532"/>
        <v>0</v>
      </c>
      <c r="AQ929" s="118">
        <f t="shared" si="515"/>
        <v>0</v>
      </c>
      <c r="AR929" s="82" t="str">
        <f t="shared" si="533"/>
        <v>https://www.alta.ru/tnved/code//</v>
      </c>
      <c r="AS929" s="157"/>
      <c r="AT929" s="162"/>
      <c r="AU929" s="74">
        <f t="shared" si="516"/>
        <v>0</v>
      </c>
      <c r="AV929" s="157"/>
      <c r="AW929" s="75">
        <f>_xlfn.IFNA(VLOOKUP(L929,list_vat[],3,FALSE),0)</f>
        <v>0</v>
      </c>
      <c r="AX929" s="74">
        <f t="shared" si="534"/>
        <v>0</v>
      </c>
      <c r="AY929" s="74">
        <f t="shared" si="535"/>
        <v>0</v>
      </c>
      <c r="AZ929" s="130">
        <f t="shared" si="536"/>
        <v>0</v>
      </c>
      <c r="BA929" s="74">
        <f t="shared" si="517"/>
        <v>0</v>
      </c>
      <c r="BB929" s="193">
        <f t="shared" si="537"/>
        <v>0</v>
      </c>
      <c r="BC929" s="102">
        <f t="shared" si="538"/>
        <v>0</v>
      </c>
      <c r="BD929" s="102">
        <f t="shared" si="539"/>
        <v>0</v>
      </c>
      <c r="BE929" s="413" t="s">
        <v>69</v>
      </c>
    </row>
    <row r="930" spans="1:57" s="65" customFormat="1" ht="12" customHeight="1" x14ac:dyDescent="0.2">
      <c r="A930" s="43">
        <v>915</v>
      </c>
      <c r="B930" s="166"/>
      <c r="C930" s="166"/>
      <c r="D930" s="166"/>
      <c r="E930" s="162"/>
      <c r="F930" s="166"/>
      <c r="G930" s="162"/>
      <c r="H930" s="162"/>
      <c r="I930" s="189">
        <f t="shared" si="518"/>
        <v>0</v>
      </c>
      <c r="J930" s="195"/>
      <c r="K930" s="162"/>
      <c r="L930" s="168"/>
      <c r="M930" s="75">
        <f>_xlfn.XLOOKUP(L930,list_vat[Страна],list_vat[Ставка НДС %],0,0)</f>
        <v>0</v>
      </c>
      <c r="N930" s="162">
        <f t="shared" si="519"/>
        <v>0</v>
      </c>
      <c r="O930" s="169"/>
      <c r="P930" s="74">
        <f t="shared" si="540"/>
        <v>0</v>
      </c>
      <c r="Q930" s="162"/>
      <c r="R930" s="162" t="str">
        <f t="shared" si="520"/>
        <v>введи курс</v>
      </c>
      <c r="S930" s="196">
        <f t="shared" si="521"/>
        <v>0</v>
      </c>
      <c r="T930" s="192">
        <f t="shared" si="522"/>
        <v>0</v>
      </c>
      <c r="U930" s="76">
        <f t="shared" si="523"/>
        <v>0</v>
      </c>
      <c r="V930" s="123">
        <f t="shared" si="524"/>
        <v>0</v>
      </c>
      <c r="W930" s="191"/>
      <c r="X930" s="170"/>
      <c r="Y930" s="74">
        <f t="shared" si="509"/>
        <v>0</v>
      </c>
      <c r="Z930" s="188"/>
      <c r="AA930" s="130">
        <f t="shared" si="525"/>
        <v>0</v>
      </c>
      <c r="AB930" s="74">
        <f t="shared" si="526"/>
        <v>0</v>
      </c>
      <c r="AC930" s="356"/>
      <c r="AD930" s="130" cm="1">
        <f t="array" ref="AD930">IFERROR(ROUND((_xlfn.IFS(offer_sale_type="поставка",AB930,offer_sale_type="транзит",S930)*(1+AC930))/E930,2),0)</f>
        <v>0</v>
      </c>
      <c r="AE930" s="74">
        <f t="shared" si="527"/>
        <v>0</v>
      </c>
      <c r="AF930" s="123" cm="1">
        <f t="array" ref="AF930">IFERROR(ROUND(_xlfn.IFS(offer_sale_type="поставка",AB930,offer_sale_type="транзит",S930)*AC930,2),0)</f>
        <v>0</v>
      </c>
      <c r="AG930" s="130">
        <f t="shared" si="510"/>
        <v>0</v>
      </c>
      <c r="AH930" s="74">
        <f t="shared" si="511"/>
        <v>0</v>
      </c>
      <c r="AI930" s="123">
        <f t="shared" si="512"/>
        <v>0</v>
      </c>
      <c r="AJ930" s="118">
        <f t="shared" si="528"/>
        <v>0</v>
      </c>
      <c r="AK930" s="74">
        <f t="shared" si="529"/>
        <v>0</v>
      </c>
      <c r="AL930" s="174">
        <f t="shared" si="530"/>
        <v>0</v>
      </c>
      <c r="AM930" s="175">
        <f t="shared" si="513"/>
        <v>0</v>
      </c>
      <c r="AN930" s="130">
        <f t="shared" si="531"/>
        <v>0</v>
      </c>
      <c r="AO930" s="74">
        <f t="shared" si="514"/>
        <v>0</v>
      </c>
      <c r="AP930" s="123">
        <f t="shared" si="532"/>
        <v>0</v>
      </c>
      <c r="AQ930" s="118">
        <f t="shared" si="515"/>
        <v>0</v>
      </c>
      <c r="AR930" s="82" t="str">
        <f t="shared" si="533"/>
        <v>https://www.alta.ru/tnved/code//</v>
      </c>
      <c r="AS930" s="157"/>
      <c r="AT930" s="162"/>
      <c r="AU930" s="74">
        <f t="shared" si="516"/>
        <v>0</v>
      </c>
      <c r="AV930" s="157"/>
      <c r="AW930" s="75">
        <f>_xlfn.IFNA(VLOOKUP(L930,list_vat[],3,FALSE),0)</f>
        <v>0</v>
      </c>
      <c r="AX930" s="74">
        <f t="shared" si="534"/>
        <v>0</v>
      </c>
      <c r="AY930" s="74">
        <f t="shared" si="535"/>
        <v>0</v>
      </c>
      <c r="AZ930" s="130">
        <f t="shared" si="536"/>
        <v>0</v>
      </c>
      <c r="BA930" s="74">
        <f t="shared" si="517"/>
        <v>0</v>
      </c>
      <c r="BB930" s="193">
        <f t="shared" si="537"/>
        <v>0</v>
      </c>
      <c r="BC930" s="102">
        <f t="shared" si="538"/>
        <v>0</v>
      </c>
      <c r="BD930" s="102">
        <f t="shared" si="539"/>
        <v>0</v>
      </c>
      <c r="BE930" s="413" t="s">
        <v>69</v>
      </c>
    </row>
    <row r="931" spans="1:57" s="65" customFormat="1" ht="12" customHeight="1" x14ac:dyDescent="0.2">
      <c r="A931" s="43">
        <v>916</v>
      </c>
      <c r="B931" s="166"/>
      <c r="C931" s="166"/>
      <c r="D931" s="166"/>
      <c r="E931" s="162"/>
      <c r="F931" s="166"/>
      <c r="G931" s="162"/>
      <c r="H931" s="162"/>
      <c r="I931" s="189">
        <f t="shared" si="518"/>
        <v>0</v>
      </c>
      <c r="J931" s="195"/>
      <c r="K931" s="162"/>
      <c r="L931" s="168"/>
      <c r="M931" s="75">
        <f>_xlfn.XLOOKUP(L931,list_vat[Страна],list_vat[Ставка НДС %],0,0)</f>
        <v>0</v>
      </c>
      <c r="N931" s="162">
        <f t="shared" si="519"/>
        <v>0</v>
      </c>
      <c r="O931" s="169"/>
      <c r="P931" s="74">
        <f t="shared" si="540"/>
        <v>0</v>
      </c>
      <c r="Q931" s="162"/>
      <c r="R931" s="162" t="str">
        <f t="shared" si="520"/>
        <v>введи курс</v>
      </c>
      <c r="S931" s="196">
        <f t="shared" si="521"/>
        <v>0</v>
      </c>
      <c r="T931" s="192">
        <f t="shared" si="522"/>
        <v>0</v>
      </c>
      <c r="U931" s="76">
        <f t="shared" si="523"/>
        <v>0</v>
      </c>
      <c r="V931" s="123">
        <f t="shared" si="524"/>
        <v>0</v>
      </c>
      <c r="W931" s="191"/>
      <c r="X931" s="170"/>
      <c r="Y931" s="74">
        <f t="shared" si="509"/>
        <v>0</v>
      </c>
      <c r="Z931" s="188"/>
      <c r="AA931" s="130">
        <f t="shared" si="525"/>
        <v>0</v>
      </c>
      <c r="AB931" s="74">
        <f t="shared" si="526"/>
        <v>0</v>
      </c>
      <c r="AC931" s="356"/>
      <c r="AD931" s="130" cm="1">
        <f t="array" ref="AD931">IFERROR(ROUND((_xlfn.IFS(offer_sale_type="поставка",AB931,offer_sale_type="транзит",S931)*(1+AC931))/E931,2),0)</f>
        <v>0</v>
      </c>
      <c r="AE931" s="74">
        <f t="shared" si="527"/>
        <v>0</v>
      </c>
      <c r="AF931" s="123" cm="1">
        <f t="array" ref="AF931">IFERROR(ROUND(_xlfn.IFS(offer_sale_type="поставка",AB931,offer_sale_type="транзит",S931)*AC931,2),0)</f>
        <v>0</v>
      </c>
      <c r="AG931" s="130">
        <f t="shared" si="510"/>
        <v>0</v>
      </c>
      <c r="AH931" s="74">
        <f t="shared" si="511"/>
        <v>0</v>
      </c>
      <c r="AI931" s="123">
        <f t="shared" si="512"/>
        <v>0</v>
      </c>
      <c r="AJ931" s="118">
        <f t="shared" si="528"/>
        <v>0</v>
      </c>
      <c r="AK931" s="74">
        <f t="shared" si="529"/>
        <v>0</v>
      </c>
      <c r="AL931" s="174">
        <f t="shared" si="530"/>
        <v>0</v>
      </c>
      <c r="AM931" s="175">
        <f t="shared" si="513"/>
        <v>0</v>
      </c>
      <c r="AN931" s="130">
        <f t="shared" si="531"/>
        <v>0</v>
      </c>
      <c r="AO931" s="74">
        <f t="shared" si="514"/>
        <v>0</v>
      </c>
      <c r="AP931" s="123">
        <f t="shared" si="532"/>
        <v>0</v>
      </c>
      <c r="AQ931" s="118">
        <f t="shared" si="515"/>
        <v>0</v>
      </c>
      <c r="AR931" s="82" t="str">
        <f t="shared" si="533"/>
        <v>https://www.alta.ru/tnved/code//</v>
      </c>
      <c r="AS931" s="157"/>
      <c r="AT931" s="162"/>
      <c r="AU931" s="74">
        <f t="shared" si="516"/>
        <v>0</v>
      </c>
      <c r="AV931" s="157"/>
      <c r="AW931" s="75">
        <f>_xlfn.IFNA(VLOOKUP(L931,list_vat[],3,FALSE),0)</f>
        <v>0</v>
      </c>
      <c r="AX931" s="74">
        <f t="shared" si="534"/>
        <v>0</v>
      </c>
      <c r="AY931" s="74">
        <f t="shared" si="535"/>
        <v>0</v>
      </c>
      <c r="AZ931" s="130">
        <f t="shared" si="536"/>
        <v>0</v>
      </c>
      <c r="BA931" s="74">
        <f t="shared" si="517"/>
        <v>0</v>
      </c>
      <c r="BB931" s="193">
        <f t="shared" si="537"/>
        <v>0</v>
      </c>
      <c r="BC931" s="102">
        <f t="shared" si="538"/>
        <v>0</v>
      </c>
      <c r="BD931" s="102">
        <f t="shared" si="539"/>
        <v>0</v>
      </c>
      <c r="BE931" s="413" t="s">
        <v>69</v>
      </c>
    </row>
    <row r="932" spans="1:57" s="65" customFormat="1" ht="12" customHeight="1" x14ac:dyDescent="0.2">
      <c r="A932" s="43">
        <v>917</v>
      </c>
      <c r="B932" s="166"/>
      <c r="C932" s="166"/>
      <c r="D932" s="166"/>
      <c r="E932" s="162"/>
      <c r="F932" s="166"/>
      <c r="G932" s="162"/>
      <c r="H932" s="162"/>
      <c r="I932" s="189">
        <f t="shared" si="518"/>
        <v>0</v>
      </c>
      <c r="J932" s="195"/>
      <c r="K932" s="162"/>
      <c r="L932" s="168"/>
      <c r="M932" s="75">
        <f>_xlfn.XLOOKUP(L932,list_vat[Страна],list_vat[Ставка НДС %],0,0)</f>
        <v>0</v>
      </c>
      <c r="N932" s="162">
        <f t="shared" si="519"/>
        <v>0</v>
      </c>
      <c r="O932" s="169"/>
      <c r="P932" s="74">
        <f t="shared" si="540"/>
        <v>0</v>
      </c>
      <c r="Q932" s="162"/>
      <c r="R932" s="162" t="str">
        <f t="shared" si="520"/>
        <v>введи курс</v>
      </c>
      <c r="S932" s="196">
        <f t="shared" si="521"/>
        <v>0</v>
      </c>
      <c r="T932" s="192">
        <f t="shared" si="522"/>
        <v>0</v>
      </c>
      <c r="U932" s="76">
        <f t="shared" si="523"/>
        <v>0</v>
      </c>
      <c r="V932" s="123">
        <f t="shared" si="524"/>
        <v>0</v>
      </c>
      <c r="W932" s="191"/>
      <c r="X932" s="170"/>
      <c r="Y932" s="74">
        <f t="shared" si="509"/>
        <v>0</v>
      </c>
      <c r="Z932" s="188"/>
      <c r="AA932" s="130">
        <f t="shared" si="525"/>
        <v>0</v>
      </c>
      <c r="AB932" s="74">
        <f t="shared" si="526"/>
        <v>0</v>
      </c>
      <c r="AC932" s="356"/>
      <c r="AD932" s="130" cm="1">
        <f t="array" ref="AD932">IFERROR(ROUND((_xlfn.IFS(offer_sale_type="поставка",AB932,offer_sale_type="транзит",S932)*(1+AC932))/E932,2),0)</f>
        <v>0</v>
      </c>
      <c r="AE932" s="74">
        <f t="shared" si="527"/>
        <v>0</v>
      </c>
      <c r="AF932" s="123" cm="1">
        <f t="array" ref="AF932">IFERROR(ROUND(_xlfn.IFS(offer_sale_type="поставка",AB932,offer_sale_type="транзит",S932)*AC932,2),0)</f>
        <v>0</v>
      </c>
      <c r="AG932" s="130">
        <f t="shared" si="510"/>
        <v>0</v>
      </c>
      <c r="AH932" s="74">
        <f t="shared" si="511"/>
        <v>0</v>
      </c>
      <c r="AI932" s="123">
        <f t="shared" si="512"/>
        <v>0</v>
      </c>
      <c r="AJ932" s="118">
        <f t="shared" si="528"/>
        <v>0</v>
      </c>
      <c r="AK932" s="74">
        <f t="shared" si="529"/>
        <v>0</v>
      </c>
      <c r="AL932" s="174">
        <f t="shared" si="530"/>
        <v>0</v>
      </c>
      <c r="AM932" s="175">
        <f t="shared" si="513"/>
        <v>0</v>
      </c>
      <c r="AN932" s="130">
        <f t="shared" si="531"/>
        <v>0</v>
      </c>
      <c r="AO932" s="74">
        <f t="shared" si="514"/>
        <v>0</v>
      </c>
      <c r="AP932" s="123">
        <f t="shared" si="532"/>
        <v>0</v>
      </c>
      <c r="AQ932" s="118">
        <f t="shared" si="515"/>
        <v>0</v>
      </c>
      <c r="AR932" s="82" t="str">
        <f t="shared" si="533"/>
        <v>https://www.alta.ru/tnved/code//</v>
      </c>
      <c r="AS932" s="157"/>
      <c r="AT932" s="162"/>
      <c r="AU932" s="74">
        <f t="shared" si="516"/>
        <v>0</v>
      </c>
      <c r="AV932" s="157"/>
      <c r="AW932" s="75">
        <f>_xlfn.IFNA(VLOOKUP(L932,list_vat[],3,FALSE),0)</f>
        <v>0</v>
      </c>
      <c r="AX932" s="74">
        <f t="shared" si="534"/>
        <v>0</v>
      </c>
      <c r="AY932" s="74">
        <f t="shared" si="535"/>
        <v>0</v>
      </c>
      <c r="AZ932" s="130">
        <f t="shared" si="536"/>
        <v>0</v>
      </c>
      <c r="BA932" s="74">
        <f t="shared" si="517"/>
        <v>0</v>
      </c>
      <c r="BB932" s="193">
        <f t="shared" si="537"/>
        <v>0</v>
      </c>
      <c r="BC932" s="102">
        <f t="shared" si="538"/>
        <v>0</v>
      </c>
      <c r="BD932" s="102">
        <f t="shared" si="539"/>
        <v>0</v>
      </c>
      <c r="BE932" s="413" t="s">
        <v>69</v>
      </c>
    </row>
    <row r="933" spans="1:57" s="65" customFormat="1" ht="12" customHeight="1" x14ac:dyDescent="0.2">
      <c r="A933" s="43">
        <v>918</v>
      </c>
      <c r="B933" s="166"/>
      <c r="C933" s="166"/>
      <c r="D933" s="166"/>
      <c r="E933" s="162"/>
      <c r="F933" s="166"/>
      <c r="G933" s="162"/>
      <c r="H933" s="162"/>
      <c r="I933" s="189">
        <f t="shared" si="518"/>
        <v>0</v>
      </c>
      <c r="J933" s="195"/>
      <c r="K933" s="162"/>
      <c r="L933" s="168"/>
      <c r="M933" s="75">
        <f>_xlfn.XLOOKUP(L933,list_vat[Страна],list_vat[Ставка НДС %],0,0)</f>
        <v>0</v>
      </c>
      <c r="N933" s="162">
        <f t="shared" si="519"/>
        <v>0</v>
      </c>
      <c r="O933" s="169"/>
      <c r="P933" s="74">
        <f t="shared" si="540"/>
        <v>0</v>
      </c>
      <c r="Q933" s="162"/>
      <c r="R933" s="162" t="str">
        <f t="shared" si="520"/>
        <v>введи курс</v>
      </c>
      <c r="S933" s="196">
        <f t="shared" si="521"/>
        <v>0</v>
      </c>
      <c r="T933" s="192">
        <f t="shared" si="522"/>
        <v>0</v>
      </c>
      <c r="U933" s="76">
        <f t="shared" si="523"/>
        <v>0</v>
      </c>
      <c r="V933" s="123">
        <f t="shared" si="524"/>
        <v>0</v>
      </c>
      <c r="W933" s="191"/>
      <c r="X933" s="170"/>
      <c r="Y933" s="74">
        <f t="shared" si="509"/>
        <v>0</v>
      </c>
      <c r="Z933" s="188"/>
      <c r="AA933" s="130">
        <f t="shared" si="525"/>
        <v>0</v>
      </c>
      <c r="AB933" s="74">
        <f t="shared" si="526"/>
        <v>0</v>
      </c>
      <c r="AC933" s="356"/>
      <c r="AD933" s="130" cm="1">
        <f t="array" ref="AD933">IFERROR(ROUND((_xlfn.IFS(offer_sale_type="поставка",AB933,offer_sale_type="транзит",S933)*(1+AC933))/E933,2),0)</f>
        <v>0</v>
      </c>
      <c r="AE933" s="74">
        <f t="shared" si="527"/>
        <v>0</v>
      </c>
      <c r="AF933" s="123" cm="1">
        <f t="array" ref="AF933">IFERROR(ROUND(_xlfn.IFS(offer_sale_type="поставка",AB933,offer_sale_type="транзит",S933)*AC933,2),0)</f>
        <v>0</v>
      </c>
      <c r="AG933" s="130">
        <f t="shared" si="510"/>
        <v>0</v>
      </c>
      <c r="AH933" s="74">
        <f t="shared" si="511"/>
        <v>0</v>
      </c>
      <c r="AI933" s="123">
        <f t="shared" si="512"/>
        <v>0</v>
      </c>
      <c r="AJ933" s="118">
        <f t="shared" si="528"/>
        <v>0</v>
      </c>
      <c r="AK933" s="74">
        <f t="shared" si="529"/>
        <v>0</v>
      </c>
      <c r="AL933" s="174">
        <f t="shared" si="530"/>
        <v>0</v>
      </c>
      <c r="AM933" s="175">
        <f t="shared" si="513"/>
        <v>0</v>
      </c>
      <c r="AN933" s="130">
        <f t="shared" si="531"/>
        <v>0</v>
      </c>
      <c r="AO933" s="74">
        <f t="shared" si="514"/>
        <v>0</v>
      </c>
      <c r="AP933" s="123">
        <f t="shared" si="532"/>
        <v>0</v>
      </c>
      <c r="AQ933" s="118">
        <f t="shared" si="515"/>
        <v>0</v>
      </c>
      <c r="AR933" s="82" t="str">
        <f t="shared" si="533"/>
        <v>https://www.alta.ru/tnved/code//</v>
      </c>
      <c r="AS933" s="157"/>
      <c r="AT933" s="162"/>
      <c r="AU933" s="74">
        <f t="shared" si="516"/>
        <v>0</v>
      </c>
      <c r="AV933" s="157"/>
      <c r="AW933" s="75">
        <f>_xlfn.IFNA(VLOOKUP(L933,list_vat[],3,FALSE),0)</f>
        <v>0</v>
      </c>
      <c r="AX933" s="74">
        <f t="shared" si="534"/>
        <v>0</v>
      </c>
      <c r="AY933" s="74">
        <f t="shared" si="535"/>
        <v>0</v>
      </c>
      <c r="AZ933" s="130">
        <f t="shared" si="536"/>
        <v>0</v>
      </c>
      <c r="BA933" s="74">
        <f t="shared" si="517"/>
        <v>0</v>
      </c>
      <c r="BB933" s="193">
        <f t="shared" si="537"/>
        <v>0</v>
      </c>
      <c r="BC933" s="102">
        <f t="shared" si="538"/>
        <v>0</v>
      </c>
      <c r="BD933" s="102">
        <f t="shared" si="539"/>
        <v>0</v>
      </c>
      <c r="BE933" s="413" t="s">
        <v>69</v>
      </c>
    </row>
    <row r="934" spans="1:57" s="65" customFormat="1" ht="12" customHeight="1" x14ac:dyDescent="0.2">
      <c r="A934" s="43">
        <v>919</v>
      </c>
      <c r="B934" s="166"/>
      <c r="C934" s="166"/>
      <c r="D934" s="166"/>
      <c r="E934" s="162"/>
      <c r="F934" s="166"/>
      <c r="G934" s="162"/>
      <c r="H934" s="162"/>
      <c r="I934" s="189">
        <f t="shared" si="518"/>
        <v>0</v>
      </c>
      <c r="J934" s="195"/>
      <c r="K934" s="162"/>
      <c r="L934" s="168"/>
      <c r="M934" s="75">
        <f>_xlfn.XLOOKUP(L934,list_vat[Страна],list_vat[Ставка НДС %],0,0)</f>
        <v>0</v>
      </c>
      <c r="N934" s="162">
        <f t="shared" si="519"/>
        <v>0</v>
      </c>
      <c r="O934" s="169"/>
      <c r="P934" s="74">
        <f t="shared" si="540"/>
        <v>0</v>
      </c>
      <c r="Q934" s="162"/>
      <c r="R934" s="162" t="str">
        <f t="shared" si="520"/>
        <v>введи курс</v>
      </c>
      <c r="S934" s="196">
        <f t="shared" si="521"/>
        <v>0</v>
      </c>
      <c r="T934" s="192">
        <f t="shared" si="522"/>
        <v>0</v>
      </c>
      <c r="U934" s="76">
        <f t="shared" si="523"/>
        <v>0</v>
      </c>
      <c r="V934" s="123">
        <f t="shared" si="524"/>
        <v>0</v>
      </c>
      <c r="W934" s="191"/>
      <c r="X934" s="170"/>
      <c r="Y934" s="74">
        <f t="shared" si="509"/>
        <v>0</v>
      </c>
      <c r="Z934" s="188"/>
      <c r="AA934" s="130">
        <f t="shared" si="525"/>
        <v>0</v>
      </c>
      <c r="AB934" s="74">
        <f t="shared" si="526"/>
        <v>0</v>
      </c>
      <c r="AC934" s="356"/>
      <c r="AD934" s="130" cm="1">
        <f t="array" ref="AD934">IFERROR(ROUND((_xlfn.IFS(offer_sale_type="поставка",AB934,offer_sale_type="транзит",S934)*(1+AC934))/E934,2),0)</f>
        <v>0</v>
      </c>
      <c r="AE934" s="74">
        <f t="shared" si="527"/>
        <v>0</v>
      </c>
      <c r="AF934" s="123" cm="1">
        <f t="array" ref="AF934">IFERROR(ROUND(_xlfn.IFS(offer_sale_type="поставка",AB934,offer_sale_type="транзит",S934)*AC934,2),0)</f>
        <v>0</v>
      </c>
      <c r="AG934" s="130">
        <f t="shared" si="510"/>
        <v>0</v>
      </c>
      <c r="AH934" s="74">
        <f t="shared" si="511"/>
        <v>0</v>
      </c>
      <c r="AI934" s="123">
        <f t="shared" si="512"/>
        <v>0</v>
      </c>
      <c r="AJ934" s="118">
        <f t="shared" si="528"/>
        <v>0</v>
      </c>
      <c r="AK934" s="74">
        <f t="shared" si="529"/>
        <v>0</v>
      </c>
      <c r="AL934" s="174">
        <f t="shared" si="530"/>
        <v>0</v>
      </c>
      <c r="AM934" s="175">
        <f t="shared" si="513"/>
        <v>0</v>
      </c>
      <c r="AN934" s="130">
        <f t="shared" si="531"/>
        <v>0</v>
      </c>
      <c r="AO934" s="74">
        <f t="shared" si="514"/>
        <v>0</v>
      </c>
      <c r="AP934" s="123">
        <f t="shared" si="532"/>
        <v>0</v>
      </c>
      <c r="AQ934" s="118">
        <f t="shared" si="515"/>
        <v>0</v>
      </c>
      <c r="AR934" s="82" t="str">
        <f t="shared" si="533"/>
        <v>https://www.alta.ru/tnved/code//</v>
      </c>
      <c r="AS934" s="157"/>
      <c r="AT934" s="162"/>
      <c r="AU934" s="74">
        <f t="shared" si="516"/>
        <v>0</v>
      </c>
      <c r="AV934" s="157"/>
      <c r="AW934" s="75">
        <f>_xlfn.IFNA(VLOOKUP(L934,list_vat[],3,FALSE),0)</f>
        <v>0</v>
      </c>
      <c r="AX934" s="74">
        <f t="shared" si="534"/>
        <v>0</v>
      </c>
      <c r="AY934" s="74">
        <f t="shared" si="535"/>
        <v>0</v>
      </c>
      <c r="AZ934" s="130">
        <f t="shared" si="536"/>
        <v>0</v>
      </c>
      <c r="BA934" s="74">
        <f t="shared" si="517"/>
        <v>0</v>
      </c>
      <c r="BB934" s="193">
        <f t="shared" si="537"/>
        <v>0</v>
      </c>
      <c r="BC934" s="102">
        <f t="shared" si="538"/>
        <v>0</v>
      </c>
      <c r="BD934" s="102">
        <f t="shared" si="539"/>
        <v>0</v>
      </c>
      <c r="BE934" s="413" t="s">
        <v>69</v>
      </c>
    </row>
    <row r="935" spans="1:57" s="65" customFormat="1" ht="12" customHeight="1" x14ac:dyDescent="0.2">
      <c r="A935" s="43">
        <v>920</v>
      </c>
      <c r="B935" s="166"/>
      <c r="C935" s="166"/>
      <c r="D935" s="166"/>
      <c r="E935" s="162"/>
      <c r="F935" s="166"/>
      <c r="G935" s="162"/>
      <c r="H935" s="162"/>
      <c r="I935" s="189">
        <f t="shared" si="518"/>
        <v>0</v>
      </c>
      <c r="J935" s="195"/>
      <c r="K935" s="162"/>
      <c r="L935" s="168"/>
      <c r="M935" s="75">
        <f>_xlfn.XLOOKUP(L935,list_vat[Страна],list_vat[Ставка НДС %],0,0)</f>
        <v>0</v>
      </c>
      <c r="N935" s="162">
        <f t="shared" si="519"/>
        <v>0</v>
      </c>
      <c r="O935" s="169"/>
      <c r="P935" s="74">
        <f t="shared" si="540"/>
        <v>0</v>
      </c>
      <c r="Q935" s="162"/>
      <c r="R935" s="162" t="str">
        <f t="shared" si="520"/>
        <v>введи курс</v>
      </c>
      <c r="S935" s="196">
        <f t="shared" si="521"/>
        <v>0</v>
      </c>
      <c r="T935" s="192">
        <f t="shared" si="522"/>
        <v>0</v>
      </c>
      <c r="U935" s="76">
        <f t="shared" si="523"/>
        <v>0</v>
      </c>
      <c r="V935" s="123">
        <f t="shared" si="524"/>
        <v>0</v>
      </c>
      <c r="W935" s="191"/>
      <c r="X935" s="170"/>
      <c r="Y935" s="74">
        <f t="shared" si="509"/>
        <v>0</v>
      </c>
      <c r="Z935" s="188"/>
      <c r="AA935" s="130">
        <f t="shared" si="525"/>
        <v>0</v>
      </c>
      <c r="AB935" s="74">
        <f t="shared" si="526"/>
        <v>0</v>
      </c>
      <c r="AC935" s="356"/>
      <c r="AD935" s="130" cm="1">
        <f t="array" ref="AD935">IFERROR(ROUND((_xlfn.IFS(offer_sale_type="поставка",AB935,offer_sale_type="транзит",S935)*(1+AC935))/E935,2),0)</f>
        <v>0</v>
      </c>
      <c r="AE935" s="74">
        <f t="shared" si="527"/>
        <v>0</v>
      </c>
      <c r="AF935" s="123" cm="1">
        <f t="array" ref="AF935">IFERROR(ROUND(_xlfn.IFS(offer_sale_type="поставка",AB935,offer_sale_type="транзит",S935)*AC935,2),0)</f>
        <v>0</v>
      </c>
      <c r="AG935" s="130">
        <f t="shared" si="510"/>
        <v>0</v>
      </c>
      <c r="AH935" s="74">
        <f t="shared" si="511"/>
        <v>0</v>
      </c>
      <c r="AI935" s="123">
        <f t="shared" si="512"/>
        <v>0</v>
      </c>
      <c r="AJ935" s="118">
        <f t="shared" si="528"/>
        <v>0</v>
      </c>
      <c r="AK935" s="74">
        <f t="shared" si="529"/>
        <v>0</v>
      </c>
      <c r="AL935" s="174">
        <f t="shared" si="530"/>
        <v>0</v>
      </c>
      <c r="AM935" s="175">
        <f t="shared" si="513"/>
        <v>0</v>
      </c>
      <c r="AN935" s="130">
        <f t="shared" si="531"/>
        <v>0</v>
      </c>
      <c r="AO935" s="74">
        <f t="shared" si="514"/>
        <v>0</v>
      </c>
      <c r="AP935" s="123">
        <f t="shared" si="532"/>
        <v>0</v>
      </c>
      <c r="AQ935" s="118">
        <f t="shared" si="515"/>
        <v>0</v>
      </c>
      <c r="AR935" s="82" t="str">
        <f t="shared" si="533"/>
        <v>https://www.alta.ru/tnved/code//</v>
      </c>
      <c r="AS935" s="157"/>
      <c r="AT935" s="162"/>
      <c r="AU935" s="74">
        <f t="shared" si="516"/>
        <v>0</v>
      </c>
      <c r="AV935" s="157"/>
      <c r="AW935" s="75">
        <f>_xlfn.IFNA(VLOOKUP(L935,list_vat[],3,FALSE),0)</f>
        <v>0</v>
      </c>
      <c r="AX935" s="74">
        <f t="shared" si="534"/>
        <v>0</v>
      </c>
      <c r="AY935" s="74">
        <f t="shared" si="535"/>
        <v>0</v>
      </c>
      <c r="AZ935" s="130">
        <f t="shared" si="536"/>
        <v>0</v>
      </c>
      <c r="BA935" s="74">
        <f t="shared" si="517"/>
        <v>0</v>
      </c>
      <c r="BB935" s="193">
        <f t="shared" si="537"/>
        <v>0</v>
      </c>
      <c r="BC935" s="102">
        <f t="shared" si="538"/>
        <v>0</v>
      </c>
      <c r="BD935" s="102">
        <f t="shared" si="539"/>
        <v>0</v>
      </c>
      <c r="BE935" s="413" t="s">
        <v>69</v>
      </c>
    </row>
    <row r="936" spans="1:57" s="65" customFormat="1" ht="12" customHeight="1" x14ac:dyDescent="0.2">
      <c r="A936" s="43">
        <v>921</v>
      </c>
      <c r="B936" s="166"/>
      <c r="C936" s="166"/>
      <c r="D936" s="166"/>
      <c r="E936" s="162"/>
      <c r="F936" s="166"/>
      <c r="G936" s="162"/>
      <c r="H936" s="162"/>
      <c r="I936" s="189">
        <f t="shared" si="518"/>
        <v>0</v>
      </c>
      <c r="J936" s="195"/>
      <c r="K936" s="162"/>
      <c r="L936" s="168"/>
      <c r="M936" s="75">
        <f>_xlfn.XLOOKUP(L936,list_vat[Страна],list_vat[Ставка НДС %],0,0)</f>
        <v>0</v>
      </c>
      <c r="N936" s="162">
        <f t="shared" si="519"/>
        <v>0</v>
      </c>
      <c r="O936" s="169"/>
      <c r="P936" s="74">
        <f t="shared" si="540"/>
        <v>0</v>
      </c>
      <c r="Q936" s="162"/>
      <c r="R936" s="162" t="str">
        <f t="shared" si="520"/>
        <v>введи курс</v>
      </c>
      <c r="S936" s="196">
        <f t="shared" si="521"/>
        <v>0</v>
      </c>
      <c r="T936" s="192">
        <f t="shared" si="522"/>
        <v>0</v>
      </c>
      <c r="U936" s="76">
        <f t="shared" si="523"/>
        <v>0</v>
      </c>
      <c r="V936" s="123">
        <f t="shared" si="524"/>
        <v>0</v>
      </c>
      <c r="W936" s="191"/>
      <c r="X936" s="170"/>
      <c r="Y936" s="74">
        <f t="shared" si="509"/>
        <v>0</v>
      </c>
      <c r="Z936" s="188"/>
      <c r="AA936" s="130">
        <f t="shared" si="525"/>
        <v>0</v>
      </c>
      <c r="AB936" s="74">
        <f t="shared" si="526"/>
        <v>0</v>
      </c>
      <c r="AC936" s="356"/>
      <c r="AD936" s="130" cm="1">
        <f t="array" ref="AD936">IFERROR(ROUND((_xlfn.IFS(offer_sale_type="поставка",AB936,offer_sale_type="транзит",S936)*(1+AC936))/E936,2),0)</f>
        <v>0</v>
      </c>
      <c r="AE936" s="74">
        <f t="shared" si="527"/>
        <v>0</v>
      </c>
      <c r="AF936" s="123" cm="1">
        <f t="array" ref="AF936">IFERROR(ROUND(_xlfn.IFS(offer_sale_type="поставка",AB936,offer_sale_type="транзит",S936)*AC936,2),0)</f>
        <v>0</v>
      </c>
      <c r="AG936" s="130">
        <f t="shared" si="510"/>
        <v>0</v>
      </c>
      <c r="AH936" s="74">
        <f t="shared" si="511"/>
        <v>0</v>
      </c>
      <c r="AI936" s="123">
        <f t="shared" si="512"/>
        <v>0</v>
      </c>
      <c r="AJ936" s="118">
        <f t="shared" si="528"/>
        <v>0</v>
      </c>
      <c r="AK936" s="74">
        <f t="shared" si="529"/>
        <v>0</v>
      </c>
      <c r="AL936" s="174">
        <f t="shared" si="530"/>
        <v>0</v>
      </c>
      <c r="AM936" s="175">
        <f t="shared" si="513"/>
        <v>0</v>
      </c>
      <c r="AN936" s="130">
        <f t="shared" si="531"/>
        <v>0</v>
      </c>
      <c r="AO936" s="74">
        <f t="shared" si="514"/>
        <v>0</v>
      </c>
      <c r="AP936" s="123">
        <f t="shared" si="532"/>
        <v>0</v>
      </c>
      <c r="AQ936" s="118">
        <f t="shared" si="515"/>
        <v>0</v>
      </c>
      <c r="AR936" s="82" t="str">
        <f t="shared" si="533"/>
        <v>https://www.alta.ru/tnved/code//</v>
      </c>
      <c r="AS936" s="157"/>
      <c r="AT936" s="162"/>
      <c r="AU936" s="74">
        <f t="shared" si="516"/>
        <v>0</v>
      </c>
      <c r="AV936" s="157"/>
      <c r="AW936" s="75">
        <f>_xlfn.IFNA(VLOOKUP(L936,list_vat[],3,FALSE),0)</f>
        <v>0</v>
      </c>
      <c r="AX936" s="74">
        <f t="shared" si="534"/>
        <v>0</v>
      </c>
      <c r="AY936" s="74">
        <f t="shared" si="535"/>
        <v>0</v>
      </c>
      <c r="AZ936" s="130">
        <f t="shared" si="536"/>
        <v>0</v>
      </c>
      <c r="BA936" s="74">
        <f t="shared" si="517"/>
        <v>0</v>
      </c>
      <c r="BB936" s="193">
        <f t="shared" si="537"/>
        <v>0</v>
      </c>
      <c r="BC936" s="102">
        <f t="shared" si="538"/>
        <v>0</v>
      </c>
      <c r="BD936" s="102">
        <f t="shared" si="539"/>
        <v>0</v>
      </c>
      <c r="BE936" s="413" t="s">
        <v>69</v>
      </c>
    </row>
    <row r="937" spans="1:57" s="65" customFormat="1" ht="12" customHeight="1" x14ac:dyDescent="0.2">
      <c r="A937" s="43">
        <v>922</v>
      </c>
      <c r="B937" s="166"/>
      <c r="C937" s="166"/>
      <c r="D937" s="166"/>
      <c r="E937" s="162"/>
      <c r="F937" s="166"/>
      <c r="G937" s="162"/>
      <c r="H937" s="162"/>
      <c r="I937" s="189">
        <f t="shared" si="518"/>
        <v>0</v>
      </c>
      <c r="J937" s="195"/>
      <c r="K937" s="162"/>
      <c r="L937" s="168"/>
      <c r="M937" s="75">
        <f>_xlfn.XLOOKUP(L937,list_vat[Страна],list_vat[Ставка НДС %],0,0)</f>
        <v>0</v>
      </c>
      <c r="N937" s="162">
        <f t="shared" si="519"/>
        <v>0</v>
      </c>
      <c r="O937" s="169"/>
      <c r="P937" s="74">
        <f t="shared" si="540"/>
        <v>0</v>
      </c>
      <c r="Q937" s="162"/>
      <c r="R937" s="162" t="str">
        <f t="shared" si="520"/>
        <v>введи курс</v>
      </c>
      <c r="S937" s="196">
        <f t="shared" si="521"/>
        <v>0</v>
      </c>
      <c r="T937" s="192">
        <f t="shared" si="522"/>
        <v>0</v>
      </c>
      <c r="U937" s="76">
        <f t="shared" si="523"/>
        <v>0</v>
      </c>
      <c r="V937" s="123">
        <f t="shared" si="524"/>
        <v>0</v>
      </c>
      <c r="W937" s="191"/>
      <c r="X937" s="170"/>
      <c r="Y937" s="74">
        <f t="shared" si="509"/>
        <v>0</v>
      </c>
      <c r="Z937" s="188"/>
      <c r="AA937" s="130">
        <f t="shared" si="525"/>
        <v>0</v>
      </c>
      <c r="AB937" s="74">
        <f t="shared" si="526"/>
        <v>0</v>
      </c>
      <c r="AC937" s="356"/>
      <c r="AD937" s="130" cm="1">
        <f t="array" ref="AD937">IFERROR(ROUND((_xlfn.IFS(offer_sale_type="поставка",AB937,offer_sale_type="транзит",S937)*(1+AC937))/E937,2),0)</f>
        <v>0</v>
      </c>
      <c r="AE937" s="74">
        <f t="shared" si="527"/>
        <v>0</v>
      </c>
      <c r="AF937" s="123" cm="1">
        <f t="array" ref="AF937">IFERROR(ROUND(_xlfn.IFS(offer_sale_type="поставка",AB937,offer_sale_type="транзит",S937)*AC937,2),0)</f>
        <v>0</v>
      </c>
      <c r="AG937" s="130">
        <f t="shared" si="510"/>
        <v>0</v>
      </c>
      <c r="AH937" s="74">
        <f t="shared" si="511"/>
        <v>0</v>
      </c>
      <c r="AI937" s="123">
        <f t="shared" si="512"/>
        <v>0</v>
      </c>
      <c r="AJ937" s="118">
        <f t="shared" si="528"/>
        <v>0</v>
      </c>
      <c r="AK937" s="74">
        <f t="shared" si="529"/>
        <v>0</v>
      </c>
      <c r="AL937" s="174">
        <f t="shared" si="530"/>
        <v>0</v>
      </c>
      <c r="AM937" s="175">
        <f t="shared" si="513"/>
        <v>0</v>
      </c>
      <c r="AN937" s="130">
        <f t="shared" si="531"/>
        <v>0</v>
      </c>
      <c r="AO937" s="74">
        <f t="shared" si="514"/>
        <v>0</v>
      </c>
      <c r="AP937" s="123">
        <f t="shared" si="532"/>
        <v>0</v>
      </c>
      <c r="AQ937" s="118">
        <f t="shared" si="515"/>
        <v>0</v>
      </c>
      <c r="AR937" s="82" t="str">
        <f t="shared" si="533"/>
        <v>https://www.alta.ru/tnved/code//</v>
      </c>
      <c r="AS937" s="157"/>
      <c r="AT937" s="162"/>
      <c r="AU937" s="74">
        <f t="shared" si="516"/>
        <v>0</v>
      </c>
      <c r="AV937" s="157"/>
      <c r="AW937" s="75">
        <f>_xlfn.IFNA(VLOOKUP(L937,list_vat[],3,FALSE),0)</f>
        <v>0</v>
      </c>
      <c r="AX937" s="74">
        <f t="shared" si="534"/>
        <v>0</v>
      </c>
      <c r="AY937" s="74">
        <f t="shared" si="535"/>
        <v>0</v>
      </c>
      <c r="AZ937" s="130">
        <f t="shared" si="536"/>
        <v>0</v>
      </c>
      <c r="BA937" s="74">
        <f t="shared" si="517"/>
        <v>0</v>
      </c>
      <c r="BB937" s="193">
        <f t="shared" si="537"/>
        <v>0</v>
      </c>
      <c r="BC937" s="102">
        <f t="shared" si="538"/>
        <v>0</v>
      </c>
      <c r="BD937" s="102">
        <f t="shared" si="539"/>
        <v>0</v>
      </c>
      <c r="BE937" s="413" t="s">
        <v>69</v>
      </c>
    </row>
    <row r="938" spans="1:57" s="65" customFormat="1" ht="12" customHeight="1" x14ac:dyDescent="0.2">
      <c r="A938" s="43">
        <v>923</v>
      </c>
      <c r="B938" s="166"/>
      <c r="C938" s="166"/>
      <c r="D938" s="166"/>
      <c r="E938" s="162"/>
      <c r="F938" s="166"/>
      <c r="G938" s="162"/>
      <c r="H938" s="162"/>
      <c r="I938" s="189">
        <f t="shared" si="518"/>
        <v>0</v>
      </c>
      <c r="J938" s="195"/>
      <c r="K938" s="162"/>
      <c r="L938" s="168"/>
      <c r="M938" s="75">
        <f>_xlfn.XLOOKUP(L938,list_vat[Страна],list_vat[Ставка НДС %],0,0)</f>
        <v>0</v>
      </c>
      <c r="N938" s="162">
        <f t="shared" si="519"/>
        <v>0</v>
      </c>
      <c r="O938" s="169"/>
      <c r="P938" s="74">
        <f t="shared" si="540"/>
        <v>0</v>
      </c>
      <c r="Q938" s="162"/>
      <c r="R938" s="162" t="str">
        <f t="shared" si="520"/>
        <v>введи курс</v>
      </c>
      <c r="S938" s="196">
        <f t="shared" si="521"/>
        <v>0</v>
      </c>
      <c r="T938" s="192">
        <f t="shared" si="522"/>
        <v>0</v>
      </c>
      <c r="U938" s="76">
        <f t="shared" si="523"/>
        <v>0</v>
      </c>
      <c r="V938" s="123">
        <f t="shared" si="524"/>
        <v>0</v>
      </c>
      <c r="W938" s="191"/>
      <c r="X938" s="170"/>
      <c r="Y938" s="74">
        <f t="shared" si="509"/>
        <v>0</v>
      </c>
      <c r="Z938" s="188"/>
      <c r="AA938" s="130">
        <f t="shared" si="525"/>
        <v>0</v>
      </c>
      <c r="AB938" s="74">
        <f t="shared" si="526"/>
        <v>0</v>
      </c>
      <c r="AC938" s="356"/>
      <c r="AD938" s="130" cm="1">
        <f t="array" ref="AD938">IFERROR(ROUND((_xlfn.IFS(offer_sale_type="поставка",AB938,offer_sale_type="транзит",S938)*(1+AC938))/E938,2),0)</f>
        <v>0</v>
      </c>
      <c r="AE938" s="74">
        <f t="shared" si="527"/>
        <v>0</v>
      </c>
      <c r="AF938" s="123" cm="1">
        <f t="array" ref="AF938">IFERROR(ROUND(_xlfn.IFS(offer_sale_type="поставка",AB938,offer_sale_type="транзит",S938)*AC938,2),0)</f>
        <v>0</v>
      </c>
      <c r="AG938" s="130">
        <f t="shared" si="510"/>
        <v>0</v>
      </c>
      <c r="AH938" s="74">
        <f t="shared" si="511"/>
        <v>0</v>
      </c>
      <c r="AI938" s="123">
        <f t="shared" si="512"/>
        <v>0</v>
      </c>
      <c r="AJ938" s="118">
        <f t="shared" si="528"/>
        <v>0</v>
      </c>
      <c r="AK938" s="74">
        <f t="shared" si="529"/>
        <v>0</v>
      </c>
      <c r="AL938" s="174">
        <f t="shared" si="530"/>
        <v>0</v>
      </c>
      <c r="AM938" s="175">
        <f t="shared" si="513"/>
        <v>0</v>
      </c>
      <c r="AN938" s="130">
        <f t="shared" si="531"/>
        <v>0</v>
      </c>
      <c r="AO938" s="74">
        <f t="shared" si="514"/>
        <v>0</v>
      </c>
      <c r="AP938" s="123">
        <f t="shared" si="532"/>
        <v>0</v>
      </c>
      <c r="AQ938" s="118">
        <f t="shared" si="515"/>
        <v>0</v>
      </c>
      <c r="AR938" s="82" t="str">
        <f t="shared" si="533"/>
        <v>https://www.alta.ru/tnved/code//</v>
      </c>
      <c r="AS938" s="157"/>
      <c r="AT938" s="162"/>
      <c r="AU938" s="74">
        <f t="shared" si="516"/>
        <v>0</v>
      </c>
      <c r="AV938" s="157"/>
      <c r="AW938" s="75">
        <f>_xlfn.IFNA(VLOOKUP(L938,list_vat[],3,FALSE),0)</f>
        <v>0</v>
      </c>
      <c r="AX938" s="74">
        <f t="shared" si="534"/>
        <v>0</v>
      </c>
      <c r="AY938" s="74">
        <f t="shared" si="535"/>
        <v>0</v>
      </c>
      <c r="AZ938" s="130">
        <f t="shared" si="536"/>
        <v>0</v>
      </c>
      <c r="BA938" s="74">
        <f t="shared" si="517"/>
        <v>0</v>
      </c>
      <c r="BB938" s="193">
        <f t="shared" si="537"/>
        <v>0</v>
      </c>
      <c r="BC938" s="102">
        <f t="shared" si="538"/>
        <v>0</v>
      </c>
      <c r="BD938" s="102">
        <f t="shared" si="539"/>
        <v>0</v>
      </c>
      <c r="BE938" s="413" t="s">
        <v>69</v>
      </c>
    </row>
    <row r="939" spans="1:57" s="65" customFormat="1" ht="12" customHeight="1" x14ac:dyDescent="0.2">
      <c r="A939" s="43">
        <v>924</v>
      </c>
      <c r="B939" s="166"/>
      <c r="C939" s="166"/>
      <c r="D939" s="166"/>
      <c r="E939" s="162"/>
      <c r="F939" s="166"/>
      <c r="G939" s="162"/>
      <c r="H939" s="162"/>
      <c r="I939" s="189">
        <f t="shared" si="518"/>
        <v>0</v>
      </c>
      <c r="J939" s="195"/>
      <c r="K939" s="162"/>
      <c r="L939" s="168"/>
      <c r="M939" s="75">
        <f>_xlfn.XLOOKUP(L939,list_vat[Страна],list_vat[Ставка НДС %],0,0)</f>
        <v>0</v>
      </c>
      <c r="N939" s="162">
        <f t="shared" si="519"/>
        <v>0</v>
      </c>
      <c r="O939" s="169"/>
      <c r="P939" s="74">
        <f t="shared" si="540"/>
        <v>0</v>
      </c>
      <c r="Q939" s="162"/>
      <c r="R939" s="162" t="str">
        <f t="shared" si="520"/>
        <v>введи курс</v>
      </c>
      <c r="S939" s="196">
        <f t="shared" si="521"/>
        <v>0</v>
      </c>
      <c r="T939" s="192">
        <f t="shared" si="522"/>
        <v>0</v>
      </c>
      <c r="U939" s="76">
        <f t="shared" si="523"/>
        <v>0</v>
      </c>
      <c r="V939" s="123">
        <f t="shared" si="524"/>
        <v>0</v>
      </c>
      <c r="W939" s="191"/>
      <c r="X939" s="170"/>
      <c r="Y939" s="74">
        <f t="shared" si="509"/>
        <v>0</v>
      </c>
      <c r="Z939" s="188"/>
      <c r="AA939" s="130">
        <f t="shared" si="525"/>
        <v>0</v>
      </c>
      <c r="AB939" s="74">
        <f t="shared" si="526"/>
        <v>0</v>
      </c>
      <c r="AC939" s="356"/>
      <c r="AD939" s="130" cm="1">
        <f t="array" ref="AD939">IFERROR(ROUND((_xlfn.IFS(offer_sale_type="поставка",AB939,offer_sale_type="транзит",S939)*(1+AC939))/E939,2),0)</f>
        <v>0</v>
      </c>
      <c r="AE939" s="74">
        <f t="shared" si="527"/>
        <v>0</v>
      </c>
      <c r="AF939" s="123" cm="1">
        <f t="array" ref="AF939">IFERROR(ROUND(_xlfn.IFS(offer_sale_type="поставка",AB939,offer_sale_type="транзит",S939)*AC939,2),0)</f>
        <v>0</v>
      </c>
      <c r="AG939" s="130">
        <f t="shared" si="510"/>
        <v>0</v>
      </c>
      <c r="AH939" s="74">
        <f t="shared" si="511"/>
        <v>0</v>
      </c>
      <c r="AI939" s="123">
        <f t="shared" si="512"/>
        <v>0</v>
      </c>
      <c r="AJ939" s="118">
        <f t="shared" si="528"/>
        <v>0</v>
      </c>
      <c r="AK939" s="74">
        <f t="shared" si="529"/>
        <v>0</v>
      </c>
      <c r="AL939" s="174">
        <f t="shared" si="530"/>
        <v>0</v>
      </c>
      <c r="AM939" s="175">
        <f t="shared" si="513"/>
        <v>0</v>
      </c>
      <c r="AN939" s="130">
        <f t="shared" si="531"/>
        <v>0</v>
      </c>
      <c r="AO939" s="74">
        <f t="shared" si="514"/>
        <v>0</v>
      </c>
      <c r="AP939" s="123">
        <f t="shared" si="532"/>
        <v>0</v>
      </c>
      <c r="AQ939" s="118">
        <f t="shared" si="515"/>
        <v>0</v>
      </c>
      <c r="AR939" s="82" t="str">
        <f t="shared" si="533"/>
        <v>https://www.alta.ru/tnved/code//</v>
      </c>
      <c r="AS939" s="157"/>
      <c r="AT939" s="162"/>
      <c r="AU939" s="74">
        <f t="shared" si="516"/>
        <v>0</v>
      </c>
      <c r="AV939" s="157"/>
      <c r="AW939" s="75">
        <f>_xlfn.IFNA(VLOOKUP(L939,list_vat[],3,FALSE),0)</f>
        <v>0</v>
      </c>
      <c r="AX939" s="74">
        <f t="shared" si="534"/>
        <v>0</v>
      </c>
      <c r="AY939" s="74">
        <f t="shared" si="535"/>
        <v>0</v>
      </c>
      <c r="AZ939" s="130">
        <f t="shared" si="536"/>
        <v>0</v>
      </c>
      <c r="BA939" s="74">
        <f t="shared" si="517"/>
        <v>0</v>
      </c>
      <c r="BB939" s="193">
        <f t="shared" si="537"/>
        <v>0</v>
      </c>
      <c r="BC939" s="102">
        <f t="shared" si="538"/>
        <v>0</v>
      </c>
      <c r="BD939" s="102">
        <f t="shared" si="539"/>
        <v>0</v>
      </c>
      <c r="BE939" s="413" t="s">
        <v>69</v>
      </c>
    </row>
    <row r="940" spans="1:57" s="65" customFormat="1" ht="12" customHeight="1" x14ac:dyDescent="0.2">
      <c r="A940" s="43">
        <v>925</v>
      </c>
      <c r="B940" s="166"/>
      <c r="C940" s="166"/>
      <c r="D940" s="166"/>
      <c r="E940" s="162"/>
      <c r="F940" s="166"/>
      <c r="G940" s="162"/>
      <c r="H940" s="162"/>
      <c r="I940" s="189">
        <f t="shared" si="518"/>
        <v>0</v>
      </c>
      <c r="J940" s="195"/>
      <c r="K940" s="162"/>
      <c r="L940" s="168"/>
      <c r="M940" s="75">
        <f>_xlfn.XLOOKUP(L940,list_vat[Страна],list_vat[Ставка НДС %],0,0)</f>
        <v>0</v>
      </c>
      <c r="N940" s="162">
        <f t="shared" si="519"/>
        <v>0</v>
      </c>
      <c r="O940" s="169"/>
      <c r="P940" s="74">
        <f t="shared" si="540"/>
        <v>0</v>
      </c>
      <c r="Q940" s="162"/>
      <c r="R940" s="162" t="str">
        <f t="shared" si="520"/>
        <v>введи курс</v>
      </c>
      <c r="S940" s="196">
        <f t="shared" si="521"/>
        <v>0</v>
      </c>
      <c r="T940" s="192">
        <f t="shared" si="522"/>
        <v>0</v>
      </c>
      <c r="U940" s="76">
        <f t="shared" si="523"/>
        <v>0</v>
      </c>
      <c r="V940" s="123">
        <f t="shared" si="524"/>
        <v>0</v>
      </c>
      <c r="W940" s="191"/>
      <c r="X940" s="170"/>
      <c r="Y940" s="74">
        <f t="shared" si="509"/>
        <v>0</v>
      </c>
      <c r="Z940" s="188"/>
      <c r="AA940" s="130">
        <f t="shared" si="525"/>
        <v>0</v>
      </c>
      <c r="AB940" s="74">
        <f t="shared" si="526"/>
        <v>0</v>
      </c>
      <c r="AC940" s="356"/>
      <c r="AD940" s="130" cm="1">
        <f t="array" ref="AD940">IFERROR(ROUND((_xlfn.IFS(offer_sale_type="поставка",AB940,offer_sale_type="транзит",S940)*(1+AC940))/E940,2),0)</f>
        <v>0</v>
      </c>
      <c r="AE940" s="74">
        <f t="shared" si="527"/>
        <v>0</v>
      </c>
      <c r="AF940" s="123" cm="1">
        <f t="array" ref="AF940">IFERROR(ROUND(_xlfn.IFS(offer_sale_type="поставка",AB940,offer_sale_type="транзит",S940)*AC940,2),0)</f>
        <v>0</v>
      </c>
      <c r="AG940" s="130">
        <f t="shared" si="510"/>
        <v>0</v>
      </c>
      <c r="AH940" s="74">
        <f t="shared" si="511"/>
        <v>0</v>
      </c>
      <c r="AI940" s="123">
        <f t="shared" si="512"/>
        <v>0</v>
      </c>
      <c r="AJ940" s="118">
        <f t="shared" si="528"/>
        <v>0</v>
      </c>
      <c r="AK940" s="74">
        <f t="shared" si="529"/>
        <v>0</v>
      </c>
      <c r="AL940" s="174">
        <f t="shared" si="530"/>
        <v>0</v>
      </c>
      <c r="AM940" s="175">
        <f t="shared" si="513"/>
        <v>0</v>
      </c>
      <c r="AN940" s="130">
        <f t="shared" si="531"/>
        <v>0</v>
      </c>
      <c r="AO940" s="74">
        <f t="shared" si="514"/>
        <v>0</v>
      </c>
      <c r="AP940" s="123">
        <f t="shared" si="532"/>
        <v>0</v>
      </c>
      <c r="AQ940" s="118">
        <f t="shared" si="515"/>
        <v>0</v>
      </c>
      <c r="AR940" s="82" t="str">
        <f t="shared" si="533"/>
        <v>https://www.alta.ru/tnved/code//</v>
      </c>
      <c r="AS940" s="157"/>
      <c r="AT940" s="162"/>
      <c r="AU940" s="74">
        <f t="shared" si="516"/>
        <v>0</v>
      </c>
      <c r="AV940" s="157"/>
      <c r="AW940" s="75">
        <f>_xlfn.IFNA(VLOOKUP(L940,list_vat[],3,FALSE),0)</f>
        <v>0</v>
      </c>
      <c r="AX940" s="74">
        <f t="shared" si="534"/>
        <v>0</v>
      </c>
      <c r="AY940" s="74">
        <f t="shared" si="535"/>
        <v>0</v>
      </c>
      <c r="AZ940" s="130">
        <f t="shared" si="536"/>
        <v>0</v>
      </c>
      <c r="BA940" s="74">
        <f t="shared" si="517"/>
        <v>0</v>
      </c>
      <c r="BB940" s="193">
        <f t="shared" si="537"/>
        <v>0</v>
      </c>
      <c r="BC940" s="102">
        <f t="shared" si="538"/>
        <v>0</v>
      </c>
      <c r="BD940" s="102">
        <f t="shared" si="539"/>
        <v>0</v>
      </c>
      <c r="BE940" s="413" t="s">
        <v>69</v>
      </c>
    </row>
    <row r="941" spans="1:57" s="65" customFormat="1" ht="12" customHeight="1" x14ac:dyDescent="0.2">
      <c r="A941" s="43">
        <v>926</v>
      </c>
      <c r="B941" s="166"/>
      <c r="C941" s="166"/>
      <c r="D941" s="166"/>
      <c r="E941" s="162"/>
      <c r="F941" s="166"/>
      <c r="G941" s="162"/>
      <c r="H941" s="162"/>
      <c r="I941" s="189">
        <f t="shared" si="518"/>
        <v>0</v>
      </c>
      <c r="J941" s="195"/>
      <c r="K941" s="162"/>
      <c r="L941" s="168"/>
      <c r="M941" s="75">
        <f>_xlfn.XLOOKUP(L941,list_vat[Страна],list_vat[Ставка НДС %],0,0)</f>
        <v>0</v>
      </c>
      <c r="N941" s="162">
        <f t="shared" si="519"/>
        <v>0</v>
      </c>
      <c r="O941" s="169"/>
      <c r="P941" s="74">
        <f t="shared" si="540"/>
        <v>0</v>
      </c>
      <c r="Q941" s="162"/>
      <c r="R941" s="162" t="str">
        <f t="shared" si="520"/>
        <v>введи курс</v>
      </c>
      <c r="S941" s="196">
        <f t="shared" si="521"/>
        <v>0</v>
      </c>
      <c r="T941" s="192">
        <f t="shared" si="522"/>
        <v>0</v>
      </c>
      <c r="U941" s="76">
        <f t="shared" si="523"/>
        <v>0</v>
      </c>
      <c r="V941" s="123">
        <f t="shared" si="524"/>
        <v>0</v>
      </c>
      <c r="W941" s="191"/>
      <c r="X941" s="170"/>
      <c r="Y941" s="74">
        <f t="shared" si="509"/>
        <v>0</v>
      </c>
      <c r="Z941" s="188"/>
      <c r="AA941" s="130">
        <f t="shared" si="525"/>
        <v>0</v>
      </c>
      <c r="AB941" s="74">
        <f t="shared" si="526"/>
        <v>0</v>
      </c>
      <c r="AC941" s="356"/>
      <c r="AD941" s="130" cm="1">
        <f t="array" ref="AD941">IFERROR(ROUND((_xlfn.IFS(offer_sale_type="поставка",AB941,offer_sale_type="транзит",S941)*(1+AC941))/E941,2),0)</f>
        <v>0</v>
      </c>
      <c r="AE941" s="74">
        <f t="shared" si="527"/>
        <v>0</v>
      </c>
      <c r="AF941" s="123" cm="1">
        <f t="array" ref="AF941">IFERROR(ROUND(_xlfn.IFS(offer_sale_type="поставка",AB941,offer_sale_type="транзит",S941)*AC941,2),0)</f>
        <v>0</v>
      </c>
      <c r="AG941" s="130">
        <f t="shared" si="510"/>
        <v>0</v>
      </c>
      <c r="AH941" s="74">
        <f t="shared" si="511"/>
        <v>0</v>
      </c>
      <c r="AI941" s="123">
        <f t="shared" si="512"/>
        <v>0</v>
      </c>
      <c r="AJ941" s="118">
        <f t="shared" si="528"/>
        <v>0</v>
      </c>
      <c r="AK941" s="74">
        <f t="shared" si="529"/>
        <v>0</v>
      </c>
      <c r="AL941" s="174">
        <f t="shared" si="530"/>
        <v>0</v>
      </c>
      <c r="AM941" s="175">
        <f t="shared" si="513"/>
        <v>0</v>
      </c>
      <c r="AN941" s="130">
        <f t="shared" si="531"/>
        <v>0</v>
      </c>
      <c r="AO941" s="74">
        <f t="shared" si="514"/>
        <v>0</v>
      </c>
      <c r="AP941" s="123">
        <f t="shared" si="532"/>
        <v>0</v>
      </c>
      <c r="AQ941" s="118">
        <f t="shared" si="515"/>
        <v>0</v>
      </c>
      <c r="AR941" s="82" t="str">
        <f t="shared" si="533"/>
        <v>https://www.alta.ru/tnved/code//</v>
      </c>
      <c r="AS941" s="157"/>
      <c r="AT941" s="162"/>
      <c r="AU941" s="74">
        <f t="shared" si="516"/>
        <v>0</v>
      </c>
      <c r="AV941" s="157"/>
      <c r="AW941" s="75">
        <f>_xlfn.IFNA(VLOOKUP(L941,list_vat[],3,FALSE),0)</f>
        <v>0</v>
      </c>
      <c r="AX941" s="74">
        <f t="shared" si="534"/>
        <v>0</v>
      </c>
      <c r="AY941" s="74">
        <f t="shared" si="535"/>
        <v>0</v>
      </c>
      <c r="AZ941" s="130">
        <f t="shared" si="536"/>
        <v>0</v>
      </c>
      <c r="BA941" s="74">
        <f t="shared" si="517"/>
        <v>0</v>
      </c>
      <c r="BB941" s="193">
        <f t="shared" si="537"/>
        <v>0</v>
      </c>
      <c r="BC941" s="102">
        <f t="shared" si="538"/>
        <v>0</v>
      </c>
      <c r="BD941" s="102">
        <f t="shared" si="539"/>
        <v>0</v>
      </c>
      <c r="BE941" s="413" t="s">
        <v>69</v>
      </c>
    </row>
    <row r="942" spans="1:57" s="65" customFormat="1" ht="12" customHeight="1" x14ac:dyDescent="0.2">
      <c r="A942" s="43">
        <v>927</v>
      </c>
      <c r="B942" s="166"/>
      <c r="C942" s="166"/>
      <c r="D942" s="166"/>
      <c r="E942" s="162"/>
      <c r="F942" s="166"/>
      <c r="G942" s="162"/>
      <c r="H942" s="162"/>
      <c r="I942" s="189">
        <f t="shared" si="518"/>
        <v>0</v>
      </c>
      <c r="J942" s="195"/>
      <c r="K942" s="162"/>
      <c r="L942" s="168"/>
      <c r="M942" s="75">
        <f>_xlfn.XLOOKUP(L942,list_vat[Страна],list_vat[Ставка НДС %],0,0)</f>
        <v>0</v>
      </c>
      <c r="N942" s="162">
        <f t="shared" si="519"/>
        <v>0</v>
      </c>
      <c r="O942" s="169"/>
      <c r="P942" s="74">
        <f t="shared" si="540"/>
        <v>0</v>
      </c>
      <c r="Q942" s="162"/>
      <c r="R942" s="162" t="str">
        <f t="shared" si="520"/>
        <v>введи курс</v>
      </c>
      <c r="S942" s="196">
        <f t="shared" si="521"/>
        <v>0</v>
      </c>
      <c r="T942" s="192">
        <f t="shared" si="522"/>
        <v>0</v>
      </c>
      <c r="U942" s="76">
        <f t="shared" si="523"/>
        <v>0</v>
      </c>
      <c r="V942" s="123">
        <f t="shared" si="524"/>
        <v>0</v>
      </c>
      <c r="W942" s="191"/>
      <c r="X942" s="170"/>
      <c r="Y942" s="74">
        <f t="shared" si="509"/>
        <v>0</v>
      </c>
      <c r="Z942" s="188"/>
      <c r="AA942" s="130">
        <f t="shared" si="525"/>
        <v>0</v>
      </c>
      <c r="AB942" s="74">
        <f t="shared" si="526"/>
        <v>0</v>
      </c>
      <c r="AC942" s="356"/>
      <c r="AD942" s="130" cm="1">
        <f t="array" ref="AD942">IFERROR(ROUND((_xlfn.IFS(offer_sale_type="поставка",AB942,offer_sale_type="транзит",S942)*(1+AC942))/E942,2),0)</f>
        <v>0</v>
      </c>
      <c r="AE942" s="74">
        <f t="shared" si="527"/>
        <v>0</v>
      </c>
      <c r="AF942" s="123" cm="1">
        <f t="array" ref="AF942">IFERROR(ROUND(_xlfn.IFS(offer_sale_type="поставка",AB942,offer_sale_type="транзит",S942)*AC942,2),0)</f>
        <v>0</v>
      </c>
      <c r="AG942" s="130">
        <f t="shared" si="510"/>
        <v>0</v>
      </c>
      <c r="AH942" s="74">
        <f t="shared" si="511"/>
        <v>0</v>
      </c>
      <c r="AI942" s="123">
        <f t="shared" si="512"/>
        <v>0</v>
      </c>
      <c r="AJ942" s="118">
        <f t="shared" si="528"/>
        <v>0</v>
      </c>
      <c r="AK942" s="74">
        <f t="shared" si="529"/>
        <v>0</v>
      </c>
      <c r="AL942" s="174">
        <f t="shared" si="530"/>
        <v>0</v>
      </c>
      <c r="AM942" s="175">
        <f t="shared" si="513"/>
        <v>0</v>
      </c>
      <c r="AN942" s="130">
        <f t="shared" si="531"/>
        <v>0</v>
      </c>
      <c r="AO942" s="74">
        <f t="shared" si="514"/>
        <v>0</v>
      </c>
      <c r="AP942" s="123">
        <f t="shared" si="532"/>
        <v>0</v>
      </c>
      <c r="AQ942" s="118">
        <f t="shared" si="515"/>
        <v>0</v>
      </c>
      <c r="AR942" s="82" t="str">
        <f t="shared" si="533"/>
        <v>https://www.alta.ru/tnved/code//</v>
      </c>
      <c r="AS942" s="157"/>
      <c r="AT942" s="162"/>
      <c r="AU942" s="74">
        <f t="shared" si="516"/>
        <v>0</v>
      </c>
      <c r="AV942" s="157"/>
      <c r="AW942" s="75">
        <f>_xlfn.IFNA(VLOOKUP(L942,list_vat[],3,FALSE),0)</f>
        <v>0</v>
      </c>
      <c r="AX942" s="74">
        <f t="shared" si="534"/>
        <v>0</v>
      </c>
      <c r="AY942" s="74">
        <f t="shared" si="535"/>
        <v>0</v>
      </c>
      <c r="AZ942" s="130">
        <f t="shared" si="536"/>
        <v>0</v>
      </c>
      <c r="BA942" s="74">
        <f t="shared" si="517"/>
        <v>0</v>
      </c>
      <c r="BB942" s="193">
        <f t="shared" si="537"/>
        <v>0</v>
      </c>
      <c r="BC942" s="102">
        <f t="shared" si="538"/>
        <v>0</v>
      </c>
      <c r="BD942" s="102">
        <f t="shared" si="539"/>
        <v>0</v>
      </c>
      <c r="BE942" s="413" t="s">
        <v>69</v>
      </c>
    </row>
    <row r="943" spans="1:57" s="65" customFormat="1" ht="12" customHeight="1" x14ac:dyDescent="0.2">
      <c r="A943" s="43">
        <v>928</v>
      </c>
      <c r="B943" s="166"/>
      <c r="C943" s="166"/>
      <c r="D943" s="166"/>
      <c r="E943" s="162"/>
      <c r="F943" s="166"/>
      <c r="G943" s="162"/>
      <c r="H943" s="162"/>
      <c r="I943" s="189">
        <f t="shared" si="518"/>
        <v>0</v>
      </c>
      <c r="J943" s="195"/>
      <c r="K943" s="162"/>
      <c r="L943" s="168"/>
      <c r="M943" s="75">
        <f>_xlfn.XLOOKUP(L943,list_vat[Страна],list_vat[Ставка НДС %],0,0)</f>
        <v>0</v>
      </c>
      <c r="N943" s="162">
        <f t="shared" si="519"/>
        <v>0</v>
      </c>
      <c r="O943" s="169"/>
      <c r="P943" s="74">
        <f t="shared" si="540"/>
        <v>0</v>
      </c>
      <c r="Q943" s="162"/>
      <c r="R943" s="162" t="str">
        <f t="shared" si="520"/>
        <v>введи курс</v>
      </c>
      <c r="S943" s="196">
        <f t="shared" si="521"/>
        <v>0</v>
      </c>
      <c r="T943" s="192">
        <f t="shared" si="522"/>
        <v>0</v>
      </c>
      <c r="U943" s="76">
        <f t="shared" si="523"/>
        <v>0</v>
      </c>
      <c r="V943" s="123">
        <f t="shared" si="524"/>
        <v>0</v>
      </c>
      <c r="W943" s="191"/>
      <c r="X943" s="170"/>
      <c r="Y943" s="74">
        <f t="shared" si="509"/>
        <v>0</v>
      </c>
      <c r="Z943" s="188"/>
      <c r="AA943" s="130">
        <f t="shared" si="525"/>
        <v>0</v>
      </c>
      <c r="AB943" s="74">
        <f t="shared" si="526"/>
        <v>0</v>
      </c>
      <c r="AC943" s="356"/>
      <c r="AD943" s="130" cm="1">
        <f t="array" ref="AD943">IFERROR(ROUND((_xlfn.IFS(offer_sale_type="поставка",AB943,offer_sale_type="транзит",S943)*(1+AC943))/E943,2),0)</f>
        <v>0</v>
      </c>
      <c r="AE943" s="74">
        <f t="shared" si="527"/>
        <v>0</v>
      </c>
      <c r="AF943" s="123" cm="1">
        <f t="array" ref="AF943">IFERROR(ROUND(_xlfn.IFS(offer_sale_type="поставка",AB943,offer_sale_type="транзит",S943)*AC943,2),0)</f>
        <v>0</v>
      </c>
      <c r="AG943" s="130">
        <f t="shared" si="510"/>
        <v>0</v>
      </c>
      <c r="AH943" s="74">
        <f t="shared" si="511"/>
        <v>0</v>
      </c>
      <c r="AI943" s="123">
        <f t="shared" si="512"/>
        <v>0</v>
      </c>
      <c r="AJ943" s="118">
        <f t="shared" si="528"/>
        <v>0</v>
      </c>
      <c r="AK943" s="74">
        <f t="shared" si="529"/>
        <v>0</v>
      </c>
      <c r="AL943" s="174">
        <f t="shared" si="530"/>
        <v>0</v>
      </c>
      <c r="AM943" s="175">
        <f t="shared" si="513"/>
        <v>0</v>
      </c>
      <c r="AN943" s="130">
        <f t="shared" si="531"/>
        <v>0</v>
      </c>
      <c r="AO943" s="74">
        <f t="shared" si="514"/>
        <v>0</v>
      </c>
      <c r="AP943" s="123">
        <f t="shared" si="532"/>
        <v>0</v>
      </c>
      <c r="AQ943" s="118">
        <f t="shared" si="515"/>
        <v>0</v>
      </c>
      <c r="AR943" s="82" t="str">
        <f t="shared" si="533"/>
        <v>https://www.alta.ru/tnved/code//</v>
      </c>
      <c r="AS943" s="157"/>
      <c r="AT943" s="162"/>
      <c r="AU943" s="74">
        <f t="shared" si="516"/>
        <v>0</v>
      </c>
      <c r="AV943" s="157"/>
      <c r="AW943" s="75">
        <f>_xlfn.IFNA(VLOOKUP(L943,list_vat[],3,FALSE),0)</f>
        <v>0</v>
      </c>
      <c r="AX943" s="74">
        <f t="shared" si="534"/>
        <v>0</v>
      </c>
      <c r="AY943" s="74">
        <f t="shared" si="535"/>
        <v>0</v>
      </c>
      <c r="AZ943" s="130">
        <f t="shared" si="536"/>
        <v>0</v>
      </c>
      <c r="BA943" s="74">
        <f t="shared" si="517"/>
        <v>0</v>
      </c>
      <c r="BB943" s="193">
        <f t="shared" si="537"/>
        <v>0</v>
      </c>
      <c r="BC943" s="102">
        <f t="shared" si="538"/>
        <v>0</v>
      </c>
      <c r="BD943" s="102">
        <f t="shared" si="539"/>
        <v>0</v>
      </c>
      <c r="BE943" s="413" t="s">
        <v>69</v>
      </c>
    </row>
    <row r="944" spans="1:57" s="65" customFormat="1" ht="12" customHeight="1" x14ac:dyDescent="0.2">
      <c r="A944" s="43">
        <v>929</v>
      </c>
      <c r="B944" s="166"/>
      <c r="C944" s="166"/>
      <c r="D944" s="166"/>
      <c r="E944" s="162"/>
      <c r="F944" s="166"/>
      <c r="G944" s="162"/>
      <c r="H944" s="162"/>
      <c r="I944" s="189">
        <f t="shared" si="518"/>
        <v>0</v>
      </c>
      <c r="J944" s="195"/>
      <c r="K944" s="162"/>
      <c r="L944" s="168"/>
      <c r="M944" s="75">
        <f>_xlfn.XLOOKUP(L944,list_vat[Страна],list_vat[Ставка НДС %],0,0)</f>
        <v>0</v>
      </c>
      <c r="N944" s="162">
        <f t="shared" si="519"/>
        <v>0</v>
      </c>
      <c r="O944" s="169"/>
      <c r="P944" s="74">
        <f t="shared" si="540"/>
        <v>0</v>
      </c>
      <c r="Q944" s="162"/>
      <c r="R944" s="162" t="str">
        <f t="shared" si="520"/>
        <v>введи курс</v>
      </c>
      <c r="S944" s="196">
        <f t="shared" si="521"/>
        <v>0</v>
      </c>
      <c r="T944" s="192">
        <f t="shared" si="522"/>
        <v>0</v>
      </c>
      <c r="U944" s="76">
        <f t="shared" si="523"/>
        <v>0</v>
      </c>
      <c r="V944" s="123">
        <f t="shared" si="524"/>
        <v>0</v>
      </c>
      <c r="W944" s="191"/>
      <c r="X944" s="170"/>
      <c r="Y944" s="74">
        <f t="shared" si="509"/>
        <v>0</v>
      </c>
      <c r="Z944" s="188"/>
      <c r="AA944" s="130">
        <f t="shared" si="525"/>
        <v>0</v>
      </c>
      <c r="AB944" s="74">
        <f t="shared" si="526"/>
        <v>0</v>
      </c>
      <c r="AC944" s="356"/>
      <c r="AD944" s="130" cm="1">
        <f t="array" ref="AD944">IFERROR(ROUND((_xlfn.IFS(offer_sale_type="поставка",AB944,offer_sale_type="транзит",S944)*(1+AC944))/E944,2),0)</f>
        <v>0</v>
      </c>
      <c r="AE944" s="74">
        <f t="shared" si="527"/>
        <v>0</v>
      </c>
      <c r="AF944" s="123" cm="1">
        <f t="array" ref="AF944">IFERROR(ROUND(_xlfn.IFS(offer_sale_type="поставка",AB944,offer_sale_type="транзит",S944)*AC944,2),0)</f>
        <v>0</v>
      </c>
      <c r="AG944" s="130">
        <f t="shared" si="510"/>
        <v>0</v>
      </c>
      <c r="AH944" s="74">
        <f t="shared" si="511"/>
        <v>0</v>
      </c>
      <c r="AI944" s="123">
        <f t="shared" si="512"/>
        <v>0</v>
      </c>
      <c r="AJ944" s="118">
        <f t="shared" si="528"/>
        <v>0</v>
      </c>
      <c r="AK944" s="74">
        <f t="shared" si="529"/>
        <v>0</v>
      </c>
      <c r="AL944" s="174">
        <f t="shared" si="530"/>
        <v>0</v>
      </c>
      <c r="AM944" s="175">
        <f t="shared" si="513"/>
        <v>0</v>
      </c>
      <c r="AN944" s="130">
        <f t="shared" si="531"/>
        <v>0</v>
      </c>
      <c r="AO944" s="74">
        <f t="shared" si="514"/>
        <v>0</v>
      </c>
      <c r="AP944" s="123">
        <f t="shared" si="532"/>
        <v>0</v>
      </c>
      <c r="AQ944" s="118">
        <f t="shared" si="515"/>
        <v>0</v>
      </c>
      <c r="AR944" s="82" t="str">
        <f t="shared" si="533"/>
        <v>https://www.alta.ru/tnved/code//</v>
      </c>
      <c r="AS944" s="157"/>
      <c r="AT944" s="162"/>
      <c r="AU944" s="74">
        <f t="shared" si="516"/>
        <v>0</v>
      </c>
      <c r="AV944" s="157"/>
      <c r="AW944" s="75">
        <f>_xlfn.IFNA(VLOOKUP(L944,list_vat[],3,FALSE),0)</f>
        <v>0</v>
      </c>
      <c r="AX944" s="74">
        <f t="shared" si="534"/>
        <v>0</v>
      </c>
      <c r="AY944" s="74">
        <f t="shared" si="535"/>
        <v>0</v>
      </c>
      <c r="AZ944" s="130">
        <f t="shared" si="536"/>
        <v>0</v>
      </c>
      <c r="BA944" s="74">
        <f t="shared" si="517"/>
        <v>0</v>
      </c>
      <c r="BB944" s="193">
        <f t="shared" si="537"/>
        <v>0</v>
      </c>
      <c r="BC944" s="102">
        <f t="shared" si="538"/>
        <v>0</v>
      </c>
      <c r="BD944" s="102">
        <f t="shared" si="539"/>
        <v>0</v>
      </c>
      <c r="BE944" s="413" t="s">
        <v>69</v>
      </c>
    </row>
    <row r="945" spans="1:57" s="65" customFormat="1" ht="12" customHeight="1" x14ac:dyDescent="0.2">
      <c r="A945" s="43">
        <v>930</v>
      </c>
      <c r="B945" s="166"/>
      <c r="C945" s="166"/>
      <c r="D945" s="166"/>
      <c r="E945" s="162"/>
      <c r="F945" s="166"/>
      <c r="G945" s="162"/>
      <c r="H945" s="162"/>
      <c r="I945" s="189">
        <f t="shared" si="518"/>
        <v>0</v>
      </c>
      <c r="J945" s="195"/>
      <c r="K945" s="162"/>
      <c r="L945" s="168"/>
      <c r="M945" s="75">
        <f>_xlfn.XLOOKUP(L945,list_vat[Страна],list_vat[Ставка НДС %],0,0)</f>
        <v>0</v>
      </c>
      <c r="N945" s="162">
        <f t="shared" si="519"/>
        <v>0</v>
      </c>
      <c r="O945" s="169"/>
      <c r="P945" s="74">
        <f t="shared" si="540"/>
        <v>0</v>
      </c>
      <c r="Q945" s="162"/>
      <c r="R945" s="162" t="str">
        <f t="shared" si="520"/>
        <v>введи курс</v>
      </c>
      <c r="S945" s="196">
        <f t="shared" si="521"/>
        <v>0</v>
      </c>
      <c r="T945" s="192">
        <f t="shared" si="522"/>
        <v>0</v>
      </c>
      <c r="U945" s="76">
        <f t="shared" si="523"/>
        <v>0</v>
      </c>
      <c r="V945" s="123">
        <f t="shared" si="524"/>
        <v>0</v>
      </c>
      <c r="W945" s="191"/>
      <c r="X945" s="170"/>
      <c r="Y945" s="74">
        <f t="shared" si="509"/>
        <v>0</v>
      </c>
      <c r="Z945" s="188"/>
      <c r="AA945" s="130">
        <f t="shared" si="525"/>
        <v>0</v>
      </c>
      <c r="AB945" s="74">
        <f t="shared" si="526"/>
        <v>0</v>
      </c>
      <c r="AC945" s="356"/>
      <c r="AD945" s="130" cm="1">
        <f t="array" ref="AD945">IFERROR(ROUND((_xlfn.IFS(offer_sale_type="поставка",AB945,offer_sale_type="транзит",S945)*(1+AC945))/E945,2),0)</f>
        <v>0</v>
      </c>
      <c r="AE945" s="74">
        <f t="shared" si="527"/>
        <v>0</v>
      </c>
      <c r="AF945" s="123" cm="1">
        <f t="array" ref="AF945">IFERROR(ROUND(_xlfn.IFS(offer_sale_type="поставка",AB945,offer_sale_type="транзит",S945)*AC945,2),0)</f>
        <v>0</v>
      </c>
      <c r="AG945" s="130">
        <f t="shared" si="510"/>
        <v>0</v>
      </c>
      <c r="AH945" s="74">
        <f t="shared" si="511"/>
        <v>0</v>
      </c>
      <c r="AI945" s="123">
        <f t="shared" si="512"/>
        <v>0</v>
      </c>
      <c r="AJ945" s="118">
        <f t="shared" si="528"/>
        <v>0</v>
      </c>
      <c r="AK945" s="74">
        <f t="shared" si="529"/>
        <v>0</v>
      </c>
      <c r="AL945" s="174">
        <f t="shared" si="530"/>
        <v>0</v>
      </c>
      <c r="AM945" s="175">
        <f t="shared" si="513"/>
        <v>0</v>
      </c>
      <c r="AN945" s="130">
        <f t="shared" si="531"/>
        <v>0</v>
      </c>
      <c r="AO945" s="74">
        <f t="shared" si="514"/>
        <v>0</v>
      </c>
      <c r="AP945" s="123">
        <f t="shared" si="532"/>
        <v>0</v>
      </c>
      <c r="AQ945" s="118">
        <f t="shared" si="515"/>
        <v>0</v>
      </c>
      <c r="AR945" s="82" t="str">
        <f t="shared" si="533"/>
        <v>https://www.alta.ru/tnved/code//</v>
      </c>
      <c r="AS945" s="157"/>
      <c r="AT945" s="162"/>
      <c r="AU945" s="74">
        <f t="shared" si="516"/>
        <v>0</v>
      </c>
      <c r="AV945" s="157"/>
      <c r="AW945" s="75">
        <f>_xlfn.IFNA(VLOOKUP(L945,list_vat[],3,FALSE),0)</f>
        <v>0</v>
      </c>
      <c r="AX945" s="74">
        <f t="shared" si="534"/>
        <v>0</v>
      </c>
      <c r="AY945" s="74">
        <f t="shared" si="535"/>
        <v>0</v>
      </c>
      <c r="AZ945" s="130">
        <f t="shared" si="536"/>
        <v>0</v>
      </c>
      <c r="BA945" s="74">
        <f t="shared" si="517"/>
        <v>0</v>
      </c>
      <c r="BB945" s="193">
        <f t="shared" si="537"/>
        <v>0</v>
      </c>
      <c r="BC945" s="102">
        <f t="shared" si="538"/>
        <v>0</v>
      </c>
      <c r="BD945" s="102">
        <f t="shared" si="539"/>
        <v>0</v>
      </c>
      <c r="BE945" s="413" t="s">
        <v>69</v>
      </c>
    </row>
    <row r="946" spans="1:57" s="65" customFormat="1" ht="12" customHeight="1" x14ac:dyDescent="0.2">
      <c r="A946" s="43">
        <v>931</v>
      </c>
      <c r="B946" s="166"/>
      <c r="C946" s="166"/>
      <c r="D946" s="166"/>
      <c r="E946" s="162"/>
      <c r="F946" s="166"/>
      <c r="G946" s="162"/>
      <c r="H946" s="162"/>
      <c r="I946" s="189">
        <f t="shared" si="518"/>
        <v>0</v>
      </c>
      <c r="J946" s="195"/>
      <c r="K946" s="162"/>
      <c r="L946" s="168"/>
      <c r="M946" s="75">
        <f>_xlfn.XLOOKUP(L946,list_vat[Страна],list_vat[Ставка НДС %],0,0)</f>
        <v>0</v>
      </c>
      <c r="N946" s="162">
        <f t="shared" si="519"/>
        <v>0</v>
      </c>
      <c r="O946" s="169"/>
      <c r="P946" s="74">
        <f t="shared" si="540"/>
        <v>0</v>
      </c>
      <c r="Q946" s="162"/>
      <c r="R946" s="162" t="str">
        <f t="shared" si="520"/>
        <v>введи курс</v>
      </c>
      <c r="S946" s="196">
        <f t="shared" si="521"/>
        <v>0</v>
      </c>
      <c r="T946" s="192">
        <f t="shared" si="522"/>
        <v>0</v>
      </c>
      <c r="U946" s="76">
        <f t="shared" si="523"/>
        <v>0</v>
      </c>
      <c r="V946" s="123">
        <f t="shared" si="524"/>
        <v>0</v>
      </c>
      <c r="W946" s="191"/>
      <c r="X946" s="170"/>
      <c r="Y946" s="74">
        <f t="shared" si="509"/>
        <v>0</v>
      </c>
      <c r="Z946" s="188"/>
      <c r="AA946" s="130">
        <f t="shared" si="525"/>
        <v>0</v>
      </c>
      <c r="AB946" s="74">
        <f t="shared" si="526"/>
        <v>0</v>
      </c>
      <c r="AC946" s="356"/>
      <c r="AD946" s="130" cm="1">
        <f t="array" ref="AD946">IFERROR(ROUND((_xlfn.IFS(offer_sale_type="поставка",AB946,offer_sale_type="транзит",S946)*(1+AC946))/E946,2),0)</f>
        <v>0</v>
      </c>
      <c r="AE946" s="74">
        <f t="shared" si="527"/>
        <v>0</v>
      </c>
      <c r="AF946" s="123" cm="1">
        <f t="array" ref="AF946">IFERROR(ROUND(_xlfn.IFS(offer_sale_type="поставка",AB946,offer_sale_type="транзит",S946)*AC946,2),0)</f>
        <v>0</v>
      </c>
      <c r="AG946" s="130">
        <f t="shared" si="510"/>
        <v>0</v>
      </c>
      <c r="AH946" s="74">
        <f t="shared" si="511"/>
        <v>0</v>
      </c>
      <c r="AI946" s="123">
        <f t="shared" si="512"/>
        <v>0</v>
      </c>
      <c r="AJ946" s="118">
        <f t="shared" si="528"/>
        <v>0</v>
      </c>
      <c r="AK946" s="74">
        <f t="shared" si="529"/>
        <v>0</v>
      </c>
      <c r="AL946" s="174">
        <f t="shared" si="530"/>
        <v>0</v>
      </c>
      <c r="AM946" s="175">
        <f t="shared" si="513"/>
        <v>0</v>
      </c>
      <c r="AN946" s="130">
        <f t="shared" si="531"/>
        <v>0</v>
      </c>
      <c r="AO946" s="74">
        <f t="shared" si="514"/>
        <v>0</v>
      </c>
      <c r="AP946" s="123">
        <f t="shared" si="532"/>
        <v>0</v>
      </c>
      <c r="AQ946" s="118">
        <f t="shared" si="515"/>
        <v>0</v>
      </c>
      <c r="AR946" s="82" t="str">
        <f t="shared" si="533"/>
        <v>https://www.alta.ru/tnved/code//</v>
      </c>
      <c r="AS946" s="157"/>
      <c r="AT946" s="162"/>
      <c r="AU946" s="74">
        <f t="shared" si="516"/>
        <v>0</v>
      </c>
      <c r="AV946" s="157"/>
      <c r="AW946" s="75">
        <f>_xlfn.IFNA(VLOOKUP(L946,list_vat[],3,FALSE),0)</f>
        <v>0</v>
      </c>
      <c r="AX946" s="74">
        <f t="shared" si="534"/>
        <v>0</v>
      </c>
      <c r="AY946" s="74">
        <f t="shared" si="535"/>
        <v>0</v>
      </c>
      <c r="AZ946" s="130">
        <f t="shared" si="536"/>
        <v>0</v>
      </c>
      <c r="BA946" s="74">
        <f t="shared" si="517"/>
        <v>0</v>
      </c>
      <c r="BB946" s="193">
        <f t="shared" si="537"/>
        <v>0</v>
      </c>
      <c r="BC946" s="102">
        <f t="shared" si="538"/>
        <v>0</v>
      </c>
      <c r="BD946" s="102">
        <f t="shared" si="539"/>
        <v>0</v>
      </c>
      <c r="BE946" s="413" t="s">
        <v>69</v>
      </c>
    </row>
    <row r="947" spans="1:57" s="65" customFormat="1" ht="12" customHeight="1" x14ac:dyDescent="0.2">
      <c r="A947" s="43">
        <v>932</v>
      </c>
      <c r="B947" s="166"/>
      <c r="C947" s="166"/>
      <c r="D947" s="166"/>
      <c r="E947" s="162"/>
      <c r="F947" s="166"/>
      <c r="G947" s="162"/>
      <c r="H947" s="162"/>
      <c r="I947" s="189">
        <f t="shared" si="518"/>
        <v>0</v>
      </c>
      <c r="J947" s="195"/>
      <c r="K947" s="162"/>
      <c r="L947" s="168"/>
      <c r="M947" s="75">
        <f>_xlfn.XLOOKUP(L947,list_vat[Страна],list_vat[Ставка НДС %],0,0)</f>
        <v>0</v>
      </c>
      <c r="N947" s="162">
        <f t="shared" si="519"/>
        <v>0</v>
      </c>
      <c r="O947" s="169"/>
      <c r="P947" s="74">
        <f t="shared" si="540"/>
        <v>0</v>
      </c>
      <c r="Q947" s="162"/>
      <c r="R947" s="162" t="str">
        <f t="shared" si="520"/>
        <v>введи курс</v>
      </c>
      <c r="S947" s="196">
        <f t="shared" si="521"/>
        <v>0</v>
      </c>
      <c r="T947" s="192">
        <f t="shared" si="522"/>
        <v>0</v>
      </c>
      <c r="U947" s="76">
        <f t="shared" si="523"/>
        <v>0</v>
      </c>
      <c r="V947" s="123">
        <f t="shared" si="524"/>
        <v>0</v>
      </c>
      <c r="W947" s="191"/>
      <c r="X947" s="170"/>
      <c r="Y947" s="74">
        <f t="shared" si="509"/>
        <v>0</v>
      </c>
      <c r="Z947" s="188"/>
      <c r="AA947" s="130">
        <f t="shared" si="525"/>
        <v>0</v>
      </c>
      <c r="AB947" s="74">
        <f t="shared" si="526"/>
        <v>0</v>
      </c>
      <c r="AC947" s="356"/>
      <c r="AD947" s="130" cm="1">
        <f t="array" ref="AD947">IFERROR(ROUND((_xlfn.IFS(offer_sale_type="поставка",AB947,offer_sale_type="транзит",S947)*(1+AC947))/E947,2),0)</f>
        <v>0</v>
      </c>
      <c r="AE947" s="74">
        <f t="shared" si="527"/>
        <v>0</v>
      </c>
      <c r="AF947" s="123" cm="1">
        <f t="array" ref="AF947">IFERROR(ROUND(_xlfn.IFS(offer_sale_type="поставка",AB947,offer_sale_type="транзит",S947)*AC947,2),0)</f>
        <v>0</v>
      </c>
      <c r="AG947" s="130">
        <f t="shared" si="510"/>
        <v>0</v>
      </c>
      <c r="AH947" s="74">
        <f t="shared" si="511"/>
        <v>0</v>
      </c>
      <c r="AI947" s="123">
        <f t="shared" si="512"/>
        <v>0</v>
      </c>
      <c r="AJ947" s="118">
        <f t="shared" si="528"/>
        <v>0</v>
      </c>
      <c r="AK947" s="74">
        <f t="shared" si="529"/>
        <v>0</v>
      </c>
      <c r="AL947" s="174">
        <f t="shared" si="530"/>
        <v>0</v>
      </c>
      <c r="AM947" s="175">
        <f t="shared" si="513"/>
        <v>0</v>
      </c>
      <c r="AN947" s="130">
        <f t="shared" si="531"/>
        <v>0</v>
      </c>
      <c r="AO947" s="74">
        <f t="shared" si="514"/>
        <v>0</v>
      </c>
      <c r="AP947" s="123">
        <f t="shared" si="532"/>
        <v>0</v>
      </c>
      <c r="AQ947" s="118">
        <f t="shared" si="515"/>
        <v>0</v>
      </c>
      <c r="AR947" s="82" t="str">
        <f t="shared" si="533"/>
        <v>https://www.alta.ru/tnved/code//</v>
      </c>
      <c r="AS947" s="157"/>
      <c r="AT947" s="162"/>
      <c r="AU947" s="74">
        <f t="shared" si="516"/>
        <v>0</v>
      </c>
      <c r="AV947" s="157"/>
      <c r="AW947" s="75">
        <f>_xlfn.IFNA(VLOOKUP(L947,list_vat[],3,FALSE),0)</f>
        <v>0</v>
      </c>
      <c r="AX947" s="74">
        <f t="shared" si="534"/>
        <v>0</v>
      </c>
      <c r="AY947" s="74">
        <f t="shared" si="535"/>
        <v>0</v>
      </c>
      <c r="AZ947" s="130">
        <f t="shared" si="536"/>
        <v>0</v>
      </c>
      <c r="BA947" s="74">
        <f t="shared" si="517"/>
        <v>0</v>
      </c>
      <c r="BB947" s="193">
        <f t="shared" si="537"/>
        <v>0</v>
      </c>
      <c r="BC947" s="102">
        <f t="shared" si="538"/>
        <v>0</v>
      </c>
      <c r="BD947" s="102">
        <f t="shared" si="539"/>
        <v>0</v>
      </c>
      <c r="BE947" s="413" t="s">
        <v>69</v>
      </c>
    </row>
    <row r="948" spans="1:57" s="65" customFormat="1" ht="12" customHeight="1" x14ac:dyDescent="0.2">
      <c r="A948" s="43">
        <v>933</v>
      </c>
      <c r="B948" s="166"/>
      <c r="C948" s="166"/>
      <c r="D948" s="166"/>
      <c r="E948" s="162"/>
      <c r="F948" s="166"/>
      <c r="G948" s="162"/>
      <c r="H948" s="162"/>
      <c r="I948" s="189">
        <f t="shared" si="518"/>
        <v>0</v>
      </c>
      <c r="J948" s="195"/>
      <c r="K948" s="162"/>
      <c r="L948" s="168"/>
      <c r="M948" s="75">
        <f>_xlfn.XLOOKUP(L948,list_vat[Страна],list_vat[Ставка НДС %],0,0)</f>
        <v>0</v>
      </c>
      <c r="N948" s="162">
        <f t="shared" si="519"/>
        <v>0</v>
      </c>
      <c r="O948" s="169"/>
      <c r="P948" s="74">
        <f t="shared" si="540"/>
        <v>0</v>
      </c>
      <c r="Q948" s="162"/>
      <c r="R948" s="162" t="str">
        <f t="shared" si="520"/>
        <v>введи курс</v>
      </c>
      <c r="S948" s="196">
        <f t="shared" si="521"/>
        <v>0</v>
      </c>
      <c r="T948" s="192">
        <f t="shared" si="522"/>
        <v>0</v>
      </c>
      <c r="U948" s="76">
        <f t="shared" si="523"/>
        <v>0</v>
      </c>
      <c r="V948" s="123">
        <f t="shared" si="524"/>
        <v>0</v>
      </c>
      <c r="W948" s="191"/>
      <c r="X948" s="170"/>
      <c r="Y948" s="74">
        <f t="shared" si="509"/>
        <v>0</v>
      </c>
      <c r="Z948" s="188"/>
      <c r="AA948" s="130">
        <f t="shared" si="525"/>
        <v>0</v>
      </c>
      <c r="AB948" s="74">
        <f t="shared" si="526"/>
        <v>0</v>
      </c>
      <c r="AC948" s="356"/>
      <c r="AD948" s="130" cm="1">
        <f t="array" ref="AD948">IFERROR(ROUND((_xlfn.IFS(offer_sale_type="поставка",AB948,offer_sale_type="транзит",S948)*(1+AC948))/E948,2),0)</f>
        <v>0</v>
      </c>
      <c r="AE948" s="74">
        <f t="shared" si="527"/>
        <v>0</v>
      </c>
      <c r="AF948" s="123" cm="1">
        <f t="array" ref="AF948">IFERROR(ROUND(_xlfn.IFS(offer_sale_type="поставка",AB948,offer_sale_type="транзит",S948)*AC948,2),0)</f>
        <v>0</v>
      </c>
      <c r="AG948" s="130">
        <f t="shared" si="510"/>
        <v>0</v>
      </c>
      <c r="AH948" s="74">
        <f t="shared" si="511"/>
        <v>0</v>
      </c>
      <c r="AI948" s="123">
        <f t="shared" si="512"/>
        <v>0</v>
      </c>
      <c r="AJ948" s="118">
        <f t="shared" si="528"/>
        <v>0</v>
      </c>
      <c r="AK948" s="74">
        <f t="shared" si="529"/>
        <v>0</v>
      </c>
      <c r="AL948" s="174">
        <f t="shared" si="530"/>
        <v>0</v>
      </c>
      <c r="AM948" s="175">
        <f t="shared" si="513"/>
        <v>0</v>
      </c>
      <c r="AN948" s="130">
        <f t="shared" si="531"/>
        <v>0</v>
      </c>
      <c r="AO948" s="74">
        <f t="shared" si="514"/>
        <v>0</v>
      </c>
      <c r="AP948" s="123">
        <f t="shared" si="532"/>
        <v>0</v>
      </c>
      <c r="AQ948" s="118">
        <f t="shared" si="515"/>
        <v>0</v>
      </c>
      <c r="AR948" s="82" t="str">
        <f t="shared" si="533"/>
        <v>https://www.alta.ru/tnved/code//</v>
      </c>
      <c r="AS948" s="157"/>
      <c r="AT948" s="162"/>
      <c r="AU948" s="74">
        <f t="shared" si="516"/>
        <v>0</v>
      </c>
      <c r="AV948" s="157"/>
      <c r="AW948" s="75">
        <f>_xlfn.IFNA(VLOOKUP(L948,list_vat[],3,FALSE),0)</f>
        <v>0</v>
      </c>
      <c r="AX948" s="74">
        <f t="shared" si="534"/>
        <v>0</v>
      </c>
      <c r="AY948" s="74">
        <f t="shared" si="535"/>
        <v>0</v>
      </c>
      <c r="AZ948" s="130">
        <f t="shared" si="536"/>
        <v>0</v>
      </c>
      <c r="BA948" s="74">
        <f t="shared" si="517"/>
        <v>0</v>
      </c>
      <c r="BB948" s="193">
        <f t="shared" si="537"/>
        <v>0</v>
      </c>
      <c r="BC948" s="102">
        <f t="shared" si="538"/>
        <v>0</v>
      </c>
      <c r="BD948" s="102">
        <f t="shared" si="539"/>
        <v>0</v>
      </c>
      <c r="BE948" s="413" t="s">
        <v>69</v>
      </c>
    </row>
    <row r="949" spans="1:57" s="65" customFormat="1" ht="12" customHeight="1" x14ac:dyDescent="0.2">
      <c r="A949" s="43">
        <v>934</v>
      </c>
      <c r="B949" s="166"/>
      <c r="C949" s="166"/>
      <c r="D949" s="166"/>
      <c r="E949" s="162"/>
      <c r="F949" s="166"/>
      <c r="G949" s="162"/>
      <c r="H949" s="162"/>
      <c r="I949" s="189">
        <f t="shared" si="518"/>
        <v>0</v>
      </c>
      <c r="J949" s="195"/>
      <c r="K949" s="162"/>
      <c r="L949" s="168"/>
      <c r="M949" s="75">
        <f>_xlfn.XLOOKUP(L949,list_vat[Страна],list_vat[Ставка НДС %],0,0)</f>
        <v>0</v>
      </c>
      <c r="N949" s="162">
        <f t="shared" si="519"/>
        <v>0</v>
      </c>
      <c r="O949" s="169"/>
      <c r="P949" s="74">
        <f t="shared" si="540"/>
        <v>0</v>
      </c>
      <c r="Q949" s="162"/>
      <c r="R949" s="162" t="str">
        <f t="shared" si="520"/>
        <v>введи курс</v>
      </c>
      <c r="S949" s="196">
        <f t="shared" si="521"/>
        <v>0</v>
      </c>
      <c r="T949" s="192">
        <f t="shared" si="522"/>
        <v>0</v>
      </c>
      <c r="U949" s="76">
        <f t="shared" si="523"/>
        <v>0</v>
      </c>
      <c r="V949" s="123">
        <f t="shared" si="524"/>
        <v>0</v>
      </c>
      <c r="W949" s="191"/>
      <c r="X949" s="170"/>
      <c r="Y949" s="74">
        <f t="shared" si="509"/>
        <v>0</v>
      </c>
      <c r="Z949" s="188"/>
      <c r="AA949" s="130">
        <f t="shared" si="525"/>
        <v>0</v>
      </c>
      <c r="AB949" s="74">
        <f t="shared" si="526"/>
        <v>0</v>
      </c>
      <c r="AC949" s="356"/>
      <c r="AD949" s="130" cm="1">
        <f t="array" ref="AD949">IFERROR(ROUND((_xlfn.IFS(offer_sale_type="поставка",AB949,offer_sale_type="транзит",S949)*(1+AC949))/E949,2),0)</f>
        <v>0</v>
      </c>
      <c r="AE949" s="74">
        <f t="shared" si="527"/>
        <v>0</v>
      </c>
      <c r="AF949" s="123" cm="1">
        <f t="array" ref="AF949">IFERROR(ROUND(_xlfn.IFS(offer_sale_type="поставка",AB949,offer_sale_type="транзит",S949)*AC949,2),0)</f>
        <v>0</v>
      </c>
      <c r="AG949" s="130">
        <f t="shared" si="510"/>
        <v>0</v>
      </c>
      <c r="AH949" s="74">
        <f t="shared" si="511"/>
        <v>0</v>
      </c>
      <c r="AI949" s="123">
        <f t="shared" si="512"/>
        <v>0</v>
      </c>
      <c r="AJ949" s="118">
        <f t="shared" si="528"/>
        <v>0</v>
      </c>
      <c r="AK949" s="74">
        <f t="shared" si="529"/>
        <v>0</v>
      </c>
      <c r="AL949" s="174">
        <f t="shared" si="530"/>
        <v>0</v>
      </c>
      <c r="AM949" s="175">
        <f t="shared" si="513"/>
        <v>0</v>
      </c>
      <c r="AN949" s="130">
        <f t="shared" si="531"/>
        <v>0</v>
      </c>
      <c r="AO949" s="74">
        <f t="shared" si="514"/>
        <v>0</v>
      </c>
      <c r="AP949" s="123">
        <f t="shared" si="532"/>
        <v>0</v>
      </c>
      <c r="AQ949" s="118">
        <f t="shared" si="515"/>
        <v>0</v>
      </c>
      <c r="AR949" s="82" t="str">
        <f t="shared" si="533"/>
        <v>https://www.alta.ru/tnved/code//</v>
      </c>
      <c r="AS949" s="157"/>
      <c r="AT949" s="162"/>
      <c r="AU949" s="74">
        <f t="shared" si="516"/>
        <v>0</v>
      </c>
      <c r="AV949" s="157"/>
      <c r="AW949" s="75">
        <f>_xlfn.IFNA(VLOOKUP(L949,list_vat[],3,FALSE),0)</f>
        <v>0</v>
      </c>
      <c r="AX949" s="74">
        <f t="shared" si="534"/>
        <v>0</v>
      </c>
      <c r="AY949" s="74">
        <f t="shared" si="535"/>
        <v>0</v>
      </c>
      <c r="AZ949" s="130">
        <f t="shared" si="536"/>
        <v>0</v>
      </c>
      <c r="BA949" s="74">
        <f t="shared" si="517"/>
        <v>0</v>
      </c>
      <c r="BB949" s="193">
        <f t="shared" si="537"/>
        <v>0</v>
      </c>
      <c r="BC949" s="102">
        <f t="shared" si="538"/>
        <v>0</v>
      </c>
      <c r="BD949" s="102">
        <f t="shared" si="539"/>
        <v>0</v>
      </c>
      <c r="BE949" s="413" t="s">
        <v>69</v>
      </c>
    </row>
    <row r="950" spans="1:57" s="65" customFormat="1" ht="12" customHeight="1" x14ac:dyDescent="0.2">
      <c r="A950" s="43">
        <v>935</v>
      </c>
      <c r="B950" s="166"/>
      <c r="C950" s="166"/>
      <c r="D950" s="166"/>
      <c r="E950" s="162"/>
      <c r="F950" s="166"/>
      <c r="G950" s="162"/>
      <c r="H950" s="162"/>
      <c r="I950" s="189">
        <f t="shared" si="518"/>
        <v>0</v>
      </c>
      <c r="J950" s="195"/>
      <c r="K950" s="162"/>
      <c r="L950" s="168"/>
      <c r="M950" s="75">
        <f>_xlfn.XLOOKUP(L950,list_vat[Страна],list_vat[Ставка НДС %],0,0)</f>
        <v>0</v>
      </c>
      <c r="N950" s="162">
        <f t="shared" si="519"/>
        <v>0</v>
      </c>
      <c r="O950" s="169"/>
      <c r="P950" s="74">
        <f t="shared" si="540"/>
        <v>0</v>
      </c>
      <c r="Q950" s="162"/>
      <c r="R950" s="162" t="str">
        <f t="shared" si="520"/>
        <v>введи курс</v>
      </c>
      <c r="S950" s="196">
        <f t="shared" si="521"/>
        <v>0</v>
      </c>
      <c r="T950" s="192">
        <f t="shared" si="522"/>
        <v>0</v>
      </c>
      <c r="U950" s="76">
        <f t="shared" si="523"/>
        <v>0</v>
      </c>
      <c r="V950" s="123">
        <f t="shared" si="524"/>
        <v>0</v>
      </c>
      <c r="W950" s="191"/>
      <c r="X950" s="170"/>
      <c r="Y950" s="74">
        <f t="shared" si="509"/>
        <v>0</v>
      </c>
      <c r="Z950" s="188"/>
      <c r="AA950" s="130">
        <f t="shared" si="525"/>
        <v>0</v>
      </c>
      <c r="AB950" s="74">
        <f t="shared" si="526"/>
        <v>0</v>
      </c>
      <c r="AC950" s="356"/>
      <c r="AD950" s="130" cm="1">
        <f t="array" ref="AD950">IFERROR(ROUND((_xlfn.IFS(offer_sale_type="поставка",AB950,offer_sale_type="транзит",S950)*(1+AC950))/E950,2),0)</f>
        <v>0</v>
      </c>
      <c r="AE950" s="74">
        <f t="shared" si="527"/>
        <v>0</v>
      </c>
      <c r="AF950" s="123" cm="1">
        <f t="array" ref="AF950">IFERROR(ROUND(_xlfn.IFS(offer_sale_type="поставка",AB950,offer_sale_type="транзит",S950)*AC950,2),0)</f>
        <v>0</v>
      </c>
      <c r="AG950" s="130">
        <f t="shared" si="510"/>
        <v>0</v>
      </c>
      <c r="AH950" s="74">
        <f t="shared" si="511"/>
        <v>0</v>
      </c>
      <c r="AI950" s="123">
        <f t="shared" si="512"/>
        <v>0</v>
      </c>
      <c r="AJ950" s="118">
        <f t="shared" si="528"/>
        <v>0</v>
      </c>
      <c r="AK950" s="74">
        <f t="shared" si="529"/>
        <v>0</v>
      </c>
      <c r="AL950" s="174">
        <f t="shared" si="530"/>
        <v>0</v>
      </c>
      <c r="AM950" s="175">
        <f t="shared" si="513"/>
        <v>0</v>
      </c>
      <c r="AN950" s="130">
        <f t="shared" si="531"/>
        <v>0</v>
      </c>
      <c r="AO950" s="74">
        <f t="shared" si="514"/>
        <v>0</v>
      </c>
      <c r="AP950" s="123">
        <f t="shared" si="532"/>
        <v>0</v>
      </c>
      <c r="AQ950" s="118">
        <f t="shared" si="515"/>
        <v>0</v>
      </c>
      <c r="AR950" s="82" t="str">
        <f t="shared" si="533"/>
        <v>https://www.alta.ru/tnved/code//</v>
      </c>
      <c r="AS950" s="157"/>
      <c r="AT950" s="162"/>
      <c r="AU950" s="74">
        <f t="shared" si="516"/>
        <v>0</v>
      </c>
      <c r="AV950" s="157"/>
      <c r="AW950" s="75">
        <f>_xlfn.IFNA(VLOOKUP(L950,list_vat[],3,FALSE),0)</f>
        <v>0</v>
      </c>
      <c r="AX950" s="74">
        <f t="shared" si="534"/>
        <v>0</v>
      </c>
      <c r="AY950" s="74">
        <f t="shared" si="535"/>
        <v>0</v>
      </c>
      <c r="AZ950" s="130">
        <f t="shared" si="536"/>
        <v>0</v>
      </c>
      <c r="BA950" s="74">
        <f t="shared" si="517"/>
        <v>0</v>
      </c>
      <c r="BB950" s="193">
        <f t="shared" si="537"/>
        <v>0</v>
      </c>
      <c r="BC950" s="102">
        <f t="shared" si="538"/>
        <v>0</v>
      </c>
      <c r="BD950" s="102">
        <f t="shared" si="539"/>
        <v>0</v>
      </c>
      <c r="BE950" s="413" t="s">
        <v>69</v>
      </c>
    </row>
    <row r="951" spans="1:57" s="65" customFormat="1" ht="12" customHeight="1" x14ac:dyDescent="0.2">
      <c r="A951" s="43">
        <v>936</v>
      </c>
      <c r="B951" s="166"/>
      <c r="C951" s="166"/>
      <c r="D951" s="166"/>
      <c r="E951" s="162"/>
      <c r="F951" s="166"/>
      <c r="G951" s="162"/>
      <c r="H951" s="162"/>
      <c r="I951" s="189">
        <f t="shared" si="518"/>
        <v>0</v>
      </c>
      <c r="J951" s="195"/>
      <c r="K951" s="162"/>
      <c r="L951" s="168"/>
      <c r="M951" s="75">
        <f>_xlfn.XLOOKUP(L951,list_vat[Страна],list_vat[Ставка НДС %],0,0)</f>
        <v>0</v>
      </c>
      <c r="N951" s="162">
        <f t="shared" si="519"/>
        <v>0</v>
      </c>
      <c r="O951" s="169"/>
      <c r="P951" s="74">
        <f t="shared" si="540"/>
        <v>0</v>
      </c>
      <c r="Q951" s="162"/>
      <c r="R951" s="162" t="str">
        <f t="shared" si="520"/>
        <v>введи курс</v>
      </c>
      <c r="S951" s="196">
        <f t="shared" si="521"/>
        <v>0</v>
      </c>
      <c r="T951" s="192">
        <f t="shared" si="522"/>
        <v>0</v>
      </c>
      <c r="U951" s="76">
        <f t="shared" si="523"/>
        <v>0</v>
      </c>
      <c r="V951" s="123">
        <f t="shared" si="524"/>
        <v>0</v>
      </c>
      <c r="W951" s="191"/>
      <c r="X951" s="170"/>
      <c r="Y951" s="74">
        <f t="shared" si="509"/>
        <v>0</v>
      </c>
      <c r="Z951" s="188"/>
      <c r="AA951" s="130">
        <f t="shared" si="525"/>
        <v>0</v>
      </c>
      <c r="AB951" s="74">
        <f t="shared" si="526"/>
        <v>0</v>
      </c>
      <c r="AC951" s="356"/>
      <c r="AD951" s="130" cm="1">
        <f t="array" ref="AD951">IFERROR(ROUND((_xlfn.IFS(offer_sale_type="поставка",AB951,offer_sale_type="транзит",S951)*(1+AC951))/E951,2),0)</f>
        <v>0</v>
      </c>
      <c r="AE951" s="74">
        <f t="shared" si="527"/>
        <v>0</v>
      </c>
      <c r="AF951" s="123" cm="1">
        <f t="array" ref="AF951">IFERROR(ROUND(_xlfn.IFS(offer_sale_type="поставка",AB951,offer_sale_type="транзит",S951)*AC951,2),0)</f>
        <v>0</v>
      </c>
      <c r="AG951" s="130">
        <f t="shared" si="510"/>
        <v>0</v>
      </c>
      <c r="AH951" s="74">
        <f t="shared" si="511"/>
        <v>0</v>
      </c>
      <c r="AI951" s="123">
        <f t="shared" si="512"/>
        <v>0</v>
      </c>
      <c r="AJ951" s="118">
        <f t="shared" si="528"/>
        <v>0</v>
      </c>
      <c r="AK951" s="74">
        <f t="shared" si="529"/>
        <v>0</v>
      </c>
      <c r="AL951" s="174">
        <f t="shared" si="530"/>
        <v>0</v>
      </c>
      <c r="AM951" s="175">
        <f t="shared" si="513"/>
        <v>0</v>
      </c>
      <c r="AN951" s="130">
        <f t="shared" si="531"/>
        <v>0</v>
      </c>
      <c r="AO951" s="74">
        <f t="shared" si="514"/>
        <v>0</v>
      </c>
      <c r="AP951" s="123">
        <f t="shared" si="532"/>
        <v>0</v>
      </c>
      <c r="AQ951" s="118">
        <f t="shared" si="515"/>
        <v>0</v>
      </c>
      <c r="AR951" s="82" t="str">
        <f t="shared" si="533"/>
        <v>https://www.alta.ru/tnved/code//</v>
      </c>
      <c r="AS951" s="157"/>
      <c r="AT951" s="162"/>
      <c r="AU951" s="74">
        <f t="shared" si="516"/>
        <v>0</v>
      </c>
      <c r="AV951" s="157"/>
      <c r="AW951" s="75">
        <f>_xlfn.IFNA(VLOOKUP(L951,list_vat[],3,FALSE),0)</f>
        <v>0</v>
      </c>
      <c r="AX951" s="74">
        <f t="shared" si="534"/>
        <v>0</v>
      </c>
      <c r="AY951" s="74">
        <f t="shared" si="535"/>
        <v>0</v>
      </c>
      <c r="AZ951" s="130">
        <f t="shared" si="536"/>
        <v>0</v>
      </c>
      <c r="BA951" s="74">
        <f t="shared" si="517"/>
        <v>0</v>
      </c>
      <c r="BB951" s="193">
        <f t="shared" si="537"/>
        <v>0</v>
      </c>
      <c r="BC951" s="102">
        <f t="shared" si="538"/>
        <v>0</v>
      </c>
      <c r="BD951" s="102">
        <f t="shared" si="539"/>
        <v>0</v>
      </c>
      <c r="BE951" s="413" t="s">
        <v>69</v>
      </c>
    </row>
    <row r="952" spans="1:57" s="65" customFormat="1" ht="12" customHeight="1" x14ac:dyDescent="0.2">
      <c r="A952" s="43">
        <v>937</v>
      </c>
      <c r="B952" s="166"/>
      <c r="C952" s="166"/>
      <c r="D952" s="166"/>
      <c r="E952" s="162"/>
      <c r="F952" s="166"/>
      <c r="G952" s="162"/>
      <c r="H952" s="162"/>
      <c r="I952" s="189">
        <f t="shared" si="518"/>
        <v>0</v>
      </c>
      <c r="J952" s="195"/>
      <c r="K952" s="162"/>
      <c r="L952" s="168"/>
      <c r="M952" s="75">
        <f>_xlfn.XLOOKUP(L952,list_vat[Страна],list_vat[Ставка НДС %],0,0)</f>
        <v>0</v>
      </c>
      <c r="N952" s="162">
        <f t="shared" si="519"/>
        <v>0</v>
      </c>
      <c r="O952" s="169"/>
      <c r="P952" s="74">
        <f t="shared" si="540"/>
        <v>0</v>
      </c>
      <c r="Q952" s="162"/>
      <c r="R952" s="162" t="str">
        <f t="shared" si="520"/>
        <v>введи курс</v>
      </c>
      <c r="S952" s="196">
        <f t="shared" si="521"/>
        <v>0</v>
      </c>
      <c r="T952" s="192">
        <f t="shared" si="522"/>
        <v>0</v>
      </c>
      <c r="U952" s="76">
        <f t="shared" si="523"/>
        <v>0</v>
      </c>
      <c r="V952" s="123">
        <f t="shared" si="524"/>
        <v>0</v>
      </c>
      <c r="W952" s="191"/>
      <c r="X952" s="170"/>
      <c r="Y952" s="74">
        <f t="shared" si="509"/>
        <v>0</v>
      </c>
      <c r="Z952" s="188"/>
      <c r="AA952" s="130">
        <f t="shared" si="525"/>
        <v>0</v>
      </c>
      <c r="AB952" s="74">
        <f t="shared" si="526"/>
        <v>0</v>
      </c>
      <c r="AC952" s="356"/>
      <c r="AD952" s="130" cm="1">
        <f t="array" ref="AD952">IFERROR(ROUND((_xlfn.IFS(offer_sale_type="поставка",AB952,offer_sale_type="транзит",S952)*(1+AC952))/E952,2),0)</f>
        <v>0</v>
      </c>
      <c r="AE952" s="74">
        <f t="shared" si="527"/>
        <v>0</v>
      </c>
      <c r="AF952" s="123" cm="1">
        <f t="array" ref="AF952">IFERROR(ROUND(_xlfn.IFS(offer_sale_type="поставка",AB952,offer_sale_type="транзит",S952)*AC952,2),0)</f>
        <v>0</v>
      </c>
      <c r="AG952" s="130">
        <f t="shared" si="510"/>
        <v>0</v>
      </c>
      <c r="AH952" s="74">
        <f t="shared" si="511"/>
        <v>0</v>
      </c>
      <c r="AI952" s="123">
        <f t="shared" si="512"/>
        <v>0</v>
      </c>
      <c r="AJ952" s="118">
        <f t="shared" si="528"/>
        <v>0</v>
      </c>
      <c r="AK952" s="74">
        <f t="shared" si="529"/>
        <v>0</v>
      </c>
      <c r="AL952" s="174">
        <f t="shared" si="530"/>
        <v>0</v>
      </c>
      <c r="AM952" s="175">
        <f t="shared" si="513"/>
        <v>0</v>
      </c>
      <c r="AN952" s="130">
        <f t="shared" si="531"/>
        <v>0</v>
      </c>
      <c r="AO952" s="74">
        <f t="shared" si="514"/>
        <v>0</v>
      </c>
      <c r="AP952" s="123">
        <f t="shared" si="532"/>
        <v>0</v>
      </c>
      <c r="AQ952" s="118">
        <f t="shared" si="515"/>
        <v>0</v>
      </c>
      <c r="AR952" s="82" t="str">
        <f t="shared" si="533"/>
        <v>https://www.alta.ru/tnved/code//</v>
      </c>
      <c r="AS952" s="157"/>
      <c r="AT952" s="162"/>
      <c r="AU952" s="74">
        <f t="shared" si="516"/>
        <v>0</v>
      </c>
      <c r="AV952" s="157"/>
      <c r="AW952" s="75">
        <f>_xlfn.IFNA(VLOOKUP(L952,list_vat[],3,FALSE),0)</f>
        <v>0</v>
      </c>
      <c r="AX952" s="74">
        <f t="shared" si="534"/>
        <v>0</v>
      </c>
      <c r="AY952" s="74">
        <f t="shared" si="535"/>
        <v>0</v>
      </c>
      <c r="AZ952" s="130">
        <f t="shared" si="536"/>
        <v>0</v>
      </c>
      <c r="BA952" s="74">
        <f t="shared" si="517"/>
        <v>0</v>
      </c>
      <c r="BB952" s="193">
        <f t="shared" si="537"/>
        <v>0</v>
      </c>
      <c r="BC952" s="102">
        <f t="shared" si="538"/>
        <v>0</v>
      </c>
      <c r="BD952" s="102">
        <f t="shared" si="539"/>
        <v>0</v>
      </c>
      <c r="BE952" s="413" t="s">
        <v>69</v>
      </c>
    </row>
    <row r="953" spans="1:57" s="65" customFormat="1" ht="12" customHeight="1" x14ac:dyDescent="0.2">
      <c r="A953" s="43">
        <v>938</v>
      </c>
      <c r="B953" s="166"/>
      <c r="C953" s="166"/>
      <c r="D953" s="166"/>
      <c r="E953" s="162"/>
      <c r="F953" s="166"/>
      <c r="G953" s="162"/>
      <c r="H953" s="162"/>
      <c r="I953" s="189">
        <f t="shared" si="518"/>
        <v>0</v>
      </c>
      <c r="J953" s="195"/>
      <c r="K953" s="162"/>
      <c r="L953" s="168"/>
      <c r="M953" s="75">
        <f>_xlfn.XLOOKUP(L953,list_vat[Страна],list_vat[Ставка НДС %],0,0)</f>
        <v>0</v>
      </c>
      <c r="N953" s="162">
        <f t="shared" si="519"/>
        <v>0</v>
      </c>
      <c r="O953" s="169"/>
      <c r="P953" s="74">
        <f t="shared" si="540"/>
        <v>0</v>
      </c>
      <c r="Q953" s="162"/>
      <c r="R953" s="162" t="str">
        <f t="shared" si="520"/>
        <v>введи курс</v>
      </c>
      <c r="S953" s="196">
        <f t="shared" si="521"/>
        <v>0</v>
      </c>
      <c r="T953" s="192">
        <f t="shared" si="522"/>
        <v>0</v>
      </c>
      <c r="U953" s="76">
        <f t="shared" si="523"/>
        <v>0</v>
      </c>
      <c r="V953" s="123">
        <f t="shared" si="524"/>
        <v>0</v>
      </c>
      <c r="W953" s="191"/>
      <c r="X953" s="170"/>
      <c r="Y953" s="74">
        <f t="shared" si="509"/>
        <v>0</v>
      </c>
      <c r="Z953" s="188"/>
      <c r="AA953" s="130">
        <f t="shared" si="525"/>
        <v>0</v>
      </c>
      <c r="AB953" s="74">
        <f t="shared" si="526"/>
        <v>0</v>
      </c>
      <c r="AC953" s="356"/>
      <c r="AD953" s="130" cm="1">
        <f t="array" ref="AD953">IFERROR(ROUND((_xlfn.IFS(offer_sale_type="поставка",AB953,offer_sale_type="транзит",S953)*(1+AC953))/E953,2),0)</f>
        <v>0</v>
      </c>
      <c r="AE953" s="74">
        <f t="shared" si="527"/>
        <v>0</v>
      </c>
      <c r="AF953" s="123" cm="1">
        <f t="array" ref="AF953">IFERROR(ROUND(_xlfn.IFS(offer_sale_type="поставка",AB953,offer_sale_type="транзит",S953)*AC953,2),0)</f>
        <v>0</v>
      </c>
      <c r="AG953" s="130">
        <f t="shared" si="510"/>
        <v>0</v>
      </c>
      <c r="AH953" s="74">
        <f t="shared" si="511"/>
        <v>0</v>
      </c>
      <c r="AI953" s="123">
        <f t="shared" si="512"/>
        <v>0</v>
      </c>
      <c r="AJ953" s="118">
        <f t="shared" si="528"/>
        <v>0</v>
      </c>
      <c r="AK953" s="74">
        <f t="shared" si="529"/>
        <v>0</v>
      </c>
      <c r="AL953" s="174">
        <f t="shared" si="530"/>
        <v>0</v>
      </c>
      <c r="AM953" s="175">
        <f t="shared" si="513"/>
        <v>0</v>
      </c>
      <c r="AN953" s="130">
        <f t="shared" si="531"/>
        <v>0</v>
      </c>
      <c r="AO953" s="74">
        <f t="shared" si="514"/>
        <v>0</v>
      </c>
      <c r="AP953" s="123">
        <f t="shared" si="532"/>
        <v>0</v>
      </c>
      <c r="AQ953" s="118">
        <f t="shared" si="515"/>
        <v>0</v>
      </c>
      <c r="AR953" s="82" t="str">
        <f t="shared" si="533"/>
        <v>https://www.alta.ru/tnved/code//</v>
      </c>
      <c r="AS953" s="157"/>
      <c r="AT953" s="162"/>
      <c r="AU953" s="74">
        <f t="shared" si="516"/>
        <v>0</v>
      </c>
      <c r="AV953" s="157"/>
      <c r="AW953" s="75">
        <f>_xlfn.IFNA(VLOOKUP(L953,list_vat[],3,FALSE),0)</f>
        <v>0</v>
      </c>
      <c r="AX953" s="74">
        <f t="shared" si="534"/>
        <v>0</v>
      </c>
      <c r="AY953" s="74">
        <f t="shared" si="535"/>
        <v>0</v>
      </c>
      <c r="AZ953" s="130">
        <f t="shared" si="536"/>
        <v>0</v>
      </c>
      <c r="BA953" s="74">
        <f t="shared" si="517"/>
        <v>0</v>
      </c>
      <c r="BB953" s="193">
        <f t="shared" si="537"/>
        <v>0</v>
      </c>
      <c r="BC953" s="102">
        <f t="shared" si="538"/>
        <v>0</v>
      </c>
      <c r="BD953" s="102">
        <f t="shared" si="539"/>
        <v>0</v>
      </c>
      <c r="BE953" s="413" t="s">
        <v>69</v>
      </c>
    </row>
    <row r="954" spans="1:57" s="65" customFormat="1" ht="12" customHeight="1" x14ac:dyDescent="0.2">
      <c r="A954" s="43">
        <v>939</v>
      </c>
      <c r="B954" s="166"/>
      <c r="C954" s="166"/>
      <c r="D954" s="166"/>
      <c r="E954" s="162"/>
      <c r="F954" s="166"/>
      <c r="G954" s="162"/>
      <c r="H954" s="162"/>
      <c r="I954" s="189">
        <f t="shared" si="518"/>
        <v>0</v>
      </c>
      <c r="J954" s="195"/>
      <c r="K954" s="162"/>
      <c r="L954" s="168"/>
      <c r="M954" s="75">
        <f>_xlfn.XLOOKUP(L954,list_vat[Страна],list_vat[Ставка НДС %],0,0)</f>
        <v>0</v>
      </c>
      <c r="N954" s="162">
        <f t="shared" si="519"/>
        <v>0</v>
      </c>
      <c r="O954" s="169"/>
      <c r="P954" s="74">
        <f t="shared" si="540"/>
        <v>0</v>
      </c>
      <c r="Q954" s="162"/>
      <c r="R954" s="162" t="str">
        <f t="shared" si="520"/>
        <v>введи курс</v>
      </c>
      <c r="S954" s="196">
        <f t="shared" si="521"/>
        <v>0</v>
      </c>
      <c r="T954" s="192">
        <f t="shared" si="522"/>
        <v>0</v>
      </c>
      <c r="U954" s="76">
        <f t="shared" si="523"/>
        <v>0</v>
      </c>
      <c r="V954" s="123">
        <f t="shared" si="524"/>
        <v>0</v>
      </c>
      <c r="W954" s="191"/>
      <c r="X954" s="170"/>
      <c r="Y954" s="74">
        <f t="shared" si="509"/>
        <v>0</v>
      </c>
      <c r="Z954" s="188"/>
      <c r="AA954" s="130">
        <f t="shared" si="525"/>
        <v>0</v>
      </c>
      <c r="AB954" s="74">
        <f t="shared" si="526"/>
        <v>0</v>
      </c>
      <c r="AC954" s="356"/>
      <c r="AD954" s="130" cm="1">
        <f t="array" ref="AD954">IFERROR(ROUND((_xlfn.IFS(offer_sale_type="поставка",AB954,offer_sale_type="транзит",S954)*(1+AC954))/E954,2),0)</f>
        <v>0</v>
      </c>
      <c r="AE954" s="74">
        <f t="shared" si="527"/>
        <v>0</v>
      </c>
      <c r="AF954" s="123" cm="1">
        <f t="array" ref="AF954">IFERROR(ROUND(_xlfn.IFS(offer_sale_type="поставка",AB954,offer_sale_type="транзит",S954)*AC954,2),0)</f>
        <v>0</v>
      </c>
      <c r="AG954" s="130">
        <f t="shared" si="510"/>
        <v>0</v>
      </c>
      <c r="AH954" s="74">
        <f t="shared" si="511"/>
        <v>0</v>
      </c>
      <c r="AI954" s="123">
        <f t="shared" si="512"/>
        <v>0</v>
      </c>
      <c r="AJ954" s="118">
        <f t="shared" si="528"/>
        <v>0</v>
      </c>
      <c r="AK954" s="74">
        <f t="shared" si="529"/>
        <v>0</v>
      </c>
      <c r="AL954" s="174">
        <f t="shared" si="530"/>
        <v>0</v>
      </c>
      <c r="AM954" s="175">
        <f t="shared" si="513"/>
        <v>0</v>
      </c>
      <c r="AN954" s="130">
        <f t="shared" si="531"/>
        <v>0</v>
      </c>
      <c r="AO954" s="74">
        <f t="shared" si="514"/>
        <v>0</v>
      </c>
      <c r="AP954" s="123">
        <f t="shared" si="532"/>
        <v>0</v>
      </c>
      <c r="AQ954" s="118">
        <f t="shared" si="515"/>
        <v>0</v>
      </c>
      <c r="AR954" s="82" t="str">
        <f t="shared" si="533"/>
        <v>https://www.alta.ru/tnved/code//</v>
      </c>
      <c r="AS954" s="157"/>
      <c r="AT954" s="162"/>
      <c r="AU954" s="74">
        <f t="shared" si="516"/>
        <v>0</v>
      </c>
      <c r="AV954" s="157"/>
      <c r="AW954" s="75">
        <f>_xlfn.IFNA(VLOOKUP(L954,list_vat[],3,FALSE),0)</f>
        <v>0</v>
      </c>
      <c r="AX954" s="74">
        <f t="shared" si="534"/>
        <v>0</v>
      </c>
      <c r="AY954" s="74">
        <f t="shared" si="535"/>
        <v>0</v>
      </c>
      <c r="AZ954" s="130">
        <f t="shared" si="536"/>
        <v>0</v>
      </c>
      <c r="BA954" s="74">
        <f t="shared" si="517"/>
        <v>0</v>
      </c>
      <c r="BB954" s="193">
        <f t="shared" si="537"/>
        <v>0</v>
      </c>
      <c r="BC954" s="102">
        <f t="shared" si="538"/>
        <v>0</v>
      </c>
      <c r="BD954" s="102">
        <f t="shared" si="539"/>
        <v>0</v>
      </c>
      <c r="BE954" s="413" t="s">
        <v>69</v>
      </c>
    </row>
    <row r="955" spans="1:57" s="65" customFormat="1" ht="12" customHeight="1" x14ac:dyDescent="0.2">
      <c r="A955" s="43">
        <v>940</v>
      </c>
      <c r="B955" s="166"/>
      <c r="C955" s="166"/>
      <c r="D955" s="166"/>
      <c r="E955" s="162"/>
      <c r="F955" s="166"/>
      <c r="G955" s="162"/>
      <c r="H955" s="162"/>
      <c r="I955" s="189">
        <f t="shared" si="518"/>
        <v>0</v>
      </c>
      <c r="J955" s="195"/>
      <c r="K955" s="162"/>
      <c r="L955" s="168"/>
      <c r="M955" s="75">
        <f>_xlfn.XLOOKUP(L955,list_vat[Страна],list_vat[Ставка НДС %],0,0)</f>
        <v>0</v>
      </c>
      <c r="N955" s="162">
        <f t="shared" si="519"/>
        <v>0</v>
      </c>
      <c r="O955" s="169"/>
      <c r="P955" s="74">
        <f t="shared" si="540"/>
        <v>0</v>
      </c>
      <c r="Q955" s="162"/>
      <c r="R955" s="162" t="str">
        <f t="shared" si="520"/>
        <v>введи курс</v>
      </c>
      <c r="S955" s="196">
        <f t="shared" si="521"/>
        <v>0</v>
      </c>
      <c r="T955" s="192">
        <f t="shared" si="522"/>
        <v>0</v>
      </c>
      <c r="U955" s="76">
        <f t="shared" si="523"/>
        <v>0</v>
      </c>
      <c r="V955" s="123">
        <f t="shared" si="524"/>
        <v>0</v>
      </c>
      <c r="W955" s="191"/>
      <c r="X955" s="170"/>
      <c r="Y955" s="74">
        <f t="shared" si="509"/>
        <v>0</v>
      </c>
      <c r="Z955" s="188"/>
      <c r="AA955" s="130">
        <f t="shared" si="525"/>
        <v>0</v>
      </c>
      <c r="AB955" s="74">
        <f t="shared" si="526"/>
        <v>0</v>
      </c>
      <c r="AC955" s="356"/>
      <c r="AD955" s="130" cm="1">
        <f t="array" ref="AD955">IFERROR(ROUND((_xlfn.IFS(offer_sale_type="поставка",AB955,offer_sale_type="транзит",S955)*(1+AC955))/E955,2),0)</f>
        <v>0</v>
      </c>
      <c r="AE955" s="74">
        <f t="shared" si="527"/>
        <v>0</v>
      </c>
      <c r="AF955" s="123" cm="1">
        <f t="array" ref="AF955">IFERROR(ROUND(_xlfn.IFS(offer_sale_type="поставка",AB955,offer_sale_type="транзит",S955)*AC955,2),0)</f>
        <v>0</v>
      </c>
      <c r="AG955" s="130">
        <f t="shared" si="510"/>
        <v>0</v>
      </c>
      <c r="AH955" s="74">
        <f t="shared" si="511"/>
        <v>0</v>
      </c>
      <c r="AI955" s="123">
        <f t="shared" si="512"/>
        <v>0</v>
      </c>
      <c r="AJ955" s="118">
        <f t="shared" si="528"/>
        <v>0</v>
      </c>
      <c r="AK955" s="74">
        <f t="shared" si="529"/>
        <v>0</v>
      </c>
      <c r="AL955" s="174">
        <f t="shared" si="530"/>
        <v>0</v>
      </c>
      <c r="AM955" s="175">
        <f t="shared" si="513"/>
        <v>0</v>
      </c>
      <c r="AN955" s="130">
        <f t="shared" si="531"/>
        <v>0</v>
      </c>
      <c r="AO955" s="74">
        <f t="shared" si="514"/>
        <v>0</v>
      </c>
      <c r="AP955" s="123">
        <f t="shared" si="532"/>
        <v>0</v>
      </c>
      <c r="AQ955" s="118">
        <f t="shared" si="515"/>
        <v>0</v>
      </c>
      <c r="AR955" s="82" t="str">
        <f t="shared" si="533"/>
        <v>https://www.alta.ru/tnved/code//</v>
      </c>
      <c r="AS955" s="157"/>
      <c r="AT955" s="162"/>
      <c r="AU955" s="74">
        <f t="shared" si="516"/>
        <v>0</v>
      </c>
      <c r="AV955" s="157"/>
      <c r="AW955" s="75">
        <f>_xlfn.IFNA(VLOOKUP(L955,list_vat[],3,FALSE),0)</f>
        <v>0</v>
      </c>
      <c r="AX955" s="74">
        <f t="shared" si="534"/>
        <v>0</v>
      </c>
      <c r="AY955" s="74">
        <f t="shared" si="535"/>
        <v>0</v>
      </c>
      <c r="AZ955" s="130">
        <f t="shared" si="536"/>
        <v>0</v>
      </c>
      <c r="BA955" s="74">
        <f t="shared" si="517"/>
        <v>0</v>
      </c>
      <c r="BB955" s="193">
        <f t="shared" si="537"/>
        <v>0</v>
      </c>
      <c r="BC955" s="102">
        <f t="shared" si="538"/>
        <v>0</v>
      </c>
      <c r="BD955" s="102">
        <f t="shared" si="539"/>
        <v>0</v>
      </c>
      <c r="BE955" s="413" t="s">
        <v>69</v>
      </c>
    </row>
    <row r="956" spans="1:57" s="65" customFormat="1" ht="12" customHeight="1" x14ac:dyDescent="0.2">
      <c r="A956" s="43">
        <v>941</v>
      </c>
      <c r="B956" s="166"/>
      <c r="C956" s="166"/>
      <c r="D956" s="166"/>
      <c r="E956" s="162"/>
      <c r="F956" s="166"/>
      <c r="G956" s="162"/>
      <c r="H956" s="162"/>
      <c r="I956" s="189">
        <f t="shared" si="518"/>
        <v>0</v>
      </c>
      <c r="J956" s="195"/>
      <c r="K956" s="162"/>
      <c r="L956" s="168"/>
      <c r="M956" s="75">
        <f>_xlfn.XLOOKUP(L956,list_vat[Страна],list_vat[Ставка НДС %],0,0)</f>
        <v>0</v>
      </c>
      <c r="N956" s="162">
        <f t="shared" si="519"/>
        <v>0</v>
      </c>
      <c r="O956" s="169"/>
      <c r="P956" s="74">
        <f t="shared" si="540"/>
        <v>0</v>
      </c>
      <c r="Q956" s="162"/>
      <c r="R956" s="162" t="str">
        <f t="shared" si="520"/>
        <v>введи курс</v>
      </c>
      <c r="S956" s="196">
        <f t="shared" si="521"/>
        <v>0</v>
      </c>
      <c r="T956" s="192">
        <f t="shared" si="522"/>
        <v>0</v>
      </c>
      <c r="U956" s="76">
        <f t="shared" si="523"/>
        <v>0</v>
      </c>
      <c r="V956" s="123">
        <f t="shared" si="524"/>
        <v>0</v>
      </c>
      <c r="W956" s="191"/>
      <c r="X956" s="170"/>
      <c r="Y956" s="74">
        <f t="shared" si="509"/>
        <v>0</v>
      </c>
      <c r="Z956" s="188"/>
      <c r="AA956" s="130">
        <f t="shared" si="525"/>
        <v>0</v>
      </c>
      <c r="AB956" s="74">
        <f t="shared" si="526"/>
        <v>0</v>
      </c>
      <c r="AC956" s="356"/>
      <c r="AD956" s="130" cm="1">
        <f t="array" ref="AD956">IFERROR(ROUND((_xlfn.IFS(offer_sale_type="поставка",AB956,offer_sale_type="транзит",S956)*(1+AC956))/E956,2),0)</f>
        <v>0</v>
      </c>
      <c r="AE956" s="74">
        <f t="shared" si="527"/>
        <v>0</v>
      </c>
      <c r="AF956" s="123" cm="1">
        <f t="array" ref="AF956">IFERROR(ROUND(_xlfn.IFS(offer_sale_type="поставка",AB956,offer_sale_type="транзит",S956)*AC956,2),0)</f>
        <v>0</v>
      </c>
      <c r="AG956" s="130">
        <f t="shared" si="510"/>
        <v>0</v>
      </c>
      <c r="AH956" s="74">
        <f t="shared" si="511"/>
        <v>0</v>
      </c>
      <c r="AI956" s="123">
        <f t="shared" si="512"/>
        <v>0</v>
      </c>
      <c r="AJ956" s="118">
        <f t="shared" si="528"/>
        <v>0</v>
      </c>
      <c r="AK956" s="74">
        <f t="shared" si="529"/>
        <v>0</v>
      </c>
      <c r="AL956" s="174">
        <f t="shared" si="530"/>
        <v>0</v>
      </c>
      <c r="AM956" s="175">
        <f t="shared" si="513"/>
        <v>0</v>
      </c>
      <c r="AN956" s="130">
        <f t="shared" si="531"/>
        <v>0</v>
      </c>
      <c r="AO956" s="74">
        <f t="shared" si="514"/>
        <v>0</v>
      </c>
      <c r="AP956" s="123">
        <f t="shared" si="532"/>
        <v>0</v>
      </c>
      <c r="AQ956" s="118">
        <f t="shared" si="515"/>
        <v>0</v>
      </c>
      <c r="AR956" s="82" t="str">
        <f t="shared" si="533"/>
        <v>https://www.alta.ru/tnved/code//</v>
      </c>
      <c r="AS956" s="157"/>
      <c r="AT956" s="162"/>
      <c r="AU956" s="74">
        <f t="shared" si="516"/>
        <v>0</v>
      </c>
      <c r="AV956" s="157"/>
      <c r="AW956" s="75">
        <f>_xlfn.IFNA(VLOOKUP(L956,list_vat[],3,FALSE),0)</f>
        <v>0</v>
      </c>
      <c r="AX956" s="74">
        <f t="shared" si="534"/>
        <v>0</v>
      </c>
      <c r="AY956" s="74">
        <f t="shared" si="535"/>
        <v>0</v>
      </c>
      <c r="AZ956" s="130">
        <f t="shared" si="536"/>
        <v>0</v>
      </c>
      <c r="BA956" s="74">
        <f t="shared" si="517"/>
        <v>0</v>
      </c>
      <c r="BB956" s="193">
        <f t="shared" si="537"/>
        <v>0</v>
      </c>
      <c r="BC956" s="102">
        <f t="shared" si="538"/>
        <v>0</v>
      </c>
      <c r="BD956" s="102">
        <f t="shared" si="539"/>
        <v>0</v>
      </c>
      <c r="BE956" s="413" t="s">
        <v>69</v>
      </c>
    </row>
    <row r="957" spans="1:57" s="65" customFormat="1" ht="12" customHeight="1" x14ac:dyDescent="0.2">
      <c r="A957" s="43">
        <v>942</v>
      </c>
      <c r="B957" s="166"/>
      <c r="C957" s="166"/>
      <c r="D957" s="166"/>
      <c r="E957" s="162"/>
      <c r="F957" s="166"/>
      <c r="G957" s="162"/>
      <c r="H957" s="162"/>
      <c r="I957" s="189">
        <f t="shared" si="518"/>
        <v>0</v>
      </c>
      <c r="J957" s="195"/>
      <c r="K957" s="162"/>
      <c r="L957" s="168"/>
      <c r="M957" s="75">
        <f>_xlfn.XLOOKUP(L957,list_vat[Страна],list_vat[Ставка НДС %],0,0)</f>
        <v>0</v>
      </c>
      <c r="N957" s="162">
        <f t="shared" si="519"/>
        <v>0</v>
      </c>
      <c r="O957" s="169"/>
      <c r="P957" s="74">
        <f t="shared" si="540"/>
        <v>0</v>
      </c>
      <c r="Q957" s="162"/>
      <c r="R957" s="162" t="str">
        <f t="shared" si="520"/>
        <v>введи курс</v>
      </c>
      <c r="S957" s="196">
        <f t="shared" si="521"/>
        <v>0</v>
      </c>
      <c r="T957" s="192">
        <f t="shared" si="522"/>
        <v>0</v>
      </c>
      <c r="U957" s="76">
        <f t="shared" si="523"/>
        <v>0</v>
      </c>
      <c r="V957" s="123">
        <f t="shared" si="524"/>
        <v>0</v>
      </c>
      <c r="W957" s="191"/>
      <c r="X957" s="170"/>
      <c r="Y957" s="74">
        <f t="shared" si="509"/>
        <v>0</v>
      </c>
      <c r="Z957" s="188"/>
      <c r="AA957" s="130">
        <f t="shared" si="525"/>
        <v>0</v>
      </c>
      <c r="AB957" s="74">
        <f t="shared" si="526"/>
        <v>0</v>
      </c>
      <c r="AC957" s="356"/>
      <c r="AD957" s="130" cm="1">
        <f t="array" ref="AD957">IFERROR(ROUND((_xlfn.IFS(offer_sale_type="поставка",AB957,offer_sale_type="транзит",S957)*(1+AC957))/E957,2),0)</f>
        <v>0</v>
      </c>
      <c r="AE957" s="74">
        <f t="shared" si="527"/>
        <v>0</v>
      </c>
      <c r="AF957" s="123" cm="1">
        <f t="array" ref="AF957">IFERROR(ROUND(_xlfn.IFS(offer_sale_type="поставка",AB957,offer_sale_type="транзит",S957)*AC957,2),0)</f>
        <v>0</v>
      </c>
      <c r="AG957" s="130">
        <f t="shared" si="510"/>
        <v>0</v>
      </c>
      <c r="AH957" s="74">
        <f t="shared" si="511"/>
        <v>0</v>
      </c>
      <c r="AI957" s="123">
        <f t="shared" si="512"/>
        <v>0</v>
      </c>
      <c r="AJ957" s="118">
        <f t="shared" si="528"/>
        <v>0</v>
      </c>
      <c r="AK957" s="74">
        <f t="shared" si="529"/>
        <v>0</v>
      </c>
      <c r="AL957" s="174">
        <f t="shared" si="530"/>
        <v>0</v>
      </c>
      <c r="AM957" s="175">
        <f t="shared" si="513"/>
        <v>0</v>
      </c>
      <c r="AN957" s="130">
        <f t="shared" si="531"/>
        <v>0</v>
      </c>
      <c r="AO957" s="74">
        <f t="shared" si="514"/>
        <v>0</v>
      </c>
      <c r="AP957" s="123">
        <f t="shared" si="532"/>
        <v>0</v>
      </c>
      <c r="AQ957" s="118">
        <f t="shared" si="515"/>
        <v>0</v>
      </c>
      <c r="AR957" s="82" t="str">
        <f t="shared" si="533"/>
        <v>https://www.alta.ru/tnved/code//</v>
      </c>
      <c r="AS957" s="157"/>
      <c r="AT957" s="162"/>
      <c r="AU957" s="74">
        <f t="shared" si="516"/>
        <v>0</v>
      </c>
      <c r="AV957" s="157"/>
      <c r="AW957" s="75">
        <f>_xlfn.IFNA(VLOOKUP(L957,list_vat[],3,FALSE),0)</f>
        <v>0</v>
      </c>
      <c r="AX957" s="74">
        <f t="shared" si="534"/>
        <v>0</v>
      </c>
      <c r="AY957" s="74">
        <f t="shared" si="535"/>
        <v>0</v>
      </c>
      <c r="AZ957" s="130">
        <f t="shared" si="536"/>
        <v>0</v>
      </c>
      <c r="BA957" s="74">
        <f t="shared" si="517"/>
        <v>0</v>
      </c>
      <c r="BB957" s="193">
        <f t="shared" si="537"/>
        <v>0</v>
      </c>
      <c r="BC957" s="102">
        <f t="shared" si="538"/>
        <v>0</v>
      </c>
      <c r="BD957" s="102">
        <f t="shared" si="539"/>
        <v>0</v>
      </c>
      <c r="BE957" s="413" t="s">
        <v>69</v>
      </c>
    </row>
    <row r="958" spans="1:57" s="65" customFormat="1" ht="12" customHeight="1" x14ac:dyDescent="0.2">
      <c r="A958" s="43">
        <v>943</v>
      </c>
      <c r="B958" s="166"/>
      <c r="C958" s="166"/>
      <c r="D958" s="166"/>
      <c r="E958" s="162"/>
      <c r="F958" s="166"/>
      <c r="G958" s="162"/>
      <c r="H958" s="162"/>
      <c r="I958" s="189">
        <f t="shared" si="518"/>
        <v>0</v>
      </c>
      <c r="J958" s="195"/>
      <c r="K958" s="162"/>
      <c r="L958" s="168"/>
      <c r="M958" s="75">
        <f>_xlfn.XLOOKUP(L958,list_vat[Страна],list_vat[Ставка НДС %],0,0)</f>
        <v>0</v>
      </c>
      <c r="N958" s="162">
        <f t="shared" si="519"/>
        <v>0</v>
      </c>
      <c r="O958" s="169"/>
      <c r="P958" s="74">
        <f t="shared" si="540"/>
        <v>0</v>
      </c>
      <c r="Q958" s="162"/>
      <c r="R958" s="162" t="str">
        <f t="shared" si="520"/>
        <v>введи курс</v>
      </c>
      <c r="S958" s="196">
        <f t="shared" si="521"/>
        <v>0</v>
      </c>
      <c r="T958" s="192">
        <f t="shared" si="522"/>
        <v>0</v>
      </c>
      <c r="U958" s="76">
        <f t="shared" si="523"/>
        <v>0</v>
      </c>
      <c r="V958" s="123">
        <f t="shared" si="524"/>
        <v>0</v>
      </c>
      <c r="W958" s="191"/>
      <c r="X958" s="170"/>
      <c r="Y958" s="74">
        <f t="shared" si="509"/>
        <v>0</v>
      </c>
      <c r="Z958" s="188"/>
      <c r="AA958" s="130">
        <f t="shared" si="525"/>
        <v>0</v>
      </c>
      <c r="AB958" s="74">
        <f t="shared" si="526"/>
        <v>0</v>
      </c>
      <c r="AC958" s="356"/>
      <c r="AD958" s="130" cm="1">
        <f t="array" ref="AD958">IFERROR(ROUND((_xlfn.IFS(offer_sale_type="поставка",AB958,offer_sale_type="транзит",S958)*(1+AC958))/E958,2),0)</f>
        <v>0</v>
      </c>
      <c r="AE958" s="74">
        <f t="shared" si="527"/>
        <v>0</v>
      </c>
      <c r="AF958" s="123" cm="1">
        <f t="array" ref="AF958">IFERROR(ROUND(_xlfn.IFS(offer_sale_type="поставка",AB958,offer_sale_type="транзит",S958)*AC958,2),0)</f>
        <v>0</v>
      </c>
      <c r="AG958" s="130">
        <f t="shared" si="510"/>
        <v>0</v>
      </c>
      <c r="AH958" s="74">
        <f t="shared" si="511"/>
        <v>0</v>
      </c>
      <c r="AI958" s="123">
        <f t="shared" si="512"/>
        <v>0</v>
      </c>
      <c r="AJ958" s="118">
        <f t="shared" si="528"/>
        <v>0</v>
      </c>
      <c r="AK958" s="74">
        <f t="shared" si="529"/>
        <v>0</v>
      </c>
      <c r="AL958" s="174">
        <f t="shared" si="530"/>
        <v>0</v>
      </c>
      <c r="AM958" s="175">
        <f t="shared" si="513"/>
        <v>0</v>
      </c>
      <c r="AN958" s="130">
        <f t="shared" si="531"/>
        <v>0</v>
      </c>
      <c r="AO958" s="74">
        <f t="shared" si="514"/>
        <v>0</v>
      </c>
      <c r="AP958" s="123">
        <f t="shared" si="532"/>
        <v>0</v>
      </c>
      <c r="AQ958" s="118">
        <f t="shared" si="515"/>
        <v>0</v>
      </c>
      <c r="AR958" s="82" t="str">
        <f t="shared" si="533"/>
        <v>https://www.alta.ru/tnved/code//</v>
      </c>
      <c r="AS958" s="157"/>
      <c r="AT958" s="162"/>
      <c r="AU958" s="74">
        <f t="shared" si="516"/>
        <v>0</v>
      </c>
      <c r="AV958" s="157"/>
      <c r="AW958" s="75">
        <f>_xlfn.IFNA(VLOOKUP(L958,list_vat[],3,FALSE),0)</f>
        <v>0</v>
      </c>
      <c r="AX958" s="74">
        <f t="shared" si="534"/>
        <v>0</v>
      </c>
      <c r="AY958" s="74">
        <f t="shared" si="535"/>
        <v>0</v>
      </c>
      <c r="AZ958" s="130">
        <f t="shared" si="536"/>
        <v>0</v>
      </c>
      <c r="BA958" s="74">
        <f t="shared" si="517"/>
        <v>0</v>
      </c>
      <c r="BB958" s="193">
        <f t="shared" si="537"/>
        <v>0</v>
      </c>
      <c r="BC958" s="102">
        <f t="shared" si="538"/>
        <v>0</v>
      </c>
      <c r="BD958" s="102">
        <f t="shared" si="539"/>
        <v>0</v>
      </c>
      <c r="BE958" s="413" t="s">
        <v>69</v>
      </c>
    </row>
    <row r="959" spans="1:57" s="65" customFormat="1" ht="12" customHeight="1" x14ac:dyDescent="0.2">
      <c r="A959" s="43">
        <v>944</v>
      </c>
      <c r="B959" s="166"/>
      <c r="C959" s="166"/>
      <c r="D959" s="166"/>
      <c r="E959" s="162"/>
      <c r="F959" s="166"/>
      <c r="G959" s="162"/>
      <c r="H959" s="162"/>
      <c r="I959" s="189">
        <f t="shared" si="518"/>
        <v>0</v>
      </c>
      <c r="J959" s="195"/>
      <c r="K959" s="162"/>
      <c r="L959" s="168"/>
      <c r="M959" s="75">
        <f>_xlfn.XLOOKUP(L959,list_vat[Страна],list_vat[Ставка НДС %],0,0)</f>
        <v>0</v>
      </c>
      <c r="N959" s="162">
        <f t="shared" si="519"/>
        <v>0</v>
      </c>
      <c r="O959" s="169"/>
      <c r="P959" s="74">
        <f t="shared" si="540"/>
        <v>0</v>
      </c>
      <c r="Q959" s="162"/>
      <c r="R959" s="162" t="str">
        <f t="shared" si="520"/>
        <v>введи курс</v>
      </c>
      <c r="S959" s="196">
        <f t="shared" si="521"/>
        <v>0</v>
      </c>
      <c r="T959" s="192">
        <f t="shared" si="522"/>
        <v>0</v>
      </c>
      <c r="U959" s="76">
        <f t="shared" si="523"/>
        <v>0</v>
      </c>
      <c r="V959" s="123">
        <f t="shared" si="524"/>
        <v>0</v>
      </c>
      <c r="W959" s="191"/>
      <c r="X959" s="170"/>
      <c r="Y959" s="74">
        <f t="shared" si="509"/>
        <v>0</v>
      </c>
      <c r="Z959" s="188"/>
      <c r="AA959" s="130">
        <f t="shared" si="525"/>
        <v>0</v>
      </c>
      <c r="AB959" s="74">
        <f t="shared" si="526"/>
        <v>0</v>
      </c>
      <c r="AC959" s="356"/>
      <c r="AD959" s="130" cm="1">
        <f t="array" ref="AD959">IFERROR(ROUND((_xlfn.IFS(offer_sale_type="поставка",AB959,offer_sale_type="транзит",S959)*(1+AC959))/E959,2),0)</f>
        <v>0</v>
      </c>
      <c r="AE959" s="74">
        <f t="shared" si="527"/>
        <v>0</v>
      </c>
      <c r="AF959" s="123" cm="1">
        <f t="array" ref="AF959">IFERROR(ROUND(_xlfn.IFS(offer_sale_type="поставка",AB959,offer_sale_type="транзит",S959)*AC959,2),0)</f>
        <v>0</v>
      </c>
      <c r="AG959" s="130">
        <f t="shared" si="510"/>
        <v>0</v>
      </c>
      <c r="AH959" s="74">
        <f t="shared" si="511"/>
        <v>0</v>
      </c>
      <c r="AI959" s="123">
        <f t="shared" si="512"/>
        <v>0</v>
      </c>
      <c r="AJ959" s="118">
        <f t="shared" si="528"/>
        <v>0</v>
      </c>
      <c r="AK959" s="74">
        <f t="shared" si="529"/>
        <v>0</v>
      </c>
      <c r="AL959" s="174">
        <f t="shared" si="530"/>
        <v>0</v>
      </c>
      <c r="AM959" s="175">
        <f t="shared" si="513"/>
        <v>0</v>
      </c>
      <c r="AN959" s="130">
        <f t="shared" si="531"/>
        <v>0</v>
      </c>
      <c r="AO959" s="74">
        <f t="shared" si="514"/>
        <v>0</v>
      </c>
      <c r="AP959" s="123">
        <f t="shared" si="532"/>
        <v>0</v>
      </c>
      <c r="AQ959" s="118">
        <f t="shared" si="515"/>
        <v>0</v>
      </c>
      <c r="AR959" s="82" t="str">
        <f t="shared" si="533"/>
        <v>https://www.alta.ru/tnved/code//</v>
      </c>
      <c r="AS959" s="157"/>
      <c r="AT959" s="162"/>
      <c r="AU959" s="74">
        <f t="shared" si="516"/>
        <v>0</v>
      </c>
      <c r="AV959" s="157"/>
      <c r="AW959" s="75">
        <f>_xlfn.IFNA(VLOOKUP(L959,list_vat[],3,FALSE),0)</f>
        <v>0</v>
      </c>
      <c r="AX959" s="74">
        <f t="shared" si="534"/>
        <v>0</v>
      </c>
      <c r="AY959" s="74">
        <f t="shared" si="535"/>
        <v>0</v>
      </c>
      <c r="AZ959" s="130">
        <f t="shared" si="536"/>
        <v>0</v>
      </c>
      <c r="BA959" s="74">
        <f t="shared" si="517"/>
        <v>0</v>
      </c>
      <c r="BB959" s="193">
        <f t="shared" si="537"/>
        <v>0</v>
      </c>
      <c r="BC959" s="102">
        <f t="shared" si="538"/>
        <v>0</v>
      </c>
      <c r="BD959" s="102">
        <f t="shared" si="539"/>
        <v>0</v>
      </c>
      <c r="BE959" s="413" t="s">
        <v>69</v>
      </c>
    </row>
    <row r="960" spans="1:57" s="65" customFormat="1" ht="12" customHeight="1" x14ac:dyDescent="0.2">
      <c r="A960" s="43">
        <v>945</v>
      </c>
      <c r="B960" s="166"/>
      <c r="C960" s="166"/>
      <c r="D960" s="166"/>
      <c r="E960" s="162"/>
      <c r="F960" s="166"/>
      <c r="G960" s="162"/>
      <c r="H960" s="162"/>
      <c r="I960" s="189">
        <f t="shared" si="518"/>
        <v>0</v>
      </c>
      <c r="J960" s="195"/>
      <c r="K960" s="162"/>
      <c r="L960" s="168"/>
      <c r="M960" s="75">
        <f>_xlfn.XLOOKUP(L960,list_vat[Страна],list_vat[Ставка НДС %],0,0)</f>
        <v>0</v>
      </c>
      <c r="N960" s="162">
        <f t="shared" si="519"/>
        <v>0</v>
      </c>
      <c r="O960" s="169"/>
      <c r="P960" s="74">
        <f t="shared" si="540"/>
        <v>0</v>
      </c>
      <c r="Q960" s="162"/>
      <c r="R960" s="162" t="str">
        <f t="shared" si="520"/>
        <v>введи курс</v>
      </c>
      <c r="S960" s="196">
        <f t="shared" si="521"/>
        <v>0</v>
      </c>
      <c r="T960" s="192">
        <f t="shared" si="522"/>
        <v>0</v>
      </c>
      <c r="U960" s="76">
        <f t="shared" si="523"/>
        <v>0</v>
      </c>
      <c r="V960" s="123">
        <f t="shared" si="524"/>
        <v>0</v>
      </c>
      <c r="W960" s="191"/>
      <c r="X960" s="170"/>
      <c r="Y960" s="74">
        <f t="shared" si="509"/>
        <v>0</v>
      </c>
      <c r="Z960" s="188"/>
      <c r="AA960" s="130">
        <f t="shared" si="525"/>
        <v>0</v>
      </c>
      <c r="AB960" s="74">
        <f t="shared" si="526"/>
        <v>0</v>
      </c>
      <c r="AC960" s="356"/>
      <c r="AD960" s="130" cm="1">
        <f t="array" ref="AD960">IFERROR(ROUND((_xlfn.IFS(offer_sale_type="поставка",AB960,offer_sale_type="транзит",S960)*(1+AC960))/E960,2),0)</f>
        <v>0</v>
      </c>
      <c r="AE960" s="74">
        <f t="shared" si="527"/>
        <v>0</v>
      </c>
      <c r="AF960" s="123" cm="1">
        <f t="array" ref="AF960">IFERROR(ROUND(_xlfn.IFS(offer_sale_type="поставка",AB960,offer_sale_type="транзит",S960)*AC960,2),0)</f>
        <v>0</v>
      </c>
      <c r="AG960" s="130">
        <f t="shared" si="510"/>
        <v>0</v>
      </c>
      <c r="AH960" s="74">
        <f t="shared" si="511"/>
        <v>0</v>
      </c>
      <c r="AI960" s="123">
        <f t="shared" si="512"/>
        <v>0</v>
      </c>
      <c r="AJ960" s="118">
        <f t="shared" si="528"/>
        <v>0</v>
      </c>
      <c r="AK960" s="74">
        <f t="shared" si="529"/>
        <v>0</v>
      </c>
      <c r="AL960" s="174">
        <f t="shared" si="530"/>
        <v>0</v>
      </c>
      <c r="AM960" s="175">
        <f t="shared" si="513"/>
        <v>0</v>
      </c>
      <c r="AN960" s="130">
        <f t="shared" si="531"/>
        <v>0</v>
      </c>
      <c r="AO960" s="74">
        <f t="shared" si="514"/>
        <v>0</v>
      </c>
      <c r="AP960" s="123">
        <f t="shared" si="532"/>
        <v>0</v>
      </c>
      <c r="AQ960" s="118">
        <f t="shared" si="515"/>
        <v>0</v>
      </c>
      <c r="AR960" s="82" t="str">
        <f t="shared" si="533"/>
        <v>https://www.alta.ru/tnved/code//</v>
      </c>
      <c r="AS960" s="157"/>
      <c r="AT960" s="162"/>
      <c r="AU960" s="74">
        <f t="shared" si="516"/>
        <v>0</v>
      </c>
      <c r="AV960" s="157"/>
      <c r="AW960" s="75">
        <f>_xlfn.IFNA(VLOOKUP(L960,list_vat[],3,FALSE),0)</f>
        <v>0</v>
      </c>
      <c r="AX960" s="74">
        <f t="shared" si="534"/>
        <v>0</v>
      </c>
      <c r="AY960" s="74">
        <f t="shared" si="535"/>
        <v>0</v>
      </c>
      <c r="AZ960" s="130">
        <f t="shared" si="536"/>
        <v>0</v>
      </c>
      <c r="BA960" s="74">
        <f t="shared" si="517"/>
        <v>0</v>
      </c>
      <c r="BB960" s="193">
        <f t="shared" si="537"/>
        <v>0</v>
      </c>
      <c r="BC960" s="102">
        <f t="shared" si="538"/>
        <v>0</v>
      </c>
      <c r="BD960" s="102">
        <f t="shared" si="539"/>
        <v>0</v>
      </c>
      <c r="BE960" s="413" t="s">
        <v>69</v>
      </c>
    </row>
    <row r="961" spans="1:57" s="65" customFormat="1" ht="12" customHeight="1" x14ac:dyDescent="0.2">
      <c r="A961" s="43">
        <v>946</v>
      </c>
      <c r="B961" s="166"/>
      <c r="C961" s="166"/>
      <c r="D961" s="166"/>
      <c r="E961" s="162"/>
      <c r="F961" s="166"/>
      <c r="G961" s="162"/>
      <c r="H961" s="162"/>
      <c r="I961" s="189">
        <f t="shared" si="518"/>
        <v>0</v>
      </c>
      <c r="J961" s="195"/>
      <c r="K961" s="162"/>
      <c r="L961" s="168"/>
      <c r="M961" s="75">
        <f>_xlfn.XLOOKUP(L961,list_vat[Страна],list_vat[Ставка НДС %],0,0)</f>
        <v>0</v>
      </c>
      <c r="N961" s="162">
        <f t="shared" si="519"/>
        <v>0</v>
      </c>
      <c r="O961" s="169"/>
      <c r="P961" s="74">
        <f t="shared" si="540"/>
        <v>0</v>
      </c>
      <c r="Q961" s="162"/>
      <c r="R961" s="162" t="str">
        <f t="shared" si="520"/>
        <v>введи курс</v>
      </c>
      <c r="S961" s="196">
        <f t="shared" si="521"/>
        <v>0</v>
      </c>
      <c r="T961" s="192">
        <f t="shared" si="522"/>
        <v>0</v>
      </c>
      <c r="U961" s="76">
        <f t="shared" si="523"/>
        <v>0</v>
      </c>
      <c r="V961" s="123">
        <f t="shared" si="524"/>
        <v>0</v>
      </c>
      <c r="W961" s="191"/>
      <c r="X961" s="170"/>
      <c r="Y961" s="74">
        <f t="shared" si="509"/>
        <v>0</v>
      </c>
      <c r="Z961" s="188"/>
      <c r="AA961" s="130">
        <f t="shared" si="525"/>
        <v>0</v>
      </c>
      <c r="AB961" s="74">
        <f t="shared" si="526"/>
        <v>0</v>
      </c>
      <c r="AC961" s="356"/>
      <c r="AD961" s="130" cm="1">
        <f t="array" ref="AD961">IFERROR(ROUND((_xlfn.IFS(offer_sale_type="поставка",AB961,offer_sale_type="транзит",S961)*(1+AC961))/E961,2),0)</f>
        <v>0</v>
      </c>
      <c r="AE961" s="74">
        <f t="shared" si="527"/>
        <v>0</v>
      </c>
      <c r="AF961" s="123" cm="1">
        <f t="array" ref="AF961">IFERROR(ROUND(_xlfn.IFS(offer_sale_type="поставка",AB961,offer_sale_type="транзит",S961)*AC961,2),0)</f>
        <v>0</v>
      </c>
      <c r="AG961" s="130">
        <f t="shared" si="510"/>
        <v>0</v>
      </c>
      <c r="AH961" s="74">
        <f t="shared" si="511"/>
        <v>0</v>
      </c>
      <c r="AI961" s="123">
        <f t="shared" si="512"/>
        <v>0</v>
      </c>
      <c r="AJ961" s="118">
        <f t="shared" si="528"/>
        <v>0</v>
      </c>
      <c r="AK961" s="74">
        <f t="shared" si="529"/>
        <v>0</v>
      </c>
      <c r="AL961" s="174">
        <f t="shared" si="530"/>
        <v>0</v>
      </c>
      <c r="AM961" s="175">
        <f t="shared" si="513"/>
        <v>0</v>
      </c>
      <c r="AN961" s="130">
        <f t="shared" si="531"/>
        <v>0</v>
      </c>
      <c r="AO961" s="74">
        <f t="shared" si="514"/>
        <v>0</v>
      </c>
      <c r="AP961" s="123">
        <f t="shared" si="532"/>
        <v>0</v>
      </c>
      <c r="AQ961" s="118">
        <f t="shared" si="515"/>
        <v>0</v>
      </c>
      <c r="AR961" s="82" t="str">
        <f t="shared" si="533"/>
        <v>https://www.alta.ru/tnved/code//</v>
      </c>
      <c r="AS961" s="157"/>
      <c r="AT961" s="162"/>
      <c r="AU961" s="74">
        <f t="shared" si="516"/>
        <v>0</v>
      </c>
      <c r="AV961" s="157"/>
      <c r="AW961" s="75">
        <f>_xlfn.IFNA(VLOOKUP(L961,list_vat[],3,FALSE),0)</f>
        <v>0</v>
      </c>
      <c r="AX961" s="74">
        <f t="shared" si="534"/>
        <v>0</v>
      </c>
      <c r="AY961" s="74">
        <f t="shared" si="535"/>
        <v>0</v>
      </c>
      <c r="AZ961" s="130">
        <f t="shared" si="536"/>
        <v>0</v>
      </c>
      <c r="BA961" s="74">
        <f t="shared" si="517"/>
        <v>0</v>
      </c>
      <c r="BB961" s="193">
        <f t="shared" si="537"/>
        <v>0</v>
      </c>
      <c r="BC961" s="102">
        <f t="shared" si="538"/>
        <v>0</v>
      </c>
      <c r="BD961" s="102">
        <f t="shared" si="539"/>
        <v>0</v>
      </c>
      <c r="BE961" s="413" t="s">
        <v>69</v>
      </c>
    </row>
    <row r="962" spans="1:57" s="65" customFormat="1" ht="12" customHeight="1" x14ac:dyDescent="0.2">
      <c r="A962" s="43">
        <v>947</v>
      </c>
      <c r="B962" s="166"/>
      <c r="C962" s="166"/>
      <c r="D962" s="166"/>
      <c r="E962" s="162"/>
      <c r="F962" s="166"/>
      <c r="G962" s="162"/>
      <c r="H962" s="162"/>
      <c r="I962" s="189">
        <f t="shared" si="518"/>
        <v>0</v>
      </c>
      <c r="J962" s="195"/>
      <c r="K962" s="162"/>
      <c r="L962" s="168"/>
      <c r="M962" s="75">
        <f>_xlfn.XLOOKUP(L962,list_vat[Страна],list_vat[Ставка НДС %],0,0)</f>
        <v>0</v>
      </c>
      <c r="N962" s="162">
        <f t="shared" si="519"/>
        <v>0</v>
      </c>
      <c r="O962" s="169"/>
      <c r="P962" s="74">
        <f t="shared" si="540"/>
        <v>0</v>
      </c>
      <c r="Q962" s="162"/>
      <c r="R962" s="162" t="str">
        <f t="shared" si="520"/>
        <v>введи курс</v>
      </c>
      <c r="S962" s="196">
        <f t="shared" si="521"/>
        <v>0</v>
      </c>
      <c r="T962" s="192">
        <f t="shared" si="522"/>
        <v>0</v>
      </c>
      <c r="U962" s="76">
        <f t="shared" si="523"/>
        <v>0</v>
      </c>
      <c r="V962" s="123">
        <f t="shared" si="524"/>
        <v>0</v>
      </c>
      <c r="W962" s="191"/>
      <c r="X962" s="170"/>
      <c r="Y962" s="74">
        <f t="shared" si="509"/>
        <v>0</v>
      </c>
      <c r="Z962" s="188"/>
      <c r="AA962" s="130">
        <f t="shared" si="525"/>
        <v>0</v>
      </c>
      <c r="AB962" s="74">
        <f t="shared" si="526"/>
        <v>0</v>
      </c>
      <c r="AC962" s="356"/>
      <c r="AD962" s="130" cm="1">
        <f t="array" ref="AD962">IFERROR(ROUND((_xlfn.IFS(offer_sale_type="поставка",AB962,offer_sale_type="транзит",S962)*(1+AC962))/E962,2),0)</f>
        <v>0</v>
      </c>
      <c r="AE962" s="74">
        <f t="shared" si="527"/>
        <v>0</v>
      </c>
      <c r="AF962" s="123" cm="1">
        <f t="array" ref="AF962">IFERROR(ROUND(_xlfn.IFS(offer_sale_type="поставка",AB962,offer_sale_type="транзит",S962)*AC962,2),0)</f>
        <v>0</v>
      </c>
      <c r="AG962" s="130">
        <f t="shared" si="510"/>
        <v>0</v>
      </c>
      <c r="AH962" s="74">
        <f t="shared" si="511"/>
        <v>0</v>
      </c>
      <c r="AI962" s="123">
        <f t="shared" si="512"/>
        <v>0</v>
      </c>
      <c r="AJ962" s="118">
        <f t="shared" si="528"/>
        <v>0</v>
      </c>
      <c r="AK962" s="74">
        <f t="shared" si="529"/>
        <v>0</v>
      </c>
      <c r="AL962" s="174">
        <f t="shared" si="530"/>
        <v>0</v>
      </c>
      <c r="AM962" s="175">
        <f t="shared" si="513"/>
        <v>0</v>
      </c>
      <c r="AN962" s="130">
        <f t="shared" si="531"/>
        <v>0</v>
      </c>
      <c r="AO962" s="74">
        <f t="shared" si="514"/>
        <v>0</v>
      </c>
      <c r="AP962" s="123">
        <f t="shared" si="532"/>
        <v>0</v>
      </c>
      <c r="AQ962" s="118">
        <f t="shared" si="515"/>
        <v>0</v>
      </c>
      <c r="AR962" s="82" t="str">
        <f t="shared" si="533"/>
        <v>https://www.alta.ru/tnved/code//</v>
      </c>
      <c r="AS962" s="157"/>
      <c r="AT962" s="162"/>
      <c r="AU962" s="74">
        <f t="shared" si="516"/>
        <v>0</v>
      </c>
      <c r="AV962" s="157"/>
      <c r="AW962" s="75">
        <f>_xlfn.IFNA(VLOOKUP(L962,list_vat[],3,FALSE),0)</f>
        <v>0</v>
      </c>
      <c r="AX962" s="74">
        <f t="shared" si="534"/>
        <v>0</v>
      </c>
      <c r="AY962" s="74">
        <f t="shared" si="535"/>
        <v>0</v>
      </c>
      <c r="AZ962" s="130">
        <f t="shared" si="536"/>
        <v>0</v>
      </c>
      <c r="BA962" s="74">
        <f t="shared" si="517"/>
        <v>0</v>
      </c>
      <c r="BB962" s="193">
        <f t="shared" si="537"/>
        <v>0</v>
      </c>
      <c r="BC962" s="102">
        <f t="shared" si="538"/>
        <v>0</v>
      </c>
      <c r="BD962" s="102">
        <f t="shared" si="539"/>
        <v>0</v>
      </c>
      <c r="BE962" s="413" t="s">
        <v>69</v>
      </c>
    </row>
    <row r="963" spans="1:57" s="65" customFormat="1" ht="12" customHeight="1" x14ac:dyDescent="0.2">
      <c r="A963" s="43">
        <v>948</v>
      </c>
      <c r="B963" s="166"/>
      <c r="C963" s="166"/>
      <c r="D963" s="166"/>
      <c r="E963" s="162"/>
      <c r="F963" s="166"/>
      <c r="G963" s="162"/>
      <c r="H963" s="162"/>
      <c r="I963" s="189">
        <f t="shared" si="518"/>
        <v>0</v>
      </c>
      <c r="J963" s="195"/>
      <c r="K963" s="162"/>
      <c r="L963" s="168"/>
      <c r="M963" s="75">
        <f>_xlfn.XLOOKUP(L963,list_vat[Страна],list_vat[Ставка НДС %],0,0)</f>
        <v>0</v>
      </c>
      <c r="N963" s="162">
        <f t="shared" si="519"/>
        <v>0</v>
      </c>
      <c r="O963" s="169"/>
      <c r="P963" s="74">
        <f t="shared" si="540"/>
        <v>0</v>
      </c>
      <c r="Q963" s="162"/>
      <c r="R963" s="162" t="str">
        <f t="shared" si="520"/>
        <v>введи курс</v>
      </c>
      <c r="S963" s="196">
        <f t="shared" si="521"/>
        <v>0</v>
      </c>
      <c r="T963" s="192">
        <f t="shared" si="522"/>
        <v>0</v>
      </c>
      <c r="U963" s="76">
        <f t="shared" si="523"/>
        <v>0</v>
      </c>
      <c r="V963" s="123">
        <f t="shared" si="524"/>
        <v>0</v>
      </c>
      <c r="W963" s="191"/>
      <c r="X963" s="170"/>
      <c r="Y963" s="74">
        <f t="shared" si="509"/>
        <v>0</v>
      </c>
      <c r="Z963" s="188"/>
      <c r="AA963" s="130">
        <f t="shared" si="525"/>
        <v>0</v>
      </c>
      <c r="AB963" s="74">
        <f t="shared" si="526"/>
        <v>0</v>
      </c>
      <c r="AC963" s="356"/>
      <c r="AD963" s="130" cm="1">
        <f t="array" ref="AD963">IFERROR(ROUND((_xlfn.IFS(offer_sale_type="поставка",AB963,offer_sale_type="транзит",S963)*(1+AC963))/E963,2),0)</f>
        <v>0</v>
      </c>
      <c r="AE963" s="74">
        <f t="shared" si="527"/>
        <v>0</v>
      </c>
      <c r="AF963" s="123" cm="1">
        <f t="array" ref="AF963">IFERROR(ROUND(_xlfn.IFS(offer_sale_type="поставка",AB963,offer_sale_type="транзит",S963)*AC963,2),0)</f>
        <v>0</v>
      </c>
      <c r="AG963" s="130">
        <f t="shared" si="510"/>
        <v>0</v>
      </c>
      <c r="AH963" s="74">
        <f t="shared" si="511"/>
        <v>0</v>
      </c>
      <c r="AI963" s="123">
        <f t="shared" si="512"/>
        <v>0</v>
      </c>
      <c r="AJ963" s="118">
        <f t="shared" si="528"/>
        <v>0</v>
      </c>
      <c r="AK963" s="74">
        <f t="shared" si="529"/>
        <v>0</v>
      </c>
      <c r="AL963" s="174">
        <f t="shared" si="530"/>
        <v>0</v>
      </c>
      <c r="AM963" s="175">
        <f t="shared" si="513"/>
        <v>0</v>
      </c>
      <c r="AN963" s="130">
        <f t="shared" si="531"/>
        <v>0</v>
      </c>
      <c r="AO963" s="74">
        <f t="shared" si="514"/>
        <v>0</v>
      </c>
      <c r="AP963" s="123">
        <f t="shared" si="532"/>
        <v>0</v>
      </c>
      <c r="AQ963" s="118">
        <f t="shared" si="515"/>
        <v>0</v>
      </c>
      <c r="AR963" s="82" t="str">
        <f t="shared" si="533"/>
        <v>https://www.alta.ru/tnved/code//</v>
      </c>
      <c r="AS963" s="157"/>
      <c r="AT963" s="162"/>
      <c r="AU963" s="74">
        <f t="shared" si="516"/>
        <v>0</v>
      </c>
      <c r="AV963" s="157"/>
      <c r="AW963" s="75">
        <f>_xlfn.IFNA(VLOOKUP(L963,list_vat[],3,FALSE),0)</f>
        <v>0</v>
      </c>
      <c r="AX963" s="74">
        <f t="shared" si="534"/>
        <v>0</v>
      </c>
      <c r="AY963" s="74">
        <f t="shared" si="535"/>
        <v>0</v>
      </c>
      <c r="AZ963" s="130">
        <f t="shared" si="536"/>
        <v>0</v>
      </c>
      <c r="BA963" s="74">
        <f t="shared" si="517"/>
        <v>0</v>
      </c>
      <c r="BB963" s="193">
        <f t="shared" si="537"/>
        <v>0</v>
      </c>
      <c r="BC963" s="102">
        <f t="shared" si="538"/>
        <v>0</v>
      </c>
      <c r="BD963" s="102">
        <f t="shared" si="539"/>
        <v>0</v>
      </c>
      <c r="BE963" s="413" t="s">
        <v>69</v>
      </c>
    </row>
    <row r="964" spans="1:57" s="65" customFormat="1" ht="12" customHeight="1" x14ac:dyDescent="0.2">
      <c r="A964" s="43">
        <v>949</v>
      </c>
      <c r="B964" s="166"/>
      <c r="C964" s="166"/>
      <c r="D964" s="166"/>
      <c r="E964" s="162"/>
      <c r="F964" s="166"/>
      <c r="G964" s="162"/>
      <c r="H964" s="162"/>
      <c r="I964" s="189">
        <f t="shared" si="518"/>
        <v>0</v>
      </c>
      <c r="J964" s="195"/>
      <c r="K964" s="162"/>
      <c r="L964" s="168"/>
      <c r="M964" s="75">
        <f>_xlfn.XLOOKUP(L964,list_vat[Страна],list_vat[Ставка НДС %],0,0)</f>
        <v>0</v>
      </c>
      <c r="N964" s="162">
        <f t="shared" si="519"/>
        <v>0</v>
      </c>
      <c r="O964" s="169"/>
      <c r="P964" s="74">
        <f t="shared" si="540"/>
        <v>0</v>
      </c>
      <c r="Q964" s="162"/>
      <c r="R964" s="162" t="str">
        <f t="shared" si="520"/>
        <v>введи курс</v>
      </c>
      <c r="S964" s="196">
        <f t="shared" si="521"/>
        <v>0</v>
      </c>
      <c r="T964" s="192">
        <f t="shared" si="522"/>
        <v>0</v>
      </c>
      <c r="U964" s="76">
        <f t="shared" si="523"/>
        <v>0</v>
      </c>
      <c r="V964" s="123">
        <f t="shared" si="524"/>
        <v>0</v>
      </c>
      <c r="W964" s="191"/>
      <c r="X964" s="170"/>
      <c r="Y964" s="74">
        <f t="shared" si="509"/>
        <v>0</v>
      </c>
      <c r="Z964" s="188"/>
      <c r="AA964" s="130">
        <f t="shared" si="525"/>
        <v>0</v>
      </c>
      <c r="AB964" s="74">
        <f t="shared" si="526"/>
        <v>0</v>
      </c>
      <c r="AC964" s="356"/>
      <c r="AD964" s="130" cm="1">
        <f t="array" ref="AD964">IFERROR(ROUND((_xlfn.IFS(offer_sale_type="поставка",AB964,offer_sale_type="транзит",S964)*(1+AC964))/E964,2),0)</f>
        <v>0</v>
      </c>
      <c r="AE964" s="74">
        <f t="shared" si="527"/>
        <v>0</v>
      </c>
      <c r="AF964" s="123" cm="1">
        <f t="array" ref="AF964">IFERROR(ROUND(_xlfn.IFS(offer_sale_type="поставка",AB964,offer_sale_type="транзит",S964)*AC964,2),0)</f>
        <v>0</v>
      </c>
      <c r="AG964" s="130">
        <f t="shared" si="510"/>
        <v>0</v>
      </c>
      <c r="AH964" s="74">
        <f t="shared" si="511"/>
        <v>0</v>
      </c>
      <c r="AI964" s="123">
        <f t="shared" si="512"/>
        <v>0</v>
      </c>
      <c r="AJ964" s="118">
        <f t="shared" si="528"/>
        <v>0</v>
      </c>
      <c r="AK964" s="74">
        <f t="shared" si="529"/>
        <v>0</v>
      </c>
      <c r="AL964" s="174">
        <f t="shared" si="530"/>
        <v>0</v>
      </c>
      <c r="AM964" s="175">
        <f t="shared" si="513"/>
        <v>0</v>
      </c>
      <c r="AN964" s="130">
        <f t="shared" si="531"/>
        <v>0</v>
      </c>
      <c r="AO964" s="74">
        <f t="shared" si="514"/>
        <v>0</v>
      </c>
      <c r="AP964" s="123">
        <f t="shared" si="532"/>
        <v>0</v>
      </c>
      <c r="AQ964" s="118">
        <f t="shared" si="515"/>
        <v>0</v>
      </c>
      <c r="AR964" s="82" t="str">
        <f t="shared" si="533"/>
        <v>https://www.alta.ru/tnved/code//</v>
      </c>
      <c r="AS964" s="157"/>
      <c r="AT964" s="162"/>
      <c r="AU964" s="74">
        <f t="shared" si="516"/>
        <v>0</v>
      </c>
      <c r="AV964" s="157"/>
      <c r="AW964" s="75">
        <f>_xlfn.IFNA(VLOOKUP(L964,list_vat[],3,FALSE),0)</f>
        <v>0</v>
      </c>
      <c r="AX964" s="74">
        <f t="shared" si="534"/>
        <v>0</v>
      </c>
      <c r="AY964" s="74">
        <f t="shared" si="535"/>
        <v>0</v>
      </c>
      <c r="AZ964" s="130">
        <f t="shared" si="536"/>
        <v>0</v>
      </c>
      <c r="BA964" s="74">
        <f t="shared" si="517"/>
        <v>0</v>
      </c>
      <c r="BB964" s="193">
        <f t="shared" si="537"/>
        <v>0</v>
      </c>
      <c r="BC964" s="102">
        <f t="shared" si="538"/>
        <v>0</v>
      </c>
      <c r="BD964" s="102">
        <f t="shared" si="539"/>
        <v>0</v>
      </c>
      <c r="BE964" s="413" t="s">
        <v>69</v>
      </c>
    </row>
    <row r="965" spans="1:57" s="65" customFormat="1" ht="12" customHeight="1" x14ac:dyDescent="0.2">
      <c r="A965" s="43">
        <v>950</v>
      </c>
      <c r="B965" s="166"/>
      <c r="C965" s="166"/>
      <c r="D965" s="166"/>
      <c r="E965" s="162"/>
      <c r="F965" s="166"/>
      <c r="G965" s="162"/>
      <c r="H965" s="162"/>
      <c r="I965" s="189">
        <f t="shared" si="518"/>
        <v>0</v>
      </c>
      <c r="J965" s="195"/>
      <c r="K965" s="162"/>
      <c r="L965" s="168"/>
      <c r="M965" s="75">
        <f>_xlfn.XLOOKUP(L965,list_vat[Страна],list_vat[Ставка НДС %],0,0)</f>
        <v>0</v>
      </c>
      <c r="N965" s="162">
        <f t="shared" si="519"/>
        <v>0</v>
      </c>
      <c r="O965" s="169"/>
      <c r="P965" s="74">
        <f t="shared" si="540"/>
        <v>0</v>
      </c>
      <c r="Q965" s="162"/>
      <c r="R965" s="162" t="str">
        <f t="shared" si="520"/>
        <v>введи курс</v>
      </c>
      <c r="S965" s="196">
        <f t="shared" si="521"/>
        <v>0</v>
      </c>
      <c r="T965" s="192">
        <f t="shared" si="522"/>
        <v>0</v>
      </c>
      <c r="U965" s="76">
        <f t="shared" si="523"/>
        <v>0</v>
      </c>
      <c r="V965" s="123">
        <f t="shared" si="524"/>
        <v>0</v>
      </c>
      <c r="W965" s="191"/>
      <c r="X965" s="170"/>
      <c r="Y965" s="74">
        <f t="shared" si="509"/>
        <v>0</v>
      </c>
      <c r="Z965" s="188"/>
      <c r="AA965" s="130">
        <f t="shared" si="525"/>
        <v>0</v>
      </c>
      <c r="AB965" s="74">
        <f t="shared" si="526"/>
        <v>0</v>
      </c>
      <c r="AC965" s="356"/>
      <c r="AD965" s="130" cm="1">
        <f t="array" ref="AD965">IFERROR(ROUND((_xlfn.IFS(offer_sale_type="поставка",AB965,offer_sale_type="транзит",S965)*(1+AC965))/E965,2),0)</f>
        <v>0</v>
      </c>
      <c r="AE965" s="74">
        <f t="shared" si="527"/>
        <v>0</v>
      </c>
      <c r="AF965" s="123" cm="1">
        <f t="array" ref="AF965">IFERROR(ROUND(_xlfn.IFS(offer_sale_type="поставка",AB965,offer_sale_type="транзит",S965)*AC965,2),0)</f>
        <v>0</v>
      </c>
      <c r="AG965" s="130">
        <f t="shared" si="510"/>
        <v>0</v>
      </c>
      <c r="AH965" s="74">
        <f t="shared" si="511"/>
        <v>0</v>
      </c>
      <c r="AI965" s="123">
        <f t="shared" si="512"/>
        <v>0</v>
      </c>
      <c r="AJ965" s="118">
        <f t="shared" si="528"/>
        <v>0</v>
      </c>
      <c r="AK965" s="74">
        <f t="shared" si="529"/>
        <v>0</v>
      </c>
      <c r="AL965" s="174">
        <f t="shared" si="530"/>
        <v>0</v>
      </c>
      <c r="AM965" s="175">
        <f t="shared" si="513"/>
        <v>0</v>
      </c>
      <c r="AN965" s="130">
        <f t="shared" si="531"/>
        <v>0</v>
      </c>
      <c r="AO965" s="74">
        <f t="shared" si="514"/>
        <v>0</v>
      </c>
      <c r="AP965" s="123">
        <f t="shared" si="532"/>
        <v>0</v>
      </c>
      <c r="AQ965" s="118">
        <f t="shared" si="515"/>
        <v>0</v>
      </c>
      <c r="AR965" s="82" t="str">
        <f t="shared" si="533"/>
        <v>https://www.alta.ru/tnved/code//</v>
      </c>
      <c r="AS965" s="157"/>
      <c r="AT965" s="162"/>
      <c r="AU965" s="74">
        <f t="shared" si="516"/>
        <v>0</v>
      </c>
      <c r="AV965" s="157"/>
      <c r="AW965" s="75">
        <f>_xlfn.IFNA(VLOOKUP(L965,list_vat[],3,FALSE),0)</f>
        <v>0</v>
      </c>
      <c r="AX965" s="74">
        <f t="shared" si="534"/>
        <v>0</v>
      </c>
      <c r="AY965" s="74">
        <f t="shared" si="535"/>
        <v>0</v>
      </c>
      <c r="AZ965" s="130">
        <f t="shared" si="536"/>
        <v>0</v>
      </c>
      <c r="BA965" s="74">
        <f t="shared" si="517"/>
        <v>0</v>
      </c>
      <c r="BB965" s="193">
        <f t="shared" si="537"/>
        <v>0</v>
      </c>
      <c r="BC965" s="102">
        <f t="shared" si="538"/>
        <v>0</v>
      </c>
      <c r="BD965" s="102">
        <f t="shared" si="539"/>
        <v>0</v>
      </c>
      <c r="BE965" s="413" t="s">
        <v>69</v>
      </c>
    </row>
    <row r="966" spans="1:57" s="65" customFormat="1" ht="12" customHeight="1" x14ac:dyDescent="0.2">
      <c r="A966" s="43">
        <v>951</v>
      </c>
      <c r="B966" s="166"/>
      <c r="C966" s="166"/>
      <c r="D966" s="166"/>
      <c r="E966" s="162"/>
      <c r="F966" s="166"/>
      <c r="G966" s="162"/>
      <c r="H966" s="162"/>
      <c r="I966" s="189">
        <f t="shared" si="518"/>
        <v>0</v>
      </c>
      <c r="J966" s="195"/>
      <c r="K966" s="162"/>
      <c r="L966" s="168"/>
      <c r="M966" s="75">
        <f>_xlfn.XLOOKUP(L966,list_vat[Страна],list_vat[Ставка НДС %],0,0)</f>
        <v>0</v>
      </c>
      <c r="N966" s="162">
        <f t="shared" si="519"/>
        <v>0</v>
      </c>
      <c r="O966" s="169"/>
      <c r="P966" s="74">
        <f t="shared" si="540"/>
        <v>0</v>
      </c>
      <c r="Q966" s="162"/>
      <c r="R966" s="162" t="str">
        <f t="shared" si="520"/>
        <v>введи курс</v>
      </c>
      <c r="S966" s="196">
        <f t="shared" si="521"/>
        <v>0</v>
      </c>
      <c r="T966" s="192">
        <f t="shared" si="522"/>
        <v>0</v>
      </c>
      <c r="U966" s="76">
        <f t="shared" si="523"/>
        <v>0</v>
      </c>
      <c r="V966" s="123">
        <f t="shared" si="524"/>
        <v>0</v>
      </c>
      <c r="W966" s="191"/>
      <c r="X966" s="170"/>
      <c r="Y966" s="74">
        <f t="shared" si="509"/>
        <v>0</v>
      </c>
      <c r="Z966" s="188"/>
      <c r="AA966" s="130">
        <f t="shared" si="525"/>
        <v>0</v>
      </c>
      <c r="AB966" s="74">
        <f t="shared" si="526"/>
        <v>0</v>
      </c>
      <c r="AC966" s="356"/>
      <c r="AD966" s="130" cm="1">
        <f t="array" ref="AD966">IFERROR(ROUND((_xlfn.IFS(offer_sale_type="поставка",AB966,offer_sale_type="транзит",S966)*(1+AC966))/E966,2),0)</f>
        <v>0</v>
      </c>
      <c r="AE966" s="74">
        <f t="shared" si="527"/>
        <v>0</v>
      </c>
      <c r="AF966" s="123" cm="1">
        <f t="array" ref="AF966">IFERROR(ROUND(_xlfn.IFS(offer_sale_type="поставка",AB966,offer_sale_type="транзит",S966)*AC966,2),0)</f>
        <v>0</v>
      </c>
      <c r="AG966" s="130">
        <f t="shared" si="510"/>
        <v>0</v>
      </c>
      <c r="AH966" s="74">
        <f t="shared" si="511"/>
        <v>0</v>
      </c>
      <c r="AI966" s="123">
        <f t="shared" si="512"/>
        <v>0</v>
      </c>
      <c r="AJ966" s="118">
        <f t="shared" si="528"/>
        <v>0</v>
      </c>
      <c r="AK966" s="74">
        <f t="shared" si="529"/>
        <v>0</v>
      </c>
      <c r="AL966" s="174">
        <f t="shared" si="530"/>
        <v>0</v>
      </c>
      <c r="AM966" s="175">
        <f t="shared" si="513"/>
        <v>0</v>
      </c>
      <c r="AN966" s="130">
        <f t="shared" si="531"/>
        <v>0</v>
      </c>
      <c r="AO966" s="74">
        <f t="shared" si="514"/>
        <v>0</v>
      </c>
      <c r="AP966" s="123">
        <f t="shared" si="532"/>
        <v>0</v>
      </c>
      <c r="AQ966" s="118">
        <f t="shared" si="515"/>
        <v>0</v>
      </c>
      <c r="AR966" s="82" t="str">
        <f t="shared" si="533"/>
        <v>https://www.alta.ru/tnved/code//</v>
      </c>
      <c r="AS966" s="157"/>
      <c r="AT966" s="162"/>
      <c r="AU966" s="74">
        <f t="shared" si="516"/>
        <v>0</v>
      </c>
      <c r="AV966" s="157"/>
      <c r="AW966" s="75">
        <f>_xlfn.IFNA(VLOOKUP(L966,list_vat[],3,FALSE),0)</f>
        <v>0</v>
      </c>
      <c r="AX966" s="74">
        <f t="shared" si="534"/>
        <v>0</v>
      </c>
      <c r="AY966" s="74">
        <f t="shared" si="535"/>
        <v>0</v>
      </c>
      <c r="AZ966" s="130">
        <f t="shared" si="536"/>
        <v>0</v>
      </c>
      <c r="BA966" s="74">
        <f t="shared" si="517"/>
        <v>0</v>
      </c>
      <c r="BB966" s="193">
        <f t="shared" si="537"/>
        <v>0</v>
      </c>
      <c r="BC966" s="102">
        <f t="shared" si="538"/>
        <v>0</v>
      </c>
      <c r="BD966" s="102">
        <f t="shared" si="539"/>
        <v>0</v>
      </c>
      <c r="BE966" s="413" t="s">
        <v>69</v>
      </c>
    </row>
    <row r="967" spans="1:57" s="65" customFormat="1" ht="12" customHeight="1" x14ac:dyDescent="0.2">
      <c r="A967" s="43">
        <v>952</v>
      </c>
      <c r="B967" s="166"/>
      <c r="C967" s="166"/>
      <c r="D967" s="166"/>
      <c r="E967" s="162"/>
      <c r="F967" s="166"/>
      <c r="G967" s="162"/>
      <c r="H967" s="162"/>
      <c r="I967" s="189">
        <f t="shared" si="518"/>
        <v>0</v>
      </c>
      <c r="J967" s="195"/>
      <c r="K967" s="162"/>
      <c r="L967" s="168"/>
      <c r="M967" s="75">
        <f>_xlfn.XLOOKUP(L967,list_vat[Страна],list_vat[Ставка НДС %],0,0)</f>
        <v>0</v>
      </c>
      <c r="N967" s="162">
        <f t="shared" si="519"/>
        <v>0</v>
      </c>
      <c r="O967" s="169"/>
      <c r="P967" s="74">
        <f t="shared" si="540"/>
        <v>0</v>
      </c>
      <c r="Q967" s="162"/>
      <c r="R967" s="162" t="str">
        <f t="shared" si="520"/>
        <v>введи курс</v>
      </c>
      <c r="S967" s="196">
        <f t="shared" si="521"/>
        <v>0</v>
      </c>
      <c r="T967" s="192">
        <f t="shared" si="522"/>
        <v>0</v>
      </c>
      <c r="U967" s="76">
        <f t="shared" si="523"/>
        <v>0</v>
      </c>
      <c r="V967" s="123">
        <f t="shared" si="524"/>
        <v>0</v>
      </c>
      <c r="W967" s="191"/>
      <c r="X967" s="170"/>
      <c r="Y967" s="74">
        <f t="shared" si="509"/>
        <v>0</v>
      </c>
      <c r="Z967" s="188"/>
      <c r="AA967" s="130">
        <f t="shared" si="525"/>
        <v>0</v>
      </c>
      <c r="AB967" s="74">
        <f t="shared" si="526"/>
        <v>0</v>
      </c>
      <c r="AC967" s="356"/>
      <c r="AD967" s="130" cm="1">
        <f t="array" ref="AD967">IFERROR(ROUND((_xlfn.IFS(offer_sale_type="поставка",AB967,offer_sale_type="транзит",S967)*(1+AC967))/E967,2),0)</f>
        <v>0</v>
      </c>
      <c r="AE967" s="74">
        <f t="shared" si="527"/>
        <v>0</v>
      </c>
      <c r="AF967" s="123" cm="1">
        <f t="array" ref="AF967">IFERROR(ROUND(_xlfn.IFS(offer_sale_type="поставка",AB967,offer_sale_type="транзит",S967)*AC967,2),0)</f>
        <v>0</v>
      </c>
      <c r="AG967" s="130">
        <f t="shared" si="510"/>
        <v>0</v>
      </c>
      <c r="AH967" s="74">
        <f t="shared" si="511"/>
        <v>0</v>
      </c>
      <c r="AI967" s="123">
        <f t="shared" si="512"/>
        <v>0</v>
      </c>
      <c r="AJ967" s="118">
        <f t="shared" si="528"/>
        <v>0</v>
      </c>
      <c r="AK967" s="74">
        <f t="shared" si="529"/>
        <v>0</v>
      </c>
      <c r="AL967" s="174">
        <f t="shared" si="530"/>
        <v>0</v>
      </c>
      <c r="AM967" s="175">
        <f t="shared" si="513"/>
        <v>0</v>
      </c>
      <c r="AN967" s="130">
        <f t="shared" si="531"/>
        <v>0</v>
      </c>
      <c r="AO967" s="74">
        <f t="shared" si="514"/>
        <v>0</v>
      </c>
      <c r="AP967" s="123">
        <f t="shared" si="532"/>
        <v>0</v>
      </c>
      <c r="AQ967" s="118">
        <f t="shared" si="515"/>
        <v>0</v>
      </c>
      <c r="AR967" s="82" t="str">
        <f t="shared" si="533"/>
        <v>https://www.alta.ru/tnved/code//</v>
      </c>
      <c r="AS967" s="157"/>
      <c r="AT967" s="162"/>
      <c r="AU967" s="74">
        <f t="shared" si="516"/>
        <v>0</v>
      </c>
      <c r="AV967" s="157"/>
      <c r="AW967" s="75">
        <f>_xlfn.IFNA(VLOOKUP(L967,list_vat[],3,FALSE),0)</f>
        <v>0</v>
      </c>
      <c r="AX967" s="74">
        <f t="shared" si="534"/>
        <v>0</v>
      </c>
      <c r="AY967" s="74">
        <f t="shared" si="535"/>
        <v>0</v>
      </c>
      <c r="AZ967" s="130">
        <f t="shared" si="536"/>
        <v>0</v>
      </c>
      <c r="BA967" s="74">
        <f t="shared" si="517"/>
        <v>0</v>
      </c>
      <c r="BB967" s="193">
        <f t="shared" si="537"/>
        <v>0</v>
      </c>
      <c r="BC967" s="102">
        <f t="shared" si="538"/>
        <v>0</v>
      </c>
      <c r="BD967" s="102">
        <f t="shared" si="539"/>
        <v>0</v>
      </c>
      <c r="BE967" s="413" t="s">
        <v>69</v>
      </c>
    </row>
    <row r="968" spans="1:57" s="65" customFormat="1" ht="12" customHeight="1" x14ac:dyDescent="0.2">
      <c r="A968" s="43">
        <v>953</v>
      </c>
      <c r="B968" s="166"/>
      <c r="C968" s="166"/>
      <c r="D968" s="166"/>
      <c r="E968" s="162"/>
      <c r="F968" s="166"/>
      <c r="G968" s="162"/>
      <c r="H968" s="162"/>
      <c r="I968" s="189">
        <f t="shared" si="518"/>
        <v>0</v>
      </c>
      <c r="J968" s="195"/>
      <c r="K968" s="162"/>
      <c r="L968" s="168"/>
      <c r="M968" s="75">
        <f>_xlfn.XLOOKUP(L968,list_vat[Страна],list_vat[Ставка НДС %],0,0)</f>
        <v>0</v>
      </c>
      <c r="N968" s="162">
        <f t="shared" si="519"/>
        <v>0</v>
      </c>
      <c r="O968" s="169"/>
      <c r="P968" s="74">
        <f t="shared" si="540"/>
        <v>0</v>
      </c>
      <c r="Q968" s="162"/>
      <c r="R968" s="162" t="str">
        <f t="shared" si="520"/>
        <v>введи курс</v>
      </c>
      <c r="S968" s="196">
        <f t="shared" si="521"/>
        <v>0</v>
      </c>
      <c r="T968" s="192">
        <f t="shared" si="522"/>
        <v>0</v>
      </c>
      <c r="U968" s="76">
        <f t="shared" si="523"/>
        <v>0</v>
      </c>
      <c r="V968" s="123">
        <f t="shared" si="524"/>
        <v>0</v>
      </c>
      <c r="W968" s="191"/>
      <c r="X968" s="170"/>
      <c r="Y968" s="74">
        <f t="shared" si="509"/>
        <v>0</v>
      </c>
      <c r="Z968" s="188"/>
      <c r="AA968" s="130">
        <f t="shared" si="525"/>
        <v>0</v>
      </c>
      <c r="AB968" s="74">
        <f t="shared" si="526"/>
        <v>0</v>
      </c>
      <c r="AC968" s="356"/>
      <c r="AD968" s="130" cm="1">
        <f t="array" ref="AD968">IFERROR(ROUND((_xlfn.IFS(offer_sale_type="поставка",AB968,offer_sale_type="транзит",S968)*(1+AC968))/E968,2),0)</f>
        <v>0</v>
      </c>
      <c r="AE968" s="74">
        <f t="shared" si="527"/>
        <v>0</v>
      </c>
      <c r="AF968" s="123" cm="1">
        <f t="array" ref="AF968">IFERROR(ROUND(_xlfn.IFS(offer_sale_type="поставка",AB968,offer_sale_type="транзит",S968)*AC968,2),0)</f>
        <v>0</v>
      </c>
      <c r="AG968" s="130">
        <f t="shared" si="510"/>
        <v>0</v>
      </c>
      <c r="AH968" s="74">
        <f t="shared" si="511"/>
        <v>0</v>
      </c>
      <c r="AI968" s="123">
        <f t="shared" si="512"/>
        <v>0</v>
      </c>
      <c r="AJ968" s="118">
        <f t="shared" si="528"/>
        <v>0</v>
      </c>
      <c r="AK968" s="74">
        <f t="shared" si="529"/>
        <v>0</v>
      </c>
      <c r="AL968" s="174">
        <f t="shared" si="530"/>
        <v>0</v>
      </c>
      <c r="AM968" s="175">
        <f t="shared" si="513"/>
        <v>0</v>
      </c>
      <c r="AN968" s="130">
        <f t="shared" si="531"/>
        <v>0</v>
      </c>
      <c r="AO968" s="74">
        <f t="shared" si="514"/>
        <v>0</v>
      </c>
      <c r="AP968" s="123">
        <f t="shared" si="532"/>
        <v>0</v>
      </c>
      <c r="AQ968" s="118">
        <f t="shared" si="515"/>
        <v>0</v>
      </c>
      <c r="AR968" s="82" t="str">
        <f t="shared" si="533"/>
        <v>https://www.alta.ru/tnved/code//</v>
      </c>
      <c r="AS968" s="157"/>
      <c r="AT968" s="162"/>
      <c r="AU968" s="74">
        <f t="shared" si="516"/>
        <v>0</v>
      </c>
      <c r="AV968" s="157"/>
      <c r="AW968" s="75">
        <f>_xlfn.IFNA(VLOOKUP(L968,list_vat[],3,FALSE),0)</f>
        <v>0</v>
      </c>
      <c r="AX968" s="74">
        <f t="shared" si="534"/>
        <v>0</v>
      </c>
      <c r="AY968" s="74">
        <f t="shared" si="535"/>
        <v>0</v>
      </c>
      <c r="AZ968" s="130">
        <f t="shared" si="536"/>
        <v>0</v>
      </c>
      <c r="BA968" s="74">
        <f t="shared" si="517"/>
        <v>0</v>
      </c>
      <c r="BB968" s="193">
        <f t="shared" si="537"/>
        <v>0</v>
      </c>
      <c r="BC968" s="102">
        <f t="shared" si="538"/>
        <v>0</v>
      </c>
      <c r="BD968" s="102">
        <f t="shared" si="539"/>
        <v>0</v>
      </c>
      <c r="BE968" s="413" t="s">
        <v>69</v>
      </c>
    </row>
    <row r="969" spans="1:57" s="65" customFormat="1" ht="12" customHeight="1" x14ac:dyDescent="0.2">
      <c r="A969" s="43">
        <v>954</v>
      </c>
      <c r="B969" s="166"/>
      <c r="C969" s="166"/>
      <c r="D969" s="166"/>
      <c r="E969" s="162"/>
      <c r="F969" s="166"/>
      <c r="G969" s="162"/>
      <c r="H969" s="162"/>
      <c r="I969" s="189">
        <f t="shared" si="518"/>
        <v>0</v>
      </c>
      <c r="J969" s="195"/>
      <c r="K969" s="162"/>
      <c r="L969" s="168"/>
      <c r="M969" s="75">
        <f>_xlfn.XLOOKUP(L969,list_vat[Страна],list_vat[Ставка НДС %],0,0)</f>
        <v>0</v>
      </c>
      <c r="N969" s="162">
        <f t="shared" si="519"/>
        <v>0</v>
      </c>
      <c r="O969" s="169"/>
      <c r="P969" s="74">
        <f t="shared" si="540"/>
        <v>0</v>
      </c>
      <c r="Q969" s="162"/>
      <c r="R969" s="162" t="str">
        <f t="shared" si="520"/>
        <v>введи курс</v>
      </c>
      <c r="S969" s="196">
        <f t="shared" si="521"/>
        <v>0</v>
      </c>
      <c r="T969" s="192">
        <f t="shared" si="522"/>
        <v>0</v>
      </c>
      <c r="U969" s="76">
        <f t="shared" si="523"/>
        <v>0</v>
      </c>
      <c r="V969" s="123">
        <f t="shared" si="524"/>
        <v>0</v>
      </c>
      <c r="W969" s="191"/>
      <c r="X969" s="170"/>
      <c r="Y969" s="74">
        <f t="shared" si="509"/>
        <v>0</v>
      </c>
      <c r="Z969" s="188"/>
      <c r="AA969" s="130">
        <f t="shared" si="525"/>
        <v>0</v>
      </c>
      <c r="AB969" s="74">
        <f t="shared" si="526"/>
        <v>0</v>
      </c>
      <c r="AC969" s="356"/>
      <c r="AD969" s="130" cm="1">
        <f t="array" ref="AD969">IFERROR(ROUND((_xlfn.IFS(offer_sale_type="поставка",AB969,offer_sale_type="транзит",S969)*(1+AC969))/E969,2),0)</f>
        <v>0</v>
      </c>
      <c r="AE969" s="74">
        <f t="shared" si="527"/>
        <v>0</v>
      </c>
      <c r="AF969" s="123" cm="1">
        <f t="array" ref="AF969">IFERROR(ROUND(_xlfn.IFS(offer_sale_type="поставка",AB969,offer_sale_type="транзит",S969)*AC969,2),0)</f>
        <v>0</v>
      </c>
      <c r="AG969" s="130">
        <f t="shared" si="510"/>
        <v>0</v>
      </c>
      <c r="AH969" s="74">
        <f t="shared" si="511"/>
        <v>0</v>
      </c>
      <c r="AI969" s="123">
        <f t="shared" si="512"/>
        <v>0</v>
      </c>
      <c r="AJ969" s="118">
        <f t="shared" si="528"/>
        <v>0</v>
      </c>
      <c r="AK969" s="74">
        <f t="shared" si="529"/>
        <v>0</v>
      </c>
      <c r="AL969" s="174">
        <f t="shared" si="530"/>
        <v>0</v>
      </c>
      <c r="AM969" s="175">
        <f t="shared" si="513"/>
        <v>0</v>
      </c>
      <c r="AN969" s="130">
        <f t="shared" si="531"/>
        <v>0</v>
      </c>
      <c r="AO969" s="74">
        <f t="shared" si="514"/>
        <v>0</v>
      </c>
      <c r="AP969" s="123">
        <f t="shared" si="532"/>
        <v>0</v>
      </c>
      <c r="AQ969" s="118">
        <f t="shared" si="515"/>
        <v>0</v>
      </c>
      <c r="AR969" s="82" t="str">
        <f t="shared" si="533"/>
        <v>https://www.alta.ru/tnved/code//</v>
      </c>
      <c r="AS969" s="157"/>
      <c r="AT969" s="162"/>
      <c r="AU969" s="74">
        <f t="shared" si="516"/>
        <v>0</v>
      </c>
      <c r="AV969" s="157"/>
      <c r="AW969" s="75">
        <f>_xlfn.IFNA(VLOOKUP(L969,list_vat[],3,FALSE),0)</f>
        <v>0</v>
      </c>
      <c r="AX969" s="74">
        <f t="shared" si="534"/>
        <v>0</v>
      </c>
      <c r="AY969" s="74">
        <f t="shared" si="535"/>
        <v>0</v>
      </c>
      <c r="AZ969" s="130">
        <f t="shared" si="536"/>
        <v>0</v>
      </c>
      <c r="BA969" s="74">
        <f t="shared" si="517"/>
        <v>0</v>
      </c>
      <c r="BB969" s="193">
        <f t="shared" si="537"/>
        <v>0</v>
      </c>
      <c r="BC969" s="102">
        <f t="shared" si="538"/>
        <v>0</v>
      </c>
      <c r="BD969" s="102">
        <f t="shared" si="539"/>
        <v>0</v>
      </c>
      <c r="BE969" s="413" t="s">
        <v>69</v>
      </c>
    </row>
    <row r="970" spans="1:57" s="65" customFormat="1" ht="12" customHeight="1" x14ac:dyDescent="0.2">
      <c r="A970" s="43">
        <v>955</v>
      </c>
      <c r="B970" s="166"/>
      <c r="C970" s="166"/>
      <c r="D970" s="166"/>
      <c r="E970" s="162"/>
      <c r="F970" s="166"/>
      <c r="G970" s="162"/>
      <c r="H970" s="162"/>
      <c r="I970" s="189">
        <f t="shared" si="518"/>
        <v>0</v>
      </c>
      <c r="J970" s="195"/>
      <c r="K970" s="162"/>
      <c r="L970" s="168"/>
      <c r="M970" s="75">
        <f>_xlfn.XLOOKUP(L970,list_vat[Страна],list_vat[Ставка НДС %],0,0)</f>
        <v>0</v>
      </c>
      <c r="N970" s="162">
        <f t="shared" si="519"/>
        <v>0</v>
      </c>
      <c r="O970" s="169"/>
      <c r="P970" s="74">
        <f t="shared" si="540"/>
        <v>0</v>
      </c>
      <c r="Q970" s="162"/>
      <c r="R970" s="162" t="str">
        <f t="shared" si="520"/>
        <v>введи курс</v>
      </c>
      <c r="S970" s="196">
        <f t="shared" si="521"/>
        <v>0</v>
      </c>
      <c r="T970" s="192">
        <f t="shared" si="522"/>
        <v>0</v>
      </c>
      <c r="U970" s="76">
        <f t="shared" si="523"/>
        <v>0</v>
      </c>
      <c r="V970" s="123">
        <f t="shared" si="524"/>
        <v>0</v>
      </c>
      <c r="W970" s="191"/>
      <c r="X970" s="170"/>
      <c r="Y970" s="74">
        <f t="shared" si="509"/>
        <v>0</v>
      </c>
      <c r="Z970" s="188"/>
      <c r="AA970" s="130">
        <f t="shared" si="525"/>
        <v>0</v>
      </c>
      <c r="AB970" s="74">
        <f t="shared" si="526"/>
        <v>0</v>
      </c>
      <c r="AC970" s="356"/>
      <c r="AD970" s="130" cm="1">
        <f t="array" ref="AD970">IFERROR(ROUND((_xlfn.IFS(offer_sale_type="поставка",AB970,offer_sale_type="транзит",S970)*(1+AC970))/E970,2),0)</f>
        <v>0</v>
      </c>
      <c r="AE970" s="74">
        <f t="shared" si="527"/>
        <v>0</v>
      </c>
      <c r="AF970" s="123" cm="1">
        <f t="array" ref="AF970">IFERROR(ROUND(_xlfn.IFS(offer_sale_type="поставка",AB970,offer_sale_type="транзит",S970)*AC970,2),0)</f>
        <v>0</v>
      </c>
      <c r="AG970" s="130">
        <f t="shared" si="510"/>
        <v>0</v>
      </c>
      <c r="AH970" s="74">
        <f t="shared" si="511"/>
        <v>0</v>
      </c>
      <c r="AI970" s="123">
        <f t="shared" si="512"/>
        <v>0</v>
      </c>
      <c r="AJ970" s="118">
        <f t="shared" si="528"/>
        <v>0</v>
      </c>
      <c r="AK970" s="74">
        <f t="shared" si="529"/>
        <v>0</v>
      </c>
      <c r="AL970" s="174">
        <f t="shared" si="530"/>
        <v>0</v>
      </c>
      <c r="AM970" s="175">
        <f t="shared" si="513"/>
        <v>0</v>
      </c>
      <c r="AN970" s="130">
        <f t="shared" si="531"/>
        <v>0</v>
      </c>
      <c r="AO970" s="74">
        <f t="shared" si="514"/>
        <v>0</v>
      </c>
      <c r="AP970" s="123">
        <f t="shared" si="532"/>
        <v>0</v>
      </c>
      <c r="AQ970" s="118">
        <f t="shared" si="515"/>
        <v>0</v>
      </c>
      <c r="AR970" s="82" t="str">
        <f t="shared" si="533"/>
        <v>https://www.alta.ru/tnved/code//</v>
      </c>
      <c r="AS970" s="157"/>
      <c r="AT970" s="162"/>
      <c r="AU970" s="74">
        <f t="shared" si="516"/>
        <v>0</v>
      </c>
      <c r="AV970" s="157"/>
      <c r="AW970" s="75">
        <f>_xlfn.IFNA(VLOOKUP(L970,list_vat[],3,FALSE),0)</f>
        <v>0</v>
      </c>
      <c r="AX970" s="74">
        <f t="shared" si="534"/>
        <v>0</v>
      </c>
      <c r="AY970" s="74">
        <f t="shared" si="535"/>
        <v>0</v>
      </c>
      <c r="AZ970" s="130">
        <f t="shared" si="536"/>
        <v>0</v>
      </c>
      <c r="BA970" s="74">
        <f t="shared" si="517"/>
        <v>0</v>
      </c>
      <c r="BB970" s="193">
        <f t="shared" si="537"/>
        <v>0</v>
      </c>
      <c r="BC970" s="102">
        <f t="shared" si="538"/>
        <v>0</v>
      </c>
      <c r="BD970" s="102">
        <f t="shared" si="539"/>
        <v>0</v>
      </c>
      <c r="BE970" s="413" t="s">
        <v>69</v>
      </c>
    </row>
    <row r="971" spans="1:57" s="65" customFormat="1" ht="12" customHeight="1" x14ac:dyDescent="0.2">
      <c r="A971" s="43">
        <v>956</v>
      </c>
      <c r="B971" s="166"/>
      <c r="C971" s="166"/>
      <c r="D971" s="166"/>
      <c r="E971" s="162"/>
      <c r="F971" s="166"/>
      <c r="G971" s="162"/>
      <c r="H971" s="162"/>
      <c r="I971" s="189">
        <f t="shared" si="518"/>
        <v>0</v>
      </c>
      <c r="J971" s="195"/>
      <c r="K971" s="162"/>
      <c r="L971" s="168"/>
      <c r="M971" s="75">
        <f>_xlfn.XLOOKUP(L971,list_vat[Страна],list_vat[Ставка НДС %],0,0)</f>
        <v>0</v>
      </c>
      <c r="N971" s="162">
        <f t="shared" si="519"/>
        <v>0</v>
      </c>
      <c r="O971" s="169"/>
      <c r="P971" s="74">
        <f t="shared" si="540"/>
        <v>0</v>
      </c>
      <c r="Q971" s="162"/>
      <c r="R971" s="162" t="str">
        <f t="shared" si="520"/>
        <v>введи курс</v>
      </c>
      <c r="S971" s="196">
        <f t="shared" si="521"/>
        <v>0</v>
      </c>
      <c r="T971" s="192">
        <f t="shared" si="522"/>
        <v>0</v>
      </c>
      <c r="U971" s="76">
        <f t="shared" si="523"/>
        <v>0</v>
      </c>
      <c r="V971" s="123">
        <f t="shared" si="524"/>
        <v>0</v>
      </c>
      <c r="W971" s="191"/>
      <c r="X971" s="170"/>
      <c r="Y971" s="74">
        <f t="shared" si="509"/>
        <v>0</v>
      </c>
      <c r="Z971" s="188"/>
      <c r="AA971" s="130">
        <f t="shared" si="525"/>
        <v>0</v>
      </c>
      <c r="AB971" s="74">
        <f t="shared" si="526"/>
        <v>0</v>
      </c>
      <c r="AC971" s="356"/>
      <c r="AD971" s="130" cm="1">
        <f t="array" ref="AD971">IFERROR(ROUND((_xlfn.IFS(offer_sale_type="поставка",AB971,offer_sale_type="транзит",S971)*(1+AC971))/E971,2),0)</f>
        <v>0</v>
      </c>
      <c r="AE971" s="74">
        <f t="shared" si="527"/>
        <v>0</v>
      </c>
      <c r="AF971" s="123" cm="1">
        <f t="array" ref="AF971">IFERROR(ROUND(_xlfn.IFS(offer_sale_type="поставка",AB971,offer_sale_type="транзит",S971)*AC971,2),0)</f>
        <v>0</v>
      </c>
      <c r="AG971" s="130">
        <f t="shared" si="510"/>
        <v>0</v>
      </c>
      <c r="AH971" s="74">
        <f t="shared" si="511"/>
        <v>0</v>
      </c>
      <c r="AI971" s="123">
        <f t="shared" si="512"/>
        <v>0</v>
      </c>
      <c r="AJ971" s="118">
        <f t="shared" si="528"/>
        <v>0</v>
      </c>
      <c r="AK971" s="74">
        <f t="shared" si="529"/>
        <v>0</v>
      </c>
      <c r="AL971" s="174">
        <f t="shared" si="530"/>
        <v>0</v>
      </c>
      <c r="AM971" s="175">
        <f t="shared" si="513"/>
        <v>0</v>
      </c>
      <c r="AN971" s="130">
        <f t="shared" si="531"/>
        <v>0</v>
      </c>
      <c r="AO971" s="74">
        <f t="shared" si="514"/>
        <v>0</v>
      </c>
      <c r="AP971" s="123">
        <f t="shared" si="532"/>
        <v>0</v>
      </c>
      <c r="AQ971" s="118">
        <f t="shared" si="515"/>
        <v>0</v>
      </c>
      <c r="AR971" s="82" t="str">
        <f t="shared" si="533"/>
        <v>https://www.alta.ru/tnved/code//</v>
      </c>
      <c r="AS971" s="157"/>
      <c r="AT971" s="162"/>
      <c r="AU971" s="74">
        <f t="shared" si="516"/>
        <v>0</v>
      </c>
      <c r="AV971" s="157"/>
      <c r="AW971" s="75">
        <f>_xlfn.IFNA(VLOOKUP(L971,list_vat[],3,FALSE),0)</f>
        <v>0</v>
      </c>
      <c r="AX971" s="74">
        <f t="shared" si="534"/>
        <v>0</v>
      </c>
      <c r="AY971" s="74">
        <f t="shared" si="535"/>
        <v>0</v>
      </c>
      <c r="AZ971" s="130">
        <f t="shared" si="536"/>
        <v>0</v>
      </c>
      <c r="BA971" s="74">
        <f t="shared" si="517"/>
        <v>0</v>
      </c>
      <c r="BB971" s="193">
        <f t="shared" si="537"/>
        <v>0</v>
      </c>
      <c r="BC971" s="102">
        <f t="shared" si="538"/>
        <v>0</v>
      </c>
      <c r="BD971" s="102">
        <f t="shared" si="539"/>
        <v>0</v>
      </c>
      <c r="BE971" s="413" t="s">
        <v>69</v>
      </c>
    </row>
    <row r="972" spans="1:57" s="65" customFormat="1" ht="12" customHeight="1" x14ac:dyDescent="0.2">
      <c r="A972" s="43">
        <v>957</v>
      </c>
      <c r="B972" s="166"/>
      <c r="C972" s="166"/>
      <c r="D972" s="166"/>
      <c r="E972" s="162"/>
      <c r="F972" s="166"/>
      <c r="G972" s="162"/>
      <c r="H972" s="162"/>
      <c r="I972" s="189">
        <f t="shared" si="518"/>
        <v>0</v>
      </c>
      <c r="J972" s="195"/>
      <c r="K972" s="162"/>
      <c r="L972" s="168"/>
      <c r="M972" s="75">
        <f>_xlfn.XLOOKUP(L972,list_vat[Страна],list_vat[Ставка НДС %],0,0)</f>
        <v>0</v>
      </c>
      <c r="N972" s="162">
        <f t="shared" si="519"/>
        <v>0</v>
      </c>
      <c r="O972" s="169"/>
      <c r="P972" s="74">
        <f t="shared" si="540"/>
        <v>0</v>
      </c>
      <c r="Q972" s="162"/>
      <c r="R972" s="162" t="str">
        <f t="shared" si="520"/>
        <v>введи курс</v>
      </c>
      <c r="S972" s="196">
        <f t="shared" si="521"/>
        <v>0</v>
      </c>
      <c r="T972" s="192">
        <f t="shared" si="522"/>
        <v>0</v>
      </c>
      <c r="U972" s="76">
        <f t="shared" si="523"/>
        <v>0</v>
      </c>
      <c r="V972" s="123">
        <f t="shared" si="524"/>
        <v>0</v>
      </c>
      <c r="W972" s="191"/>
      <c r="X972" s="170"/>
      <c r="Y972" s="74">
        <f t="shared" si="509"/>
        <v>0</v>
      </c>
      <c r="Z972" s="188"/>
      <c r="AA972" s="130">
        <f t="shared" si="525"/>
        <v>0</v>
      </c>
      <c r="AB972" s="74">
        <f t="shared" si="526"/>
        <v>0</v>
      </c>
      <c r="AC972" s="356"/>
      <c r="AD972" s="130" cm="1">
        <f t="array" ref="AD972">IFERROR(ROUND((_xlfn.IFS(offer_sale_type="поставка",AB972,offer_sale_type="транзит",S972)*(1+AC972))/E972,2),0)</f>
        <v>0</v>
      </c>
      <c r="AE972" s="74">
        <f t="shared" si="527"/>
        <v>0</v>
      </c>
      <c r="AF972" s="123" cm="1">
        <f t="array" ref="AF972">IFERROR(ROUND(_xlfn.IFS(offer_sale_type="поставка",AB972,offer_sale_type="транзит",S972)*AC972,2),0)</f>
        <v>0</v>
      </c>
      <c r="AG972" s="130">
        <f t="shared" si="510"/>
        <v>0</v>
      </c>
      <c r="AH972" s="74">
        <f t="shared" si="511"/>
        <v>0</v>
      </c>
      <c r="AI972" s="123">
        <f t="shared" si="512"/>
        <v>0</v>
      </c>
      <c r="AJ972" s="118">
        <f t="shared" si="528"/>
        <v>0</v>
      </c>
      <c r="AK972" s="74">
        <f t="shared" si="529"/>
        <v>0</v>
      </c>
      <c r="AL972" s="174">
        <f t="shared" si="530"/>
        <v>0</v>
      </c>
      <c r="AM972" s="175">
        <f t="shared" si="513"/>
        <v>0</v>
      </c>
      <c r="AN972" s="130">
        <f t="shared" si="531"/>
        <v>0</v>
      </c>
      <c r="AO972" s="74">
        <f t="shared" si="514"/>
        <v>0</v>
      </c>
      <c r="AP972" s="123">
        <f t="shared" si="532"/>
        <v>0</v>
      </c>
      <c r="AQ972" s="118">
        <f t="shared" si="515"/>
        <v>0</v>
      </c>
      <c r="AR972" s="82" t="str">
        <f t="shared" si="533"/>
        <v>https://www.alta.ru/tnved/code//</v>
      </c>
      <c r="AS972" s="157"/>
      <c r="AT972" s="162"/>
      <c r="AU972" s="74">
        <f t="shared" si="516"/>
        <v>0</v>
      </c>
      <c r="AV972" s="157"/>
      <c r="AW972" s="75">
        <f>_xlfn.IFNA(VLOOKUP(L972,list_vat[],3,FALSE),0)</f>
        <v>0</v>
      </c>
      <c r="AX972" s="74">
        <f t="shared" si="534"/>
        <v>0</v>
      </c>
      <c r="AY972" s="74">
        <f t="shared" si="535"/>
        <v>0</v>
      </c>
      <c r="AZ972" s="130">
        <f t="shared" si="536"/>
        <v>0</v>
      </c>
      <c r="BA972" s="74">
        <f t="shared" si="517"/>
        <v>0</v>
      </c>
      <c r="BB972" s="193">
        <f t="shared" si="537"/>
        <v>0</v>
      </c>
      <c r="BC972" s="102">
        <f t="shared" si="538"/>
        <v>0</v>
      </c>
      <c r="BD972" s="102">
        <f t="shared" si="539"/>
        <v>0</v>
      </c>
      <c r="BE972" s="413" t="s">
        <v>69</v>
      </c>
    </row>
    <row r="973" spans="1:57" s="65" customFormat="1" ht="12" customHeight="1" x14ac:dyDescent="0.2">
      <c r="A973" s="43">
        <v>958</v>
      </c>
      <c r="B973" s="166"/>
      <c r="C973" s="166"/>
      <c r="D973" s="166"/>
      <c r="E973" s="162"/>
      <c r="F973" s="166"/>
      <c r="G973" s="162"/>
      <c r="H973" s="162"/>
      <c r="I973" s="189">
        <f t="shared" si="518"/>
        <v>0</v>
      </c>
      <c r="J973" s="195"/>
      <c r="K973" s="162"/>
      <c r="L973" s="168"/>
      <c r="M973" s="75">
        <f>_xlfn.XLOOKUP(L973,list_vat[Страна],list_vat[Ставка НДС %],0,0)</f>
        <v>0</v>
      </c>
      <c r="N973" s="162">
        <f t="shared" si="519"/>
        <v>0</v>
      </c>
      <c r="O973" s="169"/>
      <c r="P973" s="74">
        <f t="shared" si="540"/>
        <v>0</v>
      </c>
      <c r="Q973" s="162"/>
      <c r="R973" s="162" t="str">
        <f t="shared" si="520"/>
        <v>введи курс</v>
      </c>
      <c r="S973" s="196">
        <f t="shared" si="521"/>
        <v>0</v>
      </c>
      <c r="T973" s="192">
        <f t="shared" si="522"/>
        <v>0</v>
      </c>
      <c r="U973" s="76">
        <f t="shared" si="523"/>
        <v>0</v>
      </c>
      <c r="V973" s="123">
        <f t="shared" si="524"/>
        <v>0</v>
      </c>
      <c r="W973" s="191"/>
      <c r="X973" s="170"/>
      <c r="Y973" s="74">
        <f t="shared" si="509"/>
        <v>0</v>
      </c>
      <c r="Z973" s="188"/>
      <c r="AA973" s="130">
        <f t="shared" si="525"/>
        <v>0</v>
      </c>
      <c r="AB973" s="74">
        <f t="shared" si="526"/>
        <v>0</v>
      </c>
      <c r="AC973" s="356"/>
      <c r="AD973" s="130" cm="1">
        <f t="array" ref="AD973">IFERROR(ROUND((_xlfn.IFS(offer_sale_type="поставка",AB973,offer_sale_type="транзит",S973)*(1+AC973))/E973,2),0)</f>
        <v>0</v>
      </c>
      <c r="AE973" s="74">
        <f t="shared" si="527"/>
        <v>0</v>
      </c>
      <c r="AF973" s="123" cm="1">
        <f t="array" ref="AF973">IFERROR(ROUND(_xlfn.IFS(offer_sale_type="поставка",AB973,offer_sale_type="транзит",S973)*AC973,2),0)</f>
        <v>0</v>
      </c>
      <c r="AG973" s="130">
        <f t="shared" si="510"/>
        <v>0</v>
      </c>
      <c r="AH973" s="74">
        <f t="shared" si="511"/>
        <v>0</v>
      </c>
      <c r="AI973" s="123">
        <f t="shared" si="512"/>
        <v>0</v>
      </c>
      <c r="AJ973" s="118">
        <f t="shared" si="528"/>
        <v>0</v>
      </c>
      <c r="AK973" s="74">
        <f t="shared" si="529"/>
        <v>0</v>
      </c>
      <c r="AL973" s="174">
        <f t="shared" si="530"/>
        <v>0</v>
      </c>
      <c r="AM973" s="175">
        <f t="shared" si="513"/>
        <v>0</v>
      </c>
      <c r="AN973" s="130">
        <f t="shared" si="531"/>
        <v>0</v>
      </c>
      <c r="AO973" s="74">
        <f t="shared" si="514"/>
        <v>0</v>
      </c>
      <c r="AP973" s="123">
        <f t="shared" si="532"/>
        <v>0</v>
      </c>
      <c r="AQ973" s="118">
        <f t="shared" si="515"/>
        <v>0</v>
      </c>
      <c r="AR973" s="82" t="str">
        <f t="shared" si="533"/>
        <v>https://www.alta.ru/tnved/code//</v>
      </c>
      <c r="AS973" s="157"/>
      <c r="AT973" s="162"/>
      <c r="AU973" s="74">
        <f t="shared" si="516"/>
        <v>0</v>
      </c>
      <c r="AV973" s="157"/>
      <c r="AW973" s="75">
        <f>_xlfn.IFNA(VLOOKUP(L973,list_vat[],3,FALSE),0)</f>
        <v>0</v>
      </c>
      <c r="AX973" s="74">
        <f t="shared" si="534"/>
        <v>0</v>
      </c>
      <c r="AY973" s="74">
        <f t="shared" si="535"/>
        <v>0</v>
      </c>
      <c r="AZ973" s="130">
        <f t="shared" si="536"/>
        <v>0</v>
      </c>
      <c r="BA973" s="74">
        <f t="shared" si="517"/>
        <v>0</v>
      </c>
      <c r="BB973" s="193">
        <f t="shared" si="537"/>
        <v>0</v>
      </c>
      <c r="BC973" s="102">
        <f t="shared" si="538"/>
        <v>0</v>
      </c>
      <c r="BD973" s="102">
        <f t="shared" si="539"/>
        <v>0</v>
      </c>
      <c r="BE973" s="413" t="s">
        <v>69</v>
      </c>
    </row>
    <row r="974" spans="1:57" s="65" customFormat="1" ht="12" customHeight="1" x14ac:dyDescent="0.2">
      <c r="A974" s="43">
        <v>959</v>
      </c>
      <c r="B974" s="166"/>
      <c r="C974" s="166"/>
      <c r="D974" s="166"/>
      <c r="E974" s="162"/>
      <c r="F974" s="166"/>
      <c r="G974" s="162"/>
      <c r="H974" s="162"/>
      <c r="I974" s="189">
        <f t="shared" si="518"/>
        <v>0</v>
      </c>
      <c r="J974" s="195"/>
      <c r="K974" s="162"/>
      <c r="L974" s="168"/>
      <c r="M974" s="75">
        <f>_xlfn.XLOOKUP(L974,list_vat[Страна],list_vat[Ставка НДС %],0,0)</f>
        <v>0</v>
      </c>
      <c r="N974" s="162">
        <f t="shared" si="519"/>
        <v>0</v>
      </c>
      <c r="O974" s="169"/>
      <c r="P974" s="74">
        <f t="shared" si="540"/>
        <v>0</v>
      </c>
      <c r="Q974" s="162"/>
      <c r="R974" s="162" t="str">
        <f t="shared" si="520"/>
        <v>введи курс</v>
      </c>
      <c r="S974" s="196">
        <f t="shared" si="521"/>
        <v>0</v>
      </c>
      <c r="T974" s="192">
        <f t="shared" si="522"/>
        <v>0</v>
      </c>
      <c r="U974" s="76">
        <f t="shared" si="523"/>
        <v>0</v>
      </c>
      <c r="V974" s="123">
        <f t="shared" si="524"/>
        <v>0</v>
      </c>
      <c r="W974" s="191"/>
      <c r="X974" s="170"/>
      <c r="Y974" s="74">
        <f t="shared" si="509"/>
        <v>0</v>
      </c>
      <c r="Z974" s="188"/>
      <c r="AA974" s="130">
        <f t="shared" si="525"/>
        <v>0</v>
      </c>
      <c r="AB974" s="74">
        <f t="shared" si="526"/>
        <v>0</v>
      </c>
      <c r="AC974" s="356"/>
      <c r="AD974" s="130" cm="1">
        <f t="array" ref="AD974">IFERROR(ROUND((_xlfn.IFS(offer_sale_type="поставка",AB974,offer_sale_type="транзит",S974)*(1+AC974))/E974,2),0)</f>
        <v>0</v>
      </c>
      <c r="AE974" s="74">
        <f t="shared" si="527"/>
        <v>0</v>
      </c>
      <c r="AF974" s="123" cm="1">
        <f t="array" ref="AF974">IFERROR(ROUND(_xlfn.IFS(offer_sale_type="поставка",AB974,offer_sale_type="транзит",S974)*AC974,2),0)</f>
        <v>0</v>
      </c>
      <c r="AG974" s="130">
        <f t="shared" si="510"/>
        <v>0</v>
      </c>
      <c r="AH974" s="74">
        <f t="shared" si="511"/>
        <v>0</v>
      </c>
      <c r="AI974" s="123">
        <f t="shared" si="512"/>
        <v>0</v>
      </c>
      <c r="AJ974" s="118">
        <f t="shared" si="528"/>
        <v>0</v>
      </c>
      <c r="AK974" s="74">
        <f t="shared" si="529"/>
        <v>0</v>
      </c>
      <c r="AL974" s="174">
        <f t="shared" si="530"/>
        <v>0</v>
      </c>
      <c r="AM974" s="175">
        <f t="shared" si="513"/>
        <v>0</v>
      </c>
      <c r="AN974" s="130">
        <f t="shared" si="531"/>
        <v>0</v>
      </c>
      <c r="AO974" s="74">
        <f t="shared" si="514"/>
        <v>0</v>
      </c>
      <c r="AP974" s="123">
        <f t="shared" si="532"/>
        <v>0</v>
      </c>
      <c r="AQ974" s="118">
        <f t="shared" si="515"/>
        <v>0</v>
      </c>
      <c r="AR974" s="82" t="str">
        <f t="shared" si="533"/>
        <v>https://www.alta.ru/tnved/code//</v>
      </c>
      <c r="AS974" s="157"/>
      <c r="AT974" s="162"/>
      <c r="AU974" s="74">
        <f t="shared" si="516"/>
        <v>0</v>
      </c>
      <c r="AV974" s="157"/>
      <c r="AW974" s="75">
        <f>_xlfn.IFNA(VLOOKUP(L974,list_vat[],3,FALSE),0)</f>
        <v>0</v>
      </c>
      <c r="AX974" s="74">
        <f t="shared" si="534"/>
        <v>0</v>
      </c>
      <c r="AY974" s="74">
        <f t="shared" si="535"/>
        <v>0</v>
      </c>
      <c r="AZ974" s="130">
        <f t="shared" si="536"/>
        <v>0</v>
      </c>
      <c r="BA974" s="74">
        <f t="shared" si="517"/>
        <v>0</v>
      </c>
      <c r="BB974" s="193">
        <f t="shared" si="537"/>
        <v>0</v>
      </c>
      <c r="BC974" s="102">
        <f t="shared" si="538"/>
        <v>0</v>
      </c>
      <c r="BD974" s="102">
        <f t="shared" si="539"/>
        <v>0</v>
      </c>
      <c r="BE974" s="413" t="s">
        <v>69</v>
      </c>
    </row>
    <row r="975" spans="1:57" s="65" customFormat="1" ht="12" customHeight="1" x14ac:dyDescent="0.2">
      <c r="A975" s="43">
        <v>960</v>
      </c>
      <c r="B975" s="166"/>
      <c r="C975" s="166"/>
      <c r="D975" s="166"/>
      <c r="E975" s="162"/>
      <c r="F975" s="166"/>
      <c r="G975" s="162"/>
      <c r="H975" s="162"/>
      <c r="I975" s="189">
        <f t="shared" si="518"/>
        <v>0</v>
      </c>
      <c r="J975" s="195"/>
      <c r="K975" s="162"/>
      <c r="L975" s="168"/>
      <c r="M975" s="75">
        <f>_xlfn.XLOOKUP(L975,list_vat[Страна],list_vat[Ставка НДС %],0,0)</f>
        <v>0</v>
      </c>
      <c r="N975" s="162">
        <f t="shared" si="519"/>
        <v>0</v>
      </c>
      <c r="O975" s="169"/>
      <c r="P975" s="74">
        <f t="shared" si="540"/>
        <v>0</v>
      </c>
      <c r="Q975" s="162"/>
      <c r="R975" s="162" t="str">
        <f t="shared" si="520"/>
        <v>введи курс</v>
      </c>
      <c r="S975" s="196">
        <f t="shared" si="521"/>
        <v>0</v>
      </c>
      <c r="T975" s="192">
        <f t="shared" si="522"/>
        <v>0</v>
      </c>
      <c r="U975" s="76">
        <f t="shared" si="523"/>
        <v>0</v>
      </c>
      <c r="V975" s="123">
        <f t="shared" si="524"/>
        <v>0</v>
      </c>
      <c r="W975" s="191"/>
      <c r="X975" s="170"/>
      <c r="Y975" s="74">
        <f t="shared" si="509"/>
        <v>0</v>
      </c>
      <c r="Z975" s="188"/>
      <c r="AA975" s="130">
        <f t="shared" si="525"/>
        <v>0</v>
      </c>
      <c r="AB975" s="74">
        <f t="shared" si="526"/>
        <v>0</v>
      </c>
      <c r="AC975" s="356"/>
      <c r="AD975" s="130" cm="1">
        <f t="array" ref="AD975">IFERROR(ROUND((_xlfn.IFS(offer_sale_type="поставка",AB975,offer_sale_type="транзит",S975)*(1+AC975))/E975,2),0)</f>
        <v>0</v>
      </c>
      <c r="AE975" s="74">
        <f t="shared" si="527"/>
        <v>0</v>
      </c>
      <c r="AF975" s="123" cm="1">
        <f t="array" ref="AF975">IFERROR(ROUND(_xlfn.IFS(offer_sale_type="поставка",AB975,offer_sale_type="транзит",S975)*AC975,2),0)</f>
        <v>0</v>
      </c>
      <c r="AG975" s="130">
        <f t="shared" si="510"/>
        <v>0</v>
      </c>
      <c r="AH975" s="74">
        <f t="shared" si="511"/>
        <v>0</v>
      </c>
      <c r="AI975" s="123">
        <f t="shared" si="512"/>
        <v>0</v>
      </c>
      <c r="AJ975" s="118">
        <f t="shared" si="528"/>
        <v>0</v>
      </c>
      <c r="AK975" s="74">
        <f t="shared" si="529"/>
        <v>0</v>
      </c>
      <c r="AL975" s="174">
        <f t="shared" si="530"/>
        <v>0</v>
      </c>
      <c r="AM975" s="175">
        <f t="shared" si="513"/>
        <v>0</v>
      </c>
      <c r="AN975" s="130">
        <f t="shared" si="531"/>
        <v>0</v>
      </c>
      <c r="AO975" s="74">
        <f t="shared" si="514"/>
        <v>0</v>
      </c>
      <c r="AP975" s="123">
        <f t="shared" si="532"/>
        <v>0</v>
      </c>
      <c r="AQ975" s="118">
        <f t="shared" si="515"/>
        <v>0</v>
      </c>
      <c r="AR975" s="82" t="str">
        <f t="shared" si="533"/>
        <v>https://www.alta.ru/tnved/code//</v>
      </c>
      <c r="AS975" s="157"/>
      <c r="AT975" s="162"/>
      <c r="AU975" s="74">
        <f t="shared" si="516"/>
        <v>0</v>
      </c>
      <c r="AV975" s="157"/>
      <c r="AW975" s="75">
        <f>_xlfn.IFNA(VLOOKUP(L975,list_vat[],3,FALSE),0)</f>
        <v>0</v>
      </c>
      <c r="AX975" s="74">
        <f t="shared" si="534"/>
        <v>0</v>
      </c>
      <c r="AY975" s="74">
        <f t="shared" si="535"/>
        <v>0</v>
      </c>
      <c r="AZ975" s="130">
        <f t="shared" si="536"/>
        <v>0</v>
      </c>
      <c r="BA975" s="74">
        <f t="shared" si="517"/>
        <v>0</v>
      </c>
      <c r="BB975" s="193">
        <f t="shared" si="537"/>
        <v>0</v>
      </c>
      <c r="BC975" s="102">
        <f t="shared" si="538"/>
        <v>0</v>
      </c>
      <c r="BD975" s="102">
        <f t="shared" si="539"/>
        <v>0</v>
      </c>
      <c r="BE975" s="413" t="s">
        <v>69</v>
      </c>
    </row>
    <row r="976" spans="1:57" s="65" customFormat="1" ht="12" customHeight="1" x14ac:dyDescent="0.2">
      <c r="A976" s="43">
        <v>961</v>
      </c>
      <c r="B976" s="166"/>
      <c r="C976" s="166"/>
      <c r="D976" s="166"/>
      <c r="E976" s="162"/>
      <c r="F976" s="166"/>
      <c r="G976" s="162"/>
      <c r="H976" s="162"/>
      <c r="I976" s="189">
        <f t="shared" si="518"/>
        <v>0</v>
      </c>
      <c r="J976" s="195"/>
      <c r="K976" s="162"/>
      <c r="L976" s="168"/>
      <c r="M976" s="75">
        <f>_xlfn.XLOOKUP(L976,list_vat[Страна],list_vat[Ставка НДС %],0,0)</f>
        <v>0</v>
      </c>
      <c r="N976" s="162">
        <f t="shared" si="519"/>
        <v>0</v>
      </c>
      <c r="O976" s="169"/>
      <c r="P976" s="74">
        <f t="shared" si="540"/>
        <v>0</v>
      </c>
      <c r="Q976" s="162"/>
      <c r="R976" s="162" t="str">
        <f t="shared" si="520"/>
        <v>введи курс</v>
      </c>
      <c r="S976" s="196">
        <f t="shared" si="521"/>
        <v>0</v>
      </c>
      <c r="T976" s="192">
        <f t="shared" si="522"/>
        <v>0</v>
      </c>
      <c r="U976" s="76">
        <f t="shared" si="523"/>
        <v>0</v>
      </c>
      <c r="V976" s="123">
        <f t="shared" si="524"/>
        <v>0</v>
      </c>
      <c r="W976" s="191"/>
      <c r="X976" s="170"/>
      <c r="Y976" s="74">
        <f t="shared" ref="Y976:Y1039" si="541">ROUND(IF(offer_incoterms="DDP",X976*(S976+T976),0),2)</f>
        <v>0</v>
      </c>
      <c r="Z976" s="188"/>
      <c r="AA976" s="130">
        <f t="shared" si="525"/>
        <v>0</v>
      </c>
      <c r="AB976" s="74">
        <f t="shared" si="526"/>
        <v>0</v>
      </c>
      <c r="AC976" s="356"/>
      <c r="AD976" s="130" cm="1">
        <f t="array" ref="AD976">IFERROR(ROUND((_xlfn.IFS(offer_sale_type="поставка",AB976,offer_sale_type="транзит",S976)*(1+AC976))/E976,2),0)</f>
        <v>0</v>
      </c>
      <c r="AE976" s="74">
        <f t="shared" si="527"/>
        <v>0</v>
      </c>
      <c r="AF976" s="123" cm="1">
        <f t="array" ref="AF976">IFERROR(ROUND(_xlfn.IFS(offer_sale_type="поставка",AB976,offer_sale_type="транзит",S976)*AC976,2),0)</f>
        <v>0</v>
      </c>
      <c r="AG976" s="130">
        <f t="shared" ref="AG976:AG1039" si="542">$BD976*VLOOKUP($AG$3,$AF$4:$AG$7,2,FALSE)</f>
        <v>0</v>
      </c>
      <c r="AH976" s="74">
        <f t="shared" ref="AH976:AH1039" si="543">SUM(AE976,AG976,AI976)*rate_forex_risk</f>
        <v>0</v>
      </c>
      <c r="AI976" s="123">
        <f t="shared" ref="AI976:AI1039" si="544">IF(OR(seller_region="TR",offer_sale_type="экспорт"),0,rate_fin_comm)*SUM(AZ976,AZ976*AW976,T976)</f>
        <v>0</v>
      </c>
      <c r="AJ976" s="118">
        <f t="shared" si="528"/>
        <v>0</v>
      </c>
      <c r="AK976" s="74">
        <f t="shared" si="529"/>
        <v>0</v>
      </c>
      <c r="AL976" s="174">
        <f t="shared" si="530"/>
        <v>0</v>
      </c>
      <c r="AM976" s="175">
        <f t="shared" ref="AM976:AM1039" si="545">ROUND(AJ976*(1+IF(offer_incoterms="DDP",rate_vatRu,0)),2)</f>
        <v>0</v>
      </c>
      <c r="AN976" s="130">
        <f t="shared" si="531"/>
        <v>0</v>
      </c>
      <c r="AO976" s="74">
        <f t="shared" ref="AO976:AO1039" si="546">SUM(AY976,Y976:Z976,T976)*IF(AND(offer_incoterms="DDP",offer_sale_type&lt;&gt;"экспорт"),rate_vatRu,0)</f>
        <v>0</v>
      </c>
      <c r="AP976" s="123">
        <f t="shared" si="532"/>
        <v>0</v>
      </c>
      <c r="AQ976" s="118">
        <f t="shared" ref="AQ976:AQ1039" si="547">IF(offer_sale_type="транзит",SUM(AF976:AI976,BA976,BB976),0)</f>
        <v>0</v>
      </c>
      <c r="AR976" s="82" t="str">
        <f t="shared" si="533"/>
        <v>https://www.alta.ru/tnved/code//</v>
      </c>
      <c r="AS976" s="157"/>
      <c r="AT976" s="162"/>
      <c r="AU976" s="74">
        <f t="shared" ref="AU976:AU1039" si="548">IF(ISBLANK(AT976),0,AJ976-AT976)</f>
        <v>0</v>
      </c>
      <c r="AV976" s="157"/>
      <c r="AW976" s="75">
        <f>_xlfn.IFNA(VLOOKUP(L976,list_vat[],3,FALSE),0)</f>
        <v>0</v>
      </c>
      <c r="AX976" s="74">
        <f t="shared" si="534"/>
        <v>0</v>
      </c>
      <c r="AY976" s="74">
        <f t="shared" si="535"/>
        <v>0</v>
      </c>
      <c r="AZ976" s="130">
        <f t="shared" si="536"/>
        <v>0</v>
      </c>
      <c r="BA976" s="74">
        <f t="shared" ref="BA976:BA1039" si="549">cost_fin_total*$BD976</f>
        <v>0</v>
      </c>
      <c r="BB976" s="193">
        <f t="shared" si="537"/>
        <v>0</v>
      </c>
      <c r="BC976" s="102">
        <f t="shared" si="538"/>
        <v>0</v>
      </c>
      <c r="BD976" s="102">
        <f t="shared" si="539"/>
        <v>0</v>
      </c>
      <c r="BE976" s="413" t="s">
        <v>69</v>
      </c>
    </row>
    <row r="977" spans="1:57" s="65" customFormat="1" ht="12" customHeight="1" x14ac:dyDescent="0.2">
      <c r="A977" s="43">
        <v>962</v>
      </c>
      <c r="B977" s="166"/>
      <c r="C977" s="166"/>
      <c r="D977" s="166"/>
      <c r="E977" s="162"/>
      <c r="F977" s="166"/>
      <c r="G977" s="162"/>
      <c r="H977" s="162"/>
      <c r="I977" s="189">
        <f t="shared" ref="I977:I1040" si="550">E977*G977</f>
        <v>0</v>
      </c>
      <c r="J977" s="195"/>
      <c r="K977" s="162"/>
      <c r="L977" s="168"/>
      <c r="M977" s="75">
        <f>_xlfn.XLOOKUP(L977,list_vat[Страна],list_vat[Ставка НДС %],0,0)</f>
        <v>0</v>
      </c>
      <c r="N977" s="162">
        <f t="shared" ref="N977:N1040" si="551">IFERROR(IF(L977="Китай",K977,K977/(1+M977)),0)</f>
        <v>0</v>
      </c>
      <c r="O977" s="169"/>
      <c r="P977" s="74">
        <f t="shared" si="540"/>
        <v>0</v>
      </c>
      <c r="Q977" s="162"/>
      <c r="R977" s="162" t="str">
        <f t="shared" ref="R977:R1040" si="552">IF(ISBLANK(Q977),"введи курс",P977/Q977)</f>
        <v>введи курс</v>
      </c>
      <c r="S977" s="196">
        <f t="shared" ref="S977:S1040" si="553">IF(AND(ISNUMBER(E977),ISNUMBER(Q977)),E977*R977,0)</f>
        <v>0</v>
      </c>
      <c r="T977" s="192">
        <f t="shared" ref="T977:T1040" si="554">$BC977*V$11</f>
        <v>0</v>
      </c>
      <c r="U977" s="76">
        <f t="shared" ref="U977:U1040" si="555">$BC977*W$11</f>
        <v>0</v>
      </c>
      <c r="V977" s="123">
        <f t="shared" ref="V977:V1040" si="556">+SUM(T977:U977)</f>
        <v>0</v>
      </c>
      <c r="W977" s="191"/>
      <c r="X977" s="170"/>
      <c r="Y977" s="74">
        <f t="shared" si="541"/>
        <v>0</v>
      </c>
      <c r="Z977" s="188"/>
      <c r="AA977" s="130">
        <f t="shared" ref="AA977:AA1040" si="557">IFERROR(AB977/E977,0)</f>
        <v>0</v>
      </c>
      <c r="AB977" s="74">
        <f t="shared" ref="AB977:AB1040" si="558">ROUND(SUM(S977,V977,Y977:Z977,BA977:BB977),2)</f>
        <v>0</v>
      </c>
      <c r="AC977" s="356"/>
      <c r="AD977" s="130" cm="1">
        <f t="array" ref="AD977">IFERROR(ROUND((_xlfn.IFS(offer_sale_type="поставка",AB977,offer_sale_type="транзит",S977)*(1+AC977))/E977,2),0)</f>
        <v>0</v>
      </c>
      <c r="AE977" s="74">
        <f t="shared" ref="AE977:AE1040" si="559">AD977*E977</f>
        <v>0</v>
      </c>
      <c r="AF977" s="123" cm="1">
        <f t="array" ref="AF977">IFERROR(ROUND(_xlfn.IFS(offer_sale_type="поставка",AB977,offer_sale_type="транзит",S977)*AC977,2),0)</f>
        <v>0</v>
      </c>
      <c r="AG977" s="130">
        <f t="shared" si="542"/>
        <v>0</v>
      </c>
      <c r="AH977" s="74">
        <f t="shared" si="543"/>
        <v>0</v>
      </c>
      <c r="AI977" s="123">
        <f t="shared" si="544"/>
        <v>0</v>
      </c>
      <c r="AJ977" s="118">
        <f t="shared" ref="AJ977:AJ1040" si="560">IFERROR(ROUND(SUM(AB977,AF977:AI977)/E977,2),0)</f>
        <v>0</v>
      </c>
      <c r="AK977" s="74">
        <f t="shared" ref="AK977:AK1040" si="561">AJ977*E977</f>
        <v>0</v>
      </c>
      <c r="AL977" s="174">
        <f t="shared" ref="AL977:AL1040" si="562">ROUND(IFERROR(AM977*E977,0),2)</f>
        <v>0</v>
      </c>
      <c r="AM977" s="175">
        <f t="shared" si="545"/>
        <v>0</v>
      </c>
      <c r="AN977" s="130">
        <f t="shared" ref="AN977:AN1040" si="563">AL977-AK977</f>
        <v>0</v>
      </c>
      <c r="AO977" s="74">
        <f t="shared" si="546"/>
        <v>0</v>
      </c>
      <c r="AP977" s="123">
        <f t="shared" ref="AP977:AP1040" si="564">AN977-AO977</f>
        <v>0</v>
      </c>
      <c r="AQ977" s="118">
        <f t="shared" si="547"/>
        <v>0</v>
      </c>
      <c r="AR977" s="82" t="str">
        <f t="shared" ref="AR977:AR1040" si="565">HYPERLINK("https://www.alta.ru/tnved/code/")&amp;W977&amp;"/"</f>
        <v>https://www.alta.ru/tnved/code//</v>
      </c>
      <c r="AS977" s="157"/>
      <c r="AT977" s="162"/>
      <c r="AU977" s="74">
        <f t="shared" si="548"/>
        <v>0</v>
      </c>
      <c r="AV977" s="157"/>
      <c r="AW977" s="75">
        <f>_xlfn.IFNA(VLOOKUP(L977,list_vat[],3,FALSE),0)</f>
        <v>0</v>
      </c>
      <c r="AX977" s="74">
        <f t="shared" ref="AX977:AX1040" si="566">IFERROR(ROUND(S977*(1+AW977)/E977,2),0)</f>
        <v>0</v>
      </c>
      <c r="AY977" s="74">
        <f t="shared" ref="AY977:AY1040" si="567">E977*AX977</f>
        <v>0</v>
      </c>
      <c r="AZ977" s="130">
        <f t="shared" ref="AZ977:AZ1040" si="568">S977*(1+M977)</f>
        <v>0</v>
      </c>
      <c r="BA977" s="74">
        <f t="shared" si="549"/>
        <v>0</v>
      </c>
      <c r="BB977" s="193">
        <f t="shared" ref="BB977:BB1040" si="569">credit_sales_interest*BD977</f>
        <v>0</v>
      </c>
      <c r="BC977" s="102">
        <f t="shared" ref="BC977:BC1040" si="570">IFERROR(IF($I$13&gt;0,$I977/$I$13,$S977/$S$13),0)</f>
        <v>0</v>
      </c>
      <c r="BD977" s="102">
        <f t="shared" ref="BD977:BD1040" si="571">IFERROR($S977/$S$13,0)</f>
        <v>0</v>
      </c>
      <c r="BE977" s="413" t="s">
        <v>69</v>
      </c>
    </row>
    <row r="978" spans="1:57" s="65" customFormat="1" ht="12" customHeight="1" x14ac:dyDescent="0.2">
      <c r="A978" s="43">
        <v>963</v>
      </c>
      <c r="B978" s="166"/>
      <c r="C978" s="166"/>
      <c r="D978" s="166"/>
      <c r="E978" s="162"/>
      <c r="F978" s="166"/>
      <c r="G978" s="162"/>
      <c r="H978" s="162"/>
      <c r="I978" s="189">
        <f t="shared" si="550"/>
        <v>0</v>
      </c>
      <c r="J978" s="195"/>
      <c r="K978" s="162"/>
      <c r="L978" s="168"/>
      <c r="M978" s="75">
        <f>_xlfn.XLOOKUP(L978,list_vat[Страна],list_vat[Ставка НДС %],0,0)</f>
        <v>0</v>
      </c>
      <c r="N978" s="162">
        <f t="shared" si="551"/>
        <v>0</v>
      </c>
      <c r="O978" s="169"/>
      <c r="P978" s="74">
        <f t="shared" ref="P978:P1041" si="572">N978*(1-O978)</f>
        <v>0</v>
      </c>
      <c r="Q978" s="162"/>
      <c r="R978" s="162" t="str">
        <f t="shared" si="552"/>
        <v>введи курс</v>
      </c>
      <c r="S978" s="196">
        <f t="shared" si="553"/>
        <v>0</v>
      </c>
      <c r="T978" s="192">
        <f t="shared" si="554"/>
        <v>0</v>
      </c>
      <c r="U978" s="76">
        <f t="shared" si="555"/>
        <v>0</v>
      </c>
      <c r="V978" s="123">
        <f t="shared" si="556"/>
        <v>0</v>
      </c>
      <c r="W978" s="191"/>
      <c r="X978" s="170"/>
      <c r="Y978" s="74">
        <f t="shared" si="541"/>
        <v>0</v>
      </c>
      <c r="Z978" s="188"/>
      <c r="AA978" s="130">
        <f t="shared" si="557"/>
        <v>0</v>
      </c>
      <c r="AB978" s="74">
        <f t="shared" si="558"/>
        <v>0</v>
      </c>
      <c r="AC978" s="356"/>
      <c r="AD978" s="130" cm="1">
        <f t="array" ref="AD978">IFERROR(ROUND((_xlfn.IFS(offer_sale_type="поставка",AB978,offer_sale_type="транзит",S978)*(1+AC978))/E978,2),0)</f>
        <v>0</v>
      </c>
      <c r="AE978" s="74">
        <f t="shared" si="559"/>
        <v>0</v>
      </c>
      <c r="AF978" s="123" cm="1">
        <f t="array" ref="AF978">IFERROR(ROUND(_xlfn.IFS(offer_sale_type="поставка",AB978,offer_sale_type="транзит",S978)*AC978,2),0)</f>
        <v>0</v>
      </c>
      <c r="AG978" s="130">
        <f t="shared" si="542"/>
        <v>0</v>
      </c>
      <c r="AH978" s="74">
        <f t="shared" si="543"/>
        <v>0</v>
      </c>
      <c r="AI978" s="123">
        <f t="shared" si="544"/>
        <v>0</v>
      </c>
      <c r="AJ978" s="118">
        <f t="shared" si="560"/>
        <v>0</v>
      </c>
      <c r="AK978" s="74">
        <f t="shared" si="561"/>
        <v>0</v>
      </c>
      <c r="AL978" s="174">
        <f t="shared" si="562"/>
        <v>0</v>
      </c>
      <c r="AM978" s="175">
        <f t="shared" si="545"/>
        <v>0</v>
      </c>
      <c r="AN978" s="130">
        <f t="shared" si="563"/>
        <v>0</v>
      </c>
      <c r="AO978" s="74">
        <f t="shared" si="546"/>
        <v>0</v>
      </c>
      <c r="AP978" s="123">
        <f t="shared" si="564"/>
        <v>0</v>
      </c>
      <c r="AQ978" s="118">
        <f t="shared" si="547"/>
        <v>0</v>
      </c>
      <c r="AR978" s="82" t="str">
        <f t="shared" si="565"/>
        <v>https://www.alta.ru/tnved/code//</v>
      </c>
      <c r="AS978" s="157"/>
      <c r="AT978" s="162"/>
      <c r="AU978" s="74">
        <f t="shared" si="548"/>
        <v>0</v>
      </c>
      <c r="AV978" s="157"/>
      <c r="AW978" s="75">
        <f>_xlfn.IFNA(VLOOKUP(L978,list_vat[],3,FALSE),0)</f>
        <v>0</v>
      </c>
      <c r="AX978" s="74">
        <f t="shared" si="566"/>
        <v>0</v>
      </c>
      <c r="AY978" s="74">
        <f t="shared" si="567"/>
        <v>0</v>
      </c>
      <c r="AZ978" s="130">
        <f t="shared" si="568"/>
        <v>0</v>
      </c>
      <c r="BA978" s="74">
        <f t="shared" si="549"/>
        <v>0</v>
      </c>
      <c r="BB978" s="193">
        <f t="shared" si="569"/>
        <v>0</v>
      </c>
      <c r="BC978" s="102">
        <f t="shared" si="570"/>
        <v>0</v>
      </c>
      <c r="BD978" s="102">
        <f t="shared" si="571"/>
        <v>0</v>
      </c>
      <c r="BE978" s="413" t="s">
        <v>69</v>
      </c>
    </row>
    <row r="979" spans="1:57" s="65" customFormat="1" ht="12" customHeight="1" x14ac:dyDescent="0.2">
      <c r="A979" s="43">
        <v>964</v>
      </c>
      <c r="B979" s="166"/>
      <c r="C979" s="166"/>
      <c r="D979" s="166"/>
      <c r="E979" s="162"/>
      <c r="F979" s="166"/>
      <c r="G979" s="162"/>
      <c r="H979" s="162"/>
      <c r="I979" s="189">
        <f t="shared" si="550"/>
        <v>0</v>
      </c>
      <c r="J979" s="195"/>
      <c r="K979" s="162"/>
      <c r="L979" s="168"/>
      <c r="M979" s="75">
        <f>_xlfn.XLOOKUP(L979,list_vat[Страна],list_vat[Ставка НДС %],0,0)</f>
        <v>0</v>
      </c>
      <c r="N979" s="162">
        <f t="shared" si="551"/>
        <v>0</v>
      </c>
      <c r="O979" s="169"/>
      <c r="P979" s="74">
        <f t="shared" si="572"/>
        <v>0</v>
      </c>
      <c r="Q979" s="162"/>
      <c r="R979" s="162" t="str">
        <f t="shared" si="552"/>
        <v>введи курс</v>
      </c>
      <c r="S979" s="196">
        <f t="shared" si="553"/>
        <v>0</v>
      </c>
      <c r="T979" s="192">
        <f t="shared" si="554"/>
        <v>0</v>
      </c>
      <c r="U979" s="76">
        <f t="shared" si="555"/>
        <v>0</v>
      </c>
      <c r="V979" s="123">
        <f t="shared" si="556"/>
        <v>0</v>
      </c>
      <c r="W979" s="191"/>
      <c r="X979" s="170"/>
      <c r="Y979" s="74">
        <f t="shared" si="541"/>
        <v>0</v>
      </c>
      <c r="Z979" s="188"/>
      <c r="AA979" s="130">
        <f t="shared" si="557"/>
        <v>0</v>
      </c>
      <c r="AB979" s="74">
        <f t="shared" si="558"/>
        <v>0</v>
      </c>
      <c r="AC979" s="356"/>
      <c r="AD979" s="130" cm="1">
        <f t="array" ref="AD979">IFERROR(ROUND((_xlfn.IFS(offer_sale_type="поставка",AB979,offer_sale_type="транзит",S979)*(1+AC979))/E979,2),0)</f>
        <v>0</v>
      </c>
      <c r="AE979" s="74">
        <f t="shared" si="559"/>
        <v>0</v>
      </c>
      <c r="AF979" s="123" cm="1">
        <f t="array" ref="AF979">IFERROR(ROUND(_xlfn.IFS(offer_sale_type="поставка",AB979,offer_sale_type="транзит",S979)*AC979,2),0)</f>
        <v>0</v>
      </c>
      <c r="AG979" s="130">
        <f t="shared" si="542"/>
        <v>0</v>
      </c>
      <c r="AH979" s="74">
        <f t="shared" si="543"/>
        <v>0</v>
      </c>
      <c r="AI979" s="123">
        <f t="shared" si="544"/>
        <v>0</v>
      </c>
      <c r="AJ979" s="118">
        <f t="shared" si="560"/>
        <v>0</v>
      </c>
      <c r="AK979" s="74">
        <f t="shared" si="561"/>
        <v>0</v>
      </c>
      <c r="AL979" s="174">
        <f t="shared" si="562"/>
        <v>0</v>
      </c>
      <c r="AM979" s="175">
        <f t="shared" si="545"/>
        <v>0</v>
      </c>
      <c r="AN979" s="130">
        <f t="shared" si="563"/>
        <v>0</v>
      </c>
      <c r="AO979" s="74">
        <f t="shared" si="546"/>
        <v>0</v>
      </c>
      <c r="AP979" s="123">
        <f t="shared" si="564"/>
        <v>0</v>
      </c>
      <c r="AQ979" s="118">
        <f t="shared" si="547"/>
        <v>0</v>
      </c>
      <c r="AR979" s="82" t="str">
        <f t="shared" si="565"/>
        <v>https://www.alta.ru/tnved/code//</v>
      </c>
      <c r="AS979" s="157"/>
      <c r="AT979" s="162"/>
      <c r="AU979" s="74">
        <f t="shared" si="548"/>
        <v>0</v>
      </c>
      <c r="AV979" s="157"/>
      <c r="AW979" s="75">
        <f>_xlfn.IFNA(VLOOKUP(L979,list_vat[],3,FALSE),0)</f>
        <v>0</v>
      </c>
      <c r="AX979" s="74">
        <f t="shared" si="566"/>
        <v>0</v>
      </c>
      <c r="AY979" s="74">
        <f t="shared" si="567"/>
        <v>0</v>
      </c>
      <c r="AZ979" s="130">
        <f t="shared" si="568"/>
        <v>0</v>
      </c>
      <c r="BA979" s="74">
        <f t="shared" si="549"/>
        <v>0</v>
      </c>
      <c r="BB979" s="193">
        <f t="shared" si="569"/>
        <v>0</v>
      </c>
      <c r="BC979" s="102">
        <f t="shared" si="570"/>
        <v>0</v>
      </c>
      <c r="BD979" s="102">
        <f t="shared" si="571"/>
        <v>0</v>
      </c>
      <c r="BE979" s="413" t="s">
        <v>69</v>
      </c>
    </row>
    <row r="980" spans="1:57" s="65" customFormat="1" ht="12" customHeight="1" x14ac:dyDescent="0.2">
      <c r="A980" s="43">
        <v>965</v>
      </c>
      <c r="B980" s="166"/>
      <c r="C980" s="166"/>
      <c r="D980" s="166"/>
      <c r="E980" s="162"/>
      <c r="F980" s="166"/>
      <c r="G980" s="162"/>
      <c r="H980" s="162"/>
      <c r="I980" s="189">
        <f t="shared" si="550"/>
        <v>0</v>
      </c>
      <c r="J980" s="195"/>
      <c r="K980" s="162"/>
      <c r="L980" s="168"/>
      <c r="M980" s="75">
        <f>_xlfn.XLOOKUP(L980,list_vat[Страна],list_vat[Ставка НДС %],0,0)</f>
        <v>0</v>
      </c>
      <c r="N980" s="162">
        <f t="shared" si="551"/>
        <v>0</v>
      </c>
      <c r="O980" s="169"/>
      <c r="P980" s="74">
        <f t="shared" si="572"/>
        <v>0</v>
      </c>
      <c r="Q980" s="162"/>
      <c r="R980" s="162" t="str">
        <f t="shared" si="552"/>
        <v>введи курс</v>
      </c>
      <c r="S980" s="196">
        <f t="shared" si="553"/>
        <v>0</v>
      </c>
      <c r="T980" s="192">
        <f t="shared" si="554"/>
        <v>0</v>
      </c>
      <c r="U980" s="76">
        <f t="shared" si="555"/>
        <v>0</v>
      </c>
      <c r="V980" s="123">
        <f t="shared" si="556"/>
        <v>0</v>
      </c>
      <c r="W980" s="191"/>
      <c r="X980" s="170"/>
      <c r="Y980" s="74">
        <f t="shared" si="541"/>
        <v>0</v>
      </c>
      <c r="Z980" s="188"/>
      <c r="AA980" s="130">
        <f t="shared" si="557"/>
        <v>0</v>
      </c>
      <c r="AB980" s="74">
        <f t="shared" si="558"/>
        <v>0</v>
      </c>
      <c r="AC980" s="356"/>
      <c r="AD980" s="130" cm="1">
        <f t="array" ref="AD980">IFERROR(ROUND((_xlfn.IFS(offer_sale_type="поставка",AB980,offer_sale_type="транзит",S980)*(1+AC980))/E980,2),0)</f>
        <v>0</v>
      </c>
      <c r="AE980" s="74">
        <f t="shared" si="559"/>
        <v>0</v>
      </c>
      <c r="AF980" s="123" cm="1">
        <f t="array" ref="AF980">IFERROR(ROUND(_xlfn.IFS(offer_sale_type="поставка",AB980,offer_sale_type="транзит",S980)*AC980,2),0)</f>
        <v>0</v>
      </c>
      <c r="AG980" s="130">
        <f t="shared" si="542"/>
        <v>0</v>
      </c>
      <c r="AH980" s="74">
        <f t="shared" si="543"/>
        <v>0</v>
      </c>
      <c r="AI980" s="123">
        <f t="shared" si="544"/>
        <v>0</v>
      </c>
      <c r="AJ980" s="118">
        <f t="shared" si="560"/>
        <v>0</v>
      </c>
      <c r="AK980" s="74">
        <f t="shared" si="561"/>
        <v>0</v>
      </c>
      <c r="AL980" s="174">
        <f t="shared" si="562"/>
        <v>0</v>
      </c>
      <c r="AM980" s="175">
        <f t="shared" si="545"/>
        <v>0</v>
      </c>
      <c r="AN980" s="130">
        <f t="shared" si="563"/>
        <v>0</v>
      </c>
      <c r="AO980" s="74">
        <f t="shared" si="546"/>
        <v>0</v>
      </c>
      <c r="AP980" s="123">
        <f t="shared" si="564"/>
        <v>0</v>
      </c>
      <c r="AQ980" s="118">
        <f t="shared" si="547"/>
        <v>0</v>
      </c>
      <c r="AR980" s="82" t="str">
        <f t="shared" si="565"/>
        <v>https://www.alta.ru/tnved/code//</v>
      </c>
      <c r="AS980" s="157"/>
      <c r="AT980" s="162"/>
      <c r="AU980" s="74">
        <f t="shared" si="548"/>
        <v>0</v>
      </c>
      <c r="AV980" s="157"/>
      <c r="AW980" s="75">
        <f>_xlfn.IFNA(VLOOKUP(L980,list_vat[],3,FALSE),0)</f>
        <v>0</v>
      </c>
      <c r="AX980" s="74">
        <f t="shared" si="566"/>
        <v>0</v>
      </c>
      <c r="AY980" s="74">
        <f t="shared" si="567"/>
        <v>0</v>
      </c>
      <c r="AZ980" s="130">
        <f t="shared" si="568"/>
        <v>0</v>
      </c>
      <c r="BA980" s="74">
        <f t="shared" si="549"/>
        <v>0</v>
      </c>
      <c r="BB980" s="193">
        <f t="shared" si="569"/>
        <v>0</v>
      </c>
      <c r="BC980" s="102">
        <f t="shared" si="570"/>
        <v>0</v>
      </c>
      <c r="BD980" s="102">
        <f t="shared" si="571"/>
        <v>0</v>
      </c>
      <c r="BE980" s="413" t="s">
        <v>69</v>
      </c>
    </row>
    <row r="981" spans="1:57" s="65" customFormat="1" ht="12" customHeight="1" x14ac:dyDescent="0.2">
      <c r="A981" s="43">
        <v>966</v>
      </c>
      <c r="B981" s="166"/>
      <c r="C981" s="166"/>
      <c r="D981" s="166"/>
      <c r="E981" s="162"/>
      <c r="F981" s="166"/>
      <c r="G981" s="162"/>
      <c r="H981" s="162"/>
      <c r="I981" s="189">
        <f t="shared" si="550"/>
        <v>0</v>
      </c>
      <c r="J981" s="195"/>
      <c r="K981" s="162"/>
      <c r="L981" s="168"/>
      <c r="M981" s="75">
        <f>_xlfn.XLOOKUP(L981,list_vat[Страна],list_vat[Ставка НДС %],0,0)</f>
        <v>0</v>
      </c>
      <c r="N981" s="162">
        <f t="shared" si="551"/>
        <v>0</v>
      </c>
      <c r="O981" s="169"/>
      <c r="P981" s="74">
        <f t="shared" si="572"/>
        <v>0</v>
      </c>
      <c r="Q981" s="162"/>
      <c r="R981" s="162" t="str">
        <f t="shared" si="552"/>
        <v>введи курс</v>
      </c>
      <c r="S981" s="196">
        <f t="shared" si="553"/>
        <v>0</v>
      </c>
      <c r="T981" s="192">
        <f t="shared" si="554"/>
        <v>0</v>
      </c>
      <c r="U981" s="76">
        <f t="shared" si="555"/>
        <v>0</v>
      </c>
      <c r="V981" s="123">
        <f t="shared" si="556"/>
        <v>0</v>
      </c>
      <c r="W981" s="191"/>
      <c r="X981" s="170"/>
      <c r="Y981" s="74">
        <f t="shared" si="541"/>
        <v>0</v>
      </c>
      <c r="Z981" s="188"/>
      <c r="AA981" s="130">
        <f t="shared" si="557"/>
        <v>0</v>
      </c>
      <c r="AB981" s="74">
        <f t="shared" si="558"/>
        <v>0</v>
      </c>
      <c r="AC981" s="356"/>
      <c r="AD981" s="130" cm="1">
        <f t="array" ref="AD981">IFERROR(ROUND((_xlfn.IFS(offer_sale_type="поставка",AB981,offer_sale_type="транзит",S981)*(1+AC981))/E981,2),0)</f>
        <v>0</v>
      </c>
      <c r="AE981" s="74">
        <f t="shared" si="559"/>
        <v>0</v>
      </c>
      <c r="AF981" s="123" cm="1">
        <f t="array" ref="AF981">IFERROR(ROUND(_xlfn.IFS(offer_sale_type="поставка",AB981,offer_sale_type="транзит",S981)*AC981,2),0)</f>
        <v>0</v>
      </c>
      <c r="AG981" s="130">
        <f t="shared" si="542"/>
        <v>0</v>
      </c>
      <c r="AH981" s="74">
        <f t="shared" si="543"/>
        <v>0</v>
      </c>
      <c r="AI981" s="123">
        <f t="shared" si="544"/>
        <v>0</v>
      </c>
      <c r="AJ981" s="118">
        <f t="shared" si="560"/>
        <v>0</v>
      </c>
      <c r="AK981" s="74">
        <f t="shared" si="561"/>
        <v>0</v>
      </c>
      <c r="AL981" s="174">
        <f t="shared" si="562"/>
        <v>0</v>
      </c>
      <c r="AM981" s="175">
        <f t="shared" si="545"/>
        <v>0</v>
      </c>
      <c r="AN981" s="130">
        <f t="shared" si="563"/>
        <v>0</v>
      </c>
      <c r="AO981" s="74">
        <f t="shared" si="546"/>
        <v>0</v>
      </c>
      <c r="AP981" s="123">
        <f t="shared" si="564"/>
        <v>0</v>
      </c>
      <c r="AQ981" s="118">
        <f t="shared" si="547"/>
        <v>0</v>
      </c>
      <c r="AR981" s="82" t="str">
        <f t="shared" si="565"/>
        <v>https://www.alta.ru/tnved/code//</v>
      </c>
      <c r="AS981" s="157"/>
      <c r="AT981" s="162"/>
      <c r="AU981" s="74">
        <f t="shared" si="548"/>
        <v>0</v>
      </c>
      <c r="AV981" s="157"/>
      <c r="AW981" s="75">
        <f>_xlfn.IFNA(VLOOKUP(L981,list_vat[],3,FALSE),0)</f>
        <v>0</v>
      </c>
      <c r="AX981" s="74">
        <f t="shared" si="566"/>
        <v>0</v>
      </c>
      <c r="AY981" s="74">
        <f t="shared" si="567"/>
        <v>0</v>
      </c>
      <c r="AZ981" s="130">
        <f t="shared" si="568"/>
        <v>0</v>
      </c>
      <c r="BA981" s="74">
        <f t="shared" si="549"/>
        <v>0</v>
      </c>
      <c r="BB981" s="193">
        <f t="shared" si="569"/>
        <v>0</v>
      </c>
      <c r="BC981" s="102">
        <f t="shared" si="570"/>
        <v>0</v>
      </c>
      <c r="BD981" s="102">
        <f t="shared" si="571"/>
        <v>0</v>
      </c>
      <c r="BE981" s="413" t="s">
        <v>69</v>
      </c>
    </row>
    <row r="982" spans="1:57" s="65" customFormat="1" ht="12" customHeight="1" x14ac:dyDescent="0.2">
      <c r="A982" s="43">
        <v>967</v>
      </c>
      <c r="B982" s="166"/>
      <c r="C982" s="166"/>
      <c r="D982" s="166"/>
      <c r="E982" s="162"/>
      <c r="F982" s="166"/>
      <c r="G982" s="162"/>
      <c r="H982" s="162"/>
      <c r="I982" s="189">
        <f t="shared" si="550"/>
        <v>0</v>
      </c>
      <c r="J982" s="195"/>
      <c r="K982" s="162"/>
      <c r="L982" s="168"/>
      <c r="M982" s="75">
        <f>_xlfn.XLOOKUP(L982,list_vat[Страна],list_vat[Ставка НДС %],0,0)</f>
        <v>0</v>
      </c>
      <c r="N982" s="162">
        <f t="shared" si="551"/>
        <v>0</v>
      </c>
      <c r="O982" s="169"/>
      <c r="P982" s="74">
        <f t="shared" si="572"/>
        <v>0</v>
      </c>
      <c r="Q982" s="162"/>
      <c r="R982" s="162" t="str">
        <f t="shared" si="552"/>
        <v>введи курс</v>
      </c>
      <c r="S982" s="196">
        <f t="shared" si="553"/>
        <v>0</v>
      </c>
      <c r="T982" s="192">
        <f t="shared" si="554"/>
        <v>0</v>
      </c>
      <c r="U982" s="76">
        <f t="shared" si="555"/>
        <v>0</v>
      </c>
      <c r="V982" s="123">
        <f t="shared" si="556"/>
        <v>0</v>
      </c>
      <c r="W982" s="191"/>
      <c r="X982" s="170"/>
      <c r="Y982" s="74">
        <f t="shared" si="541"/>
        <v>0</v>
      </c>
      <c r="Z982" s="188"/>
      <c r="AA982" s="130">
        <f t="shared" si="557"/>
        <v>0</v>
      </c>
      <c r="AB982" s="74">
        <f t="shared" si="558"/>
        <v>0</v>
      </c>
      <c r="AC982" s="356"/>
      <c r="AD982" s="130" cm="1">
        <f t="array" ref="AD982">IFERROR(ROUND((_xlfn.IFS(offer_sale_type="поставка",AB982,offer_sale_type="транзит",S982)*(1+AC982))/E982,2),0)</f>
        <v>0</v>
      </c>
      <c r="AE982" s="74">
        <f t="shared" si="559"/>
        <v>0</v>
      </c>
      <c r="AF982" s="123" cm="1">
        <f t="array" ref="AF982">IFERROR(ROUND(_xlfn.IFS(offer_sale_type="поставка",AB982,offer_sale_type="транзит",S982)*AC982,2),0)</f>
        <v>0</v>
      </c>
      <c r="AG982" s="130">
        <f t="shared" si="542"/>
        <v>0</v>
      </c>
      <c r="AH982" s="74">
        <f t="shared" si="543"/>
        <v>0</v>
      </c>
      <c r="AI982" s="123">
        <f t="shared" si="544"/>
        <v>0</v>
      </c>
      <c r="AJ982" s="118">
        <f t="shared" si="560"/>
        <v>0</v>
      </c>
      <c r="AK982" s="74">
        <f t="shared" si="561"/>
        <v>0</v>
      </c>
      <c r="AL982" s="174">
        <f t="shared" si="562"/>
        <v>0</v>
      </c>
      <c r="AM982" s="175">
        <f t="shared" si="545"/>
        <v>0</v>
      </c>
      <c r="AN982" s="130">
        <f t="shared" si="563"/>
        <v>0</v>
      </c>
      <c r="AO982" s="74">
        <f t="shared" si="546"/>
        <v>0</v>
      </c>
      <c r="AP982" s="123">
        <f t="shared" si="564"/>
        <v>0</v>
      </c>
      <c r="AQ982" s="118">
        <f t="shared" si="547"/>
        <v>0</v>
      </c>
      <c r="AR982" s="82" t="str">
        <f t="shared" si="565"/>
        <v>https://www.alta.ru/tnved/code//</v>
      </c>
      <c r="AS982" s="157"/>
      <c r="AT982" s="162"/>
      <c r="AU982" s="74">
        <f t="shared" si="548"/>
        <v>0</v>
      </c>
      <c r="AV982" s="157"/>
      <c r="AW982" s="75">
        <f>_xlfn.IFNA(VLOOKUP(L982,list_vat[],3,FALSE),0)</f>
        <v>0</v>
      </c>
      <c r="AX982" s="74">
        <f t="shared" si="566"/>
        <v>0</v>
      </c>
      <c r="AY982" s="74">
        <f t="shared" si="567"/>
        <v>0</v>
      </c>
      <c r="AZ982" s="130">
        <f t="shared" si="568"/>
        <v>0</v>
      </c>
      <c r="BA982" s="74">
        <f t="shared" si="549"/>
        <v>0</v>
      </c>
      <c r="BB982" s="193">
        <f t="shared" si="569"/>
        <v>0</v>
      </c>
      <c r="BC982" s="102">
        <f t="shared" si="570"/>
        <v>0</v>
      </c>
      <c r="BD982" s="102">
        <f t="shared" si="571"/>
        <v>0</v>
      </c>
      <c r="BE982" s="413" t="s">
        <v>69</v>
      </c>
    </row>
    <row r="983" spans="1:57" s="65" customFormat="1" ht="12" customHeight="1" x14ac:dyDescent="0.2">
      <c r="A983" s="43">
        <v>968</v>
      </c>
      <c r="B983" s="166"/>
      <c r="C983" s="166"/>
      <c r="D983" s="166"/>
      <c r="E983" s="162"/>
      <c r="F983" s="166"/>
      <c r="G983" s="162"/>
      <c r="H983" s="162"/>
      <c r="I983" s="189">
        <f t="shared" si="550"/>
        <v>0</v>
      </c>
      <c r="J983" s="195"/>
      <c r="K983" s="162"/>
      <c r="L983" s="168"/>
      <c r="M983" s="75">
        <f>_xlfn.XLOOKUP(L983,list_vat[Страна],list_vat[Ставка НДС %],0,0)</f>
        <v>0</v>
      </c>
      <c r="N983" s="162">
        <f t="shared" si="551"/>
        <v>0</v>
      </c>
      <c r="O983" s="169"/>
      <c r="P983" s="74">
        <f t="shared" si="572"/>
        <v>0</v>
      </c>
      <c r="Q983" s="162"/>
      <c r="R983" s="162" t="str">
        <f t="shared" si="552"/>
        <v>введи курс</v>
      </c>
      <c r="S983" s="196">
        <f t="shared" si="553"/>
        <v>0</v>
      </c>
      <c r="T983" s="192">
        <f t="shared" si="554"/>
        <v>0</v>
      </c>
      <c r="U983" s="76">
        <f t="shared" si="555"/>
        <v>0</v>
      </c>
      <c r="V983" s="123">
        <f t="shared" si="556"/>
        <v>0</v>
      </c>
      <c r="W983" s="191"/>
      <c r="X983" s="170"/>
      <c r="Y983" s="74">
        <f t="shared" si="541"/>
        <v>0</v>
      </c>
      <c r="Z983" s="188"/>
      <c r="AA983" s="130">
        <f t="shared" si="557"/>
        <v>0</v>
      </c>
      <c r="AB983" s="74">
        <f t="shared" si="558"/>
        <v>0</v>
      </c>
      <c r="AC983" s="356"/>
      <c r="AD983" s="130" cm="1">
        <f t="array" ref="AD983">IFERROR(ROUND((_xlfn.IFS(offer_sale_type="поставка",AB983,offer_sale_type="транзит",S983)*(1+AC983))/E983,2),0)</f>
        <v>0</v>
      </c>
      <c r="AE983" s="74">
        <f t="shared" si="559"/>
        <v>0</v>
      </c>
      <c r="AF983" s="123" cm="1">
        <f t="array" ref="AF983">IFERROR(ROUND(_xlfn.IFS(offer_sale_type="поставка",AB983,offer_sale_type="транзит",S983)*AC983,2),0)</f>
        <v>0</v>
      </c>
      <c r="AG983" s="130">
        <f t="shared" si="542"/>
        <v>0</v>
      </c>
      <c r="AH983" s="74">
        <f t="shared" si="543"/>
        <v>0</v>
      </c>
      <c r="AI983" s="123">
        <f t="shared" si="544"/>
        <v>0</v>
      </c>
      <c r="AJ983" s="118">
        <f t="shared" si="560"/>
        <v>0</v>
      </c>
      <c r="AK983" s="74">
        <f t="shared" si="561"/>
        <v>0</v>
      </c>
      <c r="AL983" s="174">
        <f t="shared" si="562"/>
        <v>0</v>
      </c>
      <c r="AM983" s="175">
        <f t="shared" si="545"/>
        <v>0</v>
      </c>
      <c r="AN983" s="130">
        <f t="shared" si="563"/>
        <v>0</v>
      </c>
      <c r="AO983" s="74">
        <f t="shared" si="546"/>
        <v>0</v>
      </c>
      <c r="AP983" s="123">
        <f t="shared" si="564"/>
        <v>0</v>
      </c>
      <c r="AQ983" s="118">
        <f t="shared" si="547"/>
        <v>0</v>
      </c>
      <c r="AR983" s="82" t="str">
        <f t="shared" si="565"/>
        <v>https://www.alta.ru/tnved/code//</v>
      </c>
      <c r="AS983" s="157"/>
      <c r="AT983" s="162"/>
      <c r="AU983" s="74">
        <f t="shared" si="548"/>
        <v>0</v>
      </c>
      <c r="AV983" s="157"/>
      <c r="AW983" s="75">
        <f>_xlfn.IFNA(VLOOKUP(L983,list_vat[],3,FALSE),0)</f>
        <v>0</v>
      </c>
      <c r="AX983" s="74">
        <f t="shared" si="566"/>
        <v>0</v>
      </c>
      <c r="AY983" s="74">
        <f t="shared" si="567"/>
        <v>0</v>
      </c>
      <c r="AZ983" s="130">
        <f t="shared" si="568"/>
        <v>0</v>
      </c>
      <c r="BA983" s="74">
        <f t="shared" si="549"/>
        <v>0</v>
      </c>
      <c r="BB983" s="193">
        <f t="shared" si="569"/>
        <v>0</v>
      </c>
      <c r="BC983" s="102">
        <f t="shared" si="570"/>
        <v>0</v>
      </c>
      <c r="BD983" s="102">
        <f t="shared" si="571"/>
        <v>0</v>
      </c>
      <c r="BE983" s="413" t="s">
        <v>69</v>
      </c>
    </row>
    <row r="984" spans="1:57" s="65" customFormat="1" ht="12" customHeight="1" x14ac:dyDescent="0.2">
      <c r="A984" s="43">
        <v>969</v>
      </c>
      <c r="B984" s="166"/>
      <c r="C984" s="166"/>
      <c r="D984" s="166"/>
      <c r="E984" s="162"/>
      <c r="F984" s="166"/>
      <c r="G984" s="162"/>
      <c r="H984" s="162"/>
      <c r="I984" s="189">
        <f t="shared" si="550"/>
        <v>0</v>
      </c>
      <c r="J984" s="195"/>
      <c r="K984" s="162"/>
      <c r="L984" s="168"/>
      <c r="M984" s="75">
        <f>_xlfn.XLOOKUP(L984,list_vat[Страна],list_vat[Ставка НДС %],0,0)</f>
        <v>0</v>
      </c>
      <c r="N984" s="162">
        <f t="shared" si="551"/>
        <v>0</v>
      </c>
      <c r="O984" s="169"/>
      <c r="P984" s="74">
        <f t="shared" si="572"/>
        <v>0</v>
      </c>
      <c r="Q984" s="162"/>
      <c r="R984" s="162" t="str">
        <f t="shared" si="552"/>
        <v>введи курс</v>
      </c>
      <c r="S984" s="196">
        <f t="shared" si="553"/>
        <v>0</v>
      </c>
      <c r="T984" s="192">
        <f t="shared" si="554"/>
        <v>0</v>
      </c>
      <c r="U984" s="76">
        <f t="shared" si="555"/>
        <v>0</v>
      </c>
      <c r="V984" s="123">
        <f t="shared" si="556"/>
        <v>0</v>
      </c>
      <c r="W984" s="191"/>
      <c r="X984" s="170"/>
      <c r="Y984" s="74">
        <f t="shared" si="541"/>
        <v>0</v>
      </c>
      <c r="Z984" s="188"/>
      <c r="AA984" s="130">
        <f t="shared" si="557"/>
        <v>0</v>
      </c>
      <c r="AB984" s="74">
        <f t="shared" si="558"/>
        <v>0</v>
      </c>
      <c r="AC984" s="356"/>
      <c r="AD984" s="130" cm="1">
        <f t="array" ref="AD984">IFERROR(ROUND((_xlfn.IFS(offer_sale_type="поставка",AB984,offer_sale_type="транзит",S984)*(1+AC984))/E984,2),0)</f>
        <v>0</v>
      </c>
      <c r="AE984" s="74">
        <f t="shared" si="559"/>
        <v>0</v>
      </c>
      <c r="AF984" s="123" cm="1">
        <f t="array" ref="AF984">IFERROR(ROUND(_xlfn.IFS(offer_sale_type="поставка",AB984,offer_sale_type="транзит",S984)*AC984,2),0)</f>
        <v>0</v>
      </c>
      <c r="AG984" s="130">
        <f t="shared" si="542"/>
        <v>0</v>
      </c>
      <c r="AH984" s="74">
        <f t="shared" si="543"/>
        <v>0</v>
      </c>
      <c r="AI984" s="123">
        <f t="shared" si="544"/>
        <v>0</v>
      </c>
      <c r="AJ984" s="118">
        <f t="shared" si="560"/>
        <v>0</v>
      </c>
      <c r="AK984" s="74">
        <f t="shared" si="561"/>
        <v>0</v>
      </c>
      <c r="AL984" s="174">
        <f t="shared" si="562"/>
        <v>0</v>
      </c>
      <c r="AM984" s="175">
        <f t="shared" si="545"/>
        <v>0</v>
      </c>
      <c r="AN984" s="130">
        <f t="shared" si="563"/>
        <v>0</v>
      </c>
      <c r="AO984" s="74">
        <f t="shared" si="546"/>
        <v>0</v>
      </c>
      <c r="AP984" s="123">
        <f t="shared" si="564"/>
        <v>0</v>
      </c>
      <c r="AQ984" s="118">
        <f t="shared" si="547"/>
        <v>0</v>
      </c>
      <c r="AR984" s="82" t="str">
        <f t="shared" si="565"/>
        <v>https://www.alta.ru/tnved/code//</v>
      </c>
      <c r="AS984" s="157"/>
      <c r="AT984" s="162"/>
      <c r="AU984" s="74">
        <f t="shared" si="548"/>
        <v>0</v>
      </c>
      <c r="AV984" s="157"/>
      <c r="AW984" s="75">
        <f>_xlfn.IFNA(VLOOKUP(L984,list_vat[],3,FALSE),0)</f>
        <v>0</v>
      </c>
      <c r="AX984" s="74">
        <f t="shared" si="566"/>
        <v>0</v>
      </c>
      <c r="AY984" s="74">
        <f t="shared" si="567"/>
        <v>0</v>
      </c>
      <c r="AZ984" s="130">
        <f t="shared" si="568"/>
        <v>0</v>
      </c>
      <c r="BA984" s="74">
        <f t="shared" si="549"/>
        <v>0</v>
      </c>
      <c r="BB984" s="193">
        <f t="shared" si="569"/>
        <v>0</v>
      </c>
      <c r="BC984" s="102">
        <f t="shared" si="570"/>
        <v>0</v>
      </c>
      <c r="BD984" s="102">
        <f t="shared" si="571"/>
        <v>0</v>
      </c>
      <c r="BE984" s="413" t="s">
        <v>69</v>
      </c>
    </row>
    <row r="985" spans="1:57" s="65" customFormat="1" ht="12" customHeight="1" x14ac:dyDescent="0.2">
      <c r="A985" s="43">
        <v>970</v>
      </c>
      <c r="B985" s="166"/>
      <c r="C985" s="166"/>
      <c r="D985" s="166"/>
      <c r="E985" s="162"/>
      <c r="F985" s="166"/>
      <c r="G985" s="162"/>
      <c r="H985" s="162"/>
      <c r="I985" s="189">
        <f t="shared" si="550"/>
        <v>0</v>
      </c>
      <c r="J985" s="195"/>
      <c r="K985" s="162"/>
      <c r="L985" s="168"/>
      <c r="M985" s="75">
        <f>_xlfn.XLOOKUP(L985,list_vat[Страна],list_vat[Ставка НДС %],0,0)</f>
        <v>0</v>
      </c>
      <c r="N985" s="162">
        <f t="shared" si="551"/>
        <v>0</v>
      </c>
      <c r="O985" s="169"/>
      <c r="P985" s="74">
        <f t="shared" si="572"/>
        <v>0</v>
      </c>
      <c r="Q985" s="162"/>
      <c r="R985" s="162" t="str">
        <f t="shared" si="552"/>
        <v>введи курс</v>
      </c>
      <c r="S985" s="196">
        <f t="shared" si="553"/>
        <v>0</v>
      </c>
      <c r="T985" s="192">
        <f t="shared" si="554"/>
        <v>0</v>
      </c>
      <c r="U985" s="76">
        <f t="shared" si="555"/>
        <v>0</v>
      </c>
      <c r="V985" s="123">
        <f t="shared" si="556"/>
        <v>0</v>
      </c>
      <c r="W985" s="191"/>
      <c r="X985" s="170"/>
      <c r="Y985" s="74">
        <f t="shared" si="541"/>
        <v>0</v>
      </c>
      <c r="Z985" s="188"/>
      <c r="AA985" s="130">
        <f t="shared" si="557"/>
        <v>0</v>
      </c>
      <c r="AB985" s="74">
        <f t="shared" si="558"/>
        <v>0</v>
      </c>
      <c r="AC985" s="356"/>
      <c r="AD985" s="130" cm="1">
        <f t="array" ref="AD985">IFERROR(ROUND((_xlfn.IFS(offer_sale_type="поставка",AB985,offer_sale_type="транзит",S985)*(1+AC985))/E985,2),0)</f>
        <v>0</v>
      </c>
      <c r="AE985" s="74">
        <f t="shared" si="559"/>
        <v>0</v>
      </c>
      <c r="AF985" s="123" cm="1">
        <f t="array" ref="AF985">IFERROR(ROUND(_xlfn.IFS(offer_sale_type="поставка",AB985,offer_sale_type="транзит",S985)*AC985,2),0)</f>
        <v>0</v>
      </c>
      <c r="AG985" s="130">
        <f t="shared" si="542"/>
        <v>0</v>
      </c>
      <c r="AH985" s="74">
        <f t="shared" si="543"/>
        <v>0</v>
      </c>
      <c r="AI985" s="123">
        <f t="shared" si="544"/>
        <v>0</v>
      </c>
      <c r="AJ985" s="118">
        <f t="shared" si="560"/>
        <v>0</v>
      </c>
      <c r="AK985" s="74">
        <f t="shared" si="561"/>
        <v>0</v>
      </c>
      <c r="AL985" s="174">
        <f t="shared" si="562"/>
        <v>0</v>
      </c>
      <c r="AM985" s="175">
        <f t="shared" si="545"/>
        <v>0</v>
      </c>
      <c r="AN985" s="130">
        <f t="shared" si="563"/>
        <v>0</v>
      </c>
      <c r="AO985" s="74">
        <f t="shared" si="546"/>
        <v>0</v>
      </c>
      <c r="AP985" s="123">
        <f t="shared" si="564"/>
        <v>0</v>
      </c>
      <c r="AQ985" s="118">
        <f t="shared" si="547"/>
        <v>0</v>
      </c>
      <c r="AR985" s="82" t="str">
        <f t="shared" si="565"/>
        <v>https://www.alta.ru/tnved/code//</v>
      </c>
      <c r="AS985" s="157"/>
      <c r="AT985" s="162"/>
      <c r="AU985" s="74">
        <f t="shared" si="548"/>
        <v>0</v>
      </c>
      <c r="AV985" s="157"/>
      <c r="AW985" s="75">
        <f>_xlfn.IFNA(VLOOKUP(L985,list_vat[],3,FALSE),0)</f>
        <v>0</v>
      </c>
      <c r="AX985" s="74">
        <f t="shared" si="566"/>
        <v>0</v>
      </c>
      <c r="AY985" s="74">
        <f t="shared" si="567"/>
        <v>0</v>
      </c>
      <c r="AZ985" s="130">
        <f t="shared" si="568"/>
        <v>0</v>
      </c>
      <c r="BA985" s="74">
        <f t="shared" si="549"/>
        <v>0</v>
      </c>
      <c r="BB985" s="193">
        <f t="shared" si="569"/>
        <v>0</v>
      </c>
      <c r="BC985" s="102">
        <f t="shared" si="570"/>
        <v>0</v>
      </c>
      <c r="BD985" s="102">
        <f t="shared" si="571"/>
        <v>0</v>
      </c>
      <c r="BE985" s="413" t="s">
        <v>69</v>
      </c>
    </row>
    <row r="986" spans="1:57" s="65" customFormat="1" ht="12" customHeight="1" x14ac:dyDescent="0.2">
      <c r="A986" s="43">
        <v>971</v>
      </c>
      <c r="B986" s="166"/>
      <c r="C986" s="166"/>
      <c r="D986" s="166"/>
      <c r="E986" s="162"/>
      <c r="F986" s="166"/>
      <c r="G986" s="162"/>
      <c r="H986" s="162"/>
      <c r="I986" s="189">
        <f t="shared" si="550"/>
        <v>0</v>
      </c>
      <c r="J986" s="195"/>
      <c r="K986" s="162"/>
      <c r="L986" s="168"/>
      <c r="M986" s="75">
        <f>_xlfn.XLOOKUP(L986,list_vat[Страна],list_vat[Ставка НДС %],0,0)</f>
        <v>0</v>
      </c>
      <c r="N986" s="162">
        <f t="shared" si="551"/>
        <v>0</v>
      </c>
      <c r="O986" s="169"/>
      <c r="P986" s="74">
        <f t="shared" si="572"/>
        <v>0</v>
      </c>
      <c r="Q986" s="162"/>
      <c r="R986" s="162" t="str">
        <f t="shared" si="552"/>
        <v>введи курс</v>
      </c>
      <c r="S986" s="196">
        <f t="shared" si="553"/>
        <v>0</v>
      </c>
      <c r="T986" s="192">
        <f t="shared" si="554"/>
        <v>0</v>
      </c>
      <c r="U986" s="76">
        <f t="shared" si="555"/>
        <v>0</v>
      </c>
      <c r="V986" s="123">
        <f t="shared" si="556"/>
        <v>0</v>
      </c>
      <c r="W986" s="191"/>
      <c r="X986" s="170"/>
      <c r="Y986" s="74">
        <f t="shared" si="541"/>
        <v>0</v>
      </c>
      <c r="Z986" s="188"/>
      <c r="AA986" s="130">
        <f t="shared" si="557"/>
        <v>0</v>
      </c>
      <c r="AB986" s="74">
        <f t="shared" si="558"/>
        <v>0</v>
      </c>
      <c r="AC986" s="356"/>
      <c r="AD986" s="130" cm="1">
        <f t="array" ref="AD986">IFERROR(ROUND((_xlfn.IFS(offer_sale_type="поставка",AB986,offer_sale_type="транзит",S986)*(1+AC986))/E986,2),0)</f>
        <v>0</v>
      </c>
      <c r="AE986" s="74">
        <f t="shared" si="559"/>
        <v>0</v>
      </c>
      <c r="AF986" s="123" cm="1">
        <f t="array" ref="AF986">IFERROR(ROUND(_xlfn.IFS(offer_sale_type="поставка",AB986,offer_sale_type="транзит",S986)*AC986,2),0)</f>
        <v>0</v>
      </c>
      <c r="AG986" s="130">
        <f t="shared" si="542"/>
        <v>0</v>
      </c>
      <c r="AH986" s="74">
        <f t="shared" si="543"/>
        <v>0</v>
      </c>
      <c r="AI986" s="123">
        <f t="shared" si="544"/>
        <v>0</v>
      </c>
      <c r="AJ986" s="118">
        <f t="shared" si="560"/>
        <v>0</v>
      </c>
      <c r="AK986" s="74">
        <f t="shared" si="561"/>
        <v>0</v>
      </c>
      <c r="AL986" s="174">
        <f t="shared" si="562"/>
        <v>0</v>
      </c>
      <c r="AM986" s="175">
        <f t="shared" si="545"/>
        <v>0</v>
      </c>
      <c r="AN986" s="130">
        <f t="shared" si="563"/>
        <v>0</v>
      </c>
      <c r="AO986" s="74">
        <f t="shared" si="546"/>
        <v>0</v>
      </c>
      <c r="AP986" s="123">
        <f t="shared" si="564"/>
        <v>0</v>
      </c>
      <c r="AQ986" s="118">
        <f t="shared" si="547"/>
        <v>0</v>
      </c>
      <c r="AR986" s="82" t="str">
        <f t="shared" si="565"/>
        <v>https://www.alta.ru/tnved/code//</v>
      </c>
      <c r="AS986" s="157"/>
      <c r="AT986" s="162"/>
      <c r="AU986" s="74">
        <f t="shared" si="548"/>
        <v>0</v>
      </c>
      <c r="AV986" s="157"/>
      <c r="AW986" s="75">
        <f>_xlfn.IFNA(VLOOKUP(L986,list_vat[],3,FALSE),0)</f>
        <v>0</v>
      </c>
      <c r="AX986" s="74">
        <f t="shared" si="566"/>
        <v>0</v>
      </c>
      <c r="AY986" s="74">
        <f t="shared" si="567"/>
        <v>0</v>
      </c>
      <c r="AZ986" s="130">
        <f t="shared" si="568"/>
        <v>0</v>
      </c>
      <c r="BA986" s="74">
        <f t="shared" si="549"/>
        <v>0</v>
      </c>
      <c r="BB986" s="193">
        <f t="shared" si="569"/>
        <v>0</v>
      </c>
      <c r="BC986" s="102">
        <f t="shared" si="570"/>
        <v>0</v>
      </c>
      <c r="BD986" s="102">
        <f t="shared" si="571"/>
        <v>0</v>
      </c>
      <c r="BE986" s="413" t="s">
        <v>69</v>
      </c>
    </row>
    <row r="987" spans="1:57" s="65" customFormat="1" ht="12" customHeight="1" x14ac:dyDescent="0.2">
      <c r="A987" s="43">
        <v>972</v>
      </c>
      <c r="B987" s="166"/>
      <c r="C987" s="166"/>
      <c r="D987" s="166"/>
      <c r="E987" s="162"/>
      <c r="F987" s="166"/>
      <c r="G987" s="162"/>
      <c r="H987" s="162"/>
      <c r="I987" s="189">
        <f t="shared" si="550"/>
        <v>0</v>
      </c>
      <c r="J987" s="195"/>
      <c r="K987" s="162"/>
      <c r="L987" s="168"/>
      <c r="M987" s="75">
        <f>_xlfn.XLOOKUP(L987,list_vat[Страна],list_vat[Ставка НДС %],0,0)</f>
        <v>0</v>
      </c>
      <c r="N987" s="162">
        <f t="shared" si="551"/>
        <v>0</v>
      </c>
      <c r="O987" s="169"/>
      <c r="P987" s="74">
        <f t="shared" si="572"/>
        <v>0</v>
      </c>
      <c r="Q987" s="162"/>
      <c r="R987" s="162" t="str">
        <f t="shared" si="552"/>
        <v>введи курс</v>
      </c>
      <c r="S987" s="196">
        <f t="shared" si="553"/>
        <v>0</v>
      </c>
      <c r="T987" s="192">
        <f t="shared" si="554"/>
        <v>0</v>
      </c>
      <c r="U987" s="76">
        <f t="shared" si="555"/>
        <v>0</v>
      </c>
      <c r="V987" s="123">
        <f t="shared" si="556"/>
        <v>0</v>
      </c>
      <c r="W987" s="191"/>
      <c r="X987" s="170"/>
      <c r="Y987" s="74">
        <f t="shared" si="541"/>
        <v>0</v>
      </c>
      <c r="Z987" s="188"/>
      <c r="AA987" s="130">
        <f t="shared" si="557"/>
        <v>0</v>
      </c>
      <c r="AB987" s="74">
        <f t="shared" si="558"/>
        <v>0</v>
      </c>
      <c r="AC987" s="356"/>
      <c r="AD987" s="130" cm="1">
        <f t="array" ref="AD987">IFERROR(ROUND((_xlfn.IFS(offer_sale_type="поставка",AB987,offer_sale_type="транзит",S987)*(1+AC987))/E987,2),0)</f>
        <v>0</v>
      </c>
      <c r="AE987" s="74">
        <f t="shared" si="559"/>
        <v>0</v>
      </c>
      <c r="AF987" s="123" cm="1">
        <f t="array" ref="AF987">IFERROR(ROUND(_xlfn.IFS(offer_sale_type="поставка",AB987,offer_sale_type="транзит",S987)*AC987,2),0)</f>
        <v>0</v>
      </c>
      <c r="AG987" s="130">
        <f t="shared" si="542"/>
        <v>0</v>
      </c>
      <c r="AH987" s="74">
        <f t="shared" si="543"/>
        <v>0</v>
      </c>
      <c r="AI987" s="123">
        <f t="shared" si="544"/>
        <v>0</v>
      </c>
      <c r="AJ987" s="118">
        <f t="shared" si="560"/>
        <v>0</v>
      </c>
      <c r="AK987" s="74">
        <f t="shared" si="561"/>
        <v>0</v>
      </c>
      <c r="AL987" s="174">
        <f t="shared" si="562"/>
        <v>0</v>
      </c>
      <c r="AM987" s="175">
        <f t="shared" si="545"/>
        <v>0</v>
      </c>
      <c r="AN987" s="130">
        <f t="shared" si="563"/>
        <v>0</v>
      </c>
      <c r="AO987" s="74">
        <f t="shared" si="546"/>
        <v>0</v>
      </c>
      <c r="AP987" s="123">
        <f t="shared" si="564"/>
        <v>0</v>
      </c>
      <c r="AQ987" s="118">
        <f t="shared" si="547"/>
        <v>0</v>
      </c>
      <c r="AR987" s="82" t="str">
        <f t="shared" si="565"/>
        <v>https://www.alta.ru/tnved/code//</v>
      </c>
      <c r="AS987" s="157"/>
      <c r="AT987" s="162"/>
      <c r="AU987" s="74">
        <f t="shared" si="548"/>
        <v>0</v>
      </c>
      <c r="AV987" s="157"/>
      <c r="AW987" s="75">
        <f>_xlfn.IFNA(VLOOKUP(L987,list_vat[],3,FALSE),0)</f>
        <v>0</v>
      </c>
      <c r="AX987" s="74">
        <f t="shared" si="566"/>
        <v>0</v>
      </c>
      <c r="AY987" s="74">
        <f t="shared" si="567"/>
        <v>0</v>
      </c>
      <c r="AZ987" s="130">
        <f t="shared" si="568"/>
        <v>0</v>
      </c>
      <c r="BA987" s="74">
        <f t="shared" si="549"/>
        <v>0</v>
      </c>
      <c r="BB987" s="193">
        <f t="shared" si="569"/>
        <v>0</v>
      </c>
      <c r="BC987" s="102">
        <f t="shared" si="570"/>
        <v>0</v>
      </c>
      <c r="BD987" s="102">
        <f t="shared" si="571"/>
        <v>0</v>
      </c>
      <c r="BE987" s="413" t="s">
        <v>69</v>
      </c>
    </row>
    <row r="988" spans="1:57" s="65" customFormat="1" ht="12" customHeight="1" x14ac:dyDescent="0.2">
      <c r="A988" s="43">
        <v>973</v>
      </c>
      <c r="B988" s="166"/>
      <c r="C988" s="166"/>
      <c r="D988" s="166"/>
      <c r="E988" s="162"/>
      <c r="F988" s="166"/>
      <c r="G988" s="162"/>
      <c r="H988" s="162"/>
      <c r="I988" s="189">
        <f t="shared" si="550"/>
        <v>0</v>
      </c>
      <c r="J988" s="195"/>
      <c r="K988" s="162"/>
      <c r="L988" s="168"/>
      <c r="M988" s="75">
        <f>_xlfn.XLOOKUP(L988,list_vat[Страна],list_vat[Ставка НДС %],0,0)</f>
        <v>0</v>
      </c>
      <c r="N988" s="162">
        <f t="shared" si="551"/>
        <v>0</v>
      </c>
      <c r="O988" s="169"/>
      <c r="P988" s="74">
        <f t="shared" si="572"/>
        <v>0</v>
      </c>
      <c r="Q988" s="162"/>
      <c r="R988" s="162" t="str">
        <f t="shared" si="552"/>
        <v>введи курс</v>
      </c>
      <c r="S988" s="196">
        <f t="shared" si="553"/>
        <v>0</v>
      </c>
      <c r="T988" s="192">
        <f t="shared" si="554"/>
        <v>0</v>
      </c>
      <c r="U988" s="76">
        <f t="shared" si="555"/>
        <v>0</v>
      </c>
      <c r="V988" s="123">
        <f t="shared" si="556"/>
        <v>0</v>
      </c>
      <c r="W988" s="191"/>
      <c r="X988" s="170"/>
      <c r="Y988" s="74">
        <f t="shared" si="541"/>
        <v>0</v>
      </c>
      <c r="Z988" s="188"/>
      <c r="AA988" s="130">
        <f t="shared" si="557"/>
        <v>0</v>
      </c>
      <c r="AB988" s="74">
        <f t="shared" si="558"/>
        <v>0</v>
      </c>
      <c r="AC988" s="356"/>
      <c r="AD988" s="130" cm="1">
        <f t="array" ref="AD988">IFERROR(ROUND((_xlfn.IFS(offer_sale_type="поставка",AB988,offer_sale_type="транзит",S988)*(1+AC988))/E988,2),0)</f>
        <v>0</v>
      </c>
      <c r="AE988" s="74">
        <f t="shared" si="559"/>
        <v>0</v>
      </c>
      <c r="AF988" s="123" cm="1">
        <f t="array" ref="AF988">IFERROR(ROUND(_xlfn.IFS(offer_sale_type="поставка",AB988,offer_sale_type="транзит",S988)*AC988,2),0)</f>
        <v>0</v>
      </c>
      <c r="AG988" s="130">
        <f t="shared" si="542"/>
        <v>0</v>
      </c>
      <c r="AH988" s="74">
        <f t="shared" si="543"/>
        <v>0</v>
      </c>
      <c r="AI988" s="123">
        <f t="shared" si="544"/>
        <v>0</v>
      </c>
      <c r="AJ988" s="118">
        <f t="shared" si="560"/>
        <v>0</v>
      </c>
      <c r="AK988" s="74">
        <f t="shared" si="561"/>
        <v>0</v>
      </c>
      <c r="AL988" s="174">
        <f t="shared" si="562"/>
        <v>0</v>
      </c>
      <c r="AM988" s="175">
        <f t="shared" si="545"/>
        <v>0</v>
      </c>
      <c r="AN988" s="130">
        <f t="shared" si="563"/>
        <v>0</v>
      </c>
      <c r="AO988" s="74">
        <f t="shared" si="546"/>
        <v>0</v>
      </c>
      <c r="AP988" s="123">
        <f t="shared" si="564"/>
        <v>0</v>
      </c>
      <c r="AQ988" s="118">
        <f t="shared" si="547"/>
        <v>0</v>
      </c>
      <c r="AR988" s="82" t="str">
        <f t="shared" si="565"/>
        <v>https://www.alta.ru/tnved/code//</v>
      </c>
      <c r="AS988" s="157"/>
      <c r="AT988" s="162"/>
      <c r="AU988" s="74">
        <f t="shared" si="548"/>
        <v>0</v>
      </c>
      <c r="AV988" s="157"/>
      <c r="AW988" s="75">
        <f>_xlfn.IFNA(VLOOKUP(L988,list_vat[],3,FALSE),0)</f>
        <v>0</v>
      </c>
      <c r="AX988" s="74">
        <f t="shared" si="566"/>
        <v>0</v>
      </c>
      <c r="AY988" s="74">
        <f t="shared" si="567"/>
        <v>0</v>
      </c>
      <c r="AZ988" s="130">
        <f t="shared" si="568"/>
        <v>0</v>
      </c>
      <c r="BA988" s="74">
        <f t="shared" si="549"/>
        <v>0</v>
      </c>
      <c r="BB988" s="193">
        <f t="shared" si="569"/>
        <v>0</v>
      </c>
      <c r="BC988" s="102">
        <f t="shared" si="570"/>
        <v>0</v>
      </c>
      <c r="BD988" s="102">
        <f t="shared" si="571"/>
        <v>0</v>
      </c>
      <c r="BE988" s="413" t="s">
        <v>69</v>
      </c>
    </row>
    <row r="989" spans="1:57" s="65" customFormat="1" ht="12" customHeight="1" x14ac:dyDescent="0.2">
      <c r="A989" s="43">
        <v>974</v>
      </c>
      <c r="B989" s="166"/>
      <c r="C989" s="166"/>
      <c r="D989" s="166"/>
      <c r="E989" s="162"/>
      <c r="F989" s="166"/>
      <c r="G989" s="162"/>
      <c r="H989" s="162"/>
      <c r="I989" s="189">
        <f t="shared" si="550"/>
        <v>0</v>
      </c>
      <c r="J989" s="195"/>
      <c r="K989" s="162"/>
      <c r="L989" s="168"/>
      <c r="M989" s="75">
        <f>_xlfn.XLOOKUP(L989,list_vat[Страна],list_vat[Ставка НДС %],0,0)</f>
        <v>0</v>
      </c>
      <c r="N989" s="162">
        <f t="shared" si="551"/>
        <v>0</v>
      </c>
      <c r="O989" s="169"/>
      <c r="P989" s="74">
        <f t="shared" si="572"/>
        <v>0</v>
      </c>
      <c r="Q989" s="162"/>
      <c r="R989" s="162" t="str">
        <f t="shared" si="552"/>
        <v>введи курс</v>
      </c>
      <c r="S989" s="196">
        <f t="shared" si="553"/>
        <v>0</v>
      </c>
      <c r="T989" s="192">
        <f t="shared" si="554"/>
        <v>0</v>
      </c>
      <c r="U989" s="76">
        <f t="shared" si="555"/>
        <v>0</v>
      </c>
      <c r="V989" s="123">
        <f t="shared" si="556"/>
        <v>0</v>
      </c>
      <c r="W989" s="191"/>
      <c r="X989" s="170"/>
      <c r="Y989" s="74">
        <f t="shared" si="541"/>
        <v>0</v>
      </c>
      <c r="Z989" s="188"/>
      <c r="AA989" s="130">
        <f t="shared" si="557"/>
        <v>0</v>
      </c>
      <c r="AB989" s="74">
        <f t="shared" si="558"/>
        <v>0</v>
      </c>
      <c r="AC989" s="356"/>
      <c r="AD989" s="130" cm="1">
        <f t="array" ref="AD989">IFERROR(ROUND((_xlfn.IFS(offer_sale_type="поставка",AB989,offer_sale_type="транзит",S989)*(1+AC989))/E989,2),0)</f>
        <v>0</v>
      </c>
      <c r="AE989" s="74">
        <f t="shared" si="559"/>
        <v>0</v>
      </c>
      <c r="AF989" s="123" cm="1">
        <f t="array" ref="AF989">IFERROR(ROUND(_xlfn.IFS(offer_sale_type="поставка",AB989,offer_sale_type="транзит",S989)*AC989,2),0)</f>
        <v>0</v>
      </c>
      <c r="AG989" s="130">
        <f t="shared" si="542"/>
        <v>0</v>
      </c>
      <c r="AH989" s="74">
        <f t="shared" si="543"/>
        <v>0</v>
      </c>
      <c r="AI989" s="123">
        <f t="shared" si="544"/>
        <v>0</v>
      </c>
      <c r="AJ989" s="118">
        <f t="shared" si="560"/>
        <v>0</v>
      </c>
      <c r="AK989" s="74">
        <f t="shared" si="561"/>
        <v>0</v>
      </c>
      <c r="AL989" s="174">
        <f t="shared" si="562"/>
        <v>0</v>
      </c>
      <c r="AM989" s="175">
        <f t="shared" si="545"/>
        <v>0</v>
      </c>
      <c r="AN989" s="130">
        <f t="shared" si="563"/>
        <v>0</v>
      </c>
      <c r="AO989" s="74">
        <f t="shared" si="546"/>
        <v>0</v>
      </c>
      <c r="AP989" s="123">
        <f t="shared" si="564"/>
        <v>0</v>
      </c>
      <c r="AQ989" s="118">
        <f t="shared" si="547"/>
        <v>0</v>
      </c>
      <c r="AR989" s="82" t="str">
        <f t="shared" si="565"/>
        <v>https://www.alta.ru/tnved/code//</v>
      </c>
      <c r="AS989" s="157"/>
      <c r="AT989" s="162"/>
      <c r="AU989" s="74">
        <f t="shared" si="548"/>
        <v>0</v>
      </c>
      <c r="AV989" s="157"/>
      <c r="AW989" s="75">
        <f>_xlfn.IFNA(VLOOKUP(L989,list_vat[],3,FALSE),0)</f>
        <v>0</v>
      </c>
      <c r="AX989" s="74">
        <f t="shared" si="566"/>
        <v>0</v>
      </c>
      <c r="AY989" s="74">
        <f t="shared" si="567"/>
        <v>0</v>
      </c>
      <c r="AZ989" s="130">
        <f t="shared" si="568"/>
        <v>0</v>
      </c>
      <c r="BA989" s="74">
        <f t="shared" si="549"/>
        <v>0</v>
      </c>
      <c r="BB989" s="193">
        <f t="shared" si="569"/>
        <v>0</v>
      </c>
      <c r="BC989" s="102">
        <f t="shared" si="570"/>
        <v>0</v>
      </c>
      <c r="BD989" s="102">
        <f t="shared" si="571"/>
        <v>0</v>
      </c>
      <c r="BE989" s="413" t="s">
        <v>69</v>
      </c>
    </row>
    <row r="990" spans="1:57" s="65" customFormat="1" ht="12" customHeight="1" x14ac:dyDescent="0.2">
      <c r="A990" s="43">
        <v>975</v>
      </c>
      <c r="B990" s="166"/>
      <c r="C990" s="166"/>
      <c r="D990" s="166"/>
      <c r="E990" s="162"/>
      <c r="F990" s="166"/>
      <c r="G990" s="162"/>
      <c r="H990" s="162"/>
      <c r="I990" s="189">
        <f t="shared" si="550"/>
        <v>0</v>
      </c>
      <c r="J990" s="195"/>
      <c r="K990" s="162"/>
      <c r="L990" s="168"/>
      <c r="M990" s="75">
        <f>_xlfn.XLOOKUP(L990,list_vat[Страна],list_vat[Ставка НДС %],0,0)</f>
        <v>0</v>
      </c>
      <c r="N990" s="162">
        <f t="shared" si="551"/>
        <v>0</v>
      </c>
      <c r="O990" s="169"/>
      <c r="P990" s="74">
        <f t="shared" si="572"/>
        <v>0</v>
      </c>
      <c r="Q990" s="162"/>
      <c r="R990" s="162" t="str">
        <f t="shared" si="552"/>
        <v>введи курс</v>
      </c>
      <c r="S990" s="196">
        <f t="shared" si="553"/>
        <v>0</v>
      </c>
      <c r="T990" s="192">
        <f t="shared" si="554"/>
        <v>0</v>
      </c>
      <c r="U990" s="76">
        <f t="shared" si="555"/>
        <v>0</v>
      </c>
      <c r="V990" s="123">
        <f t="shared" si="556"/>
        <v>0</v>
      </c>
      <c r="W990" s="191"/>
      <c r="X990" s="170"/>
      <c r="Y990" s="74">
        <f t="shared" si="541"/>
        <v>0</v>
      </c>
      <c r="Z990" s="188"/>
      <c r="AA990" s="130">
        <f t="shared" si="557"/>
        <v>0</v>
      </c>
      <c r="AB990" s="74">
        <f t="shared" si="558"/>
        <v>0</v>
      </c>
      <c r="AC990" s="356"/>
      <c r="AD990" s="130" cm="1">
        <f t="array" ref="AD990">IFERROR(ROUND((_xlfn.IFS(offer_sale_type="поставка",AB990,offer_sale_type="транзит",S990)*(1+AC990))/E990,2),0)</f>
        <v>0</v>
      </c>
      <c r="AE990" s="74">
        <f t="shared" si="559"/>
        <v>0</v>
      </c>
      <c r="AF990" s="123" cm="1">
        <f t="array" ref="AF990">IFERROR(ROUND(_xlfn.IFS(offer_sale_type="поставка",AB990,offer_sale_type="транзит",S990)*AC990,2),0)</f>
        <v>0</v>
      </c>
      <c r="AG990" s="130">
        <f t="shared" si="542"/>
        <v>0</v>
      </c>
      <c r="AH990" s="74">
        <f t="shared" si="543"/>
        <v>0</v>
      </c>
      <c r="AI990" s="123">
        <f t="shared" si="544"/>
        <v>0</v>
      </c>
      <c r="AJ990" s="118">
        <f t="shared" si="560"/>
        <v>0</v>
      </c>
      <c r="AK990" s="74">
        <f t="shared" si="561"/>
        <v>0</v>
      </c>
      <c r="AL990" s="174">
        <f t="shared" si="562"/>
        <v>0</v>
      </c>
      <c r="AM990" s="175">
        <f t="shared" si="545"/>
        <v>0</v>
      </c>
      <c r="AN990" s="130">
        <f t="shared" si="563"/>
        <v>0</v>
      </c>
      <c r="AO990" s="74">
        <f t="shared" si="546"/>
        <v>0</v>
      </c>
      <c r="AP990" s="123">
        <f t="shared" si="564"/>
        <v>0</v>
      </c>
      <c r="AQ990" s="118">
        <f t="shared" si="547"/>
        <v>0</v>
      </c>
      <c r="AR990" s="82" t="str">
        <f t="shared" si="565"/>
        <v>https://www.alta.ru/tnved/code//</v>
      </c>
      <c r="AS990" s="157"/>
      <c r="AT990" s="162"/>
      <c r="AU990" s="74">
        <f t="shared" si="548"/>
        <v>0</v>
      </c>
      <c r="AV990" s="157"/>
      <c r="AW990" s="75">
        <f>_xlfn.IFNA(VLOOKUP(L990,list_vat[],3,FALSE),0)</f>
        <v>0</v>
      </c>
      <c r="AX990" s="74">
        <f t="shared" si="566"/>
        <v>0</v>
      </c>
      <c r="AY990" s="74">
        <f t="shared" si="567"/>
        <v>0</v>
      </c>
      <c r="AZ990" s="130">
        <f t="shared" si="568"/>
        <v>0</v>
      </c>
      <c r="BA990" s="74">
        <f t="shared" si="549"/>
        <v>0</v>
      </c>
      <c r="BB990" s="193">
        <f t="shared" si="569"/>
        <v>0</v>
      </c>
      <c r="BC990" s="102">
        <f t="shared" si="570"/>
        <v>0</v>
      </c>
      <c r="BD990" s="102">
        <f t="shared" si="571"/>
        <v>0</v>
      </c>
      <c r="BE990" s="413" t="s">
        <v>69</v>
      </c>
    </row>
    <row r="991" spans="1:57" s="65" customFormat="1" ht="12" customHeight="1" x14ac:dyDescent="0.2">
      <c r="A991" s="43">
        <v>976</v>
      </c>
      <c r="B991" s="166"/>
      <c r="C991" s="166"/>
      <c r="D991" s="166"/>
      <c r="E991" s="162"/>
      <c r="F991" s="166"/>
      <c r="G991" s="162"/>
      <c r="H991" s="162"/>
      <c r="I991" s="189">
        <f t="shared" si="550"/>
        <v>0</v>
      </c>
      <c r="J991" s="195"/>
      <c r="K991" s="162"/>
      <c r="L991" s="168"/>
      <c r="M991" s="75">
        <f>_xlfn.XLOOKUP(L991,list_vat[Страна],list_vat[Ставка НДС %],0,0)</f>
        <v>0</v>
      </c>
      <c r="N991" s="162">
        <f t="shared" si="551"/>
        <v>0</v>
      </c>
      <c r="O991" s="169"/>
      <c r="P991" s="74">
        <f t="shared" si="572"/>
        <v>0</v>
      </c>
      <c r="Q991" s="162"/>
      <c r="R991" s="162" t="str">
        <f t="shared" si="552"/>
        <v>введи курс</v>
      </c>
      <c r="S991" s="196">
        <f t="shared" si="553"/>
        <v>0</v>
      </c>
      <c r="T991" s="192">
        <f t="shared" si="554"/>
        <v>0</v>
      </c>
      <c r="U991" s="76">
        <f t="shared" si="555"/>
        <v>0</v>
      </c>
      <c r="V991" s="123">
        <f t="shared" si="556"/>
        <v>0</v>
      </c>
      <c r="W991" s="191"/>
      <c r="X991" s="170"/>
      <c r="Y991" s="74">
        <f t="shared" si="541"/>
        <v>0</v>
      </c>
      <c r="Z991" s="188"/>
      <c r="AA991" s="130">
        <f t="shared" si="557"/>
        <v>0</v>
      </c>
      <c r="AB991" s="74">
        <f t="shared" si="558"/>
        <v>0</v>
      </c>
      <c r="AC991" s="356"/>
      <c r="AD991" s="130" cm="1">
        <f t="array" ref="AD991">IFERROR(ROUND((_xlfn.IFS(offer_sale_type="поставка",AB991,offer_sale_type="транзит",S991)*(1+AC991))/E991,2),0)</f>
        <v>0</v>
      </c>
      <c r="AE991" s="74">
        <f t="shared" si="559"/>
        <v>0</v>
      </c>
      <c r="AF991" s="123" cm="1">
        <f t="array" ref="AF991">IFERROR(ROUND(_xlfn.IFS(offer_sale_type="поставка",AB991,offer_sale_type="транзит",S991)*AC991,2),0)</f>
        <v>0</v>
      </c>
      <c r="AG991" s="130">
        <f t="shared" si="542"/>
        <v>0</v>
      </c>
      <c r="AH991" s="74">
        <f t="shared" si="543"/>
        <v>0</v>
      </c>
      <c r="AI991" s="123">
        <f t="shared" si="544"/>
        <v>0</v>
      </c>
      <c r="AJ991" s="118">
        <f t="shared" si="560"/>
        <v>0</v>
      </c>
      <c r="AK991" s="74">
        <f t="shared" si="561"/>
        <v>0</v>
      </c>
      <c r="AL991" s="174">
        <f t="shared" si="562"/>
        <v>0</v>
      </c>
      <c r="AM991" s="175">
        <f t="shared" si="545"/>
        <v>0</v>
      </c>
      <c r="AN991" s="130">
        <f t="shared" si="563"/>
        <v>0</v>
      </c>
      <c r="AO991" s="74">
        <f t="shared" si="546"/>
        <v>0</v>
      </c>
      <c r="AP991" s="123">
        <f t="shared" si="564"/>
        <v>0</v>
      </c>
      <c r="AQ991" s="118">
        <f t="shared" si="547"/>
        <v>0</v>
      </c>
      <c r="AR991" s="82" t="str">
        <f t="shared" si="565"/>
        <v>https://www.alta.ru/tnved/code//</v>
      </c>
      <c r="AS991" s="157"/>
      <c r="AT991" s="162"/>
      <c r="AU991" s="74">
        <f t="shared" si="548"/>
        <v>0</v>
      </c>
      <c r="AV991" s="157"/>
      <c r="AW991" s="75">
        <f>_xlfn.IFNA(VLOOKUP(L991,list_vat[],3,FALSE),0)</f>
        <v>0</v>
      </c>
      <c r="AX991" s="74">
        <f t="shared" si="566"/>
        <v>0</v>
      </c>
      <c r="AY991" s="74">
        <f t="shared" si="567"/>
        <v>0</v>
      </c>
      <c r="AZ991" s="130">
        <f t="shared" si="568"/>
        <v>0</v>
      </c>
      <c r="BA991" s="74">
        <f t="shared" si="549"/>
        <v>0</v>
      </c>
      <c r="BB991" s="193">
        <f t="shared" si="569"/>
        <v>0</v>
      </c>
      <c r="BC991" s="102">
        <f t="shared" si="570"/>
        <v>0</v>
      </c>
      <c r="BD991" s="102">
        <f t="shared" si="571"/>
        <v>0</v>
      </c>
      <c r="BE991" s="413" t="s">
        <v>69</v>
      </c>
    </row>
    <row r="992" spans="1:57" s="65" customFormat="1" ht="12" customHeight="1" x14ac:dyDescent="0.2">
      <c r="A992" s="43">
        <v>977</v>
      </c>
      <c r="B992" s="166"/>
      <c r="C992" s="166"/>
      <c r="D992" s="166"/>
      <c r="E992" s="162"/>
      <c r="F992" s="166"/>
      <c r="G992" s="162"/>
      <c r="H992" s="162"/>
      <c r="I992" s="189">
        <f t="shared" si="550"/>
        <v>0</v>
      </c>
      <c r="J992" s="195"/>
      <c r="K992" s="162"/>
      <c r="L992" s="168"/>
      <c r="M992" s="75">
        <f>_xlfn.XLOOKUP(L992,list_vat[Страна],list_vat[Ставка НДС %],0,0)</f>
        <v>0</v>
      </c>
      <c r="N992" s="162">
        <f t="shared" si="551"/>
        <v>0</v>
      </c>
      <c r="O992" s="169"/>
      <c r="P992" s="74">
        <f t="shared" si="572"/>
        <v>0</v>
      </c>
      <c r="Q992" s="162"/>
      <c r="R992" s="162" t="str">
        <f t="shared" si="552"/>
        <v>введи курс</v>
      </c>
      <c r="S992" s="196">
        <f t="shared" si="553"/>
        <v>0</v>
      </c>
      <c r="T992" s="192">
        <f t="shared" si="554"/>
        <v>0</v>
      </c>
      <c r="U992" s="76">
        <f t="shared" si="555"/>
        <v>0</v>
      </c>
      <c r="V992" s="123">
        <f t="shared" si="556"/>
        <v>0</v>
      </c>
      <c r="W992" s="191"/>
      <c r="X992" s="170"/>
      <c r="Y992" s="74">
        <f t="shared" si="541"/>
        <v>0</v>
      </c>
      <c r="Z992" s="188"/>
      <c r="AA992" s="130">
        <f t="shared" si="557"/>
        <v>0</v>
      </c>
      <c r="AB992" s="74">
        <f t="shared" si="558"/>
        <v>0</v>
      </c>
      <c r="AC992" s="356"/>
      <c r="AD992" s="130" cm="1">
        <f t="array" ref="AD992">IFERROR(ROUND((_xlfn.IFS(offer_sale_type="поставка",AB992,offer_sale_type="транзит",S992)*(1+AC992))/E992,2),0)</f>
        <v>0</v>
      </c>
      <c r="AE992" s="74">
        <f t="shared" si="559"/>
        <v>0</v>
      </c>
      <c r="AF992" s="123" cm="1">
        <f t="array" ref="AF992">IFERROR(ROUND(_xlfn.IFS(offer_sale_type="поставка",AB992,offer_sale_type="транзит",S992)*AC992,2),0)</f>
        <v>0</v>
      </c>
      <c r="AG992" s="130">
        <f t="shared" si="542"/>
        <v>0</v>
      </c>
      <c r="AH992" s="74">
        <f t="shared" si="543"/>
        <v>0</v>
      </c>
      <c r="AI992" s="123">
        <f t="shared" si="544"/>
        <v>0</v>
      </c>
      <c r="AJ992" s="118">
        <f t="shared" si="560"/>
        <v>0</v>
      </c>
      <c r="AK992" s="74">
        <f t="shared" si="561"/>
        <v>0</v>
      </c>
      <c r="AL992" s="174">
        <f t="shared" si="562"/>
        <v>0</v>
      </c>
      <c r="AM992" s="175">
        <f t="shared" si="545"/>
        <v>0</v>
      </c>
      <c r="AN992" s="130">
        <f t="shared" si="563"/>
        <v>0</v>
      </c>
      <c r="AO992" s="74">
        <f t="shared" si="546"/>
        <v>0</v>
      </c>
      <c r="AP992" s="123">
        <f t="shared" si="564"/>
        <v>0</v>
      </c>
      <c r="AQ992" s="118">
        <f t="shared" si="547"/>
        <v>0</v>
      </c>
      <c r="AR992" s="82" t="str">
        <f t="shared" si="565"/>
        <v>https://www.alta.ru/tnved/code//</v>
      </c>
      <c r="AS992" s="157"/>
      <c r="AT992" s="162"/>
      <c r="AU992" s="74">
        <f t="shared" si="548"/>
        <v>0</v>
      </c>
      <c r="AV992" s="157"/>
      <c r="AW992" s="75">
        <f>_xlfn.IFNA(VLOOKUP(L992,list_vat[],3,FALSE),0)</f>
        <v>0</v>
      </c>
      <c r="AX992" s="74">
        <f t="shared" si="566"/>
        <v>0</v>
      </c>
      <c r="AY992" s="74">
        <f t="shared" si="567"/>
        <v>0</v>
      </c>
      <c r="AZ992" s="130">
        <f t="shared" si="568"/>
        <v>0</v>
      </c>
      <c r="BA992" s="74">
        <f t="shared" si="549"/>
        <v>0</v>
      </c>
      <c r="BB992" s="193">
        <f t="shared" si="569"/>
        <v>0</v>
      </c>
      <c r="BC992" s="102">
        <f t="shared" si="570"/>
        <v>0</v>
      </c>
      <c r="BD992" s="102">
        <f t="shared" si="571"/>
        <v>0</v>
      </c>
      <c r="BE992" s="413" t="s">
        <v>69</v>
      </c>
    </row>
    <row r="993" spans="1:57" s="65" customFormat="1" ht="12" customHeight="1" x14ac:dyDescent="0.2">
      <c r="A993" s="43">
        <v>978</v>
      </c>
      <c r="B993" s="166"/>
      <c r="C993" s="166"/>
      <c r="D993" s="166"/>
      <c r="E993" s="162"/>
      <c r="F993" s="166"/>
      <c r="G993" s="162"/>
      <c r="H993" s="162"/>
      <c r="I993" s="189">
        <f t="shared" si="550"/>
        <v>0</v>
      </c>
      <c r="J993" s="195"/>
      <c r="K993" s="162"/>
      <c r="L993" s="168"/>
      <c r="M993" s="75">
        <f>_xlfn.XLOOKUP(L993,list_vat[Страна],list_vat[Ставка НДС %],0,0)</f>
        <v>0</v>
      </c>
      <c r="N993" s="162">
        <f t="shared" si="551"/>
        <v>0</v>
      </c>
      <c r="O993" s="169"/>
      <c r="P993" s="74">
        <f t="shared" si="572"/>
        <v>0</v>
      </c>
      <c r="Q993" s="162"/>
      <c r="R993" s="162" t="str">
        <f t="shared" si="552"/>
        <v>введи курс</v>
      </c>
      <c r="S993" s="196">
        <f t="shared" si="553"/>
        <v>0</v>
      </c>
      <c r="T993" s="192">
        <f t="shared" si="554"/>
        <v>0</v>
      </c>
      <c r="U993" s="76">
        <f t="shared" si="555"/>
        <v>0</v>
      </c>
      <c r="V993" s="123">
        <f t="shared" si="556"/>
        <v>0</v>
      </c>
      <c r="W993" s="191"/>
      <c r="X993" s="170"/>
      <c r="Y993" s="74">
        <f t="shared" si="541"/>
        <v>0</v>
      </c>
      <c r="Z993" s="188"/>
      <c r="AA993" s="130">
        <f t="shared" si="557"/>
        <v>0</v>
      </c>
      <c r="AB993" s="74">
        <f t="shared" si="558"/>
        <v>0</v>
      </c>
      <c r="AC993" s="356"/>
      <c r="AD993" s="130" cm="1">
        <f t="array" ref="AD993">IFERROR(ROUND((_xlfn.IFS(offer_sale_type="поставка",AB993,offer_sale_type="транзит",S993)*(1+AC993))/E993,2),0)</f>
        <v>0</v>
      </c>
      <c r="AE993" s="74">
        <f t="shared" si="559"/>
        <v>0</v>
      </c>
      <c r="AF993" s="123" cm="1">
        <f t="array" ref="AF993">IFERROR(ROUND(_xlfn.IFS(offer_sale_type="поставка",AB993,offer_sale_type="транзит",S993)*AC993,2),0)</f>
        <v>0</v>
      </c>
      <c r="AG993" s="130">
        <f t="shared" si="542"/>
        <v>0</v>
      </c>
      <c r="AH993" s="74">
        <f t="shared" si="543"/>
        <v>0</v>
      </c>
      <c r="AI993" s="123">
        <f t="shared" si="544"/>
        <v>0</v>
      </c>
      <c r="AJ993" s="118">
        <f t="shared" si="560"/>
        <v>0</v>
      </c>
      <c r="AK993" s="74">
        <f t="shared" si="561"/>
        <v>0</v>
      </c>
      <c r="AL993" s="174">
        <f t="shared" si="562"/>
        <v>0</v>
      </c>
      <c r="AM993" s="175">
        <f t="shared" si="545"/>
        <v>0</v>
      </c>
      <c r="AN993" s="130">
        <f t="shared" si="563"/>
        <v>0</v>
      </c>
      <c r="AO993" s="74">
        <f t="shared" si="546"/>
        <v>0</v>
      </c>
      <c r="AP993" s="123">
        <f t="shared" si="564"/>
        <v>0</v>
      </c>
      <c r="AQ993" s="118">
        <f t="shared" si="547"/>
        <v>0</v>
      </c>
      <c r="AR993" s="82" t="str">
        <f t="shared" si="565"/>
        <v>https://www.alta.ru/tnved/code//</v>
      </c>
      <c r="AS993" s="157"/>
      <c r="AT993" s="162"/>
      <c r="AU993" s="74">
        <f t="shared" si="548"/>
        <v>0</v>
      </c>
      <c r="AV993" s="157"/>
      <c r="AW993" s="75">
        <f>_xlfn.IFNA(VLOOKUP(L993,list_vat[],3,FALSE),0)</f>
        <v>0</v>
      </c>
      <c r="AX993" s="74">
        <f t="shared" si="566"/>
        <v>0</v>
      </c>
      <c r="AY993" s="74">
        <f t="shared" si="567"/>
        <v>0</v>
      </c>
      <c r="AZ993" s="130">
        <f t="shared" si="568"/>
        <v>0</v>
      </c>
      <c r="BA993" s="74">
        <f t="shared" si="549"/>
        <v>0</v>
      </c>
      <c r="BB993" s="193">
        <f t="shared" si="569"/>
        <v>0</v>
      </c>
      <c r="BC993" s="102">
        <f t="shared" si="570"/>
        <v>0</v>
      </c>
      <c r="BD993" s="102">
        <f t="shared" si="571"/>
        <v>0</v>
      </c>
      <c r="BE993" s="413" t="s">
        <v>69</v>
      </c>
    </row>
    <row r="994" spans="1:57" s="65" customFormat="1" ht="12" customHeight="1" x14ac:dyDescent="0.2">
      <c r="A994" s="43">
        <v>979</v>
      </c>
      <c r="B994" s="166"/>
      <c r="C994" s="166"/>
      <c r="D994" s="166"/>
      <c r="E994" s="162"/>
      <c r="F994" s="166"/>
      <c r="G994" s="162"/>
      <c r="H994" s="162"/>
      <c r="I994" s="189">
        <f t="shared" si="550"/>
        <v>0</v>
      </c>
      <c r="J994" s="195"/>
      <c r="K994" s="162"/>
      <c r="L994" s="168"/>
      <c r="M994" s="75">
        <f>_xlfn.XLOOKUP(L994,list_vat[Страна],list_vat[Ставка НДС %],0,0)</f>
        <v>0</v>
      </c>
      <c r="N994" s="162">
        <f t="shared" si="551"/>
        <v>0</v>
      </c>
      <c r="O994" s="169"/>
      <c r="P994" s="74">
        <f t="shared" si="572"/>
        <v>0</v>
      </c>
      <c r="Q994" s="162"/>
      <c r="R994" s="162" t="str">
        <f t="shared" si="552"/>
        <v>введи курс</v>
      </c>
      <c r="S994" s="196">
        <f t="shared" si="553"/>
        <v>0</v>
      </c>
      <c r="T994" s="192">
        <f t="shared" si="554"/>
        <v>0</v>
      </c>
      <c r="U994" s="76">
        <f t="shared" si="555"/>
        <v>0</v>
      </c>
      <c r="V994" s="123">
        <f t="shared" si="556"/>
        <v>0</v>
      </c>
      <c r="W994" s="191"/>
      <c r="X994" s="170"/>
      <c r="Y994" s="74">
        <f t="shared" si="541"/>
        <v>0</v>
      </c>
      <c r="Z994" s="188"/>
      <c r="AA994" s="130">
        <f t="shared" si="557"/>
        <v>0</v>
      </c>
      <c r="AB994" s="74">
        <f t="shared" si="558"/>
        <v>0</v>
      </c>
      <c r="AC994" s="356"/>
      <c r="AD994" s="130" cm="1">
        <f t="array" ref="AD994">IFERROR(ROUND((_xlfn.IFS(offer_sale_type="поставка",AB994,offer_sale_type="транзит",S994)*(1+AC994))/E994,2),0)</f>
        <v>0</v>
      </c>
      <c r="AE994" s="74">
        <f t="shared" si="559"/>
        <v>0</v>
      </c>
      <c r="AF994" s="123" cm="1">
        <f t="array" ref="AF994">IFERROR(ROUND(_xlfn.IFS(offer_sale_type="поставка",AB994,offer_sale_type="транзит",S994)*AC994,2),0)</f>
        <v>0</v>
      </c>
      <c r="AG994" s="130">
        <f t="shared" si="542"/>
        <v>0</v>
      </c>
      <c r="AH994" s="74">
        <f t="shared" si="543"/>
        <v>0</v>
      </c>
      <c r="AI994" s="123">
        <f t="shared" si="544"/>
        <v>0</v>
      </c>
      <c r="AJ994" s="118">
        <f t="shared" si="560"/>
        <v>0</v>
      </c>
      <c r="AK994" s="74">
        <f t="shared" si="561"/>
        <v>0</v>
      </c>
      <c r="AL994" s="174">
        <f t="shared" si="562"/>
        <v>0</v>
      </c>
      <c r="AM994" s="175">
        <f t="shared" si="545"/>
        <v>0</v>
      </c>
      <c r="AN994" s="130">
        <f t="shared" si="563"/>
        <v>0</v>
      </c>
      <c r="AO994" s="74">
        <f t="shared" si="546"/>
        <v>0</v>
      </c>
      <c r="AP994" s="123">
        <f t="shared" si="564"/>
        <v>0</v>
      </c>
      <c r="AQ994" s="118">
        <f t="shared" si="547"/>
        <v>0</v>
      </c>
      <c r="AR994" s="82" t="str">
        <f t="shared" si="565"/>
        <v>https://www.alta.ru/tnved/code//</v>
      </c>
      <c r="AS994" s="157"/>
      <c r="AT994" s="162"/>
      <c r="AU994" s="74">
        <f t="shared" si="548"/>
        <v>0</v>
      </c>
      <c r="AV994" s="157"/>
      <c r="AW994" s="75">
        <f>_xlfn.IFNA(VLOOKUP(L994,list_vat[],3,FALSE),0)</f>
        <v>0</v>
      </c>
      <c r="AX994" s="74">
        <f t="shared" si="566"/>
        <v>0</v>
      </c>
      <c r="AY994" s="74">
        <f t="shared" si="567"/>
        <v>0</v>
      </c>
      <c r="AZ994" s="130">
        <f t="shared" si="568"/>
        <v>0</v>
      </c>
      <c r="BA994" s="74">
        <f t="shared" si="549"/>
        <v>0</v>
      </c>
      <c r="BB994" s="193">
        <f t="shared" si="569"/>
        <v>0</v>
      </c>
      <c r="BC994" s="102">
        <f t="shared" si="570"/>
        <v>0</v>
      </c>
      <c r="BD994" s="102">
        <f t="shared" si="571"/>
        <v>0</v>
      </c>
      <c r="BE994" s="413" t="s">
        <v>69</v>
      </c>
    </row>
    <row r="995" spans="1:57" s="65" customFormat="1" ht="12" customHeight="1" x14ac:dyDescent="0.2">
      <c r="A995" s="43">
        <v>980</v>
      </c>
      <c r="B995" s="166"/>
      <c r="C995" s="166"/>
      <c r="D995" s="166"/>
      <c r="E995" s="162"/>
      <c r="F995" s="166"/>
      <c r="G995" s="162"/>
      <c r="H995" s="162"/>
      <c r="I995" s="189">
        <f t="shared" si="550"/>
        <v>0</v>
      </c>
      <c r="J995" s="195"/>
      <c r="K995" s="162"/>
      <c r="L995" s="168"/>
      <c r="M995" s="75">
        <f>_xlfn.XLOOKUP(L995,list_vat[Страна],list_vat[Ставка НДС %],0,0)</f>
        <v>0</v>
      </c>
      <c r="N995" s="162">
        <f t="shared" si="551"/>
        <v>0</v>
      </c>
      <c r="O995" s="169"/>
      <c r="P995" s="74">
        <f t="shared" si="572"/>
        <v>0</v>
      </c>
      <c r="Q995" s="162"/>
      <c r="R995" s="162" t="str">
        <f t="shared" si="552"/>
        <v>введи курс</v>
      </c>
      <c r="S995" s="196">
        <f t="shared" si="553"/>
        <v>0</v>
      </c>
      <c r="T995" s="192">
        <f t="shared" si="554"/>
        <v>0</v>
      </c>
      <c r="U995" s="76">
        <f t="shared" si="555"/>
        <v>0</v>
      </c>
      <c r="V995" s="123">
        <f t="shared" si="556"/>
        <v>0</v>
      </c>
      <c r="W995" s="191"/>
      <c r="X995" s="170"/>
      <c r="Y995" s="74">
        <f t="shared" si="541"/>
        <v>0</v>
      </c>
      <c r="Z995" s="188"/>
      <c r="AA995" s="130">
        <f t="shared" si="557"/>
        <v>0</v>
      </c>
      <c r="AB995" s="74">
        <f t="shared" si="558"/>
        <v>0</v>
      </c>
      <c r="AC995" s="356"/>
      <c r="AD995" s="130" cm="1">
        <f t="array" ref="AD995">IFERROR(ROUND((_xlfn.IFS(offer_sale_type="поставка",AB995,offer_sale_type="транзит",S995)*(1+AC995))/E995,2),0)</f>
        <v>0</v>
      </c>
      <c r="AE995" s="74">
        <f t="shared" si="559"/>
        <v>0</v>
      </c>
      <c r="AF995" s="123" cm="1">
        <f t="array" ref="AF995">IFERROR(ROUND(_xlfn.IFS(offer_sale_type="поставка",AB995,offer_sale_type="транзит",S995)*AC995,2),0)</f>
        <v>0</v>
      </c>
      <c r="AG995" s="130">
        <f t="shared" si="542"/>
        <v>0</v>
      </c>
      <c r="AH995" s="74">
        <f t="shared" si="543"/>
        <v>0</v>
      </c>
      <c r="AI995" s="123">
        <f t="shared" si="544"/>
        <v>0</v>
      </c>
      <c r="AJ995" s="118">
        <f t="shared" si="560"/>
        <v>0</v>
      </c>
      <c r="AK995" s="74">
        <f t="shared" si="561"/>
        <v>0</v>
      </c>
      <c r="AL995" s="174">
        <f t="shared" si="562"/>
        <v>0</v>
      </c>
      <c r="AM995" s="175">
        <f t="shared" si="545"/>
        <v>0</v>
      </c>
      <c r="AN995" s="130">
        <f t="shared" si="563"/>
        <v>0</v>
      </c>
      <c r="AO995" s="74">
        <f t="shared" si="546"/>
        <v>0</v>
      </c>
      <c r="AP995" s="123">
        <f t="shared" si="564"/>
        <v>0</v>
      </c>
      <c r="AQ995" s="118">
        <f t="shared" si="547"/>
        <v>0</v>
      </c>
      <c r="AR995" s="82" t="str">
        <f t="shared" si="565"/>
        <v>https://www.alta.ru/tnved/code//</v>
      </c>
      <c r="AS995" s="157"/>
      <c r="AT995" s="162"/>
      <c r="AU995" s="74">
        <f t="shared" si="548"/>
        <v>0</v>
      </c>
      <c r="AV995" s="157"/>
      <c r="AW995" s="75">
        <f>_xlfn.IFNA(VLOOKUP(L995,list_vat[],3,FALSE),0)</f>
        <v>0</v>
      </c>
      <c r="AX995" s="74">
        <f t="shared" si="566"/>
        <v>0</v>
      </c>
      <c r="AY995" s="74">
        <f t="shared" si="567"/>
        <v>0</v>
      </c>
      <c r="AZ995" s="130">
        <f t="shared" si="568"/>
        <v>0</v>
      </c>
      <c r="BA995" s="74">
        <f t="shared" si="549"/>
        <v>0</v>
      </c>
      <c r="BB995" s="193">
        <f t="shared" si="569"/>
        <v>0</v>
      </c>
      <c r="BC995" s="102">
        <f t="shared" si="570"/>
        <v>0</v>
      </c>
      <c r="BD995" s="102">
        <f t="shared" si="571"/>
        <v>0</v>
      </c>
      <c r="BE995" s="413" t="s">
        <v>69</v>
      </c>
    </row>
    <row r="996" spans="1:57" s="65" customFormat="1" ht="12" customHeight="1" x14ac:dyDescent="0.2">
      <c r="A996" s="43">
        <v>981</v>
      </c>
      <c r="B996" s="166"/>
      <c r="C996" s="166"/>
      <c r="D996" s="166"/>
      <c r="E996" s="162"/>
      <c r="F996" s="166"/>
      <c r="G996" s="162"/>
      <c r="H996" s="162"/>
      <c r="I996" s="189">
        <f t="shared" si="550"/>
        <v>0</v>
      </c>
      <c r="J996" s="195"/>
      <c r="K996" s="162"/>
      <c r="L996" s="168"/>
      <c r="M996" s="75">
        <f>_xlfn.XLOOKUP(L996,list_vat[Страна],list_vat[Ставка НДС %],0,0)</f>
        <v>0</v>
      </c>
      <c r="N996" s="162">
        <f t="shared" si="551"/>
        <v>0</v>
      </c>
      <c r="O996" s="169"/>
      <c r="P996" s="74">
        <f t="shared" si="572"/>
        <v>0</v>
      </c>
      <c r="Q996" s="162"/>
      <c r="R996" s="162" t="str">
        <f t="shared" si="552"/>
        <v>введи курс</v>
      </c>
      <c r="S996" s="196">
        <f t="shared" si="553"/>
        <v>0</v>
      </c>
      <c r="T996" s="192">
        <f t="shared" si="554"/>
        <v>0</v>
      </c>
      <c r="U996" s="76">
        <f t="shared" si="555"/>
        <v>0</v>
      </c>
      <c r="V996" s="123">
        <f t="shared" si="556"/>
        <v>0</v>
      </c>
      <c r="W996" s="191"/>
      <c r="X996" s="170"/>
      <c r="Y996" s="74">
        <f t="shared" si="541"/>
        <v>0</v>
      </c>
      <c r="Z996" s="188"/>
      <c r="AA996" s="130">
        <f t="shared" si="557"/>
        <v>0</v>
      </c>
      <c r="AB996" s="74">
        <f t="shared" si="558"/>
        <v>0</v>
      </c>
      <c r="AC996" s="356"/>
      <c r="AD996" s="130" cm="1">
        <f t="array" ref="AD996">IFERROR(ROUND((_xlfn.IFS(offer_sale_type="поставка",AB996,offer_sale_type="транзит",S996)*(1+AC996))/E996,2),0)</f>
        <v>0</v>
      </c>
      <c r="AE996" s="74">
        <f t="shared" si="559"/>
        <v>0</v>
      </c>
      <c r="AF996" s="123" cm="1">
        <f t="array" ref="AF996">IFERROR(ROUND(_xlfn.IFS(offer_sale_type="поставка",AB996,offer_sale_type="транзит",S996)*AC996,2),0)</f>
        <v>0</v>
      </c>
      <c r="AG996" s="130">
        <f t="shared" si="542"/>
        <v>0</v>
      </c>
      <c r="AH996" s="74">
        <f t="shared" si="543"/>
        <v>0</v>
      </c>
      <c r="AI996" s="123">
        <f t="shared" si="544"/>
        <v>0</v>
      </c>
      <c r="AJ996" s="118">
        <f t="shared" si="560"/>
        <v>0</v>
      </c>
      <c r="AK996" s="74">
        <f t="shared" si="561"/>
        <v>0</v>
      </c>
      <c r="AL996" s="174">
        <f t="shared" si="562"/>
        <v>0</v>
      </c>
      <c r="AM996" s="175">
        <f t="shared" si="545"/>
        <v>0</v>
      </c>
      <c r="AN996" s="130">
        <f t="shared" si="563"/>
        <v>0</v>
      </c>
      <c r="AO996" s="74">
        <f t="shared" si="546"/>
        <v>0</v>
      </c>
      <c r="AP996" s="123">
        <f t="shared" si="564"/>
        <v>0</v>
      </c>
      <c r="AQ996" s="118">
        <f t="shared" si="547"/>
        <v>0</v>
      </c>
      <c r="AR996" s="82" t="str">
        <f t="shared" si="565"/>
        <v>https://www.alta.ru/tnved/code//</v>
      </c>
      <c r="AS996" s="157"/>
      <c r="AT996" s="162"/>
      <c r="AU996" s="74">
        <f t="shared" si="548"/>
        <v>0</v>
      </c>
      <c r="AV996" s="157"/>
      <c r="AW996" s="75">
        <f>_xlfn.IFNA(VLOOKUP(L996,list_vat[],3,FALSE),0)</f>
        <v>0</v>
      </c>
      <c r="AX996" s="74">
        <f t="shared" si="566"/>
        <v>0</v>
      </c>
      <c r="AY996" s="74">
        <f t="shared" si="567"/>
        <v>0</v>
      </c>
      <c r="AZ996" s="130">
        <f t="shared" si="568"/>
        <v>0</v>
      </c>
      <c r="BA996" s="74">
        <f t="shared" si="549"/>
        <v>0</v>
      </c>
      <c r="BB996" s="193">
        <f t="shared" si="569"/>
        <v>0</v>
      </c>
      <c r="BC996" s="102">
        <f t="shared" si="570"/>
        <v>0</v>
      </c>
      <c r="BD996" s="102">
        <f t="shared" si="571"/>
        <v>0</v>
      </c>
      <c r="BE996" s="413" t="s">
        <v>69</v>
      </c>
    </row>
    <row r="997" spans="1:57" s="65" customFormat="1" ht="12" customHeight="1" x14ac:dyDescent="0.2">
      <c r="A997" s="43">
        <v>982</v>
      </c>
      <c r="B997" s="166"/>
      <c r="C997" s="166"/>
      <c r="D997" s="166"/>
      <c r="E997" s="162"/>
      <c r="F997" s="166"/>
      <c r="G997" s="162"/>
      <c r="H997" s="162"/>
      <c r="I997" s="189">
        <f t="shared" si="550"/>
        <v>0</v>
      </c>
      <c r="J997" s="195"/>
      <c r="K997" s="162"/>
      <c r="L997" s="168"/>
      <c r="M997" s="75">
        <f>_xlfn.XLOOKUP(L997,list_vat[Страна],list_vat[Ставка НДС %],0,0)</f>
        <v>0</v>
      </c>
      <c r="N997" s="162">
        <f t="shared" si="551"/>
        <v>0</v>
      </c>
      <c r="O997" s="169"/>
      <c r="P997" s="74">
        <f t="shared" si="572"/>
        <v>0</v>
      </c>
      <c r="Q997" s="162"/>
      <c r="R997" s="162" t="str">
        <f t="shared" si="552"/>
        <v>введи курс</v>
      </c>
      <c r="S997" s="196">
        <f t="shared" si="553"/>
        <v>0</v>
      </c>
      <c r="T997" s="192">
        <f t="shared" si="554"/>
        <v>0</v>
      </c>
      <c r="U997" s="76">
        <f t="shared" si="555"/>
        <v>0</v>
      </c>
      <c r="V997" s="123">
        <f t="shared" si="556"/>
        <v>0</v>
      </c>
      <c r="W997" s="191"/>
      <c r="X997" s="170"/>
      <c r="Y997" s="74">
        <f t="shared" si="541"/>
        <v>0</v>
      </c>
      <c r="Z997" s="188"/>
      <c r="AA997" s="130">
        <f t="shared" si="557"/>
        <v>0</v>
      </c>
      <c r="AB997" s="74">
        <f t="shared" si="558"/>
        <v>0</v>
      </c>
      <c r="AC997" s="356"/>
      <c r="AD997" s="130" cm="1">
        <f t="array" ref="AD997">IFERROR(ROUND((_xlfn.IFS(offer_sale_type="поставка",AB997,offer_sale_type="транзит",S997)*(1+AC997))/E997,2),0)</f>
        <v>0</v>
      </c>
      <c r="AE997" s="74">
        <f t="shared" si="559"/>
        <v>0</v>
      </c>
      <c r="AF997" s="123" cm="1">
        <f t="array" ref="AF997">IFERROR(ROUND(_xlfn.IFS(offer_sale_type="поставка",AB997,offer_sale_type="транзит",S997)*AC997,2),0)</f>
        <v>0</v>
      </c>
      <c r="AG997" s="130">
        <f t="shared" si="542"/>
        <v>0</v>
      </c>
      <c r="AH997" s="74">
        <f t="shared" si="543"/>
        <v>0</v>
      </c>
      <c r="AI997" s="123">
        <f t="shared" si="544"/>
        <v>0</v>
      </c>
      <c r="AJ997" s="118">
        <f t="shared" si="560"/>
        <v>0</v>
      </c>
      <c r="AK997" s="74">
        <f t="shared" si="561"/>
        <v>0</v>
      </c>
      <c r="AL997" s="174">
        <f t="shared" si="562"/>
        <v>0</v>
      </c>
      <c r="AM997" s="175">
        <f t="shared" si="545"/>
        <v>0</v>
      </c>
      <c r="AN997" s="130">
        <f t="shared" si="563"/>
        <v>0</v>
      </c>
      <c r="AO997" s="74">
        <f t="shared" si="546"/>
        <v>0</v>
      </c>
      <c r="AP997" s="123">
        <f t="shared" si="564"/>
        <v>0</v>
      </c>
      <c r="AQ997" s="118">
        <f t="shared" si="547"/>
        <v>0</v>
      </c>
      <c r="AR997" s="82" t="str">
        <f t="shared" si="565"/>
        <v>https://www.alta.ru/tnved/code//</v>
      </c>
      <c r="AS997" s="157"/>
      <c r="AT997" s="162"/>
      <c r="AU997" s="74">
        <f t="shared" si="548"/>
        <v>0</v>
      </c>
      <c r="AV997" s="157"/>
      <c r="AW997" s="75">
        <f>_xlfn.IFNA(VLOOKUP(L997,list_vat[],3,FALSE),0)</f>
        <v>0</v>
      </c>
      <c r="AX997" s="74">
        <f t="shared" si="566"/>
        <v>0</v>
      </c>
      <c r="AY997" s="74">
        <f t="shared" si="567"/>
        <v>0</v>
      </c>
      <c r="AZ997" s="130">
        <f t="shared" si="568"/>
        <v>0</v>
      </c>
      <c r="BA997" s="74">
        <f t="shared" si="549"/>
        <v>0</v>
      </c>
      <c r="BB997" s="193">
        <f t="shared" si="569"/>
        <v>0</v>
      </c>
      <c r="BC997" s="102">
        <f t="shared" si="570"/>
        <v>0</v>
      </c>
      <c r="BD997" s="102">
        <f t="shared" si="571"/>
        <v>0</v>
      </c>
      <c r="BE997" s="413" t="s">
        <v>69</v>
      </c>
    </row>
    <row r="998" spans="1:57" s="65" customFormat="1" ht="12" customHeight="1" x14ac:dyDescent="0.2">
      <c r="A998" s="43">
        <v>983</v>
      </c>
      <c r="B998" s="166"/>
      <c r="C998" s="166"/>
      <c r="D998" s="166"/>
      <c r="E998" s="162"/>
      <c r="F998" s="166"/>
      <c r="G998" s="162"/>
      <c r="H998" s="162"/>
      <c r="I998" s="189">
        <f t="shared" si="550"/>
        <v>0</v>
      </c>
      <c r="J998" s="195"/>
      <c r="K998" s="162"/>
      <c r="L998" s="168"/>
      <c r="M998" s="75">
        <f>_xlfn.XLOOKUP(L998,list_vat[Страна],list_vat[Ставка НДС %],0,0)</f>
        <v>0</v>
      </c>
      <c r="N998" s="162">
        <f t="shared" si="551"/>
        <v>0</v>
      </c>
      <c r="O998" s="169"/>
      <c r="P998" s="74">
        <f t="shared" si="572"/>
        <v>0</v>
      </c>
      <c r="Q998" s="162"/>
      <c r="R998" s="162" t="str">
        <f t="shared" si="552"/>
        <v>введи курс</v>
      </c>
      <c r="S998" s="196">
        <f t="shared" si="553"/>
        <v>0</v>
      </c>
      <c r="T998" s="192">
        <f t="shared" si="554"/>
        <v>0</v>
      </c>
      <c r="U998" s="76">
        <f t="shared" si="555"/>
        <v>0</v>
      </c>
      <c r="V998" s="123">
        <f t="shared" si="556"/>
        <v>0</v>
      </c>
      <c r="W998" s="191"/>
      <c r="X998" s="170"/>
      <c r="Y998" s="74">
        <f t="shared" si="541"/>
        <v>0</v>
      </c>
      <c r="Z998" s="188"/>
      <c r="AA998" s="130">
        <f t="shared" si="557"/>
        <v>0</v>
      </c>
      <c r="AB998" s="74">
        <f t="shared" si="558"/>
        <v>0</v>
      </c>
      <c r="AC998" s="356"/>
      <c r="AD998" s="130" cm="1">
        <f t="array" ref="AD998">IFERROR(ROUND((_xlfn.IFS(offer_sale_type="поставка",AB998,offer_sale_type="транзит",S998)*(1+AC998))/E998,2),0)</f>
        <v>0</v>
      </c>
      <c r="AE998" s="74">
        <f t="shared" si="559"/>
        <v>0</v>
      </c>
      <c r="AF998" s="123" cm="1">
        <f t="array" ref="AF998">IFERROR(ROUND(_xlfn.IFS(offer_sale_type="поставка",AB998,offer_sale_type="транзит",S998)*AC998,2),0)</f>
        <v>0</v>
      </c>
      <c r="AG998" s="130">
        <f t="shared" si="542"/>
        <v>0</v>
      </c>
      <c r="AH998" s="74">
        <f t="shared" si="543"/>
        <v>0</v>
      </c>
      <c r="AI998" s="123">
        <f t="shared" si="544"/>
        <v>0</v>
      </c>
      <c r="AJ998" s="118">
        <f t="shared" si="560"/>
        <v>0</v>
      </c>
      <c r="AK998" s="74">
        <f t="shared" si="561"/>
        <v>0</v>
      </c>
      <c r="AL998" s="174">
        <f t="shared" si="562"/>
        <v>0</v>
      </c>
      <c r="AM998" s="175">
        <f t="shared" si="545"/>
        <v>0</v>
      </c>
      <c r="AN998" s="130">
        <f t="shared" si="563"/>
        <v>0</v>
      </c>
      <c r="AO998" s="74">
        <f t="shared" si="546"/>
        <v>0</v>
      </c>
      <c r="AP998" s="123">
        <f t="shared" si="564"/>
        <v>0</v>
      </c>
      <c r="AQ998" s="118">
        <f t="shared" si="547"/>
        <v>0</v>
      </c>
      <c r="AR998" s="82" t="str">
        <f t="shared" si="565"/>
        <v>https://www.alta.ru/tnved/code//</v>
      </c>
      <c r="AS998" s="157"/>
      <c r="AT998" s="162"/>
      <c r="AU998" s="74">
        <f t="shared" si="548"/>
        <v>0</v>
      </c>
      <c r="AV998" s="157"/>
      <c r="AW998" s="75">
        <f>_xlfn.IFNA(VLOOKUP(L998,list_vat[],3,FALSE),0)</f>
        <v>0</v>
      </c>
      <c r="AX998" s="74">
        <f t="shared" si="566"/>
        <v>0</v>
      </c>
      <c r="AY998" s="74">
        <f t="shared" si="567"/>
        <v>0</v>
      </c>
      <c r="AZ998" s="130">
        <f t="shared" si="568"/>
        <v>0</v>
      </c>
      <c r="BA998" s="74">
        <f t="shared" si="549"/>
        <v>0</v>
      </c>
      <c r="BB998" s="193">
        <f t="shared" si="569"/>
        <v>0</v>
      </c>
      <c r="BC998" s="102">
        <f t="shared" si="570"/>
        <v>0</v>
      </c>
      <c r="BD998" s="102">
        <f t="shared" si="571"/>
        <v>0</v>
      </c>
      <c r="BE998" s="413" t="s">
        <v>69</v>
      </c>
    </row>
    <row r="999" spans="1:57" s="65" customFormat="1" ht="12" customHeight="1" x14ac:dyDescent="0.2">
      <c r="A999" s="43">
        <v>984</v>
      </c>
      <c r="B999" s="166"/>
      <c r="C999" s="166"/>
      <c r="D999" s="166"/>
      <c r="E999" s="162"/>
      <c r="F999" s="166"/>
      <c r="G999" s="162"/>
      <c r="H999" s="162"/>
      <c r="I999" s="189">
        <f t="shared" si="550"/>
        <v>0</v>
      </c>
      <c r="J999" s="195"/>
      <c r="K999" s="162"/>
      <c r="L999" s="168"/>
      <c r="M999" s="75">
        <f>_xlfn.XLOOKUP(L999,list_vat[Страна],list_vat[Ставка НДС %],0,0)</f>
        <v>0</v>
      </c>
      <c r="N999" s="162">
        <f t="shared" si="551"/>
        <v>0</v>
      </c>
      <c r="O999" s="169"/>
      <c r="P999" s="74">
        <f t="shared" si="572"/>
        <v>0</v>
      </c>
      <c r="Q999" s="162"/>
      <c r="R999" s="162" t="str">
        <f t="shared" si="552"/>
        <v>введи курс</v>
      </c>
      <c r="S999" s="196">
        <f t="shared" si="553"/>
        <v>0</v>
      </c>
      <c r="T999" s="192">
        <f t="shared" si="554"/>
        <v>0</v>
      </c>
      <c r="U999" s="76">
        <f t="shared" si="555"/>
        <v>0</v>
      </c>
      <c r="V999" s="123">
        <f t="shared" si="556"/>
        <v>0</v>
      </c>
      <c r="W999" s="191"/>
      <c r="X999" s="170"/>
      <c r="Y999" s="74">
        <f t="shared" si="541"/>
        <v>0</v>
      </c>
      <c r="Z999" s="188"/>
      <c r="AA999" s="130">
        <f t="shared" si="557"/>
        <v>0</v>
      </c>
      <c r="AB999" s="74">
        <f t="shared" si="558"/>
        <v>0</v>
      </c>
      <c r="AC999" s="356"/>
      <c r="AD999" s="130" cm="1">
        <f t="array" ref="AD999">IFERROR(ROUND((_xlfn.IFS(offer_sale_type="поставка",AB999,offer_sale_type="транзит",S999)*(1+AC999))/E999,2),0)</f>
        <v>0</v>
      </c>
      <c r="AE999" s="74">
        <f t="shared" si="559"/>
        <v>0</v>
      </c>
      <c r="AF999" s="123" cm="1">
        <f t="array" ref="AF999">IFERROR(ROUND(_xlfn.IFS(offer_sale_type="поставка",AB999,offer_sale_type="транзит",S999)*AC999,2),0)</f>
        <v>0</v>
      </c>
      <c r="AG999" s="130">
        <f t="shared" si="542"/>
        <v>0</v>
      </c>
      <c r="AH999" s="74">
        <f t="shared" si="543"/>
        <v>0</v>
      </c>
      <c r="AI999" s="123">
        <f t="shared" si="544"/>
        <v>0</v>
      </c>
      <c r="AJ999" s="118">
        <f t="shared" si="560"/>
        <v>0</v>
      </c>
      <c r="AK999" s="74">
        <f t="shared" si="561"/>
        <v>0</v>
      </c>
      <c r="AL999" s="174">
        <f t="shared" si="562"/>
        <v>0</v>
      </c>
      <c r="AM999" s="175">
        <f t="shared" si="545"/>
        <v>0</v>
      </c>
      <c r="AN999" s="130">
        <f t="shared" si="563"/>
        <v>0</v>
      </c>
      <c r="AO999" s="74">
        <f t="shared" si="546"/>
        <v>0</v>
      </c>
      <c r="AP999" s="123">
        <f t="shared" si="564"/>
        <v>0</v>
      </c>
      <c r="AQ999" s="118">
        <f t="shared" si="547"/>
        <v>0</v>
      </c>
      <c r="AR999" s="82" t="str">
        <f t="shared" si="565"/>
        <v>https://www.alta.ru/tnved/code//</v>
      </c>
      <c r="AS999" s="157"/>
      <c r="AT999" s="162"/>
      <c r="AU999" s="74">
        <f t="shared" si="548"/>
        <v>0</v>
      </c>
      <c r="AV999" s="157"/>
      <c r="AW999" s="75">
        <f>_xlfn.IFNA(VLOOKUP(L999,list_vat[],3,FALSE),0)</f>
        <v>0</v>
      </c>
      <c r="AX999" s="74">
        <f t="shared" si="566"/>
        <v>0</v>
      </c>
      <c r="AY999" s="74">
        <f t="shared" si="567"/>
        <v>0</v>
      </c>
      <c r="AZ999" s="130">
        <f t="shared" si="568"/>
        <v>0</v>
      </c>
      <c r="BA999" s="74">
        <f t="shared" si="549"/>
        <v>0</v>
      </c>
      <c r="BB999" s="193">
        <f t="shared" si="569"/>
        <v>0</v>
      </c>
      <c r="BC999" s="102">
        <f t="shared" si="570"/>
        <v>0</v>
      </c>
      <c r="BD999" s="102">
        <f t="shared" si="571"/>
        <v>0</v>
      </c>
      <c r="BE999" s="413" t="s">
        <v>69</v>
      </c>
    </row>
    <row r="1000" spans="1:57" s="65" customFormat="1" ht="12" customHeight="1" x14ac:dyDescent="0.2">
      <c r="A1000" s="43">
        <v>985</v>
      </c>
      <c r="B1000" s="166"/>
      <c r="C1000" s="166"/>
      <c r="D1000" s="166"/>
      <c r="E1000" s="162"/>
      <c r="F1000" s="166"/>
      <c r="G1000" s="162"/>
      <c r="H1000" s="162"/>
      <c r="I1000" s="189">
        <f t="shared" si="550"/>
        <v>0</v>
      </c>
      <c r="J1000" s="195"/>
      <c r="K1000" s="162"/>
      <c r="L1000" s="168"/>
      <c r="M1000" s="75">
        <f>_xlfn.XLOOKUP(L1000,list_vat[Страна],list_vat[Ставка НДС %],0,0)</f>
        <v>0</v>
      </c>
      <c r="N1000" s="162">
        <f t="shared" si="551"/>
        <v>0</v>
      </c>
      <c r="O1000" s="169"/>
      <c r="P1000" s="74">
        <f t="shared" si="572"/>
        <v>0</v>
      </c>
      <c r="Q1000" s="162"/>
      <c r="R1000" s="162" t="str">
        <f t="shared" si="552"/>
        <v>введи курс</v>
      </c>
      <c r="S1000" s="196">
        <f t="shared" si="553"/>
        <v>0</v>
      </c>
      <c r="T1000" s="192">
        <f t="shared" si="554"/>
        <v>0</v>
      </c>
      <c r="U1000" s="76">
        <f t="shared" si="555"/>
        <v>0</v>
      </c>
      <c r="V1000" s="123">
        <f t="shared" si="556"/>
        <v>0</v>
      </c>
      <c r="W1000" s="191"/>
      <c r="X1000" s="170"/>
      <c r="Y1000" s="74">
        <f t="shared" si="541"/>
        <v>0</v>
      </c>
      <c r="Z1000" s="188"/>
      <c r="AA1000" s="130">
        <f t="shared" si="557"/>
        <v>0</v>
      </c>
      <c r="AB1000" s="74">
        <f t="shared" si="558"/>
        <v>0</v>
      </c>
      <c r="AC1000" s="356"/>
      <c r="AD1000" s="130" cm="1">
        <f t="array" ref="AD1000">IFERROR(ROUND((_xlfn.IFS(offer_sale_type="поставка",AB1000,offer_sale_type="транзит",S1000)*(1+AC1000))/E1000,2),0)</f>
        <v>0</v>
      </c>
      <c r="AE1000" s="74">
        <f t="shared" si="559"/>
        <v>0</v>
      </c>
      <c r="AF1000" s="123" cm="1">
        <f t="array" ref="AF1000">IFERROR(ROUND(_xlfn.IFS(offer_sale_type="поставка",AB1000,offer_sale_type="транзит",S1000)*AC1000,2),0)</f>
        <v>0</v>
      </c>
      <c r="AG1000" s="130">
        <f t="shared" si="542"/>
        <v>0</v>
      </c>
      <c r="AH1000" s="74">
        <f t="shared" si="543"/>
        <v>0</v>
      </c>
      <c r="AI1000" s="123">
        <f t="shared" si="544"/>
        <v>0</v>
      </c>
      <c r="AJ1000" s="118">
        <f t="shared" si="560"/>
        <v>0</v>
      </c>
      <c r="AK1000" s="74">
        <f t="shared" si="561"/>
        <v>0</v>
      </c>
      <c r="AL1000" s="174">
        <f t="shared" si="562"/>
        <v>0</v>
      </c>
      <c r="AM1000" s="175">
        <f t="shared" si="545"/>
        <v>0</v>
      </c>
      <c r="AN1000" s="130">
        <f t="shared" si="563"/>
        <v>0</v>
      </c>
      <c r="AO1000" s="74">
        <f t="shared" si="546"/>
        <v>0</v>
      </c>
      <c r="AP1000" s="123">
        <f t="shared" si="564"/>
        <v>0</v>
      </c>
      <c r="AQ1000" s="118">
        <f t="shared" si="547"/>
        <v>0</v>
      </c>
      <c r="AR1000" s="82" t="str">
        <f t="shared" si="565"/>
        <v>https://www.alta.ru/tnved/code//</v>
      </c>
      <c r="AS1000" s="157"/>
      <c r="AT1000" s="162"/>
      <c r="AU1000" s="74">
        <f t="shared" si="548"/>
        <v>0</v>
      </c>
      <c r="AV1000" s="157"/>
      <c r="AW1000" s="75">
        <f>_xlfn.IFNA(VLOOKUP(L1000,list_vat[],3,FALSE),0)</f>
        <v>0</v>
      </c>
      <c r="AX1000" s="74">
        <f t="shared" si="566"/>
        <v>0</v>
      </c>
      <c r="AY1000" s="74">
        <f t="shared" si="567"/>
        <v>0</v>
      </c>
      <c r="AZ1000" s="130">
        <f t="shared" si="568"/>
        <v>0</v>
      </c>
      <c r="BA1000" s="74">
        <f t="shared" si="549"/>
        <v>0</v>
      </c>
      <c r="BB1000" s="193">
        <f t="shared" si="569"/>
        <v>0</v>
      </c>
      <c r="BC1000" s="102">
        <f t="shared" si="570"/>
        <v>0</v>
      </c>
      <c r="BD1000" s="102">
        <f t="shared" si="571"/>
        <v>0</v>
      </c>
      <c r="BE1000" s="413" t="s">
        <v>69</v>
      </c>
    </row>
    <row r="1001" spans="1:57" s="65" customFormat="1" ht="12" customHeight="1" x14ac:dyDescent="0.2">
      <c r="A1001" s="43">
        <v>986</v>
      </c>
      <c r="B1001" s="166"/>
      <c r="C1001" s="166"/>
      <c r="D1001" s="166"/>
      <c r="E1001" s="162"/>
      <c r="F1001" s="166"/>
      <c r="G1001" s="162"/>
      <c r="H1001" s="162"/>
      <c r="I1001" s="189">
        <f t="shared" si="550"/>
        <v>0</v>
      </c>
      <c r="J1001" s="195"/>
      <c r="K1001" s="162"/>
      <c r="L1001" s="168"/>
      <c r="M1001" s="75">
        <f>_xlfn.XLOOKUP(L1001,list_vat[Страна],list_vat[Ставка НДС %],0,0)</f>
        <v>0</v>
      </c>
      <c r="N1001" s="162">
        <f t="shared" si="551"/>
        <v>0</v>
      </c>
      <c r="O1001" s="169"/>
      <c r="P1001" s="74">
        <f t="shared" si="572"/>
        <v>0</v>
      </c>
      <c r="Q1001" s="162"/>
      <c r="R1001" s="162" t="str">
        <f t="shared" si="552"/>
        <v>введи курс</v>
      </c>
      <c r="S1001" s="196">
        <f t="shared" si="553"/>
        <v>0</v>
      </c>
      <c r="T1001" s="192">
        <f t="shared" si="554"/>
        <v>0</v>
      </c>
      <c r="U1001" s="76">
        <f t="shared" si="555"/>
        <v>0</v>
      </c>
      <c r="V1001" s="123">
        <f t="shared" si="556"/>
        <v>0</v>
      </c>
      <c r="W1001" s="191"/>
      <c r="X1001" s="170"/>
      <c r="Y1001" s="74">
        <f t="shared" si="541"/>
        <v>0</v>
      </c>
      <c r="Z1001" s="188"/>
      <c r="AA1001" s="130">
        <f t="shared" si="557"/>
        <v>0</v>
      </c>
      <c r="AB1001" s="74">
        <f t="shared" si="558"/>
        <v>0</v>
      </c>
      <c r="AC1001" s="356"/>
      <c r="AD1001" s="130" cm="1">
        <f t="array" ref="AD1001">IFERROR(ROUND((_xlfn.IFS(offer_sale_type="поставка",AB1001,offer_sale_type="транзит",S1001)*(1+AC1001))/E1001,2),0)</f>
        <v>0</v>
      </c>
      <c r="AE1001" s="74">
        <f t="shared" si="559"/>
        <v>0</v>
      </c>
      <c r="AF1001" s="123" cm="1">
        <f t="array" ref="AF1001">IFERROR(ROUND(_xlfn.IFS(offer_sale_type="поставка",AB1001,offer_sale_type="транзит",S1001)*AC1001,2),0)</f>
        <v>0</v>
      </c>
      <c r="AG1001" s="130">
        <f t="shared" si="542"/>
        <v>0</v>
      </c>
      <c r="AH1001" s="74">
        <f t="shared" si="543"/>
        <v>0</v>
      </c>
      <c r="AI1001" s="123">
        <f t="shared" si="544"/>
        <v>0</v>
      </c>
      <c r="AJ1001" s="118">
        <f t="shared" si="560"/>
        <v>0</v>
      </c>
      <c r="AK1001" s="74">
        <f t="shared" si="561"/>
        <v>0</v>
      </c>
      <c r="AL1001" s="174">
        <f t="shared" si="562"/>
        <v>0</v>
      </c>
      <c r="AM1001" s="175">
        <f t="shared" si="545"/>
        <v>0</v>
      </c>
      <c r="AN1001" s="130">
        <f t="shared" si="563"/>
        <v>0</v>
      </c>
      <c r="AO1001" s="74">
        <f t="shared" si="546"/>
        <v>0</v>
      </c>
      <c r="AP1001" s="123">
        <f t="shared" si="564"/>
        <v>0</v>
      </c>
      <c r="AQ1001" s="118">
        <f t="shared" si="547"/>
        <v>0</v>
      </c>
      <c r="AR1001" s="82" t="str">
        <f t="shared" si="565"/>
        <v>https://www.alta.ru/tnved/code//</v>
      </c>
      <c r="AS1001" s="157"/>
      <c r="AT1001" s="162"/>
      <c r="AU1001" s="74">
        <f t="shared" si="548"/>
        <v>0</v>
      </c>
      <c r="AV1001" s="157"/>
      <c r="AW1001" s="75">
        <f>_xlfn.IFNA(VLOOKUP(L1001,list_vat[],3,FALSE),0)</f>
        <v>0</v>
      </c>
      <c r="AX1001" s="74">
        <f t="shared" si="566"/>
        <v>0</v>
      </c>
      <c r="AY1001" s="74">
        <f t="shared" si="567"/>
        <v>0</v>
      </c>
      <c r="AZ1001" s="130">
        <f t="shared" si="568"/>
        <v>0</v>
      </c>
      <c r="BA1001" s="74">
        <f t="shared" si="549"/>
        <v>0</v>
      </c>
      <c r="BB1001" s="193">
        <f t="shared" si="569"/>
        <v>0</v>
      </c>
      <c r="BC1001" s="102">
        <f t="shared" si="570"/>
        <v>0</v>
      </c>
      <c r="BD1001" s="102">
        <f t="shared" si="571"/>
        <v>0</v>
      </c>
      <c r="BE1001" s="413" t="s">
        <v>69</v>
      </c>
    </row>
    <row r="1002" spans="1:57" s="65" customFormat="1" ht="12" customHeight="1" x14ac:dyDescent="0.2">
      <c r="A1002" s="43">
        <v>987</v>
      </c>
      <c r="B1002" s="166"/>
      <c r="C1002" s="166"/>
      <c r="D1002" s="166"/>
      <c r="E1002" s="162"/>
      <c r="F1002" s="166"/>
      <c r="G1002" s="162"/>
      <c r="H1002" s="162"/>
      <c r="I1002" s="189">
        <f t="shared" si="550"/>
        <v>0</v>
      </c>
      <c r="J1002" s="195"/>
      <c r="K1002" s="162"/>
      <c r="L1002" s="168"/>
      <c r="M1002" s="75">
        <f>_xlfn.XLOOKUP(L1002,list_vat[Страна],list_vat[Ставка НДС %],0,0)</f>
        <v>0</v>
      </c>
      <c r="N1002" s="162">
        <f t="shared" si="551"/>
        <v>0</v>
      </c>
      <c r="O1002" s="169"/>
      <c r="P1002" s="74">
        <f t="shared" si="572"/>
        <v>0</v>
      </c>
      <c r="Q1002" s="162"/>
      <c r="R1002" s="162" t="str">
        <f t="shared" si="552"/>
        <v>введи курс</v>
      </c>
      <c r="S1002" s="196">
        <f t="shared" si="553"/>
        <v>0</v>
      </c>
      <c r="T1002" s="192">
        <f t="shared" si="554"/>
        <v>0</v>
      </c>
      <c r="U1002" s="76">
        <f t="shared" si="555"/>
        <v>0</v>
      </c>
      <c r="V1002" s="123">
        <f t="shared" si="556"/>
        <v>0</v>
      </c>
      <c r="W1002" s="191"/>
      <c r="X1002" s="170"/>
      <c r="Y1002" s="74">
        <f t="shared" si="541"/>
        <v>0</v>
      </c>
      <c r="Z1002" s="188"/>
      <c r="AA1002" s="130">
        <f t="shared" si="557"/>
        <v>0</v>
      </c>
      <c r="AB1002" s="74">
        <f t="shared" si="558"/>
        <v>0</v>
      </c>
      <c r="AC1002" s="356"/>
      <c r="AD1002" s="130" cm="1">
        <f t="array" ref="AD1002">IFERROR(ROUND((_xlfn.IFS(offer_sale_type="поставка",AB1002,offer_sale_type="транзит",S1002)*(1+AC1002))/E1002,2),0)</f>
        <v>0</v>
      </c>
      <c r="AE1002" s="74">
        <f t="shared" si="559"/>
        <v>0</v>
      </c>
      <c r="AF1002" s="123" cm="1">
        <f t="array" ref="AF1002">IFERROR(ROUND(_xlfn.IFS(offer_sale_type="поставка",AB1002,offer_sale_type="транзит",S1002)*AC1002,2),0)</f>
        <v>0</v>
      </c>
      <c r="AG1002" s="130">
        <f t="shared" si="542"/>
        <v>0</v>
      </c>
      <c r="AH1002" s="74">
        <f t="shared" si="543"/>
        <v>0</v>
      </c>
      <c r="AI1002" s="123">
        <f t="shared" si="544"/>
        <v>0</v>
      </c>
      <c r="AJ1002" s="118">
        <f t="shared" si="560"/>
        <v>0</v>
      </c>
      <c r="AK1002" s="74">
        <f t="shared" si="561"/>
        <v>0</v>
      </c>
      <c r="AL1002" s="174">
        <f t="shared" si="562"/>
        <v>0</v>
      </c>
      <c r="AM1002" s="175">
        <f t="shared" si="545"/>
        <v>0</v>
      </c>
      <c r="AN1002" s="130">
        <f t="shared" si="563"/>
        <v>0</v>
      </c>
      <c r="AO1002" s="74">
        <f t="shared" si="546"/>
        <v>0</v>
      </c>
      <c r="AP1002" s="123">
        <f t="shared" si="564"/>
        <v>0</v>
      </c>
      <c r="AQ1002" s="118">
        <f t="shared" si="547"/>
        <v>0</v>
      </c>
      <c r="AR1002" s="82" t="str">
        <f t="shared" si="565"/>
        <v>https://www.alta.ru/tnved/code//</v>
      </c>
      <c r="AS1002" s="157"/>
      <c r="AT1002" s="162"/>
      <c r="AU1002" s="74">
        <f t="shared" si="548"/>
        <v>0</v>
      </c>
      <c r="AV1002" s="157"/>
      <c r="AW1002" s="75">
        <f>_xlfn.IFNA(VLOOKUP(L1002,list_vat[],3,FALSE),0)</f>
        <v>0</v>
      </c>
      <c r="AX1002" s="74">
        <f t="shared" si="566"/>
        <v>0</v>
      </c>
      <c r="AY1002" s="74">
        <f t="shared" si="567"/>
        <v>0</v>
      </c>
      <c r="AZ1002" s="130">
        <f t="shared" si="568"/>
        <v>0</v>
      </c>
      <c r="BA1002" s="74">
        <f t="shared" si="549"/>
        <v>0</v>
      </c>
      <c r="BB1002" s="193">
        <f t="shared" si="569"/>
        <v>0</v>
      </c>
      <c r="BC1002" s="102">
        <f t="shared" si="570"/>
        <v>0</v>
      </c>
      <c r="BD1002" s="102">
        <f t="shared" si="571"/>
        <v>0</v>
      </c>
      <c r="BE1002" s="413" t="s">
        <v>69</v>
      </c>
    </row>
    <row r="1003" spans="1:57" s="65" customFormat="1" ht="12" customHeight="1" x14ac:dyDescent="0.2">
      <c r="A1003" s="43">
        <v>988</v>
      </c>
      <c r="B1003" s="166"/>
      <c r="C1003" s="166"/>
      <c r="D1003" s="166"/>
      <c r="E1003" s="162"/>
      <c r="F1003" s="166"/>
      <c r="G1003" s="162"/>
      <c r="H1003" s="162"/>
      <c r="I1003" s="189">
        <f t="shared" si="550"/>
        <v>0</v>
      </c>
      <c r="J1003" s="195"/>
      <c r="K1003" s="162"/>
      <c r="L1003" s="168"/>
      <c r="M1003" s="75">
        <f>_xlfn.XLOOKUP(L1003,list_vat[Страна],list_vat[Ставка НДС %],0,0)</f>
        <v>0</v>
      </c>
      <c r="N1003" s="162">
        <f t="shared" si="551"/>
        <v>0</v>
      </c>
      <c r="O1003" s="169"/>
      <c r="P1003" s="74">
        <f t="shared" si="572"/>
        <v>0</v>
      </c>
      <c r="Q1003" s="162"/>
      <c r="R1003" s="162" t="str">
        <f t="shared" si="552"/>
        <v>введи курс</v>
      </c>
      <c r="S1003" s="196">
        <f t="shared" si="553"/>
        <v>0</v>
      </c>
      <c r="T1003" s="192">
        <f t="shared" si="554"/>
        <v>0</v>
      </c>
      <c r="U1003" s="76">
        <f t="shared" si="555"/>
        <v>0</v>
      </c>
      <c r="V1003" s="123">
        <f t="shared" si="556"/>
        <v>0</v>
      </c>
      <c r="W1003" s="191"/>
      <c r="X1003" s="170"/>
      <c r="Y1003" s="74">
        <f t="shared" si="541"/>
        <v>0</v>
      </c>
      <c r="Z1003" s="188"/>
      <c r="AA1003" s="130">
        <f t="shared" si="557"/>
        <v>0</v>
      </c>
      <c r="AB1003" s="74">
        <f t="shared" si="558"/>
        <v>0</v>
      </c>
      <c r="AC1003" s="356"/>
      <c r="AD1003" s="130" cm="1">
        <f t="array" ref="AD1003">IFERROR(ROUND((_xlfn.IFS(offer_sale_type="поставка",AB1003,offer_sale_type="транзит",S1003)*(1+AC1003))/E1003,2),0)</f>
        <v>0</v>
      </c>
      <c r="AE1003" s="74">
        <f t="shared" si="559"/>
        <v>0</v>
      </c>
      <c r="AF1003" s="123" cm="1">
        <f t="array" ref="AF1003">IFERROR(ROUND(_xlfn.IFS(offer_sale_type="поставка",AB1003,offer_sale_type="транзит",S1003)*AC1003,2),0)</f>
        <v>0</v>
      </c>
      <c r="AG1003" s="130">
        <f t="shared" si="542"/>
        <v>0</v>
      </c>
      <c r="AH1003" s="74">
        <f t="shared" si="543"/>
        <v>0</v>
      </c>
      <c r="AI1003" s="123">
        <f t="shared" si="544"/>
        <v>0</v>
      </c>
      <c r="AJ1003" s="118">
        <f t="shared" si="560"/>
        <v>0</v>
      </c>
      <c r="AK1003" s="74">
        <f t="shared" si="561"/>
        <v>0</v>
      </c>
      <c r="AL1003" s="174">
        <f t="shared" si="562"/>
        <v>0</v>
      </c>
      <c r="AM1003" s="175">
        <f t="shared" si="545"/>
        <v>0</v>
      </c>
      <c r="AN1003" s="130">
        <f t="shared" si="563"/>
        <v>0</v>
      </c>
      <c r="AO1003" s="74">
        <f t="shared" si="546"/>
        <v>0</v>
      </c>
      <c r="AP1003" s="123">
        <f t="shared" si="564"/>
        <v>0</v>
      </c>
      <c r="AQ1003" s="118">
        <f t="shared" si="547"/>
        <v>0</v>
      </c>
      <c r="AR1003" s="82" t="str">
        <f t="shared" si="565"/>
        <v>https://www.alta.ru/tnved/code//</v>
      </c>
      <c r="AS1003" s="157"/>
      <c r="AT1003" s="162"/>
      <c r="AU1003" s="74">
        <f t="shared" si="548"/>
        <v>0</v>
      </c>
      <c r="AV1003" s="157"/>
      <c r="AW1003" s="75">
        <f>_xlfn.IFNA(VLOOKUP(L1003,list_vat[],3,FALSE),0)</f>
        <v>0</v>
      </c>
      <c r="AX1003" s="74">
        <f t="shared" si="566"/>
        <v>0</v>
      </c>
      <c r="AY1003" s="74">
        <f t="shared" si="567"/>
        <v>0</v>
      </c>
      <c r="AZ1003" s="130">
        <f t="shared" si="568"/>
        <v>0</v>
      </c>
      <c r="BA1003" s="74">
        <f t="shared" si="549"/>
        <v>0</v>
      </c>
      <c r="BB1003" s="193">
        <f t="shared" si="569"/>
        <v>0</v>
      </c>
      <c r="BC1003" s="102">
        <f t="shared" si="570"/>
        <v>0</v>
      </c>
      <c r="BD1003" s="102">
        <f t="shared" si="571"/>
        <v>0</v>
      </c>
      <c r="BE1003" s="413" t="s">
        <v>69</v>
      </c>
    </row>
    <row r="1004" spans="1:57" s="65" customFormat="1" ht="12" customHeight="1" x14ac:dyDescent="0.2">
      <c r="A1004" s="43">
        <v>989</v>
      </c>
      <c r="B1004" s="166"/>
      <c r="C1004" s="166"/>
      <c r="D1004" s="166"/>
      <c r="E1004" s="162"/>
      <c r="F1004" s="166"/>
      <c r="G1004" s="162"/>
      <c r="H1004" s="162"/>
      <c r="I1004" s="189">
        <f t="shared" si="550"/>
        <v>0</v>
      </c>
      <c r="J1004" s="195"/>
      <c r="K1004" s="162"/>
      <c r="L1004" s="168"/>
      <c r="M1004" s="75">
        <f>_xlfn.XLOOKUP(L1004,list_vat[Страна],list_vat[Ставка НДС %],0,0)</f>
        <v>0</v>
      </c>
      <c r="N1004" s="162">
        <f t="shared" si="551"/>
        <v>0</v>
      </c>
      <c r="O1004" s="169"/>
      <c r="P1004" s="74">
        <f t="shared" si="572"/>
        <v>0</v>
      </c>
      <c r="Q1004" s="162"/>
      <c r="R1004" s="162" t="str">
        <f t="shared" si="552"/>
        <v>введи курс</v>
      </c>
      <c r="S1004" s="196">
        <f t="shared" si="553"/>
        <v>0</v>
      </c>
      <c r="T1004" s="192">
        <f t="shared" si="554"/>
        <v>0</v>
      </c>
      <c r="U1004" s="76">
        <f t="shared" si="555"/>
        <v>0</v>
      </c>
      <c r="V1004" s="123">
        <f t="shared" si="556"/>
        <v>0</v>
      </c>
      <c r="W1004" s="191"/>
      <c r="X1004" s="170"/>
      <c r="Y1004" s="74">
        <f t="shared" si="541"/>
        <v>0</v>
      </c>
      <c r="Z1004" s="188"/>
      <c r="AA1004" s="130">
        <f t="shared" si="557"/>
        <v>0</v>
      </c>
      <c r="AB1004" s="74">
        <f t="shared" si="558"/>
        <v>0</v>
      </c>
      <c r="AC1004" s="356"/>
      <c r="AD1004" s="130" cm="1">
        <f t="array" ref="AD1004">IFERROR(ROUND((_xlfn.IFS(offer_sale_type="поставка",AB1004,offer_sale_type="транзит",S1004)*(1+AC1004))/E1004,2),0)</f>
        <v>0</v>
      </c>
      <c r="AE1004" s="74">
        <f t="shared" si="559"/>
        <v>0</v>
      </c>
      <c r="AF1004" s="123" cm="1">
        <f t="array" ref="AF1004">IFERROR(ROUND(_xlfn.IFS(offer_sale_type="поставка",AB1004,offer_sale_type="транзит",S1004)*AC1004,2),0)</f>
        <v>0</v>
      </c>
      <c r="AG1004" s="130">
        <f t="shared" si="542"/>
        <v>0</v>
      </c>
      <c r="AH1004" s="74">
        <f t="shared" si="543"/>
        <v>0</v>
      </c>
      <c r="AI1004" s="123">
        <f t="shared" si="544"/>
        <v>0</v>
      </c>
      <c r="AJ1004" s="118">
        <f t="shared" si="560"/>
        <v>0</v>
      </c>
      <c r="AK1004" s="74">
        <f t="shared" si="561"/>
        <v>0</v>
      </c>
      <c r="AL1004" s="174">
        <f t="shared" si="562"/>
        <v>0</v>
      </c>
      <c r="AM1004" s="175">
        <f t="shared" si="545"/>
        <v>0</v>
      </c>
      <c r="AN1004" s="130">
        <f t="shared" si="563"/>
        <v>0</v>
      </c>
      <c r="AO1004" s="74">
        <f t="shared" si="546"/>
        <v>0</v>
      </c>
      <c r="AP1004" s="123">
        <f t="shared" si="564"/>
        <v>0</v>
      </c>
      <c r="AQ1004" s="118">
        <f t="shared" si="547"/>
        <v>0</v>
      </c>
      <c r="AR1004" s="82" t="str">
        <f t="shared" si="565"/>
        <v>https://www.alta.ru/tnved/code//</v>
      </c>
      <c r="AS1004" s="157"/>
      <c r="AT1004" s="162"/>
      <c r="AU1004" s="74">
        <f t="shared" si="548"/>
        <v>0</v>
      </c>
      <c r="AV1004" s="157"/>
      <c r="AW1004" s="75">
        <f>_xlfn.IFNA(VLOOKUP(L1004,list_vat[],3,FALSE),0)</f>
        <v>0</v>
      </c>
      <c r="AX1004" s="74">
        <f t="shared" si="566"/>
        <v>0</v>
      </c>
      <c r="AY1004" s="74">
        <f t="shared" si="567"/>
        <v>0</v>
      </c>
      <c r="AZ1004" s="130">
        <f t="shared" si="568"/>
        <v>0</v>
      </c>
      <c r="BA1004" s="74">
        <f t="shared" si="549"/>
        <v>0</v>
      </c>
      <c r="BB1004" s="193">
        <f t="shared" si="569"/>
        <v>0</v>
      </c>
      <c r="BC1004" s="102">
        <f t="shared" si="570"/>
        <v>0</v>
      </c>
      <c r="BD1004" s="102">
        <f t="shared" si="571"/>
        <v>0</v>
      </c>
      <c r="BE1004" s="413" t="s">
        <v>69</v>
      </c>
    </row>
    <row r="1005" spans="1:57" s="65" customFormat="1" ht="12" customHeight="1" x14ac:dyDescent="0.2">
      <c r="A1005" s="43">
        <v>990</v>
      </c>
      <c r="B1005" s="166"/>
      <c r="C1005" s="166"/>
      <c r="D1005" s="166"/>
      <c r="E1005" s="162"/>
      <c r="F1005" s="166"/>
      <c r="G1005" s="162"/>
      <c r="H1005" s="162"/>
      <c r="I1005" s="189">
        <f t="shared" si="550"/>
        <v>0</v>
      </c>
      <c r="J1005" s="195"/>
      <c r="K1005" s="162"/>
      <c r="L1005" s="168"/>
      <c r="M1005" s="75">
        <f>_xlfn.XLOOKUP(L1005,list_vat[Страна],list_vat[Ставка НДС %],0,0)</f>
        <v>0</v>
      </c>
      <c r="N1005" s="162">
        <f t="shared" si="551"/>
        <v>0</v>
      </c>
      <c r="O1005" s="169"/>
      <c r="P1005" s="74">
        <f t="shared" si="572"/>
        <v>0</v>
      </c>
      <c r="Q1005" s="162"/>
      <c r="R1005" s="162" t="str">
        <f t="shared" si="552"/>
        <v>введи курс</v>
      </c>
      <c r="S1005" s="196">
        <f t="shared" si="553"/>
        <v>0</v>
      </c>
      <c r="T1005" s="192">
        <f t="shared" si="554"/>
        <v>0</v>
      </c>
      <c r="U1005" s="76">
        <f t="shared" si="555"/>
        <v>0</v>
      </c>
      <c r="V1005" s="123">
        <f t="shared" si="556"/>
        <v>0</v>
      </c>
      <c r="W1005" s="191"/>
      <c r="X1005" s="170"/>
      <c r="Y1005" s="74">
        <f t="shared" si="541"/>
        <v>0</v>
      </c>
      <c r="Z1005" s="188"/>
      <c r="AA1005" s="130">
        <f t="shared" si="557"/>
        <v>0</v>
      </c>
      <c r="AB1005" s="74">
        <f t="shared" si="558"/>
        <v>0</v>
      </c>
      <c r="AC1005" s="356"/>
      <c r="AD1005" s="130" cm="1">
        <f t="array" ref="AD1005">IFERROR(ROUND((_xlfn.IFS(offer_sale_type="поставка",AB1005,offer_sale_type="транзит",S1005)*(1+AC1005))/E1005,2),0)</f>
        <v>0</v>
      </c>
      <c r="AE1005" s="74">
        <f t="shared" si="559"/>
        <v>0</v>
      </c>
      <c r="AF1005" s="123" cm="1">
        <f t="array" ref="AF1005">IFERROR(ROUND(_xlfn.IFS(offer_sale_type="поставка",AB1005,offer_sale_type="транзит",S1005)*AC1005,2),0)</f>
        <v>0</v>
      </c>
      <c r="AG1005" s="130">
        <f t="shared" si="542"/>
        <v>0</v>
      </c>
      <c r="AH1005" s="74">
        <f t="shared" si="543"/>
        <v>0</v>
      </c>
      <c r="AI1005" s="123">
        <f t="shared" si="544"/>
        <v>0</v>
      </c>
      <c r="AJ1005" s="118">
        <f t="shared" si="560"/>
        <v>0</v>
      </c>
      <c r="AK1005" s="74">
        <f t="shared" si="561"/>
        <v>0</v>
      </c>
      <c r="AL1005" s="174">
        <f t="shared" si="562"/>
        <v>0</v>
      </c>
      <c r="AM1005" s="175">
        <f t="shared" si="545"/>
        <v>0</v>
      </c>
      <c r="AN1005" s="130">
        <f t="shared" si="563"/>
        <v>0</v>
      </c>
      <c r="AO1005" s="74">
        <f t="shared" si="546"/>
        <v>0</v>
      </c>
      <c r="AP1005" s="123">
        <f t="shared" si="564"/>
        <v>0</v>
      </c>
      <c r="AQ1005" s="118">
        <f t="shared" si="547"/>
        <v>0</v>
      </c>
      <c r="AR1005" s="82" t="str">
        <f t="shared" si="565"/>
        <v>https://www.alta.ru/tnved/code//</v>
      </c>
      <c r="AS1005" s="157"/>
      <c r="AT1005" s="162"/>
      <c r="AU1005" s="74">
        <f t="shared" si="548"/>
        <v>0</v>
      </c>
      <c r="AV1005" s="157"/>
      <c r="AW1005" s="75">
        <f>_xlfn.IFNA(VLOOKUP(L1005,list_vat[],3,FALSE),0)</f>
        <v>0</v>
      </c>
      <c r="AX1005" s="74">
        <f t="shared" si="566"/>
        <v>0</v>
      </c>
      <c r="AY1005" s="74">
        <f t="shared" si="567"/>
        <v>0</v>
      </c>
      <c r="AZ1005" s="130">
        <f t="shared" si="568"/>
        <v>0</v>
      </c>
      <c r="BA1005" s="74">
        <f t="shared" si="549"/>
        <v>0</v>
      </c>
      <c r="BB1005" s="193">
        <f t="shared" si="569"/>
        <v>0</v>
      </c>
      <c r="BC1005" s="102">
        <f t="shared" si="570"/>
        <v>0</v>
      </c>
      <c r="BD1005" s="102">
        <f t="shared" si="571"/>
        <v>0</v>
      </c>
      <c r="BE1005" s="413" t="s">
        <v>69</v>
      </c>
    </row>
    <row r="1006" spans="1:57" s="65" customFormat="1" ht="12" customHeight="1" x14ac:dyDescent="0.2">
      <c r="A1006" s="43">
        <v>991</v>
      </c>
      <c r="B1006" s="166"/>
      <c r="C1006" s="166"/>
      <c r="D1006" s="166"/>
      <c r="E1006" s="162"/>
      <c r="F1006" s="166"/>
      <c r="G1006" s="162"/>
      <c r="H1006" s="162"/>
      <c r="I1006" s="189">
        <f t="shared" si="550"/>
        <v>0</v>
      </c>
      <c r="J1006" s="195"/>
      <c r="K1006" s="162"/>
      <c r="L1006" s="168"/>
      <c r="M1006" s="75">
        <f>_xlfn.XLOOKUP(L1006,list_vat[Страна],list_vat[Ставка НДС %],0,0)</f>
        <v>0</v>
      </c>
      <c r="N1006" s="162">
        <f t="shared" si="551"/>
        <v>0</v>
      </c>
      <c r="O1006" s="169"/>
      <c r="P1006" s="74">
        <f t="shared" si="572"/>
        <v>0</v>
      </c>
      <c r="Q1006" s="162"/>
      <c r="R1006" s="162" t="str">
        <f t="shared" si="552"/>
        <v>введи курс</v>
      </c>
      <c r="S1006" s="196">
        <f t="shared" si="553"/>
        <v>0</v>
      </c>
      <c r="T1006" s="192">
        <f t="shared" si="554"/>
        <v>0</v>
      </c>
      <c r="U1006" s="76">
        <f t="shared" si="555"/>
        <v>0</v>
      </c>
      <c r="V1006" s="123">
        <f t="shared" si="556"/>
        <v>0</v>
      </c>
      <c r="W1006" s="191"/>
      <c r="X1006" s="170"/>
      <c r="Y1006" s="74">
        <f t="shared" si="541"/>
        <v>0</v>
      </c>
      <c r="Z1006" s="188"/>
      <c r="AA1006" s="130">
        <f t="shared" si="557"/>
        <v>0</v>
      </c>
      <c r="AB1006" s="74">
        <f t="shared" si="558"/>
        <v>0</v>
      </c>
      <c r="AC1006" s="356"/>
      <c r="AD1006" s="130" cm="1">
        <f t="array" ref="AD1006">IFERROR(ROUND((_xlfn.IFS(offer_sale_type="поставка",AB1006,offer_sale_type="транзит",S1006)*(1+AC1006))/E1006,2),0)</f>
        <v>0</v>
      </c>
      <c r="AE1006" s="74">
        <f t="shared" si="559"/>
        <v>0</v>
      </c>
      <c r="AF1006" s="123" cm="1">
        <f t="array" ref="AF1006">IFERROR(ROUND(_xlfn.IFS(offer_sale_type="поставка",AB1006,offer_sale_type="транзит",S1006)*AC1006,2),0)</f>
        <v>0</v>
      </c>
      <c r="AG1006" s="130">
        <f t="shared" si="542"/>
        <v>0</v>
      </c>
      <c r="AH1006" s="74">
        <f t="shared" si="543"/>
        <v>0</v>
      </c>
      <c r="AI1006" s="123">
        <f t="shared" si="544"/>
        <v>0</v>
      </c>
      <c r="AJ1006" s="118">
        <f t="shared" si="560"/>
        <v>0</v>
      </c>
      <c r="AK1006" s="74">
        <f t="shared" si="561"/>
        <v>0</v>
      </c>
      <c r="AL1006" s="174">
        <f t="shared" si="562"/>
        <v>0</v>
      </c>
      <c r="AM1006" s="175">
        <f t="shared" si="545"/>
        <v>0</v>
      </c>
      <c r="AN1006" s="130">
        <f t="shared" si="563"/>
        <v>0</v>
      </c>
      <c r="AO1006" s="74">
        <f t="shared" si="546"/>
        <v>0</v>
      </c>
      <c r="AP1006" s="123">
        <f t="shared" si="564"/>
        <v>0</v>
      </c>
      <c r="AQ1006" s="118">
        <f t="shared" si="547"/>
        <v>0</v>
      </c>
      <c r="AR1006" s="82" t="str">
        <f t="shared" si="565"/>
        <v>https://www.alta.ru/tnved/code//</v>
      </c>
      <c r="AS1006" s="157"/>
      <c r="AT1006" s="162"/>
      <c r="AU1006" s="74">
        <f t="shared" si="548"/>
        <v>0</v>
      </c>
      <c r="AV1006" s="157"/>
      <c r="AW1006" s="75">
        <f>_xlfn.IFNA(VLOOKUP(L1006,list_vat[],3,FALSE),0)</f>
        <v>0</v>
      </c>
      <c r="AX1006" s="74">
        <f t="shared" si="566"/>
        <v>0</v>
      </c>
      <c r="AY1006" s="74">
        <f t="shared" si="567"/>
        <v>0</v>
      </c>
      <c r="AZ1006" s="130">
        <f t="shared" si="568"/>
        <v>0</v>
      </c>
      <c r="BA1006" s="74">
        <f t="shared" si="549"/>
        <v>0</v>
      </c>
      <c r="BB1006" s="193">
        <f t="shared" si="569"/>
        <v>0</v>
      </c>
      <c r="BC1006" s="102">
        <f t="shared" si="570"/>
        <v>0</v>
      </c>
      <c r="BD1006" s="102">
        <f t="shared" si="571"/>
        <v>0</v>
      </c>
      <c r="BE1006" s="413" t="s">
        <v>69</v>
      </c>
    </row>
    <row r="1007" spans="1:57" s="65" customFormat="1" ht="12" customHeight="1" x14ac:dyDescent="0.2">
      <c r="A1007" s="43">
        <v>992</v>
      </c>
      <c r="B1007" s="166"/>
      <c r="C1007" s="166"/>
      <c r="D1007" s="166"/>
      <c r="E1007" s="162"/>
      <c r="F1007" s="166"/>
      <c r="G1007" s="162"/>
      <c r="H1007" s="162"/>
      <c r="I1007" s="189">
        <f t="shared" si="550"/>
        <v>0</v>
      </c>
      <c r="J1007" s="195"/>
      <c r="K1007" s="162"/>
      <c r="L1007" s="168"/>
      <c r="M1007" s="75">
        <f>_xlfn.XLOOKUP(L1007,list_vat[Страна],list_vat[Ставка НДС %],0,0)</f>
        <v>0</v>
      </c>
      <c r="N1007" s="162">
        <f t="shared" si="551"/>
        <v>0</v>
      </c>
      <c r="O1007" s="169"/>
      <c r="P1007" s="74">
        <f t="shared" si="572"/>
        <v>0</v>
      </c>
      <c r="Q1007" s="162"/>
      <c r="R1007" s="162" t="str">
        <f t="shared" si="552"/>
        <v>введи курс</v>
      </c>
      <c r="S1007" s="196">
        <f t="shared" si="553"/>
        <v>0</v>
      </c>
      <c r="T1007" s="192">
        <f t="shared" si="554"/>
        <v>0</v>
      </c>
      <c r="U1007" s="76">
        <f t="shared" si="555"/>
        <v>0</v>
      </c>
      <c r="V1007" s="123">
        <f t="shared" si="556"/>
        <v>0</v>
      </c>
      <c r="W1007" s="191"/>
      <c r="X1007" s="170"/>
      <c r="Y1007" s="74">
        <f t="shared" si="541"/>
        <v>0</v>
      </c>
      <c r="Z1007" s="188"/>
      <c r="AA1007" s="130">
        <f t="shared" si="557"/>
        <v>0</v>
      </c>
      <c r="AB1007" s="74">
        <f t="shared" si="558"/>
        <v>0</v>
      </c>
      <c r="AC1007" s="356"/>
      <c r="AD1007" s="130" cm="1">
        <f t="array" ref="AD1007">IFERROR(ROUND((_xlfn.IFS(offer_sale_type="поставка",AB1007,offer_sale_type="транзит",S1007)*(1+AC1007))/E1007,2),0)</f>
        <v>0</v>
      </c>
      <c r="AE1007" s="74">
        <f t="shared" si="559"/>
        <v>0</v>
      </c>
      <c r="AF1007" s="123" cm="1">
        <f t="array" ref="AF1007">IFERROR(ROUND(_xlfn.IFS(offer_sale_type="поставка",AB1007,offer_sale_type="транзит",S1007)*AC1007,2),0)</f>
        <v>0</v>
      </c>
      <c r="AG1007" s="130">
        <f t="shared" si="542"/>
        <v>0</v>
      </c>
      <c r="AH1007" s="74">
        <f t="shared" si="543"/>
        <v>0</v>
      </c>
      <c r="AI1007" s="123">
        <f t="shared" si="544"/>
        <v>0</v>
      </c>
      <c r="AJ1007" s="118">
        <f t="shared" si="560"/>
        <v>0</v>
      </c>
      <c r="AK1007" s="74">
        <f t="shared" si="561"/>
        <v>0</v>
      </c>
      <c r="AL1007" s="174">
        <f t="shared" si="562"/>
        <v>0</v>
      </c>
      <c r="AM1007" s="175">
        <f t="shared" si="545"/>
        <v>0</v>
      </c>
      <c r="AN1007" s="130">
        <f t="shared" si="563"/>
        <v>0</v>
      </c>
      <c r="AO1007" s="74">
        <f t="shared" si="546"/>
        <v>0</v>
      </c>
      <c r="AP1007" s="123">
        <f t="shared" si="564"/>
        <v>0</v>
      </c>
      <c r="AQ1007" s="118">
        <f t="shared" si="547"/>
        <v>0</v>
      </c>
      <c r="AR1007" s="82" t="str">
        <f t="shared" si="565"/>
        <v>https://www.alta.ru/tnved/code//</v>
      </c>
      <c r="AS1007" s="157"/>
      <c r="AT1007" s="162"/>
      <c r="AU1007" s="74">
        <f t="shared" si="548"/>
        <v>0</v>
      </c>
      <c r="AV1007" s="157"/>
      <c r="AW1007" s="75">
        <f>_xlfn.IFNA(VLOOKUP(L1007,list_vat[],3,FALSE),0)</f>
        <v>0</v>
      </c>
      <c r="AX1007" s="74">
        <f t="shared" si="566"/>
        <v>0</v>
      </c>
      <c r="AY1007" s="74">
        <f t="shared" si="567"/>
        <v>0</v>
      </c>
      <c r="AZ1007" s="130">
        <f t="shared" si="568"/>
        <v>0</v>
      </c>
      <c r="BA1007" s="74">
        <f t="shared" si="549"/>
        <v>0</v>
      </c>
      <c r="BB1007" s="193">
        <f t="shared" si="569"/>
        <v>0</v>
      </c>
      <c r="BC1007" s="102">
        <f t="shared" si="570"/>
        <v>0</v>
      </c>
      <c r="BD1007" s="102">
        <f t="shared" si="571"/>
        <v>0</v>
      </c>
      <c r="BE1007" s="413" t="s">
        <v>69</v>
      </c>
    </row>
    <row r="1008" spans="1:57" s="65" customFormat="1" ht="12" customHeight="1" x14ac:dyDescent="0.2">
      <c r="A1008" s="43">
        <v>993</v>
      </c>
      <c r="B1008" s="166"/>
      <c r="C1008" s="166"/>
      <c r="D1008" s="166"/>
      <c r="E1008" s="162"/>
      <c r="F1008" s="166"/>
      <c r="G1008" s="162"/>
      <c r="H1008" s="162"/>
      <c r="I1008" s="189">
        <f t="shared" si="550"/>
        <v>0</v>
      </c>
      <c r="J1008" s="195"/>
      <c r="K1008" s="162"/>
      <c r="L1008" s="168"/>
      <c r="M1008" s="75">
        <f>_xlfn.XLOOKUP(L1008,list_vat[Страна],list_vat[Ставка НДС %],0,0)</f>
        <v>0</v>
      </c>
      <c r="N1008" s="162">
        <f t="shared" si="551"/>
        <v>0</v>
      </c>
      <c r="O1008" s="169"/>
      <c r="P1008" s="74">
        <f t="shared" si="572"/>
        <v>0</v>
      </c>
      <c r="Q1008" s="162"/>
      <c r="R1008" s="162" t="str">
        <f t="shared" si="552"/>
        <v>введи курс</v>
      </c>
      <c r="S1008" s="196">
        <f t="shared" si="553"/>
        <v>0</v>
      </c>
      <c r="T1008" s="192">
        <f t="shared" si="554"/>
        <v>0</v>
      </c>
      <c r="U1008" s="76">
        <f t="shared" si="555"/>
        <v>0</v>
      </c>
      <c r="V1008" s="123">
        <f t="shared" si="556"/>
        <v>0</v>
      </c>
      <c r="W1008" s="191"/>
      <c r="X1008" s="170"/>
      <c r="Y1008" s="74">
        <f t="shared" si="541"/>
        <v>0</v>
      </c>
      <c r="Z1008" s="188"/>
      <c r="AA1008" s="130">
        <f t="shared" si="557"/>
        <v>0</v>
      </c>
      <c r="AB1008" s="74">
        <f t="shared" si="558"/>
        <v>0</v>
      </c>
      <c r="AC1008" s="356"/>
      <c r="AD1008" s="130" cm="1">
        <f t="array" ref="AD1008">IFERROR(ROUND((_xlfn.IFS(offer_sale_type="поставка",AB1008,offer_sale_type="транзит",S1008)*(1+AC1008))/E1008,2),0)</f>
        <v>0</v>
      </c>
      <c r="AE1008" s="74">
        <f t="shared" si="559"/>
        <v>0</v>
      </c>
      <c r="AF1008" s="123" cm="1">
        <f t="array" ref="AF1008">IFERROR(ROUND(_xlfn.IFS(offer_sale_type="поставка",AB1008,offer_sale_type="транзит",S1008)*AC1008,2),0)</f>
        <v>0</v>
      </c>
      <c r="AG1008" s="130">
        <f t="shared" si="542"/>
        <v>0</v>
      </c>
      <c r="AH1008" s="74">
        <f t="shared" si="543"/>
        <v>0</v>
      </c>
      <c r="AI1008" s="123">
        <f t="shared" si="544"/>
        <v>0</v>
      </c>
      <c r="AJ1008" s="118">
        <f t="shared" si="560"/>
        <v>0</v>
      </c>
      <c r="AK1008" s="74">
        <f t="shared" si="561"/>
        <v>0</v>
      </c>
      <c r="AL1008" s="174">
        <f t="shared" si="562"/>
        <v>0</v>
      </c>
      <c r="AM1008" s="175">
        <f t="shared" si="545"/>
        <v>0</v>
      </c>
      <c r="AN1008" s="130">
        <f t="shared" si="563"/>
        <v>0</v>
      </c>
      <c r="AO1008" s="74">
        <f t="shared" si="546"/>
        <v>0</v>
      </c>
      <c r="AP1008" s="123">
        <f t="shared" si="564"/>
        <v>0</v>
      </c>
      <c r="AQ1008" s="118">
        <f t="shared" si="547"/>
        <v>0</v>
      </c>
      <c r="AR1008" s="82" t="str">
        <f t="shared" si="565"/>
        <v>https://www.alta.ru/tnved/code//</v>
      </c>
      <c r="AS1008" s="157"/>
      <c r="AT1008" s="162"/>
      <c r="AU1008" s="74">
        <f t="shared" si="548"/>
        <v>0</v>
      </c>
      <c r="AV1008" s="157"/>
      <c r="AW1008" s="75">
        <f>_xlfn.IFNA(VLOOKUP(L1008,list_vat[],3,FALSE),0)</f>
        <v>0</v>
      </c>
      <c r="AX1008" s="74">
        <f t="shared" si="566"/>
        <v>0</v>
      </c>
      <c r="AY1008" s="74">
        <f t="shared" si="567"/>
        <v>0</v>
      </c>
      <c r="AZ1008" s="130">
        <f t="shared" si="568"/>
        <v>0</v>
      </c>
      <c r="BA1008" s="74">
        <f t="shared" si="549"/>
        <v>0</v>
      </c>
      <c r="BB1008" s="193">
        <f t="shared" si="569"/>
        <v>0</v>
      </c>
      <c r="BC1008" s="102">
        <f t="shared" si="570"/>
        <v>0</v>
      </c>
      <c r="BD1008" s="102">
        <f t="shared" si="571"/>
        <v>0</v>
      </c>
      <c r="BE1008" s="413" t="s">
        <v>69</v>
      </c>
    </row>
    <row r="1009" spans="1:57" s="65" customFormat="1" ht="12" customHeight="1" x14ac:dyDescent="0.2">
      <c r="A1009" s="43">
        <v>994</v>
      </c>
      <c r="B1009" s="166"/>
      <c r="C1009" s="166"/>
      <c r="D1009" s="166"/>
      <c r="E1009" s="162"/>
      <c r="F1009" s="166"/>
      <c r="G1009" s="162"/>
      <c r="H1009" s="162"/>
      <c r="I1009" s="189">
        <f t="shared" si="550"/>
        <v>0</v>
      </c>
      <c r="J1009" s="195"/>
      <c r="K1009" s="162"/>
      <c r="L1009" s="168"/>
      <c r="M1009" s="75">
        <f>_xlfn.XLOOKUP(L1009,list_vat[Страна],list_vat[Ставка НДС %],0,0)</f>
        <v>0</v>
      </c>
      <c r="N1009" s="162">
        <f t="shared" si="551"/>
        <v>0</v>
      </c>
      <c r="O1009" s="169"/>
      <c r="P1009" s="74">
        <f t="shared" si="572"/>
        <v>0</v>
      </c>
      <c r="Q1009" s="162"/>
      <c r="R1009" s="162" t="str">
        <f t="shared" si="552"/>
        <v>введи курс</v>
      </c>
      <c r="S1009" s="196">
        <f t="shared" si="553"/>
        <v>0</v>
      </c>
      <c r="T1009" s="192">
        <f t="shared" si="554"/>
        <v>0</v>
      </c>
      <c r="U1009" s="76">
        <f t="shared" si="555"/>
        <v>0</v>
      </c>
      <c r="V1009" s="123">
        <f t="shared" si="556"/>
        <v>0</v>
      </c>
      <c r="W1009" s="191"/>
      <c r="X1009" s="170"/>
      <c r="Y1009" s="74">
        <f t="shared" si="541"/>
        <v>0</v>
      </c>
      <c r="Z1009" s="188"/>
      <c r="AA1009" s="130">
        <f t="shared" si="557"/>
        <v>0</v>
      </c>
      <c r="AB1009" s="74">
        <f t="shared" si="558"/>
        <v>0</v>
      </c>
      <c r="AC1009" s="356"/>
      <c r="AD1009" s="130" cm="1">
        <f t="array" ref="AD1009">IFERROR(ROUND((_xlfn.IFS(offer_sale_type="поставка",AB1009,offer_sale_type="транзит",S1009)*(1+AC1009))/E1009,2),0)</f>
        <v>0</v>
      </c>
      <c r="AE1009" s="74">
        <f t="shared" si="559"/>
        <v>0</v>
      </c>
      <c r="AF1009" s="123" cm="1">
        <f t="array" ref="AF1009">IFERROR(ROUND(_xlfn.IFS(offer_sale_type="поставка",AB1009,offer_sale_type="транзит",S1009)*AC1009,2),0)</f>
        <v>0</v>
      </c>
      <c r="AG1009" s="130">
        <f t="shared" si="542"/>
        <v>0</v>
      </c>
      <c r="AH1009" s="74">
        <f t="shared" si="543"/>
        <v>0</v>
      </c>
      <c r="AI1009" s="123">
        <f t="shared" si="544"/>
        <v>0</v>
      </c>
      <c r="AJ1009" s="118">
        <f t="shared" si="560"/>
        <v>0</v>
      </c>
      <c r="AK1009" s="74">
        <f t="shared" si="561"/>
        <v>0</v>
      </c>
      <c r="AL1009" s="174">
        <f t="shared" si="562"/>
        <v>0</v>
      </c>
      <c r="AM1009" s="175">
        <f t="shared" si="545"/>
        <v>0</v>
      </c>
      <c r="AN1009" s="130">
        <f t="shared" si="563"/>
        <v>0</v>
      </c>
      <c r="AO1009" s="74">
        <f t="shared" si="546"/>
        <v>0</v>
      </c>
      <c r="AP1009" s="123">
        <f t="shared" si="564"/>
        <v>0</v>
      </c>
      <c r="AQ1009" s="118">
        <f t="shared" si="547"/>
        <v>0</v>
      </c>
      <c r="AR1009" s="82" t="str">
        <f t="shared" si="565"/>
        <v>https://www.alta.ru/tnved/code//</v>
      </c>
      <c r="AS1009" s="157"/>
      <c r="AT1009" s="162"/>
      <c r="AU1009" s="74">
        <f t="shared" si="548"/>
        <v>0</v>
      </c>
      <c r="AV1009" s="157"/>
      <c r="AW1009" s="75">
        <f>_xlfn.IFNA(VLOOKUP(L1009,list_vat[],3,FALSE),0)</f>
        <v>0</v>
      </c>
      <c r="AX1009" s="74">
        <f t="shared" si="566"/>
        <v>0</v>
      </c>
      <c r="AY1009" s="74">
        <f t="shared" si="567"/>
        <v>0</v>
      </c>
      <c r="AZ1009" s="130">
        <f t="shared" si="568"/>
        <v>0</v>
      </c>
      <c r="BA1009" s="74">
        <f t="shared" si="549"/>
        <v>0</v>
      </c>
      <c r="BB1009" s="193">
        <f t="shared" si="569"/>
        <v>0</v>
      </c>
      <c r="BC1009" s="102">
        <f t="shared" si="570"/>
        <v>0</v>
      </c>
      <c r="BD1009" s="102">
        <f t="shared" si="571"/>
        <v>0</v>
      </c>
      <c r="BE1009" s="413" t="s">
        <v>69</v>
      </c>
    </row>
    <row r="1010" spans="1:57" s="65" customFormat="1" ht="12" customHeight="1" x14ac:dyDescent="0.2">
      <c r="A1010" s="43">
        <v>995</v>
      </c>
      <c r="B1010" s="166"/>
      <c r="C1010" s="166"/>
      <c r="D1010" s="166"/>
      <c r="E1010" s="162"/>
      <c r="F1010" s="166"/>
      <c r="G1010" s="162"/>
      <c r="H1010" s="162"/>
      <c r="I1010" s="189">
        <f t="shared" si="550"/>
        <v>0</v>
      </c>
      <c r="J1010" s="195"/>
      <c r="K1010" s="162"/>
      <c r="L1010" s="168"/>
      <c r="M1010" s="75">
        <f>_xlfn.XLOOKUP(L1010,list_vat[Страна],list_vat[Ставка НДС %],0,0)</f>
        <v>0</v>
      </c>
      <c r="N1010" s="162">
        <f t="shared" si="551"/>
        <v>0</v>
      </c>
      <c r="O1010" s="169"/>
      <c r="P1010" s="74">
        <f t="shared" si="572"/>
        <v>0</v>
      </c>
      <c r="Q1010" s="162"/>
      <c r="R1010" s="162" t="str">
        <f t="shared" si="552"/>
        <v>введи курс</v>
      </c>
      <c r="S1010" s="196">
        <f t="shared" si="553"/>
        <v>0</v>
      </c>
      <c r="T1010" s="192">
        <f t="shared" si="554"/>
        <v>0</v>
      </c>
      <c r="U1010" s="76">
        <f t="shared" si="555"/>
        <v>0</v>
      </c>
      <c r="V1010" s="123">
        <f t="shared" si="556"/>
        <v>0</v>
      </c>
      <c r="W1010" s="191"/>
      <c r="X1010" s="170"/>
      <c r="Y1010" s="74">
        <f t="shared" si="541"/>
        <v>0</v>
      </c>
      <c r="Z1010" s="188"/>
      <c r="AA1010" s="130">
        <f t="shared" si="557"/>
        <v>0</v>
      </c>
      <c r="AB1010" s="74">
        <f t="shared" si="558"/>
        <v>0</v>
      </c>
      <c r="AC1010" s="356"/>
      <c r="AD1010" s="130" cm="1">
        <f t="array" ref="AD1010">IFERROR(ROUND((_xlfn.IFS(offer_sale_type="поставка",AB1010,offer_sale_type="транзит",S1010)*(1+AC1010))/E1010,2),0)</f>
        <v>0</v>
      </c>
      <c r="AE1010" s="74">
        <f t="shared" si="559"/>
        <v>0</v>
      </c>
      <c r="AF1010" s="123" cm="1">
        <f t="array" ref="AF1010">IFERROR(ROUND(_xlfn.IFS(offer_sale_type="поставка",AB1010,offer_sale_type="транзит",S1010)*AC1010,2),0)</f>
        <v>0</v>
      </c>
      <c r="AG1010" s="130">
        <f t="shared" si="542"/>
        <v>0</v>
      </c>
      <c r="AH1010" s="74">
        <f t="shared" si="543"/>
        <v>0</v>
      </c>
      <c r="AI1010" s="123">
        <f t="shared" si="544"/>
        <v>0</v>
      </c>
      <c r="AJ1010" s="118">
        <f t="shared" si="560"/>
        <v>0</v>
      </c>
      <c r="AK1010" s="74">
        <f t="shared" si="561"/>
        <v>0</v>
      </c>
      <c r="AL1010" s="174">
        <f t="shared" si="562"/>
        <v>0</v>
      </c>
      <c r="AM1010" s="175">
        <f t="shared" si="545"/>
        <v>0</v>
      </c>
      <c r="AN1010" s="130">
        <f t="shared" si="563"/>
        <v>0</v>
      </c>
      <c r="AO1010" s="74">
        <f t="shared" si="546"/>
        <v>0</v>
      </c>
      <c r="AP1010" s="123">
        <f t="shared" si="564"/>
        <v>0</v>
      </c>
      <c r="AQ1010" s="118">
        <f t="shared" si="547"/>
        <v>0</v>
      </c>
      <c r="AR1010" s="82" t="str">
        <f t="shared" si="565"/>
        <v>https://www.alta.ru/tnved/code//</v>
      </c>
      <c r="AS1010" s="157"/>
      <c r="AT1010" s="162"/>
      <c r="AU1010" s="74">
        <f t="shared" si="548"/>
        <v>0</v>
      </c>
      <c r="AV1010" s="157"/>
      <c r="AW1010" s="75">
        <f>_xlfn.IFNA(VLOOKUP(L1010,list_vat[],3,FALSE),0)</f>
        <v>0</v>
      </c>
      <c r="AX1010" s="74">
        <f t="shared" si="566"/>
        <v>0</v>
      </c>
      <c r="AY1010" s="74">
        <f t="shared" si="567"/>
        <v>0</v>
      </c>
      <c r="AZ1010" s="130">
        <f t="shared" si="568"/>
        <v>0</v>
      </c>
      <c r="BA1010" s="74">
        <f t="shared" si="549"/>
        <v>0</v>
      </c>
      <c r="BB1010" s="193">
        <f t="shared" si="569"/>
        <v>0</v>
      </c>
      <c r="BC1010" s="102">
        <f t="shared" si="570"/>
        <v>0</v>
      </c>
      <c r="BD1010" s="102">
        <f t="shared" si="571"/>
        <v>0</v>
      </c>
      <c r="BE1010" s="413" t="s">
        <v>69</v>
      </c>
    </row>
    <row r="1011" spans="1:57" s="65" customFormat="1" ht="12" customHeight="1" x14ac:dyDescent="0.2">
      <c r="A1011" s="43">
        <v>996</v>
      </c>
      <c r="B1011" s="166"/>
      <c r="C1011" s="166"/>
      <c r="D1011" s="166"/>
      <c r="E1011" s="162"/>
      <c r="F1011" s="166"/>
      <c r="G1011" s="162"/>
      <c r="H1011" s="162"/>
      <c r="I1011" s="189">
        <f t="shared" si="550"/>
        <v>0</v>
      </c>
      <c r="J1011" s="195"/>
      <c r="K1011" s="162"/>
      <c r="L1011" s="168"/>
      <c r="M1011" s="75">
        <f>_xlfn.XLOOKUP(L1011,list_vat[Страна],list_vat[Ставка НДС %],0,0)</f>
        <v>0</v>
      </c>
      <c r="N1011" s="162">
        <f t="shared" si="551"/>
        <v>0</v>
      </c>
      <c r="O1011" s="169"/>
      <c r="P1011" s="74">
        <f t="shared" si="572"/>
        <v>0</v>
      </c>
      <c r="Q1011" s="162"/>
      <c r="R1011" s="162" t="str">
        <f t="shared" si="552"/>
        <v>введи курс</v>
      </c>
      <c r="S1011" s="196">
        <f t="shared" si="553"/>
        <v>0</v>
      </c>
      <c r="T1011" s="192">
        <f t="shared" si="554"/>
        <v>0</v>
      </c>
      <c r="U1011" s="76">
        <f t="shared" si="555"/>
        <v>0</v>
      </c>
      <c r="V1011" s="123">
        <f t="shared" si="556"/>
        <v>0</v>
      </c>
      <c r="W1011" s="191"/>
      <c r="X1011" s="170"/>
      <c r="Y1011" s="74">
        <f t="shared" si="541"/>
        <v>0</v>
      </c>
      <c r="Z1011" s="188"/>
      <c r="AA1011" s="130">
        <f t="shared" si="557"/>
        <v>0</v>
      </c>
      <c r="AB1011" s="74">
        <f t="shared" si="558"/>
        <v>0</v>
      </c>
      <c r="AC1011" s="356"/>
      <c r="AD1011" s="130" cm="1">
        <f t="array" ref="AD1011">IFERROR(ROUND((_xlfn.IFS(offer_sale_type="поставка",AB1011,offer_sale_type="транзит",S1011)*(1+AC1011))/E1011,2),0)</f>
        <v>0</v>
      </c>
      <c r="AE1011" s="74">
        <f t="shared" si="559"/>
        <v>0</v>
      </c>
      <c r="AF1011" s="123" cm="1">
        <f t="array" ref="AF1011">IFERROR(ROUND(_xlfn.IFS(offer_sale_type="поставка",AB1011,offer_sale_type="транзит",S1011)*AC1011,2),0)</f>
        <v>0</v>
      </c>
      <c r="AG1011" s="130">
        <f t="shared" si="542"/>
        <v>0</v>
      </c>
      <c r="AH1011" s="74">
        <f t="shared" si="543"/>
        <v>0</v>
      </c>
      <c r="AI1011" s="123">
        <f t="shared" si="544"/>
        <v>0</v>
      </c>
      <c r="AJ1011" s="118">
        <f t="shared" si="560"/>
        <v>0</v>
      </c>
      <c r="AK1011" s="74">
        <f t="shared" si="561"/>
        <v>0</v>
      </c>
      <c r="AL1011" s="174">
        <f t="shared" si="562"/>
        <v>0</v>
      </c>
      <c r="AM1011" s="175">
        <f t="shared" si="545"/>
        <v>0</v>
      </c>
      <c r="AN1011" s="130">
        <f t="shared" si="563"/>
        <v>0</v>
      </c>
      <c r="AO1011" s="74">
        <f t="shared" si="546"/>
        <v>0</v>
      </c>
      <c r="AP1011" s="123">
        <f t="shared" si="564"/>
        <v>0</v>
      </c>
      <c r="AQ1011" s="118">
        <f t="shared" si="547"/>
        <v>0</v>
      </c>
      <c r="AR1011" s="82" t="str">
        <f t="shared" si="565"/>
        <v>https://www.alta.ru/tnved/code//</v>
      </c>
      <c r="AS1011" s="157"/>
      <c r="AT1011" s="162"/>
      <c r="AU1011" s="74">
        <f t="shared" si="548"/>
        <v>0</v>
      </c>
      <c r="AV1011" s="157"/>
      <c r="AW1011" s="75">
        <f>_xlfn.IFNA(VLOOKUP(L1011,list_vat[],3,FALSE),0)</f>
        <v>0</v>
      </c>
      <c r="AX1011" s="74">
        <f t="shared" si="566"/>
        <v>0</v>
      </c>
      <c r="AY1011" s="74">
        <f t="shared" si="567"/>
        <v>0</v>
      </c>
      <c r="AZ1011" s="130">
        <f t="shared" si="568"/>
        <v>0</v>
      </c>
      <c r="BA1011" s="74">
        <f t="shared" si="549"/>
        <v>0</v>
      </c>
      <c r="BB1011" s="193">
        <f t="shared" si="569"/>
        <v>0</v>
      </c>
      <c r="BC1011" s="102">
        <f t="shared" si="570"/>
        <v>0</v>
      </c>
      <c r="BD1011" s="102">
        <f t="shared" si="571"/>
        <v>0</v>
      </c>
      <c r="BE1011" s="413" t="s">
        <v>69</v>
      </c>
    </row>
    <row r="1012" spans="1:57" s="65" customFormat="1" ht="12" customHeight="1" x14ac:dyDescent="0.2">
      <c r="A1012" s="43">
        <v>997</v>
      </c>
      <c r="B1012" s="166"/>
      <c r="C1012" s="166"/>
      <c r="D1012" s="166"/>
      <c r="E1012" s="162"/>
      <c r="F1012" s="166"/>
      <c r="G1012" s="162"/>
      <c r="H1012" s="162"/>
      <c r="I1012" s="189">
        <f t="shared" si="550"/>
        <v>0</v>
      </c>
      <c r="J1012" s="195"/>
      <c r="K1012" s="162"/>
      <c r="L1012" s="168"/>
      <c r="M1012" s="75">
        <f>_xlfn.XLOOKUP(L1012,list_vat[Страна],list_vat[Ставка НДС %],0,0)</f>
        <v>0</v>
      </c>
      <c r="N1012" s="162">
        <f t="shared" si="551"/>
        <v>0</v>
      </c>
      <c r="O1012" s="169"/>
      <c r="P1012" s="74">
        <f t="shared" si="572"/>
        <v>0</v>
      </c>
      <c r="Q1012" s="162"/>
      <c r="R1012" s="162" t="str">
        <f t="shared" si="552"/>
        <v>введи курс</v>
      </c>
      <c r="S1012" s="196">
        <f t="shared" si="553"/>
        <v>0</v>
      </c>
      <c r="T1012" s="192">
        <f t="shared" si="554"/>
        <v>0</v>
      </c>
      <c r="U1012" s="76">
        <f t="shared" si="555"/>
        <v>0</v>
      </c>
      <c r="V1012" s="123">
        <f t="shared" si="556"/>
        <v>0</v>
      </c>
      <c r="W1012" s="191"/>
      <c r="X1012" s="170"/>
      <c r="Y1012" s="74">
        <f t="shared" si="541"/>
        <v>0</v>
      </c>
      <c r="Z1012" s="188"/>
      <c r="AA1012" s="130">
        <f t="shared" si="557"/>
        <v>0</v>
      </c>
      <c r="AB1012" s="74">
        <f t="shared" si="558"/>
        <v>0</v>
      </c>
      <c r="AC1012" s="356"/>
      <c r="AD1012" s="130" cm="1">
        <f t="array" ref="AD1012">IFERROR(ROUND((_xlfn.IFS(offer_sale_type="поставка",AB1012,offer_sale_type="транзит",S1012)*(1+AC1012))/E1012,2),0)</f>
        <v>0</v>
      </c>
      <c r="AE1012" s="74">
        <f t="shared" si="559"/>
        <v>0</v>
      </c>
      <c r="AF1012" s="123" cm="1">
        <f t="array" ref="AF1012">IFERROR(ROUND(_xlfn.IFS(offer_sale_type="поставка",AB1012,offer_sale_type="транзит",S1012)*AC1012,2),0)</f>
        <v>0</v>
      </c>
      <c r="AG1012" s="130">
        <f t="shared" si="542"/>
        <v>0</v>
      </c>
      <c r="AH1012" s="74">
        <f t="shared" si="543"/>
        <v>0</v>
      </c>
      <c r="AI1012" s="123">
        <f t="shared" si="544"/>
        <v>0</v>
      </c>
      <c r="AJ1012" s="118">
        <f t="shared" si="560"/>
        <v>0</v>
      </c>
      <c r="AK1012" s="74">
        <f t="shared" si="561"/>
        <v>0</v>
      </c>
      <c r="AL1012" s="174">
        <f t="shared" si="562"/>
        <v>0</v>
      </c>
      <c r="AM1012" s="175">
        <f t="shared" si="545"/>
        <v>0</v>
      </c>
      <c r="AN1012" s="130">
        <f t="shared" si="563"/>
        <v>0</v>
      </c>
      <c r="AO1012" s="74">
        <f t="shared" si="546"/>
        <v>0</v>
      </c>
      <c r="AP1012" s="123">
        <f t="shared" si="564"/>
        <v>0</v>
      </c>
      <c r="AQ1012" s="118">
        <f t="shared" si="547"/>
        <v>0</v>
      </c>
      <c r="AR1012" s="82" t="str">
        <f t="shared" si="565"/>
        <v>https://www.alta.ru/tnved/code//</v>
      </c>
      <c r="AS1012" s="157"/>
      <c r="AT1012" s="162"/>
      <c r="AU1012" s="74">
        <f t="shared" si="548"/>
        <v>0</v>
      </c>
      <c r="AV1012" s="157"/>
      <c r="AW1012" s="75">
        <f>_xlfn.IFNA(VLOOKUP(L1012,list_vat[],3,FALSE),0)</f>
        <v>0</v>
      </c>
      <c r="AX1012" s="74">
        <f t="shared" si="566"/>
        <v>0</v>
      </c>
      <c r="AY1012" s="74">
        <f t="shared" si="567"/>
        <v>0</v>
      </c>
      <c r="AZ1012" s="130">
        <f t="shared" si="568"/>
        <v>0</v>
      </c>
      <c r="BA1012" s="74">
        <f t="shared" si="549"/>
        <v>0</v>
      </c>
      <c r="BB1012" s="193">
        <f t="shared" si="569"/>
        <v>0</v>
      </c>
      <c r="BC1012" s="102">
        <f t="shared" si="570"/>
        <v>0</v>
      </c>
      <c r="BD1012" s="102">
        <f t="shared" si="571"/>
        <v>0</v>
      </c>
      <c r="BE1012" s="413" t="s">
        <v>69</v>
      </c>
    </row>
    <row r="1013" spans="1:57" s="65" customFormat="1" ht="12" customHeight="1" x14ac:dyDescent="0.2">
      <c r="A1013" s="43">
        <v>998</v>
      </c>
      <c r="B1013" s="166"/>
      <c r="C1013" s="166"/>
      <c r="D1013" s="166"/>
      <c r="E1013" s="162"/>
      <c r="F1013" s="166"/>
      <c r="G1013" s="162"/>
      <c r="H1013" s="162"/>
      <c r="I1013" s="189">
        <f t="shared" si="550"/>
        <v>0</v>
      </c>
      <c r="J1013" s="195"/>
      <c r="K1013" s="162"/>
      <c r="L1013" s="168"/>
      <c r="M1013" s="75">
        <f>_xlfn.XLOOKUP(L1013,list_vat[Страна],list_vat[Ставка НДС %],0,0)</f>
        <v>0</v>
      </c>
      <c r="N1013" s="162">
        <f t="shared" si="551"/>
        <v>0</v>
      </c>
      <c r="O1013" s="169"/>
      <c r="P1013" s="74">
        <f t="shared" si="572"/>
        <v>0</v>
      </c>
      <c r="Q1013" s="162"/>
      <c r="R1013" s="162" t="str">
        <f t="shared" si="552"/>
        <v>введи курс</v>
      </c>
      <c r="S1013" s="196">
        <f t="shared" si="553"/>
        <v>0</v>
      </c>
      <c r="T1013" s="192">
        <f t="shared" si="554"/>
        <v>0</v>
      </c>
      <c r="U1013" s="76">
        <f t="shared" si="555"/>
        <v>0</v>
      </c>
      <c r="V1013" s="123">
        <f t="shared" si="556"/>
        <v>0</v>
      </c>
      <c r="W1013" s="191"/>
      <c r="X1013" s="170"/>
      <c r="Y1013" s="74">
        <f t="shared" si="541"/>
        <v>0</v>
      </c>
      <c r="Z1013" s="188"/>
      <c r="AA1013" s="130">
        <f t="shared" si="557"/>
        <v>0</v>
      </c>
      <c r="AB1013" s="74">
        <f t="shared" si="558"/>
        <v>0</v>
      </c>
      <c r="AC1013" s="356"/>
      <c r="AD1013" s="130" cm="1">
        <f t="array" ref="AD1013">IFERROR(ROUND((_xlfn.IFS(offer_sale_type="поставка",AB1013,offer_sale_type="транзит",S1013)*(1+AC1013))/E1013,2),0)</f>
        <v>0</v>
      </c>
      <c r="AE1013" s="74">
        <f t="shared" si="559"/>
        <v>0</v>
      </c>
      <c r="AF1013" s="123" cm="1">
        <f t="array" ref="AF1013">IFERROR(ROUND(_xlfn.IFS(offer_sale_type="поставка",AB1013,offer_sale_type="транзит",S1013)*AC1013,2),0)</f>
        <v>0</v>
      </c>
      <c r="AG1013" s="130">
        <f t="shared" si="542"/>
        <v>0</v>
      </c>
      <c r="AH1013" s="74">
        <f t="shared" si="543"/>
        <v>0</v>
      </c>
      <c r="AI1013" s="123">
        <f t="shared" si="544"/>
        <v>0</v>
      </c>
      <c r="AJ1013" s="118">
        <f t="shared" si="560"/>
        <v>0</v>
      </c>
      <c r="AK1013" s="74">
        <f t="shared" si="561"/>
        <v>0</v>
      </c>
      <c r="AL1013" s="174">
        <f t="shared" si="562"/>
        <v>0</v>
      </c>
      <c r="AM1013" s="175">
        <f t="shared" si="545"/>
        <v>0</v>
      </c>
      <c r="AN1013" s="130">
        <f t="shared" si="563"/>
        <v>0</v>
      </c>
      <c r="AO1013" s="74">
        <f t="shared" si="546"/>
        <v>0</v>
      </c>
      <c r="AP1013" s="123">
        <f t="shared" si="564"/>
        <v>0</v>
      </c>
      <c r="AQ1013" s="118">
        <f t="shared" si="547"/>
        <v>0</v>
      </c>
      <c r="AR1013" s="82" t="str">
        <f t="shared" si="565"/>
        <v>https://www.alta.ru/tnved/code//</v>
      </c>
      <c r="AS1013" s="157"/>
      <c r="AT1013" s="162"/>
      <c r="AU1013" s="74">
        <f t="shared" si="548"/>
        <v>0</v>
      </c>
      <c r="AV1013" s="157"/>
      <c r="AW1013" s="75">
        <f>_xlfn.IFNA(VLOOKUP(L1013,list_vat[],3,FALSE),0)</f>
        <v>0</v>
      </c>
      <c r="AX1013" s="74">
        <f t="shared" si="566"/>
        <v>0</v>
      </c>
      <c r="AY1013" s="74">
        <f t="shared" si="567"/>
        <v>0</v>
      </c>
      <c r="AZ1013" s="130">
        <f t="shared" si="568"/>
        <v>0</v>
      </c>
      <c r="BA1013" s="74">
        <f t="shared" si="549"/>
        <v>0</v>
      </c>
      <c r="BB1013" s="193">
        <f t="shared" si="569"/>
        <v>0</v>
      </c>
      <c r="BC1013" s="102">
        <f t="shared" si="570"/>
        <v>0</v>
      </c>
      <c r="BD1013" s="102">
        <f t="shared" si="571"/>
        <v>0</v>
      </c>
      <c r="BE1013" s="413" t="s">
        <v>69</v>
      </c>
    </row>
    <row r="1014" spans="1:57" s="65" customFormat="1" ht="12" customHeight="1" x14ac:dyDescent="0.2">
      <c r="A1014" s="43">
        <v>999</v>
      </c>
      <c r="B1014" s="166"/>
      <c r="C1014" s="166"/>
      <c r="D1014" s="166"/>
      <c r="E1014" s="162"/>
      <c r="F1014" s="166"/>
      <c r="G1014" s="162"/>
      <c r="H1014" s="162"/>
      <c r="I1014" s="189">
        <f t="shared" si="550"/>
        <v>0</v>
      </c>
      <c r="J1014" s="195"/>
      <c r="K1014" s="162"/>
      <c r="L1014" s="168"/>
      <c r="M1014" s="75">
        <f>_xlfn.XLOOKUP(L1014,list_vat[Страна],list_vat[Ставка НДС %],0,0)</f>
        <v>0</v>
      </c>
      <c r="N1014" s="162">
        <f t="shared" si="551"/>
        <v>0</v>
      </c>
      <c r="O1014" s="169"/>
      <c r="P1014" s="74">
        <f t="shared" si="572"/>
        <v>0</v>
      </c>
      <c r="Q1014" s="162"/>
      <c r="R1014" s="162" t="str">
        <f t="shared" si="552"/>
        <v>введи курс</v>
      </c>
      <c r="S1014" s="196">
        <f t="shared" si="553"/>
        <v>0</v>
      </c>
      <c r="T1014" s="192">
        <f t="shared" si="554"/>
        <v>0</v>
      </c>
      <c r="U1014" s="76">
        <f t="shared" si="555"/>
        <v>0</v>
      </c>
      <c r="V1014" s="123">
        <f t="shared" si="556"/>
        <v>0</v>
      </c>
      <c r="W1014" s="191"/>
      <c r="X1014" s="170"/>
      <c r="Y1014" s="74">
        <f t="shared" si="541"/>
        <v>0</v>
      </c>
      <c r="Z1014" s="188"/>
      <c r="AA1014" s="130">
        <f t="shared" si="557"/>
        <v>0</v>
      </c>
      <c r="AB1014" s="74">
        <f t="shared" si="558"/>
        <v>0</v>
      </c>
      <c r="AC1014" s="356"/>
      <c r="AD1014" s="130" cm="1">
        <f t="array" ref="AD1014">IFERROR(ROUND((_xlfn.IFS(offer_sale_type="поставка",AB1014,offer_sale_type="транзит",S1014)*(1+AC1014))/E1014,2),0)</f>
        <v>0</v>
      </c>
      <c r="AE1014" s="74">
        <f t="shared" si="559"/>
        <v>0</v>
      </c>
      <c r="AF1014" s="123" cm="1">
        <f t="array" ref="AF1014">IFERROR(ROUND(_xlfn.IFS(offer_sale_type="поставка",AB1014,offer_sale_type="транзит",S1014)*AC1014,2),0)</f>
        <v>0</v>
      </c>
      <c r="AG1014" s="130">
        <f t="shared" si="542"/>
        <v>0</v>
      </c>
      <c r="AH1014" s="74">
        <f t="shared" si="543"/>
        <v>0</v>
      </c>
      <c r="AI1014" s="123">
        <f t="shared" si="544"/>
        <v>0</v>
      </c>
      <c r="AJ1014" s="118">
        <f t="shared" si="560"/>
        <v>0</v>
      </c>
      <c r="AK1014" s="74">
        <f t="shared" si="561"/>
        <v>0</v>
      </c>
      <c r="AL1014" s="174">
        <f t="shared" si="562"/>
        <v>0</v>
      </c>
      <c r="AM1014" s="175">
        <f t="shared" si="545"/>
        <v>0</v>
      </c>
      <c r="AN1014" s="130">
        <f t="shared" si="563"/>
        <v>0</v>
      </c>
      <c r="AO1014" s="74">
        <f t="shared" si="546"/>
        <v>0</v>
      </c>
      <c r="AP1014" s="123">
        <f t="shared" si="564"/>
        <v>0</v>
      </c>
      <c r="AQ1014" s="118">
        <f t="shared" si="547"/>
        <v>0</v>
      </c>
      <c r="AR1014" s="82" t="str">
        <f t="shared" si="565"/>
        <v>https://www.alta.ru/tnved/code//</v>
      </c>
      <c r="AS1014" s="157"/>
      <c r="AT1014" s="162"/>
      <c r="AU1014" s="74">
        <f t="shared" si="548"/>
        <v>0</v>
      </c>
      <c r="AV1014" s="157"/>
      <c r="AW1014" s="75">
        <f>_xlfn.IFNA(VLOOKUP(L1014,list_vat[],3,FALSE),0)</f>
        <v>0</v>
      </c>
      <c r="AX1014" s="74">
        <f t="shared" si="566"/>
        <v>0</v>
      </c>
      <c r="AY1014" s="74">
        <f t="shared" si="567"/>
        <v>0</v>
      </c>
      <c r="AZ1014" s="130">
        <f t="shared" si="568"/>
        <v>0</v>
      </c>
      <c r="BA1014" s="74">
        <f t="shared" si="549"/>
        <v>0</v>
      </c>
      <c r="BB1014" s="193">
        <f t="shared" si="569"/>
        <v>0</v>
      </c>
      <c r="BC1014" s="102">
        <f t="shared" si="570"/>
        <v>0</v>
      </c>
      <c r="BD1014" s="102">
        <f t="shared" si="571"/>
        <v>0</v>
      </c>
      <c r="BE1014" s="413" t="s">
        <v>69</v>
      </c>
    </row>
    <row r="1015" spans="1:57" s="65" customFormat="1" ht="12" customHeight="1" x14ac:dyDescent="0.2">
      <c r="A1015" s="43">
        <v>1000</v>
      </c>
      <c r="B1015" s="166"/>
      <c r="C1015" s="166"/>
      <c r="D1015" s="166"/>
      <c r="E1015" s="162"/>
      <c r="F1015" s="166"/>
      <c r="G1015" s="162"/>
      <c r="H1015" s="162"/>
      <c r="I1015" s="189">
        <f t="shared" si="550"/>
        <v>0</v>
      </c>
      <c r="J1015" s="195"/>
      <c r="K1015" s="162"/>
      <c r="L1015" s="168"/>
      <c r="M1015" s="75">
        <f>_xlfn.XLOOKUP(L1015,list_vat[Страна],list_vat[Ставка НДС %],0,0)</f>
        <v>0</v>
      </c>
      <c r="N1015" s="162">
        <f t="shared" si="551"/>
        <v>0</v>
      </c>
      <c r="O1015" s="169"/>
      <c r="P1015" s="74">
        <f t="shared" si="572"/>
        <v>0</v>
      </c>
      <c r="Q1015" s="162"/>
      <c r="R1015" s="162" t="str">
        <f t="shared" si="552"/>
        <v>введи курс</v>
      </c>
      <c r="S1015" s="196">
        <f t="shared" si="553"/>
        <v>0</v>
      </c>
      <c r="T1015" s="192">
        <f t="shared" si="554"/>
        <v>0</v>
      </c>
      <c r="U1015" s="76">
        <f t="shared" si="555"/>
        <v>0</v>
      </c>
      <c r="V1015" s="123">
        <f t="shared" si="556"/>
        <v>0</v>
      </c>
      <c r="W1015" s="191"/>
      <c r="X1015" s="170"/>
      <c r="Y1015" s="74">
        <f t="shared" si="541"/>
        <v>0</v>
      </c>
      <c r="Z1015" s="188"/>
      <c r="AA1015" s="130">
        <f t="shared" si="557"/>
        <v>0</v>
      </c>
      <c r="AB1015" s="74">
        <f t="shared" si="558"/>
        <v>0</v>
      </c>
      <c r="AC1015" s="356"/>
      <c r="AD1015" s="130" cm="1">
        <f t="array" ref="AD1015">IFERROR(ROUND((_xlfn.IFS(offer_sale_type="поставка",AB1015,offer_sale_type="транзит",S1015)*(1+AC1015))/E1015,2),0)</f>
        <v>0</v>
      </c>
      <c r="AE1015" s="74">
        <f t="shared" si="559"/>
        <v>0</v>
      </c>
      <c r="AF1015" s="123" cm="1">
        <f t="array" ref="AF1015">IFERROR(ROUND(_xlfn.IFS(offer_sale_type="поставка",AB1015,offer_sale_type="транзит",S1015)*AC1015,2),0)</f>
        <v>0</v>
      </c>
      <c r="AG1015" s="130">
        <f t="shared" si="542"/>
        <v>0</v>
      </c>
      <c r="AH1015" s="74">
        <f t="shared" si="543"/>
        <v>0</v>
      </c>
      <c r="AI1015" s="123">
        <f t="shared" si="544"/>
        <v>0</v>
      </c>
      <c r="AJ1015" s="118">
        <f t="shared" si="560"/>
        <v>0</v>
      </c>
      <c r="AK1015" s="74">
        <f t="shared" si="561"/>
        <v>0</v>
      </c>
      <c r="AL1015" s="174">
        <f t="shared" si="562"/>
        <v>0</v>
      </c>
      <c r="AM1015" s="175">
        <f t="shared" si="545"/>
        <v>0</v>
      </c>
      <c r="AN1015" s="130">
        <f t="shared" si="563"/>
        <v>0</v>
      </c>
      <c r="AO1015" s="74">
        <f t="shared" si="546"/>
        <v>0</v>
      </c>
      <c r="AP1015" s="123">
        <f t="shared" si="564"/>
        <v>0</v>
      </c>
      <c r="AQ1015" s="118">
        <f t="shared" si="547"/>
        <v>0</v>
      </c>
      <c r="AR1015" s="82" t="str">
        <f t="shared" si="565"/>
        <v>https://www.alta.ru/tnved/code//</v>
      </c>
      <c r="AS1015" s="157"/>
      <c r="AT1015" s="162"/>
      <c r="AU1015" s="74">
        <f t="shared" si="548"/>
        <v>0</v>
      </c>
      <c r="AV1015" s="157"/>
      <c r="AW1015" s="75">
        <f>_xlfn.IFNA(VLOOKUP(L1015,list_vat[],3,FALSE),0)</f>
        <v>0</v>
      </c>
      <c r="AX1015" s="74">
        <f t="shared" si="566"/>
        <v>0</v>
      </c>
      <c r="AY1015" s="74">
        <f t="shared" si="567"/>
        <v>0</v>
      </c>
      <c r="AZ1015" s="130">
        <f t="shared" si="568"/>
        <v>0</v>
      </c>
      <c r="BA1015" s="74">
        <f t="shared" si="549"/>
        <v>0</v>
      </c>
      <c r="BB1015" s="193">
        <f t="shared" si="569"/>
        <v>0</v>
      </c>
      <c r="BC1015" s="102">
        <f t="shared" si="570"/>
        <v>0</v>
      </c>
      <c r="BD1015" s="102">
        <f t="shared" si="571"/>
        <v>0</v>
      </c>
      <c r="BE1015" s="413" t="s">
        <v>69</v>
      </c>
    </row>
    <row r="1016" spans="1:57" s="65" customFormat="1" ht="12" customHeight="1" x14ac:dyDescent="0.2">
      <c r="A1016" s="43">
        <v>1001</v>
      </c>
      <c r="B1016" s="166"/>
      <c r="C1016" s="166"/>
      <c r="D1016" s="166"/>
      <c r="E1016" s="162"/>
      <c r="F1016" s="166"/>
      <c r="G1016" s="162"/>
      <c r="H1016" s="162"/>
      <c r="I1016" s="189">
        <f t="shared" si="550"/>
        <v>0</v>
      </c>
      <c r="J1016" s="195"/>
      <c r="K1016" s="162"/>
      <c r="L1016" s="168"/>
      <c r="M1016" s="75">
        <f>_xlfn.XLOOKUP(L1016,list_vat[Страна],list_vat[Ставка НДС %],0,0)</f>
        <v>0</v>
      </c>
      <c r="N1016" s="162">
        <f t="shared" si="551"/>
        <v>0</v>
      </c>
      <c r="O1016" s="169"/>
      <c r="P1016" s="74">
        <f t="shared" si="572"/>
        <v>0</v>
      </c>
      <c r="Q1016" s="162"/>
      <c r="R1016" s="162" t="str">
        <f t="shared" si="552"/>
        <v>введи курс</v>
      </c>
      <c r="S1016" s="196">
        <f t="shared" si="553"/>
        <v>0</v>
      </c>
      <c r="T1016" s="192">
        <f t="shared" si="554"/>
        <v>0</v>
      </c>
      <c r="U1016" s="76">
        <f t="shared" si="555"/>
        <v>0</v>
      </c>
      <c r="V1016" s="123">
        <f t="shared" si="556"/>
        <v>0</v>
      </c>
      <c r="W1016" s="191"/>
      <c r="X1016" s="170"/>
      <c r="Y1016" s="74">
        <f t="shared" si="541"/>
        <v>0</v>
      </c>
      <c r="Z1016" s="188"/>
      <c r="AA1016" s="130">
        <f t="shared" si="557"/>
        <v>0</v>
      </c>
      <c r="AB1016" s="74">
        <f t="shared" si="558"/>
        <v>0</v>
      </c>
      <c r="AC1016" s="356"/>
      <c r="AD1016" s="130" cm="1">
        <f t="array" ref="AD1016">IFERROR(ROUND((_xlfn.IFS(offer_sale_type="поставка",AB1016,offer_sale_type="транзит",S1016)*(1+AC1016))/E1016,2),0)</f>
        <v>0</v>
      </c>
      <c r="AE1016" s="74">
        <f t="shared" si="559"/>
        <v>0</v>
      </c>
      <c r="AF1016" s="123" cm="1">
        <f t="array" ref="AF1016">IFERROR(ROUND(_xlfn.IFS(offer_sale_type="поставка",AB1016,offer_sale_type="транзит",S1016)*AC1016,2),0)</f>
        <v>0</v>
      </c>
      <c r="AG1016" s="130">
        <f t="shared" si="542"/>
        <v>0</v>
      </c>
      <c r="AH1016" s="74">
        <f t="shared" si="543"/>
        <v>0</v>
      </c>
      <c r="AI1016" s="123">
        <f t="shared" si="544"/>
        <v>0</v>
      </c>
      <c r="AJ1016" s="118">
        <f t="shared" si="560"/>
        <v>0</v>
      </c>
      <c r="AK1016" s="74">
        <f t="shared" si="561"/>
        <v>0</v>
      </c>
      <c r="AL1016" s="174">
        <f t="shared" si="562"/>
        <v>0</v>
      </c>
      <c r="AM1016" s="175">
        <f t="shared" si="545"/>
        <v>0</v>
      </c>
      <c r="AN1016" s="130">
        <f t="shared" si="563"/>
        <v>0</v>
      </c>
      <c r="AO1016" s="74">
        <f t="shared" si="546"/>
        <v>0</v>
      </c>
      <c r="AP1016" s="123">
        <f t="shared" si="564"/>
        <v>0</v>
      </c>
      <c r="AQ1016" s="118">
        <f t="shared" si="547"/>
        <v>0</v>
      </c>
      <c r="AR1016" s="82" t="str">
        <f t="shared" si="565"/>
        <v>https://www.alta.ru/tnved/code//</v>
      </c>
      <c r="AS1016" s="157"/>
      <c r="AT1016" s="162"/>
      <c r="AU1016" s="74">
        <f t="shared" si="548"/>
        <v>0</v>
      </c>
      <c r="AV1016" s="157"/>
      <c r="AW1016" s="75">
        <f>_xlfn.IFNA(VLOOKUP(L1016,list_vat[],3,FALSE),0)</f>
        <v>0</v>
      </c>
      <c r="AX1016" s="74">
        <f t="shared" si="566"/>
        <v>0</v>
      </c>
      <c r="AY1016" s="74">
        <f t="shared" si="567"/>
        <v>0</v>
      </c>
      <c r="AZ1016" s="130">
        <f t="shared" si="568"/>
        <v>0</v>
      </c>
      <c r="BA1016" s="74">
        <f t="shared" si="549"/>
        <v>0</v>
      </c>
      <c r="BB1016" s="193">
        <f t="shared" si="569"/>
        <v>0</v>
      </c>
      <c r="BC1016" s="102">
        <f t="shared" si="570"/>
        <v>0</v>
      </c>
      <c r="BD1016" s="102">
        <f t="shared" si="571"/>
        <v>0</v>
      </c>
      <c r="BE1016" s="413" t="s">
        <v>69</v>
      </c>
    </row>
    <row r="1017" spans="1:57" s="65" customFormat="1" ht="12" customHeight="1" x14ac:dyDescent="0.2">
      <c r="A1017" s="43">
        <v>1002</v>
      </c>
      <c r="B1017" s="166"/>
      <c r="C1017" s="166"/>
      <c r="D1017" s="166"/>
      <c r="E1017" s="162"/>
      <c r="F1017" s="166"/>
      <c r="G1017" s="162"/>
      <c r="H1017" s="162"/>
      <c r="I1017" s="189">
        <f t="shared" si="550"/>
        <v>0</v>
      </c>
      <c r="J1017" s="195"/>
      <c r="K1017" s="162"/>
      <c r="L1017" s="168"/>
      <c r="M1017" s="75">
        <f>_xlfn.XLOOKUP(L1017,list_vat[Страна],list_vat[Ставка НДС %],0,0)</f>
        <v>0</v>
      </c>
      <c r="N1017" s="162">
        <f t="shared" si="551"/>
        <v>0</v>
      </c>
      <c r="O1017" s="169"/>
      <c r="P1017" s="74">
        <f t="shared" si="572"/>
        <v>0</v>
      </c>
      <c r="Q1017" s="162"/>
      <c r="R1017" s="162" t="str">
        <f t="shared" si="552"/>
        <v>введи курс</v>
      </c>
      <c r="S1017" s="196">
        <f t="shared" si="553"/>
        <v>0</v>
      </c>
      <c r="T1017" s="192">
        <f t="shared" si="554"/>
        <v>0</v>
      </c>
      <c r="U1017" s="76">
        <f t="shared" si="555"/>
        <v>0</v>
      </c>
      <c r="V1017" s="123">
        <f t="shared" si="556"/>
        <v>0</v>
      </c>
      <c r="W1017" s="191"/>
      <c r="X1017" s="170"/>
      <c r="Y1017" s="74">
        <f t="shared" si="541"/>
        <v>0</v>
      </c>
      <c r="Z1017" s="188"/>
      <c r="AA1017" s="130">
        <f t="shared" si="557"/>
        <v>0</v>
      </c>
      <c r="AB1017" s="74">
        <f t="shared" si="558"/>
        <v>0</v>
      </c>
      <c r="AC1017" s="356"/>
      <c r="AD1017" s="130" cm="1">
        <f t="array" ref="AD1017">IFERROR(ROUND((_xlfn.IFS(offer_sale_type="поставка",AB1017,offer_sale_type="транзит",S1017)*(1+AC1017))/E1017,2),0)</f>
        <v>0</v>
      </c>
      <c r="AE1017" s="74">
        <f t="shared" si="559"/>
        <v>0</v>
      </c>
      <c r="AF1017" s="123" cm="1">
        <f t="array" ref="AF1017">IFERROR(ROUND(_xlfn.IFS(offer_sale_type="поставка",AB1017,offer_sale_type="транзит",S1017)*AC1017,2),0)</f>
        <v>0</v>
      </c>
      <c r="AG1017" s="130">
        <f t="shared" si="542"/>
        <v>0</v>
      </c>
      <c r="AH1017" s="74">
        <f t="shared" si="543"/>
        <v>0</v>
      </c>
      <c r="AI1017" s="123">
        <f t="shared" si="544"/>
        <v>0</v>
      </c>
      <c r="AJ1017" s="118">
        <f t="shared" si="560"/>
        <v>0</v>
      </c>
      <c r="AK1017" s="74">
        <f t="shared" si="561"/>
        <v>0</v>
      </c>
      <c r="AL1017" s="174">
        <f t="shared" si="562"/>
        <v>0</v>
      </c>
      <c r="AM1017" s="175">
        <f t="shared" si="545"/>
        <v>0</v>
      </c>
      <c r="AN1017" s="130">
        <f t="shared" si="563"/>
        <v>0</v>
      </c>
      <c r="AO1017" s="74">
        <f t="shared" si="546"/>
        <v>0</v>
      </c>
      <c r="AP1017" s="123">
        <f t="shared" si="564"/>
        <v>0</v>
      </c>
      <c r="AQ1017" s="118">
        <f t="shared" si="547"/>
        <v>0</v>
      </c>
      <c r="AR1017" s="82" t="str">
        <f t="shared" si="565"/>
        <v>https://www.alta.ru/tnved/code//</v>
      </c>
      <c r="AS1017" s="157"/>
      <c r="AT1017" s="162"/>
      <c r="AU1017" s="74">
        <f t="shared" si="548"/>
        <v>0</v>
      </c>
      <c r="AV1017" s="157"/>
      <c r="AW1017" s="75">
        <f>_xlfn.IFNA(VLOOKUP(L1017,list_vat[],3,FALSE),0)</f>
        <v>0</v>
      </c>
      <c r="AX1017" s="74">
        <f t="shared" si="566"/>
        <v>0</v>
      </c>
      <c r="AY1017" s="74">
        <f t="shared" si="567"/>
        <v>0</v>
      </c>
      <c r="AZ1017" s="130">
        <f t="shared" si="568"/>
        <v>0</v>
      </c>
      <c r="BA1017" s="74">
        <f t="shared" si="549"/>
        <v>0</v>
      </c>
      <c r="BB1017" s="193">
        <f t="shared" si="569"/>
        <v>0</v>
      </c>
      <c r="BC1017" s="102">
        <f t="shared" si="570"/>
        <v>0</v>
      </c>
      <c r="BD1017" s="102">
        <f t="shared" si="571"/>
        <v>0</v>
      </c>
      <c r="BE1017" s="413" t="s">
        <v>69</v>
      </c>
    </row>
    <row r="1018" spans="1:57" s="65" customFormat="1" ht="12" customHeight="1" x14ac:dyDescent="0.2">
      <c r="A1018" s="43">
        <v>1003</v>
      </c>
      <c r="B1018" s="166"/>
      <c r="C1018" s="166"/>
      <c r="D1018" s="166"/>
      <c r="E1018" s="162"/>
      <c r="F1018" s="166"/>
      <c r="G1018" s="162"/>
      <c r="H1018" s="162"/>
      <c r="I1018" s="189">
        <f t="shared" si="550"/>
        <v>0</v>
      </c>
      <c r="J1018" s="195"/>
      <c r="K1018" s="162"/>
      <c r="L1018" s="168"/>
      <c r="M1018" s="75">
        <f>_xlfn.XLOOKUP(L1018,list_vat[Страна],list_vat[Ставка НДС %],0,0)</f>
        <v>0</v>
      </c>
      <c r="N1018" s="162">
        <f t="shared" si="551"/>
        <v>0</v>
      </c>
      <c r="O1018" s="169"/>
      <c r="P1018" s="74">
        <f t="shared" si="572"/>
        <v>0</v>
      </c>
      <c r="Q1018" s="162"/>
      <c r="R1018" s="162" t="str">
        <f t="shared" si="552"/>
        <v>введи курс</v>
      </c>
      <c r="S1018" s="196">
        <f t="shared" si="553"/>
        <v>0</v>
      </c>
      <c r="T1018" s="192">
        <f t="shared" si="554"/>
        <v>0</v>
      </c>
      <c r="U1018" s="76">
        <f t="shared" si="555"/>
        <v>0</v>
      </c>
      <c r="V1018" s="123">
        <f t="shared" si="556"/>
        <v>0</v>
      </c>
      <c r="W1018" s="191"/>
      <c r="X1018" s="170"/>
      <c r="Y1018" s="74">
        <f t="shared" si="541"/>
        <v>0</v>
      </c>
      <c r="Z1018" s="188"/>
      <c r="AA1018" s="130">
        <f t="shared" si="557"/>
        <v>0</v>
      </c>
      <c r="AB1018" s="74">
        <f t="shared" si="558"/>
        <v>0</v>
      </c>
      <c r="AC1018" s="356"/>
      <c r="AD1018" s="130" cm="1">
        <f t="array" ref="AD1018">IFERROR(ROUND((_xlfn.IFS(offer_sale_type="поставка",AB1018,offer_sale_type="транзит",S1018)*(1+AC1018))/E1018,2),0)</f>
        <v>0</v>
      </c>
      <c r="AE1018" s="74">
        <f t="shared" si="559"/>
        <v>0</v>
      </c>
      <c r="AF1018" s="123" cm="1">
        <f t="array" ref="AF1018">IFERROR(ROUND(_xlfn.IFS(offer_sale_type="поставка",AB1018,offer_sale_type="транзит",S1018)*AC1018,2),0)</f>
        <v>0</v>
      </c>
      <c r="AG1018" s="130">
        <f t="shared" si="542"/>
        <v>0</v>
      </c>
      <c r="AH1018" s="74">
        <f t="shared" si="543"/>
        <v>0</v>
      </c>
      <c r="AI1018" s="123">
        <f t="shared" si="544"/>
        <v>0</v>
      </c>
      <c r="AJ1018" s="118">
        <f t="shared" si="560"/>
        <v>0</v>
      </c>
      <c r="AK1018" s="74">
        <f t="shared" si="561"/>
        <v>0</v>
      </c>
      <c r="AL1018" s="174">
        <f t="shared" si="562"/>
        <v>0</v>
      </c>
      <c r="AM1018" s="175">
        <f t="shared" si="545"/>
        <v>0</v>
      </c>
      <c r="AN1018" s="130">
        <f t="shared" si="563"/>
        <v>0</v>
      </c>
      <c r="AO1018" s="74">
        <f t="shared" si="546"/>
        <v>0</v>
      </c>
      <c r="AP1018" s="123">
        <f t="shared" si="564"/>
        <v>0</v>
      </c>
      <c r="AQ1018" s="118">
        <f t="shared" si="547"/>
        <v>0</v>
      </c>
      <c r="AR1018" s="82" t="str">
        <f t="shared" si="565"/>
        <v>https://www.alta.ru/tnved/code//</v>
      </c>
      <c r="AS1018" s="157"/>
      <c r="AT1018" s="162"/>
      <c r="AU1018" s="74">
        <f t="shared" si="548"/>
        <v>0</v>
      </c>
      <c r="AV1018" s="157"/>
      <c r="AW1018" s="75">
        <f>_xlfn.IFNA(VLOOKUP(L1018,list_vat[],3,FALSE),0)</f>
        <v>0</v>
      </c>
      <c r="AX1018" s="74">
        <f t="shared" si="566"/>
        <v>0</v>
      </c>
      <c r="AY1018" s="74">
        <f t="shared" si="567"/>
        <v>0</v>
      </c>
      <c r="AZ1018" s="130">
        <f t="shared" si="568"/>
        <v>0</v>
      </c>
      <c r="BA1018" s="74">
        <f t="shared" si="549"/>
        <v>0</v>
      </c>
      <c r="BB1018" s="193">
        <f t="shared" si="569"/>
        <v>0</v>
      </c>
      <c r="BC1018" s="102">
        <f t="shared" si="570"/>
        <v>0</v>
      </c>
      <c r="BD1018" s="102">
        <f t="shared" si="571"/>
        <v>0</v>
      </c>
      <c r="BE1018" s="413" t="s">
        <v>69</v>
      </c>
    </row>
    <row r="1019" spans="1:57" s="65" customFormat="1" ht="12" customHeight="1" x14ac:dyDescent="0.2">
      <c r="A1019" s="43">
        <v>1004</v>
      </c>
      <c r="B1019" s="166"/>
      <c r="C1019" s="166"/>
      <c r="D1019" s="166"/>
      <c r="E1019" s="162"/>
      <c r="F1019" s="166"/>
      <c r="G1019" s="162"/>
      <c r="H1019" s="162"/>
      <c r="I1019" s="189">
        <f t="shared" si="550"/>
        <v>0</v>
      </c>
      <c r="J1019" s="195"/>
      <c r="K1019" s="162"/>
      <c r="L1019" s="168"/>
      <c r="M1019" s="75">
        <f>_xlfn.XLOOKUP(L1019,list_vat[Страна],list_vat[Ставка НДС %],0,0)</f>
        <v>0</v>
      </c>
      <c r="N1019" s="162">
        <f t="shared" si="551"/>
        <v>0</v>
      </c>
      <c r="O1019" s="169"/>
      <c r="P1019" s="74">
        <f t="shared" si="572"/>
        <v>0</v>
      </c>
      <c r="Q1019" s="162"/>
      <c r="R1019" s="162" t="str">
        <f t="shared" si="552"/>
        <v>введи курс</v>
      </c>
      <c r="S1019" s="196">
        <f t="shared" si="553"/>
        <v>0</v>
      </c>
      <c r="T1019" s="192">
        <f t="shared" si="554"/>
        <v>0</v>
      </c>
      <c r="U1019" s="76">
        <f t="shared" si="555"/>
        <v>0</v>
      </c>
      <c r="V1019" s="123">
        <f t="shared" si="556"/>
        <v>0</v>
      </c>
      <c r="W1019" s="191"/>
      <c r="X1019" s="170"/>
      <c r="Y1019" s="74">
        <f t="shared" si="541"/>
        <v>0</v>
      </c>
      <c r="Z1019" s="188"/>
      <c r="AA1019" s="130">
        <f t="shared" si="557"/>
        <v>0</v>
      </c>
      <c r="AB1019" s="74">
        <f t="shared" si="558"/>
        <v>0</v>
      </c>
      <c r="AC1019" s="356"/>
      <c r="AD1019" s="130" cm="1">
        <f t="array" ref="AD1019">IFERROR(ROUND((_xlfn.IFS(offer_sale_type="поставка",AB1019,offer_sale_type="транзит",S1019)*(1+AC1019))/E1019,2),0)</f>
        <v>0</v>
      </c>
      <c r="AE1019" s="74">
        <f t="shared" si="559"/>
        <v>0</v>
      </c>
      <c r="AF1019" s="123" cm="1">
        <f t="array" ref="AF1019">IFERROR(ROUND(_xlfn.IFS(offer_sale_type="поставка",AB1019,offer_sale_type="транзит",S1019)*AC1019,2),0)</f>
        <v>0</v>
      </c>
      <c r="AG1019" s="130">
        <f t="shared" si="542"/>
        <v>0</v>
      </c>
      <c r="AH1019" s="74">
        <f t="shared" si="543"/>
        <v>0</v>
      </c>
      <c r="AI1019" s="123">
        <f t="shared" si="544"/>
        <v>0</v>
      </c>
      <c r="AJ1019" s="118">
        <f t="shared" si="560"/>
        <v>0</v>
      </c>
      <c r="AK1019" s="74">
        <f t="shared" si="561"/>
        <v>0</v>
      </c>
      <c r="AL1019" s="174">
        <f t="shared" si="562"/>
        <v>0</v>
      </c>
      <c r="AM1019" s="175">
        <f t="shared" si="545"/>
        <v>0</v>
      </c>
      <c r="AN1019" s="130">
        <f t="shared" si="563"/>
        <v>0</v>
      </c>
      <c r="AO1019" s="74">
        <f t="shared" si="546"/>
        <v>0</v>
      </c>
      <c r="AP1019" s="123">
        <f t="shared" si="564"/>
        <v>0</v>
      </c>
      <c r="AQ1019" s="118">
        <f t="shared" si="547"/>
        <v>0</v>
      </c>
      <c r="AR1019" s="82" t="str">
        <f t="shared" si="565"/>
        <v>https://www.alta.ru/tnved/code//</v>
      </c>
      <c r="AS1019" s="157"/>
      <c r="AT1019" s="162"/>
      <c r="AU1019" s="74">
        <f t="shared" si="548"/>
        <v>0</v>
      </c>
      <c r="AV1019" s="157"/>
      <c r="AW1019" s="75">
        <f>_xlfn.IFNA(VLOOKUP(L1019,list_vat[],3,FALSE),0)</f>
        <v>0</v>
      </c>
      <c r="AX1019" s="74">
        <f t="shared" si="566"/>
        <v>0</v>
      </c>
      <c r="AY1019" s="74">
        <f t="shared" si="567"/>
        <v>0</v>
      </c>
      <c r="AZ1019" s="130">
        <f t="shared" si="568"/>
        <v>0</v>
      </c>
      <c r="BA1019" s="74">
        <f t="shared" si="549"/>
        <v>0</v>
      </c>
      <c r="BB1019" s="193">
        <f t="shared" si="569"/>
        <v>0</v>
      </c>
      <c r="BC1019" s="102">
        <f t="shared" si="570"/>
        <v>0</v>
      </c>
      <c r="BD1019" s="102">
        <f t="shared" si="571"/>
        <v>0</v>
      </c>
      <c r="BE1019" s="413" t="s">
        <v>69</v>
      </c>
    </row>
    <row r="1020" spans="1:57" s="65" customFormat="1" ht="12" customHeight="1" x14ac:dyDescent="0.2">
      <c r="A1020" s="43">
        <v>1005</v>
      </c>
      <c r="B1020" s="166"/>
      <c r="C1020" s="166"/>
      <c r="D1020" s="166"/>
      <c r="E1020" s="162"/>
      <c r="F1020" s="166"/>
      <c r="G1020" s="162"/>
      <c r="H1020" s="162"/>
      <c r="I1020" s="189">
        <f t="shared" si="550"/>
        <v>0</v>
      </c>
      <c r="J1020" s="195"/>
      <c r="K1020" s="162"/>
      <c r="L1020" s="168"/>
      <c r="M1020" s="75">
        <f>_xlfn.XLOOKUP(L1020,list_vat[Страна],list_vat[Ставка НДС %],0,0)</f>
        <v>0</v>
      </c>
      <c r="N1020" s="162">
        <f t="shared" si="551"/>
        <v>0</v>
      </c>
      <c r="O1020" s="169"/>
      <c r="P1020" s="74">
        <f t="shared" si="572"/>
        <v>0</v>
      </c>
      <c r="Q1020" s="162"/>
      <c r="R1020" s="162" t="str">
        <f t="shared" si="552"/>
        <v>введи курс</v>
      </c>
      <c r="S1020" s="196">
        <f t="shared" si="553"/>
        <v>0</v>
      </c>
      <c r="T1020" s="192">
        <f t="shared" si="554"/>
        <v>0</v>
      </c>
      <c r="U1020" s="76">
        <f t="shared" si="555"/>
        <v>0</v>
      </c>
      <c r="V1020" s="123">
        <f t="shared" si="556"/>
        <v>0</v>
      </c>
      <c r="W1020" s="191"/>
      <c r="X1020" s="170"/>
      <c r="Y1020" s="74">
        <f t="shared" si="541"/>
        <v>0</v>
      </c>
      <c r="Z1020" s="188"/>
      <c r="AA1020" s="130">
        <f t="shared" si="557"/>
        <v>0</v>
      </c>
      <c r="AB1020" s="74">
        <f t="shared" si="558"/>
        <v>0</v>
      </c>
      <c r="AC1020" s="356"/>
      <c r="AD1020" s="130" cm="1">
        <f t="array" ref="AD1020">IFERROR(ROUND((_xlfn.IFS(offer_sale_type="поставка",AB1020,offer_sale_type="транзит",S1020)*(1+AC1020))/E1020,2),0)</f>
        <v>0</v>
      </c>
      <c r="AE1020" s="74">
        <f t="shared" si="559"/>
        <v>0</v>
      </c>
      <c r="AF1020" s="123" cm="1">
        <f t="array" ref="AF1020">IFERROR(ROUND(_xlfn.IFS(offer_sale_type="поставка",AB1020,offer_sale_type="транзит",S1020)*AC1020,2),0)</f>
        <v>0</v>
      </c>
      <c r="AG1020" s="130">
        <f t="shared" si="542"/>
        <v>0</v>
      </c>
      <c r="AH1020" s="74">
        <f t="shared" si="543"/>
        <v>0</v>
      </c>
      <c r="AI1020" s="123">
        <f t="shared" si="544"/>
        <v>0</v>
      </c>
      <c r="AJ1020" s="118">
        <f t="shared" si="560"/>
        <v>0</v>
      </c>
      <c r="AK1020" s="74">
        <f t="shared" si="561"/>
        <v>0</v>
      </c>
      <c r="AL1020" s="174">
        <f t="shared" si="562"/>
        <v>0</v>
      </c>
      <c r="AM1020" s="175">
        <f t="shared" si="545"/>
        <v>0</v>
      </c>
      <c r="AN1020" s="130">
        <f t="shared" si="563"/>
        <v>0</v>
      </c>
      <c r="AO1020" s="74">
        <f t="shared" si="546"/>
        <v>0</v>
      </c>
      <c r="AP1020" s="123">
        <f t="shared" si="564"/>
        <v>0</v>
      </c>
      <c r="AQ1020" s="118">
        <f t="shared" si="547"/>
        <v>0</v>
      </c>
      <c r="AR1020" s="82" t="str">
        <f t="shared" si="565"/>
        <v>https://www.alta.ru/tnved/code//</v>
      </c>
      <c r="AS1020" s="157"/>
      <c r="AT1020" s="162"/>
      <c r="AU1020" s="74">
        <f t="shared" si="548"/>
        <v>0</v>
      </c>
      <c r="AV1020" s="157"/>
      <c r="AW1020" s="75">
        <f>_xlfn.IFNA(VLOOKUP(L1020,list_vat[],3,FALSE),0)</f>
        <v>0</v>
      </c>
      <c r="AX1020" s="74">
        <f t="shared" si="566"/>
        <v>0</v>
      </c>
      <c r="AY1020" s="74">
        <f t="shared" si="567"/>
        <v>0</v>
      </c>
      <c r="AZ1020" s="130">
        <f t="shared" si="568"/>
        <v>0</v>
      </c>
      <c r="BA1020" s="74">
        <f t="shared" si="549"/>
        <v>0</v>
      </c>
      <c r="BB1020" s="193">
        <f t="shared" si="569"/>
        <v>0</v>
      </c>
      <c r="BC1020" s="102">
        <f t="shared" si="570"/>
        <v>0</v>
      </c>
      <c r="BD1020" s="102">
        <f t="shared" si="571"/>
        <v>0</v>
      </c>
      <c r="BE1020" s="413" t="s">
        <v>69</v>
      </c>
    </row>
    <row r="1021" spans="1:57" s="65" customFormat="1" ht="12" customHeight="1" x14ac:dyDescent="0.2">
      <c r="A1021" s="43">
        <v>1006</v>
      </c>
      <c r="B1021" s="166"/>
      <c r="C1021" s="166"/>
      <c r="D1021" s="166"/>
      <c r="E1021" s="162"/>
      <c r="F1021" s="166"/>
      <c r="G1021" s="162"/>
      <c r="H1021" s="162"/>
      <c r="I1021" s="189">
        <f t="shared" si="550"/>
        <v>0</v>
      </c>
      <c r="J1021" s="195"/>
      <c r="K1021" s="162"/>
      <c r="L1021" s="168"/>
      <c r="M1021" s="75">
        <f>_xlfn.XLOOKUP(L1021,list_vat[Страна],list_vat[Ставка НДС %],0,0)</f>
        <v>0</v>
      </c>
      <c r="N1021" s="162">
        <f t="shared" si="551"/>
        <v>0</v>
      </c>
      <c r="O1021" s="169"/>
      <c r="P1021" s="74">
        <f t="shared" si="572"/>
        <v>0</v>
      </c>
      <c r="Q1021" s="162"/>
      <c r="R1021" s="162" t="str">
        <f t="shared" si="552"/>
        <v>введи курс</v>
      </c>
      <c r="S1021" s="196">
        <f t="shared" si="553"/>
        <v>0</v>
      </c>
      <c r="T1021" s="192">
        <f t="shared" si="554"/>
        <v>0</v>
      </c>
      <c r="U1021" s="76">
        <f t="shared" si="555"/>
        <v>0</v>
      </c>
      <c r="V1021" s="123">
        <f t="shared" si="556"/>
        <v>0</v>
      </c>
      <c r="W1021" s="191"/>
      <c r="X1021" s="170"/>
      <c r="Y1021" s="74">
        <f t="shared" si="541"/>
        <v>0</v>
      </c>
      <c r="Z1021" s="188"/>
      <c r="AA1021" s="130">
        <f t="shared" si="557"/>
        <v>0</v>
      </c>
      <c r="AB1021" s="74">
        <f t="shared" si="558"/>
        <v>0</v>
      </c>
      <c r="AC1021" s="356"/>
      <c r="AD1021" s="130" cm="1">
        <f t="array" ref="AD1021">IFERROR(ROUND((_xlfn.IFS(offer_sale_type="поставка",AB1021,offer_sale_type="транзит",S1021)*(1+AC1021))/E1021,2),0)</f>
        <v>0</v>
      </c>
      <c r="AE1021" s="74">
        <f t="shared" si="559"/>
        <v>0</v>
      </c>
      <c r="AF1021" s="123" cm="1">
        <f t="array" ref="AF1021">IFERROR(ROUND(_xlfn.IFS(offer_sale_type="поставка",AB1021,offer_sale_type="транзит",S1021)*AC1021,2),0)</f>
        <v>0</v>
      </c>
      <c r="AG1021" s="130">
        <f t="shared" si="542"/>
        <v>0</v>
      </c>
      <c r="AH1021" s="74">
        <f t="shared" si="543"/>
        <v>0</v>
      </c>
      <c r="AI1021" s="123">
        <f t="shared" si="544"/>
        <v>0</v>
      </c>
      <c r="AJ1021" s="118">
        <f t="shared" si="560"/>
        <v>0</v>
      </c>
      <c r="AK1021" s="74">
        <f t="shared" si="561"/>
        <v>0</v>
      </c>
      <c r="AL1021" s="174">
        <f t="shared" si="562"/>
        <v>0</v>
      </c>
      <c r="AM1021" s="175">
        <f t="shared" si="545"/>
        <v>0</v>
      </c>
      <c r="AN1021" s="130">
        <f t="shared" si="563"/>
        <v>0</v>
      </c>
      <c r="AO1021" s="74">
        <f t="shared" si="546"/>
        <v>0</v>
      </c>
      <c r="AP1021" s="123">
        <f t="shared" si="564"/>
        <v>0</v>
      </c>
      <c r="AQ1021" s="118">
        <f t="shared" si="547"/>
        <v>0</v>
      </c>
      <c r="AR1021" s="82" t="str">
        <f t="shared" si="565"/>
        <v>https://www.alta.ru/tnved/code//</v>
      </c>
      <c r="AS1021" s="157"/>
      <c r="AT1021" s="162"/>
      <c r="AU1021" s="74">
        <f t="shared" si="548"/>
        <v>0</v>
      </c>
      <c r="AV1021" s="157"/>
      <c r="AW1021" s="75">
        <f>_xlfn.IFNA(VLOOKUP(L1021,list_vat[],3,FALSE),0)</f>
        <v>0</v>
      </c>
      <c r="AX1021" s="74">
        <f t="shared" si="566"/>
        <v>0</v>
      </c>
      <c r="AY1021" s="74">
        <f t="shared" si="567"/>
        <v>0</v>
      </c>
      <c r="AZ1021" s="130">
        <f t="shared" si="568"/>
        <v>0</v>
      </c>
      <c r="BA1021" s="74">
        <f t="shared" si="549"/>
        <v>0</v>
      </c>
      <c r="BB1021" s="193">
        <f t="shared" si="569"/>
        <v>0</v>
      </c>
      <c r="BC1021" s="102">
        <f t="shared" si="570"/>
        <v>0</v>
      </c>
      <c r="BD1021" s="102">
        <f t="shared" si="571"/>
        <v>0</v>
      </c>
      <c r="BE1021" s="413" t="s">
        <v>69</v>
      </c>
    </row>
    <row r="1022" spans="1:57" s="65" customFormat="1" ht="12" customHeight="1" x14ac:dyDescent="0.2">
      <c r="A1022" s="43">
        <v>1007</v>
      </c>
      <c r="B1022" s="166"/>
      <c r="C1022" s="166"/>
      <c r="D1022" s="166"/>
      <c r="E1022" s="162"/>
      <c r="F1022" s="166"/>
      <c r="G1022" s="162"/>
      <c r="H1022" s="162"/>
      <c r="I1022" s="189">
        <f t="shared" si="550"/>
        <v>0</v>
      </c>
      <c r="J1022" s="195"/>
      <c r="K1022" s="162"/>
      <c r="L1022" s="168"/>
      <c r="M1022" s="75">
        <f>_xlfn.XLOOKUP(L1022,list_vat[Страна],list_vat[Ставка НДС %],0,0)</f>
        <v>0</v>
      </c>
      <c r="N1022" s="162">
        <f t="shared" si="551"/>
        <v>0</v>
      </c>
      <c r="O1022" s="169"/>
      <c r="P1022" s="74">
        <f t="shared" si="572"/>
        <v>0</v>
      </c>
      <c r="Q1022" s="162"/>
      <c r="R1022" s="162" t="str">
        <f t="shared" si="552"/>
        <v>введи курс</v>
      </c>
      <c r="S1022" s="196">
        <f t="shared" si="553"/>
        <v>0</v>
      </c>
      <c r="T1022" s="192">
        <f t="shared" si="554"/>
        <v>0</v>
      </c>
      <c r="U1022" s="76">
        <f t="shared" si="555"/>
        <v>0</v>
      </c>
      <c r="V1022" s="123">
        <f t="shared" si="556"/>
        <v>0</v>
      </c>
      <c r="W1022" s="191"/>
      <c r="X1022" s="170"/>
      <c r="Y1022" s="74">
        <f t="shared" si="541"/>
        <v>0</v>
      </c>
      <c r="Z1022" s="188"/>
      <c r="AA1022" s="130">
        <f t="shared" si="557"/>
        <v>0</v>
      </c>
      <c r="AB1022" s="74">
        <f t="shared" si="558"/>
        <v>0</v>
      </c>
      <c r="AC1022" s="356"/>
      <c r="AD1022" s="130" cm="1">
        <f t="array" ref="AD1022">IFERROR(ROUND((_xlfn.IFS(offer_sale_type="поставка",AB1022,offer_sale_type="транзит",S1022)*(1+AC1022))/E1022,2),0)</f>
        <v>0</v>
      </c>
      <c r="AE1022" s="74">
        <f t="shared" si="559"/>
        <v>0</v>
      </c>
      <c r="AF1022" s="123" cm="1">
        <f t="array" ref="AF1022">IFERROR(ROUND(_xlfn.IFS(offer_sale_type="поставка",AB1022,offer_sale_type="транзит",S1022)*AC1022,2),0)</f>
        <v>0</v>
      </c>
      <c r="AG1022" s="130">
        <f t="shared" si="542"/>
        <v>0</v>
      </c>
      <c r="AH1022" s="74">
        <f t="shared" si="543"/>
        <v>0</v>
      </c>
      <c r="AI1022" s="123">
        <f t="shared" si="544"/>
        <v>0</v>
      </c>
      <c r="AJ1022" s="118">
        <f t="shared" si="560"/>
        <v>0</v>
      </c>
      <c r="AK1022" s="74">
        <f t="shared" si="561"/>
        <v>0</v>
      </c>
      <c r="AL1022" s="174">
        <f t="shared" si="562"/>
        <v>0</v>
      </c>
      <c r="AM1022" s="175">
        <f t="shared" si="545"/>
        <v>0</v>
      </c>
      <c r="AN1022" s="130">
        <f t="shared" si="563"/>
        <v>0</v>
      </c>
      <c r="AO1022" s="74">
        <f t="shared" si="546"/>
        <v>0</v>
      </c>
      <c r="AP1022" s="123">
        <f t="shared" si="564"/>
        <v>0</v>
      </c>
      <c r="AQ1022" s="118">
        <f t="shared" si="547"/>
        <v>0</v>
      </c>
      <c r="AR1022" s="82" t="str">
        <f t="shared" si="565"/>
        <v>https://www.alta.ru/tnved/code//</v>
      </c>
      <c r="AS1022" s="157"/>
      <c r="AT1022" s="162"/>
      <c r="AU1022" s="74">
        <f t="shared" si="548"/>
        <v>0</v>
      </c>
      <c r="AV1022" s="157"/>
      <c r="AW1022" s="75">
        <f>_xlfn.IFNA(VLOOKUP(L1022,list_vat[],3,FALSE),0)</f>
        <v>0</v>
      </c>
      <c r="AX1022" s="74">
        <f t="shared" si="566"/>
        <v>0</v>
      </c>
      <c r="AY1022" s="74">
        <f t="shared" si="567"/>
        <v>0</v>
      </c>
      <c r="AZ1022" s="130">
        <f t="shared" si="568"/>
        <v>0</v>
      </c>
      <c r="BA1022" s="74">
        <f t="shared" si="549"/>
        <v>0</v>
      </c>
      <c r="BB1022" s="193">
        <f t="shared" si="569"/>
        <v>0</v>
      </c>
      <c r="BC1022" s="102">
        <f t="shared" si="570"/>
        <v>0</v>
      </c>
      <c r="BD1022" s="102">
        <f t="shared" si="571"/>
        <v>0</v>
      </c>
      <c r="BE1022" s="413" t="s">
        <v>69</v>
      </c>
    </row>
    <row r="1023" spans="1:57" s="65" customFormat="1" ht="12" customHeight="1" x14ac:dyDescent="0.2">
      <c r="A1023" s="43">
        <v>1008</v>
      </c>
      <c r="B1023" s="166"/>
      <c r="C1023" s="166"/>
      <c r="D1023" s="166"/>
      <c r="E1023" s="162"/>
      <c r="F1023" s="166"/>
      <c r="G1023" s="162"/>
      <c r="H1023" s="162"/>
      <c r="I1023" s="189">
        <f t="shared" si="550"/>
        <v>0</v>
      </c>
      <c r="J1023" s="195"/>
      <c r="K1023" s="162"/>
      <c r="L1023" s="168"/>
      <c r="M1023" s="75">
        <f>_xlfn.XLOOKUP(L1023,list_vat[Страна],list_vat[Ставка НДС %],0,0)</f>
        <v>0</v>
      </c>
      <c r="N1023" s="162">
        <f t="shared" si="551"/>
        <v>0</v>
      </c>
      <c r="O1023" s="169"/>
      <c r="P1023" s="74">
        <f t="shared" si="572"/>
        <v>0</v>
      </c>
      <c r="Q1023" s="162"/>
      <c r="R1023" s="162" t="str">
        <f t="shared" si="552"/>
        <v>введи курс</v>
      </c>
      <c r="S1023" s="196">
        <f t="shared" si="553"/>
        <v>0</v>
      </c>
      <c r="T1023" s="192">
        <f t="shared" si="554"/>
        <v>0</v>
      </c>
      <c r="U1023" s="76">
        <f t="shared" si="555"/>
        <v>0</v>
      </c>
      <c r="V1023" s="123">
        <f t="shared" si="556"/>
        <v>0</v>
      </c>
      <c r="W1023" s="191"/>
      <c r="X1023" s="170"/>
      <c r="Y1023" s="74">
        <f t="shared" si="541"/>
        <v>0</v>
      </c>
      <c r="Z1023" s="188"/>
      <c r="AA1023" s="130">
        <f t="shared" si="557"/>
        <v>0</v>
      </c>
      <c r="AB1023" s="74">
        <f t="shared" si="558"/>
        <v>0</v>
      </c>
      <c r="AC1023" s="356"/>
      <c r="AD1023" s="130" cm="1">
        <f t="array" ref="AD1023">IFERROR(ROUND((_xlfn.IFS(offer_sale_type="поставка",AB1023,offer_sale_type="транзит",S1023)*(1+AC1023))/E1023,2),0)</f>
        <v>0</v>
      </c>
      <c r="AE1023" s="74">
        <f t="shared" si="559"/>
        <v>0</v>
      </c>
      <c r="AF1023" s="123" cm="1">
        <f t="array" ref="AF1023">IFERROR(ROUND(_xlfn.IFS(offer_sale_type="поставка",AB1023,offer_sale_type="транзит",S1023)*AC1023,2),0)</f>
        <v>0</v>
      </c>
      <c r="AG1023" s="130">
        <f t="shared" si="542"/>
        <v>0</v>
      </c>
      <c r="AH1023" s="74">
        <f t="shared" si="543"/>
        <v>0</v>
      </c>
      <c r="AI1023" s="123">
        <f t="shared" si="544"/>
        <v>0</v>
      </c>
      <c r="AJ1023" s="118">
        <f t="shared" si="560"/>
        <v>0</v>
      </c>
      <c r="AK1023" s="74">
        <f t="shared" si="561"/>
        <v>0</v>
      </c>
      <c r="AL1023" s="174">
        <f t="shared" si="562"/>
        <v>0</v>
      </c>
      <c r="AM1023" s="175">
        <f t="shared" si="545"/>
        <v>0</v>
      </c>
      <c r="AN1023" s="130">
        <f t="shared" si="563"/>
        <v>0</v>
      </c>
      <c r="AO1023" s="74">
        <f t="shared" si="546"/>
        <v>0</v>
      </c>
      <c r="AP1023" s="123">
        <f t="shared" si="564"/>
        <v>0</v>
      </c>
      <c r="AQ1023" s="118">
        <f t="shared" si="547"/>
        <v>0</v>
      </c>
      <c r="AR1023" s="82" t="str">
        <f t="shared" si="565"/>
        <v>https://www.alta.ru/tnved/code//</v>
      </c>
      <c r="AS1023" s="157"/>
      <c r="AT1023" s="162"/>
      <c r="AU1023" s="74">
        <f t="shared" si="548"/>
        <v>0</v>
      </c>
      <c r="AV1023" s="157"/>
      <c r="AW1023" s="75">
        <f>_xlfn.IFNA(VLOOKUP(L1023,list_vat[],3,FALSE),0)</f>
        <v>0</v>
      </c>
      <c r="AX1023" s="74">
        <f t="shared" si="566"/>
        <v>0</v>
      </c>
      <c r="AY1023" s="74">
        <f t="shared" si="567"/>
        <v>0</v>
      </c>
      <c r="AZ1023" s="130">
        <f t="shared" si="568"/>
        <v>0</v>
      </c>
      <c r="BA1023" s="74">
        <f t="shared" si="549"/>
        <v>0</v>
      </c>
      <c r="BB1023" s="193">
        <f t="shared" si="569"/>
        <v>0</v>
      </c>
      <c r="BC1023" s="102">
        <f t="shared" si="570"/>
        <v>0</v>
      </c>
      <c r="BD1023" s="102">
        <f t="shared" si="571"/>
        <v>0</v>
      </c>
      <c r="BE1023" s="413" t="s">
        <v>69</v>
      </c>
    </row>
    <row r="1024" spans="1:57" s="65" customFormat="1" ht="12" customHeight="1" x14ac:dyDescent="0.2">
      <c r="A1024" s="43">
        <v>1009</v>
      </c>
      <c r="B1024" s="166"/>
      <c r="C1024" s="166"/>
      <c r="D1024" s="166"/>
      <c r="E1024" s="162"/>
      <c r="F1024" s="166"/>
      <c r="G1024" s="162"/>
      <c r="H1024" s="162"/>
      <c r="I1024" s="189">
        <f t="shared" si="550"/>
        <v>0</v>
      </c>
      <c r="J1024" s="195"/>
      <c r="K1024" s="162"/>
      <c r="L1024" s="168"/>
      <c r="M1024" s="75">
        <f>_xlfn.XLOOKUP(L1024,list_vat[Страна],list_vat[Ставка НДС %],0,0)</f>
        <v>0</v>
      </c>
      <c r="N1024" s="162">
        <f t="shared" si="551"/>
        <v>0</v>
      </c>
      <c r="O1024" s="169"/>
      <c r="P1024" s="74">
        <f t="shared" si="572"/>
        <v>0</v>
      </c>
      <c r="Q1024" s="162"/>
      <c r="R1024" s="162" t="str">
        <f t="shared" si="552"/>
        <v>введи курс</v>
      </c>
      <c r="S1024" s="196">
        <f t="shared" si="553"/>
        <v>0</v>
      </c>
      <c r="T1024" s="192">
        <f t="shared" si="554"/>
        <v>0</v>
      </c>
      <c r="U1024" s="76">
        <f t="shared" si="555"/>
        <v>0</v>
      </c>
      <c r="V1024" s="123">
        <f t="shared" si="556"/>
        <v>0</v>
      </c>
      <c r="W1024" s="191"/>
      <c r="X1024" s="170"/>
      <c r="Y1024" s="74">
        <f t="shared" si="541"/>
        <v>0</v>
      </c>
      <c r="Z1024" s="188"/>
      <c r="AA1024" s="130">
        <f t="shared" si="557"/>
        <v>0</v>
      </c>
      <c r="AB1024" s="74">
        <f t="shared" si="558"/>
        <v>0</v>
      </c>
      <c r="AC1024" s="356"/>
      <c r="AD1024" s="130" cm="1">
        <f t="array" ref="AD1024">IFERROR(ROUND((_xlfn.IFS(offer_sale_type="поставка",AB1024,offer_sale_type="транзит",S1024)*(1+AC1024))/E1024,2),0)</f>
        <v>0</v>
      </c>
      <c r="AE1024" s="74">
        <f t="shared" si="559"/>
        <v>0</v>
      </c>
      <c r="AF1024" s="123" cm="1">
        <f t="array" ref="AF1024">IFERROR(ROUND(_xlfn.IFS(offer_sale_type="поставка",AB1024,offer_sale_type="транзит",S1024)*AC1024,2),0)</f>
        <v>0</v>
      </c>
      <c r="AG1024" s="130">
        <f t="shared" si="542"/>
        <v>0</v>
      </c>
      <c r="AH1024" s="74">
        <f t="shared" si="543"/>
        <v>0</v>
      </c>
      <c r="AI1024" s="123">
        <f t="shared" si="544"/>
        <v>0</v>
      </c>
      <c r="AJ1024" s="118">
        <f t="shared" si="560"/>
        <v>0</v>
      </c>
      <c r="AK1024" s="74">
        <f t="shared" si="561"/>
        <v>0</v>
      </c>
      <c r="AL1024" s="174">
        <f t="shared" si="562"/>
        <v>0</v>
      </c>
      <c r="AM1024" s="175">
        <f t="shared" si="545"/>
        <v>0</v>
      </c>
      <c r="AN1024" s="130">
        <f t="shared" si="563"/>
        <v>0</v>
      </c>
      <c r="AO1024" s="74">
        <f t="shared" si="546"/>
        <v>0</v>
      </c>
      <c r="AP1024" s="123">
        <f t="shared" si="564"/>
        <v>0</v>
      </c>
      <c r="AQ1024" s="118">
        <f t="shared" si="547"/>
        <v>0</v>
      </c>
      <c r="AR1024" s="82" t="str">
        <f t="shared" si="565"/>
        <v>https://www.alta.ru/tnved/code//</v>
      </c>
      <c r="AS1024" s="157"/>
      <c r="AT1024" s="162"/>
      <c r="AU1024" s="74">
        <f t="shared" si="548"/>
        <v>0</v>
      </c>
      <c r="AV1024" s="157"/>
      <c r="AW1024" s="75">
        <f>_xlfn.IFNA(VLOOKUP(L1024,list_vat[],3,FALSE),0)</f>
        <v>0</v>
      </c>
      <c r="AX1024" s="74">
        <f t="shared" si="566"/>
        <v>0</v>
      </c>
      <c r="AY1024" s="74">
        <f t="shared" si="567"/>
        <v>0</v>
      </c>
      <c r="AZ1024" s="130">
        <f t="shared" si="568"/>
        <v>0</v>
      </c>
      <c r="BA1024" s="74">
        <f t="shared" si="549"/>
        <v>0</v>
      </c>
      <c r="BB1024" s="193">
        <f t="shared" si="569"/>
        <v>0</v>
      </c>
      <c r="BC1024" s="102">
        <f t="shared" si="570"/>
        <v>0</v>
      </c>
      <c r="BD1024" s="102">
        <f t="shared" si="571"/>
        <v>0</v>
      </c>
      <c r="BE1024" s="413" t="s">
        <v>69</v>
      </c>
    </row>
    <row r="1025" spans="1:57" s="65" customFormat="1" ht="12" customHeight="1" x14ac:dyDescent="0.2">
      <c r="A1025" s="43">
        <v>1010</v>
      </c>
      <c r="B1025" s="166"/>
      <c r="C1025" s="166"/>
      <c r="D1025" s="166"/>
      <c r="E1025" s="162"/>
      <c r="F1025" s="166"/>
      <c r="G1025" s="162"/>
      <c r="H1025" s="162"/>
      <c r="I1025" s="189">
        <f t="shared" si="550"/>
        <v>0</v>
      </c>
      <c r="J1025" s="195"/>
      <c r="K1025" s="162"/>
      <c r="L1025" s="168"/>
      <c r="M1025" s="75">
        <f>_xlfn.XLOOKUP(L1025,list_vat[Страна],list_vat[Ставка НДС %],0,0)</f>
        <v>0</v>
      </c>
      <c r="N1025" s="162">
        <f t="shared" si="551"/>
        <v>0</v>
      </c>
      <c r="O1025" s="169"/>
      <c r="P1025" s="74">
        <f t="shared" si="572"/>
        <v>0</v>
      </c>
      <c r="Q1025" s="162"/>
      <c r="R1025" s="162" t="str">
        <f t="shared" si="552"/>
        <v>введи курс</v>
      </c>
      <c r="S1025" s="196">
        <f t="shared" si="553"/>
        <v>0</v>
      </c>
      <c r="T1025" s="192">
        <f t="shared" si="554"/>
        <v>0</v>
      </c>
      <c r="U1025" s="76">
        <f t="shared" si="555"/>
        <v>0</v>
      </c>
      <c r="V1025" s="123">
        <f t="shared" si="556"/>
        <v>0</v>
      </c>
      <c r="W1025" s="191"/>
      <c r="X1025" s="170"/>
      <c r="Y1025" s="74">
        <f t="shared" si="541"/>
        <v>0</v>
      </c>
      <c r="Z1025" s="188"/>
      <c r="AA1025" s="130">
        <f t="shared" si="557"/>
        <v>0</v>
      </c>
      <c r="AB1025" s="74">
        <f t="shared" si="558"/>
        <v>0</v>
      </c>
      <c r="AC1025" s="356"/>
      <c r="AD1025" s="130" cm="1">
        <f t="array" ref="AD1025">IFERROR(ROUND((_xlfn.IFS(offer_sale_type="поставка",AB1025,offer_sale_type="транзит",S1025)*(1+AC1025))/E1025,2),0)</f>
        <v>0</v>
      </c>
      <c r="AE1025" s="74">
        <f t="shared" si="559"/>
        <v>0</v>
      </c>
      <c r="AF1025" s="123" cm="1">
        <f t="array" ref="AF1025">IFERROR(ROUND(_xlfn.IFS(offer_sale_type="поставка",AB1025,offer_sale_type="транзит",S1025)*AC1025,2),0)</f>
        <v>0</v>
      </c>
      <c r="AG1025" s="130">
        <f t="shared" si="542"/>
        <v>0</v>
      </c>
      <c r="AH1025" s="74">
        <f t="shared" si="543"/>
        <v>0</v>
      </c>
      <c r="AI1025" s="123">
        <f t="shared" si="544"/>
        <v>0</v>
      </c>
      <c r="AJ1025" s="118">
        <f t="shared" si="560"/>
        <v>0</v>
      </c>
      <c r="AK1025" s="74">
        <f t="shared" si="561"/>
        <v>0</v>
      </c>
      <c r="AL1025" s="174">
        <f t="shared" si="562"/>
        <v>0</v>
      </c>
      <c r="AM1025" s="175">
        <f t="shared" si="545"/>
        <v>0</v>
      </c>
      <c r="AN1025" s="130">
        <f t="shared" si="563"/>
        <v>0</v>
      </c>
      <c r="AO1025" s="74">
        <f t="shared" si="546"/>
        <v>0</v>
      </c>
      <c r="AP1025" s="123">
        <f t="shared" si="564"/>
        <v>0</v>
      </c>
      <c r="AQ1025" s="118">
        <f t="shared" si="547"/>
        <v>0</v>
      </c>
      <c r="AR1025" s="82" t="str">
        <f t="shared" si="565"/>
        <v>https://www.alta.ru/tnved/code//</v>
      </c>
      <c r="AS1025" s="157"/>
      <c r="AT1025" s="162"/>
      <c r="AU1025" s="74">
        <f t="shared" si="548"/>
        <v>0</v>
      </c>
      <c r="AV1025" s="157"/>
      <c r="AW1025" s="75">
        <f>_xlfn.IFNA(VLOOKUP(L1025,list_vat[],3,FALSE),0)</f>
        <v>0</v>
      </c>
      <c r="AX1025" s="74">
        <f t="shared" si="566"/>
        <v>0</v>
      </c>
      <c r="AY1025" s="74">
        <f t="shared" si="567"/>
        <v>0</v>
      </c>
      <c r="AZ1025" s="130">
        <f t="shared" si="568"/>
        <v>0</v>
      </c>
      <c r="BA1025" s="74">
        <f t="shared" si="549"/>
        <v>0</v>
      </c>
      <c r="BB1025" s="193">
        <f t="shared" si="569"/>
        <v>0</v>
      </c>
      <c r="BC1025" s="102">
        <f t="shared" si="570"/>
        <v>0</v>
      </c>
      <c r="BD1025" s="102">
        <f t="shared" si="571"/>
        <v>0</v>
      </c>
      <c r="BE1025" s="413" t="s">
        <v>69</v>
      </c>
    </row>
    <row r="1026" spans="1:57" s="65" customFormat="1" ht="12" customHeight="1" x14ac:dyDescent="0.2">
      <c r="A1026" s="43">
        <v>1011</v>
      </c>
      <c r="B1026" s="166"/>
      <c r="C1026" s="166"/>
      <c r="D1026" s="166"/>
      <c r="E1026" s="162"/>
      <c r="F1026" s="166"/>
      <c r="G1026" s="162"/>
      <c r="H1026" s="162"/>
      <c r="I1026" s="189">
        <f t="shared" si="550"/>
        <v>0</v>
      </c>
      <c r="J1026" s="195"/>
      <c r="K1026" s="162"/>
      <c r="L1026" s="168"/>
      <c r="M1026" s="75">
        <f>_xlfn.XLOOKUP(L1026,list_vat[Страна],list_vat[Ставка НДС %],0,0)</f>
        <v>0</v>
      </c>
      <c r="N1026" s="162">
        <f t="shared" si="551"/>
        <v>0</v>
      </c>
      <c r="O1026" s="169"/>
      <c r="P1026" s="74">
        <f t="shared" si="572"/>
        <v>0</v>
      </c>
      <c r="Q1026" s="162"/>
      <c r="R1026" s="162" t="str">
        <f t="shared" si="552"/>
        <v>введи курс</v>
      </c>
      <c r="S1026" s="196">
        <f t="shared" si="553"/>
        <v>0</v>
      </c>
      <c r="T1026" s="192">
        <f t="shared" si="554"/>
        <v>0</v>
      </c>
      <c r="U1026" s="76">
        <f t="shared" si="555"/>
        <v>0</v>
      </c>
      <c r="V1026" s="123">
        <f t="shared" si="556"/>
        <v>0</v>
      </c>
      <c r="W1026" s="191"/>
      <c r="X1026" s="170"/>
      <c r="Y1026" s="74">
        <f t="shared" si="541"/>
        <v>0</v>
      </c>
      <c r="Z1026" s="188"/>
      <c r="AA1026" s="130">
        <f t="shared" si="557"/>
        <v>0</v>
      </c>
      <c r="AB1026" s="74">
        <f t="shared" si="558"/>
        <v>0</v>
      </c>
      <c r="AC1026" s="356"/>
      <c r="AD1026" s="130" cm="1">
        <f t="array" ref="AD1026">IFERROR(ROUND((_xlfn.IFS(offer_sale_type="поставка",AB1026,offer_sale_type="транзит",S1026)*(1+AC1026))/E1026,2),0)</f>
        <v>0</v>
      </c>
      <c r="AE1026" s="74">
        <f t="shared" si="559"/>
        <v>0</v>
      </c>
      <c r="AF1026" s="123" cm="1">
        <f t="array" ref="AF1026">IFERROR(ROUND(_xlfn.IFS(offer_sale_type="поставка",AB1026,offer_sale_type="транзит",S1026)*AC1026,2),0)</f>
        <v>0</v>
      </c>
      <c r="AG1026" s="130">
        <f t="shared" si="542"/>
        <v>0</v>
      </c>
      <c r="AH1026" s="74">
        <f t="shared" si="543"/>
        <v>0</v>
      </c>
      <c r="AI1026" s="123">
        <f t="shared" si="544"/>
        <v>0</v>
      </c>
      <c r="AJ1026" s="118">
        <f t="shared" si="560"/>
        <v>0</v>
      </c>
      <c r="AK1026" s="74">
        <f t="shared" si="561"/>
        <v>0</v>
      </c>
      <c r="AL1026" s="174">
        <f t="shared" si="562"/>
        <v>0</v>
      </c>
      <c r="AM1026" s="175">
        <f t="shared" si="545"/>
        <v>0</v>
      </c>
      <c r="AN1026" s="130">
        <f t="shared" si="563"/>
        <v>0</v>
      </c>
      <c r="AO1026" s="74">
        <f t="shared" si="546"/>
        <v>0</v>
      </c>
      <c r="AP1026" s="123">
        <f t="shared" si="564"/>
        <v>0</v>
      </c>
      <c r="AQ1026" s="118">
        <f t="shared" si="547"/>
        <v>0</v>
      </c>
      <c r="AR1026" s="82" t="str">
        <f t="shared" si="565"/>
        <v>https://www.alta.ru/tnved/code//</v>
      </c>
      <c r="AS1026" s="157"/>
      <c r="AT1026" s="162"/>
      <c r="AU1026" s="74">
        <f t="shared" si="548"/>
        <v>0</v>
      </c>
      <c r="AV1026" s="157"/>
      <c r="AW1026" s="75">
        <f>_xlfn.IFNA(VLOOKUP(L1026,list_vat[],3,FALSE),0)</f>
        <v>0</v>
      </c>
      <c r="AX1026" s="74">
        <f t="shared" si="566"/>
        <v>0</v>
      </c>
      <c r="AY1026" s="74">
        <f t="shared" si="567"/>
        <v>0</v>
      </c>
      <c r="AZ1026" s="130">
        <f t="shared" si="568"/>
        <v>0</v>
      </c>
      <c r="BA1026" s="74">
        <f t="shared" si="549"/>
        <v>0</v>
      </c>
      <c r="BB1026" s="193">
        <f t="shared" si="569"/>
        <v>0</v>
      </c>
      <c r="BC1026" s="102">
        <f t="shared" si="570"/>
        <v>0</v>
      </c>
      <c r="BD1026" s="102">
        <f t="shared" si="571"/>
        <v>0</v>
      </c>
      <c r="BE1026" s="413" t="s">
        <v>69</v>
      </c>
    </row>
    <row r="1027" spans="1:57" s="65" customFormat="1" ht="12" customHeight="1" x14ac:dyDescent="0.2">
      <c r="A1027" s="43">
        <v>1012</v>
      </c>
      <c r="B1027" s="166"/>
      <c r="C1027" s="166"/>
      <c r="D1027" s="166"/>
      <c r="E1027" s="162"/>
      <c r="F1027" s="166"/>
      <c r="G1027" s="162"/>
      <c r="H1027" s="162"/>
      <c r="I1027" s="189">
        <f t="shared" si="550"/>
        <v>0</v>
      </c>
      <c r="J1027" s="195"/>
      <c r="K1027" s="162"/>
      <c r="L1027" s="168"/>
      <c r="M1027" s="75">
        <f>_xlfn.XLOOKUP(L1027,list_vat[Страна],list_vat[Ставка НДС %],0,0)</f>
        <v>0</v>
      </c>
      <c r="N1027" s="162">
        <f t="shared" si="551"/>
        <v>0</v>
      </c>
      <c r="O1027" s="169"/>
      <c r="P1027" s="74">
        <f t="shared" si="572"/>
        <v>0</v>
      </c>
      <c r="Q1027" s="162"/>
      <c r="R1027" s="162" t="str">
        <f t="shared" si="552"/>
        <v>введи курс</v>
      </c>
      <c r="S1027" s="196">
        <f t="shared" si="553"/>
        <v>0</v>
      </c>
      <c r="T1027" s="192">
        <f t="shared" si="554"/>
        <v>0</v>
      </c>
      <c r="U1027" s="76">
        <f t="shared" si="555"/>
        <v>0</v>
      </c>
      <c r="V1027" s="123">
        <f t="shared" si="556"/>
        <v>0</v>
      </c>
      <c r="W1027" s="191"/>
      <c r="X1027" s="170"/>
      <c r="Y1027" s="74">
        <f t="shared" si="541"/>
        <v>0</v>
      </c>
      <c r="Z1027" s="188"/>
      <c r="AA1027" s="130">
        <f t="shared" si="557"/>
        <v>0</v>
      </c>
      <c r="AB1027" s="74">
        <f t="shared" si="558"/>
        <v>0</v>
      </c>
      <c r="AC1027" s="356"/>
      <c r="AD1027" s="130" cm="1">
        <f t="array" ref="AD1027">IFERROR(ROUND((_xlfn.IFS(offer_sale_type="поставка",AB1027,offer_sale_type="транзит",S1027)*(1+AC1027))/E1027,2),0)</f>
        <v>0</v>
      </c>
      <c r="AE1027" s="74">
        <f t="shared" si="559"/>
        <v>0</v>
      </c>
      <c r="AF1027" s="123" cm="1">
        <f t="array" ref="AF1027">IFERROR(ROUND(_xlfn.IFS(offer_sale_type="поставка",AB1027,offer_sale_type="транзит",S1027)*AC1027,2),0)</f>
        <v>0</v>
      </c>
      <c r="AG1027" s="130">
        <f t="shared" si="542"/>
        <v>0</v>
      </c>
      <c r="AH1027" s="74">
        <f t="shared" si="543"/>
        <v>0</v>
      </c>
      <c r="AI1027" s="123">
        <f t="shared" si="544"/>
        <v>0</v>
      </c>
      <c r="AJ1027" s="118">
        <f t="shared" si="560"/>
        <v>0</v>
      </c>
      <c r="AK1027" s="74">
        <f t="shared" si="561"/>
        <v>0</v>
      </c>
      <c r="AL1027" s="174">
        <f t="shared" si="562"/>
        <v>0</v>
      </c>
      <c r="AM1027" s="175">
        <f t="shared" si="545"/>
        <v>0</v>
      </c>
      <c r="AN1027" s="130">
        <f t="shared" si="563"/>
        <v>0</v>
      </c>
      <c r="AO1027" s="74">
        <f t="shared" si="546"/>
        <v>0</v>
      </c>
      <c r="AP1027" s="123">
        <f t="shared" si="564"/>
        <v>0</v>
      </c>
      <c r="AQ1027" s="118">
        <f t="shared" si="547"/>
        <v>0</v>
      </c>
      <c r="AR1027" s="82" t="str">
        <f t="shared" si="565"/>
        <v>https://www.alta.ru/tnved/code//</v>
      </c>
      <c r="AS1027" s="157"/>
      <c r="AT1027" s="162"/>
      <c r="AU1027" s="74">
        <f t="shared" si="548"/>
        <v>0</v>
      </c>
      <c r="AV1027" s="157"/>
      <c r="AW1027" s="75">
        <f>_xlfn.IFNA(VLOOKUP(L1027,list_vat[],3,FALSE),0)</f>
        <v>0</v>
      </c>
      <c r="AX1027" s="74">
        <f t="shared" si="566"/>
        <v>0</v>
      </c>
      <c r="AY1027" s="74">
        <f t="shared" si="567"/>
        <v>0</v>
      </c>
      <c r="AZ1027" s="130">
        <f t="shared" si="568"/>
        <v>0</v>
      </c>
      <c r="BA1027" s="74">
        <f t="shared" si="549"/>
        <v>0</v>
      </c>
      <c r="BB1027" s="193">
        <f t="shared" si="569"/>
        <v>0</v>
      </c>
      <c r="BC1027" s="102">
        <f t="shared" si="570"/>
        <v>0</v>
      </c>
      <c r="BD1027" s="102">
        <f t="shared" si="571"/>
        <v>0</v>
      </c>
      <c r="BE1027" s="413" t="s">
        <v>69</v>
      </c>
    </row>
    <row r="1028" spans="1:57" s="65" customFormat="1" ht="12" customHeight="1" x14ac:dyDescent="0.2">
      <c r="A1028" s="43">
        <v>1013</v>
      </c>
      <c r="B1028" s="166"/>
      <c r="C1028" s="166"/>
      <c r="D1028" s="166"/>
      <c r="E1028" s="162"/>
      <c r="F1028" s="166"/>
      <c r="G1028" s="162"/>
      <c r="H1028" s="162"/>
      <c r="I1028" s="189">
        <f t="shared" si="550"/>
        <v>0</v>
      </c>
      <c r="J1028" s="195"/>
      <c r="K1028" s="162"/>
      <c r="L1028" s="168"/>
      <c r="M1028" s="75">
        <f>_xlfn.XLOOKUP(L1028,list_vat[Страна],list_vat[Ставка НДС %],0,0)</f>
        <v>0</v>
      </c>
      <c r="N1028" s="162">
        <f t="shared" si="551"/>
        <v>0</v>
      </c>
      <c r="O1028" s="169"/>
      <c r="P1028" s="74">
        <f t="shared" si="572"/>
        <v>0</v>
      </c>
      <c r="Q1028" s="162"/>
      <c r="R1028" s="162" t="str">
        <f t="shared" si="552"/>
        <v>введи курс</v>
      </c>
      <c r="S1028" s="196">
        <f t="shared" si="553"/>
        <v>0</v>
      </c>
      <c r="T1028" s="192">
        <f t="shared" si="554"/>
        <v>0</v>
      </c>
      <c r="U1028" s="76">
        <f t="shared" si="555"/>
        <v>0</v>
      </c>
      <c r="V1028" s="123">
        <f t="shared" si="556"/>
        <v>0</v>
      </c>
      <c r="W1028" s="191"/>
      <c r="X1028" s="170"/>
      <c r="Y1028" s="74">
        <f t="shared" si="541"/>
        <v>0</v>
      </c>
      <c r="Z1028" s="188"/>
      <c r="AA1028" s="130">
        <f t="shared" si="557"/>
        <v>0</v>
      </c>
      <c r="AB1028" s="74">
        <f t="shared" si="558"/>
        <v>0</v>
      </c>
      <c r="AC1028" s="356"/>
      <c r="AD1028" s="130" cm="1">
        <f t="array" ref="AD1028">IFERROR(ROUND((_xlfn.IFS(offer_sale_type="поставка",AB1028,offer_sale_type="транзит",S1028)*(1+AC1028))/E1028,2),0)</f>
        <v>0</v>
      </c>
      <c r="AE1028" s="74">
        <f t="shared" si="559"/>
        <v>0</v>
      </c>
      <c r="AF1028" s="123" cm="1">
        <f t="array" ref="AF1028">IFERROR(ROUND(_xlfn.IFS(offer_sale_type="поставка",AB1028,offer_sale_type="транзит",S1028)*AC1028,2),0)</f>
        <v>0</v>
      </c>
      <c r="AG1028" s="130">
        <f t="shared" si="542"/>
        <v>0</v>
      </c>
      <c r="AH1028" s="74">
        <f t="shared" si="543"/>
        <v>0</v>
      </c>
      <c r="AI1028" s="123">
        <f t="shared" si="544"/>
        <v>0</v>
      </c>
      <c r="AJ1028" s="118">
        <f t="shared" si="560"/>
        <v>0</v>
      </c>
      <c r="AK1028" s="74">
        <f t="shared" si="561"/>
        <v>0</v>
      </c>
      <c r="AL1028" s="174">
        <f t="shared" si="562"/>
        <v>0</v>
      </c>
      <c r="AM1028" s="175">
        <f t="shared" si="545"/>
        <v>0</v>
      </c>
      <c r="AN1028" s="130">
        <f t="shared" si="563"/>
        <v>0</v>
      </c>
      <c r="AO1028" s="74">
        <f t="shared" si="546"/>
        <v>0</v>
      </c>
      <c r="AP1028" s="123">
        <f t="shared" si="564"/>
        <v>0</v>
      </c>
      <c r="AQ1028" s="118">
        <f t="shared" si="547"/>
        <v>0</v>
      </c>
      <c r="AR1028" s="82" t="str">
        <f t="shared" si="565"/>
        <v>https://www.alta.ru/tnved/code//</v>
      </c>
      <c r="AS1028" s="157"/>
      <c r="AT1028" s="162"/>
      <c r="AU1028" s="74">
        <f t="shared" si="548"/>
        <v>0</v>
      </c>
      <c r="AV1028" s="157"/>
      <c r="AW1028" s="75">
        <f>_xlfn.IFNA(VLOOKUP(L1028,list_vat[],3,FALSE),0)</f>
        <v>0</v>
      </c>
      <c r="AX1028" s="74">
        <f t="shared" si="566"/>
        <v>0</v>
      </c>
      <c r="AY1028" s="74">
        <f t="shared" si="567"/>
        <v>0</v>
      </c>
      <c r="AZ1028" s="130">
        <f t="shared" si="568"/>
        <v>0</v>
      </c>
      <c r="BA1028" s="74">
        <f t="shared" si="549"/>
        <v>0</v>
      </c>
      <c r="BB1028" s="193">
        <f t="shared" si="569"/>
        <v>0</v>
      </c>
      <c r="BC1028" s="102">
        <f t="shared" si="570"/>
        <v>0</v>
      </c>
      <c r="BD1028" s="102">
        <f t="shared" si="571"/>
        <v>0</v>
      </c>
      <c r="BE1028" s="413" t="s">
        <v>69</v>
      </c>
    </row>
    <row r="1029" spans="1:57" s="65" customFormat="1" ht="12" customHeight="1" x14ac:dyDescent="0.2">
      <c r="A1029" s="43">
        <v>1014</v>
      </c>
      <c r="B1029" s="166"/>
      <c r="C1029" s="166"/>
      <c r="D1029" s="166"/>
      <c r="E1029" s="162"/>
      <c r="F1029" s="166"/>
      <c r="G1029" s="162"/>
      <c r="H1029" s="162"/>
      <c r="I1029" s="189">
        <f t="shared" si="550"/>
        <v>0</v>
      </c>
      <c r="J1029" s="195"/>
      <c r="K1029" s="162"/>
      <c r="L1029" s="168"/>
      <c r="M1029" s="75">
        <f>_xlfn.XLOOKUP(L1029,list_vat[Страна],list_vat[Ставка НДС %],0,0)</f>
        <v>0</v>
      </c>
      <c r="N1029" s="162">
        <f t="shared" si="551"/>
        <v>0</v>
      </c>
      <c r="O1029" s="169"/>
      <c r="P1029" s="74">
        <f t="shared" si="572"/>
        <v>0</v>
      </c>
      <c r="Q1029" s="162"/>
      <c r="R1029" s="162" t="str">
        <f t="shared" si="552"/>
        <v>введи курс</v>
      </c>
      <c r="S1029" s="196">
        <f t="shared" si="553"/>
        <v>0</v>
      </c>
      <c r="T1029" s="192">
        <f t="shared" si="554"/>
        <v>0</v>
      </c>
      <c r="U1029" s="76">
        <f t="shared" si="555"/>
        <v>0</v>
      </c>
      <c r="V1029" s="123">
        <f t="shared" si="556"/>
        <v>0</v>
      </c>
      <c r="W1029" s="191"/>
      <c r="X1029" s="170"/>
      <c r="Y1029" s="74">
        <f t="shared" si="541"/>
        <v>0</v>
      </c>
      <c r="Z1029" s="188"/>
      <c r="AA1029" s="130">
        <f t="shared" si="557"/>
        <v>0</v>
      </c>
      <c r="AB1029" s="74">
        <f t="shared" si="558"/>
        <v>0</v>
      </c>
      <c r="AC1029" s="356"/>
      <c r="AD1029" s="130" cm="1">
        <f t="array" ref="AD1029">IFERROR(ROUND((_xlfn.IFS(offer_sale_type="поставка",AB1029,offer_sale_type="транзит",S1029)*(1+AC1029))/E1029,2),0)</f>
        <v>0</v>
      </c>
      <c r="AE1029" s="74">
        <f t="shared" si="559"/>
        <v>0</v>
      </c>
      <c r="AF1029" s="123" cm="1">
        <f t="array" ref="AF1029">IFERROR(ROUND(_xlfn.IFS(offer_sale_type="поставка",AB1029,offer_sale_type="транзит",S1029)*AC1029,2),0)</f>
        <v>0</v>
      </c>
      <c r="AG1029" s="130">
        <f t="shared" si="542"/>
        <v>0</v>
      </c>
      <c r="AH1029" s="74">
        <f t="shared" si="543"/>
        <v>0</v>
      </c>
      <c r="AI1029" s="123">
        <f t="shared" si="544"/>
        <v>0</v>
      </c>
      <c r="AJ1029" s="118">
        <f t="shared" si="560"/>
        <v>0</v>
      </c>
      <c r="AK1029" s="74">
        <f t="shared" si="561"/>
        <v>0</v>
      </c>
      <c r="AL1029" s="174">
        <f t="shared" si="562"/>
        <v>0</v>
      </c>
      <c r="AM1029" s="175">
        <f t="shared" si="545"/>
        <v>0</v>
      </c>
      <c r="AN1029" s="130">
        <f t="shared" si="563"/>
        <v>0</v>
      </c>
      <c r="AO1029" s="74">
        <f t="shared" si="546"/>
        <v>0</v>
      </c>
      <c r="AP1029" s="123">
        <f t="shared" si="564"/>
        <v>0</v>
      </c>
      <c r="AQ1029" s="118">
        <f t="shared" si="547"/>
        <v>0</v>
      </c>
      <c r="AR1029" s="82" t="str">
        <f t="shared" si="565"/>
        <v>https://www.alta.ru/tnved/code//</v>
      </c>
      <c r="AS1029" s="157"/>
      <c r="AT1029" s="162"/>
      <c r="AU1029" s="74">
        <f t="shared" si="548"/>
        <v>0</v>
      </c>
      <c r="AV1029" s="157"/>
      <c r="AW1029" s="75">
        <f>_xlfn.IFNA(VLOOKUP(L1029,list_vat[],3,FALSE),0)</f>
        <v>0</v>
      </c>
      <c r="AX1029" s="74">
        <f t="shared" si="566"/>
        <v>0</v>
      </c>
      <c r="AY1029" s="74">
        <f t="shared" si="567"/>
        <v>0</v>
      </c>
      <c r="AZ1029" s="130">
        <f t="shared" si="568"/>
        <v>0</v>
      </c>
      <c r="BA1029" s="74">
        <f t="shared" si="549"/>
        <v>0</v>
      </c>
      <c r="BB1029" s="193">
        <f t="shared" si="569"/>
        <v>0</v>
      </c>
      <c r="BC1029" s="102">
        <f t="shared" si="570"/>
        <v>0</v>
      </c>
      <c r="BD1029" s="102">
        <f t="shared" si="571"/>
        <v>0</v>
      </c>
      <c r="BE1029" s="413" t="s">
        <v>69</v>
      </c>
    </row>
    <row r="1030" spans="1:57" s="65" customFormat="1" ht="12" customHeight="1" x14ac:dyDescent="0.2">
      <c r="A1030" s="43">
        <v>1015</v>
      </c>
      <c r="B1030" s="166"/>
      <c r="C1030" s="166"/>
      <c r="D1030" s="166"/>
      <c r="E1030" s="162"/>
      <c r="F1030" s="166"/>
      <c r="G1030" s="162"/>
      <c r="H1030" s="162"/>
      <c r="I1030" s="189">
        <f t="shared" si="550"/>
        <v>0</v>
      </c>
      <c r="J1030" s="195"/>
      <c r="K1030" s="162"/>
      <c r="L1030" s="168"/>
      <c r="M1030" s="75">
        <f>_xlfn.XLOOKUP(L1030,list_vat[Страна],list_vat[Ставка НДС %],0,0)</f>
        <v>0</v>
      </c>
      <c r="N1030" s="162">
        <f t="shared" si="551"/>
        <v>0</v>
      </c>
      <c r="O1030" s="169"/>
      <c r="P1030" s="74">
        <f t="shared" si="572"/>
        <v>0</v>
      </c>
      <c r="Q1030" s="162"/>
      <c r="R1030" s="162" t="str">
        <f t="shared" si="552"/>
        <v>введи курс</v>
      </c>
      <c r="S1030" s="196">
        <f t="shared" si="553"/>
        <v>0</v>
      </c>
      <c r="T1030" s="192">
        <f t="shared" si="554"/>
        <v>0</v>
      </c>
      <c r="U1030" s="76">
        <f t="shared" si="555"/>
        <v>0</v>
      </c>
      <c r="V1030" s="123">
        <f t="shared" si="556"/>
        <v>0</v>
      </c>
      <c r="W1030" s="191"/>
      <c r="X1030" s="170"/>
      <c r="Y1030" s="74">
        <f t="shared" si="541"/>
        <v>0</v>
      </c>
      <c r="Z1030" s="188"/>
      <c r="AA1030" s="130">
        <f t="shared" si="557"/>
        <v>0</v>
      </c>
      <c r="AB1030" s="74">
        <f t="shared" si="558"/>
        <v>0</v>
      </c>
      <c r="AC1030" s="356"/>
      <c r="AD1030" s="130" cm="1">
        <f t="array" ref="AD1030">IFERROR(ROUND((_xlfn.IFS(offer_sale_type="поставка",AB1030,offer_sale_type="транзит",S1030)*(1+AC1030))/E1030,2),0)</f>
        <v>0</v>
      </c>
      <c r="AE1030" s="74">
        <f t="shared" si="559"/>
        <v>0</v>
      </c>
      <c r="AF1030" s="123" cm="1">
        <f t="array" ref="AF1030">IFERROR(ROUND(_xlfn.IFS(offer_sale_type="поставка",AB1030,offer_sale_type="транзит",S1030)*AC1030,2),0)</f>
        <v>0</v>
      </c>
      <c r="AG1030" s="130">
        <f t="shared" si="542"/>
        <v>0</v>
      </c>
      <c r="AH1030" s="74">
        <f t="shared" si="543"/>
        <v>0</v>
      </c>
      <c r="AI1030" s="123">
        <f t="shared" si="544"/>
        <v>0</v>
      </c>
      <c r="AJ1030" s="118">
        <f t="shared" si="560"/>
        <v>0</v>
      </c>
      <c r="AK1030" s="74">
        <f t="shared" si="561"/>
        <v>0</v>
      </c>
      <c r="AL1030" s="174">
        <f t="shared" si="562"/>
        <v>0</v>
      </c>
      <c r="AM1030" s="175">
        <f t="shared" si="545"/>
        <v>0</v>
      </c>
      <c r="AN1030" s="130">
        <f t="shared" si="563"/>
        <v>0</v>
      </c>
      <c r="AO1030" s="74">
        <f t="shared" si="546"/>
        <v>0</v>
      </c>
      <c r="AP1030" s="123">
        <f t="shared" si="564"/>
        <v>0</v>
      </c>
      <c r="AQ1030" s="118">
        <f t="shared" si="547"/>
        <v>0</v>
      </c>
      <c r="AR1030" s="82" t="str">
        <f t="shared" si="565"/>
        <v>https://www.alta.ru/tnved/code//</v>
      </c>
      <c r="AS1030" s="157"/>
      <c r="AT1030" s="162"/>
      <c r="AU1030" s="74">
        <f t="shared" si="548"/>
        <v>0</v>
      </c>
      <c r="AV1030" s="157"/>
      <c r="AW1030" s="75">
        <f>_xlfn.IFNA(VLOOKUP(L1030,list_vat[],3,FALSE),0)</f>
        <v>0</v>
      </c>
      <c r="AX1030" s="74">
        <f t="shared" si="566"/>
        <v>0</v>
      </c>
      <c r="AY1030" s="74">
        <f t="shared" si="567"/>
        <v>0</v>
      </c>
      <c r="AZ1030" s="130">
        <f t="shared" si="568"/>
        <v>0</v>
      </c>
      <c r="BA1030" s="74">
        <f t="shared" si="549"/>
        <v>0</v>
      </c>
      <c r="BB1030" s="193">
        <f t="shared" si="569"/>
        <v>0</v>
      </c>
      <c r="BC1030" s="102">
        <f t="shared" si="570"/>
        <v>0</v>
      </c>
      <c r="BD1030" s="102">
        <f t="shared" si="571"/>
        <v>0</v>
      </c>
      <c r="BE1030" s="413" t="s">
        <v>69</v>
      </c>
    </row>
    <row r="1031" spans="1:57" s="65" customFormat="1" ht="12" customHeight="1" x14ac:dyDescent="0.2">
      <c r="A1031" s="43">
        <v>1016</v>
      </c>
      <c r="B1031" s="166"/>
      <c r="C1031" s="166"/>
      <c r="D1031" s="166"/>
      <c r="E1031" s="162"/>
      <c r="F1031" s="166"/>
      <c r="G1031" s="162"/>
      <c r="H1031" s="162"/>
      <c r="I1031" s="189">
        <f t="shared" si="550"/>
        <v>0</v>
      </c>
      <c r="J1031" s="195"/>
      <c r="K1031" s="162"/>
      <c r="L1031" s="168"/>
      <c r="M1031" s="75">
        <f>_xlfn.XLOOKUP(L1031,list_vat[Страна],list_vat[Ставка НДС %],0,0)</f>
        <v>0</v>
      </c>
      <c r="N1031" s="162">
        <f t="shared" si="551"/>
        <v>0</v>
      </c>
      <c r="O1031" s="169"/>
      <c r="P1031" s="74">
        <f t="shared" si="572"/>
        <v>0</v>
      </c>
      <c r="Q1031" s="162"/>
      <c r="R1031" s="162" t="str">
        <f t="shared" si="552"/>
        <v>введи курс</v>
      </c>
      <c r="S1031" s="196">
        <f t="shared" si="553"/>
        <v>0</v>
      </c>
      <c r="T1031" s="192">
        <f t="shared" si="554"/>
        <v>0</v>
      </c>
      <c r="U1031" s="76">
        <f t="shared" si="555"/>
        <v>0</v>
      </c>
      <c r="V1031" s="123">
        <f t="shared" si="556"/>
        <v>0</v>
      </c>
      <c r="W1031" s="191"/>
      <c r="X1031" s="170"/>
      <c r="Y1031" s="74">
        <f t="shared" si="541"/>
        <v>0</v>
      </c>
      <c r="Z1031" s="188"/>
      <c r="AA1031" s="130">
        <f t="shared" si="557"/>
        <v>0</v>
      </c>
      <c r="AB1031" s="74">
        <f t="shared" si="558"/>
        <v>0</v>
      </c>
      <c r="AC1031" s="356"/>
      <c r="AD1031" s="130" cm="1">
        <f t="array" ref="AD1031">IFERROR(ROUND((_xlfn.IFS(offer_sale_type="поставка",AB1031,offer_sale_type="транзит",S1031)*(1+AC1031))/E1031,2),0)</f>
        <v>0</v>
      </c>
      <c r="AE1031" s="74">
        <f t="shared" si="559"/>
        <v>0</v>
      </c>
      <c r="AF1031" s="123" cm="1">
        <f t="array" ref="AF1031">IFERROR(ROUND(_xlfn.IFS(offer_sale_type="поставка",AB1031,offer_sale_type="транзит",S1031)*AC1031,2),0)</f>
        <v>0</v>
      </c>
      <c r="AG1031" s="130">
        <f t="shared" si="542"/>
        <v>0</v>
      </c>
      <c r="AH1031" s="74">
        <f t="shared" si="543"/>
        <v>0</v>
      </c>
      <c r="AI1031" s="123">
        <f t="shared" si="544"/>
        <v>0</v>
      </c>
      <c r="AJ1031" s="118">
        <f t="shared" si="560"/>
        <v>0</v>
      </c>
      <c r="AK1031" s="74">
        <f t="shared" si="561"/>
        <v>0</v>
      </c>
      <c r="AL1031" s="174">
        <f t="shared" si="562"/>
        <v>0</v>
      </c>
      <c r="AM1031" s="175">
        <f t="shared" si="545"/>
        <v>0</v>
      </c>
      <c r="AN1031" s="130">
        <f t="shared" si="563"/>
        <v>0</v>
      </c>
      <c r="AO1031" s="74">
        <f t="shared" si="546"/>
        <v>0</v>
      </c>
      <c r="AP1031" s="123">
        <f t="shared" si="564"/>
        <v>0</v>
      </c>
      <c r="AQ1031" s="118">
        <f t="shared" si="547"/>
        <v>0</v>
      </c>
      <c r="AR1031" s="82" t="str">
        <f t="shared" si="565"/>
        <v>https://www.alta.ru/tnved/code//</v>
      </c>
      <c r="AS1031" s="157"/>
      <c r="AT1031" s="162"/>
      <c r="AU1031" s="74">
        <f t="shared" si="548"/>
        <v>0</v>
      </c>
      <c r="AV1031" s="157"/>
      <c r="AW1031" s="75">
        <f>_xlfn.IFNA(VLOOKUP(L1031,list_vat[],3,FALSE),0)</f>
        <v>0</v>
      </c>
      <c r="AX1031" s="74">
        <f t="shared" si="566"/>
        <v>0</v>
      </c>
      <c r="AY1031" s="74">
        <f t="shared" si="567"/>
        <v>0</v>
      </c>
      <c r="AZ1031" s="130">
        <f t="shared" si="568"/>
        <v>0</v>
      </c>
      <c r="BA1031" s="74">
        <f t="shared" si="549"/>
        <v>0</v>
      </c>
      <c r="BB1031" s="193">
        <f t="shared" si="569"/>
        <v>0</v>
      </c>
      <c r="BC1031" s="102">
        <f t="shared" si="570"/>
        <v>0</v>
      </c>
      <c r="BD1031" s="102">
        <f t="shared" si="571"/>
        <v>0</v>
      </c>
      <c r="BE1031" s="413" t="s">
        <v>69</v>
      </c>
    </row>
    <row r="1032" spans="1:57" s="65" customFormat="1" ht="12" customHeight="1" x14ac:dyDescent="0.2">
      <c r="A1032" s="43">
        <v>1017</v>
      </c>
      <c r="B1032" s="166"/>
      <c r="C1032" s="166"/>
      <c r="D1032" s="166"/>
      <c r="E1032" s="162"/>
      <c r="F1032" s="166"/>
      <c r="G1032" s="162"/>
      <c r="H1032" s="162"/>
      <c r="I1032" s="189">
        <f t="shared" si="550"/>
        <v>0</v>
      </c>
      <c r="J1032" s="195"/>
      <c r="K1032" s="162"/>
      <c r="L1032" s="168"/>
      <c r="M1032" s="75">
        <f>_xlfn.XLOOKUP(L1032,list_vat[Страна],list_vat[Ставка НДС %],0,0)</f>
        <v>0</v>
      </c>
      <c r="N1032" s="162">
        <f t="shared" si="551"/>
        <v>0</v>
      </c>
      <c r="O1032" s="169"/>
      <c r="P1032" s="74">
        <f t="shared" si="572"/>
        <v>0</v>
      </c>
      <c r="Q1032" s="162"/>
      <c r="R1032" s="162" t="str">
        <f t="shared" si="552"/>
        <v>введи курс</v>
      </c>
      <c r="S1032" s="196">
        <f t="shared" si="553"/>
        <v>0</v>
      </c>
      <c r="T1032" s="192">
        <f t="shared" si="554"/>
        <v>0</v>
      </c>
      <c r="U1032" s="76">
        <f t="shared" si="555"/>
        <v>0</v>
      </c>
      <c r="V1032" s="123">
        <f t="shared" si="556"/>
        <v>0</v>
      </c>
      <c r="W1032" s="191"/>
      <c r="X1032" s="170"/>
      <c r="Y1032" s="74">
        <f t="shared" si="541"/>
        <v>0</v>
      </c>
      <c r="Z1032" s="188"/>
      <c r="AA1032" s="130">
        <f t="shared" si="557"/>
        <v>0</v>
      </c>
      <c r="AB1032" s="74">
        <f t="shared" si="558"/>
        <v>0</v>
      </c>
      <c r="AC1032" s="356"/>
      <c r="AD1032" s="130" cm="1">
        <f t="array" ref="AD1032">IFERROR(ROUND((_xlfn.IFS(offer_sale_type="поставка",AB1032,offer_sale_type="транзит",S1032)*(1+AC1032))/E1032,2),0)</f>
        <v>0</v>
      </c>
      <c r="AE1032" s="74">
        <f t="shared" si="559"/>
        <v>0</v>
      </c>
      <c r="AF1032" s="123" cm="1">
        <f t="array" ref="AF1032">IFERROR(ROUND(_xlfn.IFS(offer_sale_type="поставка",AB1032,offer_sale_type="транзит",S1032)*AC1032,2),0)</f>
        <v>0</v>
      </c>
      <c r="AG1032" s="130">
        <f t="shared" si="542"/>
        <v>0</v>
      </c>
      <c r="AH1032" s="74">
        <f t="shared" si="543"/>
        <v>0</v>
      </c>
      <c r="AI1032" s="123">
        <f t="shared" si="544"/>
        <v>0</v>
      </c>
      <c r="AJ1032" s="118">
        <f t="shared" si="560"/>
        <v>0</v>
      </c>
      <c r="AK1032" s="74">
        <f t="shared" si="561"/>
        <v>0</v>
      </c>
      <c r="AL1032" s="174">
        <f t="shared" si="562"/>
        <v>0</v>
      </c>
      <c r="AM1032" s="175">
        <f t="shared" si="545"/>
        <v>0</v>
      </c>
      <c r="AN1032" s="130">
        <f t="shared" si="563"/>
        <v>0</v>
      </c>
      <c r="AO1032" s="74">
        <f t="shared" si="546"/>
        <v>0</v>
      </c>
      <c r="AP1032" s="123">
        <f t="shared" si="564"/>
        <v>0</v>
      </c>
      <c r="AQ1032" s="118">
        <f t="shared" si="547"/>
        <v>0</v>
      </c>
      <c r="AR1032" s="82" t="str">
        <f t="shared" si="565"/>
        <v>https://www.alta.ru/tnved/code//</v>
      </c>
      <c r="AS1032" s="157"/>
      <c r="AT1032" s="162"/>
      <c r="AU1032" s="74">
        <f t="shared" si="548"/>
        <v>0</v>
      </c>
      <c r="AV1032" s="157"/>
      <c r="AW1032" s="75">
        <f>_xlfn.IFNA(VLOOKUP(L1032,list_vat[],3,FALSE),0)</f>
        <v>0</v>
      </c>
      <c r="AX1032" s="74">
        <f t="shared" si="566"/>
        <v>0</v>
      </c>
      <c r="AY1032" s="74">
        <f t="shared" si="567"/>
        <v>0</v>
      </c>
      <c r="AZ1032" s="130">
        <f t="shared" si="568"/>
        <v>0</v>
      </c>
      <c r="BA1032" s="74">
        <f t="shared" si="549"/>
        <v>0</v>
      </c>
      <c r="BB1032" s="193">
        <f t="shared" si="569"/>
        <v>0</v>
      </c>
      <c r="BC1032" s="102">
        <f t="shared" si="570"/>
        <v>0</v>
      </c>
      <c r="BD1032" s="102">
        <f t="shared" si="571"/>
        <v>0</v>
      </c>
      <c r="BE1032" s="413" t="s">
        <v>69</v>
      </c>
    </row>
    <row r="1033" spans="1:57" s="65" customFormat="1" ht="12" customHeight="1" x14ac:dyDescent="0.2">
      <c r="A1033" s="43">
        <v>1018</v>
      </c>
      <c r="B1033" s="166"/>
      <c r="C1033" s="166"/>
      <c r="D1033" s="166"/>
      <c r="E1033" s="162"/>
      <c r="F1033" s="166"/>
      <c r="G1033" s="162"/>
      <c r="H1033" s="162"/>
      <c r="I1033" s="189">
        <f t="shared" si="550"/>
        <v>0</v>
      </c>
      <c r="J1033" s="195"/>
      <c r="K1033" s="162"/>
      <c r="L1033" s="168"/>
      <c r="M1033" s="75">
        <f>_xlfn.XLOOKUP(L1033,list_vat[Страна],list_vat[Ставка НДС %],0,0)</f>
        <v>0</v>
      </c>
      <c r="N1033" s="162">
        <f t="shared" si="551"/>
        <v>0</v>
      </c>
      <c r="O1033" s="169"/>
      <c r="P1033" s="74">
        <f t="shared" si="572"/>
        <v>0</v>
      </c>
      <c r="Q1033" s="162"/>
      <c r="R1033" s="162" t="str">
        <f t="shared" si="552"/>
        <v>введи курс</v>
      </c>
      <c r="S1033" s="196">
        <f t="shared" si="553"/>
        <v>0</v>
      </c>
      <c r="T1033" s="192">
        <f t="shared" si="554"/>
        <v>0</v>
      </c>
      <c r="U1033" s="76">
        <f t="shared" si="555"/>
        <v>0</v>
      </c>
      <c r="V1033" s="123">
        <f t="shared" si="556"/>
        <v>0</v>
      </c>
      <c r="W1033" s="191"/>
      <c r="X1033" s="170"/>
      <c r="Y1033" s="74">
        <f t="shared" si="541"/>
        <v>0</v>
      </c>
      <c r="Z1033" s="188"/>
      <c r="AA1033" s="130">
        <f t="shared" si="557"/>
        <v>0</v>
      </c>
      <c r="AB1033" s="74">
        <f t="shared" si="558"/>
        <v>0</v>
      </c>
      <c r="AC1033" s="356"/>
      <c r="AD1033" s="130" cm="1">
        <f t="array" ref="AD1033">IFERROR(ROUND((_xlfn.IFS(offer_sale_type="поставка",AB1033,offer_sale_type="транзит",S1033)*(1+AC1033))/E1033,2),0)</f>
        <v>0</v>
      </c>
      <c r="AE1033" s="74">
        <f t="shared" si="559"/>
        <v>0</v>
      </c>
      <c r="AF1033" s="123" cm="1">
        <f t="array" ref="AF1033">IFERROR(ROUND(_xlfn.IFS(offer_sale_type="поставка",AB1033,offer_sale_type="транзит",S1033)*AC1033,2),0)</f>
        <v>0</v>
      </c>
      <c r="AG1033" s="130">
        <f t="shared" si="542"/>
        <v>0</v>
      </c>
      <c r="AH1033" s="74">
        <f t="shared" si="543"/>
        <v>0</v>
      </c>
      <c r="AI1033" s="123">
        <f t="shared" si="544"/>
        <v>0</v>
      </c>
      <c r="AJ1033" s="118">
        <f t="shared" si="560"/>
        <v>0</v>
      </c>
      <c r="AK1033" s="74">
        <f t="shared" si="561"/>
        <v>0</v>
      </c>
      <c r="AL1033" s="174">
        <f t="shared" si="562"/>
        <v>0</v>
      </c>
      <c r="AM1033" s="175">
        <f t="shared" si="545"/>
        <v>0</v>
      </c>
      <c r="AN1033" s="130">
        <f t="shared" si="563"/>
        <v>0</v>
      </c>
      <c r="AO1033" s="74">
        <f t="shared" si="546"/>
        <v>0</v>
      </c>
      <c r="AP1033" s="123">
        <f t="shared" si="564"/>
        <v>0</v>
      </c>
      <c r="AQ1033" s="118">
        <f t="shared" si="547"/>
        <v>0</v>
      </c>
      <c r="AR1033" s="82" t="str">
        <f t="shared" si="565"/>
        <v>https://www.alta.ru/tnved/code//</v>
      </c>
      <c r="AS1033" s="157"/>
      <c r="AT1033" s="162"/>
      <c r="AU1033" s="74">
        <f t="shared" si="548"/>
        <v>0</v>
      </c>
      <c r="AV1033" s="157"/>
      <c r="AW1033" s="75">
        <f>_xlfn.IFNA(VLOOKUP(L1033,list_vat[],3,FALSE),0)</f>
        <v>0</v>
      </c>
      <c r="AX1033" s="74">
        <f t="shared" si="566"/>
        <v>0</v>
      </c>
      <c r="AY1033" s="74">
        <f t="shared" si="567"/>
        <v>0</v>
      </c>
      <c r="AZ1033" s="130">
        <f t="shared" si="568"/>
        <v>0</v>
      </c>
      <c r="BA1033" s="74">
        <f t="shared" si="549"/>
        <v>0</v>
      </c>
      <c r="BB1033" s="193">
        <f t="shared" si="569"/>
        <v>0</v>
      </c>
      <c r="BC1033" s="102">
        <f t="shared" si="570"/>
        <v>0</v>
      </c>
      <c r="BD1033" s="102">
        <f t="shared" si="571"/>
        <v>0</v>
      </c>
      <c r="BE1033" s="413" t="s">
        <v>69</v>
      </c>
    </row>
    <row r="1034" spans="1:57" s="65" customFormat="1" ht="12" customHeight="1" x14ac:dyDescent="0.2">
      <c r="A1034" s="43">
        <v>1019</v>
      </c>
      <c r="B1034" s="166"/>
      <c r="C1034" s="166"/>
      <c r="D1034" s="166"/>
      <c r="E1034" s="162"/>
      <c r="F1034" s="166"/>
      <c r="G1034" s="162"/>
      <c r="H1034" s="162"/>
      <c r="I1034" s="189">
        <f t="shared" si="550"/>
        <v>0</v>
      </c>
      <c r="J1034" s="195"/>
      <c r="K1034" s="162"/>
      <c r="L1034" s="168"/>
      <c r="M1034" s="75">
        <f>_xlfn.XLOOKUP(L1034,list_vat[Страна],list_vat[Ставка НДС %],0,0)</f>
        <v>0</v>
      </c>
      <c r="N1034" s="162">
        <f t="shared" si="551"/>
        <v>0</v>
      </c>
      <c r="O1034" s="169"/>
      <c r="P1034" s="74">
        <f t="shared" si="572"/>
        <v>0</v>
      </c>
      <c r="Q1034" s="162"/>
      <c r="R1034" s="162" t="str">
        <f t="shared" si="552"/>
        <v>введи курс</v>
      </c>
      <c r="S1034" s="196">
        <f t="shared" si="553"/>
        <v>0</v>
      </c>
      <c r="T1034" s="192">
        <f t="shared" si="554"/>
        <v>0</v>
      </c>
      <c r="U1034" s="76">
        <f t="shared" si="555"/>
        <v>0</v>
      </c>
      <c r="V1034" s="123">
        <f t="shared" si="556"/>
        <v>0</v>
      </c>
      <c r="W1034" s="191"/>
      <c r="X1034" s="170"/>
      <c r="Y1034" s="74">
        <f t="shared" si="541"/>
        <v>0</v>
      </c>
      <c r="Z1034" s="188"/>
      <c r="AA1034" s="130">
        <f t="shared" si="557"/>
        <v>0</v>
      </c>
      <c r="AB1034" s="74">
        <f t="shared" si="558"/>
        <v>0</v>
      </c>
      <c r="AC1034" s="356"/>
      <c r="AD1034" s="130" cm="1">
        <f t="array" ref="AD1034">IFERROR(ROUND((_xlfn.IFS(offer_sale_type="поставка",AB1034,offer_sale_type="транзит",S1034)*(1+AC1034))/E1034,2),0)</f>
        <v>0</v>
      </c>
      <c r="AE1034" s="74">
        <f t="shared" si="559"/>
        <v>0</v>
      </c>
      <c r="AF1034" s="123" cm="1">
        <f t="array" ref="AF1034">IFERROR(ROUND(_xlfn.IFS(offer_sale_type="поставка",AB1034,offer_sale_type="транзит",S1034)*AC1034,2),0)</f>
        <v>0</v>
      </c>
      <c r="AG1034" s="130">
        <f t="shared" si="542"/>
        <v>0</v>
      </c>
      <c r="AH1034" s="74">
        <f t="shared" si="543"/>
        <v>0</v>
      </c>
      <c r="AI1034" s="123">
        <f t="shared" si="544"/>
        <v>0</v>
      </c>
      <c r="AJ1034" s="118">
        <f t="shared" si="560"/>
        <v>0</v>
      </c>
      <c r="AK1034" s="74">
        <f t="shared" si="561"/>
        <v>0</v>
      </c>
      <c r="AL1034" s="174">
        <f t="shared" si="562"/>
        <v>0</v>
      </c>
      <c r="AM1034" s="175">
        <f t="shared" si="545"/>
        <v>0</v>
      </c>
      <c r="AN1034" s="130">
        <f t="shared" si="563"/>
        <v>0</v>
      </c>
      <c r="AO1034" s="74">
        <f t="shared" si="546"/>
        <v>0</v>
      </c>
      <c r="AP1034" s="123">
        <f t="shared" si="564"/>
        <v>0</v>
      </c>
      <c r="AQ1034" s="118">
        <f t="shared" si="547"/>
        <v>0</v>
      </c>
      <c r="AR1034" s="82" t="str">
        <f t="shared" si="565"/>
        <v>https://www.alta.ru/tnved/code//</v>
      </c>
      <c r="AS1034" s="157"/>
      <c r="AT1034" s="162"/>
      <c r="AU1034" s="74">
        <f t="shared" si="548"/>
        <v>0</v>
      </c>
      <c r="AV1034" s="157"/>
      <c r="AW1034" s="75">
        <f>_xlfn.IFNA(VLOOKUP(L1034,list_vat[],3,FALSE),0)</f>
        <v>0</v>
      </c>
      <c r="AX1034" s="74">
        <f t="shared" si="566"/>
        <v>0</v>
      </c>
      <c r="AY1034" s="74">
        <f t="shared" si="567"/>
        <v>0</v>
      </c>
      <c r="AZ1034" s="130">
        <f t="shared" si="568"/>
        <v>0</v>
      </c>
      <c r="BA1034" s="74">
        <f t="shared" si="549"/>
        <v>0</v>
      </c>
      <c r="BB1034" s="193">
        <f t="shared" si="569"/>
        <v>0</v>
      </c>
      <c r="BC1034" s="102">
        <f t="shared" si="570"/>
        <v>0</v>
      </c>
      <c r="BD1034" s="102">
        <f t="shared" si="571"/>
        <v>0</v>
      </c>
      <c r="BE1034" s="413" t="s">
        <v>69</v>
      </c>
    </row>
    <row r="1035" spans="1:57" s="65" customFormat="1" ht="12" customHeight="1" x14ac:dyDescent="0.2">
      <c r="A1035" s="43">
        <v>1020</v>
      </c>
      <c r="B1035" s="166"/>
      <c r="C1035" s="166"/>
      <c r="D1035" s="166"/>
      <c r="E1035" s="162"/>
      <c r="F1035" s="166"/>
      <c r="G1035" s="162"/>
      <c r="H1035" s="162"/>
      <c r="I1035" s="189">
        <f t="shared" si="550"/>
        <v>0</v>
      </c>
      <c r="J1035" s="195"/>
      <c r="K1035" s="162"/>
      <c r="L1035" s="168"/>
      <c r="M1035" s="75">
        <f>_xlfn.XLOOKUP(L1035,list_vat[Страна],list_vat[Ставка НДС %],0,0)</f>
        <v>0</v>
      </c>
      <c r="N1035" s="162">
        <f t="shared" si="551"/>
        <v>0</v>
      </c>
      <c r="O1035" s="169"/>
      <c r="P1035" s="74">
        <f t="shared" si="572"/>
        <v>0</v>
      </c>
      <c r="Q1035" s="162"/>
      <c r="R1035" s="162" t="str">
        <f t="shared" si="552"/>
        <v>введи курс</v>
      </c>
      <c r="S1035" s="196">
        <f t="shared" si="553"/>
        <v>0</v>
      </c>
      <c r="T1035" s="192">
        <f t="shared" si="554"/>
        <v>0</v>
      </c>
      <c r="U1035" s="76">
        <f t="shared" si="555"/>
        <v>0</v>
      </c>
      <c r="V1035" s="123">
        <f t="shared" si="556"/>
        <v>0</v>
      </c>
      <c r="W1035" s="191"/>
      <c r="X1035" s="170"/>
      <c r="Y1035" s="74">
        <f t="shared" si="541"/>
        <v>0</v>
      </c>
      <c r="Z1035" s="188"/>
      <c r="AA1035" s="130">
        <f t="shared" si="557"/>
        <v>0</v>
      </c>
      <c r="AB1035" s="74">
        <f t="shared" si="558"/>
        <v>0</v>
      </c>
      <c r="AC1035" s="356"/>
      <c r="AD1035" s="130" cm="1">
        <f t="array" ref="AD1035">IFERROR(ROUND((_xlfn.IFS(offer_sale_type="поставка",AB1035,offer_sale_type="транзит",S1035)*(1+AC1035))/E1035,2),0)</f>
        <v>0</v>
      </c>
      <c r="AE1035" s="74">
        <f t="shared" si="559"/>
        <v>0</v>
      </c>
      <c r="AF1035" s="123" cm="1">
        <f t="array" ref="AF1035">IFERROR(ROUND(_xlfn.IFS(offer_sale_type="поставка",AB1035,offer_sale_type="транзит",S1035)*AC1035,2),0)</f>
        <v>0</v>
      </c>
      <c r="AG1035" s="130">
        <f t="shared" si="542"/>
        <v>0</v>
      </c>
      <c r="AH1035" s="74">
        <f t="shared" si="543"/>
        <v>0</v>
      </c>
      <c r="AI1035" s="123">
        <f t="shared" si="544"/>
        <v>0</v>
      </c>
      <c r="AJ1035" s="118">
        <f t="shared" si="560"/>
        <v>0</v>
      </c>
      <c r="AK1035" s="74">
        <f t="shared" si="561"/>
        <v>0</v>
      </c>
      <c r="AL1035" s="174">
        <f t="shared" si="562"/>
        <v>0</v>
      </c>
      <c r="AM1035" s="175">
        <f t="shared" si="545"/>
        <v>0</v>
      </c>
      <c r="AN1035" s="130">
        <f t="shared" si="563"/>
        <v>0</v>
      </c>
      <c r="AO1035" s="74">
        <f t="shared" si="546"/>
        <v>0</v>
      </c>
      <c r="AP1035" s="123">
        <f t="shared" si="564"/>
        <v>0</v>
      </c>
      <c r="AQ1035" s="118">
        <f t="shared" si="547"/>
        <v>0</v>
      </c>
      <c r="AR1035" s="82" t="str">
        <f t="shared" si="565"/>
        <v>https://www.alta.ru/tnved/code//</v>
      </c>
      <c r="AS1035" s="157"/>
      <c r="AT1035" s="162"/>
      <c r="AU1035" s="74">
        <f t="shared" si="548"/>
        <v>0</v>
      </c>
      <c r="AV1035" s="157"/>
      <c r="AW1035" s="75">
        <f>_xlfn.IFNA(VLOOKUP(L1035,list_vat[],3,FALSE),0)</f>
        <v>0</v>
      </c>
      <c r="AX1035" s="74">
        <f t="shared" si="566"/>
        <v>0</v>
      </c>
      <c r="AY1035" s="74">
        <f t="shared" si="567"/>
        <v>0</v>
      </c>
      <c r="AZ1035" s="130">
        <f t="shared" si="568"/>
        <v>0</v>
      </c>
      <c r="BA1035" s="74">
        <f t="shared" si="549"/>
        <v>0</v>
      </c>
      <c r="BB1035" s="193">
        <f t="shared" si="569"/>
        <v>0</v>
      </c>
      <c r="BC1035" s="102">
        <f t="shared" si="570"/>
        <v>0</v>
      </c>
      <c r="BD1035" s="102">
        <f t="shared" si="571"/>
        <v>0</v>
      </c>
      <c r="BE1035" s="413" t="s">
        <v>69</v>
      </c>
    </row>
    <row r="1036" spans="1:57" s="65" customFormat="1" ht="12" customHeight="1" x14ac:dyDescent="0.2">
      <c r="A1036" s="43">
        <v>1021</v>
      </c>
      <c r="B1036" s="166"/>
      <c r="C1036" s="166"/>
      <c r="D1036" s="166"/>
      <c r="E1036" s="162"/>
      <c r="F1036" s="166"/>
      <c r="G1036" s="162"/>
      <c r="H1036" s="162"/>
      <c r="I1036" s="189">
        <f t="shared" si="550"/>
        <v>0</v>
      </c>
      <c r="J1036" s="195"/>
      <c r="K1036" s="162"/>
      <c r="L1036" s="168"/>
      <c r="M1036" s="75">
        <f>_xlfn.XLOOKUP(L1036,list_vat[Страна],list_vat[Ставка НДС %],0,0)</f>
        <v>0</v>
      </c>
      <c r="N1036" s="162">
        <f t="shared" si="551"/>
        <v>0</v>
      </c>
      <c r="O1036" s="169"/>
      <c r="P1036" s="74">
        <f t="shared" si="572"/>
        <v>0</v>
      </c>
      <c r="Q1036" s="162"/>
      <c r="R1036" s="162" t="str">
        <f t="shared" si="552"/>
        <v>введи курс</v>
      </c>
      <c r="S1036" s="196">
        <f t="shared" si="553"/>
        <v>0</v>
      </c>
      <c r="T1036" s="192">
        <f t="shared" si="554"/>
        <v>0</v>
      </c>
      <c r="U1036" s="76">
        <f t="shared" si="555"/>
        <v>0</v>
      </c>
      <c r="V1036" s="123">
        <f t="shared" si="556"/>
        <v>0</v>
      </c>
      <c r="W1036" s="191"/>
      <c r="X1036" s="170"/>
      <c r="Y1036" s="74">
        <f t="shared" si="541"/>
        <v>0</v>
      </c>
      <c r="Z1036" s="188"/>
      <c r="AA1036" s="130">
        <f t="shared" si="557"/>
        <v>0</v>
      </c>
      <c r="AB1036" s="74">
        <f t="shared" si="558"/>
        <v>0</v>
      </c>
      <c r="AC1036" s="356"/>
      <c r="AD1036" s="130" cm="1">
        <f t="array" ref="AD1036">IFERROR(ROUND((_xlfn.IFS(offer_sale_type="поставка",AB1036,offer_sale_type="транзит",S1036)*(1+AC1036))/E1036,2),0)</f>
        <v>0</v>
      </c>
      <c r="AE1036" s="74">
        <f t="shared" si="559"/>
        <v>0</v>
      </c>
      <c r="AF1036" s="123" cm="1">
        <f t="array" ref="AF1036">IFERROR(ROUND(_xlfn.IFS(offer_sale_type="поставка",AB1036,offer_sale_type="транзит",S1036)*AC1036,2),0)</f>
        <v>0</v>
      </c>
      <c r="AG1036" s="130">
        <f t="shared" si="542"/>
        <v>0</v>
      </c>
      <c r="AH1036" s="74">
        <f t="shared" si="543"/>
        <v>0</v>
      </c>
      <c r="AI1036" s="123">
        <f t="shared" si="544"/>
        <v>0</v>
      </c>
      <c r="AJ1036" s="118">
        <f t="shared" si="560"/>
        <v>0</v>
      </c>
      <c r="AK1036" s="74">
        <f t="shared" si="561"/>
        <v>0</v>
      </c>
      <c r="AL1036" s="174">
        <f t="shared" si="562"/>
        <v>0</v>
      </c>
      <c r="AM1036" s="175">
        <f t="shared" si="545"/>
        <v>0</v>
      </c>
      <c r="AN1036" s="130">
        <f t="shared" si="563"/>
        <v>0</v>
      </c>
      <c r="AO1036" s="74">
        <f t="shared" si="546"/>
        <v>0</v>
      </c>
      <c r="AP1036" s="123">
        <f t="shared" si="564"/>
        <v>0</v>
      </c>
      <c r="AQ1036" s="118">
        <f t="shared" si="547"/>
        <v>0</v>
      </c>
      <c r="AR1036" s="82" t="str">
        <f t="shared" si="565"/>
        <v>https://www.alta.ru/tnved/code//</v>
      </c>
      <c r="AS1036" s="157"/>
      <c r="AT1036" s="162"/>
      <c r="AU1036" s="74">
        <f t="shared" si="548"/>
        <v>0</v>
      </c>
      <c r="AV1036" s="157"/>
      <c r="AW1036" s="75">
        <f>_xlfn.IFNA(VLOOKUP(L1036,list_vat[],3,FALSE),0)</f>
        <v>0</v>
      </c>
      <c r="AX1036" s="74">
        <f t="shared" si="566"/>
        <v>0</v>
      </c>
      <c r="AY1036" s="74">
        <f t="shared" si="567"/>
        <v>0</v>
      </c>
      <c r="AZ1036" s="130">
        <f t="shared" si="568"/>
        <v>0</v>
      </c>
      <c r="BA1036" s="74">
        <f t="shared" si="549"/>
        <v>0</v>
      </c>
      <c r="BB1036" s="193">
        <f t="shared" si="569"/>
        <v>0</v>
      </c>
      <c r="BC1036" s="102">
        <f t="shared" si="570"/>
        <v>0</v>
      </c>
      <c r="BD1036" s="102">
        <f t="shared" si="571"/>
        <v>0</v>
      </c>
      <c r="BE1036" s="413" t="s">
        <v>69</v>
      </c>
    </row>
    <row r="1037" spans="1:57" s="65" customFormat="1" ht="12" customHeight="1" x14ac:dyDescent="0.2">
      <c r="A1037" s="43">
        <v>1022</v>
      </c>
      <c r="B1037" s="166"/>
      <c r="C1037" s="166"/>
      <c r="D1037" s="166"/>
      <c r="E1037" s="162"/>
      <c r="F1037" s="166"/>
      <c r="G1037" s="162"/>
      <c r="H1037" s="162"/>
      <c r="I1037" s="189">
        <f t="shared" si="550"/>
        <v>0</v>
      </c>
      <c r="J1037" s="195"/>
      <c r="K1037" s="162"/>
      <c r="L1037" s="168"/>
      <c r="M1037" s="75">
        <f>_xlfn.XLOOKUP(L1037,list_vat[Страна],list_vat[Ставка НДС %],0,0)</f>
        <v>0</v>
      </c>
      <c r="N1037" s="162">
        <f t="shared" si="551"/>
        <v>0</v>
      </c>
      <c r="O1037" s="169"/>
      <c r="P1037" s="74">
        <f t="shared" si="572"/>
        <v>0</v>
      </c>
      <c r="Q1037" s="162"/>
      <c r="R1037" s="162" t="str">
        <f t="shared" si="552"/>
        <v>введи курс</v>
      </c>
      <c r="S1037" s="196">
        <f t="shared" si="553"/>
        <v>0</v>
      </c>
      <c r="T1037" s="192">
        <f t="shared" si="554"/>
        <v>0</v>
      </c>
      <c r="U1037" s="76">
        <f t="shared" si="555"/>
        <v>0</v>
      </c>
      <c r="V1037" s="123">
        <f t="shared" si="556"/>
        <v>0</v>
      </c>
      <c r="W1037" s="191"/>
      <c r="X1037" s="170"/>
      <c r="Y1037" s="74">
        <f t="shared" si="541"/>
        <v>0</v>
      </c>
      <c r="Z1037" s="188"/>
      <c r="AA1037" s="130">
        <f t="shared" si="557"/>
        <v>0</v>
      </c>
      <c r="AB1037" s="74">
        <f t="shared" si="558"/>
        <v>0</v>
      </c>
      <c r="AC1037" s="356"/>
      <c r="AD1037" s="130" cm="1">
        <f t="array" ref="AD1037">IFERROR(ROUND((_xlfn.IFS(offer_sale_type="поставка",AB1037,offer_sale_type="транзит",S1037)*(1+AC1037))/E1037,2),0)</f>
        <v>0</v>
      </c>
      <c r="AE1037" s="74">
        <f t="shared" si="559"/>
        <v>0</v>
      </c>
      <c r="AF1037" s="123" cm="1">
        <f t="array" ref="AF1037">IFERROR(ROUND(_xlfn.IFS(offer_sale_type="поставка",AB1037,offer_sale_type="транзит",S1037)*AC1037,2),0)</f>
        <v>0</v>
      </c>
      <c r="AG1037" s="130">
        <f t="shared" si="542"/>
        <v>0</v>
      </c>
      <c r="AH1037" s="74">
        <f t="shared" si="543"/>
        <v>0</v>
      </c>
      <c r="AI1037" s="123">
        <f t="shared" si="544"/>
        <v>0</v>
      </c>
      <c r="AJ1037" s="118">
        <f t="shared" si="560"/>
        <v>0</v>
      </c>
      <c r="AK1037" s="74">
        <f t="shared" si="561"/>
        <v>0</v>
      </c>
      <c r="AL1037" s="174">
        <f t="shared" si="562"/>
        <v>0</v>
      </c>
      <c r="AM1037" s="175">
        <f t="shared" si="545"/>
        <v>0</v>
      </c>
      <c r="AN1037" s="130">
        <f t="shared" si="563"/>
        <v>0</v>
      </c>
      <c r="AO1037" s="74">
        <f t="shared" si="546"/>
        <v>0</v>
      </c>
      <c r="AP1037" s="123">
        <f t="shared" si="564"/>
        <v>0</v>
      </c>
      <c r="AQ1037" s="118">
        <f t="shared" si="547"/>
        <v>0</v>
      </c>
      <c r="AR1037" s="82" t="str">
        <f t="shared" si="565"/>
        <v>https://www.alta.ru/tnved/code//</v>
      </c>
      <c r="AS1037" s="157"/>
      <c r="AT1037" s="162"/>
      <c r="AU1037" s="74">
        <f t="shared" si="548"/>
        <v>0</v>
      </c>
      <c r="AV1037" s="157"/>
      <c r="AW1037" s="75">
        <f>_xlfn.IFNA(VLOOKUP(L1037,list_vat[],3,FALSE),0)</f>
        <v>0</v>
      </c>
      <c r="AX1037" s="74">
        <f t="shared" si="566"/>
        <v>0</v>
      </c>
      <c r="AY1037" s="74">
        <f t="shared" si="567"/>
        <v>0</v>
      </c>
      <c r="AZ1037" s="130">
        <f t="shared" si="568"/>
        <v>0</v>
      </c>
      <c r="BA1037" s="74">
        <f t="shared" si="549"/>
        <v>0</v>
      </c>
      <c r="BB1037" s="193">
        <f t="shared" si="569"/>
        <v>0</v>
      </c>
      <c r="BC1037" s="102">
        <f t="shared" si="570"/>
        <v>0</v>
      </c>
      <c r="BD1037" s="102">
        <f t="shared" si="571"/>
        <v>0</v>
      </c>
      <c r="BE1037" s="413" t="s">
        <v>69</v>
      </c>
    </row>
    <row r="1038" spans="1:57" s="65" customFormat="1" ht="12" customHeight="1" x14ac:dyDescent="0.2">
      <c r="A1038" s="43">
        <v>1023</v>
      </c>
      <c r="B1038" s="166"/>
      <c r="C1038" s="166"/>
      <c r="D1038" s="166"/>
      <c r="E1038" s="162"/>
      <c r="F1038" s="166"/>
      <c r="G1038" s="162"/>
      <c r="H1038" s="162"/>
      <c r="I1038" s="189">
        <f t="shared" si="550"/>
        <v>0</v>
      </c>
      <c r="J1038" s="195"/>
      <c r="K1038" s="162"/>
      <c r="L1038" s="168"/>
      <c r="M1038" s="75">
        <f>_xlfn.XLOOKUP(L1038,list_vat[Страна],list_vat[Ставка НДС %],0,0)</f>
        <v>0</v>
      </c>
      <c r="N1038" s="162">
        <f t="shared" si="551"/>
        <v>0</v>
      </c>
      <c r="O1038" s="169"/>
      <c r="P1038" s="74">
        <f t="shared" si="572"/>
        <v>0</v>
      </c>
      <c r="Q1038" s="162"/>
      <c r="R1038" s="162" t="str">
        <f t="shared" si="552"/>
        <v>введи курс</v>
      </c>
      <c r="S1038" s="196">
        <f t="shared" si="553"/>
        <v>0</v>
      </c>
      <c r="T1038" s="192">
        <f t="shared" si="554"/>
        <v>0</v>
      </c>
      <c r="U1038" s="76">
        <f t="shared" si="555"/>
        <v>0</v>
      </c>
      <c r="V1038" s="123">
        <f t="shared" si="556"/>
        <v>0</v>
      </c>
      <c r="W1038" s="191"/>
      <c r="X1038" s="170"/>
      <c r="Y1038" s="74">
        <f t="shared" si="541"/>
        <v>0</v>
      </c>
      <c r="Z1038" s="188"/>
      <c r="AA1038" s="130">
        <f t="shared" si="557"/>
        <v>0</v>
      </c>
      <c r="AB1038" s="74">
        <f t="shared" si="558"/>
        <v>0</v>
      </c>
      <c r="AC1038" s="356"/>
      <c r="AD1038" s="130" cm="1">
        <f t="array" ref="AD1038">IFERROR(ROUND((_xlfn.IFS(offer_sale_type="поставка",AB1038,offer_sale_type="транзит",S1038)*(1+AC1038))/E1038,2),0)</f>
        <v>0</v>
      </c>
      <c r="AE1038" s="74">
        <f t="shared" si="559"/>
        <v>0</v>
      </c>
      <c r="AF1038" s="123" cm="1">
        <f t="array" ref="AF1038">IFERROR(ROUND(_xlfn.IFS(offer_sale_type="поставка",AB1038,offer_sale_type="транзит",S1038)*AC1038,2),0)</f>
        <v>0</v>
      </c>
      <c r="AG1038" s="130">
        <f t="shared" si="542"/>
        <v>0</v>
      </c>
      <c r="AH1038" s="74">
        <f t="shared" si="543"/>
        <v>0</v>
      </c>
      <c r="AI1038" s="123">
        <f t="shared" si="544"/>
        <v>0</v>
      </c>
      <c r="AJ1038" s="118">
        <f t="shared" si="560"/>
        <v>0</v>
      </c>
      <c r="AK1038" s="74">
        <f t="shared" si="561"/>
        <v>0</v>
      </c>
      <c r="AL1038" s="174">
        <f t="shared" si="562"/>
        <v>0</v>
      </c>
      <c r="AM1038" s="175">
        <f t="shared" si="545"/>
        <v>0</v>
      </c>
      <c r="AN1038" s="130">
        <f t="shared" si="563"/>
        <v>0</v>
      </c>
      <c r="AO1038" s="74">
        <f t="shared" si="546"/>
        <v>0</v>
      </c>
      <c r="AP1038" s="123">
        <f t="shared" si="564"/>
        <v>0</v>
      </c>
      <c r="AQ1038" s="118">
        <f t="shared" si="547"/>
        <v>0</v>
      </c>
      <c r="AR1038" s="82" t="str">
        <f t="shared" si="565"/>
        <v>https://www.alta.ru/tnved/code//</v>
      </c>
      <c r="AS1038" s="157"/>
      <c r="AT1038" s="162"/>
      <c r="AU1038" s="74">
        <f t="shared" si="548"/>
        <v>0</v>
      </c>
      <c r="AV1038" s="157"/>
      <c r="AW1038" s="75">
        <f>_xlfn.IFNA(VLOOKUP(L1038,list_vat[],3,FALSE),0)</f>
        <v>0</v>
      </c>
      <c r="AX1038" s="74">
        <f t="shared" si="566"/>
        <v>0</v>
      </c>
      <c r="AY1038" s="74">
        <f t="shared" si="567"/>
        <v>0</v>
      </c>
      <c r="AZ1038" s="130">
        <f t="shared" si="568"/>
        <v>0</v>
      </c>
      <c r="BA1038" s="74">
        <f t="shared" si="549"/>
        <v>0</v>
      </c>
      <c r="BB1038" s="193">
        <f t="shared" si="569"/>
        <v>0</v>
      </c>
      <c r="BC1038" s="102">
        <f t="shared" si="570"/>
        <v>0</v>
      </c>
      <c r="BD1038" s="102">
        <f t="shared" si="571"/>
        <v>0</v>
      </c>
      <c r="BE1038" s="413" t="s">
        <v>69</v>
      </c>
    </row>
    <row r="1039" spans="1:57" s="65" customFormat="1" ht="12" customHeight="1" x14ac:dyDescent="0.2">
      <c r="A1039" s="43">
        <v>1024</v>
      </c>
      <c r="B1039" s="166"/>
      <c r="C1039" s="166"/>
      <c r="D1039" s="166"/>
      <c r="E1039" s="162"/>
      <c r="F1039" s="166"/>
      <c r="G1039" s="162"/>
      <c r="H1039" s="162"/>
      <c r="I1039" s="189">
        <f t="shared" si="550"/>
        <v>0</v>
      </c>
      <c r="J1039" s="195"/>
      <c r="K1039" s="162"/>
      <c r="L1039" s="168"/>
      <c r="M1039" s="75">
        <f>_xlfn.XLOOKUP(L1039,list_vat[Страна],list_vat[Ставка НДС %],0,0)</f>
        <v>0</v>
      </c>
      <c r="N1039" s="162">
        <f t="shared" si="551"/>
        <v>0</v>
      </c>
      <c r="O1039" s="169"/>
      <c r="P1039" s="74">
        <f t="shared" si="572"/>
        <v>0</v>
      </c>
      <c r="Q1039" s="162"/>
      <c r="R1039" s="162" t="str">
        <f t="shared" si="552"/>
        <v>введи курс</v>
      </c>
      <c r="S1039" s="196">
        <f t="shared" si="553"/>
        <v>0</v>
      </c>
      <c r="T1039" s="192">
        <f t="shared" si="554"/>
        <v>0</v>
      </c>
      <c r="U1039" s="76">
        <f t="shared" si="555"/>
        <v>0</v>
      </c>
      <c r="V1039" s="123">
        <f t="shared" si="556"/>
        <v>0</v>
      </c>
      <c r="W1039" s="191"/>
      <c r="X1039" s="170"/>
      <c r="Y1039" s="74">
        <f t="shared" si="541"/>
        <v>0</v>
      </c>
      <c r="Z1039" s="188"/>
      <c r="AA1039" s="130">
        <f t="shared" si="557"/>
        <v>0</v>
      </c>
      <c r="AB1039" s="74">
        <f t="shared" si="558"/>
        <v>0</v>
      </c>
      <c r="AC1039" s="356"/>
      <c r="AD1039" s="130" cm="1">
        <f t="array" ref="AD1039">IFERROR(ROUND((_xlfn.IFS(offer_sale_type="поставка",AB1039,offer_sale_type="транзит",S1039)*(1+AC1039))/E1039,2),0)</f>
        <v>0</v>
      </c>
      <c r="AE1039" s="74">
        <f t="shared" si="559"/>
        <v>0</v>
      </c>
      <c r="AF1039" s="123" cm="1">
        <f t="array" ref="AF1039">IFERROR(ROUND(_xlfn.IFS(offer_sale_type="поставка",AB1039,offer_sale_type="транзит",S1039)*AC1039,2),0)</f>
        <v>0</v>
      </c>
      <c r="AG1039" s="130">
        <f t="shared" si="542"/>
        <v>0</v>
      </c>
      <c r="AH1039" s="74">
        <f t="shared" si="543"/>
        <v>0</v>
      </c>
      <c r="AI1039" s="123">
        <f t="shared" si="544"/>
        <v>0</v>
      </c>
      <c r="AJ1039" s="118">
        <f t="shared" si="560"/>
        <v>0</v>
      </c>
      <c r="AK1039" s="74">
        <f t="shared" si="561"/>
        <v>0</v>
      </c>
      <c r="AL1039" s="174">
        <f t="shared" si="562"/>
        <v>0</v>
      </c>
      <c r="AM1039" s="175">
        <f t="shared" si="545"/>
        <v>0</v>
      </c>
      <c r="AN1039" s="130">
        <f t="shared" si="563"/>
        <v>0</v>
      </c>
      <c r="AO1039" s="74">
        <f t="shared" si="546"/>
        <v>0</v>
      </c>
      <c r="AP1039" s="123">
        <f t="shared" si="564"/>
        <v>0</v>
      </c>
      <c r="AQ1039" s="118">
        <f t="shared" si="547"/>
        <v>0</v>
      </c>
      <c r="AR1039" s="82" t="str">
        <f t="shared" si="565"/>
        <v>https://www.alta.ru/tnved/code//</v>
      </c>
      <c r="AS1039" s="157"/>
      <c r="AT1039" s="162"/>
      <c r="AU1039" s="74">
        <f t="shared" si="548"/>
        <v>0</v>
      </c>
      <c r="AV1039" s="157"/>
      <c r="AW1039" s="75">
        <f>_xlfn.IFNA(VLOOKUP(L1039,list_vat[],3,FALSE),0)</f>
        <v>0</v>
      </c>
      <c r="AX1039" s="74">
        <f t="shared" si="566"/>
        <v>0</v>
      </c>
      <c r="AY1039" s="74">
        <f t="shared" si="567"/>
        <v>0</v>
      </c>
      <c r="AZ1039" s="130">
        <f t="shared" si="568"/>
        <v>0</v>
      </c>
      <c r="BA1039" s="74">
        <f t="shared" si="549"/>
        <v>0</v>
      </c>
      <c r="BB1039" s="193">
        <f t="shared" si="569"/>
        <v>0</v>
      </c>
      <c r="BC1039" s="102">
        <f t="shared" si="570"/>
        <v>0</v>
      </c>
      <c r="BD1039" s="102">
        <f t="shared" si="571"/>
        <v>0</v>
      </c>
      <c r="BE1039" s="413" t="s">
        <v>69</v>
      </c>
    </row>
    <row r="1040" spans="1:57" s="65" customFormat="1" ht="12" customHeight="1" x14ac:dyDescent="0.2">
      <c r="A1040" s="43">
        <v>1025</v>
      </c>
      <c r="B1040" s="166"/>
      <c r="C1040" s="166"/>
      <c r="D1040" s="166"/>
      <c r="E1040" s="162"/>
      <c r="F1040" s="166"/>
      <c r="G1040" s="162"/>
      <c r="H1040" s="162"/>
      <c r="I1040" s="189">
        <f t="shared" si="550"/>
        <v>0</v>
      </c>
      <c r="J1040" s="195"/>
      <c r="K1040" s="162"/>
      <c r="L1040" s="168"/>
      <c r="M1040" s="75">
        <f>_xlfn.XLOOKUP(L1040,list_vat[Страна],list_vat[Ставка НДС %],0,0)</f>
        <v>0</v>
      </c>
      <c r="N1040" s="162">
        <f t="shared" si="551"/>
        <v>0</v>
      </c>
      <c r="O1040" s="169"/>
      <c r="P1040" s="74">
        <f t="shared" si="572"/>
        <v>0</v>
      </c>
      <c r="Q1040" s="162"/>
      <c r="R1040" s="162" t="str">
        <f t="shared" si="552"/>
        <v>введи курс</v>
      </c>
      <c r="S1040" s="196">
        <f t="shared" si="553"/>
        <v>0</v>
      </c>
      <c r="T1040" s="192">
        <f t="shared" si="554"/>
        <v>0</v>
      </c>
      <c r="U1040" s="76">
        <f t="shared" si="555"/>
        <v>0</v>
      </c>
      <c r="V1040" s="123">
        <f t="shared" si="556"/>
        <v>0</v>
      </c>
      <c r="W1040" s="191"/>
      <c r="X1040" s="170"/>
      <c r="Y1040" s="74">
        <f t="shared" ref="Y1040:Y1103" si="573">ROUND(IF(offer_incoterms="DDP",X1040*(S1040+T1040),0),2)</f>
        <v>0</v>
      </c>
      <c r="Z1040" s="188"/>
      <c r="AA1040" s="130">
        <f t="shared" si="557"/>
        <v>0</v>
      </c>
      <c r="AB1040" s="74">
        <f t="shared" si="558"/>
        <v>0</v>
      </c>
      <c r="AC1040" s="356"/>
      <c r="AD1040" s="130" cm="1">
        <f t="array" ref="AD1040">IFERROR(ROUND((_xlfn.IFS(offer_sale_type="поставка",AB1040,offer_sale_type="транзит",S1040)*(1+AC1040))/E1040,2),0)</f>
        <v>0</v>
      </c>
      <c r="AE1040" s="74">
        <f t="shared" si="559"/>
        <v>0</v>
      </c>
      <c r="AF1040" s="123" cm="1">
        <f t="array" ref="AF1040">IFERROR(ROUND(_xlfn.IFS(offer_sale_type="поставка",AB1040,offer_sale_type="транзит",S1040)*AC1040,2),0)</f>
        <v>0</v>
      </c>
      <c r="AG1040" s="130">
        <f t="shared" ref="AG1040:AG1103" si="574">$BD1040*VLOOKUP($AG$3,$AF$4:$AG$7,2,FALSE)</f>
        <v>0</v>
      </c>
      <c r="AH1040" s="74">
        <f t="shared" ref="AH1040:AH1103" si="575">SUM(AE1040,AG1040,AI1040)*rate_forex_risk</f>
        <v>0</v>
      </c>
      <c r="AI1040" s="123">
        <f t="shared" ref="AI1040:AI1103" si="576">IF(OR(seller_region="TR",offer_sale_type="экспорт"),0,rate_fin_comm)*SUM(AZ1040,AZ1040*AW1040,T1040)</f>
        <v>0</v>
      </c>
      <c r="AJ1040" s="118">
        <f t="shared" si="560"/>
        <v>0</v>
      </c>
      <c r="AK1040" s="74">
        <f t="shared" si="561"/>
        <v>0</v>
      </c>
      <c r="AL1040" s="174">
        <f t="shared" si="562"/>
        <v>0</v>
      </c>
      <c r="AM1040" s="175">
        <f t="shared" ref="AM1040:AM1103" si="577">ROUND(AJ1040*(1+IF(offer_incoterms="DDP",rate_vatRu,0)),2)</f>
        <v>0</v>
      </c>
      <c r="AN1040" s="130">
        <f t="shared" si="563"/>
        <v>0</v>
      </c>
      <c r="AO1040" s="74">
        <f t="shared" ref="AO1040:AO1103" si="578">SUM(AY1040,Y1040:Z1040,T1040)*IF(AND(offer_incoterms="DDP",offer_sale_type&lt;&gt;"экспорт"),rate_vatRu,0)</f>
        <v>0</v>
      </c>
      <c r="AP1040" s="123">
        <f t="shared" si="564"/>
        <v>0</v>
      </c>
      <c r="AQ1040" s="118">
        <f t="shared" ref="AQ1040:AQ1103" si="579">IF(offer_sale_type="транзит",SUM(AF1040:AI1040,BA1040,BB1040),0)</f>
        <v>0</v>
      </c>
      <c r="AR1040" s="82" t="str">
        <f t="shared" si="565"/>
        <v>https://www.alta.ru/tnved/code//</v>
      </c>
      <c r="AS1040" s="157"/>
      <c r="AT1040" s="162"/>
      <c r="AU1040" s="74">
        <f t="shared" ref="AU1040:AU1103" si="580">IF(ISBLANK(AT1040),0,AJ1040-AT1040)</f>
        <v>0</v>
      </c>
      <c r="AV1040" s="157"/>
      <c r="AW1040" s="75">
        <f>_xlfn.IFNA(VLOOKUP(L1040,list_vat[],3,FALSE),0)</f>
        <v>0</v>
      </c>
      <c r="AX1040" s="74">
        <f t="shared" si="566"/>
        <v>0</v>
      </c>
      <c r="AY1040" s="74">
        <f t="shared" si="567"/>
        <v>0</v>
      </c>
      <c r="AZ1040" s="130">
        <f t="shared" si="568"/>
        <v>0</v>
      </c>
      <c r="BA1040" s="74">
        <f t="shared" ref="BA1040:BA1103" si="581">cost_fin_total*$BD1040</f>
        <v>0</v>
      </c>
      <c r="BB1040" s="193">
        <f t="shared" si="569"/>
        <v>0</v>
      </c>
      <c r="BC1040" s="102">
        <f t="shared" si="570"/>
        <v>0</v>
      </c>
      <c r="BD1040" s="102">
        <f t="shared" si="571"/>
        <v>0</v>
      </c>
      <c r="BE1040" s="413" t="s">
        <v>69</v>
      </c>
    </row>
    <row r="1041" spans="1:57" s="65" customFormat="1" ht="12" customHeight="1" x14ac:dyDescent="0.2">
      <c r="A1041" s="43">
        <v>1026</v>
      </c>
      <c r="B1041" s="166"/>
      <c r="C1041" s="166"/>
      <c r="D1041" s="166"/>
      <c r="E1041" s="162"/>
      <c r="F1041" s="166"/>
      <c r="G1041" s="162"/>
      <c r="H1041" s="162"/>
      <c r="I1041" s="189">
        <f t="shared" ref="I1041:I1104" si="582">E1041*G1041</f>
        <v>0</v>
      </c>
      <c r="J1041" s="195"/>
      <c r="K1041" s="162"/>
      <c r="L1041" s="168"/>
      <c r="M1041" s="75">
        <f>_xlfn.XLOOKUP(L1041,list_vat[Страна],list_vat[Ставка НДС %],0,0)</f>
        <v>0</v>
      </c>
      <c r="N1041" s="162">
        <f t="shared" ref="N1041:N1104" si="583">IFERROR(IF(L1041="Китай",K1041,K1041/(1+M1041)),0)</f>
        <v>0</v>
      </c>
      <c r="O1041" s="169"/>
      <c r="P1041" s="74">
        <f t="shared" si="572"/>
        <v>0</v>
      </c>
      <c r="Q1041" s="162"/>
      <c r="R1041" s="162" t="str">
        <f t="shared" ref="R1041:R1104" si="584">IF(ISBLANK(Q1041),"введи курс",P1041/Q1041)</f>
        <v>введи курс</v>
      </c>
      <c r="S1041" s="196">
        <f t="shared" ref="S1041:S1104" si="585">IF(AND(ISNUMBER(E1041),ISNUMBER(Q1041)),E1041*R1041,0)</f>
        <v>0</v>
      </c>
      <c r="T1041" s="192">
        <f t="shared" ref="T1041:T1104" si="586">$BC1041*V$11</f>
        <v>0</v>
      </c>
      <c r="U1041" s="76">
        <f t="shared" ref="U1041:U1104" si="587">$BC1041*W$11</f>
        <v>0</v>
      </c>
      <c r="V1041" s="123">
        <f t="shared" ref="V1041:V1104" si="588">+SUM(T1041:U1041)</f>
        <v>0</v>
      </c>
      <c r="W1041" s="191"/>
      <c r="X1041" s="170"/>
      <c r="Y1041" s="74">
        <f t="shared" si="573"/>
        <v>0</v>
      </c>
      <c r="Z1041" s="188"/>
      <c r="AA1041" s="130">
        <f t="shared" ref="AA1041:AA1104" si="589">IFERROR(AB1041/E1041,0)</f>
        <v>0</v>
      </c>
      <c r="AB1041" s="74">
        <f t="shared" ref="AB1041:AB1104" si="590">ROUND(SUM(S1041,V1041,Y1041:Z1041,BA1041:BB1041),2)</f>
        <v>0</v>
      </c>
      <c r="AC1041" s="356"/>
      <c r="AD1041" s="130" cm="1">
        <f t="array" ref="AD1041">IFERROR(ROUND((_xlfn.IFS(offer_sale_type="поставка",AB1041,offer_sale_type="транзит",S1041)*(1+AC1041))/E1041,2),0)</f>
        <v>0</v>
      </c>
      <c r="AE1041" s="74">
        <f t="shared" ref="AE1041:AE1104" si="591">AD1041*E1041</f>
        <v>0</v>
      </c>
      <c r="AF1041" s="123" cm="1">
        <f t="array" ref="AF1041">IFERROR(ROUND(_xlfn.IFS(offer_sale_type="поставка",AB1041,offer_sale_type="транзит",S1041)*AC1041,2),0)</f>
        <v>0</v>
      </c>
      <c r="AG1041" s="130">
        <f t="shared" si="574"/>
        <v>0</v>
      </c>
      <c r="AH1041" s="74">
        <f t="shared" si="575"/>
        <v>0</v>
      </c>
      <c r="AI1041" s="123">
        <f t="shared" si="576"/>
        <v>0</v>
      </c>
      <c r="AJ1041" s="118">
        <f t="shared" ref="AJ1041:AJ1104" si="592">IFERROR(ROUND(SUM(AB1041,AF1041:AI1041)/E1041,2),0)</f>
        <v>0</v>
      </c>
      <c r="AK1041" s="74">
        <f t="shared" ref="AK1041:AK1104" si="593">AJ1041*E1041</f>
        <v>0</v>
      </c>
      <c r="AL1041" s="174">
        <f t="shared" ref="AL1041:AL1104" si="594">ROUND(IFERROR(AM1041*E1041,0),2)</f>
        <v>0</v>
      </c>
      <c r="AM1041" s="175">
        <f t="shared" si="577"/>
        <v>0</v>
      </c>
      <c r="AN1041" s="130">
        <f t="shared" ref="AN1041:AN1104" si="595">AL1041-AK1041</f>
        <v>0</v>
      </c>
      <c r="AO1041" s="74">
        <f t="shared" si="578"/>
        <v>0</v>
      </c>
      <c r="AP1041" s="123">
        <f t="shared" ref="AP1041:AP1104" si="596">AN1041-AO1041</f>
        <v>0</v>
      </c>
      <c r="AQ1041" s="118">
        <f t="shared" si="579"/>
        <v>0</v>
      </c>
      <c r="AR1041" s="82" t="str">
        <f t="shared" ref="AR1041:AR1104" si="597">HYPERLINK("https://www.alta.ru/tnved/code/")&amp;W1041&amp;"/"</f>
        <v>https://www.alta.ru/tnved/code//</v>
      </c>
      <c r="AS1041" s="157"/>
      <c r="AT1041" s="162"/>
      <c r="AU1041" s="74">
        <f t="shared" si="580"/>
        <v>0</v>
      </c>
      <c r="AV1041" s="157"/>
      <c r="AW1041" s="75">
        <f>_xlfn.IFNA(VLOOKUP(L1041,list_vat[],3,FALSE),0)</f>
        <v>0</v>
      </c>
      <c r="AX1041" s="74">
        <f t="shared" ref="AX1041:AX1104" si="598">IFERROR(ROUND(S1041*(1+AW1041)/E1041,2),0)</f>
        <v>0</v>
      </c>
      <c r="AY1041" s="74">
        <f t="shared" ref="AY1041:AY1104" si="599">E1041*AX1041</f>
        <v>0</v>
      </c>
      <c r="AZ1041" s="130">
        <f t="shared" ref="AZ1041:AZ1104" si="600">S1041*(1+M1041)</f>
        <v>0</v>
      </c>
      <c r="BA1041" s="74">
        <f t="shared" si="581"/>
        <v>0</v>
      </c>
      <c r="BB1041" s="193">
        <f t="shared" ref="BB1041:BB1104" si="601">credit_sales_interest*BD1041</f>
        <v>0</v>
      </c>
      <c r="BC1041" s="102">
        <f t="shared" ref="BC1041:BC1104" si="602">IFERROR(IF($I$13&gt;0,$I1041/$I$13,$S1041/$S$13),0)</f>
        <v>0</v>
      </c>
      <c r="BD1041" s="102">
        <f t="shared" ref="BD1041:BD1104" si="603">IFERROR($S1041/$S$13,0)</f>
        <v>0</v>
      </c>
      <c r="BE1041" s="413" t="s">
        <v>69</v>
      </c>
    </row>
    <row r="1042" spans="1:57" s="65" customFormat="1" ht="12" customHeight="1" x14ac:dyDescent="0.2">
      <c r="A1042" s="43">
        <v>1027</v>
      </c>
      <c r="B1042" s="166"/>
      <c r="C1042" s="166"/>
      <c r="D1042" s="166"/>
      <c r="E1042" s="162"/>
      <c r="F1042" s="166"/>
      <c r="G1042" s="162"/>
      <c r="H1042" s="162"/>
      <c r="I1042" s="189">
        <f t="shared" si="582"/>
        <v>0</v>
      </c>
      <c r="J1042" s="195"/>
      <c r="K1042" s="162"/>
      <c r="L1042" s="168"/>
      <c r="M1042" s="75">
        <f>_xlfn.XLOOKUP(L1042,list_vat[Страна],list_vat[Ставка НДС %],0,0)</f>
        <v>0</v>
      </c>
      <c r="N1042" s="162">
        <f t="shared" si="583"/>
        <v>0</v>
      </c>
      <c r="O1042" s="169"/>
      <c r="P1042" s="74">
        <f t="shared" ref="P1042:P1105" si="604">N1042*(1-O1042)</f>
        <v>0</v>
      </c>
      <c r="Q1042" s="162"/>
      <c r="R1042" s="162" t="str">
        <f t="shared" si="584"/>
        <v>введи курс</v>
      </c>
      <c r="S1042" s="196">
        <f t="shared" si="585"/>
        <v>0</v>
      </c>
      <c r="T1042" s="192">
        <f t="shared" si="586"/>
        <v>0</v>
      </c>
      <c r="U1042" s="76">
        <f t="shared" si="587"/>
        <v>0</v>
      </c>
      <c r="V1042" s="123">
        <f t="shared" si="588"/>
        <v>0</v>
      </c>
      <c r="W1042" s="191"/>
      <c r="X1042" s="170"/>
      <c r="Y1042" s="74">
        <f t="shared" si="573"/>
        <v>0</v>
      </c>
      <c r="Z1042" s="188"/>
      <c r="AA1042" s="130">
        <f t="shared" si="589"/>
        <v>0</v>
      </c>
      <c r="AB1042" s="74">
        <f t="shared" si="590"/>
        <v>0</v>
      </c>
      <c r="AC1042" s="356"/>
      <c r="AD1042" s="130" cm="1">
        <f t="array" ref="AD1042">IFERROR(ROUND((_xlfn.IFS(offer_sale_type="поставка",AB1042,offer_sale_type="транзит",S1042)*(1+AC1042))/E1042,2),0)</f>
        <v>0</v>
      </c>
      <c r="AE1042" s="74">
        <f t="shared" si="591"/>
        <v>0</v>
      </c>
      <c r="AF1042" s="123" cm="1">
        <f t="array" ref="AF1042">IFERROR(ROUND(_xlfn.IFS(offer_sale_type="поставка",AB1042,offer_sale_type="транзит",S1042)*AC1042,2),0)</f>
        <v>0</v>
      </c>
      <c r="AG1042" s="130">
        <f t="shared" si="574"/>
        <v>0</v>
      </c>
      <c r="AH1042" s="74">
        <f t="shared" si="575"/>
        <v>0</v>
      </c>
      <c r="AI1042" s="123">
        <f t="shared" si="576"/>
        <v>0</v>
      </c>
      <c r="AJ1042" s="118">
        <f t="shared" si="592"/>
        <v>0</v>
      </c>
      <c r="AK1042" s="74">
        <f t="shared" si="593"/>
        <v>0</v>
      </c>
      <c r="AL1042" s="174">
        <f t="shared" si="594"/>
        <v>0</v>
      </c>
      <c r="AM1042" s="175">
        <f t="shared" si="577"/>
        <v>0</v>
      </c>
      <c r="AN1042" s="130">
        <f t="shared" si="595"/>
        <v>0</v>
      </c>
      <c r="AO1042" s="74">
        <f t="shared" si="578"/>
        <v>0</v>
      </c>
      <c r="AP1042" s="123">
        <f t="shared" si="596"/>
        <v>0</v>
      </c>
      <c r="AQ1042" s="118">
        <f t="shared" si="579"/>
        <v>0</v>
      </c>
      <c r="AR1042" s="82" t="str">
        <f t="shared" si="597"/>
        <v>https://www.alta.ru/tnved/code//</v>
      </c>
      <c r="AS1042" s="157"/>
      <c r="AT1042" s="162"/>
      <c r="AU1042" s="74">
        <f t="shared" si="580"/>
        <v>0</v>
      </c>
      <c r="AV1042" s="157"/>
      <c r="AW1042" s="75">
        <f>_xlfn.IFNA(VLOOKUP(L1042,list_vat[],3,FALSE),0)</f>
        <v>0</v>
      </c>
      <c r="AX1042" s="74">
        <f t="shared" si="598"/>
        <v>0</v>
      </c>
      <c r="AY1042" s="74">
        <f t="shared" si="599"/>
        <v>0</v>
      </c>
      <c r="AZ1042" s="130">
        <f t="shared" si="600"/>
        <v>0</v>
      </c>
      <c r="BA1042" s="74">
        <f t="shared" si="581"/>
        <v>0</v>
      </c>
      <c r="BB1042" s="193">
        <f t="shared" si="601"/>
        <v>0</v>
      </c>
      <c r="BC1042" s="102">
        <f t="shared" si="602"/>
        <v>0</v>
      </c>
      <c r="BD1042" s="102">
        <f t="shared" si="603"/>
        <v>0</v>
      </c>
      <c r="BE1042" s="413" t="s">
        <v>69</v>
      </c>
    </row>
    <row r="1043" spans="1:57" s="65" customFormat="1" ht="12" customHeight="1" x14ac:dyDescent="0.2">
      <c r="A1043" s="43">
        <v>1028</v>
      </c>
      <c r="B1043" s="166"/>
      <c r="C1043" s="166"/>
      <c r="D1043" s="166"/>
      <c r="E1043" s="162"/>
      <c r="F1043" s="166"/>
      <c r="G1043" s="162"/>
      <c r="H1043" s="162"/>
      <c r="I1043" s="189">
        <f t="shared" si="582"/>
        <v>0</v>
      </c>
      <c r="J1043" s="195"/>
      <c r="K1043" s="162"/>
      <c r="L1043" s="168"/>
      <c r="M1043" s="75">
        <f>_xlfn.XLOOKUP(L1043,list_vat[Страна],list_vat[Ставка НДС %],0,0)</f>
        <v>0</v>
      </c>
      <c r="N1043" s="162">
        <f t="shared" si="583"/>
        <v>0</v>
      </c>
      <c r="O1043" s="169"/>
      <c r="P1043" s="74">
        <f t="shared" si="604"/>
        <v>0</v>
      </c>
      <c r="Q1043" s="162"/>
      <c r="R1043" s="162" t="str">
        <f t="shared" si="584"/>
        <v>введи курс</v>
      </c>
      <c r="S1043" s="196">
        <f t="shared" si="585"/>
        <v>0</v>
      </c>
      <c r="T1043" s="192">
        <f t="shared" si="586"/>
        <v>0</v>
      </c>
      <c r="U1043" s="76">
        <f t="shared" si="587"/>
        <v>0</v>
      </c>
      <c r="V1043" s="123">
        <f t="shared" si="588"/>
        <v>0</v>
      </c>
      <c r="W1043" s="191"/>
      <c r="X1043" s="170"/>
      <c r="Y1043" s="74">
        <f t="shared" si="573"/>
        <v>0</v>
      </c>
      <c r="Z1043" s="188"/>
      <c r="AA1043" s="130">
        <f t="shared" si="589"/>
        <v>0</v>
      </c>
      <c r="AB1043" s="74">
        <f t="shared" si="590"/>
        <v>0</v>
      </c>
      <c r="AC1043" s="356"/>
      <c r="AD1043" s="130" cm="1">
        <f t="array" ref="AD1043">IFERROR(ROUND((_xlfn.IFS(offer_sale_type="поставка",AB1043,offer_sale_type="транзит",S1043)*(1+AC1043))/E1043,2),0)</f>
        <v>0</v>
      </c>
      <c r="AE1043" s="74">
        <f t="shared" si="591"/>
        <v>0</v>
      </c>
      <c r="AF1043" s="123" cm="1">
        <f t="array" ref="AF1043">IFERROR(ROUND(_xlfn.IFS(offer_sale_type="поставка",AB1043,offer_sale_type="транзит",S1043)*AC1043,2),0)</f>
        <v>0</v>
      </c>
      <c r="AG1043" s="130">
        <f t="shared" si="574"/>
        <v>0</v>
      </c>
      <c r="AH1043" s="74">
        <f t="shared" si="575"/>
        <v>0</v>
      </c>
      <c r="AI1043" s="123">
        <f t="shared" si="576"/>
        <v>0</v>
      </c>
      <c r="AJ1043" s="118">
        <f t="shared" si="592"/>
        <v>0</v>
      </c>
      <c r="AK1043" s="74">
        <f t="shared" si="593"/>
        <v>0</v>
      </c>
      <c r="AL1043" s="174">
        <f t="shared" si="594"/>
        <v>0</v>
      </c>
      <c r="AM1043" s="175">
        <f t="shared" si="577"/>
        <v>0</v>
      </c>
      <c r="AN1043" s="130">
        <f t="shared" si="595"/>
        <v>0</v>
      </c>
      <c r="AO1043" s="74">
        <f t="shared" si="578"/>
        <v>0</v>
      </c>
      <c r="AP1043" s="123">
        <f t="shared" si="596"/>
        <v>0</v>
      </c>
      <c r="AQ1043" s="118">
        <f t="shared" si="579"/>
        <v>0</v>
      </c>
      <c r="AR1043" s="82" t="str">
        <f t="shared" si="597"/>
        <v>https://www.alta.ru/tnved/code//</v>
      </c>
      <c r="AS1043" s="157"/>
      <c r="AT1043" s="162"/>
      <c r="AU1043" s="74">
        <f t="shared" si="580"/>
        <v>0</v>
      </c>
      <c r="AV1043" s="157"/>
      <c r="AW1043" s="75">
        <f>_xlfn.IFNA(VLOOKUP(L1043,list_vat[],3,FALSE),0)</f>
        <v>0</v>
      </c>
      <c r="AX1043" s="74">
        <f t="shared" si="598"/>
        <v>0</v>
      </c>
      <c r="AY1043" s="74">
        <f t="shared" si="599"/>
        <v>0</v>
      </c>
      <c r="AZ1043" s="130">
        <f t="shared" si="600"/>
        <v>0</v>
      </c>
      <c r="BA1043" s="74">
        <f t="shared" si="581"/>
        <v>0</v>
      </c>
      <c r="BB1043" s="193">
        <f t="shared" si="601"/>
        <v>0</v>
      </c>
      <c r="BC1043" s="102">
        <f t="shared" si="602"/>
        <v>0</v>
      </c>
      <c r="BD1043" s="102">
        <f t="shared" si="603"/>
        <v>0</v>
      </c>
      <c r="BE1043" s="413" t="s">
        <v>69</v>
      </c>
    </row>
    <row r="1044" spans="1:57" s="65" customFormat="1" ht="12" customHeight="1" x14ac:dyDescent="0.2">
      <c r="A1044" s="43">
        <v>1029</v>
      </c>
      <c r="B1044" s="166"/>
      <c r="C1044" s="166"/>
      <c r="D1044" s="166"/>
      <c r="E1044" s="162"/>
      <c r="F1044" s="166"/>
      <c r="G1044" s="162"/>
      <c r="H1044" s="162"/>
      <c r="I1044" s="189">
        <f t="shared" si="582"/>
        <v>0</v>
      </c>
      <c r="J1044" s="195"/>
      <c r="K1044" s="162"/>
      <c r="L1044" s="168"/>
      <c r="M1044" s="75">
        <f>_xlfn.XLOOKUP(L1044,list_vat[Страна],list_vat[Ставка НДС %],0,0)</f>
        <v>0</v>
      </c>
      <c r="N1044" s="162">
        <f t="shared" si="583"/>
        <v>0</v>
      </c>
      <c r="O1044" s="169"/>
      <c r="P1044" s="74">
        <f t="shared" si="604"/>
        <v>0</v>
      </c>
      <c r="Q1044" s="162"/>
      <c r="R1044" s="162" t="str">
        <f t="shared" si="584"/>
        <v>введи курс</v>
      </c>
      <c r="S1044" s="196">
        <f t="shared" si="585"/>
        <v>0</v>
      </c>
      <c r="T1044" s="192">
        <f t="shared" si="586"/>
        <v>0</v>
      </c>
      <c r="U1044" s="76">
        <f t="shared" si="587"/>
        <v>0</v>
      </c>
      <c r="V1044" s="123">
        <f t="shared" si="588"/>
        <v>0</v>
      </c>
      <c r="W1044" s="191"/>
      <c r="X1044" s="170"/>
      <c r="Y1044" s="74">
        <f t="shared" si="573"/>
        <v>0</v>
      </c>
      <c r="Z1044" s="188"/>
      <c r="AA1044" s="130">
        <f t="shared" si="589"/>
        <v>0</v>
      </c>
      <c r="AB1044" s="74">
        <f t="shared" si="590"/>
        <v>0</v>
      </c>
      <c r="AC1044" s="356"/>
      <c r="AD1044" s="130" cm="1">
        <f t="array" ref="AD1044">IFERROR(ROUND((_xlfn.IFS(offer_sale_type="поставка",AB1044,offer_sale_type="транзит",S1044)*(1+AC1044))/E1044,2),0)</f>
        <v>0</v>
      </c>
      <c r="AE1044" s="74">
        <f t="shared" si="591"/>
        <v>0</v>
      </c>
      <c r="AF1044" s="123" cm="1">
        <f t="array" ref="AF1044">IFERROR(ROUND(_xlfn.IFS(offer_sale_type="поставка",AB1044,offer_sale_type="транзит",S1044)*AC1044,2),0)</f>
        <v>0</v>
      </c>
      <c r="AG1044" s="130">
        <f t="shared" si="574"/>
        <v>0</v>
      </c>
      <c r="AH1044" s="74">
        <f t="shared" si="575"/>
        <v>0</v>
      </c>
      <c r="AI1044" s="123">
        <f t="shared" si="576"/>
        <v>0</v>
      </c>
      <c r="AJ1044" s="118">
        <f t="shared" si="592"/>
        <v>0</v>
      </c>
      <c r="AK1044" s="74">
        <f t="shared" si="593"/>
        <v>0</v>
      </c>
      <c r="AL1044" s="174">
        <f t="shared" si="594"/>
        <v>0</v>
      </c>
      <c r="AM1044" s="175">
        <f t="shared" si="577"/>
        <v>0</v>
      </c>
      <c r="AN1044" s="130">
        <f t="shared" si="595"/>
        <v>0</v>
      </c>
      <c r="AO1044" s="74">
        <f t="shared" si="578"/>
        <v>0</v>
      </c>
      <c r="AP1044" s="123">
        <f t="shared" si="596"/>
        <v>0</v>
      </c>
      <c r="AQ1044" s="118">
        <f t="shared" si="579"/>
        <v>0</v>
      </c>
      <c r="AR1044" s="82" t="str">
        <f t="shared" si="597"/>
        <v>https://www.alta.ru/tnved/code//</v>
      </c>
      <c r="AS1044" s="157"/>
      <c r="AT1044" s="162"/>
      <c r="AU1044" s="74">
        <f t="shared" si="580"/>
        <v>0</v>
      </c>
      <c r="AV1044" s="157"/>
      <c r="AW1044" s="75">
        <f>_xlfn.IFNA(VLOOKUP(L1044,list_vat[],3,FALSE),0)</f>
        <v>0</v>
      </c>
      <c r="AX1044" s="74">
        <f t="shared" si="598"/>
        <v>0</v>
      </c>
      <c r="AY1044" s="74">
        <f t="shared" si="599"/>
        <v>0</v>
      </c>
      <c r="AZ1044" s="130">
        <f t="shared" si="600"/>
        <v>0</v>
      </c>
      <c r="BA1044" s="74">
        <f t="shared" si="581"/>
        <v>0</v>
      </c>
      <c r="BB1044" s="193">
        <f t="shared" si="601"/>
        <v>0</v>
      </c>
      <c r="BC1044" s="102">
        <f t="shared" si="602"/>
        <v>0</v>
      </c>
      <c r="BD1044" s="102">
        <f t="shared" si="603"/>
        <v>0</v>
      </c>
      <c r="BE1044" s="413" t="s">
        <v>69</v>
      </c>
    </row>
    <row r="1045" spans="1:57" s="65" customFormat="1" ht="12" customHeight="1" x14ac:dyDescent="0.2">
      <c r="A1045" s="43">
        <v>1030</v>
      </c>
      <c r="B1045" s="166"/>
      <c r="C1045" s="166"/>
      <c r="D1045" s="166"/>
      <c r="E1045" s="162"/>
      <c r="F1045" s="166"/>
      <c r="G1045" s="162"/>
      <c r="H1045" s="162"/>
      <c r="I1045" s="189">
        <f t="shared" si="582"/>
        <v>0</v>
      </c>
      <c r="J1045" s="195"/>
      <c r="K1045" s="162"/>
      <c r="L1045" s="168"/>
      <c r="M1045" s="75">
        <f>_xlfn.XLOOKUP(L1045,list_vat[Страна],list_vat[Ставка НДС %],0,0)</f>
        <v>0</v>
      </c>
      <c r="N1045" s="162">
        <f t="shared" si="583"/>
        <v>0</v>
      </c>
      <c r="O1045" s="169"/>
      <c r="P1045" s="74">
        <f t="shared" si="604"/>
        <v>0</v>
      </c>
      <c r="Q1045" s="162"/>
      <c r="R1045" s="162" t="str">
        <f t="shared" si="584"/>
        <v>введи курс</v>
      </c>
      <c r="S1045" s="196">
        <f t="shared" si="585"/>
        <v>0</v>
      </c>
      <c r="T1045" s="192">
        <f t="shared" si="586"/>
        <v>0</v>
      </c>
      <c r="U1045" s="76">
        <f t="shared" si="587"/>
        <v>0</v>
      </c>
      <c r="V1045" s="123">
        <f t="shared" si="588"/>
        <v>0</v>
      </c>
      <c r="W1045" s="191"/>
      <c r="X1045" s="170"/>
      <c r="Y1045" s="74">
        <f t="shared" si="573"/>
        <v>0</v>
      </c>
      <c r="Z1045" s="188"/>
      <c r="AA1045" s="130">
        <f t="shared" si="589"/>
        <v>0</v>
      </c>
      <c r="AB1045" s="74">
        <f t="shared" si="590"/>
        <v>0</v>
      </c>
      <c r="AC1045" s="356"/>
      <c r="AD1045" s="130" cm="1">
        <f t="array" ref="AD1045">IFERROR(ROUND((_xlfn.IFS(offer_sale_type="поставка",AB1045,offer_sale_type="транзит",S1045)*(1+AC1045))/E1045,2),0)</f>
        <v>0</v>
      </c>
      <c r="AE1045" s="74">
        <f t="shared" si="591"/>
        <v>0</v>
      </c>
      <c r="AF1045" s="123" cm="1">
        <f t="array" ref="AF1045">IFERROR(ROUND(_xlfn.IFS(offer_sale_type="поставка",AB1045,offer_sale_type="транзит",S1045)*AC1045,2),0)</f>
        <v>0</v>
      </c>
      <c r="AG1045" s="130">
        <f t="shared" si="574"/>
        <v>0</v>
      </c>
      <c r="AH1045" s="74">
        <f t="shared" si="575"/>
        <v>0</v>
      </c>
      <c r="AI1045" s="123">
        <f t="shared" si="576"/>
        <v>0</v>
      </c>
      <c r="AJ1045" s="118">
        <f t="shared" si="592"/>
        <v>0</v>
      </c>
      <c r="AK1045" s="74">
        <f t="shared" si="593"/>
        <v>0</v>
      </c>
      <c r="AL1045" s="174">
        <f t="shared" si="594"/>
        <v>0</v>
      </c>
      <c r="AM1045" s="175">
        <f t="shared" si="577"/>
        <v>0</v>
      </c>
      <c r="AN1045" s="130">
        <f t="shared" si="595"/>
        <v>0</v>
      </c>
      <c r="AO1045" s="74">
        <f t="shared" si="578"/>
        <v>0</v>
      </c>
      <c r="AP1045" s="123">
        <f t="shared" si="596"/>
        <v>0</v>
      </c>
      <c r="AQ1045" s="118">
        <f t="shared" si="579"/>
        <v>0</v>
      </c>
      <c r="AR1045" s="82" t="str">
        <f t="shared" si="597"/>
        <v>https://www.alta.ru/tnved/code//</v>
      </c>
      <c r="AS1045" s="157"/>
      <c r="AT1045" s="162"/>
      <c r="AU1045" s="74">
        <f t="shared" si="580"/>
        <v>0</v>
      </c>
      <c r="AV1045" s="157"/>
      <c r="AW1045" s="75">
        <f>_xlfn.IFNA(VLOOKUP(L1045,list_vat[],3,FALSE),0)</f>
        <v>0</v>
      </c>
      <c r="AX1045" s="74">
        <f t="shared" si="598"/>
        <v>0</v>
      </c>
      <c r="AY1045" s="74">
        <f t="shared" si="599"/>
        <v>0</v>
      </c>
      <c r="AZ1045" s="130">
        <f t="shared" si="600"/>
        <v>0</v>
      </c>
      <c r="BA1045" s="74">
        <f t="shared" si="581"/>
        <v>0</v>
      </c>
      <c r="BB1045" s="193">
        <f t="shared" si="601"/>
        <v>0</v>
      </c>
      <c r="BC1045" s="102">
        <f t="shared" si="602"/>
        <v>0</v>
      </c>
      <c r="BD1045" s="102">
        <f t="shared" si="603"/>
        <v>0</v>
      </c>
      <c r="BE1045" s="413" t="s">
        <v>69</v>
      </c>
    </row>
    <row r="1046" spans="1:57" s="65" customFormat="1" ht="12" customHeight="1" x14ac:dyDescent="0.2">
      <c r="A1046" s="43">
        <v>1031</v>
      </c>
      <c r="B1046" s="166"/>
      <c r="C1046" s="166"/>
      <c r="D1046" s="166"/>
      <c r="E1046" s="162"/>
      <c r="F1046" s="166"/>
      <c r="G1046" s="162"/>
      <c r="H1046" s="162"/>
      <c r="I1046" s="189">
        <f t="shared" si="582"/>
        <v>0</v>
      </c>
      <c r="J1046" s="195"/>
      <c r="K1046" s="162"/>
      <c r="L1046" s="168"/>
      <c r="M1046" s="75">
        <f>_xlfn.XLOOKUP(L1046,list_vat[Страна],list_vat[Ставка НДС %],0,0)</f>
        <v>0</v>
      </c>
      <c r="N1046" s="162">
        <f t="shared" si="583"/>
        <v>0</v>
      </c>
      <c r="O1046" s="169"/>
      <c r="P1046" s="74">
        <f t="shared" si="604"/>
        <v>0</v>
      </c>
      <c r="Q1046" s="162"/>
      <c r="R1046" s="162" t="str">
        <f t="shared" si="584"/>
        <v>введи курс</v>
      </c>
      <c r="S1046" s="196">
        <f t="shared" si="585"/>
        <v>0</v>
      </c>
      <c r="T1046" s="192">
        <f t="shared" si="586"/>
        <v>0</v>
      </c>
      <c r="U1046" s="76">
        <f t="shared" si="587"/>
        <v>0</v>
      </c>
      <c r="V1046" s="123">
        <f t="shared" si="588"/>
        <v>0</v>
      </c>
      <c r="W1046" s="191"/>
      <c r="X1046" s="170"/>
      <c r="Y1046" s="74">
        <f t="shared" si="573"/>
        <v>0</v>
      </c>
      <c r="Z1046" s="188"/>
      <c r="AA1046" s="130">
        <f t="shared" si="589"/>
        <v>0</v>
      </c>
      <c r="AB1046" s="74">
        <f t="shared" si="590"/>
        <v>0</v>
      </c>
      <c r="AC1046" s="356"/>
      <c r="AD1046" s="130" cm="1">
        <f t="array" ref="AD1046">IFERROR(ROUND((_xlfn.IFS(offer_sale_type="поставка",AB1046,offer_sale_type="транзит",S1046)*(1+AC1046))/E1046,2),0)</f>
        <v>0</v>
      </c>
      <c r="AE1046" s="74">
        <f t="shared" si="591"/>
        <v>0</v>
      </c>
      <c r="AF1046" s="123" cm="1">
        <f t="array" ref="AF1046">IFERROR(ROUND(_xlfn.IFS(offer_sale_type="поставка",AB1046,offer_sale_type="транзит",S1046)*AC1046,2),0)</f>
        <v>0</v>
      </c>
      <c r="AG1046" s="130">
        <f t="shared" si="574"/>
        <v>0</v>
      </c>
      <c r="AH1046" s="74">
        <f t="shared" si="575"/>
        <v>0</v>
      </c>
      <c r="AI1046" s="123">
        <f t="shared" si="576"/>
        <v>0</v>
      </c>
      <c r="AJ1046" s="118">
        <f t="shared" si="592"/>
        <v>0</v>
      </c>
      <c r="AK1046" s="74">
        <f t="shared" si="593"/>
        <v>0</v>
      </c>
      <c r="AL1046" s="174">
        <f t="shared" si="594"/>
        <v>0</v>
      </c>
      <c r="AM1046" s="175">
        <f t="shared" si="577"/>
        <v>0</v>
      </c>
      <c r="AN1046" s="130">
        <f t="shared" si="595"/>
        <v>0</v>
      </c>
      <c r="AO1046" s="74">
        <f t="shared" si="578"/>
        <v>0</v>
      </c>
      <c r="AP1046" s="123">
        <f t="shared" si="596"/>
        <v>0</v>
      </c>
      <c r="AQ1046" s="118">
        <f t="shared" si="579"/>
        <v>0</v>
      </c>
      <c r="AR1046" s="82" t="str">
        <f t="shared" si="597"/>
        <v>https://www.alta.ru/tnved/code//</v>
      </c>
      <c r="AS1046" s="157"/>
      <c r="AT1046" s="162"/>
      <c r="AU1046" s="74">
        <f t="shared" si="580"/>
        <v>0</v>
      </c>
      <c r="AV1046" s="157"/>
      <c r="AW1046" s="75">
        <f>_xlfn.IFNA(VLOOKUP(L1046,list_vat[],3,FALSE),0)</f>
        <v>0</v>
      </c>
      <c r="AX1046" s="74">
        <f t="shared" si="598"/>
        <v>0</v>
      </c>
      <c r="AY1046" s="74">
        <f t="shared" si="599"/>
        <v>0</v>
      </c>
      <c r="AZ1046" s="130">
        <f t="shared" si="600"/>
        <v>0</v>
      </c>
      <c r="BA1046" s="74">
        <f t="shared" si="581"/>
        <v>0</v>
      </c>
      <c r="BB1046" s="193">
        <f t="shared" si="601"/>
        <v>0</v>
      </c>
      <c r="BC1046" s="102">
        <f t="shared" si="602"/>
        <v>0</v>
      </c>
      <c r="BD1046" s="102">
        <f t="shared" si="603"/>
        <v>0</v>
      </c>
      <c r="BE1046" s="413" t="s">
        <v>69</v>
      </c>
    </row>
    <row r="1047" spans="1:57" s="65" customFormat="1" ht="12" customHeight="1" x14ac:dyDescent="0.2">
      <c r="A1047" s="43">
        <v>1032</v>
      </c>
      <c r="B1047" s="166"/>
      <c r="C1047" s="166"/>
      <c r="D1047" s="166"/>
      <c r="E1047" s="162"/>
      <c r="F1047" s="166"/>
      <c r="G1047" s="162"/>
      <c r="H1047" s="162"/>
      <c r="I1047" s="189">
        <f t="shared" si="582"/>
        <v>0</v>
      </c>
      <c r="J1047" s="195"/>
      <c r="K1047" s="162"/>
      <c r="L1047" s="168"/>
      <c r="M1047" s="75">
        <f>_xlfn.XLOOKUP(L1047,list_vat[Страна],list_vat[Ставка НДС %],0,0)</f>
        <v>0</v>
      </c>
      <c r="N1047" s="162">
        <f t="shared" si="583"/>
        <v>0</v>
      </c>
      <c r="O1047" s="169"/>
      <c r="P1047" s="74">
        <f t="shared" si="604"/>
        <v>0</v>
      </c>
      <c r="Q1047" s="162"/>
      <c r="R1047" s="162" t="str">
        <f t="shared" si="584"/>
        <v>введи курс</v>
      </c>
      <c r="S1047" s="196">
        <f t="shared" si="585"/>
        <v>0</v>
      </c>
      <c r="T1047" s="192">
        <f t="shared" si="586"/>
        <v>0</v>
      </c>
      <c r="U1047" s="76">
        <f t="shared" si="587"/>
        <v>0</v>
      </c>
      <c r="V1047" s="123">
        <f t="shared" si="588"/>
        <v>0</v>
      </c>
      <c r="W1047" s="191"/>
      <c r="X1047" s="170"/>
      <c r="Y1047" s="74">
        <f t="shared" si="573"/>
        <v>0</v>
      </c>
      <c r="Z1047" s="188"/>
      <c r="AA1047" s="130">
        <f t="shared" si="589"/>
        <v>0</v>
      </c>
      <c r="AB1047" s="74">
        <f t="shared" si="590"/>
        <v>0</v>
      </c>
      <c r="AC1047" s="356"/>
      <c r="AD1047" s="130" cm="1">
        <f t="array" ref="AD1047">IFERROR(ROUND((_xlfn.IFS(offer_sale_type="поставка",AB1047,offer_sale_type="транзит",S1047)*(1+AC1047))/E1047,2),0)</f>
        <v>0</v>
      </c>
      <c r="AE1047" s="74">
        <f t="shared" si="591"/>
        <v>0</v>
      </c>
      <c r="AF1047" s="123" cm="1">
        <f t="array" ref="AF1047">IFERROR(ROUND(_xlfn.IFS(offer_sale_type="поставка",AB1047,offer_sale_type="транзит",S1047)*AC1047,2),0)</f>
        <v>0</v>
      </c>
      <c r="AG1047" s="130">
        <f t="shared" si="574"/>
        <v>0</v>
      </c>
      <c r="AH1047" s="74">
        <f t="shared" si="575"/>
        <v>0</v>
      </c>
      <c r="AI1047" s="123">
        <f t="shared" si="576"/>
        <v>0</v>
      </c>
      <c r="AJ1047" s="118">
        <f t="shared" si="592"/>
        <v>0</v>
      </c>
      <c r="AK1047" s="74">
        <f t="shared" si="593"/>
        <v>0</v>
      </c>
      <c r="AL1047" s="174">
        <f t="shared" si="594"/>
        <v>0</v>
      </c>
      <c r="AM1047" s="175">
        <f t="shared" si="577"/>
        <v>0</v>
      </c>
      <c r="AN1047" s="130">
        <f t="shared" si="595"/>
        <v>0</v>
      </c>
      <c r="AO1047" s="74">
        <f t="shared" si="578"/>
        <v>0</v>
      </c>
      <c r="AP1047" s="123">
        <f t="shared" si="596"/>
        <v>0</v>
      </c>
      <c r="AQ1047" s="118">
        <f t="shared" si="579"/>
        <v>0</v>
      </c>
      <c r="AR1047" s="82" t="str">
        <f t="shared" si="597"/>
        <v>https://www.alta.ru/tnved/code//</v>
      </c>
      <c r="AS1047" s="157"/>
      <c r="AT1047" s="162"/>
      <c r="AU1047" s="74">
        <f t="shared" si="580"/>
        <v>0</v>
      </c>
      <c r="AV1047" s="157"/>
      <c r="AW1047" s="75">
        <f>_xlfn.IFNA(VLOOKUP(L1047,list_vat[],3,FALSE),0)</f>
        <v>0</v>
      </c>
      <c r="AX1047" s="74">
        <f t="shared" si="598"/>
        <v>0</v>
      </c>
      <c r="AY1047" s="74">
        <f t="shared" si="599"/>
        <v>0</v>
      </c>
      <c r="AZ1047" s="130">
        <f t="shared" si="600"/>
        <v>0</v>
      </c>
      <c r="BA1047" s="74">
        <f t="shared" si="581"/>
        <v>0</v>
      </c>
      <c r="BB1047" s="193">
        <f t="shared" si="601"/>
        <v>0</v>
      </c>
      <c r="BC1047" s="102">
        <f t="shared" si="602"/>
        <v>0</v>
      </c>
      <c r="BD1047" s="102">
        <f t="shared" si="603"/>
        <v>0</v>
      </c>
      <c r="BE1047" s="413" t="s">
        <v>69</v>
      </c>
    </row>
    <row r="1048" spans="1:57" s="65" customFormat="1" ht="12" customHeight="1" x14ac:dyDescent="0.2">
      <c r="A1048" s="43">
        <v>1033</v>
      </c>
      <c r="B1048" s="166"/>
      <c r="C1048" s="166"/>
      <c r="D1048" s="166"/>
      <c r="E1048" s="162"/>
      <c r="F1048" s="166"/>
      <c r="G1048" s="162"/>
      <c r="H1048" s="162"/>
      <c r="I1048" s="189">
        <f t="shared" si="582"/>
        <v>0</v>
      </c>
      <c r="J1048" s="195"/>
      <c r="K1048" s="162"/>
      <c r="L1048" s="168"/>
      <c r="M1048" s="75">
        <f>_xlfn.XLOOKUP(L1048,list_vat[Страна],list_vat[Ставка НДС %],0,0)</f>
        <v>0</v>
      </c>
      <c r="N1048" s="162">
        <f t="shared" si="583"/>
        <v>0</v>
      </c>
      <c r="O1048" s="169"/>
      <c r="P1048" s="74">
        <f t="shared" si="604"/>
        <v>0</v>
      </c>
      <c r="Q1048" s="162"/>
      <c r="R1048" s="162" t="str">
        <f t="shared" si="584"/>
        <v>введи курс</v>
      </c>
      <c r="S1048" s="196">
        <f t="shared" si="585"/>
        <v>0</v>
      </c>
      <c r="T1048" s="192">
        <f t="shared" si="586"/>
        <v>0</v>
      </c>
      <c r="U1048" s="76">
        <f t="shared" si="587"/>
        <v>0</v>
      </c>
      <c r="V1048" s="123">
        <f t="shared" si="588"/>
        <v>0</v>
      </c>
      <c r="W1048" s="191"/>
      <c r="X1048" s="170"/>
      <c r="Y1048" s="74">
        <f t="shared" si="573"/>
        <v>0</v>
      </c>
      <c r="Z1048" s="188"/>
      <c r="AA1048" s="130">
        <f t="shared" si="589"/>
        <v>0</v>
      </c>
      <c r="AB1048" s="74">
        <f t="shared" si="590"/>
        <v>0</v>
      </c>
      <c r="AC1048" s="356"/>
      <c r="AD1048" s="130" cm="1">
        <f t="array" ref="AD1048">IFERROR(ROUND((_xlfn.IFS(offer_sale_type="поставка",AB1048,offer_sale_type="транзит",S1048)*(1+AC1048))/E1048,2),0)</f>
        <v>0</v>
      </c>
      <c r="AE1048" s="74">
        <f t="shared" si="591"/>
        <v>0</v>
      </c>
      <c r="AF1048" s="123" cm="1">
        <f t="array" ref="AF1048">IFERROR(ROUND(_xlfn.IFS(offer_sale_type="поставка",AB1048,offer_sale_type="транзит",S1048)*AC1048,2),0)</f>
        <v>0</v>
      </c>
      <c r="AG1048" s="130">
        <f t="shared" si="574"/>
        <v>0</v>
      </c>
      <c r="AH1048" s="74">
        <f t="shared" si="575"/>
        <v>0</v>
      </c>
      <c r="AI1048" s="123">
        <f t="shared" si="576"/>
        <v>0</v>
      </c>
      <c r="AJ1048" s="118">
        <f t="shared" si="592"/>
        <v>0</v>
      </c>
      <c r="AK1048" s="74">
        <f t="shared" si="593"/>
        <v>0</v>
      </c>
      <c r="AL1048" s="174">
        <f t="shared" si="594"/>
        <v>0</v>
      </c>
      <c r="AM1048" s="175">
        <f t="shared" si="577"/>
        <v>0</v>
      </c>
      <c r="AN1048" s="130">
        <f t="shared" si="595"/>
        <v>0</v>
      </c>
      <c r="AO1048" s="74">
        <f t="shared" si="578"/>
        <v>0</v>
      </c>
      <c r="AP1048" s="123">
        <f t="shared" si="596"/>
        <v>0</v>
      </c>
      <c r="AQ1048" s="118">
        <f t="shared" si="579"/>
        <v>0</v>
      </c>
      <c r="AR1048" s="82" t="str">
        <f t="shared" si="597"/>
        <v>https://www.alta.ru/tnved/code//</v>
      </c>
      <c r="AS1048" s="157"/>
      <c r="AT1048" s="162"/>
      <c r="AU1048" s="74">
        <f t="shared" si="580"/>
        <v>0</v>
      </c>
      <c r="AV1048" s="157"/>
      <c r="AW1048" s="75">
        <f>_xlfn.IFNA(VLOOKUP(L1048,list_vat[],3,FALSE),0)</f>
        <v>0</v>
      </c>
      <c r="AX1048" s="74">
        <f t="shared" si="598"/>
        <v>0</v>
      </c>
      <c r="AY1048" s="74">
        <f t="shared" si="599"/>
        <v>0</v>
      </c>
      <c r="AZ1048" s="130">
        <f t="shared" si="600"/>
        <v>0</v>
      </c>
      <c r="BA1048" s="74">
        <f t="shared" si="581"/>
        <v>0</v>
      </c>
      <c r="BB1048" s="193">
        <f t="shared" si="601"/>
        <v>0</v>
      </c>
      <c r="BC1048" s="102">
        <f t="shared" si="602"/>
        <v>0</v>
      </c>
      <c r="BD1048" s="102">
        <f t="shared" si="603"/>
        <v>0</v>
      </c>
      <c r="BE1048" s="413" t="s">
        <v>69</v>
      </c>
    </row>
    <row r="1049" spans="1:57" s="65" customFormat="1" ht="12" customHeight="1" x14ac:dyDescent="0.2">
      <c r="A1049" s="43">
        <v>1034</v>
      </c>
      <c r="B1049" s="166"/>
      <c r="C1049" s="166"/>
      <c r="D1049" s="166"/>
      <c r="E1049" s="162"/>
      <c r="F1049" s="166"/>
      <c r="G1049" s="162"/>
      <c r="H1049" s="162"/>
      <c r="I1049" s="189">
        <f t="shared" si="582"/>
        <v>0</v>
      </c>
      <c r="J1049" s="195"/>
      <c r="K1049" s="162"/>
      <c r="L1049" s="168"/>
      <c r="M1049" s="75">
        <f>_xlfn.XLOOKUP(L1049,list_vat[Страна],list_vat[Ставка НДС %],0,0)</f>
        <v>0</v>
      </c>
      <c r="N1049" s="162">
        <f t="shared" si="583"/>
        <v>0</v>
      </c>
      <c r="O1049" s="169"/>
      <c r="P1049" s="74">
        <f t="shared" si="604"/>
        <v>0</v>
      </c>
      <c r="Q1049" s="162"/>
      <c r="R1049" s="162" t="str">
        <f t="shared" si="584"/>
        <v>введи курс</v>
      </c>
      <c r="S1049" s="196">
        <f t="shared" si="585"/>
        <v>0</v>
      </c>
      <c r="T1049" s="192">
        <f t="shared" si="586"/>
        <v>0</v>
      </c>
      <c r="U1049" s="76">
        <f t="shared" si="587"/>
        <v>0</v>
      </c>
      <c r="V1049" s="123">
        <f t="shared" si="588"/>
        <v>0</v>
      </c>
      <c r="W1049" s="191"/>
      <c r="X1049" s="170"/>
      <c r="Y1049" s="74">
        <f t="shared" si="573"/>
        <v>0</v>
      </c>
      <c r="Z1049" s="188"/>
      <c r="AA1049" s="130">
        <f t="shared" si="589"/>
        <v>0</v>
      </c>
      <c r="AB1049" s="74">
        <f t="shared" si="590"/>
        <v>0</v>
      </c>
      <c r="AC1049" s="356"/>
      <c r="AD1049" s="130" cm="1">
        <f t="array" ref="AD1049">IFERROR(ROUND((_xlfn.IFS(offer_sale_type="поставка",AB1049,offer_sale_type="транзит",S1049)*(1+AC1049))/E1049,2),0)</f>
        <v>0</v>
      </c>
      <c r="AE1049" s="74">
        <f t="shared" si="591"/>
        <v>0</v>
      </c>
      <c r="AF1049" s="123" cm="1">
        <f t="array" ref="AF1049">IFERROR(ROUND(_xlfn.IFS(offer_sale_type="поставка",AB1049,offer_sale_type="транзит",S1049)*AC1049,2),0)</f>
        <v>0</v>
      </c>
      <c r="AG1049" s="130">
        <f t="shared" si="574"/>
        <v>0</v>
      </c>
      <c r="AH1049" s="74">
        <f t="shared" si="575"/>
        <v>0</v>
      </c>
      <c r="AI1049" s="123">
        <f t="shared" si="576"/>
        <v>0</v>
      </c>
      <c r="AJ1049" s="118">
        <f t="shared" si="592"/>
        <v>0</v>
      </c>
      <c r="AK1049" s="74">
        <f t="shared" si="593"/>
        <v>0</v>
      </c>
      <c r="AL1049" s="174">
        <f t="shared" si="594"/>
        <v>0</v>
      </c>
      <c r="AM1049" s="175">
        <f t="shared" si="577"/>
        <v>0</v>
      </c>
      <c r="AN1049" s="130">
        <f t="shared" si="595"/>
        <v>0</v>
      </c>
      <c r="AO1049" s="74">
        <f t="shared" si="578"/>
        <v>0</v>
      </c>
      <c r="AP1049" s="123">
        <f t="shared" si="596"/>
        <v>0</v>
      </c>
      <c r="AQ1049" s="118">
        <f t="shared" si="579"/>
        <v>0</v>
      </c>
      <c r="AR1049" s="82" t="str">
        <f t="shared" si="597"/>
        <v>https://www.alta.ru/tnved/code//</v>
      </c>
      <c r="AS1049" s="157"/>
      <c r="AT1049" s="162"/>
      <c r="AU1049" s="74">
        <f t="shared" si="580"/>
        <v>0</v>
      </c>
      <c r="AV1049" s="157"/>
      <c r="AW1049" s="75">
        <f>_xlfn.IFNA(VLOOKUP(L1049,list_vat[],3,FALSE),0)</f>
        <v>0</v>
      </c>
      <c r="AX1049" s="74">
        <f t="shared" si="598"/>
        <v>0</v>
      </c>
      <c r="AY1049" s="74">
        <f t="shared" si="599"/>
        <v>0</v>
      </c>
      <c r="AZ1049" s="130">
        <f t="shared" si="600"/>
        <v>0</v>
      </c>
      <c r="BA1049" s="74">
        <f t="shared" si="581"/>
        <v>0</v>
      </c>
      <c r="BB1049" s="193">
        <f t="shared" si="601"/>
        <v>0</v>
      </c>
      <c r="BC1049" s="102">
        <f t="shared" si="602"/>
        <v>0</v>
      </c>
      <c r="BD1049" s="102">
        <f t="shared" si="603"/>
        <v>0</v>
      </c>
      <c r="BE1049" s="413" t="s">
        <v>69</v>
      </c>
    </row>
    <row r="1050" spans="1:57" s="65" customFormat="1" ht="12" customHeight="1" x14ac:dyDescent="0.2">
      <c r="A1050" s="43">
        <v>1035</v>
      </c>
      <c r="B1050" s="166"/>
      <c r="C1050" s="166"/>
      <c r="D1050" s="166"/>
      <c r="E1050" s="162"/>
      <c r="F1050" s="166"/>
      <c r="G1050" s="162"/>
      <c r="H1050" s="162"/>
      <c r="I1050" s="189">
        <f t="shared" si="582"/>
        <v>0</v>
      </c>
      <c r="J1050" s="195"/>
      <c r="K1050" s="162"/>
      <c r="L1050" s="168"/>
      <c r="M1050" s="75">
        <f>_xlfn.XLOOKUP(L1050,list_vat[Страна],list_vat[Ставка НДС %],0,0)</f>
        <v>0</v>
      </c>
      <c r="N1050" s="162">
        <f t="shared" si="583"/>
        <v>0</v>
      </c>
      <c r="O1050" s="169"/>
      <c r="P1050" s="74">
        <f t="shared" si="604"/>
        <v>0</v>
      </c>
      <c r="Q1050" s="162"/>
      <c r="R1050" s="162" t="str">
        <f t="shared" si="584"/>
        <v>введи курс</v>
      </c>
      <c r="S1050" s="196">
        <f t="shared" si="585"/>
        <v>0</v>
      </c>
      <c r="T1050" s="192">
        <f t="shared" si="586"/>
        <v>0</v>
      </c>
      <c r="U1050" s="76">
        <f t="shared" si="587"/>
        <v>0</v>
      </c>
      <c r="V1050" s="123">
        <f t="shared" si="588"/>
        <v>0</v>
      </c>
      <c r="W1050" s="191"/>
      <c r="X1050" s="170"/>
      <c r="Y1050" s="74">
        <f t="shared" si="573"/>
        <v>0</v>
      </c>
      <c r="Z1050" s="188"/>
      <c r="AA1050" s="130">
        <f t="shared" si="589"/>
        <v>0</v>
      </c>
      <c r="AB1050" s="74">
        <f t="shared" si="590"/>
        <v>0</v>
      </c>
      <c r="AC1050" s="356"/>
      <c r="AD1050" s="130" cm="1">
        <f t="array" ref="AD1050">IFERROR(ROUND((_xlfn.IFS(offer_sale_type="поставка",AB1050,offer_sale_type="транзит",S1050)*(1+AC1050))/E1050,2),0)</f>
        <v>0</v>
      </c>
      <c r="AE1050" s="74">
        <f t="shared" si="591"/>
        <v>0</v>
      </c>
      <c r="AF1050" s="123" cm="1">
        <f t="array" ref="AF1050">IFERROR(ROUND(_xlfn.IFS(offer_sale_type="поставка",AB1050,offer_sale_type="транзит",S1050)*AC1050,2),0)</f>
        <v>0</v>
      </c>
      <c r="AG1050" s="130">
        <f t="shared" si="574"/>
        <v>0</v>
      </c>
      <c r="AH1050" s="74">
        <f t="shared" si="575"/>
        <v>0</v>
      </c>
      <c r="AI1050" s="123">
        <f t="shared" si="576"/>
        <v>0</v>
      </c>
      <c r="AJ1050" s="118">
        <f t="shared" si="592"/>
        <v>0</v>
      </c>
      <c r="AK1050" s="74">
        <f t="shared" si="593"/>
        <v>0</v>
      </c>
      <c r="AL1050" s="174">
        <f t="shared" si="594"/>
        <v>0</v>
      </c>
      <c r="AM1050" s="175">
        <f t="shared" si="577"/>
        <v>0</v>
      </c>
      <c r="AN1050" s="130">
        <f t="shared" si="595"/>
        <v>0</v>
      </c>
      <c r="AO1050" s="74">
        <f t="shared" si="578"/>
        <v>0</v>
      </c>
      <c r="AP1050" s="123">
        <f t="shared" si="596"/>
        <v>0</v>
      </c>
      <c r="AQ1050" s="118">
        <f t="shared" si="579"/>
        <v>0</v>
      </c>
      <c r="AR1050" s="82" t="str">
        <f t="shared" si="597"/>
        <v>https://www.alta.ru/tnved/code//</v>
      </c>
      <c r="AS1050" s="157"/>
      <c r="AT1050" s="162"/>
      <c r="AU1050" s="74">
        <f t="shared" si="580"/>
        <v>0</v>
      </c>
      <c r="AV1050" s="157"/>
      <c r="AW1050" s="75">
        <f>_xlfn.IFNA(VLOOKUP(L1050,list_vat[],3,FALSE),0)</f>
        <v>0</v>
      </c>
      <c r="AX1050" s="74">
        <f t="shared" si="598"/>
        <v>0</v>
      </c>
      <c r="AY1050" s="74">
        <f t="shared" si="599"/>
        <v>0</v>
      </c>
      <c r="AZ1050" s="130">
        <f t="shared" si="600"/>
        <v>0</v>
      </c>
      <c r="BA1050" s="74">
        <f t="shared" si="581"/>
        <v>0</v>
      </c>
      <c r="BB1050" s="193">
        <f t="shared" si="601"/>
        <v>0</v>
      </c>
      <c r="BC1050" s="102">
        <f t="shared" si="602"/>
        <v>0</v>
      </c>
      <c r="BD1050" s="102">
        <f t="shared" si="603"/>
        <v>0</v>
      </c>
      <c r="BE1050" s="413" t="s">
        <v>69</v>
      </c>
    </row>
    <row r="1051" spans="1:57" s="65" customFormat="1" ht="12" customHeight="1" x14ac:dyDescent="0.2">
      <c r="A1051" s="43">
        <v>1036</v>
      </c>
      <c r="B1051" s="166"/>
      <c r="C1051" s="166"/>
      <c r="D1051" s="166"/>
      <c r="E1051" s="162"/>
      <c r="F1051" s="166"/>
      <c r="G1051" s="162"/>
      <c r="H1051" s="162"/>
      <c r="I1051" s="189">
        <f t="shared" si="582"/>
        <v>0</v>
      </c>
      <c r="J1051" s="195"/>
      <c r="K1051" s="162"/>
      <c r="L1051" s="168"/>
      <c r="M1051" s="75">
        <f>_xlfn.XLOOKUP(L1051,list_vat[Страна],list_vat[Ставка НДС %],0,0)</f>
        <v>0</v>
      </c>
      <c r="N1051" s="162">
        <f t="shared" si="583"/>
        <v>0</v>
      </c>
      <c r="O1051" s="169"/>
      <c r="P1051" s="74">
        <f t="shared" si="604"/>
        <v>0</v>
      </c>
      <c r="Q1051" s="162"/>
      <c r="R1051" s="162" t="str">
        <f t="shared" si="584"/>
        <v>введи курс</v>
      </c>
      <c r="S1051" s="196">
        <f t="shared" si="585"/>
        <v>0</v>
      </c>
      <c r="T1051" s="192">
        <f t="shared" si="586"/>
        <v>0</v>
      </c>
      <c r="U1051" s="76">
        <f t="shared" si="587"/>
        <v>0</v>
      </c>
      <c r="V1051" s="123">
        <f t="shared" si="588"/>
        <v>0</v>
      </c>
      <c r="W1051" s="191"/>
      <c r="X1051" s="170"/>
      <c r="Y1051" s="74">
        <f t="shared" si="573"/>
        <v>0</v>
      </c>
      <c r="Z1051" s="188"/>
      <c r="AA1051" s="130">
        <f t="shared" si="589"/>
        <v>0</v>
      </c>
      <c r="AB1051" s="74">
        <f t="shared" si="590"/>
        <v>0</v>
      </c>
      <c r="AC1051" s="356"/>
      <c r="AD1051" s="130" cm="1">
        <f t="array" ref="AD1051">IFERROR(ROUND((_xlfn.IFS(offer_sale_type="поставка",AB1051,offer_sale_type="транзит",S1051)*(1+AC1051))/E1051,2),0)</f>
        <v>0</v>
      </c>
      <c r="AE1051" s="74">
        <f t="shared" si="591"/>
        <v>0</v>
      </c>
      <c r="AF1051" s="123" cm="1">
        <f t="array" ref="AF1051">IFERROR(ROUND(_xlfn.IFS(offer_sale_type="поставка",AB1051,offer_sale_type="транзит",S1051)*AC1051,2),0)</f>
        <v>0</v>
      </c>
      <c r="AG1051" s="130">
        <f t="shared" si="574"/>
        <v>0</v>
      </c>
      <c r="AH1051" s="74">
        <f t="shared" si="575"/>
        <v>0</v>
      </c>
      <c r="AI1051" s="123">
        <f t="shared" si="576"/>
        <v>0</v>
      </c>
      <c r="AJ1051" s="118">
        <f t="shared" si="592"/>
        <v>0</v>
      </c>
      <c r="AK1051" s="74">
        <f t="shared" si="593"/>
        <v>0</v>
      </c>
      <c r="AL1051" s="174">
        <f t="shared" si="594"/>
        <v>0</v>
      </c>
      <c r="AM1051" s="175">
        <f t="shared" si="577"/>
        <v>0</v>
      </c>
      <c r="AN1051" s="130">
        <f t="shared" si="595"/>
        <v>0</v>
      </c>
      <c r="AO1051" s="74">
        <f t="shared" si="578"/>
        <v>0</v>
      </c>
      <c r="AP1051" s="123">
        <f t="shared" si="596"/>
        <v>0</v>
      </c>
      <c r="AQ1051" s="118">
        <f t="shared" si="579"/>
        <v>0</v>
      </c>
      <c r="AR1051" s="82" t="str">
        <f t="shared" si="597"/>
        <v>https://www.alta.ru/tnved/code//</v>
      </c>
      <c r="AS1051" s="157"/>
      <c r="AT1051" s="162"/>
      <c r="AU1051" s="74">
        <f t="shared" si="580"/>
        <v>0</v>
      </c>
      <c r="AV1051" s="157"/>
      <c r="AW1051" s="75">
        <f>_xlfn.IFNA(VLOOKUP(L1051,list_vat[],3,FALSE),0)</f>
        <v>0</v>
      </c>
      <c r="AX1051" s="74">
        <f t="shared" si="598"/>
        <v>0</v>
      </c>
      <c r="AY1051" s="74">
        <f t="shared" si="599"/>
        <v>0</v>
      </c>
      <c r="AZ1051" s="130">
        <f t="shared" si="600"/>
        <v>0</v>
      </c>
      <c r="BA1051" s="74">
        <f t="shared" si="581"/>
        <v>0</v>
      </c>
      <c r="BB1051" s="193">
        <f t="shared" si="601"/>
        <v>0</v>
      </c>
      <c r="BC1051" s="102">
        <f t="shared" si="602"/>
        <v>0</v>
      </c>
      <c r="BD1051" s="102">
        <f t="shared" si="603"/>
        <v>0</v>
      </c>
      <c r="BE1051" s="413" t="s">
        <v>69</v>
      </c>
    </row>
    <row r="1052" spans="1:57" s="65" customFormat="1" ht="12" customHeight="1" x14ac:dyDescent="0.2">
      <c r="A1052" s="43">
        <v>1037</v>
      </c>
      <c r="B1052" s="166"/>
      <c r="C1052" s="166"/>
      <c r="D1052" s="166"/>
      <c r="E1052" s="162"/>
      <c r="F1052" s="166"/>
      <c r="G1052" s="162"/>
      <c r="H1052" s="162"/>
      <c r="I1052" s="189">
        <f t="shared" si="582"/>
        <v>0</v>
      </c>
      <c r="J1052" s="195"/>
      <c r="K1052" s="162"/>
      <c r="L1052" s="168"/>
      <c r="M1052" s="75">
        <f>_xlfn.XLOOKUP(L1052,list_vat[Страна],list_vat[Ставка НДС %],0,0)</f>
        <v>0</v>
      </c>
      <c r="N1052" s="162">
        <f t="shared" si="583"/>
        <v>0</v>
      </c>
      <c r="O1052" s="169"/>
      <c r="P1052" s="74">
        <f t="shared" si="604"/>
        <v>0</v>
      </c>
      <c r="Q1052" s="162"/>
      <c r="R1052" s="162" t="str">
        <f t="shared" si="584"/>
        <v>введи курс</v>
      </c>
      <c r="S1052" s="196">
        <f t="shared" si="585"/>
        <v>0</v>
      </c>
      <c r="T1052" s="192">
        <f t="shared" si="586"/>
        <v>0</v>
      </c>
      <c r="U1052" s="76">
        <f t="shared" si="587"/>
        <v>0</v>
      </c>
      <c r="V1052" s="123">
        <f t="shared" si="588"/>
        <v>0</v>
      </c>
      <c r="W1052" s="191"/>
      <c r="X1052" s="170"/>
      <c r="Y1052" s="74">
        <f t="shared" si="573"/>
        <v>0</v>
      </c>
      <c r="Z1052" s="188"/>
      <c r="AA1052" s="130">
        <f t="shared" si="589"/>
        <v>0</v>
      </c>
      <c r="AB1052" s="74">
        <f t="shared" si="590"/>
        <v>0</v>
      </c>
      <c r="AC1052" s="356"/>
      <c r="AD1052" s="130" cm="1">
        <f t="array" ref="AD1052">IFERROR(ROUND((_xlfn.IFS(offer_sale_type="поставка",AB1052,offer_sale_type="транзит",S1052)*(1+AC1052))/E1052,2),0)</f>
        <v>0</v>
      </c>
      <c r="AE1052" s="74">
        <f t="shared" si="591"/>
        <v>0</v>
      </c>
      <c r="AF1052" s="123" cm="1">
        <f t="array" ref="AF1052">IFERROR(ROUND(_xlfn.IFS(offer_sale_type="поставка",AB1052,offer_sale_type="транзит",S1052)*AC1052,2),0)</f>
        <v>0</v>
      </c>
      <c r="AG1052" s="130">
        <f t="shared" si="574"/>
        <v>0</v>
      </c>
      <c r="AH1052" s="74">
        <f t="shared" si="575"/>
        <v>0</v>
      </c>
      <c r="AI1052" s="123">
        <f t="shared" si="576"/>
        <v>0</v>
      </c>
      <c r="AJ1052" s="118">
        <f t="shared" si="592"/>
        <v>0</v>
      </c>
      <c r="AK1052" s="74">
        <f t="shared" si="593"/>
        <v>0</v>
      </c>
      <c r="AL1052" s="174">
        <f t="shared" si="594"/>
        <v>0</v>
      </c>
      <c r="AM1052" s="175">
        <f t="shared" si="577"/>
        <v>0</v>
      </c>
      <c r="AN1052" s="130">
        <f t="shared" si="595"/>
        <v>0</v>
      </c>
      <c r="AO1052" s="74">
        <f t="shared" si="578"/>
        <v>0</v>
      </c>
      <c r="AP1052" s="123">
        <f t="shared" si="596"/>
        <v>0</v>
      </c>
      <c r="AQ1052" s="118">
        <f t="shared" si="579"/>
        <v>0</v>
      </c>
      <c r="AR1052" s="82" t="str">
        <f t="shared" si="597"/>
        <v>https://www.alta.ru/tnved/code//</v>
      </c>
      <c r="AS1052" s="157"/>
      <c r="AT1052" s="162"/>
      <c r="AU1052" s="74">
        <f t="shared" si="580"/>
        <v>0</v>
      </c>
      <c r="AV1052" s="157"/>
      <c r="AW1052" s="75">
        <f>_xlfn.IFNA(VLOOKUP(L1052,list_vat[],3,FALSE),0)</f>
        <v>0</v>
      </c>
      <c r="AX1052" s="74">
        <f t="shared" si="598"/>
        <v>0</v>
      </c>
      <c r="AY1052" s="74">
        <f t="shared" si="599"/>
        <v>0</v>
      </c>
      <c r="AZ1052" s="130">
        <f t="shared" si="600"/>
        <v>0</v>
      </c>
      <c r="BA1052" s="74">
        <f t="shared" si="581"/>
        <v>0</v>
      </c>
      <c r="BB1052" s="193">
        <f t="shared" si="601"/>
        <v>0</v>
      </c>
      <c r="BC1052" s="102">
        <f t="shared" si="602"/>
        <v>0</v>
      </c>
      <c r="BD1052" s="102">
        <f t="shared" si="603"/>
        <v>0</v>
      </c>
      <c r="BE1052" s="413" t="s">
        <v>69</v>
      </c>
    </row>
    <row r="1053" spans="1:57" s="65" customFormat="1" ht="12" customHeight="1" x14ac:dyDescent="0.2">
      <c r="A1053" s="43">
        <v>1038</v>
      </c>
      <c r="B1053" s="166"/>
      <c r="C1053" s="166"/>
      <c r="D1053" s="166"/>
      <c r="E1053" s="162"/>
      <c r="F1053" s="166"/>
      <c r="G1053" s="162"/>
      <c r="H1053" s="162"/>
      <c r="I1053" s="189">
        <f t="shared" si="582"/>
        <v>0</v>
      </c>
      <c r="J1053" s="195"/>
      <c r="K1053" s="162"/>
      <c r="L1053" s="168"/>
      <c r="M1053" s="75">
        <f>_xlfn.XLOOKUP(L1053,list_vat[Страна],list_vat[Ставка НДС %],0,0)</f>
        <v>0</v>
      </c>
      <c r="N1053" s="162">
        <f t="shared" si="583"/>
        <v>0</v>
      </c>
      <c r="O1053" s="169"/>
      <c r="P1053" s="74">
        <f t="shared" si="604"/>
        <v>0</v>
      </c>
      <c r="Q1053" s="162"/>
      <c r="R1053" s="162" t="str">
        <f t="shared" si="584"/>
        <v>введи курс</v>
      </c>
      <c r="S1053" s="196">
        <f t="shared" si="585"/>
        <v>0</v>
      </c>
      <c r="T1053" s="192">
        <f t="shared" si="586"/>
        <v>0</v>
      </c>
      <c r="U1053" s="76">
        <f t="shared" si="587"/>
        <v>0</v>
      </c>
      <c r="V1053" s="123">
        <f t="shared" si="588"/>
        <v>0</v>
      </c>
      <c r="W1053" s="191"/>
      <c r="X1053" s="170"/>
      <c r="Y1053" s="74">
        <f t="shared" si="573"/>
        <v>0</v>
      </c>
      <c r="Z1053" s="188"/>
      <c r="AA1053" s="130">
        <f t="shared" si="589"/>
        <v>0</v>
      </c>
      <c r="AB1053" s="74">
        <f t="shared" si="590"/>
        <v>0</v>
      </c>
      <c r="AC1053" s="356"/>
      <c r="AD1053" s="130" cm="1">
        <f t="array" ref="AD1053">IFERROR(ROUND((_xlfn.IFS(offer_sale_type="поставка",AB1053,offer_sale_type="транзит",S1053)*(1+AC1053))/E1053,2),0)</f>
        <v>0</v>
      </c>
      <c r="AE1053" s="74">
        <f t="shared" si="591"/>
        <v>0</v>
      </c>
      <c r="AF1053" s="123" cm="1">
        <f t="array" ref="AF1053">IFERROR(ROUND(_xlfn.IFS(offer_sale_type="поставка",AB1053,offer_sale_type="транзит",S1053)*AC1053,2),0)</f>
        <v>0</v>
      </c>
      <c r="AG1053" s="130">
        <f t="shared" si="574"/>
        <v>0</v>
      </c>
      <c r="AH1053" s="74">
        <f t="shared" si="575"/>
        <v>0</v>
      </c>
      <c r="AI1053" s="123">
        <f t="shared" si="576"/>
        <v>0</v>
      </c>
      <c r="AJ1053" s="118">
        <f t="shared" si="592"/>
        <v>0</v>
      </c>
      <c r="AK1053" s="74">
        <f t="shared" si="593"/>
        <v>0</v>
      </c>
      <c r="AL1053" s="174">
        <f t="shared" si="594"/>
        <v>0</v>
      </c>
      <c r="AM1053" s="175">
        <f t="shared" si="577"/>
        <v>0</v>
      </c>
      <c r="AN1053" s="130">
        <f t="shared" si="595"/>
        <v>0</v>
      </c>
      <c r="AO1053" s="74">
        <f t="shared" si="578"/>
        <v>0</v>
      </c>
      <c r="AP1053" s="123">
        <f t="shared" si="596"/>
        <v>0</v>
      </c>
      <c r="AQ1053" s="118">
        <f t="shared" si="579"/>
        <v>0</v>
      </c>
      <c r="AR1053" s="82" t="str">
        <f t="shared" si="597"/>
        <v>https://www.alta.ru/tnved/code//</v>
      </c>
      <c r="AS1053" s="157"/>
      <c r="AT1053" s="162"/>
      <c r="AU1053" s="74">
        <f t="shared" si="580"/>
        <v>0</v>
      </c>
      <c r="AV1053" s="157"/>
      <c r="AW1053" s="75">
        <f>_xlfn.IFNA(VLOOKUP(L1053,list_vat[],3,FALSE),0)</f>
        <v>0</v>
      </c>
      <c r="AX1053" s="74">
        <f t="shared" si="598"/>
        <v>0</v>
      </c>
      <c r="AY1053" s="74">
        <f t="shared" si="599"/>
        <v>0</v>
      </c>
      <c r="AZ1053" s="130">
        <f t="shared" si="600"/>
        <v>0</v>
      </c>
      <c r="BA1053" s="74">
        <f t="shared" si="581"/>
        <v>0</v>
      </c>
      <c r="BB1053" s="193">
        <f t="shared" si="601"/>
        <v>0</v>
      </c>
      <c r="BC1053" s="102">
        <f t="shared" si="602"/>
        <v>0</v>
      </c>
      <c r="BD1053" s="102">
        <f t="shared" si="603"/>
        <v>0</v>
      </c>
      <c r="BE1053" s="413" t="s">
        <v>69</v>
      </c>
    </row>
    <row r="1054" spans="1:57" s="65" customFormat="1" ht="12" customHeight="1" x14ac:dyDescent="0.2">
      <c r="A1054" s="43">
        <v>1039</v>
      </c>
      <c r="B1054" s="166"/>
      <c r="C1054" s="166"/>
      <c r="D1054" s="166"/>
      <c r="E1054" s="162"/>
      <c r="F1054" s="166"/>
      <c r="G1054" s="162"/>
      <c r="H1054" s="162"/>
      <c r="I1054" s="189">
        <f t="shared" si="582"/>
        <v>0</v>
      </c>
      <c r="J1054" s="195"/>
      <c r="K1054" s="162"/>
      <c r="L1054" s="168"/>
      <c r="M1054" s="75">
        <f>_xlfn.XLOOKUP(L1054,list_vat[Страна],list_vat[Ставка НДС %],0,0)</f>
        <v>0</v>
      </c>
      <c r="N1054" s="162">
        <f t="shared" si="583"/>
        <v>0</v>
      </c>
      <c r="O1054" s="169"/>
      <c r="P1054" s="74">
        <f t="shared" si="604"/>
        <v>0</v>
      </c>
      <c r="Q1054" s="162"/>
      <c r="R1054" s="162" t="str">
        <f t="shared" si="584"/>
        <v>введи курс</v>
      </c>
      <c r="S1054" s="196">
        <f t="shared" si="585"/>
        <v>0</v>
      </c>
      <c r="T1054" s="192">
        <f t="shared" si="586"/>
        <v>0</v>
      </c>
      <c r="U1054" s="76">
        <f t="shared" si="587"/>
        <v>0</v>
      </c>
      <c r="V1054" s="123">
        <f t="shared" si="588"/>
        <v>0</v>
      </c>
      <c r="W1054" s="191"/>
      <c r="X1054" s="170"/>
      <c r="Y1054" s="74">
        <f t="shared" si="573"/>
        <v>0</v>
      </c>
      <c r="Z1054" s="188"/>
      <c r="AA1054" s="130">
        <f t="shared" si="589"/>
        <v>0</v>
      </c>
      <c r="AB1054" s="74">
        <f t="shared" si="590"/>
        <v>0</v>
      </c>
      <c r="AC1054" s="356"/>
      <c r="AD1054" s="130" cm="1">
        <f t="array" ref="AD1054">IFERROR(ROUND((_xlfn.IFS(offer_sale_type="поставка",AB1054,offer_sale_type="транзит",S1054)*(1+AC1054))/E1054,2),0)</f>
        <v>0</v>
      </c>
      <c r="AE1054" s="74">
        <f t="shared" si="591"/>
        <v>0</v>
      </c>
      <c r="AF1054" s="123" cm="1">
        <f t="array" ref="AF1054">IFERROR(ROUND(_xlfn.IFS(offer_sale_type="поставка",AB1054,offer_sale_type="транзит",S1054)*AC1054,2),0)</f>
        <v>0</v>
      </c>
      <c r="AG1054" s="130">
        <f t="shared" si="574"/>
        <v>0</v>
      </c>
      <c r="AH1054" s="74">
        <f t="shared" si="575"/>
        <v>0</v>
      </c>
      <c r="AI1054" s="123">
        <f t="shared" si="576"/>
        <v>0</v>
      </c>
      <c r="AJ1054" s="118">
        <f t="shared" si="592"/>
        <v>0</v>
      </c>
      <c r="AK1054" s="74">
        <f t="shared" si="593"/>
        <v>0</v>
      </c>
      <c r="AL1054" s="174">
        <f t="shared" si="594"/>
        <v>0</v>
      </c>
      <c r="AM1054" s="175">
        <f t="shared" si="577"/>
        <v>0</v>
      </c>
      <c r="AN1054" s="130">
        <f t="shared" si="595"/>
        <v>0</v>
      </c>
      <c r="AO1054" s="74">
        <f t="shared" si="578"/>
        <v>0</v>
      </c>
      <c r="AP1054" s="123">
        <f t="shared" si="596"/>
        <v>0</v>
      </c>
      <c r="AQ1054" s="118">
        <f t="shared" si="579"/>
        <v>0</v>
      </c>
      <c r="AR1054" s="82" t="str">
        <f t="shared" si="597"/>
        <v>https://www.alta.ru/tnved/code//</v>
      </c>
      <c r="AS1054" s="157"/>
      <c r="AT1054" s="162"/>
      <c r="AU1054" s="74">
        <f t="shared" si="580"/>
        <v>0</v>
      </c>
      <c r="AV1054" s="157"/>
      <c r="AW1054" s="75">
        <f>_xlfn.IFNA(VLOOKUP(L1054,list_vat[],3,FALSE),0)</f>
        <v>0</v>
      </c>
      <c r="AX1054" s="74">
        <f t="shared" si="598"/>
        <v>0</v>
      </c>
      <c r="AY1054" s="74">
        <f t="shared" si="599"/>
        <v>0</v>
      </c>
      <c r="AZ1054" s="130">
        <f t="shared" si="600"/>
        <v>0</v>
      </c>
      <c r="BA1054" s="74">
        <f t="shared" si="581"/>
        <v>0</v>
      </c>
      <c r="BB1054" s="193">
        <f t="shared" si="601"/>
        <v>0</v>
      </c>
      <c r="BC1054" s="102">
        <f t="shared" si="602"/>
        <v>0</v>
      </c>
      <c r="BD1054" s="102">
        <f t="shared" si="603"/>
        <v>0</v>
      </c>
      <c r="BE1054" s="413" t="s">
        <v>69</v>
      </c>
    </row>
    <row r="1055" spans="1:57" s="65" customFormat="1" ht="12" customHeight="1" x14ac:dyDescent="0.2">
      <c r="A1055" s="43">
        <v>1040</v>
      </c>
      <c r="B1055" s="166"/>
      <c r="C1055" s="166"/>
      <c r="D1055" s="166"/>
      <c r="E1055" s="162"/>
      <c r="F1055" s="166"/>
      <c r="G1055" s="162"/>
      <c r="H1055" s="162"/>
      <c r="I1055" s="189">
        <f t="shared" si="582"/>
        <v>0</v>
      </c>
      <c r="J1055" s="195"/>
      <c r="K1055" s="162"/>
      <c r="L1055" s="168"/>
      <c r="M1055" s="75">
        <f>_xlfn.XLOOKUP(L1055,list_vat[Страна],list_vat[Ставка НДС %],0,0)</f>
        <v>0</v>
      </c>
      <c r="N1055" s="162">
        <f t="shared" si="583"/>
        <v>0</v>
      </c>
      <c r="O1055" s="169"/>
      <c r="P1055" s="74">
        <f t="shared" si="604"/>
        <v>0</v>
      </c>
      <c r="Q1055" s="162"/>
      <c r="R1055" s="162" t="str">
        <f t="shared" si="584"/>
        <v>введи курс</v>
      </c>
      <c r="S1055" s="196">
        <f t="shared" si="585"/>
        <v>0</v>
      </c>
      <c r="T1055" s="192">
        <f t="shared" si="586"/>
        <v>0</v>
      </c>
      <c r="U1055" s="76">
        <f t="shared" si="587"/>
        <v>0</v>
      </c>
      <c r="V1055" s="123">
        <f t="shared" si="588"/>
        <v>0</v>
      </c>
      <c r="W1055" s="191"/>
      <c r="X1055" s="170"/>
      <c r="Y1055" s="74">
        <f t="shared" si="573"/>
        <v>0</v>
      </c>
      <c r="Z1055" s="188"/>
      <c r="AA1055" s="130">
        <f t="shared" si="589"/>
        <v>0</v>
      </c>
      <c r="AB1055" s="74">
        <f t="shared" si="590"/>
        <v>0</v>
      </c>
      <c r="AC1055" s="356"/>
      <c r="AD1055" s="130" cm="1">
        <f t="array" ref="AD1055">IFERROR(ROUND((_xlfn.IFS(offer_sale_type="поставка",AB1055,offer_sale_type="транзит",S1055)*(1+AC1055))/E1055,2),0)</f>
        <v>0</v>
      </c>
      <c r="AE1055" s="74">
        <f t="shared" si="591"/>
        <v>0</v>
      </c>
      <c r="AF1055" s="123" cm="1">
        <f t="array" ref="AF1055">IFERROR(ROUND(_xlfn.IFS(offer_sale_type="поставка",AB1055,offer_sale_type="транзит",S1055)*AC1055,2),0)</f>
        <v>0</v>
      </c>
      <c r="AG1055" s="130">
        <f t="shared" si="574"/>
        <v>0</v>
      </c>
      <c r="AH1055" s="74">
        <f t="shared" si="575"/>
        <v>0</v>
      </c>
      <c r="AI1055" s="123">
        <f t="shared" si="576"/>
        <v>0</v>
      </c>
      <c r="AJ1055" s="118">
        <f t="shared" si="592"/>
        <v>0</v>
      </c>
      <c r="AK1055" s="74">
        <f t="shared" si="593"/>
        <v>0</v>
      </c>
      <c r="AL1055" s="174">
        <f t="shared" si="594"/>
        <v>0</v>
      </c>
      <c r="AM1055" s="175">
        <f t="shared" si="577"/>
        <v>0</v>
      </c>
      <c r="AN1055" s="130">
        <f t="shared" si="595"/>
        <v>0</v>
      </c>
      <c r="AO1055" s="74">
        <f t="shared" si="578"/>
        <v>0</v>
      </c>
      <c r="AP1055" s="123">
        <f t="shared" si="596"/>
        <v>0</v>
      </c>
      <c r="AQ1055" s="118">
        <f t="shared" si="579"/>
        <v>0</v>
      </c>
      <c r="AR1055" s="82" t="str">
        <f t="shared" si="597"/>
        <v>https://www.alta.ru/tnved/code//</v>
      </c>
      <c r="AS1055" s="157"/>
      <c r="AT1055" s="162"/>
      <c r="AU1055" s="74">
        <f t="shared" si="580"/>
        <v>0</v>
      </c>
      <c r="AV1055" s="157"/>
      <c r="AW1055" s="75">
        <f>_xlfn.IFNA(VLOOKUP(L1055,list_vat[],3,FALSE),0)</f>
        <v>0</v>
      </c>
      <c r="AX1055" s="74">
        <f t="shared" si="598"/>
        <v>0</v>
      </c>
      <c r="AY1055" s="74">
        <f t="shared" si="599"/>
        <v>0</v>
      </c>
      <c r="AZ1055" s="130">
        <f t="shared" si="600"/>
        <v>0</v>
      </c>
      <c r="BA1055" s="74">
        <f t="shared" si="581"/>
        <v>0</v>
      </c>
      <c r="BB1055" s="193">
        <f t="shared" si="601"/>
        <v>0</v>
      </c>
      <c r="BC1055" s="102">
        <f t="shared" si="602"/>
        <v>0</v>
      </c>
      <c r="BD1055" s="102">
        <f t="shared" si="603"/>
        <v>0</v>
      </c>
      <c r="BE1055" s="413" t="s">
        <v>69</v>
      </c>
    </row>
    <row r="1056" spans="1:57" s="65" customFormat="1" ht="12" customHeight="1" x14ac:dyDescent="0.2">
      <c r="A1056" s="43">
        <v>1041</v>
      </c>
      <c r="B1056" s="166"/>
      <c r="C1056" s="166"/>
      <c r="D1056" s="166"/>
      <c r="E1056" s="162"/>
      <c r="F1056" s="166"/>
      <c r="G1056" s="162"/>
      <c r="H1056" s="162"/>
      <c r="I1056" s="189">
        <f t="shared" si="582"/>
        <v>0</v>
      </c>
      <c r="J1056" s="195"/>
      <c r="K1056" s="162"/>
      <c r="L1056" s="168"/>
      <c r="M1056" s="75">
        <f>_xlfn.XLOOKUP(L1056,list_vat[Страна],list_vat[Ставка НДС %],0,0)</f>
        <v>0</v>
      </c>
      <c r="N1056" s="162">
        <f t="shared" si="583"/>
        <v>0</v>
      </c>
      <c r="O1056" s="169"/>
      <c r="P1056" s="74">
        <f t="shared" si="604"/>
        <v>0</v>
      </c>
      <c r="Q1056" s="162"/>
      <c r="R1056" s="162" t="str">
        <f t="shared" si="584"/>
        <v>введи курс</v>
      </c>
      <c r="S1056" s="196">
        <f t="shared" si="585"/>
        <v>0</v>
      </c>
      <c r="T1056" s="192">
        <f t="shared" si="586"/>
        <v>0</v>
      </c>
      <c r="U1056" s="76">
        <f t="shared" si="587"/>
        <v>0</v>
      </c>
      <c r="V1056" s="123">
        <f t="shared" si="588"/>
        <v>0</v>
      </c>
      <c r="W1056" s="191"/>
      <c r="X1056" s="170"/>
      <c r="Y1056" s="74">
        <f t="shared" si="573"/>
        <v>0</v>
      </c>
      <c r="Z1056" s="188"/>
      <c r="AA1056" s="130">
        <f t="shared" si="589"/>
        <v>0</v>
      </c>
      <c r="AB1056" s="74">
        <f t="shared" si="590"/>
        <v>0</v>
      </c>
      <c r="AC1056" s="356"/>
      <c r="AD1056" s="130" cm="1">
        <f t="array" ref="AD1056">IFERROR(ROUND((_xlfn.IFS(offer_sale_type="поставка",AB1056,offer_sale_type="транзит",S1056)*(1+AC1056))/E1056,2),0)</f>
        <v>0</v>
      </c>
      <c r="AE1056" s="74">
        <f t="shared" si="591"/>
        <v>0</v>
      </c>
      <c r="AF1056" s="123" cm="1">
        <f t="array" ref="AF1056">IFERROR(ROUND(_xlfn.IFS(offer_sale_type="поставка",AB1056,offer_sale_type="транзит",S1056)*AC1056,2),0)</f>
        <v>0</v>
      </c>
      <c r="AG1056" s="130">
        <f t="shared" si="574"/>
        <v>0</v>
      </c>
      <c r="AH1056" s="74">
        <f t="shared" si="575"/>
        <v>0</v>
      </c>
      <c r="AI1056" s="123">
        <f t="shared" si="576"/>
        <v>0</v>
      </c>
      <c r="AJ1056" s="118">
        <f t="shared" si="592"/>
        <v>0</v>
      </c>
      <c r="AK1056" s="74">
        <f t="shared" si="593"/>
        <v>0</v>
      </c>
      <c r="AL1056" s="174">
        <f t="shared" si="594"/>
        <v>0</v>
      </c>
      <c r="AM1056" s="175">
        <f t="shared" si="577"/>
        <v>0</v>
      </c>
      <c r="AN1056" s="130">
        <f t="shared" si="595"/>
        <v>0</v>
      </c>
      <c r="AO1056" s="74">
        <f t="shared" si="578"/>
        <v>0</v>
      </c>
      <c r="AP1056" s="123">
        <f t="shared" si="596"/>
        <v>0</v>
      </c>
      <c r="AQ1056" s="118">
        <f t="shared" si="579"/>
        <v>0</v>
      </c>
      <c r="AR1056" s="82" t="str">
        <f t="shared" si="597"/>
        <v>https://www.alta.ru/tnved/code//</v>
      </c>
      <c r="AS1056" s="157"/>
      <c r="AT1056" s="162"/>
      <c r="AU1056" s="74">
        <f t="shared" si="580"/>
        <v>0</v>
      </c>
      <c r="AV1056" s="157"/>
      <c r="AW1056" s="75">
        <f>_xlfn.IFNA(VLOOKUP(L1056,list_vat[],3,FALSE),0)</f>
        <v>0</v>
      </c>
      <c r="AX1056" s="74">
        <f t="shared" si="598"/>
        <v>0</v>
      </c>
      <c r="AY1056" s="74">
        <f t="shared" si="599"/>
        <v>0</v>
      </c>
      <c r="AZ1056" s="130">
        <f t="shared" si="600"/>
        <v>0</v>
      </c>
      <c r="BA1056" s="74">
        <f t="shared" si="581"/>
        <v>0</v>
      </c>
      <c r="BB1056" s="193">
        <f t="shared" si="601"/>
        <v>0</v>
      </c>
      <c r="BC1056" s="102">
        <f t="shared" si="602"/>
        <v>0</v>
      </c>
      <c r="BD1056" s="102">
        <f t="shared" si="603"/>
        <v>0</v>
      </c>
      <c r="BE1056" s="413" t="s">
        <v>69</v>
      </c>
    </row>
    <row r="1057" spans="1:57" s="65" customFormat="1" ht="12" customHeight="1" x14ac:dyDescent="0.2">
      <c r="A1057" s="43">
        <v>1042</v>
      </c>
      <c r="B1057" s="166"/>
      <c r="C1057" s="166"/>
      <c r="D1057" s="166"/>
      <c r="E1057" s="162"/>
      <c r="F1057" s="166"/>
      <c r="G1057" s="162"/>
      <c r="H1057" s="162"/>
      <c r="I1057" s="189">
        <f t="shared" si="582"/>
        <v>0</v>
      </c>
      <c r="J1057" s="195"/>
      <c r="K1057" s="162"/>
      <c r="L1057" s="168"/>
      <c r="M1057" s="75">
        <f>_xlfn.XLOOKUP(L1057,list_vat[Страна],list_vat[Ставка НДС %],0,0)</f>
        <v>0</v>
      </c>
      <c r="N1057" s="162">
        <f t="shared" si="583"/>
        <v>0</v>
      </c>
      <c r="O1057" s="169"/>
      <c r="P1057" s="74">
        <f t="shared" si="604"/>
        <v>0</v>
      </c>
      <c r="Q1057" s="162"/>
      <c r="R1057" s="162" t="str">
        <f t="shared" si="584"/>
        <v>введи курс</v>
      </c>
      <c r="S1057" s="196">
        <f t="shared" si="585"/>
        <v>0</v>
      </c>
      <c r="T1057" s="192">
        <f t="shared" si="586"/>
        <v>0</v>
      </c>
      <c r="U1057" s="76">
        <f t="shared" si="587"/>
        <v>0</v>
      </c>
      <c r="V1057" s="123">
        <f t="shared" si="588"/>
        <v>0</v>
      </c>
      <c r="W1057" s="191"/>
      <c r="X1057" s="170"/>
      <c r="Y1057" s="74">
        <f t="shared" si="573"/>
        <v>0</v>
      </c>
      <c r="Z1057" s="188"/>
      <c r="AA1057" s="130">
        <f t="shared" si="589"/>
        <v>0</v>
      </c>
      <c r="AB1057" s="74">
        <f t="shared" si="590"/>
        <v>0</v>
      </c>
      <c r="AC1057" s="356"/>
      <c r="AD1057" s="130" cm="1">
        <f t="array" ref="AD1057">IFERROR(ROUND((_xlfn.IFS(offer_sale_type="поставка",AB1057,offer_sale_type="транзит",S1057)*(1+AC1057))/E1057,2),0)</f>
        <v>0</v>
      </c>
      <c r="AE1057" s="74">
        <f t="shared" si="591"/>
        <v>0</v>
      </c>
      <c r="AF1057" s="123" cm="1">
        <f t="array" ref="AF1057">IFERROR(ROUND(_xlfn.IFS(offer_sale_type="поставка",AB1057,offer_sale_type="транзит",S1057)*AC1057,2),0)</f>
        <v>0</v>
      </c>
      <c r="AG1057" s="130">
        <f t="shared" si="574"/>
        <v>0</v>
      </c>
      <c r="AH1057" s="74">
        <f t="shared" si="575"/>
        <v>0</v>
      </c>
      <c r="AI1057" s="123">
        <f t="shared" si="576"/>
        <v>0</v>
      </c>
      <c r="AJ1057" s="118">
        <f t="shared" si="592"/>
        <v>0</v>
      </c>
      <c r="AK1057" s="74">
        <f t="shared" si="593"/>
        <v>0</v>
      </c>
      <c r="AL1057" s="174">
        <f t="shared" si="594"/>
        <v>0</v>
      </c>
      <c r="AM1057" s="175">
        <f t="shared" si="577"/>
        <v>0</v>
      </c>
      <c r="AN1057" s="130">
        <f t="shared" si="595"/>
        <v>0</v>
      </c>
      <c r="AO1057" s="74">
        <f t="shared" si="578"/>
        <v>0</v>
      </c>
      <c r="AP1057" s="123">
        <f t="shared" si="596"/>
        <v>0</v>
      </c>
      <c r="AQ1057" s="118">
        <f t="shared" si="579"/>
        <v>0</v>
      </c>
      <c r="AR1057" s="82" t="str">
        <f t="shared" si="597"/>
        <v>https://www.alta.ru/tnved/code//</v>
      </c>
      <c r="AS1057" s="157"/>
      <c r="AT1057" s="162"/>
      <c r="AU1057" s="74">
        <f t="shared" si="580"/>
        <v>0</v>
      </c>
      <c r="AV1057" s="157"/>
      <c r="AW1057" s="75">
        <f>_xlfn.IFNA(VLOOKUP(L1057,list_vat[],3,FALSE),0)</f>
        <v>0</v>
      </c>
      <c r="AX1057" s="74">
        <f t="shared" si="598"/>
        <v>0</v>
      </c>
      <c r="AY1057" s="74">
        <f t="shared" si="599"/>
        <v>0</v>
      </c>
      <c r="AZ1057" s="130">
        <f t="shared" si="600"/>
        <v>0</v>
      </c>
      <c r="BA1057" s="74">
        <f t="shared" si="581"/>
        <v>0</v>
      </c>
      <c r="BB1057" s="193">
        <f t="shared" si="601"/>
        <v>0</v>
      </c>
      <c r="BC1057" s="102">
        <f t="shared" si="602"/>
        <v>0</v>
      </c>
      <c r="BD1057" s="102">
        <f t="shared" si="603"/>
        <v>0</v>
      </c>
      <c r="BE1057" s="413" t="s">
        <v>69</v>
      </c>
    </row>
    <row r="1058" spans="1:57" s="65" customFormat="1" ht="12" customHeight="1" x14ac:dyDescent="0.2">
      <c r="A1058" s="43">
        <v>1043</v>
      </c>
      <c r="B1058" s="166"/>
      <c r="C1058" s="166"/>
      <c r="D1058" s="166"/>
      <c r="E1058" s="162"/>
      <c r="F1058" s="166"/>
      <c r="G1058" s="162"/>
      <c r="H1058" s="162"/>
      <c r="I1058" s="189">
        <f t="shared" si="582"/>
        <v>0</v>
      </c>
      <c r="J1058" s="195"/>
      <c r="K1058" s="162"/>
      <c r="L1058" s="168"/>
      <c r="M1058" s="75">
        <f>_xlfn.XLOOKUP(L1058,list_vat[Страна],list_vat[Ставка НДС %],0,0)</f>
        <v>0</v>
      </c>
      <c r="N1058" s="162">
        <f t="shared" si="583"/>
        <v>0</v>
      </c>
      <c r="O1058" s="169"/>
      <c r="P1058" s="74">
        <f t="shared" si="604"/>
        <v>0</v>
      </c>
      <c r="Q1058" s="162"/>
      <c r="R1058" s="162" t="str">
        <f t="shared" si="584"/>
        <v>введи курс</v>
      </c>
      <c r="S1058" s="196">
        <f t="shared" si="585"/>
        <v>0</v>
      </c>
      <c r="T1058" s="192">
        <f t="shared" si="586"/>
        <v>0</v>
      </c>
      <c r="U1058" s="76">
        <f t="shared" si="587"/>
        <v>0</v>
      </c>
      <c r="V1058" s="123">
        <f t="shared" si="588"/>
        <v>0</v>
      </c>
      <c r="W1058" s="191"/>
      <c r="X1058" s="170"/>
      <c r="Y1058" s="74">
        <f t="shared" si="573"/>
        <v>0</v>
      </c>
      <c r="Z1058" s="188"/>
      <c r="AA1058" s="130">
        <f t="shared" si="589"/>
        <v>0</v>
      </c>
      <c r="AB1058" s="74">
        <f t="shared" si="590"/>
        <v>0</v>
      </c>
      <c r="AC1058" s="356"/>
      <c r="AD1058" s="130" cm="1">
        <f t="array" ref="AD1058">IFERROR(ROUND((_xlfn.IFS(offer_sale_type="поставка",AB1058,offer_sale_type="транзит",S1058)*(1+AC1058))/E1058,2),0)</f>
        <v>0</v>
      </c>
      <c r="AE1058" s="74">
        <f t="shared" si="591"/>
        <v>0</v>
      </c>
      <c r="AF1058" s="123" cm="1">
        <f t="array" ref="AF1058">IFERROR(ROUND(_xlfn.IFS(offer_sale_type="поставка",AB1058,offer_sale_type="транзит",S1058)*AC1058,2),0)</f>
        <v>0</v>
      </c>
      <c r="AG1058" s="130">
        <f t="shared" si="574"/>
        <v>0</v>
      </c>
      <c r="AH1058" s="74">
        <f t="shared" si="575"/>
        <v>0</v>
      </c>
      <c r="AI1058" s="123">
        <f t="shared" si="576"/>
        <v>0</v>
      </c>
      <c r="AJ1058" s="118">
        <f t="shared" si="592"/>
        <v>0</v>
      </c>
      <c r="AK1058" s="74">
        <f t="shared" si="593"/>
        <v>0</v>
      </c>
      <c r="AL1058" s="174">
        <f t="shared" si="594"/>
        <v>0</v>
      </c>
      <c r="AM1058" s="175">
        <f t="shared" si="577"/>
        <v>0</v>
      </c>
      <c r="AN1058" s="130">
        <f t="shared" si="595"/>
        <v>0</v>
      </c>
      <c r="AO1058" s="74">
        <f t="shared" si="578"/>
        <v>0</v>
      </c>
      <c r="AP1058" s="123">
        <f t="shared" si="596"/>
        <v>0</v>
      </c>
      <c r="AQ1058" s="118">
        <f t="shared" si="579"/>
        <v>0</v>
      </c>
      <c r="AR1058" s="82" t="str">
        <f t="shared" si="597"/>
        <v>https://www.alta.ru/tnved/code//</v>
      </c>
      <c r="AS1058" s="157"/>
      <c r="AT1058" s="162"/>
      <c r="AU1058" s="74">
        <f t="shared" si="580"/>
        <v>0</v>
      </c>
      <c r="AV1058" s="157"/>
      <c r="AW1058" s="75">
        <f>_xlfn.IFNA(VLOOKUP(L1058,list_vat[],3,FALSE),0)</f>
        <v>0</v>
      </c>
      <c r="AX1058" s="74">
        <f t="shared" si="598"/>
        <v>0</v>
      </c>
      <c r="AY1058" s="74">
        <f t="shared" si="599"/>
        <v>0</v>
      </c>
      <c r="AZ1058" s="130">
        <f t="shared" si="600"/>
        <v>0</v>
      </c>
      <c r="BA1058" s="74">
        <f t="shared" si="581"/>
        <v>0</v>
      </c>
      <c r="BB1058" s="193">
        <f t="shared" si="601"/>
        <v>0</v>
      </c>
      <c r="BC1058" s="102">
        <f t="shared" si="602"/>
        <v>0</v>
      </c>
      <c r="BD1058" s="102">
        <f t="shared" si="603"/>
        <v>0</v>
      </c>
      <c r="BE1058" s="413" t="s">
        <v>69</v>
      </c>
    </row>
    <row r="1059" spans="1:57" s="65" customFormat="1" ht="12" customHeight="1" x14ac:dyDescent="0.2">
      <c r="A1059" s="43">
        <v>1044</v>
      </c>
      <c r="B1059" s="166"/>
      <c r="C1059" s="166"/>
      <c r="D1059" s="166"/>
      <c r="E1059" s="162"/>
      <c r="F1059" s="166"/>
      <c r="G1059" s="162"/>
      <c r="H1059" s="162"/>
      <c r="I1059" s="189">
        <f t="shared" si="582"/>
        <v>0</v>
      </c>
      <c r="J1059" s="195"/>
      <c r="K1059" s="162"/>
      <c r="L1059" s="168"/>
      <c r="M1059" s="75">
        <f>_xlfn.XLOOKUP(L1059,list_vat[Страна],list_vat[Ставка НДС %],0,0)</f>
        <v>0</v>
      </c>
      <c r="N1059" s="162">
        <f t="shared" si="583"/>
        <v>0</v>
      </c>
      <c r="O1059" s="169"/>
      <c r="P1059" s="74">
        <f t="shared" si="604"/>
        <v>0</v>
      </c>
      <c r="Q1059" s="162"/>
      <c r="R1059" s="162" t="str">
        <f t="shared" si="584"/>
        <v>введи курс</v>
      </c>
      <c r="S1059" s="196">
        <f t="shared" si="585"/>
        <v>0</v>
      </c>
      <c r="T1059" s="192">
        <f t="shared" si="586"/>
        <v>0</v>
      </c>
      <c r="U1059" s="76">
        <f t="shared" si="587"/>
        <v>0</v>
      </c>
      <c r="V1059" s="123">
        <f t="shared" si="588"/>
        <v>0</v>
      </c>
      <c r="W1059" s="191"/>
      <c r="X1059" s="170"/>
      <c r="Y1059" s="74">
        <f t="shared" si="573"/>
        <v>0</v>
      </c>
      <c r="Z1059" s="188"/>
      <c r="AA1059" s="130">
        <f t="shared" si="589"/>
        <v>0</v>
      </c>
      <c r="AB1059" s="74">
        <f t="shared" si="590"/>
        <v>0</v>
      </c>
      <c r="AC1059" s="356"/>
      <c r="AD1059" s="130" cm="1">
        <f t="array" ref="AD1059">IFERROR(ROUND((_xlfn.IFS(offer_sale_type="поставка",AB1059,offer_sale_type="транзит",S1059)*(1+AC1059))/E1059,2),0)</f>
        <v>0</v>
      </c>
      <c r="AE1059" s="74">
        <f t="shared" si="591"/>
        <v>0</v>
      </c>
      <c r="AF1059" s="123" cm="1">
        <f t="array" ref="AF1059">IFERROR(ROUND(_xlfn.IFS(offer_sale_type="поставка",AB1059,offer_sale_type="транзит",S1059)*AC1059,2),0)</f>
        <v>0</v>
      </c>
      <c r="AG1059" s="130">
        <f t="shared" si="574"/>
        <v>0</v>
      </c>
      <c r="AH1059" s="74">
        <f t="shared" si="575"/>
        <v>0</v>
      </c>
      <c r="AI1059" s="123">
        <f t="shared" si="576"/>
        <v>0</v>
      </c>
      <c r="AJ1059" s="118">
        <f t="shared" si="592"/>
        <v>0</v>
      </c>
      <c r="AK1059" s="74">
        <f t="shared" si="593"/>
        <v>0</v>
      </c>
      <c r="AL1059" s="174">
        <f t="shared" si="594"/>
        <v>0</v>
      </c>
      <c r="AM1059" s="175">
        <f t="shared" si="577"/>
        <v>0</v>
      </c>
      <c r="AN1059" s="130">
        <f t="shared" si="595"/>
        <v>0</v>
      </c>
      <c r="AO1059" s="74">
        <f t="shared" si="578"/>
        <v>0</v>
      </c>
      <c r="AP1059" s="123">
        <f t="shared" si="596"/>
        <v>0</v>
      </c>
      <c r="AQ1059" s="118">
        <f t="shared" si="579"/>
        <v>0</v>
      </c>
      <c r="AR1059" s="82" t="str">
        <f t="shared" si="597"/>
        <v>https://www.alta.ru/tnved/code//</v>
      </c>
      <c r="AS1059" s="157"/>
      <c r="AT1059" s="162"/>
      <c r="AU1059" s="74">
        <f t="shared" si="580"/>
        <v>0</v>
      </c>
      <c r="AV1059" s="157"/>
      <c r="AW1059" s="75">
        <f>_xlfn.IFNA(VLOOKUP(L1059,list_vat[],3,FALSE),0)</f>
        <v>0</v>
      </c>
      <c r="AX1059" s="74">
        <f t="shared" si="598"/>
        <v>0</v>
      </c>
      <c r="AY1059" s="74">
        <f t="shared" si="599"/>
        <v>0</v>
      </c>
      <c r="AZ1059" s="130">
        <f t="shared" si="600"/>
        <v>0</v>
      </c>
      <c r="BA1059" s="74">
        <f t="shared" si="581"/>
        <v>0</v>
      </c>
      <c r="BB1059" s="193">
        <f t="shared" si="601"/>
        <v>0</v>
      </c>
      <c r="BC1059" s="102">
        <f t="shared" si="602"/>
        <v>0</v>
      </c>
      <c r="BD1059" s="102">
        <f t="shared" si="603"/>
        <v>0</v>
      </c>
      <c r="BE1059" s="413" t="s">
        <v>69</v>
      </c>
    </row>
    <row r="1060" spans="1:57" s="65" customFormat="1" ht="12" customHeight="1" x14ac:dyDescent="0.2">
      <c r="A1060" s="43">
        <v>1045</v>
      </c>
      <c r="B1060" s="166"/>
      <c r="C1060" s="166"/>
      <c r="D1060" s="166"/>
      <c r="E1060" s="162"/>
      <c r="F1060" s="166"/>
      <c r="G1060" s="162"/>
      <c r="H1060" s="162"/>
      <c r="I1060" s="189">
        <f t="shared" si="582"/>
        <v>0</v>
      </c>
      <c r="J1060" s="195"/>
      <c r="K1060" s="162"/>
      <c r="L1060" s="168"/>
      <c r="M1060" s="75">
        <f>_xlfn.XLOOKUP(L1060,list_vat[Страна],list_vat[Ставка НДС %],0,0)</f>
        <v>0</v>
      </c>
      <c r="N1060" s="162">
        <f t="shared" si="583"/>
        <v>0</v>
      </c>
      <c r="O1060" s="169"/>
      <c r="P1060" s="74">
        <f t="shared" si="604"/>
        <v>0</v>
      </c>
      <c r="Q1060" s="162"/>
      <c r="R1060" s="162" t="str">
        <f t="shared" si="584"/>
        <v>введи курс</v>
      </c>
      <c r="S1060" s="196">
        <f t="shared" si="585"/>
        <v>0</v>
      </c>
      <c r="T1060" s="192">
        <f t="shared" si="586"/>
        <v>0</v>
      </c>
      <c r="U1060" s="76">
        <f t="shared" si="587"/>
        <v>0</v>
      </c>
      <c r="V1060" s="123">
        <f t="shared" si="588"/>
        <v>0</v>
      </c>
      <c r="W1060" s="191"/>
      <c r="X1060" s="170"/>
      <c r="Y1060" s="74">
        <f t="shared" si="573"/>
        <v>0</v>
      </c>
      <c r="Z1060" s="188"/>
      <c r="AA1060" s="130">
        <f t="shared" si="589"/>
        <v>0</v>
      </c>
      <c r="AB1060" s="74">
        <f t="shared" si="590"/>
        <v>0</v>
      </c>
      <c r="AC1060" s="356"/>
      <c r="AD1060" s="130" cm="1">
        <f t="array" ref="AD1060">IFERROR(ROUND((_xlfn.IFS(offer_sale_type="поставка",AB1060,offer_sale_type="транзит",S1060)*(1+AC1060))/E1060,2),0)</f>
        <v>0</v>
      </c>
      <c r="AE1060" s="74">
        <f t="shared" si="591"/>
        <v>0</v>
      </c>
      <c r="AF1060" s="123" cm="1">
        <f t="array" ref="AF1060">IFERROR(ROUND(_xlfn.IFS(offer_sale_type="поставка",AB1060,offer_sale_type="транзит",S1060)*AC1060,2),0)</f>
        <v>0</v>
      </c>
      <c r="AG1060" s="130">
        <f t="shared" si="574"/>
        <v>0</v>
      </c>
      <c r="AH1060" s="74">
        <f t="shared" si="575"/>
        <v>0</v>
      </c>
      <c r="AI1060" s="123">
        <f t="shared" si="576"/>
        <v>0</v>
      </c>
      <c r="AJ1060" s="118">
        <f t="shared" si="592"/>
        <v>0</v>
      </c>
      <c r="AK1060" s="74">
        <f t="shared" si="593"/>
        <v>0</v>
      </c>
      <c r="AL1060" s="174">
        <f t="shared" si="594"/>
        <v>0</v>
      </c>
      <c r="AM1060" s="175">
        <f t="shared" si="577"/>
        <v>0</v>
      </c>
      <c r="AN1060" s="130">
        <f t="shared" si="595"/>
        <v>0</v>
      </c>
      <c r="AO1060" s="74">
        <f t="shared" si="578"/>
        <v>0</v>
      </c>
      <c r="AP1060" s="123">
        <f t="shared" si="596"/>
        <v>0</v>
      </c>
      <c r="AQ1060" s="118">
        <f t="shared" si="579"/>
        <v>0</v>
      </c>
      <c r="AR1060" s="82" t="str">
        <f t="shared" si="597"/>
        <v>https://www.alta.ru/tnved/code//</v>
      </c>
      <c r="AS1060" s="157"/>
      <c r="AT1060" s="162"/>
      <c r="AU1060" s="74">
        <f t="shared" si="580"/>
        <v>0</v>
      </c>
      <c r="AV1060" s="157"/>
      <c r="AW1060" s="75">
        <f>_xlfn.IFNA(VLOOKUP(L1060,list_vat[],3,FALSE),0)</f>
        <v>0</v>
      </c>
      <c r="AX1060" s="74">
        <f t="shared" si="598"/>
        <v>0</v>
      </c>
      <c r="AY1060" s="74">
        <f t="shared" si="599"/>
        <v>0</v>
      </c>
      <c r="AZ1060" s="130">
        <f t="shared" si="600"/>
        <v>0</v>
      </c>
      <c r="BA1060" s="74">
        <f t="shared" si="581"/>
        <v>0</v>
      </c>
      <c r="BB1060" s="193">
        <f t="shared" si="601"/>
        <v>0</v>
      </c>
      <c r="BC1060" s="102">
        <f t="shared" si="602"/>
        <v>0</v>
      </c>
      <c r="BD1060" s="102">
        <f t="shared" si="603"/>
        <v>0</v>
      </c>
      <c r="BE1060" s="413" t="s">
        <v>69</v>
      </c>
    </row>
    <row r="1061" spans="1:57" s="65" customFormat="1" ht="12" customHeight="1" x14ac:dyDescent="0.2">
      <c r="A1061" s="43">
        <v>1046</v>
      </c>
      <c r="B1061" s="166"/>
      <c r="C1061" s="166"/>
      <c r="D1061" s="166"/>
      <c r="E1061" s="162"/>
      <c r="F1061" s="166"/>
      <c r="G1061" s="162"/>
      <c r="H1061" s="162"/>
      <c r="I1061" s="189">
        <f t="shared" si="582"/>
        <v>0</v>
      </c>
      <c r="J1061" s="195"/>
      <c r="K1061" s="162"/>
      <c r="L1061" s="168"/>
      <c r="M1061" s="75">
        <f>_xlfn.XLOOKUP(L1061,list_vat[Страна],list_vat[Ставка НДС %],0,0)</f>
        <v>0</v>
      </c>
      <c r="N1061" s="162">
        <f t="shared" si="583"/>
        <v>0</v>
      </c>
      <c r="O1061" s="169"/>
      <c r="P1061" s="74">
        <f t="shared" si="604"/>
        <v>0</v>
      </c>
      <c r="Q1061" s="162"/>
      <c r="R1061" s="162" t="str">
        <f t="shared" si="584"/>
        <v>введи курс</v>
      </c>
      <c r="S1061" s="196">
        <f t="shared" si="585"/>
        <v>0</v>
      </c>
      <c r="T1061" s="192">
        <f t="shared" si="586"/>
        <v>0</v>
      </c>
      <c r="U1061" s="76">
        <f t="shared" si="587"/>
        <v>0</v>
      </c>
      <c r="V1061" s="123">
        <f t="shared" si="588"/>
        <v>0</v>
      </c>
      <c r="W1061" s="191"/>
      <c r="X1061" s="170"/>
      <c r="Y1061" s="74">
        <f t="shared" si="573"/>
        <v>0</v>
      </c>
      <c r="Z1061" s="188"/>
      <c r="AA1061" s="130">
        <f t="shared" si="589"/>
        <v>0</v>
      </c>
      <c r="AB1061" s="74">
        <f t="shared" si="590"/>
        <v>0</v>
      </c>
      <c r="AC1061" s="356"/>
      <c r="AD1061" s="130" cm="1">
        <f t="array" ref="AD1061">IFERROR(ROUND((_xlfn.IFS(offer_sale_type="поставка",AB1061,offer_sale_type="транзит",S1061)*(1+AC1061))/E1061,2),0)</f>
        <v>0</v>
      </c>
      <c r="AE1061" s="74">
        <f t="shared" si="591"/>
        <v>0</v>
      </c>
      <c r="AF1061" s="123" cm="1">
        <f t="array" ref="AF1061">IFERROR(ROUND(_xlfn.IFS(offer_sale_type="поставка",AB1061,offer_sale_type="транзит",S1061)*AC1061,2),0)</f>
        <v>0</v>
      </c>
      <c r="AG1061" s="130">
        <f t="shared" si="574"/>
        <v>0</v>
      </c>
      <c r="AH1061" s="74">
        <f t="shared" si="575"/>
        <v>0</v>
      </c>
      <c r="AI1061" s="123">
        <f t="shared" si="576"/>
        <v>0</v>
      </c>
      <c r="AJ1061" s="118">
        <f t="shared" si="592"/>
        <v>0</v>
      </c>
      <c r="AK1061" s="74">
        <f t="shared" si="593"/>
        <v>0</v>
      </c>
      <c r="AL1061" s="174">
        <f t="shared" si="594"/>
        <v>0</v>
      </c>
      <c r="AM1061" s="175">
        <f t="shared" si="577"/>
        <v>0</v>
      </c>
      <c r="AN1061" s="130">
        <f t="shared" si="595"/>
        <v>0</v>
      </c>
      <c r="AO1061" s="74">
        <f t="shared" si="578"/>
        <v>0</v>
      </c>
      <c r="AP1061" s="123">
        <f t="shared" si="596"/>
        <v>0</v>
      </c>
      <c r="AQ1061" s="118">
        <f t="shared" si="579"/>
        <v>0</v>
      </c>
      <c r="AR1061" s="82" t="str">
        <f t="shared" si="597"/>
        <v>https://www.alta.ru/tnved/code//</v>
      </c>
      <c r="AS1061" s="157"/>
      <c r="AT1061" s="162"/>
      <c r="AU1061" s="74">
        <f t="shared" si="580"/>
        <v>0</v>
      </c>
      <c r="AV1061" s="157"/>
      <c r="AW1061" s="75">
        <f>_xlfn.IFNA(VLOOKUP(L1061,list_vat[],3,FALSE),0)</f>
        <v>0</v>
      </c>
      <c r="AX1061" s="74">
        <f t="shared" si="598"/>
        <v>0</v>
      </c>
      <c r="AY1061" s="74">
        <f t="shared" si="599"/>
        <v>0</v>
      </c>
      <c r="AZ1061" s="130">
        <f t="shared" si="600"/>
        <v>0</v>
      </c>
      <c r="BA1061" s="74">
        <f t="shared" si="581"/>
        <v>0</v>
      </c>
      <c r="BB1061" s="193">
        <f t="shared" si="601"/>
        <v>0</v>
      </c>
      <c r="BC1061" s="102">
        <f t="shared" si="602"/>
        <v>0</v>
      </c>
      <c r="BD1061" s="102">
        <f t="shared" si="603"/>
        <v>0</v>
      </c>
      <c r="BE1061" s="413" t="s">
        <v>69</v>
      </c>
    </row>
    <row r="1062" spans="1:57" s="65" customFormat="1" ht="12" customHeight="1" x14ac:dyDescent="0.2">
      <c r="A1062" s="43">
        <v>1047</v>
      </c>
      <c r="B1062" s="166"/>
      <c r="C1062" s="166"/>
      <c r="D1062" s="166"/>
      <c r="E1062" s="162"/>
      <c r="F1062" s="166"/>
      <c r="G1062" s="162"/>
      <c r="H1062" s="162"/>
      <c r="I1062" s="189">
        <f t="shared" si="582"/>
        <v>0</v>
      </c>
      <c r="J1062" s="195"/>
      <c r="K1062" s="162"/>
      <c r="L1062" s="168"/>
      <c r="M1062" s="75">
        <f>_xlfn.XLOOKUP(L1062,list_vat[Страна],list_vat[Ставка НДС %],0,0)</f>
        <v>0</v>
      </c>
      <c r="N1062" s="162">
        <f t="shared" si="583"/>
        <v>0</v>
      </c>
      <c r="O1062" s="169"/>
      <c r="P1062" s="74">
        <f t="shared" si="604"/>
        <v>0</v>
      </c>
      <c r="Q1062" s="162"/>
      <c r="R1062" s="162" t="str">
        <f t="shared" si="584"/>
        <v>введи курс</v>
      </c>
      <c r="S1062" s="196">
        <f t="shared" si="585"/>
        <v>0</v>
      </c>
      <c r="T1062" s="192">
        <f t="shared" si="586"/>
        <v>0</v>
      </c>
      <c r="U1062" s="76">
        <f t="shared" si="587"/>
        <v>0</v>
      </c>
      <c r="V1062" s="123">
        <f t="shared" si="588"/>
        <v>0</v>
      </c>
      <c r="W1062" s="191"/>
      <c r="X1062" s="170"/>
      <c r="Y1062" s="74">
        <f t="shared" si="573"/>
        <v>0</v>
      </c>
      <c r="Z1062" s="188"/>
      <c r="AA1062" s="130">
        <f t="shared" si="589"/>
        <v>0</v>
      </c>
      <c r="AB1062" s="74">
        <f t="shared" si="590"/>
        <v>0</v>
      </c>
      <c r="AC1062" s="356"/>
      <c r="AD1062" s="130" cm="1">
        <f t="array" ref="AD1062">IFERROR(ROUND((_xlfn.IFS(offer_sale_type="поставка",AB1062,offer_sale_type="транзит",S1062)*(1+AC1062))/E1062,2),0)</f>
        <v>0</v>
      </c>
      <c r="AE1062" s="74">
        <f t="shared" si="591"/>
        <v>0</v>
      </c>
      <c r="AF1062" s="123" cm="1">
        <f t="array" ref="AF1062">IFERROR(ROUND(_xlfn.IFS(offer_sale_type="поставка",AB1062,offer_sale_type="транзит",S1062)*AC1062,2),0)</f>
        <v>0</v>
      </c>
      <c r="AG1062" s="130">
        <f t="shared" si="574"/>
        <v>0</v>
      </c>
      <c r="AH1062" s="74">
        <f t="shared" si="575"/>
        <v>0</v>
      </c>
      <c r="AI1062" s="123">
        <f t="shared" si="576"/>
        <v>0</v>
      </c>
      <c r="AJ1062" s="118">
        <f t="shared" si="592"/>
        <v>0</v>
      </c>
      <c r="AK1062" s="74">
        <f t="shared" si="593"/>
        <v>0</v>
      </c>
      <c r="AL1062" s="174">
        <f t="shared" si="594"/>
        <v>0</v>
      </c>
      <c r="AM1062" s="175">
        <f t="shared" si="577"/>
        <v>0</v>
      </c>
      <c r="AN1062" s="130">
        <f t="shared" si="595"/>
        <v>0</v>
      </c>
      <c r="AO1062" s="74">
        <f t="shared" si="578"/>
        <v>0</v>
      </c>
      <c r="AP1062" s="123">
        <f t="shared" si="596"/>
        <v>0</v>
      </c>
      <c r="AQ1062" s="118">
        <f t="shared" si="579"/>
        <v>0</v>
      </c>
      <c r="AR1062" s="82" t="str">
        <f t="shared" si="597"/>
        <v>https://www.alta.ru/tnved/code//</v>
      </c>
      <c r="AS1062" s="157"/>
      <c r="AT1062" s="162"/>
      <c r="AU1062" s="74">
        <f t="shared" si="580"/>
        <v>0</v>
      </c>
      <c r="AV1062" s="157"/>
      <c r="AW1062" s="75">
        <f>_xlfn.IFNA(VLOOKUP(L1062,list_vat[],3,FALSE),0)</f>
        <v>0</v>
      </c>
      <c r="AX1062" s="74">
        <f t="shared" si="598"/>
        <v>0</v>
      </c>
      <c r="AY1062" s="74">
        <f t="shared" si="599"/>
        <v>0</v>
      </c>
      <c r="AZ1062" s="130">
        <f t="shared" si="600"/>
        <v>0</v>
      </c>
      <c r="BA1062" s="74">
        <f t="shared" si="581"/>
        <v>0</v>
      </c>
      <c r="BB1062" s="193">
        <f t="shared" si="601"/>
        <v>0</v>
      </c>
      <c r="BC1062" s="102">
        <f t="shared" si="602"/>
        <v>0</v>
      </c>
      <c r="BD1062" s="102">
        <f t="shared" si="603"/>
        <v>0</v>
      </c>
      <c r="BE1062" s="413" t="s">
        <v>69</v>
      </c>
    </row>
    <row r="1063" spans="1:57" s="65" customFormat="1" ht="12" customHeight="1" x14ac:dyDescent="0.2">
      <c r="A1063" s="43">
        <v>1048</v>
      </c>
      <c r="B1063" s="166"/>
      <c r="C1063" s="166"/>
      <c r="D1063" s="166"/>
      <c r="E1063" s="162"/>
      <c r="F1063" s="166"/>
      <c r="G1063" s="162"/>
      <c r="H1063" s="162"/>
      <c r="I1063" s="189">
        <f t="shared" si="582"/>
        <v>0</v>
      </c>
      <c r="J1063" s="195"/>
      <c r="K1063" s="162"/>
      <c r="L1063" s="168"/>
      <c r="M1063" s="75">
        <f>_xlfn.XLOOKUP(L1063,list_vat[Страна],list_vat[Ставка НДС %],0,0)</f>
        <v>0</v>
      </c>
      <c r="N1063" s="162">
        <f t="shared" si="583"/>
        <v>0</v>
      </c>
      <c r="O1063" s="169"/>
      <c r="P1063" s="74">
        <f t="shared" si="604"/>
        <v>0</v>
      </c>
      <c r="Q1063" s="162"/>
      <c r="R1063" s="162" t="str">
        <f t="shared" si="584"/>
        <v>введи курс</v>
      </c>
      <c r="S1063" s="196">
        <f t="shared" si="585"/>
        <v>0</v>
      </c>
      <c r="T1063" s="192">
        <f t="shared" si="586"/>
        <v>0</v>
      </c>
      <c r="U1063" s="76">
        <f t="shared" si="587"/>
        <v>0</v>
      </c>
      <c r="V1063" s="123">
        <f t="shared" si="588"/>
        <v>0</v>
      </c>
      <c r="W1063" s="191"/>
      <c r="X1063" s="170"/>
      <c r="Y1063" s="74">
        <f t="shared" si="573"/>
        <v>0</v>
      </c>
      <c r="Z1063" s="188"/>
      <c r="AA1063" s="130">
        <f t="shared" si="589"/>
        <v>0</v>
      </c>
      <c r="AB1063" s="74">
        <f t="shared" si="590"/>
        <v>0</v>
      </c>
      <c r="AC1063" s="356"/>
      <c r="AD1063" s="130" cm="1">
        <f t="array" ref="AD1063">IFERROR(ROUND((_xlfn.IFS(offer_sale_type="поставка",AB1063,offer_sale_type="транзит",S1063)*(1+AC1063))/E1063,2),0)</f>
        <v>0</v>
      </c>
      <c r="AE1063" s="74">
        <f t="shared" si="591"/>
        <v>0</v>
      </c>
      <c r="AF1063" s="123" cm="1">
        <f t="array" ref="AF1063">IFERROR(ROUND(_xlfn.IFS(offer_sale_type="поставка",AB1063,offer_sale_type="транзит",S1063)*AC1063,2),0)</f>
        <v>0</v>
      </c>
      <c r="AG1063" s="130">
        <f t="shared" si="574"/>
        <v>0</v>
      </c>
      <c r="AH1063" s="74">
        <f t="shared" si="575"/>
        <v>0</v>
      </c>
      <c r="AI1063" s="123">
        <f t="shared" si="576"/>
        <v>0</v>
      </c>
      <c r="AJ1063" s="118">
        <f t="shared" si="592"/>
        <v>0</v>
      </c>
      <c r="AK1063" s="74">
        <f t="shared" si="593"/>
        <v>0</v>
      </c>
      <c r="AL1063" s="174">
        <f t="shared" si="594"/>
        <v>0</v>
      </c>
      <c r="AM1063" s="175">
        <f t="shared" si="577"/>
        <v>0</v>
      </c>
      <c r="AN1063" s="130">
        <f t="shared" si="595"/>
        <v>0</v>
      </c>
      <c r="AO1063" s="74">
        <f t="shared" si="578"/>
        <v>0</v>
      </c>
      <c r="AP1063" s="123">
        <f t="shared" si="596"/>
        <v>0</v>
      </c>
      <c r="AQ1063" s="118">
        <f t="shared" si="579"/>
        <v>0</v>
      </c>
      <c r="AR1063" s="82" t="str">
        <f t="shared" si="597"/>
        <v>https://www.alta.ru/tnved/code//</v>
      </c>
      <c r="AS1063" s="157"/>
      <c r="AT1063" s="162"/>
      <c r="AU1063" s="74">
        <f t="shared" si="580"/>
        <v>0</v>
      </c>
      <c r="AV1063" s="157"/>
      <c r="AW1063" s="75">
        <f>_xlfn.IFNA(VLOOKUP(L1063,list_vat[],3,FALSE),0)</f>
        <v>0</v>
      </c>
      <c r="AX1063" s="74">
        <f t="shared" si="598"/>
        <v>0</v>
      </c>
      <c r="AY1063" s="74">
        <f t="shared" si="599"/>
        <v>0</v>
      </c>
      <c r="AZ1063" s="130">
        <f t="shared" si="600"/>
        <v>0</v>
      </c>
      <c r="BA1063" s="74">
        <f t="shared" si="581"/>
        <v>0</v>
      </c>
      <c r="BB1063" s="193">
        <f t="shared" si="601"/>
        <v>0</v>
      </c>
      <c r="BC1063" s="102">
        <f t="shared" si="602"/>
        <v>0</v>
      </c>
      <c r="BD1063" s="102">
        <f t="shared" si="603"/>
        <v>0</v>
      </c>
      <c r="BE1063" s="413" t="s">
        <v>69</v>
      </c>
    </row>
    <row r="1064" spans="1:57" s="65" customFormat="1" ht="12" customHeight="1" x14ac:dyDescent="0.2">
      <c r="A1064" s="43">
        <v>1049</v>
      </c>
      <c r="B1064" s="166"/>
      <c r="C1064" s="166"/>
      <c r="D1064" s="166"/>
      <c r="E1064" s="162"/>
      <c r="F1064" s="166"/>
      <c r="G1064" s="162"/>
      <c r="H1064" s="162"/>
      <c r="I1064" s="189">
        <f t="shared" si="582"/>
        <v>0</v>
      </c>
      <c r="J1064" s="195"/>
      <c r="K1064" s="162"/>
      <c r="L1064" s="168"/>
      <c r="M1064" s="75">
        <f>_xlfn.XLOOKUP(L1064,list_vat[Страна],list_vat[Ставка НДС %],0,0)</f>
        <v>0</v>
      </c>
      <c r="N1064" s="162">
        <f t="shared" si="583"/>
        <v>0</v>
      </c>
      <c r="O1064" s="169"/>
      <c r="P1064" s="74">
        <f t="shared" si="604"/>
        <v>0</v>
      </c>
      <c r="Q1064" s="162"/>
      <c r="R1064" s="162" t="str">
        <f t="shared" si="584"/>
        <v>введи курс</v>
      </c>
      <c r="S1064" s="196">
        <f t="shared" si="585"/>
        <v>0</v>
      </c>
      <c r="T1064" s="192">
        <f t="shared" si="586"/>
        <v>0</v>
      </c>
      <c r="U1064" s="76">
        <f t="shared" si="587"/>
        <v>0</v>
      </c>
      <c r="V1064" s="123">
        <f t="shared" si="588"/>
        <v>0</v>
      </c>
      <c r="W1064" s="191"/>
      <c r="X1064" s="170"/>
      <c r="Y1064" s="74">
        <f t="shared" si="573"/>
        <v>0</v>
      </c>
      <c r="Z1064" s="188"/>
      <c r="AA1064" s="130">
        <f t="shared" si="589"/>
        <v>0</v>
      </c>
      <c r="AB1064" s="74">
        <f t="shared" si="590"/>
        <v>0</v>
      </c>
      <c r="AC1064" s="356"/>
      <c r="AD1064" s="130" cm="1">
        <f t="array" ref="AD1064">IFERROR(ROUND((_xlfn.IFS(offer_sale_type="поставка",AB1064,offer_sale_type="транзит",S1064)*(1+AC1064))/E1064,2),0)</f>
        <v>0</v>
      </c>
      <c r="AE1064" s="74">
        <f t="shared" si="591"/>
        <v>0</v>
      </c>
      <c r="AF1064" s="123" cm="1">
        <f t="array" ref="AF1064">IFERROR(ROUND(_xlfn.IFS(offer_sale_type="поставка",AB1064,offer_sale_type="транзит",S1064)*AC1064,2),0)</f>
        <v>0</v>
      </c>
      <c r="AG1064" s="130">
        <f t="shared" si="574"/>
        <v>0</v>
      </c>
      <c r="AH1064" s="74">
        <f t="shared" si="575"/>
        <v>0</v>
      </c>
      <c r="AI1064" s="123">
        <f t="shared" si="576"/>
        <v>0</v>
      </c>
      <c r="AJ1064" s="118">
        <f t="shared" si="592"/>
        <v>0</v>
      </c>
      <c r="AK1064" s="74">
        <f t="shared" si="593"/>
        <v>0</v>
      </c>
      <c r="AL1064" s="174">
        <f t="shared" si="594"/>
        <v>0</v>
      </c>
      <c r="AM1064" s="175">
        <f t="shared" si="577"/>
        <v>0</v>
      </c>
      <c r="AN1064" s="130">
        <f t="shared" si="595"/>
        <v>0</v>
      </c>
      <c r="AO1064" s="74">
        <f t="shared" si="578"/>
        <v>0</v>
      </c>
      <c r="AP1064" s="123">
        <f t="shared" si="596"/>
        <v>0</v>
      </c>
      <c r="AQ1064" s="118">
        <f t="shared" si="579"/>
        <v>0</v>
      </c>
      <c r="AR1064" s="82" t="str">
        <f t="shared" si="597"/>
        <v>https://www.alta.ru/tnved/code//</v>
      </c>
      <c r="AS1064" s="157"/>
      <c r="AT1064" s="162"/>
      <c r="AU1064" s="74">
        <f t="shared" si="580"/>
        <v>0</v>
      </c>
      <c r="AV1064" s="157"/>
      <c r="AW1064" s="75">
        <f>_xlfn.IFNA(VLOOKUP(L1064,list_vat[],3,FALSE),0)</f>
        <v>0</v>
      </c>
      <c r="AX1064" s="74">
        <f t="shared" si="598"/>
        <v>0</v>
      </c>
      <c r="AY1064" s="74">
        <f t="shared" si="599"/>
        <v>0</v>
      </c>
      <c r="AZ1064" s="130">
        <f t="shared" si="600"/>
        <v>0</v>
      </c>
      <c r="BA1064" s="74">
        <f t="shared" si="581"/>
        <v>0</v>
      </c>
      <c r="BB1064" s="193">
        <f t="shared" si="601"/>
        <v>0</v>
      </c>
      <c r="BC1064" s="102">
        <f t="shared" si="602"/>
        <v>0</v>
      </c>
      <c r="BD1064" s="102">
        <f t="shared" si="603"/>
        <v>0</v>
      </c>
      <c r="BE1064" s="413" t="s">
        <v>69</v>
      </c>
    </row>
    <row r="1065" spans="1:57" s="65" customFormat="1" ht="12" customHeight="1" x14ac:dyDescent="0.2">
      <c r="A1065" s="43">
        <v>1050</v>
      </c>
      <c r="B1065" s="166"/>
      <c r="C1065" s="166"/>
      <c r="D1065" s="166"/>
      <c r="E1065" s="162"/>
      <c r="F1065" s="166"/>
      <c r="G1065" s="162"/>
      <c r="H1065" s="162"/>
      <c r="I1065" s="189">
        <f t="shared" si="582"/>
        <v>0</v>
      </c>
      <c r="J1065" s="195"/>
      <c r="K1065" s="162"/>
      <c r="L1065" s="168"/>
      <c r="M1065" s="75">
        <f>_xlfn.XLOOKUP(L1065,list_vat[Страна],list_vat[Ставка НДС %],0,0)</f>
        <v>0</v>
      </c>
      <c r="N1065" s="162">
        <f t="shared" si="583"/>
        <v>0</v>
      </c>
      <c r="O1065" s="169"/>
      <c r="P1065" s="74">
        <f t="shared" si="604"/>
        <v>0</v>
      </c>
      <c r="Q1065" s="162"/>
      <c r="R1065" s="162" t="str">
        <f t="shared" si="584"/>
        <v>введи курс</v>
      </c>
      <c r="S1065" s="196">
        <f t="shared" si="585"/>
        <v>0</v>
      </c>
      <c r="T1065" s="192">
        <f t="shared" si="586"/>
        <v>0</v>
      </c>
      <c r="U1065" s="76">
        <f t="shared" si="587"/>
        <v>0</v>
      </c>
      <c r="V1065" s="123">
        <f t="shared" si="588"/>
        <v>0</v>
      </c>
      <c r="W1065" s="191"/>
      <c r="X1065" s="170"/>
      <c r="Y1065" s="74">
        <f t="shared" si="573"/>
        <v>0</v>
      </c>
      <c r="Z1065" s="188"/>
      <c r="AA1065" s="130">
        <f t="shared" si="589"/>
        <v>0</v>
      </c>
      <c r="AB1065" s="74">
        <f t="shared" si="590"/>
        <v>0</v>
      </c>
      <c r="AC1065" s="356"/>
      <c r="AD1065" s="130" cm="1">
        <f t="array" ref="AD1065">IFERROR(ROUND((_xlfn.IFS(offer_sale_type="поставка",AB1065,offer_sale_type="транзит",S1065)*(1+AC1065))/E1065,2),0)</f>
        <v>0</v>
      </c>
      <c r="AE1065" s="74">
        <f t="shared" si="591"/>
        <v>0</v>
      </c>
      <c r="AF1065" s="123" cm="1">
        <f t="array" ref="AF1065">IFERROR(ROUND(_xlfn.IFS(offer_sale_type="поставка",AB1065,offer_sale_type="транзит",S1065)*AC1065,2),0)</f>
        <v>0</v>
      </c>
      <c r="AG1065" s="130">
        <f t="shared" si="574"/>
        <v>0</v>
      </c>
      <c r="AH1065" s="74">
        <f t="shared" si="575"/>
        <v>0</v>
      </c>
      <c r="AI1065" s="123">
        <f t="shared" si="576"/>
        <v>0</v>
      </c>
      <c r="AJ1065" s="118">
        <f t="shared" si="592"/>
        <v>0</v>
      </c>
      <c r="AK1065" s="74">
        <f t="shared" si="593"/>
        <v>0</v>
      </c>
      <c r="AL1065" s="174">
        <f t="shared" si="594"/>
        <v>0</v>
      </c>
      <c r="AM1065" s="175">
        <f t="shared" si="577"/>
        <v>0</v>
      </c>
      <c r="AN1065" s="130">
        <f t="shared" si="595"/>
        <v>0</v>
      </c>
      <c r="AO1065" s="74">
        <f t="shared" si="578"/>
        <v>0</v>
      </c>
      <c r="AP1065" s="123">
        <f t="shared" si="596"/>
        <v>0</v>
      </c>
      <c r="AQ1065" s="118">
        <f t="shared" si="579"/>
        <v>0</v>
      </c>
      <c r="AR1065" s="82" t="str">
        <f t="shared" si="597"/>
        <v>https://www.alta.ru/tnved/code//</v>
      </c>
      <c r="AS1065" s="157"/>
      <c r="AT1065" s="162"/>
      <c r="AU1065" s="74">
        <f t="shared" si="580"/>
        <v>0</v>
      </c>
      <c r="AV1065" s="157"/>
      <c r="AW1065" s="75">
        <f>_xlfn.IFNA(VLOOKUP(L1065,list_vat[],3,FALSE),0)</f>
        <v>0</v>
      </c>
      <c r="AX1065" s="74">
        <f t="shared" si="598"/>
        <v>0</v>
      </c>
      <c r="AY1065" s="74">
        <f t="shared" si="599"/>
        <v>0</v>
      </c>
      <c r="AZ1065" s="130">
        <f t="shared" si="600"/>
        <v>0</v>
      </c>
      <c r="BA1065" s="74">
        <f t="shared" si="581"/>
        <v>0</v>
      </c>
      <c r="BB1065" s="193">
        <f t="shared" si="601"/>
        <v>0</v>
      </c>
      <c r="BC1065" s="102">
        <f t="shared" si="602"/>
        <v>0</v>
      </c>
      <c r="BD1065" s="102">
        <f t="shared" si="603"/>
        <v>0</v>
      </c>
      <c r="BE1065" s="413" t="s">
        <v>69</v>
      </c>
    </row>
    <row r="1066" spans="1:57" s="65" customFormat="1" ht="12" customHeight="1" x14ac:dyDescent="0.2">
      <c r="A1066" s="43">
        <v>1051</v>
      </c>
      <c r="B1066" s="166"/>
      <c r="C1066" s="166"/>
      <c r="D1066" s="166"/>
      <c r="E1066" s="162"/>
      <c r="F1066" s="166"/>
      <c r="G1066" s="162"/>
      <c r="H1066" s="162"/>
      <c r="I1066" s="189">
        <f t="shared" si="582"/>
        <v>0</v>
      </c>
      <c r="J1066" s="195"/>
      <c r="K1066" s="162"/>
      <c r="L1066" s="168"/>
      <c r="M1066" s="75">
        <f>_xlfn.XLOOKUP(L1066,list_vat[Страна],list_vat[Ставка НДС %],0,0)</f>
        <v>0</v>
      </c>
      <c r="N1066" s="162">
        <f t="shared" si="583"/>
        <v>0</v>
      </c>
      <c r="O1066" s="169"/>
      <c r="P1066" s="74">
        <f t="shared" si="604"/>
        <v>0</v>
      </c>
      <c r="Q1066" s="162"/>
      <c r="R1066" s="162" t="str">
        <f t="shared" si="584"/>
        <v>введи курс</v>
      </c>
      <c r="S1066" s="196">
        <f t="shared" si="585"/>
        <v>0</v>
      </c>
      <c r="T1066" s="192">
        <f t="shared" si="586"/>
        <v>0</v>
      </c>
      <c r="U1066" s="76">
        <f t="shared" si="587"/>
        <v>0</v>
      </c>
      <c r="V1066" s="123">
        <f t="shared" si="588"/>
        <v>0</v>
      </c>
      <c r="W1066" s="191"/>
      <c r="X1066" s="170"/>
      <c r="Y1066" s="74">
        <f t="shared" si="573"/>
        <v>0</v>
      </c>
      <c r="Z1066" s="188"/>
      <c r="AA1066" s="130">
        <f t="shared" si="589"/>
        <v>0</v>
      </c>
      <c r="AB1066" s="74">
        <f t="shared" si="590"/>
        <v>0</v>
      </c>
      <c r="AC1066" s="356"/>
      <c r="AD1066" s="130" cm="1">
        <f t="array" ref="AD1066">IFERROR(ROUND((_xlfn.IFS(offer_sale_type="поставка",AB1066,offer_sale_type="транзит",S1066)*(1+AC1066))/E1066,2),0)</f>
        <v>0</v>
      </c>
      <c r="AE1066" s="74">
        <f t="shared" si="591"/>
        <v>0</v>
      </c>
      <c r="AF1066" s="123" cm="1">
        <f t="array" ref="AF1066">IFERROR(ROUND(_xlfn.IFS(offer_sale_type="поставка",AB1066,offer_sale_type="транзит",S1066)*AC1066,2),0)</f>
        <v>0</v>
      </c>
      <c r="AG1066" s="130">
        <f t="shared" si="574"/>
        <v>0</v>
      </c>
      <c r="AH1066" s="74">
        <f t="shared" si="575"/>
        <v>0</v>
      </c>
      <c r="AI1066" s="123">
        <f t="shared" si="576"/>
        <v>0</v>
      </c>
      <c r="AJ1066" s="118">
        <f t="shared" si="592"/>
        <v>0</v>
      </c>
      <c r="AK1066" s="74">
        <f t="shared" si="593"/>
        <v>0</v>
      </c>
      <c r="AL1066" s="174">
        <f t="shared" si="594"/>
        <v>0</v>
      </c>
      <c r="AM1066" s="175">
        <f t="shared" si="577"/>
        <v>0</v>
      </c>
      <c r="AN1066" s="130">
        <f t="shared" si="595"/>
        <v>0</v>
      </c>
      <c r="AO1066" s="74">
        <f t="shared" si="578"/>
        <v>0</v>
      </c>
      <c r="AP1066" s="123">
        <f t="shared" si="596"/>
        <v>0</v>
      </c>
      <c r="AQ1066" s="118">
        <f t="shared" si="579"/>
        <v>0</v>
      </c>
      <c r="AR1066" s="82" t="str">
        <f t="shared" si="597"/>
        <v>https://www.alta.ru/tnved/code//</v>
      </c>
      <c r="AS1066" s="157"/>
      <c r="AT1066" s="162"/>
      <c r="AU1066" s="74">
        <f t="shared" si="580"/>
        <v>0</v>
      </c>
      <c r="AV1066" s="157"/>
      <c r="AW1066" s="75">
        <f>_xlfn.IFNA(VLOOKUP(L1066,list_vat[],3,FALSE),0)</f>
        <v>0</v>
      </c>
      <c r="AX1066" s="74">
        <f t="shared" si="598"/>
        <v>0</v>
      </c>
      <c r="AY1066" s="74">
        <f t="shared" si="599"/>
        <v>0</v>
      </c>
      <c r="AZ1066" s="130">
        <f t="shared" si="600"/>
        <v>0</v>
      </c>
      <c r="BA1066" s="74">
        <f t="shared" si="581"/>
        <v>0</v>
      </c>
      <c r="BB1066" s="193">
        <f t="shared" si="601"/>
        <v>0</v>
      </c>
      <c r="BC1066" s="102">
        <f t="shared" si="602"/>
        <v>0</v>
      </c>
      <c r="BD1066" s="102">
        <f t="shared" si="603"/>
        <v>0</v>
      </c>
      <c r="BE1066" s="413" t="s">
        <v>69</v>
      </c>
    </row>
    <row r="1067" spans="1:57" s="65" customFormat="1" ht="12" customHeight="1" x14ac:dyDescent="0.2">
      <c r="A1067" s="43">
        <v>1052</v>
      </c>
      <c r="B1067" s="166"/>
      <c r="C1067" s="166"/>
      <c r="D1067" s="166"/>
      <c r="E1067" s="162"/>
      <c r="F1067" s="166"/>
      <c r="G1067" s="162"/>
      <c r="H1067" s="162"/>
      <c r="I1067" s="189">
        <f t="shared" si="582"/>
        <v>0</v>
      </c>
      <c r="J1067" s="195"/>
      <c r="K1067" s="162"/>
      <c r="L1067" s="168"/>
      <c r="M1067" s="75">
        <f>_xlfn.XLOOKUP(L1067,list_vat[Страна],list_vat[Ставка НДС %],0,0)</f>
        <v>0</v>
      </c>
      <c r="N1067" s="162">
        <f t="shared" si="583"/>
        <v>0</v>
      </c>
      <c r="O1067" s="169"/>
      <c r="P1067" s="74">
        <f t="shared" si="604"/>
        <v>0</v>
      </c>
      <c r="Q1067" s="162"/>
      <c r="R1067" s="162" t="str">
        <f t="shared" si="584"/>
        <v>введи курс</v>
      </c>
      <c r="S1067" s="196">
        <f t="shared" si="585"/>
        <v>0</v>
      </c>
      <c r="T1067" s="192">
        <f t="shared" si="586"/>
        <v>0</v>
      </c>
      <c r="U1067" s="76">
        <f t="shared" si="587"/>
        <v>0</v>
      </c>
      <c r="V1067" s="123">
        <f t="shared" si="588"/>
        <v>0</v>
      </c>
      <c r="W1067" s="191"/>
      <c r="X1067" s="170"/>
      <c r="Y1067" s="74">
        <f t="shared" si="573"/>
        <v>0</v>
      </c>
      <c r="Z1067" s="188"/>
      <c r="AA1067" s="130">
        <f t="shared" si="589"/>
        <v>0</v>
      </c>
      <c r="AB1067" s="74">
        <f t="shared" si="590"/>
        <v>0</v>
      </c>
      <c r="AC1067" s="356"/>
      <c r="AD1067" s="130" cm="1">
        <f t="array" ref="AD1067">IFERROR(ROUND((_xlfn.IFS(offer_sale_type="поставка",AB1067,offer_sale_type="транзит",S1067)*(1+AC1067))/E1067,2),0)</f>
        <v>0</v>
      </c>
      <c r="AE1067" s="74">
        <f t="shared" si="591"/>
        <v>0</v>
      </c>
      <c r="AF1067" s="123" cm="1">
        <f t="array" ref="AF1067">IFERROR(ROUND(_xlfn.IFS(offer_sale_type="поставка",AB1067,offer_sale_type="транзит",S1067)*AC1067,2),0)</f>
        <v>0</v>
      </c>
      <c r="AG1067" s="130">
        <f t="shared" si="574"/>
        <v>0</v>
      </c>
      <c r="AH1067" s="74">
        <f t="shared" si="575"/>
        <v>0</v>
      </c>
      <c r="AI1067" s="123">
        <f t="shared" si="576"/>
        <v>0</v>
      </c>
      <c r="AJ1067" s="118">
        <f t="shared" si="592"/>
        <v>0</v>
      </c>
      <c r="AK1067" s="74">
        <f t="shared" si="593"/>
        <v>0</v>
      </c>
      <c r="AL1067" s="174">
        <f t="shared" si="594"/>
        <v>0</v>
      </c>
      <c r="AM1067" s="175">
        <f t="shared" si="577"/>
        <v>0</v>
      </c>
      <c r="AN1067" s="130">
        <f t="shared" si="595"/>
        <v>0</v>
      </c>
      <c r="AO1067" s="74">
        <f t="shared" si="578"/>
        <v>0</v>
      </c>
      <c r="AP1067" s="123">
        <f t="shared" si="596"/>
        <v>0</v>
      </c>
      <c r="AQ1067" s="118">
        <f t="shared" si="579"/>
        <v>0</v>
      </c>
      <c r="AR1067" s="82" t="str">
        <f t="shared" si="597"/>
        <v>https://www.alta.ru/tnved/code//</v>
      </c>
      <c r="AS1067" s="157"/>
      <c r="AT1067" s="162"/>
      <c r="AU1067" s="74">
        <f t="shared" si="580"/>
        <v>0</v>
      </c>
      <c r="AV1067" s="157"/>
      <c r="AW1067" s="75">
        <f>_xlfn.IFNA(VLOOKUP(L1067,list_vat[],3,FALSE),0)</f>
        <v>0</v>
      </c>
      <c r="AX1067" s="74">
        <f t="shared" si="598"/>
        <v>0</v>
      </c>
      <c r="AY1067" s="74">
        <f t="shared" si="599"/>
        <v>0</v>
      </c>
      <c r="AZ1067" s="130">
        <f t="shared" si="600"/>
        <v>0</v>
      </c>
      <c r="BA1067" s="74">
        <f t="shared" si="581"/>
        <v>0</v>
      </c>
      <c r="BB1067" s="193">
        <f t="shared" si="601"/>
        <v>0</v>
      </c>
      <c r="BC1067" s="102">
        <f t="shared" si="602"/>
        <v>0</v>
      </c>
      <c r="BD1067" s="102">
        <f t="shared" si="603"/>
        <v>0</v>
      </c>
      <c r="BE1067" s="413" t="s">
        <v>69</v>
      </c>
    </row>
    <row r="1068" spans="1:57" s="65" customFormat="1" ht="12" customHeight="1" x14ac:dyDescent="0.2">
      <c r="A1068" s="43">
        <v>1053</v>
      </c>
      <c r="B1068" s="166"/>
      <c r="C1068" s="166"/>
      <c r="D1068" s="166"/>
      <c r="E1068" s="162"/>
      <c r="F1068" s="166"/>
      <c r="G1068" s="162"/>
      <c r="H1068" s="162"/>
      <c r="I1068" s="189">
        <f t="shared" si="582"/>
        <v>0</v>
      </c>
      <c r="J1068" s="195"/>
      <c r="K1068" s="162"/>
      <c r="L1068" s="168"/>
      <c r="M1068" s="75">
        <f>_xlfn.XLOOKUP(L1068,list_vat[Страна],list_vat[Ставка НДС %],0,0)</f>
        <v>0</v>
      </c>
      <c r="N1068" s="162">
        <f t="shared" si="583"/>
        <v>0</v>
      </c>
      <c r="O1068" s="169"/>
      <c r="P1068" s="74">
        <f t="shared" si="604"/>
        <v>0</v>
      </c>
      <c r="Q1068" s="162"/>
      <c r="R1068" s="162" t="str">
        <f t="shared" si="584"/>
        <v>введи курс</v>
      </c>
      <c r="S1068" s="196">
        <f t="shared" si="585"/>
        <v>0</v>
      </c>
      <c r="T1068" s="192">
        <f t="shared" si="586"/>
        <v>0</v>
      </c>
      <c r="U1068" s="76">
        <f t="shared" si="587"/>
        <v>0</v>
      </c>
      <c r="V1068" s="123">
        <f t="shared" si="588"/>
        <v>0</v>
      </c>
      <c r="W1068" s="191"/>
      <c r="X1068" s="170"/>
      <c r="Y1068" s="74">
        <f t="shared" si="573"/>
        <v>0</v>
      </c>
      <c r="Z1068" s="188"/>
      <c r="AA1068" s="130">
        <f t="shared" si="589"/>
        <v>0</v>
      </c>
      <c r="AB1068" s="74">
        <f t="shared" si="590"/>
        <v>0</v>
      </c>
      <c r="AC1068" s="356"/>
      <c r="AD1068" s="130" cm="1">
        <f t="array" ref="AD1068">IFERROR(ROUND((_xlfn.IFS(offer_sale_type="поставка",AB1068,offer_sale_type="транзит",S1068)*(1+AC1068))/E1068,2),0)</f>
        <v>0</v>
      </c>
      <c r="AE1068" s="74">
        <f t="shared" si="591"/>
        <v>0</v>
      </c>
      <c r="AF1068" s="123" cm="1">
        <f t="array" ref="AF1068">IFERROR(ROUND(_xlfn.IFS(offer_sale_type="поставка",AB1068,offer_sale_type="транзит",S1068)*AC1068,2),0)</f>
        <v>0</v>
      </c>
      <c r="AG1068" s="130">
        <f t="shared" si="574"/>
        <v>0</v>
      </c>
      <c r="AH1068" s="74">
        <f t="shared" si="575"/>
        <v>0</v>
      </c>
      <c r="AI1068" s="123">
        <f t="shared" si="576"/>
        <v>0</v>
      </c>
      <c r="AJ1068" s="118">
        <f t="shared" si="592"/>
        <v>0</v>
      </c>
      <c r="AK1068" s="74">
        <f t="shared" si="593"/>
        <v>0</v>
      </c>
      <c r="AL1068" s="174">
        <f t="shared" si="594"/>
        <v>0</v>
      </c>
      <c r="AM1068" s="175">
        <f t="shared" si="577"/>
        <v>0</v>
      </c>
      <c r="AN1068" s="130">
        <f t="shared" si="595"/>
        <v>0</v>
      </c>
      <c r="AO1068" s="74">
        <f t="shared" si="578"/>
        <v>0</v>
      </c>
      <c r="AP1068" s="123">
        <f t="shared" si="596"/>
        <v>0</v>
      </c>
      <c r="AQ1068" s="118">
        <f t="shared" si="579"/>
        <v>0</v>
      </c>
      <c r="AR1068" s="82" t="str">
        <f t="shared" si="597"/>
        <v>https://www.alta.ru/tnved/code//</v>
      </c>
      <c r="AS1068" s="157"/>
      <c r="AT1068" s="162"/>
      <c r="AU1068" s="74">
        <f t="shared" si="580"/>
        <v>0</v>
      </c>
      <c r="AV1068" s="157"/>
      <c r="AW1068" s="75">
        <f>_xlfn.IFNA(VLOOKUP(L1068,list_vat[],3,FALSE),0)</f>
        <v>0</v>
      </c>
      <c r="AX1068" s="74">
        <f t="shared" si="598"/>
        <v>0</v>
      </c>
      <c r="AY1068" s="74">
        <f t="shared" si="599"/>
        <v>0</v>
      </c>
      <c r="AZ1068" s="130">
        <f t="shared" si="600"/>
        <v>0</v>
      </c>
      <c r="BA1068" s="74">
        <f t="shared" si="581"/>
        <v>0</v>
      </c>
      <c r="BB1068" s="193">
        <f t="shared" si="601"/>
        <v>0</v>
      </c>
      <c r="BC1068" s="102">
        <f t="shared" si="602"/>
        <v>0</v>
      </c>
      <c r="BD1068" s="102">
        <f t="shared" si="603"/>
        <v>0</v>
      </c>
      <c r="BE1068" s="413" t="s">
        <v>69</v>
      </c>
    </row>
    <row r="1069" spans="1:57" s="65" customFormat="1" ht="12" customHeight="1" x14ac:dyDescent="0.2">
      <c r="A1069" s="43">
        <v>1054</v>
      </c>
      <c r="B1069" s="166"/>
      <c r="C1069" s="166"/>
      <c r="D1069" s="166"/>
      <c r="E1069" s="162"/>
      <c r="F1069" s="166"/>
      <c r="G1069" s="162"/>
      <c r="H1069" s="162"/>
      <c r="I1069" s="189">
        <f t="shared" si="582"/>
        <v>0</v>
      </c>
      <c r="J1069" s="195"/>
      <c r="K1069" s="162"/>
      <c r="L1069" s="168"/>
      <c r="M1069" s="75">
        <f>_xlfn.XLOOKUP(L1069,list_vat[Страна],list_vat[Ставка НДС %],0,0)</f>
        <v>0</v>
      </c>
      <c r="N1069" s="162">
        <f t="shared" si="583"/>
        <v>0</v>
      </c>
      <c r="O1069" s="169"/>
      <c r="P1069" s="74">
        <f t="shared" si="604"/>
        <v>0</v>
      </c>
      <c r="Q1069" s="162"/>
      <c r="R1069" s="162" t="str">
        <f t="shared" si="584"/>
        <v>введи курс</v>
      </c>
      <c r="S1069" s="196">
        <f t="shared" si="585"/>
        <v>0</v>
      </c>
      <c r="T1069" s="192">
        <f t="shared" si="586"/>
        <v>0</v>
      </c>
      <c r="U1069" s="76">
        <f t="shared" si="587"/>
        <v>0</v>
      </c>
      <c r="V1069" s="123">
        <f t="shared" si="588"/>
        <v>0</v>
      </c>
      <c r="W1069" s="191"/>
      <c r="X1069" s="170"/>
      <c r="Y1069" s="74">
        <f t="shared" si="573"/>
        <v>0</v>
      </c>
      <c r="Z1069" s="188"/>
      <c r="AA1069" s="130">
        <f t="shared" si="589"/>
        <v>0</v>
      </c>
      <c r="AB1069" s="74">
        <f t="shared" si="590"/>
        <v>0</v>
      </c>
      <c r="AC1069" s="356"/>
      <c r="AD1069" s="130" cm="1">
        <f t="array" ref="AD1069">IFERROR(ROUND((_xlfn.IFS(offer_sale_type="поставка",AB1069,offer_sale_type="транзит",S1069)*(1+AC1069))/E1069,2),0)</f>
        <v>0</v>
      </c>
      <c r="AE1069" s="74">
        <f t="shared" si="591"/>
        <v>0</v>
      </c>
      <c r="AF1069" s="123" cm="1">
        <f t="array" ref="AF1069">IFERROR(ROUND(_xlfn.IFS(offer_sale_type="поставка",AB1069,offer_sale_type="транзит",S1069)*AC1069,2),0)</f>
        <v>0</v>
      </c>
      <c r="AG1069" s="130">
        <f t="shared" si="574"/>
        <v>0</v>
      </c>
      <c r="AH1069" s="74">
        <f t="shared" si="575"/>
        <v>0</v>
      </c>
      <c r="AI1069" s="123">
        <f t="shared" si="576"/>
        <v>0</v>
      </c>
      <c r="AJ1069" s="118">
        <f t="shared" si="592"/>
        <v>0</v>
      </c>
      <c r="AK1069" s="74">
        <f t="shared" si="593"/>
        <v>0</v>
      </c>
      <c r="AL1069" s="174">
        <f t="shared" si="594"/>
        <v>0</v>
      </c>
      <c r="AM1069" s="175">
        <f t="shared" si="577"/>
        <v>0</v>
      </c>
      <c r="AN1069" s="130">
        <f t="shared" si="595"/>
        <v>0</v>
      </c>
      <c r="AO1069" s="74">
        <f t="shared" si="578"/>
        <v>0</v>
      </c>
      <c r="AP1069" s="123">
        <f t="shared" si="596"/>
        <v>0</v>
      </c>
      <c r="AQ1069" s="118">
        <f t="shared" si="579"/>
        <v>0</v>
      </c>
      <c r="AR1069" s="82" t="str">
        <f t="shared" si="597"/>
        <v>https://www.alta.ru/tnved/code//</v>
      </c>
      <c r="AS1069" s="157"/>
      <c r="AT1069" s="162"/>
      <c r="AU1069" s="74">
        <f t="shared" si="580"/>
        <v>0</v>
      </c>
      <c r="AV1069" s="157"/>
      <c r="AW1069" s="75">
        <f>_xlfn.IFNA(VLOOKUP(L1069,list_vat[],3,FALSE),0)</f>
        <v>0</v>
      </c>
      <c r="AX1069" s="74">
        <f t="shared" si="598"/>
        <v>0</v>
      </c>
      <c r="AY1069" s="74">
        <f t="shared" si="599"/>
        <v>0</v>
      </c>
      <c r="AZ1069" s="130">
        <f t="shared" si="600"/>
        <v>0</v>
      </c>
      <c r="BA1069" s="74">
        <f t="shared" si="581"/>
        <v>0</v>
      </c>
      <c r="BB1069" s="193">
        <f t="shared" si="601"/>
        <v>0</v>
      </c>
      <c r="BC1069" s="102">
        <f t="shared" si="602"/>
        <v>0</v>
      </c>
      <c r="BD1069" s="102">
        <f t="shared" si="603"/>
        <v>0</v>
      </c>
      <c r="BE1069" s="413" t="s">
        <v>69</v>
      </c>
    </row>
    <row r="1070" spans="1:57" s="65" customFormat="1" ht="12" customHeight="1" x14ac:dyDescent="0.2">
      <c r="A1070" s="43">
        <v>1055</v>
      </c>
      <c r="B1070" s="166"/>
      <c r="C1070" s="166"/>
      <c r="D1070" s="166"/>
      <c r="E1070" s="162"/>
      <c r="F1070" s="166"/>
      <c r="G1070" s="162"/>
      <c r="H1070" s="162"/>
      <c r="I1070" s="189">
        <f t="shared" si="582"/>
        <v>0</v>
      </c>
      <c r="J1070" s="195"/>
      <c r="K1070" s="162"/>
      <c r="L1070" s="168"/>
      <c r="M1070" s="75">
        <f>_xlfn.XLOOKUP(L1070,list_vat[Страна],list_vat[Ставка НДС %],0,0)</f>
        <v>0</v>
      </c>
      <c r="N1070" s="162">
        <f t="shared" si="583"/>
        <v>0</v>
      </c>
      <c r="O1070" s="169"/>
      <c r="P1070" s="74">
        <f t="shared" si="604"/>
        <v>0</v>
      </c>
      <c r="Q1070" s="162"/>
      <c r="R1070" s="162" t="str">
        <f t="shared" si="584"/>
        <v>введи курс</v>
      </c>
      <c r="S1070" s="196">
        <f t="shared" si="585"/>
        <v>0</v>
      </c>
      <c r="T1070" s="192">
        <f t="shared" si="586"/>
        <v>0</v>
      </c>
      <c r="U1070" s="76">
        <f t="shared" si="587"/>
        <v>0</v>
      </c>
      <c r="V1070" s="123">
        <f t="shared" si="588"/>
        <v>0</v>
      </c>
      <c r="W1070" s="191"/>
      <c r="X1070" s="170"/>
      <c r="Y1070" s="74">
        <f t="shared" si="573"/>
        <v>0</v>
      </c>
      <c r="Z1070" s="188"/>
      <c r="AA1070" s="130">
        <f t="shared" si="589"/>
        <v>0</v>
      </c>
      <c r="AB1070" s="74">
        <f t="shared" si="590"/>
        <v>0</v>
      </c>
      <c r="AC1070" s="356"/>
      <c r="AD1070" s="130" cm="1">
        <f t="array" ref="AD1070">IFERROR(ROUND((_xlfn.IFS(offer_sale_type="поставка",AB1070,offer_sale_type="транзит",S1070)*(1+AC1070))/E1070,2),0)</f>
        <v>0</v>
      </c>
      <c r="AE1070" s="74">
        <f t="shared" si="591"/>
        <v>0</v>
      </c>
      <c r="AF1070" s="123" cm="1">
        <f t="array" ref="AF1070">IFERROR(ROUND(_xlfn.IFS(offer_sale_type="поставка",AB1070,offer_sale_type="транзит",S1070)*AC1070,2),0)</f>
        <v>0</v>
      </c>
      <c r="AG1070" s="130">
        <f t="shared" si="574"/>
        <v>0</v>
      </c>
      <c r="AH1070" s="74">
        <f t="shared" si="575"/>
        <v>0</v>
      </c>
      <c r="AI1070" s="123">
        <f t="shared" si="576"/>
        <v>0</v>
      </c>
      <c r="AJ1070" s="118">
        <f t="shared" si="592"/>
        <v>0</v>
      </c>
      <c r="AK1070" s="74">
        <f t="shared" si="593"/>
        <v>0</v>
      </c>
      <c r="AL1070" s="174">
        <f t="shared" si="594"/>
        <v>0</v>
      </c>
      <c r="AM1070" s="175">
        <f t="shared" si="577"/>
        <v>0</v>
      </c>
      <c r="AN1070" s="130">
        <f t="shared" si="595"/>
        <v>0</v>
      </c>
      <c r="AO1070" s="74">
        <f t="shared" si="578"/>
        <v>0</v>
      </c>
      <c r="AP1070" s="123">
        <f t="shared" si="596"/>
        <v>0</v>
      </c>
      <c r="AQ1070" s="118">
        <f t="shared" si="579"/>
        <v>0</v>
      </c>
      <c r="AR1070" s="82" t="str">
        <f t="shared" si="597"/>
        <v>https://www.alta.ru/tnved/code//</v>
      </c>
      <c r="AS1070" s="157"/>
      <c r="AT1070" s="162"/>
      <c r="AU1070" s="74">
        <f t="shared" si="580"/>
        <v>0</v>
      </c>
      <c r="AV1070" s="157"/>
      <c r="AW1070" s="75">
        <f>_xlfn.IFNA(VLOOKUP(L1070,list_vat[],3,FALSE),0)</f>
        <v>0</v>
      </c>
      <c r="AX1070" s="74">
        <f t="shared" si="598"/>
        <v>0</v>
      </c>
      <c r="AY1070" s="74">
        <f t="shared" si="599"/>
        <v>0</v>
      </c>
      <c r="AZ1070" s="130">
        <f t="shared" si="600"/>
        <v>0</v>
      </c>
      <c r="BA1070" s="74">
        <f t="shared" si="581"/>
        <v>0</v>
      </c>
      <c r="BB1070" s="193">
        <f t="shared" si="601"/>
        <v>0</v>
      </c>
      <c r="BC1070" s="102">
        <f t="shared" si="602"/>
        <v>0</v>
      </c>
      <c r="BD1070" s="102">
        <f t="shared" si="603"/>
        <v>0</v>
      </c>
      <c r="BE1070" s="413" t="s">
        <v>69</v>
      </c>
    </row>
    <row r="1071" spans="1:57" s="65" customFormat="1" ht="12" customHeight="1" x14ac:dyDescent="0.2">
      <c r="A1071" s="43">
        <v>1056</v>
      </c>
      <c r="B1071" s="166"/>
      <c r="C1071" s="166"/>
      <c r="D1071" s="166"/>
      <c r="E1071" s="162"/>
      <c r="F1071" s="166"/>
      <c r="G1071" s="162"/>
      <c r="H1071" s="162"/>
      <c r="I1071" s="189">
        <f t="shared" si="582"/>
        <v>0</v>
      </c>
      <c r="J1071" s="195"/>
      <c r="K1071" s="162"/>
      <c r="L1071" s="168"/>
      <c r="M1071" s="75">
        <f>_xlfn.XLOOKUP(L1071,list_vat[Страна],list_vat[Ставка НДС %],0,0)</f>
        <v>0</v>
      </c>
      <c r="N1071" s="162">
        <f t="shared" si="583"/>
        <v>0</v>
      </c>
      <c r="O1071" s="169"/>
      <c r="P1071" s="74">
        <f t="shared" si="604"/>
        <v>0</v>
      </c>
      <c r="Q1071" s="162"/>
      <c r="R1071" s="162" t="str">
        <f t="shared" si="584"/>
        <v>введи курс</v>
      </c>
      <c r="S1071" s="196">
        <f t="shared" si="585"/>
        <v>0</v>
      </c>
      <c r="T1071" s="192">
        <f t="shared" si="586"/>
        <v>0</v>
      </c>
      <c r="U1071" s="76">
        <f t="shared" si="587"/>
        <v>0</v>
      </c>
      <c r="V1071" s="123">
        <f t="shared" si="588"/>
        <v>0</v>
      </c>
      <c r="W1071" s="191"/>
      <c r="X1071" s="170"/>
      <c r="Y1071" s="74">
        <f t="shared" si="573"/>
        <v>0</v>
      </c>
      <c r="Z1071" s="188"/>
      <c r="AA1071" s="130">
        <f t="shared" si="589"/>
        <v>0</v>
      </c>
      <c r="AB1071" s="74">
        <f t="shared" si="590"/>
        <v>0</v>
      </c>
      <c r="AC1071" s="356"/>
      <c r="AD1071" s="130" cm="1">
        <f t="array" ref="AD1071">IFERROR(ROUND((_xlfn.IFS(offer_sale_type="поставка",AB1071,offer_sale_type="транзит",S1071)*(1+AC1071))/E1071,2),0)</f>
        <v>0</v>
      </c>
      <c r="AE1071" s="74">
        <f t="shared" si="591"/>
        <v>0</v>
      </c>
      <c r="AF1071" s="123" cm="1">
        <f t="array" ref="AF1071">IFERROR(ROUND(_xlfn.IFS(offer_sale_type="поставка",AB1071,offer_sale_type="транзит",S1071)*AC1071,2),0)</f>
        <v>0</v>
      </c>
      <c r="AG1071" s="130">
        <f t="shared" si="574"/>
        <v>0</v>
      </c>
      <c r="AH1071" s="74">
        <f t="shared" si="575"/>
        <v>0</v>
      </c>
      <c r="AI1071" s="123">
        <f t="shared" si="576"/>
        <v>0</v>
      </c>
      <c r="AJ1071" s="118">
        <f t="shared" si="592"/>
        <v>0</v>
      </c>
      <c r="AK1071" s="74">
        <f t="shared" si="593"/>
        <v>0</v>
      </c>
      <c r="AL1071" s="174">
        <f t="shared" si="594"/>
        <v>0</v>
      </c>
      <c r="AM1071" s="175">
        <f t="shared" si="577"/>
        <v>0</v>
      </c>
      <c r="AN1071" s="130">
        <f t="shared" si="595"/>
        <v>0</v>
      </c>
      <c r="AO1071" s="74">
        <f t="shared" si="578"/>
        <v>0</v>
      </c>
      <c r="AP1071" s="123">
        <f t="shared" si="596"/>
        <v>0</v>
      </c>
      <c r="AQ1071" s="118">
        <f t="shared" si="579"/>
        <v>0</v>
      </c>
      <c r="AR1071" s="82" t="str">
        <f t="shared" si="597"/>
        <v>https://www.alta.ru/tnved/code//</v>
      </c>
      <c r="AS1071" s="157"/>
      <c r="AT1071" s="162"/>
      <c r="AU1071" s="74">
        <f t="shared" si="580"/>
        <v>0</v>
      </c>
      <c r="AV1071" s="157"/>
      <c r="AW1071" s="75">
        <f>_xlfn.IFNA(VLOOKUP(L1071,list_vat[],3,FALSE),0)</f>
        <v>0</v>
      </c>
      <c r="AX1071" s="74">
        <f t="shared" si="598"/>
        <v>0</v>
      </c>
      <c r="AY1071" s="74">
        <f t="shared" si="599"/>
        <v>0</v>
      </c>
      <c r="AZ1071" s="130">
        <f t="shared" si="600"/>
        <v>0</v>
      </c>
      <c r="BA1071" s="74">
        <f t="shared" si="581"/>
        <v>0</v>
      </c>
      <c r="BB1071" s="193">
        <f t="shared" si="601"/>
        <v>0</v>
      </c>
      <c r="BC1071" s="102">
        <f t="shared" si="602"/>
        <v>0</v>
      </c>
      <c r="BD1071" s="102">
        <f t="shared" si="603"/>
        <v>0</v>
      </c>
      <c r="BE1071" s="413" t="s">
        <v>69</v>
      </c>
    </row>
    <row r="1072" spans="1:57" s="65" customFormat="1" ht="12" customHeight="1" x14ac:dyDescent="0.2">
      <c r="A1072" s="43">
        <v>1057</v>
      </c>
      <c r="B1072" s="166"/>
      <c r="C1072" s="166"/>
      <c r="D1072" s="166"/>
      <c r="E1072" s="162"/>
      <c r="F1072" s="166"/>
      <c r="G1072" s="162"/>
      <c r="H1072" s="162"/>
      <c r="I1072" s="189">
        <f t="shared" si="582"/>
        <v>0</v>
      </c>
      <c r="J1072" s="195"/>
      <c r="K1072" s="162"/>
      <c r="L1072" s="168"/>
      <c r="M1072" s="75">
        <f>_xlfn.XLOOKUP(L1072,list_vat[Страна],list_vat[Ставка НДС %],0,0)</f>
        <v>0</v>
      </c>
      <c r="N1072" s="162">
        <f t="shared" si="583"/>
        <v>0</v>
      </c>
      <c r="O1072" s="169"/>
      <c r="P1072" s="74">
        <f t="shared" si="604"/>
        <v>0</v>
      </c>
      <c r="Q1072" s="162"/>
      <c r="R1072" s="162" t="str">
        <f t="shared" si="584"/>
        <v>введи курс</v>
      </c>
      <c r="S1072" s="196">
        <f t="shared" si="585"/>
        <v>0</v>
      </c>
      <c r="T1072" s="192">
        <f t="shared" si="586"/>
        <v>0</v>
      </c>
      <c r="U1072" s="76">
        <f t="shared" si="587"/>
        <v>0</v>
      </c>
      <c r="V1072" s="123">
        <f t="shared" si="588"/>
        <v>0</v>
      </c>
      <c r="W1072" s="191"/>
      <c r="X1072" s="170"/>
      <c r="Y1072" s="74">
        <f t="shared" si="573"/>
        <v>0</v>
      </c>
      <c r="Z1072" s="188"/>
      <c r="AA1072" s="130">
        <f t="shared" si="589"/>
        <v>0</v>
      </c>
      <c r="AB1072" s="74">
        <f t="shared" si="590"/>
        <v>0</v>
      </c>
      <c r="AC1072" s="356"/>
      <c r="AD1072" s="130" cm="1">
        <f t="array" ref="AD1072">IFERROR(ROUND((_xlfn.IFS(offer_sale_type="поставка",AB1072,offer_sale_type="транзит",S1072)*(1+AC1072))/E1072,2),0)</f>
        <v>0</v>
      </c>
      <c r="AE1072" s="74">
        <f t="shared" si="591"/>
        <v>0</v>
      </c>
      <c r="AF1072" s="123" cm="1">
        <f t="array" ref="AF1072">IFERROR(ROUND(_xlfn.IFS(offer_sale_type="поставка",AB1072,offer_sale_type="транзит",S1072)*AC1072,2),0)</f>
        <v>0</v>
      </c>
      <c r="AG1072" s="130">
        <f t="shared" si="574"/>
        <v>0</v>
      </c>
      <c r="AH1072" s="74">
        <f t="shared" si="575"/>
        <v>0</v>
      </c>
      <c r="AI1072" s="123">
        <f t="shared" si="576"/>
        <v>0</v>
      </c>
      <c r="AJ1072" s="118">
        <f t="shared" si="592"/>
        <v>0</v>
      </c>
      <c r="AK1072" s="74">
        <f t="shared" si="593"/>
        <v>0</v>
      </c>
      <c r="AL1072" s="174">
        <f t="shared" si="594"/>
        <v>0</v>
      </c>
      <c r="AM1072" s="175">
        <f t="shared" si="577"/>
        <v>0</v>
      </c>
      <c r="AN1072" s="130">
        <f t="shared" si="595"/>
        <v>0</v>
      </c>
      <c r="AO1072" s="74">
        <f t="shared" si="578"/>
        <v>0</v>
      </c>
      <c r="AP1072" s="123">
        <f t="shared" si="596"/>
        <v>0</v>
      </c>
      <c r="AQ1072" s="118">
        <f t="shared" si="579"/>
        <v>0</v>
      </c>
      <c r="AR1072" s="82" t="str">
        <f t="shared" si="597"/>
        <v>https://www.alta.ru/tnved/code//</v>
      </c>
      <c r="AS1072" s="157"/>
      <c r="AT1072" s="162"/>
      <c r="AU1072" s="74">
        <f t="shared" si="580"/>
        <v>0</v>
      </c>
      <c r="AV1072" s="157"/>
      <c r="AW1072" s="75">
        <f>_xlfn.IFNA(VLOOKUP(L1072,list_vat[],3,FALSE),0)</f>
        <v>0</v>
      </c>
      <c r="AX1072" s="74">
        <f t="shared" si="598"/>
        <v>0</v>
      </c>
      <c r="AY1072" s="74">
        <f t="shared" si="599"/>
        <v>0</v>
      </c>
      <c r="AZ1072" s="130">
        <f t="shared" si="600"/>
        <v>0</v>
      </c>
      <c r="BA1072" s="74">
        <f t="shared" si="581"/>
        <v>0</v>
      </c>
      <c r="BB1072" s="193">
        <f t="shared" si="601"/>
        <v>0</v>
      </c>
      <c r="BC1072" s="102">
        <f t="shared" si="602"/>
        <v>0</v>
      </c>
      <c r="BD1072" s="102">
        <f t="shared" si="603"/>
        <v>0</v>
      </c>
      <c r="BE1072" s="413" t="s">
        <v>69</v>
      </c>
    </row>
    <row r="1073" spans="1:57" s="65" customFormat="1" ht="12" customHeight="1" x14ac:dyDescent="0.2">
      <c r="A1073" s="43">
        <v>1058</v>
      </c>
      <c r="B1073" s="166"/>
      <c r="C1073" s="166"/>
      <c r="D1073" s="166"/>
      <c r="E1073" s="162"/>
      <c r="F1073" s="166"/>
      <c r="G1073" s="162"/>
      <c r="H1073" s="162"/>
      <c r="I1073" s="189">
        <f t="shared" si="582"/>
        <v>0</v>
      </c>
      <c r="J1073" s="195"/>
      <c r="K1073" s="162"/>
      <c r="L1073" s="168"/>
      <c r="M1073" s="75">
        <f>_xlfn.XLOOKUP(L1073,list_vat[Страна],list_vat[Ставка НДС %],0,0)</f>
        <v>0</v>
      </c>
      <c r="N1073" s="162">
        <f t="shared" si="583"/>
        <v>0</v>
      </c>
      <c r="O1073" s="169"/>
      <c r="P1073" s="74">
        <f t="shared" si="604"/>
        <v>0</v>
      </c>
      <c r="Q1073" s="162"/>
      <c r="R1073" s="162" t="str">
        <f t="shared" si="584"/>
        <v>введи курс</v>
      </c>
      <c r="S1073" s="196">
        <f t="shared" si="585"/>
        <v>0</v>
      </c>
      <c r="T1073" s="192">
        <f t="shared" si="586"/>
        <v>0</v>
      </c>
      <c r="U1073" s="76">
        <f t="shared" si="587"/>
        <v>0</v>
      </c>
      <c r="V1073" s="123">
        <f t="shared" si="588"/>
        <v>0</v>
      </c>
      <c r="W1073" s="191"/>
      <c r="X1073" s="170"/>
      <c r="Y1073" s="74">
        <f t="shared" si="573"/>
        <v>0</v>
      </c>
      <c r="Z1073" s="188"/>
      <c r="AA1073" s="130">
        <f t="shared" si="589"/>
        <v>0</v>
      </c>
      <c r="AB1073" s="74">
        <f t="shared" si="590"/>
        <v>0</v>
      </c>
      <c r="AC1073" s="356"/>
      <c r="AD1073" s="130" cm="1">
        <f t="array" ref="AD1073">IFERROR(ROUND((_xlfn.IFS(offer_sale_type="поставка",AB1073,offer_sale_type="транзит",S1073)*(1+AC1073))/E1073,2),0)</f>
        <v>0</v>
      </c>
      <c r="AE1073" s="74">
        <f t="shared" si="591"/>
        <v>0</v>
      </c>
      <c r="AF1073" s="123" cm="1">
        <f t="array" ref="AF1073">IFERROR(ROUND(_xlfn.IFS(offer_sale_type="поставка",AB1073,offer_sale_type="транзит",S1073)*AC1073,2),0)</f>
        <v>0</v>
      </c>
      <c r="AG1073" s="130">
        <f t="shared" si="574"/>
        <v>0</v>
      </c>
      <c r="AH1073" s="74">
        <f t="shared" si="575"/>
        <v>0</v>
      </c>
      <c r="AI1073" s="123">
        <f t="shared" si="576"/>
        <v>0</v>
      </c>
      <c r="AJ1073" s="118">
        <f t="shared" si="592"/>
        <v>0</v>
      </c>
      <c r="AK1073" s="74">
        <f t="shared" si="593"/>
        <v>0</v>
      </c>
      <c r="AL1073" s="174">
        <f t="shared" si="594"/>
        <v>0</v>
      </c>
      <c r="AM1073" s="175">
        <f t="shared" si="577"/>
        <v>0</v>
      </c>
      <c r="AN1073" s="130">
        <f t="shared" si="595"/>
        <v>0</v>
      </c>
      <c r="AO1073" s="74">
        <f t="shared" si="578"/>
        <v>0</v>
      </c>
      <c r="AP1073" s="123">
        <f t="shared" si="596"/>
        <v>0</v>
      </c>
      <c r="AQ1073" s="118">
        <f t="shared" si="579"/>
        <v>0</v>
      </c>
      <c r="AR1073" s="82" t="str">
        <f t="shared" si="597"/>
        <v>https://www.alta.ru/tnved/code//</v>
      </c>
      <c r="AS1073" s="157"/>
      <c r="AT1073" s="162"/>
      <c r="AU1073" s="74">
        <f t="shared" si="580"/>
        <v>0</v>
      </c>
      <c r="AV1073" s="157"/>
      <c r="AW1073" s="75">
        <f>_xlfn.IFNA(VLOOKUP(L1073,list_vat[],3,FALSE),0)</f>
        <v>0</v>
      </c>
      <c r="AX1073" s="74">
        <f t="shared" si="598"/>
        <v>0</v>
      </c>
      <c r="AY1073" s="74">
        <f t="shared" si="599"/>
        <v>0</v>
      </c>
      <c r="AZ1073" s="130">
        <f t="shared" si="600"/>
        <v>0</v>
      </c>
      <c r="BA1073" s="74">
        <f t="shared" si="581"/>
        <v>0</v>
      </c>
      <c r="BB1073" s="193">
        <f t="shared" si="601"/>
        <v>0</v>
      </c>
      <c r="BC1073" s="102">
        <f t="shared" si="602"/>
        <v>0</v>
      </c>
      <c r="BD1073" s="102">
        <f t="shared" si="603"/>
        <v>0</v>
      </c>
      <c r="BE1073" s="413" t="s">
        <v>69</v>
      </c>
    </row>
    <row r="1074" spans="1:57" s="65" customFormat="1" ht="12" customHeight="1" x14ac:dyDescent="0.2">
      <c r="A1074" s="43">
        <v>1059</v>
      </c>
      <c r="B1074" s="166"/>
      <c r="C1074" s="166"/>
      <c r="D1074" s="166"/>
      <c r="E1074" s="162"/>
      <c r="F1074" s="166"/>
      <c r="G1074" s="162"/>
      <c r="H1074" s="162"/>
      <c r="I1074" s="189">
        <f t="shared" si="582"/>
        <v>0</v>
      </c>
      <c r="J1074" s="195"/>
      <c r="K1074" s="162"/>
      <c r="L1074" s="168"/>
      <c r="M1074" s="75">
        <f>_xlfn.XLOOKUP(L1074,list_vat[Страна],list_vat[Ставка НДС %],0,0)</f>
        <v>0</v>
      </c>
      <c r="N1074" s="162">
        <f t="shared" si="583"/>
        <v>0</v>
      </c>
      <c r="O1074" s="169"/>
      <c r="P1074" s="74">
        <f t="shared" si="604"/>
        <v>0</v>
      </c>
      <c r="Q1074" s="162"/>
      <c r="R1074" s="162" t="str">
        <f t="shared" si="584"/>
        <v>введи курс</v>
      </c>
      <c r="S1074" s="196">
        <f t="shared" si="585"/>
        <v>0</v>
      </c>
      <c r="T1074" s="192">
        <f t="shared" si="586"/>
        <v>0</v>
      </c>
      <c r="U1074" s="76">
        <f t="shared" si="587"/>
        <v>0</v>
      </c>
      <c r="V1074" s="123">
        <f t="shared" si="588"/>
        <v>0</v>
      </c>
      <c r="W1074" s="191"/>
      <c r="X1074" s="170"/>
      <c r="Y1074" s="74">
        <f t="shared" si="573"/>
        <v>0</v>
      </c>
      <c r="Z1074" s="188"/>
      <c r="AA1074" s="130">
        <f t="shared" si="589"/>
        <v>0</v>
      </c>
      <c r="AB1074" s="74">
        <f t="shared" si="590"/>
        <v>0</v>
      </c>
      <c r="AC1074" s="356"/>
      <c r="AD1074" s="130" cm="1">
        <f t="array" ref="AD1074">IFERROR(ROUND((_xlfn.IFS(offer_sale_type="поставка",AB1074,offer_sale_type="транзит",S1074)*(1+AC1074))/E1074,2),0)</f>
        <v>0</v>
      </c>
      <c r="AE1074" s="74">
        <f t="shared" si="591"/>
        <v>0</v>
      </c>
      <c r="AF1074" s="123" cm="1">
        <f t="array" ref="AF1074">IFERROR(ROUND(_xlfn.IFS(offer_sale_type="поставка",AB1074,offer_sale_type="транзит",S1074)*AC1074,2),0)</f>
        <v>0</v>
      </c>
      <c r="AG1074" s="130">
        <f t="shared" si="574"/>
        <v>0</v>
      </c>
      <c r="AH1074" s="74">
        <f t="shared" si="575"/>
        <v>0</v>
      </c>
      <c r="AI1074" s="123">
        <f t="shared" si="576"/>
        <v>0</v>
      </c>
      <c r="AJ1074" s="118">
        <f t="shared" si="592"/>
        <v>0</v>
      </c>
      <c r="AK1074" s="74">
        <f t="shared" si="593"/>
        <v>0</v>
      </c>
      <c r="AL1074" s="174">
        <f t="shared" si="594"/>
        <v>0</v>
      </c>
      <c r="AM1074" s="175">
        <f t="shared" si="577"/>
        <v>0</v>
      </c>
      <c r="AN1074" s="130">
        <f t="shared" si="595"/>
        <v>0</v>
      </c>
      <c r="AO1074" s="74">
        <f t="shared" si="578"/>
        <v>0</v>
      </c>
      <c r="AP1074" s="123">
        <f t="shared" si="596"/>
        <v>0</v>
      </c>
      <c r="AQ1074" s="118">
        <f t="shared" si="579"/>
        <v>0</v>
      </c>
      <c r="AR1074" s="82" t="str">
        <f t="shared" si="597"/>
        <v>https://www.alta.ru/tnved/code//</v>
      </c>
      <c r="AS1074" s="157"/>
      <c r="AT1074" s="162"/>
      <c r="AU1074" s="74">
        <f t="shared" si="580"/>
        <v>0</v>
      </c>
      <c r="AV1074" s="157"/>
      <c r="AW1074" s="75">
        <f>_xlfn.IFNA(VLOOKUP(L1074,list_vat[],3,FALSE),0)</f>
        <v>0</v>
      </c>
      <c r="AX1074" s="74">
        <f t="shared" si="598"/>
        <v>0</v>
      </c>
      <c r="AY1074" s="74">
        <f t="shared" si="599"/>
        <v>0</v>
      </c>
      <c r="AZ1074" s="130">
        <f t="shared" si="600"/>
        <v>0</v>
      </c>
      <c r="BA1074" s="74">
        <f t="shared" si="581"/>
        <v>0</v>
      </c>
      <c r="BB1074" s="193">
        <f t="shared" si="601"/>
        <v>0</v>
      </c>
      <c r="BC1074" s="102">
        <f t="shared" si="602"/>
        <v>0</v>
      </c>
      <c r="BD1074" s="102">
        <f t="shared" si="603"/>
        <v>0</v>
      </c>
      <c r="BE1074" s="413" t="s">
        <v>69</v>
      </c>
    </row>
    <row r="1075" spans="1:57" s="65" customFormat="1" ht="12" customHeight="1" x14ac:dyDescent="0.2">
      <c r="A1075" s="43">
        <v>1060</v>
      </c>
      <c r="B1075" s="166"/>
      <c r="C1075" s="166"/>
      <c r="D1075" s="166"/>
      <c r="E1075" s="162"/>
      <c r="F1075" s="166"/>
      <c r="G1075" s="162"/>
      <c r="H1075" s="162"/>
      <c r="I1075" s="189">
        <f t="shared" si="582"/>
        <v>0</v>
      </c>
      <c r="J1075" s="195"/>
      <c r="K1075" s="162"/>
      <c r="L1075" s="168"/>
      <c r="M1075" s="75">
        <f>_xlfn.XLOOKUP(L1075,list_vat[Страна],list_vat[Ставка НДС %],0,0)</f>
        <v>0</v>
      </c>
      <c r="N1075" s="162">
        <f t="shared" si="583"/>
        <v>0</v>
      </c>
      <c r="O1075" s="169"/>
      <c r="P1075" s="74">
        <f t="shared" si="604"/>
        <v>0</v>
      </c>
      <c r="Q1075" s="162"/>
      <c r="R1075" s="162" t="str">
        <f t="shared" si="584"/>
        <v>введи курс</v>
      </c>
      <c r="S1075" s="196">
        <f t="shared" si="585"/>
        <v>0</v>
      </c>
      <c r="T1075" s="192">
        <f t="shared" si="586"/>
        <v>0</v>
      </c>
      <c r="U1075" s="76">
        <f t="shared" si="587"/>
        <v>0</v>
      </c>
      <c r="V1075" s="123">
        <f t="shared" si="588"/>
        <v>0</v>
      </c>
      <c r="W1075" s="191"/>
      <c r="X1075" s="170"/>
      <c r="Y1075" s="74">
        <f t="shared" si="573"/>
        <v>0</v>
      </c>
      <c r="Z1075" s="188"/>
      <c r="AA1075" s="130">
        <f t="shared" si="589"/>
        <v>0</v>
      </c>
      <c r="AB1075" s="74">
        <f t="shared" si="590"/>
        <v>0</v>
      </c>
      <c r="AC1075" s="356"/>
      <c r="AD1075" s="130" cm="1">
        <f t="array" ref="AD1075">IFERROR(ROUND((_xlfn.IFS(offer_sale_type="поставка",AB1075,offer_sale_type="транзит",S1075)*(1+AC1075))/E1075,2),0)</f>
        <v>0</v>
      </c>
      <c r="AE1075" s="74">
        <f t="shared" si="591"/>
        <v>0</v>
      </c>
      <c r="AF1075" s="123" cm="1">
        <f t="array" ref="AF1075">IFERROR(ROUND(_xlfn.IFS(offer_sale_type="поставка",AB1075,offer_sale_type="транзит",S1075)*AC1075,2),0)</f>
        <v>0</v>
      </c>
      <c r="AG1075" s="130">
        <f t="shared" si="574"/>
        <v>0</v>
      </c>
      <c r="AH1075" s="74">
        <f t="shared" si="575"/>
        <v>0</v>
      </c>
      <c r="AI1075" s="123">
        <f t="shared" si="576"/>
        <v>0</v>
      </c>
      <c r="AJ1075" s="118">
        <f t="shared" si="592"/>
        <v>0</v>
      </c>
      <c r="AK1075" s="74">
        <f t="shared" si="593"/>
        <v>0</v>
      </c>
      <c r="AL1075" s="174">
        <f t="shared" si="594"/>
        <v>0</v>
      </c>
      <c r="AM1075" s="175">
        <f t="shared" si="577"/>
        <v>0</v>
      </c>
      <c r="AN1075" s="130">
        <f t="shared" si="595"/>
        <v>0</v>
      </c>
      <c r="AO1075" s="74">
        <f t="shared" si="578"/>
        <v>0</v>
      </c>
      <c r="AP1075" s="123">
        <f t="shared" si="596"/>
        <v>0</v>
      </c>
      <c r="AQ1075" s="118">
        <f t="shared" si="579"/>
        <v>0</v>
      </c>
      <c r="AR1075" s="82" t="str">
        <f t="shared" si="597"/>
        <v>https://www.alta.ru/tnved/code//</v>
      </c>
      <c r="AS1075" s="157"/>
      <c r="AT1075" s="162"/>
      <c r="AU1075" s="74">
        <f t="shared" si="580"/>
        <v>0</v>
      </c>
      <c r="AV1075" s="157"/>
      <c r="AW1075" s="75">
        <f>_xlfn.IFNA(VLOOKUP(L1075,list_vat[],3,FALSE),0)</f>
        <v>0</v>
      </c>
      <c r="AX1075" s="74">
        <f t="shared" si="598"/>
        <v>0</v>
      </c>
      <c r="AY1075" s="74">
        <f t="shared" si="599"/>
        <v>0</v>
      </c>
      <c r="AZ1075" s="130">
        <f t="shared" si="600"/>
        <v>0</v>
      </c>
      <c r="BA1075" s="74">
        <f t="shared" si="581"/>
        <v>0</v>
      </c>
      <c r="BB1075" s="193">
        <f t="shared" si="601"/>
        <v>0</v>
      </c>
      <c r="BC1075" s="102">
        <f t="shared" si="602"/>
        <v>0</v>
      </c>
      <c r="BD1075" s="102">
        <f t="shared" si="603"/>
        <v>0</v>
      </c>
      <c r="BE1075" s="413" t="s">
        <v>69</v>
      </c>
    </row>
    <row r="1076" spans="1:57" s="65" customFormat="1" ht="12" customHeight="1" x14ac:dyDescent="0.2">
      <c r="A1076" s="43">
        <v>1061</v>
      </c>
      <c r="B1076" s="166"/>
      <c r="C1076" s="166"/>
      <c r="D1076" s="166"/>
      <c r="E1076" s="162"/>
      <c r="F1076" s="166"/>
      <c r="G1076" s="162"/>
      <c r="H1076" s="162"/>
      <c r="I1076" s="189">
        <f t="shared" si="582"/>
        <v>0</v>
      </c>
      <c r="J1076" s="195"/>
      <c r="K1076" s="162"/>
      <c r="L1076" s="168"/>
      <c r="M1076" s="75">
        <f>_xlfn.XLOOKUP(L1076,list_vat[Страна],list_vat[Ставка НДС %],0,0)</f>
        <v>0</v>
      </c>
      <c r="N1076" s="162">
        <f t="shared" si="583"/>
        <v>0</v>
      </c>
      <c r="O1076" s="169"/>
      <c r="P1076" s="74">
        <f t="shared" si="604"/>
        <v>0</v>
      </c>
      <c r="Q1076" s="162"/>
      <c r="R1076" s="162" t="str">
        <f t="shared" si="584"/>
        <v>введи курс</v>
      </c>
      <c r="S1076" s="196">
        <f t="shared" si="585"/>
        <v>0</v>
      </c>
      <c r="T1076" s="192">
        <f t="shared" si="586"/>
        <v>0</v>
      </c>
      <c r="U1076" s="76">
        <f t="shared" si="587"/>
        <v>0</v>
      </c>
      <c r="V1076" s="123">
        <f t="shared" si="588"/>
        <v>0</v>
      </c>
      <c r="W1076" s="191"/>
      <c r="X1076" s="170"/>
      <c r="Y1076" s="74">
        <f t="shared" si="573"/>
        <v>0</v>
      </c>
      <c r="Z1076" s="188"/>
      <c r="AA1076" s="130">
        <f t="shared" si="589"/>
        <v>0</v>
      </c>
      <c r="AB1076" s="74">
        <f t="shared" si="590"/>
        <v>0</v>
      </c>
      <c r="AC1076" s="356"/>
      <c r="AD1076" s="130" cm="1">
        <f t="array" ref="AD1076">IFERROR(ROUND((_xlfn.IFS(offer_sale_type="поставка",AB1076,offer_sale_type="транзит",S1076)*(1+AC1076))/E1076,2),0)</f>
        <v>0</v>
      </c>
      <c r="AE1076" s="74">
        <f t="shared" si="591"/>
        <v>0</v>
      </c>
      <c r="AF1076" s="123" cm="1">
        <f t="array" ref="AF1076">IFERROR(ROUND(_xlfn.IFS(offer_sale_type="поставка",AB1076,offer_sale_type="транзит",S1076)*AC1076,2),0)</f>
        <v>0</v>
      </c>
      <c r="AG1076" s="130">
        <f t="shared" si="574"/>
        <v>0</v>
      </c>
      <c r="AH1076" s="74">
        <f t="shared" si="575"/>
        <v>0</v>
      </c>
      <c r="AI1076" s="123">
        <f t="shared" si="576"/>
        <v>0</v>
      </c>
      <c r="AJ1076" s="118">
        <f t="shared" si="592"/>
        <v>0</v>
      </c>
      <c r="AK1076" s="74">
        <f t="shared" si="593"/>
        <v>0</v>
      </c>
      <c r="AL1076" s="174">
        <f t="shared" si="594"/>
        <v>0</v>
      </c>
      <c r="AM1076" s="175">
        <f t="shared" si="577"/>
        <v>0</v>
      </c>
      <c r="AN1076" s="130">
        <f t="shared" si="595"/>
        <v>0</v>
      </c>
      <c r="AO1076" s="74">
        <f t="shared" si="578"/>
        <v>0</v>
      </c>
      <c r="AP1076" s="123">
        <f t="shared" si="596"/>
        <v>0</v>
      </c>
      <c r="AQ1076" s="118">
        <f t="shared" si="579"/>
        <v>0</v>
      </c>
      <c r="AR1076" s="82" t="str">
        <f t="shared" si="597"/>
        <v>https://www.alta.ru/tnved/code//</v>
      </c>
      <c r="AS1076" s="157"/>
      <c r="AT1076" s="162"/>
      <c r="AU1076" s="74">
        <f t="shared" si="580"/>
        <v>0</v>
      </c>
      <c r="AV1076" s="157"/>
      <c r="AW1076" s="75">
        <f>_xlfn.IFNA(VLOOKUP(L1076,list_vat[],3,FALSE),0)</f>
        <v>0</v>
      </c>
      <c r="AX1076" s="74">
        <f t="shared" si="598"/>
        <v>0</v>
      </c>
      <c r="AY1076" s="74">
        <f t="shared" si="599"/>
        <v>0</v>
      </c>
      <c r="AZ1076" s="130">
        <f t="shared" si="600"/>
        <v>0</v>
      </c>
      <c r="BA1076" s="74">
        <f t="shared" si="581"/>
        <v>0</v>
      </c>
      <c r="BB1076" s="193">
        <f t="shared" si="601"/>
        <v>0</v>
      </c>
      <c r="BC1076" s="102">
        <f t="shared" si="602"/>
        <v>0</v>
      </c>
      <c r="BD1076" s="102">
        <f t="shared" si="603"/>
        <v>0</v>
      </c>
      <c r="BE1076" s="413" t="s">
        <v>69</v>
      </c>
    </row>
    <row r="1077" spans="1:57" s="65" customFormat="1" ht="12" customHeight="1" x14ac:dyDescent="0.2">
      <c r="A1077" s="43">
        <v>1062</v>
      </c>
      <c r="B1077" s="166"/>
      <c r="C1077" s="166"/>
      <c r="D1077" s="166"/>
      <c r="E1077" s="162"/>
      <c r="F1077" s="166"/>
      <c r="G1077" s="162"/>
      <c r="H1077" s="162"/>
      <c r="I1077" s="189">
        <f t="shared" si="582"/>
        <v>0</v>
      </c>
      <c r="J1077" s="195"/>
      <c r="K1077" s="162"/>
      <c r="L1077" s="168"/>
      <c r="M1077" s="75">
        <f>_xlfn.XLOOKUP(L1077,list_vat[Страна],list_vat[Ставка НДС %],0,0)</f>
        <v>0</v>
      </c>
      <c r="N1077" s="162">
        <f t="shared" si="583"/>
        <v>0</v>
      </c>
      <c r="O1077" s="169"/>
      <c r="P1077" s="74">
        <f t="shared" si="604"/>
        <v>0</v>
      </c>
      <c r="Q1077" s="162"/>
      <c r="R1077" s="162" t="str">
        <f t="shared" si="584"/>
        <v>введи курс</v>
      </c>
      <c r="S1077" s="196">
        <f t="shared" si="585"/>
        <v>0</v>
      </c>
      <c r="T1077" s="192">
        <f t="shared" si="586"/>
        <v>0</v>
      </c>
      <c r="U1077" s="76">
        <f t="shared" si="587"/>
        <v>0</v>
      </c>
      <c r="V1077" s="123">
        <f t="shared" si="588"/>
        <v>0</v>
      </c>
      <c r="W1077" s="191"/>
      <c r="X1077" s="170"/>
      <c r="Y1077" s="74">
        <f t="shared" si="573"/>
        <v>0</v>
      </c>
      <c r="Z1077" s="188"/>
      <c r="AA1077" s="130">
        <f t="shared" si="589"/>
        <v>0</v>
      </c>
      <c r="AB1077" s="74">
        <f t="shared" si="590"/>
        <v>0</v>
      </c>
      <c r="AC1077" s="356"/>
      <c r="AD1077" s="130" cm="1">
        <f t="array" ref="AD1077">IFERROR(ROUND((_xlfn.IFS(offer_sale_type="поставка",AB1077,offer_sale_type="транзит",S1077)*(1+AC1077))/E1077,2),0)</f>
        <v>0</v>
      </c>
      <c r="AE1077" s="74">
        <f t="shared" si="591"/>
        <v>0</v>
      </c>
      <c r="AF1077" s="123" cm="1">
        <f t="array" ref="AF1077">IFERROR(ROUND(_xlfn.IFS(offer_sale_type="поставка",AB1077,offer_sale_type="транзит",S1077)*AC1077,2),0)</f>
        <v>0</v>
      </c>
      <c r="AG1077" s="130">
        <f t="shared" si="574"/>
        <v>0</v>
      </c>
      <c r="AH1077" s="74">
        <f t="shared" si="575"/>
        <v>0</v>
      </c>
      <c r="AI1077" s="123">
        <f t="shared" si="576"/>
        <v>0</v>
      </c>
      <c r="AJ1077" s="118">
        <f t="shared" si="592"/>
        <v>0</v>
      </c>
      <c r="AK1077" s="74">
        <f t="shared" si="593"/>
        <v>0</v>
      </c>
      <c r="AL1077" s="174">
        <f t="shared" si="594"/>
        <v>0</v>
      </c>
      <c r="AM1077" s="175">
        <f t="shared" si="577"/>
        <v>0</v>
      </c>
      <c r="AN1077" s="130">
        <f t="shared" si="595"/>
        <v>0</v>
      </c>
      <c r="AO1077" s="74">
        <f t="shared" si="578"/>
        <v>0</v>
      </c>
      <c r="AP1077" s="123">
        <f t="shared" si="596"/>
        <v>0</v>
      </c>
      <c r="AQ1077" s="118">
        <f t="shared" si="579"/>
        <v>0</v>
      </c>
      <c r="AR1077" s="82" t="str">
        <f t="shared" si="597"/>
        <v>https://www.alta.ru/tnved/code//</v>
      </c>
      <c r="AS1077" s="157"/>
      <c r="AT1077" s="162"/>
      <c r="AU1077" s="74">
        <f t="shared" si="580"/>
        <v>0</v>
      </c>
      <c r="AV1077" s="157"/>
      <c r="AW1077" s="75">
        <f>_xlfn.IFNA(VLOOKUP(L1077,list_vat[],3,FALSE),0)</f>
        <v>0</v>
      </c>
      <c r="AX1077" s="74">
        <f t="shared" si="598"/>
        <v>0</v>
      </c>
      <c r="AY1077" s="74">
        <f t="shared" si="599"/>
        <v>0</v>
      </c>
      <c r="AZ1077" s="130">
        <f t="shared" si="600"/>
        <v>0</v>
      </c>
      <c r="BA1077" s="74">
        <f t="shared" si="581"/>
        <v>0</v>
      </c>
      <c r="BB1077" s="193">
        <f t="shared" si="601"/>
        <v>0</v>
      </c>
      <c r="BC1077" s="102">
        <f t="shared" si="602"/>
        <v>0</v>
      </c>
      <c r="BD1077" s="102">
        <f t="shared" si="603"/>
        <v>0</v>
      </c>
      <c r="BE1077" s="413" t="s">
        <v>69</v>
      </c>
    </row>
    <row r="1078" spans="1:57" s="65" customFormat="1" ht="12" customHeight="1" x14ac:dyDescent="0.2">
      <c r="A1078" s="43">
        <v>1063</v>
      </c>
      <c r="B1078" s="166"/>
      <c r="C1078" s="166"/>
      <c r="D1078" s="166"/>
      <c r="E1078" s="162"/>
      <c r="F1078" s="166"/>
      <c r="G1078" s="162"/>
      <c r="H1078" s="162"/>
      <c r="I1078" s="189">
        <f t="shared" si="582"/>
        <v>0</v>
      </c>
      <c r="J1078" s="195"/>
      <c r="K1078" s="162"/>
      <c r="L1078" s="168"/>
      <c r="M1078" s="75">
        <f>_xlfn.XLOOKUP(L1078,list_vat[Страна],list_vat[Ставка НДС %],0,0)</f>
        <v>0</v>
      </c>
      <c r="N1078" s="162">
        <f t="shared" si="583"/>
        <v>0</v>
      </c>
      <c r="O1078" s="169"/>
      <c r="P1078" s="74">
        <f t="shared" si="604"/>
        <v>0</v>
      </c>
      <c r="Q1078" s="162"/>
      <c r="R1078" s="162" t="str">
        <f t="shared" si="584"/>
        <v>введи курс</v>
      </c>
      <c r="S1078" s="196">
        <f t="shared" si="585"/>
        <v>0</v>
      </c>
      <c r="T1078" s="192">
        <f t="shared" si="586"/>
        <v>0</v>
      </c>
      <c r="U1078" s="76">
        <f t="shared" si="587"/>
        <v>0</v>
      </c>
      <c r="V1078" s="123">
        <f t="shared" si="588"/>
        <v>0</v>
      </c>
      <c r="W1078" s="191"/>
      <c r="X1078" s="170"/>
      <c r="Y1078" s="74">
        <f t="shared" si="573"/>
        <v>0</v>
      </c>
      <c r="Z1078" s="188"/>
      <c r="AA1078" s="130">
        <f t="shared" si="589"/>
        <v>0</v>
      </c>
      <c r="AB1078" s="74">
        <f t="shared" si="590"/>
        <v>0</v>
      </c>
      <c r="AC1078" s="356"/>
      <c r="AD1078" s="130" cm="1">
        <f t="array" ref="AD1078">IFERROR(ROUND((_xlfn.IFS(offer_sale_type="поставка",AB1078,offer_sale_type="транзит",S1078)*(1+AC1078))/E1078,2),0)</f>
        <v>0</v>
      </c>
      <c r="AE1078" s="74">
        <f t="shared" si="591"/>
        <v>0</v>
      </c>
      <c r="AF1078" s="123" cm="1">
        <f t="array" ref="AF1078">IFERROR(ROUND(_xlfn.IFS(offer_sale_type="поставка",AB1078,offer_sale_type="транзит",S1078)*AC1078,2),0)</f>
        <v>0</v>
      </c>
      <c r="AG1078" s="130">
        <f t="shared" si="574"/>
        <v>0</v>
      </c>
      <c r="AH1078" s="74">
        <f t="shared" si="575"/>
        <v>0</v>
      </c>
      <c r="AI1078" s="123">
        <f t="shared" si="576"/>
        <v>0</v>
      </c>
      <c r="AJ1078" s="118">
        <f t="shared" si="592"/>
        <v>0</v>
      </c>
      <c r="AK1078" s="74">
        <f t="shared" si="593"/>
        <v>0</v>
      </c>
      <c r="AL1078" s="174">
        <f t="shared" si="594"/>
        <v>0</v>
      </c>
      <c r="AM1078" s="175">
        <f t="shared" si="577"/>
        <v>0</v>
      </c>
      <c r="AN1078" s="130">
        <f t="shared" si="595"/>
        <v>0</v>
      </c>
      <c r="AO1078" s="74">
        <f t="shared" si="578"/>
        <v>0</v>
      </c>
      <c r="AP1078" s="123">
        <f t="shared" si="596"/>
        <v>0</v>
      </c>
      <c r="AQ1078" s="118">
        <f t="shared" si="579"/>
        <v>0</v>
      </c>
      <c r="AR1078" s="82" t="str">
        <f t="shared" si="597"/>
        <v>https://www.alta.ru/tnved/code//</v>
      </c>
      <c r="AS1078" s="157"/>
      <c r="AT1078" s="162"/>
      <c r="AU1078" s="74">
        <f t="shared" si="580"/>
        <v>0</v>
      </c>
      <c r="AV1078" s="157"/>
      <c r="AW1078" s="75">
        <f>_xlfn.IFNA(VLOOKUP(L1078,list_vat[],3,FALSE),0)</f>
        <v>0</v>
      </c>
      <c r="AX1078" s="74">
        <f t="shared" si="598"/>
        <v>0</v>
      </c>
      <c r="AY1078" s="74">
        <f t="shared" si="599"/>
        <v>0</v>
      </c>
      <c r="AZ1078" s="130">
        <f t="shared" si="600"/>
        <v>0</v>
      </c>
      <c r="BA1078" s="74">
        <f t="shared" si="581"/>
        <v>0</v>
      </c>
      <c r="BB1078" s="193">
        <f t="shared" si="601"/>
        <v>0</v>
      </c>
      <c r="BC1078" s="102">
        <f t="shared" si="602"/>
        <v>0</v>
      </c>
      <c r="BD1078" s="102">
        <f t="shared" si="603"/>
        <v>0</v>
      </c>
      <c r="BE1078" s="413" t="s">
        <v>69</v>
      </c>
    </row>
    <row r="1079" spans="1:57" s="65" customFormat="1" ht="12" customHeight="1" x14ac:dyDescent="0.2">
      <c r="A1079" s="43">
        <v>1064</v>
      </c>
      <c r="B1079" s="166"/>
      <c r="C1079" s="166"/>
      <c r="D1079" s="166"/>
      <c r="E1079" s="162"/>
      <c r="F1079" s="166"/>
      <c r="G1079" s="162"/>
      <c r="H1079" s="162"/>
      <c r="I1079" s="189">
        <f t="shared" si="582"/>
        <v>0</v>
      </c>
      <c r="J1079" s="195"/>
      <c r="K1079" s="162"/>
      <c r="L1079" s="168"/>
      <c r="M1079" s="75">
        <f>_xlfn.XLOOKUP(L1079,list_vat[Страна],list_vat[Ставка НДС %],0,0)</f>
        <v>0</v>
      </c>
      <c r="N1079" s="162">
        <f t="shared" si="583"/>
        <v>0</v>
      </c>
      <c r="O1079" s="169"/>
      <c r="P1079" s="74">
        <f t="shared" si="604"/>
        <v>0</v>
      </c>
      <c r="Q1079" s="162"/>
      <c r="R1079" s="162" t="str">
        <f t="shared" si="584"/>
        <v>введи курс</v>
      </c>
      <c r="S1079" s="196">
        <f t="shared" si="585"/>
        <v>0</v>
      </c>
      <c r="T1079" s="192">
        <f t="shared" si="586"/>
        <v>0</v>
      </c>
      <c r="U1079" s="76">
        <f t="shared" si="587"/>
        <v>0</v>
      </c>
      <c r="V1079" s="123">
        <f t="shared" si="588"/>
        <v>0</v>
      </c>
      <c r="W1079" s="191"/>
      <c r="X1079" s="170"/>
      <c r="Y1079" s="74">
        <f t="shared" si="573"/>
        <v>0</v>
      </c>
      <c r="Z1079" s="188"/>
      <c r="AA1079" s="130">
        <f t="shared" si="589"/>
        <v>0</v>
      </c>
      <c r="AB1079" s="74">
        <f t="shared" si="590"/>
        <v>0</v>
      </c>
      <c r="AC1079" s="356"/>
      <c r="AD1079" s="130" cm="1">
        <f t="array" ref="AD1079">IFERROR(ROUND((_xlfn.IFS(offer_sale_type="поставка",AB1079,offer_sale_type="транзит",S1079)*(1+AC1079))/E1079,2),0)</f>
        <v>0</v>
      </c>
      <c r="AE1079" s="74">
        <f t="shared" si="591"/>
        <v>0</v>
      </c>
      <c r="AF1079" s="123" cm="1">
        <f t="array" ref="AF1079">IFERROR(ROUND(_xlfn.IFS(offer_sale_type="поставка",AB1079,offer_sale_type="транзит",S1079)*AC1079,2),0)</f>
        <v>0</v>
      </c>
      <c r="AG1079" s="130">
        <f t="shared" si="574"/>
        <v>0</v>
      </c>
      <c r="AH1079" s="74">
        <f t="shared" si="575"/>
        <v>0</v>
      </c>
      <c r="AI1079" s="123">
        <f t="shared" si="576"/>
        <v>0</v>
      </c>
      <c r="AJ1079" s="118">
        <f t="shared" si="592"/>
        <v>0</v>
      </c>
      <c r="AK1079" s="74">
        <f t="shared" si="593"/>
        <v>0</v>
      </c>
      <c r="AL1079" s="174">
        <f t="shared" si="594"/>
        <v>0</v>
      </c>
      <c r="AM1079" s="175">
        <f t="shared" si="577"/>
        <v>0</v>
      </c>
      <c r="AN1079" s="130">
        <f t="shared" si="595"/>
        <v>0</v>
      </c>
      <c r="AO1079" s="74">
        <f t="shared" si="578"/>
        <v>0</v>
      </c>
      <c r="AP1079" s="123">
        <f t="shared" si="596"/>
        <v>0</v>
      </c>
      <c r="AQ1079" s="118">
        <f t="shared" si="579"/>
        <v>0</v>
      </c>
      <c r="AR1079" s="82" t="str">
        <f t="shared" si="597"/>
        <v>https://www.alta.ru/tnved/code//</v>
      </c>
      <c r="AS1079" s="157"/>
      <c r="AT1079" s="162"/>
      <c r="AU1079" s="74">
        <f t="shared" si="580"/>
        <v>0</v>
      </c>
      <c r="AV1079" s="157"/>
      <c r="AW1079" s="75">
        <f>_xlfn.IFNA(VLOOKUP(L1079,list_vat[],3,FALSE),0)</f>
        <v>0</v>
      </c>
      <c r="AX1079" s="74">
        <f t="shared" si="598"/>
        <v>0</v>
      </c>
      <c r="AY1079" s="74">
        <f t="shared" si="599"/>
        <v>0</v>
      </c>
      <c r="AZ1079" s="130">
        <f t="shared" si="600"/>
        <v>0</v>
      </c>
      <c r="BA1079" s="74">
        <f t="shared" si="581"/>
        <v>0</v>
      </c>
      <c r="BB1079" s="193">
        <f t="shared" si="601"/>
        <v>0</v>
      </c>
      <c r="BC1079" s="102">
        <f t="shared" si="602"/>
        <v>0</v>
      </c>
      <c r="BD1079" s="102">
        <f t="shared" si="603"/>
        <v>0</v>
      </c>
      <c r="BE1079" s="413" t="s">
        <v>69</v>
      </c>
    </row>
    <row r="1080" spans="1:57" s="65" customFormat="1" ht="12" customHeight="1" x14ac:dyDescent="0.2">
      <c r="A1080" s="43">
        <v>1065</v>
      </c>
      <c r="B1080" s="166"/>
      <c r="C1080" s="166"/>
      <c r="D1080" s="166"/>
      <c r="E1080" s="162"/>
      <c r="F1080" s="166"/>
      <c r="G1080" s="162"/>
      <c r="H1080" s="162"/>
      <c r="I1080" s="189">
        <f t="shared" si="582"/>
        <v>0</v>
      </c>
      <c r="J1080" s="195"/>
      <c r="K1080" s="162"/>
      <c r="L1080" s="168"/>
      <c r="M1080" s="75">
        <f>_xlfn.XLOOKUP(L1080,list_vat[Страна],list_vat[Ставка НДС %],0,0)</f>
        <v>0</v>
      </c>
      <c r="N1080" s="162">
        <f t="shared" si="583"/>
        <v>0</v>
      </c>
      <c r="O1080" s="169"/>
      <c r="P1080" s="74">
        <f t="shared" si="604"/>
        <v>0</v>
      </c>
      <c r="Q1080" s="162"/>
      <c r="R1080" s="162" t="str">
        <f t="shared" si="584"/>
        <v>введи курс</v>
      </c>
      <c r="S1080" s="196">
        <f t="shared" si="585"/>
        <v>0</v>
      </c>
      <c r="T1080" s="192">
        <f t="shared" si="586"/>
        <v>0</v>
      </c>
      <c r="U1080" s="76">
        <f t="shared" si="587"/>
        <v>0</v>
      </c>
      <c r="V1080" s="123">
        <f t="shared" si="588"/>
        <v>0</v>
      </c>
      <c r="W1080" s="191"/>
      <c r="X1080" s="170"/>
      <c r="Y1080" s="74">
        <f t="shared" si="573"/>
        <v>0</v>
      </c>
      <c r="Z1080" s="188"/>
      <c r="AA1080" s="130">
        <f t="shared" si="589"/>
        <v>0</v>
      </c>
      <c r="AB1080" s="74">
        <f t="shared" si="590"/>
        <v>0</v>
      </c>
      <c r="AC1080" s="356"/>
      <c r="AD1080" s="130" cm="1">
        <f t="array" ref="AD1080">IFERROR(ROUND((_xlfn.IFS(offer_sale_type="поставка",AB1080,offer_sale_type="транзит",S1080)*(1+AC1080))/E1080,2),0)</f>
        <v>0</v>
      </c>
      <c r="AE1080" s="74">
        <f t="shared" si="591"/>
        <v>0</v>
      </c>
      <c r="AF1080" s="123" cm="1">
        <f t="array" ref="AF1080">IFERROR(ROUND(_xlfn.IFS(offer_sale_type="поставка",AB1080,offer_sale_type="транзит",S1080)*AC1080,2),0)</f>
        <v>0</v>
      </c>
      <c r="AG1080" s="130">
        <f t="shared" si="574"/>
        <v>0</v>
      </c>
      <c r="AH1080" s="74">
        <f t="shared" si="575"/>
        <v>0</v>
      </c>
      <c r="AI1080" s="123">
        <f t="shared" si="576"/>
        <v>0</v>
      </c>
      <c r="AJ1080" s="118">
        <f t="shared" si="592"/>
        <v>0</v>
      </c>
      <c r="AK1080" s="74">
        <f t="shared" si="593"/>
        <v>0</v>
      </c>
      <c r="AL1080" s="174">
        <f t="shared" si="594"/>
        <v>0</v>
      </c>
      <c r="AM1080" s="175">
        <f t="shared" si="577"/>
        <v>0</v>
      </c>
      <c r="AN1080" s="130">
        <f t="shared" si="595"/>
        <v>0</v>
      </c>
      <c r="AO1080" s="74">
        <f t="shared" si="578"/>
        <v>0</v>
      </c>
      <c r="AP1080" s="123">
        <f t="shared" si="596"/>
        <v>0</v>
      </c>
      <c r="AQ1080" s="118">
        <f t="shared" si="579"/>
        <v>0</v>
      </c>
      <c r="AR1080" s="82" t="str">
        <f t="shared" si="597"/>
        <v>https://www.alta.ru/tnved/code//</v>
      </c>
      <c r="AS1080" s="157"/>
      <c r="AT1080" s="162"/>
      <c r="AU1080" s="74">
        <f t="shared" si="580"/>
        <v>0</v>
      </c>
      <c r="AV1080" s="157"/>
      <c r="AW1080" s="75">
        <f>_xlfn.IFNA(VLOOKUP(L1080,list_vat[],3,FALSE),0)</f>
        <v>0</v>
      </c>
      <c r="AX1080" s="74">
        <f t="shared" si="598"/>
        <v>0</v>
      </c>
      <c r="AY1080" s="74">
        <f t="shared" si="599"/>
        <v>0</v>
      </c>
      <c r="AZ1080" s="130">
        <f t="shared" si="600"/>
        <v>0</v>
      </c>
      <c r="BA1080" s="74">
        <f t="shared" si="581"/>
        <v>0</v>
      </c>
      <c r="BB1080" s="193">
        <f t="shared" si="601"/>
        <v>0</v>
      </c>
      <c r="BC1080" s="102">
        <f t="shared" si="602"/>
        <v>0</v>
      </c>
      <c r="BD1080" s="102">
        <f t="shared" si="603"/>
        <v>0</v>
      </c>
      <c r="BE1080" s="413" t="s">
        <v>69</v>
      </c>
    </row>
    <row r="1081" spans="1:57" s="65" customFormat="1" ht="12" customHeight="1" x14ac:dyDescent="0.2">
      <c r="A1081" s="43">
        <v>1066</v>
      </c>
      <c r="B1081" s="166"/>
      <c r="C1081" s="166"/>
      <c r="D1081" s="166"/>
      <c r="E1081" s="162"/>
      <c r="F1081" s="166"/>
      <c r="G1081" s="162"/>
      <c r="H1081" s="162"/>
      <c r="I1081" s="189">
        <f t="shared" si="582"/>
        <v>0</v>
      </c>
      <c r="J1081" s="195"/>
      <c r="K1081" s="162"/>
      <c r="L1081" s="168"/>
      <c r="M1081" s="75">
        <f>_xlfn.XLOOKUP(L1081,list_vat[Страна],list_vat[Ставка НДС %],0,0)</f>
        <v>0</v>
      </c>
      <c r="N1081" s="162">
        <f t="shared" si="583"/>
        <v>0</v>
      </c>
      <c r="O1081" s="169"/>
      <c r="P1081" s="74">
        <f t="shared" si="604"/>
        <v>0</v>
      </c>
      <c r="Q1081" s="162"/>
      <c r="R1081" s="162" t="str">
        <f t="shared" si="584"/>
        <v>введи курс</v>
      </c>
      <c r="S1081" s="196">
        <f t="shared" si="585"/>
        <v>0</v>
      </c>
      <c r="T1081" s="192">
        <f t="shared" si="586"/>
        <v>0</v>
      </c>
      <c r="U1081" s="76">
        <f t="shared" si="587"/>
        <v>0</v>
      </c>
      <c r="V1081" s="123">
        <f t="shared" si="588"/>
        <v>0</v>
      </c>
      <c r="W1081" s="191"/>
      <c r="X1081" s="170"/>
      <c r="Y1081" s="74">
        <f t="shared" si="573"/>
        <v>0</v>
      </c>
      <c r="Z1081" s="188"/>
      <c r="AA1081" s="130">
        <f t="shared" si="589"/>
        <v>0</v>
      </c>
      <c r="AB1081" s="74">
        <f t="shared" si="590"/>
        <v>0</v>
      </c>
      <c r="AC1081" s="356"/>
      <c r="AD1081" s="130" cm="1">
        <f t="array" ref="AD1081">IFERROR(ROUND((_xlfn.IFS(offer_sale_type="поставка",AB1081,offer_sale_type="транзит",S1081)*(1+AC1081))/E1081,2),0)</f>
        <v>0</v>
      </c>
      <c r="AE1081" s="74">
        <f t="shared" si="591"/>
        <v>0</v>
      </c>
      <c r="AF1081" s="123" cm="1">
        <f t="array" ref="AF1081">IFERROR(ROUND(_xlfn.IFS(offer_sale_type="поставка",AB1081,offer_sale_type="транзит",S1081)*AC1081,2),0)</f>
        <v>0</v>
      </c>
      <c r="AG1081" s="130">
        <f t="shared" si="574"/>
        <v>0</v>
      </c>
      <c r="AH1081" s="74">
        <f t="shared" si="575"/>
        <v>0</v>
      </c>
      <c r="AI1081" s="123">
        <f t="shared" si="576"/>
        <v>0</v>
      </c>
      <c r="AJ1081" s="118">
        <f t="shared" si="592"/>
        <v>0</v>
      </c>
      <c r="AK1081" s="74">
        <f t="shared" si="593"/>
        <v>0</v>
      </c>
      <c r="AL1081" s="174">
        <f t="shared" si="594"/>
        <v>0</v>
      </c>
      <c r="AM1081" s="175">
        <f t="shared" si="577"/>
        <v>0</v>
      </c>
      <c r="AN1081" s="130">
        <f t="shared" si="595"/>
        <v>0</v>
      </c>
      <c r="AO1081" s="74">
        <f t="shared" si="578"/>
        <v>0</v>
      </c>
      <c r="AP1081" s="123">
        <f t="shared" si="596"/>
        <v>0</v>
      </c>
      <c r="AQ1081" s="118">
        <f t="shared" si="579"/>
        <v>0</v>
      </c>
      <c r="AR1081" s="82" t="str">
        <f t="shared" si="597"/>
        <v>https://www.alta.ru/tnved/code//</v>
      </c>
      <c r="AS1081" s="157"/>
      <c r="AT1081" s="162"/>
      <c r="AU1081" s="74">
        <f t="shared" si="580"/>
        <v>0</v>
      </c>
      <c r="AV1081" s="157"/>
      <c r="AW1081" s="75">
        <f>_xlfn.IFNA(VLOOKUP(L1081,list_vat[],3,FALSE),0)</f>
        <v>0</v>
      </c>
      <c r="AX1081" s="74">
        <f t="shared" si="598"/>
        <v>0</v>
      </c>
      <c r="AY1081" s="74">
        <f t="shared" si="599"/>
        <v>0</v>
      </c>
      <c r="AZ1081" s="130">
        <f t="shared" si="600"/>
        <v>0</v>
      </c>
      <c r="BA1081" s="74">
        <f t="shared" si="581"/>
        <v>0</v>
      </c>
      <c r="BB1081" s="193">
        <f t="shared" si="601"/>
        <v>0</v>
      </c>
      <c r="BC1081" s="102">
        <f t="shared" si="602"/>
        <v>0</v>
      </c>
      <c r="BD1081" s="102">
        <f t="shared" si="603"/>
        <v>0</v>
      </c>
      <c r="BE1081" s="413" t="s">
        <v>69</v>
      </c>
    </row>
    <row r="1082" spans="1:57" s="65" customFormat="1" ht="12" customHeight="1" x14ac:dyDescent="0.2">
      <c r="A1082" s="43">
        <v>1067</v>
      </c>
      <c r="B1082" s="166"/>
      <c r="C1082" s="166"/>
      <c r="D1082" s="166"/>
      <c r="E1082" s="162"/>
      <c r="F1082" s="166"/>
      <c r="G1082" s="162"/>
      <c r="H1082" s="162"/>
      <c r="I1082" s="189">
        <f t="shared" si="582"/>
        <v>0</v>
      </c>
      <c r="J1082" s="195"/>
      <c r="K1082" s="162"/>
      <c r="L1082" s="168"/>
      <c r="M1082" s="75">
        <f>_xlfn.XLOOKUP(L1082,list_vat[Страна],list_vat[Ставка НДС %],0,0)</f>
        <v>0</v>
      </c>
      <c r="N1082" s="162">
        <f t="shared" si="583"/>
        <v>0</v>
      </c>
      <c r="O1082" s="169"/>
      <c r="P1082" s="74">
        <f t="shared" si="604"/>
        <v>0</v>
      </c>
      <c r="Q1082" s="162"/>
      <c r="R1082" s="162" t="str">
        <f t="shared" si="584"/>
        <v>введи курс</v>
      </c>
      <c r="S1082" s="196">
        <f t="shared" si="585"/>
        <v>0</v>
      </c>
      <c r="T1082" s="192">
        <f t="shared" si="586"/>
        <v>0</v>
      </c>
      <c r="U1082" s="76">
        <f t="shared" si="587"/>
        <v>0</v>
      </c>
      <c r="V1082" s="123">
        <f t="shared" si="588"/>
        <v>0</v>
      </c>
      <c r="W1082" s="191"/>
      <c r="X1082" s="170"/>
      <c r="Y1082" s="74">
        <f t="shared" si="573"/>
        <v>0</v>
      </c>
      <c r="Z1082" s="188"/>
      <c r="AA1082" s="130">
        <f t="shared" si="589"/>
        <v>0</v>
      </c>
      <c r="AB1082" s="74">
        <f t="shared" si="590"/>
        <v>0</v>
      </c>
      <c r="AC1082" s="356"/>
      <c r="AD1082" s="130" cm="1">
        <f t="array" ref="AD1082">IFERROR(ROUND((_xlfn.IFS(offer_sale_type="поставка",AB1082,offer_sale_type="транзит",S1082)*(1+AC1082))/E1082,2),0)</f>
        <v>0</v>
      </c>
      <c r="AE1082" s="74">
        <f t="shared" si="591"/>
        <v>0</v>
      </c>
      <c r="AF1082" s="123" cm="1">
        <f t="array" ref="AF1082">IFERROR(ROUND(_xlfn.IFS(offer_sale_type="поставка",AB1082,offer_sale_type="транзит",S1082)*AC1082,2),0)</f>
        <v>0</v>
      </c>
      <c r="AG1082" s="130">
        <f t="shared" si="574"/>
        <v>0</v>
      </c>
      <c r="AH1082" s="74">
        <f t="shared" si="575"/>
        <v>0</v>
      </c>
      <c r="AI1082" s="123">
        <f t="shared" si="576"/>
        <v>0</v>
      </c>
      <c r="AJ1082" s="118">
        <f t="shared" si="592"/>
        <v>0</v>
      </c>
      <c r="AK1082" s="74">
        <f t="shared" si="593"/>
        <v>0</v>
      </c>
      <c r="AL1082" s="174">
        <f t="shared" si="594"/>
        <v>0</v>
      </c>
      <c r="AM1082" s="175">
        <f t="shared" si="577"/>
        <v>0</v>
      </c>
      <c r="AN1082" s="130">
        <f t="shared" si="595"/>
        <v>0</v>
      </c>
      <c r="AO1082" s="74">
        <f t="shared" si="578"/>
        <v>0</v>
      </c>
      <c r="AP1082" s="123">
        <f t="shared" si="596"/>
        <v>0</v>
      </c>
      <c r="AQ1082" s="118">
        <f t="shared" si="579"/>
        <v>0</v>
      </c>
      <c r="AR1082" s="82" t="str">
        <f t="shared" si="597"/>
        <v>https://www.alta.ru/tnved/code//</v>
      </c>
      <c r="AS1082" s="157"/>
      <c r="AT1082" s="162"/>
      <c r="AU1082" s="74">
        <f t="shared" si="580"/>
        <v>0</v>
      </c>
      <c r="AV1082" s="157"/>
      <c r="AW1082" s="75">
        <f>_xlfn.IFNA(VLOOKUP(L1082,list_vat[],3,FALSE),0)</f>
        <v>0</v>
      </c>
      <c r="AX1082" s="74">
        <f t="shared" si="598"/>
        <v>0</v>
      </c>
      <c r="AY1082" s="74">
        <f t="shared" si="599"/>
        <v>0</v>
      </c>
      <c r="AZ1082" s="130">
        <f t="shared" si="600"/>
        <v>0</v>
      </c>
      <c r="BA1082" s="74">
        <f t="shared" si="581"/>
        <v>0</v>
      </c>
      <c r="BB1082" s="193">
        <f t="shared" si="601"/>
        <v>0</v>
      </c>
      <c r="BC1082" s="102">
        <f t="shared" si="602"/>
        <v>0</v>
      </c>
      <c r="BD1082" s="102">
        <f t="shared" si="603"/>
        <v>0</v>
      </c>
      <c r="BE1082" s="413" t="s">
        <v>69</v>
      </c>
    </row>
    <row r="1083" spans="1:57" s="65" customFormat="1" ht="12" customHeight="1" x14ac:dyDescent="0.2">
      <c r="A1083" s="43">
        <v>1068</v>
      </c>
      <c r="B1083" s="166"/>
      <c r="C1083" s="166"/>
      <c r="D1083" s="166"/>
      <c r="E1083" s="162"/>
      <c r="F1083" s="166"/>
      <c r="G1083" s="162"/>
      <c r="H1083" s="162"/>
      <c r="I1083" s="189">
        <f t="shared" si="582"/>
        <v>0</v>
      </c>
      <c r="J1083" s="195"/>
      <c r="K1083" s="162"/>
      <c r="L1083" s="168"/>
      <c r="M1083" s="75">
        <f>_xlfn.XLOOKUP(L1083,list_vat[Страна],list_vat[Ставка НДС %],0,0)</f>
        <v>0</v>
      </c>
      <c r="N1083" s="162">
        <f t="shared" si="583"/>
        <v>0</v>
      </c>
      <c r="O1083" s="169"/>
      <c r="P1083" s="74">
        <f t="shared" si="604"/>
        <v>0</v>
      </c>
      <c r="Q1083" s="162"/>
      <c r="R1083" s="162" t="str">
        <f t="shared" si="584"/>
        <v>введи курс</v>
      </c>
      <c r="S1083" s="196">
        <f t="shared" si="585"/>
        <v>0</v>
      </c>
      <c r="T1083" s="192">
        <f t="shared" si="586"/>
        <v>0</v>
      </c>
      <c r="U1083" s="76">
        <f t="shared" si="587"/>
        <v>0</v>
      </c>
      <c r="V1083" s="123">
        <f t="shared" si="588"/>
        <v>0</v>
      </c>
      <c r="W1083" s="191"/>
      <c r="X1083" s="170"/>
      <c r="Y1083" s="74">
        <f t="shared" si="573"/>
        <v>0</v>
      </c>
      <c r="Z1083" s="188"/>
      <c r="AA1083" s="130">
        <f t="shared" si="589"/>
        <v>0</v>
      </c>
      <c r="AB1083" s="74">
        <f t="shared" si="590"/>
        <v>0</v>
      </c>
      <c r="AC1083" s="356"/>
      <c r="AD1083" s="130" cm="1">
        <f t="array" ref="AD1083">IFERROR(ROUND((_xlfn.IFS(offer_sale_type="поставка",AB1083,offer_sale_type="транзит",S1083)*(1+AC1083))/E1083,2),0)</f>
        <v>0</v>
      </c>
      <c r="AE1083" s="74">
        <f t="shared" si="591"/>
        <v>0</v>
      </c>
      <c r="AF1083" s="123" cm="1">
        <f t="array" ref="AF1083">IFERROR(ROUND(_xlfn.IFS(offer_sale_type="поставка",AB1083,offer_sale_type="транзит",S1083)*AC1083,2),0)</f>
        <v>0</v>
      </c>
      <c r="AG1083" s="130">
        <f t="shared" si="574"/>
        <v>0</v>
      </c>
      <c r="AH1083" s="74">
        <f t="shared" si="575"/>
        <v>0</v>
      </c>
      <c r="AI1083" s="123">
        <f t="shared" si="576"/>
        <v>0</v>
      </c>
      <c r="AJ1083" s="118">
        <f t="shared" si="592"/>
        <v>0</v>
      </c>
      <c r="AK1083" s="74">
        <f t="shared" si="593"/>
        <v>0</v>
      </c>
      <c r="AL1083" s="174">
        <f t="shared" si="594"/>
        <v>0</v>
      </c>
      <c r="AM1083" s="175">
        <f t="shared" si="577"/>
        <v>0</v>
      </c>
      <c r="AN1083" s="130">
        <f t="shared" si="595"/>
        <v>0</v>
      </c>
      <c r="AO1083" s="74">
        <f t="shared" si="578"/>
        <v>0</v>
      </c>
      <c r="AP1083" s="123">
        <f t="shared" si="596"/>
        <v>0</v>
      </c>
      <c r="AQ1083" s="118">
        <f t="shared" si="579"/>
        <v>0</v>
      </c>
      <c r="AR1083" s="82" t="str">
        <f t="shared" si="597"/>
        <v>https://www.alta.ru/tnved/code//</v>
      </c>
      <c r="AS1083" s="157"/>
      <c r="AT1083" s="162"/>
      <c r="AU1083" s="74">
        <f t="shared" si="580"/>
        <v>0</v>
      </c>
      <c r="AV1083" s="157"/>
      <c r="AW1083" s="75">
        <f>_xlfn.IFNA(VLOOKUP(L1083,list_vat[],3,FALSE),0)</f>
        <v>0</v>
      </c>
      <c r="AX1083" s="74">
        <f t="shared" si="598"/>
        <v>0</v>
      </c>
      <c r="AY1083" s="74">
        <f t="shared" si="599"/>
        <v>0</v>
      </c>
      <c r="AZ1083" s="130">
        <f t="shared" si="600"/>
        <v>0</v>
      </c>
      <c r="BA1083" s="74">
        <f t="shared" si="581"/>
        <v>0</v>
      </c>
      <c r="BB1083" s="193">
        <f t="shared" si="601"/>
        <v>0</v>
      </c>
      <c r="BC1083" s="102">
        <f t="shared" si="602"/>
        <v>0</v>
      </c>
      <c r="BD1083" s="102">
        <f t="shared" si="603"/>
        <v>0</v>
      </c>
      <c r="BE1083" s="413" t="s">
        <v>69</v>
      </c>
    </row>
    <row r="1084" spans="1:57" s="65" customFormat="1" ht="12" customHeight="1" x14ac:dyDescent="0.2">
      <c r="A1084" s="43">
        <v>1069</v>
      </c>
      <c r="B1084" s="166"/>
      <c r="C1084" s="166"/>
      <c r="D1084" s="166"/>
      <c r="E1084" s="162"/>
      <c r="F1084" s="166"/>
      <c r="G1084" s="162"/>
      <c r="H1084" s="162"/>
      <c r="I1084" s="189">
        <f t="shared" si="582"/>
        <v>0</v>
      </c>
      <c r="J1084" s="195"/>
      <c r="K1084" s="162"/>
      <c r="L1084" s="168"/>
      <c r="M1084" s="75">
        <f>_xlfn.XLOOKUP(L1084,list_vat[Страна],list_vat[Ставка НДС %],0,0)</f>
        <v>0</v>
      </c>
      <c r="N1084" s="162">
        <f t="shared" si="583"/>
        <v>0</v>
      </c>
      <c r="O1084" s="169"/>
      <c r="P1084" s="74">
        <f t="shared" si="604"/>
        <v>0</v>
      </c>
      <c r="Q1084" s="162"/>
      <c r="R1084" s="162" t="str">
        <f t="shared" si="584"/>
        <v>введи курс</v>
      </c>
      <c r="S1084" s="196">
        <f t="shared" si="585"/>
        <v>0</v>
      </c>
      <c r="T1084" s="192">
        <f t="shared" si="586"/>
        <v>0</v>
      </c>
      <c r="U1084" s="76">
        <f t="shared" si="587"/>
        <v>0</v>
      </c>
      <c r="V1084" s="123">
        <f t="shared" si="588"/>
        <v>0</v>
      </c>
      <c r="W1084" s="191"/>
      <c r="X1084" s="170"/>
      <c r="Y1084" s="74">
        <f t="shared" si="573"/>
        <v>0</v>
      </c>
      <c r="Z1084" s="188"/>
      <c r="AA1084" s="130">
        <f t="shared" si="589"/>
        <v>0</v>
      </c>
      <c r="AB1084" s="74">
        <f t="shared" si="590"/>
        <v>0</v>
      </c>
      <c r="AC1084" s="356"/>
      <c r="AD1084" s="130" cm="1">
        <f t="array" ref="AD1084">IFERROR(ROUND((_xlfn.IFS(offer_sale_type="поставка",AB1084,offer_sale_type="транзит",S1084)*(1+AC1084))/E1084,2),0)</f>
        <v>0</v>
      </c>
      <c r="AE1084" s="74">
        <f t="shared" si="591"/>
        <v>0</v>
      </c>
      <c r="AF1084" s="123" cm="1">
        <f t="array" ref="AF1084">IFERROR(ROUND(_xlfn.IFS(offer_sale_type="поставка",AB1084,offer_sale_type="транзит",S1084)*AC1084,2),0)</f>
        <v>0</v>
      </c>
      <c r="AG1084" s="130">
        <f t="shared" si="574"/>
        <v>0</v>
      </c>
      <c r="AH1084" s="74">
        <f t="shared" si="575"/>
        <v>0</v>
      </c>
      <c r="AI1084" s="123">
        <f t="shared" si="576"/>
        <v>0</v>
      </c>
      <c r="AJ1084" s="118">
        <f t="shared" si="592"/>
        <v>0</v>
      </c>
      <c r="AK1084" s="74">
        <f t="shared" si="593"/>
        <v>0</v>
      </c>
      <c r="AL1084" s="174">
        <f t="shared" si="594"/>
        <v>0</v>
      </c>
      <c r="AM1084" s="175">
        <f t="shared" si="577"/>
        <v>0</v>
      </c>
      <c r="AN1084" s="130">
        <f t="shared" si="595"/>
        <v>0</v>
      </c>
      <c r="AO1084" s="74">
        <f t="shared" si="578"/>
        <v>0</v>
      </c>
      <c r="AP1084" s="123">
        <f t="shared" si="596"/>
        <v>0</v>
      </c>
      <c r="AQ1084" s="118">
        <f t="shared" si="579"/>
        <v>0</v>
      </c>
      <c r="AR1084" s="82" t="str">
        <f t="shared" si="597"/>
        <v>https://www.alta.ru/tnved/code//</v>
      </c>
      <c r="AS1084" s="157"/>
      <c r="AT1084" s="162"/>
      <c r="AU1084" s="74">
        <f t="shared" si="580"/>
        <v>0</v>
      </c>
      <c r="AV1084" s="157"/>
      <c r="AW1084" s="75">
        <f>_xlfn.IFNA(VLOOKUP(L1084,list_vat[],3,FALSE),0)</f>
        <v>0</v>
      </c>
      <c r="AX1084" s="74">
        <f t="shared" si="598"/>
        <v>0</v>
      </c>
      <c r="AY1084" s="74">
        <f t="shared" si="599"/>
        <v>0</v>
      </c>
      <c r="AZ1084" s="130">
        <f t="shared" si="600"/>
        <v>0</v>
      </c>
      <c r="BA1084" s="74">
        <f t="shared" si="581"/>
        <v>0</v>
      </c>
      <c r="BB1084" s="193">
        <f t="shared" si="601"/>
        <v>0</v>
      </c>
      <c r="BC1084" s="102">
        <f t="shared" si="602"/>
        <v>0</v>
      </c>
      <c r="BD1084" s="102">
        <f t="shared" si="603"/>
        <v>0</v>
      </c>
      <c r="BE1084" s="413" t="s">
        <v>69</v>
      </c>
    </row>
    <row r="1085" spans="1:57" s="65" customFormat="1" ht="12" customHeight="1" x14ac:dyDescent="0.2">
      <c r="A1085" s="43">
        <v>1070</v>
      </c>
      <c r="B1085" s="166"/>
      <c r="C1085" s="166"/>
      <c r="D1085" s="166"/>
      <c r="E1085" s="162"/>
      <c r="F1085" s="166"/>
      <c r="G1085" s="162"/>
      <c r="H1085" s="162"/>
      <c r="I1085" s="189">
        <f t="shared" si="582"/>
        <v>0</v>
      </c>
      <c r="J1085" s="195"/>
      <c r="K1085" s="162"/>
      <c r="L1085" s="168"/>
      <c r="M1085" s="75">
        <f>_xlfn.XLOOKUP(L1085,list_vat[Страна],list_vat[Ставка НДС %],0,0)</f>
        <v>0</v>
      </c>
      <c r="N1085" s="162">
        <f t="shared" si="583"/>
        <v>0</v>
      </c>
      <c r="O1085" s="169"/>
      <c r="P1085" s="74">
        <f t="shared" si="604"/>
        <v>0</v>
      </c>
      <c r="Q1085" s="162"/>
      <c r="R1085" s="162" t="str">
        <f t="shared" si="584"/>
        <v>введи курс</v>
      </c>
      <c r="S1085" s="196">
        <f t="shared" si="585"/>
        <v>0</v>
      </c>
      <c r="T1085" s="192">
        <f t="shared" si="586"/>
        <v>0</v>
      </c>
      <c r="U1085" s="76">
        <f t="shared" si="587"/>
        <v>0</v>
      </c>
      <c r="V1085" s="123">
        <f t="shared" si="588"/>
        <v>0</v>
      </c>
      <c r="W1085" s="191"/>
      <c r="X1085" s="170"/>
      <c r="Y1085" s="74">
        <f t="shared" si="573"/>
        <v>0</v>
      </c>
      <c r="Z1085" s="188"/>
      <c r="AA1085" s="130">
        <f t="shared" si="589"/>
        <v>0</v>
      </c>
      <c r="AB1085" s="74">
        <f t="shared" si="590"/>
        <v>0</v>
      </c>
      <c r="AC1085" s="356"/>
      <c r="AD1085" s="130" cm="1">
        <f t="array" ref="AD1085">IFERROR(ROUND((_xlfn.IFS(offer_sale_type="поставка",AB1085,offer_sale_type="транзит",S1085)*(1+AC1085))/E1085,2),0)</f>
        <v>0</v>
      </c>
      <c r="AE1085" s="74">
        <f t="shared" si="591"/>
        <v>0</v>
      </c>
      <c r="AF1085" s="123" cm="1">
        <f t="array" ref="AF1085">IFERROR(ROUND(_xlfn.IFS(offer_sale_type="поставка",AB1085,offer_sale_type="транзит",S1085)*AC1085,2),0)</f>
        <v>0</v>
      </c>
      <c r="AG1085" s="130">
        <f t="shared" si="574"/>
        <v>0</v>
      </c>
      <c r="AH1085" s="74">
        <f t="shared" si="575"/>
        <v>0</v>
      </c>
      <c r="AI1085" s="123">
        <f t="shared" si="576"/>
        <v>0</v>
      </c>
      <c r="AJ1085" s="118">
        <f t="shared" si="592"/>
        <v>0</v>
      </c>
      <c r="AK1085" s="74">
        <f t="shared" si="593"/>
        <v>0</v>
      </c>
      <c r="AL1085" s="174">
        <f t="shared" si="594"/>
        <v>0</v>
      </c>
      <c r="AM1085" s="175">
        <f t="shared" si="577"/>
        <v>0</v>
      </c>
      <c r="AN1085" s="130">
        <f t="shared" si="595"/>
        <v>0</v>
      </c>
      <c r="AO1085" s="74">
        <f t="shared" si="578"/>
        <v>0</v>
      </c>
      <c r="AP1085" s="123">
        <f t="shared" si="596"/>
        <v>0</v>
      </c>
      <c r="AQ1085" s="118">
        <f t="shared" si="579"/>
        <v>0</v>
      </c>
      <c r="AR1085" s="82" t="str">
        <f t="shared" si="597"/>
        <v>https://www.alta.ru/tnved/code//</v>
      </c>
      <c r="AS1085" s="157"/>
      <c r="AT1085" s="162"/>
      <c r="AU1085" s="74">
        <f t="shared" si="580"/>
        <v>0</v>
      </c>
      <c r="AV1085" s="157"/>
      <c r="AW1085" s="75">
        <f>_xlfn.IFNA(VLOOKUP(L1085,list_vat[],3,FALSE),0)</f>
        <v>0</v>
      </c>
      <c r="AX1085" s="74">
        <f t="shared" si="598"/>
        <v>0</v>
      </c>
      <c r="AY1085" s="74">
        <f t="shared" si="599"/>
        <v>0</v>
      </c>
      <c r="AZ1085" s="130">
        <f t="shared" si="600"/>
        <v>0</v>
      </c>
      <c r="BA1085" s="74">
        <f t="shared" si="581"/>
        <v>0</v>
      </c>
      <c r="BB1085" s="193">
        <f t="shared" si="601"/>
        <v>0</v>
      </c>
      <c r="BC1085" s="102">
        <f t="shared" si="602"/>
        <v>0</v>
      </c>
      <c r="BD1085" s="102">
        <f t="shared" si="603"/>
        <v>0</v>
      </c>
      <c r="BE1085" s="413" t="s">
        <v>69</v>
      </c>
    </row>
    <row r="1086" spans="1:57" s="65" customFormat="1" ht="12" customHeight="1" x14ac:dyDescent="0.2">
      <c r="A1086" s="43">
        <v>1071</v>
      </c>
      <c r="B1086" s="166"/>
      <c r="C1086" s="166"/>
      <c r="D1086" s="166"/>
      <c r="E1086" s="162"/>
      <c r="F1086" s="166"/>
      <c r="G1086" s="162"/>
      <c r="H1086" s="162"/>
      <c r="I1086" s="189">
        <f t="shared" si="582"/>
        <v>0</v>
      </c>
      <c r="J1086" s="195"/>
      <c r="K1086" s="162"/>
      <c r="L1086" s="168"/>
      <c r="M1086" s="75">
        <f>_xlfn.XLOOKUP(L1086,list_vat[Страна],list_vat[Ставка НДС %],0,0)</f>
        <v>0</v>
      </c>
      <c r="N1086" s="162">
        <f t="shared" si="583"/>
        <v>0</v>
      </c>
      <c r="O1086" s="169"/>
      <c r="P1086" s="74">
        <f t="shared" si="604"/>
        <v>0</v>
      </c>
      <c r="Q1086" s="162"/>
      <c r="R1086" s="162" t="str">
        <f t="shared" si="584"/>
        <v>введи курс</v>
      </c>
      <c r="S1086" s="196">
        <f t="shared" si="585"/>
        <v>0</v>
      </c>
      <c r="T1086" s="192">
        <f t="shared" si="586"/>
        <v>0</v>
      </c>
      <c r="U1086" s="76">
        <f t="shared" si="587"/>
        <v>0</v>
      </c>
      <c r="V1086" s="123">
        <f t="shared" si="588"/>
        <v>0</v>
      </c>
      <c r="W1086" s="191"/>
      <c r="X1086" s="170"/>
      <c r="Y1086" s="74">
        <f t="shared" si="573"/>
        <v>0</v>
      </c>
      <c r="Z1086" s="188"/>
      <c r="AA1086" s="130">
        <f t="shared" si="589"/>
        <v>0</v>
      </c>
      <c r="AB1086" s="74">
        <f t="shared" si="590"/>
        <v>0</v>
      </c>
      <c r="AC1086" s="356"/>
      <c r="AD1086" s="130" cm="1">
        <f t="array" ref="AD1086">IFERROR(ROUND((_xlfn.IFS(offer_sale_type="поставка",AB1086,offer_sale_type="транзит",S1086)*(1+AC1086))/E1086,2),0)</f>
        <v>0</v>
      </c>
      <c r="AE1086" s="74">
        <f t="shared" si="591"/>
        <v>0</v>
      </c>
      <c r="AF1086" s="123" cm="1">
        <f t="array" ref="AF1086">IFERROR(ROUND(_xlfn.IFS(offer_sale_type="поставка",AB1086,offer_sale_type="транзит",S1086)*AC1086,2),0)</f>
        <v>0</v>
      </c>
      <c r="AG1086" s="130">
        <f t="shared" si="574"/>
        <v>0</v>
      </c>
      <c r="AH1086" s="74">
        <f t="shared" si="575"/>
        <v>0</v>
      </c>
      <c r="AI1086" s="123">
        <f t="shared" si="576"/>
        <v>0</v>
      </c>
      <c r="AJ1086" s="118">
        <f t="shared" si="592"/>
        <v>0</v>
      </c>
      <c r="AK1086" s="74">
        <f t="shared" si="593"/>
        <v>0</v>
      </c>
      <c r="AL1086" s="174">
        <f t="shared" si="594"/>
        <v>0</v>
      </c>
      <c r="AM1086" s="175">
        <f t="shared" si="577"/>
        <v>0</v>
      </c>
      <c r="AN1086" s="130">
        <f t="shared" si="595"/>
        <v>0</v>
      </c>
      <c r="AO1086" s="74">
        <f t="shared" si="578"/>
        <v>0</v>
      </c>
      <c r="AP1086" s="123">
        <f t="shared" si="596"/>
        <v>0</v>
      </c>
      <c r="AQ1086" s="118">
        <f t="shared" si="579"/>
        <v>0</v>
      </c>
      <c r="AR1086" s="82" t="str">
        <f t="shared" si="597"/>
        <v>https://www.alta.ru/tnved/code//</v>
      </c>
      <c r="AS1086" s="157"/>
      <c r="AT1086" s="162"/>
      <c r="AU1086" s="74">
        <f t="shared" si="580"/>
        <v>0</v>
      </c>
      <c r="AV1086" s="157"/>
      <c r="AW1086" s="75">
        <f>_xlfn.IFNA(VLOOKUP(L1086,list_vat[],3,FALSE),0)</f>
        <v>0</v>
      </c>
      <c r="AX1086" s="74">
        <f t="shared" si="598"/>
        <v>0</v>
      </c>
      <c r="AY1086" s="74">
        <f t="shared" si="599"/>
        <v>0</v>
      </c>
      <c r="AZ1086" s="130">
        <f t="shared" si="600"/>
        <v>0</v>
      </c>
      <c r="BA1086" s="74">
        <f t="shared" si="581"/>
        <v>0</v>
      </c>
      <c r="BB1086" s="193">
        <f t="shared" si="601"/>
        <v>0</v>
      </c>
      <c r="BC1086" s="102">
        <f t="shared" si="602"/>
        <v>0</v>
      </c>
      <c r="BD1086" s="102">
        <f t="shared" si="603"/>
        <v>0</v>
      </c>
      <c r="BE1086" s="413" t="s">
        <v>69</v>
      </c>
    </row>
    <row r="1087" spans="1:57" s="65" customFormat="1" ht="12" customHeight="1" x14ac:dyDescent="0.2">
      <c r="A1087" s="43">
        <v>1072</v>
      </c>
      <c r="B1087" s="166"/>
      <c r="C1087" s="166"/>
      <c r="D1087" s="166"/>
      <c r="E1087" s="162"/>
      <c r="F1087" s="166"/>
      <c r="G1087" s="162"/>
      <c r="H1087" s="162"/>
      <c r="I1087" s="189">
        <f t="shared" si="582"/>
        <v>0</v>
      </c>
      <c r="J1087" s="195"/>
      <c r="K1087" s="162"/>
      <c r="L1087" s="168"/>
      <c r="M1087" s="75">
        <f>_xlfn.XLOOKUP(L1087,list_vat[Страна],list_vat[Ставка НДС %],0,0)</f>
        <v>0</v>
      </c>
      <c r="N1087" s="162">
        <f t="shared" si="583"/>
        <v>0</v>
      </c>
      <c r="O1087" s="169"/>
      <c r="P1087" s="74">
        <f t="shared" si="604"/>
        <v>0</v>
      </c>
      <c r="Q1087" s="162"/>
      <c r="R1087" s="162" t="str">
        <f t="shared" si="584"/>
        <v>введи курс</v>
      </c>
      <c r="S1087" s="196">
        <f t="shared" si="585"/>
        <v>0</v>
      </c>
      <c r="T1087" s="192">
        <f t="shared" si="586"/>
        <v>0</v>
      </c>
      <c r="U1087" s="76">
        <f t="shared" si="587"/>
        <v>0</v>
      </c>
      <c r="V1087" s="123">
        <f t="shared" si="588"/>
        <v>0</v>
      </c>
      <c r="W1087" s="191"/>
      <c r="X1087" s="170"/>
      <c r="Y1087" s="74">
        <f t="shared" si="573"/>
        <v>0</v>
      </c>
      <c r="Z1087" s="188"/>
      <c r="AA1087" s="130">
        <f t="shared" si="589"/>
        <v>0</v>
      </c>
      <c r="AB1087" s="74">
        <f t="shared" si="590"/>
        <v>0</v>
      </c>
      <c r="AC1087" s="356"/>
      <c r="AD1087" s="130" cm="1">
        <f t="array" ref="AD1087">IFERROR(ROUND((_xlfn.IFS(offer_sale_type="поставка",AB1087,offer_sale_type="транзит",S1087)*(1+AC1087))/E1087,2),0)</f>
        <v>0</v>
      </c>
      <c r="AE1087" s="74">
        <f t="shared" si="591"/>
        <v>0</v>
      </c>
      <c r="AF1087" s="123" cm="1">
        <f t="array" ref="AF1087">IFERROR(ROUND(_xlfn.IFS(offer_sale_type="поставка",AB1087,offer_sale_type="транзит",S1087)*AC1087,2),0)</f>
        <v>0</v>
      </c>
      <c r="AG1087" s="130">
        <f t="shared" si="574"/>
        <v>0</v>
      </c>
      <c r="AH1087" s="74">
        <f t="shared" si="575"/>
        <v>0</v>
      </c>
      <c r="AI1087" s="123">
        <f t="shared" si="576"/>
        <v>0</v>
      </c>
      <c r="AJ1087" s="118">
        <f t="shared" si="592"/>
        <v>0</v>
      </c>
      <c r="AK1087" s="74">
        <f t="shared" si="593"/>
        <v>0</v>
      </c>
      <c r="AL1087" s="174">
        <f t="shared" si="594"/>
        <v>0</v>
      </c>
      <c r="AM1087" s="175">
        <f t="shared" si="577"/>
        <v>0</v>
      </c>
      <c r="AN1087" s="130">
        <f t="shared" si="595"/>
        <v>0</v>
      </c>
      <c r="AO1087" s="74">
        <f t="shared" si="578"/>
        <v>0</v>
      </c>
      <c r="AP1087" s="123">
        <f t="shared" si="596"/>
        <v>0</v>
      </c>
      <c r="AQ1087" s="118">
        <f t="shared" si="579"/>
        <v>0</v>
      </c>
      <c r="AR1087" s="82" t="str">
        <f t="shared" si="597"/>
        <v>https://www.alta.ru/tnved/code//</v>
      </c>
      <c r="AS1087" s="157"/>
      <c r="AT1087" s="162"/>
      <c r="AU1087" s="74">
        <f t="shared" si="580"/>
        <v>0</v>
      </c>
      <c r="AV1087" s="157"/>
      <c r="AW1087" s="75">
        <f>_xlfn.IFNA(VLOOKUP(L1087,list_vat[],3,FALSE),0)</f>
        <v>0</v>
      </c>
      <c r="AX1087" s="74">
        <f t="shared" si="598"/>
        <v>0</v>
      </c>
      <c r="AY1087" s="74">
        <f t="shared" si="599"/>
        <v>0</v>
      </c>
      <c r="AZ1087" s="130">
        <f t="shared" si="600"/>
        <v>0</v>
      </c>
      <c r="BA1087" s="74">
        <f t="shared" si="581"/>
        <v>0</v>
      </c>
      <c r="BB1087" s="193">
        <f t="shared" si="601"/>
        <v>0</v>
      </c>
      <c r="BC1087" s="102">
        <f t="shared" si="602"/>
        <v>0</v>
      </c>
      <c r="BD1087" s="102">
        <f t="shared" si="603"/>
        <v>0</v>
      </c>
      <c r="BE1087" s="413" t="s">
        <v>69</v>
      </c>
    </row>
    <row r="1088" spans="1:57" s="65" customFormat="1" ht="12" customHeight="1" x14ac:dyDescent="0.2">
      <c r="A1088" s="43">
        <v>1073</v>
      </c>
      <c r="B1088" s="166"/>
      <c r="C1088" s="166"/>
      <c r="D1088" s="166"/>
      <c r="E1088" s="162"/>
      <c r="F1088" s="166"/>
      <c r="G1088" s="162"/>
      <c r="H1088" s="162"/>
      <c r="I1088" s="189">
        <f t="shared" si="582"/>
        <v>0</v>
      </c>
      <c r="J1088" s="195"/>
      <c r="K1088" s="162"/>
      <c r="L1088" s="168"/>
      <c r="M1088" s="75">
        <f>_xlfn.XLOOKUP(L1088,list_vat[Страна],list_vat[Ставка НДС %],0,0)</f>
        <v>0</v>
      </c>
      <c r="N1088" s="162">
        <f t="shared" si="583"/>
        <v>0</v>
      </c>
      <c r="O1088" s="169"/>
      <c r="P1088" s="74">
        <f t="shared" si="604"/>
        <v>0</v>
      </c>
      <c r="Q1088" s="162"/>
      <c r="R1088" s="162" t="str">
        <f t="shared" si="584"/>
        <v>введи курс</v>
      </c>
      <c r="S1088" s="196">
        <f t="shared" si="585"/>
        <v>0</v>
      </c>
      <c r="T1088" s="192">
        <f t="shared" si="586"/>
        <v>0</v>
      </c>
      <c r="U1088" s="76">
        <f t="shared" si="587"/>
        <v>0</v>
      </c>
      <c r="V1088" s="123">
        <f t="shared" si="588"/>
        <v>0</v>
      </c>
      <c r="W1088" s="191"/>
      <c r="X1088" s="170"/>
      <c r="Y1088" s="74">
        <f t="shared" si="573"/>
        <v>0</v>
      </c>
      <c r="Z1088" s="188"/>
      <c r="AA1088" s="130">
        <f t="shared" si="589"/>
        <v>0</v>
      </c>
      <c r="AB1088" s="74">
        <f t="shared" si="590"/>
        <v>0</v>
      </c>
      <c r="AC1088" s="356"/>
      <c r="AD1088" s="130" cm="1">
        <f t="array" ref="AD1088">IFERROR(ROUND((_xlfn.IFS(offer_sale_type="поставка",AB1088,offer_sale_type="транзит",S1088)*(1+AC1088))/E1088,2),0)</f>
        <v>0</v>
      </c>
      <c r="AE1088" s="74">
        <f t="shared" si="591"/>
        <v>0</v>
      </c>
      <c r="AF1088" s="123" cm="1">
        <f t="array" ref="AF1088">IFERROR(ROUND(_xlfn.IFS(offer_sale_type="поставка",AB1088,offer_sale_type="транзит",S1088)*AC1088,2),0)</f>
        <v>0</v>
      </c>
      <c r="AG1088" s="130">
        <f t="shared" si="574"/>
        <v>0</v>
      </c>
      <c r="AH1088" s="74">
        <f t="shared" si="575"/>
        <v>0</v>
      </c>
      <c r="AI1088" s="123">
        <f t="shared" si="576"/>
        <v>0</v>
      </c>
      <c r="AJ1088" s="118">
        <f t="shared" si="592"/>
        <v>0</v>
      </c>
      <c r="AK1088" s="74">
        <f t="shared" si="593"/>
        <v>0</v>
      </c>
      <c r="AL1088" s="174">
        <f t="shared" si="594"/>
        <v>0</v>
      </c>
      <c r="AM1088" s="175">
        <f t="shared" si="577"/>
        <v>0</v>
      </c>
      <c r="AN1088" s="130">
        <f t="shared" si="595"/>
        <v>0</v>
      </c>
      <c r="AO1088" s="74">
        <f t="shared" si="578"/>
        <v>0</v>
      </c>
      <c r="AP1088" s="123">
        <f t="shared" si="596"/>
        <v>0</v>
      </c>
      <c r="AQ1088" s="118">
        <f t="shared" si="579"/>
        <v>0</v>
      </c>
      <c r="AR1088" s="82" t="str">
        <f t="shared" si="597"/>
        <v>https://www.alta.ru/tnved/code//</v>
      </c>
      <c r="AS1088" s="157"/>
      <c r="AT1088" s="162"/>
      <c r="AU1088" s="74">
        <f t="shared" si="580"/>
        <v>0</v>
      </c>
      <c r="AV1088" s="157"/>
      <c r="AW1088" s="75">
        <f>_xlfn.IFNA(VLOOKUP(L1088,list_vat[],3,FALSE),0)</f>
        <v>0</v>
      </c>
      <c r="AX1088" s="74">
        <f t="shared" si="598"/>
        <v>0</v>
      </c>
      <c r="AY1088" s="74">
        <f t="shared" si="599"/>
        <v>0</v>
      </c>
      <c r="AZ1088" s="130">
        <f t="shared" si="600"/>
        <v>0</v>
      </c>
      <c r="BA1088" s="74">
        <f t="shared" si="581"/>
        <v>0</v>
      </c>
      <c r="BB1088" s="193">
        <f t="shared" si="601"/>
        <v>0</v>
      </c>
      <c r="BC1088" s="102">
        <f t="shared" si="602"/>
        <v>0</v>
      </c>
      <c r="BD1088" s="102">
        <f t="shared" si="603"/>
        <v>0</v>
      </c>
      <c r="BE1088" s="413" t="s">
        <v>69</v>
      </c>
    </row>
    <row r="1089" spans="1:57" s="65" customFormat="1" ht="12" customHeight="1" x14ac:dyDescent="0.2">
      <c r="A1089" s="43">
        <v>1074</v>
      </c>
      <c r="B1089" s="166"/>
      <c r="C1089" s="166"/>
      <c r="D1089" s="166"/>
      <c r="E1089" s="162"/>
      <c r="F1089" s="166"/>
      <c r="G1089" s="162"/>
      <c r="H1089" s="162"/>
      <c r="I1089" s="189">
        <f t="shared" si="582"/>
        <v>0</v>
      </c>
      <c r="J1089" s="195"/>
      <c r="K1089" s="162"/>
      <c r="L1089" s="168"/>
      <c r="M1089" s="75">
        <f>_xlfn.XLOOKUP(L1089,list_vat[Страна],list_vat[Ставка НДС %],0,0)</f>
        <v>0</v>
      </c>
      <c r="N1089" s="162">
        <f t="shared" si="583"/>
        <v>0</v>
      </c>
      <c r="O1089" s="169"/>
      <c r="P1089" s="74">
        <f t="shared" si="604"/>
        <v>0</v>
      </c>
      <c r="Q1089" s="162"/>
      <c r="R1089" s="162" t="str">
        <f t="shared" si="584"/>
        <v>введи курс</v>
      </c>
      <c r="S1089" s="196">
        <f t="shared" si="585"/>
        <v>0</v>
      </c>
      <c r="T1089" s="192">
        <f t="shared" si="586"/>
        <v>0</v>
      </c>
      <c r="U1089" s="76">
        <f t="shared" si="587"/>
        <v>0</v>
      </c>
      <c r="V1089" s="123">
        <f t="shared" si="588"/>
        <v>0</v>
      </c>
      <c r="W1089" s="191"/>
      <c r="X1089" s="170"/>
      <c r="Y1089" s="74">
        <f t="shared" si="573"/>
        <v>0</v>
      </c>
      <c r="Z1089" s="188"/>
      <c r="AA1089" s="130">
        <f t="shared" si="589"/>
        <v>0</v>
      </c>
      <c r="AB1089" s="74">
        <f t="shared" si="590"/>
        <v>0</v>
      </c>
      <c r="AC1089" s="356"/>
      <c r="AD1089" s="130" cm="1">
        <f t="array" ref="AD1089">IFERROR(ROUND((_xlfn.IFS(offer_sale_type="поставка",AB1089,offer_sale_type="транзит",S1089)*(1+AC1089))/E1089,2),0)</f>
        <v>0</v>
      </c>
      <c r="AE1089" s="74">
        <f t="shared" si="591"/>
        <v>0</v>
      </c>
      <c r="AF1089" s="123" cm="1">
        <f t="array" ref="AF1089">IFERROR(ROUND(_xlfn.IFS(offer_sale_type="поставка",AB1089,offer_sale_type="транзит",S1089)*AC1089,2),0)</f>
        <v>0</v>
      </c>
      <c r="AG1089" s="130">
        <f t="shared" si="574"/>
        <v>0</v>
      </c>
      <c r="AH1089" s="74">
        <f t="shared" si="575"/>
        <v>0</v>
      </c>
      <c r="AI1089" s="123">
        <f t="shared" si="576"/>
        <v>0</v>
      </c>
      <c r="AJ1089" s="118">
        <f t="shared" si="592"/>
        <v>0</v>
      </c>
      <c r="AK1089" s="74">
        <f t="shared" si="593"/>
        <v>0</v>
      </c>
      <c r="AL1089" s="174">
        <f t="shared" si="594"/>
        <v>0</v>
      </c>
      <c r="AM1089" s="175">
        <f t="shared" si="577"/>
        <v>0</v>
      </c>
      <c r="AN1089" s="130">
        <f t="shared" si="595"/>
        <v>0</v>
      </c>
      <c r="AO1089" s="74">
        <f t="shared" si="578"/>
        <v>0</v>
      </c>
      <c r="AP1089" s="123">
        <f t="shared" si="596"/>
        <v>0</v>
      </c>
      <c r="AQ1089" s="118">
        <f t="shared" si="579"/>
        <v>0</v>
      </c>
      <c r="AR1089" s="82" t="str">
        <f t="shared" si="597"/>
        <v>https://www.alta.ru/tnved/code//</v>
      </c>
      <c r="AS1089" s="157"/>
      <c r="AT1089" s="162"/>
      <c r="AU1089" s="74">
        <f t="shared" si="580"/>
        <v>0</v>
      </c>
      <c r="AV1089" s="157"/>
      <c r="AW1089" s="75">
        <f>_xlfn.IFNA(VLOOKUP(L1089,list_vat[],3,FALSE),0)</f>
        <v>0</v>
      </c>
      <c r="AX1089" s="74">
        <f t="shared" si="598"/>
        <v>0</v>
      </c>
      <c r="AY1089" s="74">
        <f t="shared" si="599"/>
        <v>0</v>
      </c>
      <c r="AZ1089" s="130">
        <f t="shared" si="600"/>
        <v>0</v>
      </c>
      <c r="BA1089" s="74">
        <f t="shared" si="581"/>
        <v>0</v>
      </c>
      <c r="BB1089" s="193">
        <f t="shared" si="601"/>
        <v>0</v>
      </c>
      <c r="BC1089" s="102">
        <f t="shared" si="602"/>
        <v>0</v>
      </c>
      <c r="BD1089" s="102">
        <f t="shared" si="603"/>
        <v>0</v>
      </c>
      <c r="BE1089" s="413" t="s">
        <v>69</v>
      </c>
    </row>
    <row r="1090" spans="1:57" s="65" customFormat="1" ht="12" customHeight="1" x14ac:dyDescent="0.2">
      <c r="A1090" s="43">
        <v>1075</v>
      </c>
      <c r="B1090" s="166"/>
      <c r="C1090" s="166"/>
      <c r="D1090" s="166"/>
      <c r="E1090" s="162"/>
      <c r="F1090" s="166"/>
      <c r="G1090" s="162"/>
      <c r="H1090" s="162"/>
      <c r="I1090" s="189">
        <f t="shared" si="582"/>
        <v>0</v>
      </c>
      <c r="J1090" s="195"/>
      <c r="K1090" s="162"/>
      <c r="L1090" s="168"/>
      <c r="M1090" s="75">
        <f>_xlfn.XLOOKUP(L1090,list_vat[Страна],list_vat[Ставка НДС %],0,0)</f>
        <v>0</v>
      </c>
      <c r="N1090" s="162">
        <f t="shared" si="583"/>
        <v>0</v>
      </c>
      <c r="O1090" s="169"/>
      <c r="P1090" s="74">
        <f t="shared" si="604"/>
        <v>0</v>
      </c>
      <c r="Q1090" s="162"/>
      <c r="R1090" s="162" t="str">
        <f t="shared" si="584"/>
        <v>введи курс</v>
      </c>
      <c r="S1090" s="196">
        <f t="shared" si="585"/>
        <v>0</v>
      </c>
      <c r="T1090" s="192">
        <f t="shared" si="586"/>
        <v>0</v>
      </c>
      <c r="U1090" s="76">
        <f t="shared" si="587"/>
        <v>0</v>
      </c>
      <c r="V1090" s="123">
        <f t="shared" si="588"/>
        <v>0</v>
      </c>
      <c r="W1090" s="191"/>
      <c r="X1090" s="170"/>
      <c r="Y1090" s="74">
        <f t="shared" si="573"/>
        <v>0</v>
      </c>
      <c r="Z1090" s="188"/>
      <c r="AA1090" s="130">
        <f t="shared" si="589"/>
        <v>0</v>
      </c>
      <c r="AB1090" s="74">
        <f t="shared" si="590"/>
        <v>0</v>
      </c>
      <c r="AC1090" s="356"/>
      <c r="AD1090" s="130" cm="1">
        <f t="array" ref="AD1090">IFERROR(ROUND((_xlfn.IFS(offer_sale_type="поставка",AB1090,offer_sale_type="транзит",S1090)*(1+AC1090))/E1090,2),0)</f>
        <v>0</v>
      </c>
      <c r="AE1090" s="74">
        <f t="shared" si="591"/>
        <v>0</v>
      </c>
      <c r="AF1090" s="123" cm="1">
        <f t="array" ref="AF1090">IFERROR(ROUND(_xlfn.IFS(offer_sale_type="поставка",AB1090,offer_sale_type="транзит",S1090)*AC1090,2),0)</f>
        <v>0</v>
      </c>
      <c r="AG1090" s="130">
        <f t="shared" si="574"/>
        <v>0</v>
      </c>
      <c r="AH1090" s="74">
        <f t="shared" si="575"/>
        <v>0</v>
      </c>
      <c r="AI1090" s="123">
        <f t="shared" si="576"/>
        <v>0</v>
      </c>
      <c r="AJ1090" s="118">
        <f t="shared" si="592"/>
        <v>0</v>
      </c>
      <c r="AK1090" s="74">
        <f t="shared" si="593"/>
        <v>0</v>
      </c>
      <c r="AL1090" s="174">
        <f t="shared" si="594"/>
        <v>0</v>
      </c>
      <c r="AM1090" s="175">
        <f t="shared" si="577"/>
        <v>0</v>
      </c>
      <c r="AN1090" s="130">
        <f t="shared" si="595"/>
        <v>0</v>
      </c>
      <c r="AO1090" s="74">
        <f t="shared" si="578"/>
        <v>0</v>
      </c>
      <c r="AP1090" s="123">
        <f t="shared" si="596"/>
        <v>0</v>
      </c>
      <c r="AQ1090" s="118">
        <f t="shared" si="579"/>
        <v>0</v>
      </c>
      <c r="AR1090" s="82" t="str">
        <f t="shared" si="597"/>
        <v>https://www.alta.ru/tnved/code//</v>
      </c>
      <c r="AS1090" s="157"/>
      <c r="AT1090" s="162"/>
      <c r="AU1090" s="74">
        <f t="shared" si="580"/>
        <v>0</v>
      </c>
      <c r="AV1090" s="157"/>
      <c r="AW1090" s="75">
        <f>_xlfn.IFNA(VLOOKUP(L1090,list_vat[],3,FALSE),0)</f>
        <v>0</v>
      </c>
      <c r="AX1090" s="74">
        <f t="shared" si="598"/>
        <v>0</v>
      </c>
      <c r="AY1090" s="74">
        <f t="shared" si="599"/>
        <v>0</v>
      </c>
      <c r="AZ1090" s="130">
        <f t="shared" si="600"/>
        <v>0</v>
      </c>
      <c r="BA1090" s="74">
        <f t="shared" si="581"/>
        <v>0</v>
      </c>
      <c r="BB1090" s="193">
        <f t="shared" si="601"/>
        <v>0</v>
      </c>
      <c r="BC1090" s="102">
        <f t="shared" si="602"/>
        <v>0</v>
      </c>
      <c r="BD1090" s="102">
        <f t="shared" si="603"/>
        <v>0</v>
      </c>
      <c r="BE1090" s="413" t="s">
        <v>69</v>
      </c>
    </row>
    <row r="1091" spans="1:57" s="65" customFormat="1" ht="12" customHeight="1" x14ac:dyDescent="0.2">
      <c r="A1091" s="43">
        <v>1076</v>
      </c>
      <c r="B1091" s="166"/>
      <c r="C1091" s="166"/>
      <c r="D1091" s="166"/>
      <c r="E1091" s="162"/>
      <c r="F1091" s="166"/>
      <c r="G1091" s="162"/>
      <c r="H1091" s="162"/>
      <c r="I1091" s="189">
        <f t="shared" si="582"/>
        <v>0</v>
      </c>
      <c r="J1091" s="195"/>
      <c r="K1091" s="162"/>
      <c r="L1091" s="168"/>
      <c r="M1091" s="75">
        <f>_xlfn.XLOOKUP(L1091,list_vat[Страна],list_vat[Ставка НДС %],0,0)</f>
        <v>0</v>
      </c>
      <c r="N1091" s="162">
        <f t="shared" si="583"/>
        <v>0</v>
      </c>
      <c r="O1091" s="169"/>
      <c r="P1091" s="74">
        <f t="shared" si="604"/>
        <v>0</v>
      </c>
      <c r="Q1091" s="162"/>
      <c r="R1091" s="162" t="str">
        <f t="shared" si="584"/>
        <v>введи курс</v>
      </c>
      <c r="S1091" s="196">
        <f t="shared" si="585"/>
        <v>0</v>
      </c>
      <c r="T1091" s="192">
        <f t="shared" si="586"/>
        <v>0</v>
      </c>
      <c r="U1091" s="76">
        <f t="shared" si="587"/>
        <v>0</v>
      </c>
      <c r="V1091" s="123">
        <f t="shared" si="588"/>
        <v>0</v>
      </c>
      <c r="W1091" s="191"/>
      <c r="X1091" s="170"/>
      <c r="Y1091" s="74">
        <f t="shared" si="573"/>
        <v>0</v>
      </c>
      <c r="Z1091" s="188"/>
      <c r="AA1091" s="130">
        <f t="shared" si="589"/>
        <v>0</v>
      </c>
      <c r="AB1091" s="74">
        <f t="shared" si="590"/>
        <v>0</v>
      </c>
      <c r="AC1091" s="356"/>
      <c r="AD1091" s="130" cm="1">
        <f t="array" ref="AD1091">IFERROR(ROUND((_xlfn.IFS(offer_sale_type="поставка",AB1091,offer_sale_type="транзит",S1091)*(1+AC1091))/E1091,2),0)</f>
        <v>0</v>
      </c>
      <c r="AE1091" s="74">
        <f t="shared" si="591"/>
        <v>0</v>
      </c>
      <c r="AF1091" s="123" cm="1">
        <f t="array" ref="AF1091">IFERROR(ROUND(_xlfn.IFS(offer_sale_type="поставка",AB1091,offer_sale_type="транзит",S1091)*AC1091,2),0)</f>
        <v>0</v>
      </c>
      <c r="AG1091" s="130">
        <f t="shared" si="574"/>
        <v>0</v>
      </c>
      <c r="AH1091" s="74">
        <f t="shared" si="575"/>
        <v>0</v>
      </c>
      <c r="AI1091" s="123">
        <f t="shared" si="576"/>
        <v>0</v>
      </c>
      <c r="AJ1091" s="118">
        <f t="shared" si="592"/>
        <v>0</v>
      </c>
      <c r="AK1091" s="74">
        <f t="shared" si="593"/>
        <v>0</v>
      </c>
      <c r="AL1091" s="174">
        <f t="shared" si="594"/>
        <v>0</v>
      </c>
      <c r="AM1091" s="175">
        <f t="shared" si="577"/>
        <v>0</v>
      </c>
      <c r="AN1091" s="130">
        <f t="shared" si="595"/>
        <v>0</v>
      </c>
      <c r="AO1091" s="74">
        <f t="shared" si="578"/>
        <v>0</v>
      </c>
      <c r="AP1091" s="123">
        <f t="shared" si="596"/>
        <v>0</v>
      </c>
      <c r="AQ1091" s="118">
        <f t="shared" si="579"/>
        <v>0</v>
      </c>
      <c r="AR1091" s="82" t="str">
        <f t="shared" si="597"/>
        <v>https://www.alta.ru/tnved/code//</v>
      </c>
      <c r="AS1091" s="157"/>
      <c r="AT1091" s="162"/>
      <c r="AU1091" s="74">
        <f t="shared" si="580"/>
        <v>0</v>
      </c>
      <c r="AV1091" s="157"/>
      <c r="AW1091" s="75">
        <f>_xlfn.IFNA(VLOOKUP(L1091,list_vat[],3,FALSE),0)</f>
        <v>0</v>
      </c>
      <c r="AX1091" s="74">
        <f t="shared" si="598"/>
        <v>0</v>
      </c>
      <c r="AY1091" s="74">
        <f t="shared" si="599"/>
        <v>0</v>
      </c>
      <c r="AZ1091" s="130">
        <f t="shared" si="600"/>
        <v>0</v>
      </c>
      <c r="BA1091" s="74">
        <f t="shared" si="581"/>
        <v>0</v>
      </c>
      <c r="BB1091" s="193">
        <f t="shared" si="601"/>
        <v>0</v>
      </c>
      <c r="BC1091" s="102">
        <f t="shared" si="602"/>
        <v>0</v>
      </c>
      <c r="BD1091" s="102">
        <f t="shared" si="603"/>
        <v>0</v>
      </c>
      <c r="BE1091" s="413" t="s">
        <v>69</v>
      </c>
    </row>
    <row r="1092" spans="1:57" s="65" customFormat="1" ht="12" customHeight="1" x14ac:dyDescent="0.2">
      <c r="A1092" s="43">
        <v>1077</v>
      </c>
      <c r="B1092" s="166"/>
      <c r="C1092" s="166"/>
      <c r="D1092" s="166"/>
      <c r="E1092" s="162"/>
      <c r="F1092" s="166"/>
      <c r="G1092" s="162"/>
      <c r="H1092" s="162"/>
      <c r="I1092" s="189">
        <f t="shared" si="582"/>
        <v>0</v>
      </c>
      <c r="J1092" s="195"/>
      <c r="K1092" s="162"/>
      <c r="L1092" s="168"/>
      <c r="M1092" s="75">
        <f>_xlfn.XLOOKUP(L1092,list_vat[Страна],list_vat[Ставка НДС %],0,0)</f>
        <v>0</v>
      </c>
      <c r="N1092" s="162">
        <f t="shared" si="583"/>
        <v>0</v>
      </c>
      <c r="O1092" s="169"/>
      <c r="P1092" s="74">
        <f t="shared" si="604"/>
        <v>0</v>
      </c>
      <c r="Q1092" s="162"/>
      <c r="R1092" s="162" t="str">
        <f t="shared" si="584"/>
        <v>введи курс</v>
      </c>
      <c r="S1092" s="196">
        <f t="shared" si="585"/>
        <v>0</v>
      </c>
      <c r="T1092" s="192">
        <f t="shared" si="586"/>
        <v>0</v>
      </c>
      <c r="U1092" s="76">
        <f t="shared" si="587"/>
        <v>0</v>
      </c>
      <c r="V1092" s="123">
        <f t="shared" si="588"/>
        <v>0</v>
      </c>
      <c r="W1092" s="191"/>
      <c r="X1092" s="170"/>
      <c r="Y1092" s="74">
        <f t="shared" si="573"/>
        <v>0</v>
      </c>
      <c r="Z1092" s="188"/>
      <c r="AA1092" s="130">
        <f t="shared" si="589"/>
        <v>0</v>
      </c>
      <c r="AB1092" s="74">
        <f t="shared" si="590"/>
        <v>0</v>
      </c>
      <c r="AC1092" s="356"/>
      <c r="AD1092" s="130" cm="1">
        <f t="array" ref="AD1092">IFERROR(ROUND((_xlfn.IFS(offer_sale_type="поставка",AB1092,offer_sale_type="транзит",S1092)*(1+AC1092))/E1092,2),0)</f>
        <v>0</v>
      </c>
      <c r="AE1092" s="74">
        <f t="shared" si="591"/>
        <v>0</v>
      </c>
      <c r="AF1092" s="123" cm="1">
        <f t="array" ref="AF1092">IFERROR(ROUND(_xlfn.IFS(offer_sale_type="поставка",AB1092,offer_sale_type="транзит",S1092)*AC1092,2),0)</f>
        <v>0</v>
      </c>
      <c r="AG1092" s="130">
        <f t="shared" si="574"/>
        <v>0</v>
      </c>
      <c r="AH1092" s="74">
        <f t="shared" si="575"/>
        <v>0</v>
      </c>
      <c r="AI1092" s="123">
        <f t="shared" si="576"/>
        <v>0</v>
      </c>
      <c r="AJ1092" s="118">
        <f t="shared" si="592"/>
        <v>0</v>
      </c>
      <c r="AK1092" s="74">
        <f t="shared" si="593"/>
        <v>0</v>
      </c>
      <c r="AL1092" s="174">
        <f t="shared" si="594"/>
        <v>0</v>
      </c>
      <c r="AM1092" s="175">
        <f t="shared" si="577"/>
        <v>0</v>
      </c>
      <c r="AN1092" s="130">
        <f t="shared" si="595"/>
        <v>0</v>
      </c>
      <c r="AO1092" s="74">
        <f t="shared" si="578"/>
        <v>0</v>
      </c>
      <c r="AP1092" s="123">
        <f t="shared" si="596"/>
        <v>0</v>
      </c>
      <c r="AQ1092" s="118">
        <f t="shared" si="579"/>
        <v>0</v>
      </c>
      <c r="AR1092" s="82" t="str">
        <f t="shared" si="597"/>
        <v>https://www.alta.ru/tnved/code//</v>
      </c>
      <c r="AS1092" s="157"/>
      <c r="AT1092" s="162"/>
      <c r="AU1092" s="74">
        <f t="shared" si="580"/>
        <v>0</v>
      </c>
      <c r="AV1092" s="157"/>
      <c r="AW1092" s="75">
        <f>_xlfn.IFNA(VLOOKUP(L1092,list_vat[],3,FALSE),0)</f>
        <v>0</v>
      </c>
      <c r="AX1092" s="74">
        <f t="shared" si="598"/>
        <v>0</v>
      </c>
      <c r="AY1092" s="74">
        <f t="shared" si="599"/>
        <v>0</v>
      </c>
      <c r="AZ1092" s="130">
        <f t="shared" si="600"/>
        <v>0</v>
      </c>
      <c r="BA1092" s="74">
        <f t="shared" si="581"/>
        <v>0</v>
      </c>
      <c r="BB1092" s="193">
        <f t="shared" si="601"/>
        <v>0</v>
      </c>
      <c r="BC1092" s="102">
        <f t="shared" si="602"/>
        <v>0</v>
      </c>
      <c r="BD1092" s="102">
        <f t="shared" si="603"/>
        <v>0</v>
      </c>
      <c r="BE1092" s="413" t="s">
        <v>69</v>
      </c>
    </row>
    <row r="1093" spans="1:57" s="65" customFormat="1" ht="12" customHeight="1" x14ac:dyDescent="0.2">
      <c r="A1093" s="43">
        <v>1078</v>
      </c>
      <c r="B1093" s="166"/>
      <c r="C1093" s="166"/>
      <c r="D1093" s="166"/>
      <c r="E1093" s="162"/>
      <c r="F1093" s="166"/>
      <c r="G1093" s="162"/>
      <c r="H1093" s="162"/>
      <c r="I1093" s="189">
        <f t="shared" si="582"/>
        <v>0</v>
      </c>
      <c r="J1093" s="195"/>
      <c r="K1093" s="162"/>
      <c r="L1093" s="168"/>
      <c r="M1093" s="75">
        <f>_xlfn.XLOOKUP(L1093,list_vat[Страна],list_vat[Ставка НДС %],0,0)</f>
        <v>0</v>
      </c>
      <c r="N1093" s="162">
        <f t="shared" si="583"/>
        <v>0</v>
      </c>
      <c r="O1093" s="169"/>
      <c r="P1093" s="74">
        <f t="shared" si="604"/>
        <v>0</v>
      </c>
      <c r="Q1093" s="162"/>
      <c r="R1093" s="162" t="str">
        <f t="shared" si="584"/>
        <v>введи курс</v>
      </c>
      <c r="S1093" s="196">
        <f t="shared" si="585"/>
        <v>0</v>
      </c>
      <c r="T1093" s="192">
        <f t="shared" si="586"/>
        <v>0</v>
      </c>
      <c r="U1093" s="76">
        <f t="shared" si="587"/>
        <v>0</v>
      </c>
      <c r="V1093" s="123">
        <f t="shared" si="588"/>
        <v>0</v>
      </c>
      <c r="W1093" s="191"/>
      <c r="X1093" s="170"/>
      <c r="Y1093" s="74">
        <f t="shared" si="573"/>
        <v>0</v>
      </c>
      <c r="Z1093" s="188"/>
      <c r="AA1093" s="130">
        <f t="shared" si="589"/>
        <v>0</v>
      </c>
      <c r="AB1093" s="74">
        <f t="shared" si="590"/>
        <v>0</v>
      </c>
      <c r="AC1093" s="356"/>
      <c r="AD1093" s="130" cm="1">
        <f t="array" ref="AD1093">IFERROR(ROUND((_xlfn.IFS(offer_sale_type="поставка",AB1093,offer_sale_type="транзит",S1093)*(1+AC1093))/E1093,2),0)</f>
        <v>0</v>
      </c>
      <c r="AE1093" s="74">
        <f t="shared" si="591"/>
        <v>0</v>
      </c>
      <c r="AF1093" s="123" cm="1">
        <f t="array" ref="AF1093">IFERROR(ROUND(_xlfn.IFS(offer_sale_type="поставка",AB1093,offer_sale_type="транзит",S1093)*AC1093,2),0)</f>
        <v>0</v>
      </c>
      <c r="AG1093" s="130">
        <f t="shared" si="574"/>
        <v>0</v>
      </c>
      <c r="AH1093" s="74">
        <f t="shared" si="575"/>
        <v>0</v>
      </c>
      <c r="AI1093" s="123">
        <f t="shared" si="576"/>
        <v>0</v>
      </c>
      <c r="AJ1093" s="118">
        <f t="shared" si="592"/>
        <v>0</v>
      </c>
      <c r="AK1093" s="74">
        <f t="shared" si="593"/>
        <v>0</v>
      </c>
      <c r="AL1093" s="174">
        <f t="shared" si="594"/>
        <v>0</v>
      </c>
      <c r="AM1093" s="175">
        <f t="shared" si="577"/>
        <v>0</v>
      </c>
      <c r="AN1093" s="130">
        <f t="shared" si="595"/>
        <v>0</v>
      </c>
      <c r="AO1093" s="74">
        <f t="shared" si="578"/>
        <v>0</v>
      </c>
      <c r="AP1093" s="123">
        <f t="shared" si="596"/>
        <v>0</v>
      </c>
      <c r="AQ1093" s="118">
        <f t="shared" si="579"/>
        <v>0</v>
      </c>
      <c r="AR1093" s="82" t="str">
        <f t="shared" si="597"/>
        <v>https://www.alta.ru/tnved/code//</v>
      </c>
      <c r="AS1093" s="157"/>
      <c r="AT1093" s="162"/>
      <c r="AU1093" s="74">
        <f t="shared" si="580"/>
        <v>0</v>
      </c>
      <c r="AV1093" s="157"/>
      <c r="AW1093" s="75">
        <f>_xlfn.IFNA(VLOOKUP(L1093,list_vat[],3,FALSE),0)</f>
        <v>0</v>
      </c>
      <c r="AX1093" s="74">
        <f t="shared" si="598"/>
        <v>0</v>
      </c>
      <c r="AY1093" s="74">
        <f t="shared" si="599"/>
        <v>0</v>
      </c>
      <c r="AZ1093" s="130">
        <f t="shared" si="600"/>
        <v>0</v>
      </c>
      <c r="BA1093" s="74">
        <f t="shared" si="581"/>
        <v>0</v>
      </c>
      <c r="BB1093" s="193">
        <f t="shared" si="601"/>
        <v>0</v>
      </c>
      <c r="BC1093" s="102">
        <f t="shared" si="602"/>
        <v>0</v>
      </c>
      <c r="BD1093" s="102">
        <f t="shared" si="603"/>
        <v>0</v>
      </c>
      <c r="BE1093" s="413" t="s">
        <v>69</v>
      </c>
    </row>
    <row r="1094" spans="1:57" s="65" customFormat="1" ht="12" customHeight="1" x14ac:dyDescent="0.2">
      <c r="A1094" s="43">
        <v>1079</v>
      </c>
      <c r="B1094" s="166"/>
      <c r="C1094" s="166"/>
      <c r="D1094" s="166"/>
      <c r="E1094" s="162"/>
      <c r="F1094" s="166"/>
      <c r="G1094" s="162"/>
      <c r="H1094" s="162"/>
      <c r="I1094" s="189">
        <f t="shared" si="582"/>
        <v>0</v>
      </c>
      <c r="J1094" s="195"/>
      <c r="K1094" s="162"/>
      <c r="L1094" s="168"/>
      <c r="M1094" s="75">
        <f>_xlfn.XLOOKUP(L1094,list_vat[Страна],list_vat[Ставка НДС %],0,0)</f>
        <v>0</v>
      </c>
      <c r="N1094" s="162">
        <f t="shared" si="583"/>
        <v>0</v>
      </c>
      <c r="O1094" s="169"/>
      <c r="P1094" s="74">
        <f t="shared" si="604"/>
        <v>0</v>
      </c>
      <c r="Q1094" s="162"/>
      <c r="R1094" s="162" t="str">
        <f t="shared" si="584"/>
        <v>введи курс</v>
      </c>
      <c r="S1094" s="196">
        <f t="shared" si="585"/>
        <v>0</v>
      </c>
      <c r="T1094" s="192">
        <f t="shared" si="586"/>
        <v>0</v>
      </c>
      <c r="U1094" s="76">
        <f t="shared" si="587"/>
        <v>0</v>
      </c>
      <c r="V1094" s="123">
        <f t="shared" si="588"/>
        <v>0</v>
      </c>
      <c r="W1094" s="191"/>
      <c r="X1094" s="170"/>
      <c r="Y1094" s="74">
        <f t="shared" si="573"/>
        <v>0</v>
      </c>
      <c r="Z1094" s="188"/>
      <c r="AA1094" s="130">
        <f t="shared" si="589"/>
        <v>0</v>
      </c>
      <c r="AB1094" s="74">
        <f t="shared" si="590"/>
        <v>0</v>
      </c>
      <c r="AC1094" s="356"/>
      <c r="AD1094" s="130" cm="1">
        <f t="array" ref="AD1094">IFERROR(ROUND((_xlfn.IFS(offer_sale_type="поставка",AB1094,offer_sale_type="транзит",S1094)*(1+AC1094))/E1094,2),0)</f>
        <v>0</v>
      </c>
      <c r="AE1094" s="74">
        <f t="shared" si="591"/>
        <v>0</v>
      </c>
      <c r="AF1094" s="123" cm="1">
        <f t="array" ref="AF1094">IFERROR(ROUND(_xlfn.IFS(offer_sale_type="поставка",AB1094,offer_sale_type="транзит",S1094)*AC1094,2),0)</f>
        <v>0</v>
      </c>
      <c r="AG1094" s="130">
        <f t="shared" si="574"/>
        <v>0</v>
      </c>
      <c r="AH1094" s="74">
        <f t="shared" si="575"/>
        <v>0</v>
      </c>
      <c r="AI1094" s="123">
        <f t="shared" si="576"/>
        <v>0</v>
      </c>
      <c r="AJ1094" s="118">
        <f t="shared" si="592"/>
        <v>0</v>
      </c>
      <c r="AK1094" s="74">
        <f t="shared" si="593"/>
        <v>0</v>
      </c>
      <c r="AL1094" s="174">
        <f t="shared" si="594"/>
        <v>0</v>
      </c>
      <c r="AM1094" s="175">
        <f t="shared" si="577"/>
        <v>0</v>
      </c>
      <c r="AN1094" s="130">
        <f t="shared" si="595"/>
        <v>0</v>
      </c>
      <c r="AO1094" s="74">
        <f t="shared" si="578"/>
        <v>0</v>
      </c>
      <c r="AP1094" s="123">
        <f t="shared" si="596"/>
        <v>0</v>
      </c>
      <c r="AQ1094" s="118">
        <f t="shared" si="579"/>
        <v>0</v>
      </c>
      <c r="AR1094" s="82" t="str">
        <f t="shared" si="597"/>
        <v>https://www.alta.ru/tnved/code//</v>
      </c>
      <c r="AS1094" s="157"/>
      <c r="AT1094" s="162"/>
      <c r="AU1094" s="74">
        <f t="shared" si="580"/>
        <v>0</v>
      </c>
      <c r="AV1094" s="157"/>
      <c r="AW1094" s="75">
        <f>_xlfn.IFNA(VLOOKUP(L1094,list_vat[],3,FALSE),0)</f>
        <v>0</v>
      </c>
      <c r="AX1094" s="74">
        <f t="shared" si="598"/>
        <v>0</v>
      </c>
      <c r="AY1094" s="74">
        <f t="shared" si="599"/>
        <v>0</v>
      </c>
      <c r="AZ1094" s="130">
        <f t="shared" si="600"/>
        <v>0</v>
      </c>
      <c r="BA1094" s="74">
        <f t="shared" si="581"/>
        <v>0</v>
      </c>
      <c r="BB1094" s="193">
        <f t="shared" si="601"/>
        <v>0</v>
      </c>
      <c r="BC1094" s="102">
        <f t="shared" si="602"/>
        <v>0</v>
      </c>
      <c r="BD1094" s="102">
        <f t="shared" si="603"/>
        <v>0</v>
      </c>
      <c r="BE1094" s="413" t="s">
        <v>69</v>
      </c>
    </row>
    <row r="1095" spans="1:57" s="65" customFormat="1" ht="12" customHeight="1" x14ac:dyDescent="0.2">
      <c r="A1095" s="43">
        <v>1080</v>
      </c>
      <c r="B1095" s="166"/>
      <c r="C1095" s="166"/>
      <c r="D1095" s="166"/>
      <c r="E1095" s="162"/>
      <c r="F1095" s="166"/>
      <c r="G1095" s="162"/>
      <c r="H1095" s="162"/>
      <c r="I1095" s="189">
        <f t="shared" si="582"/>
        <v>0</v>
      </c>
      <c r="J1095" s="195"/>
      <c r="K1095" s="162"/>
      <c r="L1095" s="168"/>
      <c r="M1095" s="75">
        <f>_xlfn.XLOOKUP(L1095,list_vat[Страна],list_vat[Ставка НДС %],0,0)</f>
        <v>0</v>
      </c>
      <c r="N1095" s="162">
        <f t="shared" si="583"/>
        <v>0</v>
      </c>
      <c r="O1095" s="169"/>
      <c r="P1095" s="74">
        <f t="shared" si="604"/>
        <v>0</v>
      </c>
      <c r="Q1095" s="162"/>
      <c r="R1095" s="162" t="str">
        <f t="shared" si="584"/>
        <v>введи курс</v>
      </c>
      <c r="S1095" s="196">
        <f t="shared" si="585"/>
        <v>0</v>
      </c>
      <c r="T1095" s="192">
        <f t="shared" si="586"/>
        <v>0</v>
      </c>
      <c r="U1095" s="76">
        <f t="shared" si="587"/>
        <v>0</v>
      </c>
      <c r="V1095" s="123">
        <f t="shared" si="588"/>
        <v>0</v>
      </c>
      <c r="W1095" s="191"/>
      <c r="X1095" s="170"/>
      <c r="Y1095" s="74">
        <f t="shared" si="573"/>
        <v>0</v>
      </c>
      <c r="Z1095" s="188"/>
      <c r="AA1095" s="130">
        <f t="shared" si="589"/>
        <v>0</v>
      </c>
      <c r="AB1095" s="74">
        <f t="shared" si="590"/>
        <v>0</v>
      </c>
      <c r="AC1095" s="356"/>
      <c r="AD1095" s="130" cm="1">
        <f t="array" ref="AD1095">IFERROR(ROUND((_xlfn.IFS(offer_sale_type="поставка",AB1095,offer_sale_type="транзит",S1095)*(1+AC1095))/E1095,2),0)</f>
        <v>0</v>
      </c>
      <c r="AE1095" s="74">
        <f t="shared" si="591"/>
        <v>0</v>
      </c>
      <c r="AF1095" s="123" cm="1">
        <f t="array" ref="AF1095">IFERROR(ROUND(_xlfn.IFS(offer_sale_type="поставка",AB1095,offer_sale_type="транзит",S1095)*AC1095,2),0)</f>
        <v>0</v>
      </c>
      <c r="AG1095" s="130">
        <f t="shared" si="574"/>
        <v>0</v>
      </c>
      <c r="AH1095" s="74">
        <f t="shared" si="575"/>
        <v>0</v>
      </c>
      <c r="AI1095" s="123">
        <f t="shared" si="576"/>
        <v>0</v>
      </c>
      <c r="AJ1095" s="118">
        <f t="shared" si="592"/>
        <v>0</v>
      </c>
      <c r="AK1095" s="74">
        <f t="shared" si="593"/>
        <v>0</v>
      </c>
      <c r="AL1095" s="174">
        <f t="shared" si="594"/>
        <v>0</v>
      </c>
      <c r="AM1095" s="175">
        <f t="shared" si="577"/>
        <v>0</v>
      </c>
      <c r="AN1095" s="130">
        <f t="shared" si="595"/>
        <v>0</v>
      </c>
      <c r="AO1095" s="74">
        <f t="shared" si="578"/>
        <v>0</v>
      </c>
      <c r="AP1095" s="123">
        <f t="shared" si="596"/>
        <v>0</v>
      </c>
      <c r="AQ1095" s="118">
        <f t="shared" si="579"/>
        <v>0</v>
      </c>
      <c r="AR1095" s="82" t="str">
        <f t="shared" si="597"/>
        <v>https://www.alta.ru/tnved/code//</v>
      </c>
      <c r="AS1095" s="157"/>
      <c r="AT1095" s="162"/>
      <c r="AU1095" s="74">
        <f t="shared" si="580"/>
        <v>0</v>
      </c>
      <c r="AV1095" s="157"/>
      <c r="AW1095" s="75">
        <f>_xlfn.IFNA(VLOOKUP(L1095,list_vat[],3,FALSE),0)</f>
        <v>0</v>
      </c>
      <c r="AX1095" s="74">
        <f t="shared" si="598"/>
        <v>0</v>
      </c>
      <c r="AY1095" s="74">
        <f t="shared" si="599"/>
        <v>0</v>
      </c>
      <c r="AZ1095" s="130">
        <f t="shared" si="600"/>
        <v>0</v>
      </c>
      <c r="BA1095" s="74">
        <f t="shared" si="581"/>
        <v>0</v>
      </c>
      <c r="BB1095" s="193">
        <f t="shared" si="601"/>
        <v>0</v>
      </c>
      <c r="BC1095" s="102">
        <f t="shared" si="602"/>
        <v>0</v>
      </c>
      <c r="BD1095" s="102">
        <f t="shared" si="603"/>
        <v>0</v>
      </c>
      <c r="BE1095" s="413" t="s">
        <v>69</v>
      </c>
    </row>
    <row r="1096" spans="1:57" s="65" customFormat="1" ht="12" customHeight="1" x14ac:dyDescent="0.2">
      <c r="A1096" s="43">
        <v>1081</v>
      </c>
      <c r="B1096" s="166"/>
      <c r="C1096" s="166"/>
      <c r="D1096" s="166"/>
      <c r="E1096" s="162"/>
      <c r="F1096" s="166"/>
      <c r="G1096" s="162"/>
      <c r="H1096" s="162"/>
      <c r="I1096" s="189">
        <f t="shared" si="582"/>
        <v>0</v>
      </c>
      <c r="J1096" s="195"/>
      <c r="K1096" s="162"/>
      <c r="L1096" s="168"/>
      <c r="M1096" s="75">
        <f>_xlfn.XLOOKUP(L1096,list_vat[Страна],list_vat[Ставка НДС %],0,0)</f>
        <v>0</v>
      </c>
      <c r="N1096" s="162">
        <f t="shared" si="583"/>
        <v>0</v>
      </c>
      <c r="O1096" s="169"/>
      <c r="P1096" s="74">
        <f t="shared" si="604"/>
        <v>0</v>
      </c>
      <c r="Q1096" s="162"/>
      <c r="R1096" s="162" t="str">
        <f t="shared" si="584"/>
        <v>введи курс</v>
      </c>
      <c r="S1096" s="196">
        <f t="shared" si="585"/>
        <v>0</v>
      </c>
      <c r="T1096" s="192">
        <f t="shared" si="586"/>
        <v>0</v>
      </c>
      <c r="U1096" s="76">
        <f t="shared" si="587"/>
        <v>0</v>
      </c>
      <c r="V1096" s="123">
        <f t="shared" si="588"/>
        <v>0</v>
      </c>
      <c r="W1096" s="191"/>
      <c r="X1096" s="170"/>
      <c r="Y1096" s="74">
        <f t="shared" si="573"/>
        <v>0</v>
      </c>
      <c r="Z1096" s="188"/>
      <c r="AA1096" s="130">
        <f t="shared" si="589"/>
        <v>0</v>
      </c>
      <c r="AB1096" s="74">
        <f t="shared" si="590"/>
        <v>0</v>
      </c>
      <c r="AC1096" s="356"/>
      <c r="AD1096" s="130" cm="1">
        <f t="array" ref="AD1096">IFERROR(ROUND((_xlfn.IFS(offer_sale_type="поставка",AB1096,offer_sale_type="транзит",S1096)*(1+AC1096))/E1096,2),0)</f>
        <v>0</v>
      </c>
      <c r="AE1096" s="74">
        <f t="shared" si="591"/>
        <v>0</v>
      </c>
      <c r="AF1096" s="123" cm="1">
        <f t="array" ref="AF1096">IFERROR(ROUND(_xlfn.IFS(offer_sale_type="поставка",AB1096,offer_sale_type="транзит",S1096)*AC1096,2),0)</f>
        <v>0</v>
      </c>
      <c r="AG1096" s="130">
        <f t="shared" si="574"/>
        <v>0</v>
      </c>
      <c r="AH1096" s="74">
        <f t="shared" si="575"/>
        <v>0</v>
      </c>
      <c r="AI1096" s="123">
        <f t="shared" si="576"/>
        <v>0</v>
      </c>
      <c r="AJ1096" s="118">
        <f t="shared" si="592"/>
        <v>0</v>
      </c>
      <c r="AK1096" s="74">
        <f t="shared" si="593"/>
        <v>0</v>
      </c>
      <c r="AL1096" s="174">
        <f t="shared" si="594"/>
        <v>0</v>
      </c>
      <c r="AM1096" s="175">
        <f t="shared" si="577"/>
        <v>0</v>
      </c>
      <c r="AN1096" s="130">
        <f t="shared" si="595"/>
        <v>0</v>
      </c>
      <c r="AO1096" s="74">
        <f t="shared" si="578"/>
        <v>0</v>
      </c>
      <c r="AP1096" s="123">
        <f t="shared" si="596"/>
        <v>0</v>
      </c>
      <c r="AQ1096" s="118">
        <f t="shared" si="579"/>
        <v>0</v>
      </c>
      <c r="AR1096" s="82" t="str">
        <f t="shared" si="597"/>
        <v>https://www.alta.ru/tnved/code//</v>
      </c>
      <c r="AS1096" s="157"/>
      <c r="AT1096" s="162"/>
      <c r="AU1096" s="74">
        <f t="shared" si="580"/>
        <v>0</v>
      </c>
      <c r="AV1096" s="157"/>
      <c r="AW1096" s="75">
        <f>_xlfn.IFNA(VLOOKUP(L1096,list_vat[],3,FALSE),0)</f>
        <v>0</v>
      </c>
      <c r="AX1096" s="74">
        <f t="shared" si="598"/>
        <v>0</v>
      </c>
      <c r="AY1096" s="74">
        <f t="shared" si="599"/>
        <v>0</v>
      </c>
      <c r="AZ1096" s="130">
        <f t="shared" si="600"/>
        <v>0</v>
      </c>
      <c r="BA1096" s="74">
        <f t="shared" si="581"/>
        <v>0</v>
      </c>
      <c r="BB1096" s="193">
        <f t="shared" si="601"/>
        <v>0</v>
      </c>
      <c r="BC1096" s="102">
        <f t="shared" si="602"/>
        <v>0</v>
      </c>
      <c r="BD1096" s="102">
        <f t="shared" si="603"/>
        <v>0</v>
      </c>
      <c r="BE1096" s="413" t="s">
        <v>69</v>
      </c>
    </row>
    <row r="1097" spans="1:57" s="65" customFormat="1" ht="12" customHeight="1" x14ac:dyDescent="0.2">
      <c r="A1097" s="43">
        <v>1082</v>
      </c>
      <c r="B1097" s="166"/>
      <c r="C1097" s="166"/>
      <c r="D1097" s="166"/>
      <c r="E1097" s="162"/>
      <c r="F1097" s="166"/>
      <c r="G1097" s="162"/>
      <c r="H1097" s="162"/>
      <c r="I1097" s="189">
        <f t="shared" si="582"/>
        <v>0</v>
      </c>
      <c r="J1097" s="195"/>
      <c r="K1097" s="162"/>
      <c r="L1097" s="168"/>
      <c r="M1097" s="75">
        <f>_xlfn.XLOOKUP(L1097,list_vat[Страна],list_vat[Ставка НДС %],0,0)</f>
        <v>0</v>
      </c>
      <c r="N1097" s="162">
        <f t="shared" si="583"/>
        <v>0</v>
      </c>
      <c r="O1097" s="169"/>
      <c r="P1097" s="74">
        <f t="shared" si="604"/>
        <v>0</v>
      </c>
      <c r="Q1097" s="162"/>
      <c r="R1097" s="162" t="str">
        <f t="shared" si="584"/>
        <v>введи курс</v>
      </c>
      <c r="S1097" s="196">
        <f t="shared" si="585"/>
        <v>0</v>
      </c>
      <c r="T1097" s="192">
        <f t="shared" si="586"/>
        <v>0</v>
      </c>
      <c r="U1097" s="76">
        <f t="shared" si="587"/>
        <v>0</v>
      </c>
      <c r="V1097" s="123">
        <f t="shared" si="588"/>
        <v>0</v>
      </c>
      <c r="W1097" s="191"/>
      <c r="X1097" s="170"/>
      <c r="Y1097" s="74">
        <f t="shared" si="573"/>
        <v>0</v>
      </c>
      <c r="Z1097" s="188"/>
      <c r="AA1097" s="130">
        <f t="shared" si="589"/>
        <v>0</v>
      </c>
      <c r="AB1097" s="74">
        <f t="shared" si="590"/>
        <v>0</v>
      </c>
      <c r="AC1097" s="356"/>
      <c r="AD1097" s="130" cm="1">
        <f t="array" ref="AD1097">IFERROR(ROUND((_xlfn.IFS(offer_sale_type="поставка",AB1097,offer_sale_type="транзит",S1097)*(1+AC1097))/E1097,2),0)</f>
        <v>0</v>
      </c>
      <c r="AE1097" s="74">
        <f t="shared" si="591"/>
        <v>0</v>
      </c>
      <c r="AF1097" s="123" cm="1">
        <f t="array" ref="AF1097">IFERROR(ROUND(_xlfn.IFS(offer_sale_type="поставка",AB1097,offer_sale_type="транзит",S1097)*AC1097,2),0)</f>
        <v>0</v>
      </c>
      <c r="AG1097" s="130">
        <f t="shared" si="574"/>
        <v>0</v>
      </c>
      <c r="AH1097" s="74">
        <f t="shared" si="575"/>
        <v>0</v>
      </c>
      <c r="AI1097" s="123">
        <f t="shared" si="576"/>
        <v>0</v>
      </c>
      <c r="AJ1097" s="118">
        <f t="shared" si="592"/>
        <v>0</v>
      </c>
      <c r="AK1097" s="74">
        <f t="shared" si="593"/>
        <v>0</v>
      </c>
      <c r="AL1097" s="174">
        <f t="shared" si="594"/>
        <v>0</v>
      </c>
      <c r="AM1097" s="175">
        <f t="shared" si="577"/>
        <v>0</v>
      </c>
      <c r="AN1097" s="130">
        <f t="shared" si="595"/>
        <v>0</v>
      </c>
      <c r="AO1097" s="74">
        <f t="shared" si="578"/>
        <v>0</v>
      </c>
      <c r="AP1097" s="123">
        <f t="shared" si="596"/>
        <v>0</v>
      </c>
      <c r="AQ1097" s="118">
        <f t="shared" si="579"/>
        <v>0</v>
      </c>
      <c r="AR1097" s="82" t="str">
        <f t="shared" si="597"/>
        <v>https://www.alta.ru/tnved/code//</v>
      </c>
      <c r="AS1097" s="157"/>
      <c r="AT1097" s="162"/>
      <c r="AU1097" s="74">
        <f t="shared" si="580"/>
        <v>0</v>
      </c>
      <c r="AV1097" s="157"/>
      <c r="AW1097" s="75">
        <f>_xlfn.IFNA(VLOOKUP(L1097,list_vat[],3,FALSE),0)</f>
        <v>0</v>
      </c>
      <c r="AX1097" s="74">
        <f t="shared" si="598"/>
        <v>0</v>
      </c>
      <c r="AY1097" s="74">
        <f t="shared" si="599"/>
        <v>0</v>
      </c>
      <c r="AZ1097" s="130">
        <f t="shared" si="600"/>
        <v>0</v>
      </c>
      <c r="BA1097" s="74">
        <f t="shared" si="581"/>
        <v>0</v>
      </c>
      <c r="BB1097" s="193">
        <f t="shared" si="601"/>
        <v>0</v>
      </c>
      <c r="BC1097" s="102">
        <f t="shared" si="602"/>
        <v>0</v>
      </c>
      <c r="BD1097" s="102">
        <f t="shared" si="603"/>
        <v>0</v>
      </c>
      <c r="BE1097" s="413" t="s">
        <v>69</v>
      </c>
    </row>
    <row r="1098" spans="1:57" s="65" customFormat="1" ht="12" customHeight="1" x14ac:dyDescent="0.2">
      <c r="A1098" s="43">
        <v>1083</v>
      </c>
      <c r="B1098" s="166"/>
      <c r="C1098" s="166"/>
      <c r="D1098" s="166"/>
      <c r="E1098" s="162"/>
      <c r="F1098" s="166"/>
      <c r="G1098" s="162"/>
      <c r="H1098" s="162"/>
      <c r="I1098" s="189">
        <f t="shared" si="582"/>
        <v>0</v>
      </c>
      <c r="J1098" s="195"/>
      <c r="K1098" s="162"/>
      <c r="L1098" s="168"/>
      <c r="M1098" s="75">
        <f>_xlfn.XLOOKUP(L1098,list_vat[Страна],list_vat[Ставка НДС %],0,0)</f>
        <v>0</v>
      </c>
      <c r="N1098" s="162">
        <f t="shared" si="583"/>
        <v>0</v>
      </c>
      <c r="O1098" s="169"/>
      <c r="P1098" s="74">
        <f t="shared" si="604"/>
        <v>0</v>
      </c>
      <c r="Q1098" s="162"/>
      <c r="R1098" s="162" t="str">
        <f t="shared" si="584"/>
        <v>введи курс</v>
      </c>
      <c r="S1098" s="196">
        <f t="shared" si="585"/>
        <v>0</v>
      </c>
      <c r="T1098" s="192">
        <f t="shared" si="586"/>
        <v>0</v>
      </c>
      <c r="U1098" s="76">
        <f t="shared" si="587"/>
        <v>0</v>
      </c>
      <c r="V1098" s="123">
        <f t="shared" si="588"/>
        <v>0</v>
      </c>
      <c r="W1098" s="191"/>
      <c r="X1098" s="170"/>
      <c r="Y1098" s="74">
        <f t="shared" si="573"/>
        <v>0</v>
      </c>
      <c r="Z1098" s="188"/>
      <c r="AA1098" s="130">
        <f t="shared" si="589"/>
        <v>0</v>
      </c>
      <c r="AB1098" s="74">
        <f t="shared" si="590"/>
        <v>0</v>
      </c>
      <c r="AC1098" s="356"/>
      <c r="AD1098" s="130" cm="1">
        <f t="array" ref="AD1098">IFERROR(ROUND((_xlfn.IFS(offer_sale_type="поставка",AB1098,offer_sale_type="транзит",S1098)*(1+AC1098))/E1098,2),0)</f>
        <v>0</v>
      </c>
      <c r="AE1098" s="74">
        <f t="shared" si="591"/>
        <v>0</v>
      </c>
      <c r="AF1098" s="123" cm="1">
        <f t="array" ref="AF1098">IFERROR(ROUND(_xlfn.IFS(offer_sale_type="поставка",AB1098,offer_sale_type="транзит",S1098)*AC1098,2),0)</f>
        <v>0</v>
      </c>
      <c r="AG1098" s="130">
        <f t="shared" si="574"/>
        <v>0</v>
      </c>
      <c r="AH1098" s="74">
        <f t="shared" si="575"/>
        <v>0</v>
      </c>
      <c r="AI1098" s="123">
        <f t="shared" si="576"/>
        <v>0</v>
      </c>
      <c r="AJ1098" s="118">
        <f t="shared" si="592"/>
        <v>0</v>
      </c>
      <c r="AK1098" s="74">
        <f t="shared" si="593"/>
        <v>0</v>
      </c>
      <c r="AL1098" s="174">
        <f t="shared" si="594"/>
        <v>0</v>
      </c>
      <c r="AM1098" s="175">
        <f t="shared" si="577"/>
        <v>0</v>
      </c>
      <c r="AN1098" s="130">
        <f t="shared" si="595"/>
        <v>0</v>
      </c>
      <c r="AO1098" s="74">
        <f t="shared" si="578"/>
        <v>0</v>
      </c>
      <c r="AP1098" s="123">
        <f t="shared" si="596"/>
        <v>0</v>
      </c>
      <c r="AQ1098" s="118">
        <f t="shared" si="579"/>
        <v>0</v>
      </c>
      <c r="AR1098" s="82" t="str">
        <f t="shared" si="597"/>
        <v>https://www.alta.ru/tnved/code//</v>
      </c>
      <c r="AS1098" s="157"/>
      <c r="AT1098" s="162"/>
      <c r="AU1098" s="74">
        <f t="shared" si="580"/>
        <v>0</v>
      </c>
      <c r="AV1098" s="157"/>
      <c r="AW1098" s="75">
        <f>_xlfn.IFNA(VLOOKUP(L1098,list_vat[],3,FALSE),0)</f>
        <v>0</v>
      </c>
      <c r="AX1098" s="74">
        <f t="shared" si="598"/>
        <v>0</v>
      </c>
      <c r="AY1098" s="74">
        <f t="shared" si="599"/>
        <v>0</v>
      </c>
      <c r="AZ1098" s="130">
        <f t="shared" si="600"/>
        <v>0</v>
      </c>
      <c r="BA1098" s="74">
        <f t="shared" si="581"/>
        <v>0</v>
      </c>
      <c r="BB1098" s="193">
        <f t="shared" si="601"/>
        <v>0</v>
      </c>
      <c r="BC1098" s="102">
        <f t="shared" si="602"/>
        <v>0</v>
      </c>
      <c r="BD1098" s="102">
        <f t="shared" si="603"/>
        <v>0</v>
      </c>
      <c r="BE1098" s="413" t="s">
        <v>69</v>
      </c>
    </row>
    <row r="1099" spans="1:57" s="65" customFormat="1" ht="12" customHeight="1" x14ac:dyDescent="0.2">
      <c r="A1099" s="43">
        <v>1084</v>
      </c>
      <c r="B1099" s="166"/>
      <c r="C1099" s="166"/>
      <c r="D1099" s="166"/>
      <c r="E1099" s="162"/>
      <c r="F1099" s="166"/>
      <c r="G1099" s="162"/>
      <c r="H1099" s="162"/>
      <c r="I1099" s="189">
        <f t="shared" si="582"/>
        <v>0</v>
      </c>
      <c r="J1099" s="195"/>
      <c r="K1099" s="162"/>
      <c r="L1099" s="168"/>
      <c r="M1099" s="75">
        <f>_xlfn.XLOOKUP(L1099,list_vat[Страна],list_vat[Ставка НДС %],0,0)</f>
        <v>0</v>
      </c>
      <c r="N1099" s="162">
        <f t="shared" si="583"/>
        <v>0</v>
      </c>
      <c r="O1099" s="169"/>
      <c r="P1099" s="74">
        <f t="shared" si="604"/>
        <v>0</v>
      </c>
      <c r="Q1099" s="162"/>
      <c r="R1099" s="162" t="str">
        <f t="shared" si="584"/>
        <v>введи курс</v>
      </c>
      <c r="S1099" s="196">
        <f t="shared" si="585"/>
        <v>0</v>
      </c>
      <c r="T1099" s="192">
        <f t="shared" si="586"/>
        <v>0</v>
      </c>
      <c r="U1099" s="76">
        <f t="shared" si="587"/>
        <v>0</v>
      </c>
      <c r="V1099" s="123">
        <f t="shared" si="588"/>
        <v>0</v>
      </c>
      <c r="W1099" s="191"/>
      <c r="X1099" s="170"/>
      <c r="Y1099" s="74">
        <f t="shared" si="573"/>
        <v>0</v>
      </c>
      <c r="Z1099" s="188"/>
      <c r="AA1099" s="130">
        <f t="shared" si="589"/>
        <v>0</v>
      </c>
      <c r="AB1099" s="74">
        <f t="shared" si="590"/>
        <v>0</v>
      </c>
      <c r="AC1099" s="356"/>
      <c r="AD1099" s="130" cm="1">
        <f t="array" ref="AD1099">IFERROR(ROUND((_xlfn.IFS(offer_sale_type="поставка",AB1099,offer_sale_type="транзит",S1099)*(1+AC1099))/E1099,2),0)</f>
        <v>0</v>
      </c>
      <c r="AE1099" s="74">
        <f t="shared" si="591"/>
        <v>0</v>
      </c>
      <c r="AF1099" s="123" cm="1">
        <f t="array" ref="AF1099">IFERROR(ROUND(_xlfn.IFS(offer_sale_type="поставка",AB1099,offer_sale_type="транзит",S1099)*AC1099,2),0)</f>
        <v>0</v>
      </c>
      <c r="AG1099" s="130">
        <f t="shared" si="574"/>
        <v>0</v>
      </c>
      <c r="AH1099" s="74">
        <f t="shared" si="575"/>
        <v>0</v>
      </c>
      <c r="AI1099" s="123">
        <f t="shared" si="576"/>
        <v>0</v>
      </c>
      <c r="AJ1099" s="118">
        <f t="shared" si="592"/>
        <v>0</v>
      </c>
      <c r="AK1099" s="74">
        <f t="shared" si="593"/>
        <v>0</v>
      </c>
      <c r="AL1099" s="174">
        <f t="shared" si="594"/>
        <v>0</v>
      </c>
      <c r="AM1099" s="175">
        <f t="shared" si="577"/>
        <v>0</v>
      </c>
      <c r="AN1099" s="130">
        <f t="shared" si="595"/>
        <v>0</v>
      </c>
      <c r="AO1099" s="74">
        <f t="shared" si="578"/>
        <v>0</v>
      </c>
      <c r="AP1099" s="123">
        <f t="shared" si="596"/>
        <v>0</v>
      </c>
      <c r="AQ1099" s="118">
        <f t="shared" si="579"/>
        <v>0</v>
      </c>
      <c r="AR1099" s="82" t="str">
        <f t="shared" si="597"/>
        <v>https://www.alta.ru/tnved/code//</v>
      </c>
      <c r="AS1099" s="157"/>
      <c r="AT1099" s="162"/>
      <c r="AU1099" s="74">
        <f t="shared" si="580"/>
        <v>0</v>
      </c>
      <c r="AV1099" s="157"/>
      <c r="AW1099" s="75">
        <f>_xlfn.IFNA(VLOOKUP(L1099,list_vat[],3,FALSE),0)</f>
        <v>0</v>
      </c>
      <c r="AX1099" s="74">
        <f t="shared" si="598"/>
        <v>0</v>
      </c>
      <c r="AY1099" s="74">
        <f t="shared" si="599"/>
        <v>0</v>
      </c>
      <c r="AZ1099" s="130">
        <f t="shared" si="600"/>
        <v>0</v>
      </c>
      <c r="BA1099" s="74">
        <f t="shared" si="581"/>
        <v>0</v>
      </c>
      <c r="BB1099" s="193">
        <f t="shared" si="601"/>
        <v>0</v>
      </c>
      <c r="BC1099" s="102">
        <f t="shared" si="602"/>
        <v>0</v>
      </c>
      <c r="BD1099" s="102">
        <f t="shared" si="603"/>
        <v>0</v>
      </c>
      <c r="BE1099" s="413" t="s">
        <v>69</v>
      </c>
    </row>
    <row r="1100" spans="1:57" s="65" customFormat="1" ht="12" customHeight="1" x14ac:dyDescent="0.2">
      <c r="A1100" s="43">
        <v>1085</v>
      </c>
      <c r="B1100" s="166"/>
      <c r="C1100" s="166"/>
      <c r="D1100" s="166"/>
      <c r="E1100" s="162"/>
      <c r="F1100" s="166"/>
      <c r="G1100" s="162"/>
      <c r="H1100" s="162"/>
      <c r="I1100" s="189">
        <f t="shared" si="582"/>
        <v>0</v>
      </c>
      <c r="J1100" s="195"/>
      <c r="K1100" s="162"/>
      <c r="L1100" s="168"/>
      <c r="M1100" s="75">
        <f>_xlfn.XLOOKUP(L1100,list_vat[Страна],list_vat[Ставка НДС %],0,0)</f>
        <v>0</v>
      </c>
      <c r="N1100" s="162">
        <f t="shared" si="583"/>
        <v>0</v>
      </c>
      <c r="O1100" s="169"/>
      <c r="P1100" s="74">
        <f t="shared" si="604"/>
        <v>0</v>
      </c>
      <c r="Q1100" s="162"/>
      <c r="R1100" s="162" t="str">
        <f t="shared" si="584"/>
        <v>введи курс</v>
      </c>
      <c r="S1100" s="196">
        <f t="shared" si="585"/>
        <v>0</v>
      </c>
      <c r="T1100" s="192">
        <f t="shared" si="586"/>
        <v>0</v>
      </c>
      <c r="U1100" s="76">
        <f t="shared" si="587"/>
        <v>0</v>
      </c>
      <c r="V1100" s="123">
        <f t="shared" si="588"/>
        <v>0</v>
      </c>
      <c r="W1100" s="191"/>
      <c r="X1100" s="170"/>
      <c r="Y1100" s="74">
        <f t="shared" si="573"/>
        <v>0</v>
      </c>
      <c r="Z1100" s="188"/>
      <c r="AA1100" s="130">
        <f t="shared" si="589"/>
        <v>0</v>
      </c>
      <c r="AB1100" s="74">
        <f t="shared" si="590"/>
        <v>0</v>
      </c>
      <c r="AC1100" s="356"/>
      <c r="AD1100" s="130" cm="1">
        <f t="array" ref="AD1100">IFERROR(ROUND((_xlfn.IFS(offer_sale_type="поставка",AB1100,offer_sale_type="транзит",S1100)*(1+AC1100))/E1100,2),0)</f>
        <v>0</v>
      </c>
      <c r="AE1100" s="74">
        <f t="shared" si="591"/>
        <v>0</v>
      </c>
      <c r="AF1100" s="123" cm="1">
        <f t="array" ref="AF1100">IFERROR(ROUND(_xlfn.IFS(offer_sale_type="поставка",AB1100,offer_sale_type="транзит",S1100)*AC1100,2),0)</f>
        <v>0</v>
      </c>
      <c r="AG1100" s="130">
        <f t="shared" si="574"/>
        <v>0</v>
      </c>
      <c r="AH1100" s="74">
        <f t="shared" si="575"/>
        <v>0</v>
      </c>
      <c r="AI1100" s="123">
        <f t="shared" si="576"/>
        <v>0</v>
      </c>
      <c r="AJ1100" s="118">
        <f t="shared" si="592"/>
        <v>0</v>
      </c>
      <c r="AK1100" s="74">
        <f t="shared" si="593"/>
        <v>0</v>
      </c>
      <c r="AL1100" s="174">
        <f t="shared" si="594"/>
        <v>0</v>
      </c>
      <c r="AM1100" s="175">
        <f t="shared" si="577"/>
        <v>0</v>
      </c>
      <c r="AN1100" s="130">
        <f t="shared" si="595"/>
        <v>0</v>
      </c>
      <c r="AO1100" s="74">
        <f t="shared" si="578"/>
        <v>0</v>
      </c>
      <c r="AP1100" s="123">
        <f t="shared" si="596"/>
        <v>0</v>
      </c>
      <c r="AQ1100" s="118">
        <f t="shared" si="579"/>
        <v>0</v>
      </c>
      <c r="AR1100" s="82" t="str">
        <f t="shared" si="597"/>
        <v>https://www.alta.ru/tnved/code//</v>
      </c>
      <c r="AS1100" s="157"/>
      <c r="AT1100" s="162"/>
      <c r="AU1100" s="74">
        <f t="shared" si="580"/>
        <v>0</v>
      </c>
      <c r="AV1100" s="157"/>
      <c r="AW1100" s="75">
        <f>_xlfn.IFNA(VLOOKUP(L1100,list_vat[],3,FALSE),0)</f>
        <v>0</v>
      </c>
      <c r="AX1100" s="74">
        <f t="shared" si="598"/>
        <v>0</v>
      </c>
      <c r="AY1100" s="74">
        <f t="shared" si="599"/>
        <v>0</v>
      </c>
      <c r="AZ1100" s="130">
        <f t="shared" si="600"/>
        <v>0</v>
      </c>
      <c r="BA1100" s="74">
        <f t="shared" si="581"/>
        <v>0</v>
      </c>
      <c r="BB1100" s="193">
        <f t="shared" si="601"/>
        <v>0</v>
      </c>
      <c r="BC1100" s="102">
        <f t="shared" si="602"/>
        <v>0</v>
      </c>
      <c r="BD1100" s="102">
        <f t="shared" si="603"/>
        <v>0</v>
      </c>
      <c r="BE1100" s="413" t="s">
        <v>69</v>
      </c>
    </row>
    <row r="1101" spans="1:57" s="65" customFormat="1" ht="12" customHeight="1" x14ac:dyDescent="0.2">
      <c r="A1101" s="43">
        <v>1086</v>
      </c>
      <c r="B1101" s="166"/>
      <c r="C1101" s="166"/>
      <c r="D1101" s="166"/>
      <c r="E1101" s="162"/>
      <c r="F1101" s="166"/>
      <c r="G1101" s="162"/>
      <c r="H1101" s="162"/>
      <c r="I1101" s="189">
        <f t="shared" si="582"/>
        <v>0</v>
      </c>
      <c r="J1101" s="195"/>
      <c r="K1101" s="162"/>
      <c r="L1101" s="168"/>
      <c r="M1101" s="75">
        <f>_xlfn.XLOOKUP(L1101,list_vat[Страна],list_vat[Ставка НДС %],0,0)</f>
        <v>0</v>
      </c>
      <c r="N1101" s="162">
        <f t="shared" si="583"/>
        <v>0</v>
      </c>
      <c r="O1101" s="169"/>
      <c r="P1101" s="74">
        <f t="shared" si="604"/>
        <v>0</v>
      </c>
      <c r="Q1101" s="162"/>
      <c r="R1101" s="162" t="str">
        <f t="shared" si="584"/>
        <v>введи курс</v>
      </c>
      <c r="S1101" s="196">
        <f t="shared" si="585"/>
        <v>0</v>
      </c>
      <c r="T1101" s="192">
        <f t="shared" si="586"/>
        <v>0</v>
      </c>
      <c r="U1101" s="76">
        <f t="shared" si="587"/>
        <v>0</v>
      </c>
      <c r="V1101" s="123">
        <f t="shared" si="588"/>
        <v>0</v>
      </c>
      <c r="W1101" s="191"/>
      <c r="X1101" s="170"/>
      <c r="Y1101" s="74">
        <f t="shared" si="573"/>
        <v>0</v>
      </c>
      <c r="Z1101" s="188"/>
      <c r="AA1101" s="130">
        <f t="shared" si="589"/>
        <v>0</v>
      </c>
      <c r="AB1101" s="74">
        <f t="shared" si="590"/>
        <v>0</v>
      </c>
      <c r="AC1101" s="356"/>
      <c r="AD1101" s="130" cm="1">
        <f t="array" ref="AD1101">IFERROR(ROUND((_xlfn.IFS(offer_sale_type="поставка",AB1101,offer_sale_type="транзит",S1101)*(1+AC1101))/E1101,2),0)</f>
        <v>0</v>
      </c>
      <c r="AE1101" s="74">
        <f t="shared" si="591"/>
        <v>0</v>
      </c>
      <c r="AF1101" s="123" cm="1">
        <f t="array" ref="AF1101">IFERROR(ROUND(_xlfn.IFS(offer_sale_type="поставка",AB1101,offer_sale_type="транзит",S1101)*AC1101,2),0)</f>
        <v>0</v>
      </c>
      <c r="AG1101" s="130">
        <f t="shared" si="574"/>
        <v>0</v>
      </c>
      <c r="AH1101" s="74">
        <f t="shared" si="575"/>
        <v>0</v>
      </c>
      <c r="AI1101" s="123">
        <f t="shared" si="576"/>
        <v>0</v>
      </c>
      <c r="AJ1101" s="118">
        <f t="shared" si="592"/>
        <v>0</v>
      </c>
      <c r="AK1101" s="74">
        <f t="shared" si="593"/>
        <v>0</v>
      </c>
      <c r="AL1101" s="174">
        <f t="shared" si="594"/>
        <v>0</v>
      </c>
      <c r="AM1101" s="175">
        <f t="shared" si="577"/>
        <v>0</v>
      </c>
      <c r="AN1101" s="130">
        <f t="shared" si="595"/>
        <v>0</v>
      </c>
      <c r="AO1101" s="74">
        <f t="shared" si="578"/>
        <v>0</v>
      </c>
      <c r="AP1101" s="123">
        <f t="shared" si="596"/>
        <v>0</v>
      </c>
      <c r="AQ1101" s="118">
        <f t="shared" si="579"/>
        <v>0</v>
      </c>
      <c r="AR1101" s="82" t="str">
        <f t="shared" si="597"/>
        <v>https://www.alta.ru/tnved/code//</v>
      </c>
      <c r="AS1101" s="157"/>
      <c r="AT1101" s="162"/>
      <c r="AU1101" s="74">
        <f t="shared" si="580"/>
        <v>0</v>
      </c>
      <c r="AV1101" s="157"/>
      <c r="AW1101" s="75">
        <f>_xlfn.IFNA(VLOOKUP(L1101,list_vat[],3,FALSE),0)</f>
        <v>0</v>
      </c>
      <c r="AX1101" s="74">
        <f t="shared" si="598"/>
        <v>0</v>
      </c>
      <c r="AY1101" s="74">
        <f t="shared" si="599"/>
        <v>0</v>
      </c>
      <c r="AZ1101" s="130">
        <f t="shared" si="600"/>
        <v>0</v>
      </c>
      <c r="BA1101" s="74">
        <f t="shared" si="581"/>
        <v>0</v>
      </c>
      <c r="BB1101" s="193">
        <f t="shared" si="601"/>
        <v>0</v>
      </c>
      <c r="BC1101" s="102">
        <f t="shared" si="602"/>
        <v>0</v>
      </c>
      <c r="BD1101" s="102">
        <f t="shared" si="603"/>
        <v>0</v>
      </c>
      <c r="BE1101" s="413" t="s">
        <v>69</v>
      </c>
    </row>
    <row r="1102" spans="1:57" s="65" customFormat="1" ht="12" customHeight="1" x14ac:dyDescent="0.2">
      <c r="A1102" s="43">
        <v>1087</v>
      </c>
      <c r="B1102" s="166"/>
      <c r="C1102" s="166"/>
      <c r="D1102" s="166"/>
      <c r="E1102" s="162"/>
      <c r="F1102" s="166"/>
      <c r="G1102" s="162"/>
      <c r="H1102" s="162"/>
      <c r="I1102" s="189">
        <f t="shared" si="582"/>
        <v>0</v>
      </c>
      <c r="J1102" s="195"/>
      <c r="K1102" s="162"/>
      <c r="L1102" s="168"/>
      <c r="M1102" s="75">
        <f>_xlfn.XLOOKUP(L1102,list_vat[Страна],list_vat[Ставка НДС %],0,0)</f>
        <v>0</v>
      </c>
      <c r="N1102" s="162">
        <f t="shared" si="583"/>
        <v>0</v>
      </c>
      <c r="O1102" s="169"/>
      <c r="P1102" s="74">
        <f t="shared" si="604"/>
        <v>0</v>
      </c>
      <c r="Q1102" s="162"/>
      <c r="R1102" s="162" t="str">
        <f t="shared" si="584"/>
        <v>введи курс</v>
      </c>
      <c r="S1102" s="196">
        <f t="shared" si="585"/>
        <v>0</v>
      </c>
      <c r="T1102" s="192">
        <f t="shared" si="586"/>
        <v>0</v>
      </c>
      <c r="U1102" s="76">
        <f t="shared" si="587"/>
        <v>0</v>
      </c>
      <c r="V1102" s="123">
        <f t="shared" si="588"/>
        <v>0</v>
      </c>
      <c r="W1102" s="191"/>
      <c r="X1102" s="170"/>
      <c r="Y1102" s="74">
        <f t="shared" si="573"/>
        <v>0</v>
      </c>
      <c r="Z1102" s="188"/>
      <c r="AA1102" s="130">
        <f t="shared" si="589"/>
        <v>0</v>
      </c>
      <c r="AB1102" s="74">
        <f t="shared" si="590"/>
        <v>0</v>
      </c>
      <c r="AC1102" s="356"/>
      <c r="AD1102" s="130" cm="1">
        <f t="array" ref="AD1102">IFERROR(ROUND((_xlfn.IFS(offer_sale_type="поставка",AB1102,offer_sale_type="транзит",S1102)*(1+AC1102))/E1102,2),0)</f>
        <v>0</v>
      </c>
      <c r="AE1102" s="74">
        <f t="shared" si="591"/>
        <v>0</v>
      </c>
      <c r="AF1102" s="123" cm="1">
        <f t="array" ref="AF1102">IFERROR(ROUND(_xlfn.IFS(offer_sale_type="поставка",AB1102,offer_sale_type="транзит",S1102)*AC1102,2),0)</f>
        <v>0</v>
      </c>
      <c r="AG1102" s="130">
        <f t="shared" si="574"/>
        <v>0</v>
      </c>
      <c r="AH1102" s="74">
        <f t="shared" si="575"/>
        <v>0</v>
      </c>
      <c r="AI1102" s="123">
        <f t="shared" si="576"/>
        <v>0</v>
      </c>
      <c r="AJ1102" s="118">
        <f t="shared" si="592"/>
        <v>0</v>
      </c>
      <c r="AK1102" s="74">
        <f t="shared" si="593"/>
        <v>0</v>
      </c>
      <c r="AL1102" s="174">
        <f t="shared" si="594"/>
        <v>0</v>
      </c>
      <c r="AM1102" s="175">
        <f t="shared" si="577"/>
        <v>0</v>
      </c>
      <c r="AN1102" s="130">
        <f t="shared" si="595"/>
        <v>0</v>
      </c>
      <c r="AO1102" s="74">
        <f t="shared" si="578"/>
        <v>0</v>
      </c>
      <c r="AP1102" s="123">
        <f t="shared" si="596"/>
        <v>0</v>
      </c>
      <c r="AQ1102" s="118">
        <f t="shared" si="579"/>
        <v>0</v>
      </c>
      <c r="AR1102" s="82" t="str">
        <f t="shared" si="597"/>
        <v>https://www.alta.ru/tnved/code//</v>
      </c>
      <c r="AS1102" s="157"/>
      <c r="AT1102" s="162"/>
      <c r="AU1102" s="74">
        <f t="shared" si="580"/>
        <v>0</v>
      </c>
      <c r="AV1102" s="157"/>
      <c r="AW1102" s="75">
        <f>_xlfn.IFNA(VLOOKUP(L1102,list_vat[],3,FALSE),0)</f>
        <v>0</v>
      </c>
      <c r="AX1102" s="74">
        <f t="shared" si="598"/>
        <v>0</v>
      </c>
      <c r="AY1102" s="74">
        <f t="shared" si="599"/>
        <v>0</v>
      </c>
      <c r="AZ1102" s="130">
        <f t="shared" si="600"/>
        <v>0</v>
      </c>
      <c r="BA1102" s="74">
        <f t="shared" si="581"/>
        <v>0</v>
      </c>
      <c r="BB1102" s="193">
        <f t="shared" si="601"/>
        <v>0</v>
      </c>
      <c r="BC1102" s="102">
        <f t="shared" si="602"/>
        <v>0</v>
      </c>
      <c r="BD1102" s="102">
        <f t="shared" si="603"/>
        <v>0</v>
      </c>
      <c r="BE1102" s="413" t="s">
        <v>69</v>
      </c>
    </row>
    <row r="1103" spans="1:57" s="65" customFormat="1" ht="12" customHeight="1" x14ac:dyDescent="0.2">
      <c r="A1103" s="43">
        <v>1088</v>
      </c>
      <c r="B1103" s="166"/>
      <c r="C1103" s="166"/>
      <c r="D1103" s="166"/>
      <c r="E1103" s="162"/>
      <c r="F1103" s="166"/>
      <c r="G1103" s="162"/>
      <c r="H1103" s="162"/>
      <c r="I1103" s="189">
        <f t="shared" si="582"/>
        <v>0</v>
      </c>
      <c r="J1103" s="195"/>
      <c r="K1103" s="162"/>
      <c r="L1103" s="168"/>
      <c r="M1103" s="75">
        <f>_xlfn.XLOOKUP(L1103,list_vat[Страна],list_vat[Ставка НДС %],0,0)</f>
        <v>0</v>
      </c>
      <c r="N1103" s="162">
        <f t="shared" si="583"/>
        <v>0</v>
      </c>
      <c r="O1103" s="169"/>
      <c r="P1103" s="74">
        <f t="shared" si="604"/>
        <v>0</v>
      </c>
      <c r="Q1103" s="162"/>
      <c r="R1103" s="162" t="str">
        <f t="shared" si="584"/>
        <v>введи курс</v>
      </c>
      <c r="S1103" s="196">
        <f t="shared" si="585"/>
        <v>0</v>
      </c>
      <c r="T1103" s="192">
        <f t="shared" si="586"/>
        <v>0</v>
      </c>
      <c r="U1103" s="76">
        <f t="shared" si="587"/>
        <v>0</v>
      </c>
      <c r="V1103" s="123">
        <f t="shared" si="588"/>
        <v>0</v>
      </c>
      <c r="W1103" s="191"/>
      <c r="X1103" s="170"/>
      <c r="Y1103" s="74">
        <f t="shared" si="573"/>
        <v>0</v>
      </c>
      <c r="Z1103" s="188"/>
      <c r="AA1103" s="130">
        <f t="shared" si="589"/>
        <v>0</v>
      </c>
      <c r="AB1103" s="74">
        <f t="shared" si="590"/>
        <v>0</v>
      </c>
      <c r="AC1103" s="356"/>
      <c r="AD1103" s="130" cm="1">
        <f t="array" ref="AD1103">IFERROR(ROUND((_xlfn.IFS(offer_sale_type="поставка",AB1103,offer_sale_type="транзит",S1103)*(1+AC1103))/E1103,2),0)</f>
        <v>0</v>
      </c>
      <c r="AE1103" s="74">
        <f t="shared" si="591"/>
        <v>0</v>
      </c>
      <c r="AF1103" s="123" cm="1">
        <f t="array" ref="AF1103">IFERROR(ROUND(_xlfn.IFS(offer_sale_type="поставка",AB1103,offer_sale_type="транзит",S1103)*AC1103,2),0)</f>
        <v>0</v>
      </c>
      <c r="AG1103" s="130">
        <f t="shared" si="574"/>
        <v>0</v>
      </c>
      <c r="AH1103" s="74">
        <f t="shared" si="575"/>
        <v>0</v>
      </c>
      <c r="AI1103" s="123">
        <f t="shared" si="576"/>
        <v>0</v>
      </c>
      <c r="AJ1103" s="118">
        <f t="shared" si="592"/>
        <v>0</v>
      </c>
      <c r="AK1103" s="74">
        <f t="shared" si="593"/>
        <v>0</v>
      </c>
      <c r="AL1103" s="174">
        <f t="shared" si="594"/>
        <v>0</v>
      </c>
      <c r="AM1103" s="175">
        <f t="shared" si="577"/>
        <v>0</v>
      </c>
      <c r="AN1103" s="130">
        <f t="shared" si="595"/>
        <v>0</v>
      </c>
      <c r="AO1103" s="74">
        <f t="shared" si="578"/>
        <v>0</v>
      </c>
      <c r="AP1103" s="123">
        <f t="shared" si="596"/>
        <v>0</v>
      </c>
      <c r="AQ1103" s="118">
        <f t="shared" si="579"/>
        <v>0</v>
      </c>
      <c r="AR1103" s="82" t="str">
        <f t="shared" si="597"/>
        <v>https://www.alta.ru/tnved/code//</v>
      </c>
      <c r="AS1103" s="157"/>
      <c r="AT1103" s="162"/>
      <c r="AU1103" s="74">
        <f t="shared" si="580"/>
        <v>0</v>
      </c>
      <c r="AV1103" s="157"/>
      <c r="AW1103" s="75">
        <f>_xlfn.IFNA(VLOOKUP(L1103,list_vat[],3,FALSE),0)</f>
        <v>0</v>
      </c>
      <c r="AX1103" s="74">
        <f t="shared" si="598"/>
        <v>0</v>
      </c>
      <c r="AY1103" s="74">
        <f t="shared" si="599"/>
        <v>0</v>
      </c>
      <c r="AZ1103" s="130">
        <f t="shared" si="600"/>
        <v>0</v>
      </c>
      <c r="BA1103" s="74">
        <f t="shared" si="581"/>
        <v>0</v>
      </c>
      <c r="BB1103" s="193">
        <f t="shared" si="601"/>
        <v>0</v>
      </c>
      <c r="BC1103" s="102">
        <f t="shared" si="602"/>
        <v>0</v>
      </c>
      <c r="BD1103" s="102">
        <f t="shared" si="603"/>
        <v>0</v>
      </c>
      <c r="BE1103" s="413" t="s">
        <v>69</v>
      </c>
    </row>
    <row r="1104" spans="1:57" s="65" customFormat="1" ht="12" customHeight="1" x14ac:dyDescent="0.2">
      <c r="A1104" s="43">
        <v>1089</v>
      </c>
      <c r="B1104" s="166"/>
      <c r="C1104" s="166"/>
      <c r="D1104" s="166"/>
      <c r="E1104" s="162"/>
      <c r="F1104" s="166"/>
      <c r="G1104" s="162"/>
      <c r="H1104" s="162"/>
      <c r="I1104" s="189">
        <f t="shared" si="582"/>
        <v>0</v>
      </c>
      <c r="J1104" s="195"/>
      <c r="K1104" s="162"/>
      <c r="L1104" s="168"/>
      <c r="M1104" s="75">
        <f>_xlfn.XLOOKUP(L1104,list_vat[Страна],list_vat[Ставка НДС %],0,0)</f>
        <v>0</v>
      </c>
      <c r="N1104" s="162">
        <f t="shared" si="583"/>
        <v>0</v>
      </c>
      <c r="O1104" s="169"/>
      <c r="P1104" s="74">
        <f t="shared" si="604"/>
        <v>0</v>
      </c>
      <c r="Q1104" s="162"/>
      <c r="R1104" s="162" t="str">
        <f t="shared" si="584"/>
        <v>введи курс</v>
      </c>
      <c r="S1104" s="196">
        <f t="shared" si="585"/>
        <v>0</v>
      </c>
      <c r="T1104" s="192">
        <f t="shared" si="586"/>
        <v>0</v>
      </c>
      <c r="U1104" s="76">
        <f t="shared" si="587"/>
        <v>0</v>
      </c>
      <c r="V1104" s="123">
        <f t="shared" si="588"/>
        <v>0</v>
      </c>
      <c r="W1104" s="191"/>
      <c r="X1104" s="170"/>
      <c r="Y1104" s="74">
        <f t="shared" ref="Y1104:Y1167" si="605">ROUND(IF(offer_incoterms="DDP",X1104*(S1104+T1104),0),2)</f>
        <v>0</v>
      </c>
      <c r="Z1104" s="188"/>
      <c r="AA1104" s="130">
        <f t="shared" si="589"/>
        <v>0</v>
      </c>
      <c r="AB1104" s="74">
        <f t="shared" si="590"/>
        <v>0</v>
      </c>
      <c r="AC1104" s="356"/>
      <c r="AD1104" s="130" cm="1">
        <f t="array" ref="AD1104">IFERROR(ROUND((_xlfn.IFS(offer_sale_type="поставка",AB1104,offer_sale_type="транзит",S1104)*(1+AC1104))/E1104,2),0)</f>
        <v>0</v>
      </c>
      <c r="AE1104" s="74">
        <f t="shared" si="591"/>
        <v>0</v>
      </c>
      <c r="AF1104" s="123" cm="1">
        <f t="array" ref="AF1104">IFERROR(ROUND(_xlfn.IFS(offer_sale_type="поставка",AB1104,offer_sale_type="транзит",S1104)*AC1104,2),0)</f>
        <v>0</v>
      </c>
      <c r="AG1104" s="130">
        <f t="shared" ref="AG1104:AG1167" si="606">$BD1104*VLOOKUP($AG$3,$AF$4:$AG$7,2,FALSE)</f>
        <v>0</v>
      </c>
      <c r="AH1104" s="74">
        <f t="shared" ref="AH1104:AH1167" si="607">SUM(AE1104,AG1104,AI1104)*rate_forex_risk</f>
        <v>0</v>
      </c>
      <c r="AI1104" s="123">
        <f t="shared" ref="AI1104:AI1167" si="608">IF(OR(seller_region="TR",offer_sale_type="экспорт"),0,rate_fin_comm)*SUM(AZ1104,AZ1104*AW1104,T1104)</f>
        <v>0</v>
      </c>
      <c r="AJ1104" s="118">
        <f t="shared" si="592"/>
        <v>0</v>
      </c>
      <c r="AK1104" s="74">
        <f t="shared" si="593"/>
        <v>0</v>
      </c>
      <c r="AL1104" s="174">
        <f t="shared" si="594"/>
        <v>0</v>
      </c>
      <c r="AM1104" s="175">
        <f t="shared" ref="AM1104:AM1167" si="609">ROUND(AJ1104*(1+IF(offer_incoterms="DDP",rate_vatRu,0)),2)</f>
        <v>0</v>
      </c>
      <c r="AN1104" s="130">
        <f t="shared" si="595"/>
        <v>0</v>
      </c>
      <c r="AO1104" s="74">
        <f t="shared" ref="AO1104:AO1167" si="610">SUM(AY1104,Y1104:Z1104,T1104)*IF(AND(offer_incoterms="DDP",offer_sale_type&lt;&gt;"экспорт"),rate_vatRu,0)</f>
        <v>0</v>
      </c>
      <c r="AP1104" s="123">
        <f t="shared" si="596"/>
        <v>0</v>
      </c>
      <c r="AQ1104" s="118">
        <f t="shared" ref="AQ1104:AQ1167" si="611">IF(offer_sale_type="транзит",SUM(AF1104:AI1104,BA1104,BB1104),0)</f>
        <v>0</v>
      </c>
      <c r="AR1104" s="82" t="str">
        <f t="shared" si="597"/>
        <v>https://www.alta.ru/tnved/code//</v>
      </c>
      <c r="AS1104" s="157"/>
      <c r="AT1104" s="162"/>
      <c r="AU1104" s="74">
        <f t="shared" ref="AU1104:AU1167" si="612">IF(ISBLANK(AT1104),0,AJ1104-AT1104)</f>
        <v>0</v>
      </c>
      <c r="AV1104" s="157"/>
      <c r="AW1104" s="75">
        <f>_xlfn.IFNA(VLOOKUP(L1104,list_vat[],3,FALSE),0)</f>
        <v>0</v>
      </c>
      <c r="AX1104" s="74">
        <f t="shared" si="598"/>
        <v>0</v>
      </c>
      <c r="AY1104" s="74">
        <f t="shared" si="599"/>
        <v>0</v>
      </c>
      <c r="AZ1104" s="130">
        <f t="shared" si="600"/>
        <v>0</v>
      </c>
      <c r="BA1104" s="74">
        <f t="shared" ref="BA1104:BA1167" si="613">cost_fin_total*$BD1104</f>
        <v>0</v>
      </c>
      <c r="BB1104" s="193">
        <f t="shared" si="601"/>
        <v>0</v>
      </c>
      <c r="BC1104" s="102">
        <f t="shared" si="602"/>
        <v>0</v>
      </c>
      <c r="BD1104" s="102">
        <f t="shared" si="603"/>
        <v>0</v>
      </c>
      <c r="BE1104" s="413" t="s">
        <v>69</v>
      </c>
    </row>
    <row r="1105" spans="1:57" s="65" customFormat="1" ht="12" customHeight="1" x14ac:dyDescent="0.2">
      <c r="A1105" s="43">
        <v>1090</v>
      </c>
      <c r="B1105" s="166"/>
      <c r="C1105" s="166"/>
      <c r="D1105" s="166"/>
      <c r="E1105" s="162"/>
      <c r="F1105" s="166"/>
      <c r="G1105" s="162"/>
      <c r="H1105" s="162"/>
      <c r="I1105" s="189">
        <f t="shared" ref="I1105:I1168" si="614">E1105*G1105</f>
        <v>0</v>
      </c>
      <c r="J1105" s="195"/>
      <c r="K1105" s="162"/>
      <c r="L1105" s="168"/>
      <c r="M1105" s="75">
        <f>_xlfn.XLOOKUP(L1105,list_vat[Страна],list_vat[Ставка НДС %],0,0)</f>
        <v>0</v>
      </c>
      <c r="N1105" s="162">
        <f t="shared" ref="N1105:N1168" si="615">IFERROR(IF(L1105="Китай",K1105,K1105/(1+M1105)),0)</f>
        <v>0</v>
      </c>
      <c r="O1105" s="169"/>
      <c r="P1105" s="74">
        <f t="shared" si="604"/>
        <v>0</v>
      </c>
      <c r="Q1105" s="162"/>
      <c r="R1105" s="162" t="str">
        <f t="shared" ref="R1105:R1168" si="616">IF(ISBLANK(Q1105),"введи курс",P1105/Q1105)</f>
        <v>введи курс</v>
      </c>
      <c r="S1105" s="196">
        <f t="shared" ref="S1105:S1168" si="617">IF(AND(ISNUMBER(E1105),ISNUMBER(Q1105)),E1105*R1105,0)</f>
        <v>0</v>
      </c>
      <c r="T1105" s="192">
        <f t="shared" ref="T1105:T1168" si="618">$BC1105*V$11</f>
        <v>0</v>
      </c>
      <c r="U1105" s="76">
        <f t="shared" ref="U1105:U1168" si="619">$BC1105*W$11</f>
        <v>0</v>
      </c>
      <c r="V1105" s="123">
        <f t="shared" ref="V1105:V1168" si="620">+SUM(T1105:U1105)</f>
        <v>0</v>
      </c>
      <c r="W1105" s="191"/>
      <c r="X1105" s="170"/>
      <c r="Y1105" s="74">
        <f t="shared" si="605"/>
        <v>0</v>
      </c>
      <c r="Z1105" s="188"/>
      <c r="AA1105" s="130">
        <f t="shared" ref="AA1105:AA1168" si="621">IFERROR(AB1105/E1105,0)</f>
        <v>0</v>
      </c>
      <c r="AB1105" s="74">
        <f t="shared" ref="AB1105:AB1168" si="622">ROUND(SUM(S1105,V1105,Y1105:Z1105,BA1105:BB1105),2)</f>
        <v>0</v>
      </c>
      <c r="AC1105" s="356"/>
      <c r="AD1105" s="130" cm="1">
        <f t="array" ref="AD1105">IFERROR(ROUND((_xlfn.IFS(offer_sale_type="поставка",AB1105,offer_sale_type="транзит",S1105)*(1+AC1105))/E1105,2),0)</f>
        <v>0</v>
      </c>
      <c r="AE1105" s="74">
        <f t="shared" ref="AE1105:AE1168" si="623">AD1105*E1105</f>
        <v>0</v>
      </c>
      <c r="AF1105" s="123" cm="1">
        <f t="array" ref="AF1105">IFERROR(ROUND(_xlfn.IFS(offer_sale_type="поставка",AB1105,offer_sale_type="транзит",S1105)*AC1105,2),0)</f>
        <v>0</v>
      </c>
      <c r="AG1105" s="130">
        <f t="shared" si="606"/>
        <v>0</v>
      </c>
      <c r="AH1105" s="74">
        <f t="shared" si="607"/>
        <v>0</v>
      </c>
      <c r="AI1105" s="123">
        <f t="shared" si="608"/>
        <v>0</v>
      </c>
      <c r="AJ1105" s="118">
        <f t="shared" ref="AJ1105:AJ1168" si="624">IFERROR(ROUND(SUM(AB1105,AF1105:AI1105)/E1105,2),0)</f>
        <v>0</v>
      </c>
      <c r="AK1105" s="74">
        <f t="shared" ref="AK1105:AK1168" si="625">AJ1105*E1105</f>
        <v>0</v>
      </c>
      <c r="AL1105" s="174">
        <f t="shared" ref="AL1105:AL1168" si="626">ROUND(IFERROR(AM1105*E1105,0),2)</f>
        <v>0</v>
      </c>
      <c r="AM1105" s="175">
        <f t="shared" si="609"/>
        <v>0</v>
      </c>
      <c r="AN1105" s="130">
        <f t="shared" ref="AN1105:AN1168" si="627">AL1105-AK1105</f>
        <v>0</v>
      </c>
      <c r="AO1105" s="74">
        <f t="shared" si="610"/>
        <v>0</v>
      </c>
      <c r="AP1105" s="123">
        <f t="shared" ref="AP1105:AP1168" si="628">AN1105-AO1105</f>
        <v>0</v>
      </c>
      <c r="AQ1105" s="118">
        <f t="shared" si="611"/>
        <v>0</v>
      </c>
      <c r="AR1105" s="82" t="str">
        <f t="shared" ref="AR1105:AR1168" si="629">HYPERLINK("https://www.alta.ru/tnved/code/")&amp;W1105&amp;"/"</f>
        <v>https://www.alta.ru/tnved/code//</v>
      </c>
      <c r="AS1105" s="157"/>
      <c r="AT1105" s="162"/>
      <c r="AU1105" s="74">
        <f t="shared" si="612"/>
        <v>0</v>
      </c>
      <c r="AV1105" s="157"/>
      <c r="AW1105" s="75">
        <f>_xlfn.IFNA(VLOOKUP(L1105,list_vat[],3,FALSE),0)</f>
        <v>0</v>
      </c>
      <c r="AX1105" s="74">
        <f t="shared" ref="AX1105:AX1168" si="630">IFERROR(ROUND(S1105*(1+AW1105)/E1105,2),0)</f>
        <v>0</v>
      </c>
      <c r="AY1105" s="74">
        <f t="shared" ref="AY1105:AY1168" si="631">E1105*AX1105</f>
        <v>0</v>
      </c>
      <c r="AZ1105" s="130">
        <f t="shared" ref="AZ1105:AZ1168" si="632">S1105*(1+M1105)</f>
        <v>0</v>
      </c>
      <c r="BA1105" s="74">
        <f t="shared" si="613"/>
        <v>0</v>
      </c>
      <c r="BB1105" s="193">
        <f t="shared" ref="BB1105:BB1168" si="633">credit_sales_interest*BD1105</f>
        <v>0</v>
      </c>
      <c r="BC1105" s="102">
        <f t="shared" ref="BC1105:BC1168" si="634">IFERROR(IF($I$13&gt;0,$I1105/$I$13,$S1105/$S$13),0)</f>
        <v>0</v>
      </c>
      <c r="BD1105" s="102">
        <f t="shared" ref="BD1105:BD1168" si="635">IFERROR($S1105/$S$13,0)</f>
        <v>0</v>
      </c>
      <c r="BE1105" s="413" t="s">
        <v>69</v>
      </c>
    </row>
    <row r="1106" spans="1:57" s="65" customFormat="1" ht="12" customHeight="1" x14ac:dyDescent="0.2">
      <c r="A1106" s="43">
        <v>1091</v>
      </c>
      <c r="B1106" s="166"/>
      <c r="C1106" s="166"/>
      <c r="D1106" s="166"/>
      <c r="E1106" s="162"/>
      <c r="F1106" s="166"/>
      <c r="G1106" s="162"/>
      <c r="H1106" s="162"/>
      <c r="I1106" s="189">
        <f t="shared" si="614"/>
        <v>0</v>
      </c>
      <c r="J1106" s="195"/>
      <c r="K1106" s="162"/>
      <c r="L1106" s="168"/>
      <c r="M1106" s="75">
        <f>_xlfn.XLOOKUP(L1106,list_vat[Страна],list_vat[Ставка НДС %],0,0)</f>
        <v>0</v>
      </c>
      <c r="N1106" s="162">
        <f t="shared" si="615"/>
        <v>0</v>
      </c>
      <c r="O1106" s="169"/>
      <c r="P1106" s="74">
        <f t="shared" ref="P1106:P1169" si="636">N1106*(1-O1106)</f>
        <v>0</v>
      </c>
      <c r="Q1106" s="162"/>
      <c r="R1106" s="162" t="str">
        <f t="shared" si="616"/>
        <v>введи курс</v>
      </c>
      <c r="S1106" s="196">
        <f t="shared" si="617"/>
        <v>0</v>
      </c>
      <c r="T1106" s="192">
        <f t="shared" si="618"/>
        <v>0</v>
      </c>
      <c r="U1106" s="76">
        <f t="shared" si="619"/>
        <v>0</v>
      </c>
      <c r="V1106" s="123">
        <f t="shared" si="620"/>
        <v>0</v>
      </c>
      <c r="W1106" s="191"/>
      <c r="X1106" s="170"/>
      <c r="Y1106" s="74">
        <f t="shared" si="605"/>
        <v>0</v>
      </c>
      <c r="Z1106" s="188"/>
      <c r="AA1106" s="130">
        <f t="shared" si="621"/>
        <v>0</v>
      </c>
      <c r="AB1106" s="74">
        <f t="shared" si="622"/>
        <v>0</v>
      </c>
      <c r="AC1106" s="356"/>
      <c r="AD1106" s="130" cm="1">
        <f t="array" ref="AD1106">IFERROR(ROUND((_xlfn.IFS(offer_sale_type="поставка",AB1106,offer_sale_type="транзит",S1106)*(1+AC1106))/E1106,2),0)</f>
        <v>0</v>
      </c>
      <c r="AE1106" s="74">
        <f t="shared" si="623"/>
        <v>0</v>
      </c>
      <c r="AF1106" s="123" cm="1">
        <f t="array" ref="AF1106">IFERROR(ROUND(_xlfn.IFS(offer_sale_type="поставка",AB1106,offer_sale_type="транзит",S1106)*AC1106,2),0)</f>
        <v>0</v>
      </c>
      <c r="AG1106" s="130">
        <f t="shared" si="606"/>
        <v>0</v>
      </c>
      <c r="AH1106" s="74">
        <f t="shared" si="607"/>
        <v>0</v>
      </c>
      <c r="AI1106" s="123">
        <f t="shared" si="608"/>
        <v>0</v>
      </c>
      <c r="AJ1106" s="118">
        <f t="shared" si="624"/>
        <v>0</v>
      </c>
      <c r="AK1106" s="74">
        <f t="shared" si="625"/>
        <v>0</v>
      </c>
      <c r="AL1106" s="174">
        <f t="shared" si="626"/>
        <v>0</v>
      </c>
      <c r="AM1106" s="175">
        <f t="shared" si="609"/>
        <v>0</v>
      </c>
      <c r="AN1106" s="130">
        <f t="shared" si="627"/>
        <v>0</v>
      </c>
      <c r="AO1106" s="74">
        <f t="shared" si="610"/>
        <v>0</v>
      </c>
      <c r="AP1106" s="123">
        <f t="shared" si="628"/>
        <v>0</v>
      </c>
      <c r="AQ1106" s="118">
        <f t="shared" si="611"/>
        <v>0</v>
      </c>
      <c r="AR1106" s="82" t="str">
        <f t="shared" si="629"/>
        <v>https://www.alta.ru/tnved/code//</v>
      </c>
      <c r="AS1106" s="157"/>
      <c r="AT1106" s="162"/>
      <c r="AU1106" s="74">
        <f t="shared" si="612"/>
        <v>0</v>
      </c>
      <c r="AV1106" s="157"/>
      <c r="AW1106" s="75">
        <f>_xlfn.IFNA(VLOOKUP(L1106,list_vat[],3,FALSE),0)</f>
        <v>0</v>
      </c>
      <c r="AX1106" s="74">
        <f t="shared" si="630"/>
        <v>0</v>
      </c>
      <c r="AY1106" s="74">
        <f t="shared" si="631"/>
        <v>0</v>
      </c>
      <c r="AZ1106" s="130">
        <f t="shared" si="632"/>
        <v>0</v>
      </c>
      <c r="BA1106" s="74">
        <f t="shared" si="613"/>
        <v>0</v>
      </c>
      <c r="BB1106" s="193">
        <f t="shared" si="633"/>
        <v>0</v>
      </c>
      <c r="BC1106" s="102">
        <f t="shared" si="634"/>
        <v>0</v>
      </c>
      <c r="BD1106" s="102">
        <f t="shared" si="635"/>
        <v>0</v>
      </c>
      <c r="BE1106" s="413" t="s">
        <v>69</v>
      </c>
    </row>
    <row r="1107" spans="1:57" s="65" customFormat="1" ht="12" customHeight="1" x14ac:dyDescent="0.2">
      <c r="A1107" s="43">
        <v>1092</v>
      </c>
      <c r="B1107" s="166"/>
      <c r="C1107" s="166"/>
      <c r="D1107" s="166"/>
      <c r="E1107" s="162"/>
      <c r="F1107" s="166"/>
      <c r="G1107" s="162"/>
      <c r="H1107" s="162"/>
      <c r="I1107" s="189">
        <f t="shared" si="614"/>
        <v>0</v>
      </c>
      <c r="J1107" s="195"/>
      <c r="K1107" s="162"/>
      <c r="L1107" s="168"/>
      <c r="M1107" s="75">
        <f>_xlfn.XLOOKUP(L1107,list_vat[Страна],list_vat[Ставка НДС %],0,0)</f>
        <v>0</v>
      </c>
      <c r="N1107" s="162">
        <f t="shared" si="615"/>
        <v>0</v>
      </c>
      <c r="O1107" s="169"/>
      <c r="P1107" s="74">
        <f t="shared" si="636"/>
        <v>0</v>
      </c>
      <c r="Q1107" s="162"/>
      <c r="R1107" s="162" t="str">
        <f t="shared" si="616"/>
        <v>введи курс</v>
      </c>
      <c r="S1107" s="196">
        <f t="shared" si="617"/>
        <v>0</v>
      </c>
      <c r="T1107" s="192">
        <f t="shared" si="618"/>
        <v>0</v>
      </c>
      <c r="U1107" s="76">
        <f t="shared" si="619"/>
        <v>0</v>
      </c>
      <c r="V1107" s="123">
        <f t="shared" si="620"/>
        <v>0</v>
      </c>
      <c r="W1107" s="191"/>
      <c r="X1107" s="170"/>
      <c r="Y1107" s="74">
        <f t="shared" si="605"/>
        <v>0</v>
      </c>
      <c r="Z1107" s="188"/>
      <c r="AA1107" s="130">
        <f t="shared" si="621"/>
        <v>0</v>
      </c>
      <c r="AB1107" s="74">
        <f t="shared" si="622"/>
        <v>0</v>
      </c>
      <c r="AC1107" s="356"/>
      <c r="AD1107" s="130" cm="1">
        <f t="array" ref="AD1107">IFERROR(ROUND((_xlfn.IFS(offer_sale_type="поставка",AB1107,offer_sale_type="транзит",S1107)*(1+AC1107))/E1107,2),0)</f>
        <v>0</v>
      </c>
      <c r="AE1107" s="74">
        <f t="shared" si="623"/>
        <v>0</v>
      </c>
      <c r="AF1107" s="123" cm="1">
        <f t="array" ref="AF1107">IFERROR(ROUND(_xlfn.IFS(offer_sale_type="поставка",AB1107,offer_sale_type="транзит",S1107)*AC1107,2),0)</f>
        <v>0</v>
      </c>
      <c r="AG1107" s="130">
        <f t="shared" si="606"/>
        <v>0</v>
      </c>
      <c r="AH1107" s="74">
        <f t="shared" si="607"/>
        <v>0</v>
      </c>
      <c r="AI1107" s="123">
        <f t="shared" si="608"/>
        <v>0</v>
      </c>
      <c r="AJ1107" s="118">
        <f t="shared" si="624"/>
        <v>0</v>
      </c>
      <c r="AK1107" s="74">
        <f t="shared" si="625"/>
        <v>0</v>
      </c>
      <c r="AL1107" s="174">
        <f t="shared" si="626"/>
        <v>0</v>
      </c>
      <c r="AM1107" s="175">
        <f t="shared" si="609"/>
        <v>0</v>
      </c>
      <c r="AN1107" s="130">
        <f t="shared" si="627"/>
        <v>0</v>
      </c>
      <c r="AO1107" s="74">
        <f t="shared" si="610"/>
        <v>0</v>
      </c>
      <c r="AP1107" s="123">
        <f t="shared" si="628"/>
        <v>0</v>
      </c>
      <c r="AQ1107" s="118">
        <f t="shared" si="611"/>
        <v>0</v>
      </c>
      <c r="AR1107" s="82" t="str">
        <f t="shared" si="629"/>
        <v>https://www.alta.ru/tnved/code//</v>
      </c>
      <c r="AS1107" s="157"/>
      <c r="AT1107" s="162"/>
      <c r="AU1107" s="74">
        <f t="shared" si="612"/>
        <v>0</v>
      </c>
      <c r="AV1107" s="157"/>
      <c r="AW1107" s="75">
        <f>_xlfn.IFNA(VLOOKUP(L1107,list_vat[],3,FALSE),0)</f>
        <v>0</v>
      </c>
      <c r="AX1107" s="74">
        <f t="shared" si="630"/>
        <v>0</v>
      </c>
      <c r="AY1107" s="74">
        <f t="shared" si="631"/>
        <v>0</v>
      </c>
      <c r="AZ1107" s="130">
        <f t="shared" si="632"/>
        <v>0</v>
      </c>
      <c r="BA1107" s="74">
        <f t="shared" si="613"/>
        <v>0</v>
      </c>
      <c r="BB1107" s="193">
        <f t="shared" si="633"/>
        <v>0</v>
      </c>
      <c r="BC1107" s="102">
        <f t="shared" si="634"/>
        <v>0</v>
      </c>
      <c r="BD1107" s="102">
        <f t="shared" si="635"/>
        <v>0</v>
      </c>
      <c r="BE1107" s="413" t="s">
        <v>69</v>
      </c>
    </row>
    <row r="1108" spans="1:57" s="65" customFormat="1" ht="12" customHeight="1" x14ac:dyDescent="0.2">
      <c r="A1108" s="43">
        <v>1093</v>
      </c>
      <c r="B1108" s="166"/>
      <c r="C1108" s="166"/>
      <c r="D1108" s="166"/>
      <c r="E1108" s="162"/>
      <c r="F1108" s="166"/>
      <c r="G1108" s="162"/>
      <c r="H1108" s="162"/>
      <c r="I1108" s="189">
        <f t="shared" si="614"/>
        <v>0</v>
      </c>
      <c r="J1108" s="195"/>
      <c r="K1108" s="162"/>
      <c r="L1108" s="168"/>
      <c r="M1108" s="75">
        <f>_xlfn.XLOOKUP(L1108,list_vat[Страна],list_vat[Ставка НДС %],0,0)</f>
        <v>0</v>
      </c>
      <c r="N1108" s="162">
        <f t="shared" si="615"/>
        <v>0</v>
      </c>
      <c r="O1108" s="169"/>
      <c r="P1108" s="74">
        <f t="shared" si="636"/>
        <v>0</v>
      </c>
      <c r="Q1108" s="162"/>
      <c r="R1108" s="162" t="str">
        <f t="shared" si="616"/>
        <v>введи курс</v>
      </c>
      <c r="S1108" s="196">
        <f t="shared" si="617"/>
        <v>0</v>
      </c>
      <c r="T1108" s="192">
        <f t="shared" si="618"/>
        <v>0</v>
      </c>
      <c r="U1108" s="76">
        <f t="shared" si="619"/>
        <v>0</v>
      </c>
      <c r="V1108" s="123">
        <f t="shared" si="620"/>
        <v>0</v>
      </c>
      <c r="W1108" s="191"/>
      <c r="X1108" s="170"/>
      <c r="Y1108" s="74">
        <f t="shared" si="605"/>
        <v>0</v>
      </c>
      <c r="Z1108" s="188"/>
      <c r="AA1108" s="130">
        <f t="shared" si="621"/>
        <v>0</v>
      </c>
      <c r="AB1108" s="74">
        <f t="shared" si="622"/>
        <v>0</v>
      </c>
      <c r="AC1108" s="356"/>
      <c r="AD1108" s="130" cm="1">
        <f t="array" ref="AD1108">IFERROR(ROUND((_xlfn.IFS(offer_sale_type="поставка",AB1108,offer_sale_type="транзит",S1108)*(1+AC1108))/E1108,2),0)</f>
        <v>0</v>
      </c>
      <c r="AE1108" s="74">
        <f t="shared" si="623"/>
        <v>0</v>
      </c>
      <c r="AF1108" s="123" cm="1">
        <f t="array" ref="AF1108">IFERROR(ROUND(_xlfn.IFS(offer_sale_type="поставка",AB1108,offer_sale_type="транзит",S1108)*AC1108,2),0)</f>
        <v>0</v>
      </c>
      <c r="AG1108" s="130">
        <f t="shared" si="606"/>
        <v>0</v>
      </c>
      <c r="AH1108" s="74">
        <f t="shared" si="607"/>
        <v>0</v>
      </c>
      <c r="AI1108" s="123">
        <f t="shared" si="608"/>
        <v>0</v>
      </c>
      <c r="AJ1108" s="118">
        <f t="shared" si="624"/>
        <v>0</v>
      </c>
      <c r="AK1108" s="74">
        <f t="shared" si="625"/>
        <v>0</v>
      </c>
      <c r="AL1108" s="174">
        <f t="shared" si="626"/>
        <v>0</v>
      </c>
      <c r="AM1108" s="175">
        <f t="shared" si="609"/>
        <v>0</v>
      </c>
      <c r="AN1108" s="130">
        <f t="shared" si="627"/>
        <v>0</v>
      </c>
      <c r="AO1108" s="74">
        <f t="shared" si="610"/>
        <v>0</v>
      </c>
      <c r="AP1108" s="123">
        <f t="shared" si="628"/>
        <v>0</v>
      </c>
      <c r="AQ1108" s="118">
        <f t="shared" si="611"/>
        <v>0</v>
      </c>
      <c r="AR1108" s="82" t="str">
        <f t="shared" si="629"/>
        <v>https://www.alta.ru/tnved/code//</v>
      </c>
      <c r="AS1108" s="157"/>
      <c r="AT1108" s="162"/>
      <c r="AU1108" s="74">
        <f t="shared" si="612"/>
        <v>0</v>
      </c>
      <c r="AV1108" s="157"/>
      <c r="AW1108" s="75">
        <f>_xlfn.IFNA(VLOOKUP(L1108,list_vat[],3,FALSE),0)</f>
        <v>0</v>
      </c>
      <c r="AX1108" s="74">
        <f t="shared" si="630"/>
        <v>0</v>
      </c>
      <c r="AY1108" s="74">
        <f t="shared" si="631"/>
        <v>0</v>
      </c>
      <c r="AZ1108" s="130">
        <f t="shared" si="632"/>
        <v>0</v>
      </c>
      <c r="BA1108" s="74">
        <f t="shared" si="613"/>
        <v>0</v>
      </c>
      <c r="BB1108" s="193">
        <f t="shared" si="633"/>
        <v>0</v>
      </c>
      <c r="BC1108" s="102">
        <f t="shared" si="634"/>
        <v>0</v>
      </c>
      <c r="BD1108" s="102">
        <f t="shared" si="635"/>
        <v>0</v>
      </c>
      <c r="BE1108" s="413" t="s">
        <v>69</v>
      </c>
    </row>
    <row r="1109" spans="1:57" s="65" customFormat="1" ht="12" customHeight="1" x14ac:dyDescent="0.2">
      <c r="A1109" s="43">
        <v>1094</v>
      </c>
      <c r="B1109" s="166"/>
      <c r="C1109" s="166"/>
      <c r="D1109" s="166"/>
      <c r="E1109" s="162"/>
      <c r="F1109" s="166"/>
      <c r="G1109" s="162"/>
      <c r="H1109" s="162"/>
      <c r="I1109" s="189">
        <f t="shared" si="614"/>
        <v>0</v>
      </c>
      <c r="J1109" s="195"/>
      <c r="K1109" s="162"/>
      <c r="L1109" s="168"/>
      <c r="M1109" s="75">
        <f>_xlfn.XLOOKUP(L1109,list_vat[Страна],list_vat[Ставка НДС %],0,0)</f>
        <v>0</v>
      </c>
      <c r="N1109" s="162">
        <f t="shared" si="615"/>
        <v>0</v>
      </c>
      <c r="O1109" s="169"/>
      <c r="P1109" s="74">
        <f t="shared" si="636"/>
        <v>0</v>
      </c>
      <c r="Q1109" s="162"/>
      <c r="R1109" s="162" t="str">
        <f t="shared" si="616"/>
        <v>введи курс</v>
      </c>
      <c r="S1109" s="196">
        <f t="shared" si="617"/>
        <v>0</v>
      </c>
      <c r="T1109" s="192">
        <f t="shared" si="618"/>
        <v>0</v>
      </c>
      <c r="U1109" s="76">
        <f t="shared" si="619"/>
        <v>0</v>
      </c>
      <c r="V1109" s="123">
        <f t="shared" si="620"/>
        <v>0</v>
      </c>
      <c r="W1109" s="191"/>
      <c r="X1109" s="170"/>
      <c r="Y1109" s="74">
        <f t="shared" si="605"/>
        <v>0</v>
      </c>
      <c r="Z1109" s="188"/>
      <c r="AA1109" s="130">
        <f t="shared" si="621"/>
        <v>0</v>
      </c>
      <c r="AB1109" s="74">
        <f t="shared" si="622"/>
        <v>0</v>
      </c>
      <c r="AC1109" s="356"/>
      <c r="AD1109" s="130" cm="1">
        <f t="array" ref="AD1109">IFERROR(ROUND((_xlfn.IFS(offer_sale_type="поставка",AB1109,offer_sale_type="транзит",S1109)*(1+AC1109))/E1109,2),0)</f>
        <v>0</v>
      </c>
      <c r="AE1109" s="74">
        <f t="shared" si="623"/>
        <v>0</v>
      </c>
      <c r="AF1109" s="123" cm="1">
        <f t="array" ref="AF1109">IFERROR(ROUND(_xlfn.IFS(offer_sale_type="поставка",AB1109,offer_sale_type="транзит",S1109)*AC1109,2),0)</f>
        <v>0</v>
      </c>
      <c r="AG1109" s="130">
        <f t="shared" si="606"/>
        <v>0</v>
      </c>
      <c r="AH1109" s="74">
        <f t="shared" si="607"/>
        <v>0</v>
      </c>
      <c r="AI1109" s="123">
        <f t="shared" si="608"/>
        <v>0</v>
      </c>
      <c r="AJ1109" s="118">
        <f t="shared" si="624"/>
        <v>0</v>
      </c>
      <c r="AK1109" s="74">
        <f t="shared" si="625"/>
        <v>0</v>
      </c>
      <c r="AL1109" s="174">
        <f t="shared" si="626"/>
        <v>0</v>
      </c>
      <c r="AM1109" s="175">
        <f t="shared" si="609"/>
        <v>0</v>
      </c>
      <c r="AN1109" s="130">
        <f t="shared" si="627"/>
        <v>0</v>
      </c>
      <c r="AO1109" s="74">
        <f t="shared" si="610"/>
        <v>0</v>
      </c>
      <c r="AP1109" s="123">
        <f t="shared" si="628"/>
        <v>0</v>
      </c>
      <c r="AQ1109" s="118">
        <f t="shared" si="611"/>
        <v>0</v>
      </c>
      <c r="AR1109" s="82" t="str">
        <f t="shared" si="629"/>
        <v>https://www.alta.ru/tnved/code//</v>
      </c>
      <c r="AS1109" s="157"/>
      <c r="AT1109" s="162"/>
      <c r="AU1109" s="74">
        <f t="shared" si="612"/>
        <v>0</v>
      </c>
      <c r="AV1109" s="157"/>
      <c r="AW1109" s="75">
        <f>_xlfn.IFNA(VLOOKUP(L1109,list_vat[],3,FALSE),0)</f>
        <v>0</v>
      </c>
      <c r="AX1109" s="74">
        <f t="shared" si="630"/>
        <v>0</v>
      </c>
      <c r="AY1109" s="74">
        <f t="shared" si="631"/>
        <v>0</v>
      </c>
      <c r="AZ1109" s="130">
        <f t="shared" si="632"/>
        <v>0</v>
      </c>
      <c r="BA1109" s="74">
        <f t="shared" si="613"/>
        <v>0</v>
      </c>
      <c r="BB1109" s="193">
        <f t="shared" si="633"/>
        <v>0</v>
      </c>
      <c r="BC1109" s="102">
        <f t="shared" si="634"/>
        <v>0</v>
      </c>
      <c r="BD1109" s="102">
        <f t="shared" si="635"/>
        <v>0</v>
      </c>
      <c r="BE1109" s="413" t="s">
        <v>69</v>
      </c>
    </row>
    <row r="1110" spans="1:57" s="65" customFormat="1" ht="12" customHeight="1" x14ac:dyDescent="0.2">
      <c r="A1110" s="43">
        <v>1095</v>
      </c>
      <c r="B1110" s="166"/>
      <c r="C1110" s="166"/>
      <c r="D1110" s="166"/>
      <c r="E1110" s="162"/>
      <c r="F1110" s="166"/>
      <c r="G1110" s="162"/>
      <c r="H1110" s="162"/>
      <c r="I1110" s="189">
        <f t="shared" si="614"/>
        <v>0</v>
      </c>
      <c r="J1110" s="195"/>
      <c r="K1110" s="162"/>
      <c r="L1110" s="168"/>
      <c r="M1110" s="75">
        <f>_xlfn.XLOOKUP(L1110,list_vat[Страна],list_vat[Ставка НДС %],0,0)</f>
        <v>0</v>
      </c>
      <c r="N1110" s="162">
        <f t="shared" si="615"/>
        <v>0</v>
      </c>
      <c r="O1110" s="169"/>
      <c r="P1110" s="74">
        <f t="shared" si="636"/>
        <v>0</v>
      </c>
      <c r="Q1110" s="162"/>
      <c r="R1110" s="162" t="str">
        <f t="shared" si="616"/>
        <v>введи курс</v>
      </c>
      <c r="S1110" s="196">
        <f t="shared" si="617"/>
        <v>0</v>
      </c>
      <c r="T1110" s="192">
        <f t="shared" si="618"/>
        <v>0</v>
      </c>
      <c r="U1110" s="76">
        <f t="shared" si="619"/>
        <v>0</v>
      </c>
      <c r="V1110" s="123">
        <f t="shared" si="620"/>
        <v>0</v>
      </c>
      <c r="W1110" s="191"/>
      <c r="X1110" s="170"/>
      <c r="Y1110" s="74">
        <f t="shared" si="605"/>
        <v>0</v>
      </c>
      <c r="Z1110" s="188"/>
      <c r="AA1110" s="130">
        <f t="shared" si="621"/>
        <v>0</v>
      </c>
      <c r="AB1110" s="74">
        <f t="shared" si="622"/>
        <v>0</v>
      </c>
      <c r="AC1110" s="356"/>
      <c r="AD1110" s="130" cm="1">
        <f t="array" ref="AD1110">IFERROR(ROUND((_xlfn.IFS(offer_sale_type="поставка",AB1110,offer_sale_type="транзит",S1110)*(1+AC1110))/E1110,2),0)</f>
        <v>0</v>
      </c>
      <c r="AE1110" s="74">
        <f t="shared" si="623"/>
        <v>0</v>
      </c>
      <c r="AF1110" s="123" cm="1">
        <f t="array" ref="AF1110">IFERROR(ROUND(_xlfn.IFS(offer_sale_type="поставка",AB1110,offer_sale_type="транзит",S1110)*AC1110,2),0)</f>
        <v>0</v>
      </c>
      <c r="AG1110" s="130">
        <f t="shared" si="606"/>
        <v>0</v>
      </c>
      <c r="AH1110" s="74">
        <f t="shared" si="607"/>
        <v>0</v>
      </c>
      <c r="AI1110" s="123">
        <f t="shared" si="608"/>
        <v>0</v>
      </c>
      <c r="AJ1110" s="118">
        <f t="shared" si="624"/>
        <v>0</v>
      </c>
      <c r="AK1110" s="74">
        <f t="shared" si="625"/>
        <v>0</v>
      </c>
      <c r="AL1110" s="174">
        <f t="shared" si="626"/>
        <v>0</v>
      </c>
      <c r="AM1110" s="175">
        <f t="shared" si="609"/>
        <v>0</v>
      </c>
      <c r="AN1110" s="130">
        <f t="shared" si="627"/>
        <v>0</v>
      </c>
      <c r="AO1110" s="74">
        <f t="shared" si="610"/>
        <v>0</v>
      </c>
      <c r="AP1110" s="123">
        <f t="shared" si="628"/>
        <v>0</v>
      </c>
      <c r="AQ1110" s="118">
        <f t="shared" si="611"/>
        <v>0</v>
      </c>
      <c r="AR1110" s="82" t="str">
        <f t="shared" si="629"/>
        <v>https://www.alta.ru/tnved/code//</v>
      </c>
      <c r="AS1110" s="157"/>
      <c r="AT1110" s="162"/>
      <c r="AU1110" s="74">
        <f t="shared" si="612"/>
        <v>0</v>
      </c>
      <c r="AV1110" s="157"/>
      <c r="AW1110" s="75">
        <f>_xlfn.IFNA(VLOOKUP(L1110,list_vat[],3,FALSE),0)</f>
        <v>0</v>
      </c>
      <c r="AX1110" s="74">
        <f t="shared" si="630"/>
        <v>0</v>
      </c>
      <c r="AY1110" s="74">
        <f t="shared" si="631"/>
        <v>0</v>
      </c>
      <c r="AZ1110" s="130">
        <f t="shared" si="632"/>
        <v>0</v>
      </c>
      <c r="BA1110" s="74">
        <f t="shared" si="613"/>
        <v>0</v>
      </c>
      <c r="BB1110" s="193">
        <f t="shared" si="633"/>
        <v>0</v>
      </c>
      <c r="BC1110" s="102">
        <f t="shared" si="634"/>
        <v>0</v>
      </c>
      <c r="BD1110" s="102">
        <f t="shared" si="635"/>
        <v>0</v>
      </c>
      <c r="BE1110" s="413" t="s">
        <v>69</v>
      </c>
    </row>
    <row r="1111" spans="1:57" s="65" customFormat="1" ht="12" customHeight="1" x14ac:dyDescent="0.2">
      <c r="A1111" s="43">
        <v>1096</v>
      </c>
      <c r="B1111" s="166"/>
      <c r="C1111" s="166"/>
      <c r="D1111" s="166"/>
      <c r="E1111" s="162"/>
      <c r="F1111" s="166"/>
      <c r="G1111" s="162"/>
      <c r="H1111" s="162"/>
      <c r="I1111" s="189">
        <f t="shared" si="614"/>
        <v>0</v>
      </c>
      <c r="J1111" s="195"/>
      <c r="K1111" s="162"/>
      <c r="L1111" s="168"/>
      <c r="M1111" s="75">
        <f>_xlfn.XLOOKUP(L1111,list_vat[Страна],list_vat[Ставка НДС %],0,0)</f>
        <v>0</v>
      </c>
      <c r="N1111" s="162">
        <f t="shared" si="615"/>
        <v>0</v>
      </c>
      <c r="O1111" s="169"/>
      <c r="P1111" s="74">
        <f t="shared" si="636"/>
        <v>0</v>
      </c>
      <c r="Q1111" s="162"/>
      <c r="R1111" s="162" t="str">
        <f t="shared" si="616"/>
        <v>введи курс</v>
      </c>
      <c r="S1111" s="196">
        <f t="shared" si="617"/>
        <v>0</v>
      </c>
      <c r="T1111" s="192">
        <f t="shared" si="618"/>
        <v>0</v>
      </c>
      <c r="U1111" s="76">
        <f t="shared" si="619"/>
        <v>0</v>
      </c>
      <c r="V1111" s="123">
        <f t="shared" si="620"/>
        <v>0</v>
      </c>
      <c r="W1111" s="191"/>
      <c r="X1111" s="170"/>
      <c r="Y1111" s="74">
        <f t="shared" si="605"/>
        <v>0</v>
      </c>
      <c r="Z1111" s="188"/>
      <c r="AA1111" s="130">
        <f t="shared" si="621"/>
        <v>0</v>
      </c>
      <c r="AB1111" s="74">
        <f t="shared" si="622"/>
        <v>0</v>
      </c>
      <c r="AC1111" s="356"/>
      <c r="AD1111" s="130" cm="1">
        <f t="array" ref="AD1111">IFERROR(ROUND((_xlfn.IFS(offer_sale_type="поставка",AB1111,offer_sale_type="транзит",S1111)*(1+AC1111))/E1111,2),0)</f>
        <v>0</v>
      </c>
      <c r="AE1111" s="74">
        <f t="shared" si="623"/>
        <v>0</v>
      </c>
      <c r="AF1111" s="123" cm="1">
        <f t="array" ref="AF1111">IFERROR(ROUND(_xlfn.IFS(offer_sale_type="поставка",AB1111,offer_sale_type="транзит",S1111)*AC1111,2),0)</f>
        <v>0</v>
      </c>
      <c r="AG1111" s="130">
        <f t="shared" si="606"/>
        <v>0</v>
      </c>
      <c r="AH1111" s="74">
        <f t="shared" si="607"/>
        <v>0</v>
      </c>
      <c r="AI1111" s="123">
        <f t="shared" si="608"/>
        <v>0</v>
      </c>
      <c r="AJ1111" s="118">
        <f t="shared" si="624"/>
        <v>0</v>
      </c>
      <c r="AK1111" s="74">
        <f t="shared" si="625"/>
        <v>0</v>
      </c>
      <c r="AL1111" s="174">
        <f t="shared" si="626"/>
        <v>0</v>
      </c>
      <c r="AM1111" s="175">
        <f t="shared" si="609"/>
        <v>0</v>
      </c>
      <c r="AN1111" s="130">
        <f t="shared" si="627"/>
        <v>0</v>
      </c>
      <c r="AO1111" s="74">
        <f t="shared" si="610"/>
        <v>0</v>
      </c>
      <c r="AP1111" s="123">
        <f t="shared" si="628"/>
        <v>0</v>
      </c>
      <c r="AQ1111" s="118">
        <f t="shared" si="611"/>
        <v>0</v>
      </c>
      <c r="AR1111" s="82" t="str">
        <f t="shared" si="629"/>
        <v>https://www.alta.ru/tnved/code//</v>
      </c>
      <c r="AS1111" s="157"/>
      <c r="AT1111" s="162"/>
      <c r="AU1111" s="74">
        <f t="shared" si="612"/>
        <v>0</v>
      </c>
      <c r="AV1111" s="157"/>
      <c r="AW1111" s="75">
        <f>_xlfn.IFNA(VLOOKUP(L1111,list_vat[],3,FALSE),0)</f>
        <v>0</v>
      </c>
      <c r="AX1111" s="74">
        <f t="shared" si="630"/>
        <v>0</v>
      </c>
      <c r="AY1111" s="74">
        <f t="shared" si="631"/>
        <v>0</v>
      </c>
      <c r="AZ1111" s="130">
        <f t="shared" si="632"/>
        <v>0</v>
      </c>
      <c r="BA1111" s="74">
        <f t="shared" si="613"/>
        <v>0</v>
      </c>
      <c r="BB1111" s="193">
        <f t="shared" si="633"/>
        <v>0</v>
      </c>
      <c r="BC1111" s="102">
        <f t="shared" si="634"/>
        <v>0</v>
      </c>
      <c r="BD1111" s="102">
        <f t="shared" si="635"/>
        <v>0</v>
      </c>
      <c r="BE1111" s="413" t="s">
        <v>69</v>
      </c>
    </row>
    <row r="1112" spans="1:57" s="65" customFormat="1" ht="12" customHeight="1" x14ac:dyDescent="0.2">
      <c r="A1112" s="43">
        <v>1097</v>
      </c>
      <c r="B1112" s="166"/>
      <c r="C1112" s="166"/>
      <c r="D1112" s="166"/>
      <c r="E1112" s="162"/>
      <c r="F1112" s="166"/>
      <c r="G1112" s="162"/>
      <c r="H1112" s="162"/>
      <c r="I1112" s="189">
        <f t="shared" si="614"/>
        <v>0</v>
      </c>
      <c r="J1112" s="195"/>
      <c r="K1112" s="162"/>
      <c r="L1112" s="168"/>
      <c r="M1112" s="75">
        <f>_xlfn.XLOOKUP(L1112,list_vat[Страна],list_vat[Ставка НДС %],0,0)</f>
        <v>0</v>
      </c>
      <c r="N1112" s="162">
        <f t="shared" si="615"/>
        <v>0</v>
      </c>
      <c r="O1112" s="169"/>
      <c r="P1112" s="74">
        <f t="shared" si="636"/>
        <v>0</v>
      </c>
      <c r="Q1112" s="162"/>
      <c r="R1112" s="162" t="str">
        <f t="shared" si="616"/>
        <v>введи курс</v>
      </c>
      <c r="S1112" s="196">
        <f t="shared" si="617"/>
        <v>0</v>
      </c>
      <c r="T1112" s="192">
        <f t="shared" si="618"/>
        <v>0</v>
      </c>
      <c r="U1112" s="76">
        <f t="shared" si="619"/>
        <v>0</v>
      </c>
      <c r="V1112" s="123">
        <f t="shared" si="620"/>
        <v>0</v>
      </c>
      <c r="W1112" s="191"/>
      <c r="X1112" s="170"/>
      <c r="Y1112" s="74">
        <f t="shared" si="605"/>
        <v>0</v>
      </c>
      <c r="Z1112" s="188"/>
      <c r="AA1112" s="130">
        <f t="shared" si="621"/>
        <v>0</v>
      </c>
      <c r="AB1112" s="74">
        <f t="shared" si="622"/>
        <v>0</v>
      </c>
      <c r="AC1112" s="356"/>
      <c r="AD1112" s="130" cm="1">
        <f t="array" ref="AD1112">IFERROR(ROUND((_xlfn.IFS(offer_sale_type="поставка",AB1112,offer_sale_type="транзит",S1112)*(1+AC1112))/E1112,2),0)</f>
        <v>0</v>
      </c>
      <c r="AE1112" s="74">
        <f t="shared" si="623"/>
        <v>0</v>
      </c>
      <c r="AF1112" s="123" cm="1">
        <f t="array" ref="AF1112">IFERROR(ROUND(_xlfn.IFS(offer_sale_type="поставка",AB1112,offer_sale_type="транзит",S1112)*AC1112,2),0)</f>
        <v>0</v>
      </c>
      <c r="AG1112" s="130">
        <f t="shared" si="606"/>
        <v>0</v>
      </c>
      <c r="AH1112" s="74">
        <f t="shared" si="607"/>
        <v>0</v>
      </c>
      <c r="AI1112" s="123">
        <f t="shared" si="608"/>
        <v>0</v>
      </c>
      <c r="AJ1112" s="118">
        <f t="shared" si="624"/>
        <v>0</v>
      </c>
      <c r="AK1112" s="74">
        <f t="shared" si="625"/>
        <v>0</v>
      </c>
      <c r="AL1112" s="174">
        <f t="shared" si="626"/>
        <v>0</v>
      </c>
      <c r="AM1112" s="175">
        <f t="shared" si="609"/>
        <v>0</v>
      </c>
      <c r="AN1112" s="130">
        <f t="shared" si="627"/>
        <v>0</v>
      </c>
      <c r="AO1112" s="74">
        <f t="shared" si="610"/>
        <v>0</v>
      </c>
      <c r="AP1112" s="123">
        <f t="shared" si="628"/>
        <v>0</v>
      </c>
      <c r="AQ1112" s="118">
        <f t="shared" si="611"/>
        <v>0</v>
      </c>
      <c r="AR1112" s="82" t="str">
        <f t="shared" si="629"/>
        <v>https://www.alta.ru/tnved/code//</v>
      </c>
      <c r="AS1112" s="157"/>
      <c r="AT1112" s="162"/>
      <c r="AU1112" s="74">
        <f t="shared" si="612"/>
        <v>0</v>
      </c>
      <c r="AV1112" s="157"/>
      <c r="AW1112" s="75">
        <f>_xlfn.IFNA(VLOOKUP(L1112,list_vat[],3,FALSE),0)</f>
        <v>0</v>
      </c>
      <c r="AX1112" s="74">
        <f t="shared" si="630"/>
        <v>0</v>
      </c>
      <c r="AY1112" s="74">
        <f t="shared" si="631"/>
        <v>0</v>
      </c>
      <c r="AZ1112" s="130">
        <f t="shared" si="632"/>
        <v>0</v>
      </c>
      <c r="BA1112" s="74">
        <f t="shared" si="613"/>
        <v>0</v>
      </c>
      <c r="BB1112" s="193">
        <f t="shared" si="633"/>
        <v>0</v>
      </c>
      <c r="BC1112" s="102">
        <f t="shared" si="634"/>
        <v>0</v>
      </c>
      <c r="BD1112" s="102">
        <f t="shared" si="635"/>
        <v>0</v>
      </c>
      <c r="BE1112" s="413" t="s">
        <v>69</v>
      </c>
    </row>
    <row r="1113" spans="1:57" s="65" customFormat="1" ht="12" customHeight="1" x14ac:dyDescent="0.2">
      <c r="A1113" s="43">
        <v>1098</v>
      </c>
      <c r="B1113" s="166"/>
      <c r="C1113" s="166"/>
      <c r="D1113" s="166"/>
      <c r="E1113" s="162"/>
      <c r="F1113" s="166"/>
      <c r="G1113" s="162"/>
      <c r="H1113" s="162"/>
      <c r="I1113" s="189">
        <f t="shared" si="614"/>
        <v>0</v>
      </c>
      <c r="J1113" s="195"/>
      <c r="K1113" s="162"/>
      <c r="L1113" s="168"/>
      <c r="M1113" s="75">
        <f>_xlfn.XLOOKUP(L1113,list_vat[Страна],list_vat[Ставка НДС %],0,0)</f>
        <v>0</v>
      </c>
      <c r="N1113" s="162">
        <f t="shared" si="615"/>
        <v>0</v>
      </c>
      <c r="O1113" s="169"/>
      <c r="P1113" s="74">
        <f t="shared" si="636"/>
        <v>0</v>
      </c>
      <c r="Q1113" s="162"/>
      <c r="R1113" s="162" t="str">
        <f t="shared" si="616"/>
        <v>введи курс</v>
      </c>
      <c r="S1113" s="196">
        <f t="shared" si="617"/>
        <v>0</v>
      </c>
      <c r="T1113" s="192">
        <f t="shared" si="618"/>
        <v>0</v>
      </c>
      <c r="U1113" s="76">
        <f t="shared" si="619"/>
        <v>0</v>
      </c>
      <c r="V1113" s="123">
        <f t="shared" si="620"/>
        <v>0</v>
      </c>
      <c r="W1113" s="191"/>
      <c r="X1113" s="170"/>
      <c r="Y1113" s="74">
        <f t="shared" si="605"/>
        <v>0</v>
      </c>
      <c r="Z1113" s="188"/>
      <c r="AA1113" s="130">
        <f t="shared" si="621"/>
        <v>0</v>
      </c>
      <c r="AB1113" s="74">
        <f t="shared" si="622"/>
        <v>0</v>
      </c>
      <c r="AC1113" s="356"/>
      <c r="AD1113" s="130" cm="1">
        <f t="array" ref="AD1113">IFERROR(ROUND((_xlfn.IFS(offer_sale_type="поставка",AB1113,offer_sale_type="транзит",S1113)*(1+AC1113))/E1113,2),0)</f>
        <v>0</v>
      </c>
      <c r="AE1113" s="74">
        <f t="shared" si="623"/>
        <v>0</v>
      </c>
      <c r="AF1113" s="123" cm="1">
        <f t="array" ref="AF1113">IFERROR(ROUND(_xlfn.IFS(offer_sale_type="поставка",AB1113,offer_sale_type="транзит",S1113)*AC1113,2),0)</f>
        <v>0</v>
      </c>
      <c r="AG1113" s="130">
        <f t="shared" si="606"/>
        <v>0</v>
      </c>
      <c r="AH1113" s="74">
        <f t="shared" si="607"/>
        <v>0</v>
      </c>
      <c r="AI1113" s="123">
        <f t="shared" si="608"/>
        <v>0</v>
      </c>
      <c r="AJ1113" s="118">
        <f t="shared" si="624"/>
        <v>0</v>
      </c>
      <c r="AK1113" s="74">
        <f t="shared" si="625"/>
        <v>0</v>
      </c>
      <c r="AL1113" s="174">
        <f t="shared" si="626"/>
        <v>0</v>
      </c>
      <c r="AM1113" s="175">
        <f t="shared" si="609"/>
        <v>0</v>
      </c>
      <c r="AN1113" s="130">
        <f t="shared" si="627"/>
        <v>0</v>
      </c>
      <c r="AO1113" s="74">
        <f t="shared" si="610"/>
        <v>0</v>
      </c>
      <c r="AP1113" s="123">
        <f t="shared" si="628"/>
        <v>0</v>
      </c>
      <c r="AQ1113" s="118">
        <f t="shared" si="611"/>
        <v>0</v>
      </c>
      <c r="AR1113" s="82" t="str">
        <f t="shared" si="629"/>
        <v>https://www.alta.ru/tnved/code//</v>
      </c>
      <c r="AS1113" s="157"/>
      <c r="AT1113" s="162"/>
      <c r="AU1113" s="74">
        <f t="shared" si="612"/>
        <v>0</v>
      </c>
      <c r="AV1113" s="157"/>
      <c r="AW1113" s="75">
        <f>_xlfn.IFNA(VLOOKUP(L1113,list_vat[],3,FALSE),0)</f>
        <v>0</v>
      </c>
      <c r="AX1113" s="74">
        <f t="shared" si="630"/>
        <v>0</v>
      </c>
      <c r="AY1113" s="74">
        <f t="shared" si="631"/>
        <v>0</v>
      </c>
      <c r="AZ1113" s="130">
        <f t="shared" si="632"/>
        <v>0</v>
      </c>
      <c r="BA1113" s="74">
        <f t="shared" si="613"/>
        <v>0</v>
      </c>
      <c r="BB1113" s="193">
        <f t="shared" si="633"/>
        <v>0</v>
      </c>
      <c r="BC1113" s="102">
        <f t="shared" si="634"/>
        <v>0</v>
      </c>
      <c r="BD1113" s="102">
        <f t="shared" si="635"/>
        <v>0</v>
      </c>
      <c r="BE1113" s="413" t="s">
        <v>69</v>
      </c>
    </row>
    <row r="1114" spans="1:57" s="65" customFormat="1" ht="12" customHeight="1" x14ac:dyDescent="0.2">
      <c r="A1114" s="43">
        <v>1099</v>
      </c>
      <c r="B1114" s="166"/>
      <c r="C1114" s="166"/>
      <c r="D1114" s="166"/>
      <c r="E1114" s="162"/>
      <c r="F1114" s="166"/>
      <c r="G1114" s="162"/>
      <c r="H1114" s="162"/>
      <c r="I1114" s="189">
        <f t="shared" si="614"/>
        <v>0</v>
      </c>
      <c r="J1114" s="195"/>
      <c r="K1114" s="162"/>
      <c r="L1114" s="168"/>
      <c r="M1114" s="75">
        <f>_xlfn.XLOOKUP(L1114,list_vat[Страна],list_vat[Ставка НДС %],0,0)</f>
        <v>0</v>
      </c>
      <c r="N1114" s="162">
        <f t="shared" si="615"/>
        <v>0</v>
      </c>
      <c r="O1114" s="169"/>
      <c r="P1114" s="74">
        <f t="shared" si="636"/>
        <v>0</v>
      </c>
      <c r="Q1114" s="162"/>
      <c r="R1114" s="162" t="str">
        <f t="shared" si="616"/>
        <v>введи курс</v>
      </c>
      <c r="S1114" s="196">
        <f t="shared" si="617"/>
        <v>0</v>
      </c>
      <c r="T1114" s="192">
        <f t="shared" si="618"/>
        <v>0</v>
      </c>
      <c r="U1114" s="76">
        <f t="shared" si="619"/>
        <v>0</v>
      </c>
      <c r="V1114" s="123">
        <f t="shared" si="620"/>
        <v>0</v>
      </c>
      <c r="W1114" s="191"/>
      <c r="X1114" s="170"/>
      <c r="Y1114" s="74">
        <f t="shared" si="605"/>
        <v>0</v>
      </c>
      <c r="Z1114" s="188"/>
      <c r="AA1114" s="130">
        <f t="shared" si="621"/>
        <v>0</v>
      </c>
      <c r="AB1114" s="74">
        <f t="shared" si="622"/>
        <v>0</v>
      </c>
      <c r="AC1114" s="356"/>
      <c r="AD1114" s="130" cm="1">
        <f t="array" ref="AD1114">IFERROR(ROUND((_xlfn.IFS(offer_sale_type="поставка",AB1114,offer_sale_type="транзит",S1114)*(1+AC1114))/E1114,2),0)</f>
        <v>0</v>
      </c>
      <c r="AE1114" s="74">
        <f t="shared" si="623"/>
        <v>0</v>
      </c>
      <c r="AF1114" s="123" cm="1">
        <f t="array" ref="AF1114">IFERROR(ROUND(_xlfn.IFS(offer_sale_type="поставка",AB1114,offer_sale_type="транзит",S1114)*AC1114,2),0)</f>
        <v>0</v>
      </c>
      <c r="AG1114" s="130">
        <f t="shared" si="606"/>
        <v>0</v>
      </c>
      <c r="AH1114" s="74">
        <f t="shared" si="607"/>
        <v>0</v>
      </c>
      <c r="AI1114" s="123">
        <f t="shared" si="608"/>
        <v>0</v>
      </c>
      <c r="AJ1114" s="118">
        <f t="shared" si="624"/>
        <v>0</v>
      </c>
      <c r="AK1114" s="74">
        <f t="shared" si="625"/>
        <v>0</v>
      </c>
      <c r="AL1114" s="174">
        <f t="shared" si="626"/>
        <v>0</v>
      </c>
      <c r="AM1114" s="175">
        <f t="shared" si="609"/>
        <v>0</v>
      </c>
      <c r="AN1114" s="130">
        <f t="shared" si="627"/>
        <v>0</v>
      </c>
      <c r="AO1114" s="74">
        <f t="shared" si="610"/>
        <v>0</v>
      </c>
      <c r="AP1114" s="123">
        <f t="shared" si="628"/>
        <v>0</v>
      </c>
      <c r="AQ1114" s="118">
        <f t="shared" si="611"/>
        <v>0</v>
      </c>
      <c r="AR1114" s="82" t="str">
        <f t="shared" si="629"/>
        <v>https://www.alta.ru/tnved/code//</v>
      </c>
      <c r="AS1114" s="157"/>
      <c r="AT1114" s="162"/>
      <c r="AU1114" s="74">
        <f t="shared" si="612"/>
        <v>0</v>
      </c>
      <c r="AV1114" s="157"/>
      <c r="AW1114" s="75">
        <f>_xlfn.IFNA(VLOOKUP(L1114,list_vat[],3,FALSE),0)</f>
        <v>0</v>
      </c>
      <c r="AX1114" s="74">
        <f t="shared" si="630"/>
        <v>0</v>
      </c>
      <c r="AY1114" s="74">
        <f t="shared" si="631"/>
        <v>0</v>
      </c>
      <c r="AZ1114" s="130">
        <f t="shared" si="632"/>
        <v>0</v>
      </c>
      <c r="BA1114" s="74">
        <f t="shared" si="613"/>
        <v>0</v>
      </c>
      <c r="BB1114" s="193">
        <f t="shared" si="633"/>
        <v>0</v>
      </c>
      <c r="BC1114" s="102">
        <f t="shared" si="634"/>
        <v>0</v>
      </c>
      <c r="BD1114" s="102">
        <f t="shared" si="635"/>
        <v>0</v>
      </c>
      <c r="BE1114" s="413" t="s">
        <v>69</v>
      </c>
    </row>
    <row r="1115" spans="1:57" s="65" customFormat="1" ht="12" customHeight="1" x14ac:dyDescent="0.2">
      <c r="A1115" s="43">
        <v>1100</v>
      </c>
      <c r="B1115" s="166"/>
      <c r="C1115" s="166"/>
      <c r="D1115" s="166"/>
      <c r="E1115" s="162"/>
      <c r="F1115" s="166"/>
      <c r="G1115" s="162"/>
      <c r="H1115" s="162"/>
      <c r="I1115" s="189">
        <f t="shared" si="614"/>
        <v>0</v>
      </c>
      <c r="J1115" s="195"/>
      <c r="K1115" s="162"/>
      <c r="L1115" s="168"/>
      <c r="M1115" s="75">
        <f>_xlfn.XLOOKUP(L1115,list_vat[Страна],list_vat[Ставка НДС %],0,0)</f>
        <v>0</v>
      </c>
      <c r="N1115" s="162">
        <f t="shared" si="615"/>
        <v>0</v>
      </c>
      <c r="O1115" s="169"/>
      <c r="P1115" s="74">
        <f t="shared" si="636"/>
        <v>0</v>
      </c>
      <c r="Q1115" s="162"/>
      <c r="R1115" s="162" t="str">
        <f t="shared" si="616"/>
        <v>введи курс</v>
      </c>
      <c r="S1115" s="196">
        <f t="shared" si="617"/>
        <v>0</v>
      </c>
      <c r="T1115" s="192">
        <f t="shared" si="618"/>
        <v>0</v>
      </c>
      <c r="U1115" s="76">
        <f t="shared" si="619"/>
        <v>0</v>
      </c>
      <c r="V1115" s="123">
        <f t="shared" si="620"/>
        <v>0</v>
      </c>
      <c r="W1115" s="191"/>
      <c r="X1115" s="170"/>
      <c r="Y1115" s="74">
        <f t="shared" si="605"/>
        <v>0</v>
      </c>
      <c r="Z1115" s="188"/>
      <c r="AA1115" s="130">
        <f t="shared" si="621"/>
        <v>0</v>
      </c>
      <c r="AB1115" s="74">
        <f t="shared" si="622"/>
        <v>0</v>
      </c>
      <c r="AC1115" s="356"/>
      <c r="AD1115" s="130" cm="1">
        <f t="array" ref="AD1115">IFERROR(ROUND((_xlfn.IFS(offer_sale_type="поставка",AB1115,offer_sale_type="транзит",S1115)*(1+AC1115))/E1115,2),0)</f>
        <v>0</v>
      </c>
      <c r="AE1115" s="74">
        <f t="shared" si="623"/>
        <v>0</v>
      </c>
      <c r="AF1115" s="123" cm="1">
        <f t="array" ref="AF1115">IFERROR(ROUND(_xlfn.IFS(offer_sale_type="поставка",AB1115,offer_sale_type="транзит",S1115)*AC1115,2),0)</f>
        <v>0</v>
      </c>
      <c r="AG1115" s="130">
        <f t="shared" si="606"/>
        <v>0</v>
      </c>
      <c r="AH1115" s="74">
        <f t="shared" si="607"/>
        <v>0</v>
      </c>
      <c r="AI1115" s="123">
        <f t="shared" si="608"/>
        <v>0</v>
      </c>
      <c r="AJ1115" s="118">
        <f t="shared" si="624"/>
        <v>0</v>
      </c>
      <c r="AK1115" s="74">
        <f t="shared" si="625"/>
        <v>0</v>
      </c>
      <c r="AL1115" s="174">
        <f t="shared" si="626"/>
        <v>0</v>
      </c>
      <c r="AM1115" s="175">
        <f t="shared" si="609"/>
        <v>0</v>
      </c>
      <c r="AN1115" s="130">
        <f t="shared" si="627"/>
        <v>0</v>
      </c>
      <c r="AO1115" s="74">
        <f t="shared" si="610"/>
        <v>0</v>
      </c>
      <c r="AP1115" s="123">
        <f t="shared" si="628"/>
        <v>0</v>
      </c>
      <c r="AQ1115" s="118">
        <f t="shared" si="611"/>
        <v>0</v>
      </c>
      <c r="AR1115" s="82" t="str">
        <f t="shared" si="629"/>
        <v>https://www.alta.ru/tnved/code//</v>
      </c>
      <c r="AS1115" s="157"/>
      <c r="AT1115" s="162"/>
      <c r="AU1115" s="74">
        <f t="shared" si="612"/>
        <v>0</v>
      </c>
      <c r="AV1115" s="157"/>
      <c r="AW1115" s="75">
        <f>_xlfn.IFNA(VLOOKUP(L1115,list_vat[],3,FALSE),0)</f>
        <v>0</v>
      </c>
      <c r="AX1115" s="74">
        <f t="shared" si="630"/>
        <v>0</v>
      </c>
      <c r="AY1115" s="74">
        <f t="shared" si="631"/>
        <v>0</v>
      </c>
      <c r="AZ1115" s="130">
        <f t="shared" si="632"/>
        <v>0</v>
      </c>
      <c r="BA1115" s="74">
        <f t="shared" si="613"/>
        <v>0</v>
      </c>
      <c r="BB1115" s="193">
        <f t="shared" si="633"/>
        <v>0</v>
      </c>
      <c r="BC1115" s="102">
        <f t="shared" si="634"/>
        <v>0</v>
      </c>
      <c r="BD1115" s="102">
        <f t="shared" si="635"/>
        <v>0</v>
      </c>
      <c r="BE1115" s="413" t="s">
        <v>69</v>
      </c>
    </row>
    <row r="1116" spans="1:57" s="65" customFormat="1" ht="12" customHeight="1" x14ac:dyDescent="0.2">
      <c r="A1116" s="43">
        <v>1101</v>
      </c>
      <c r="B1116" s="166"/>
      <c r="C1116" s="166"/>
      <c r="D1116" s="166"/>
      <c r="E1116" s="162"/>
      <c r="F1116" s="166"/>
      <c r="G1116" s="162"/>
      <c r="H1116" s="162"/>
      <c r="I1116" s="189">
        <f t="shared" si="614"/>
        <v>0</v>
      </c>
      <c r="J1116" s="195"/>
      <c r="K1116" s="162"/>
      <c r="L1116" s="168"/>
      <c r="M1116" s="75">
        <f>_xlfn.XLOOKUP(L1116,list_vat[Страна],list_vat[Ставка НДС %],0,0)</f>
        <v>0</v>
      </c>
      <c r="N1116" s="162">
        <f t="shared" si="615"/>
        <v>0</v>
      </c>
      <c r="O1116" s="169"/>
      <c r="P1116" s="74">
        <f t="shared" si="636"/>
        <v>0</v>
      </c>
      <c r="Q1116" s="162"/>
      <c r="R1116" s="162" t="str">
        <f t="shared" si="616"/>
        <v>введи курс</v>
      </c>
      <c r="S1116" s="196">
        <f t="shared" si="617"/>
        <v>0</v>
      </c>
      <c r="T1116" s="192">
        <f t="shared" si="618"/>
        <v>0</v>
      </c>
      <c r="U1116" s="76">
        <f t="shared" si="619"/>
        <v>0</v>
      </c>
      <c r="V1116" s="123">
        <f t="shared" si="620"/>
        <v>0</v>
      </c>
      <c r="W1116" s="191"/>
      <c r="X1116" s="170"/>
      <c r="Y1116" s="74">
        <f t="shared" si="605"/>
        <v>0</v>
      </c>
      <c r="Z1116" s="188"/>
      <c r="AA1116" s="130">
        <f t="shared" si="621"/>
        <v>0</v>
      </c>
      <c r="AB1116" s="74">
        <f t="shared" si="622"/>
        <v>0</v>
      </c>
      <c r="AC1116" s="356"/>
      <c r="AD1116" s="130" cm="1">
        <f t="array" ref="AD1116">IFERROR(ROUND((_xlfn.IFS(offer_sale_type="поставка",AB1116,offer_sale_type="транзит",S1116)*(1+AC1116))/E1116,2),0)</f>
        <v>0</v>
      </c>
      <c r="AE1116" s="74">
        <f t="shared" si="623"/>
        <v>0</v>
      </c>
      <c r="AF1116" s="123" cm="1">
        <f t="array" ref="AF1116">IFERROR(ROUND(_xlfn.IFS(offer_sale_type="поставка",AB1116,offer_sale_type="транзит",S1116)*AC1116,2),0)</f>
        <v>0</v>
      </c>
      <c r="AG1116" s="130">
        <f t="shared" si="606"/>
        <v>0</v>
      </c>
      <c r="AH1116" s="74">
        <f t="shared" si="607"/>
        <v>0</v>
      </c>
      <c r="AI1116" s="123">
        <f t="shared" si="608"/>
        <v>0</v>
      </c>
      <c r="AJ1116" s="118">
        <f t="shared" si="624"/>
        <v>0</v>
      </c>
      <c r="AK1116" s="74">
        <f t="shared" si="625"/>
        <v>0</v>
      </c>
      <c r="AL1116" s="174">
        <f t="shared" si="626"/>
        <v>0</v>
      </c>
      <c r="AM1116" s="175">
        <f t="shared" si="609"/>
        <v>0</v>
      </c>
      <c r="AN1116" s="130">
        <f t="shared" si="627"/>
        <v>0</v>
      </c>
      <c r="AO1116" s="74">
        <f t="shared" si="610"/>
        <v>0</v>
      </c>
      <c r="AP1116" s="123">
        <f t="shared" si="628"/>
        <v>0</v>
      </c>
      <c r="AQ1116" s="118">
        <f t="shared" si="611"/>
        <v>0</v>
      </c>
      <c r="AR1116" s="82" t="str">
        <f t="shared" si="629"/>
        <v>https://www.alta.ru/tnved/code//</v>
      </c>
      <c r="AS1116" s="157"/>
      <c r="AT1116" s="162"/>
      <c r="AU1116" s="74">
        <f t="shared" si="612"/>
        <v>0</v>
      </c>
      <c r="AV1116" s="157"/>
      <c r="AW1116" s="75">
        <f>_xlfn.IFNA(VLOOKUP(L1116,list_vat[],3,FALSE),0)</f>
        <v>0</v>
      </c>
      <c r="AX1116" s="74">
        <f t="shared" si="630"/>
        <v>0</v>
      </c>
      <c r="AY1116" s="74">
        <f t="shared" si="631"/>
        <v>0</v>
      </c>
      <c r="AZ1116" s="130">
        <f t="shared" si="632"/>
        <v>0</v>
      </c>
      <c r="BA1116" s="74">
        <f t="shared" si="613"/>
        <v>0</v>
      </c>
      <c r="BB1116" s="193">
        <f t="shared" si="633"/>
        <v>0</v>
      </c>
      <c r="BC1116" s="102">
        <f t="shared" si="634"/>
        <v>0</v>
      </c>
      <c r="BD1116" s="102">
        <f t="shared" si="635"/>
        <v>0</v>
      </c>
      <c r="BE1116" s="413" t="s">
        <v>69</v>
      </c>
    </row>
    <row r="1117" spans="1:57" s="65" customFormat="1" ht="12" customHeight="1" x14ac:dyDescent="0.2">
      <c r="A1117" s="43">
        <v>1102</v>
      </c>
      <c r="B1117" s="166"/>
      <c r="C1117" s="166"/>
      <c r="D1117" s="166"/>
      <c r="E1117" s="162"/>
      <c r="F1117" s="166"/>
      <c r="G1117" s="162"/>
      <c r="H1117" s="162"/>
      <c r="I1117" s="189">
        <f t="shared" si="614"/>
        <v>0</v>
      </c>
      <c r="J1117" s="195"/>
      <c r="K1117" s="162"/>
      <c r="L1117" s="168"/>
      <c r="M1117" s="75">
        <f>_xlfn.XLOOKUP(L1117,list_vat[Страна],list_vat[Ставка НДС %],0,0)</f>
        <v>0</v>
      </c>
      <c r="N1117" s="162">
        <f t="shared" si="615"/>
        <v>0</v>
      </c>
      <c r="O1117" s="169"/>
      <c r="P1117" s="74">
        <f t="shared" si="636"/>
        <v>0</v>
      </c>
      <c r="Q1117" s="162"/>
      <c r="R1117" s="162" t="str">
        <f t="shared" si="616"/>
        <v>введи курс</v>
      </c>
      <c r="S1117" s="196">
        <f t="shared" si="617"/>
        <v>0</v>
      </c>
      <c r="T1117" s="192">
        <f t="shared" si="618"/>
        <v>0</v>
      </c>
      <c r="U1117" s="76">
        <f t="shared" si="619"/>
        <v>0</v>
      </c>
      <c r="V1117" s="123">
        <f t="shared" si="620"/>
        <v>0</v>
      </c>
      <c r="W1117" s="191"/>
      <c r="X1117" s="170"/>
      <c r="Y1117" s="74">
        <f t="shared" si="605"/>
        <v>0</v>
      </c>
      <c r="Z1117" s="188"/>
      <c r="AA1117" s="130">
        <f t="shared" si="621"/>
        <v>0</v>
      </c>
      <c r="AB1117" s="74">
        <f t="shared" si="622"/>
        <v>0</v>
      </c>
      <c r="AC1117" s="356"/>
      <c r="AD1117" s="130" cm="1">
        <f t="array" ref="AD1117">IFERROR(ROUND((_xlfn.IFS(offer_sale_type="поставка",AB1117,offer_sale_type="транзит",S1117)*(1+AC1117))/E1117,2),0)</f>
        <v>0</v>
      </c>
      <c r="AE1117" s="74">
        <f t="shared" si="623"/>
        <v>0</v>
      </c>
      <c r="AF1117" s="123" cm="1">
        <f t="array" ref="AF1117">IFERROR(ROUND(_xlfn.IFS(offer_sale_type="поставка",AB1117,offer_sale_type="транзит",S1117)*AC1117,2),0)</f>
        <v>0</v>
      </c>
      <c r="AG1117" s="130">
        <f t="shared" si="606"/>
        <v>0</v>
      </c>
      <c r="AH1117" s="74">
        <f t="shared" si="607"/>
        <v>0</v>
      </c>
      <c r="AI1117" s="123">
        <f t="shared" si="608"/>
        <v>0</v>
      </c>
      <c r="AJ1117" s="118">
        <f t="shared" si="624"/>
        <v>0</v>
      </c>
      <c r="AK1117" s="74">
        <f t="shared" si="625"/>
        <v>0</v>
      </c>
      <c r="AL1117" s="174">
        <f t="shared" si="626"/>
        <v>0</v>
      </c>
      <c r="AM1117" s="175">
        <f t="shared" si="609"/>
        <v>0</v>
      </c>
      <c r="AN1117" s="130">
        <f t="shared" si="627"/>
        <v>0</v>
      </c>
      <c r="AO1117" s="74">
        <f t="shared" si="610"/>
        <v>0</v>
      </c>
      <c r="AP1117" s="123">
        <f t="shared" si="628"/>
        <v>0</v>
      </c>
      <c r="AQ1117" s="118">
        <f t="shared" si="611"/>
        <v>0</v>
      </c>
      <c r="AR1117" s="82" t="str">
        <f t="shared" si="629"/>
        <v>https://www.alta.ru/tnved/code//</v>
      </c>
      <c r="AS1117" s="157"/>
      <c r="AT1117" s="162"/>
      <c r="AU1117" s="74">
        <f t="shared" si="612"/>
        <v>0</v>
      </c>
      <c r="AV1117" s="157"/>
      <c r="AW1117" s="75">
        <f>_xlfn.IFNA(VLOOKUP(L1117,list_vat[],3,FALSE),0)</f>
        <v>0</v>
      </c>
      <c r="AX1117" s="74">
        <f t="shared" si="630"/>
        <v>0</v>
      </c>
      <c r="AY1117" s="74">
        <f t="shared" si="631"/>
        <v>0</v>
      </c>
      <c r="AZ1117" s="130">
        <f t="shared" si="632"/>
        <v>0</v>
      </c>
      <c r="BA1117" s="74">
        <f t="shared" si="613"/>
        <v>0</v>
      </c>
      <c r="BB1117" s="193">
        <f t="shared" si="633"/>
        <v>0</v>
      </c>
      <c r="BC1117" s="102">
        <f t="shared" si="634"/>
        <v>0</v>
      </c>
      <c r="BD1117" s="102">
        <f t="shared" si="635"/>
        <v>0</v>
      </c>
      <c r="BE1117" s="413" t="s">
        <v>69</v>
      </c>
    </row>
    <row r="1118" spans="1:57" s="65" customFormat="1" ht="12" customHeight="1" x14ac:dyDescent="0.2">
      <c r="A1118" s="43">
        <v>1103</v>
      </c>
      <c r="B1118" s="166"/>
      <c r="C1118" s="166"/>
      <c r="D1118" s="166"/>
      <c r="E1118" s="162"/>
      <c r="F1118" s="166"/>
      <c r="G1118" s="162"/>
      <c r="H1118" s="162"/>
      <c r="I1118" s="189">
        <f t="shared" si="614"/>
        <v>0</v>
      </c>
      <c r="J1118" s="195"/>
      <c r="K1118" s="162"/>
      <c r="L1118" s="168"/>
      <c r="M1118" s="75">
        <f>_xlfn.XLOOKUP(L1118,list_vat[Страна],list_vat[Ставка НДС %],0,0)</f>
        <v>0</v>
      </c>
      <c r="N1118" s="162">
        <f t="shared" si="615"/>
        <v>0</v>
      </c>
      <c r="O1118" s="169"/>
      <c r="P1118" s="74">
        <f t="shared" si="636"/>
        <v>0</v>
      </c>
      <c r="Q1118" s="162"/>
      <c r="R1118" s="162" t="str">
        <f t="shared" si="616"/>
        <v>введи курс</v>
      </c>
      <c r="S1118" s="196">
        <f t="shared" si="617"/>
        <v>0</v>
      </c>
      <c r="T1118" s="192">
        <f t="shared" si="618"/>
        <v>0</v>
      </c>
      <c r="U1118" s="76">
        <f t="shared" si="619"/>
        <v>0</v>
      </c>
      <c r="V1118" s="123">
        <f t="shared" si="620"/>
        <v>0</v>
      </c>
      <c r="W1118" s="191"/>
      <c r="X1118" s="170"/>
      <c r="Y1118" s="74">
        <f t="shared" si="605"/>
        <v>0</v>
      </c>
      <c r="Z1118" s="188"/>
      <c r="AA1118" s="130">
        <f t="shared" si="621"/>
        <v>0</v>
      </c>
      <c r="AB1118" s="74">
        <f t="shared" si="622"/>
        <v>0</v>
      </c>
      <c r="AC1118" s="356"/>
      <c r="AD1118" s="130" cm="1">
        <f t="array" ref="AD1118">IFERROR(ROUND((_xlfn.IFS(offer_sale_type="поставка",AB1118,offer_sale_type="транзит",S1118)*(1+AC1118))/E1118,2),0)</f>
        <v>0</v>
      </c>
      <c r="AE1118" s="74">
        <f t="shared" si="623"/>
        <v>0</v>
      </c>
      <c r="AF1118" s="123" cm="1">
        <f t="array" ref="AF1118">IFERROR(ROUND(_xlfn.IFS(offer_sale_type="поставка",AB1118,offer_sale_type="транзит",S1118)*AC1118,2),0)</f>
        <v>0</v>
      </c>
      <c r="AG1118" s="130">
        <f t="shared" si="606"/>
        <v>0</v>
      </c>
      <c r="AH1118" s="74">
        <f t="shared" si="607"/>
        <v>0</v>
      </c>
      <c r="AI1118" s="123">
        <f t="shared" si="608"/>
        <v>0</v>
      </c>
      <c r="AJ1118" s="118">
        <f t="shared" si="624"/>
        <v>0</v>
      </c>
      <c r="AK1118" s="74">
        <f t="shared" si="625"/>
        <v>0</v>
      </c>
      <c r="AL1118" s="174">
        <f t="shared" si="626"/>
        <v>0</v>
      </c>
      <c r="AM1118" s="175">
        <f t="shared" si="609"/>
        <v>0</v>
      </c>
      <c r="AN1118" s="130">
        <f t="shared" si="627"/>
        <v>0</v>
      </c>
      <c r="AO1118" s="74">
        <f t="shared" si="610"/>
        <v>0</v>
      </c>
      <c r="AP1118" s="123">
        <f t="shared" si="628"/>
        <v>0</v>
      </c>
      <c r="AQ1118" s="118">
        <f t="shared" si="611"/>
        <v>0</v>
      </c>
      <c r="AR1118" s="82" t="str">
        <f t="shared" si="629"/>
        <v>https://www.alta.ru/tnved/code//</v>
      </c>
      <c r="AS1118" s="157"/>
      <c r="AT1118" s="162"/>
      <c r="AU1118" s="74">
        <f t="shared" si="612"/>
        <v>0</v>
      </c>
      <c r="AV1118" s="157"/>
      <c r="AW1118" s="75">
        <f>_xlfn.IFNA(VLOOKUP(L1118,list_vat[],3,FALSE),0)</f>
        <v>0</v>
      </c>
      <c r="AX1118" s="74">
        <f t="shared" si="630"/>
        <v>0</v>
      </c>
      <c r="AY1118" s="74">
        <f t="shared" si="631"/>
        <v>0</v>
      </c>
      <c r="AZ1118" s="130">
        <f t="shared" si="632"/>
        <v>0</v>
      </c>
      <c r="BA1118" s="74">
        <f t="shared" si="613"/>
        <v>0</v>
      </c>
      <c r="BB1118" s="193">
        <f t="shared" si="633"/>
        <v>0</v>
      </c>
      <c r="BC1118" s="102">
        <f t="shared" si="634"/>
        <v>0</v>
      </c>
      <c r="BD1118" s="102">
        <f t="shared" si="635"/>
        <v>0</v>
      </c>
      <c r="BE1118" s="413" t="s">
        <v>69</v>
      </c>
    </row>
    <row r="1119" spans="1:57" s="65" customFormat="1" ht="12" customHeight="1" x14ac:dyDescent="0.2">
      <c r="A1119" s="43">
        <v>1104</v>
      </c>
      <c r="B1119" s="166"/>
      <c r="C1119" s="166"/>
      <c r="D1119" s="166"/>
      <c r="E1119" s="162"/>
      <c r="F1119" s="166"/>
      <c r="G1119" s="162"/>
      <c r="H1119" s="162"/>
      <c r="I1119" s="189">
        <f t="shared" si="614"/>
        <v>0</v>
      </c>
      <c r="J1119" s="195"/>
      <c r="K1119" s="162"/>
      <c r="L1119" s="168"/>
      <c r="M1119" s="75">
        <f>_xlfn.XLOOKUP(L1119,list_vat[Страна],list_vat[Ставка НДС %],0,0)</f>
        <v>0</v>
      </c>
      <c r="N1119" s="162">
        <f t="shared" si="615"/>
        <v>0</v>
      </c>
      <c r="O1119" s="169"/>
      <c r="P1119" s="74">
        <f t="shared" si="636"/>
        <v>0</v>
      </c>
      <c r="Q1119" s="162"/>
      <c r="R1119" s="162" t="str">
        <f t="shared" si="616"/>
        <v>введи курс</v>
      </c>
      <c r="S1119" s="196">
        <f t="shared" si="617"/>
        <v>0</v>
      </c>
      <c r="T1119" s="192">
        <f t="shared" si="618"/>
        <v>0</v>
      </c>
      <c r="U1119" s="76">
        <f t="shared" si="619"/>
        <v>0</v>
      </c>
      <c r="V1119" s="123">
        <f t="shared" si="620"/>
        <v>0</v>
      </c>
      <c r="W1119" s="191"/>
      <c r="X1119" s="170"/>
      <c r="Y1119" s="74">
        <f t="shared" si="605"/>
        <v>0</v>
      </c>
      <c r="Z1119" s="188"/>
      <c r="AA1119" s="130">
        <f t="shared" si="621"/>
        <v>0</v>
      </c>
      <c r="AB1119" s="74">
        <f t="shared" si="622"/>
        <v>0</v>
      </c>
      <c r="AC1119" s="356"/>
      <c r="AD1119" s="130" cm="1">
        <f t="array" ref="AD1119">IFERROR(ROUND((_xlfn.IFS(offer_sale_type="поставка",AB1119,offer_sale_type="транзит",S1119)*(1+AC1119))/E1119,2),0)</f>
        <v>0</v>
      </c>
      <c r="AE1119" s="74">
        <f t="shared" si="623"/>
        <v>0</v>
      </c>
      <c r="AF1119" s="123" cm="1">
        <f t="array" ref="AF1119">IFERROR(ROUND(_xlfn.IFS(offer_sale_type="поставка",AB1119,offer_sale_type="транзит",S1119)*AC1119,2),0)</f>
        <v>0</v>
      </c>
      <c r="AG1119" s="130">
        <f t="shared" si="606"/>
        <v>0</v>
      </c>
      <c r="AH1119" s="74">
        <f t="shared" si="607"/>
        <v>0</v>
      </c>
      <c r="AI1119" s="123">
        <f t="shared" si="608"/>
        <v>0</v>
      </c>
      <c r="AJ1119" s="118">
        <f t="shared" si="624"/>
        <v>0</v>
      </c>
      <c r="AK1119" s="74">
        <f t="shared" si="625"/>
        <v>0</v>
      </c>
      <c r="AL1119" s="174">
        <f t="shared" si="626"/>
        <v>0</v>
      </c>
      <c r="AM1119" s="175">
        <f t="shared" si="609"/>
        <v>0</v>
      </c>
      <c r="AN1119" s="130">
        <f t="shared" si="627"/>
        <v>0</v>
      </c>
      <c r="AO1119" s="74">
        <f t="shared" si="610"/>
        <v>0</v>
      </c>
      <c r="AP1119" s="123">
        <f t="shared" si="628"/>
        <v>0</v>
      </c>
      <c r="AQ1119" s="118">
        <f t="shared" si="611"/>
        <v>0</v>
      </c>
      <c r="AR1119" s="82" t="str">
        <f t="shared" si="629"/>
        <v>https://www.alta.ru/tnved/code//</v>
      </c>
      <c r="AS1119" s="157"/>
      <c r="AT1119" s="162"/>
      <c r="AU1119" s="74">
        <f t="shared" si="612"/>
        <v>0</v>
      </c>
      <c r="AV1119" s="157"/>
      <c r="AW1119" s="75">
        <f>_xlfn.IFNA(VLOOKUP(L1119,list_vat[],3,FALSE),0)</f>
        <v>0</v>
      </c>
      <c r="AX1119" s="74">
        <f t="shared" si="630"/>
        <v>0</v>
      </c>
      <c r="AY1119" s="74">
        <f t="shared" si="631"/>
        <v>0</v>
      </c>
      <c r="AZ1119" s="130">
        <f t="shared" si="632"/>
        <v>0</v>
      </c>
      <c r="BA1119" s="74">
        <f t="shared" si="613"/>
        <v>0</v>
      </c>
      <c r="BB1119" s="193">
        <f t="shared" si="633"/>
        <v>0</v>
      </c>
      <c r="BC1119" s="102">
        <f t="shared" si="634"/>
        <v>0</v>
      </c>
      <c r="BD1119" s="102">
        <f t="shared" si="635"/>
        <v>0</v>
      </c>
      <c r="BE1119" s="413" t="s">
        <v>69</v>
      </c>
    </row>
    <row r="1120" spans="1:57" s="65" customFormat="1" ht="12" customHeight="1" x14ac:dyDescent="0.2">
      <c r="A1120" s="43">
        <v>1105</v>
      </c>
      <c r="B1120" s="166"/>
      <c r="C1120" s="166"/>
      <c r="D1120" s="166"/>
      <c r="E1120" s="162"/>
      <c r="F1120" s="166"/>
      <c r="G1120" s="162"/>
      <c r="H1120" s="162"/>
      <c r="I1120" s="189">
        <f t="shared" si="614"/>
        <v>0</v>
      </c>
      <c r="J1120" s="195"/>
      <c r="K1120" s="162"/>
      <c r="L1120" s="168"/>
      <c r="M1120" s="75">
        <f>_xlfn.XLOOKUP(L1120,list_vat[Страна],list_vat[Ставка НДС %],0,0)</f>
        <v>0</v>
      </c>
      <c r="N1120" s="162">
        <f t="shared" si="615"/>
        <v>0</v>
      </c>
      <c r="O1120" s="169"/>
      <c r="P1120" s="74">
        <f t="shared" si="636"/>
        <v>0</v>
      </c>
      <c r="Q1120" s="162"/>
      <c r="R1120" s="162" t="str">
        <f t="shared" si="616"/>
        <v>введи курс</v>
      </c>
      <c r="S1120" s="196">
        <f t="shared" si="617"/>
        <v>0</v>
      </c>
      <c r="T1120" s="192">
        <f t="shared" si="618"/>
        <v>0</v>
      </c>
      <c r="U1120" s="76">
        <f t="shared" si="619"/>
        <v>0</v>
      </c>
      <c r="V1120" s="123">
        <f t="shared" si="620"/>
        <v>0</v>
      </c>
      <c r="W1120" s="191"/>
      <c r="X1120" s="170"/>
      <c r="Y1120" s="74">
        <f t="shared" si="605"/>
        <v>0</v>
      </c>
      <c r="Z1120" s="188"/>
      <c r="AA1120" s="130">
        <f t="shared" si="621"/>
        <v>0</v>
      </c>
      <c r="AB1120" s="74">
        <f t="shared" si="622"/>
        <v>0</v>
      </c>
      <c r="AC1120" s="356"/>
      <c r="AD1120" s="130" cm="1">
        <f t="array" ref="AD1120">IFERROR(ROUND((_xlfn.IFS(offer_sale_type="поставка",AB1120,offer_sale_type="транзит",S1120)*(1+AC1120))/E1120,2),0)</f>
        <v>0</v>
      </c>
      <c r="AE1120" s="74">
        <f t="shared" si="623"/>
        <v>0</v>
      </c>
      <c r="AF1120" s="123" cm="1">
        <f t="array" ref="AF1120">IFERROR(ROUND(_xlfn.IFS(offer_sale_type="поставка",AB1120,offer_sale_type="транзит",S1120)*AC1120,2),0)</f>
        <v>0</v>
      </c>
      <c r="AG1120" s="130">
        <f t="shared" si="606"/>
        <v>0</v>
      </c>
      <c r="AH1120" s="74">
        <f t="shared" si="607"/>
        <v>0</v>
      </c>
      <c r="AI1120" s="123">
        <f t="shared" si="608"/>
        <v>0</v>
      </c>
      <c r="AJ1120" s="118">
        <f t="shared" si="624"/>
        <v>0</v>
      </c>
      <c r="AK1120" s="74">
        <f t="shared" si="625"/>
        <v>0</v>
      </c>
      <c r="AL1120" s="174">
        <f t="shared" si="626"/>
        <v>0</v>
      </c>
      <c r="AM1120" s="175">
        <f t="shared" si="609"/>
        <v>0</v>
      </c>
      <c r="AN1120" s="130">
        <f t="shared" si="627"/>
        <v>0</v>
      </c>
      <c r="AO1120" s="74">
        <f t="shared" si="610"/>
        <v>0</v>
      </c>
      <c r="AP1120" s="123">
        <f t="shared" si="628"/>
        <v>0</v>
      </c>
      <c r="AQ1120" s="118">
        <f t="shared" si="611"/>
        <v>0</v>
      </c>
      <c r="AR1120" s="82" t="str">
        <f t="shared" si="629"/>
        <v>https://www.alta.ru/tnved/code//</v>
      </c>
      <c r="AS1120" s="157"/>
      <c r="AT1120" s="162"/>
      <c r="AU1120" s="74">
        <f t="shared" si="612"/>
        <v>0</v>
      </c>
      <c r="AV1120" s="157"/>
      <c r="AW1120" s="75">
        <f>_xlfn.IFNA(VLOOKUP(L1120,list_vat[],3,FALSE),0)</f>
        <v>0</v>
      </c>
      <c r="AX1120" s="74">
        <f t="shared" si="630"/>
        <v>0</v>
      </c>
      <c r="AY1120" s="74">
        <f t="shared" si="631"/>
        <v>0</v>
      </c>
      <c r="AZ1120" s="130">
        <f t="shared" si="632"/>
        <v>0</v>
      </c>
      <c r="BA1120" s="74">
        <f t="shared" si="613"/>
        <v>0</v>
      </c>
      <c r="BB1120" s="193">
        <f t="shared" si="633"/>
        <v>0</v>
      </c>
      <c r="BC1120" s="102">
        <f t="shared" si="634"/>
        <v>0</v>
      </c>
      <c r="BD1120" s="102">
        <f t="shared" si="635"/>
        <v>0</v>
      </c>
      <c r="BE1120" s="413" t="s">
        <v>69</v>
      </c>
    </row>
    <row r="1121" spans="1:57" s="65" customFormat="1" ht="12" customHeight="1" x14ac:dyDescent="0.2">
      <c r="A1121" s="43">
        <v>1106</v>
      </c>
      <c r="B1121" s="166"/>
      <c r="C1121" s="166"/>
      <c r="D1121" s="166"/>
      <c r="E1121" s="162"/>
      <c r="F1121" s="166"/>
      <c r="G1121" s="162"/>
      <c r="H1121" s="162"/>
      <c r="I1121" s="189">
        <f t="shared" si="614"/>
        <v>0</v>
      </c>
      <c r="J1121" s="195"/>
      <c r="K1121" s="162"/>
      <c r="L1121" s="168"/>
      <c r="M1121" s="75">
        <f>_xlfn.XLOOKUP(L1121,list_vat[Страна],list_vat[Ставка НДС %],0,0)</f>
        <v>0</v>
      </c>
      <c r="N1121" s="162">
        <f t="shared" si="615"/>
        <v>0</v>
      </c>
      <c r="O1121" s="169"/>
      <c r="P1121" s="74">
        <f t="shared" si="636"/>
        <v>0</v>
      </c>
      <c r="Q1121" s="162"/>
      <c r="R1121" s="162" t="str">
        <f t="shared" si="616"/>
        <v>введи курс</v>
      </c>
      <c r="S1121" s="196">
        <f t="shared" si="617"/>
        <v>0</v>
      </c>
      <c r="T1121" s="192">
        <f t="shared" si="618"/>
        <v>0</v>
      </c>
      <c r="U1121" s="76">
        <f t="shared" si="619"/>
        <v>0</v>
      </c>
      <c r="V1121" s="123">
        <f t="shared" si="620"/>
        <v>0</v>
      </c>
      <c r="W1121" s="191"/>
      <c r="X1121" s="170"/>
      <c r="Y1121" s="74">
        <f t="shared" si="605"/>
        <v>0</v>
      </c>
      <c r="Z1121" s="188"/>
      <c r="AA1121" s="130">
        <f t="shared" si="621"/>
        <v>0</v>
      </c>
      <c r="AB1121" s="74">
        <f t="shared" si="622"/>
        <v>0</v>
      </c>
      <c r="AC1121" s="356"/>
      <c r="AD1121" s="130" cm="1">
        <f t="array" ref="AD1121">IFERROR(ROUND((_xlfn.IFS(offer_sale_type="поставка",AB1121,offer_sale_type="транзит",S1121)*(1+AC1121))/E1121,2),0)</f>
        <v>0</v>
      </c>
      <c r="AE1121" s="74">
        <f t="shared" si="623"/>
        <v>0</v>
      </c>
      <c r="AF1121" s="123" cm="1">
        <f t="array" ref="AF1121">IFERROR(ROUND(_xlfn.IFS(offer_sale_type="поставка",AB1121,offer_sale_type="транзит",S1121)*AC1121,2),0)</f>
        <v>0</v>
      </c>
      <c r="AG1121" s="130">
        <f t="shared" si="606"/>
        <v>0</v>
      </c>
      <c r="AH1121" s="74">
        <f t="shared" si="607"/>
        <v>0</v>
      </c>
      <c r="AI1121" s="123">
        <f t="shared" si="608"/>
        <v>0</v>
      </c>
      <c r="AJ1121" s="118">
        <f t="shared" si="624"/>
        <v>0</v>
      </c>
      <c r="AK1121" s="74">
        <f t="shared" si="625"/>
        <v>0</v>
      </c>
      <c r="AL1121" s="174">
        <f t="shared" si="626"/>
        <v>0</v>
      </c>
      <c r="AM1121" s="175">
        <f t="shared" si="609"/>
        <v>0</v>
      </c>
      <c r="AN1121" s="130">
        <f t="shared" si="627"/>
        <v>0</v>
      </c>
      <c r="AO1121" s="74">
        <f t="shared" si="610"/>
        <v>0</v>
      </c>
      <c r="AP1121" s="123">
        <f t="shared" si="628"/>
        <v>0</v>
      </c>
      <c r="AQ1121" s="118">
        <f t="shared" si="611"/>
        <v>0</v>
      </c>
      <c r="AR1121" s="82" t="str">
        <f t="shared" si="629"/>
        <v>https://www.alta.ru/tnved/code//</v>
      </c>
      <c r="AS1121" s="157"/>
      <c r="AT1121" s="162"/>
      <c r="AU1121" s="74">
        <f t="shared" si="612"/>
        <v>0</v>
      </c>
      <c r="AV1121" s="157"/>
      <c r="AW1121" s="75">
        <f>_xlfn.IFNA(VLOOKUP(L1121,list_vat[],3,FALSE),0)</f>
        <v>0</v>
      </c>
      <c r="AX1121" s="74">
        <f t="shared" si="630"/>
        <v>0</v>
      </c>
      <c r="AY1121" s="74">
        <f t="shared" si="631"/>
        <v>0</v>
      </c>
      <c r="AZ1121" s="130">
        <f t="shared" si="632"/>
        <v>0</v>
      </c>
      <c r="BA1121" s="74">
        <f t="shared" si="613"/>
        <v>0</v>
      </c>
      <c r="BB1121" s="193">
        <f t="shared" si="633"/>
        <v>0</v>
      </c>
      <c r="BC1121" s="102">
        <f t="shared" si="634"/>
        <v>0</v>
      </c>
      <c r="BD1121" s="102">
        <f t="shared" si="635"/>
        <v>0</v>
      </c>
      <c r="BE1121" s="413" t="s">
        <v>69</v>
      </c>
    </row>
    <row r="1122" spans="1:57" s="65" customFormat="1" ht="12" customHeight="1" x14ac:dyDescent="0.2">
      <c r="A1122" s="43">
        <v>1107</v>
      </c>
      <c r="B1122" s="166"/>
      <c r="C1122" s="166"/>
      <c r="D1122" s="166"/>
      <c r="E1122" s="162"/>
      <c r="F1122" s="166"/>
      <c r="G1122" s="162"/>
      <c r="H1122" s="162"/>
      <c r="I1122" s="189">
        <f t="shared" si="614"/>
        <v>0</v>
      </c>
      <c r="J1122" s="195"/>
      <c r="K1122" s="162"/>
      <c r="L1122" s="168"/>
      <c r="M1122" s="75">
        <f>_xlfn.XLOOKUP(L1122,list_vat[Страна],list_vat[Ставка НДС %],0,0)</f>
        <v>0</v>
      </c>
      <c r="N1122" s="162">
        <f t="shared" si="615"/>
        <v>0</v>
      </c>
      <c r="O1122" s="169"/>
      <c r="P1122" s="74">
        <f t="shared" si="636"/>
        <v>0</v>
      </c>
      <c r="Q1122" s="162"/>
      <c r="R1122" s="162" t="str">
        <f t="shared" si="616"/>
        <v>введи курс</v>
      </c>
      <c r="S1122" s="196">
        <f t="shared" si="617"/>
        <v>0</v>
      </c>
      <c r="T1122" s="192">
        <f t="shared" si="618"/>
        <v>0</v>
      </c>
      <c r="U1122" s="76">
        <f t="shared" si="619"/>
        <v>0</v>
      </c>
      <c r="V1122" s="123">
        <f t="shared" si="620"/>
        <v>0</v>
      </c>
      <c r="W1122" s="191"/>
      <c r="X1122" s="170"/>
      <c r="Y1122" s="74">
        <f t="shared" si="605"/>
        <v>0</v>
      </c>
      <c r="Z1122" s="188"/>
      <c r="AA1122" s="130">
        <f t="shared" si="621"/>
        <v>0</v>
      </c>
      <c r="AB1122" s="74">
        <f t="shared" si="622"/>
        <v>0</v>
      </c>
      <c r="AC1122" s="356"/>
      <c r="AD1122" s="130" cm="1">
        <f t="array" ref="AD1122">IFERROR(ROUND((_xlfn.IFS(offer_sale_type="поставка",AB1122,offer_sale_type="транзит",S1122)*(1+AC1122))/E1122,2),0)</f>
        <v>0</v>
      </c>
      <c r="AE1122" s="74">
        <f t="shared" si="623"/>
        <v>0</v>
      </c>
      <c r="AF1122" s="123" cm="1">
        <f t="array" ref="AF1122">IFERROR(ROUND(_xlfn.IFS(offer_sale_type="поставка",AB1122,offer_sale_type="транзит",S1122)*AC1122,2),0)</f>
        <v>0</v>
      </c>
      <c r="AG1122" s="130">
        <f t="shared" si="606"/>
        <v>0</v>
      </c>
      <c r="AH1122" s="74">
        <f t="shared" si="607"/>
        <v>0</v>
      </c>
      <c r="AI1122" s="123">
        <f t="shared" si="608"/>
        <v>0</v>
      </c>
      <c r="AJ1122" s="118">
        <f t="shared" si="624"/>
        <v>0</v>
      </c>
      <c r="AK1122" s="74">
        <f t="shared" si="625"/>
        <v>0</v>
      </c>
      <c r="AL1122" s="174">
        <f t="shared" si="626"/>
        <v>0</v>
      </c>
      <c r="AM1122" s="175">
        <f t="shared" si="609"/>
        <v>0</v>
      </c>
      <c r="AN1122" s="130">
        <f t="shared" si="627"/>
        <v>0</v>
      </c>
      <c r="AO1122" s="74">
        <f t="shared" si="610"/>
        <v>0</v>
      </c>
      <c r="AP1122" s="123">
        <f t="shared" si="628"/>
        <v>0</v>
      </c>
      <c r="AQ1122" s="118">
        <f t="shared" si="611"/>
        <v>0</v>
      </c>
      <c r="AR1122" s="82" t="str">
        <f t="shared" si="629"/>
        <v>https://www.alta.ru/tnved/code//</v>
      </c>
      <c r="AS1122" s="157"/>
      <c r="AT1122" s="162"/>
      <c r="AU1122" s="74">
        <f t="shared" si="612"/>
        <v>0</v>
      </c>
      <c r="AV1122" s="157"/>
      <c r="AW1122" s="75">
        <f>_xlfn.IFNA(VLOOKUP(L1122,list_vat[],3,FALSE),0)</f>
        <v>0</v>
      </c>
      <c r="AX1122" s="74">
        <f t="shared" si="630"/>
        <v>0</v>
      </c>
      <c r="AY1122" s="74">
        <f t="shared" si="631"/>
        <v>0</v>
      </c>
      <c r="AZ1122" s="130">
        <f t="shared" si="632"/>
        <v>0</v>
      </c>
      <c r="BA1122" s="74">
        <f t="shared" si="613"/>
        <v>0</v>
      </c>
      <c r="BB1122" s="193">
        <f t="shared" si="633"/>
        <v>0</v>
      </c>
      <c r="BC1122" s="102">
        <f t="shared" si="634"/>
        <v>0</v>
      </c>
      <c r="BD1122" s="102">
        <f t="shared" si="635"/>
        <v>0</v>
      </c>
      <c r="BE1122" s="413" t="s">
        <v>69</v>
      </c>
    </row>
    <row r="1123" spans="1:57" s="65" customFormat="1" ht="12" customHeight="1" x14ac:dyDescent="0.2">
      <c r="A1123" s="43">
        <v>1108</v>
      </c>
      <c r="B1123" s="166"/>
      <c r="C1123" s="166"/>
      <c r="D1123" s="166"/>
      <c r="E1123" s="162"/>
      <c r="F1123" s="166"/>
      <c r="G1123" s="162"/>
      <c r="H1123" s="162"/>
      <c r="I1123" s="189">
        <f t="shared" si="614"/>
        <v>0</v>
      </c>
      <c r="J1123" s="195"/>
      <c r="K1123" s="162"/>
      <c r="L1123" s="168"/>
      <c r="M1123" s="75">
        <f>_xlfn.XLOOKUP(L1123,list_vat[Страна],list_vat[Ставка НДС %],0,0)</f>
        <v>0</v>
      </c>
      <c r="N1123" s="162">
        <f t="shared" si="615"/>
        <v>0</v>
      </c>
      <c r="O1123" s="169"/>
      <c r="P1123" s="74">
        <f t="shared" si="636"/>
        <v>0</v>
      </c>
      <c r="Q1123" s="162"/>
      <c r="R1123" s="162" t="str">
        <f t="shared" si="616"/>
        <v>введи курс</v>
      </c>
      <c r="S1123" s="196">
        <f t="shared" si="617"/>
        <v>0</v>
      </c>
      <c r="T1123" s="192">
        <f t="shared" si="618"/>
        <v>0</v>
      </c>
      <c r="U1123" s="76">
        <f t="shared" si="619"/>
        <v>0</v>
      </c>
      <c r="V1123" s="123">
        <f t="shared" si="620"/>
        <v>0</v>
      </c>
      <c r="W1123" s="191"/>
      <c r="X1123" s="170"/>
      <c r="Y1123" s="74">
        <f t="shared" si="605"/>
        <v>0</v>
      </c>
      <c r="Z1123" s="188"/>
      <c r="AA1123" s="130">
        <f t="shared" si="621"/>
        <v>0</v>
      </c>
      <c r="AB1123" s="74">
        <f t="shared" si="622"/>
        <v>0</v>
      </c>
      <c r="AC1123" s="356"/>
      <c r="AD1123" s="130" cm="1">
        <f t="array" ref="AD1123">IFERROR(ROUND((_xlfn.IFS(offer_sale_type="поставка",AB1123,offer_sale_type="транзит",S1123)*(1+AC1123))/E1123,2),0)</f>
        <v>0</v>
      </c>
      <c r="AE1123" s="74">
        <f t="shared" si="623"/>
        <v>0</v>
      </c>
      <c r="AF1123" s="123" cm="1">
        <f t="array" ref="AF1123">IFERROR(ROUND(_xlfn.IFS(offer_sale_type="поставка",AB1123,offer_sale_type="транзит",S1123)*AC1123,2),0)</f>
        <v>0</v>
      </c>
      <c r="AG1123" s="130">
        <f t="shared" si="606"/>
        <v>0</v>
      </c>
      <c r="AH1123" s="74">
        <f t="shared" si="607"/>
        <v>0</v>
      </c>
      <c r="AI1123" s="123">
        <f t="shared" si="608"/>
        <v>0</v>
      </c>
      <c r="AJ1123" s="118">
        <f t="shared" si="624"/>
        <v>0</v>
      </c>
      <c r="AK1123" s="74">
        <f t="shared" si="625"/>
        <v>0</v>
      </c>
      <c r="AL1123" s="174">
        <f t="shared" si="626"/>
        <v>0</v>
      </c>
      <c r="AM1123" s="175">
        <f t="shared" si="609"/>
        <v>0</v>
      </c>
      <c r="AN1123" s="130">
        <f t="shared" si="627"/>
        <v>0</v>
      </c>
      <c r="AO1123" s="74">
        <f t="shared" si="610"/>
        <v>0</v>
      </c>
      <c r="AP1123" s="123">
        <f t="shared" si="628"/>
        <v>0</v>
      </c>
      <c r="AQ1123" s="118">
        <f t="shared" si="611"/>
        <v>0</v>
      </c>
      <c r="AR1123" s="82" t="str">
        <f t="shared" si="629"/>
        <v>https://www.alta.ru/tnved/code//</v>
      </c>
      <c r="AS1123" s="157"/>
      <c r="AT1123" s="162"/>
      <c r="AU1123" s="74">
        <f t="shared" si="612"/>
        <v>0</v>
      </c>
      <c r="AV1123" s="157"/>
      <c r="AW1123" s="75">
        <f>_xlfn.IFNA(VLOOKUP(L1123,list_vat[],3,FALSE),0)</f>
        <v>0</v>
      </c>
      <c r="AX1123" s="74">
        <f t="shared" si="630"/>
        <v>0</v>
      </c>
      <c r="AY1123" s="74">
        <f t="shared" si="631"/>
        <v>0</v>
      </c>
      <c r="AZ1123" s="130">
        <f t="shared" si="632"/>
        <v>0</v>
      </c>
      <c r="BA1123" s="74">
        <f t="shared" si="613"/>
        <v>0</v>
      </c>
      <c r="BB1123" s="193">
        <f t="shared" si="633"/>
        <v>0</v>
      </c>
      <c r="BC1123" s="102">
        <f t="shared" si="634"/>
        <v>0</v>
      </c>
      <c r="BD1123" s="102">
        <f t="shared" si="635"/>
        <v>0</v>
      </c>
      <c r="BE1123" s="413" t="s">
        <v>69</v>
      </c>
    </row>
    <row r="1124" spans="1:57" s="65" customFormat="1" ht="12" customHeight="1" x14ac:dyDescent="0.2">
      <c r="A1124" s="43">
        <v>1109</v>
      </c>
      <c r="B1124" s="166"/>
      <c r="C1124" s="166"/>
      <c r="D1124" s="166"/>
      <c r="E1124" s="162"/>
      <c r="F1124" s="166"/>
      <c r="G1124" s="162"/>
      <c r="H1124" s="162"/>
      <c r="I1124" s="189">
        <f t="shared" si="614"/>
        <v>0</v>
      </c>
      <c r="J1124" s="195"/>
      <c r="K1124" s="162"/>
      <c r="L1124" s="168"/>
      <c r="M1124" s="75">
        <f>_xlfn.XLOOKUP(L1124,list_vat[Страна],list_vat[Ставка НДС %],0,0)</f>
        <v>0</v>
      </c>
      <c r="N1124" s="162">
        <f t="shared" si="615"/>
        <v>0</v>
      </c>
      <c r="O1124" s="169"/>
      <c r="P1124" s="74">
        <f t="shared" si="636"/>
        <v>0</v>
      </c>
      <c r="Q1124" s="162"/>
      <c r="R1124" s="162" t="str">
        <f t="shared" si="616"/>
        <v>введи курс</v>
      </c>
      <c r="S1124" s="196">
        <f t="shared" si="617"/>
        <v>0</v>
      </c>
      <c r="T1124" s="192">
        <f t="shared" si="618"/>
        <v>0</v>
      </c>
      <c r="U1124" s="76">
        <f t="shared" si="619"/>
        <v>0</v>
      </c>
      <c r="V1124" s="123">
        <f t="shared" si="620"/>
        <v>0</v>
      </c>
      <c r="W1124" s="191"/>
      <c r="X1124" s="170"/>
      <c r="Y1124" s="74">
        <f t="shared" si="605"/>
        <v>0</v>
      </c>
      <c r="Z1124" s="188"/>
      <c r="AA1124" s="130">
        <f t="shared" si="621"/>
        <v>0</v>
      </c>
      <c r="AB1124" s="74">
        <f t="shared" si="622"/>
        <v>0</v>
      </c>
      <c r="AC1124" s="356"/>
      <c r="AD1124" s="130" cm="1">
        <f t="array" ref="AD1124">IFERROR(ROUND((_xlfn.IFS(offer_sale_type="поставка",AB1124,offer_sale_type="транзит",S1124)*(1+AC1124))/E1124,2),0)</f>
        <v>0</v>
      </c>
      <c r="AE1124" s="74">
        <f t="shared" si="623"/>
        <v>0</v>
      </c>
      <c r="AF1124" s="123" cm="1">
        <f t="array" ref="AF1124">IFERROR(ROUND(_xlfn.IFS(offer_sale_type="поставка",AB1124,offer_sale_type="транзит",S1124)*AC1124,2),0)</f>
        <v>0</v>
      </c>
      <c r="AG1124" s="130">
        <f t="shared" si="606"/>
        <v>0</v>
      </c>
      <c r="AH1124" s="74">
        <f t="shared" si="607"/>
        <v>0</v>
      </c>
      <c r="AI1124" s="123">
        <f t="shared" si="608"/>
        <v>0</v>
      </c>
      <c r="AJ1124" s="118">
        <f t="shared" si="624"/>
        <v>0</v>
      </c>
      <c r="AK1124" s="74">
        <f t="shared" si="625"/>
        <v>0</v>
      </c>
      <c r="AL1124" s="174">
        <f t="shared" si="626"/>
        <v>0</v>
      </c>
      <c r="AM1124" s="175">
        <f t="shared" si="609"/>
        <v>0</v>
      </c>
      <c r="AN1124" s="130">
        <f t="shared" si="627"/>
        <v>0</v>
      </c>
      <c r="AO1124" s="74">
        <f t="shared" si="610"/>
        <v>0</v>
      </c>
      <c r="AP1124" s="123">
        <f t="shared" si="628"/>
        <v>0</v>
      </c>
      <c r="AQ1124" s="118">
        <f t="shared" si="611"/>
        <v>0</v>
      </c>
      <c r="AR1124" s="82" t="str">
        <f t="shared" si="629"/>
        <v>https://www.alta.ru/tnved/code//</v>
      </c>
      <c r="AS1124" s="157"/>
      <c r="AT1124" s="162"/>
      <c r="AU1124" s="74">
        <f t="shared" si="612"/>
        <v>0</v>
      </c>
      <c r="AV1124" s="157"/>
      <c r="AW1124" s="75">
        <f>_xlfn.IFNA(VLOOKUP(L1124,list_vat[],3,FALSE),0)</f>
        <v>0</v>
      </c>
      <c r="AX1124" s="74">
        <f t="shared" si="630"/>
        <v>0</v>
      </c>
      <c r="AY1124" s="74">
        <f t="shared" si="631"/>
        <v>0</v>
      </c>
      <c r="AZ1124" s="130">
        <f t="shared" si="632"/>
        <v>0</v>
      </c>
      <c r="BA1124" s="74">
        <f t="shared" si="613"/>
        <v>0</v>
      </c>
      <c r="BB1124" s="193">
        <f t="shared" si="633"/>
        <v>0</v>
      </c>
      <c r="BC1124" s="102">
        <f t="shared" si="634"/>
        <v>0</v>
      </c>
      <c r="BD1124" s="102">
        <f t="shared" si="635"/>
        <v>0</v>
      </c>
      <c r="BE1124" s="413" t="s">
        <v>69</v>
      </c>
    </row>
    <row r="1125" spans="1:57" s="65" customFormat="1" ht="12" customHeight="1" x14ac:dyDescent="0.2">
      <c r="A1125" s="43">
        <v>1110</v>
      </c>
      <c r="B1125" s="166"/>
      <c r="C1125" s="166"/>
      <c r="D1125" s="166"/>
      <c r="E1125" s="162"/>
      <c r="F1125" s="166"/>
      <c r="G1125" s="162"/>
      <c r="H1125" s="162"/>
      <c r="I1125" s="189">
        <f t="shared" si="614"/>
        <v>0</v>
      </c>
      <c r="J1125" s="195"/>
      <c r="K1125" s="162"/>
      <c r="L1125" s="168"/>
      <c r="M1125" s="75">
        <f>_xlfn.XLOOKUP(L1125,list_vat[Страна],list_vat[Ставка НДС %],0,0)</f>
        <v>0</v>
      </c>
      <c r="N1125" s="162">
        <f t="shared" si="615"/>
        <v>0</v>
      </c>
      <c r="O1125" s="169"/>
      <c r="P1125" s="74">
        <f t="shared" si="636"/>
        <v>0</v>
      </c>
      <c r="Q1125" s="162"/>
      <c r="R1125" s="162" t="str">
        <f t="shared" si="616"/>
        <v>введи курс</v>
      </c>
      <c r="S1125" s="196">
        <f t="shared" si="617"/>
        <v>0</v>
      </c>
      <c r="T1125" s="192">
        <f t="shared" si="618"/>
        <v>0</v>
      </c>
      <c r="U1125" s="76">
        <f t="shared" si="619"/>
        <v>0</v>
      </c>
      <c r="V1125" s="123">
        <f t="shared" si="620"/>
        <v>0</v>
      </c>
      <c r="W1125" s="191"/>
      <c r="X1125" s="170"/>
      <c r="Y1125" s="74">
        <f t="shared" si="605"/>
        <v>0</v>
      </c>
      <c r="Z1125" s="188"/>
      <c r="AA1125" s="130">
        <f t="shared" si="621"/>
        <v>0</v>
      </c>
      <c r="AB1125" s="74">
        <f t="shared" si="622"/>
        <v>0</v>
      </c>
      <c r="AC1125" s="356"/>
      <c r="AD1125" s="130" cm="1">
        <f t="array" ref="AD1125">IFERROR(ROUND((_xlfn.IFS(offer_sale_type="поставка",AB1125,offer_sale_type="транзит",S1125)*(1+AC1125))/E1125,2),0)</f>
        <v>0</v>
      </c>
      <c r="AE1125" s="74">
        <f t="shared" si="623"/>
        <v>0</v>
      </c>
      <c r="AF1125" s="123" cm="1">
        <f t="array" ref="AF1125">IFERROR(ROUND(_xlfn.IFS(offer_sale_type="поставка",AB1125,offer_sale_type="транзит",S1125)*AC1125,2),0)</f>
        <v>0</v>
      </c>
      <c r="AG1125" s="130">
        <f t="shared" si="606"/>
        <v>0</v>
      </c>
      <c r="AH1125" s="74">
        <f t="shared" si="607"/>
        <v>0</v>
      </c>
      <c r="AI1125" s="123">
        <f t="shared" si="608"/>
        <v>0</v>
      </c>
      <c r="AJ1125" s="118">
        <f t="shared" si="624"/>
        <v>0</v>
      </c>
      <c r="AK1125" s="74">
        <f t="shared" si="625"/>
        <v>0</v>
      </c>
      <c r="AL1125" s="174">
        <f t="shared" si="626"/>
        <v>0</v>
      </c>
      <c r="AM1125" s="175">
        <f t="shared" si="609"/>
        <v>0</v>
      </c>
      <c r="AN1125" s="130">
        <f t="shared" si="627"/>
        <v>0</v>
      </c>
      <c r="AO1125" s="74">
        <f t="shared" si="610"/>
        <v>0</v>
      </c>
      <c r="AP1125" s="123">
        <f t="shared" si="628"/>
        <v>0</v>
      </c>
      <c r="AQ1125" s="118">
        <f t="shared" si="611"/>
        <v>0</v>
      </c>
      <c r="AR1125" s="82" t="str">
        <f t="shared" si="629"/>
        <v>https://www.alta.ru/tnved/code//</v>
      </c>
      <c r="AS1125" s="157"/>
      <c r="AT1125" s="162"/>
      <c r="AU1125" s="74">
        <f t="shared" si="612"/>
        <v>0</v>
      </c>
      <c r="AV1125" s="157"/>
      <c r="AW1125" s="75">
        <f>_xlfn.IFNA(VLOOKUP(L1125,list_vat[],3,FALSE),0)</f>
        <v>0</v>
      </c>
      <c r="AX1125" s="74">
        <f t="shared" si="630"/>
        <v>0</v>
      </c>
      <c r="AY1125" s="74">
        <f t="shared" si="631"/>
        <v>0</v>
      </c>
      <c r="AZ1125" s="130">
        <f t="shared" si="632"/>
        <v>0</v>
      </c>
      <c r="BA1125" s="74">
        <f t="shared" si="613"/>
        <v>0</v>
      </c>
      <c r="BB1125" s="193">
        <f t="shared" si="633"/>
        <v>0</v>
      </c>
      <c r="BC1125" s="102">
        <f t="shared" si="634"/>
        <v>0</v>
      </c>
      <c r="BD1125" s="102">
        <f t="shared" si="635"/>
        <v>0</v>
      </c>
      <c r="BE1125" s="413" t="s">
        <v>69</v>
      </c>
    </row>
    <row r="1126" spans="1:57" s="65" customFormat="1" ht="12" customHeight="1" x14ac:dyDescent="0.2">
      <c r="A1126" s="43">
        <v>1111</v>
      </c>
      <c r="B1126" s="166"/>
      <c r="C1126" s="166"/>
      <c r="D1126" s="166"/>
      <c r="E1126" s="162"/>
      <c r="F1126" s="166"/>
      <c r="G1126" s="162"/>
      <c r="H1126" s="162"/>
      <c r="I1126" s="189">
        <f t="shared" si="614"/>
        <v>0</v>
      </c>
      <c r="J1126" s="195"/>
      <c r="K1126" s="162"/>
      <c r="L1126" s="168"/>
      <c r="M1126" s="75">
        <f>_xlfn.XLOOKUP(L1126,list_vat[Страна],list_vat[Ставка НДС %],0,0)</f>
        <v>0</v>
      </c>
      <c r="N1126" s="162">
        <f t="shared" si="615"/>
        <v>0</v>
      </c>
      <c r="O1126" s="169"/>
      <c r="P1126" s="74">
        <f t="shared" si="636"/>
        <v>0</v>
      </c>
      <c r="Q1126" s="162"/>
      <c r="R1126" s="162" t="str">
        <f t="shared" si="616"/>
        <v>введи курс</v>
      </c>
      <c r="S1126" s="196">
        <f t="shared" si="617"/>
        <v>0</v>
      </c>
      <c r="T1126" s="192">
        <f t="shared" si="618"/>
        <v>0</v>
      </c>
      <c r="U1126" s="76">
        <f t="shared" si="619"/>
        <v>0</v>
      </c>
      <c r="V1126" s="123">
        <f t="shared" si="620"/>
        <v>0</v>
      </c>
      <c r="W1126" s="191"/>
      <c r="X1126" s="170"/>
      <c r="Y1126" s="74">
        <f t="shared" si="605"/>
        <v>0</v>
      </c>
      <c r="Z1126" s="188"/>
      <c r="AA1126" s="130">
        <f t="shared" si="621"/>
        <v>0</v>
      </c>
      <c r="AB1126" s="74">
        <f t="shared" si="622"/>
        <v>0</v>
      </c>
      <c r="AC1126" s="356"/>
      <c r="AD1126" s="130" cm="1">
        <f t="array" ref="AD1126">IFERROR(ROUND((_xlfn.IFS(offer_sale_type="поставка",AB1126,offer_sale_type="транзит",S1126)*(1+AC1126))/E1126,2),0)</f>
        <v>0</v>
      </c>
      <c r="AE1126" s="74">
        <f t="shared" si="623"/>
        <v>0</v>
      </c>
      <c r="AF1126" s="123" cm="1">
        <f t="array" ref="AF1126">IFERROR(ROUND(_xlfn.IFS(offer_sale_type="поставка",AB1126,offer_sale_type="транзит",S1126)*AC1126,2),0)</f>
        <v>0</v>
      </c>
      <c r="AG1126" s="130">
        <f t="shared" si="606"/>
        <v>0</v>
      </c>
      <c r="AH1126" s="74">
        <f t="shared" si="607"/>
        <v>0</v>
      </c>
      <c r="AI1126" s="123">
        <f t="shared" si="608"/>
        <v>0</v>
      </c>
      <c r="AJ1126" s="118">
        <f t="shared" si="624"/>
        <v>0</v>
      </c>
      <c r="AK1126" s="74">
        <f t="shared" si="625"/>
        <v>0</v>
      </c>
      <c r="AL1126" s="174">
        <f t="shared" si="626"/>
        <v>0</v>
      </c>
      <c r="AM1126" s="175">
        <f t="shared" si="609"/>
        <v>0</v>
      </c>
      <c r="AN1126" s="130">
        <f t="shared" si="627"/>
        <v>0</v>
      </c>
      <c r="AO1126" s="74">
        <f t="shared" si="610"/>
        <v>0</v>
      </c>
      <c r="AP1126" s="123">
        <f t="shared" si="628"/>
        <v>0</v>
      </c>
      <c r="AQ1126" s="118">
        <f t="shared" si="611"/>
        <v>0</v>
      </c>
      <c r="AR1126" s="82" t="str">
        <f t="shared" si="629"/>
        <v>https://www.alta.ru/tnved/code//</v>
      </c>
      <c r="AS1126" s="157"/>
      <c r="AT1126" s="162"/>
      <c r="AU1126" s="74">
        <f t="shared" si="612"/>
        <v>0</v>
      </c>
      <c r="AV1126" s="157"/>
      <c r="AW1126" s="75">
        <f>_xlfn.IFNA(VLOOKUP(L1126,list_vat[],3,FALSE),0)</f>
        <v>0</v>
      </c>
      <c r="AX1126" s="74">
        <f t="shared" si="630"/>
        <v>0</v>
      </c>
      <c r="AY1126" s="74">
        <f t="shared" si="631"/>
        <v>0</v>
      </c>
      <c r="AZ1126" s="130">
        <f t="shared" si="632"/>
        <v>0</v>
      </c>
      <c r="BA1126" s="74">
        <f t="shared" si="613"/>
        <v>0</v>
      </c>
      <c r="BB1126" s="193">
        <f t="shared" si="633"/>
        <v>0</v>
      </c>
      <c r="BC1126" s="102">
        <f t="shared" si="634"/>
        <v>0</v>
      </c>
      <c r="BD1126" s="102">
        <f t="shared" si="635"/>
        <v>0</v>
      </c>
      <c r="BE1126" s="413" t="s">
        <v>69</v>
      </c>
    </row>
    <row r="1127" spans="1:57" s="65" customFormat="1" ht="12" customHeight="1" x14ac:dyDescent="0.2">
      <c r="A1127" s="43">
        <v>1112</v>
      </c>
      <c r="B1127" s="166"/>
      <c r="C1127" s="166"/>
      <c r="D1127" s="166"/>
      <c r="E1127" s="162"/>
      <c r="F1127" s="166"/>
      <c r="G1127" s="162"/>
      <c r="H1127" s="162"/>
      <c r="I1127" s="189">
        <f t="shared" si="614"/>
        <v>0</v>
      </c>
      <c r="J1127" s="195"/>
      <c r="K1127" s="162"/>
      <c r="L1127" s="168"/>
      <c r="M1127" s="75">
        <f>_xlfn.XLOOKUP(L1127,list_vat[Страна],list_vat[Ставка НДС %],0,0)</f>
        <v>0</v>
      </c>
      <c r="N1127" s="162">
        <f t="shared" si="615"/>
        <v>0</v>
      </c>
      <c r="O1127" s="169"/>
      <c r="P1127" s="74">
        <f t="shared" si="636"/>
        <v>0</v>
      </c>
      <c r="Q1127" s="162"/>
      <c r="R1127" s="162" t="str">
        <f t="shared" si="616"/>
        <v>введи курс</v>
      </c>
      <c r="S1127" s="196">
        <f t="shared" si="617"/>
        <v>0</v>
      </c>
      <c r="T1127" s="192">
        <f t="shared" si="618"/>
        <v>0</v>
      </c>
      <c r="U1127" s="76">
        <f t="shared" si="619"/>
        <v>0</v>
      </c>
      <c r="V1127" s="123">
        <f t="shared" si="620"/>
        <v>0</v>
      </c>
      <c r="W1127" s="191"/>
      <c r="X1127" s="170"/>
      <c r="Y1127" s="74">
        <f t="shared" si="605"/>
        <v>0</v>
      </c>
      <c r="Z1127" s="188"/>
      <c r="AA1127" s="130">
        <f t="shared" si="621"/>
        <v>0</v>
      </c>
      <c r="AB1127" s="74">
        <f t="shared" si="622"/>
        <v>0</v>
      </c>
      <c r="AC1127" s="356"/>
      <c r="AD1127" s="130" cm="1">
        <f t="array" ref="AD1127">IFERROR(ROUND((_xlfn.IFS(offer_sale_type="поставка",AB1127,offer_sale_type="транзит",S1127)*(1+AC1127))/E1127,2),0)</f>
        <v>0</v>
      </c>
      <c r="AE1127" s="74">
        <f t="shared" si="623"/>
        <v>0</v>
      </c>
      <c r="AF1127" s="123" cm="1">
        <f t="array" ref="AF1127">IFERROR(ROUND(_xlfn.IFS(offer_sale_type="поставка",AB1127,offer_sale_type="транзит",S1127)*AC1127,2),0)</f>
        <v>0</v>
      </c>
      <c r="AG1127" s="130">
        <f t="shared" si="606"/>
        <v>0</v>
      </c>
      <c r="AH1127" s="74">
        <f t="shared" si="607"/>
        <v>0</v>
      </c>
      <c r="AI1127" s="123">
        <f t="shared" si="608"/>
        <v>0</v>
      </c>
      <c r="AJ1127" s="118">
        <f t="shared" si="624"/>
        <v>0</v>
      </c>
      <c r="AK1127" s="74">
        <f t="shared" si="625"/>
        <v>0</v>
      </c>
      <c r="AL1127" s="174">
        <f t="shared" si="626"/>
        <v>0</v>
      </c>
      <c r="AM1127" s="175">
        <f t="shared" si="609"/>
        <v>0</v>
      </c>
      <c r="AN1127" s="130">
        <f t="shared" si="627"/>
        <v>0</v>
      </c>
      <c r="AO1127" s="74">
        <f t="shared" si="610"/>
        <v>0</v>
      </c>
      <c r="AP1127" s="123">
        <f t="shared" si="628"/>
        <v>0</v>
      </c>
      <c r="AQ1127" s="118">
        <f t="shared" si="611"/>
        <v>0</v>
      </c>
      <c r="AR1127" s="82" t="str">
        <f t="shared" si="629"/>
        <v>https://www.alta.ru/tnved/code//</v>
      </c>
      <c r="AS1127" s="157"/>
      <c r="AT1127" s="162"/>
      <c r="AU1127" s="74">
        <f t="shared" si="612"/>
        <v>0</v>
      </c>
      <c r="AV1127" s="157"/>
      <c r="AW1127" s="75">
        <f>_xlfn.IFNA(VLOOKUP(L1127,list_vat[],3,FALSE),0)</f>
        <v>0</v>
      </c>
      <c r="AX1127" s="74">
        <f t="shared" si="630"/>
        <v>0</v>
      </c>
      <c r="AY1127" s="74">
        <f t="shared" si="631"/>
        <v>0</v>
      </c>
      <c r="AZ1127" s="130">
        <f t="shared" si="632"/>
        <v>0</v>
      </c>
      <c r="BA1127" s="74">
        <f t="shared" si="613"/>
        <v>0</v>
      </c>
      <c r="BB1127" s="193">
        <f t="shared" si="633"/>
        <v>0</v>
      </c>
      <c r="BC1127" s="102">
        <f t="shared" si="634"/>
        <v>0</v>
      </c>
      <c r="BD1127" s="102">
        <f t="shared" si="635"/>
        <v>0</v>
      </c>
      <c r="BE1127" s="413" t="s">
        <v>69</v>
      </c>
    </row>
    <row r="1128" spans="1:57" s="65" customFormat="1" ht="12" customHeight="1" x14ac:dyDescent="0.2">
      <c r="A1128" s="43">
        <v>1113</v>
      </c>
      <c r="B1128" s="166"/>
      <c r="C1128" s="166"/>
      <c r="D1128" s="166"/>
      <c r="E1128" s="162"/>
      <c r="F1128" s="166"/>
      <c r="G1128" s="162"/>
      <c r="H1128" s="162"/>
      <c r="I1128" s="189">
        <f t="shared" si="614"/>
        <v>0</v>
      </c>
      <c r="J1128" s="195"/>
      <c r="K1128" s="162"/>
      <c r="L1128" s="168"/>
      <c r="M1128" s="75">
        <f>_xlfn.XLOOKUP(L1128,list_vat[Страна],list_vat[Ставка НДС %],0,0)</f>
        <v>0</v>
      </c>
      <c r="N1128" s="162">
        <f t="shared" si="615"/>
        <v>0</v>
      </c>
      <c r="O1128" s="169"/>
      <c r="P1128" s="74">
        <f t="shared" si="636"/>
        <v>0</v>
      </c>
      <c r="Q1128" s="162"/>
      <c r="R1128" s="162" t="str">
        <f t="shared" si="616"/>
        <v>введи курс</v>
      </c>
      <c r="S1128" s="196">
        <f t="shared" si="617"/>
        <v>0</v>
      </c>
      <c r="T1128" s="192">
        <f t="shared" si="618"/>
        <v>0</v>
      </c>
      <c r="U1128" s="76">
        <f t="shared" si="619"/>
        <v>0</v>
      </c>
      <c r="V1128" s="123">
        <f t="shared" si="620"/>
        <v>0</v>
      </c>
      <c r="W1128" s="191"/>
      <c r="X1128" s="170"/>
      <c r="Y1128" s="74">
        <f t="shared" si="605"/>
        <v>0</v>
      </c>
      <c r="Z1128" s="188"/>
      <c r="AA1128" s="130">
        <f t="shared" si="621"/>
        <v>0</v>
      </c>
      <c r="AB1128" s="74">
        <f t="shared" si="622"/>
        <v>0</v>
      </c>
      <c r="AC1128" s="356"/>
      <c r="AD1128" s="130" cm="1">
        <f t="array" ref="AD1128">IFERROR(ROUND((_xlfn.IFS(offer_sale_type="поставка",AB1128,offer_sale_type="транзит",S1128)*(1+AC1128))/E1128,2),0)</f>
        <v>0</v>
      </c>
      <c r="AE1128" s="74">
        <f t="shared" si="623"/>
        <v>0</v>
      </c>
      <c r="AF1128" s="123" cm="1">
        <f t="array" ref="AF1128">IFERROR(ROUND(_xlfn.IFS(offer_sale_type="поставка",AB1128,offer_sale_type="транзит",S1128)*AC1128,2),0)</f>
        <v>0</v>
      </c>
      <c r="AG1128" s="130">
        <f t="shared" si="606"/>
        <v>0</v>
      </c>
      <c r="AH1128" s="74">
        <f t="shared" si="607"/>
        <v>0</v>
      </c>
      <c r="AI1128" s="123">
        <f t="shared" si="608"/>
        <v>0</v>
      </c>
      <c r="AJ1128" s="118">
        <f t="shared" si="624"/>
        <v>0</v>
      </c>
      <c r="AK1128" s="74">
        <f t="shared" si="625"/>
        <v>0</v>
      </c>
      <c r="AL1128" s="174">
        <f t="shared" si="626"/>
        <v>0</v>
      </c>
      <c r="AM1128" s="175">
        <f t="shared" si="609"/>
        <v>0</v>
      </c>
      <c r="AN1128" s="130">
        <f t="shared" si="627"/>
        <v>0</v>
      </c>
      <c r="AO1128" s="74">
        <f t="shared" si="610"/>
        <v>0</v>
      </c>
      <c r="AP1128" s="123">
        <f t="shared" si="628"/>
        <v>0</v>
      </c>
      <c r="AQ1128" s="118">
        <f t="shared" si="611"/>
        <v>0</v>
      </c>
      <c r="AR1128" s="82" t="str">
        <f t="shared" si="629"/>
        <v>https://www.alta.ru/tnved/code//</v>
      </c>
      <c r="AS1128" s="157"/>
      <c r="AT1128" s="162"/>
      <c r="AU1128" s="74">
        <f t="shared" si="612"/>
        <v>0</v>
      </c>
      <c r="AV1128" s="157"/>
      <c r="AW1128" s="75">
        <f>_xlfn.IFNA(VLOOKUP(L1128,list_vat[],3,FALSE),0)</f>
        <v>0</v>
      </c>
      <c r="AX1128" s="74">
        <f t="shared" si="630"/>
        <v>0</v>
      </c>
      <c r="AY1128" s="74">
        <f t="shared" si="631"/>
        <v>0</v>
      </c>
      <c r="AZ1128" s="130">
        <f t="shared" si="632"/>
        <v>0</v>
      </c>
      <c r="BA1128" s="74">
        <f t="shared" si="613"/>
        <v>0</v>
      </c>
      <c r="BB1128" s="193">
        <f t="shared" si="633"/>
        <v>0</v>
      </c>
      <c r="BC1128" s="102">
        <f t="shared" si="634"/>
        <v>0</v>
      </c>
      <c r="BD1128" s="102">
        <f t="shared" si="635"/>
        <v>0</v>
      </c>
      <c r="BE1128" s="413" t="s">
        <v>69</v>
      </c>
    </row>
    <row r="1129" spans="1:57" s="65" customFormat="1" ht="12" customHeight="1" x14ac:dyDescent="0.2">
      <c r="A1129" s="43">
        <v>1114</v>
      </c>
      <c r="B1129" s="166"/>
      <c r="C1129" s="166"/>
      <c r="D1129" s="166"/>
      <c r="E1129" s="162"/>
      <c r="F1129" s="166"/>
      <c r="G1129" s="162"/>
      <c r="H1129" s="162"/>
      <c r="I1129" s="189">
        <f t="shared" si="614"/>
        <v>0</v>
      </c>
      <c r="J1129" s="195"/>
      <c r="K1129" s="162"/>
      <c r="L1129" s="168"/>
      <c r="M1129" s="75">
        <f>_xlfn.XLOOKUP(L1129,list_vat[Страна],list_vat[Ставка НДС %],0,0)</f>
        <v>0</v>
      </c>
      <c r="N1129" s="162">
        <f t="shared" si="615"/>
        <v>0</v>
      </c>
      <c r="O1129" s="169"/>
      <c r="P1129" s="74">
        <f t="shared" si="636"/>
        <v>0</v>
      </c>
      <c r="Q1129" s="162"/>
      <c r="R1129" s="162" t="str">
        <f t="shared" si="616"/>
        <v>введи курс</v>
      </c>
      <c r="S1129" s="196">
        <f t="shared" si="617"/>
        <v>0</v>
      </c>
      <c r="T1129" s="192">
        <f t="shared" si="618"/>
        <v>0</v>
      </c>
      <c r="U1129" s="76">
        <f t="shared" si="619"/>
        <v>0</v>
      </c>
      <c r="V1129" s="123">
        <f t="shared" si="620"/>
        <v>0</v>
      </c>
      <c r="W1129" s="191"/>
      <c r="X1129" s="170"/>
      <c r="Y1129" s="74">
        <f t="shared" si="605"/>
        <v>0</v>
      </c>
      <c r="Z1129" s="188"/>
      <c r="AA1129" s="130">
        <f t="shared" si="621"/>
        <v>0</v>
      </c>
      <c r="AB1129" s="74">
        <f t="shared" si="622"/>
        <v>0</v>
      </c>
      <c r="AC1129" s="356"/>
      <c r="AD1129" s="130" cm="1">
        <f t="array" ref="AD1129">IFERROR(ROUND((_xlfn.IFS(offer_sale_type="поставка",AB1129,offer_sale_type="транзит",S1129)*(1+AC1129))/E1129,2),0)</f>
        <v>0</v>
      </c>
      <c r="AE1129" s="74">
        <f t="shared" si="623"/>
        <v>0</v>
      </c>
      <c r="AF1129" s="123" cm="1">
        <f t="array" ref="AF1129">IFERROR(ROUND(_xlfn.IFS(offer_sale_type="поставка",AB1129,offer_sale_type="транзит",S1129)*AC1129,2),0)</f>
        <v>0</v>
      </c>
      <c r="AG1129" s="130">
        <f t="shared" si="606"/>
        <v>0</v>
      </c>
      <c r="AH1129" s="74">
        <f t="shared" si="607"/>
        <v>0</v>
      </c>
      <c r="AI1129" s="123">
        <f t="shared" si="608"/>
        <v>0</v>
      </c>
      <c r="AJ1129" s="118">
        <f t="shared" si="624"/>
        <v>0</v>
      </c>
      <c r="AK1129" s="74">
        <f t="shared" si="625"/>
        <v>0</v>
      </c>
      <c r="AL1129" s="174">
        <f t="shared" si="626"/>
        <v>0</v>
      </c>
      <c r="AM1129" s="175">
        <f t="shared" si="609"/>
        <v>0</v>
      </c>
      <c r="AN1129" s="130">
        <f t="shared" si="627"/>
        <v>0</v>
      </c>
      <c r="AO1129" s="74">
        <f t="shared" si="610"/>
        <v>0</v>
      </c>
      <c r="AP1129" s="123">
        <f t="shared" si="628"/>
        <v>0</v>
      </c>
      <c r="AQ1129" s="118">
        <f t="shared" si="611"/>
        <v>0</v>
      </c>
      <c r="AR1129" s="82" t="str">
        <f t="shared" si="629"/>
        <v>https://www.alta.ru/tnved/code//</v>
      </c>
      <c r="AS1129" s="157"/>
      <c r="AT1129" s="162"/>
      <c r="AU1129" s="74">
        <f t="shared" si="612"/>
        <v>0</v>
      </c>
      <c r="AV1129" s="157"/>
      <c r="AW1129" s="75">
        <f>_xlfn.IFNA(VLOOKUP(L1129,list_vat[],3,FALSE),0)</f>
        <v>0</v>
      </c>
      <c r="AX1129" s="74">
        <f t="shared" si="630"/>
        <v>0</v>
      </c>
      <c r="AY1129" s="74">
        <f t="shared" si="631"/>
        <v>0</v>
      </c>
      <c r="AZ1129" s="130">
        <f t="shared" si="632"/>
        <v>0</v>
      </c>
      <c r="BA1129" s="74">
        <f t="shared" si="613"/>
        <v>0</v>
      </c>
      <c r="BB1129" s="193">
        <f t="shared" si="633"/>
        <v>0</v>
      </c>
      <c r="BC1129" s="102">
        <f t="shared" si="634"/>
        <v>0</v>
      </c>
      <c r="BD1129" s="102">
        <f t="shared" si="635"/>
        <v>0</v>
      </c>
      <c r="BE1129" s="413" t="s">
        <v>69</v>
      </c>
    </row>
    <row r="1130" spans="1:57" s="65" customFormat="1" ht="12" customHeight="1" x14ac:dyDescent="0.2">
      <c r="A1130" s="43">
        <v>1115</v>
      </c>
      <c r="B1130" s="166"/>
      <c r="C1130" s="166"/>
      <c r="D1130" s="166"/>
      <c r="E1130" s="162"/>
      <c r="F1130" s="166"/>
      <c r="G1130" s="162"/>
      <c r="H1130" s="162"/>
      <c r="I1130" s="189">
        <f t="shared" si="614"/>
        <v>0</v>
      </c>
      <c r="J1130" s="195"/>
      <c r="K1130" s="162"/>
      <c r="L1130" s="168"/>
      <c r="M1130" s="75">
        <f>_xlfn.XLOOKUP(L1130,list_vat[Страна],list_vat[Ставка НДС %],0,0)</f>
        <v>0</v>
      </c>
      <c r="N1130" s="162">
        <f t="shared" si="615"/>
        <v>0</v>
      </c>
      <c r="O1130" s="169"/>
      <c r="P1130" s="74">
        <f t="shared" si="636"/>
        <v>0</v>
      </c>
      <c r="Q1130" s="162"/>
      <c r="R1130" s="162" t="str">
        <f t="shared" si="616"/>
        <v>введи курс</v>
      </c>
      <c r="S1130" s="196">
        <f t="shared" si="617"/>
        <v>0</v>
      </c>
      <c r="T1130" s="192">
        <f t="shared" si="618"/>
        <v>0</v>
      </c>
      <c r="U1130" s="76">
        <f t="shared" si="619"/>
        <v>0</v>
      </c>
      <c r="V1130" s="123">
        <f t="shared" si="620"/>
        <v>0</v>
      </c>
      <c r="W1130" s="191"/>
      <c r="X1130" s="170"/>
      <c r="Y1130" s="74">
        <f t="shared" si="605"/>
        <v>0</v>
      </c>
      <c r="Z1130" s="188"/>
      <c r="AA1130" s="130">
        <f t="shared" si="621"/>
        <v>0</v>
      </c>
      <c r="AB1130" s="74">
        <f t="shared" si="622"/>
        <v>0</v>
      </c>
      <c r="AC1130" s="356"/>
      <c r="AD1130" s="130" cm="1">
        <f t="array" ref="AD1130">IFERROR(ROUND((_xlfn.IFS(offer_sale_type="поставка",AB1130,offer_sale_type="транзит",S1130)*(1+AC1130))/E1130,2),0)</f>
        <v>0</v>
      </c>
      <c r="AE1130" s="74">
        <f t="shared" si="623"/>
        <v>0</v>
      </c>
      <c r="AF1130" s="123" cm="1">
        <f t="array" ref="AF1130">IFERROR(ROUND(_xlfn.IFS(offer_sale_type="поставка",AB1130,offer_sale_type="транзит",S1130)*AC1130,2),0)</f>
        <v>0</v>
      </c>
      <c r="AG1130" s="130">
        <f t="shared" si="606"/>
        <v>0</v>
      </c>
      <c r="AH1130" s="74">
        <f t="shared" si="607"/>
        <v>0</v>
      </c>
      <c r="AI1130" s="123">
        <f t="shared" si="608"/>
        <v>0</v>
      </c>
      <c r="AJ1130" s="118">
        <f t="shared" si="624"/>
        <v>0</v>
      </c>
      <c r="AK1130" s="74">
        <f t="shared" si="625"/>
        <v>0</v>
      </c>
      <c r="AL1130" s="174">
        <f t="shared" si="626"/>
        <v>0</v>
      </c>
      <c r="AM1130" s="175">
        <f t="shared" si="609"/>
        <v>0</v>
      </c>
      <c r="AN1130" s="130">
        <f t="shared" si="627"/>
        <v>0</v>
      </c>
      <c r="AO1130" s="74">
        <f t="shared" si="610"/>
        <v>0</v>
      </c>
      <c r="AP1130" s="123">
        <f t="shared" si="628"/>
        <v>0</v>
      </c>
      <c r="AQ1130" s="118">
        <f t="shared" si="611"/>
        <v>0</v>
      </c>
      <c r="AR1130" s="82" t="str">
        <f t="shared" si="629"/>
        <v>https://www.alta.ru/tnved/code//</v>
      </c>
      <c r="AS1130" s="157"/>
      <c r="AT1130" s="162"/>
      <c r="AU1130" s="74">
        <f t="shared" si="612"/>
        <v>0</v>
      </c>
      <c r="AV1130" s="157"/>
      <c r="AW1130" s="75">
        <f>_xlfn.IFNA(VLOOKUP(L1130,list_vat[],3,FALSE),0)</f>
        <v>0</v>
      </c>
      <c r="AX1130" s="74">
        <f t="shared" si="630"/>
        <v>0</v>
      </c>
      <c r="AY1130" s="74">
        <f t="shared" si="631"/>
        <v>0</v>
      </c>
      <c r="AZ1130" s="130">
        <f t="shared" si="632"/>
        <v>0</v>
      </c>
      <c r="BA1130" s="74">
        <f t="shared" si="613"/>
        <v>0</v>
      </c>
      <c r="BB1130" s="193">
        <f t="shared" si="633"/>
        <v>0</v>
      </c>
      <c r="BC1130" s="102">
        <f t="shared" si="634"/>
        <v>0</v>
      </c>
      <c r="BD1130" s="102">
        <f t="shared" si="635"/>
        <v>0</v>
      </c>
      <c r="BE1130" s="413" t="s">
        <v>69</v>
      </c>
    </row>
    <row r="1131" spans="1:57" s="65" customFormat="1" ht="12" customHeight="1" x14ac:dyDescent="0.2">
      <c r="A1131" s="43">
        <v>1116</v>
      </c>
      <c r="B1131" s="166"/>
      <c r="C1131" s="166"/>
      <c r="D1131" s="166"/>
      <c r="E1131" s="162"/>
      <c r="F1131" s="166"/>
      <c r="G1131" s="162"/>
      <c r="H1131" s="162"/>
      <c r="I1131" s="189">
        <f t="shared" si="614"/>
        <v>0</v>
      </c>
      <c r="J1131" s="195"/>
      <c r="K1131" s="162"/>
      <c r="L1131" s="168"/>
      <c r="M1131" s="75">
        <f>_xlfn.XLOOKUP(L1131,list_vat[Страна],list_vat[Ставка НДС %],0,0)</f>
        <v>0</v>
      </c>
      <c r="N1131" s="162">
        <f t="shared" si="615"/>
        <v>0</v>
      </c>
      <c r="O1131" s="169"/>
      <c r="P1131" s="74">
        <f t="shared" si="636"/>
        <v>0</v>
      </c>
      <c r="Q1131" s="162"/>
      <c r="R1131" s="162" t="str">
        <f t="shared" si="616"/>
        <v>введи курс</v>
      </c>
      <c r="S1131" s="196">
        <f t="shared" si="617"/>
        <v>0</v>
      </c>
      <c r="T1131" s="192">
        <f t="shared" si="618"/>
        <v>0</v>
      </c>
      <c r="U1131" s="76">
        <f t="shared" si="619"/>
        <v>0</v>
      </c>
      <c r="V1131" s="123">
        <f t="shared" si="620"/>
        <v>0</v>
      </c>
      <c r="W1131" s="191"/>
      <c r="X1131" s="170"/>
      <c r="Y1131" s="74">
        <f t="shared" si="605"/>
        <v>0</v>
      </c>
      <c r="Z1131" s="188"/>
      <c r="AA1131" s="130">
        <f t="shared" si="621"/>
        <v>0</v>
      </c>
      <c r="AB1131" s="74">
        <f t="shared" si="622"/>
        <v>0</v>
      </c>
      <c r="AC1131" s="356"/>
      <c r="AD1131" s="130" cm="1">
        <f t="array" ref="AD1131">IFERROR(ROUND((_xlfn.IFS(offer_sale_type="поставка",AB1131,offer_sale_type="транзит",S1131)*(1+AC1131))/E1131,2),0)</f>
        <v>0</v>
      </c>
      <c r="AE1131" s="74">
        <f t="shared" si="623"/>
        <v>0</v>
      </c>
      <c r="AF1131" s="123" cm="1">
        <f t="array" ref="AF1131">IFERROR(ROUND(_xlfn.IFS(offer_sale_type="поставка",AB1131,offer_sale_type="транзит",S1131)*AC1131,2),0)</f>
        <v>0</v>
      </c>
      <c r="AG1131" s="130">
        <f t="shared" si="606"/>
        <v>0</v>
      </c>
      <c r="AH1131" s="74">
        <f t="shared" si="607"/>
        <v>0</v>
      </c>
      <c r="AI1131" s="123">
        <f t="shared" si="608"/>
        <v>0</v>
      </c>
      <c r="AJ1131" s="118">
        <f t="shared" si="624"/>
        <v>0</v>
      </c>
      <c r="AK1131" s="74">
        <f t="shared" si="625"/>
        <v>0</v>
      </c>
      <c r="AL1131" s="174">
        <f t="shared" si="626"/>
        <v>0</v>
      </c>
      <c r="AM1131" s="175">
        <f t="shared" si="609"/>
        <v>0</v>
      </c>
      <c r="AN1131" s="130">
        <f t="shared" si="627"/>
        <v>0</v>
      </c>
      <c r="AO1131" s="74">
        <f t="shared" si="610"/>
        <v>0</v>
      </c>
      <c r="AP1131" s="123">
        <f t="shared" si="628"/>
        <v>0</v>
      </c>
      <c r="AQ1131" s="118">
        <f t="shared" si="611"/>
        <v>0</v>
      </c>
      <c r="AR1131" s="82" t="str">
        <f t="shared" si="629"/>
        <v>https://www.alta.ru/tnved/code//</v>
      </c>
      <c r="AS1131" s="157"/>
      <c r="AT1131" s="162"/>
      <c r="AU1131" s="74">
        <f t="shared" si="612"/>
        <v>0</v>
      </c>
      <c r="AV1131" s="157"/>
      <c r="AW1131" s="75">
        <f>_xlfn.IFNA(VLOOKUP(L1131,list_vat[],3,FALSE),0)</f>
        <v>0</v>
      </c>
      <c r="AX1131" s="74">
        <f t="shared" si="630"/>
        <v>0</v>
      </c>
      <c r="AY1131" s="74">
        <f t="shared" si="631"/>
        <v>0</v>
      </c>
      <c r="AZ1131" s="130">
        <f t="shared" si="632"/>
        <v>0</v>
      </c>
      <c r="BA1131" s="74">
        <f t="shared" si="613"/>
        <v>0</v>
      </c>
      <c r="BB1131" s="193">
        <f t="shared" si="633"/>
        <v>0</v>
      </c>
      <c r="BC1131" s="102">
        <f t="shared" si="634"/>
        <v>0</v>
      </c>
      <c r="BD1131" s="102">
        <f t="shared" si="635"/>
        <v>0</v>
      </c>
      <c r="BE1131" s="413" t="s">
        <v>69</v>
      </c>
    </row>
    <row r="1132" spans="1:57" s="65" customFormat="1" ht="12" customHeight="1" x14ac:dyDescent="0.2">
      <c r="A1132" s="43">
        <v>1117</v>
      </c>
      <c r="B1132" s="166"/>
      <c r="C1132" s="166"/>
      <c r="D1132" s="166"/>
      <c r="E1132" s="162"/>
      <c r="F1132" s="166"/>
      <c r="G1132" s="162"/>
      <c r="H1132" s="162"/>
      <c r="I1132" s="189">
        <f t="shared" si="614"/>
        <v>0</v>
      </c>
      <c r="J1132" s="195"/>
      <c r="K1132" s="162"/>
      <c r="L1132" s="168"/>
      <c r="M1132" s="75">
        <f>_xlfn.XLOOKUP(L1132,list_vat[Страна],list_vat[Ставка НДС %],0,0)</f>
        <v>0</v>
      </c>
      <c r="N1132" s="162">
        <f t="shared" si="615"/>
        <v>0</v>
      </c>
      <c r="O1132" s="169"/>
      <c r="P1132" s="74">
        <f t="shared" si="636"/>
        <v>0</v>
      </c>
      <c r="Q1132" s="162"/>
      <c r="R1132" s="162" t="str">
        <f t="shared" si="616"/>
        <v>введи курс</v>
      </c>
      <c r="S1132" s="196">
        <f t="shared" si="617"/>
        <v>0</v>
      </c>
      <c r="T1132" s="192">
        <f t="shared" si="618"/>
        <v>0</v>
      </c>
      <c r="U1132" s="76">
        <f t="shared" si="619"/>
        <v>0</v>
      </c>
      <c r="V1132" s="123">
        <f t="shared" si="620"/>
        <v>0</v>
      </c>
      <c r="W1132" s="191"/>
      <c r="X1132" s="170"/>
      <c r="Y1132" s="74">
        <f t="shared" si="605"/>
        <v>0</v>
      </c>
      <c r="Z1132" s="188"/>
      <c r="AA1132" s="130">
        <f t="shared" si="621"/>
        <v>0</v>
      </c>
      <c r="AB1132" s="74">
        <f t="shared" si="622"/>
        <v>0</v>
      </c>
      <c r="AC1132" s="356"/>
      <c r="AD1132" s="130" cm="1">
        <f t="array" ref="AD1132">IFERROR(ROUND((_xlfn.IFS(offer_sale_type="поставка",AB1132,offer_sale_type="транзит",S1132)*(1+AC1132))/E1132,2),0)</f>
        <v>0</v>
      </c>
      <c r="AE1132" s="74">
        <f t="shared" si="623"/>
        <v>0</v>
      </c>
      <c r="AF1132" s="123" cm="1">
        <f t="array" ref="AF1132">IFERROR(ROUND(_xlfn.IFS(offer_sale_type="поставка",AB1132,offer_sale_type="транзит",S1132)*AC1132,2),0)</f>
        <v>0</v>
      </c>
      <c r="AG1132" s="130">
        <f t="shared" si="606"/>
        <v>0</v>
      </c>
      <c r="AH1132" s="74">
        <f t="shared" si="607"/>
        <v>0</v>
      </c>
      <c r="AI1132" s="123">
        <f t="shared" si="608"/>
        <v>0</v>
      </c>
      <c r="AJ1132" s="118">
        <f t="shared" si="624"/>
        <v>0</v>
      </c>
      <c r="AK1132" s="74">
        <f t="shared" si="625"/>
        <v>0</v>
      </c>
      <c r="AL1132" s="174">
        <f t="shared" si="626"/>
        <v>0</v>
      </c>
      <c r="AM1132" s="175">
        <f t="shared" si="609"/>
        <v>0</v>
      </c>
      <c r="AN1132" s="130">
        <f t="shared" si="627"/>
        <v>0</v>
      </c>
      <c r="AO1132" s="74">
        <f t="shared" si="610"/>
        <v>0</v>
      </c>
      <c r="AP1132" s="123">
        <f t="shared" si="628"/>
        <v>0</v>
      </c>
      <c r="AQ1132" s="118">
        <f t="shared" si="611"/>
        <v>0</v>
      </c>
      <c r="AR1132" s="82" t="str">
        <f t="shared" si="629"/>
        <v>https://www.alta.ru/tnved/code//</v>
      </c>
      <c r="AS1132" s="157"/>
      <c r="AT1132" s="162"/>
      <c r="AU1132" s="74">
        <f t="shared" si="612"/>
        <v>0</v>
      </c>
      <c r="AV1132" s="157"/>
      <c r="AW1132" s="75">
        <f>_xlfn.IFNA(VLOOKUP(L1132,list_vat[],3,FALSE),0)</f>
        <v>0</v>
      </c>
      <c r="AX1132" s="74">
        <f t="shared" si="630"/>
        <v>0</v>
      </c>
      <c r="AY1132" s="74">
        <f t="shared" si="631"/>
        <v>0</v>
      </c>
      <c r="AZ1132" s="130">
        <f t="shared" si="632"/>
        <v>0</v>
      </c>
      <c r="BA1132" s="74">
        <f t="shared" si="613"/>
        <v>0</v>
      </c>
      <c r="BB1132" s="193">
        <f t="shared" si="633"/>
        <v>0</v>
      </c>
      <c r="BC1132" s="102">
        <f t="shared" si="634"/>
        <v>0</v>
      </c>
      <c r="BD1132" s="102">
        <f t="shared" si="635"/>
        <v>0</v>
      </c>
      <c r="BE1132" s="413" t="s">
        <v>69</v>
      </c>
    </row>
    <row r="1133" spans="1:57" s="65" customFormat="1" ht="12" customHeight="1" x14ac:dyDescent="0.2">
      <c r="A1133" s="43">
        <v>1118</v>
      </c>
      <c r="B1133" s="166"/>
      <c r="C1133" s="166"/>
      <c r="D1133" s="166"/>
      <c r="E1133" s="162"/>
      <c r="F1133" s="166"/>
      <c r="G1133" s="162"/>
      <c r="H1133" s="162"/>
      <c r="I1133" s="189">
        <f t="shared" si="614"/>
        <v>0</v>
      </c>
      <c r="J1133" s="195"/>
      <c r="K1133" s="162"/>
      <c r="L1133" s="168"/>
      <c r="M1133" s="75">
        <f>_xlfn.XLOOKUP(L1133,list_vat[Страна],list_vat[Ставка НДС %],0,0)</f>
        <v>0</v>
      </c>
      <c r="N1133" s="162">
        <f t="shared" si="615"/>
        <v>0</v>
      </c>
      <c r="O1133" s="169"/>
      <c r="P1133" s="74">
        <f t="shared" si="636"/>
        <v>0</v>
      </c>
      <c r="Q1133" s="162"/>
      <c r="R1133" s="162" t="str">
        <f t="shared" si="616"/>
        <v>введи курс</v>
      </c>
      <c r="S1133" s="196">
        <f t="shared" si="617"/>
        <v>0</v>
      </c>
      <c r="T1133" s="192">
        <f t="shared" si="618"/>
        <v>0</v>
      </c>
      <c r="U1133" s="76">
        <f t="shared" si="619"/>
        <v>0</v>
      </c>
      <c r="V1133" s="123">
        <f t="shared" si="620"/>
        <v>0</v>
      </c>
      <c r="W1133" s="191"/>
      <c r="X1133" s="170"/>
      <c r="Y1133" s="74">
        <f t="shared" si="605"/>
        <v>0</v>
      </c>
      <c r="Z1133" s="188"/>
      <c r="AA1133" s="130">
        <f t="shared" si="621"/>
        <v>0</v>
      </c>
      <c r="AB1133" s="74">
        <f t="shared" si="622"/>
        <v>0</v>
      </c>
      <c r="AC1133" s="356"/>
      <c r="AD1133" s="130" cm="1">
        <f t="array" ref="AD1133">IFERROR(ROUND((_xlfn.IFS(offer_sale_type="поставка",AB1133,offer_sale_type="транзит",S1133)*(1+AC1133))/E1133,2),0)</f>
        <v>0</v>
      </c>
      <c r="AE1133" s="74">
        <f t="shared" si="623"/>
        <v>0</v>
      </c>
      <c r="AF1133" s="123" cm="1">
        <f t="array" ref="AF1133">IFERROR(ROUND(_xlfn.IFS(offer_sale_type="поставка",AB1133,offer_sale_type="транзит",S1133)*AC1133,2),0)</f>
        <v>0</v>
      </c>
      <c r="AG1133" s="130">
        <f t="shared" si="606"/>
        <v>0</v>
      </c>
      <c r="AH1133" s="74">
        <f t="shared" si="607"/>
        <v>0</v>
      </c>
      <c r="AI1133" s="123">
        <f t="shared" si="608"/>
        <v>0</v>
      </c>
      <c r="AJ1133" s="118">
        <f t="shared" si="624"/>
        <v>0</v>
      </c>
      <c r="AK1133" s="74">
        <f t="shared" si="625"/>
        <v>0</v>
      </c>
      <c r="AL1133" s="174">
        <f t="shared" si="626"/>
        <v>0</v>
      </c>
      <c r="AM1133" s="175">
        <f t="shared" si="609"/>
        <v>0</v>
      </c>
      <c r="AN1133" s="130">
        <f t="shared" si="627"/>
        <v>0</v>
      </c>
      <c r="AO1133" s="74">
        <f t="shared" si="610"/>
        <v>0</v>
      </c>
      <c r="AP1133" s="123">
        <f t="shared" si="628"/>
        <v>0</v>
      </c>
      <c r="AQ1133" s="118">
        <f t="shared" si="611"/>
        <v>0</v>
      </c>
      <c r="AR1133" s="82" t="str">
        <f t="shared" si="629"/>
        <v>https://www.alta.ru/tnved/code//</v>
      </c>
      <c r="AS1133" s="157"/>
      <c r="AT1133" s="162"/>
      <c r="AU1133" s="74">
        <f t="shared" si="612"/>
        <v>0</v>
      </c>
      <c r="AV1133" s="157"/>
      <c r="AW1133" s="75">
        <f>_xlfn.IFNA(VLOOKUP(L1133,list_vat[],3,FALSE),0)</f>
        <v>0</v>
      </c>
      <c r="AX1133" s="74">
        <f t="shared" si="630"/>
        <v>0</v>
      </c>
      <c r="AY1133" s="74">
        <f t="shared" si="631"/>
        <v>0</v>
      </c>
      <c r="AZ1133" s="130">
        <f t="shared" si="632"/>
        <v>0</v>
      </c>
      <c r="BA1133" s="74">
        <f t="shared" si="613"/>
        <v>0</v>
      </c>
      <c r="BB1133" s="193">
        <f t="shared" si="633"/>
        <v>0</v>
      </c>
      <c r="BC1133" s="102">
        <f t="shared" si="634"/>
        <v>0</v>
      </c>
      <c r="BD1133" s="102">
        <f t="shared" si="635"/>
        <v>0</v>
      </c>
      <c r="BE1133" s="413" t="s">
        <v>69</v>
      </c>
    </row>
    <row r="1134" spans="1:57" s="65" customFormat="1" ht="12" customHeight="1" x14ac:dyDescent="0.2">
      <c r="A1134" s="43">
        <v>1119</v>
      </c>
      <c r="B1134" s="166"/>
      <c r="C1134" s="166"/>
      <c r="D1134" s="166"/>
      <c r="E1134" s="162"/>
      <c r="F1134" s="166"/>
      <c r="G1134" s="162"/>
      <c r="H1134" s="162"/>
      <c r="I1134" s="189">
        <f t="shared" si="614"/>
        <v>0</v>
      </c>
      <c r="J1134" s="195"/>
      <c r="K1134" s="162"/>
      <c r="L1134" s="168"/>
      <c r="M1134" s="75">
        <f>_xlfn.XLOOKUP(L1134,list_vat[Страна],list_vat[Ставка НДС %],0,0)</f>
        <v>0</v>
      </c>
      <c r="N1134" s="162">
        <f t="shared" si="615"/>
        <v>0</v>
      </c>
      <c r="O1134" s="169"/>
      <c r="P1134" s="74">
        <f t="shared" si="636"/>
        <v>0</v>
      </c>
      <c r="Q1134" s="162"/>
      <c r="R1134" s="162" t="str">
        <f t="shared" si="616"/>
        <v>введи курс</v>
      </c>
      <c r="S1134" s="196">
        <f t="shared" si="617"/>
        <v>0</v>
      </c>
      <c r="T1134" s="192">
        <f t="shared" si="618"/>
        <v>0</v>
      </c>
      <c r="U1134" s="76">
        <f t="shared" si="619"/>
        <v>0</v>
      </c>
      <c r="V1134" s="123">
        <f t="shared" si="620"/>
        <v>0</v>
      </c>
      <c r="W1134" s="191"/>
      <c r="X1134" s="170"/>
      <c r="Y1134" s="74">
        <f t="shared" si="605"/>
        <v>0</v>
      </c>
      <c r="Z1134" s="188"/>
      <c r="AA1134" s="130">
        <f t="shared" si="621"/>
        <v>0</v>
      </c>
      <c r="AB1134" s="74">
        <f t="shared" si="622"/>
        <v>0</v>
      </c>
      <c r="AC1134" s="356"/>
      <c r="AD1134" s="130" cm="1">
        <f t="array" ref="AD1134">IFERROR(ROUND((_xlfn.IFS(offer_sale_type="поставка",AB1134,offer_sale_type="транзит",S1134)*(1+AC1134))/E1134,2),0)</f>
        <v>0</v>
      </c>
      <c r="AE1134" s="74">
        <f t="shared" si="623"/>
        <v>0</v>
      </c>
      <c r="AF1134" s="123" cm="1">
        <f t="array" ref="AF1134">IFERROR(ROUND(_xlfn.IFS(offer_sale_type="поставка",AB1134,offer_sale_type="транзит",S1134)*AC1134,2),0)</f>
        <v>0</v>
      </c>
      <c r="AG1134" s="130">
        <f t="shared" si="606"/>
        <v>0</v>
      </c>
      <c r="AH1134" s="74">
        <f t="shared" si="607"/>
        <v>0</v>
      </c>
      <c r="AI1134" s="123">
        <f t="shared" si="608"/>
        <v>0</v>
      </c>
      <c r="AJ1134" s="118">
        <f t="shared" si="624"/>
        <v>0</v>
      </c>
      <c r="AK1134" s="74">
        <f t="shared" si="625"/>
        <v>0</v>
      </c>
      <c r="AL1134" s="174">
        <f t="shared" si="626"/>
        <v>0</v>
      </c>
      <c r="AM1134" s="175">
        <f t="shared" si="609"/>
        <v>0</v>
      </c>
      <c r="AN1134" s="130">
        <f t="shared" si="627"/>
        <v>0</v>
      </c>
      <c r="AO1134" s="74">
        <f t="shared" si="610"/>
        <v>0</v>
      </c>
      <c r="AP1134" s="123">
        <f t="shared" si="628"/>
        <v>0</v>
      </c>
      <c r="AQ1134" s="118">
        <f t="shared" si="611"/>
        <v>0</v>
      </c>
      <c r="AR1134" s="82" t="str">
        <f t="shared" si="629"/>
        <v>https://www.alta.ru/tnved/code//</v>
      </c>
      <c r="AS1134" s="157"/>
      <c r="AT1134" s="162"/>
      <c r="AU1134" s="74">
        <f t="shared" si="612"/>
        <v>0</v>
      </c>
      <c r="AV1134" s="157"/>
      <c r="AW1134" s="75">
        <f>_xlfn.IFNA(VLOOKUP(L1134,list_vat[],3,FALSE),0)</f>
        <v>0</v>
      </c>
      <c r="AX1134" s="74">
        <f t="shared" si="630"/>
        <v>0</v>
      </c>
      <c r="AY1134" s="74">
        <f t="shared" si="631"/>
        <v>0</v>
      </c>
      <c r="AZ1134" s="130">
        <f t="shared" si="632"/>
        <v>0</v>
      </c>
      <c r="BA1134" s="74">
        <f t="shared" si="613"/>
        <v>0</v>
      </c>
      <c r="BB1134" s="193">
        <f t="shared" si="633"/>
        <v>0</v>
      </c>
      <c r="BC1134" s="102">
        <f t="shared" si="634"/>
        <v>0</v>
      </c>
      <c r="BD1134" s="102">
        <f t="shared" si="635"/>
        <v>0</v>
      </c>
      <c r="BE1134" s="413" t="s">
        <v>69</v>
      </c>
    </row>
    <row r="1135" spans="1:57" s="65" customFormat="1" ht="12" customHeight="1" x14ac:dyDescent="0.2">
      <c r="A1135" s="43">
        <v>1120</v>
      </c>
      <c r="B1135" s="166"/>
      <c r="C1135" s="166"/>
      <c r="D1135" s="166"/>
      <c r="E1135" s="162"/>
      <c r="F1135" s="166"/>
      <c r="G1135" s="162"/>
      <c r="H1135" s="162"/>
      <c r="I1135" s="189">
        <f t="shared" si="614"/>
        <v>0</v>
      </c>
      <c r="J1135" s="195"/>
      <c r="K1135" s="162"/>
      <c r="L1135" s="168"/>
      <c r="M1135" s="75">
        <f>_xlfn.XLOOKUP(L1135,list_vat[Страна],list_vat[Ставка НДС %],0,0)</f>
        <v>0</v>
      </c>
      <c r="N1135" s="162">
        <f t="shared" si="615"/>
        <v>0</v>
      </c>
      <c r="O1135" s="169"/>
      <c r="P1135" s="74">
        <f t="shared" si="636"/>
        <v>0</v>
      </c>
      <c r="Q1135" s="162"/>
      <c r="R1135" s="162" t="str">
        <f t="shared" si="616"/>
        <v>введи курс</v>
      </c>
      <c r="S1135" s="196">
        <f t="shared" si="617"/>
        <v>0</v>
      </c>
      <c r="T1135" s="192">
        <f t="shared" si="618"/>
        <v>0</v>
      </c>
      <c r="U1135" s="76">
        <f t="shared" si="619"/>
        <v>0</v>
      </c>
      <c r="V1135" s="123">
        <f t="shared" si="620"/>
        <v>0</v>
      </c>
      <c r="W1135" s="191"/>
      <c r="X1135" s="170"/>
      <c r="Y1135" s="74">
        <f t="shared" si="605"/>
        <v>0</v>
      </c>
      <c r="Z1135" s="188"/>
      <c r="AA1135" s="130">
        <f t="shared" si="621"/>
        <v>0</v>
      </c>
      <c r="AB1135" s="74">
        <f t="shared" si="622"/>
        <v>0</v>
      </c>
      <c r="AC1135" s="356"/>
      <c r="AD1135" s="130" cm="1">
        <f t="array" ref="AD1135">IFERROR(ROUND((_xlfn.IFS(offer_sale_type="поставка",AB1135,offer_sale_type="транзит",S1135)*(1+AC1135))/E1135,2),0)</f>
        <v>0</v>
      </c>
      <c r="AE1135" s="74">
        <f t="shared" si="623"/>
        <v>0</v>
      </c>
      <c r="AF1135" s="123" cm="1">
        <f t="array" ref="AF1135">IFERROR(ROUND(_xlfn.IFS(offer_sale_type="поставка",AB1135,offer_sale_type="транзит",S1135)*AC1135,2),0)</f>
        <v>0</v>
      </c>
      <c r="AG1135" s="130">
        <f t="shared" si="606"/>
        <v>0</v>
      </c>
      <c r="AH1135" s="74">
        <f t="shared" si="607"/>
        <v>0</v>
      </c>
      <c r="AI1135" s="123">
        <f t="shared" si="608"/>
        <v>0</v>
      </c>
      <c r="AJ1135" s="118">
        <f t="shared" si="624"/>
        <v>0</v>
      </c>
      <c r="AK1135" s="74">
        <f t="shared" si="625"/>
        <v>0</v>
      </c>
      <c r="AL1135" s="174">
        <f t="shared" si="626"/>
        <v>0</v>
      </c>
      <c r="AM1135" s="175">
        <f t="shared" si="609"/>
        <v>0</v>
      </c>
      <c r="AN1135" s="130">
        <f t="shared" si="627"/>
        <v>0</v>
      </c>
      <c r="AO1135" s="74">
        <f t="shared" si="610"/>
        <v>0</v>
      </c>
      <c r="AP1135" s="123">
        <f t="shared" si="628"/>
        <v>0</v>
      </c>
      <c r="AQ1135" s="118">
        <f t="shared" si="611"/>
        <v>0</v>
      </c>
      <c r="AR1135" s="82" t="str">
        <f t="shared" si="629"/>
        <v>https://www.alta.ru/tnved/code//</v>
      </c>
      <c r="AS1135" s="157"/>
      <c r="AT1135" s="162"/>
      <c r="AU1135" s="74">
        <f t="shared" si="612"/>
        <v>0</v>
      </c>
      <c r="AV1135" s="157"/>
      <c r="AW1135" s="75">
        <f>_xlfn.IFNA(VLOOKUP(L1135,list_vat[],3,FALSE),0)</f>
        <v>0</v>
      </c>
      <c r="AX1135" s="74">
        <f t="shared" si="630"/>
        <v>0</v>
      </c>
      <c r="AY1135" s="74">
        <f t="shared" si="631"/>
        <v>0</v>
      </c>
      <c r="AZ1135" s="130">
        <f t="shared" si="632"/>
        <v>0</v>
      </c>
      <c r="BA1135" s="74">
        <f t="shared" si="613"/>
        <v>0</v>
      </c>
      <c r="BB1135" s="193">
        <f t="shared" si="633"/>
        <v>0</v>
      </c>
      <c r="BC1135" s="102">
        <f t="shared" si="634"/>
        <v>0</v>
      </c>
      <c r="BD1135" s="102">
        <f t="shared" si="635"/>
        <v>0</v>
      </c>
      <c r="BE1135" s="413" t="s">
        <v>69</v>
      </c>
    </row>
    <row r="1136" spans="1:57" s="65" customFormat="1" ht="12" customHeight="1" x14ac:dyDescent="0.2">
      <c r="A1136" s="43">
        <v>1121</v>
      </c>
      <c r="B1136" s="166"/>
      <c r="C1136" s="166"/>
      <c r="D1136" s="166"/>
      <c r="E1136" s="162"/>
      <c r="F1136" s="166"/>
      <c r="G1136" s="162"/>
      <c r="H1136" s="162"/>
      <c r="I1136" s="189">
        <f t="shared" si="614"/>
        <v>0</v>
      </c>
      <c r="J1136" s="195"/>
      <c r="K1136" s="162"/>
      <c r="L1136" s="168"/>
      <c r="M1136" s="75">
        <f>_xlfn.XLOOKUP(L1136,list_vat[Страна],list_vat[Ставка НДС %],0,0)</f>
        <v>0</v>
      </c>
      <c r="N1136" s="162">
        <f t="shared" si="615"/>
        <v>0</v>
      </c>
      <c r="O1136" s="169"/>
      <c r="P1136" s="74">
        <f t="shared" si="636"/>
        <v>0</v>
      </c>
      <c r="Q1136" s="162"/>
      <c r="R1136" s="162" t="str">
        <f t="shared" si="616"/>
        <v>введи курс</v>
      </c>
      <c r="S1136" s="196">
        <f t="shared" si="617"/>
        <v>0</v>
      </c>
      <c r="T1136" s="192">
        <f t="shared" si="618"/>
        <v>0</v>
      </c>
      <c r="U1136" s="76">
        <f t="shared" si="619"/>
        <v>0</v>
      </c>
      <c r="V1136" s="123">
        <f t="shared" si="620"/>
        <v>0</v>
      </c>
      <c r="W1136" s="191"/>
      <c r="X1136" s="170"/>
      <c r="Y1136" s="74">
        <f t="shared" si="605"/>
        <v>0</v>
      </c>
      <c r="Z1136" s="188"/>
      <c r="AA1136" s="130">
        <f t="shared" si="621"/>
        <v>0</v>
      </c>
      <c r="AB1136" s="74">
        <f t="shared" si="622"/>
        <v>0</v>
      </c>
      <c r="AC1136" s="356"/>
      <c r="AD1136" s="130" cm="1">
        <f t="array" ref="AD1136">IFERROR(ROUND((_xlfn.IFS(offer_sale_type="поставка",AB1136,offer_sale_type="транзит",S1136)*(1+AC1136))/E1136,2),0)</f>
        <v>0</v>
      </c>
      <c r="AE1136" s="74">
        <f t="shared" si="623"/>
        <v>0</v>
      </c>
      <c r="AF1136" s="123" cm="1">
        <f t="array" ref="AF1136">IFERROR(ROUND(_xlfn.IFS(offer_sale_type="поставка",AB1136,offer_sale_type="транзит",S1136)*AC1136,2),0)</f>
        <v>0</v>
      </c>
      <c r="AG1136" s="130">
        <f t="shared" si="606"/>
        <v>0</v>
      </c>
      <c r="AH1136" s="74">
        <f t="shared" si="607"/>
        <v>0</v>
      </c>
      <c r="AI1136" s="123">
        <f t="shared" si="608"/>
        <v>0</v>
      </c>
      <c r="AJ1136" s="118">
        <f t="shared" si="624"/>
        <v>0</v>
      </c>
      <c r="AK1136" s="74">
        <f t="shared" si="625"/>
        <v>0</v>
      </c>
      <c r="AL1136" s="174">
        <f t="shared" si="626"/>
        <v>0</v>
      </c>
      <c r="AM1136" s="175">
        <f t="shared" si="609"/>
        <v>0</v>
      </c>
      <c r="AN1136" s="130">
        <f t="shared" si="627"/>
        <v>0</v>
      </c>
      <c r="AO1136" s="74">
        <f t="shared" si="610"/>
        <v>0</v>
      </c>
      <c r="AP1136" s="123">
        <f t="shared" si="628"/>
        <v>0</v>
      </c>
      <c r="AQ1136" s="118">
        <f t="shared" si="611"/>
        <v>0</v>
      </c>
      <c r="AR1136" s="82" t="str">
        <f t="shared" si="629"/>
        <v>https://www.alta.ru/tnved/code//</v>
      </c>
      <c r="AS1136" s="157"/>
      <c r="AT1136" s="162"/>
      <c r="AU1136" s="74">
        <f t="shared" si="612"/>
        <v>0</v>
      </c>
      <c r="AV1136" s="157"/>
      <c r="AW1136" s="75">
        <f>_xlfn.IFNA(VLOOKUP(L1136,list_vat[],3,FALSE),0)</f>
        <v>0</v>
      </c>
      <c r="AX1136" s="74">
        <f t="shared" si="630"/>
        <v>0</v>
      </c>
      <c r="AY1136" s="74">
        <f t="shared" si="631"/>
        <v>0</v>
      </c>
      <c r="AZ1136" s="130">
        <f t="shared" si="632"/>
        <v>0</v>
      </c>
      <c r="BA1136" s="74">
        <f t="shared" si="613"/>
        <v>0</v>
      </c>
      <c r="BB1136" s="193">
        <f t="shared" si="633"/>
        <v>0</v>
      </c>
      <c r="BC1136" s="102">
        <f t="shared" si="634"/>
        <v>0</v>
      </c>
      <c r="BD1136" s="102">
        <f t="shared" si="635"/>
        <v>0</v>
      </c>
      <c r="BE1136" s="413" t="s">
        <v>69</v>
      </c>
    </row>
    <row r="1137" spans="1:57" s="65" customFormat="1" ht="12" customHeight="1" x14ac:dyDescent="0.2">
      <c r="A1137" s="43">
        <v>1122</v>
      </c>
      <c r="B1137" s="166"/>
      <c r="C1137" s="166"/>
      <c r="D1137" s="166"/>
      <c r="E1137" s="162"/>
      <c r="F1137" s="166"/>
      <c r="G1137" s="162"/>
      <c r="H1137" s="162"/>
      <c r="I1137" s="189">
        <f t="shared" si="614"/>
        <v>0</v>
      </c>
      <c r="J1137" s="195"/>
      <c r="K1137" s="162"/>
      <c r="L1137" s="168"/>
      <c r="M1137" s="75">
        <f>_xlfn.XLOOKUP(L1137,list_vat[Страна],list_vat[Ставка НДС %],0,0)</f>
        <v>0</v>
      </c>
      <c r="N1137" s="162">
        <f t="shared" si="615"/>
        <v>0</v>
      </c>
      <c r="O1137" s="169"/>
      <c r="P1137" s="74">
        <f t="shared" si="636"/>
        <v>0</v>
      </c>
      <c r="Q1137" s="162"/>
      <c r="R1137" s="162" t="str">
        <f t="shared" si="616"/>
        <v>введи курс</v>
      </c>
      <c r="S1137" s="196">
        <f t="shared" si="617"/>
        <v>0</v>
      </c>
      <c r="T1137" s="192">
        <f t="shared" si="618"/>
        <v>0</v>
      </c>
      <c r="U1137" s="76">
        <f t="shared" si="619"/>
        <v>0</v>
      </c>
      <c r="V1137" s="123">
        <f t="shared" si="620"/>
        <v>0</v>
      </c>
      <c r="W1137" s="191"/>
      <c r="X1137" s="170"/>
      <c r="Y1137" s="74">
        <f t="shared" si="605"/>
        <v>0</v>
      </c>
      <c r="Z1137" s="188"/>
      <c r="AA1137" s="130">
        <f t="shared" si="621"/>
        <v>0</v>
      </c>
      <c r="AB1137" s="74">
        <f t="shared" si="622"/>
        <v>0</v>
      </c>
      <c r="AC1137" s="356"/>
      <c r="AD1137" s="130" cm="1">
        <f t="array" ref="AD1137">IFERROR(ROUND((_xlfn.IFS(offer_sale_type="поставка",AB1137,offer_sale_type="транзит",S1137)*(1+AC1137))/E1137,2),0)</f>
        <v>0</v>
      </c>
      <c r="AE1137" s="74">
        <f t="shared" si="623"/>
        <v>0</v>
      </c>
      <c r="AF1137" s="123" cm="1">
        <f t="array" ref="AF1137">IFERROR(ROUND(_xlfn.IFS(offer_sale_type="поставка",AB1137,offer_sale_type="транзит",S1137)*AC1137,2),0)</f>
        <v>0</v>
      </c>
      <c r="AG1137" s="130">
        <f t="shared" si="606"/>
        <v>0</v>
      </c>
      <c r="AH1137" s="74">
        <f t="shared" si="607"/>
        <v>0</v>
      </c>
      <c r="AI1137" s="123">
        <f t="shared" si="608"/>
        <v>0</v>
      </c>
      <c r="AJ1137" s="118">
        <f t="shared" si="624"/>
        <v>0</v>
      </c>
      <c r="AK1137" s="74">
        <f t="shared" si="625"/>
        <v>0</v>
      </c>
      <c r="AL1137" s="174">
        <f t="shared" si="626"/>
        <v>0</v>
      </c>
      <c r="AM1137" s="175">
        <f t="shared" si="609"/>
        <v>0</v>
      </c>
      <c r="AN1137" s="130">
        <f t="shared" si="627"/>
        <v>0</v>
      </c>
      <c r="AO1137" s="74">
        <f t="shared" si="610"/>
        <v>0</v>
      </c>
      <c r="AP1137" s="123">
        <f t="shared" si="628"/>
        <v>0</v>
      </c>
      <c r="AQ1137" s="118">
        <f t="shared" si="611"/>
        <v>0</v>
      </c>
      <c r="AR1137" s="82" t="str">
        <f t="shared" si="629"/>
        <v>https://www.alta.ru/tnved/code//</v>
      </c>
      <c r="AS1137" s="157"/>
      <c r="AT1137" s="162"/>
      <c r="AU1137" s="74">
        <f t="shared" si="612"/>
        <v>0</v>
      </c>
      <c r="AV1137" s="157"/>
      <c r="AW1137" s="75">
        <f>_xlfn.IFNA(VLOOKUP(L1137,list_vat[],3,FALSE),0)</f>
        <v>0</v>
      </c>
      <c r="AX1137" s="74">
        <f t="shared" si="630"/>
        <v>0</v>
      </c>
      <c r="AY1137" s="74">
        <f t="shared" si="631"/>
        <v>0</v>
      </c>
      <c r="AZ1137" s="130">
        <f t="shared" si="632"/>
        <v>0</v>
      </c>
      <c r="BA1137" s="74">
        <f t="shared" si="613"/>
        <v>0</v>
      </c>
      <c r="BB1137" s="193">
        <f t="shared" si="633"/>
        <v>0</v>
      </c>
      <c r="BC1137" s="102">
        <f t="shared" si="634"/>
        <v>0</v>
      </c>
      <c r="BD1137" s="102">
        <f t="shared" si="635"/>
        <v>0</v>
      </c>
      <c r="BE1137" s="413" t="s">
        <v>69</v>
      </c>
    </row>
    <row r="1138" spans="1:57" s="65" customFormat="1" ht="12" customHeight="1" x14ac:dyDescent="0.2">
      <c r="A1138" s="43">
        <v>1123</v>
      </c>
      <c r="B1138" s="166"/>
      <c r="C1138" s="166"/>
      <c r="D1138" s="166"/>
      <c r="E1138" s="162"/>
      <c r="F1138" s="166"/>
      <c r="G1138" s="162"/>
      <c r="H1138" s="162"/>
      <c r="I1138" s="189">
        <f t="shared" si="614"/>
        <v>0</v>
      </c>
      <c r="J1138" s="195"/>
      <c r="K1138" s="162"/>
      <c r="L1138" s="168"/>
      <c r="M1138" s="75">
        <f>_xlfn.XLOOKUP(L1138,list_vat[Страна],list_vat[Ставка НДС %],0,0)</f>
        <v>0</v>
      </c>
      <c r="N1138" s="162">
        <f t="shared" si="615"/>
        <v>0</v>
      </c>
      <c r="O1138" s="169"/>
      <c r="P1138" s="74">
        <f t="shared" si="636"/>
        <v>0</v>
      </c>
      <c r="Q1138" s="162"/>
      <c r="R1138" s="162" t="str">
        <f t="shared" si="616"/>
        <v>введи курс</v>
      </c>
      <c r="S1138" s="196">
        <f t="shared" si="617"/>
        <v>0</v>
      </c>
      <c r="T1138" s="192">
        <f t="shared" si="618"/>
        <v>0</v>
      </c>
      <c r="U1138" s="76">
        <f t="shared" si="619"/>
        <v>0</v>
      </c>
      <c r="V1138" s="123">
        <f t="shared" si="620"/>
        <v>0</v>
      </c>
      <c r="W1138" s="191"/>
      <c r="X1138" s="170"/>
      <c r="Y1138" s="74">
        <f t="shared" si="605"/>
        <v>0</v>
      </c>
      <c r="Z1138" s="188"/>
      <c r="AA1138" s="130">
        <f t="shared" si="621"/>
        <v>0</v>
      </c>
      <c r="AB1138" s="74">
        <f t="shared" si="622"/>
        <v>0</v>
      </c>
      <c r="AC1138" s="356"/>
      <c r="AD1138" s="130" cm="1">
        <f t="array" ref="AD1138">IFERROR(ROUND((_xlfn.IFS(offer_sale_type="поставка",AB1138,offer_sale_type="транзит",S1138)*(1+AC1138))/E1138,2),0)</f>
        <v>0</v>
      </c>
      <c r="AE1138" s="74">
        <f t="shared" si="623"/>
        <v>0</v>
      </c>
      <c r="AF1138" s="123" cm="1">
        <f t="array" ref="AF1138">IFERROR(ROUND(_xlfn.IFS(offer_sale_type="поставка",AB1138,offer_sale_type="транзит",S1138)*AC1138,2),0)</f>
        <v>0</v>
      </c>
      <c r="AG1138" s="130">
        <f t="shared" si="606"/>
        <v>0</v>
      </c>
      <c r="AH1138" s="74">
        <f t="shared" si="607"/>
        <v>0</v>
      </c>
      <c r="AI1138" s="123">
        <f t="shared" si="608"/>
        <v>0</v>
      </c>
      <c r="AJ1138" s="118">
        <f t="shared" si="624"/>
        <v>0</v>
      </c>
      <c r="AK1138" s="74">
        <f t="shared" si="625"/>
        <v>0</v>
      </c>
      <c r="AL1138" s="174">
        <f t="shared" si="626"/>
        <v>0</v>
      </c>
      <c r="AM1138" s="175">
        <f t="shared" si="609"/>
        <v>0</v>
      </c>
      <c r="AN1138" s="130">
        <f t="shared" si="627"/>
        <v>0</v>
      </c>
      <c r="AO1138" s="74">
        <f t="shared" si="610"/>
        <v>0</v>
      </c>
      <c r="AP1138" s="123">
        <f t="shared" si="628"/>
        <v>0</v>
      </c>
      <c r="AQ1138" s="118">
        <f t="shared" si="611"/>
        <v>0</v>
      </c>
      <c r="AR1138" s="82" t="str">
        <f t="shared" si="629"/>
        <v>https://www.alta.ru/tnved/code//</v>
      </c>
      <c r="AS1138" s="157"/>
      <c r="AT1138" s="162"/>
      <c r="AU1138" s="74">
        <f t="shared" si="612"/>
        <v>0</v>
      </c>
      <c r="AV1138" s="157"/>
      <c r="AW1138" s="75">
        <f>_xlfn.IFNA(VLOOKUP(L1138,list_vat[],3,FALSE),0)</f>
        <v>0</v>
      </c>
      <c r="AX1138" s="74">
        <f t="shared" si="630"/>
        <v>0</v>
      </c>
      <c r="AY1138" s="74">
        <f t="shared" si="631"/>
        <v>0</v>
      </c>
      <c r="AZ1138" s="130">
        <f t="shared" si="632"/>
        <v>0</v>
      </c>
      <c r="BA1138" s="74">
        <f t="shared" si="613"/>
        <v>0</v>
      </c>
      <c r="BB1138" s="193">
        <f t="shared" si="633"/>
        <v>0</v>
      </c>
      <c r="BC1138" s="102">
        <f t="shared" si="634"/>
        <v>0</v>
      </c>
      <c r="BD1138" s="102">
        <f t="shared" si="635"/>
        <v>0</v>
      </c>
      <c r="BE1138" s="413" t="s">
        <v>69</v>
      </c>
    </row>
    <row r="1139" spans="1:57" s="65" customFormat="1" ht="12" customHeight="1" x14ac:dyDescent="0.2">
      <c r="A1139" s="43">
        <v>1124</v>
      </c>
      <c r="B1139" s="166"/>
      <c r="C1139" s="166"/>
      <c r="D1139" s="166"/>
      <c r="E1139" s="162"/>
      <c r="F1139" s="166"/>
      <c r="G1139" s="162"/>
      <c r="H1139" s="162"/>
      <c r="I1139" s="189">
        <f t="shared" si="614"/>
        <v>0</v>
      </c>
      <c r="J1139" s="195"/>
      <c r="K1139" s="162"/>
      <c r="L1139" s="168"/>
      <c r="M1139" s="75">
        <f>_xlfn.XLOOKUP(L1139,list_vat[Страна],list_vat[Ставка НДС %],0,0)</f>
        <v>0</v>
      </c>
      <c r="N1139" s="162">
        <f t="shared" si="615"/>
        <v>0</v>
      </c>
      <c r="O1139" s="169"/>
      <c r="P1139" s="74">
        <f t="shared" si="636"/>
        <v>0</v>
      </c>
      <c r="Q1139" s="162"/>
      <c r="R1139" s="162" t="str">
        <f t="shared" si="616"/>
        <v>введи курс</v>
      </c>
      <c r="S1139" s="196">
        <f t="shared" si="617"/>
        <v>0</v>
      </c>
      <c r="T1139" s="192">
        <f t="shared" si="618"/>
        <v>0</v>
      </c>
      <c r="U1139" s="76">
        <f t="shared" si="619"/>
        <v>0</v>
      </c>
      <c r="V1139" s="123">
        <f t="shared" si="620"/>
        <v>0</v>
      </c>
      <c r="W1139" s="191"/>
      <c r="X1139" s="170"/>
      <c r="Y1139" s="74">
        <f t="shared" si="605"/>
        <v>0</v>
      </c>
      <c r="Z1139" s="188"/>
      <c r="AA1139" s="130">
        <f t="shared" si="621"/>
        <v>0</v>
      </c>
      <c r="AB1139" s="74">
        <f t="shared" si="622"/>
        <v>0</v>
      </c>
      <c r="AC1139" s="356"/>
      <c r="AD1139" s="130" cm="1">
        <f t="array" ref="AD1139">IFERROR(ROUND((_xlfn.IFS(offer_sale_type="поставка",AB1139,offer_sale_type="транзит",S1139)*(1+AC1139))/E1139,2),0)</f>
        <v>0</v>
      </c>
      <c r="AE1139" s="74">
        <f t="shared" si="623"/>
        <v>0</v>
      </c>
      <c r="AF1139" s="123" cm="1">
        <f t="array" ref="AF1139">IFERROR(ROUND(_xlfn.IFS(offer_sale_type="поставка",AB1139,offer_sale_type="транзит",S1139)*AC1139,2),0)</f>
        <v>0</v>
      </c>
      <c r="AG1139" s="130">
        <f t="shared" si="606"/>
        <v>0</v>
      </c>
      <c r="AH1139" s="74">
        <f t="shared" si="607"/>
        <v>0</v>
      </c>
      <c r="AI1139" s="123">
        <f t="shared" si="608"/>
        <v>0</v>
      </c>
      <c r="AJ1139" s="118">
        <f t="shared" si="624"/>
        <v>0</v>
      </c>
      <c r="AK1139" s="74">
        <f t="shared" si="625"/>
        <v>0</v>
      </c>
      <c r="AL1139" s="174">
        <f t="shared" si="626"/>
        <v>0</v>
      </c>
      <c r="AM1139" s="175">
        <f t="shared" si="609"/>
        <v>0</v>
      </c>
      <c r="AN1139" s="130">
        <f t="shared" si="627"/>
        <v>0</v>
      </c>
      <c r="AO1139" s="74">
        <f t="shared" si="610"/>
        <v>0</v>
      </c>
      <c r="AP1139" s="123">
        <f t="shared" si="628"/>
        <v>0</v>
      </c>
      <c r="AQ1139" s="118">
        <f t="shared" si="611"/>
        <v>0</v>
      </c>
      <c r="AR1139" s="82" t="str">
        <f t="shared" si="629"/>
        <v>https://www.alta.ru/tnved/code//</v>
      </c>
      <c r="AS1139" s="157"/>
      <c r="AT1139" s="162"/>
      <c r="AU1139" s="74">
        <f t="shared" si="612"/>
        <v>0</v>
      </c>
      <c r="AV1139" s="157"/>
      <c r="AW1139" s="75">
        <f>_xlfn.IFNA(VLOOKUP(L1139,list_vat[],3,FALSE),0)</f>
        <v>0</v>
      </c>
      <c r="AX1139" s="74">
        <f t="shared" si="630"/>
        <v>0</v>
      </c>
      <c r="AY1139" s="74">
        <f t="shared" si="631"/>
        <v>0</v>
      </c>
      <c r="AZ1139" s="130">
        <f t="shared" si="632"/>
        <v>0</v>
      </c>
      <c r="BA1139" s="74">
        <f t="shared" si="613"/>
        <v>0</v>
      </c>
      <c r="BB1139" s="193">
        <f t="shared" si="633"/>
        <v>0</v>
      </c>
      <c r="BC1139" s="102">
        <f t="shared" si="634"/>
        <v>0</v>
      </c>
      <c r="BD1139" s="102">
        <f t="shared" si="635"/>
        <v>0</v>
      </c>
      <c r="BE1139" s="413" t="s">
        <v>69</v>
      </c>
    </row>
    <row r="1140" spans="1:57" s="65" customFormat="1" ht="12" customHeight="1" x14ac:dyDescent="0.2">
      <c r="A1140" s="43">
        <v>1125</v>
      </c>
      <c r="B1140" s="166"/>
      <c r="C1140" s="166"/>
      <c r="D1140" s="166"/>
      <c r="E1140" s="162"/>
      <c r="F1140" s="166"/>
      <c r="G1140" s="162"/>
      <c r="H1140" s="162"/>
      <c r="I1140" s="189">
        <f t="shared" si="614"/>
        <v>0</v>
      </c>
      <c r="J1140" s="195"/>
      <c r="K1140" s="162"/>
      <c r="L1140" s="168"/>
      <c r="M1140" s="75">
        <f>_xlfn.XLOOKUP(L1140,list_vat[Страна],list_vat[Ставка НДС %],0,0)</f>
        <v>0</v>
      </c>
      <c r="N1140" s="162">
        <f t="shared" si="615"/>
        <v>0</v>
      </c>
      <c r="O1140" s="169"/>
      <c r="P1140" s="74">
        <f t="shared" si="636"/>
        <v>0</v>
      </c>
      <c r="Q1140" s="162"/>
      <c r="R1140" s="162" t="str">
        <f t="shared" si="616"/>
        <v>введи курс</v>
      </c>
      <c r="S1140" s="196">
        <f t="shared" si="617"/>
        <v>0</v>
      </c>
      <c r="T1140" s="192">
        <f t="shared" si="618"/>
        <v>0</v>
      </c>
      <c r="U1140" s="76">
        <f t="shared" si="619"/>
        <v>0</v>
      </c>
      <c r="V1140" s="123">
        <f t="shared" si="620"/>
        <v>0</v>
      </c>
      <c r="W1140" s="191"/>
      <c r="X1140" s="170"/>
      <c r="Y1140" s="74">
        <f t="shared" si="605"/>
        <v>0</v>
      </c>
      <c r="Z1140" s="188"/>
      <c r="AA1140" s="130">
        <f t="shared" si="621"/>
        <v>0</v>
      </c>
      <c r="AB1140" s="74">
        <f t="shared" si="622"/>
        <v>0</v>
      </c>
      <c r="AC1140" s="356"/>
      <c r="AD1140" s="130" cm="1">
        <f t="array" ref="AD1140">IFERROR(ROUND((_xlfn.IFS(offer_sale_type="поставка",AB1140,offer_sale_type="транзит",S1140)*(1+AC1140))/E1140,2),0)</f>
        <v>0</v>
      </c>
      <c r="AE1140" s="74">
        <f t="shared" si="623"/>
        <v>0</v>
      </c>
      <c r="AF1140" s="123" cm="1">
        <f t="array" ref="AF1140">IFERROR(ROUND(_xlfn.IFS(offer_sale_type="поставка",AB1140,offer_sale_type="транзит",S1140)*AC1140,2),0)</f>
        <v>0</v>
      </c>
      <c r="AG1140" s="130">
        <f t="shared" si="606"/>
        <v>0</v>
      </c>
      <c r="AH1140" s="74">
        <f t="shared" si="607"/>
        <v>0</v>
      </c>
      <c r="AI1140" s="123">
        <f t="shared" si="608"/>
        <v>0</v>
      </c>
      <c r="AJ1140" s="118">
        <f t="shared" si="624"/>
        <v>0</v>
      </c>
      <c r="AK1140" s="74">
        <f t="shared" si="625"/>
        <v>0</v>
      </c>
      <c r="AL1140" s="174">
        <f t="shared" si="626"/>
        <v>0</v>
      </c>
      <c r="AM1140" s="175">
        <f t="shared" si="609"/>
        <v>0</v>
      </c>
      <c r="AN1140" s="130">
        <f t="shared" si="627"/>
        <v>0</v>
      </c>
      <c r="AO1140" s="74">
        <f t="shared" si="610"/>
        <v>0</v>
      </c>
      <c r="AP1140" s="123">
        <f t="shared" si="628"/>
        <v>0</v>
      </c>
      <c r="AQ1140" s="118">
        <f t="shared" si="611"/>
        <v>0</v>
      </c>
      <c r="AR1140" s="82" t="str">
        <f t="shared" si="629"/>
        <v>https://www.alta.ru/tnved/code//</v>
      </c>
      <c r="AS1140" s="157"/>
      <c r="AT1140" s="162"/>
      <c r="AU1140" s="74">
        <f t="shared" si="612"/>
        <v>0</v>
      </c>
      <c r="AV1140" s="157"/>
      <c r="AW1140" s="75">
        <f>_xlfn.IFNA(VLOOKUP(L1140,list_vat[],3,FALSE),0)</f>
        <v>0</v>
      </c>
      <c r="AX1140" s="74">
        <f t="shared" si="630"/>
        <v>0</v>
      </c>
      <c r="AY1140" s="74">
        <f t="shared" si="631"/>
        <v>0</v>
      </c>
      <c r="AZ1140" s="130">
        <f t="shared" si="632"/>
        <v>0</v>
      </c>
      <c r="BA1140" s="74">
        <f t="shared" si="613"/>
        <v>0</v>
      </c>
      <c r="BB1140" s="193">
        <f t="shared" si="633"/>
        <v>0</v>
      </c>
      <c r="BC1140" s="102">
        <f t="shared" si="634"/>
        <v>0</v>
      </c>
      <c r="BD1140" s="102">
        <f t="shared" si="635"/>
        <v>0</v>
      </c>
      <c r="BE1140" s="413" t="s">
        <v>69</v>
      </c>
    </row>
    <row r="1141" spans="1:57" s="65" customFormat="1" ht="12" customHeight="1" x14ac:dyDescent="0.2">
      <c r="A1141" s="43">
        <v>1126</v>
      </c>
      <c r="B1141" s="166"/>
      <c r="C1141" s="166"/>
      <c r="D1141" s="166"/>
      <c r="E1141" s="162"/>
      <c r="F1141" s="166"/>
      <c r="G1141" s="162"/>
      <c r="H1141" s="162"/>
      <c r="I1141" s="189">
        <f t="shared" si="614"/>
        <v>0</v>
      </c>
      <c r="J1141" s="195"/>
      <c r="K1141" s="162"/>
      <c r="L1141" s="168"/>
      <c r="M1141" s="75">
        <f>_xlfn.XLOOKUP(L1141,list_vat[Страна],list_vat[Ставка НДС %],0,0)</f>
        <v>0</v>
      </c>
      <c r="N1141" s="162">
        <f t="shared" si="615"/>
        <v>0</v>
      </c>
      <c r="O1141" s="169"/>
      <c r="P1141" s="74">
        <f t="shared" si="636"/>
        <v>0</v>
      </c>
      <c r="Q1141" s="162"/>
      <c r="R1141" s="162" t="str">
        <f t="shared" si="616"/>
        <v>введи курс</v>
      </c>
      <c r="S1141" s="196">
        <f t="shared" si="617"/>
        <v>0</v>
      </c>
      <c r="T1141" s="192">
        <f t="shared" si="618"/>
        <v>0</v>
      </c>
      <c r="U1141" s="76">
        <f t="shared" si="619"/>
        <v>0</v>
      </c>
      <c r="V1141" s="123">
        <f t="shared" si="620"/>
        <v>0</v>
      </c>
      <c r="W1141" s="191"/>
      <c r="X1141" s="170"/>
      <c r="Y1141" s="74">
        <f t="shared" si="605"/>
        <v>0</v>
      </c>
      <c r="Z1141" s="188"/>
      <c r="AA1141" s="130">
        <f t="shared" si="621"/>
        <v>0</v>
      </c>
      <c r="AB1141" s="74">
        <f t="shared" si="622"/>
        <v>0</v>
      </c>
      <c r="AC1141" s="356"/>
      <c r="AD1141" s="130" cm="1">
        <f t="array" ref="AD1141">IFERROR(ROUND((_xlfn.IFS(offer_sale_type="поставка",AB1141,offer_sale_type="транзит",S1141)*(1+AC1141))/E1141,2),0)</f>
        <v>0</v>
      </c>
      <c r="AE1141" s="74">
        <f t="shared" si="623"/>
        <v>0</v>
      </c>
      <c r="AF1141" s="123" cm="1">
        <f t="array" ref="AF1141">IFERROR(ROUND(_xlfn.IFS(offer_sale_type="поставка",AB1141,offer_sale_type="транзит",S1141)*AC1141,2),0)</f>
        <v>0</v>
      </c>
      <c r="AG1141" s="130">
        <f t="shared" si="606"/>
        <v>0</v>
      </c>
      <c r="AH1141" s="74">
        <f t="shared" si="607"/>
        <v>0</v>
      </c>
      <c r="AI1141" s="123">
        <f t="shared" si="608"/>
        <v>0</v>
      </c>
      <c r="AJ1141" s="118">
        <f t="shared" si="624"/>
        <v>0</v>
      </c>
      <c r="AK1141" s="74">
        <f t="shared" si="625"/>
        <v>0</v>
      </c>
      <c r="AL1141" s="174">
        <f t="shared" si="626"/>
        <v>0</v>
      </c>
      <c r="AM1141" s="175">
        <f t="shared" si="609"/>
        <v>0</v>
      </c>
      <c r="AN1141" s="130">
        <f t="shared" si="627"/>
        <v>0</v>
      </c>
      <c r="AO1141" s="74">
        <f t="shared" si="610"/>
        <v>0</v>
      </c>
      <c r="AP1141" s="123">
        <f t="shared" si="628"/>
        <v>0</v>
      </c>
      <c r="AQ1141" s="118">
        <f t="shared" si="611"/>
        <v>0</v>
      </c>
      <c r="AR1141" s="82" t="str">
        <f t="shared" si="629"/>
        <v>https://www.alta.ru/tnved/code//</v>
      </c>
      <c r="AS1141" s="157"/>
      <c r="AT1141" s="162"/>
      <c r="AU1141" s="74">
        <f t="shared" si="612"/>
        <v>0</v>
      </c>
      <c r="AV1141" s="157"/>
      <c r="AW1141" s="75">
        <f>_xlfn.IFNA(VLOOKUP(L1141,list_vat[],3,FALSE),0)</f>
        <v>0</v>
      </c>
      <c r="AX1141" s="74">
        <f t="shared" si="630"/>
        <v>0</v>
      </c>
      <c r="AY1141" s="74">
        <f t="shared" si="631"/>
        <v>0</v>
      </c>
      <c r="AZ1141" s="130">
        <f t="shared" si="632"/>
        <v>0</v>
      </c>
      <c r="BA1141" s="74">
        <f t="shared" si="613"/>
        <v>0</v>
      </c>
      <c r="BB1141" s="193">
        <f t="shared" si="633"/>
        <v>0</v>
      </c>
      <c r="BC1141" s="102">
        <f t="shared" si="634"/>
        <v>0</v>
      </c>
      <c r="BD1141" s="102">
        <f t="shared" si="635"/>
        <v>0</v>
      </c>
      <c r="BE1141" s="413" t="s">
        <v>69</v>
      </c>
    </row>
    <row r="1142" spans="1:57" s="65" customFormat="1" ht="12" customHeight="1" x14ac:dyDescent="0.2">
      <c r="A1142" s="43">
        <v>1127</v>
      </c>
      <c r="B1142" s="166"/>
      <c r="C1142" s="166"/>
      <c r="D1142" s="166"/>
      <c r="E1142" s="162"/>
      <c r="F1142" s="166"/>
      <c r="G1142" s="162"/>
      <c r="H1142" s="162"/>
      <c r="I1142" s="189">
        <f t="shared" si="614"/>
        <v>0</v>
      </c>
      <c r="J1142" s="195"/>
      <c r="K1142" s="162"/>
      <c r="L1142" s="168"/>
      <c r="M1142" s="75">
        <f>_xlfn.XLOOKUP(L1142,list_vat[Страна],list_vat[Ставка НДС %],0,0)</f>
        <v>0</v>
      </c>
      <c r="N1142" s="162">
        <f t="shared" si="615"/>
        <v>0</v>
      </c>
      <c r="O1142" s="169"/>
      <c r="P1142" s="74">
        <f t="shared" si="636"/>
        <v>0</v>
      </c>
      <c r="Q1142" s="162"/>
      <c r="R1142" s="162" t="str">
        <f t="shared" si="616"/>
        <v>введи курс</v>
      </c>
      <c r="S1142" s="196">
        <f t="shared" si="617"/>
        <v>0</v>
      </c>
      <c r="T1142" s="192">
        <f t="shared" si="618"/>
        <v>0</v>
      </c>
      <c r="U1142" s="76">
        <f t="shared" si="619"/>
        <v>0</v>
      </c>
      <c r="V1142" s="123">
        <f t="shared" si="620"/>
        <v>0</v>
      </c>
      <c r="W1142" s="191"/>
      <c r="X1142" s="170"/>
      <c r="Y1142" s="74">
        <f t="shared" si="605"/>
        <v>0</v>
      </c>
      <c r="Z1142" s="188"/>
      <c r="AA1142" s="130">
        <f t="shared" si="621"/>
        <v>0</v>
      </c>
      <c r="AB1142" s="74">
        <f t="shared" si="622"/>
        <v>0</v>
      </c>
      <c r="AC1142" s="356"/>
      <c r="AD1142" s="130" cm="1">
        <f t="array" ref="AD1142">IFERROR(ROUND((_xlfn.IFS(offer_sale_type="поставка",AB1142,offer_sale_type="транзит",S1142)*(1+AC1142))/E1142,2),0)</f>
        <v>0</v>
      </c>
      <c r="AE1142" s="74">
        <f t="shared" si="623"/>
        <v>0</v>
      </c>
      <c r="AF1142" s="123" cm="1">
        <f t="array" ref="AF1142">IFERROR(ROUND(_xlfn.IFS(offer_sale_type="поставка",AB1142,offer_sale_type="транзит",S1142)*AC1142,2),0)</f>
        <v>0</v>
      </c>
      <c r="AG1142" s="130">
        <f t="shared" si="606"/>
        <v>0</v>
      </c>
      <c r="AH1142" s="74">
        <f t="shared" si="607"/>
        <v>0</v>
      </c>
      <c r="AI1142" s="123">
        <f t="shared" si="608"/>
        <v>0</v>
      </c>
      <c r="AJ1142" s="118">
        <f t="shared" si="624"/>
        <v>0</v>
      </c>
      <c r="AK1142" s="74">
        <f t="shared" si="625"/>
        <v>0</v>
      </c>
      <c r="AL1142" s="174">
        <f t="shared" si="626"/>
        <v>0</v>
      </c>
      <c r="AM1142" s="175">
        <f t="shared" si="609"/>
        <v>0</v>
      </c>
      <c r="AN1142" s="130">
        <f t="shared" si="627"/>
        <v>0</v>
      </c>
      <c r="AO1142" s="74">
        <f t="shared" si="610"/>
        <v>0</v>
      </c>
      <c r="AP1142" s="123">
        <f t="shared" si="628"/>
        <v>0</v>
      </c>
      <c r="AQ1142" s="118">
        <f t="shared" si="611"/>
        <v>0</v>
      </c>
      <c r="AR1142" s="82" t="str">
        <f t="shared" si="629"/>
        <v>https://www.alta.ru/tnved/code//</v>
      </c>
      <c r="AS1142" s="157"/>
      <c r="AT1142" s="162"/>
      <c r="AU1142" s="74">
        <f t="shared" si="612"/>
        <v>0</v>
      </c>
      <c r="AV1142" s="157"/>
      <c r="AW1142" s="75">
        <f>_xlfn.IFNA(VLOOKUP(L1142,list_vat[],3,FALSE),0)</f>
        <v>0</v>
      </c>
      <c r="AX1142" s="74">
        <f t="shared" si="630"/>
        <v>0</v>
      </c>
      <c r="AY1142" s="74">
        <f t="shared" si="631"/>
        <v>0</v>
      </c>
      <c r="AZ1142" s="130">
        <f t="shared" si="632"/>
        <v>0</v>
      </c>
      <c r="BA1142" s="74">
        <f t="shared" si="613"/>
        <v>0</v>
      </c>
      <c r="BB1142" s="193">
        <f t="shared" si="633"/>
        <v>0</v>
      </c>
      <c r="BC1142" s="102">
        <f t="shared" si="634"/>
        <v>0</v>
      </c>
      <c r="BD1142" s="102">
        <f t="shared" si="635"/>
        <v>0</v>
      </c>
      <c r="BE1142" s="413" t="s">
        <v>69</v>
      </c>
    </row>
    <row r="1143" spans="1:57" s="65" customFormat="1" ht="12" customHeight="1" x14ac:dyDescent="0.2">
      <c r="A1143" s="43">
        <v>1128</v>
      </c>
      <c r="B1143" s="166"/>
      <c r="C1143" s="166"/>
      <c r="D1143" s="166"/>
      <c r="E1143" s="162"/>
      <c r="F1143" s="166"/>
      <c r="G1143" s="162"/>
      <c r="H1143" s="162"/>
      <c r="I1143" s="189">
        <f t="shared" si="614"/>
        <v>0</v>
      </c>
      <c r="J1143" s="195"/>
      <c r="K1143" s="162"/>
      <c r="L1143" s="168"/>
      <c r="M1143" s="75">
        <f>_xlfn.XLOOKUP(L1143,list_vat[Страна],list_vat[Ставка НДС %],0,0)</f>
        <v>0</v>
      </c>
      <c r="N1143" s="162">
        <f t="shared" si="615"/>
        <v>0</v>
      </c>
      <c r="O1143" s="169"/>
      <c r="P1143" s="74">
        <f t="shared" si="636"/>
        <v>0</v>
      </c>
      <c r="Q1143" s="162"/>
      <c r="R1143" s="162" t="str">
        <f t="shared" si="616"/>
        <v>введи курс</v>
      </c>
      <c r="S1143" s="196">
        <f t="shared" si="617"/>
        <v>0</v>
      </c>
      <c r="T1143" s="192">
        <f t="shared" si="618"/>
        <v>0</v>
      </c>
      <c r="U1143" s="76">
        <f t="shared" si="619"/>
        <v>0</v>
      </c>
      <c r="V1143" s="123">
        <f t="shared" si="620"/>
        <v>0</v>
      </c>
      <c r="W1143" s="191"/>
      <c r="X1143" s="170"/>
      <c r="Y1143" s="74">
        <f t="shared" si="605"/>
        <v>0</v>
      </c>
      <c r="Z1143" s="188"/>
      <c r="AA1143" s="130">
        <f t="shared" si="621"/>
        <v>0</v>
      </c>
      <c r="AB1143" s="74">
        <f t="shared" si="622"/>
        <v>0</v>
      </c>
      <c r="AC1143" s="356"/>
      <c r="AD1143" s="130" cm="1">
        <f t="array" ref="AD1143">IFERROR(ROUND((_xlfn.IFS(offer_sale_type="поставка",AB1143,offer_sale_type="транзит",S1143)*(1+AC1143))/E1143,2),0)</f>
        <v>0</v>
      </c>
      <c r="AE1143" s="74">
        <f t="shared" si="623"/>
        <v>0</v>
      </c>
      <c r="AF1143" s="123" cm="1">
        <f t="array" ref="AF1143">IFERROR(ROUND(_xlfn.IFS(offer_sale_type="поставка",AB1143,offer_sale_type="транзит",S1143)*AC1143,2),0)</f>
        <v>0</v>
      </c>
      <c r="AG1143" s="130">
        <f t="shared" si="606"/>
        <v>0</v>
      </c>
      <c r="AH1143" s="74">
        <f t="shared" si="607"/>
        <v>0</v>
      </c>
      <c r="AI1143" s="123">
        <f t="shared" si="608"/>
        <v>0</v>
      </c>
      <c r="AJ1143" s="118">
        <f t="shared" si="624"/>
        <v>0</v>
      </c>
      <c r="AK1143" s="74">
        <f t="shared" si="625"/>
        <v>0</v>
      </c>
      <c r="AL1143" s="174">
        <f t="shared" si="626"/>
        <v>0</v>
      </c>
      <c r="AM1143" s="175">
        <f t="shared" si="609"/>
        <v>0</v>
      </c>
      <c r="AN1143" s="130">
        <f t="shared" si="627"/>
        <v>0</v>
      </c>
      <c r="AO1143" s="74">
        <f t="shared" si="610"/>
        <v>0</v>
      </c>
      <c r="AP1143" s="123">
        <f t="shared" si="628"/>
        <v>0</v>
      </c>
      <c r="AQ1143" s="118">
        <f t="shared" si="611"/>
        <v>0</v>
      </c>
      <c r="AR1143" s="82" t="str">
        <f t="shared" si="629"/>
        <v>https://www.alta.ru/tnved/code//</v>
      </c>
      <c r="AS1143" s="157"/>
      <c r="AT1143" s="162"/>
      <c r="AU1143" s="74">
        <f t="shared" si="612"/>
        <v>0</v>
      </c>
      <c r="AV1143" s="157"/>
      <c r="AW1143" s="75">
        <f>_xlfn.IFNA(VLOOKUP(L1143,list_vat[],3,FALSE),0)</f>
        <v>0</v>
      </c>
      <c r="AX1143" s="74">
        <f t="shared" si="630"/>
        <v>0</v>
      </c>
      <c r="AY1143" s="74">
        <f t="shared" si="631"/>
        <v>0</v>
      </c>
      <c r="AZ1143" s="130">
        <f t="shared" si="632"/>
        <v>0</v>
      </c>
      <c r="BA1143" s="74">
        <f t="shared" si="613"/>
        <v>0</v>
      </c>
      <c r="BB1143" s="193">
        <f t="shared" si="633"/>
        <v>0</v>
      </c>
      <c r="BC1143" s="102">
        <f t="shared" si="634"/>
        <v>0</v>
      </c>
      <c r="BD1143" s="102">
        <f t="shared" si="635"/>
        <v>0</v>
      </c>
      <c r="BE1143" s="413" t="s">
        <v>69</v>
      </c>
    </row>
    <row r="1144" spans="1:57" s="65" customFormat="1" ht="12" customHeight="1" x14ac:dyDescent="0.2">
      <c r="A1144" s="43">
        <v>1129</v>
      </c>
      <c r="B1144" s="166"/>
      <c r="C1144" s="166"/>
      <c r="D1144" s="166"/>
      <c r="E1144" s="162"/>
      <c r="F1144" s="166"/>
      <c r="G1144" s="162"/>
      <c r="H1144" s="162"/>
      <c r="I1144" s="189">
        <f t="shared" si="614"/>
        <v>0</v>
      </c>
      <c r="J1144" s="195"/>
      <c r="K1144" s="162"/>
      <c r="L1144" s="168"/>
      <c r="M1144" s="75">
        <f>_xlfn.XLOOKUP(L1144,list_vat[Страна],list_vat[Ставка НДС %],0,0)</f>
        <v>0</v>
      </c>
      <c r="N1144" s="162">
        <f t="shared" si="615"/>
        <v>0</v>
      </c>
      <c r="O1144" s="169"/>
      <c r="P1144" s="74">
        <f t="shared" si="636"/>
        <v>0</v>
      </c>
      <c r="Q1144" s="162"/>
      <c r="R1144" s="162" t="str">
        <f t="shared" si="616"/>
        <v>введи курс</v>
      </c>
      <c r="S1144" s="196">
        <f t="shared" si="617"/>
        <v>0</v>
      </c>
      <c r="T1144" s="192">
        <f t="shared" si="618"/>
        <v>0</v>
      </c>
      <c r="U1144" s="76">
        <f t="shared" si="619"/>
        <v>0</v>
      </c>
      <c r="V1144" s="123">
        <f t="shared" si="620"/>
        <v>0</v>
      </c>
      <c r="W1144" s="191"/>
      <c r="X1144" s="170"/>
      <c r="Y1144" s="74">
        <f t="shared" si="605"/>
        <v>0</v>
      </c>
      <c r="Z1144" s="188"/>
      <c r="AA1144" s="130">
        <f t="shared" si="621"/>
        <v>0</v>
      </c>
      <c r="AB1144" s="74">
        <f t="shared" si="622"/>
        <v>0</v>
      </c>
      <c r="AC1144" s="356"/>
      <c r="AD1144" s="130" cm="1">
        <f t="array" ref="AD1144">IFERROR(ROUND((_xlfn.IFS(offer_sale_type="поставка",AB1144,offer_sale_type="транзит",S1144)*(1+AC1144))/E1144,2),0)</f>
        <v>0</v>
      </c>
      <c r="AE1144" s="74">
        <f t="shared" si="623"/>
        <v>0</v>
      </c>
      <c r="AF1144" s="123" cm="1">
        <f t="array" ref="AF1144">IFERROR(ROUND(_xlfn.IFS(offer_sale_type="поставка",AB1144,offer_sale_type="транзит",S1144)*AC1144,2),0)</f>
        <v>0</v>
      </c>
      <c r="AG1144" s="130">
        <f t="shared" si="606"/>
        <v>0</v>
      </c>
      <c r="AH1144" s="74">
        <f t="shared" si="607"/>
        <v>0</v>
      </c>
      <c r="AI1144" s="123">
        <f t="shared" si="608"/>
        <v>0</v>
      </c>
      <c r="AJ1144" s="118">
        <f t="shared" si="624"/>
        <v>0</v>
      </c>
      <c r="AK1144" s="74">
        <f t="shared" si="625"/>
        <v>0</v>
      </c>
      <c r="AL1144" s="174">
        <f t="shared" si="626"/>
        <v>0</v>
      </c>
      <c r="AM1144" s="175">
        <f t="shared" si="609"/>
        <v>0</v>
      </c>
      <c r="AN1144" s="130">
        <f t="shared" si="627"/>
        <v>0</v>
      </c>
      <c r="AO1144" s="74">
        <f t="shared" si="610"/>
        <v>0</v>
      </c>
      <c r="AP1144" s="123">
        <f t="shared" si="628"/>
        <v>0</v>
      </c>
      <c r="AQ1144" s="118">
        <f t="shared" si="611"/>
        <v>0</v>
      </c>
      <c r="AR1144" s="82" t="str">
        <f t="shared" si="629"/>
        <v>https://www.alta.ru/tnved/code//</v>
      </c>
      <c r="AS1144" s="157"/>
      <c r="AT1144" s="162"/>
      <c r="AU1144" s="74">
        <f t="shared" si="612"/>
        <v>0</v>
      </c>
      <c r="AV1144" s="157"/>
      <c r="AW1144" s="75">
        <f>_xlfn.IFNA(VLOOKUP(L1144,list_vat[],3,FALSE),0)</f>
        <v>0</v>
      </c>
      <c r="AX1144" s="74">
        <f t="shared" si="630"/>
        <v>0</v>
      </c>
      <c r="AY1144" s="74">
        <f t="shared" si="631"/>
        <v>0</v>
      </c>
      <c r="AZ1144" s="130">
        <f t="shared" si="632"/>
        <v>0</v>
      </c>
      <c r="BA1144" s="74">
        <f t="shared" si="613"/>
        <v>0</v>
      </c>
      <c r="BB1144" s="193">
        <f t="shared" si="633"/>
        <v>0</v>
      </c>
      <c r="BC1144" s="102">
        <f t="shared" si="634"/>
        <v>0</v>
      </c>
      <c r="BD1144" s="102">
        <f t="shared" si="635"/>
        <v>0</v>
      </c>
      <c r="BE1144" s="413" t="s">
        <v>69</v>
      </c>
    </row>
    <row r="1145" spans="1:57" s="65" customFormat="1" ht="12" customHeight="1" x14ac:dyDescent="0.2">
      <c r="A1145" s="43">
        <v>1130</v>
      </c>
      <c r="B1145" s="166"/>
      <c r="C1145" s="166"/>
      <c r="D1145" s="166"/>
      <c r="E1145" s="162"/>
      <c r="F1145" s="166"/>
      <c r="G1145" s="162"/>
      <c r="H1145" s="162"/>
      <c r="I1145" s="189">
        <f t="shared" si="614"/>
        <v>0</v>
      </c>
      <c r="J1145" s="195"/>
      <c r="K1145" s="162"/>
      <c r="L1145" s="168"/>
      <c r="M1145" s="75">
        <f>_xlfn.XLOOKUP(L1145,list_vat[Страна],list_vat[Ставка НДС %],0,0)</f>
        <v>0</v>
      </c>
      <c r="N1145" s="162">
        <f t="shared" si="615"/>
        <v>0</v>
      </c>
      <c r="O1145" s="169"/>
      <c r="P1145" s="74">
        <f t="shared" si="636"/>
        <v>0</v>
      </c>
      <c r="Q1145" s="162"/>
      <c r="R1145" s="162" t="str">
        <f t="shared" si="616"/>
        <v>введи курс</v>
      </c>
      <c r="S1145" s="196">
        <f t="shared" si="617"/>
        <v>0</v>
      </c>
      <c r="T1145" s="192">
        <f t="shared" si="618"/>
        <v>0</v>
      </c>
      <c r="U1145" s="76">
        <f t="shared" si="619"/>
        <v>0</v>
      </c>
      <c r="V1145" s="123">
        <f t="shared" si="620"/>
        <v>0</v>
      </c>
      <c r="W1145" s="191"/>
      <c r="X1145" s="170"/>
      <c r="Y1145" s="74">
        <f t="shared" si="605"/>
        <v>0</v>
      </c>
      <c r="Z1145" s="188"/>
      <c r="AA1145" s="130">
        <f t="shared" si="621"/>
        <v>0</v>
      </c>
      <c r="AB1145" s="74">
        <f t="shared" si="622"/>
        <v>0</v>
      </c>
      <c r="AC1145" s="356"/>
      <c r="AD1145" s="130" cm="1">
        <f t="array" ref="AD1145">IFERROR(ROUND((_xlfn.IFS(offer_sale_type="поставка",AB1145,offer_sale_type="транзит",S1145)*(1+AC1145))/E1145,2),0)</f>
        <v>0</v>
      </c>
      <c r="AE1145" s="74">
        <f t="shared" si="623"/>
        <v>0</v>
      </c>
      <c r="AF1145" s="123" cm="1">
        <f t="array" ref="AF1145">IFERROR(ROUND(_xlfn.IFS(offer_sale_type="поставка",AB1145,offer_sale_type="транзит",S1145)*AC1145,2),0)</f>
        <v>0</v>
      </c>
      <c r="AG1145" s="130">
        <f t="shared" si="606"/>
        <v>0</v>
      </c>
      <c r="AH1145" s="74">
        <f t="shared" si="607"/>
        <v>0</v>
      </c>
      <c r="AI1145" s="123">
        <f t="shared" si="608"/>
        <v>0</v>
      </c>
      <c r="AJ1145" s="118">
        <f t="shared" si="624"/>
        <v>0</v>
      </c>
      <c r="AK1145" s="74">
        <f t="shared" si="625"/>
        <v>0</v>
      </c>
      <c r="AL1145" s="174">
        <f t="shared" si="626"/>
        <v>0</v>
      </c>
      <c r="AM1145" s="175">
        <f t="shared" si="609"/>
        <v>0</v>
      </c>
      <c r="AN1145" s="130">
        <f t="shared" si="627"/>
        <v>0</v>
      </c>
      <c r="AO1145" s="74">
        <f t="shared" si="610"/>
        <v>0</v>
      </c>
      <c r="AP1145" s="123">
        <f t="shared" si="628"/>
        <v>0</v>
      </c>
      <c r="AQ1145" s="118">
        <f t="shared" si="611"/>
        <v>0</v>
      </c>
      <c r="AR1145" s="82" t="str">
        <f t="shared" si="629"/>
        <v>https://www.alta.ru/tnved/code//</v>
      </c>
      <c r="AS1145" s="157"/>
      <c r="AT1145" s="162"/>
      <c r="AU1145" s="74">
        <f t="shared" si="612"/>
        <v>0</v>
      </c>
      <c r="AV1145" s="157"/>
      <c r="AW1145" s="75">
        <f>_xlfn.IFNA(VLOOKUP(L1145,list_vat[],3,FALSE),0)</f>
        <v>0</v>
      </c>
      <c r="AX1145" s="74">
        <f t="shared" si="630"/>
        <v>0</v>
      </c>
      <c r="AY1145" s="74">
        <f t="shared" si="631"/>
        <v>0</v>
      </c>
      <c r="AZ1145" s="130">
        <f t="shared" si="632"/>
        <v>0</v>
      </c>
      <c r="BA1145" s="74">
        <f t="shared" si="613"/>
        <v>0</v>
      </c>
      <c r="BB1145" s="193">
        <f t="shared" si="633"/>
        <v>0</v>
      </c>
      <c r="BC1145" s="102">
        <f t="shared" si="634"/>
        <v>0</v>
      </c>
      <c r="BD1145" s="102">
        <f t="shared" si="635"/>
        <v>0</v>
      </c>
      <c r="BE1145" s="413" t="s">
        <v>69</v>
      </c>
    </row>
    <row r="1146" spans="1:57" s="65" customFormat="1" ht="12" customHeight="1" x14ac:dyDescent="0.2">
      <c r="A1146" s="43">
        <v>1131</v>
      </c>
      <c r="B1146" s="166"/>
      <c r="C1146" s="166"/>
      <c r="D1146" s="166"/>
      <c r="E1146" s="162"/>
      <c r="F1146" s="166"/>
      <c r="G1146" s="162"/>
      <c r="H1146" s="162"/>
      <c r="I1146" s="189">
        <f t="shared" si="614"/>
        <v>0</v>
      </c>
      <c r="J1146" s="195"/>
      <c r="K1146" s="162"/>
      <c r="L1146" s="168"/>
      <c r="M1146" s="75">
        <f>_xlfn.XLOOKUP(L1146,list_vat[Страна],list_vat[Ставка НДС %],0,0)</f>
        <v>0</v>
      </c>
      <c r="N1146" s="162">
        <f t="shared" si="615"/>
        <v>0</v>
      </c>
      <c r="O1146" s="169"/>
      <c r="P1146" s="74">
        <f t="shared" si="636"/>
        <v>0</v>
      </c>
      <c r="Q1146" s="162"/>
      <c r="R1146" s="162" t="str">
        <f t="shared" si="616"/>
        <v>введи курс</v>
      </c>
      <c r="S1146" s="196">
        <f t="shared" si="617"/>
        <v>0</v>
      </c>
      <c r="T1146" s="192">
        <f t="shared" si="618"/>
        <v>0</v>
      </c>
      <c r="U1146" s="76">
        <f t="shared" si="619"/>
        <v>0</v>
      </c>
      <c r="V1146" s="123">
        <f t="shared" si="620"/>
        <v>0</v>
      </c>
      <c r="W1146" s="191"/>
      <c r="X1146" s="170"/>
      <c r="Y1146" s="74">
        <f t="shared" si="605"/>
        <v>0</v>
      </c>
      <c r="Z1146" s="188"/>
      <c r="AA1146" s="130">
        <f t="shared" si="621"/>
        <v>0</v>
      </c>
      <c r="AB1146" s="74">
        <f t="shared" si="622"/>
        <v>0</v>
      </c>
      <c r="AC1146" s="356"/>
      <c r="AD1146" s="130" cm="1">
        <f t="array" ref="AD1146">IFERROR(ROUND((_xlfn.IFS(offer_sale_type="поставка",AB1146,offer_sale_type="транзит",S1146)*(1+AC1146))/E1146,2),0)</f>
        <v>0</v>
      </c>
      <c r="AE1146" s="74">
        <f t="shared" si="623"/>
        <v>0</v>
      </c>
      <c r="AF1146" s="123" cm="1">
        <f t="array" ref="AF1146">IFERROR(ROUND(_xlfn.IFS(offer_sale_type="поставка",AB1146,offer_sale_type="транзит",S1146)*AC1146,2),0)</f>
        <v>0</v>
      </c>
      <c r="AG1146" s="130">
        <f t="shared" si="606"/>
        <v>0</v>
      </c>
      <c r="AH1146" s="74">
        <f t="shared" si="607"/>
        <v>0</v>
      </c>
      <c r="AI1146" s="123">
        <f t="shared" si="608"/>
        <v>0</v>
      </c>
      <c r="AJ1146" s="118">
        <f t="shared" si="624"/>
        <v>0</v>
      </c>
      <c r="AK1146" s="74">
        <f t="shared" si="625"/>
        <v>0</v>
      </c>
      <c r="AL1146" s="174">
        <f t="shared" si="626"/>
        <v>0</v>
      </c>
      <c r="AM1146" s="175">
        <f t="shared" si="609"/>
        <v>0</v>
      </c>
      <c r="AN1146" s="130">
        <f t="shared" si="627"/>
        <v>0</v>
      </c>
      <c r="AO1146" s="74">
        <f t="shared" si="610"/>
        <v>0</v>
      </c>
      <c r="AP1146" s="123">
        <f t="shared" si="628"/>
        <v>0</v>
      </c>
      <c r="AQ1146" s="118">
        <f t="shared" si="611"/>
        <v>0</v>
      </c>
      <c r="AR1146" s="82" t="str">
        <f t="shared" si="629"/>
        <v>https://www.alta.ru/tnved/code//</v>
      </c>
      <c r="AS1146" s="157"/>
      <c r="AT1146" s="162"/>
      <c r="AU1146" s="74">
        <f t="shared" si="612"/>
        <v>0</v>
      </c>
      <c r="AV1146" s="157"/>
      <c r="AW1146" s="75">
        <f>_xlfn.IFNA(VLOOKUP(L1146,list_vat[],3,FALSE),0)</f>
        <v>0</v>
      </c>
      <c r="AX1146" s="74">
        <f t="shared" si="630"/>
        <v>0</v>
      </c>
      <c r="AY1146" s="74">
        <f t="shared" si="631"/>
        <v>0</v>
      </c>
      <c r="AZ1146" s="130">
        <f t="shared" si="632"/>
        <v>0</v>
      </c>
      <c r="BA1146" s="74">
        <f t="shared" si="613"/>
        <v>0</v>
      </c>
      <c r="BB1146" s="193">
        <f t="shared" si="633"/>
        <v>0</v>
      </c>
      <c r="BC1146" s="102">
        <f t="shared" si="634"/>
        <v>0</v>
      </c>
      <c r="BD1146" s="102">
        <f t="shared" si="635"/>
        <v>0</v>
      </c>
      <c r="BE1146" s="413" t="s">
        <v>69</v>
      </c>
    </row>
    <row r="1147" spans="1:57" s="65" customFormat="1" ht="12" customHeight="1" x14ac:dyDescent="0.2">
      <c r="A1147" s="43">
        <v>1132</v>
      </c>
      <c r="B1147" s="166"/>
      <c r="C1147" s="166"/>
      <c r="D1147" s="166"/>
      <c r="E1147" s="162"/>
      <c r="F1147" s="166"/>
      <c r="G1147" s="162"/>
      <c r="H1147" s="162"/>
      <c r="I1147" s="189">
        <f t="shared" si="614"/>
        <v>0</v>
      </c>
      <c r="J1147" s="195"/>
      <c r="K1147" s="162"/>
      <c r="L1147" s="168"/>
      <c r="M1147" s="75">
        <f>_xlfn.XLOOKUP(L1147,list_vat[Страна],list_vat[Ставка НДС %],0,0)</f>
        <v>0</v>
      </c>
      <c r="N1147" s="162">
        <f t="shared" si="615"/>
        <v>0</v>
      </c>
      <c r="O1147" s="169"/>
      <c r="P1147" s="74">
        <f t="shared" si="636"/>
        <v>0</v>
      </c>
      <c r="Q1147" s="162"/>
      <c r="R1147" s="162" t="str">
        <f t="shared" si="616"/>
        <v>введи курс</v>
      </c>
      <c r="S1147" s="196">
        <f t="shared" si="617"/>
        <v>0</v>
      </c>
      <c r="T1147" s="192">
        <f t="shared" si="618"/>
        <v>0</v>
      </c>
      <c r="U1147" s="76">
        <f t="shared" si="619"/>
        <v>0</v>
      </c>
      <c r="V1147" s="123">
        <f t="shared" si="620"/>
        <v>0</v>
      </c>
      <c r="W1147" s="191"/>
      <c r="X1147" s="170"/>
      <c r="Y1147" s="74">
        <f t="shared" si="605"/>
        <v>0</v>
      </c>
      <c r="Z1147" s="188"/>
      <c r="AA1147" s="130">
        <f t="shared" si="621"/>
        <v>0</v>
      </c>
      <c r="AB1147" s="74">
        <f t="shared" si="622"/>
        <v>0</v>
      </c>
      <c r="AC1147" s="356"/>
      <c r="AD1147" s="130" cm="1">
        <f t="array" ref="AD1147">IFERROR(ROUND((_xlfn.IFS(offer_sale_type="поставка",AB1147,offer_sale_type="транзит",S1147)*(1+AC1147))/E1147,2),0)</f>
        <v>0</v>
      </c>
      <c r="AE1147" s="74">
        <f t="shared" si="623"/>
        <v>0</v>
      </c>
      <c r="AF1147" s="123" cm="1">
        <f t="array" ref="AF1147">IFERROR(ROUND(_xlfn.IFS(offer_sale_type="поставка",AB1147,offer_sale_type="транзит",S1147)*AC1147,2),0)</f>
        <v>0</v>
      </c>
      <c r="AG1147" s="130">
        <f t="shared" si="606"/>
        <v>0</v>
      </c>
      <c r="AH1147" s="74">
        <f t="shared" si="607"/>
        <v>0</v>
      </c>
      <c r="AI1147" s="123">
        <f t="shared" si="608"/>
        <v>0</v>
      </c>
      <c r="AJ1147" s="118">
        <f t="shared" si="624"/>
        <v>0</v>
      </c>
      <c r="AK1147" s="74">
        <f t="shared" si="625"/>
        <v>0</v>
      </c>
      <c r="AL1147" s="174">
        <f t="shared" si="626"/>
        <v>0</v>
      </c>
      <c r="AM1147" s="175">
        <f t="shared" si="609"/>
        <v>0</v>
      </c>
      <c r="AN1147" s="130">
        <f t="shared" si="627"/>
        <v>0</v>
      </c>
      <c r="AO1147" s="74">
        <f t="shared" si="610"/>
        <v>0</v>
      </c>
      <c r="AP1147" s="123">
        <f t="shared" si="628"/>
        <v>0</v>
      </c>
      <c r="AQ1147" s="118">
        <f t="shared" si="611"/>
        <v>0</v>
      </c>
      <c r="AR1147" s="82" t="str">
        <f t="shared" si="629"/>
        <v>https://www.alta.ru/tnved/code//</v>
      </c>
      <c r="AS1147" s="157"/>
      <c r="AT1147" s="162"/>
      <c r="AU1147" s="74">
        <f t="shared" si="612"/>
        <v>0</v>
      </c>
      <c r="AV1147" s="157"/>
      <c r="AW1147" s="75">
        <f>_xlfn.IFNA(VLOOKUP(L1147,list_vat[],3,FALSE),0)</f>
        <v>0</v>
      </c>
      <c r="AX1147" s="74">
        <f t="shared" si="630"/>
        <v>0</v>
      </c>
      <c r="AY1147" s="74">
        <f t="shared" si="631"/>
        <v>0</v>
      </c>
      <c r="AZ1147" s="130">
        <f t="shared" si="632"/>
        <v>0</v>
      </c>
      <c r="BA1147" s="74">
        <f t="shared" si="613"/>
        <v>0</v>
      </c>
      <c r="BB1147" s="193">
        <f t="shared" si="633"/>
        <v>0</v>
      </c>
      <c r="BC1147" s="102">
        <f t="shared" si="634"/>
        <v>0</v>
      </c>
      <c r="BD1147" s="102">
        <f t="shared" si="635"/>
        <v>0</v>
      </c>
      <c r="BE1147" s="413" t="s">
        <v>69</v>
      </c>
    </row>
    <row r="1148" spans="1:57" s="65" customFormat="1" ht="12" customHeight="1" x14ac:dyDescent="0.2">
      <c r="A1148" s="43">
        <v>1133</v>
      </c>
      <c r="B1148" s="166"/>
      <c r="C1148" s="166"/>
      <c r="D1148" s="166"/>
      <c r="E1148" s="162"/>
      <c r="F1148" s="166"/>
      <c r="G1148" s="162"/>
      <c r="H1148" s="162"/>
      <c r="I1148" s="189">
        <f t="shared" si="614"/>
        <v>0</v>
      </c>
      <c r="J1148" s="195"/>
      <c r="K1148" s="162"/>
      <c r="L1148" s="168"/>
      <c r="M1148" s="75">
        <f>_xlfn.XLOOKUP(L1148,list_vat[Страна],list_vat[Ставка НДС %],0,0)</f>
        <v>0</v>
      </c>
      <c r="N1148" s="162">
        <f t="shared" si="615"/>
        <v>0</v>
      </c>
      <c r="O1148" s="169"/>
      <c r="P1148" s="74">
        <f t="shared" si="636"/>
        <v>0</v>
      </c>
      <c r="Q1148" s="162"/>
      <c r="R1148" s="162" t="str">
        <f t="shared" si="616"/>
        <v>введи курс</v>
      </c>
      <c r="S1148" s="196">
        <f t="shared" si="617"/>
        <v>0</v>
      </c>
      <c r="T1148" s="192">
        <f t="shared" si="618"/>
        <v>0</v>
      </c>
      <c r="U1148" s="76">
        <f t="shared" si="619"/>
        <v>0</v>
      </c>
      <c r="V1148" s="123">
        <f t="shared" si="620"/>
        <v>0</v>
      </c>
      <c r="W1148" s="191"/>
      <c r="X1148" s="170"/>
      <c r="Y1148" s="74">
        <f t="shared" si="605"/>
        <v>0</v>
      </c>
      <c r="Z1148" s="188"/>
      <c r="AA1148" s="130">
        <f t="shared" si="621"/>
        <v>0</v>
      </c>
      <c r="AB1148" s="74">
        <f t="shared" si="622"/>
        <v>0</v>
      </c>
      <c r="AC1148" s="356"/>
      <c r="AD1148" s="130" cm="1">
        <f t="array" ref="AD1148">IFERROR(ROUND((_xlfn.IFS(offer_sale_type="поставка",AB1148,offer_sale_type="транзит",S1148)*(1+AC1148))/E1148,2),0)</f>
        <v>0</v>
      </c>
      <c r="AE1148" s="74">
        <f t="shared" si="623"/>
        <v>0</v>
      </c>
      <c r="AF1148" s="123" cm="1">
        <f t="array" ref="AF1148">IFERROR(ROUND(_xlfn.IFS(offer_sale_type="поставка",AB1148,offer_sale_type="транзит",S1148)*AC1148,2),0)</f>
        <v>0</v>
      </c>
      <c r="AG1148" s="130">
        <f t="shared" si="606"/>
        <v>0</v>
      </c>
      <c r="AH1148" s="74">
        <f t="shared" si="607"/>
        <v>0</v>
      </c>
      <c r="AI1148" s="123">
        <f t="shared" si="608"/>
        <v>0</v>
      </c>
      <c r="AJ1148" s="118">
        <f t="shared" si="624"/>
        <v>0</v>
      </c>
      <c r="AK1148" s="74">
        <f t="shared" si="625"/>
        <v>0</v>
      </c>
      <c r="AL1148" s="174">
        <f t="shared" si="626"/>
        <v>0</v>
      </c>
      <c r="AM1148" s="175">
        <f t="shared" si="609"/>
        <v>0</v>
      </c>
      <c r="AN1148" s="130">
        <f t="shared" si="627"/>
        <v>0</v>
      </c>
      <c r="AO1148" s="74">
        <f t="shared" si="610"/>
        <v>0</v>
      </c>
      <c r="AP1148" s="123">
        <f t="shared" si="628"/>
        <v>0</v>
      </c>
      <c r="AQ1148" s="118">
        <f t="shared" si="611"/>
        <v>0</v>
      </c>
      <c r="AR1148" s="82" t="str">
        <f t="shared" si="629"/>
        <v>https://www.alta.ru/tnved/code//</v>
      </c>
      <c r="AS1148" s="157"/>
      <c r="AT1148" s="162"/>
      <c r="AU1148" s="74">
        <f t="shared" si="612"/>
        <v>0</v>
      </c>
      <c r="AV1148" s="157"/>
      <c r="AW1148" s="75">
        <f>_xlfn.IFNA(VLOOKUP(L1148,list_vat[],3,FALSE),0)</f>
        <v>0</v>
      </c>
      <c r="AX1148" s="74">
        <f t="shared" si="630"/>
        <v>0</v>
      </c>
      <c r="AY1148" s="74">
        <f t="shared" si="631"/>
        <v>0</v>
      </c>
      <c r="AZ1148" s="130">
        <f t="shared" si="632"/>
        <v>0</v>
      </c>
      <c r="BA1148" s="74">
        <f t="shared" si="613"/>
        <v>0</v>
      </c>
      <c r="BB1148" s="193">
        <f t="shared" si="633"/>
        <v>0</v>
      </c>
      <c r="BC1148" s="102">
        <f t="shared" si="634"/>
        <v>0</v>
      </c>
      <c r="BD1148" s="102">
        <f t="shared" si="635"/>
        <v>0</v>
      </c>
      <c r="BE1148" s="413" t="s">
        <v>69</v>
      </c>
    </row>
    <row r="1149" spans="1:57" s="65" customFormat="1" ht="12" customHeight="1" x14ac:dyDescent="0.2">
      <c r="A1149" s="43">
        <v>1134</v>
      </c>
      <c r="B1149" s="166"/>
      <c r="C1149" s="166"/>
      <c r="D1149" s="166"/>
      <c r="E1149" s="162"/>
      <c r="F1149" s="166"/>
      <c r="G1149" s="162"/>
      <c r="H1149" s="162"/>
      <c r="I1149" s="189">
        <f t="shared" si="614"/>
        <v>0</v>
      </c>
      <c r="J1149" s="195"/>
      <c r="K1149" s="162"/>
      <c r="L1149" s="168"/>
      <c r="M1149" s="75">
        <f>_xlfn.XLOOKUP(L1149,list_vat[Страна],list_vat[Ставка НДС %],0,0)</f>
        <v>0</v>
      </c>
      <c r="N1149" s="162">
        <f t="shared" si="615"/>
        <v>0</v>
      </c>
      <c r="O1149" s="169"/>
      <c r="P1149" s="74">
        <f t="shared" si="636"/>
        <v>0</v>
      </c>
      <c r="Q1149" s="162"/>
      <c r="R1149" s="162" t="str">
        <f t="shared" si="616"/>
        <v>введи курс</v>
      </c>
      <c r="S1149" s="196">
        <f t="shared" si="617"/>
        <v>0</v>
      </c>
      <c r="T1149" s="192">
        <f t="shared" si="618"/>
        <v>0</v>
      </c>
      <c r="U1149" s="76">
        <f t="shared" si="619"/>
        <v>0</v>
      </c>
      <c r="V1149" s="123">
        <f t="shared" si="620"/>
        <v>0</v>
      </c>
      <c r="W1149" s="191"/>
      <c r="X1149" s="170"/>
      <c r="Y1149" s="74">
        <f t="shared" si="605"/>
        <v>0</v>
      </c>
      <c r="Z1149" s="188"/>
      <c r="AA1149" s="130">
        <f t="shared" si="621"/>
        <v>0</v>
      </c>
      <c r="AB1149" s="74">
        <f t="shared" si="622"/>
        <v>0</v>
      </c>
      <c r="AC1149" s="356"/>
      <c r="AD1149" s="130" cm="1">
        <f t="array" ref="AD1149">IFERROR(ROUND((_xlfn.IFS(offer_sale_type="поставка",AB1149,offer_sale_type="транзит",S1149)*(1+AC1149))/E1149,2),0)</f>
        <v>0</v>
      </c>
      <c r="AE1149" s="74">
        <f t="shared" si="623"/>
        <v>0</v>
      </c>
      <c r="AF1149" s="123" cm="1">
        <f t="array" ref="AF1149">IFERROR(ROUND(_xlfn.IFS(offer_sale_type="поставка",AB1149,offer_sale_type="транзит",S1149)*AC1149,2),0)</f>
        <v>0</v>
      </c>
      <c r="AG1149" s="130">
        <f t="shared" si="606"/>
        <v>0</v>
      </c>
      <c r="AH1149" s="74">
        <f t="shared" si="607"/>
        <v>0</v>
      </c>
      <c r="AI1149" s="123">
        <f t="shared" si="608"/>
        <v>0</v>
      </c>
      <c r="AJ1149" s="118">
        <f t="shared" si="624"/>
        <v>0</v>
      </c>
      <c r="AK1149" s="74">
        <f t="shared" si="625"/>
        <v>0</v>
      </c>
      <c r="AL1149" s="174">
        <f t="shared" si="626"/>
        <v>0</v>
      </c>
      <c r="AM1149" s="175">
        <f t="shared" si="609"/>
        <v>0</v>
      </c>
      <c r="AN1149" s="130">
        <f t="shared" si="627"/>
        <v>0</v>
      </c>
      <c r="AO1149" s="74">
        <f t="shared" si="610"/>
        <v>0</v>
      </c>
      <c r="AP1149" s="123">
        <f t="shared" si="628"/>
        <v>0</v>
      </c>
      <c r="AQ1149" s="118">
        <f t="shared" si="611"/>
        <v>0</v>
      </c>
      <c r="AR1149" s="82" t="str">
        <f t="shared" si="629"/>
        <v>https://www.alta.ru/tnved/code//</v>
      </c>
      <c r="AS1149" s="157"/>
      <c r="AT1149" s="162"/>
      <c r="AU1149" s="74">
        <f t="shared" si="612"/>
        <v>0</v>
      </c>
      <c r="AV1149" s="157"/>
      <c r="AW1149" s="75">
        <f>_xlfn.IFNA(VLOOKUP(L1149,list_vat[],3,FALSE),0)</f>
        <v>0</v>
      </c>
      <c r="AX1149" s="74">
        <f t="shared" si="630"/>
        <v>0</v>
      </c>
      <c r="AY1149" s="74">
        <f t="shared" si="631"/>
        <v>0</v>
      </c>
      <c r="AZ1149" s="130">
        <f t="shared" si="632"/>
        <v>0</v>
      </c>
      <c r="BA1149" s="74">
        <f t="shared" si="613"/>
        <v>0</v>
      </c>
      <c r="BB1149" s="193">
        <f t="shared" si="633"/>
        <v>0</v>
      </c>
      <c r="BC1149" s="102">
        <f t="shared" si="634"/>
        <v>0</v>
      </c>
      <c r="BD1149" s="102">
        <f t="shared" si="635"/>
        <v>0</v>
      </c>
      <c r="BE1149" s="413" t="s">
        <v>69</v>
      </c>
    </row>
    <row r="1150" spans="1:57" s="65" customFormat="1" ht="12" customHeight="1" x14ac:dyDescent="0.2">
      <c r="A1150" s="43">
        <v>1135</v>
      </c>
      <c r="B1150" s="166"/>
      <c r="C1150" s="166"/>
      <c r="D1150" s="166"/>
      <c r="E1150" s="162"/>
      <c r="F1150" s="166"/>
      <c r="G1150" s="162"/>
      <c r="H1150" s="162"/>
      <c r="I1150" s="189">
        <f t="shared" si="614"/>
        <v>0</v>
      </c>
      <c r="J1150" s="195"/>
      <c r="K1150" s="162"/>
      <c r="L1150" s="168"/>
      <c r="M1150" s="75">
        <f>_xlfn.XLOOKUP(L1150,list_vat[Страна],list_vat[Ставка НДС %],0,0)</f>
        <v>0</v>
      </c>
      <c r="N1150" s="162">
        <f t="shared" si="615"/>
        <v>0</v>
      </c>
      <c r="O1150" s="169"/>
      <c r="P1150" s="74">
        <f t="shared" si="636"/>
        <v>0</v>
      </c>
      <c r="Q1150" s="162"/>
      <c r="R1150" s="162" t="str">
        <f t="shared" si="616"/>
        <v>введи курс</v>
      </c>
      <c r="S1150" s="196">
        <f t="shared" si="617"/>
        <v>0</v>
      </c>
      <c r="T1150" s="192">
        <f t="shared" si="618"/>
        <v>0</v>
      </c>
      <c r="U1150" s="76">
        <f t="shared" si="619"/>
        <v>0</v>
      </c>
      <c r="V1150" s="123">
        <f t="shared" si="620"/>
        <v>0</v>
      </c>
      <c r="W1150" s="191"/>
      <c r="X1150" s="170"/>
      <c r="Y1150" s="74">
        <f t="shared" si="605"/>
        <v>0</v>
      </c>
      <c r="Z1150" s="188"/>
      <c r="AA1150" s="130">
        <f t="shared" si="621"/>
        <v>0</v>
      </c>
      <c r="AB1150" s="74">
        <f t="shared" si="622"/>
        <v>0</v>
      </c>
      <c r="AC1150" s="356"/>
      <c r="AD1150" s="130" cm="1">
        <f t="array" ref="AD1150">IFERROR(ROUND((_xlfn.IFS(offer_sale_type="поставка",AB1150,offer_sale_type="транзит",S1150)*(1+AC1150))/E1150,2),0)</f>
        <v>0</v>
      </c>
      <c r="AE1150" s="74">
        <f t="shared" si="623"/>
        <v>0</v>
      </c>
      <c r="AF1150" s="123" cm="1">
        <f t="array" ref="AF1150">IFERROR(ROUND(_xlfn.IFS(offer_sale_type="поставка",AB1150,offer_sale_type="транзит",S1150)*AC1150,2),0)</f>
        <v>0</v>
      </c>
      <c r="AG1150" s="130">
        <f t="shared" si="606"/>
        <v>0</v>
      </c>
      <c r="AH1150" s="74">
        <f t="shared" si="607"/>
        <v>0</v>
      </c>
      <c r="AI1150" s="123">
        <f t="shared" si="608"/>
        <v>0</v>
      </c>
      <c r="AJ1150" s="118">
        <f t="shared" si="624"/>
        <v>0</v>
      </c>
      <c r="AK1150" s="74">
        <f t="shared" si="625"/>
        <v>0</v>
      </c>
      <c r="AL1150" s="174">
        <f t="shared" si="626"/>
        <v>0</v>
      </c>
      <c r="AM1150" s="175">
        <f t="shared" si="609"/>
        <v>0</v>
      </c>
      <c r="AN1150" s="130">
        <f t="shared" si="627"/>
        <v>0</v>
      </c>
      <c r="AO1150" s="74">
        <f t="shared" si="610"/>
        <v>0</v>
      </c>
      <c r="AP1150" s="123">
        <f t="shared" si="628"/>
        <v>0</v>
      </c>
      <c r="AQ1150" s="118">
        <f t="shared" si="611"/>
        <v>0</v>
      </c>
      <c r="AR1150" s="82" t="str">
        <f t="shared" si="629"/>
        <v>https://www.alta.ru/tnved/code//</v>
      </c>
      <c r="AS1150" s="157"/>
      <c r="AT1150" s="162"/>
      <c r="AU1150" s="74">
        <f t="shared" si="612"/>
        <v>0</v>
      </c>
      <c r="AV1150" s="157"/>
      <c r="AW1150" s="75">
        <f>_xlfn.IFNA(VLOOKUP(L1150,list_vat[],3,FALSE),0)</f>
        <v>0</v>
      </c>
      <c r="AX1150" s="74">
        <f t="shared" si="630"/>
        <v>0</v>
      </c>
      <c r="AY1150" s="74">
        <f t="shared" si="631"/>
        <v>0</v>
      </c>
      <c r="AZ1150" s="130">
        <f t="shared" si="632"/>
        <v>0</v>
      </c>
      <c r="BA1150" s="74">
        <f t="shared" si="613"/>
        <v>0</v>
      </c>
      <c r="BB1150" s="193">
        <f t="shared" si="633"/>
        <v>0</v>
      </c>
      <c r="BC1150" s="102">
        <f t="shared" si="634"/>
        <v>0</v>
      </c>
      <c r="BD1150" s="102">
        <f t="shared" si="635"/>
        <v>0</v>
      </c>
      <c r="BE1150" s="413" t="s">
        <v>69</v>
      </c>
    </row>
    <row r="1151" spans="1:57" s="65" customFormat="1" ht="12" customHeight="1" x14ac:dyDescent="0.2">
      <c r="A1151" s="43">
        <v>1136</v>
      </c>
      <c r="B1151" s="166"/>
      <c r="C1151" s="166"/>
      <c r="D1151" s="166"/>
      <c r="E1151" s="162"/>
      <c r="F1151" s="166"/>
      <c r="G1151" s="162"/>
      <c r="H1151" s="162"/>
      <c r="I1151" s="189">
        <f t="shared" si="614"/>
        <v>0</v>
      </c>
      <c r="J1151" s="195"/>
      <c r="K1151" s="162"/>
      <c r="L1151" s="168"/>
      <c r="M1151" s="75">
        <f>_xlfn.XLOOKUP(L1151,list_vat[Страна],list_vat[Ставка НДС %],0,0)</f>
        <v>0</v>
      </c>
      <c r="N1151" s="162">
        <f t="shared" si="615"/>
        <v>0</v>
      </c>
      <c r="O1151" s="169"/>
      <c r="P1151" s="74">
        <f t="shared" si="636"/>
        <v>0</v>
      </c>
      <c r="Q1151" s="162"/>
      <c r="R1151" s="162" t="str">
        <f t="shared" si="616"/>
        <v>введи курс</v>
      </c>
      <c r="S1151" s="196">
        <f t="shared" si="617"/>
        <v>0</v>
      </c>
      <c r="T1151" s="192">
        <f t="shared" si="618"/>
        <v>0</v>
      </c>
      <c r="U1151" s="76">
        <f t="shared" si="619"/>
        <v>0</v>
      </c>
      <c r="V1151" s="123">
        <f t="shared" si="620"/>
        <v>0</v>
      </c>
      <c r="W1151" s="191"/>
      <c r="X1151" s="170"/>
      <c r="Y1151" s="74">
        <f t="shared" si="605"/>
        <v>0</v>
      </c>
      <c r="Z1151" s="188"/>
      <c r="AA1151" s="130">
        <f t="shared" si="621"/>
        <v>0</v>
      </c>
      <c r="AB1151" s="74">
        <f t="shared" si="622"/>
        <v>0</v>
      </c>
      <c r="AC1151" s="356"/>
      <c r="AD1151" s="130" cm="1">
        <f t="array" ref="AD1151">IFERROR(ROUND((_xlfn.IFS(offer_sale_type="поставка",AB1151,offer_sale_type="транзит",S1151)*(1+AC1151))/E1151,2),0)</f>
        <v>0</v>
      </c>
      <c r="AE1151" s="74">
        <f t="shared" si="623"/>
        <v>0</v>
      </c>
      <c r="AF1151" s="123" cm="1">
        <f t="array" ref="AF1151">IFERROR(ROUND(_xlfn.IFS(offer_sale_type="поставка",AB1151,offer_sale_type="транзит",S1151)*AC1151,2),0)</f>
        <v>0</v>
      </c>
      <c r="AG1151" s="130">
        <f t="shared" si="606"/>
        <v>0</v>
      </c>
      <c r="AH1151" s="74">
        <f t="shared" si="607"/>
        <v>0</v>
      </c>
      <c r="AI1151" s="123">
        <f t="shared" si="608"/>
        <v>0</v>
      </c>
      <c r="AJ1151" s="118">
        <f t="shared" si="624"/>
        <v>0</v>
      </c>
      <c r="AK1151" s="74">
        <f t="shared" si="625"/>
        <v>0</v>
      </c>
      <c r="AL1151" s="174">
        <f t="shared" si="626"/>
        <v>0</v>
      </c>
      <c r="AM1151" s="175">
        <f t="shared" si="609"/>
        <v>0</v>
      </c>
      <c r="AN1151" s="130">
        <f t="shared" si="627"/>
        <v>0</v>
      </c>
      <c r="AO1151" s="74">
        <f t="shared" si="610"/>
        <v>0</v>
      </c>
      <c r="AP1151" s="123">
        <f t="shared" si="628"/>
        <v>0</v>
      </c>
      <c r="AQ1151" s="118">
        <f t="shared" si="611"/>
        <v>0</v>
      </c>
      <c r="AR1151" s="82" t="str">
        <f t="shared" si="629"/>
        <v>https://www.alta.ru/tnved/code//</v>
      </c>
      <c r="AS1151" s="157"/>
      <c r="AT1151" s="162"/>
      <c r="AU1151" s="74">
        <f t="shared" si="612"/>
        <v>0</v>
      </c>
      <c r="AV1151" s="157"/>
      <c r="AW1151" s="75">
        <f>_xlfn.IFNA(VLOOKUP(L1151,list_vat[],3,FALSE),0)</f>
        <v>0</v>
      </c>
      <c r="AX1151" s="74">
        <f t="shared" si="630"/>
        <v>0</v>
      </c>
      <c r="AY1151" s="74">
        <f t="shared" si="631"/>
        <v>0</v>
      </c>
      <c r="AZ1151" s="130">
        <f t="shared" si="632"/>
        <v>0</v>
      </c>
      <c r="BA1151" s="74">
        <f t="shared" si="613"/>
        <v>0</v>
      </c>
      <c r="BB1151" s="193">
        <f t="shared" si="633"/>
        <v>0</v>
      </c>
      <c r="BC1151" s="102">
        <f t="shared" si="634"/>
        <v>0</v>
      </c>
      <c r="BD1151" s="102">
        <f t="shared" si="635"/>
        <v>0</v>
      </c>
      <c r="BE1151" s="413" t="s">
        <v>69</v>
      </c>
    </row>
    <row r="1152" spans="1:57" s="65" customFormat="1" ht="12" customHeight="1" x14ac:dyDescent="0.2">
      <c r="A1152" s="43">
        <v>1137</v>
      </c>
      <c r="B1152" s="166"/>
      <c r="C1152" s="166"/>
      <c r="D1152" s="166"/>
      <c r="E1152" s="162"/>
      <c r="F1152" s="166"/>
      <c r="G1152" s="162"/>
      <c r="H1152" s="162"/>
      <c r="I1152" s="189">
        <f t="shared" si="614"/>
        <v>0</v>
      </c>
      <c r="J1152" s="195"/>
      <c r="K1152" s="162"/>
      <c r="L1152" s="168"/>
      <c r="M1152" s="75">
        <f>_xlfn.XLOOKUP(L1152,list_vat[Страна],list_vat[Ставка НДС %],0,0)</f>
        <v>0</v>
      </c>
      <c r="N1152" s="162">
        <f t="shared" si="615"/>
        <v>0</v>
      </c>
      <c r="O1152" s="169"/>
      <c r="P1152" s="74">
        <f t="shared" si="636"/>
        <v>0</v>
      </c>
      <c r="Q1152" s="162"/>
      <c r="R1152" s="162" t="str">
        <f t="shared" si="616"/>
        <v>введи курс</v>
      </c>
      <c r="S1152" s="196">
        <f t="shared" si="617"/>
        <v>0</v>
      </c>
      <c r="T1152" s="192">
        <f t="shared" si="618"/>
        <v>0</v>
      </c>
      <c r="U1152" s="76">
        <f t="shared" si="619"/>
        <v>0</v>
      </c>
      <c r="V1152" s="123">
        <f t="shared" si="620"/>
        <v>0</v>
      </c>
      <c r="W1152" s="191"/>
      <c r="X1152" s="170"/>
      <c r="Y1152" s="74">
        <f t="shared" si="605"/>
        <v>0</v>
      </c>
      <c r="Z1152" s="188"/>
      <c r="AA1152" s="130">
        <f t="shared" si="621"/>
        <v>0</v>
      </c>
      <c r="AB1152" s="74">
        <f t="shared" si="622"/>
        <v>0</v>
      </c>
      <c r="AC1152" s="356"/>
      <c r="AD1152" s="130" cm="1">
        <f t="array" ref="AD1152">IFERROR(ROUND((_xlfn.IFS(offer_sale_type="поставка",AB1152,offer_sale_type="транзит",S1152)*(1+AC1152))/E1152,2),0)</f>
        <v>0</v>
      </c>
      <c r="AE1152" s="74">
        <f t="shared" si="623"/>
        <v>0</v>
      </c>
      <c r="AF1152" s="123" cm="1">
        <f t="array" ref="AF1152">IFERROR(ROUND(_xlfn.IFS(offer_sale_type="поставка",AB1152,offer_sale_type="транзит",S1152)*AC1152,2),0)</f>
        <v>0</v>
      </c>
      <c r="AG1152" s="130">
        <f t="shared" si="606"/>
        <v>0</v>
      </c>
      <c r="AH1152" s="74">
        <f t="shared" si="607"/>
        <v>0</v>
      </c>
      <c r="AI1152" s="123">
        <f t="shared" si="608"/>
        <v>0</v>
      </c>
      <c r="AJ1152" s="118">
        <f t="shared" si="624"/>
        <v>0</v>
      </c>
      <c r="AK1152" s="74">
        <f t="shared" si="625"/>
        <v>0</v>
      </c>
      <c r="AL1152" s="174">
        <f t="shared" si="626"/>
        <v>0</v>
      </c>
      <c r="AM1152" s="175">
        <f t="shared" si="609"/>
        <v>0</v>
      </c>
      <c r="AN1152" s="130">
        <f t="shared" si="627"/>
        <v>0</v>
      </c>
      <c r="AO1152" s="74">
        <f t="shared" si="610"/>
        <v>0</v>
      </c>
      <c r="AP1152" s="123">
        <f t="shared" si="628"/>
        <v>0</v>
      </c>
      <c r="AQ1152" s="118">
        <f t="shared" si="611"/>
        <v>0</v>
      </c>
      <c r="AR1152" s="82" t="str">
        <f t="shared" si="629"/>
        <v>https://www.alta.ru/tnved/code//</v>
      </c>
      <c r="AS1152" s="157"/>
      <c r="AT1152" s="162"/>
      <c r="AU1152" s="74">
        <f t="shared" si="612"/>
        <v>0</v>
      </c>
      <c r="AV1152" s="157"/>
      <c r="AW1152" s="75">
        <f>_xlfn.IFNA(VLOOKUP(L1152,list_vat[],3,FALSE),0)</f>
        <v>0</v>
      </c>
      <c r="AX1152" s="74">
        <f t="shared" si="630"/>
        <v>0</v>
      </c>
      <c r="AY1152" s="74">
        <f t="shared" si="631"/>
        <v>0</v>
      </c>
      <c r="AZ1152" s="130">
        <f t="shared" si="632"/>
        <v>0</v>
      </c>
      <c r="BA1152" s="74">
        <f t="shared" si="613"/>
        <v>0</v>
      </c>
      <c r="BB1152" s="193">
        <f t="shared" si="633"/>
        <v>0</v>
      </c>
      <c r="BC1152" s="102">
        <f t="shared" si="634"/>
        <v>0</v>
      </c>
      <c r="BD1152" s="102">
        <f t="shared" si="635"/>
        <v>0</v>
      </c>
      <c r="BE1152" s="413" t="s">
        <v>69</v>
      </c>
    </row>
    <row r="1153" spans="1:57" s="65" customFormat="1" ht="12" customHeight="1" x14ac:dyDescent="0.2">
      <c r="A1153" s="43">
        <v>1138</v>
      </c>
      <c r="B1153" s="166"/>
      <c r="C1153" s="166"/>
      <c r="D1153" s="166"/>
      <c r="E1153" s="162"/>
      <c r="F1153" s="166"/>
      <c r="G1153" s="162"/>
      <c r="H1153" s="162"/>
      <c r="I1153" s="189">
        <f t="shared" si="614"/>
        <v>0</v>
      </c>
      <c r="J1153" s="195"/>
      <c r="K1153" s="162"/>
      <c r="L1153" s="168"/>
      <c r="M1153" s="75">
        <f>_xlfn.XLOOKUP(L1153,list_vat[Страна],list_vat[Ставка НДС %],0,0)</f>
        <v>0</v>
      </c>
      <c r="N1153" s="162">
        <f t="shared" si="615"/>
        <v>0</v>
      </c>
      <c r="O1153" s="169"/>
      <c r="P1153" s="74">
        <f t="shared" si="636"/>
        <v>0</v>
      </c>
      <c r="Q1153" s="162"/>
      <c r="R1153" s="162" t="str">
        <f t="shared" si="616"/>
        <v>введи курс</v>
      </c>
      <c r="S1153" s="196">
        <f t="shared" si="617"/>
        <v>0</v>
      </c>
      <c r="T1153" s="192">
        <f t="shared" si="618"/>
        <v>0</v>
      </c>
      <c r="U1153" s="76">
        <f t="shared" si="619"/>
        <v>0</v>
      </c>
      <c r="V1153" s="123">
        <f t="shared" si="620"/>
        <v>0</v>
      </c>
      <c r="W1153" s="191"/>
      <c r="X1153" s="170"/>
      <c r="Y1153" s="74">
        <f t="shared" si="605"/>
        <v>0</v>
      </c>
      <c r="Z1153" s="188"/>
      <c r="AA1153" s="130">
        <f t="shared" si="621"/>
        <v>0</v>
      </c>
      <c r="AB1153" s="74">
        <f t="shared" si="622"/>
        <v>0</v>
      </c>
      <c r="AC1153" s="356"/>
      <c r="AD1153" s="130" cm="1">
        <f t="array" ref="AD1153">IFERROR(ROUND((_xlfn.IFS(offer_sale_type="поставка",AB1153,offer_sale_type="транзит",S1153)*(1+AC1153))/E1153,2),0)</f>
        <v>0</v>
      </c>
      <c r="AE1153" s="74">
        <f t="shared" si="623"/>
        <v>0</v>
      </c>
      <c r="AF1153" s="123" cm="1">
        <f t="array" ref="AF1153">IFERROR(ROUND(_xlfn.IFS(offer_sale_type="поставка",AB1153,offer_sale_type="транзит",S1153)*AC1153,2),0)</f>
        <v>0</v>
      </c>
      <c r="AG1153" s="130">
        <f t="shared" si="606"/>
        <v>0</v>
      </c>
      <c r="AH1153" s="74">
        <f t="shared" si="607"/>
        <v>0</v>
      </c>
      <c r="AI1153" s="123">
        <f t="shared" si="608"/>
        <v>0</v>
      </c>
      <c r="AJ1153" s="118">
        <f t="shared" si="624"/>
        <v>0</v>
      </c>
      <c r="AK1153" s="74">
        <f t="shared" si="625"/>
        <v>0</v>
      </c>
      <c r="AL1153" s="174">
        <f t="shared" si="626"/>
        <v>0</v>
      </c>
      <c r="AM1153" s="175">
        <f t="shared" si="609"/>
        <v>0</v>
      </c>
      <c r="AN1153" s="130">
        <f t="shared" si="627"/>
        <v>0</v>
      </c>
      <c r="AO1153" s="74">
        <f t="shared" si="610"/>
        <v>0</v>
      </c>
      <c r="AP1153" s="123">
        <f t="shared" si="628"/>
        <v>0</v>
      </c>
      <c r="AQ1153" s="118">
        <f t="shared" si="611"/>
        <v>0</v>
      </c>
      <c r="AR1153" s="82" t="str">
        <f t="shared" si="629"/>
        <v>https://www.alta.ru/tnved/code//</v>
      </c>
      <c r="AS1153" s="157"/>
      <c r="AT1153" s="162"/>
      <c r="AU1153" s="74">
        <f t="shared" si="612"/>
        <v>0</v>
      </c>
      <c r="AV1153" s="157"/>
      <c r="AW1153" s="75">
        <f>_xlfn.IFNA(VLOOKUP(L1153,list_vat[],3,FALSE),0)</f>
        <v>0</v>
      </c>
      <c r="AX1153" s="74">
        <f t="shared" si="630"/>
        <v>0</v>
      </c>
      <c r="AY1153" s="74">
        <f t="shared" si="631"/>
        <v>0</v>
      </c>
      <c r="AZ1153" s="130">
        <f t="shared" si="632"/>
        <v>0</v>
      </c>
      <c r="BA1153" s="74">
        <f t="shared" si="613"/>
        <v>0</v>
      </c>
      <c r="BB1153" s="193">
        <f t="shared" si="633"/>
        <v>0</v>
      </c>
      <c r="BC1153" s="102">
        <f t="shared" si="634"/>
        <v>0</v>
      </c>
      <c r="BD1153" s="102">
        <f t="shared" si="635"/>
        <v>0</v>
      </c>
      <c r="BE1153" s="413" t="s">
        <v>69</v>
      </c>
    </row>
    <row r="1154" spans="1:57" s="65" customFormat="1" ht="12" customHeight="1" x14ac:dyDescent="0.2">
      <c r="A1154" s="43">
        <v>1139</v>
      </c>
      <c r="B1154" s="166"/>
      <c r="C1154" s="166"/>
      <c r="D1154" s="166"/>
      <c r="E1154" s="162"/>
      <c r="F1154" s="166"/>
      <c r="G1154" s="162"/>
      <c r="H1154" s="162"/>
      <c r="I1154" s="189">
        <f t="shared" si="614"/>
        <v>0</v>
      </c>
      <c r="J1154" s="195"/>
      <c r="K1154" s="162"/>
      <c r="L1154" s="168"/>
      <c r="M1154" s="75">
        <f>_xlfn.XLOOKUP(L1154,list_vat[Страна],list_vat[Ставка НДС %],0,0)</f>
        <v>0</v>
      </c>
      <c r="N1154" s="162">
        <f t="shared" si="615"/>
        <v>0</v>
      </c>
      <c r="O1154" s="169"/>
      <c r="P1154" s="74">
        <f t="shared" si="636"/>
        <v>0</v>
      </c>
      <c r="Q1154" s="162"/>
      <c r="R1154" s="162" t="str">
        <f t="shared" si="616"/>
        <v>введи курс</v>
      </c>
      <c r="S1154" s="196">
        <f t="shared" si="617"/>
        <v>0</v>
      </c>
      <c r="T1154" s="192">
        <f t="shared" si="618"/>
        <v>0</v>
      </c>
      <c r="U1154" s="76">
        <f t="shared" si="619"/>
        <v>0</v>
      </c>
      <c r="V1154" s="123">
        <f t="shared" si="620"/>
        <v>0</v>
      </c>
      <c r="W1154" s="191"/>
      <c r="X1154" s="170"/>
      <c r="Y1154" s="74">
        <f t="shared" si="605"/>
        <v>0</v>
      </c>
      <c r="Z1154" s="188"/>
      <c r="AA1154" s="130">
        <f t="shared" si="621"/>
        <v>0</v>
      </c>
      <c r="AB1154" s="74">
        <f t="shared" si="622"/>
        <v>0</v>
      </c>
      <c r="AC1154" s="356"/>
      <c r="AD1154" s="130" cm="1">
        <f t="array" ref="AD1154">IFERROR(ROUND((_xlfn.IFS(offer_sale_type="поставка",AB1154,offer_sale_type="транзит",S1154)*(1+AC1154))/E1154,2),0)</f>
        <v>0</v>
      </c>
      <c r="AE1154" s="74">
        <f t="shared" si="623"/>
        <v>0</v>
      </c>
      <c r="AF1154" s="123" cm="1">
        <f t="array" ref="AF1154">IFERROR(ROUND(_xlfn.IFS(offer_sale_type="поставка",AB1154,offer_sale_type="транзит",S1154)*AC1154,2),0)</f>
        <v>0</v>
      </c>
      <c r="AG1154" s="130">
        <f t="shared" si="606"/>
        <v>0</v>
      </c>
      <c r="AH1154" s="74">
        <f t="shared" si="607"/>
        <v>0</v>
      </c>
      <c r="AI1154" s="123">
        <f t="shared" si="608"/>
        <v>0</v>
      </c>
      <c r="AJ1154" s="118">
        <f t="shared" si="624"/>
        <v>0</v>
      </c>
      <c r="AK1154" s="74">
        <f t="shared" si="625"/>
        <v>0</v>
      </c>
      <c r="AL1154" s="174">
        <f t="shared" si="626"/>
        <v>0</v>
      </c>
      <c r="AM1154" s="175">
        <f t="shared" si="609"/>
        <v>0</v>
      </c>
      <c r="AN1154" s="130">
        <f t="shared" si="627"/>
        <v>0</v>
      </c>
      <c r="AO1154" s="74">
        <f t="shared" si="610"/>
        <v>0</v>
      </c>
      <c r="AP1154" s="123">
        <f t="shared" si="628"/>
        <v>0</v>
      </c>
      <c r="AQ1154" s="118">
        <f t="shared" si="611"/>
        <v>0</v>
      </c>
      <c r="AR1154" s="82" t="str">
        <f t="shared" si="629"/>
        <v>https://www.alta.ru/tnved/code//</v>
      </c>
      <c r="AS1154" s="157"/>
      <c r="AT1154" s="162"/>
      <c r="AU1154" s="74">
        <f t="shared" si="612"/>
        <v>0</v>
      </c>
      <c r="AV1154" s="157"/>
      <c r="AW1154" s="75">
        <f>_xlfn.IFNA(VLOOKUP(L1154,list_vat[],3,FALSE),0)</f>
        <v>0</v>
      </c>
      <c r="AX1154" s="74">
        <f t="shared" si="630"/>
        <v>0</v>
      </c>
      <c r="AY1154" s="74">
        <f t="shared" si="631"/>
        <v>0</v>
      </c>
      <c r="AZ1154" s="130">
        <f t="shared" si="632"/>
        <v>0</v>
      </c>
      <c r="BA1154" s="74">
        <f t="shared" si="613"/>
        <v>0</v>
      </c>
      <c r="BB1154" s="193">
        <f t="shared" si="633"/>
        <v>0</v>
      </c>
      <c r="BC1154" s="102">
        <f t="shared" si="634"/>
        <v>0</v>
      </c>
      <c r="BD1154" s="102">
        <f t="shared" si="635"/>
        <v>0</v>
      </c>
      <c r="BE1154" s="413" t="s">
        <v>69</v>
      </c>
    </row>
    <row r="1155" spans="1:57" s="65" customFormat="1" ht="12" customHeight="1" x14ac:dyDescent="0.2">
      <c r="A1155" s="43">
        <v>1140</v>
      </c>
      <c r="B1155" s="166"/>
      <c r="C1155" s="166"/>
      <c r="D1155" s="166"/>
      <c r="E1155" s="162"/>
      <c r="F1155" s="166"/>
      <c r="G1155" s="162"/>
      <c r="H1155" s="162"/>
      <c r="I1155" s="189">
        <f t="shared" si="614"/>
        <v>0</v>
      </c>
      <c r="J1155" s="195"/>
      <c r="K1155" s="162"/>
      <c r="L1155" s="168"/>
      <c r="M1155" s="75">
        <f>_xlfn.XLOOKUP(L1155,list_vat[Страна],list_vat[Ставка НДС %],0,0)</f>
        <v>0</v>
      </c>
      <c r="N1155" s="162">
        <f t="shared" si="615"/>
        <v>0</v>
      </c>
      <c r="O1155" s="169"/>
      <c r="P1155" s="74">
        <f t="shared" si="636"/>
        <v>0</v>
      </c>
      <c r="Q1155" s="162"/>
      <c r="R1155" s="162" t="str">
        <f t="shared" si="616"/>
        <v>введи курс</v>
      </c>
      <c r="S1155" s="196">
        <f t="shared" si="617"/>
        <v>0</v>
      </c>
      <c r="T1155" s="192">
        <f t="shared" si="618"/>
        <v>0</v>
      </c>
      <c r="U1155" s="76">
        <f t="shared" si="619"/>
        <v>0</v>
      </c>
      <c r="V1155" s="123">
        <f t="shared" si="620"/>
        <v>0</v>
      </c>
      <c r="W1155" s="191"/>
      <c r="X1155" s="170"/>
      <c r="Y1155" s="74">
        <f t="shared" si="605"/>
        <v>0</v>
      </c>
      <c r="Z1155" s="188"/>
      <c r="AA1155" s="130">
        <f t="shared" si="621"/>
        <v>0</v>
      </c>
      <c r="AB1155" s="74">
        <f t="shared" si="622"/>
        <v>0</v>
      </c>
      <c r="AC1155" s="356"/>
      <c r="AD1155" s="130" cm="1">
        <f t="array" ref="AD1155">IFERROR(ROUND((_xlfn.IFS(offer_sale_type="поставка",AB1155,offer_sale_type="транзит",S1155)*(1+AC1155))/E1155,2),0)</f>
        <v>0</v>
      </c>
      <c r="AE1155" s="74">
        <f t="shared" si="623"/>
        <v>0</v>
      </c>
      <c r="AF1155" s="123" cm="1">
        <f t="array" ref="AF1155">IFERROR(ROUND(_xlfn.IFS(offer_sale_type="поставка",AB1155,offer_sale_type="транзит",S1155)*AC1155,2),0)</f>
        <v>0</v>
      </c>
      <c r="AG1155" s="130">
        <f t="shared" si="606"/>
        <v>0</v>
      </c>
      <c r="AH1155" s="74">
        <f t="shared" si="607"/>
        <v>0</v>
      </c>
      <c r="AI1155" s="123">
        <f t="shared" si="608"/>
        <v>0</v>
      </c>
      <c r="AJ1155" s="118">
        <f t="shared" si="624"/>
        <v>0</v>
      </c>
      <c r="AK1155" s="74">
        <f t="shared" si="625"/>
        <v>0</v>
      </c>
      <c r="AL1155" s="174">
        <f t="shared" si="626"/>
        <v>0</v>
      </c>
      <c r="AM1155" s="175">
        <f t="shared" si="609"/>
        <v>0</v>
      </c>
      <c r="AN1155" s="130">
        <f t="shared" si="627"/>
        <v>0</v>
      </c>
      <c r="AO1155" s="74">
        <f t="shared" si="610"/>
        <v>0</v>
      </c>
      <c r="AP1155" s="123">
        <f t="shared" si="628"/>
        <v>0</v>
      </c>
      <c r="AQ1155" s="118">
        <f t="shared" si="611"/>
        <v>0</v>
      </c>
      <c r="AR1155" s="82" t="str">
        <f t="shared" si="629"/>
        <v>https://www.alta.ru/tnved/code//</v>
      </c>
      <c r="AS1155" s="157"/>
      <c r="AT1155" s="162"/>
      <c r="AU1155" s="74">
        <f t="shared" si="612"/>
        <v>0</v>
      </c>
      <c r="AV1155" s="157"/>
      <c r="AW1155" s="75">
        <f>_xlfn.IFNA(VLOOKUP(L1155,list_vat[],3,FALSE),0)</f>
        <v>0</v>
      </c>
      <c r="AX1155" s="74">
        <f t="shared" si="630"/>
        <v>0</v>
      </c>
      <c r="AY1155" s="74">
        <f t="shared" si="631"/>
        <v>0</v>
      </c>
      <c r="AZ1155" s="130">
        <f t="shared" si="632"/>
        <v>0</v>
      </c>
      <c r="BA1155" s="74">
        <f t="shared" si="613"/>
        <v>0</v>
      </c>
      <c r="BB1155" s="193">
        <f t="shared" si="633"/>
        <v>0</v>
      </c>
      <c r="BC1155" s="102">
        <f t="shared" si="634"/>
        <v>0</v>
      </c>
      <c r="BD1155" s="102">
        <f t="shared" si="635"/>
        <v>0</v>
      </c>
      <c r="BE1155" s="413" t="s">
        <v>69</v>
      </c>
    </row>
    <row r="1156" spans="1:57" s="65" customFormat="1" ht="12" customHeight="1" x14ac:dyDescent="0.2">
      <c r="A1156" s="43">
        <v>1141</v>
      </c>
      <c r="B1156" s="166"/>
      <c r="C1156" s="166"/>
      <c r="D1156" s="166"/>
      <c r="E1156" s="162"/>
      <c r="F1156" s="166"/>
      <c r="G1156" s="162"/>
      <c r="H1156" s="162"/>
      <c r="I1156" s="189">
        <f t="shared" si="614"/>
        <v>0</v>
      </c>
      <c r="J1156" s="195"/>
      <c r="K1156" s="162"/>
      <c r="L1156" s="168"/>
      <c r="M1156" s="75">
        <f>_xlfn.XLOOKUP(L1156,list_vat[Страна],list_vat[Ставка НДС %],0,0)</f>
        <v>0</v>
      </c>
      <c r="N1156" s="162">
        <f t="shared" si="615"/>
        <v>0</v>
      </c>
      <c r="O1156" s="169"/>
      <c r="P1156" s="74">
        <f t="shared" si="636"/>
        <v>0</v>
      </c>
      <c r="Q1156" s="162"/>
      <c r="R1156" s="162" t="str">
        <f t="shared" si="616"/>
        <v>введи курс</v>
      </c>
      <c r="S1156" s="196">
        <f t="shared" si="617"/>
        <v>0</v>
      </c>
      <c r="T1156" s="192">
        <f t="shared" si="618"/>
        <v>0</v>
      </c>
      <c r="U1156" s="76">
        <f t="shared" si="619"/>
        <v>0</v>
      </c>
      <c r="V1156" s="123">
        <f t="shared" si="620"/>
        <v>0</v>
      </c>
      <c r="W1156" s="191"/>
      <c r="X1156" s="170"/>
      <c r="Y1156" s="74">
        <f t="shared" si="605"/>
        <v>0</v>
      </c>
      <c r="Z1156" s="188"/>
      <c r="AA1156" s="130">
        <f t="shared" si="621"/>
        <v>0</v>
      </c>
      <c r="AB1156" s="74">
        <f t="shared" si="622"/>
        <v>0</v>
      </c>
      <c r="AC1156" s="356"/>
      <c r="AD1156" s="130" cm="1">
        <f t="array" ref="AD1156">IFERROR(ROUND((_xlfn.IFS(offer_sale_type="поставка",AB1156,offer_sale_type="транзит",S1156)*(1+AC1156))/E1156,2),0)</f>
        <v>0</v>
      </c>
      <c r="AE1156" s="74">
        <f t="shared" si="623"/>
        <v>0</v>
      </c>
      <c r="AF1156" s="123" cm="1">
        <f t="array" ref="AF1156">IFERROR(ROUND(_xlfn.IFS(offer_sale_type="поставка",AB1156,offer_sale_type="транзит",S1156)*AC1156,2),0)</f>
        <v>0</v>
      </c>
      <c r="AG1156" s="130">
        <f t="shared" si="606"/>
        <v>0</v>
      </c>
      <c r="AH1156" s="74">
        <f t="shared" si="607"/>
        <v>0</v>
      </c>
      <c r="AI1156" s="123">
        <f t="shared" si="608"/>
        <v>0</v>
      </c>
      <c r="AJ1156" s="118">
        <f t="shared" si="624"/>
        <v>0</v>
      </c>
      <c r="AK1156" s="74">
        <f t="shared" si="625"/>
        <v>0</v>
      </c>
      <c r="AL1156" s="174">
        <f t="shared" si="626"/>
        <v>0</v>
      </c>
      <c r="AM1156" s="175">
        <f t="shared" si="609"/>
        <v>0</v>
      </c>
      <c r="AN1156" s="130">
        <f t="shared" si="627"/>
        <v>0</v>
      </c>
      <c r="AO1156" s="74">
        <f t="shared" si="610"/>
        <v>0</v>
      </c>
      <c r="AP1156" s="123">
        <f t="shared" si="628"/>
        <v>0</v>
      </c>
      <c r="AQ1156" s="118">
        <f t="shared" si="611"/>
        <v>0</v>
      </c>
      <c r="AR1156" s="82" t="str">
        <f t="shared" si="629"/>
        <v>https://www.alta.ru/tnved/code//</v>
      </c>
      <c r="AS1156" s="157"/>
      <c r="AT1156" s="162"/>
      <c r="AU1156" s="74">
        <f t="shared" si="612"/>
        <v>0</v>
      </c>
      <c r="AV1156" s="157"/>
      <c r="AW1156" s="75">
        <f>_xlfn.IFNA(VLOOKUP(L1156,list_vat[],3,FALSE),0)</f>
        <v>0</v>
      </c>
      <c r="AX1156" s="74">
        <f t="shared" si="630"/>
        <v>0</v>
      </c>
      <c r="AY1156" s="74">
        <f t="shared" si="631"/>
        <v>0</v>
      </c>
      <c r="AZ1156" s="130">
        <f t="shared" si="632"/>
        <v>0</v>
      </c>
      <c r="BA1156" s="74">
        <f t="shared" si="613"/>
        <v>0</v>
      </c>
      <c r="BB1156" s="193">
        <f t="shared" si="633"/>
        <v>0</v>
      </c>
      <c r="BC1156" s="102">
        <f t="shared" si="634"/>
        <v>0</v>
      </c>
      <c r="BD1156" s="102">
        <f t="shared" si="635"/>
        <v>0</v>
      </c>
      <c r="BE1156" s="413" t="s">
        <v>69</v>
      </c>
    </row>
    <row r="1157" spans="1:57" s="65" customFormat="1" ht="12" customHeight="1" x14ac:dyDescent="0.2">
      <c r="A1157" s="43">
        <v>1142</v>
      </c>
      <c r="B1157" s="166"/>
      <c r="C1157" s="166"/>
      <c r="D1157" s="166"/>
      <c r="E1157" s="162"/>
      <c r="F1157" s="166"/>
      <c r="G1157" s="162"/>
      <c r="H1157" s="162"/>
      <c r="I1157" s="189">
        <f t="shared" si="614"/>
        <v>0</v>
      </c>
      <c r="J1157" s="195"/>
      <c r="K1157" s="162"/>
      <c r="L1157" s="168"/>
      <c r="M1157" s="75">
        <f>_xlfn.XLOOKUP(L1157,list_vat[Страна],list_vat[Ставка НДС %],0,0)</f>
        <v>0</v>
      </c>
      <c r="N1157" s="162">
        <f t="shared" si="615"/>
        <v>0</v>
      </c>
      <c r="O1157" s="169"/>
      <c r="P1157" s="74">
        <f t="shared" si="636"/>
        <v>0</v>
      </c>
      <c r="Q1157" s="162"/>
      <c r="R1157" s="162" t="str">
        <f t="shared" si="616"/>
        <v>введи курс</v>
      </c>
      <c r="S1157" s="196">
        <f t="shared" si="617"/>
        <v>0</v>
      </c>
      <c r="T1157" s="192">
        <f t="shared" si="618"/>
        <v>0</v>
      </c>
      <c r="U1157" s="76">
        <f t="shared" si="619"/>
        <v>0</v>
      </c>
      <c r="V1157" s="123">
        <f t="shared" si="620"/>
        <v>0</v>
      </c>
      <c r="W1157" s="191"/>
      <c r="X1157" s="170"/>
      <c r="Y1157" s="74">
        <f t="shared" si="605"/>
        <v>0</v>
      </c>
      <c r="Z1157" s="188"/>
      <c r="AA1157" s="130">
        <f t="shared" si="621"/>
        <v>0</v>
      </c>
      <c r="AB1157" s="74">
        <f t="shared" si="622"/>
        <v>0</v>
      </c>
      <c r="AC1157" s="356"/>
      <c r="AD1157" s="130" cm="1">
        <f t="array" ref="AD1157">IFERROR(ROUND((_xlfn.IFS(offer_sale_type="поставка",AB1157,offer_sale_type="транзит",S1157)*(1+AC1157))/E1157,2),0)</f>
        <v>0</v>
      </c>
      <c r="AE1157" s="74">
        <f t="shared" si="623"/>
        <v>0</v>
      </c>
      <c r="AF1157" s="123" cm="1">
        <f t="array" ref="AF1157">IFERROR(ROUND(_xlfn.IFS(offer_sale_type="поставка",AB1157,offer_sale_type="транзит",S1157)*AC1157,2),0)</f>
        <v>0</v>
      </c>
      <c r="AG1157" s="130">
        <f t="shared" si="606"/>
        <v>0</v>
      </c>
      <c r="AH1157" s="74">
        <f t="shared" si="607"/>
        <v>0</v>
      </c>
      <c r="AI1157" s="123">
        <f t="shared" si="608"/>
        <v>0</v>
      </c>
      <c r="AJ1157" s="118">
        <f t="shared" si="624"/>
        <v>0</v>
      </c>
      <c r="AK1157" s="74">
        <f t="shared" si="625"/>
        <v>0</v>
      </c>
      <c r="AL1157" s="174">
        <f t="shared" si="626"/>
        <v>0</v>
      </c>
      <c r="AM1157" s="175">
        <f t="shared" si="609"/>
        <v>0</v>
      </c>
      <c r="AN1157" s="130">
        <f t="shared" si="627"/>
        <v>0</v>
      </c>
      <c r="AO1157" s="74">
        <f t="shared" si="610"/>
        <v>0</v>
      </c>
      <c r="AP1157" s="123">
        <f t="shared" si="628"/>
        <v>0</v>
      </c>
      <c r="AQ1157" s="118">
        <f t="shared" si="611"/>
        <v>0</v>
      </c>
      <c r="AR1157" s="82" t="str">
        <f t="shared" si="629"/>
        <v>https://www.alta.ru/tnved/code//</v>
      </c>
      <c r="AS1157" s="157"/>
      <c r="AT1157" s="162"/>
      <c r="AU1157" s="74">
        <f t="shared" si="612"/>
        <v>0</v>
      </c>
      <c r="AV1157" s="157"/>
      <c r="AW1157" s="75">
        <f>_xlfn.IFNA(VLOOKUP(L1157,list_vat[],3,FALSE),0)</f>
        <v>0</v>
      </c>
      <c r="AX1157" s="74">
        <f t="shared" si="630"/>
        <v>0</v>
      </c>
      <c r="AY1157" s="74">
        <f t="shared" si="631"/>
        <v>0</v>
      </c>
      <c r="AZ1157" s="130">
        <f t="shared" si="632"/>
        <v>0</v>
      </c>
      <c r="BA1157" s="74">
        <f t="shared" si="613"/>
        <v>0</v>
      </c>
      <c r="BB1157" s="193">
        <f t="shared" si="633"/>
        <v>0</v>
      </c>
      <c r="BC1157" s="102">
        <f t="shared" si="634"/>
        <v>0</v>
      </c>
      <c r="BD1157" s="102">
        <f t="shared" si="635"/>
        <v>0</v>
      </c>
      <c r="BE1157" s="413" t="s">
        <v>69</v>
      </c>
    </row>
    <row r="1158" spans="1:57" s="65" customFormat="1" ht="12" customHeight="1" x14ac:dyDescent="0.2">
      <c r="A1158" s="43">
        <v>1143</v>
      </c>
      <c r="B1158" s="166"/>
      <c r="C1158" s="166"/>
      <c r="D1158" s="166"/>
      <c r="E1158" s="162"/>
      <c r="F1158" s="166"/>
      <c r="G1158" s="162"/>
      <c r="H1158" s="162"/>
      <c r="I1158" s="189">
        <f t="shared" si="614"/>
        <v>0</v>
      </c>
      <c r="J1158" s="195"/>
      <c r="K1158" s="162"/>
      <c r="L1158" s="168"/>
      <c r="M1158" s="75">
        <f>_xlfn.XLOOKUP(L1158,list_vat[Страна],list_vat[Ставка НДС %],0,0)</f>
        <v>0</v>
      </c>
      <c r="N1158" s="162">
        <f t="shared" si="615"/>
        <v>0</v>
      </c>
      <c r="O1158" s="169"/>
      <c r="P1158" s="74">
        <f t="shared" si="636"/>
        <v>0</v>
      </c>
      <c r="Q1158" s="162"/>
      <c r="R1158" s="162" t="str">
        <f t="shared" si="616"/>
        <v>введи курс</v>
      </c>
      <c r="S1158" s="196">
        <f t="shared" si="617"/>
        <v>0</v>
      </c>
      <c r="T1158" s="192">
        <f t="shared" si="618"/>
        <v>0</v>
      </c>
      <c r="U1158" s="76">
        <f t="shared" si="619"/>
        <v>0</v>
      </c>
      <c r="V1158" s="123">
        <f t="shared" si="620"/>
        <v>0</v>
      </c>
      <c r="W1158" s="191"/>
      <c r="X1158" s="170"/>
      <c r="Y1158" s="74">
        <f t="shared" si="605"/>
        <v>0</v>
      </c>
      <c r="Z1158" s="188"/>
      <c r="AA1158" s="130">
        <f t="shared" si="621"/>
        <v>0</v>
      </c>
      <c r="AB1158" s="74">
        <f t="shared" si="622"/>
        <v>0</v>
      </c>
      <c r="AC1158" s="356"/>
      <c r="AD1158" s="130" cm="1">
        <f t="array" ref="AD1158">IFERROR(ROUND((_xlfn.IFS(offer_sale_type="поставка",AB1158,offer_sale_type="транзит",S1158)*(1+AC1158))/E1158,2),0)</f>
        <v>0</v>
      </c>
      <c r="AE1158" s="74">
        <f t="shared" si="623"/>
        <v>0</v>
      </c>
      <c r="AF1158" s="123" cm="1">
        <f t="array" ref="AF1158">IFERROR(ROUND(_xlfn.IFS(offer_sale_type="поставка",AB1158,offer_sale_type="транзит",S1158)*AC1158,2),0)</f>
        <v>0</v>
      </c>
      <c r="AG1158" s="130">
        <f t="shared" si="606"/>
        <v>0</v>
      </c>
      <c r="AH1158" s="74">
        <f t="shared" si="607"/>
        <v>0</v>
      </c>
      <c r="AI1158" s="123">
        <f t="shared" si="608"/>
        <v>0</v>
      </c>
      <c r="AJ1158" s="118">
        <f t="shared" si="624"/>
        <v>0</v>
      </c>
      <c r="AK1158" s="74">
        <f t="shared" si="625"/>
        <v>0</v>
      </c>
      <c r="AL1158" s="174">
        <f t="shared" si="626"/>
        <v>0</v>
      </c>
      <c r="AM1158" s="175">
        <f t="shared" si="609"/>
        <v>0</v>
      </c>
      <c r="AN1158" s="130">
        <f t="shared" si="627"/>
        <v>0</v>
      </c>
      <c r="AO1158" s="74">
        <f t="shared" si="610"/>
        <v>0</v>
      </c>
      <c r="AP1158" s="123">
        <f t="shared" si="628"/>
        <v>0</v>
      </c>
      <c r="AQ1158" s="118">
        <f t="shared" si="611"/>
        <v>0</v>
      </c>
      <c r="AR1158" s="82" t="str">
        <f t="shared" si="629"/>
        <v>https://www.alta.ru/tnved/code//</v>
      </c>
      <c r="AS1158" s="157"/>
      <c r="AT1158" s="162"/>
      <c r="AU1158" s="74">
        <f t="shared" si="612"/>
        <v>0</v>
      </c>
      <c r="AV1158" s="157"/>
      <c r="AW1158" s="75">
        <f>_xlfn.IFNA(VLOOKUP(L1158,list_vat[],3,FALSE),0)</f>
        <v>0</v>
      </c>
      <c r="AX1158" s="74">
        <f t="shared" si="630"/>
        <v>0</v>
      </c>
      <c r="AY1158" s="74">
        <f t="shared" si="631"/>
        <v>0</v>
      </c>
      <c r="AZ1158" s="130">
        <f t="shared" si="632"/>
        <v>0</v>
      </c>
      <c r="BA1158" s="74">
        <f t="shared" si="613"/>
        <v>0</v>
      </c>
      <c r="BB1158" s="193">
        <f t="shared" si="633"/>
        <v>0</v>
      </c>
      <c r="BC1158" s="102">
        <f t="shared" si="634"/>
        <v>0</v>
      </c>
      <c r="BD1158" s="102">
        <f t="shared" si="635"/>
        <v>0</v>
      </c>
      <c r="BE1158" s="413" t="s">
        <v>69</v>
      </c>
    </row>
    <row r="1159" spans="1:57" s="65" customFormat="1" ht="12" customHeight="1" x14ac:dyDescent="0.2">
      <c r="A1159" s="43">
        <v>1144</v>
      </c>
      <c r="B1159" s="166"/>
      <c r="C1159" s="166"/>
      <c r="D1159" s="166"/>
      <c r="E1159" s="162"/>
      <c r="F1159" s="166"/>
      <c r="G1159" s="162"/>
      <c r="H1159" s="162"/>
      <c r="I1159" s="189">
        <f t="shared" si="614"/>
        <v>0</v>
      </c>
      <c r="J1159" s="195"/>
      <c r="K1159" s="162"/>
      <c r="L1159" s="168"/>
      <c r="M1159" s="75">
        <f>_xlfn.XLOOKUP(L1159,list_vat[Страна],list_vat[Ставка НДС %],0,0)</f>
        <v>0</v>
      </c>
      <c r="N1159" s="162">
        <f t="shared" si="615"/>
        <v>0</v>
      </c>
      <c r="O1159" s="169"/>
      <c r="P1159" s="74">
        <f t="shared" si="636"/>
        <v>0</v>
      </c>
      <c r="Q1159" s="162"/>
      <c r="R1159" s="162" t="str">
        <f t="shared" si="616"/>
        <v>введи курс</v>
      </c>
      <c r="S1159" s="196">
        <f t="shared" si="617"/>
        <v>0</v>
      </c>
      <c r="T1159" s="192">
        <f t="shared" si="618"/>
        <v>0</v>
      </c>
      <c r="U1159" s="76">
        <f t="shared" si="619"/>
        <v>0</v>
      </c>
      <c r="V1159" s="123">
        <f t="shared" si="620"/>
        <v>0</v>
      </c>
      <c r="W1159" s="191"/>
      <c r="X1159" s="170"/>
      <c r="Y1159" s="74">
        <f t="shared" si="605"/>
        <v>0</v>
      </c>
      <c r="Z1159" s="188"/>
      <c r="AA1159" s="130">
        <f t="shared" si="621"/>
        <v>0</v>
      </c>
      <c r="AB1159" s="74">
        <f t="shared" si="622"/>
        <v>0</v>
      </c>
      <c r="AC1159" s="356"/>
      <c r="AD1159" s="130" cm="1">
        <f t="array" ref="AD1159">IFERROR(ROUND((_xlfn.IFS(offer_sale_type="поставка",AB1159,offer_sale_type="транзит",S1159)*(1+AC1159))/E1159,2),0)</f>
        <v>0</v>
      </c>
      <c r="AE1159" s="74">
        <f t="shared" si="623"/>
        <v>0</v>
      </c>
      <c r="AF1159" s="123" cm="1">
        <f t="array" ref="AF1159">IFERROR(ROUND(_xlfn.IFS(offer_sale_type="поставка",AB1159,offer_sale_type="транзит",S1159)*AC1159,2),0)</f>
        <v>0</v>
      </c>
      <c r="AG1159" s="130">
        <f t="shared" si="606"/>
        <v>0</v>
      </c>
      <c r="AH1159" s="74">
        <f t="shared" si="607"/>
        <v>0</v>
      </c>
      <c r="AI1159" s="123">
        <f t="shared" si="608"/>
        <v>0</v>
      </c>
      <c r="AJ1159" s="118">
        <f t="shared" si="624"/>
        <v>0</v>
      </c>
      <c r="AK1159" s="74">
        <f t="shared" si="625"/>
        <v>0</v>
      </c>
      <c r="AL1159" s="174">
        <f t="shared" si="626"/>
        <v>0</v>
      </c>
      <c r="AM1159" s="175">
        <f t="shared" si="609"/>
        <v>0</v>
      </c>
      <c r="AN1159" s="130">
        <f t="shared" si="627"/>
        <v>0</v>
      </c>
      <c r="AO1159" s="74">
        <f t="shared" si="610"/>
        <v>0</v>
      </c>
      <c r="AP1159" s="123">
        <f t="shared" si="628"/>
        <v>0</v>
      </c>
      <c r="AQ1159" s="118">
        <f t="shared" si="611"/>
        <v>0</v>
      </c>
      <c r="AR1159" s="82" t="str">
        <f t="shared" si="629"/>
        <v>https://www.alta.ru/tnved/code//</v>
      </c>
      <c r="AS1159" s="157"/>
      <c r="AT1159" s="162"/>
      <c r="AU1159" s="74">
        <f t="shared" si="612"/>
        <v>0</v>
      </c>
      <c r="AV1159" s="157"/>
      <c r="AW1159" s="75">
        <f>_xlfn.IFNA(VLOOKUP(L1159,list_vat[],3,FALSE),0)</f>
        <v>0</v>
      </c>
      <c r="AX1159" s="74">
        <f t="shared" si="630"/>
        <v>0</v>
      </c>
      <c r="AY1159" s="74">
        <f t="shared" si="631"/>
        <v>0</v>
      </c>
      <c r="AZ1159" s="130">
        <f t="shared" si="632"/>
        <v>0</v>
      </c>
      <c r="BA1159" s="74">
        <f t="shared" si="613"/>
        <v>0</v>
      </c>
      <c r="BB1159" s="193">
        <f t="shared" si="633"/>
        <v>0</v>
      </c>
      <c r="BC1159" s="102">
        <f t="shared" si="634"/>
        <v>0</v>
      </c>
      <c r="BD1159" s="102">
        <f t="shared" si="635"/>
        <v>0</v>
      </c>
      <c r="BE1159" s="413" t="s">
        <v>69</v>
      </c>
    </row>
    <row r="1160" spans="1:57" s="65" customFormat="1" ht="12" customHeight="1" x14ac:dyDescent="0.2">
      <c r="A1160" s="43">
        <v>1145</v>
      </c>
      <c r="B1160" s="166"/>
      <c r="C1160" s="166"/>
      <c r="D1160" s="166"/>
      <c r="E1160" s="162"/>
      <c r="F1160" s="166"/>
      <c r="G1160" s="162"/>
      <c r="H1160" s="162"/>
      <c r="I1160" s="189">
        <f t="shared" si="614"/>
        <v>0</v>
      </c>
      <c r="J1160" s="195"/>
      <c r="K1160" s="162"/>
      <c r="L1160" s="168"/>
      <c r="M1160" s="75">
        <f>_xlfn.XLOOKUP(L1160,list_vat[Страна],list_vat[Ставка НДС %],0,0)</f>
        <v>0</v>
      </c>
      <c r="N1160" s="162">
        <f t="shared" si="615"/>
        <v>0</v>
      </c>
      <c r="O1160" s="169"/>
      <c r="P1160" s="74">
        <f t="shared" si="636"/>
        <v>0</v>
      </c>
      <c r="Q1160" s="162"/>
      <c r="R1160" s="162" t="str">
        <f t="shared" si="616"/>
        <v>введи курс</v>
      </c>
      <c r="S1160" s="196">
        <f t="shared" si="617"/>
        <v>0</v>
      </c>
      <c r="T1160" s="192">
        <f t="shared" si="618"/>
        <v>0</v>
      </c>
      <c r="U1160" s="76">
        <f t="shared" si="619"/>
        <v>0</v>
      </c>
      <c r="V1160" s="123">
        <f t="shared" si="620"/>
        <v>0</v>
      </c>
      <c r="W1160" s="191"/>
      <c r="X1160" s="170"/>
      <c r="Y1160" s="74">
        <f t="shared" si="605"/>
        <v>0</v>
      </c>
      <c r="Z1160" s="188"/>
      <c r="AA1160" s="130">
        <f t="shared" si="621"/>
        <v>0</v>
      </c>
      <c r="AB1160" s="74">
        <f t="shared" si="622"/>
        <v>0</v>
      </c>
      <c r="AC1160" s="356"/>
      <c r="AD1160" s="130" cm="1">
        <f t="array" ref="AD1160">IFERROR(ROUND((_xlfn.IFS(offer_sale_type="поставка",AB1160,offer_sale_type="транзит",S1160)*(1+AC1160))/E1160,2),0)</f>
        <v>0</v>
      </c>
      <c r="AE1160" s="74">
        <f t="shared" si="623"/>
        <v>0</v>
      </c>
      <c r="AF1160" s="123" cm="1">
        <f t="array" ref="AF1160">IFERROR(ROUND(_xlfn.IFS(offer_sale_type="поставка",AB1160,offer_sale_type="транзит",S1160)*AC1160,2),0)</f>
        <v>0</v>
      </c>
      <c r="AG1160" s="130">
        <f t="shared" si="606"/>
        <v>0</v>
      </c>
      <c r="AH1160" s="74">
        <f t="shared" si="607"/>
        <v>0</v>
      </c>
      <c r="AI1160" s="123">
        <f t="shared" si="608"/>
        <v>0</v>
      </c>
      <c r="AJ1160" s="118">
        <f t="shared" si="624"/>
        <v>0</v>
      </c>
      <c r="AK1160" s="74">
        <f t="shared" si="625"/>
        <v>0</v>
      </c>
      <c r="AL1160" s="174">
        <f t="shared" si="626"/>
        <v>0</v>
      </c>
      <c r="AM1160" s="175">
        <f t="shared" si="609"/>
        <v>0</v>
      </c>
      <c r="AN1160" s="130">
        <f t="shared" si="627"/>
        <v>0</v>
      </c>
      <c r="AO1160" s="74">
        <f t="shared" si="610"/>
        <v>0</v>
      </c>
      <c r="AP1160" s="123">
        <f t="shared" si="628"/>
        <v>0</v>
      </c>
      <c r="AQ1160" s="118">
        <f t="shared" si="611"/>
        <v>0</v>
      </c>
      <c r="AR1160" s="82" t="str">
        <f t="shared" si="629"/>
        <v>https://www.alta.ru/tnved/code//</v>
      </c>
      <c r="AS1160" s="157"/>
      <c r="AT1160" s="162"/>
      <c r="AU1160" s="74">
        <f t="shared" si="612"/>
        <v>0</v>
      </c>
      <c r="AV1160" s="157"/>
      <c r="AW1160" s="75">
        <f>_xlfn.IFNA(VLOOKUP(L1160,list_vat[],3,FALSE),0)</f>
        <v>0</v>
      </c>
      <c r="AX1160" s="74">
        <f t="shared" si="630"/>
        <v>0</v>
      </c>
      <c r="AY1160" s="74">
        <f t="shared" si="631"/>
        <v>0</v>
      </c>
      <c r="AZ1160" s="130">
        <f t="shared" si="632"/>
        <v>0</v>
      </c>
      <c r="BA1160" s="74">
        <f t="shared" si="613"/>
        <v>0</v>
      </c>
      <c r="BB1160" s="193">
        <f t="shared" si="633"/>
        <v>0</v>
      </c>
      <c r="BC1160" s="102">
        <f t="shared" si="634"/>
        <v>0</v>
      </c>
      <c r="BD1160" s="102">
        <f t="shared" si="635"/>
        <v>0</v>
      </c>
      <c r="BE1160" s="413" t="s">
        <v>69</v>
      </c>
    </row>
    <row r="1161" spans="1:57" s="65" customFormat="1" ht="12" customHeight="1" x14ac:dyDescent="0.2">
      <c r="A1161" s="43">
        <v>1146</v>
      </c>
      <c r="B1161" s="166"/>
      <c r="C1161" s="166"/>
      <c r="D1161" s="166"/>
      <c r="E1161" s="162"/>
      <c r="F1161" s="166"/>
      <c r="G1161" s="162"/>
      <c r="H1161" s="162"/>
      <c r="I1161" s="189">
        <f t="shared" si="614"/>
        <v>0</v>
      </c>
      <c r="J1161" s="195"/>
      <c r="K1161" s="162"/>
      <c r="L1161" s="168"/>
      <c r="M1161" s="75">
        <f>_xlfn.XLOOKUP(L1161,list_vat[Страна],list_vat[Ставка НДС %],0,0)</f>
        <v>0</v>
      </c>
      <c r="N1161" s="162">
        <f t="shared" si="615"/>
        <v>0</v>
      </c>
      <c r="O1161" s="169"/>
      <c r="P1161" s="74">
        <f t="shared" si="636"/>
        <v>0</v>
      </c>
      <c r="Q1161" s="162"/>
      <c r="R1161" s="162" t="str">
        <f t="shared" si="616"/>
        <v>введи курс</v>
      </c>
      <c r="S1161" s="196">
        <f t="shared" si="617"/>
        <v>0</v>
      </c>
      <c r="T1161" s="192">
        <f t="shared" si="618"/>
        <v>0</v>
      </c>
      <c r="U1161" s="76">
        <f t="shared" si="619"/>
        <v>0</v>
      </c>
      <c r="V1161" s="123">
        <f t="shared" si="620"/>
        <v>0</v>
      </c>
      <c r="W1161" s="191"/>
      <c r="X1161" s="170"/>
      <c r="Y1161" s="74">
        <f t="shared" si="605"/>
        <v>0</v>
      </c>
      <c r="Z1161" s="188"/>
      <c r="AA1161" s="130">
        <f t="shared" si="621"/>
        <v>0</v>
      </c>
      <c r="AB1161" s="74">
        <f t="shared" si="622"/>
        <v>0</v>
      </c>
      <c r="AC1161" s="356"/>
      <c r="AD1161" s="130" cm="1">
        <f t="array" ref="AD1161">IFERROR(ROUND((_xlfn.IFS(offer_sale_type="поставка",AB1161,offer_sale_type="транзит",S1161)*(1+AC1161))/E1161,2),0)</f>
        <v>0</v>
      </c>
      <c r="AE1161" s="74">
        <f t="shared" si="623"/>
        <v>0</v>
      </c>
      <c r="AF1161" s="123" cm="1">
        <f t="array" ref="AF1161">IFERROR(ROUND(_xlfn.IFS(offer_sale_type="поставка",AB1161,offer_sale_type="транзит",S1161)*AC1161,2),0)</f>
        <v>0</v>
      </c>
      <c r="AG1161" s="130">
        <f t="shared" si="606"/>
        <v>0</v>
      </c>
      <c r="AH1161" s="74">
        <f t="shared" si="607"/>
        <v>0</v>
      </c>
      <c r="AI1161" s="123">
        <f t="shared" si="608"/>
        <v>0</v>
      </c>
      <c r="AJ1161" s="118">
        <f t="shared" si="624"/>
        <v>0</v>
      </c>
      <c r="AK1161" s="74">
        <f t="shared" si="625"/>
        <v>0</v>
      </c>
      <c r="AL1161" s="174">
        <f t="shared" si="626"/>
        <v>0</v>
      </c>
      <c r="AM1161" s="175">
        <f t="shared" si="609"/>
        <v>0</v>
      </c>
      <c r="AN1161" s="130">
        <f t="shared" si="627"/>
        <v>0</v>
      </c>
      <c r="AO1161" s="74">
        <f t="shared" si="610"/>
        <v>0</v>
      </c>
      <c r="AP1161" s="123">
        <f t="shared" si="628"/>
        <v>0</v>
      </c>
      <c r="AQ1161" s="118">
        <f t="shared" si="611"/>
        <v>0</v>
      </c>
      <c r="AR1161" s="82" t="str">
        <f t="shared" si="629"/>
        <v>https://www.alta.ru/tnved/code//</v>
      </c>
      <c r="AS1161" s="157"/>
      <c r="AT1161" s="162"/>
      <c r="AU1161" s="74">
        <f t="shared" si="612"/>
        <v>0</v>
      </c>
      <c r="AV1161" s="157"/>
      <c r="AW1161" s="75">
        <f>_xlfn.IFNA(VLOOKUP(L1161,list_vat[],3,FALSE),0)</f>
        <v>0</v>
      </c>
      <c r="AX1161" s="74">
        <f t="shared" si="630"/>
        <v>0</v>
      </c>
      <c r="AY1161" s="74">
        <f t="shared" si="631"/>
        <v>0</v>
      </c>
      <c r="AZ1161" s="130">
        <f t="shared" si="632"/>
        <v>0</v>
      </c>
      <c r="BA1161" s="74">
        <f t="shared" si="613"/>
        <v>0</v>
      </c>
      <c r="BB1161" s="193">
        <f t="shared" si="633"/>
        <v>0</v>
      </c>
      <c r="BC1161" s="102">
        <f t="shared" si="634"/>
        <v>0</v>
      </c>
      <c r="BD1161" s="102">
        <f t="shared" si="635"/>
        <v>0</v>
      </c>
      <c r="BE1161" s="413" t="s">
        <v>69</v>
      </c>
    </row>
    <row r="1162" spans="1:57" s="65" customFormat="1" ht="12" customHeight="1" x14ac:dyDescent="0.2">
      <c r="A1162" s="43">
        <v>1147</v>
      </c>
      <c r="B1162" s="166"/>
      <c r="C1162" s="166"/>
      <c r="D1162" s="166"/>
      <c r="E1162" s="162"/>
      <c r="F1162" s="166"/>
      <c r="G1162" s="162"/>
      <c r="H1162" s="162"/>
      <c r="I1162" s="189">
        <f t="shared" si="614"/>
        <v>0</v>
      </c>
      <c r="J1162" s="195"/>
      <c r="K1162" s="162"/>
      <c r="L1162" s="168"/>
      <c r="M1162" s="75">
        <f>_xlfn.XLOOKUP(L1162,list_vat[Страна],list_vat[Ставка НДС %],0,0)</f>
        <v>0</v>
      </c>
      <c r="N1162" s="162">
        <f t="shared" si="615"/>
        <v>0</v>
      </c>
      <c r="O1162" s="169"/>
      <c r="P1162" s="74">
        <f t="shared" si="636"/>
        <v>0</v>
      </c>
      <c r="Q1162" s="162"/>
      <c r="R1162" s="162" t="str">
        <f t="shared" si="616"/>
        <v>введи курс</v>
      </c>
      <c r="S1162" s="196">
        <f t="shared" si="617"/>
        <v>0</v>
      </c>
      <c r="T1162" s="192">
        <f t="shared" si="618"/>
        <v>0</v>
      </c>
      <c r="U1162" s="76">
        <f t="shared" si="619"/>
        <v>0</v>
      </c>
      <c r="V1162" s="123">
        <f t="shared" si="620"/>
        <v>0</v>
      </c>
      <c r="W1162" s="191"/>
      <c r="X1162" s="170"/>
      <c r="Y1162" s="74">
        <f t="shared" si="605"/>
        <v>0</v>
      </c>
      <c r="Z1162" s="188"/>
      <c r="AA1162" s="130">
        <f t="shared" si="621"/>
        <v>0</v>
      </c>
      <c r="AB1162" s="74">
        <f t="shared" si="622"/>
        <v>0</v>
      </c>
      <c r="AC1162" s="356"/>
      <c r="AD1162" s="130" cm="1">
        <f t="array" ref="AD1162">IFERROR(ROUND((_xlfn.IFS(offer_sale_type="поставка",AB1162,offer_sale_type="транзит",S1162)*(1+AC1162))/E1162,2),0)</f>
        <v>0</v>
      </c>
      <c r="AE1162" s="74">
        <f t="shared" si="623"/>
        <v>0</v>
      </c>
      <c r="AF1162" s="123" cm="1">
        <f t="array" ref="AF1162">IFERROR(ROUND(_xlfn.IFS(offer_sale_type="поставка",AB1162,offer_sale_type="транзит",S1162)*AC1162,2),0)</f>
        <v>0</v>
      </c>
      <c r="AG1162" s="130">
        <f t="shared" si="606"/>
        <v>0</v>
      </c>
      <c r="AH1162" s="74">
        <f t="shared" si="607"/>
        <v>0</v>
      </c>
      <c r="AI1162" s="123">
        <f t="shared" si="608"/>
        <v>0</v>
      </c>
      <c r="AJ1162" s="118">
        <f t="shared" si="624"/>
        <v>0</v>
      </c>
      <c r="AK1162" s="74">
        <f t="shared" si="625"/>
        <v>0</v>
      </c>
      <c r="AL1162" s="174">
        <f t="shared" si="626"/>
        <v>0</v>
      </c>
      <c r="AM1162" s="175">
        <f t="shared" si="609"/>
        <v>0</v>
      </c>
      <c r="AN1162" s="130">
        <f t="shared" si="627"/>
        <v>0</v>
      </c>
      <c r="AO1162" s="74">
        <f t="shared" si="610"/>
        <v>0</v>
      </c>
      <c r="AP1162" s="123">
        <f t="shared" si="628"/>
        <v>0</v>
      </c>
      <c r="AQ1162" s="118">
        <f t="shared" si="611"/>
        <v>0</v>
      </c>
      <c r="AR1162" s="82" t="str">
        <f t="shared" si="629"/>
        <v>https://www.alta.ru/tnved/code//</v>
      </c>
      <c r="AS1162" s="157"/>
      <c r="AT1162" s="162"/>
      <c r="AU1162" s="74">
        <f t="shared" si="612"/>
        <v>0</v>
      </c>
      <c r="AV1162" s="157"/>
      <c r="AW1162" s="75">
        <f>_xlfn.IFNA(VLOOKUP(L1162,list_vat[],3,FALSE),0)</f>
        <v>0</v>
      </c>
      <c r="AX1162" s="74">
        <f t="shared" si="630"/>
        <v>0</v>
      </c>
      <c r="AY1162" s="74">
        <f t="shared" si="631"/>
        <v>0</v>
      </c>
      <c r="AZ1162" s="130">
        <f t="shared" si="632"/>
        <v>0</v>
      </c>
      <c r="BA1162" s="74">
        <f t="shared" si="613"/>
        <v>0</v>
      </c>
      <c r="BB1162" s="193">
        <f t="shared" si="633"/>
        <v>0</v>
      </c>
      <c r="BC1162" s="102">
        <f t="shared" si="634"/>
        <v>0</v>
      </c>
      <c r="BD1162" s="102">
        <f t="shared" si="635"/>
        <v>0</v>
      </c>
      <c r="BE1162" s="413" t="s">
        <v>69</v>
      </c>
    </row>
    <row r="1163" spans="1:57" s="65" customFormat="1" ht="12" customHeight="1" x14ac:dyDescent="0.2">
      <c r="A1163" s="43">
        <v>1148</v>
      </c>
      <c r="B1163" s="166"/>
      <c r="C1163" s="166"/>
      <c r="D1163" s="166"/>
      <c r="E1163" s="162"/>
      <c r="F1163" s="166"/>
      <c r="G1163" s="162"/>
      <c r="H1163" s="162"/>
      <c r="I1163" s="189">
        <f t="shared" si="614"/>
        <v>0</v>
      </c>
      <c r="J1163" s="195"/>
      <c r="K1163" s="162"/>
      <c r="L1163" s="168"/>
      <c r="M1163" s="75">
        <f>_xlfn.XLOOKUP(L1163,list_vat[Страна],list_vat[Ставка НДС %],0,0)</f>
        <v>0</v>
      </c>
      <c r="N1163" s="162">
        <f t="shared" si="615"/>
        <v>0</v>
      </c>
      <c r="O1163" s="169"/>
      <c r="P1163" s="74">
        <f t="shared" si="636"/>
        <v>0</v>
      </c>
      <c r="Q1163" s="162"/>
      <c r="R1163" s="162" t="str">
        <f t="shared" si="616"/>
        <v>введи курс</v>
      </c>
      <c r="S1163" s="196">
        <f t="shared" si="617"/>
        <v>0</v>
      </c>
      <c r="T1163" s="192">
        <f t="shared" si="618"/>
        <v>0</v>
      </c>
      <c r="U1163" s="76">
        <f t="shared" si="619"/>
        <v>0</v>
      </c>
      <c r="V1163" s="123">
        <f t="shared" si="620"/>
        <v>0</v>
      </c>
      <c r="W1163" s="191"/>
      <c r="X1163" s="170"/>
      <c r="Y1163" s="74">
        <f t="shared" si="605"/>
        <v>0</v>
      </c>
      <c r="Z1163" s="188"/>
      <c r="AA1163" s="130">
        <f t="shared" si="621"/>
        <v>0</v>
      </c>
      <c r="AB1163" s="74">
        <f t="shared" si="622"/>
        <v>0</v>
      </c>
      <c r="AC1163" s="356"/>
      <c r="AD1163" s="130" cm="1">
        <f t="array" ref="AD1163">IFERROR(ROUND((_xlfn.IFS(offer_sale_type="поставка",AB1163,offer_sale_type="транзит",S1163)*(1+AC1163))/E1163,2),0)</f>
        <v>0</v>
      </c>
      <c r="AE1163" s="74">
        <f t="shared" si="623"/>
        <v>0</v>
      </c>
      <c r="AF1163" s="123" cm="1">
        <f t="array" ref="AF1163">IFERROR(ROUND(_xlfn.IFS(offer_sale_type="поставка",AB1163,offer_sale_type="транзит",S1163)*AC1163,2),0)</f>
        <v>0</v>
      </c>
      <c r="AG1163" s="130">
        <f t="shared" si="606"/>
        <v>0</v>
      </c>
      <c r="AH1163" s="74">
        <f t="shared" si="607"/>
        <v>0</v>
      </c>
      <c r="AI1163" s="123">
        <f t="shared" si="608"/>
        <v>0</v>
      </c>
      <c r="AJ1163" s="118">
        <f t="shared" si="624"/>
        <v>0</v>
      </c>
      <c r="AK1163" s="74">
        <f t="shared" si="625"/>
        <v>0</v>
      </c>
      <c r="AL1163" s="174">
        <f t="shared" si="626"/>
        <v>0</v>
      </c>
      <c r="AM1163" s="175">
        <f t="shared" si="609"/>
        <v>0</v>
      </c>
      <c r="AN1163" s="130">
        <f t="shared" si="627"/>
        <v>0</v>
      </c>
      <c r="AO1163" s="74">
        <f t="shared" si="610"/>
        <v>0</v>
      </c>
      <c r="AP1163" s="123">
        <f t="shared" si="628"/>
        <v>0</v>
      </c>
      <c r="AQ1163" s="118">
        <f t="shared" si="611"/>
        <v>0</v>
      </c>
      <c r="AR1163" s="82" t="str">
        <f t="shared" si="629"/>
        <v>https://www.alta.ru/tnved/code//</v>
      </c>
      <c r="AS1163" s="157"/>
      <c r="AT1163" s="162"/>
      <c r="AU1163" s="74">
        <f t="shared" si="612"/>
        <v>0</v>
      </c>
      <c r="AV1163" s="157"/>
      <c r="AW1163" s="75">
        <f>_xlfn.IFNA(VLOOKUP(L1163,list_vat[],3,FALSE),0)</f>
        <v>0</v>
      </c>
      <c r="AX1163" s="74">
        <f t="shared" si="630"/>
        <v>0</v>
      </c>
      <c r="AY1163" s="74">
        <f t="shared" si="631"/>
        <v>0</v>
      </c>
      <c r="AZ1163" s="130">
        <f t="shared" si="632"/>
        <v>0</v>
      </c>
      <c r="BA1163" s="74">
        <f t="shared" si="613"/>
        <v>0</v>
      </c>
      <c r="BB1163" s="193">
        <f t="shared" si="633"/>
        <v>0</v>
      </c>
      <c r="BC1163" s="102">
        <f t="shared" si="634"/>
        <v>0</v>
      </c>
      <c r="BD1163" s="102">
        <f t="shared" si="635"/>
        <v>0</v>
      </c>
      <c r="BE1163" s="413" t="s">
        <v>69</v>
      </c>
    </row>
    <row r="1164" spans="1:57" s="65" customFormat="1" ht="12" customHeight="1" x14ac:dyDescent="0.2">
      <c r="A1164" s="43">
        <v>1149</v>
      </c>
      <c r="B1164" s="166"/>
      <c r="C1164" s="166"/>
      <c r="D1164" s="166"/>
      <c r="E1164" s="162"/>
      <c r="F1164" s="166"/>
      <c r="G1164" s="162"/>
      <c r="H1164" s="162"/>
      <c r="I1164" s="189">
        <f t="shared" si="614"/>
        <v>0</v>
      </c>
      <c r="J1164" s="195"/>
      <c r="K1164" s="162"/>
      <c r="L1164" s="168"/>
      <c r="M1164" s="75">
        <f>_xlfn.XLOOKUP(L1164,list_vat[Страна],list_vat[Ставка НДС %],0,0)</f>
        <v>0</v>
      </c>
      <c r="N1164" s="162">
        <f t="shared" si="615"/>
        <v>0</v>
      </c>
      <c r="O1164" s="169"/>
      <c r="P1164" s="74">
        <f t="shared" si="636"/>
        <v>0</v>
      </c>
      <c r="Q1164" s="162"/>
      <c r="R1164" s="162" t="str">
        <f t="shared" si="616"/>
        <v>введи курс</v>
      </c>
      <c r="S1164" s="196">
        <f t="shared" si="617"/>
        <v>0</v>
      </c>
      <c r="T1164" s="192">
        <f t="shared" si="618"/>
        <v>0</v>
      </c>
      <c r="U1164" s="76">
        <f t="shared" si="619"/>
        <v>0</v>
      </c>
      <c r="V1164" s="123">
        <f t="shared" si="620"/>
        <v>0</v>
      </c>
      <c r="W1164" s="191"/>
      <c r="X1164" s="170"/>
      <c r="Y1164" s="74">
        <f t="shared" si="605"/>
        <v>0</v>
      </c>
      <c r="Z1164" s="188"/>
      <c r="AA1164" s="130">
        <f t="shared" si="621"/>
        <v>0</v>
      </c>
      <c r="AB1164" s="74">
        <f t="shared" si="622"/>
        <v>0</v>
      </c>
      <c r="AC1164" s="356"/>
      <c r="AD1164" s="130" cm="1">
        <f t="array" ref="AD1164">IFERROR(ROUND((_xlfn.IFS(offer_sale_type="поставка",AB1164,offer_sale_type="транзит",S1164)*(1+AC1164))/E1164,2),0)</f>
        <v>0</v>
      </c>
      <c r="AE1164" s="74">
        <f t="shared" si="623"/>
        <v>0</v>
      </c>
      <c r="AF1164" s="123" cm="1">
        <f t="array" ref="AF1164">IFERROR(ROUND(_xlfn.IFS(offer_sale_type="поставка",AB1164,offer_sale_type="транзит",S1164)*AC1164,2),0)</f>
        <v>0</v>
      </c>
      <c r="AG1164" s="130">
        <f t="shared" si="606"/>
        <v>0</v>
      </c>
      <c r="AH1164" s="74">
        <f t="shared" si="607"/>
        <v>0</v>
      </c>
      <c r="AI1164" s="123">
        <f t="shared" si="608"/>
        <v>0</v>
      </c>
      <c r="AJ1164" s="118">
        <f t="shared" si="624"/>
        <v>0</v>
      </c>
      <c r="AK1164" s="74">
        <f t="shared" si="625"/>
        <v>0</v>
      </c>
      <c r="AL1164" s="174">
        <f t="shared" si="626"/>
        <v>0</v>
      </c>
      <c r="AM1164" s="175">
        <f t="shared" si="609"/>
        <v>0</v>
      </c>
      <c r="AN1164" s="130">
        <f t="shared" si="627"/>
        <v>0</v>
      </c>
      <c r="AO1164" s="74">
        <f t="shared" si="610"/>
        <v>0</v>
      </c>
      <c r="AP1164" s="123">
        <f t="shared" si="628"/>
        <v>0</v>
      </c>
      <c r="AQ1164" s="118">
        <f t="shared" si="611"/>
        <v>0</v>
      </c>
      <c r="AR1164" s="82" t="str">
        <f t="shared" si="629"/>
        <v>https://www.alta.ru/tnved/code//</v>
      </c>
      <c r="AS1164" s="157"/>
      <c r="AT1164" s="162"/>
      <c r="AU1164" s="74">
        <f t="shared" si="612"/>
        <v>0</v>
      </c>
      <c r="AV1164" s="157"/>
      <c r="AW1164" s="75">
        <f>_xlfn.IFNA(VLOOKUP(L1164,list_vat[],3,FALSE),0)</f>
        <v>0</v>
      </c>
      <c r="AX1164" s="74">
        <f t="shared" si="630"/>
        <v>0</v>
      </c>
      <c r="AY1164" s="74">
        <f t="shared" si="631"/>
        <v>0</v>
      </c>
      <c r="AZ1164" s="130">
        <f t="shared" si="632"/>
        <v>0</v>
      </c>
      <c r="BA1164" s="74">
        <f t="shared" si="613"/>
        <v>0</v>
      </c>
      <c r="BB1164" s="193">
        <f t="shared" si="633"/>
        <v>0</v>
      </c>
      <c r="BC1164" s="102">
        <f t="shared" si="634"/>
        <v>0</v>
      </c>
      <c r="BD1164" s="102">
        <f t="shared" si="635"/>
        <v>0</v>
      </c>
      <c r="BE1164" s="413" t="s">
        <v>69</v>
      </c>
    </row>
    <row r="1165" spans="1:57" s="65" customFormat="1" ht="12" customHeight="1" x14ac:dyDescent="0.2">
      <c r="A1165" s="43">
        <v>1150</v>
      </c>
      <c r="B1165" s="166"/>
      <c r="C1165" s="166"/>
      <c r="D1165" s="166"/>
      <c r="E1165" s="162"/>
      <c r="F1165" s="166"/>
      <c r="G1165" s="162"/>
      <c r="H1165" s="162"/>
      <c r="I1165" s="189">
        <f t="shared" si="614"/>
        <v>0</v>
      </c>
      <c r="J1165" s="195"/>
      <c r="K1165" s="162"/>
      <c r="L1165" s="168"/>
      <c r="M1165" s="75">
        <f>_xlfn.XLOOKUP(L1165,list_vat[Страна],list_vat[Ставка НДС %],0,0)</f>
        <v>0</v>
      </c>
      <c r="N1165" s="162">
        <f t="shared" si="615"/>
        <v>0</v>
      </c>
      <c r="O1165" s="169"/>
      <c r="P1165" s="74">
        <f t="shared" si="636"/>
        <v>0</v>
      </c>
      <c r="Q1165" s="162"/>
      <c r="R1165" s="162" t="str">
        <f t="shared" si="616"/>
        <v>введи курс</v>
      </c>
      <c r="S1165" s="196">
        <f t="shared" si="617"/>
        <v>0</v>
      </c>
      <c r="T1165" s="192">
        <f t="shared" si="618"/>
        <v>0</v>
      </c>
      <c r="U1165" s="76">
        <f t="shared" si="619"/>
        <v>0</v>
      </c>
      <c r="V1165" s="123">
        <f t="shared" si="620"/>
        <v>0</v>
      </c>
      <c r="W1165" s="191"/>
      <c r="X1165" s="170"/>
      <c r="Y1165" s="74">
        <f t="shared" si="605"/>
        <v>0</v>
      </c>
      <c r="Z1165" s="188"/>
      <c r="AA1165" s="130">
        <f t="shared" si="621"/>
        <v>0</v>
      </c>
      <c r="AB1165" s="74">
        <f t="shared" si="622"/>
        <v>0</v>
      </c>
      <c r="AC1165" s="356"/>
      <c r="AD1165" s="130" cm="1">
        <f t="array" ref="AD1165">IFERROR(ROUND((_xlfn.IFS(offer_sale_type="поставка",AB1165,offer_sale_type="транзит",S1165)*(1+AC1165))/E1165,2),0)</f>
        <v>0</v>
      </c>
      <c r="AE1165" s="74">
        <f t="shared" si="623"/>
        <v>0</v>
      </c>
      <c r="AF1165" s="123" cm="1">
        <f t="array" ref="AF1165">IFERROR(ROUND(_xlfn.IFS(offer_sale_type="поставка",AB1165,offer_sale_type="транзит",S1165)*AC1165,2),0)</f>
        <v>0</v>
      </c>
      <c r="AG1165" s="130">
        <f t="shared" si="606"/>
        <v>0</v>
      </c>
      <c r="AH1165" s="74">
        <f t="shared" si="607"/>
        <v>0</v>
      </c>
      <c r="AI1165" s="123">
        <f t="shared" si="608"/>
        <v>0</v>
      </c>
      <c r="AJ1165" s="118">
        <f t="shared" si="624"/>
        <v>0</v>
      </c>
      <c r="AK1165" s="74">
        <f t="shared" si="625"/>
        <v>0</v>
      </c>
      <c r="AL1165" s="174">
        <f t="shared" si="626"/>
        <v>0</v>
      </c>
      <c r="AM1165" s="175">
        <f t="shared" si="609"/>
        <v>0</v>
      </c>
      <c r="AN1165" s="130">
        <f t="shared" si="627"/>
        <v>0</v>
      </c>
      <c r="AO1165" s="74">
        <f t="shared" si="610"/>
        <v>0</v>
      </c>
      <c r="AP1165" s="123">
        <f t="shared" si="628"/>
        <v>0</v>
      </c>
      <c r="AQ1165" s="118">
        <f t="shared" si="611"/>
        <v>0</v>
      </c>
      <c r="AR1165" s="82" t="str">
        <f t="shared" si="629"/>
        <v>https://www.alta.ru/tnved/code//</v>
      </c>
      <c r="AS1165" s="157"/>
      <c r="AT1165" s="162"/>
      <c r="AU1165" s="74">
        <f t="shared" si="612"/>
        <v>0</v>
      </c>
      <c r="AV1165" s="157"/>
      <c r="AW1165" s="75">
        <f>_xlfn.IFNA(VLOOKUP(L1165,list_vat[],3,FALSE),0)</f>
        <v>0</v>
      </c>
      <c r="AX1165" s="74">
        <f t="shared" si="630"/>
        <v>0</v>
      </c>
      <c r="AY1165" s="74">
        <f t="shared" si="631"/>
        <v>0</v>
      </c>
      <c r="AZ1165" s="130">
        <f t="shared" si="632"/>
        <v>0</v>
      </c>
      <c r="BA1165" s="74">
        <f t="shared" si="613"/>
        <v>0</v>
      </c>
      <c r="BB1165" s="193">
        <f t="shared" si="633"/>
        <v>0</v>
      </c>
      <c r="BC1165" s="102">
        <f t="shared" si="634"/>
        <v>0</v>
      </c>
      <c r="BD1165" s="102">
        <f t="shared" si="635"/>
        <v>0</v>
      </c>
      <c r="BE1165" s="413" t="s">
        <v>69</v>
      </c>
    </row>
    <row r="1166" spans="1:57" s="65" customFormat="1" ht="12" customHeight="1" x14ac:dyDescent="0.2">
      <c r="A1166" s="43">
        <v>1151</v>
      </c>
      <c r="B1166" s="166"/>
      <c r="C1166" s="166"/>
      <c r="D1166" s="166"/>
      <c r="E1166" s="162"/>
      <c r="F1166" s="166"/>
      <c r="G1166" s="162"/>
      <c r="H1166" s="162"/>
      <c r="I1166" s="189">
        <f t="shared" si="614"/>
        <v>0</v>
      </c>
      <c r="J1166" s="195"/>
      <c r="K1166" s="162"/>
      <c r="L1166" s="168"/>
      <c r="M1166" s="75">
        <f>_xlfn.XLOOKUP(L1166,list_vat[Страна],list_vat[Ставка НДС %],0,0)</f>
        <v>0</v>
      </c>
      <c r="N1166" s="162">
        <f t="shared" si="615"/>
        <v>0</v>
      </c>
      <c r="O1166" s="169"/>
      <c r="P1166" s="74">
        <f t="shared" si="636"/>
        <v>0</v>
      </c>
      <c r="Q1166" s="162"/>
      <c r="R1166" s="162" t="str">
        <f t="shared" si="616"/>
        <v>введи курс</v>
      </c>
      <c r="S1166" s="196">
        <f t="shared" si="617"/>
        <v>0</v>
      </c>
      <c r="T1166" s="192">
        <f t="shared" si="618"/>
        <v>0</v>
      </c>
      <c r="U1166" s="76">
        <f t="shared" si="619"/>
        <v>0</v>
      </c>
      <c r="V1166" s="123">
        <f t="shared" si="620"/>
        <v>0</v>
      </c>
      <c r="W1166" s="191"/>
      <c r="X1166" s="170"/>
      <c r="Y1166" s="74">
        <f t="shared" si="605"/>
        <v>0</v>
      </c>
      <c r="Z1166" s="188"/>
      <c r="AA1166" s="130">
        <f t="shared" si="621"/>
        <v>0</v>
      </c>
      <c r="AB1166" s="74">
        <f t="shared" si="622"/>
        <v>0</v>
      </c>
      <c r="AC1166" s="356"/>
      <c r="AD1166" s="130" cm="1">
        <f t="array" ref="AD1166">IFERROR(ROUND((_xlfn.IFS(offer_sale_type="поставка",AB1166,offer_sale_type="транзит",S1166)*(1+AC1166))/E1166,2),0)</f>
        <v>0</v>
      </c>
      <c r="AE1166" s="74">
        <f t="shared" si="623"/>
        <v>0</v>
      </c>
      <c r="AF1166" s="123" cm="1">
        <f t="array" ref="AF1166">IFERROR(ROUND(_xlfn.IFS(offer_sale_type="поставка",AB1166,offer_sale_type="транзит",S1166)*AC1166,2),0)</f>
        <v>0</v>
      </c>
      <c r="AG1166" s="130">
        <f t="shared" si="606"/>
        <v>0</v>
      </c>
      <c r="AH1166" s="74">
        <f t="shared" si="607"/>
        <v>0</v>
      </c>
      <c r="AI1166" s="123">
        <f t="shared" si="608"/>
        <v>0</v>
      </c>
      <c r="AJ1166" s="118">
        <f t="shared" si="624"/>
        <v>0</v>
      </c>
      <c r="AK1166" s="74">
        <f t="shared" si="625"/>
        <v>0</v>
      </c>
      <c r="AL1166" s="174">
        <f t="shared" si="626"/>
        <v>0</v>
      </c>
      <c r="AM1166" s="175">
        <f t="shared" si="609"/>
        <v>0</v>
      </c>
      <c r="AN1166" s="130">
        <f t="shared" si="627"/>
        <v>0</v>
      </c>
      <c r="AO1166" s="74">
        <f t="shared" si="610"/>
        <v>0</v>
      </c>
      <c r="AP1166" s="123">
        <f t="shared" si="628"/>
        <v>0</v>
      </c>
      <c r="AQ1166" s="118">
        <f t="shared" si="611"/>
        <v>0</v>
      </c>
      <c r="AR1166" s="82" t="str">
        <f t="shared" si="629"/>
        <v>https://www.alta.ru/tnved/code//</v>
      </c>
      <c r="AS1166" s="157"/>
      <c r="AT1166" s="162"/>
      <c r="AU1166" s="74">
        <f t="shared" si="612"/>
        <v>0</v>
      </c>
      <c r="AV1166" s="157"/>
      <c r="AW1166" s="75">
        <f>_xlfn.IFNA(VLOOKUP(L1166,list_vat[],3,FALSE),0)</f>
        <v>0</v>
      </c>
      <c r="AX1166" s="74">
        <f t="shared" si="630"/>
        <v>0</v>
      </c>
      <c r="AY1166" s="74">
        <f t="shared" si="631"/>
        <v>0</v>
      </c>
      <c r="AZ1166" s="130">
        <f t="shared" si="632"/>
        <v>0</v>
      </c>
      <c r="BA1166" s="74">
        <f t="shared" si="613"/>
        <v>0</v>
      </c>
      <c r="BB1166" s="193">
        <f t="shared" si="633"/>
        <v>0</v>
      </c>
      <c r="BC1166" s="102">
        <f t="shared" si="634"/>
        <v>0</v>
      </c>
      <c r="BD1166" s="102">
        <f t="shared" si="635"/>
        <v>0</v>
      </c>
      <c r="BE1166" s="413" t="s">
        <v>69</v>
      </c>
    </row>
    <row r="1167" spans="1:57" s="65" customFormat="1" ht="12" customHeight="1" x14ac:dyDescent="0.2">
      <c r="A1167" s="43">
        <v>1152</v>
      </c>
      <c r="B1167" s="166"/>
      <c r="C1167" s="166"/>
      <c r="D1167" s="166"/>
      <c r="E1167" s="162"/>
      <c r="F1167" s="166"/>
      <c r="G1167" s="162"/>
      <c r="H1167" s="162"/>
      <c r="I1167" s="189">
        <f t="shared" si="614"/>
        <v>0</v>
      </c>
      <c r="J1167" s="195"/>
      <c r="K1167" s="162"/>
      <c r="L1167" s="168"/>
      <c r="M1167" s="75">
        <f>_xlfn.XLOOKUP(L1167,list_vat[Страна],list_vat[Ставка НДС %],0,0)</f>
        <v>0</v>
      </c>
      <c r="N1167" s="162">
        <f t="shared" si="615"/>
        <v>0</v>
      </c>
      <c r="O1167" s="169"/>
      <c r="P1167" s="74">
        <f t="shared" si="636"/>
        <v>0</v>
      </c>
      <c r="Q1167" s="162"/>
      <c r="R1167" s="162" t="str">
        <f t="shared" si="616"/>
        <v>введи курс</v>
      </c>
      <c r="S1167" s="196">
        <f t="shared" si="617"/>
        <v>0</v>
      </c>
      <c r="T1167" s="192">
        <f t="shared" si="618"/>
        <v>0</v>
      </c>
      <c r="U1167" s="76">
        <f t="shared" si="619"/>
        <v>0</v>
      </c>
      <c r="V1167" s="123">
        <f t="shared" si="620"/>
        <v>0</v>
      </c>
      <c r="W1167" s="191"/>
      <c r="X1167" s="170"/>
      <c r="Y1167" s="74">
        <f t="shared" si="605"/>
        <v>0</v>
      </c>
      <c r="Z1167" s="188"/>
      <c r="AA1167" s="130">
        <f t="shared" si="621"/>
        <v>0</v>
      </c>
      <c r="AB1167" s="74">
        <f t="shared" si="622"/>
        <v>0</v>
      </c>
      <c r="AC1167" s="356"/>
      <c r="AD1167" s="130" cm="1">
        <f t="array" ref="AD1167">IFERROR(ROUND((_xlfn.IFS(offer_sale_type="поставка",AB1167,offer_sale_type="транзит",S1167)*(1+AC1167))/E1167,2),0)</f>
        <v>0</v>
      </c>
      <c r="AE1167" s="74">
        <f t="shared" si="623"/>
        <v>0</v>
      </c>
      <c r="AF1167" s="123" cm="1">
        <f t="array" ref="AF1167">IFERROR(ROUND(_xlfn.IFS(offer_sale_type="поставка",AB1167,offer_sale_type="транзит",S1167)*AC1167,2),0)</f>
        <v>0</v>
      </c>
      <c r="AG1167" s="130">
        <f t="shared" si="606"/>
        <v>0</v>
      </c>
      <c r="AH1167" s="74">
        <f t="shared" si="607"/>
        <v>0</v>
      </c>
      <c r="AI1167" s="123">
        <f t="shared" si="608"/>
        <v>0</v>
      </c>
      <c r="AJ1167" s="118">
        <f t="shared" si="624"/>
        <v>0</v>
      </c>
      <c r="AK1167" s="74">
        <f t="shared" si="625"/>
        <v>0</v>
      </c>
      <c r="AL1167" s="174">
        <f t="shared" si="626"/>
        <v>0</v>
      </c>
      <c r="AM1167" s="175">
        <f t="shared" si="609"/>
        <v>0</v>
      </c>
      <c r="AN1167" s="130">
        <f t="shared" si="627"/>
        <v>0</v>
      </c>
      <c r="AO1167" s="74">
        <f t="shared" si="610"/>
        <v>0</v>
      </c>
      <c r="AP1167" s="123">
        <f t="shared" si="628"/>
        <v>0</v>
      </c>
      <c r="AQ1167" s="118">
        <f t="shared" si="611"/>
        <v>0</v>
      </c>
      <c r="AR1167" s="82" t="str">
        <f t="shared" si="629"/>
        <v>https://www.alta.ru/tnved/code//</v>
      </c>
      <c r="AS1167" s="157"/>
      <c r="AT1167" s="162"/>
      <c r="AU1167" s="74">
        <f t="shared" si="612"/>
        <v>0</v>
      </c>
      <c r="AV1167" s="157"/>
      <c r="AW1167" s="75">
        <f>_xlfn.IFNA(VLOOKUP(L1167,list_vat[],3,FALSE),0)</f>
        <v>0</v>
      </c>
      <c r="AX1167" s="74">
        <f t="shared" si="630"/>
        <v>0</v>
      </c>
      <c r="AY1167" s="74">
        <f t="shared" si="631"/>
        <v>0</v>
      </c>
      <c r="AZ1167" s="130">
        <f t="shared" si="632"/>
        <v>0</v>
      </c>
      <c r="BA1167" s="74">
        <f t="shared" si="613"/>
        <v>0</v>
      </c>
      <c r="BB1167" s="193">
        <f t="shared" si="633"/>
        <v>0</v>
      </c>
      <c r="BC1167" s="102">
        <f t="shared" si="634"/>
        <v>0</v>
      </c>
      <c r="BD1167" s="102">
        <f t="shared" si="635"/>
        <v>0</v>
      </c>
      <c r="BE1167" s="413" t="s">
        <v>69</v>
      </c>
    </row>
    <row r="1168" spans="1:57" s="65" customFormat="1" ht="12" customHeight="1" x14ac:dyDescent="0.2">
      <c r="A1168" s="43">
        <v>1153</v>
      </c>
      <c r="B1168" s="166"/>
      <c r="C1168" s="166"/>
      <c r="D1168" s="166"/>
      <c r="E1168" s="162"/>
      <c r="F1168" s="166"/>
      <c r="G1168" s="162"/>
      <c r="H1168" s="162"/>
      <c r="I1168" s="189">
        <f t="shared" si="614"/>
        <v>0</v>
      </c>
      <c r="J1168" s="195"/>
      <c r="K1168" s="162"/>
      <c r="L1168" s="168"/>
      <c r="M1168" s="75">
        <f>_xlfn.XLOOKUP(L1168,list_vat[Страна],list_vat[Ставка НДС %],0,0)</f>
        <v>0</v>
      </c>
      <c r="N1168" s="162">
        <f t="shared" si="615"/>
        <v>0</v>
      </c>
      <c r="O1168" s="169"/>
      <c r="P1168" s="74">
        <f t="shared" si="636"/>
        <v>0</v>
      </c>
      <c r="Q1168" s="162"/>
      <c r="R1168" s="162" t="str">
        <f t="shared" si="616"/>
        <v>введи курс</v>
      </c>
      <c r="S1168" s="196">
        <f t="shared" si="617"/>
        <v>0</v>
      </c>
      <c r="T1168" s="192">
        <f t="shared" si="618"/>
        <v>0</v>
      </c>
      <c r="U1168" s="76">
        <f t="shared" si="619"/>
        <v>0</v>
      </c>
      <c r="V1168" s="123">
        <f t="shared" si="620"/>
        <v>0</v>
      </c>
      <c r="W1168" s="191"/>
      <c r="X1168" s="170"/>
      <c r="Y1168" s="74">
        <f t="shared" ref="Y1168:Y1231" si="637">ROUND(IF(offer_incoterms="DDP",X1168*(S1168+T1168),0),2)</f>
        <v>0</v>
      </c>
      <c r="Z1168" s="188"/>
      <c r="AA1168" s="130">
        <f t="shared" si="621"/>
        <v>0</v>
      </c>
      <c r="AB1168" s="74">
        <f t="shared" si="622"/>
        <v>0</v>
      </c>
      <c r="AC1168" s="356"/>
      <c r="AD1168" s="130" cm="1">
        <f t="array" ref="AD1168">IFERROR(ROUND((_xlfn.IFS(offer_sale_type="поставка",AB1168,offer_sale_type="транзит",S1168)*(1+AC1168))/E1168,2),0)</f>
        <v>0</v>
      </c>
      <c r="AE1168" s="74">
        <f t="shared" si="623"/>
        <v>0</v>
      </c>
      <c r="AF1168" s="123" cm="1">
        <f t="array" ref="AF1168">IFERROR(ROUND(_xlfn.IFS(offer_sale_type="поставка",AB1168,offer_sale_type="транзит",S1168)*AC1168,2),0)</f>
        <v>0</v>
      </c>
      <c r="AG1168" s="130">
        <f t="shared" ref="AG1168:AG1231" si="638">$BD1168*VLOOKUP($AG$3,$AF$4:$AG$7,2,FALSE)</f>
        <v>0</v>
      </c>
      <c r="AH1168" s="74">
        <f t="shared" ref="AH1168:AH1231" si="639">SUM(AE1168,AG1168,AI1168)*rate_forex_risk</f>
        <v>0</v>
      </c>
      <c r="AI1168" s="123">
        <f t="shared" ref="AI1168:AI1231" si="640">IF(OR(seller_region="TR",offer_sale_type="экспорт"),0,rate_fin_comm)*SUM(AZ1168,AZ1168*AW1168,T1168)</f>
        <v>0</v>
      </c>
      <c r="AJ1168" s="118">
        <f t="shared" si="624"/>
        <v>0</v>
      </c>
      <c r="AK1168" s="74">
        <f t="shared" si="625"/>
        <v>0</v>
      </c>
      <c r="AL1168" s="174">
        <f t="shared" si="626"/>
        <v>0</v>
      </c>
      <c r="AM1168" s="175">
        <f t="shared" ref="AM1168:AM1231" si="641">ROUND(AJ1168*(1+IF(offer_incoterms="DDP",rate_vatRu,0)),2)</f>
        <v>0</v>
      </c>
      <c r="AN1168" s="130">
        <f t="shared" si="627"/>
        <v>0</v>
      </c>
      <c r="AO1168" s="74">
        <f t="shared" ref="AO1168:AO1231" si="642">SUM(AY1168,Y1168:Z1168,T1168)*IF(AND(offer_incoterms="DDP",offer_sale_type&lt;&gt;"экспорт"),rate_vatRu,0)</f>
        <v>0</v>
      </c>
      <c r="AP1168" s="123">
        <f t="shared" si="628"/>
        <v>0</v>
      </c>
      <c r="AQ1168" s="118">
        <f t="shared" ref="AQ1168:AQ1231" si="643">IF(offer_sale_type="транзит",SUM(AF1168:AI1168,BA1168,BB1168),0)</f>
        <v>0</v>
      </c>
      <c r="AR1168" s="82" t="str">
        <f t="shared" si="629"/>
        <v>https://www.alta.ru/tnved/code//</v>
      </c>
      <c r="AS1168" s="157"/>
      <c r="AT1168" s="162"/>
      <c r="AU1168" s="74">
        <f t="shared" ref="AU1168:AU1231" si="644">IF(ISBLANK(AT1168),0,AJ1168-AT1168)</f>
        <v>0</v>
      </c>
      <c r="AV1168" s="157"/>
      <c r="AW1168" s="75">
        <f>_xlfn.IFNA(VLOOKUP(L1168,list_vat[],3,FALSE),0)</f>
        <v>0</v>
      </c>
      <c r="AX1168" s="74">
        <f t="shared" si="630"/>
        <v>0</v>
      </c>
      <c r="AY1168" s="74">
        <f t="shared" si="631"/>
        <v>0</v>
      </c>
      <c r="AZ1168" s="130">
        <f t="shared" si="632"/>
        <v>0</v>
      </c>
      <c r="BA1168" s="74">
        <f t="shared" ref="BA1168:BA1231" si="645">cost_fin_total*$BD1168</f>
        <v>0</v>
      </c>
      <c r="BB1168" s="193">
        <f t="shared" si="633"/>
        <v>0</v>
      </c>
      <c r="BC1168" s="102">
        <f t="shared" si="634"/>
        <v>0</v>
      </c>
      <c r="BD1168" s="102">
        <f t="shared" si="635"/>
        <v>0</v>
      </c>
      <c r="BE1168" s="413" t="s">
        <v>69</v>
      </c>
    </row>
    <row r="1169" spans="1:57" s="65" customFormat="1" ht="12" customHeight="1" x14ac:dyDescent="0.2">
      <c r="A1169" s="43">
        <v>1154</v>
      </c>
      <c r="B1169" s="166"/>
      <c r="C1169" s="166"/>
      <c r="D1169" s="166"/>
      <c r="E1169" s="162"/>
      <c r="F1169" s="166"/>
      <c r="G1169" s="162"/>
      <c r="H1169" s="162"/>
      <c r="I1169" s="189">
        <f t="shared" ref="I1169:I1232" si="646">E1169*G1169</f>
        <v>0</v>
      </c>
      <c r="J1169" s="195"/>
      <c r="K1169" s="162"/>
      <c r="L1169" s="168"/>
      <c r="M1169" s="75">
        <f>_xlfn.XLOOKUP(L1169,list_vat[Страна],list_vat[Ставка НДС %],0,0)</f>
        <v>0</v>
      </c>
      <c r="N1169" s="162">
        <f t="shared" ref="N1169:N1232" si="647">IFERROR(IF(L1169="Китай",K1169,K1169/(1+M1169)),0)</f>
        <v>0</v>
      </c>
      <c r="O1169" s="169"/>
      <c r="P1169" s="74">
        <f t="shared" si="636"/>
        <v>0</v>
      </c>
      <c r="Q1169" s="162"/>
      <c r="R1169" s="162" t="str">
        <f t="shared" ref="R1169:R1232" si="648">IF(ISBLANK(Q1169),"введи курс",P1169/Q1169)</f>
        <v>введи курс</v>
      </c>
      <c r="S1169" s="196">
        <f t="shared" ref="S1169:S1232" si="649">IF(AND(ISNUMBER(E1169),ISNUMBER(Q1169)),E1169*R1169,0)</f>
        <v>0</v>
      </c>
      <c r="T1169" s="192">
        <f t="shared" ref="T1169:T1232" si="650">$BC1169*V$11</f>
        <v>0</v>
      </c>
      <c r="U1169" s="76">
        <f t="shared" ref="U1169:U1232" si="651">$BC1169*W$11</f>
        <v>0</v>
      </c>
      <c r="V1169" s="123">
        <f t="shared" ref="V1169:V1232" si="652">+SUM(T1169:U1169)</f>
        <v>0</v>
      </c>
      <c r="W1169" s="191"/>
      <c r="X1169" s="170"/>
      <c r="Y1169" s="74">
        <f t="shared" si="637"/>
        <v>0</v>
      </c>
      <c r="Z1169" s="188"/>
      <c r="AA1169" s="130">
        <f t="shared" ref="AA1169:AA1232" si="653">IFERROR(AB1169/E1169,0)</f>
        <v>0</v>
      </c>
      <c r="AB1169" s="74">
        <f t="shared" ref="AB1169:AB1232" si="654">ROUND(SUM(S1169,V1169,Y1169:Z1169,BA1169:BB1169),2)</f>
        <v>0</v>
      </c>
      <c r="AC1169" s="356"/>
      <c r="AD1169" s="130" cm="1">
        <f t="array" ref="AD1169">IFERROR(ROUND((_xlfn.IFS(offer_sale_type="поставка",AB1169,offer_sale_type="транзит",S1169)*(1+AC1169))/E1169,2),0)</f>
        <v>0</v>
      </c>
      <c r="AE1169" s="74">
        <f t="shared" ref="AE1169:AE1232" si="655">AD1169*E1169</f>
        <v>0</v>
      </c>
      <c r="AF1169" s="123" cm="1">
        <f t="array" ref="AF1169">IFERROR(ROUND(_xlfn.IFS(offer_sale_type="поставка",AB1169,offer_sale_type="транзит",S1169)*AC1169,2),0)</f>
        <v>0</v>
      </c>
      <c r="AG1169" s="130">
        <f t="shared" si="638"/>
        <v>0</v>
      </c>
      <c r="AH1169" s="74">
        <f t="shared" si="639"/>
        <v>0</v>
      </c>
      <c r="AI1169" s="123">
        <f t="shared" si="640"/>
        <v>0</v>
      </c>
      <c r="AJ1169" s="118">
        <f t="shared" ref="AJ1169:AJ1232" si="656">IFERROR(ROUND(SUM(AB1169,AF1169:AI1169)/E1169,2),0)</f>
        <v>0</v>
      </c>
      <c r="AK1169" s="74">
        <f t="shared" ref="AK1169:AK1232" si="657">AJ1169*E1169</f>
        <v>0</v>
      </c>
      <c r="AL1169" s="174">
        <f t="shared" ref="AL1169:AL1232" si="658">ROUND(IFERROR(AM1169*E1169,0),2)</f>
        <v>0</v>
      </c>
      <c r="AM1169" s="175">
        <f t="shared" si="641"/>
        <v>0</v>
      </c>
      <c r="AN1169" s="130">
        <f t="shared" ref="AN1169:AN1232" si="659">AL1169-AK1169</f>
        <v>0</v>
      </c>
      <c r="AO1169" s="74">
        <f t="shared" si="642"/>
        <v>0</v>
      </c>
      <c r="AP1169" s="123">
        <f t="shared" ref="AP1169:AP1232" si="660">AN1169-AO1169</f>
        <v>0</v>
      </c>
      <c r="AQ1169" s="118">
        <f t="shared" si="643"/>
        <v>0</v>
      </c>
      <c r="AR1169" s="82" t="str">
        <f t="shared" ref="AR1169:AR1232" si="661">HYPERLINK("https://www.alta.ru/tnved/code/")&amp;W1169&amp;"/"</f>
        <v>https://www.alta.ru/tnved/code//</v>
      </c>
      <c r="AS1169" s="157"/>
      <c r="AT1169" s="162"/>
      <c r="AU1169" s="74">
        <f t="shared" si="644"/>
        <v>0</v>
      </c>
      <c r="AV1169" s="157"/>
      <c r="AW1169" s="75">
        <f>_xlfn.IFNA(VLOOKUP(L1169,list_vat[],3,FALSE),0)</f>
        <v>0</v>
      </c>
      <c r="AX1169" s="74">
        <f t="shared" ref="AX1169:AX1232" si="662">IFERROR(ROUND(S1169*(1+AW1169)/E1169,2),0)</f>
        <v>0</v>
      </c>
      <c r="AY1169" s="74">
        <f t="shared" ref="AY1169:AY1232" si="663">E1169*AX1169</f>
        <v>0</v>
      </c>
      <c r="AZ1169" s="130">
        <f t="shared" ref="AZ1169:AZ1232" si="664">S1169*(1+M1169)</f>
        <v>0</v>
      </c>
      <c r="BA1169" s="74">
        <f t="shared" si="645"/>
        <v>0</v>
      </c>
      <c r="BB1169" s="193">
        <f t="shared" ref="BB1169:BB1232" si="665">credit_sales_interest*BD1169</f>
        <v>0</v>
      </c>
      <c r="BC1169" s="102">
        <f t="shared" ref="BC1169:BC1232" si="666">IFERROR(IF($I$13&gt;0,$I1169/$I$13,$S1169/$S$13),0)</f>
        <v>0</v>
      </c>
      <c r="BD1169" s="102">
        <f t="shared" ref="BD1169:BD1232" si="667">IFERROR($S1169/$S$13,0)</f>
        <v>0</v>
      </c>
      <c r="BE1169" s="413" t="s">
        <v>69</v>
      </c>
    </row>
    <row r="1170" spans="1:57" s="65" customFormat="1" ht="12" customHeight="1" x14ac:dyDescent="0.2">
      <c r="A1170" s="43">
        <v>1155</v>
      </c>
      <c r="B1170" s="166"/>
      <c r="C1170" s="166"/>
      <c r="D1170" s="166"/>
      <c r="E1170" s="162"/>
      <c r="F1170" s="166"/>
      <c r="G1170" s="162"/>
      <c r="H1170" s="162"/>
      <c r="I1170" s="189">
        <f t="shared" si="646"/>
        <v>0</v>
      </c>
      <c r="J1170" s="195"/>
      <c r="K1170" s="162"/>
      <c r="L1170" s="168"/>
      <c r="M1170" s="75">
        <f>_xlfn.XLOOKUP(L1170,list_vat[Страна],list_vat[Ставка НДС %],0,0)</f>
        <v>0</v>
      </c>
      <c r="N1170" s="162">
        <f t="shared" si="647"/>
        <v>0</v>
      </c>
      <c r="O1170" s="169"/>
      <c r="P1170" s="74">
        <f t="shared" ref="P1170:P1233" si="668">N1170*(1-O1170)</f>
        <v>0</v>
      </c>
      <c r="Q1170" s="162"/>
      <c r="R1170" s="162" t="str">
        <f t="shared" si="648"/>
        <v>введи курс</v>
      </c>
      <c r="S1170" s="196">
        <f t="shared" si="649"/>
        <v>0</v>
      </c>
      <c r="T1170" s="192">
        <f t="shared" si="650"/>
        <v>0</v>
      </c>
      <c r="U1170" s="76">
        <f t="shared" si="651"/>
        <v>0</v>
      </c>
      <c r="V1170" s="123">
        <f t="shared" si="652"/>
        <v>0</v>
      </c>
      <c r="W1170" s="191"/>
      <c r="X1170" s="170"/>
      <c r="Y1170" s="74">
        <f t="shared" si="637"/>
        <v>0</v>
      </c>
      <c r="Z1170" s="188"/>
      <c r="AA1170" s="130">
        <f t="shared" si="653"/>
        <v>0</v>
      </c>
      <c r="AB1170" s="74">
        <f t="shared" si="654"/>
        <v>0</v>
      </c>
      <c r="AC1170" s="356"/>
      <c r="AD1170" s="130" cm="1">
        <f t="array" ref="AD1170">IFERROR(ROUND((_xlfn.IFS(offer_sale_type="поставка",AB1170,offer_sale_type="транзит",S1170)*(1+AC1170))/E1170,2),0)</f>
        <v>0</v>
      </c>
      <c r="AE1170" s="74">
        <f t="shared" si="655"/>
        <v>0</v>
      </c>
      <c r="AF1170" s="123" cm="1">
        <f t="array" ref="AF1170">IFERROR(ROUND(_xlfn.IFS(offer_sale_type="поставка",AB1170,offer_sale_type="транзит",S1170)*AC1170,2),0)</f>
        <v>0</v>
      </c>
      <c r="AG1170" s="130">
        <f t="shared" si="638"/>
        <v>0</v>
      </c>
      <c r="AH1170" s="74">
        <f t="shared" si="639"/>
        <v>0</v>
      </c>
      <c r="AI1170" s="123">
        <f t="shared" si="640"/>
        <v>0</v>
      </c>
      <c r="AJ1170" s="118">
        <f t="shared" si="656"/>
        <v>0</v>
      </c>
      <c r="AK1170" s="74">
        <f t="shared" si="657"/>
        <v>0</v>
      </c>
      <c r="AL1170" s="174">
        <f t="shared" si="658"/>
        <v>0</v>
      </c>
      <c r="AM1170" s="175">
        <f t="shared" si="641"/>
        <v>0</v>
      </c>
      <c r="AN1170" s="130">
        <f t="shared" si="659"/>
        <v>0</v>
      </c>
      <c r="AO1170" s="74">
        <f t="shared" si="642"/>
        <v>0</v>
      </c>
      <c r="AP1170" s="123">
        <f t="shared" si="660"/>
        <v>0</v>
      </c>
      <c r="AQ1170" s="118">
        <f t="shared" si="643"/>
        <v>0</v>
      </c>
      <c r="AR1170" s="82" t="str">
        <f t="shared" si="661"/>
        <v>https://www.alta.ru/tnved/code//</v>
      </c>
      <c r="AS1170" s="157"/>
      <c r="AT1170" s="162"/>
      <c r="AU1170" s="74">
        <f t="shared" si="644"/>
        <v>0</v>
      </c>
      <c r="AV1170" s="157"/>
      <c r="AW1170" s="75">
        <f>_xlfn.IFNA(VLOOKUP(L1170,list_vat[],3,FALSE),0)</f>
        <v>0</v>
      </c>
      <c r="AX1170" s="74">
        <f t="shared" si="662"/>
        <v>0</v>
      </c>
      <c r="AY1170" s="74">
        <f t="shared" si="663"/>
        <v>0</v>
      </c>
      <c r="AZ1170" s="130">
        <f t="shared" si="664"/>
        <v>0</v>
      </c>
      <c r="BA1170" s="74">
        <f t="shared" si="645"/>
        <v>0</v>
      </c>
      <c r="BB1170" s="193">
        <f t="shared" si="665"/>
        <v>0</v>
      </c>
      <c r="BC1170" s="102">
        <f t="shared" si="666"/>
        <v>0</v>
      </c>
      <c r="BD1170" s="102">
        <f t="shared" si="667"/>
        <v>0</v>
      </c>
      <c r="BE1170" s="413" t="s">
        <v>69</v>
      </c>
    </row>
    <row r="1171" spans="1:57" s="65" customFormat="1" ht="12" customHeight="1" x14ac:dyDescent="0.2">
      <c r="A1171" s="43">
        <v>1156</v>
      </c>
      <c r="B1171" s="166"/>
      <c r="C1171" s="166"/>
      <c r="D1171" s="166"/>
      <c r="E1171" s="162"/>
      <c r="F1171" s="166"/>
      <c r="G1171" s="162"/>
      <c r="H1171" s="162"/>
      <c r="I1171" s="189">
        <f t="shared" si="646"/>
        <v>0</v>
      </c>
      <c r="J1171" s="195"/>
      <c r="K1171" s="162"/>
      <c r="L1171" s="168"/>
      <c r="M1171" s="75">
        <f>_xlfn.XLOOKUP(L1171,list_vat[Страна],list_vat[Ставка НДС %],0,0)</f>
        <v>0</v>
      </c>
      <c r="N1171" s="162">
        <f t="shared" si="647"/>
        <v>0</v>
      </c>
      <c r="O1171" s="169"/>
      <c r="P1171" s="74">
        <f t="shared" si="668"/>
        <v>0</v>
      </c>
      <c r="Q1171" s="162"/>
      <c r="R1171" s="162" t="str">
        <f t="shared" si="648"/>
        <v>введи курс</v>
      </c>
      <c r="S1171" s="196">
        <f t="shared" si="649"/>
        <v>0</v>
      </c>
      <c r="T1171" s="192">
        <f t="shared" si="650"/>
        <v>0</v>
      </c>
      <c r="U1171" s="76">
        <f t="shared" si="651"/>
        <v>0</v>
      </c>
      <c r="V1171" s="123">
        <f t="shared" si="652"/>
        <v>0</v>
      </c>
      <c r="W1171" s="191"/>
      <c r="X1171" s="170"/>
      <c r="Y1171" s="74">
        <f t="shared" si="637"/>
        <v>0</v>
      </c>
      <c r="Z1171" s="188"/>
      <c r="AA1171" s="130">
        <f t="shared" si="653"/>
        <v>0</v>
      </c>
      <c r="AB1171" s="74">
        <f t="shared" si="654"/>
        <v>0</v>
      </c>
      <c r="AC1171" s="356"/>
      <c r="AD1171" s="130" cm="1">
        <f t="array" ref="AD1171">IFERROR(ROUND((_xlfn.IFS(offer_sale_type="поставка",AB1171,offer_sale_type="транзит",S1171)*(1+AC1171))/E1171,2),0)</f>
        <v>0</v>
      </c>
      <c r="AE1171" s="74">
        <f t="shared" si="655"/>
        <v>0</v>
      </c>
      <c r="AF1171" s="123" cm="1">
        <f t="array" ref="AF1171">IFERROR(ROUND(_xlfn.IFS(offer_sale_type="поставка",AB1171,offer_sale_type="транзит",S1171)*AC1171,2),0)</f>
        <v>0</v>
      </c>
      <c r="AG1171" s="130">
        <f t="shared" si="638"/>
        <v>0</v>
      </c>
      <c r="AH1171" s="74">
        <f t="shared" si="639"/>
        <v>0</v>
      </c>
      <c r="AI1171" s="123">
        <f t="shared" si="640"/>
        <v>0</v>
      </c>
      <c r="AJ1171" s="118">
        <f t="shared" si="656"/>
        <v>0</v>
      </c>
      <c r="AK1171" s="74">
        <f t="shared" si="657"/>
        <v>0</v>
      </c>
      <c r="AL1171" s="174">
        <f t="shared" si="658"/>
        <v>0</v>
      </c>
      <c r="AM1171" s="175">
        <f t="shared" si="641"/>
        <v>0</v>
      </c>
      <c r="AN1171" s="130">
        <f t="shared" si="659"/>
        <v>0</v>
      </c>
      <c r="AO1171" s="74">
        <f t="shared" si="642"/>
        <v>0</v>
      </c>
      <c r="AP1171" s="123">
        <f t="shared" si="660"/>
        <v>0</v>
      </c>
      <c r="AQ1171" s="118">
        <f t="shared" si="643"/>
        <v>0</v>
      </c>
      <c r="AR1171" s="82" t="str">
        <f t="shared" si="661"/>
        <v>https://www.alta.ru/tnved/code//</v>
      </c>
      <c r="AS1171" s="157"/>
      <c r="AT1171" s="162"/>
      <c r="AU1171" s="74">
        <f t="shared" si="644"/>
        <v>0</v>
      </c>
      <c r="AV1171" s="157"/>
      <c r="AW1171" s="75">
        <f>_xlfn.IFNA(VLOOKUP(L1171,list_vat[],3,FALSE),0)</f>
        <v>0</v>
      </c>
      <c r="AX1171" s="74">
        <f t="shared" si="662"/>
        <v>0</v>
      </c>
      <c r="AY1171" s="74">
        <f t="shared" si="663"/>
        <v>0</v>
      </c>
      <c r="AZ1171" s="130">
        <f t="shared" si="664"/>
        <v>0</v>
      </c>
      <c r="BA1171" s="74">
        <f t="shared" si="645"/>
        <v>0</v>
      </c>
      <c r="BB1171" s="193">
        <f t="shared" si="665"/>
        <v>0</v>
      </c>
      <c r="BC1171" s="102">
        <f t="shared" si="666"/>
        <v>0</v>
      </c>
      <c r="BD1171" s="102">
        <f t="shared" si="667"/>
        <v>0</v>
      </c>
      <c r="BE1171" s="413" t="s">
        <v>69</v>
      </c>
    </row>
    <row r="1172" spans="1:57" s="65" customFormat="1" ht="12" customHeight="1" x14ac:dyDescent="0.2">
      <c r="A1172" s="43">
        <v>1157</v>
      </c>
      <c r="B1172" s="166"/>
      <c r="C1172" s="166"/>
      <c r="D1172" s="166"/>
      <c r="E1172" s="162"/>
      <c r="F1172" s="166"/>
      <c r="G1172" s="162"/>
      <c r="H1172" s="162"/>
      <c r="I1172" s="189">
        <f t="shared" si="646"/>
        <v>0</v>
      </c>
      <c r="J1172" s="195"/>
      <c r="K1172" s="162"/>
      <c r="L1172" s="168"/>
      <c r="M1172" s="75">
        <f>_xlfn.XLOOKUP(L1172,list_vat[Страна],list_vat[Ставка НДС %],0,0)</f>
        <v>0</v>
      </c>
      <c r="N1172" s="162">
        <f t="shared" si="647"/>
        <v>0</v>
      </c>
      <c r="O1172" s="169"/>
      <c r="P1172" s="74">
        <f t="shared" si="668"/>
        <v>0</v>
      </c>
      <c r="Q1172" s="162"/>
      <c r="R1172" s="162" t="str">
        <f t="shared" si="648"/>
        <v>введи курс</v>
      </c>
      <c r="S1172" s="196">
        <f t="shared" si="649"/>
        <v>0</v>
      </c>
      <c r="T1172" s="192">
        <f t="shared" si="650"/>
        <v>0</v>
      </c>
      <c r="U1172" s="76">
        <f t="shared" si="651"/>
        <v>0</v>
      </c>
      <c r="V1172" s="123">
        <f t="shared" si="652"/>
        <v>0</v>
      </c>
      <c r="W1172" s="191"/>
      <c r="X1172" s="170"/>
      <c r="Y1172" s="74">
        <f t="shared" si="637"/>
        <v>0</v>
      </c>
      <c r="Z1172" s="188"/>
      <c r="AA1172" s="130">
        <f t="shared" si="653"/>
        <v>0</v>
      </c>
      <c r="AB1172" s="74">
        <f t="shared" si="654"/>
        <v>0</v>
      </c>
      <c r="AC1172" s="356"/>
      <c r="AD1172" s="130" cm="1">
        <f t="array" ref="AD1172">IFERROR(ROUND((_xlfn.IFS(offer_sale_type="поставка",AB1172,offer_sale_type="транзит",S1172)*(1+AC1172))/E1172,2),0)</f>
        <v>0</v>
      </c>
      <c r="AE1172" s="74">
        <f t="shared" si="655"/>
        <v>0</v>
      </c>
      <c r="AF1172" s="123" cm="1">
        <f t="array" ref="AF1172">IFERROR(ROUND(_xlfn.IFS(offer_sale_type="поставка",AB1172,offer_sale_type="транзит",S1172)*AC1172,2),0)</f>
        <v>0</v>
      </c>
      <c r="AG1172" s="130">
        <f t="shared" si="638"/>
        <v>0</v>
      </c>
      <c r="AH1172" s="74">
        <f t="shared" si="639"/>
        <v>0</v>
      </c>
      <c r="AI1172" s="123">
        <f t="shared" si="640"/>
        <v>0</v>
      </c>
      <c r="AJ1172" s="118">
        <f t="shared" si="656"/>
        <v>0</v>
      </c>
      <c r="AK1172" s="74">
        <f t="shared" si="657"/>
        <v>0</v>
      </c>
      <c r="AL1172" s="174">
        <f t="shared" si="658"/>
        <v>0</v>
      </c>
      <c r="AM1172" s="175">
        <f t="shared" si="641"/>
        <v>0</v>
      </c>
      <c r="AN1172" s="130">
        <f t="shared" si="659"/>
        <v>0</v>
      </c>
      <c r="AO1172" s="74">
        <f t="shared" si="642"/>
        <v>0</v>
      </c>
      <c r="AP1172" s="123">
        <f t="shared" si="660"/>
        <v>0</v>
      </c>
      <c r="AQ1172" s="118">
        <f t="shared" si="643"/>
        <v>0</v>
      </c>
      <c r="AR1172" s="82" t="str">
        <f t="shared" si="661"/>
        <v>https://www.alta.ru/tnved/code//</v>
      </c>
      <c r="AS1172" s="157"/>
      <c r="AT1172" s="162"/>
      <c r="AU1172" s="74">
        <f t="shared" si="644"/>
        <v>0</v>
      </c>
      <c r="AV1172" s="157"/>
      <c r="AW1172" s="75">
        <f>_xlfn.IFNA(VLOOKUP(L1172,list_vat[],3,FALSE),0)</f>
        <v>0</v>
      </c>
      <c r="AX1172" s="74">
        <f t="shared" si="662"/>
        <v>0</v>
      </c>
      <c r="AY1172" s="74">
        <f t="shared" si="663"/>
        <v>0</v>
      </c>
      <c r="AZ1172" s="130">
        <f t="shared" si="664"/>
        <v>0</v>
      </c>
      <c r="BA1172" s="74">
        <f t="shared" si="645"/>
        <v>0</v>
      </c>
      <c r="BB1172" s="193">
        <f t="shared" si="665"/>
        <v>0</v>
      </c>
      <c r="BC1172" s="102">
        <f t="shared" si="666"/>
        <v>0</v>
      </c>
      <c r="BD1172" s="102">
        <f t="shared" si="667"/>
        <v>0</v>
      </c>
      <c r="BE1172" s="413" t="s">
        <v>69</v>
      </c>
    </row>
    <row r="1173" spans="1:57" s="65" customFormat="1" ht="12" customHeight="1" x14ac:dyDescent="0.2">
      <c r="A1173" s="43">
        <v>1158</v>
      </c>
      <c r="B1173" s="166"/>
      <c r="C1173" s="166"/>
      <c r="D1173" s="166"/>
      <c r="E1173" s="162"/>
      <c r="F1173" s="166"/>
      <c r="G1173" s="162"/>
      <c r="H1173" s="162"/>
      <c r="I1173" s="189">
        <f t="shared" si="646"/>
        <v>0</v>
      </c>
      <c r="J1173" s="195"/>
      <c r="K1173" s="162"/>
      <c r="L1173" s="168"/>
      <c r="M1173" s="75">
        <f>_xlfn.XLOOKUP(L1173,list_vat[Страна],list_vat[Ставка НДС %],0,0)</f>
        <v>0</v>
      </c>
      <c r="N1173" s="162">
        <f t="shared" si="647"/>
        <v>0</v>
      </c>
      <c r="O1173" s="169"/>
      <c r="P1173" s="74">
        <f t="shared" si="668"/>
        <v>0</v>
      </c>
      <c r="Q1173" s="162"/>
      <c r="R1173" s="162" t="str">
        <f t="shared" si="648"/>
        <v>введи курс</v>
      </c>
      <c r="S1173" s="196">
        <f t="shared" si="649"/>
        <v>0</v>
      </c>
      <c r="T1173" s="192">
        <f t="shared" si="650"/>
        <v>0</v>
      </c>
      <c r="U1173" s="76">
        <f t="shared" si="651"/>
        <v>0</v>
      </c>
      <c r="V1173" s="123">
        <f t="shared" si="652"/>
        <v>0</v>
      </c>
      <c r="W1173" s="191"/>
      <c r="X1173" s="170"/>
      <c r="Y1173" s="74">
        <f t="shared" si="637"/>
        <v>0</v>
      </c>
      <c r="Z1173" s="188"/>
      <c r="AA1173" s="130">
        <f t="shared" si="653"/>
        <v>0</v>
      </c>
      <c r="AB1173" s="74">
        <f t="shared" si="654"/>
        <v>0</v>
      </c>
      <c r="AC1173" s="356"/>
      <c r="AD1173" s="130" cm="1">
        <f t="array" ref="AD1173">IFERROR(ROUND((_xlfn.IFS(offer_sale_type="поставка",AB1173,offer_sale_type="транзит",S1173)*(1+AC1173))/E1173,2),0)</f>
        <v>0</v>
      </c>
      <c r="AE1173" s="74">
        <f t="shared" si="655"/>
        <v>0</v>
      </c>
      <c r="AF1173" s="123" cm="1">
        <f t="array" ref="AF1173">IFERROR(ROUND(_xlfn.IFS(offer_sale_type="поставка",AB1173,offer_sale_type="транзит",S1173)*AC1173,2),0)</f>
        <v>0</v>
      </c>
      <c r="AG1173" s="130">
        <f t="shared" si="638"/>
        <v>0</v>
      </c>
      <c r="AH1173" s="74">
        <f t="shared" si="639"/>
        <v>0</v>
      </c>
      <c r="AI1173" s="123">
        <f t="shared" si="640"/>
        <v>0</v>
      </c>
      <c r="AJ1173" s="118">
        <f t="shared" si="656"/>
        <v>0</v>
      </c>
      <c r="AK1173" s="74">
        <f t="shared" si="657"/>
        <v>0</v>
      </c>
      <c r="AL1173" s="174">
        <f t="shared" si="658"/>
        <v>0</v>
      </c>
      <c r="AM1173" s="175">
        <f t="shared" si="641"/>
        <v>0</v>
      </c>
      <c r="AN1173" s="130">
        <f t="shared" si="659"/>
        <v>0</v>
      </c>
      <c r="AO1173" s="74">
        <f t="shared" si="642"/>
        <v>0</v>
      </c>
      <c r="AP1173" s="123">
        <f t="shared" si="660"/>
        <v>0</v>
      </c>
      <c r="AQ1173" s="118">
        <f t="shared" si="643"/>
        <v>0</v>
      </c>
      <c r="AR1173" s="82" t="str">
        <f t="shared" si="661"/>
        <v>https://www.alta.ru/tnved/code//</v>
      </c>
      <c r="AS1173" s="157"/>
      <c r="AT1173" s="162"/>
      <c r="AU1173" s="74">
        <f t="shared" si="644"/>
        <v>0</v>
      </c>
      <c r="AV1173" s="157"/>
      <c r="AW1173" s="75">
        <f>_xlfn.IFNA(VLOOKUP(L1173,list_vat[],3,FALSE),0)</f>
        <v>0</v>
      </c>
      <c r="AX1173" s="74">
        <f t="shared" si="662"/>
        <v>0</v>
      </c>
      <c r="AY1173" s="74">
        <f t="shared" si="663"/>
        <v>0</v>
      </c>
      <c r="AZ1173" s="130">
        <f t="shared" si="664"/>
        <v>0</v>
      </c>
      <c r="BA1173" s="74">
        <f t="shared" si="645"/>
        <v>0</v>
      </c>
      <c r="BB1173" s="193">
        <f t="shared" si="665"/>
        <v>0</v>
      </c>
      <c r="BC1173" s="102">
        <f t="shared" si="666"/>
        <v>0</v>
      </c>
      <c r="BD1173" s="102">
        <f t="shared" si="667"/>
        <v>0</v>
      </c>
      <c r="BE1173" s="413" t="s">
        <v>69</v>
      </c>
    </row>
    <row r="1174" spans="1:57" s="65" customFormat="1" ht="12" customHeight="1" x14ac:dyDescent="0.2">
      <c r="A1174" s="43">
        <v>1159</v>
      </c>
      <c r="B1174" s="166"/>
      <c r="C1174" s="166"/>
      <c r="D1174" s="166"/>
      <c r="E1174" s="162"/>
      <c r="F1174" s="166"/>
      <c r="G1174" s="162"/>
      <c r="H1174" s="162"/>
      <c r="I1174" s="189">
        <f t="shared" si="646"/>
        <v>0</v>
      </c>
      <c r="J1174" s="195"/>
      <c r="K1174" s="162"/>
      <c r="L1174" s="168"/>
      <c r="M1174" s="75">
        <f>_xlfn.XLOOKUP(L1174,list_vat[Страна],list_vat[Ставка НДС %],0,0)</f>
        <v>0</v>
      </c>
      <c r="N1174" s="162">
        <f t="shared" si="647"/>
        <v>0</v>
      </c>
      <c r="O1174" s="169"/>
      <c r="P1174" s="74">
        <f t="shared" si="668"/>
        <v>0</v>
      </c>
      <c r="Q1174" s="162"/>
      <c r="R1174" s="162" t="str">
        <f t="shared" si="648"/>
        <v>введи курс</v>
      </c>
      <c r="S1174" s="196">
        <f t="shared" si="649"/>
        <v>0</v>
      </c>
      <c r="T1174" s="192">
        <f t="shared" si="650"/>
        <v>0</v>
      </c>
      <c r="U1174" s="76">
        <f t="shared" si="651"/>
        <v>0</v>
      </c>
      <c r="V1174" s="123">
        <f t="shared" si="652"/>
        <v>0</v>
      </c>
      <c r="W1174" s="191"/>
      <c r="X1174" s="170"/>
      <c r="Y1174" s="74">
        <f t="shared" si="637"/>
        <v>0</v>
      </c>
      <c r="Z1174" s="188"/>
      <c r="AA1174" s="130">
        <f t="shared" si="653"/>
        <v>0</v>
      </c>
      <c r="AB1174" s="74">
        <f t="shared" si="654"/>
        <v>0</v>
      </c>
      <c r="AC1174" s="356"/>
      <c r="AD1174" s="130" cm="1">
        <f t="array" ref="AD1174">IFERROR(ROUND((_xlfn.IFS(offer_sale_type="поставка",AB1174,offer_sale_type="транзит",S1174)*(1+AC1174))/E1174,2),0)</f>
        <v>0</v>
      </c>
      <c r="AE1174" s="74">
        <f t="shared" si="655"/>
        <v>0</v>
      </c>
      <c r="AF1174" s="123" cm="1">
        <f t="array" ref="AF1174">IFERROR(ROUND(_xlfn.IFS(offer_sale_type="поставка",AB1174,offer_sale_type="транзит",S1174)*AC1174,2),0)</f>
        <v>0</v>
      </c>
      <c r="AG1174" s="130">
        <f t="shared" si="638"/>
        <v>0</v>
      </c>
      <c r="AH1174" s="74">
        <f t="shared" si="639"/>
        <v>0</v>
      </c>
      <c r="AI1174" s="123">
        <f t="shared" si="640"/>
        <v>0</v>
      </c>
      <c r="AJ1174" s="118">
        <f t="shared" si="656"/>
        <v>0</v>
      </c>
      <c r="AK1174" s="74">
        <f t="shared" si="657"/>
        <v>0</v>
      </c>
      <c r="AL1174" s="174">
        <f t="shared" si="658"/>
        <v>0</v>
      </c>
      <c r="AM1174" s="175">
        <f t="shared" si="641"/>
        <v>0</v>
      </c>
      <c r="AN1174" s="130">
        <f t="shared" si="659"/>
        <v>0</v>
      </c>
      <c r="AO1174" s="74">
        <f t="shared" si="642"/>
        <v>0</v>
      </c>
      <c r="AP1174" s="123">
        <f t="shared" si="660"/>
        <v>0</v>
      </c>
      <c r="AQ1174" s="118">
        <f t="shared" si="643"/>
        <v>0</v>
      </c>
      <c r="AR1174" s="82" t="str">
        <f t="shared" si="661"/>
        <v>https://www.alta.ru/tnved/code//</v>
      </c>
      <c r="AS1174" s="157"/>
      <c r="AT1174" s="162"/>
      <c r="AU1174" s="74">
        <f t="shared" si="644"/>
        <v>0</v>
      </c>
      <c r="AV1174" s="157"/>
      <c r="AW1174" s="75">
        <f>_xlfn.IFNA(VLOOKUP(L1174,list_vat[],3,FALSE),0)</f>
        <v>0</v>
      </c>
      <c r="AX1174" s="74">
        <f t="shared" si="662"/>
        <v>0</v>
      </c>
      <c r="AY1174" s="74">
        <f t="shared" si="663"/>
        <v>0</v>
      </c>
      <c r="AZ1174" s="130">
        <f t="shared" si="664"/>
        <v>0</v>
      </c>
      <c r="BA1174" s="74">
        <f t="shared" si="645"/>
        <v>0</v>
      </c>
      <c r="BB1174" s="193">
        <f t="shared" si="665"/>
        <v>0</v>
      </c>
      <c r="BC1174" s="102">
        <f t="shared" si="666"/>
        <v>0</v>
      </c>
      <c r="BD1174" s="102">
        <f t="shared" si="667"/>
        <v>0</v>
      </c>
      <c r="BE1174" s="413" t="s">
        <v>69</v>
      </c>
    </row>
    <row r="1175" spans="1:57" s="65" customFormat="1" ht="12" customHeight="1" x14ac:dyDescent="0.2">
      <c r="A1175" s="43">
        <v>1160</v>
      </c>
      <c r="B1175" s="166"/>
      <c r="C1175" s="166"/>
      <c r="D1175" s="166"/>
      <c r="E1175" s="162"/>
      <c r="F1175" s="166"/>
      <c r="G1175" s="162"/>
      <c r="H1175" s="162"/>
      <c r="I1175" s="189">
        <f t="shared" si="646"/>
        <v>0</v>
      </c>
      <c r="J1175" s="195"/>
      <c r="K1175" s="162"/>
      <c r="L1175" s="168"/>
      <c r="M1175" s="75">
        <f>_xlfn.XLOOKUP(L1175,list_vat[Страна],list_vat[Ставка НДС %],0,0)</f>
        <v>0</v>
      </c>
      <c r="N1175" s="162">
        <f t="shared" si="647"/>
        <v>0</v>
      </c>
      <c r="O1175" s="169"/>
      <c r="P1175" s="74">
        <f t="shared" si="668"/>
        <v>0</v>
      </c>
      <c r="Q1175" s="162"/>
      <c r="R1175" s="162" t="str">
        <f t="shared" si="648"/>
        <v>введи курс</v>
      </c>
      <c r="S1175" s="196">
        <f t="shared" si="649"/>
        <v>0</v>
      </c>
      <c r="T1175" s="192">
        <f t="shared" si="650"/>
        <v>0</v>
      </c>
      <c r="U1175" s="76">
        <f t="shared" si="651"/>
        <v>0</v>
      </c>
      <c r="V1175" s="123">
        <f t="shared" si="652"/>
        <v>0</v>
      </c>
      <c r="W1175" s="191"/>
      <c r="X1175" s="170"/>
      <c r="Y1175" s="74">
        <f t="shared" si="637"/>
        <v>0</v>
      </c>
      <c r="Z1175" s="188"/>
      <c r="AA1175" s="130">
        <f t="shared" si="653"/>
        <v>0</v>
      </c>
      <c r="AB1175" s="74">
        <f t="shared" si="654"/>
        <v>0</v>
      </c>
      <c r="AC1175" s="356"/>
      <c r="AD1175" s="130" cm="1">
        <f t="array" ref="AD1175">IFERROR(ROUND((_xlfn.IFS(offer_sale_type="поставка",AB1175,offer_sale_type="транзит",S1175)*(1+AC1175))/E1175,2),0)</f>
        <v>0</v>
      </c>
      <c r="AE1175" s="74">
        <f t="shared" si="655"/>
        <v>0</v>
      </c>
      <c r="AF1175" s="123" cm="1">
        <f t="array" ref="AF1175">IFERROR(ROUND(_xlfn.IFS(offer_sale_type="поставка",AB1175,offer_sale_type="транзит",S1175)*AC1175,2),0)</f>
        <v>0</v>
      </c>
      <c r="AG1175" s="130">
        <f t="shared" si="638"/>
        <v>0</v>
      </c>
      <c r="AH1175" s="74">
        <f t="shared" si="639"/>
        <v>0</v>
      </c>
      <c r="AI1175" s="123">
        <f t="shared" si="640"/>
        <v>0</v>
      </c>
      <c r="AJ1175" s="118">
        <f t="shared" si="656"/>
        <v>0</v>
      </c>
      <c r="AK1175" s="74">
        <f t="shared" si="657"/>
        <v>0</v>
      </c>
      <c r="AL1175" s="174">
        <f t="shared" si="658"/>
        <v>0</v>
      </c>
      <c r="AM1175" s="175">
        <f t="shared" si="641"/>
        <v>0</v>
      </c>
      <c r="AN1175" s="130">
        <f t="shared" si="659"/>
        <v>0</v>
      </c>
      <c r="AO1175" s="74">
        <f t="shared" si="642"/>
        <v>0</v>
      </c>
      <c r="AP1175" s="123">
        <f t="shared" si="660"/>
        <v>0</v>
      </c>
      <c r="AQ1175" s="118">
        <f t="shared" si="643"/>
        <v>0</v>
      </c>
      <c r="AR1175" s="82" t="str">
        <f t="shared" si="661"/>
        <v>https://www.alta.ru/tnved/code//</v>
      </c>
      <c r="AS1175" s="157"/>
      <c r="AT1175" s="162"/>
      <c r="AU1175" s="74">
        <f t="shared" si="644"/>
        <v>0</v>
      </c>
      <c r="AV1175" s="157"/>
      <c r="AW1175" s="75">
        <f>_xlfn.IFNA(VLOOKUP(L1175,list_vat[],3,FALSE),0)</f>
        <v>0</v>
      </c>
      <c r="AX1175" s="74">
        <f t="shared" si="662"/>
        <v>0</v>
      </c>
      <c r="AY1175" s="74">
        <f t="shared" si="663"/>
        <v>0</v>
      </c>
      <c r="AZ1175" s="130">
        <f t="shared" si="664"/>
        <v>0</v>
      </c>
      <c r="BA1175" s="74">
        <f t="shared" si="645"/>
        <v>0</v>
      </c>
      <c r="BB1175" s="193">
        <f t="shared" si="665"/>
        <v>0</v>
      </c>
      <c r="BC1175" s="102">
        <f t="shared" si="666"/>
        <v>0</v>
      </c>
      <c r="BD1175" s="102">
        <f t="shared" si="667"/>
        <v>0</v>
      </c>
      <c r="BE1175" s="413" t="s">
        <v>69</v>
      </c>
    </row>
    <row r="1176" spans="1:57" s="65" customFormat="1" ht="12" customHeight="1" x14ac:dyDescent="0.2">
      <c r="A1176" s="43">
        <v>1161</v>
      </c>
      <c r="B1176" s="166"/>
      <c r="C1176" s="166"/>
      <c r="D1176" s="166"/>
      <c r="E1176" s="162"/>
      <c r="F1176" s="166"/>
      <c r="G1176" s="162"/>
      <c r="H1176" s="162"/>
      <c r="I1176" s="189">
        <f t="shared" si="646"/>
        <v>0</v>
      </c>
      <c r="J1176" s="195"/>
      <c r="K1176" s="162"/>
      <c r="L1176" s="168"/>
      <c r="M1176" s="75">
        <f>_xlfn.XLOOKUP(L1176,list_vat[Страна],list_vat[Ставка НДС %],0,0)</f>
        <v>0</v>
      </c>
      <c r="N1176" s="162">
        <f t="shared" si="647"/>
        <v>0</v>
      </c>
      <c r="O1176" s="169"/>
      <c r="P1176" s="74">
        <f t="shared" si="668"/>
        <v>0</v>
      </c>
      <c r="Q1176" s="162"/>
      <c r="R1176" s="162" t="str">
        <f t="shared" si="648"/>
        <v>введи курс</v>
      </c>
      <c r="S1176" s="196">
        <f t="shared" si="649"/>
        <v>0</v>
      </c>
      <c r="T1176" s="192">
        <f t="shared" si="650"/>
        <v>0</v>
      </c>
      <c r="U1176" s="76">
        <f t="shared" si="651"/>
        <v>0</v>
      </c>
      <c r="V1176" s="123">
        <f t="shared" si="652"/>
        <v>0</v>
      </c>
      <c r="W1176" s="191"/>
      <c r="X1176" s="170"/>
      <c r="Y1176" s="74">
        <f t="shared" si="637"/>
        <v>0</v>
      </c>
      <c r="Z1176" s="188"/>
      <c r="AA1176" s="130">
        <f t="shared" si="653"/>
        <v>0</v>
      </c>
      <c r="AB1176" s="74">
        <f t="shared" si="654"/>
        <v>0</v>
      </c>
      <c r="AC1176" s="356"/>
      <c r="AD1176" s="130" cm="1">
        <f t="array" ref="AD1176">IFERROR(ROUND((_xlfn.IFS(offer_sale_type="поставка",AB1176,offer_sale_type="транзит",S1176)*(1+AC1176))/E1176,2),0)</f>
        <v>0</v>
      </c>
      <c r="AE1176" s="74">
        <f t="shared" si="655"/>
        <v>0</v>
      </c>
      <c r="AF1176" s="123" cm="1">
        <f t="array" ref="AF1176">IFERROR(ROUND(_xlfn.IFS(offer_sale_type="поставка",AB1176,offer_sale_type="транзит",S1176)*AC1176,2),0)</f>
        <v>0</v>
      </c>
      <c r="AG1176" s="130">
        <f t="shared" si="638"/>
        <v>0</v>
      </c>
      <c r="AH1176" s="74">
        <f t="shared" si="639"/>
        <v>0</v>
      </c>
      <c r="AI1176" s="123">
        <f t="shared" si="640"/>
        <v>0</v>
      </c>
      <c r="AJ1176" s="118">
        <f t="shared" si="656"/>
        <v>0</v>
      </c>
      <c r="AK1176" s="74">
        <f t="shared" si="657"/>
        <v>0</v>
      </c>
      <c r="AL1176" s="174">
        <f t="shared" si="658"/>
        <v>0</v>
      </c>
      <c r="AM1176" s="175">
        <f t="shared" si="641"/>
        <v>0</v>
      </c>
      <c r="AN1176" s="130">
        <f t="shared" si="659"/>
        <v>0</v>
      </c>
      <c r="AO1176" s="74">
        <f t="shared" si="642"/>
        <v>0</v>
      </c>
      <c r="AP1176" s="123">
        <f t="shared" si="660"/>
        <v>0</v>
      </c>
      <c r="AQ1176" s="118">
        <f t="shared" si="643"/>
        <v>0</v>
      </c>
      <c r="AR1176" s="82" t="str">
        <f t="shared" si="661"/>
        <v>https://www.alta.ru/tnved/code//</v>
      </c>
      <c r="AS1176" s="157"/>
      <c r="AT1176" s="162"/>
      <c r="AU1176" s="74">
        <f t="shared" si="644"/>
        <v>0</v>
      </c>
      <c r="AV1176" s="157"/>
      <c r="AW1176" s="75">
        <f>_xlfn.IFNA(VLOOKUP(L1176,list_vat[],3,FALSE),0)</f>
        <v>0</v>
      </c>
      <c r="AX1176" s="74">
        <f t="shared" si="662"/>
        <v>0</v>
      </c>
      <c r="AY1176" s="74">
        <f t="shared" si="663"/>
        <v>0</v>
      </c>
      <c r="AZ1176" s="130">
        <f t="shared" si="664"/>
        <v>0</v>
      </c>
      <c r="BA1176" s="74">
        <f t="shared" si="645"/>
        <v>0</v>
      </c>
      <c r="BB1176" s="193">
        <f t="shared" si="665"/>
        <v>0</v>
      </c>
      <c r="BC1176" s="102">
        <f t="shared" si="666"/>
        <v>0</v>
      </c>
      <c r="BD1176" s="102">
        <f t="shared" si="667"/>
        <v>0</v>
      </c>
      <c r="BE1176" s="413" t="s">
        <v>69</v>
      </c>
    </row>
    <row r="1177" spans="1:57" s="65" customFormat="1" ht="12" customHeight="1" x14ac:dyDescent="0.2">
      <c r="A1177" s="43">
        <v>1162</v>
      </c>
      <c r="B1177" s="166"/>
      <c r="C1177" s="166"/>
      <c r="D1177" s="166"/>
      <c r="E1177" s="162"/>
      <c r="F1177" s="166"/>
      <c r="G1177" s="162"/>
      <c r="H1177" s="162"/>
      <c r="I1177" s="189">
        <f t="shared" si="646"/>
        <v>0</v>
      </c>
      <c r="J1177" s="195"/>
      <c r="K1177" s="162"/>
      <c r="L1177" s="168"/>
      <c r="M1177" s="75">
        <f>_xlfn.XLOOKUP(L1177,list_vat[Страна],list_vat[Ставка НДС %],0,0)</f>
        <v>0</v>
      </c>
      <c r="N1177" s="162">
        <f t="shared" si="647"/>
        <v>0</v>
      </c>
      <c r="O1177" s="169"/>
      <c r="P1177" s="74">
        <f t="shared" si="668"/>
        <v>0</v>
      </c>
      <c r="Q1177" s="162"/>
      <c r="R1177" s="162" t="str">
        <f t="shared" si="648"/>
        <v>введи курс</v>
      </c>
      <c r="S1177" s="196">
        <f t="shared" si="649"/>
        <v>0</v>
      </c>
      <c r="T1177" s="192">
        <f t="shared" si="650"/>
        <v>0</v>
      </c>
      <c r="U1177" s="76">
        <f t="shared" si="651"/>
        <v>0</v>
      </c>
      <c r="V1177" s="123">
        <f t="shared" si="652"/>
        <v>0</v>
      </c>
      <c r="W1177" s="191"/>
      <c r="X1177" s="170"/>
      <c r="Y1177" s="74">
        <f t="shared" si="637"/>
        <v>0</v>
      </c>
      <c r="Z1177" s="188"/>
      <c r="AA1177" s="130">
        <f t="shared" si="653"/>
        <v>0</v>
      </c>
      <c r="AB1177" s="74">
        <f t="shared" si="654"/>
        <v>0</v>
      </c>
      <c r="AC1177" s="356"/>
      <c r="AD1177" s="130" cm="1">
        <f t="array" ref="AD1177">IFERROR(ROUND((_xlfn.IFS(offer_sale_type="поставка",AB1177,offer_sale_type="транзит",S1177)*(1+AC1177))/E1177,2),0)</f>
        <v>0</v>
      </c>
      <c r="AE1177" s="74">
        <f t="shared" si="655"/>
        <v>0</v>
      </c>
      <c r="AF1177" s="123" cm="1">
        <f t="array" ref="AF1177">IFERROR(ROUND(_xlfn.IFS(offer_sale_type="поставка",AB1177,offer_sale_type="транзит",S1177)*AC1177,2),0)</f>
        <v>0</v>
      </c>
      <c r="AG1177" s="130">
        <f t="shared" si="638"/>
        <v>0</v>
      </c>
      <c r="AH1177" s="74">
        <f t="shared" si="639"/>
        <v>0</v>
      </c>
      <c r="AI1177" s="123">
        <f t="shared" si="640"/>
        <v>0</v>
      </c>
      <c r="AJ1177" s="118">
        <f t="shared" si="656"/>
        <v>0</v>
      </c>
      <c r="AK1177" s="74">
        <f t="shared" si="657"/>
        <v>0</v>
      </c>
      <c r="AL1177" s="174">
        <f t="shared" si="658"/>
        <v>0</v>
      </c>
      <c r="AM1177" s="175">
        <f t="shared" si="641"/>
        <v>0</v>
      </c>
      <c r="AN1177" s="130">
        <f t="shared" si="659"/>
        <v>0</v>
      </c>
      <c r="AO1177" s="74">
        <f t="shared" si="642"/>
        <v>0</v>
      </c>
      <c r="AP1177" s="123">
        <f t="shared" si="660"/>
        <v>0</v>
      </c>
      <c r="AQ1177" s="118">
        <f t="shared" si="643"/>
        <v>0</v>
      </c>
      <c r="AR1177" s="82" t="str">
        <f t="shared" si="661"/>
        <v>https://www.alta.ru/tnved/code//</v>
      </c>
      <c r="AS1177" s="157"/>
      <c r="AT1177" s="162"/>
      <c r="AU1177" s="74">
        <f t="shared" si="644"/>
        <v>0</v>
      </c>
      <c r="AV1177" s="157"/>
      <c r="AW1177" s="75">
        <f>_xlfn.IFNA(VLOOKUP(L1177,list_vat[],3,FALSE),0)</f>
        <v>0</v>
      </c>
      <c r="AX1177" s="74">
        <f t="shared" si="662"/>
        <v>0</v>
      </c>
      <c r="AY1177" s="74">
        <f t="shared" si="663"/>
        <v>0</v>
      </c>
      <c r="AZ1177" s="130">
        <f t="shared" si="664"/>
        <v>0</v>
      </c>
      <c r="BA1177" s="74">
        <f t="shared" si="645"/>
        <v>0</v>
      </c>
      <c r="BB1177" s="193">
        <f t="shared" si="665"/>
        <v>0</v>
      </c>
      <c r="BC1177" s="102">
        <f t="shared" si="666"/>
        <v>0</v>
      </c>
      <c r="BD1177" s="102">
        <f t="shared" si="667"/>
        <v>0</v>
      </c>
      <c r="BE1177" s="413" t="s">
        <v>69</v>
      </c>
    </row>
    <row r="1178" spans="1:57" s="65" customFormat="1" ht="12" customHeight="1" x14ac:dyDescent="0.2">
      <c r="A1178" s="43">
        <v>1163</v>
      </c>
      <c r="B1178" s="166"/>
      <c r="C1178" s="166"/>
      <c r="D1178" s="166"/>
      <c r="E1178" s="162"/>
      <c r="F1178" s="166"/>
      <c r="G1178" s="162"/>
      <c r="H1178" s="162"/>
      <c r="I1178" s="189">
        <f t="shared" si="646"/>
        <v>0</v>
      </c>
      <c r="J1178" s="195"/>
      <c r="K1178" s="162"/>
      <c r="L1178" s="168"/>
      <c r="M1178" s="75">
        <f>_xlfn.XLOOKUP(L1178,list_vat[Страна],list_vat[Ставка НДС %],0,0)</f>
        <v>0</v>
      </c>
      <c r="N1178" s="162">
        <f t="shared" si="647"/>
        <v>0</v>
      </c>
      <c r="O1178" s="169"/>
      <c r="P1178" s="74">
        <f t="shared" si="668"/>
        <v>0</v>
      </c>
      <c r="Q1178" s="162"/>
      <c r="R1178" s="162" t="str">
        <f t="shared" si="648"/>
        <v>введи курс</v>
      </c>
      <c r="S1178" s="196">
        <f t="shared" si="649"/>
        <v>0</v>
      </c>
      <c r="T1178" s="192">
        <f t="shared" si="650"/>
        <v>0</v>
      </c>
      <c r="U1178" s="76">
        <f t="shared" si="651"/>
        <v>0</v>
      </c>
      <c r="V1178" s="123">
        <f t="shared" si="652"/>
        <v>0</v>
      </c>
      <c r="W1178" s="191"/>
      <c r="X1178" s="170"/>
      <c r="Y1178" s="74">
        <f t="shared" si="637"/>
        <v>0</v>
      </c>
      <c r="Z1178" s="188"/>
      <c r="AA1178" s="130">
        <f t="shared" si="653"/>
        <v>0</v>
      </c>
      <c r="AB1178" s="74">
        <f t="shared" si="654"/>
        <v>0</v>
      </c>
      <c r="AC1178" s="356"/>
      <c r="AD1178" s="130" cm="1">
        <f t="array" ref="AD1178">IFERROR(ROUND((_xlfn.IFS(offer_sale_type="поставка",AB1178,offer_sale_type="транзит",S1178)*(1+AC1178))/E1178,2),0)</f>
        <v>0</v>
      </c>
      <c r="AE1178" s="74">
        <f t="shared" si="655"/>
        <v>0</v>
      </c>
      <c r="AF1178" s="123" cm="1">
        <f t="array" ref="AF1178">IFERROR(ROUND(_xlfn.IFS(offer_sale_type="поставка",AB1178,offer_sale_type="транзит",S1178)*AC1178,2),0)</f>
        <v>0</v>
      </c>
      <c r="AG1178" s="130">
        <f t="shared" si="638"/>
        <v>0</v>
      </c>
      <c r="AH1178" s="74">
        <f t="shared" si="639"/>
        <v>0</v>
      </c>
      <c r="AI1178" s="123">
        <f t="shared" si="640"/>
        <v>0</v>
      </c>
      <c r="AJ1178" s="118">
        <f t="shared" si="656"/>
        <v>0</v>
      </c>
      <c r="AK1178" s="74">
        <f t="shared" si="657"/>
        <v>0</v>
      </c>
      <c r="AL1178" s="174">
        <f t="shared" si="658"/>
        <v>0</v>
      </c>
      <c r="AM1178" s="175">
        <f t="shared" si="641"/>
        <v>0</v>
      </c>
      <c r="AN1178" s="130">
        <f t="shared" si="659"/>
        <v>0</v>
      </c>
      <c r="AO1178" s="74">
        <f t="shared" si="642"/>
        <v>0</v>
      </c>
      <c r="AP1178" s="123">
        <f t="shared" si="660"/>
        <v>0</v>
      </c>
      <c r="AQ1178" s="118">
        <f t="shared" si="643"/>
        <v>0</v>
      </c>
      <c r="AR1178" s="82" t="str">
        <f t="shared" si="661"/>
        <v>https://www.alta.ru/tnved/code//</v>
      </c>
      <c r="AS1178" s="157"/>
      <c r="AT1178" s="162"/>
      <c r="AU1178" s="74">
        <f t="shared" si="644"/>
        <v>0</v>
      </c>
      <c r="AV1178" s="157"/>
      <c r="AW1178" s="75">
        <f>_xlfn.IFNA(VLOOKUP(L1178,list_vat[],3,FALSE),0)</f>
        <v>0</v>
      </c>
      <c r="AX1178" s="74">
        <f t="shared" si="662"/>
        <v>0</v>
      </c>
      <c r="AY1178" s="74">
        <f t="shared" si="663"/>
        <v>0</v>
      </c>
      <c r="AZ1178" s="130">
        <f t="shared" si="664"/>
        <v>0</v>
      </c>
      <c r="BA1178" s="74">
        <f t="shared" si="645"/>
        <v>0</v>
      </c>
      <c r="BB1178" s="193">
        <f t="shared" si="665"/>
        <v>0</v>
      </c>
      <c r="BC1178" s="102">
        <f t="shared" si="666"/>
        <v>0</v>
      </c>
      <c r="BD1178" s="102">
        <f t="shared" si="667"/>
        <v>0</v>
      </c>
      <c r="BE1178" s="413" t="s">
        <v>69</v>
      </c>
    </row>
    <row r="1179" spans="1:57" s="65" customFormat="1" ht="12" customHeight="1" x14ac:dyDescent="0.2">
      <c r="A1179" s="43">
        <v>1164</v>
      </c>
      <c r="B1179" s="166"/>
      <c r="C1179" s="166"/>
      <c r="D1179" s="166"/>
      <c r="E1179" s="162"/>
      <c r="F1179" s="166"/>
      <c r="G1179" s="162"/>
      <c r="H1179" s="162"/>
      <c r="I1179" s="189">
        <f t="shared" si="646"/>
        <v>0</v>
      </c>
      <c r="J1179" s="195"/>
      <c r="K1179" s="162"/>
      <c r="L1179" s="168"/>
      <c r="M1179" s="75">
        <f>_xlfn.XLOOKUP(L1179,list_vat[Страна],list_vat[Ставка НДС %],0,0)</f>
        <v>0</v>
      </c>
      <c r="N1179" s="162">
        <f t="shared" si="647"/>
        <v>0</v>
      </c>
      <c r="O1179" s="169"/>
      <c r="P1179" s="74">
        <f t="shared" si="668"/>
        <v>0</v>
      </c>
      <c r="Q1179" s="162"/>
      <c r="R1179" s="162" t="str">
        <f t="shared" si="648"/>
        <v>введи курс</v>
      </c>
      <c r="S1179" s="196">
        <f t="shared" si="649"/>
        <v>0</v>
      </c>
      <c r="T1179" s="192">
        <f t="shared" si="650"/>
        <v>0</v>
      </c>
      <c r="U1179" s="76">
        <f t="shared" si="651"/>
        <v>0</v>
      </c>
      <c r="V1179" s="123">
        <f t="shared" si="652"/>
        <v>0</v>
      </c>
      <c r="W1179" s="191"/>
      <c r="X1179" s="170"/>
      <c r="Y1179" s="74">
        <f t="shared" si="637"/>
        <v>0</v>
      </c>
      <c r="Z1179" s="188"/>
      <c r="AA1179" s="130">
        <f t="shared" si="653"/>
        <v>0</v>
      </c>
      <c r="AB1179" s="74">
        <f t="shared" si="654"/>
        <v>0</v>
      </c>
      <c r="AC1179" s="356"/>
      <c r="AD1179" s="130" cm="1">
        <f t="array" ref="AD1179">IFERROR(ROUND((_xlfn.IFS(offer_sale_type="поставка",AB1179,offer_sale_type="транзит",S1179)*(1+AC1179))/E1179,2),0)</f>
        <v>0</v>
      </c>
      <c r="AE1179" s="74">
        <f t="shared" si="655"/>
        <v>0</v>
      </c>
      <c r="AF1179" s="123" cm="1">
        <f t="array" ref="AF1179">IFERROR(ROUND(_xlfn.IFS(offer_sale_type="поставка",AB1179,offer_sale_type="транзит",S1179)*AC1179,2),0)</f>
        <v>0</v>
      </c>
      <c r="AG1179" s="130">
        <f t="shared" si="638"/>
        <v>0</v>
      </c>
      <c r="AH1179" s="74">
        <f t="shared" si="639"/>
        <v>0</v>
      </c>
      <c r="AI1179" s="123">
        <f t="shared" si="640"/>
        <v>0</v>
      </c>
      <c r="AJ1179" s="118">
        <f t="shared" si="656"/>
        <v>0</v>
      </c>
      <c r="AK1179" s="74">
        <f t="shared" si="657"/>
        <v>0</v>
      </c>
      <c r="AL1179" s="174">
        <f t="shared" si="658"/>
        <v>0</v>
      </c>
      <c r="AM1179" s="175">
        <f t="shared" si="641"/>
        <v>0</v>
      </c>
      <c r="AN1179" s="130">
        <f t="shared" si="659"/>
        <v>0</v>
      </c>
      <c r="AO1179" s="74">
        <f t="shared" si="642"/>
        <v>0</v>
      </c>
      <c r="AP1179" s="123">
        <f t="shared" si="660"/>
        <v>0</v>
      </c>
      <c r="AQ1179" s="118">
        <f t="shared" si="643"/>
        <v>0</v>
      </c>
      <c r="AR1179" s="82" t="str">
        <f t="shared" si="661"/>
        <v>https://www.alta.ru/tnved/code//</v>
      </c>
      <c r="AS1179" s="157"/>
      <c r="AT1179" s="162"/>
      <c r="AU1179" s="74">
        <f t="shared" si="644"/>
        <v>0</v>
      </c>
      <c r="AV1179" s="157"/>
      <c r="AW1179" s="75">
        <f>_xlfn.IFNA(VLOOKUP(L1179,list_vat[],3,FALSE),0)</f>
        <v>0</v>
      </c>
      <c r="AX1179" s="74">
        <f t="shared" si="662"/>
        <v>0</v>
      </c>
      <c r="AY1179" s="74">
        <f t="shared" si="663"/>
        <v>0</v>
      </c>
      <c r="AZ1179" s="130">
        <f t="shared" si="664"/>
        <v>0</v>
      </c>
      <c r="BA1179" s="74">
        <f t="shared" si="645"/>
        <v>0</v>
      </c>
      <c r="BB1179" s="193">
        <f t="shared" si="665"/>
        <v>0</v>
      </c>
      <c r="BC1179" s="102">
        <f t="shared" si="666"/>
        <v>0</v>
      </c>
      <c r="BD1179" s="102">
        <f t="shared" si="667"/>
        <v>0</v>
      </c>
      <c r="BE1179" s="413" t="s">
        <v>69</v>
      </c>
    </row>
    <row r="1180" spans="1:57" s="65" customFormat="1" ht="12" customHeight="1" x14ac:dyDescent="0.2">
      <c r="A1180" s="43">
        <v>1165</v>
      </c>
      <c r="B1180" s="166"/>
      <c r="C1180" s="166"/>
      <c r="D1180" s="166"/>
      <c r="E1180" s="162"/>
      <c r="F1180" s="166"/>
      <c r="G1180" s="162"/>
      <c r="H1180" s="162"/>
      <c r="I1180" s="189">
        <f t="shared" si="646"/>
        <v>0</v>
      </c>
      <c r="J1180" s="195"/>
      <c r="K1180" s="162"/>
      <c r="L1180" s="168"/>
      <c r="M1180" s="75">
        <f>_xlfn.XLOOKUP(L1180,list_vat[Страна],list_vat[Ставка НДС %],0,0)</f>
        <v>0</v>
      </c>
      <c r="N1180" s="162">
        <f t="shared" si="647"/>
        <v>0</v>
      </c>
      <c r="O1180" s="169"/>
      <c r="P1180" s="74">
        <f t="shared" si="668"/>
        <v>0</v>
      </c>
      <c r="Q1180" s="162"/>
      <c r="R1180" s="162" t="str">
        <f t="shared" si="648"/>
        <v>введи курс</v>
      </c>
      <c r="S1180" s="196">
        <f t="shared" si="649"/>
        <v>0</v>
      </c>
      <c r="T1180" s="192">
        <f t="shared" si="650"/>
        <v>0</v>
      </c>
      <c r="U1180" s="76">
        <f t="shared" si="651"/>
        <v>0</v>
      </c>
      <c r="V1180" s="123">
        <f t="shared" si="652"/>
        <v>0</v>
      </c>
      <c r="W1180" s="191"/>
      <c r="X1180" s="170"/>
      <c r="Y1180" s="74">
        <f t="shared" si="637"/>
        <v>0</v>
      </c>
      <c r="Z1180" s="188"/>
      <c r="AA1180" s="130">
        <f t="shared" si="653"/>
        <v>0</v>
      </c>
      <c r="AB1180" s="74">
        <f t="shared" si="654"/>
        <v>0</v>
      </c>
      <c r="AC1180" s="356"/>
      <c r="AD1180" s="130" cm="1">
        <f t="array" ref="AD1180">IFERROR(ROUND((_xlfn.IFS(offer_sale_type="поставка",AB1180,offer_sale_type="транзит",S1180)*(1+AC1180))/E1180,2),0)</f>
        <v>0</v>
      </c>
      <c r="AE1180" s="74">
        <f t="shared" si="655"/>
        <v>0</v>
      </c>
      <c r="AF1180" s="123" cm="1">
        <f t="array" ref="AF1180">IFERROR(ROUND(_xlfn.IFS(offer_sale_type="поставка",AB1180,offer_sale_type="транзит",S1180)*AC1180,2),0)</f>
        <v>0</v>
      </c>
      <c r="AG1180" s="130">
        <f t="shared" si="638"/>
        <v>0</v>
      </c>
      <c r="AH1180" s="74">
        <f t="shared" si="639"/>
        <v>0</v>
      </c>
      <c r="AI1180" s="123">
        <f t="shared" si="640"/>
        <v>0</v>
      </c>
      <c r="AJ1180" s="118">
        <f t="shared" si="656"/>
        <v>0</v>
      </c>
      <c r="AK1180" s="74">
        <f t="shared" si="657"/>
        <v>0</v>
      </c>
      <c r="AL1180" s="174">
        <f t="shared" si="658"/>
        <v>0</v>
      </c>
      <c r="AM1180" s="175">
        <f t="shared" si="641"/>
        <v>0</v>
      </c>
      <c r="AN1180" s="130">
        <f t="shared" si="659"/>
        <v>0</v>
      </c>
      <c r="AO1180" s="74">
        <f t="shared" si="642"/>
        <v>0</v>
      </c>
      <c r="AP1180" s="123">
        <f t="shared" si="660"/>
        <v>0</v>
      </c>
      <c r="AQ1180" s="118">
        <f t="shared" si="643"/>
        <v>0</v>
      </c>
      <c r="AR1180" s="82" t="str">
        <f t="shared" si="661"/>
        <v>https://www.alta.ru/tnved/code//</v>
      </c>
      <c r="AS1180" s="157"/>
      <c r="AT1180" s="162"/>
      <c r="AU1180" s="74">
        <f t="shared" si="644"/>
        <v>0</v>
      </c>
      <c r="AV1180" s="157"/>
      <c r="AW1180" s="75">
        <f>_xlfn.IFNA(VLOOKUP(L1180,list_vat[],3,FALSE),0)</f>
        <v>0</v>
      </c>
      <c r="AX1180" s="74">
        <f t="shared" si="662"/>
        <v>0</v>
      </c>
      <c r="AY1180" s="74">
        <f t="shared" si="663"/>
        <v>0</v>
      </c>
      <c r="AZ1180" s="130">
        <f t="shared" si="664"/>
        <v>0</v>
      </c>
      <c r="BA1180" s="74">
        <f t="shared" si="645"/>
        <v>0</v>
      </c>
      <c r="BB1180" s="193">
        <f t="shared" si="665"/>
        <v>0</v>
      </c>
      <c r="BC1180" s="102">
        <f t="shared" si="666"/>
        <v>0</v>
      </c>
      <c r="BD1180" s="102">
        <f t="shared" si="667"/>
        <v>0</v>
      </c>
      <c r="BE1180" s="413" t="s">
        <v>69</v>
      </c>
    </row>
    <row r="1181" spans="1:57" s="65" customFormat="1" ht="12" customHeight="1" x14ac:dyDescent="0.2">
      <c r="A1181" s="43">
        <v>1166</v>
      </c>
      <c r="B1181" s="166"/>
      <c r="C1181" s="166"/>
      <c r="D1181" s="166"/>
      <c r="E1181" s="162"/>
      <c r="F1181" s="166"/>
      <c r="G1181" s="162"/>
      <c r="H1181" s="162"/>
      <c r="I1181" s="189">
        <f t="shared" si="646"/>
        <v>0</v>
      </c>
      <c r="J1181" s="195"/>
      <c r="K1181" s="162"/>
      <c r="L1181" s="168"/>
      <c r="M1181" s="75">
        <f>_xlfn.XLOOKUP(L1181,list_vat[Страна],list_vat[Ставка НДС %],0,0)</f>
        <v>0</v>
      </c>
      <c r="N1181" s="162">
        <f t="shared" si="647"/>
        <v>0</v>
      </c>
      <c r="O1181" s="169"/>
      <c r="P1181" s="74">
        <f t="shared" si="668"/>
        <v>0</v>
      </c>
      <c r="Q1181" s="162"/>
      <c r="R1181" s="162" t="str">
        <f t="shared" si="648"/>
        <v>введи курс</v>
      </c>
      <c r="S1181" s="196">
        <f t="shared" si="649"/>
        <v>0</v>
      </c>
      <c r="T1181" s="192">
        <f t="shared" si="650"/>
        <v>0</v>
      </c>
      <c r="U1181" s="76">
        <f t="shared" si="651"/>
        <v>0</v>
      </c>
      <c r="V1181" s="123">
        <f t="shared" si="652"/>
        <v>0</v>
      </c>
      <c r="W1181" s="191"/>
      <c r="X1181" s="170"/>
      <c r="Y1181" s="74">
        <f t="shared" si="637"/>
        <v>0</v>
      </c>
      <c r="Z1181" s="188"/>
      <c r="AA1181" s="130">
        <f t="shared" si="653"/>
        <v>0</v>
      </c>
      <c r="AB1181" s="74">
        <f t="shared" si="654"/>
        <v>0</v>
      </c>
      <c r="AC1181" s="356"/>
      <c r="AD1181" s="130" cm="1">
        <f t="array" ref="AD1181">IFERROR(ROUND((_xlfn.IFS(offer_sale_type="поставка",AB1181,offer_sale_type="транзит",S1181)*(1+AC1181))/E1181,2),0)</f>
        <v>0</v>
      </c>
      <c r="AE1181" s="74">
        <f t="shared" si="655"/>
        <v>0</v>
      </c>
      <c r="AF1181" s="123" cm="1">
        <f t="array" ref="AF1181">IFERROR(ROUND(_xlfn.IFS(offer_sale_type="поставка",AB1181,offer_sale_type="транзит",S1181)*AC1181,2),0)</f>
        <v>0</v>
      </c>
      <c r="AG1181" s="130">
        <f t="shared" si="638"/>
        <v>0</v>
      </c>
      <c r="AH1181" s="74">
        <f t="shared" si="639"/>
        <v>0</v>
      </c>
      <c r="AI1181" s="123">
        <f t="shared" si="640"/>
        <v>0</v>
      </c>
      <c r="AJ1181" s="118">
        <f t="shared" si="656"/>
        <v>0</v>
      </c>
      <c r="AK1181" s="74">
        <f t="shared" si="657"/>
        <v>0</v>
      </c>
      <c r="AL1181" s="174">
        <f t="shared" si="658"/>
        <v>0</v>
      </c>
      <c r="AM1181" s="175">
        <f t="shared" si="641"/>
        <v>0</v>
      </c>
      <c r="AN1181" s="130">
        <f t="shared" si="659"/>
        <v>0</v>
      </c>
      <c r="AO1181" s="74">
        <f t="shared" si="642"/>
        <v>0</v>
      </c>
      <c r="AP1181" s="123">
        <f t="shared" si="660"/>
        <v>0</v>
      </c>
      <c r="AQ1181" s="118">
        <f t="shared" si="643"/>
        <v>0</v>
      </c>
      <c r="AR1181" s="82" t="str">
        <f t="shared" si="661"/>
        <v>https://www.alta.ru/tnved/code//</v>
      </c>
      <c r="AS1181" s="157"/>
      <c r="AT1181" s="162"/>
      <c r="AU1181" s="74">
        <f t="shared" si="644"/>
        <v>0</v>
      </c>
      <c r="AV1181" s="157"/>
      <c r="AW1181" s="75">
        <f>_xlfn.IFNA(VLOOKUP(L1181,list_vat[],3,FALSE),0)</f>
        <v>0</v>
      </c>
      <c r="AX1181" s="74">
        <f t="shared" si="662"/>
        <v>0</v>
      </c>
      <c r="AY1181" s="74">
        <f t="shared" si="663"/>
        <v>0</v>
      </c>
      <c r="AZ1181" s="130">
        <f t="shared" si="664"/>
        <v>0</v>
      </c>
      <c r="BA1181" s="74">
        <f t="shared" si="645"/>
        <v>0</v>
      </c>
      <c r="BB1181" s="193">
        <f t="shared" si="665"/>
        <v>0</v>
      </c>
      <c r="BC1181" s="102">
        <f t="shared" si="666"/>
        <v>0</v>
      </c>
      <c r="BD1181" s="102">
        <f t="shared" si="667"/>
        <v>0</v>
      </c>
      <c r="BE1181" s="413" t="s">
        <v>69</v>
      </c>
    </row>
    <row r="1182" spans="1:57" s="65" customFormat="1" ht="12" customHeight="1" x14ac:dyDescent="0.2">
      <c r="A1182" s="43">
        <v>1167</v>
      </c>
      <c r="B1182" s="166"/>
      <c r="C1182" s="166"/>
      <c r="D1182" s="166"/>
      <c r="E1182" s="162"/>
      <c r="F1182" s="166"/>
      <c r="G1182" s="162"/>
      <c r="H1182" s="162"/>
      <c r="I1182" s="189">
        <f t="shared" si="646"/>
        <v>0</v>
      </c>
      <c r="J1182" s="195"/>
      <c r="K1182" s="162"/>
      <c r="L1182" s="168"/>
      <c r="M1182" s="75">
        <f>_xlfn.XLOOKUP(L1182,list_vat[Страна],list_vat[Ставка НДС %],0,0)</f>
        <v>0</v>
      </c>
      <c r="N1182" s="162">
        <f t="shared" si="647"/>
        <v>0</v>
      </c>
      <c r="O1182" s="169"/>
      <c r="P1182" s="74">
        <f t="shared" si="668"/>
        <v>0</v>
      </c>
      <c r="Q1182" s="162"/>
      <c r="R1182" s="162" t="str">
        <f t="shared" si="648"/>
        <v>введи курс</v>
      </c>
      <c r="S1182" s="196">
        <f t="shared" si="649"/>
        <v>0</v>
      </c>
      <c r="T1182" s="192">
        <f t="shared" si="650"/>
        <v>0</v>
      </c>
      <c r="U1182" s="76">
        <f t="shared" si="651"/>
        <v>0</v>
      </c>
      <c r="V1182" s="123">
        <f t="shared" si="652"/>
        <v>0</v>
      </c>
      <c r="W1182" s="191"/>
      <c r="X1182" s="170"/>
      <c r="Y1182" s="74">
        <f t="shared" si="637"/>
        <v>0</v>
      </c>
      <c r="Z1182" s="188"/>
      <c r="AA1182" s="130">
        <f t="shared" si="653"/>
        <v>0</v>
      </c>
      <c r="AB1182" s="74">
        <f t="shared" si="654"/>
        <v>0</v>
      </c>
      <c r="AC1182" s="356"/>
      <c r="AD1182" s="130" cm="1">
        <f t="array" ref="AD1182">IFERROR(ROUND((_xlfn.IFS(offer_sale_type="поставка",AB1182,offer_sale_type="транзит",S1182)*(1+AC1182))/E1182,2),0)</f>
        <v>0</v>
      </c>
      <c r="AE1182" s="74">
        <f t="shared" si="655"/>
        <v>0</v>
      </c>
      <c r="AF1182" s="123" cm="1">
        <f t="array" ref="AF1182">IFERROR(ROUND(_xlfn.IFS(offer_sale_type="поставка",AB1182,offer_sale_type="транзит",S1182)*AC1182,2),0)</f>
        <v>0</v>
      </c>
      <c r="AG1182" s="130">
        <f t="shared" si="638"/>
        <v>0</v>
      </c>
      <c r="AH1182" s="74">
        <f t="shared" si="639"/>
        <v>0</v>
      </c>
      <c r="AI1182" s="123">
        <f t="shared" si="640"/>
        <v>0</v>
      </c>
      <c r="AJ1182" s="118">
        <f t="shared" si="656"/>
        <v>0</v>
      </c>
      <c r="AK1182" s="74">
        <f t="shared" si="657"/>
        <v>0</v>
      </c>
      <c r="AL1182" s="174">
        <f t="shared" si="658"/>
        <v>0</v>
      </c>
      <c r="AM1182" s="175">
        <f t="shared" si="641"/>
        <v>0</v>
      </c>
      <c r="AN1182" s="130">
        <f t="shared" si="659"/>
        <v>0</v>
      </c>
      <c r="AO1182" s="74">
        <f t="shared" si="642"/>
        <v>0</v>
      </c>
      <c r="AP1182" s="123">
        <f t="shared" si="660"/>
        <v>0</v>
      </c>
      <c r="AQ1182" s="118">
        <f t="shared" si="643"/>
        <v>0</v>
      </c>
      <c r="AR1182" s="82" t="str">
        <f t="shared" si="661"/>
        <v>https://www.alta.ru/tnved/code//</v>
      </c>
      <c r="AS1182" s="157"/>
      <c r="AT1182" s="162"/>
      <c r="AU1182" s="74">
        <f t="shared" si="644"/>
        <v>0</v>
      </c>
      <c r="AV1182" s="157"/>
      <c r="AW1182" s="75">
        <f>_xlfn.IFNA(VLOOKUP(L1182,list_vat[],3,FALSE),0)</f>
        <v>0</v>
      </c>
      <c r="AX1182" s="74">
        <f t="shared" si="662"/>
        <v>0</v>
      </c>
      <c r="AY1182" s="74">
        <f t="shared" si="663"/>
        <v>0</v>
      </c>
      <c r="AZ1182" s="130">
        <f t="shared" si="664"/>
        <v>0</v>
      </c>
      <c r="BA1182" s="74">
        <f t="shared" si="645"/>
        <v>0</v>
      </c>
      <c r="BB1182" s="193">
        <f t="shared" si="665"/>
        <v>0</v>
      </c>
      <c r="BC1182" s="102">
        <f t="shared" si="666"/>
        <v>0</v>
      </c>
      <c r="BD1182" s="102">
        <f t="shared" si="667"/>
        <v>0</v>
      </c>
      <c r="BE1182" s="413" t="s">
        <v>69</v>
      </c>
    </row>
    <row r="1183" spans="1:57" s="65" customFormat="1" ht="12" customHeight="1" x14ac:dyDescent="0.2">
      <c r="A1183" s="43">
        <v>1168</v>
      </c>
      <c r="B1183" s="166"/>
      <c r="C1183" s="166"/>
      <c r="D1183" s="166"/>
      <c r="E1183" s="162"/>
      <c r="F1183" s="166"/>
      <c r="G1183" s="162"/>
      <c r="H1183" s="162"/>
      <c r="I1183" s="189">
        <f t="shared" si="646"/>
        <v>0</v>
      </c>
      <c r="J1183" s="195"/>
      <c r="K1183" s="162"/>
      <c r="L1183" s="168"/>
      <c r="M1183" s="75">
        <f>_xlfn.XLOOKUP(L1183,list_vat[Страна],list_vat[Ставка НДС %],0,0)</f>
        <v>0</v>
      </c>
      <c r="N1183" s="162">
        <f t="shared" si="647"/>
        <v>0</v>
      </c>
      <c r="O1183" s="169"/>
      <c r="P1183" s="74">
        <f t="shared" si="668"/>
        <v>0</v>
      </c>
      <c r="Q1183" s="162"/>
      <c r="R1183" s="162" t="str">
        <f t="shared" si="648"/>
        <v>введи курс</v>
      </c>
      <c r="S1183" s="196">
        <f t="shared" si="649"/>
        <v>0</v>
      </c>
      <c r="T1183" s="192">
        <f t="shared" si="650"/>
        <v>0</v>
      </c>
      <c r="U1183" s="76">
        <f t="shared" si="651"/>
        <v>0</v>
      </c>
      <c r="V1183" s="123">
        <f t="shared" si="652"/>
        <v>0</v>
      </c>
      <c r="W1183" s="191"/>
      <c r="X1183" s="170"/>
      <c r="Y1183" s="74">
        <f t="shared" si="637"/>
        <v>0</v>
      </c>
      <c r="Z1183" s="188"/>
      <c r="AA1183" s="130">
        <f t="shared" si="653"/>
        <v>0</v>
      </c>
      <c r="AB1183" s="74">
        <f t="shared" si="654"/>
        <v>0</v>
      </c>
      <c r="AC1183" s="356"/>
      <c r="AD1183" s="130" cm="1">
        <f t="array" ref="AD1183">IFERROR(ROUND((_xlfn.IFS(offer_sale_type="поставка",AB1183,offer_sale_type="транзит",S1183)*(1+AC1183))/E1183,2),0)</f>
        <v>0</v>
      </c>
      <c r="AE1183" s="74">
        <f t="shared" si="655"/>
        <v>0</v>
      </c>
      <c r="AF1183" s="123" cm="1">
        <f t="array" ref="AF1183">IFERROR(ROUND(_xlfn.IFS(offer_sale_type="поставка",AB1183,offer_sale_type="транзит",S1183)*AC1183,2),0)</f>
        <v>0</v>
      </c>
      <c r="AG1183" s="130">
        <f t="shared" si="638"/>
        <v>0</v>
      </c>
      <c r="AH1183" s="74">
        <f t="shared" si="639"/>
        <v>0</v>
      </c>
      <c r="AI1183" s="123">
        <f t="shared" si="640"/>
        <v>0</v>
      </c>
      <c r="AJ1183" s="118">
        <f t="shared" si="656"/>
        <v>0</v>
      </c>
      <c r="AK1183" s="74">
        <f t="shared" si="657"/>
        <v>0</v>
      </c>
      <c r="AL1183" s="174">
        <f t="shared" si="658"/>
        <v>0</v>
      </c>
      <c r="AM1183" s="175">
        <f t="shared" si="641"/>
        <v>0</v>
      </c>
      <c r="AN1183" s="130">
        <f t="shared" si="659"/>
        <v>0</v>
      </c>
      <c r="AO1183" s="74">
        <f t="shared" si="642"/>
        <v>0</v>
      </c>
      <c r="AP1183" s="123">
        <f t="shared" si="660"/>
        <v>0</v>
      </c>
      <c r="AQ1183" s="118">
        <f t="shared" si="643"/>
        <v>0</v>
      </c>
      <c r="AR1183" s="82" t="str">
        <f t="shared" si="661"/>
        <v>https://www.alta.ru/tnved/code//</v>
      </c>
      <c r="AS1183" s="157"/>
      <c r="AT1183" s="162"/>
      <c r="AU1183" s="74">
        <f t="shared" si="644"/>
        <v>0</v>
      </c>
      <c r="AV1183" s="157"/>
      <c r="AW1183" s="75">
        <f>_xlfn.IFNA(VLOOKUP(L1183,list_vat[],3,FALSE),0)</f>
        <v>0</v>
      </c>
      <c r="AX1183" s="74">
        <f t="shared" si="662"/>
        <v>0</v>
      </c>
      <c r="AY1183" s="74">
        <f t="shared" si="663"/>
        <v>0</v>
      </c>
      <c r="AZ1183" s="130">
        <f t="shared" si="664"/>
        <v>0</v>
      </c>
      <c r="BA1183" s="74">
        <f t="shared" si="645"/>
        <v>0</v>
      </c>
      <c r="BB1183" s="193">
        <f t="shared" si="665"/>
        <v>0</v>
      </c>
      <c r="BC1183" s="102">
        <f t="shared" si="666"/>
        <v>0</v>
      </c>
      <c r="BD1183" s="102">
        <f t="shared" si="667"/>
        <v>0</v>
      </c>
      <c r="BE1183" s="413" t="s">
        <v>69</v>
      </c>
    </row>
    <row r="1184" spans="1:57" s="65" customFormat="1" ht="12" customHeight="1" x14ac:dyDescent="0.2">
      <c r="A1184" s="43">
        <v>1169</v>
      </c>
      <c r="B1184" s="166"/>
      <c r="C1184" s="166"/>
      <c r="D1184" s="166"/>
      <c r="E1184" s="162"/>
      <c r="F1184" s="166"/>
      <c r="G1184" s="162"/>
      <c r="H1184" s="162"/>
      <c r="I1184" s="189">
        <f t="shared" si="646"/>
        <v>0</v>
      </c>
      <c r="J1184" s="195"/>
      <c r="K1184" s="162"/>
      <c r="L1184" s="168"/>
      <c r="M1184" s="75">
        <f>_xlfn.XLOOKUP(L1184,list_vat[Страна],list_vat[Ставка НДС %],0,0)</f>
        <v>0</v>
      </c>
      <c r="N1184" s="162">
        <f t="shared" si="647"/>
        <v>0</v>
      </c>
      <c r="O1184" s="169"/>
      <c r="P1184" s="74">
        <f t="shared" si="668"/>
        <v>0</v>
      </c>
      <c r="Q1184" s="162"/>
      <c r="R1184" s="162" t="str">
        <f t="shared" si="648"/>
        <v>введи курс</v>
      </c>
      <c r="S1184" s="196">
        <f t="shared" si="649"/>
        <v>0</v>
      </c>
      <c r="T1184" s="192">
        <f t="shared" si="650"/>
        <v>0</v>
      </c>
      <c r="U1184" s="76">
        <f t="shared" si="651"/>
        <v>0</v>
      </c>
      <c r="V1184" s="123">
        <f t="shared" si="652"/>
        <v>0</v>
      </c>
      <c r="W1184" s="191"/>
      <c r="X1184" s="170"/>
      <c r="Y1184" s="74">
        <f t="shared" si="637"/>
        <v>0</v>
      </c>
      <c r="Z1184" s="188"/>
      <c r="AA1184" s="130">
        <f t="shared" si="653"/>
        <v>0</v>
      </c>
      <c r="AB1184" s="74">
        <f t="shared" si="654"/>
        <v>0</v>
      </c>
      <c r="AC1184" s="356"/>
      <c r="AD1184" s="130" cm="1">
        <f t="array" ref="AD1184">IFERROR(ROUND((_xlfn.IFS(offer_sale_type="поставка",AB1184,offer_sale_type="транзит",S1184)*(1+AC1184))/E1184,2),0)</f>
        <v>0</v>
      </c>
      <c r="AE1184" s="74">
        <f t="shared" si="655"/>
        <v>0</v>
      </c>
      <c r="AF1184" s="123" cm="1">
        <f t="array" ref="AF1184">IFERROR(ROUND(_xlfn.IFS(offer_sale_type="поставка",AB1184,offer_sale_type="транзит",S1184)*AC1184,2),0)</f>
        <v>0</v>
      </c>
      <c r="AG1184" s="130">
        <f t="shared" si="638"/>
        <v>0</v>
      </c>
      <c r="AH1184" s="74">
        <f t="shared" si="639"/>
        <v>0</v>
      </c>
      <c r="AI1184" s="123">
        <f t="shared" si="640"/>
        <v>0</v>
      </c>
      <c r="AJ1184" s="118">
        <f t="shared" si="656"/>
        <v>0</v>
      </c>
      <c r="AK1184" s="74">
        <f t="shared" si="657"/>
        <v>0</v>
      </c>
      <c r="AL1184" s="174">
        <f t="shared" si="658"/>
        <v>0</v>
      </c>
      <c r="AM1184" s="175">
        <f t="shared" si="641"/>
        <v>0</v>
      </c>
      <c r="AN1184" s="130">
        <f t="shared" si="659"/>
        <v>0</v>
      </c>
      <c r="AO1184" s="74">
        <f t="shared" si="642"/>
        <v>0</v>
      </c>
      <c r="AP1184" s="123">
        <f t="shared" si="660"/>
        <v>0</v>
      </c>
      <c r="AQ1184" s="118">
        <f t="shared" si="643"/>
        <v>0</v>
      </c>
      <c r="AR1184" s="82" t="str">
        <f t="shared" si="661"/>
        <v>https://www.alta.ru/tnved/code//</v>
      </c>
      <c r="AS1184" s="157"/>
      <c r="AT1184" s="162"/>
      <c r="AU1184" s="74">
        <f t="shared" si="644"/>
        <v>0</v>
      </c>
      <c r="AV1184" s="157"/>
      <c r="AW1184" s="75">
        <f>_xlfn.IFNA(VLOOKUP(L1184,list_vat[],3,FALSE),0)</f>
        <v>0</v>
      </c>
      <c r="AX1184" s="74">
        <f t="shared" si="662"/>
        <v>0</v>
      </c>
      <c r="AY1184" s="74">
        <f t="shared" si="663"/>
        <v>0</v>
      </c>
      <c r="AZ1184" s="130">
        <f t="shared" si="664"/>
        <v>0</v>
      </c>
      <c r="BA1184" s="74">
        <f t="shared" si="645"/>
        <v>0</v>
      </c>
      <c r="BB1184" s="193">
        <f t="shared" si="665"/>
        <v>0</v>
      </c>
      <c r="BC1184" s="102">
        <f t="shared" si="666"/>
        <v>0</v>
      </c>
      <c r="BD1184" s="102">
        <f t="shared" si="667"/>
        <v>0</v>
      </c>
      <c r="BE1184" s="413" t="s">
        <v>69</v>
      </c>
    </row>
    <row r="1185" spans="1:57" s="65" customFormat="1" ht="12" customHeight="1" x14ac:dyDescent="0.2">
      <c r="A1185" s="43">
        <v>1170</v>
      </c>
      <c r="B1185" s="166"/>
      <c r="C1185" s="166"/>
      <c r="D1185" s="166"/>
      <c r="E1185" s="162"/>
      <c r="F1185" s="166"/>
      <c r="G1185" s="162"/>
      <c r="H1185" s="162"/>
      <c r="I1185" s="189">
        <f t="shared" si="646"/>
        <v>0</v>
      </c>
      <c r="J1185" s="195"/>
      <c r="K1185" s="162"/>
      <c r="L1185" s="168"/>
      <c r="M1185" s="75">
        <f>_xlfn.XLOOKUP(L1185,list_vat[Страна],list_vat[Ставка НДС %],0,0)</f>
        <v>0</v>
      </c>
      <c r="N1185" s="162">
        <f t="shared" si="647"/>
        <v>0</v>
      </c>
      <c r="O1185" s="169"/>
      <c r="P1185" s="74">
        <f t="shared" si="668"/>
        <v>0</v>
      </c>
      <c r="Q1185" s="162"/>
      <c r="R1185" s="162" t="str">
        <f t="shared" si="648"/>
        <v>введи курс</v>
      </c>
      <c r="S1185" s="196">
        <f t="shared" si="649"/>
        <v>0</v>
      </c>
      <c r="T1185" s="192">
        <f t="shared" si="650"/>
        <v>0</v>
      </c>
      <c r="U1185" s="76">
        <f t="shared" si="651"/>
        <v>0</v>
      </c>
      <c r="V1185" s="123">
        <f t="shared" si="652"/>
        <v>0</v>
      </c>
      <c r="W1185" s="191"/>
      <c r="X1185" s="170"/>
      <c r="Y1185" s="74">
        <f t="shared" si="637"/>
        <v>0</v>
      </c>
      <c r="Z1185" s="188"/>
      <c r="AA1185" s="130">
        <f t="shared" si="653"/>
        <v>0</v>
      </c>
      <c r="AB1185" s="74">
        <f t="shared" si="654"/>
        <v>0</v>
      </c>
      <c r="AC1185" s="356"/>
      <c r="AD1185" s="130" cm="1">
        <f t="array" ref="AD1185">IFERROR(ROUND((_xlfn.IFS(offer_sale_type="поставка",AB1185,offer_sale_type="транзит",S1185)*(1+AC1185))/E1185,2),0)</f>
        <v>0</v>
      </c>
      <c r="AE1185" s="74">
        <f t="shared" si="655"/>
        <v>0</v>
      </c>
      <c r="AF1185" s="123" cm="1">
        <f t="array" ref="AF1185">IFERROR(ROUND(_xlfn.IFS(offer_sale_type="поставка",AB1185,offer_sale_type="транзит",S1185)*AC1185,2),0)</f>
        <v>0</v>
      </c>
      <c r="AG1185" s="130">
        <f t="shared" si="638"/>
        <v>0</v>
      </c>
      <c r="AH1185" s="74">
        <f t="shared" si="639"/>
        <v>0</v>
      </c>
      <c r="AI1185" s="123">
        <f t="shared" si="640"/>
        <v>0</v>
      </c>
      <c r="AJ1185" s="118">
        <f t="shared" si="656"/>
        <v>0</v>
      </c>
      <c r="AK1185" s="74">
        <f t="shared" si="657"/>
        <v>0</v>
      </c>
      <c r="AL1185" s="174">
        <f t="shared" si="658"/>
        <v>0</v>
      </c>
      <c r="AM1185" s="175">
        <f t="shared" si="641"/>
        <v>0</v>
      </c>
      <c r="AN1185" s="130">
        <f t="shared" si="659"/>
        <v>0</v>
      </c>
      <c r="AO1185" s="74">
        <f t="shared" si="642"/>
        <v>0</v>
      </c>
      <c r="AP1185" s="123">
        <f t="shared" si="660"/>
        <v>0</v>
      </c>
      <c r="AQ1185" s="118">
        <f t="shared" si="643"/>
        <v>0</v>
      </c>
      <c r="AR1185" s="82" t="str">
        <f t="shared" si="661"/>
        <v>https://www.alta.ru/tnved/code//</v>
      </c>
      <c r="AS1185" s="157"/>
      <c r="AT1185" s="162"/>
      <c r="AU1185" s="74">
        <f t="shared" si="644"/>
        <v>0</v>
      </c>
      <c r="AV1185" s="157"/>
      <c r="AW1185" s="75">
        <f>_xlfn.IFNA(VLOOKUP(L1185,list_vat[],3,FALSE),0)</f>
        <v>0</v>
      </c>
      <c r="AX1185" s="74">
        <f t="shared" si="662"/>
        <v>0</v>
      </c>
      <c r="AY1185" s="74">
        <f t="shared" si="663"/>
        <v>0</v>
      </c>
      <c r="AZ1185" s="130">
        <f t="shared" si="664"/>
        <v>0</v>
      </c>
      <c r="BA1185" s="74">
        <f t="shared" si="645"/>
        <v>0</v>
      </c>
      <c r="BB1185" s="193">
        <f t="shared" si="665"/>
        <v>0</v>
      </c>
      <c r="BC1185" s="102">
        <f t="shared" si="666"/>
        <v>0</v>
      </c>
      <c r="BD1185" s="102">
        <f t="shared" si="667"/>
        <v>0</v>
      </c>
      <c r="BE1185" s="413" t="s">
        <v>69</v>
      </c>
    </row>
    <row r="1186" spans="1:57" s="65" customFormat="1" ht="12" customHeight="1" x14ac:dyDescent="0.2">
      <c r="A1186" s="43">
        <v>1171</v>
      </c>
      <c r="B1186" s="166"/>
      <c r="C1186" s="166"/>
      <c r="D1186" s="166"/>
      <c r="E1186" s="162"/>
      <c r="F1186" s="166"/>
      <c r="G1186" s="162"/>
      <c r="H1186" s="162"/>
      <c r="I1186" s="189">
        <f t="shared" si="646"/>
        <v>0</v>
      </c>
      <c r="J1186" s="195"/>
      <c r="K1186" s="162"/>
      <c r="L1186" s="168"/>
      <c r="M1186" s="75">
        <f>_xlfn.XLOOKUP(L1186,list_vat[Страна],list_vat[Ставка НДС %],0,0)</f>
        <v>0</v>
      </c>
      <c r="N1186" s="162">
        <f t="shared" si="647"/>
        <v>0</v>
      </c>
      <c r="O1186" s="169"/>
      <c r="P1186" s="74">
        <f t="shared" si="668"/>
        <v>0</v>
      </c>
      <c r="Q1186" s="162"/>
      <c r="R1186" s="162" t="str">
        <f t="shared" si="648"/>
        <v>введи курс</v>
      </c>
      <c r="S1186" s="196">
        <f t="shared" si="649"/>
        <v>0</v>
      </c>
      <c r="T1186" s="192">
        <f t="shared" si="650"/>
        <v>0</v>
      </c>
      <c r="U1186" s="76">
        <f t="shared" si="651"/>
        <v>0</v>
      </c>
      <c r="V1186" s="123">
        <f t="shared" si="652"/>
        <v>0</v>
      </c>
      <c r="W1186" s="191"/>
      <c r="X1186" s="170"/>
      <c r="Y1186" s="74">
        <f t="shared" si="637"/>
        <v>0</v>
      </c>
      <c r="Z1186" s="188"/>
      <c r="AA1186" s="130">
        <f t="shared" si="653"/>
        <v>0</v>
      </c>
      <c r="AB1186" s="74">
        <f t="shared" si="654"/>
        <v>0</v>
      </c>
      <c r="AC1186" s="356"/>
      <c r="AD1186" s="130" cm="1">
        <f t="array" ref="AD1186">IFERROR(ROUND((_xlfn.IFS(offer_sale_type="поставка",AB1186,offer_sale_type="транзит",S1186)*(1+AC1186))/E1186,2),0)</f>
        <v>0</v>
      </c>
      <c r="AE1186" s="74">
        <f t="shared" si="655"/>
        <v>0</v>
      </c>
      <c r="AF1186" s="123" cm="1">
        <f t="array" ref="AF1186">IFERROR(ROUND(_xlfn.IFS(offer_sale_type="поставка",AB1186,offer_sale_type="транзит",S1186)*AC1186,2),0)</f>
        <v>0</v>
      </c>
      <c r="AG1186" s="130">
        <f t="shared" si="638"/>
        <v>0</v>
      </c>
      <c r="AH1186" s="74">
        <f t="shared" si="639"/>
        <v>0</v>
      </c>
      <c r="AI1186" s="123">
        <f t="shared" si="640"/>
        <v>0</v>
      </c>
      <c r="AJ1186" s="118">
        <f t="shared" si="656"/>
        <v>0</v>
      </c>
      <c r="AK1186" s="74">
        <f t="shared" si="657"/>
        <v>0</v>
      </c>
      <c r="AL1186" s="174">
        <f t="shared" si="658"/>
        <v>0</v>
      </c>
      <c r="AM1186" s="175">
        <f t="shared" si="641"/>
        <v>0</v>
      </c>
      <c r="AN1186" s="130">
        <f t="shared" si="659"/>
        <v>0</v>
      </c>
      <c r="AO1186" s="74">
        <f t="shared" si="642"/>
        <v>0</v>
      </c>
      <c r="AP1186" s="123">
        <f t="shared" si="660"/>
        <v>0</v>
      </c>
      <c r="AQ1186" s="118">
        <f t="shared" si="643"/>
        <v>0</v>
      </c>
      <c r="AR1186" s="82" t="str">
        <f t="shared" si="661"/>
        <v>https://www.alta.ru/tnved/code//</v>
      </c>
      <c r="AS1186" s="157"/>
      <c r="AT1186" s="162"/>
      <c r="AU1186" s="74">
        <f t="shared" si="644"/>
        <v>0</v>
      </c>
      <c r="AV1186" s="157"/>
      <c r="AW1186" s="75">
        <f>_xlfn.IFNA(VLOOKUP(L1186,list_vat[],3,FALSE),0)</f>
        <v>0</v>
      </c>
      <c r="AX1186" s="74">
        <f t="shared" si="662"/>
        <v>0</v>
      </c>
      <c r="AY1186" s="74">
        <f t="shared" si="663"/>
        <v>0</v>
      </c>
      <c r="AZ1186" s="130">
        <f t="shared" si="664"/>
        <v>0</v>
      </c>
      <c r="BA1186" s="74">
        <f t="shared" si="645"/>
        <v>0</v>
      </c>
      <c r="BB1186" s="193">
        <f t="shared" si="665"/>
        <v>0</v>
      </c>
      <c r="BC1186" s="102">
        <f t="shared" si="666"/>
        <v>0</v>
      </c>
      <c r="BD1186" s="102">
        <f t="shared" si="667"/>
        <v>0</v>
      </c>
      <c r="BE1186" s="413" t="s">
        <v>69</v>
      </c>
    </row>
    <row r="1187" spans="1:57" s="65" customFormat="1" ht="12" customHeight="1" x14ac:dyDescent="0.2">
      <c r="A1187" s="43">
        <v>1172</v>
      </c>
      <c r="B1187" s="166"/>
      <c r="C1187" s="166"/>
      <c r="D1187" s="166"/>
      <c r="E1187" s="162"/>
      <c r="F1187" s="166"/>
      <c r="G1187" s="162"/>
      <c r="H1187" s="162"/>
      <c r="I1187" s="189">
        <f t="shared" si="646"/>
        <v>0</v>
      </c>
      <c r="J1187" s="195"/>
      <c r="K1187" s="162"/>
      <c r="L1187" s="168"/>
      <c r="M1187" s="75">
        <f>_xlfn.XLOOKUP(L1187,list_vat[Страна],list_vat[Ставка НДС %],0,0)</f>
        <v>0</v>
      </c>
      <c r="N1187" s="162">
        <f t="shared" si="647"/>
        <v>0</v>
      </c>
      <c r="O1187" s="169"/>
      <c r="P1187" s="74">
        <f t="shared" si="668"/>
        <v>0</v>
      </c>
      <c r="Q1187" s="162"/>
      <c r="R1187" s="162" t="str">
        <f t="shared" si="648"/>
        <v>введи курс</v>
      </c>
      <c r="S1187" s="196">
        <f t="shared" si="649"/>
        <v>0</v>
      </c>
      <c r="T1187" s="192">
        <f t="shared" si="650"/>
        <v>0</v>
      </c>
      <c r="U1187" s="76">
        <f t="shared" si="651"/>
        <v>0</v>
      </c>
      <c r="V1187" s="123">
        <f t="shared" si="652"/>
        <v>0</v>
      </c>
      <c r="W1187" s="191"/>
      <c r="X1187" s="170"/>
      <c r="Y1187" s="74">
        <f t="shared" si="637"/>
        <v>0</v>
      </c>
      <c r="Z1187" s="188"/>
      <c r="AA1187" s="130">
        <f t="shared" si="653"/>
        <v>0</v>
      </c>
      <c r="AB1187" s="74">
        <f t="shared" si="654"/>
        <v>0</v>
      </c>
      <c r="AC1187" s="356"/>
      <c r="AD1187" s="130" cm="1">
        <f t="array" ref="AD1187">IFERROR(ROUND((_xlfn.IFS(offer_sale_type="поставка",AB1187,offer_sale_type="транзит",S1187)*(1+AC1187))/E1187,2),0)</f>
        <v>0</v>
      </c>
      <c r="AE1187" s="74">
        <f t="shared" si="655"/>
        <v>0</v>
      </c>
      <c r="AF1187" s="123" cm="1">
        <f t="array" ref="AF1187">IFERROR(ROUND(_xlfn.IFS(offer_sale_type="поставка",AB1187,offer_sale_type="транзит",S1187)*AC1187,2),0)</f>
        <v>0</v>
      </c>
      <c r="AG1187" s="130">
        <f t="shared" si="638"/>
        <v>0</v>
      </c>
      <c r="AH1187" s="74">
        <f t="shared" si="639"/>
        <v>0</v>
      </c>
      <c r="AI1187" s="123">
        <f t="shared" si="640"/>
        <v>0</v>
      </c>
      <c r="AJ1187" s="118">
        <f t="shared" si="656"/>
        <v>0</v>
      </c>
      <c r="AK1187" s="74">
        <f t="shared" si="657"/>
        <v>0</v>
      </c>
      <c r="AL1187" s="174">
        <f t="shared" si="658"/>
        <v>0</v>
      </c>
      <c r="AM1187" s="175">
        <f t="shared" si="641"/>
        <v>0</v>
      </c>
      <c r="AN1187" s="130">
        <f t="shared" si="659"/>
        <v>0</v>
      </c>
      <c r="AO1187" s="74">
        <f t="shared" si="642"/>
        <v>0</v>
      </c>
      <c r="AP1187" s="123">
        <f t="shared" si="660"/>
        <v>0</v>
      </c>
      <c r="AQ1187" s="118">
        <f t="shared" si="643"/>
        <v>0</v>
      </c>
      <c r="AR1187" s="82" t="str">
        <f t="shared" si="661"/>
        <v>https://www.alta.ru/tnved/code//</v>
      </c>
      <c r="AS1187" s="157"/>
      <c r="AT1187" s="162"/>
      <c r="AU1187" s="74">
        <f t="shared" si="644"/>
        <v>0</v>
      </c>
      <c r="AV1187" s="157"/>
      <c r="AW1187" s="75">
        <f>_xlfn.IFNA(VLOOKUP(L1187,list_vat[],3,FALSE),0)</f>
        <v>0</v>
      </c>
      <c r="AX1187" s="74">
        <f t="shared" si="662"/>
        <v>0</v>
      </c>
      <c r="AY1187" s="74">
        <f t="shared" si="663"/>
        <v>0</v>
      </c>
      <c r="AZ1187" s="130">
        <f t="shared" si="664"/>
        <v>0</v>
      </c>
      <c r="BA1187" s="74">
        <f t="shared" si="645"/>
        <v>0</v>
      </c>
      <c r="BB1187" s="193">
        <f t="shared" si="665"/>
        <v>0</v>
      </c>
      <c r="BC1187" s="102">
        <f t="shared" si="666"/>
        <v>0</v>
      </c>
      <c r="BD1187" s="102">
        <f t="shared" si="667"/>
        <v>0</v>
      </c>
      <c r="BE1187" s="413" t="s">
        <v>69</v>
      </c>
    </row>
    <row r="1188" spans="1:57" s="65" customFormat="1" ht="12" customHeight="1" x14ac:dyDescent="0.2">
      <c r="A1188" s="43">
        <v>1173</v>
      </c>
      <c r="B1188" s="166"/>
      <c r="C1188" s="166"/>
      <c r="D1188" s="166"/>
      <c r="E1188" s="162"/>
      <c r="F1188" s="166"/>
      <c r="G1188" s="162"/>
      <c r="H1188" s="162"/>
      <c r="I1188" s="189">
        <f t="shared" si="646"/>
        <v>0</v>
      </c>
      <c r="J1188" s="195"/>
      <c r="K1188" s="162"/>
      <c r="L1188" s="168"/>
      <c r="M1188" s="75">
        <f>_xlfn.XLOOKUP(L1188,list_vat[Страна],list_vat[Ставка НДС %],0,0)</f>
        <v>0</v>
      </c>
      <c r="N1188" s="162">
        <f t="shared" si="647"/>
        <v>0</v>
      </c>
      <c r="O1188" s="169"/>
      <c r="P1188" s="74">
        <f t="shared" si="668"/>
        <v>0</v>
      </c>
      <c r="Q1188" s="162"/>
      <c r="R1188" s="162" t="str">
        <f t="shared" si="648"/>
        <v>введи курс</v>
      </c>
      <c r="S1188" s="196">
        <f t="shared" si="649"/>
        <v>0</v>
      </c>
      <c r="T1188" s="192">
        <f t="shared" si="650"/>
        <v>0</v>
      </c>
      <c r="U1188" s="76">
        <f t="shared" si="651"/>
        <v>0</v>
      </c>
      <c r="V1188" s="123">
        <f t="shared" si="652"/>
        <v>0</v>
      </c>
      <c r="W1188" s="191"/>
      <c r="X1188" s="170"/>
      <c r="Y1188" s="74">
        <f t="shared" si="637"/>
        <v>0</v>
      </c>
      <c r="Z1188" s="188"/>
      <c r="AA1188" s="130">
        <f t="shared" si="653"/>
        <v>0</v>
      </c>
      <c r="AB1188" s="74">
        <f t="shared" si="654"/>
        <v>0</v>
      </c>
      <c r="AC1188" s="356"/>
      <c r="AD1188" s="130" cm="1">
        <f t="array" ref="AD1188">IFERROR(ROUND((_xlfn.IFS(offer_sale_type="поставка",AB1188,offer_sale_type="транзит",S1188)*(1+AC1188))/E1188,2),0)</f>
        <v>0</v>
      </c>
      <c r="AE1188" s="74">
        <f t="shared" si="655"/>
        <v>0</v>
      </c>
      <c r="AF1188" s="123" cm="1">
        <f t="array" ref="AF1188">IFERROR(ROUND(_xlfn.IFS(offer_sale_type="поставка",AB1188,offer_sale_type="транзит",S1188)*AC1188,2),0)</f>
        <v>0</v>
      </c>
      <c r="AG1188" s="130">
        <f t="shared" si="638"/>
        <v>0</v>
      </c>
      <c r="AH1188" s="74">
        <f t="shared" si="639"/>
        <v>0</v>
      </c>
      <c r="AI1188" s="123">
        <f t="shared" si="640"/>
        <v>0</v>
      </c>
      <c r="AJ1188" s="118">
        <f t="shared" si="656"/>
        <v>0</v>
      </c>
      <c r="AK1188" s="74">
        <f t="shared" si="657"/>
        <v>0</v>
      </c>
      <c r="AL1188" s="174">
        <f t="shared" si="658"/>
        <v>0</v>
      </c>
      <c r="AM1188" s="175">
        <f t="shared" si="641"/>
        <v>0</v>
      </c>
      <c r="AN1188" s="130">
        <f t="shared" si="659"/>
        <v>0</v>
      </c>
      <c r="AO1188" s="74">
        <f t="shared" si="642"/>
        <v>0</v>
      </c>
      <c r="AP1188" s="123">
        <f t="shared" si="660"/>
        <v>0</v>
      </c>
      <c r="AQ1188" s="118">
        <f t="shared" si="643"/>
        <v>0</v>
      </c>
      <c r="AR1188" s="82" t="str">
        <f t="shared" si="661"/>
        <v>https://www.alta.ru/tnved/code//</v>
      </c>
      <c r="AS1188" s="157"/>
      <c r="AT1188" s="162"/>
      <c r="AU1188" s="74">
        <f t="shared" si="644"/>
        <v>0</v>
      </c>
      <c r="AV1188" s="157"/>
      <c r="AW1188" s="75">
        <f>_xlfn.IFNA(VLOOKUP(L1188,list_vat[],3,FALSE),0)</f>
        <v>0</v>
      </c>
      <c r="AX1188" s="74">
        <f t="shared" si="662"/>
        <v>0</v>
      </c>
      <c r="AY1188" s="74">
        <f t="shared" si="663"/>
        <v>0</v>
      </c>
      <c r="AZ1188" s="130">
        <f t="shared" si="664"/>
        <v>0</v>
      </c>
      <c r="BA1188" s="74">
        <f t="shared" si="645"/>
        <v>0</v>
      </c>
      <c r="BB1188" s="193">
        <f t="shared" si="665"/>
        <v>0</v>
      </c>
      <c r="BC1188" s="102">
        <f t="shared" si="666"/>
        <v>0</v>
      </c>
      <c r="BD1188" s="102">
        <f t="shared" si="667"/>
        <v>0</v>
      </c>
      <c r="BE1188" s="413" t="s">
        <v>69</v>
      </c>
    </row>
    <row r="1189" spans="1:57" s="65" customFormat="1" ht="12" customHeight="1" x14ac:dyDescent="0.2">
      <c r="A1189" s="43">
        <v>1174</v>
      </c>
      <c r="B1189" s="166"/>
      <c r="C1189" s="166"/>
      <c r="D1189" s="166"/>
      <c r="E1189" s="162"/>
      <c r="F1189" s="166"/>
      <c r="G1189" s="162"/>
      <c r="H1189" s="162"/>
      <c r="I1189" s="189">
        <f t="shared" si="646"/>
        <v>0</v>
      </c>
      <c r="J1189" s="195"/>
      <c r="K1189" s="162"/>
      <c r="L1189" s="168"/>
      <c r="M1189" s="75">
        <f>_xlfn.XLOOKUP(L1189,list_vat[Страна],list_vat[Ставка НДС %],0,0)</f>
        <v>0</v>
      </c>
      <c r="N1189" s="162">
        <f t="shared" si="647"/>
        <v>0</v>
      </c>
      <c r="O1189" s="169"/>
      <c r="P1189" s="74">
        <f t="shared" si="668"/>
        <v>0</v>
      </c>
      <c r="Q1189" s="162"/>
      <c r="R1189" s="162" t="str">
        <f t="shared" si="648"/>
        <v>введи курс</v>
      </c>
      <c r="S1189" s="196">
        <f t="shared" si="649"/>
        <v>0</v>
      </c>
      <c r="T1189" s="192">
        <f t="shared" si="650"/>
        <v>0</v>
      </c>
      <c r="U1189" s="76">
        <f t="shared" si="651"/>
        <v>0</v>
      </c>
      <c r="V1189" s="123">
        <f t="shared" si="652"/>
        <v>0</v>
      </c>
      <c r="W1189" s="191"/>
      <c r="X1189" s="170"/>
      <c r="Y1189" s="74">
        <f t="shared" si="637"/>
        <v>0</v>
      </c>
      <c r="Z1189" s="188"/>
      <c r="AA1189" s="130">
        <f t="shared" si="653"/>
        <v>0</v>
      </c>
      <c r="AB1189" s="74">
        <f t="shared" si="654"/>
        <v>0</v>
      </c>
      <c r="AC1189" s="356"/>
      <c r="AD1189" s="130" cm="1">
        <f t="array" ref="AD1189">IFERROR(ROUND((_xlfn.IFS(offer_sale_type="поставка",AB1189,offer_sale_type="транзит",S1189)*(1+AC1189))/E1189,2),0)</f>
        <v>0</v>
      </c>
      <c r="AE1189" s="74">
        <f t="shared" si="655"/>
        <v>0</v>
      </c>
      <c r="AF1189" s="123" cm="1">
        <f t="array" ref="AF1189">IFERROR(ROUND(_xlfn.IFS(offer_sale_type="поставка",AB1189,offer_sale_type="транзит",S1189)*AC1189,2),0)</f>
        <v>0</v>
      </c>
      <c r="AG1189" s="130">
        <f t="shared" si="638"/>
        <v>0</v>
      </c>
      <c r="AH1189" s="74">
        <f t="shared" si="639"/>
        <v>0</v>
      </c>
      <c r="AI1189" s="123">
        <f t="shared" si="640"/>
        <v>0</v>
      </c>
      <c r="AJ1189" s="118">
        <f t="shared" si="656"/>
        <v>0</v>
      </c>
      <c r="AK1189" s="74">
        <f t="shared" si="657"/>
        <v>0</v>
      </c>
      <c r="AL1189" s="174">
        <f t="shared" si="658"/>
        <v>0</v>
      </c>
      <c r="AM1189" s="175">
        <f t="shared" si="641"/>
        <v>0</v>
      </c>
      <c r="AN1189" s="130">
        <f t="shared" si="659"/>
        <v>0</v>
      </c>
      <c r="AO1189" s="74">
        <f t="shared" si="642"/>
        <v>0</v>
      </c>
      <c r="AP1189" s="123">
        <f t="shared" si="660"/>
        <v>0</v>
      </c>
      <c r="AQ1189" s="118">
        <f t="shared" si="643"/>
        <v>0</v>
      </c>
      <c r="AR1189" s="82" t="str">
        <f t="shared" si="661"/>
        <v>https://www.alta.ru/tnved/code//</v>
      </c>
      <c r="AS1189" s="157"/>
      <c r="AT1189" s="162"/>
      <c r="AU1189" s="74">
        <f t="shared" si="644"/>
        <v>0</v>
      </c>
      <c r="AV1189" s="157"/>
      <c r="AW1189" s="75">
        <f>_xlfn.IFNA(VLOOKUP(L1189,list_vat[],3,FALSE),0)</f>
        <v>0</v>
      </c>
      <c r="AX1189" s="74">
        <f t="shared" si="662"/>
        <v>0</v>
      </c>
      <c r="AY1189" s="74">
        <f t="shared" si="663"/>
        <v>0</v>
      </c>
      <c r="AZ1189" s="130">
        <f t="shared" si="664"/>
        <v>0</v>
      </c>
      <c r="BA1189" s="74">
        <f t="shared" si="645"/>
        <v>0</v>
      </c>
      <c r="BB1189" s="193">
        <f t="shared" si="665"/>
        <v>0</v>
      </c>
      <c r="BC1189" s="102">
        <f t="shared" si="666"/>
        <v>0</v>
      </c>
      <c r="BD1189" s="102">
        <f t="shared" si="667"/>
        <v>0</v>
      </c>
      <c r="BE1189" s="413" t="s">
        <v>69</v>
      </c>
    </row>
    <row r="1190" spans="1:57" s="65" customFormat="1" ht="12" customHeight="1" x14ac:dyDescent="0.2">
      <c r="A1190" s="43">
        <v>1175</v>
      </c>
      <c r="B1190" s="166"/>
      <c r="C1190" s="166"/>
      <c r="D1190" s="166"/>
      <c r="E1190" s="162"/>
      <c r="F1190" s="166"/>
      <c r="G1190" s="162"/>
      <c r="H1190" s="162"/>
      <c r="I1190" s="189">
        <f t="shared" si="646"/>
        <v>0</v>
      </c>
      <c r="J1190" s="195"/>
      <c r="K1190" s="162"/>
      <c r="L1190" s="168"/>
      <c r="M1190" s="75">
        <f>_xlfn.XLOOKUP(L1190,list_vat[Страна],list_vat[Ставка НДС %],0,0)</f>
        <v>0</v>
      </c>
      <c r="N1190" s="162">
        <f t="shared" si="647"/>
        <v>0</v>
      </c>
      <c r="O1190" s="169"/>
      <c r="P1190" s="74">
        <f t="shared" si="668"/>
        <v>0</v>
      </c>
      <c r="Q1190" s="162"/>
      <c r="R1190" s="162" t="str">
        <f t="shared" si="648"/>
        <v>введи курс</v>
      </c>
      <c r="S1190" s="196">
        <f t="shared" si="649"/>
        <v>0</v>
      </c>
      <c r="T1190" s="192">
        <f t="shared" si="650"/>
        <v>0</v>
      </c>
      <c r="U1190" s="76">
        <f t="shared" si="651"/>
        <v>0</v>
      </c>
      <c r="V1190" s="123">
        <f t="shared" si="652"/>
        <v>0</v>
      </c>
      <c r="W1190" s="191"/>
      <c r="X1190" s="170"/>
      <c r="Y1190" s="74">
        <f t="shared" si="637"/>
        <v>0</v>
      </c>
      <c r="Z1190" s="188"/>
      <c r="AA1190" s="130">
        <f t="shared" si="653"/>
        <v>0</v>
      </c>
      <c r="AB1190" s="74">
        <f t="shared" si="654"/>
        <v>0</v>
      </c>
      <c r="AC1190" s="356"/>
      <c r="AD1190" s="130" cm="1">
        <f t="array" ref="AD1190">IFERROR(ROUND((_xlfn.IFS(offer_sale_type="поставка",AB1190,offer_sale_type="транзит",S1190)*(1+AC1190))/E1190,2),0)</f>
        <v>0</v>
      </c>
      <c r="AE1190" s="74">
        <f t="shared" si="655"/>
        <v>0</v>
      </c>
      <c r="AF1190" s="123" cm="1">
        <f t="array" ref="AF1190">IFERROR(ROUND(_xlfn.IFS(offer_sale_type="поставка",AB1190,offer_sale_type="транзит",S1190)*AC1190,2),0)</f>
        <v>0</v>
      </c>
      <c r="AG1190" s="130">
        <f t="shared" si="638"/>
        <v>0</v>
      </c>
      <c r="AH1190" s="74">
        <f t="shared" si="639"/>
        <v>0</v>
      </c>
      <c r="AI1190" s="123">
        <f t="shared" si="640"/>
        <v>0</v>
      </c>
      <c r="AJ1190" s="118">
        <f t="shared" si="656"/>
        <v>0</v>
      </c>
      <c r="AK1190" s="74">
        <f t="shared" si="657"/>
        <v>0</v>
      </c>
      <c r="AL1190" s="174">
        <f t="shared" si="658"/>
        <v>0</v>
      </c>
      <c r="AM1190" s="175">
        <f t="shared" si="641"/>
        <v>0</v>
      </c>
      <c r="AN1190" s="130">
        <f t="shared" si="659"/>
        <v>0</v>
      </c>
      <c r="AO1190" s="74">
        <f t="shared" si="642"/>
        <v>0</v>
      </c>
      <c r="AP1190" s="123">
        <f t="shared" si="660"/>
        <v>0</v>
      </c>
      <c r="AQ1190" s="118">
        <f t="shared" si="643"/>
        <v>0</v>
      </c>
      <c r="AR1190" s="82" t="str">
        <f t="shared" si="661"/>
        <v>https://www.alta.ru/tnved/code//</v>
      </c>
      <c r="AS1190" s="157"/>
      <c r="AT1190" s="162"/>
      <c r="AU1190" s="74">
        <f t="shared" si="644"/>
        <v>0</v>
      </c>
      <c r="AV1190" s="157"/>
      <c r="AW1190" s="75">
        <f>_xlfn.IFNA(VLOOKUP(L1190,list_vat[],3,FALSE),0)</f>
        <v>0</v>
      </c>
      <c r="AX1190" s="74">
        <f t="shared" si="662"/>
        <v>0</v>
      </c>
      <c r="AY1190" s="74">
        <f t="shared" si="663"/>
        <v>0</v>
      </c>
      <c r="AZ1190" s="130">
        <f t="shared" si="664"/>
        <v>0</v>
      </c>
      <c r="BA1190" s="74">
        <f t="shared" si="645"/>
        <v>0</v>
      </c>
      <c r="BB1190" s="193">
        <f t="shared" si="665"/>
        <v>0</v>
      </c>
      <c r="BC1190" s="102">
        <f t="shared" si="666"/>
        <v>0</v>
      </c>
      <c r="BD1190" s="102">
        <f t="shared" si="667"/>
        <v>0</v>
      </c>
      <c r="BE1190" s="413" t="s">
        <v>69</v>
      </c>
    </row>
    <row r="1191" spans="1:57" s="65" customFormat="1" ht="12" customHeight="1" x14ac:dyDescent="0.2">
      <c r="A1191" s="43">
        <v>1176</v>
      </c>
      <c r="B1191" s="166"/>
      <c r="C1191" s="166"/>
      <c r="D1191" s="166"/>
      <c r="E1191" s="162"/>
      <c r="F1191" s="166"/>
      <c r="G1191" s="162"/>
      <c r="H1191" s="162"/>
      <c r="I1191" s="189">
        <f t="shared" si="646"/>
        <v>0</v>
      </c>
      <c r="J1191" s="195"/>
      <c r="K1191" s="162"/>
      <c r="L1191" s="168"/>
      <c r="M1191" s="75">
        <f>_xlfn.XLOOKUP(L1191,list_vat[Страна],list_vat[Ставка НДС %],0,0)</f>
        <v>0</v>
      </c>
      <c r="N1191" s="162">
        <f t="shared" si="647"/>
        <v>0</v>
      </c>
      <c r="O1191" s="169"/>
      <c r="P1191" s="74">
        <f t="shared" si="668"/>
        <v>0</v>
      </c>
      <c r="Q1191" s="162"/>
      <c r="R1191" s="162" t="str">
        <f t="shared" si="648"/>
        <v>введи курс</v>
      </c>
      <c r="S1191" s="196">
        <f t="shared" si="649"/>
        <v>0</v>
      </c>
      <c r="T1191" s="192">
        <f t="shared" si="650"/>
        <v>0</v>
      </c>
      <c r="U1191" s="76">
        <f t="shared" si="651"/>
        <v>0</v>
      </c>
      <c r="V1191" s="123">
        <f t="shared" si="652"/>
        <v>0</v>
      </c>
      <c r="W1191" s="191"/>
      <c r="X1191" s="170"/>
      <c r="Y1191" s="74">
        <f t="shared" si="637"/>
        <v>0</v>
      </c>
      <c r="Z1191" s="188"/>
      <c r="AA1191" s="130">
        <f t="shared" si="653"/>
        <v>0</v>
      </c>
      <c r="AB1191" s="74">
        <f t="shared" si="654"/>
        <v>0</v>
      </c>
      <c r="AC1191" s="356"/>
      <c r="AD1191" s="130" cm="1">
        <f t="array" ref="AD1191">IFERROR(ROUND((_xlfn.IFS(offer_sale_type="поставка",AB1191,offer_sale_type="транзит",S1191)*(1+AC1191))/E1191,2),0)</f>
        <v>0</v>
      </c>
      <c r="AE1191" s="74">
        <f t="shared" si="655"/>
        <v>0</v>
      </c>
      <c r="AF1191" s="123" cm="1">
        <f t="array" ref="AF1191">IFERROR(ROUND(_xlfn.IFS(offer_sale_type="поставка",AB1191,offer_sale_type="транзит",S1191)*AC1191,2),0)</f>
        <v>0</v>
      </c>
      <c r="AG1191" s="130">
        <f t="shared" si="638"/>
        <v>0</v>
      </c>
      <c r="AH1191" s="74">
        <f t="shared" si="639"/>
        <v>0</v>
      </c>
      <c r="AI1191" s="123">
        <f t="shared" si="640"/>
        <v>0</v>
      </c>
      <c r="AJ1191" s="118">
        <f t="shared" si="656"/>
        <v>0</v>
      </c>
      <c r="AK1191" s="74">
        <f t="shared" si="657"/>
        <v>0</v>
      </c>
      <c r="AL1191" s="174">
        <f t="shared" si="658"/>
        <v>0</v>
      </c>
      <c r="AM1191" s="175">
        <f t="shared" si="641"/>
        <v>0</v>
      </c>
      <c r="AN1191" s="130">
        <f t="shared" si="659"/>
        <v>0</v>
      </c>
      <c r="AO1191" s="74">
        <f t="shared" si="642"/>
        <v>0</v>
      </c>
      <c r="AP1191" s="123">
        <f t="shared" si="660"/>
        <v>0</v>
      </c>
      <c r="AQ1191" s="118">
        <f t="shared" si="643"/>
        <v>0</v>
      </c>
      <c r="AR1191" s="82" t="str">
        <f t="shared" si="661"/>
        <v>https://www.alta.ru/tnved/code//</v>
      </c>
      <c r="AS1191" s="157"/>
      <c r="AT1191" s="162"/>
      <c r="AU1191" s="74">
        <f t="shared" si="644"/>
        <v>0</v>
      </c>
      <c r="AV1191" s="157"/>
      <c r="AW1191" s="75">
        <f>_xlfn.IFNA(VLOOKUP(L1191,list_vat[],3,FALSE),0)</f>
        <v>0</v>
      </c>
      <c r="AX1191" s="74">
        <f t="shared" si="662"/>
        <v>0</v>
      </c>
      <c r="AY1191" s="74">
        <f t="shared" si="663"/>
        <v>0</v>
      </c>
      <c r="AZ1191" s="130">
        <f t="shared" si="664"/>
        <v>0</v>
      </c>
      <c r="BA1191" s="74">
        <f t="shared" si="645"/>
        <v>0</v>
      </c>
      <c r="BB1191" s="193">
        <f t="shared" si="665"/>
        <v>0</v>
      </c>
      <c r="BC1191" s="102">
        <f t="shared" si="666"/>
        <v>0</v>
      </c>
      <c r="BD1191" s="102">
        <f t="shared" si="667"/>
        <v>0</v>
      </c>
      <c r="BE1191" s="413" t="s">
        <v>69</v>
      </c>
    </row>
    <row r="1192" spans="1:57" s="65" customFormat="1" ht="12" customHeight="1" x14ac:dyDescent="0.2">
      <c r="A1192" s="43">
        <v>1177</v>
      </c>
      <c r="B1192" s="166"/>
      <c r="C1192" s="166"/>
      <c r="D1192" s="166"/>
      <c r="E1192" s="162"/>
      <c r="F1192" s="166"/>
      <c r="G1192" s="162"/>
      <c r="H1192" s="162"/>
      <c r="I1192" s="189">
        <f t="shared" si="646"/>
        <v>0</v>
      </c>
      <c r="J1192" s="195"/>
      <c r="K1192" s="162"/>
      <c r="L1192" s="168"/>
      <c r="M1192" s="75">
        <f>_xlfn.XLOOKUP(L1192,list_vat[Страна],list_vat[Ставка НДС %],0,0)</f>
        <v>0</v>
      </c>
      <c r="N1192" s="162">
        <f t="shared" si="647"/>
        <v>0</v>
      </c>
      <c r="O1192" s="169"/>
      <c r="P1192" s="74">
        <f t="shared" si="668"/>
        <v>0</v>
      </c>
      <c r="Q1192" s="162"/>
      <c r="R1192" s="162" t="str">
        <f t="shared" si="648"/>
        <v>введи курс</v>
      </c>
      <c r="S1192" s="196">
        <f t="shared" si="649"/>
        <v>0</v>
      </c>
      <c r="T1192" s="192">
        <f t="shared" si="650"/>
        <v>0</v>
      </c>
      <c r="U1192" s="76">
        <f t="shared" si="651"/>
        <v>0</v>
      </c>
      <c r="V1192" s="123">
        <f t="shared" si="652"/>
        <v>0</v>
      </c>
      <c r="W1192" s="191"/>
      <c r="X1192" s="170"/>
      <c r="Y1192" s="74">
        <f t="shared" si="637"/>
        <v>0</v>
      </c>
      <c r="Z1192" s="188"/>
      <c r="AA1192" s="130">
        <f t="shared" si="653"/>
        <v>0</v>
      </c>
      <c r="AB1192" s="74">
        <f t="shared" si="654"/>
        <v>0</v>
      </c>
      <c r="AC1192" s="356"/>
      <c r="AD1192" s="130" cm="1">
        <f t="array" ref="AD1192">IFERROR(ROUND((_xlfn.IFS(offer_sale_type="поставка",AB1192,offer_sale_type="транзит",S1192)*(1+AC1192))/E1192,2),0)</f>
        <v>0</v>
      </c>
      <c r="AE1192" s="74">
        <f t="shared" si="655"/>
        <v>0</v>
      </c>
      <c r="AF1192" s="123" cm="1">
        <f t="array" ref="AF1192">IFERROR(ROUND(_xlfn.IFS(offer_sale_type="поставка",AB1192,offer_sale_type="транзит",S1192)*AC1192,2),0)</f>
        <v>0</v>
      </c>
      <c r="AG1192" s="130">
        <f t="shared" si="638"/>
        <v>0</v>
      </c>
      <c r="AH1192" s="74">
        <f t="shared" si="639"/>
        <v>0</v>
      </c>
      <c r="AI1192" s="123">
        <f t="shared" si="640"/>
        <v>0</v>
      </c>
      <c r="AJ1192" s="118">
        <f t="shared" si="656"/>
        <v>0</v>
      </c>
      <c r="AK1192" s="74">
        <f t="shared" si="657"/>
        <v>0</v>
      </c>
      <c r="AL1192" s="174">
        <f t="shared" si="658"/>
        <v>0</v>
      </c>
      <c r="AM1192" s="175">
        <f t="shared" si="641"/>
        <v>0</v>
      </c>
      <c r="AN1192" s="130">
        <f t="shared" si="659"/>
        <v>0</v>
      </c>
      <c r="AO1192" s="74">
        <f t="shared" si="642"/>
        <v>0</v>
      </c>
      <c r="AP1192" s="123">
        <f t="shared" si="660"/>
        <v>0</v>
      </c>
      <c r="AQ1192" s="118">
        <f t="shared" si="643"/>
        <v>0</v>
      </c>
      <c r="AR1192" s="82" t="str">
        <f t="shared" si="661"/>
        <v>https://www.alta.ru/tnved/code//</v>
      </c>
      <c r="AS1192" s="157"/>
      <c r="AT1192" s="162"/>
      <c r="AU1192" s="74">
        <f t="shared" si="644"/>
        <v>0</v>
      </c>
      <c r="AV1192" s="157"/>
      <c r="AW1192" s="75">
        <f>_xlfn.IFNA(VLOOKUP(L1192,list_vat[],3,FALSE),0)</f>
        <v>0</v>
      </c>
      <c r="AX1192" s="74">
        <f t="shared" si="662"/>
        <v>0</v>
      </c>
      <c r="AY1192" s="74">
        <f t="shared" si="663"/>
        <v>0</v>
      </c>
      <c r="AZ1192" s="130">
        <f t="shared" si="664"/>
        <v>0</v>
      </c>
      <c r="BA1192" s="74">
        <f t="shared" si="645"/>
        <v>0</v>
      </c>
      <c r="BB1192" s="193">
        <f t="shared" si="665"/>
        <v>0</v>
      </c>
      <c r="BC1192" s="102">
        <f t="shared" si="666"/>
        <v>0</v>
      </c>
      <c r="BD1192" s="102">
        <f t="shared" si="667"/>
        <v>0</v>
      </c>
      <c r="BE1192" s="413" t="s">
        <v>69</v>
      </c>
    </row>
    <row r="1193" spans="1:57" s="65" customFormat="1" ht="12" customHeight="1" x14ac:dyDescent="0.2">
      <c r="A1193" s="43">
        <v>1178</v>
      </c>
      <c r="B1193" s="166"/>
      <c r="C1193" s="166"/>
      <c r="D1193" s="166"/>
      <c r="E1193" s="162"/>
      <c r="F1193" s="166"/>
      <c r="G1193" s="162"/>
      <c r="H1193" s="162"/>
      <c r="I1193" s="189">
        <f t="shared" si="646"/>
        <v>0</v>
      </c>
      <c r="J1193" s="195"/>
      <c r="K1193" s="162"/>
      <c r="L1193" s="168"/>
      <c r="M1193" s="75">
        <f>_xlfn.XLOOKUP(L1193,list_vat[Страна],list_vat[Ставка НДС %],0,0)</f>
        <v>0</v>
      </c>
      <c r="N1193" s="162">
        <f t="shared" si="647"/>
        <v>0</v>
      </c>
      <c r="O1193" s="169"/>
      <c r="P1193" s="74">
        <f t="shared" si="668"/>
        <v>0</v>
      </c>
      <c r="Q1193" s="162"/>
      <c r="R1193" s="162" t="str">
        <f t="shared" si="648"/>
        <v>введи курс</v>
      </c>
      <c r="S1193" s="196">
        <f t="shared" si="649"/>
        <v>0</v>
      </c>
      <c r="T1193" s="192">
        <f t="shared" si="650"/>
        <v>0</v>
      </c>
      <c r="U1193" s="76">
        <f t="shared" si="651"/>
        <v>0</v>
      </c>
      <c r="V1193" s="123">
        <f t="shared" si="652"/>
        <v>0</v>
      </c>
      <c r="W1193" s="191"/>
      <c r="X1193" s="170"/>
      <c r="Y1193" s="74">
        <f t="shared" si="637"/>
        <v>0</v>
      </c>
      <c r="Z1193" s="188"/>
      <c r="AA1193" s="130">
        <f t="shared" si="653"/>
        <v>0</v>
      </c>
      <c r="AB1193" s="74">
        <f t="shared" si="654"/>
        <v>0</v>
      </c>
      <c r="AC1193" s="356"/>
      <c r="AD1193" s="130" cm="1">
        <f t="array" ref="AD1193">IFERROR(ROUND((_xlfn.IFS(offer_sale_type="поставка",AB1193,offer_sale_type="транзит",S1193)*(1+AC1193))/E1193,2),0)</f>
        <v>0</v>
      </c>
      <c r="AE1193" s="74">
        <f t="shared" si="655"/>
        <v>0</v>
      </c>
      <c r="AF1193" s="123" cm="1">
        <f t="array" ref="AF1193">IFERROR(ROUND(_xlfn.IFS(offer_sale_type="поставка",AB1193,offer_sale_type="транзит",S1193)*AC1193,2),0)</f>
        <v>0</v>
      </c>
      <c r="AG1193" s="130">
        <f t="shared" si="638"/>
        <v>0</v>
      </c>
      <c r="AH1193" s="74">
        <f t="shared" si="639"/>
        <v>0</v>
      </c>
      <c r="AI1193" s="123">
        <f t="shared" si="640"/>
        <v>0</v>
      </c>
      <c r="AJ1193" s="118">
        <f t="shared" si="656"/>
        <v>0</v>
      </c>
      <c r="AK1193" s="74">
        <f t="shared" si="657"/>
        <v>0</v>
      </c>
      <c r="AL1193" s="174">
        <f t="shared" si="658"/>
        <v>0</v>
      </c>
      <c r="AM1193" s="175">
        <f t="shared" si="641"/>
        <v>0</v>
      </c>
      <c r="AN1193" s="130">
        <f t="shared" si="659"/>
        <v>0</v>
      </c>
      <c r="AO1193" s="74">
        <f t="shared" si="642"/>
        <v>0</v>
      </c>
      <c r="AP1193" s="123">
        <f t="shared" si="660"/>
        <v>0</v>
      </c>
      <c r="AQ1193" s="118">
        <f t="shared" si="643"/>
        <v>0</v>
      </c>
      <c r="AR1193" s="82" t="str">
        <f t="shared" si="661"/>
        <v>https://www.alta.ru/tnved/code//</v>
      </c>
      <c r="AS1193" s="157"/>
      <c r="AT1193" s="162"/>
      <c r="AU1193" s="74">
        <f t="shared" si="644"/>
        <v>0</v>
      </c>
      <c r="AV1193" s="157"/>
      <c r="AW1193" s="75">
        <f>_xlfn.IFNA(VLOOKUP(L1193,list_vat[],3,FALSE),0)</f>
        <v>0</v>
      </c>
      <c r="AX1193" s="74">
        <f t="shared" si="662"/>
        <v>0</v>
      </c>
      <c r="AY1193" s="74">
        <f t="shared" si="663"/>
        <v>0</v>
      </c>
      <c r="AZ1193" s="130">
        <f t="shared" si="664"/>
        <v>0</v>
      </c>
      <c r="BA1193" s="74">
        <f t="shared" si="645"/>
        <v>0</v>
      </c>
      <c r="BB1193" s="193">
        <f t="shared" si="665"/>
        <v>0</v>
      </c>
      <c r="BC1193" s="102">
        <f t="shared" si="666"/>
        <v>0</v>
      </c>
      <c r="BD1193" s="102">
        <f t="shared" si="667"/>
        <v>0</v>
      </c>
      <c r="BE1193" s="413" t="s">
        <v>69</v>
      </c>
    </row>
    <row r="1194" spans="1:57" s="65" customFormat="1" ht="12" customHeight="1" x14ac:dyDescent="0.2">
      <c r="A1194" s="43">
        <v>1179</v>
      </c>
      <c r="B1194" s="166"/>
      <c r="C1194" s="166"/>
      <c r="D1194" s="166"/>
      <c r="E1194" s="162"/>
      <c r="F1194" s="166"/>
      <c r="G1194" s="162"/>
      <c r="H1194" s="162"/>
      <c r="I1194" s="189">
        <f t="shared" si="646"/>
        <v>0</v>
      </c>
      <c r="J1194" s="195"/>
      <c r="K1194" s="162"/>
      <c r="L1194" s="168"/>
      <c r="M1194" s="75">
        <f>_xlfn.XLOOKUP(L1194,list_vat[Страна],list_vat[Ставка НДС %],0,0)</f>
        <v>0</v>
      </c>
      <c r="N1194" s="162">
        <f t="shared" si="647"/>
        <v>0</v>
      </c>
      <c r="O1194" s="169"/>
      <c r="P1194" s="74">
        <f t="shared" si="668"/>
        <v>0</v>
      </c>
      <c r="Q1194" s="162"/>
      <c r="R1194" s="162" t="str">
        <f t="shared" si="648"/>
        <v>введи курс</v>
      </c>
      <c r="S1194" s="196">
        <f t="shared" si="649"/>
        <v>0</v>
      </c>
      <c r="T1194" s="192">
        <f t="shared" si="650"/>
        <v>0</v>
      </c>
      <c r="U1194" s="76">
        <f t="shared" si="651"/>
        <v>0</v>
      </c>
      <c r="V1194" s="123">
        <f t="shared" si="652"/>
        <v>0</v>
      </c>
      <c r="W1194" s="191"/>
      <c r="X1194" s="170"/>
      <c r="Y1194" s="74">
        <f t="shared" si="637"/>
        <v>0</v>
      </c>
      <c r="Z1194" s="188"/>
      <c r="AA1194" s="130">
        <f t="shared" si="653"/>
        <v>0</v>
      </c>
      <c r="AB1194" s="74">
        <f t="shared" si="654"/>
        <v>0</v>
      </c>
      <c r="AC1194" s="356"/>
      <c r="AD1194" s="130" cm="1">
        <f t="array" ref="AD1194">IFERROR(ROUND((_xlfn.IFS(offer_sale_type="поставка",AB1194,offer_sale_type="транзит",S1194)*(1+AC1194))/E1194,2),0)</f>
        <v>0</v>
      </c>
      <c r="AE1194" s="74">
        <f t="shared" si="655"/>
        <v>0</v>
      </c>
      <c r="AF1194" s="123" cm="1">
        <f t="array" ref="AF1194">IFERROR(ROUND(_xlfn.IFS(offer_sale_type="поставка",AB1194,offer_sale_type="транзит",S1194)*AC1194,2),0)</f>
        <v>0</v>
      </c>
      <c r="AG1194" s="130">
        <f t="shared" si="638"/>
        <v>0</v>
      </c>
      <c r="AH1194" s="74">
        <f t="shared" si="639"/>
        <v>0</v>
      </c>
      <c r="AI1194" s="123">
        <f t="shared" si="640"/>
        <v>0</v>
      </c>
      <c r="AJ1194" s="118">
        <f t="shared" si="656"/>
        <v>0</v>
      </c>
      <c r="AK1194" s="74">
        <f t="shared" si="657"/>
        <v>0</v>
      </c>
      <c r="AL1194" s="174">
        <f t="shared" si="658"/>
        <v>0</v>
      </c>
      <c r="AM1194" s="175">
        <f t="shared" si="641"/>
        <v>0</v>
      </c>
      <c r="AN1194" s="130">
        <f t="shared" si="659"/>
        <v>0</v>
      </c>
      <c r="AO1194" s="74">
        <f t="shared" si="642"/>
        <v>0</v>
      </c>
      <c r="AP1194" s="123">
        <f t="shared" si="660"/>
        <v>0</v>
      </c>
      <c r="AQ1194" s="118">
        <f t="shared" si="643"/>
        <v>0</v>
      </c>
      <c r="AR1194" s="82" t="str">
        <f t="shared" si="661"/>
        <v>https://www.alta.ru/tnved/code//</v>
      </c>
      <c r="AS1194" s="157"/>
      <c r="AT1194" s="162"/>
      <c r="AU1194" s="74">
        <f t="shared" si="644"/>
        <v>0</v>
      </c>
      <c r="AV1194" s="157"/>
      <c r="AW1194" s="75">
        <f>_xlfn.IFNA(VLOOKUP(L1194,list_vat[],3,FALSE),0)</f>
        <v>0</v>
      </c>
      <c r="AX1194" s="74">
        <f t="shared" si="662"/>
        <v>0</v>
      </c>
      <c r="AY1194" s="74">
        <f t="shared" si="663"/>
        <v>0</v>
      </c>
      <c r="AZ1194" s="130">
        <f t="shared" si="664"/>
        <v>0</v>
      </c>
      <c r="BA1194" s="74">
        <f t="shared" si="645"/>
        <v>0</v>
      </c>
      <c r="BB1194" s="193">
        <f t="shared" si="665"/>
        <v>0</v>
      </c>
      <c r="BC1194" s="102">
        <f t="shared" si="666"/>
        <v>0</v>
      </c>
      <c r="BD1194" s="102">
        <f t="shared" si="667"/>
        <v>0</v>
      </c>
      <c r="BE1194" s="413" t="s">
        <v>69</v>
      </c>
    </row>
    <row r="1195" spans="1:57" s="65" customFormat="1" ht="12" customHeight="1" x14ac:dyDescent="0.2">
      <c r="A1195" s="43">
        <v>1180</v>
      </c>
      <c r="B1195" s="166"/>
      <c r="C1195" s="166"/>
      <c r="D1195" s="166"/>
      <c r="E1195" s="162"/>
      <c r="F1195" s="166"/>
      <c r="G1195" s="162"/>
      <c r="H1195" s="162"/>
      <c r="I1195" s="189">
        <f t="shared" si="646"/>
        <v>0</v>
      </c>
      <c r="J1195" s="195"/>
      <c r="K1195" s="162"/>
      <c r="L1195" s="168"/>
      <c r="M1195" s="75">
        <f>_xlfn.XLOOKUP(L1195,list_vat[Страна],list_vat[Ставка НДС %],0,0)</f>
        <v>0</v>
      </c>
      <c r="N1195" s="162">
        <f t="shared" si="647"/>
        <v>0</v>
      </c>
      <c r="O1195" s="169"/>
      <c r="P1195" s="74">
        <f t="shared" si="668"/>
        <v>0</v>
      </c>
      <c r="Q1195" s="162"/>
      <c r="R1195" s="162" t="str">
        <f t="shared" si="648"/>
        <v>введи курс</v>
      </c>
      <c r="S1195" s="196">
        <f t="shared" si="649"/>
        <v>0</v>
      </c>
      <c r="T1195" s="192">
        <f t="shared" si="650"/>
        <v>0</v>
      </c>
      <c r="U1195" s="76">
        <f t="shared" si="651"/>
        <v>0</v>
      </c>
      <c r="V1195" s="123">
        <f t="shared" si="652"/>
        <v>0</v>
      </c>
      <c r="W1195" s="191"/>
      <c r="X1195" s="170"/>
      <c r="Y1195" s="74">
        <f t="shared" si="637"/>
        <v>0</v>
      </c>
      <c r="Z1195" s="188"/>
      <c r="AA1195" s="130">
        <f t="shared" si="653"/>
        <v>0</v>
      </c>
      <c r="AB1195" s="74">
        <f t="shared" si="654"/>
        <v>0</v>
      </c>
      <c r="AC1195" s="356"/>
      <c r="AD1195" s="130" cm="1">
        <f t="array" ref="AD1195">IFERROR(ROUND((_xlfn.IFS(offer_sale_type="поставка",AB1195,offer_sale_type="транзит",S1195)*(1+AC1195))/E1195,2),0)</f>
        <v>0</v>
      </c>
      <c r="AE1195" s="74">
        <f t="shared" si="655"/>
        <v>0</v>
      </c>
      <c r="AF1195" s="123" cm="1">
        <f t="array" ref="AF1195">IFERROR(ROUND(_xlfn.IFS(offer_sale_type="поставка",AB1195,offer_sale_type="транзит",S1195)*AC1195,2),0)</f>
        <v>0</v>
      </c>
      <c r="AG1195" s="130">
        <f t="shared" si="638"/>
        <v>0</v>
      </c>
      <c r="AH1195" s="74">
        <f t="shared" si="639"/>
        <v>0</v>
      </c>
      <c r="AI1195" s="123">
        <f t="shared" si="640"/>
        <v>0</v>
      </c>
      <c r="AJ1195" s="118">
        <f t="shared" si="656"/>
        <v>0</v>
      </c>
      <c r="AK1195" s="74">
        <f t="shared" si="657"/>
        <v>0</v>
      </c>
      <c r="AL1195" s="174">
        <f t="shared" si="658"/>
        <v>0</v>
      </c>
      <c r="AM1195" s="175">
        <f t="shared" si="641"/>
        <v>0</v>
      </c>
      <c r="AN1195" s="130">
        <f t="shared" si="659"/>
        <v>0</v>
      </c>
      <c r="AO1195" s="74">
        <f t="shared" si="642"/>
        <v>0</v>
      </c>
      <c r="AP1195" s="123">
        <f t="shared" si="660"/>
        <v>0</v>
      </c>
      <c r="AQ1195" s="118">
        <f t="shared" si="643"/>
        <v>0</v>
      </c>
      <c r="AR1195" s="82" t="str">
        <f t="shared" si="661"/>
        <v>https://www.alta.ru/tnved/code//</v>
      </c>
      <c r="AS1195" s="157"/>
      <c r="AT1195" s="162"/>
      <c r="AU1195" s="74">
        <f t="shared" si="644"/>
        <v>0</v>
      </c>
      <c r="AV1195" s="157"/>
      <c r="AW1195" s="75">
        <f>_xlfn.IFNA(VLOOKUP(L1195,list_vat[],3,FALSE),0)</f>
        <v>0</v>
      </c>
      <c r="AX1195" s="74">
        <f t="shared" si="662"/>
        <v>0</v>
      </c>
      <c r="AY1195" s="74">
        <f t="shared" si="663"/>
        <v>0</v>
      </c>
      <c r="AZ1195" s="130">
        <f t="shared" si="664"/>
        <v>0</v>
      </c>
      <c r="BA1195" s="74">
        <f t="shared" si="645"/>
        <v>0</v>
      </c>
      <c r="BB1195" s="193">
        <f t="shared" si="665"/>
        <v>0</v>
      </c>
      <c r="BC1195" s="102">
        <f t="shared" si="666"/>
        <v>0</v>
      </c>
      <c r="BD1195" s="102">
        <f t="shared" si="667"/>
        <v>0</v>
      </c>
      <c r="BE1195" s="413" t="s">
        <v>69</v>
      </c>
    </row>
    <row r="1196" spans="1:57" s="65" customFormat="1" ht="12" customHeight="1" x14ac:dyDescent="0.2">
      <c r="A1196" s="43">
        <v>1181</v>
      </c>
      <c r="B1196" s="166"/>
      <c r="C1196" s="166"/>
      <c r="D1196" s="166"/>
      <c r="E1196" s="162"/>
      <c r="F1196" s="166"/>
      <c r="G1196" s="162"/>
      <c r="H1196" s="162"/>
      <c r="I1196" s="189">
        <f t="shared" si="646"/>
        <v>0</v>
      </c>
      <c r="J1196" s="195"/>
      <c r="K1196" s="162"/>
      <c r="L1196" s="168"/>
      <c r="M1196" s="75">
        <f>_xlfn.XLOOKUP(L1196,list_vat[Страна],list_vat[Ставка НДС %],0,0)</f>
        <v>0</v>
      </c>
      <c r="N1196" s="162">
        <f t="shared" si="647"/>
        <v>0</v>
      </c>
      <c r="O1196" s="169"/>
      <c r="P1196" s="74">
        <f t="shared" si="668"/>
        <v>0</v>
      </c>
      <c r="Q1196" s="162"/>
      <c r="R1196" s="162" t="str">
        <f t="shared" si="648"/>
        <v>введи курс</v>
      </c>
      <c r="S1196" s="196">
        <f t="shared" si="649"/>
        <v>0</v>
      </c>
      <c r="T1196" s="192">
        <f t="shared" si="650"/>
        <v>0</v>
      </c>
      <c r="U1196" s="76">
        <f t="shared" si="651"/>
        <v>0</v>
      </c>
      <c r="V1196" s="123">
        <f t="shared" si="652"/>
        <v>0</v>
      </c>
      <c r="W1196" s="191"/>
      <c r="X1196" s="170"/>
      <c r="Y1196" s="74">
        <f t="shared" si="637"/>
        <v>0</v>
      </c>
      <c r="Z1196" s="188"/>
      <c r="AA1196" s="130">
        <f t="shared" si="653"/>
        <v>0</v>
      </c>
      <c r="AB1196" s="74">
        <f t="shared" si="654"/>
        <v>0</v>
      </c>
      <c r="AC1196" s="356"/>
      <c r="AD1196" s="130" cm="1">
        <f t="array" ref="AD1196">IFERROR(ROUND((_xlfn.IFS(offer_sale_type="поставка",AB1196,offer_sale_type="транзит",S1196)*(1+AC1196))/E1196,2),0)</f>
        <v>0</v>
      </c>
      <c r="AE1196" s="74">
        <f t="shared" si="655"/>
        <v>0</v>
      </c>
      <c r="AF1196" s="123" cm="1">
        <f t="array" ref="AF1196">IFERROR(ROUND(_xlfn.IFS(offer_sale_type="поставка",AB1196,offer_sale_type="транзит",S1196)*AC1196,2),0)</f>
        <v>0</v>
      </c>
      <c r="AG1196" s="130">
        <f t="shared" si="638"/>
        <v>0</v>
      </c>
      <c r="AH1196" s="74">
        <f t="shared" si="639"/>
        <v>0</v>
      </c>
      <c r="AI1196" s="123">
        <f t="shared" si="640"/>
        <v>0</v>
      </c>
      <c r="AJ1196" s="118">
        <f t="shared" si="656"/>
        <v>0</v>
      </c>
      <c r="AK1196" s="74">
        <f t="shared" si="657"/>
        <v>0</v>
      </c>
      <c r="AL1196" s="174">
        <f t="shared" si="658"/>
        <v>0</v>
      </c>
      <c r="AM1196" s="175">
        <f t="shared" si="641"/>
        <v>0</v>
      </c>
      <c r="AN1196" s="130">
        <f t="shared" si="659"/>
        <v>0</v>
      </c>
      <c r="AO1196" s="74">
        <f t="shared" si="642"/>
        <v>0</v>
      </c>
      <c r="AP1196" s="123">
        <f t="shared" si="660"/>
        <v>0</v>
      </c>
      <c r="AQ1196" s="118">
        <f t="shared" si="643"/>
        <v>0</v>
      </c>
      <c r="AR1196" s="82" t="str">
        <f t="shared" si="661"/>
        <v>https://www.alta.ru/tnved/code//</v>
      </c>
      <c r="AS1196" s="157"/>
      <c r="AT1196" s="162"/>
      <c r="AU1196" s="74">
        <f t="shared" si="644"/>
        <v>0</v>
      </c>
      <c r="AV1196" s="157"/>
      <c r="AW1196" s="75">
        <f>_xlfn.IFNA(VLOOKUP(L1196,list_vat[],3,FALSE),0)</f>
        <v>0</v>
      </c>
      <c r="AX1196" s="74">
        <f t="shared" si="662"/>
        <v>0</v>
      </c>
      <c r="AY1196" s="74">
        <f t="shared" si="663"/>
        <v>0</v>
      </c>
      <c r="AZ1196" s="130">
        <f t="shared" si="664"/>
        <v>0</v>
      </c>
      <c r="BA1196" s="74">
        <f t="shared" si="645"/>
        <v>0</v>
      </c>
      <c r="BB1196" s="193">
        <f t="shared" si="665"/>
        <v>0</v>
      </c>
      <c r="BC1196" s="102">
        <f t="shared" si="666"/>
        <v>0</v>
      </c>
      <c r="BD1196" s="102">
        <f t="shared" si="667"/>
        <v>0</v>
      </c>
      <c r="BE1196" s="413" t="s">
        <v>69</v>
      </c>
    </row>
    <row r="1197" spans="1:57" s="65" customFormat="1" ht="12" customHeight="1" x14ac:dyDescent="0.2">
      <c r="A1197" s="43">
        <v>1182</v>
      </c>
      <c r="B1197" s="166"/>
      <c r="C1197" s="166"/>
      <c r="D1197" s="166"/>
      <c r="E1197" s="162"/>
      <c r="F1197" s="166"/>
      <c r="G1197" s="162"/>
      <c r="H1197" s="162"/>
      <c r="I1197" s="189">
        <f t="shared" si="646"/>
        <v>0</v>
      </c>
      <c r="J1197" s="195"/>
      <c r="K1197" s="162"/>
      <c r="L1197" s="168"/>
      <c r="M1197" s="75">
        <f>_xlfn.XLOOKUP(L1197,list_vat[Страна],list_vat[Ставка НДС %],0,0)</f>
        <v>0</v>
      </c>
      <c r="N1197" s="162">
        <f t="shared" si="647"/>
        <v>0</v>
      </c>
      <c r="O1197" s="169"/>
      <c r="P1197" s="74">
        <f t="shared" si="668"/>
        <v>0</v>
      </c>
      <c r="Q1197" s="162"/>
      <c r="R1197" s="162" t="str">
        <f t="shared" si="648"/>
        <v>введи курс</v>
      </c>
      <c r="S1197" s="196">
        <f t="shared" si="649"/>
        <v>0</v>
      </c>
      <c r="T1197" s="192">
        <f t="shared" si="650"/>
        <v>0</v>
      </c>
      <c r="U1197" s="76">
        <f t="shared" si="651"/>
        <v>0</v>
      </c>
      <c r="V1197" s="123">
        <f t="shared" si="652"/>
        <v>0</v>
      </c>
      <c r="W1197" s="191"/>
      <c r="X1197" s="170"/>
      <c r="Y1197" s="74">
        <f t="shared" si="637"/>
        <v>0</v>
      </c>
      <c r="Z1197" s="188"/>
      <c r="AA1197" s="130">
        <f t="shared" si="653"/>
        <v>0</v>
      </c>
      <c r="AB1197" s="74">
        <f t="shared" si="654"/>
        <v>0</v>
      </c>
      <c r="AC1197" s="356"/>
      <c r="AD1197" s="130" cm="1">
        <f t="array" ref="AD1197">IFERROR(ROUND((_xlfn.IFS(offer_sale_type="поставка",AB1197,offer_sale_type="транзит",S1197)*(1+AC1197))/E1197,2),0)</f>
        <v>0</v>
      </c>
      <c r="AE1197" s="74">
        <f t="shared" si="655"/>
        <v>0</v>
      </c>
      <c r="AF1197" s="123" cm="1">
        <f t="array" ref="AF1197">IFERROR(ROUND(_xlfn.IFS(offer_sale_type="поставка",AB1197,offer_sale_type="транзит",S1197)*AC1197,2),0)</f>
        <v>0</v>
      </c>
      <c r="AG1197" s="130">
        <f t="shared" si="638"/>
        <v>0</v>
      </c>
      <c r="AH1197" s="74">
        <f t="shared" si="639"/>
        <v>0</v>
      </c>
      <c r="AI1197" s="123">
        <f t="shared" si="640"/>
        <v>0</v>
      </c>
      <c r="AJ1197" s="118">
        <f t="shared" si="656"/>
        <v>0</v>
      </c>
      <c r="AK1197" s="74">
        <f t="shared" si="657"/>
        <v>0</v>
      </c>
      <c r="AL1197" s="174">
        <f t="shared" si="658"/>
        <v>0</v>
      </c>
      <c r="AM1197" s="175">
        <f t="shared" si="641"/>
        <v>0</v>
      </c>
      <c r="AN1197" s="130">
        <f t="shared" si="659"/>
        <v>0</v>
      </c>
      <c r="AO1197" s="74">
        <f t="shared" si="642"/>
        <v>0</v>
      </c>
      <c r="AP1197" s="123">
        <f t="shared" si="660"/>
        <v>0</v>
      </c>
      <c r="AQ1197" s="118">
        <f t="shared" si="643"/>
        <v>0</v>
      </c>
      <c r="AR1197" s="82" t="str">
        <f t="shared" si="661"/>
        <v>https://www.alta.ru/tnved/code//</v>
      </c>
      <c r="AS1197" s="157"/>
      <c r="AT1197" s="162"/>
      <c r="AU1197" s="74">
        <f t="shared" si="644"/>
        <v>0</v>
      </c>
      <c r="AV1197" s="157"/>
      <c r="AW1197" s="75">
        <f>_xlfn.IFNA(VLOOKUP(L1197,list_vat[],3,FALSE),0)</f>
        <v>0</v>
      </c>
      <c r="AX1197" s="74">
        <f t="shared" si="662"/>
        <v>0</v>
      </c>
      <c r="AY1197" s="74">
        <f t="shared" si="663"/>
        <v>0</v>
      </c>
      <c r="AZ1197" s="130">
        <f t="shared" si="664"/>
        <v>0</v>
      </c>
      <c r="BA1197" s="74">
        <f t="shared" si="645"/>
        <v>0</v>
      </c>
      <c r="BB1197" s="193">
        <f t="shared" si="665"/>
        <v>0</v>
      </c>
      <c r="BC1197" s="102">
        <f t="shared" si="666"/>
        <v>0</v>
      </c>
      <c r="BD1197" s="102">
        <f t="shared" si="667"/>
        <v>0</v>
      </c>
      <c r="BE1197" s="413" t="s">
        <v>69</v>
      </c>
    </row>
    <row r="1198" spans="1:57" s="65" customFormat="1" ht="12" customHeight="1" x14ac:dyDescent="0.2">
      <c r="A1198" s="43">
        <v>1183</v>
      </c>
      <c r="B1198" s="166"/>
      <c r="C1198" s="166"/>
      <c r="D1198" s="166"/>
      <c r="E1198" s="162"/>
      <c r="F1198" s="166"/>
      <c r="G1198" s="162"/>
      <c r="H1198" s="162"/>
      <c r="I1198" s="189">
        <f t="shared" si="646"/>
        <v>0</v>
      </c>
      <c r="J1198" s="195"/>
      <c r="K1198" s="162"/>
      <c r="L1198" s="168"/>
      <c r="M1198" s="75">
        <f>_xlfn.XLOOKUP(L1198,list_vat[Страна],list_vat[Ставка НДС %],0,0)</f>
        <v>0</v>
      </c>
      <c r="N1198" s="162">
        <f t="shared" si="647"/>
        <v>0</v>
      </c>
      <c r="O1198" s="169"/>
      <c r="P1198" s="74">
        <f t="shared" si="668"/>
        <v>0</v>
      </c>
      <c r="Q1198" s="162"/>
      <c r="R1198" s="162" t="str">
        <f t="shared" si="648"/>
        <v>введи курс</v>
      </c>
      <c r="S1198" s="196">
        <f t="shared" si="649"/>
        <v>0</v>
      </c>
      <c r="T1198" s="192">
        <f t="shared" si="650"/>
        <v>0</v>
      </c>
      <c r="U1198" s="76">
        <f t="shared" si="651"/>
        <v>0</v>
      </c>
      <c r="V1198" s="123">
        <f t="shared" si="652"/>
        <v>0</v>
      </c>
      <c r="W1198" s="191"/>
      <c r="X1198" s="170"/>
      <c r="Y1198" s="74">
        <f t="shared" si="637"/>
        <v>0</v>
      </c>
      <c r="Z1198" s="188"/>
      <c r="AA1198" s="130">
        <f t="shared" si="653"/>
        <v>0</v>
      </c>
      <c r="AB1198" s="74">
        <f t="shared" si="654"/>
        <v>0</v>
      </c>
      <c r="AC1198" s="356"/>
      <c r="AD1198" s="130" cm="1">
        <f t="array" ref="AD1198">IFERROR(ROUND((_xlfn.IFS(offer_sale_type="поставка",AB1198,offer_sale_type="транзит",S1198)*(1+AC1198))/E1198,2),0)</f>
        <v>0</v>
      </c>
      <c r="AE1198" s="74">
        <f t="shared" si="655"/>
        <v>0</v>
      </c>
      <c r="AF1198" s="123" cm="1">
        <f t="array" ref="AF1198">IFERROR(ROUND(_xlfn.IFS(offer_sale_type="поставка",AB1198,offer_sale_type="транзит",S1198)*AC1198,2),0)</f>
        <v>0</v>
      </c>
      <c r="AG1198" s="130">
        <f t="shared" si="638"/>
        <v>0</v>
      </c>
      <c r="AH1198" s="74">
        <f t="shared" si="639"/>
        <v>0</v>
      </c>
      <c r="AI1198" s="123">
        <f t="shared" si="640"/>
        <v>0</v>
      </c>
      <c r="AJ1198" s="118">
        <f t="shared" si="656"/>
        <v>0</v>
      </c>
      <c r="AK1198" s="74">
        <f t="shared" si="657"/>
        <v>0</v>
      </c>
      <c r="AL1198" s="174">
        <f t="shared" si="658"/>
        <v>0</v>
      </c>
      <c r="AM1198" s="175">
        <f t="shared" si="641"/>
        <v>0</v>
      </c>
      <c r="AN1198" s="130">
        <f t="shared" si="659"/>
        <v>0</v>
      </c>
      <c r="AO1198" s="74">
        <f t="shared" si="642"/>
        <v>0</v>
      </c>
      <c r="AP1198" s="123">
        <f t="shared" si="660"/>
        <v>0</v>
      </c>
      <c r="AQ1198" s="118">
        <f t="shared" si="643"/>
        <v>0</v>
      </c>
      <c r="AR1198" s="82" t="str">
        <f t="shared" si="661"/>
        <v>https://www.alta.ru/tnved/code//</v>
      </c>
      <c r="AS1198" s="157"/>
      <c r="AT1198" s="162"/>
      <c r="AU1198" s="74">
        <f t="shared" si="644"/>
        <v>0</v>
      </c>
      <c r="AV1198" s="157"/>
      <c r="AW1198" s="75">
        <f>_xlfn.IFNA(VLOOKUP(L1198,list_vat[],3,FALSE),0)</f>
        <v>0</v>
      </c>
      <c r="AX1198" s="74">
        <f t="shared" si="662"/>
        <v>0</v>
      </c>
      <c r="AY1198" s="74">
        <f t="shared" si="663"/>
        <v>0</v>
      </c>
      <c r="AZ1198" s="130">
        <f t="shared" si="664"/>
        <v>0</v>
      </c>
      <c r="BA1198" s="74">
        <f t="shared" si="645"/>
        <v>0</v>
      </c>
      <c r="BB1198" s="193">
        <f t="shared" si="665"/>
        <v>0</v>
      </c>
      <c r="BC1198" s="102">
        <f t="shared" si="666"/>
        <v>0</v>
      </c>
      <c r="BD1198" s="102">
        <f t="shared" si="667"/>
        <v>0</v>
      </c>
      <c r="BE1198" s="413" t="s">
        <v>69</v>
      </c>
    </row>
    <row r="1199" spans="1:57" s="65" customFormat="1" ht="12" customHeight="1" x14ac:dyDescent="0.2">
      <c r="A1199" s="43">
        <v>1184</v>
      </c>
      <c r="B1199" s="166"/>
      <c r="C1199" s="166"/>
      <c r="D1199" s="166"/>
      <c r="E1199" s="162"/>
      <c r="F1199" s="166"/>
      <c r="G1199" s="162"/>
      <c r="H1199" s="162"/>
      <c r="I1199" s="189">
        <f t="shared" si="646"/>
        <v>0</v>
      </c>
      <c r="J1199" s="195"/>
      <c r="K1199" s="162"/>
      <c r="L1199" s="168"/>
      <c r="M1199" s="75">
        <f>_xlfn.XLOOKUP(L1199,list_vat[Страна],list_vat[Ставка НДС %],0,0)</f>
        <v>0</v>
      </c>
      <c r="N1199" s="162">
        <f t="shared" si="647"/>
        <v>0</v>
      </c>
      <c r="O1199" s="169"/>
      <c r="P1199" s="74">
        <f t="shared" si="668"/>
        <v>0</v>
      </c>
      <c r="Q1199" s="162"/>
      <c r="R1199" s="162" t="str">
        <f t="shared" si="648"/>
        <v>введи курс</v>
      </c>
      <c r="S1199" s="196">
        <f t="shared" si="649"/>
        <v>0</v>
      </c>
      <c r="T1199" s="192">
        <f t="shared" si="650"/>
        <v>0</v>
      </c>
      <c r="U1199" s="76">
        <f t="shared" si="651"/>
        <v>0</v>
      </c>
      <c r="V1199" s="123">
        <f t="shared" si="652"/>
        <v>0</v>
      </c>
      <c r="W1199" s="191"/>
      <c r="X1199" s="170"/>
      <c r="Y1199" s="74">
        <f t="shared" si="637"/>
        <v>0</v>
      </c>
      <c r="Z1199" s="188"/>
      <c r="AA1199" s="130">
        <f t="shared" si="653"/>
        <v>0</v>
      </c>
      <c r="AB1199" s="74">
        <f t="shared" si="654"/>
        <v>0</v>
      </c>
      <c r="AC1199" s="356"/>
      <c r="AD1199" s="130" cm="1">
        <f t="array" ref="AD1199">IFERROR(ROUND((_xlfn.IFS(offer_sale_type="поставка",AB1199,offer_sale_type="транзит",S1199)*(1+AC1199))/E1199,2),0)</f>
        <v>0</v>
      </c>
      <c r="AE1199" s="74">
        <f t="shared" si="655"/>
        <v>0</v>
      </c>
      <c r="AF1199" s="123" cm="1">
        <f t="array" ref="AF1199">IFERROR(ROUND(_xlfn.IFS(offer_sale_type="поставка",AB1199,offer_sale_type="транзит",S1199)*AC1199,2),0)</f>
        <v>0</v>
      </c>
      <c r="AG1199" s="130">
        <f t="shared" si="638"/>
        <v>0</v>
      </c>
      <c r="AH1199" s="74">
        <f t="shared" si="639"/>
        <v>0</v>
      </c>
      <c r="AI1199" s="123">
        <f t="shared" si="640"/>
        <v>0</v>
      </c>
      <c r="AJ1199" s="118">
        <f t="shared" si="656"/>
        <v>0</v>
      </c>
      <c r="AK1199" s="74">
        <f t="shared" si="657"/>
        <v>0</v>
      </c>
      <c r="AL1199" s="174">
        <f t="shared" si="658"/>
        <v>0</v>
      </c>
      <c r="AM1199" s="175">
        <f t="shared" si="641"/>
        <v>0</v>
      </c>
      <c r="AN1199" s="130">
        <f t="shared" si="659"/>
        <v>0</v>
      </c>
      <c r="AO1199" s="74">
        <f t="shared" si="642"/>
        <v>0</v>
      </c>
      <c r="AP1199" s="123">
        <f t="shared" si="660"/>
        <v>0</v>
      </c>
      <c r="AQ1199" s="118">
        <f t="shared" si="643"/>
        <v>0</v>
      </c>
      <c r="AR1199" s="82" t="str">
        <f t="shared" si="661"/>
        <v>https://www.alta.ru/tnved/code//</v>
      </c>
      <c r="AS1199" s="157"/>
      <c r="AT1199" s="162"/>
      <c r="AU1199" s="74">
        <f t="shared" si="644"/>
        <v>0</v>
      </c>
      <c r="AV1199" s="157"/>
      <c r="AW1199" s="75">
        <f>_xlfn.IFNA(VLOOKUP(L1199,list_vat[],3,FALSE),0)</f>
        <v>0</v>
      </c>
      <c r="AX1199" s="74">
        <f t="shared" si="662"/>
        <v>0</v>
      </c>
      <c r="AY1199" s="74">
        <f t="shared" si="663"/>
        <v>0</v>
      </c>
      <c r="AZ1199" s="130">
        <f t="shared" si="664"/>
        <v>0</v>
      </c>
      <c r="BA1199" s="74">
        <f t="shared" si="645"/>
        <v>0</v>
      </c>
      <c r="BB1199" s="193">
        <f t="shared" si="665"/>
        <v>0</v>
      </c>
      <c r="BC1199" s="102">
        <f t="shared" si="666"/>
        <v>0</v>
      </c>
      <c r="BD1199" s="102">
        <f t="shared" si="667"/>
        <v>0</v>
      </c>
      <c r="BE1199" s="413" t="s">
        <v>69</v>
      </c>
    </row>
    <row r="1200" spans="1:57" s="65" customFormat="1" ht="12" customHeight="1" x14ac:dyDescent="0.2">
      <c r="A1200" s="43">
        <v>1185</v>
      </c>
      <c r="B1200" s="166"/>
      <c r="C1200" s="166"/>
      <c r="D1200" s="166"/>
      <c r="E1200" s="162"/>
      <c r="F1200" s="166"/>
      <c r="G1200" s="162"/>
      <c r="H1200" s="162"/>
      <c r="I1200" s="189">
        <f t="shared" si="646"/>
        <v>0</v>
      </c>
      <c r="J1200" s="195"/>
      <c r="K1200" s="162"/>
      <c r="L1200" s="168"/>
      <c r="M1200" s="75">
        <f>_xlfn.XLOOKUP(L1200,list_vat[Страна],list_vat[Ставка НДС %],0,0)</f>
        <v>0</v>
      </c>
      <c r="N1200" s="162">
        <f t="shared" si="647"/>
        <v>0</v>
      </c>
      <c r="O1200" s="169"/>
      <c r="P1200" s="74">
        <f t="shared" si="668"/>
        <v>0</v>
      </c>
      <c r="Q1200" s="162"/>
      <c r="R1200" s="162" t="str">
        <f t="shared" si="648"/>
        <v>введи курс</v>
      </c>
      <c r="S1200" s="196">
        <f t="shared" si="649"/>
        <v>0</v>
      </c>
      <c r="T1200" s="192">
        <f t="shared" si="650"/>
        <v>0</v>
      </c>
      <c r="U1200" s="76">
        <f t="shared" si="651"/>
        <v>0</v>
      </c>
      <c r="V1200" s="123">
        <f t="shared" si="652"/>
        <v>0</v>
      </c>
      <c r="W1200" s="191"/>
      <c r="X1200" s="170"/>
      <c r="Y1200" s="74">
        <f t="shared" si="637"/>
        <v>0</v>
      </c>
      <c r="Z1200" s="188"/>
      <c r="AA1200" s="130">
        <f t="shared" si="653"/>
        <v>0</v>
      </c>
      <c r="AB1200" s="74">
        <f t="shared" si="654"/>
        <v>0</v>
      </c>
      <c r="AC1200" s="356"/>
      <c r="AD1200" s="130" cm="1">
        <f t="array" ref="AD1200">IFERROR(ROUND((_xlfn.IFS(offer_sale_type="поставка",AB1200,offer_sale_type="транзит",S1200)*(1+AC1200))/E1200,2),0)</f>
        <v>0</v>
      </c>
      <c r="AE1200" s="74">
        <f t="shared" si="655"/>
        <v>0</v>
      </c>
      <c r="AF1200" s="123" cm="1">
        <f t="array" ref="AF1200">IFERROR(ROUND(_xlfn.IFS(offer_sale_type="поставка",AB1200,offer_sale_type="транзит",S1200)*AC1200,2),0)</f>
        <v>0</v>
      </c>
      <c r="AG1200" s="130">
        <f t="shared" si="638"/>
        <v>0</v>
      </c>
      <c r="AH1200" s="74">
        <f t="shared" si="639"/>
        <v>0</v>
      </c>
      <c r="AI1200" s="123">
        <f t="shared" si="640"/>
        <v>0</v>
      </c>
      <c r="AJ1200" s="118">
        <f t="shared" si="656"/>
        <v>0</v>
      </c>
      <c r="AK1200" s="74">
        <f t="shared" si="657"/>
        <v>0</v>
      </c>
      <c r="AL1200" s="174">
        <f t="shared" si="658"/>
        <v>0</v>
      </c>
      <c r="AM1200" s="175">
        <f t="shared" si="641"/>
        <v>0</v>
      </c>
      <c r="AN1200" s="130">
        <f t="shared" si="659"/>
        <v>0</v>
      </c>
      <c r="AO1200" s="74">
        <f t="shared" si="642"/>
        <v>0</v>
      </c>
      <c r="AP1200" s="123">
        <f t="shared" si="660"/>
        <v>0</v>
      </c>
      <c r="AQ1200" s="118">
        <f t="shared" si="643"/>
        <v>0</v>
      </c>
      <c r="AR1200" s="82" t="str">
        <f t="shared" si="661"/>
        <v>https://www.alta.ru/tnved/code//</v>
      </c>
      <c r="AS1200" s="157"/>
      <c r="AT1200" s="162"/>
      <c r="AU1200" s="74">
        <f t="shared" si="644"/>
        <v>0</v>
      </c>
      <c r="AV1200" s="157"/>
      <c r="AW1200" s="75">
        <f>_xlfn.IFNA(VLOOKUP(L1200,list_vat[],3,FALSE),0)</f>
        <v>0</v>
      </c>
      <c r="AX1200" s="74">
        <f t="shared" si="662"/>
        <v>0</v>
      </c>
      <c r="AY1200" s="74">
        <f t="shared" si="663"/>
        <v>0</v>
      </c>
      <c r="AZ1200" s="130">
        <f t="shared" si="664"/>
        <v>0</v>
      </c>
      <c r="BA1200" s="74">
        <f t="shared" si="645"/>
        <v>0</v>
      </c>
      <c r="BB1200" s="193">
        <f t="shared" si="665"/>
        <v>0</v>
      </c>
      <c r="BC1200" s="102">
        <f t="shared" si="666"/>
        <v>0</v>
      </c>
      <c r="BD1200" s="102">
        <f t="shared" si="667"/>
        <v>0</v>
      </c>
      <c r="BE1200" s="413" t="s">
        <v>69</v>
      </c>
    </row>
    <row r="1201" spans="1:57" s="65" customFormat="1" ht="12" customHeight="1" x14ac:dyDescent="0.2">
      <c r="A1201" s="43">
        <v>1186</v>
      </c>
      <c r="B1201" s="166"/>
      <c r="C1201" s="166"/>
      <c r="D1201" s="166"/>
      <c r="E1201" s="162"/>
      <c r="F1201" s="166"/>
      <c r="G1201" s="162"/>
      <c r="H1201" s="162"/>
      <c r="I1201" s="189">
        <f t="shared" si="646"/>
        <v>0</v>
      </c>
      <c r="J1201" s="195"/>
      <c r="K1201" s="162"/>
      <c r="L1201" s="168"/>
      <c r="M1201" s="75">
        <f>_xlfn.XLOOKUP(L1201,list_vat[Страна],list_vat[Ставка НДС %],0,0)</f>
        <v>0</v>
      </c>
      <c r="N1201" s="162">
        <f t="shared" si="647"/>
        <v>0</v>
      </c>
      <c r="O1201" s="169"/>
      <c r="P1201" s="74">
        <f t="shared" si="668"/>
        <v>0</v>
      </c>
      <c r="Q1201" s="162"/>
      <c r="R1201" s="162" t="str">
        <f t="shared" si="648"/>
        <v>введи курс</v>
      </c>
      <c r="S1201" s="196">
        <f t="shared" si="649"/>
        <v>0</v>
      </c>
      <c r="T1201" s="192">
        <f t="shared" si="650"/>
        <v>0</v>
      </c>
      <c r="U1201" s="76">
        <f t="shared" si="651"/>
        <v>0</v>
      </c>
      <c r="V1201" s="123">
        <f t="shared" si="652"/>
        <v>0</v>
      </c>
      <c r="W1201" s="191"/>
      <c r="X1201" s="170"/>
      <c r="Y1201" s="74">
        <f t="shared" si="637"/>
        <v>0</v>
      </c>
      <c r="Z1201" s="188"/>
      <c r="AA1201" s="130">
        <f t="shared" si="653"/>
        <v>0</v>
      </c>
      <c r="AB1201" s="74">
        <f t="shared" si="654"/>
        <v>0</v>
      </c>
      <c r="AC1201" s="356"/>
      <c r="AD1201" s="130" cm="1">
        <f t="array" ref="AD1201">IFERROR(ROUND((_xlfn.IFS(offer_sale_type="поставка",AB1201,offer_sale_type="транзит",S1201)*(1+AC1201))/E1201,2),0)</f>
        <v>0</v>
      </c>
      <c r="AE1201" s="74">
        <f t="shared" si="655"/>
        <v>0</v>
      </c>
      <c r="AF1201" s="123" cm="1">
        <f t="array" ref="AF1201">IFERROR(ROUND(_xlfn.IFS(offer_sale_type="поставка",AB1201,offer_sale_type="транзит",S1201)*AC1201,2),0)</f>
        <v>0</v>
      </c>
      <c r="AG1201" s="130">
        <f t="shared" si="638"/>
        <v>0</v>
      </c>
      <c r="AH1201" s="74">
        <f t="shared" si="639"/>
        <v>0</v>
      </c>
      <c r="AI1201" s="123">
        <f t="shared" si="640"/>
        <v>0</v>
      </c>
      <c r="AJ1201" s="118">
        <f t="shared" si="656"/>
        <v>0</v>
      </c>
      <c r="AK1201" s="74">
        <f t="shared" si="657"/>
        <v>0</v>
      </c>
      <c r="AL1201" s="174">
        <f t="shared" si="658"/>
        <v>0</v>
      </c>
      <c r="AM1201" s="175">
        <f t="shared" si="641"/>
        <v>0</v>
      </c>
      <c r="AN1201" s="130">
        <f t="shared" si="659"/>
        <v>0</v>
      </c>
      <c r="AO1201" s="74">
        <f t="shared" si="642"/>
        <v>0</v>
      </c>
      <c r="AP1201" s="123">
        <f t="shared" si="660"/>
        <v>0</v>
      </c>
      <c r="AQ1201" s="118">
        <f t="shared" si="643"/>
        <v>0</v>
      </c>
      <c r="AR1201" s="82" t="str">
        <f t="shared" si="661"/>
        <v>https://www.alta.ru/tnved/code//</v>
      </c>
      <c r="AS1201" s="157"/>
      <c r="AT1201" s="162"/>
      <c r="AU1201" s="74">
        <f t="shared" si="644"/>
        <v>0</v>
      </c>
      <c r="AV1201" s="157"/>
      <c r="AW1201" s="75">
        <f>_xlfn.IFNA(VLOOKUP(L1201,list_vat[],3,FALSE),0)</f>
        <v>0</v>
      </c>
      <c r="AX1201" s="74">
        <f t="shared" si="662"/>
        <v>0</v>
      </c>
      <c r="AY1201" s="74">
        <f t="shared" si="663"/>
        <v>0</v>
      </c>
      <c r="AZ1201" s="130">
        <f t="shared" si="664"/>
        <v>0</v>
      </c>
      <c r="BA1201" s="74">
        <f t="shared" si="645"/>
        <v>0</v>
      </c>
      <c r="BB1201" s="193">
        <f t="shared" si="665"/>
        <v>0</v>
      </c>
      <c r="BC1201" s="102">
        <f t="shared" si="666"/>
        <v>0</v>
      </c>
      <c r="BD1201" s="102">
        <f t="shared" si="667"/>
        <v>0</v>
      </c>
      <c r="BE1201" s="413" t="s">
        <v>69</v>
      </c>
    </row>
    <row r="1202" spans="1:57" s="65" customFormat="1" ht="12" customHeight="1" x14ac:dyDescent="0.2">
      <c r="A1202" s="43">
        <v>1187</v>
      </c>
      <c r="B1202" s="166"/>
      <c r="C1202" s="166"/>
      <c r="D1202" s="166"/>
      <c r="E1202" s="162"/>
      <c r="F1202" s="166"/>
      <c r="G1202" s="162"/>
      <c r="H1202" s="162"/>
      <c r="I1202" s="189">
        <f t="shared" si="646"/>
        <v>0</v>
      </c>
      <c r="J1202" s="195"/>
      <c r="K1202" s="162"/>
      <c r="L1202" s="168"/>
      <c r="M1202" s="75">
        <f>_xlfn.XLOOKUP(L1202,list_vat[Страна],list_vat[Ставка НДС %],0,0)</f>
        <v>0</v>
      </c>
      <c r="N1202" s="162">
        <f t="shared" si="647"/>
        <v>0</v>
      </c>
      <c r="O1202" s="169"/>
      <c r="P1202" s="74">
        <f t="shared" si="668"/>
        <v>0</v>
      </c>
      <c r="Q1202" s="162"/>
      <c r="R1202" s="162" t="str">
        <f t="shared" si="648"/>
        <v>введи курс</v>
      </c>
      <c r="S1202" s="196">
        <f t="shared" si="649"/>
        <v>0</v>
      </c>
      <c r="T1202" s="192">
        <f t="shared" si="650"/>
        <v>0</v>
      </c>
      <c r="U1202" s="76">
        <f t="shared" si="651"/>
        <v>0</v>
      </c>
      <c r="V1202" s="123">
        <f t="shared" si="652"/>
        <v>0</v>
      </c>
      <c r="W1202" s="191"/>
      <c r="X1202" s="170"/>
      <c r="Y1202" s="74">
        <f t="shared" si="637"/>
        <v>0</v>
      </c>
      <c r="Z1202" s="188"/>
      <c r="AA1202" s="130">
        <f t="shared" si="653"/>
        <v>0</v>
      </c>
      <c r="AB1202" s="74">
        <f t="shared" si="654"/>
        <v>0</v>
      </c>
      <c r="AC1202" s="356"/>
      <c r="AD1202" s="130" cm="1">
        <f t="array" ref="AD1202">IFERROR(ROUND((_xlfn.IFS(offer_sale_type="поставка",AB1202,offer_sale_type="транзит",S1202)*(1+AC1202))/E1202,2),0)</f>
        <v>0</v>
      </c>
      <c r="AE1202" s="74">
        <f t="shared" si="655"/>
        <v>0</v>
      </c>
      <c r="AF1202" s="123" cm="1">
        <f t="array" ref="AF1202">IFERROR(ROUND(_xlfn.IFS(offer_sale_type="поставка",AB1202,offer_sale_type="транзит",S1202)*AC1202,2),0)</f>
        <v>0</v>
      </c>
      <c r="AG1202" s="130">
        <f t="shared" si="638"/>
        <v>0</v>
      </c>
      <c r="AH1202" s="74">
        <f t="shared" si="639"/>
        <v>0</v>
      </c>
      <c r="AI1202" s="123">
        <f t="shared" si="640"/>
        <v>0</v>
      </c>
      <c r="AJ1202" s="118">
        <f t="shared" si="656"/>
        <v>0</v>
      </c>
      <c r="AK1202" s="74">
        <f t="shared" si="657"/>
        <v>0</v>
      </c>
      <c r="AL1202" s="174">
        <f t="shared" si="658"/>
        <v>0</v>
      </c>
      <c r="AM1202" s="175">
        <f t="shared" si="641"/>
        <v>0</v>
      </c>
      <c r="AN1202" s="130">
        <f t="shared" si="659"/>
        <v>0</v>
      </c>
      <c r="AO1202" s="74">
        <f t="shared" si="642"/>
        <v>0</v>
      </c>
      <c r="AP1202" s="123">
        <f t="shared" si="660"/>
        <v>0</v>
      </c>
      <c r="AQ1202" s="118">
        <f t="shared" si="643"/>
        <v>0</v>
      </c>
      <c r="AR1202" s="82" t="str">
        <f t="shared" si="661"/>
        <v>https://www.alta.ru/tnved/code//</v>
      </c>
      <c r="AS1202" s="157"/>
      <c r="AT1202" s="162"/>
      <c r="AU1202" s="74">
        <f t="shared" si="644"/>
        <v>0</v>
      </c>
      <c r="AV1202" s="157"/>
      <c r="AW1202" s="75">
        <f>_xlfn.IFNA(VLOOKUP(L1202,list_vat[],3,FALSE),0)</f>
        <v>0</v>
      </c>
      <c r="AX1202" s="74">
        <f t="shared" si="662"/>
        <v>0</v>
      </c>
      <c r="AY1202" s="74">
        <f t="shared" si="663"/>
        <v>0</v>
      </c>
      <c r="AZ1202" s="130">
        <f t="shared" si="664"/>
        <v>0</v>
      </c>
      <c r="BA1202" s="74">
        <f t="shared" si="645"/>
        <v>0</v>
      </c>
      <c r="BB1202" s="193">
        <f t="shared" si="665"/>
        <v>0</v>
      </c>
      <c r="BC1202" s="102">
        <f t="shared" si="666"/>
        <v>0</v>
      </c>
      <c r="BD1202" s="102">
        <f t="shared" si="667"/>
        <v>0</v>
      </c>
      <c r="BE1202" s="413" t="s">
        <v>69</v>
      </c>
    </row>
    <row r="1203" spans="1:57" s="65" customFormat="1" ht="12" customHeight="1" x14ac:dyDescent="0.2">
      <c r="A1203" s="43">
        <v>1188</v>
      </c>
      <c r="B1203" s="166"/>
      <c r="C1203" s="166"/>
      <c r="D1203" s="166"/>
      <c r="E1203" s="162"/>
      <c r="F1203" s="166"/>
      <c r="G1203" s="162"/>
      <c r="H1203" s="162"/>
      <c r="I1203" s="189">
        <f t="shared" si="646"/>
        <v>0</v>
      </c>
      <c r="J1203" s="195"/>
      <c r="K1203" s="162"/>
      <c r="L1203" s="168"/>
      <c r="M1203" s="75">
        <f>_xlfn.XLOOKUP(L1203,list_vat[Страна],list_vat[Ставка НДС %],0,0)</f>
        <v>0</v>
      </c>
      <c r="N1203" s="162">
        <f t="shared" si="647"/>
        <v>0</v>
      </c>
      <c r="O1203" s="169"/>
      <c r="P1203" s="74">
        <f t="shared" si="668"/>
        <v>0</v>
      </c>
      <c r="Q1203" s="162"/>
      <c r="R1203" s="162" t="str">
        <f t="shared" si="648"/>
        <v>введи курс</v>
      </c>
      <c r="S1203" s="196">
        <f t="shared" si="649"/>
        <v>0</v>
      </c>
      <c r="T1203" s="192">
        <f t="shared" si="650"/>
        <v>0</v>
      </c>
      <c r="U1203" s="76">
        <f t="shared" si="651"/>
        <v>0</v>
      </c>
      <c r="V1203" s="123">
        <f t="shared" si="652"/>
        <v>0</v>
      </c>
      <c r="W1203" s="191"/>
      <c r="X1203" s="170"/>
      <c r="Y1203" s="74">
        <f t="shared" si="637"/>
        <v>0</v>
      </c>
      <c r="Z1203" s="188"/>
      <c r="AA1203" s="130">
        <f t="shared" si="653"/>
        <v>0</v>
      </c>
      <c r="AB1203" s="74">
        <f t="shared" si="654"/>
        <v>0</v>
      </c>
      <c r="AC1203" s="356"/>
      <c r="AD1203" s="130" cm="1">
        <f t="array" ref="AD1203">IFERROR(ROUND((_xlfn.IFS(offer_sale_type="поставка",AB1203,offer_sale_type="транзит",S1203)*(1+AC1203))/E1203,2),0)</f>
        <v>0</v>
      </c>
      <c r="AE1203" s="74">
        <f t="shared" si="655"/>
        <v>0</v>
      </c>
      <c r="AF1203" s="123" cm="1">
        <f t="array" ref="AF1203">IFERROR(ROUND(_xlfn.IFS(offer_sale_type="поставка",AB1203,offer_sale_type="транзит",S1203)*AC1203,2),0)</f>
        <v>0</v>
      </c>
      <c r="AG1203" s="130">
        <f t="shared" si="638"/>
        <v>0</v>
      </c>
      <c r="AH1203" s="74">
        <f t="shared" si="639"/>
        <v>0</v>
      </c>
      <c r="AI1203" s="123">
        <f t="shared" si="640"/>
        <v>0</v>
      </c>
      <c r="AJ1203" s="118">
        <f t="shared" si="656"/>
        <v>0</v>
      </c>
      <c r="AK1203" s="74">
        <f t="shared" si="657"/>
        <v>0</v>
      </c>
      <c r="AL1203" s="174">
        <f t="shared" si="658"/>
        <v>0</v>
      </c>
      <c r="AM1203" s="175">
        <f t="shared" si="641"/>
        <v>0</v>
      </c>
      <c r="AN1203" s="130">
        <f t="shared" si="659"/>
        <v>0</v>
      </c>
      <c r="AO1203" s="74">
        <f t="shared" si="642"/>
        <v>0</v>
      </c>
      <c r="AP1203" s="123">
        <f t="shared" si="660"/>
        <v>0</v>
      </c>
      <c r="AQ1203" s="118">
        <f t="shared" si="643"/>
        <v>0</v>
      </c>
      <c r="AR1203" s="82" t="str">
        <f t="shared" si="661"/>
        <v>https://www.alta.ru/tnved/code//</v>
      </c>
      <c r="AS1203" s="157"/>
      <c r="AT1203" s="162"/>
      <c r="AU1203" s="74">
        <f t="shared" si="644"/>
        <v>0</v>
      </c>
      <c r="AV1203" s="157"/>
      <c r="AW1203" s="75">
        <f>_xlfn.IFNA(VLOOKUP(L1203,list_vat[],3,FALSE),0)</f>
        <v>0</v>
      </c>
      <c r="AX1203" s="74">
        <f t="shared" si="662"/>
        <v>0</v>
      </c>
      <c r="AY1203" s="74">
        <f t="shared" si="663"/>
        <v>0</v>
      </c>
      <c r="AZ1203" s="130">
        <f t="shared" si="664"/>
        <v>0</v>
      </c>
      <c r="BA1203" s="74">
        <f t="shared" si="645"/>
        <v>0</v>
      </c>
      <c r="BB1203" s="193">
        <f t="shared" si="665"/>
        <v>0</v>
      </c>
      <c r="BC1203" s="102">
        <f t="shared" si="666"/>
        <v>0</v>
      </c>
      <c r="BD1203" s="102">
        <f t="shared" si="667"/>
        <v>0</v>
      </c>
      <c r="BE1203" s="413" t="s">
        <v>69</v>
      </c>
    </row>
    <row r="1204" spans="1:57" s="65" customFormat="1" ht="12" customHeight="1" x14ac:dyDescent="0.2">
      <c r="A1204" s="43">
        <v>1189</v>
      </c>
      <c r="B1204" s="166"/>
      <c r="C1204" s="166"/>
      <c r="D1204" s="166"/>
      <c r="E1204" s="162"/>
      <c r="F1204" s="166"/>
      <c r="G1204" s="162"/>
      <c r="H1204" s="162"/>
      <c r="I1204" s="189">
        <f t="shared" si="646"/>
        <v>0</v>
      </c>
      <c r="J1204" s="195"/>
      <c r="K1204" s="162"/>
      <c r="L1204" s="168"/>
      <c r="M1204" s="75">
        <f>_xlfn.XLOOKUP(L1204,list_vat[Страна],list_vat[Ставка НДС %],0,0)</f>
        <v>0</v>
      </c>
      <c r="N1204" s="162">
        <f t="shared" si="647"/>
        <v>0</v>
      </c>
      <c r="O1204" s="169"/>
      <c r="P1204" s="74">
        <f t="shared" si="668"/>
        <v>0</v>
      </c>
      <c r="Q1204" s="162"/>
      <c r="R1204" s="162" t="str">
        <f t="shared" si="648"/>
        <v>введи курс</v>
      </c>
      <c r="S1204" s="196">
        <f t="shared" si="649"/>
        <v>0</v>
      </c>
      <c r="T1204" s="192">
        <f t="shared" si="650"/>
        <v>0</v>
      </c>
      <c r="U1204" s="76">
        <f t="shared" si="651"/>
        <v>0</v>
      </c>
      <c r="V1204" s="123">
        <f t="shared" si="652"/>
        <v>0</v>
      </c>
      <c r="W1204" s="191"/>
      <c r="X1204" s="170"/>
      <c r="Y1204" s="74">
        <f t="shared" si="637"/>
        <v>0</v>
      </c>
      <c r="Z1204" s="188"/>
      <c r="AA1204" s="130">
        <f t="shared" si="653"/>
        <v>0</v>
      </c>
      <c r="AB1204" s="74">
        <f t="shared" si="654"/>
        <v>0</v>
      </c>
      <c r="AC1204" s="356"/>
      <c r="AD1204" s="130" cm="1">
        <f t="array" ref="AD1204">IFERROR(ROUND((_xlfn.IFS(offer_sale_type="поставка",AB1204,offer_sale_type="транзит",S1204)*(1+AC1204))/E1204,2),0)</f>
        <v>0</v>
      </c>
      <c r="AE1204" s="74">
        <f t="shared" si="655"/>
        <v>0</v>
      </c>
      <c r="AF1204" s="123" cm="1">
        <f t="array" ref="AF1204">IFERROR(ROUND(_xlfn.IFS(offer_sale_type="поставка",AB1204,offer_sale_type="транзит",S1204)*AC1204,2),0)</f>
        <v>0</v>
      </c>
      <c r="AG1204" s="130">
        <f t="shared" si="638"/>
        <v>0</v>
      </c>
      <c r="AH1204" s="74">
        <f t="shared" si="639"/>
        <v>0</v>
      </c>
      <c r="AI1204" s="123">
        <f t="shared" si="640"/>
        <v>0</v>
      </c>
      <c r="AJ1204" s="118">
        <f t="shared" si="656"/>
        <v>0</v>
      </c>
      <c r="AK1204" s="74">
        <f t="shared" si="657"/>
        <v>0</v>
      </c>
      <c r="AL1204" s="174">
        <f t="shared" si="658"/>
        <v>0</v>
      </c>
      <c r="AM1204" s="175">
        <f t="shared" si="641"/>
        <v>0</v>
      </c>
      <c r="AN1204" s="130">
        <f t="shared" si="659"/>
        <v>0</v>
      </c>
      <c r="AO1204" s="74">
        <f t="shared" si="642"/>
        <v>0</v>
      </c>
      <c r="AP1204" s="123">
        <f t="shared" si="660"/>
        <v>0</v>
      </c>
      <c r="AQ1204" s="118">
        <f t="shared" si="643"/>
        <v>0</v>
      </c>
      <c r="AR1204" s="82" t="str">
        <f t="shared" si="661"/>
        <v>https://www.alta.ru/tnved/code//</v>
      </c>
      <c r="AS1204" s="157"/>
      <c r="AT1204" s="162"/>
      <c r="AU1204" s="74">
        <f t="shared" si="644"/>
        <v>0</v>
      </c>
      <c r="AV1204" s="157"/>
      <c r="AW1204" s="75">
        <f>_xlfn.IFNA(VLOOKUP(L1204,list_vat[],3,FALSE),0)</f>
        <v>0</v>
      </c>
      <c r="AX1204" s="74">
        <f t="shared" si="662"/>
        <v>0</v>
      </c>
      <c r="AY1204" s="74">
        <f t="shared" si="663"/>
        <v>0</v>
      </c>
      <c r="AZ1204" s="130">
        <f t="shared" si="664"/>
        <v>0</v>
      </c>
      <c r="BA1204" s="74">
        <f t="shared" si="645"/>
        <v>0</v>
      </c>
      <c r="BB1204" s="193">
        <f t="shared" si="665"/>
        <v>0</v>
      </c>
      <c r="BC1204" s="102">
        <f t="shared" si="666"/>
        <v>0</v>
      </c>
      <c r="BD1204" s="102">
        <f t="shared" si="667"/>
        <v>0</v>
      </c>
      <c r="BE1204" s="413" t="s">
        <v>69</v>
      </c>
    </row>
    <row r="1205" spans="1:57" s="65" customFormat="1" ht="12" customHeight="1" x14ac:dyDescent="0.2">
      <c r="A1205" s="43">
        <v>1190</v>
      </c>
      <c r="B1205" s="166"/>
      <c r="C1205" s="166"/>
      <c r="D1205" s="166"/>
      <c r="E1205" s="162"/>
      <c r="F1205" s="166"/>
      <c r="G1205" s="162"/>
      <c r="H1205" s="162"/>
      <c r="I1205" s="189">
        <f t="shared" si="646"/>
        <v>0</v>
      </c>
      <c r="J1205" s="195"/>
      <c r="K1205" s="162"/>
      <c r="L1205" s="168"/>
      <c r="M1205" s="75">
        <f>_xlfn.XLOOKUP(L1205,list_vat[Страна],list_vat[Ставка НДС %],0,0)</f>
        <v>0</v>
      </c>
      <c r="N1205" s="162">
        <f t="shared" si="647"/>
        <v>0</v>
      </c>
      <c r="O1205" s="169"/>
      <c r="P1205" s="74">
        <f t="shared" si="668"/>
        <v>0</v>
      </c>
      <c r="Q1205" s="162"/>
      <c r="R1205" s="162" t="str">
        <f t="shared" si="648"/>
        <v>введи курс</v>
      </c>
      <c r="S1205" s="196">
        <f t="shared" si="649"/>
        <v>0</v>
      </c>
      <c r="T1205" s="192">
        <f t="shared" si="650"/>
        <v>0</v>
      </c>
      <c r="U1205" s="76">
        <f t="shared" si="651"/>
        <v>0</v>
      </c>
      <c r="V1205" s="123">
        <f t="shared" si="652"/>
        <v>0</v>
      </c>
      <c r="W1205" s="191"/>
      <c r="X1205" s="170"/>
      <c r="Y1205" s="74">
        <f t="shared" si="637"/>
        <v>0</v>
      </c>
      <c r="Z1205" s="188"/>
      <c r="AA1205" s="130">
        <f t="shared" si="653"/>
        <v>0</v>
      </c>
      <c r="AB1205" s="74">
        <f t="shared" si="654"/>
        <v>0</v>
      </c>
      <c r="AC1205" s="356"/>
      <c r="AD1205" s="130" cm="1">
        <f t="array" ref="AD1205">IFERROR(ROUND((_xlfn.IFS(offer_sale_type="поставка",AB1205,offer_sale_type="транзит",S1205)*(1+AC1205))/E1205,2),0)</f>
        <v>0</v>
      </c>
      <c r="AE1205" s="74">
        <f t="shared" si="655"/>
        <v>0</v>
      </c>
      <c r="AF1205" s="123" cm="1">
        <f t="array" ref="AF1205">IFERROR(ROUND(_xlfn.IFS(offer_sale_type="поставка",AB1205,offer_sale_type="транзит",S1205)*AC1205,2),0)</f>
        <v>0</v>
      </c>
      <c r="AG1205" s="130">
        <f t="shared" si="638"/>
        <v>0</v>
      </c>
      <c r="AH1205" s="74">
        <f t="shared" si="639"/>
        <v>0</v>
      </c>
      <c r="AI1205" s="123">
        <f t="shared" si="640"/>
        <v>0</v>
      </c>
      <c r="AJ1205" s="118">
        <f t="shared" si="656"/>
        <v>0</v>
      </c>
      <c r="AK1205" s="74">
        <f t="shared" si="657"/>
        <v>0</v>
      </c>
      <c r="AL1205" s="174">
        <f t="shared" si="658"/>
        <v>0</v>
      </c>
      <c r="AM1205" s="175">
        <f t="shared" si="641"/>
        <v>0</v>
      </c>
      <c r="AN1205" s="130">
        <f t="shared" si="659"/>
        <v>0</v>
      </c>
      <c r="AO1205" s="74">
        <f t="shared" si="642"/>
        <v>0</v>
      </c>
      <c r="AP1205" s="123">
        <f t="shared" si="660"/>
        <v>0</v>
      </c>
      <c r="AQ1205" s="118">
        <f t="shared" si="643"/>
        <v>0</v>
      </c>
      <c r="AR1205" s="82" t="str">
        <f t="shared" si="661"/>
        <v>https://www.alta.ru/tnved/code//</v>
      </c>
      <c r="AS1205" s="157"/>
      <c r="AT1205" s="162"/>
      <c r="AU1205" s="74">
        <f t="shared" si="644"/>
        <v>0</v>
      </c>
      <c r="AV1205" s="157"/>
      <c r="AW1205" s="75">
        <f>_xlfn.IFNA(VLOOKUP(L1205,list_vat[],3,FALSE),0)</f>
        <v>0</v>
      </c>
      <c r="AX1205" s="74">
        <f t="shared" si="662"/>
        <v>0</v>
      </c>
      <c r="AY1205" s="74">
        <f t="shared" si="663"/>
        <v>0</v>
      </c>
      <c r="AZ1205" s="130">
        <f t="shared" si="664"/>
        <v>0</v>
      </c>
      <c r="BA1205" s="74">
        <f t="shared" si="645"/>
        <v>0</v>
      </c>
      <c r="BB1205" s="193">
        <f t="shared" si="665"/>
        <v>0</v>
      </c>
      <c r="BC1205" s="102">
        <f t="shared" si="666"/>
        <v>0</v>
      </c>
      <c r="BD1205" s="102">
        <f t="shared" si="667"/>
        <v>0</v>
      </c>
      <c r="BE1205" s="413" t="s">
        <v>69</v>
      </c>
    </row>
    <row r="1206" spans="1:57" s="65" customFormat="1" ht="12" customHeight="1" x14ac:dyDescent="0.2">
      <c r="A1206" s="43">
        <v>1191</v>
      </c>
      <c r="B1206" s="166"/>
      <c r="C1206" s="166"/>
      <c r="D1206" s="166"/>
      <c r="E1206" s="162"/>
      <c r="F1206" s="166"/>
      <c r="G1206" s="162"/>
      <c r="H1206" s="162"/>
      <c r="I1206" s="189">
        <f t="shared" si="646"/>
        <v>0</v>
      </c>
      <c r="J1206" s="195"/>
      <c r="K1206" s="162"/>
      <c r="L1206" s="168"/>
      <c r="M1206" s="75">
        <f>_xlfn.XLOOKUP(L1206,list_vat[Страна],list_vat[Ставка НДС %],0,0)</f>
        <v>0</v>
      </c>
      <c r="N1206" s="162">
        <f t="shared" si="647"/>
        <v>0</v>
      </c>
      <c r="O1206" s="169"/>
      <c r="P1206" s="74">
        <f t="shared" si="668"/>
        <v>0</v>
      </c>
      <c r="Q1206" s="162"/>
      <c r="R1206" s="162" t="str">
        <f t="shared" si="648"/>
        <v>введи курс</v>
      </c>
      <c r="S1206" s="196">
        <f t="shared" si="649"/>
        <v>0</v>
      </c>
      <c r="T1206" s="192">
        <f t="shared" si="650"/>
        <v>0</v>
      </c>
      <c r="U1206" s="76">
        <f t="shared" si="651"/>
        <v>0</v>
      </c>
      <c r="V1206" s="123">
        <f t="shared" si="652"/>
        <v>0</v>
      </c>
      <c r="W1206" s="191"/>
      <c r="X1206" s="170"/>
      <c r="Y1206" s="74">
        <f t="shared" si="637"/>
        <v>0</v>
      </c>
      <c r="Z1206" s="188"/>
      <c r="AA1206" s="130">
        <f t="shared" si="653"/>
        <v>0</v>
      </c>
      <c r="AB1206" s="74">
        <f t="shared" si="654"/>
        <v>0</v>
      </c>
      <c r="AC1206" s="356"/>
      <c r="AD1206" s="130" cm="1">
        <f t="array" ref="AD1206">IFERROR(ROUND((_xlfn.IFS(offer_sale_type="поставка",AB1206,offer_sale_type="транзит",S1206)*(1+AC1206))/E1206,2),0)</f>
        <v>0</v>
      </c>
      <c r="AE1206" s="74">
        <f t="shared" si="655"/>
        <v>0</v>
      </c>
      <c r="AF1206" s="123" cm="1">
        <f t="array" ref="AF1206">IFERROR(ROUND(_xlfn.IFS(offer_sale_type="поставка",AB1206,offer_sale_type="транзит",S1206)*AC1206,2),0)</f>
        <v>0</v>
      </c>
      <c r="AG1206" s="130">
        <f t="shared" si="638"/>
        <v>0</v>
      </c>
      <c r="AH1206" s="74">
        <f t="shared" si="639"/>
        <v>0</v>
      </c>
      <c r="AI1206" s="123">
        <f t="shared" si="640"/>
        <v>0</v>
      </c>
      <c r="AJ1206" s="118">
        <f t="shared" si="656"/>
        <v>0</v>
      </c>
      <c r="AK1206" s="74">
        <f t="shared" si="657"/>
        <v>0</v>
      </c>
      <c r="AL1206" s="174">
        <f t="shared" si="658"/>
        <v>0</v>
      </c>
      <c r="AM1206" s="175">
        <f t="shared" si="641"/>
        <v>0</v>
      </c>
      <c r="AN1206" s="130">
        <f t="shared" si="659"/>
        <v>0</v>
      </c>
      <c r="AO1206" s="74">
        <f t="shared" si="642"/>
        <v>0</v>
      </c>
      <c r="AP1206" s="123">
        <f t="shared" si="660"/>
        <v>0</v>
      </c>
      <c r="AQ1206" s="118">
        <f t="shared" si="643"/>
        <v>0</v>
      </c>
      <c r="AR1206" s="82" t="str">
        <f t="shared" si="661"/>
        <v>https://www.alta.ru/tnved/code//</v>
      </c>
      <c r="AS1206" s="157"/>
      <c r="AT1206" s="162"/>
      <c r="AU1206" s="74">
        <f t="shared" si="644"/>
        <v>0</v>
      </c>
      <c r="AV1206" s="157"/>
      <c r="AW1206" s="75">
        <f>_xlfn.IFNA(VLOOKUP(L1206,list_vat[],3,FALSE),0)</f>
        <v>0</v>
      </c>
      <c r="AX1206" s="74">
        <f t="shared" si="662"/>
        <v>0</v>
      </c>
      <c r="AY1206" s="74">
        <f t="shared" si="663"/>
        <v>0</v>
      </c>
      <c r="AZ1206" s="130">
        <f t="shared" si="664"/>
        <v>0</v>
      </c>
      <c r="BA1206" s="74">
        <f t="shared" si="645"/>
        <v>0</v>
      </c>
      <c r="BB1206" s="193">
        <f t="shared" si="665"/>
        <v>0</v>
      </c>
      <c r="BC1206" s="102">
        <f t="shared" si="666"/>
        <v>0</v>
      </c>
      <c r="BD1206" s="102">
        <f t="shared" si="667"/>
        <v>0</v>
      </c>
      <c r="BE1206" s="413" t="s">
        <v>69</v>
      </c>
    </row>
    <row r="1207" spans="1:57" s="65" customFormat="1" ht="12" customHeight="1" x14ac:dyDescent="0.2">
      <c r="A1207" s="43">
        <v>1192</v>
      </c>
      <c r="B1207" s="166"/>
      <c r="C1207" s="166"/>
      <c r="D1207" s="166"/>
      <c r="E1207" s="162"/>
      <c r="F1207" s="166"/>
      <c r="G1207" s="162"/>
      <c r="H1207" s="162"/>
      <c r="I1207" s="189">
        <f t="shared" si="646"/>
        <v>0</v>
      </c>
      <c r="J1207" s="195"/>
      <c r="K1207" s="162"/>
      <c r="L1207" s="168"/>
      <c r="M1207" s="75">
        <f>_xlfn.XLOOKUP(L1207,list_vat[Страна],list_vat[Ставка НДС %],0,0)</f>
        <v>0</v>
      </c>
      <c r="N1207" s="162">
        <f t="shared" si="647"/>
        <v>0</v>
      </c>
      <c r="O1207" s="169"/>
      <c r="P1207" s="74">
        <f t="shared" si="668"/>
        <v>0</v>
      </c>
      <c r="Q1207" s="162"/>
      <c r="R1207" s="162" t="str">
        <f t="shared" si="648"/>
        <v>введи курс</v>
      </c>
      <c r="S1207" s="196">
        <f t="shared" si="649"/>
        <v>0</v>
      </c>
      <c r="T1207" s="192">
        <f t="shared" si="650"/>
        <v>0</v>
      </c>
      <c r="U1207" s="76">
        <f t="shared" si="651"/>
        <v>0</v>
      </c>
      <c r="V1207" s="123">
        <f t="shared" si="652"/>
        <v>0</v>
      </c>
      <c r="W1207" s="191"/>
      <c r="X1207" s="170"/>
      <c r="Y1207" s="74">
        <f t="shared" si="637"/>
        <v>0</v>
      </c>
      <c r="Z1207" s="188"/>
      <c r="AA1207" s="130">
        <f t="shared" si="653"/>
        <v>0</v>
      </c>
      <c r="AB1207" s="74">
        <f t="shared" si="654"/>
        <v>0</v>
      </c>
      <c r="AC1207" s="356"/>
      <c r="AD1207" s="130" cm="1">
        <f t="array" ref="AD1207">IFERROR(ROUND((_xlfn.IFS(offer_sale_type="поставка",AB1207,offer_sale_type="транзит",S1207)*(1+AC1207))/E1207,2),0)</f>
        <v>0</v>
      </c>
      <c r="AE1207" s="74">
        <f t="shared" si="655"/>
        <v>0</v>
      </c>
      <c r="AF1207" s="123" cm="1">
        <f t="array" ref="AF1207">IFERROR(ROUND(_xlfn.IFS(offer_sale_type="поставка",AB1207,offer_sale_type="транзит",S1207)*AC1207,2),0)</f>
        <v>0</v>
      </c>
      <c r="AG1207" s="130">
        <f t="shared" si="638"/>
        <v>0</v>
      </c>
      <c r="AH1207" s="74">
        <f t="shared" si="639"/>
        <v>0</v>
      </c>
      <c r="AI1207" s="123">
        <f t="shared" si="640"/>
        <v>0</v>
      </c>
      <c r="AJ1207" s="118">
        <f t="shared" si="656"/>
        <v>0</v>
      </c>
      <c r="AK1207" s="74">
        <f t="shared" si="657"/>
        <v>0</v>
      </c>
      <c r="AL1207" s="174">
        <f t="shared" si="658"/>
        <v>0</v>
      </c>
      <c r="AM1207" s="175">
        <f t="shared" si="641"/>
        <v>0</v>
      </c>
      <c r="AN1207" s="130">
        <f t="shared" si="659"/>
        <v>0</v>
      </c>
      <c r="AO1207" s="74">
        <f t="shared" si="642"/>
        <v>0</v>
      </c>
      <c r="AP1207" s="123">
        <f t="shared" si="660"/>
        <v>0</v>
      </c>
      <c r="AQ1207" s="118">
        <f t="shared" si="643"/>
        <v>0</v>
      </c>
      <c r="AR1207" s="82" t="str">
        <f t="shared" si="661"/>
        <v>https://www.alta.ru/tnved/code//</v>
      </c>
      <c r="AS1207" s="157"/>
      <c r="AT1207" s="162"/>
      <c r="AU1207" s="74">
        <f t="shared" si="644"/>
        <v>0</v>
      </c>
      <c r="AV1207" s="157"/>
      <c r="AW1207" s="75">
        <f>_xlfn.IFNA(VLOOKUP(L1207,list_vat[],3,FALSE),0)</f>
        <v>0</v>
      </c>
      <c r="AX1207" s="74">
        <f t="shared" si="662"/>
        <v>0</v>
      </c>
      <c r="AY1207" s="74">
        <f t="shared" si="663"/>
        <v>0</v>
      </c>
      <c r="AZ1207" s="130">
        <f t="shared" si="664"/>
        <v>0</v>
      </c>
      <c r="BA1207" s="74">
        <f t="shared" si="645"/>
        <v>0</v>
      </c>
      <c r="BB1207" s="193">
        <f t="shared" si="665"/>
        <v>0</v>
      </c>
      <c r="BC1207" s="102">
        <f t="shared" si="666"/>
        <v>0</v>
      </c>
      <c r="BD1207" s="102">
        <f t="shared" si="667"/>
        <v>0</v>
      </c>
      <c r="BE1207" s="413" t="s">
        <v>69</v>
      </c>
    </row>
    <row r="1208" spans="1:57" s="65" customFormat="1" ht="12" customHeight="1" x14ac:dyDescent="0.2">
      <c r="A1208" s="43">
        <v>1193</v>
      </c>
      <c r="B1208" s="166"/>
      <c r="C1208" s="166"/>
      <c r="D1208" s="166"/>
      <c r="E1208" s="162"/>
      <c r="F1208" s="166"/>
      <c r="G1208" s="162"/>
      <c r="H1208" s="162"/>
      <c r="I1208" s="189">
        <f t="shared" si="646"/>
        <v>0</v>
      </c>
      <c r="J1208" s="195"/>
      <c r="K1208" s="162"/>
      <c r="L1208" s="168"/>
      <c r="M1208" s="75">
        <f>_xlfn.XLOOKUP(L1208,list_vat[Страна],list_vat[Ставка НДС %],0,0)</f>
        <v>0</v>
      </c>
      <c r="N1208" s="162">
        <f t="shared" si="647"/>
        <v>0</v>
      </c>
      <c r="O1208" s="169"/>
      <c r="P1208" s="74">
        <f t="shared" si="668"/>
        <v>0</v>
      </c>
      <c r="Q1208" s="162"/>
      <c r="R1208" s="162" t="str">
        <f t="shared" si="648"/>
        <v>введи курс</v>
      </c>
      <c r="S1208" s="196">
        <f t="shared" si="649"/>
        <v>0</v>
      </c>
      <c r="T1208" s="192">
        <f t="shared" si="650"/>
        <v>0</v>
      </c>
      <c r="U1208" s="76">
        <f t="shared" si="651"/>
        <v>0</v>
      </c>
      <c r="V1208" s="123">
        <f t="shared" si="652"/>
        <v>0</v>
      </c>
      <c r="W1208" s="191"/>
      <c r="X1208" s="170"/>
      <c r="Y1208" s="74">
        <f t="shared" si="637"/>
        <v>0</v>
      </c>
      <c r="Z1208" s="188"/>
      <c r="AA1208" s="130">
        <f t="shared" si="653"/>
        <v>0</v>
      </c>
      <c r="AB1208" s="74">
        <f t="shared" si="654"/>
        <v>0</v>
      </c>
      <c r="AC1208" s="356"/>
      <c r="AD1208" s="130" cm="1">
        <f t="array" ref="AD1208">IFERROR(ROUND((_xlfn.IFS(offer_sale_type="поставка",AB1208,offer_sale_type="транзит",S1208)*(1+AC1208))/E1208,2),0)</f>
        <v>0</v>
      </c>
      <c r="AE1208" s="74">
        <f t="shared" si="655"/>
        <v>0</v>
      </c>
      <c r="AF1208" s="123" cm="1">
        <f t="array" ref="AF1208">IFERROR(ROUND(_xlfn.IFS(offer_sale_type="поставка",AB1208,offer_sale_type="транзит",S1208)*AC1208,2),0)</f>
        <v>0</v>
      </c>
      <c r="AG1208" s="130">
        <f t="shared" si="638"/>
        <v>0</v>
      </c>
      <c r="AH1208" s="74">
        <f t="shared" si="639"/>
        <v>0</v>
      </c>
      <c r="AI1208" s="123">
        <f t="shared" si="640"/>
        <v>0</v>
      </c>
      <c r="AJ1208" s="118">
        <f t="shared" si="656"/>
        <v>0</v>
      </c>
      <c r="AK1208" s="74">
        <f t="shared" si="657"/>
        <v>0</v>
      </c>
      <c r="AL1208" s="174">
        <f t="shared" si="658"/>
        <v>0</v>
      </c>
      <c r="AM1208" s="175">
        <f t="shared" si="641"/>
        <v>0</v>
      </c>
      <c r="AN1208" s="130">
        <f t="shared" si="659"/>
        <v>0</v>
      </c>
      <c r="AO1208" s="74">
        <f t="shared" si="642"/>
        <v>0</v>
      </c>
      <c r="AP1208" s="123">
        <f t="shared" si="660"/>
        <v>0</v>
      </c>
      <c r="AQ1208" s="118">
        <f t="shared" si="643"/>
        <v>0</v>
      </c>
      <c r="AR1208" s="82" t="str">
        <f t="shared" si="661"/>
        <v>https://www.alta.ru/tnved/code//</v>
      </c>
      <c r="AS1208" s="157"/>
      <c r="AT1208" s="162"/>
      <c r="AU1208" s="74">
        <f t="shared" si="644"/>
        <v>0</v>
      </c>
      <c r="AV1208" s="157"/>
      <c r="AW1208" s="75">
        <f>_xlfn.IFNA(VLOOKUP(L1208,list_vat[],3,FALSE),0)</f>
        <v>0</v>
      </c>
      <c r="AX1208" s="74">
        <f t="shared" si="662"/>
        <v>0</v>
      </c>
      <c r="AY1208" s="74">
        <f t="shared" si="663"/>
        <v>0</v>
      </c>
      <c r="AZ1208" s="130">
        <f t="shared" si="664"/>
        <v>0</v>
      </c>
      <c r="BA1208" s="74">
        <f t="shared" si="645"/>
        <v>0</v>
      </c>
      <c r="BB1208" s="193">
        <f t="shared" si="665"/>
        <v>0</v>
      </c>
      <c r="BC1208" s="102">
        <f t="shared" si="666"/>
        <v>0</v>
      </c>
      <c r="BD1208" s="102">
        <f t="shared" si="667"/>
        <v>0</v>
      </c>
      <c r="BE1208" s="413" t="s">
        <v>69</v>
      </c>
    </row>
    <row r="1209" spans="1:57" s="65" customFormat="1" ht="12" customHeight="1" x14ac:dyDescent="0.2">
      <c r="A1209" s="43">
        <v>1194</v>
      </c>
      <c r="B1209" s="166"/>
      <c r="C1209" s="166"/>
      <c r="D1209" s="166"/>
      <c r="E1209" s="162"/>
      <c r="F1209" s="166"/>
      <c r="G1209" s="162"/>
      <c r="H1209" s="162"/>
      <c r="I1209" s="189">
        <f t="shared" si="646"/>
        <v>0</v>
      </c>
      <c r="J1209" s="195"/>
      <c r="K1209" s="162"/>
      <c r="L1209" s="168"/>
      <c r="M1209" s="75">
        <f>_xlfn.XLOOKUP(L1209,list_vat[Страна],list_vat[Ставка НДС %],0,0)</f>
        <v>0</v>
      </c>
      <c r="N1209" s="162">
        <f t="shared" si="647"/>
        <v>0</v>
      </c>
      <c r="O1209" s="169"/>
      <c r="P1209" s="74">
        <f t="shared" si="668"/>
        <v>0</v>
      </c>
      <c r="Q1209" s="162"/>
      <c r="R1209" s="162" t="str">
        <f t="shared" si="648"/>
        <v>введи курс</v>
      </c>
      <c r="S1209" s="196">
        <f t="shared" si="649"/>
        <v>0</v>
      </c>
      <c r="T1209" s="192">
        <f t="shared" si="650"/>
        <v>0</v>
      </c>
      <c r="U1209" s="76">
        <f t="shared" si="651"/>
        <v>0</v>
      </c>
      <c r="V1209" s="123">
        <f t="shared" si="652"/>
        <v>0</v>
      </c>
      <c r="W1209" s="191"/>
      <c r="X1209" s="170"/>
      <c r="Y1209" s="74">
        <f t="shared" si="637"/>
        <v>0</v>
      </c>
      <c r="Z1209" s="188"/>
      <c r="AA1209" s="130">
        <f t="shared" si="653"/>
        <v>0</v>
      </c>
      <c r="AB1209" s="74">
        <f t="shared" si="654"/>
        <v>0</v>
      </c>
      <c r="AC1209" s="356"/>
      <c r="AD1209" s="130" cm="1">
        <f t="array" ref="AD1209">IFERROR(ROUND((_xlfn.IFS(offer_sale_type="поставка",AB1209,offer_sale_type="транзит",S1209)*(1+AC1209))/E1209,2),0)</f>
        <v>0</v>
      </c>
      <c r="AE1209" s="74">
        <f t="shared" si="655"/>
        <v>0</v>
      </c>
      <c r="AF1209" s="123" cm="1">
        <f t="array" ref="AF1209">IFERROR(ROUND(_xlfn.IFS(offer_sale_type="поставка",AB1209,offer_sale_type="транзит",S1209)*AC1209,2),0)</f>
        <v>0</v>
      </c>
      <c r="AG1209" s="130">
        <f t="shared" si="638"/>
        <v>0</v>
      </c>
      <c r="AH1209" s="74">
        <f t="shared" si="639"/>
        <v>0</v>
      </c>
      <c r="AI1209" s="123">
        <f t="shared" si="640"/>
        <v>0</v>
      </c>
      <c r="AJ1209" s="118">
        <f t="shared" si="656"/>
        <v>0</v>
      </c>
      <c r="AK1209" s="74">
        <f t="shared" si="657"/>
        <v>0</v>
      </c>
      <c r="AL1209" s="174">
        <f t="shared" si="658"/>
        <v>0</v>
      </c>
      <c r="AM1209" s="175">
        <f t="shared" si="641"/>
        <v>0</v>
      </c>
      <c r="AN1209" s="130">
        <f t="shared" si="659"/>
        <v>0</v>
      </c>
      <c r="AO1209" s="74">
        <f t="shared" si="642"/>
        <v>0</v>
      </c>
      <c r="AP1209" s="123">
        <f t="shared" si="660"/>
        <v>0</v>
      </c>
      <c r="AQ1209" s="118">
        <f t="shared" si="643"/>
        <v>0</v>
      </c>
      <c r="AR1209" s="82" t="str">
        <f t="shared" si="661"/>
        <v>https://www.alta.ru/tnved/code//</v>
      </c>
      <c r="AS1209" s="157"/>
      <c r="AT1209" s="162"/>
      <c r="AU1209" s="74">
        <f t="shared" si="644"/>
        <v>0</v>
      </c>
      <c r="AV1209" s="157"/>
      <c r="AW1209" s="75">
        <f>_xlfn.IFNA(VLOOKUP(L1209,list_vat[],3,FALSE),0)</f>
        <v>0</v>
      </c>
      <c r="AX1209" s="74">
        <f t="shared" si="662"/>
        <v>0</v>
      </c>
      <c r="AY1209" s="74">
        <f t="shared" si="663"/>
        <v>0</v>
      </c>
      <c r="AZ1209" s="130">
        <f t="shared" si="664"/>
        <v>0</v>
      </c>
      <c r="BA1209" s="74">
        <f t="shared" si="645"/>
        <v>0</v>
      </c>
      <c r="BB1209" s="193">
        <f t="shared" si="665"/>
        <v>0</v>
      </c>
      <c r="BC1209" s="102">
        <f t="shared" si="666"/>
        <v>0</v>
      </c>
      <c r="BD1209" s="102">
        <f t="shared" si="667"/>
        <v>0</v>
      </c>
      <c r="BE1209" s="413" t="s">
        <v>69</v>
      </c>
    </row>
    <row r="1210" spans="1:57" s="65" customFormat="1" ht="12" customHeight="1" x14ac:dyDescent="0.2">
      <c r="A1210" s="43">
        <v>1195</v>
      </c>
      <c r="B1210" s="166"/>
      <c r="C1210" s="166"/>
      <c r="D1210" s="166"/>
      <c r="E1210" s="162"/>
      <c r="F1210" s="166"/>
      <c r="G1210" s="162"/>
      <c r="H1210" s="162"/>
      <c r="I1210" s="189">
        <f t="shared" si="646"/>
        <v>0</v>
      </c>
      <c r="J1210" s="195"/>
      <c r="K1210" s="162"/>
      <c r="L1210" s="168"/>
      <c r="M1210" s="75">
        <f>_xlfn.XLOOKUP(L1210,list_vat[Страна],list_vat[Ставка НДС %],0,0)</f>
        <v>0</v>
      </c>
      <c r="N1210" s="162">
        <f t="shared" si="647"/>
        <v>0</v>
      </c>
      <c r="O1210" s="169"/>
      <c r="P1210" s="74">
        <f t="shared" si="668"/>
        <v>0</v>
      </c>
      <c r="Q1210" s="162"/>
      <c r="R1210" s="162" t="str">
        <f t="shared" si="648"/>
        <v>введи курс</v>
      </c>
      <c r="S1210" s="196">
        <f t="shared" si="649"/>
        <v>0</v>
      </c>
      <c r="T1210" s="192">
        <f t="shared" si="650"/>
        <v>0</v>
      </c>
      <c r="U1210" s="76">
        <f t="shared" si="651"/>
        <v>0</v>
      </c>
      <c r="V1210" s="123">
        <f t="shared" si="652"/>
        <v>0</v>
      </c>
      <c r="W1210" s="191"/>
      <c r="X1210" s="170"/>
      <c r="Y1210" s="74">
        <f t="shared" si="637"/>
        <v>0</v>
      </c>
      <c r="Z1210" s="188"/>
      <c r="AA1210" s="130">
        <f t="shared" si="653"/>
        <v>0</v>
      </c>
      <c r="AB1210" s="74">
        <f t="shared" si="654"/>
        <v>0</v>
      </c>
      <c r="AC1210" s="356"/>
      <c r="AD1210" s="130" cm="1">
        <f t="array" ref="AD1210">IFERROR(ROUND((_xlfn.IFS(offer_sale_type="поставка",AB1210,offer_sale_type="транзит",S1210)*(1+AC1210))/E1210,2),0)</f>
        <v>0</v>
      </c>
      <c r="AE1210" s="74">
        <f t="shared" si="655"/>
        <v>0</v>
      </c>
      <c r="AF1210" s="123" cm="1">
        <f t="array" ref="AF1210">IFERROR(ROUND(_xlfn.IFS(offer_sale_type="поставка",AB1210,offer_sale_type="транзит",S1210)*AC1210,2),0)</f>
        <v>0</v>
      </c>
      <c r="AG1210" s="130">
        <f t="shared" si="638"/>
        <v>0</v>
      </c>
      <c r="AH1210" s="74">
        <f t="shared" si="639"/>
        <v>0</v>
      </c>
      <c r="AI1210" s="123">
        <f t="shared" si="640"/>
        <v>0</v>
      </c>
      <c r="AJ1210" s="118">
        <f t="shared" si="656"/>
        <v>0</v>
      </c>
      <c r="AK1210" s="74">
        <f t="shared" si="657"/>
        <v>0</v>
      </c>
      <c r="AL1210" s="174">
        <f t="shared" si="658"/>
        <v>0</v>
      </c>
      <c r="AM1210" s="175">
        <f t="shared" si="641"/>
        <v>0</v>
      </c>
      <c r="AN1210" s="130">
        <f t="shared" si="659"/>
        <v>0</v>
      </c>
      <c r="AO1210" s="74">
        <f t="shared" si="642"/>
        <v>0</v>
      </c>
      <c r="AP1210" s="123">
        <f t="shared" si="660"/>
        <v>0</v>
      </c>
      <c r="AQ1210" s="118">
        <f t="shared" si="643"/>
        <v>0</v>
      </c>
      <c r="AR1210" s="82" t="str">
        <f t="shared" si="661"/>
        <v>https://www.alta.ru/tnved/code//</v>
      </c>
      <c r="AS1210" s="157"/>
      <c r="AT1210" s="162"/>
      <c r="AU1210" s="74">
        <f t="shared" si="644"/>
        <v>0</v>
      </c>
      <c r="AV1210" s="157"/>
      <c r="AW1210" s="75">
        <f>_xlfn.IFNA(VLOOKUP(L1210,list_vat[],3,FALSE),0)</f>
        <v>0</v>
      </c>
      <c r="AX1210" s="74">
        <f t="shared" si="662"/>
        <v>0</v>
      </c>
      <c r="AY1210" s="74">
        <f t="shared" si="663"/>
        <v>0</v>
      </c>
      <c r="AZ1210" s="130">
        <f t="shared" si="664"/>
        <v>0</v>
      </c>
      <c r="BA1210" s="74">
        <f t="shared" si="645"/>
        <v>0</v>
      </c>
      <c r="BB1210" s="193">
        <f t="shared" si="665"/>
        <v>0</v>
      </c>
      <c r="BC1210" s="102">
        <f t="shared" si="666"/>
        <v>0</v>
      </c>
      <c r="BD1210" s="102">
        <f t="shared" si="667"/>
        <v>0</v>
      </c>
      <c r="BE1210" s="413" t="s">
        <v>69</v>
      </c>
    </row>
    <row r="1211" spans="1:57" s="65" customFormat="1" ht="12" customHeight="1" x14ac:dyDescent="0.2">
      <c r="A1211" s="43">
        <v>1196</v>
      </c>
      <c r="B1211" s="166"/>
      <c r="C1211" s="166"/>
      <c r="D1211" s="166"/>
      <c r="E1211" s="162"/>
      <c r="F1211" s="166"/>
      <c r="G1211" s="162"/>
      <c r="H1211" s="162"/>
      <c r="I1211" s="189">
        <f t="shared" si="646"/>
        <v>0</v>
      </c>
      <c r="J1211" s="195"/>
      <c r="K1211" s="162"/>
      <c r="L1211" s="168"/>
      <c r="M1211" s="75">
        <f>_xlfn.XLOOKUP(L1211,list_vat[Страна],list_vat[Ставка НДС %],0,0)</f>
        <v>0</v>
      </c>
      <c r="N1211" s="162">
        <f t="shared" si="647"/>
        <v>0</v>
      </c>
      <c r="O1211" s="169"/>
      <c r="P1211" s="74">
        <f t="shared" si="668"/>
        <v>0</v>
      </c>
      <c r="Q1211" s="162"/>
      <c r="R1211" s="162" t="str">
        <f t="shared" si="648"/>
        <v>введи курс</v>
      </c>
      <c r="S1211" s="196">
        <f t="shared" si="649"/>
        <v>0</v>
      </c>
      <c r="T1211" s="192">
        <f t="shared" si="650"/>
        <v>0</v>
      </c>
      <c r="U1211" s="76">
        <f t="shared" si="651"/>
        <v>0</v>
      </c>
      <c r="V1211" s="123">
        <f t="shared" si="652"/>
        <v>0</v>
      </c>
      <c r="W1211" s="191"/>
      <c r="X1211" s="170"/>
      <c r="Y1211" s="74">
        <f t="shared" si="637"/>
        <v>0</v>
      </c>
      <c r="Z1211" s="188"/>
      <c r="AA1211" s="130">
        <f t="shared" si="653"/>
        <v>0</v>
      </c>
      <c r="AB1211" s="74">
        <f t="shared" si="654"/>
        <v>0</v>
      </c>
      <c r="AC1211" s="356"/>
      <c r="AD1211" s="130" cm="1">
        <f t="array" ref="AD1211">IFERROR(ROUND((_xlfn.IFS(offer_sale_type="поставка",AB1211,offer_sale_type="транзит",S1211)*(1+AC1211))/E1211,2),0)</f>
        <v>0</v>
      </c>
      <c r="AE1211" s="74">
        <f t="shared" si="655"/>
        <v>0</v>
      </c>
      <c r="AF1211" s="123" cm="1">
        <f t="array" ref="AF1211">IFERROR(ROUND(_xlfn.IFS(offer_sale_type="поставка",AB1211,offer_sale_type="транзит",S1211)*AC1211,2),0)</f>
        <v>0</v>
      </c>
      <c r="AG1211" s="130">
        <f t="shared" si="638"/>
        <v>0</v>
      </c>
      <c r="AH1211" s="74">
        <f t="shared" si="639"/>
        <v>0</v>
      </c>
      <c r="AI1211" s="123">
        <f t="shared" si="640"/>
        <v>0</v>
      </c>
      <c r="AJ1211" s="118">
        <f t="shared" si="656"/>
        <v>0</v>
      </c>
      <c r="AK1211" s="74">
        <f t="shared" si="657"/>
        <v>0</v>
      </c>
      <c r="AL1211" s="174">
        <f t="shared" si="658"/>
        <v>0</v>
      </c>
      <c r="AM1211" s="175">
        <f t="shared" si="641"/>
        <v>0</v>
      </c>
      <c r="AN1211" s="130">
        <f t="shared" si="659"/>
        <v>0</v>
      </c>
      <c r="AO1211" s="74">
        <f t="shared" si="642"/>
        <v>0</v>
      </c>
      <c r="AP1211" s="123">
        <f t="shared" si="660"/>
        <v>0</v>
      </c>
      <c r="AQ1211" s="118">
        <f t="shared" si="643"/>
        <v>0</v>
      </c>
      <c r="AR1211" s="82" t="str">
        <f t="shared" si="661"/>
        <v>https://www.alta.ru/tnved/code//</v>
      </c>
      <c r="AS1211" s="157"/>
      <c r="AT1211" s="162"/>
      <c r="AU1211" s="74">
        <f t="shared" si="644"/>
        <v>0</v>
      </c>
      <c r="AV1211" s="157"/>
      <c r="AW1211" s="75">
        <f>_xlfn.IFNA(VLOOKUP(L1211,list_vat[],3,FALSE),0)</f>
        <v>0</v>
      </c>
      <c r="AX1211" s="74">
        <f t="shared" si="662"/>
        <v>0</v>
      </c>
      <c r="AY1211" s="74">
        <f t="shared" si="663"/>
        <v>0</v>
      </c>
      <c r="AZ1211" s="130">
        <f t="shared" si="664"/>
        <v>0</v>
      </c>
      <c r="BA1211" s="74">
        <f t="shared" si="645"/>
        <v>0</v>
      </c>
      <c r="BB1211" s="193">
        <f t="shared" si="665"/>
        <v>0</v>
      </c>
      <c r="BC1211" s="102">
        <f t="shared" si="666"/>
        <v>0</v>
      </c>
      <c r="BD1211" s="102">
        <f t="shared" si="667"/>
        <v>0</v>
      </c>
      <c r="BE1211" s="413" t="s">
        <v>69</v>
      </c>
    </row>
    <row r="1212" spans="1:57" s="65" customFormat="1" ht="12" customHeight="1" x14ac:dyDescent="0.2">
      <c r="A1212" s="43">
        <v>1197</v>
      </c>
      <c r="B1212" s="166"/>
      <c r="C1212" s="166"/>
      <c r="D1212" s="166"/>
      <c r="E1212" s="162"/>
      <c r="F1212" s="166"/>
      <c r="G1212" s="162"/>
      <c r="H1212" s="162"/>
      <c r="I1212" s="189">
        <f t="shared" si="646"/>
        <v>0</v>
      </c>
      <c r="J1212" s="195"/>
      <c r="K1212" s="162"/>
      <c r="L1212" s="168"/>
      <c r="M1212" s="75">
        <f>_xlfn.XLOOKUP(L1212,list_vat[Страна],list_vat[Ставка НДС %],0,0)</f>
        <v>0</v>
      </c>
      <c r="N1212" s="162">
        <f t="shared" si="647"/>
        <v>0</v>
      </c>
      <c r="O1212" s="169"/>
      <c r="P1212" s="74">
        <f t="shared" si="668"/>
        <v>0</v>
      </c>
      <c r="Q1212" s="162"/>
      <c r="R1212" s="162" t="str">
        <f t="shared" si="648"/>
        <v>введи курс</v>
      </c>
      <c r="S1212" s="196">
        <f t="shared" si="649"/>
        <v>0</v>
      </c>
      <c r="T1212" s="192">
        <f t="shared" si="650"/>
        <v>0</v>
      </c>
      <c r="U1212" s="76">
        <f t="shared" si="651"/>
        <v>0</v>
      </c>
      <c r="V1212" s="123">
        <f t="shared" si="652"/>
        <v>0</v>
      </c>
      <c r="W1212" s="191"/>
      <c r="X1212" s="170"/>
      <c r="Y1212" s="74">
        <f t="shared" si="637"/>
        <v>0</v>
      </c>
      <c r="Z1212" s="188"/>
      <c r="AA1212" s="130">
        <f t="shared" si="653"/>
        <v>0</v>
      </c>
      <c r="AB1212" s="74">
        <f t="shared" si="654"/>
        <v>0</v>
      </c>
      <c r="AC1212" s="356"/>
      <c r="AD1212" s="130" cm="1">
        <f t="array" ref="AD1212">IFERROR(ROUND((_xlfn.IFS(offer_sale_type="поставка",AB1212,offer_sale_type="транзит",S1212)*(1+AC1212))/E1212,2),0)</f>
        <v>0</v>
      </c>
      <c r="AE1212" s="74">
        <f t="shared" si="655"/>
        <v>0</v>
      </c>
      <c r="AF1212" s="123" cm="1">
        <f t="array" ref="AF1212">IFERROR(ROUND(_xlfn.IFS(offer_sale_type="поставка",AB1212,offer_sale_type="транзит",S1212)*AC1212,2),0)</f>
        <v>0</v>
      </c>
      <c r="AG1212" s="130">
        <f t="shared" si="638"/>
        <v>0</v>
      </c>
      <c r="AH1212" s="74">
        <f t="shared" si="639"/>
        <v>0</v>
      </c>
      <c r="AI1212" s="123">
        <f t="shared" si="640"/>
        <v>0</v>
      </c>
      <c r="AJ1212" s="118">
        <f t="shared" si="656"/>
        <v>0</v>
      </c>
      <c r="AK1212" s="74">
        <f t="shared" si="657"/>
        <v>0</v>
      </c>
      <c r="AL1212" s="174">
        <f t="shared" si="658"/>
        <v>0</v>
      </c>
      <c r="AM1212" s="175">
        <f t="shared" si="641"/>
        <v>0</v>
      </c>
      <c r="AN1212" s="130">
        <f t="shared" si="659"/>
        <v>0</v>
      </c>
      <c r="AO1212" s="74">
        <f t="shared" si="642"/>
        <v>0</v>
      </c>
      <c r="AP1212" s="123">
        <f t="shared" si="660"/>
        <v>0</v>
      </c>
      <c r="AQ1212" s="118">
        <f t="shared" si="643"/>
        <v>0</v>
      </c>
      <c r="AR1212" s="82" t="str">
        <f t="shared" si="661"/>
        <v>https://www.alta.ru/tnved/code//</v>
      </c>
      <c r="AS1212" s="157"/>
      <c r="AT1212" s="162"/>
      <c r="AU1212" s="74">
        <f t="shared" si="644"/>
        <v>0</v>
      </c>
      <c r="AV1212" s="157"/>
      <c r="AW1212" s="75">
        <f>_xlfn.IFNA(VLOOKUP(L1212,list_vat[],3,FALSE),0)</f>
        <v>0</v>
      </c>
      <c r="AX1212" s="74">
        <f t="shared" si="662"/>
        <v>0</v>
      </c>
      <c r="AY1212" s="74">
        <f t="shared" si="663"/>
        <v>0</v>
      </c>
      <c r="AZ1212" s="130">
        <f t="shared" si="664"/>
        <v>0</v>
      </c>
      <c r="BA1212" s="74">
        <f t="shared" si="645"/>
        <v>0</v>
      </c>
      <c r="BB1212" s="193">
        <f t="shared" si="665"/>
        <v>0</v>
      </c>
      <c r="BC1212" s="102">
        <f t="shared" si="666"/>
        <v>0</v>
      </c>
      <c r="BD1212" s="102">
        <f t="shared" si="667"/>
        <v>0</v>
      </c>
      <c r="BE1212" s="413" t="s">
        <v>69</v>
      </c>
    </row>
    <row r="1213" spans="1:57" s="65" customFormat="1" ht="12" customHeight="1" x14ac:dyDescent="0.2">
      <c r="A1213" s="43">
        <v>1198</v>
      </c>
      <c r="B1213" s="166"/>
      <c r="C1213" s="166"/>
      <c r="D1213" s="166"/>
      <c r="E1213" s="162"/>
      <c r="F1213" s="166"/>
      <c r="G1213" s="162"/>
      <c r="H1213" s="162"/>
      <c r="I1213" s="189">
        <f t="shared" si="646"/>
        <v>0</v>
      </c>
      <c r="J1213" s="195"/>
      <c r="K1213" s="162"/>
      <c r="L1213" s="168"/>
      <c r="M1213" s="75">
        <f>_xlfn.XLOOKUP(L1213,list_vat[Страна],list_vat[Ставка НДС %],0,0)</f>
        <v>0</v>
      </c>
      <c r="N1213" s="162">
        <f t="shared" si="647"/>
        <v>0</v>
      </c>
      <c r="O1213" s="169"/>
      <c r="P1213" s="74">
        <f t="shared" si="668"/>
        <v>0</v>
      </c>
      <c r="Q1213" s="162"/>
      <c r="R1213" s="162" t="str">
        <f t="shared" si="648"/>
        <v>введи курс</v>
      </c>
      <c r="S1213" s="196">
        <f t="shared" si="649"/>
        <v>0</v>
      </c>
      <c r="T1213" s="192">
        <f t="shared" si="650"/>
        <v>0</v>
      </c>
      <c r="U1213" s="76">
        <f t="shared" si="651"/>
        <v>0</v>
      </c>
      <c r="V1213" s="123">
        <f t="shared" si="652"/>
        <v>0</v>
      </c>
      <c r="W1213" s="191"/>
      <c r="X1213" s="170"/>
      <c r="Y1213" s="74">
        <f t="shared" si="637"/>
        <v>0</v>
      </c>
      <c r="Z1213" s="188"/>
      <c r="AA1213" s="130">
        <f t="shared" si="653"/>
        <v>0</v>
      </c>
      <c r="AB1213" s="74">
        <f t="shared" si="654"/>
        <v>0</v>
      </c>
      <c r="AC1213" s="356"/>
      <c r="AD1213" s="130" cm="1">
        <f t="array" ref="AD1213">IFERROR(ROUND((_xlfn.IFS(offer_sale_type="поставка",AB1213,offer_sale_type="транзит",S1213)*(1+AC1213))/E1213,2),0)</f>
        <v>0</v>
      </c>
      <c r="AE1213" s="74">
        <f t="shared" si="655"/>
        <v>0</v>
      </c>
      <c r="AF1213" s="123" cm="1">
        <f t="array" ref="AF1213">IFERROR(ROUND(_xlfn.IFS(offer_sale_type="поставка",AB1213,offer_sale_type="транзит",S1213)*AC1213,2),0)</f>
        <v>0</v>
      </c>
      <c r="AG1213" s="130">
        <f t="shared" si="638"/>
        <v>0</v>
      </c>
      <c r="AH1213" s="74">
        <f t="shared" si="639"/>
        <v>0</v>
      </c>
      <c r="AI1213" s="123">
        <f t="shared" si="640"/>
        <v>0</v>
      </c>
      <c r="AJ1213" s="118">
        <f t="shared" si="656"/>
        <v>0</v>
      </c>
      <c r="AK1213" s="74">
        <f t="shared" si="657"/>
        <v>0</v>
      </c>
      <c r="AL1213" s="174">
        <f t="shared" si="658"/>
        <v>0</v>
      </c>
      <c r="AM1213" s="175">
        <f t="shared" si="641"/>
        <v>0</v>
      </c>
      <c r="AN1213" s="130">
        <f t="shared" si="659"/>
        <v>0</v>
      </c>
      <c r="AO1213" s="74">
        <f t="shared" si="642"/>
        <v>0</v>
      </c>
      <c r="AP1213" s="123">
        <f t="shared" si="660"/>
        <v>0</v>
      </c>
      <c r="AQ1213" s="118">
        <f t="shared" si="643"/>
        <v>0</v>
      </c>
      <c r="AR1213" s="82" t="str">
        <f t="shared" si="661"/>
        <v>https://www.alta.ru/tnved/code//</v>
      </c>
      <c r="AS1213" s="157"/>
      <c r="AT1213" s="162"/>
      <c r="AU1213" s="74">
        <f t="shared" si="644"/>
        <v>0</v>
      </c>
      <c r="AV1213" s="157"/>
      <c r="AW1213" s="75">
        <f>_xlfn.IFNA(VLOOKUP(L1213,list_vat[],3,FALSE),0)</f>
        <v>0</v>
      </c>
      <c r="AX1213" s="74">
        <f t="shared" si="662"/>
        <v>0</v>
      </c>
      <c r="AY1213" s="74">
        <f t="shared" si="663"/>
        <v>0</v>
      </c>
      <c r="AZ1213" s="130">
        <f t="shared" si="664"/>
        <v>0</v>
      </c>
      <c r="BA1213" s="74">
        <f t="shared" si="645"/>
        <v>0</v>
      </c>
      <c r="BB1213" s="193">
        <f t="shared" si="665"/>
        <v>0</v>
      </c>
      <c r="BC1213" s="102">
        <f t="shared" si="666"/>
        <v>0</v>
      </c>
      <c r="BD1213" s="102">
        <f t="shared" si="667"/>
        <v>0</v>
      </c>
      <c r="BE1213" s="413" t="s">
        <v>69</v>
      </c>
    </row>
    <row r="1214" spans="1:57" s="65" customFormat="1" ht="12" customHeight="1" x14ac:dyDescent="0.2">
      <c r="A1214" s="43">
        <v>1199</v>
      </c>
      <c r="B1214" s="166"/>
      <c r="C1214" s="166"/>
      <c r="D1214" s="166"/>
      <c r="E1214" s="162"/>
      <c r="F1214" s="166"/>
      <c r="G1214" s="162"/>
      <c r="H1214" s="162"/>
      <c r="I1214" s="189">
        <f t="shared" si="646"/>
        <v>0</v>
      </c>
      <c r="J1214" s="195"/>
      <c r="K1214" s="162"/>
      <c r="L1214" s="168"/>
      <c r="M1214" s="75">
        <f>_xlfn.XLOOKUP(L1214,list_vat[Страна],list_vat[Ставка НДС %],0,0)</f>
        <v>0</v>
      </c>
      <c r="N1214" s="162">
        <f t="shared" si="647"/>
        <v>0</v>
      </c>
      <c r="O1214" s="169"/>
      <c r="P1214" s="74">
        <f t="shared" si="668"/>
        <v>0</v>
      </c>
      <c r="Q1214" s="162"/>
      <c r="R1214" s="162" t="str">
        <f t="shared" si="648"/>
        <v>введи курс</v>
      </c>
      <c r="S1214" s="196">
        <f t="shared" si="649"/>
        <v>0</v>
      </c>
      <c r="T1214" s="192">
        <f t="shared" si="650"/>
        <v>0</v>
      </c>
      <c r="U1214" s="76">
        <f t="shared" si="651"/>
        <v>0</v>
      </c>
      <c r="V1214" s="123">
        <f t="shared" si="652"/>
        <v>0</v>
      </c>
      <c r="W1214" s="191"/>
      <c r="X1214" s="170"/>
      <c r="Y1214" s="74">
        <f t="shared" si="637"/>
        <v>0</v>
      </c>
      <c r="Z1214" s="188"/>
      <c r="AA1214" s="130">
        <f t="shared" si="653"/>
        <v>0</v>
      </c>
      <c r="AB1214" s="74">
        <f t="shared" si="654"/>
        <v>0</v>
      </c>
      <c r="AC1214" s="356"/>
      <c r="AD1214" s="130" cm="1">
        <f t="array" ref="AD1214">IFERROR(ROUND((_xlfn.IFS(offer_sale_type="поставка",AB1214,offer_sale_type="транзит",S1214)*(1+AC1214))/E1214,2),0)</f>
        <v>0</v>
      </c>
      <c r="AE1214" s="74">
        <f t="shared" si="655"/>
        <v>0</v>
      </c>
      <c r="AF1214" s="123" cm="1">
        <f t="array" ref="AF1214">IFERROR(ROUND(_xlfn.IFS(offer_sale_type="поставка",AB1214,offer_sale_type="транзит",S1214)*AC1214,2),0)</f>
        <v>0</v>
      </c>
      <c r="AG1214" s="130">
        <f t="shared" si="638"/>
        <v>0</v>
      </c>
      <c r="AH1214" s="74">
        <f t="shared" si="639"/>
        <v>0</v>
      </c>
      <c r="AI1214" s="123">
        <f t="shared" si="640"/>
        <v>0</v>
      </c>
      <c r="AJ1214" s="118">
        <f t="shared" si="656"/>
        <v>0</v>
      </c>
      <c r="AK1214" s="74">
        <f t="shared" si="657"/>
        <v>0</v>
      </c>
      <c r="AL1214" s="174">
        <f t="shared" si="658"/>
        <v>0</v>
      </c>
      <c r="AM1214" s="175">
        <f t="shared" si="641"/>
        <v>0</v>
      </c>
      <c r="AN1214" s="130">
        <f t="shared" si="659"/>
        <v>0</v>
      </c>
      <c r="AO1214" s="74">
        <f t="shared" si="642"/>
        <v>0</v>
      </c>
      <c r="AP1214" s="123">
        <f t="shared" si="660"/>
        <v>0</v>
      </c>
      <c r="AQ1214" s="118">
        <f t="shared" si="643"/>
        <v>0</v>
      </c>
      <c r="AR1214" s="82" t="str">
        <f t="shared" si="661"/>
        <v>https://www.alta.ru/tnved/code//</v>
      </c>
      <c r="AS1214" s="157"/>
      <c r="AT1214" s="162"/>
      <c r="AU1214" s="74">
        <f t="shared" si="644"/>
        <v>0</v>
      </c>
      <c r="AV1214" s="157"/>
      <c r="AW1214" s="75">
        <f>_xlfn.IFNA(VLOOKUP(L1214,list_vat[],3,FALSE),0)</f>
        <v>0</v>
      </c>
      <c r="AX1214" s="74">
        <f t="shared" si="662"/>
        <v>0</v>
      </c>
      <c r="AY1214" s="74">
        <f t="shared" si="663"/>
        <v>0</v>
      </c>
      <c r="AZ1214" s="130">
        <f t="shared" si="664"/>
        <v>0</v>
      </c>
      <c r="BA1214" s="74">
        <f t="shared" si="645"/>
        <v>0</v>
      </c>
      <c r="BB1214" s="193">
        <f t="shared" si="665"/>
        <v>0</v>
      </c>
      <c r="BC1214" s="102">
        <f t="shared" si="666"/>
        <v>0</v>
      </c>
      <c r="BD1214" s="102">
        <f t="shared" si="667"/>
        <v>0</v>
      </c>
      <c r="BE1214" s="413" t="s">
        <v>69</v>
      </c>
    </row>
    <row r="1215" spans="1:57" s="65" customFormat="1" ht="12" customHeight="1" x14ac:dyDescent="0.2">
      <c r="A1215" s="43">
        <v>1200</v>
      </c>
      <c r="B1215" s="166"/>
      <c r="C1215" s="166"/>
      <c r="D1215" s="166"/>
      <c r="E1215" s="162"/>
      <c r="F1215" s="166"/>
      <c r="G1215" s="162"/>
      <c r="H1215" s="162"/>
      <c r="I1215" s="189">
        <f t="shared" si="646"/>
        <v>0</v>
      </c>
      <c r="J1215" s="195"/>
      <c r="K1215" s="162"/>
      <c r="L1215" s="168"/>
      <c r="M1215" s="75">
        <f>_xlfn.XLOOKUP(L1215,list_vat[Страна],list_vat[Ставка НДС %],0,0)</f>
        <v>0</v>
      </c>
      <c r="N1215" s="162">
        <f t="shared" si="647"/>
        <v>0</v>
      </c>
      <c r="O1215" s="169"/>
      <c r="P1215" s="74">
        <f t="shared" si="668"/>
        <v>0</v>
      </c>
      <c r="Q1215" s="162"/>
      <c r="R1215" s="162" t="str">
        <f t="shared" si="648"/>
        <v>введи курс</v>
      </c>
      <c r="S1215" s="196">
        <f t="shared" si="649"/>
        <v>0</v>
      </c>
      <c r="T1215" s="192">
        <f t="shared" si="650"/>
        <v>0</v>
      </c>
      <c r="U1215" s="76">
        <f t="shared" si="651"/>
        <v>0</v>
      </c>
      <c r="V1215" s="123">
        <f t="shared" si="652"/>
        <v>0</v>
      </c>
      <c r="W1215" s="191"/>
      <c r="X1215" s="170"/>
      <c r="Y1215" s="74">
        <f t="shared" si="637"/>
        <v>0</v>
      </c>
      <c r="Z1215" s="188"/>
      <c r="AA1215" s="130">
        <f t="shared" si="653"/>
        <v>0</v>
      </c>
      <c r="AB1215" s="74">
        <f t="shared" si="654"/>
        <v>0</v>
      </c>
      <c r="AC1215" s="356"/>
      <c r="AD1215" s="130" cm="1">
        <f t="array" ref="AD1215">IFERROR(ROUND((_xlfn.IFS(offer_sale_type="поставка",AB1215,offer_sale_type="транзит",S1215)*(1+AC1215))/E1215,2),0)</f>
        <v>0</v>
      </c>
      <c r="AE1215" s="74">
        <f t="shared" si="655"/>
        <v>0</v>
      </c>
      <c r="AF1215" s="123" cm="1">
        <f t="array" ref="AF1215">IFERROR(ROUND(_xlfn.IFS(offer_sale_type="поставка",AB1215,offer_sale_type="транзит",S1215)*AC1215,2),0)</f>
        <v>0</v>
      </c>
      <c r="AG1215" s="130">
        <f t="shared" si="638"/>
        <v>0</v>
      </c>
      <c r="AH1215" s="74">
        <f t="shared" si="639"/>
        <v>0</v>
      </c>
      <c r="AI1215" s="123">
        <f t="shared" si="640"/>
        <v>0</v>
      </c>
      <c r="AJ1215" s="118">
        <f t="shared" si="656"/>
        <v>0</v>
      </c>
      <c r="AK1215" s="74">
        <f t="shared" si="657"/>
        <v>0</v>
      </c>
      <c r="AL1215" s="174">
        <f t="shared" si="658"/>
        <v>0</v>
      </c>
      <c r="AM1215" s="175">
        <f t="shared" si="641"/>
        <v>0</v>
      </c>
      <c r="AN1215" s="130">
        <f t="shared" si="659"/>
        <v>0</v>
      </c>
      <c r="AO1215" s="74">
        <f t="shared" si="642"/>
        <v>0</v>
      </c>
      <c r="AP1215" s="123">
        <f t="shared" si="660"/>
        <v>0</v>
      </c>
      <c r="AQ1215" s="118">
        <f t="shared" si="643"/>
        <v>0</v>
      </c>
      <c r="AR1215" s="82" t="str">
        <f t="shared" si="661"/>
        <v>https://www.alta.ru/tnved/code//</v>
      </c>
      <c r="AS1215" s="157"/>
      <c r="AT1215" s="162"/>
      <c r="AU1215" s="74">
        <f t="shared" si="644"/>
        <v>0</v>
      </c>
      <c r="AV1215" s="157"/>
      <c r="AW1215" s="75">
        <f>_xlfn.IFNA(VLOOKUP(L1215,list_vat[],3,FALSE),0)</f>
        <v>0</v>
      </c>
      <c r="AX1215" s="74">
        <f t="shared" si="662"/>
        <v>0</v>
      </c>
      <c r="AY1215" s="74">
        <f t="shared" si="663"/>
        <v>0</v>
      </c>
      <c r="AZ1215" s="130">
        <f t="shared" si="664"/>
        <v>0</v>
      </c>
      <c r="BA1215" s="74">
        <f t="shared" si="645"/>
        <v>0</v>
      </c>
      <c r="BB1215" s="193">
        <f t="shared" si="665"/>
        <v>0</v>
      </c>
      <c r="BC1215" s="102">
        <f t="shared" si="666"/>
        <v>0</v>
      </c>
      <c r="BD1215" s="102">
        <f t="shared" si="667"/>
        <v>0</v>
      </c>
      <c r="BE1215" s="413" t="s">
        <v>69</v>
      </c>
    </row>
    <row r="1216" spans="1:57" s="65" customFormat="1" ht="12" customHeight="1" x14ac:dyDescent="0.2">
      <c r="A1216" s="43">
        <v>1201</v>
      </c>
      <c r="B1216" s="166"/>
      <c r="C1216" s="166"/>
      <c r="D1216" s="166"/>
      <c r="E1216" s="162"/>
      <c r="F1216" s="166"/>
      <c r="G1216" s="162"/>
      <c r="H1216" s="162"/>
      <c r="I1216" s="189">
        <f t="shared" si="646"/>
        <v>0</v>
      </c>
      <c r="J1216" s="195"/>
      <c r="K1216" s="162"/>
      <c r="L1216" s="168"/>
      <c r="M1216" s="75">
        <f>_xlfn.XLOOKUP(L1216,list_vat[Страна],list_vat[Ставка НДС %],0,0)</f>
        <v>0</v>
      </c>
      <c r="N1216" s="162">
        <f t="shared" si="647"/>
        <v>0</v>
      </c>
      <c r="O1216" s="169"/>
      <c r="P1216" s="74">
        <f t="shared" si="668"/>
        <v>0</v>
      </c>
      <c r="Q1216" s="162"/>
      <c r="R1216" s="162" t="str">
        <f t="shared" si="648"/>
        <v>введи курс</v>
      </c>
      <c r="S1216" s="196">
        <f t="shared" si="649"/>
        <v>0</v>
      </c>
      <c r="T1216" s="192">
        <f t="shared" si="650"/>
        <v>0</v>
      </c>
      <c r="U1216" s="76">
        <f t="shared" si="651"/>
        <v>0</v>
      </c>
      <c r="V1216" s="123">
        <f t="shared" si="652"/>
        <v>0</v>
      </c>
      <c r="W1216" s="191"/>
      <c r="X1216" s="170"/>
      <c r="Y1216" s="74">
        <f t="shared" si="637"/>
        <v>0</v>
      </c>
      <c r="Z1216" s="188"/>
      <c r="AA1216" s="130">
        <f t="shared" si="653"/>
        <v>0</v>
      </c>
      <c r="AB1216" s="74">
        <f t="shared" si="654"/>
        <v>0</v>
      </c>
      <c r="AC1216" s="356"/>
      <c r="AD1216" s="130" cm="1">
        <f t="array" ref="AD1216">IFERROR(ROUND((_xlfn.IFS(offer_sale_type="поставка",AB1216,offer_sale_type="транзит",S1216)*(1+AC1216))/E1216,2),0)</f>
        <v>0</v>
      </c>
      <c r="AE1216" s="74">
        <f t="shared" si="655"/>
        <v>0</v>
      </c>
      <c r="AF1216" s="123" cm="1">
        <f t="array" ref="AF1216">IFERROR(ROUND(_xlfn.IFS(offer_sale_type="поставка",AB1216,offer_sale_type="транзит",S1216)*AC1216,2),0)</f>
        <v>0</v>
      </c>
      <c r="AG1216" s="130">
        <f t="shared" si="638"/>
        <v>0</v>
      </c>
      <c r="AH1216" s="74">
        <f t="shared" si="639"/>
        <v>0</v>
      </c>
      <c r="AI1216" s="123">
        <f t="shared" si="640"/>
        <v>0</v>
      </c>
      <c r="AJ1216" s="118">
        <f t="shared" si="656"/>
        <v>0</v>
      </c>
      <c r="AK1216" s="74">
        <f t="shared" si="657"/>
        <v>0</v>
      </c>
      <c r="AL1216" s="174">
        <f t="shared" si="658"/>
        <v>0</v>
      </c>
      <c r="AM1216" s="175">
        <f t="shared" si="641"/>
        <v>0</v>
      </c>
      <c r="AN1216" s="130">
        <f t="shared" si="659"/>
        <v>0</v>
      </c>
      <c r="AO1216" s="74">
        <f t="shared" si="642"/>
        <v>0</v>
      </c>
      <c r="AP1216" s="123">
        <f t="shared" si="660"/>
        <v>0</v>
      </c>
      <c r="AQ1216" s="118">
        <f t="shared" si="643"/>
        <v>0</v>
      </c>
      <c r="AR1216" s="82" t="str">
        <f t="shared" si="661"/>
        <v>https://www.alta.ru/tnved/code//</v>
      </c>
      <c r="AS1216" s="157"/>
      <c r="AT1216" s="162"/>
      <c r="AU1216" s="74">
        <f t="shared" si="644"/>
        <v>0</v>
      </c>
      <c r="AV1216" s="157"/>
      <c r="AW1216" s="75">
        <f>_xlfn.IFNA(VLOOKUP(L1216,list_vat[],3,FALSE),0)</f>
        <v>0</v>
      </c>
      <c r="AX1216" s="74">
        <f t="shared" si="662"/>
        <v>0</v>
      </c>
      <c r="AY1216" s="74">
        <f t="shared" si="663"/>
        <v>0</v>
      </c>
      <c r="AZ1216" s="130">
        <f t="shared" si="664"/>
        <v>0</v>
      </c>
      <c r="BA1216" s="74">
        <f t="shared" si="645"/>
        <v>0</v>
      </c>
      <c r="BB1216" s="193">
        <f t="shared" si="665"/>
        <v>0</v>
      </c>
      <c r="BC1216" s="102">
        <f t="shared" si="666"/>
        <v>0</v>
      </c>
      <c r="BD1216" s="102">
        <f t="shared" si="667"/>
        <v>0</v>
      </c>
      <c r="BE1216" s="413" t="s">
        <v>69</v>
      </c>
    </row>
    <row r="1217" spans="1:57" s="65" customFormat="1" ht="12" customHeight="1" x14ac:dyDescent="0.2">
      <c r="A1217" s="43">
        <v>1202</v>
      </c>
      <c r="B1217" s="166"/>
      <c r="C1217" s="166"/>
      <c r="D1217" s="166"/>
      <c r="E1217" s="162"/>
      <c r="F1217" s="166"/>
      <c r="G1217" s="162"/>
      <c r="H1217" s="162"/>
      <c r="I1217" s="189">
        <f t="shared" si="646"/>
        <v>0</v>
      </c>
      <c r="J1217" s="195"/>
      <c r="K1217" s="162"/>
      <c r="L1217" s="168"/>
      <c r="M1217" s="75">
        <f>_xlfn.XLOOKUP(L1217,list_vat[Страна],list_vat[Ставка НДС %],0,0)</f>
        <v>0</v>
      </c>
      <c r="N1217" s="162">
        <f t="shared" si="647"/>
        <v>0</v>
      </c>
      <c r="O1217" s="169"/>
      <c r="P1217" s="74">
        <f t="shared" si="668"/>
        <v>0</v>
      </c>
      <c r="Q1217" s="162"/>
      <c r="R1217" s="162" t="str">
        <f t="shared" si="648"/>
        <v>введи курс</v>
      </c>
      <c r="S1217" s="196">
        <f t="shared" si="649"/>
        <v>0</v>
      </c>
      <c r="T1217" s="192">
        <f t="shared" si="650"/>
        <v>0</v>
      </c>
      <c r="U1217" s="76">
        <f t="shared" si="651"/>
        <v>0</v>
      </c>
      <c r="V1217" s="123">
        <f t="shared" si="652"/>
        <v>0</v>
      </c>
      <c r="W1217" s="191"/>
      <c r="X1217" s="170"/>
      <c r="Y1217" s="74">
        <f t="shared" si="637"/>
        <v>0</v>
      </c>
      <c r="Z1217" s="188"/>
      <c r="AA1217" s="130">
        <f t="shared" si="653"/>
        <v>0</v>
      </c>
      <c r="AB1217" s="74">
        <f t="shared" si="654"/>
        <v>0</v>
      </c>
      <c r="AC1217" s="356"/>
      <c r="AD1217" s="130" cm="1">
        <f t="array" ref="AD1217">IFERROR(ROUND((_xlfn.IFS(offer_sale_type="поставка",AB1217,offer_sale_type="транзит",S1217)*(1+AC1217))/E1217,2),0)</f>
        <v>0</v>
      </c>
      <c r="AE1217" s="74">
        <f t="shared" si="655"/>
        <v>0</v>
      </c>
      <c r="AF1217" s="123" cm="1">
        <f t="array" ref="AF1217">IFERROR(ROUND(_xlfn.IFS(offer_sale_type="поставка",AB1217,offer_sale_type="транзит",S1217)*AC1217,2),0)</f>
        <v>0</v>
      </c>
      <c r="AG1217" s="130">
        <f t="shared" si="638"/>
        <v>0</v>
      </c>
      <c r="AH1217" s="74">
        <f t="shared" si="639"/>
        <v>0</v>
      </c>
      <c r="AI1217" s="123">
        <f t="shared" si="640"/>
        <v>0</v>
      </c>
      <c r="AJ1217" s="118">
        <f t="shared" si="656"/>
        <v>0</v>
      </c>
      <c r="AK1217" s="74">
        <f t="shared" si="657"/>
        <v>0</v>
      </c>
      <c r="AL1217" s="174">
        <f t="shared" si="658"/>
        <v>0</v>
      </c>
      <c r="AM1217" s="175">
        <f t="shared" si="641"/>
        <v>0</v>
      </c>
      <c r="AN1217" s="130">
        <f t="shared" si="659"/>
        <v>0</v>
      </c>
      <c r="AO1217" s="74">
        <f t="shared" si="642"/>
        <v>0</v>
      </c>
      <c r="AP1217" s="123">
        <f t="shared" si="660"/>
        <v>0</v>
      </c>
      <c r="AQ1217" s="118">
        <f t="shared" si="643"/>
        <v>0</v>
      </c>
      <c r="AR1217" s="82" t="str">
        <f t="shared" si="661"/>
        <v>https://www.alta.ru/tnved/code//</v>
      </c>
      <c r="AS1217" s="157"/>
      <c r="AT1217" s="162"/>
      <c r="AU1217" s="74">
        <f t="shared" si="644"/>
        <v>0</v>
      </c>
      <c r="AV1217" s="157"/>
      <c r="AW1217" s="75">
        <f>_xlfn.IFNA(VLOOKUP(L1217,list_vat[],3,FALSE),0)</f>
        <v>0</v>
      </c>
      <c r="AX1217" s="74">
        <f t="shared" si="662"/>
        <v>0</v>
      </c>
      <c r="AY1217" s="74">
        <f t="shared" si="663"/>
        <v>0</v>
      </c>
      <c r="AZ1217" s="130">
        <f t="shared" si="664"/>
        <v>0</v>
      </c>
      <c r="BA1217" s="74">
        <f t="shared" si="645"/>
        <v>0</v>
      </c>
      <c r="BB1217" s="193">
        <f t="shared" si="665"/>
        <v>0</v>
      </c>
      <c r="BC1217" s="102">
        <f t="shared" si="666"/>
        <v>0</v>
      </c>
      <c r="BD1217" s="102">
        <f t="shared" si="667"/>
        <v>0</v>
      </c>
      <c r="BE1217" s="413" t="s">
        <v>69</v>
      </c>
    </row>
    <row r="1218" spans="1:57" s="65" customFormat="1" ht="12" customHeight="1" x14ac:dyDescent="0.2">
      <c r="A1218" s="43">
        <v>1203</v>
      </c>
      <c r="B1218" s="166"/>
      <c r="C1218" s="166"/>
      <c r="D1218" s="166"/>
      <c r="E1218" s="162"/>
      <c r="F1218" s="166"/>
      <c r="G1218" s="162"/>
      <c r="H1218" s="162"/>
      <c r="I1218" s="189">
        <f t="shared" si="646"/>
        <v>0</v>
      </c>
      <c r="J1218" s="195"/>
      <c r="K1218" s="162"/>
      <c r="L1218" s="168"/>
      <c r="M1218" s="75">
        <f>_xlfn.XLOOKUP(L1218,list_vat[Страна],list_vat[Ставка НДС %],0,0)</f>
        <v>0</v>
      </c>
      <c r="N1218" s="162">
        <f t="shared" si="647"/>
        <v>0</v>
      </c>
      <c r="O1218" s="169"/>
      <c r="P1218" s="74">
        <f t="shared" si="668"/>
        <v>0</v>
      </c>
      <c r="Q1218" s="162"/>
      <c r="R1218" s="162" t="str">
        <f t="shared" si="648"/>
        <v>введи курс</v>
      </c>
      <c r="S1218" s="196">
        <f t="shared" si="649"/>
        <v>0</v>
      </c>
      <c r="T1218" s="192">
        <f t="shared" si="650"/>
        <v>0</v>
      </c>
      <c r="U1218" s="76">
        <f t="shared" si="651"/>
        <v>0</v>
      </c>
      <c r="V1218" s="123">
        <f t="shared" si="652"/>
        <v>0</v>
      </c>
      <c r="W1218" s="191"/>
      <c r="X1218" s="170"/>
      <c r="Y1218" s="74">
        <f t="shared" si="637"/>
        <v>0</v>
      </c>
      <c r="Z1218" s="188"/>
      <c r="AA1218" s="130">
        <f t="shared" si="653"/>
        <v>0</v>
      </c>
      <c r="AB1218" s="74">
        <f t="shared" si="654"/>
        <v>0</v>
      </c>
      <c r="AC1218" s="356"/>
      <c r="AD1218" s="130" cm="1">
        <f t="array" ref="AD1218">IFERROR(ROUND((_xlfn.IFS(offer_sale_type="поставка",AB1218,offer_sale_type="транзит",S1218)*(1+AC1218))/E1218,2),0)</f>
        <v>0</v>
      </c>
      <c r="AE1218" s="74">
        <f t="shared" si="655"/>
        <v>0</v>
      </c>
      <c r="AF1218" s="123" cm="1">
        <f t="array" ref="AF1218">IFERROR(ROUND(_xlfn.IFS(offer_sale_type="поставка",AB1218,offer_sale_type="транзит",S1218)*AC1218,2),0)</f>
        <v>0</v>
      </c>
      <c r="AG1218" s="130">
        <f t="shared" si="638"/>
        <v>0</v>
      </c>
      <c r="AH1218" s="74">
        <f t="shared" si="639"/>
        <v>0</v>
      </c>
      <c r="AI1218" s="123">
        <f t="shared" si="640"/>
        <v>0</v>
      </c>
      <c r="AJ1218" s="118">
        <f t="shared" si="656"/>
        <v>0</v>
      </c>
      <c r="AK1218" s="74">
        <f t="shared" si="657"/>
        <v>0</v>
      </c>
      <c r="AL1218" s="174">
        <f t="shared" si="658"/>
        <v>0</v>
      </c>
      <c r="AM1218" s="175">
        <f t="shared" si="641"/>
        <v>0</v>
      </c>
      <c r="AN1218" s="130">
        <f t="shared" si="659"/>
        <v>0</v>
      </c>
      <c r="AO1218" s="74">
        <f t="shared" si="642"/>
        <v>0</v>
      </c>
      <c r="AP1218" s="123">
        <f t="shared" si="660"/>
        <v>0</v>
      </c>
      <c r="AQ1218" s="118">
        <f t="shared" si="643"/>
        <v>0</v>
      </c>
      <c r="AR1218" s="82" t="str">
        <f t="shared" si="661"/>
        <v>https://www.alta.ru/tnved/code//</v>
      </c>
      <c r="AS1218" s="157"/>
      <c r="AT1218" s="162"/>
      <c r="AU1218" s="74">
        <f t="shared" si="644"/>
        <v>0</v>
      </c>
      <c r="AV1218" s="157"/>
      <c r="AW1218" s="75">
        <f>_xlfn.IFNA(VLOOKUP(L1218,list_vat[],3,FALSE),0)</f>
        <v>0</v>
      </c>
      <c r="AX1218" s="74">
        <f t="shared" si="662"/>
        <v>0</v>
      </c>
      <c r="AY1218" s="74">
        <f t="shared" si="663"/>
        <v>0</v>
      </c>
      <c r="AZ1218" s="130">
        <f t="shared" si="664"/>
        <v>0</v>
      </c>
      <c r="BA1218" s="74">
        <f t="shared" si="645"/>
        <v>0</v>
      </c>
      <c r="BB1218" s="193">
        <f t="shared" si="665"/>
        <v>0</v>
      </c>
      <c r="BC1218" s="102">
        <f t="shared" si="666"/>
        <v>0</v>
      </c>
      <c r="BD1218" s="102">
        <f t="shared" si="667"/>
        <v>0</v>
      </c>
      <c r="BE1218" s="413" t="s">
        <v>69</v>
      </c>
    </row>
    <row r="1219" spans="1:57" s="65" customFormat="1" ht="12" customHeight="1" x14ac:dyDescent="0.2">
      <c r="A1219" s="43">
        <v>1204</v>
      </c>
      <c r="B1219" s="166"/>
      <c r="C1219" s="166"/>
      <c r="D1219" s="166"/>
      <c r="E1219" s="162"/>
      <c r="F1219" s="166"/>
      <c r="G1219" s="162"/>
      <c r="H1219" s="162"/>
      <c r="I1219" s="189">
        <f t="shared" si="646"/>
        <v>0</v>
      </c>
      <c r="J1219" s="195"/>
      <c r="K1219" s="162"/>
      <c r="L1219" s="168"/>
      <c r="M1219" s="75">
        <f>_xlfn.XLOOKUP(L1219,list_vat[Страна],list_vat[Ставка НДС %],0,0)</f>
        <v>0</v>
      </c>
      <c r="N1219" s="162">
        <f t="shared" si="647"/>
        <v>0</v>
      </c>
      <c r="O1219" s="169"/>
      <c r="P1219" s="74">
        <f t="shared" si="668"/>
        <v>0</v>
      </c>
      <c r="Q1219" s="162"/>
      <c r="R1219" s="162" t="str">
        <f t="shared" si="648"/>
        <v>введи курс</v>
      </c>
      <c r="S1219" s="196">
        <f t="shared" si="649"/>
        <v>0</v>
      </c>
      <c r="T1219" s="192">
        <f t="shared" si="650"/>
        <v>0</v>
      </c>
      <c r="U1219" s="76">
        <f t="shared" si="651"/>
        <v>0</v>
      </c>
      <c r="V1219" s="123">
        <f t="shared" si="652"/>
        <v>0</v>
      </c>
      <c r="W1219" s="191"/>
      <c r="X1219" s="170"/>
      <c r="Y1219" s="74">
        <f t="shared" si="637"/>
        <v>0</v>
      </c>
      <c r="Z1219" s="188"/>
      <c r="AA1219" s="130">
        <f t="shared" si="653"/>
        <v>0</v>
      </c>
      <c r="AB1219" s="74">
        <f t="shared" si="654"/>
        <v>0</v>
      </c>
      <c r="AC1219" s="356"/>
      <c r="AD1219" s="130" cm="1">
        <f t="array" ref="AD1219">IFERROR(ROUND((_xlfn.IFS(offer_sale_type="поставка",AB1219,offer_sale_type="транзит",S1219)*(1+AC1219))/E1219,2),0)</f>
        <v>0</v>
      </c>
      <c r="AE1219" s="74">
        <f t="shared" si="655"/>
        <v>0</v>
      </c>
      <c r="AF1219" s="123" cm="1">
        <f t="array" ref="AF1219">IFERROR(ROUND(_xlfn.IFS(offer_sale_type="поставка",AB1219,offer_sale_type="транзит",S1219)*AC1219,2),0)</f>
        <v>0</v>
      </c>
      <c r="AG1219" s="130">
        <f t="shared" si="638"/>
        <v>0</v>
      </c>
      <c r="AH1219" s="74">
        <f t="shared" si="639"/>
        <v>0</v>
      </c>
      <c r="AI1219" s="123">
        <f t="shared" si="640"/>
        <v>0</v>
      </c>
      <c r="AJ1219" s="118">
        <f t="shared" si="656"/>
        <v>0</v>
      </c>
      <c r="AK1219" s="74">
        <f t="shared" si="657"/>
        <v>0</v>
      </c>
      <c r="AL1219" s="174">
        <f t="shared" si="658"/>
        <v>0</v>
      </c>
      <c r="AM1219" s="175">
        <f t="shared" si="641"/>
        <v>0</v>
      </c>
      <c r="AN1219" s="130">
        <f t="shared" si="659"/>
        <v>0</v>
      </c>
      <c r="AO1219" s="74">
        <f t="shared" si="642"/>
        <v>0</v>
      </c>
      <c r="AP1219" s="123">
        <f t="shared" si="660"/>
        <v>0</v>
      </c>
      <c r="AQ1219" s="118">
        <f t="shared" si="643"/>
        <v>0</v>
      </c>
      <c r="AR1219" s="82" t="str">
        <f t="shared" si="661"/>
        <v>https://www.alta.ru/tnved/code//</v>
      </c>
      <c r="AS1219" s="157"/>
      <c r="AT1219" s="162"/>
      <c r="AU1219" s="74">
        <f t="shared" si="644"/>
        <v>0</v>
      </c>
      <c r="AV1219" s="157"/>
      <c r="AW1219" s="75">
        <f>_xlfn.IFNA(VLOOKUP(L1219,list_vat[],3,FALSE),0)</f>
        <v>0</v>
      </c>
      <c r="AX1219" s="74">
        <f t="shared" si="662"/>
        <v>0</v>
      </c>
      <c r="AY1219" s="74">
        <f t="shared" si="663"/>
        <v>0</v>
      </c>
      <c r="AZ1219" s="130">
        <f t="shared" si="664"/>
        <v>0</v>
      </c>
      <c r="BA1219" s="74">
        <f t="shared" si="645"/>
        <v>0</v>
      </c>
      <c r="BB1219" s="193">
        <f t="shared" si="665"/>
        <v>0</v>
      </c>
      <c r="BC1219" s="102">
        <f t="shared" si="666"/>
        <v>0</v>
      </c>
      <c r="BD1219" s="102">
        <f t="shared" si="667"/>
        <v>0</v>
      </c>
      <c r="BE1219" s="413" t="s">
        <v>69</v>
      </c>
    </row>
    <row r="1220" spans="1:57" s="65" customFormat="1" ht="12" customHeight="1" x14ac:dyDescent="0.2">
      <c r="A1220" s="43">
        <v>1205</v>
      </c>
      <c r="B1220" s="166"/>
      <c r="C1220" s="166"/>
      <c r="D1220" s="166"/>
      <c r="E1220" s="162"/>
      <c r="F1220" s="166"/>
      <c r="G1220" s="162"/>
      <c r="H1220" s="162"/>
      <c r="I1220" s="189">
        <f t="shared" si="646"/>
        <v>0</v>
      </c>
      <c r="J1220" s="195"/>
      <c r="K1220" s="162"/>
      <c r="L1220" s="168"/>
      <c r="M1220" s="75">
        <f>_xlfn.XLOOKUP(L1220,list_vat[Страна],list_vat[Ставка НДС %],0,0)</f>
        <v>0</v>
      </c>
      <c r="N1220" s="162">
        <f t="shared" si="647"/>
        <v>0</v>
      </c>
      <c r="O1220" s="169"/>
      <c r="P1220" s="74">
        <f t="shared" si="668"/>
        <v>0</v>
      </c>
      <c r="Q1220" s="162"/>
      <c r="R1220" s="162" t="str">
        <f t="shared" si="648"/>
        <v>введи курс</v>
      </c>
      <c r="S1220" s="196">
        <f t="shared" si="649"/>
        <v>0</v>
      </c>
      <c r="T1220" s="192">
        <f t="shared" si="650"/>
        <v>0</v>
      </c>
      <c r="U1220" s="76">
        <f t="shared" si="651"/>
        <v>0</v>
      </c>
      <c r="V1220" s="123">
        <f t="shared" si="652"/>
        <v>0</v>
      </c>
      <c r="W1220" s="191"/>
      <c r="X1220" s="170"/>
      <c r="Y1220" s="74">
        <f t="shared" si="637"/>
        <v>0</v>
      </c>
      <c r="Z1220" s="188"/>
      <c r="AA1220" s="130">
        <f t="shared" si="653"/>
        <v>0</v>
      </c>
      <c r="AB1220" s="74">
        <f t="shared" si="654"/>
        <v>0</v>
      </c>
      <c r="AC1220" s="356"/>
      <c r="AD1220" s="130" cm="1">
        <f t="array" ref="AD1220">IFERROR(ROUND((_xlfn.IFS(offer_sale_type="поставка",AB1220,offer_sale_type="транзит",S1220)*(1+AC1220))/E1220,2),0)</f>
        <v>0</v>
      </c>
      <c r="AE1220" s="74">
        <f t="shared" si="655"/>
        <v>0</v>
      </c>
      <c r="AF1220" s="123" cm="1">
        <f t="array" ref="AF1220">IFERROR(ROUND(_xlfn.IFS(offer_sale_type="поставка",AB1220,offer_sale_type="транзит",S1220)*AC1220,2),0)</f>
        <v>0</v>
      </c>
      <c r="AG1220" s="130">
        <f t="shared" si="638"/>
        <v>0</v>
      </c>
      <c r="AH1220" s="74">
        <f t="shared" si="639"/>
        <v>0</v>
      </c>
      <c r="AI1220" s="123">
        <f t="shared" si="640"/>
        <v>0</v>
      </c>
      <c r="AJ1220" s="118">
        <f t="shared" si="656"/>
        <v>0</v>
      </c>
      <c r="AK1220" s="74">
        <f t="shared" si="657"/>
        <v>0</v>
      </c>
      <c r="AL1220" s="174">
        <f t="shared" si="658"/>
        <v>0</v>
      </c>
      <c r="AM1220" s="175">
        <f t="shared" si="641"/>
        <v>0</v>
      </c>
      <c r="AN1220" s="130">
        <f t="shared" si="659"/>
        <v>0</v>
      </c>
      <c r="AO1220" s="74">
        <f t="shared" si="642"/>
        <v>0</v>
      </c>
      <c r="AP1220" s="123">
        <f t="shared" si="660"/>
        <v>0</v>
      </c>
      <c r="AQ1220" s="118">
        <f t="shared" si="643"/>
        <v>0</v>
      </c>
      <c r="AR1220" s="82" t="str">
        <f t="shared" si="661"/>
        <v>https://www.alta.ru/tnved/code//</v>
      </c>
      <c r="AS1220" s="157"/>
      <c r="AT1220" s="162"/>
      <c r="AU1220" s="74">
        <f t="shared" si="644"/>
        <v>0</v>
      </c>
      <c r="AV1220" s="157"/>
      <c r="AW1220" s="75">
        <f>_xlfn.IFNA(VLOOKUP(L1220,list_vat[],3,FALSE),0)</f>
        <v>0</v>
      </c>
      <c r="AX1220" s="74">
        <f t="shared" si="662"/>
        <v>0</v>
      </c>
      <c r="AY1220" s="74">
        <f t="shared" si="663"/>
        <v>0</v>
      </c>
      <c r="AZ1220" s="130">
        <f t="shared" si="664"/>
        <v>0</v>
      </c>
      <c r="BA1220" s="74">
        <f t="shared" si="645"/>
        <v>0</v>
      </c>
      <c r="BB1220" s="193">
        <f t="shared" si="665"/>
        <v>0</v>
      </c>
      <c r="BC1220" s="102">
        <f t="shared" si="666"/>
        <v>0</v>
      </c>
      <c r="BD1220" s="102">
        <f t="shared" si="667"/>
        <v>0</v>
      </c>
      <c r="BE1220" s="413" t="s">
        <v>69</v>
      </c>
    </row>
    <row r="1221" spans="1:57" s="65" customFormat="1" ht="12" customHeight="1" x14ac:dyDescent="0.2">
      <c r="A1221" s="43">
        <v>1206</v>
      </c>
      <c r="B1221" s="166"/>
      <c r="C1221" s="166"/>
      <c r="D1221" s="166"/>
      <c r="E1221" s="162"/>
      <c r="F1221" s="166"/>
      <c r="G1221" s="162"/>
      <c r="H1221" s="162"/>
      <c r="I1221" s="189">
        <f t="shared" si="646"/>
        <v>0</v>
      </c>
      <c r="J1221" s="195"/>
      <c r="K1221" s="162"/>
      <c r="L1221" s="168"/>
      <c r="M1221" s="75">
        <f>_xlfn.XLOOKUP(L1221,list_vat[Страна],list_vat[Ставка НДС %],0,0)</f>
        <v>0</v>
      </c>
      <c r="N1221" s="162">
        <f t="shared" si="647"/>
        <v>0</v>
      </c>
      <c r="O1221" s="169"/>
      <c r="P1221" s="74">
        <f t="shared" si="668"/>
        <v>0</v>
      </c>
      <c r="Q1221" s="162"/>
      <c r="R1221" s="162" t="str">
        <f t="shared" si="648"/>
        <v>введи курс</v>
      </c>
      <c r="S1221" s="196">
        <f t="shared" si="649"/>
        <v>0</v>
      </c>
      <c r="T1221" s="192">
        <f t="shared" si="650"/>
        <v>0</v>
      </c>
      <c r="U1221" s="76">
        <f t="shared" si="651"/>
        <v>0</v>
      </c>
      <c r="V1221" s="123">
        <f t="shared" si="652"/>
        <v>0</v>
      </c>
      <c r="W1221" s="191"/>
      <c r="X1221" s="170"/>
      <c r="Y1221" s="74">
        <f t="shared" si="637"/>
        <v>0</v>
      </c>
      <c r="Z1221" s="188"/>
      <c r="AA1221" s="130">
        <f t="shared" si="653"/>
        <v>0</v>
      </c>
      <c r="AB1221" s="74">
        <f t="shared" si="654"/>
        <v>0</v>
      </c>
      <c r="AC1221" s="356"/>
      <c r="AD1221" s="130" cm="1">
        <f t="array" ref="AD1221">IFERROR(ROUND((_xlfn.IFS(offer_sale_type="поставка",AB1221,offer_sale_type="транзит",S1221)*(1+AC1221))/E1221,2),0)</f>
        <v>0</v>
      </c>
      <c r="AE1221" s="74">
        <f t="shared" si="655"/>
        <v>0</v>
      </c>
      <c r="AF1221" s="123" cm="1">
        <f t="array" ref="AF1221">IFERROR(ROUND(_xlfn.IFS(offer_sale_type="поставка",AB1221,offer_sale_type="транзит",S1221)*AC1221,2),0)</f>
        <v>0</v>
      </c>
      <c r="AG1221" s="130">
        <f t="shared" si="638"/>
        <v>0</v>
      </c>
      <c r="AH1221" s="74">
        <f t="shared" si="639"/>
        <v>0</v>
      </c>
      <c r="AI1221" s="123">
        <f t="shared" si="640"/>
        <v>0</v>
      </c>
      <c r="AJ1221" s="118">
        <f t="shared" si="656"/>
        <v>0</v>
      </c>
      <c r="AK1221" s="74">
        <f t="shared" si="657"/>
        <v>0</v>
      </c>
      <c r="AL1221" s="174">
        <f t="shared" si="658"/>
        <v>0</v>
      </c>
      <c r="AM1221" s="175">
        <f t="shared" si="641"/>
        <v>0</v>
      </c>
      <c r="AN1221" s="130">
        <f t="shared" si="659"/>
        <v>0</v>
      </c>
      <c r="AO1221" s="74">
        <f t="shared" si="642"/>
        <v>0</v>
      </c>
      <c r="AP1221" s="123">
        <f t="shared" si="660"/>
        <v>0</v>
      </c>
      <c r="AQ1221" s="118">
        <f t="shared" si="643"/>
        <v>0</v>
      </c>
      <c r="AR1221" s="82" t="str">
        <f t="shared" si="661"/>
        <v>https://www.alta.ru/tnved/code//</v>
      </c>
      <c r="AS1221" s="157"/>
      <c r="AT1221" s="162"/>
      <c r="AU1221" s="74">
        <f t="shared" si="644"/>
        <v>0</v>
      </c>
      <c r="AV1221" s="157"/>
      <c r="AW1221" s="75">
        <f>_xlfn.IFNA(VLOOKUP(L1221,list_vat[],3,FALSE),0)</f>
        <v>0</v>
      </c>
      <c r="AX1221" s="74">
        <f t="shared" si="662"/>
        <v>0</v>
      </c>
      <c r="AY1221" s="74">
        <f t="shared" si="663"/>
        <v>0</v>
      </c>
      <c r="AZ1221" s="130">
        <f t="shared" si="664"/>
        <v>0</v>
      </c>
      <c r="BA1221" s="74">
        <f t="shared" si="645"/>
        <v>0</v>
      </c>
      <c r="BB1221" s="193">
        <f t="shared" si="665"/>
        <v>0</v>
      </c>
      <c r="BC1221" s="102">
        <f t="shared" si="666"/>
        <v>0</v>
      </c>
      <c r="BD1221" s="102">
        <f t="shared" si="667"/>
        <v>0</v>
      </c>
      <c r="BE1221" s="413" t="s">
        <v>69</v>
      </c>
    </row>
    <row r="1222" spans="1:57" s="65" customFormat="1" ht="12" customHeight="1" x14ac:dyDescent="0.2">
      <c r="A1222" s="43">
        <v>1207</v>
      </c>
      <c r="B1222" s="166"/>
      <c r="C1222" s="166"/>
      <c r="D1222" s="166"/>
      <c r="E1222" s="162"/>
      <c r="F1222" s="166"/>
      <c r="G1222" s="162"/>
      <c r="H1222" s="162"/>
      <c r="I1222" s="189">
        <f t="shared" si="646"/>
        <v>0</v>
      </c>
      <c r="J1222" s="195"/>
      <c r="K1222" s="162"/>
      <c r="L1222" s="168"/>
      <c r="M1222" s="75">
        <f>_xlfn.XLOOKUP(L1222,list_vat[Страна],list_vat[Ставка НДС %],0,0)</f>
        <v>0</v>
      </c>
      <c r="N1222" s="162">
        <f t="shared" si="647"/>
        <v>0</v>
      </c>
      <c r="O1222" s="169"/>
      <c r="P1222" s="74">
        <f t="shared" si="668"/>
        <v>0</v>
      </c>
      <c r="Q1222" s="162"/>
      <c r="R1222" s="162" t="str">
        <f t="shared" si="648"/>
        <v>введи курс</v>
      </c>
      <c r="S1222" s="196">
        <f t="shared" si="649"/>
        <v>0</v>
      </c>
      <c r="T1222" s="192">
        <f t="shared" si="650"/>
        <v>0</v>
      </c>
      <c r="U1222" s="76">
        <f t="shared" si="651"/>
        <v>0</v>
      </c>
      <c r="V1222" s="123">
        <f t="shared" si="652"/>
        <v>0</v>
      </c>
      <c r="W1222" s="191"/>
      <c r="X1222" s="170"/>
      <c r="Y1222" s="74">
        <f t="shared" si="637"/>
        <v>0</v>
      </c>
      <c r="Z1222" s="188"/>
      <c r="AA1222" s="130">
        <f t="shared" si="653"/>
        <v>0</v>
      </c>
      <c r="AB1222" s="74">
        <f t="shared" si="654"/>
        <v>0</v>
      </c>
      <c r="AC1222" s="356"/>
      <c r="AD1222" s="130" cm="1">
        <f t="array" ref="AD1222">IFERROR(ROUND((_xlfn.IFS(offer_sale_type="поставка",AB1222,offer_sale_type="транзит",S1222)*(1+AC1222))/E1222,2),0)</f>
        <v>0</v>
      </c>
      <c r="AE1222" s="74">
        <f t="shared" si="655"/>
        <v>0</v>
      </c>
      <c r="AF1222" s="123" cm="1">
        <f t="array" ref="AF1222">IFERROR(ROUND(_xlfn.IFS(offer_sale_type="поставка",AB1222,offer_sale_type="транзит",S1222)*AC1222,2),0)</f>
        <v>0</v>
      </c>
      <c r="AG1222" s="130">
        <f t="shared" si="638"/>
        <v>0</v>
      </c>
      <c r="AH1222" s="74">
        <f t="shared" si="639"/>
        <v>0</v>
      </c>
      <c r="AI1222" s="123">
        <f t="shared" si="640"/>
        <v>0</v>
      </c>
      <c r="AJ1222" s="118">
        <f t="shared" si="656"/>
        <v>0</v>
      </c>
      <c r="AK1222" s="74">
        <f t="shared" si="657"/>
        <v>0</v>
      </c>
      <c r="AL1222" s="174">
        <f t="shared" si="658"/>
        <v>0</v>
      </c>
      <c r="AM1222" s="175">
        <f t="shared" si="641"/>
        <v>0</v>
      </c>
      <c r="AN1222" s="130">
        <f t="shared" si="659"/>
        <v>0</v>
      </c>
      <c r="AO1222" s="74">
        <f t="shared" si="642"/>
        <v>0</v>
      </c>
      <c r="AP1222" s="123">
        <f t="shared" si="660"/>
        <v>0</v>
      </c>
      <c r="AQ1222" s="118">
        <f t="shared" si="643"/>
        <v>0</v>
      </c>
      <c r="AR1222" s="82" t="str">
        <f t="shared" si="661"/>
        <v>https://www.alta.ru/tnved/code//</v>
      </c>
      <c r="AS1222" s="157"/>
      <c r="AT1222" s="162"/>
      <c r="AU1222" s="74">
        <f t="shared" si="644"/>
        <v>0</v>
      </c>
      <c r="AV1222" s="157"/>
      <c r="AW1222" s="75">
        <f>_xlfn.IFNA(VLOOKUP(L1222,list_vat[],3,FALSE),0)</f>
        <v>0</v>
      </c>
      <c r="AX1222" s="74">
        <f t="shared" si="662"/>
        <v>0</v>
      </c>
      <c r="AY1222" s="74">
        <f t="shared" si="663"/>
        <v>0</v>
      </c>
      <c r="AZ1222" s="130">
        <f t="shared" si="664"/>
        <v>0</v>
      </c>
      <c r="BA1222" s="74">
        <f t="shared" si="645"/>
        <v>0</v>
      </c>
      <c r="BB1222" s="193">
        <f t="shared" si="665"/>
        <v>0</v>
      </c>
      <c r="BC1222" s="102">
        <f t="shared" si="666"/>
        <v>0</v>
      </c>
      <c r="BD1222" s="102">
        <f t="shared" si="667"/>
        <v>0</v>
      </c>
      <c r="BE1222" s="413" t="s">
        <v>69</v>
      </c>
    </row>
    <row r="1223" spans="1:57" s="65" customFormat="1" ht="12" customHeight="1" x14ac:dyDescent="0.2">
      <c r="A1223" s="43">
        <v>1208</v>
      </c>
      <c r="B1223" s="166"/>
      <c r="C1223" s="166"/>
      <c r="D1223" s="166"/>
      <c r="E1223" s="162"/>
      <c r="F1223" s="166"/>
      <c r="G1223" s="162"/>
      <c r="H1223" s="162"/>
      <c r="I1223" s="189">
        <f t="shared" si="646"/>
        <v>0</v>
      </c>
      <c r="J1223" s="195"/>
      <c r="K1223" s="162"/>
      <c r="L1223" s="168"/>
      <c r="M1223" s="75">
        <f>_xlfn.XLOOKUP(L1223,list_vat[Страна],list_vat[Ставка НДС %],0,0)</f>
        <v>0</v>
      </c>
      <c r="N1223" s="162">
        <f t="shared" si="647"/>
        <v>0</v>
      </c>
      <c r="O1223" s="169"/>
      <c r="P1223" s="74">
        <f t="shared" si="668"/>
        <v>0</v>
      </c>
      <c r="Q1223" s="162"/>
      <c r="R1223" s="162" t="str">
        <f t="shared" si="648"/>
        <v>введи курс</v>
      </c>
      <c r="S1223" s="196">
        <f t="shared" si="649"/>
        <v>0</v>
      </c>
      <c r="T1223" s="192">
        <f t="shared" si="650"/>
        <v>0</v>
      </c>
      <c r="U1223" s="76">
        <f t="shared" si="651"/>
        <v>0</v>
      </c>
      <c r="V1223" s="123">
        <f t="shared" si="652"/>
        <v>0</v>
      </c>
      <c r="W1223" s="191"/>
      <c r="X1223" s="170"/>
      <c r="Y1223" s="74">
        <f t="shared" si="637"/>
        <v>0</v>
      </c>
      <c r="Z1223" s="188"/>
      <c r="AA1223" s="130">
        <f t="shared" si="653"/>
        <v>0</v>
      </c>
      <c r="AB1223" s="74">
        <f t="shared" si="654"/>
        <v>0</v>
      </c>
      <c r="AC1223" s="356"/>
      <c r="AD1223" s="130" cm="1">
        <f t="array" ref="AD1223">IFERROR(ROUND((_xlfn.IFS(offer_sale_type="поставка",AB1223,offer_sale_type="транзит",S1223)*(1+AC1223))/E1223,2),0)</f>
        <v>0</v>
      </c>
      <c r="AE1223" s="74">
        <f t="shared" si="655"/>
        <v>0</v>
      </c>
      <c r="AF1223" s="123" cm="1">
        <f t="array" ref="AF1223">IFERROR(ROUND(_xlfn.IFS(offer_sale_type="поставка",AB1223,offer_sale_type="транзит",S1223)*AC1223,2),0)</f>
        <v>0</v>
      </c>
      <c r="AG1223" s="130">
        <f t="shared" si="638"/>
        <v>0</v>
      </c>
      <c r="AH1223" s="74">
        <f t="shared" si="639"/>
        <v>0</v>
      </c>
      <c r="AI1223" s="123">
        <f t="shared" si="640"/>
        <v>0</v>
      </c>
      <c r="AJ1223" s="118">
        <f t="shared" si="656"/>
        <v>0</v>
      </c>
      <c r="AK1223" s="74">
        <f t="shared" si="657"/>
        <v>0</v>
      </c>
      <c r="AL1223" s="174">
        <f t="shared" si="658"/>
        <v>0</v>
      </c>
      <c r="AM1223" s="175">
        <f t="shared" si="641"/>
        <v>0</v>
      </c>
      <c r="AN1223" s="130">
        <f t="shared" si="659"/>
        <v>0</v>
      </c>
      <c r="AO1223" s="74">
        <f t="shared" si="642"/>
        <v>0</v>
      </c>
      <c r="AP1223" s="123">
        <f t="shared" si="660"/>
        <v>0</v>
      </c>
      <c r="AQ1223" s="118">
        <f t="shared" si="643"/>
        <v>0</v>
      </c>
      <c r="AR1223" s="82" t="str">
        <f t="shared" si="661"/>
        <v>https://www.alta.ru/tnved/code//</v>
      </c>
      <c r="AS1223" s="157"/>
      <c r="AT1223" s="162"/>
      <c r="AU1223" s="74">
        <f t="shared" si="644"/>
        <v>0</v>
      </c>
      <c r="AV1223" s="157"/>
      <c r="AW1223" s="75">
        <f>_xlfn.IFNA(VLOOKUP(L1223,list_vat[],3,FALSE),0)</f>
        <v>0</v>
      </c>
      <c r="AX1223" s="74">
        <f t="shared" si="662"/>
        <v>0</v>
      </c>
      <c r="AY1223" s="74">
        <f t="shared" si="663"/>
        <v>0</v>
      </c>
      <c r="AZ1223" s="130">
        <f t="shared" si="664"/>
        <v>0</v>
      </c>
      <c r="BA1223" s="74">
        <f t="shared" si="645"/>
        <v>0</v>
      </c>
      <c r="BB1223" s="193">
        <f t="shared" si="665"/>
        <v>0</v>
      </c>
      <c r="BC1223" s="102">
        <f t="shared" si="666"/>
        <v>0</v>
      </c>
      <c r="BD1223" s="102">
        <f t="shared" si="667"/>
        <v>0</v>
      </c>
      <c r="BE1223" s="413" t="s">
        <v>69</v>
      </c>
    </row>
    <row r="1224" spans="1:57" s="65" customFormat="1" ht="12" customHeight="1" x14ac:dyDescent="0.2">
      <c r="A1224" s="43">
        <v>1209</v>
      </c>
      <c r="B1224" s="166"/>
      <c r="C1224" s="166"/>
      <c r="D1224" s="166"/>
      <c r="E1224" s="162"/>
      <c r="F1224" s="166"/>
      <c r="G1224" s="162"/>
      <c r="H1224" s="162"/>
      <c r="I1224" s="189">
        <f t="shared" si="646"/>
        <v>0</v>
      </c>
      <c r="J1224" s="195"/>
      <c r="K1224" s="162"/>
      <c r="L1224" s="168"/>
      <c r="M1224" s="75">
        <f>_xlfn.XLOOKUP(L1224,list_vat[Страна],list_vat[Ставка НДС %],0,0)</f>
        <v>0</v>
      </c>
      <c r="N1224" s="162">
        <f t="shared" si="647"/>
        <v>0</v>
      </c>
      <c r="O1224" s="169"/>
      <c r="P1224" s="74">
        <f t="shared" si="668"/>
        <v>0</v>
      </c>
      <c r="Q1224" s="162"/>
      <c r="R1224" s="162" t="str">
        <f t="shared" si="648"/>
        <v>введи курс</v>
      </c>
      <c r="S1224" s="196">
        <f t="shared" si="649"/>
        <v>0</v>
      </c>
      <c r="T1224" s="192">
        <f t="shared" si="650"/>
        <v>0</v>
      </c>
      <c r="U1224" s="76">
        <f t="shared" si="651"/>
        <v>0</v>
      </c>
      <c r="V1224" s="123">
        <f t="shared" si="652"/>
        <v>0</v>
      </c>
      <c r="W1224" s="191"/>
      <c r="X1224" s="170"/>
      <c r="Y1224" s="74">
        <f t="shared" si="637"/>
        <v>0</v>
      </c>
      <c r="Z1224" s="188"/>
      <c r="AA1224" s="130">
        <f t="shared" si="653"/>
        <v>0</v>
      </c>
      <c r="AB1224" s="74">
        <f t="shared" si="654"/>
        <v>0</v>
      </c>
      <c r="AC1224" s="356"/>
      <c r="AD1224" s="130" cm="1">
        <f t="array" ref="AD1224">IFERROR(ROUND((_xlfn.IFS(offer_sale_type="поставка",AB1224,offer_sale_type="транзит",S1224)*(1+AC1224))/E1224,2),0)</f>
        <v>0</v>
      </c>
      <c r="AE1224" s="74">
        <f t="shared" si="655"/>
        <v>0</v>
      </c>
      <c r="AF1224" s="123" cm="1">
        <f t="array" ref="AF1224">IFERROR(ROUND(_xlfn.IFS(offer_sale_type="поставка",AB1224,offer_sale_type="транзит",S1224)*AC1224,2),0)</f>
        <v>0</v>
      </c>
      <c r="AG1224" s="130">
        <f t="shared" si="638"/>
        <v>0</v>
      </c>
      <c r="AH1224" s="74">
        <f t="shared" si="639"/>
        <v>0</v>
      </c>
      <c r="AI1224" s="123">
        <f t="shared" si="640"/>
        <v>0</v>
      </c>
      <c r="AJ1224" s="118">
        <f t="shared" si="656"/>
        <v>0</v>
      </c>
      <c r="AK1224" s="74">
        <f t="shared" si="657"/>
        <v>0</v>
      </c>
      <c r="AL1224" s="174">
        <f t="shared" si="658"/>
        <v>0</v>
      </c>
      <c r="AM1224" s="175">
        <f t="shared" si="641"/>
        <v>0</v>
      </c>
      <c r="AN1224" s="130">
        <f t="shared" si="659"/>
        <v>0</v>
      </c>
      <c r="AO1224" s="74">
        <f t="shared" si="642"/>
        <v>0</v>
      </c>
      <c r="AP1224" s="123">
        <f t="shared" si="660"/>
        <v>0</v>
      </c>
      <c r="AQ1224" s="118">
        <f t="shared" si="643"/>
        <v>0</v>
      </c>
      <c r="AR1224" s="82" t="str">
        <f t="shared" si="661"/>
        <v>https://www.alta.ru/tnved/code//</v>
      </c>
      <c r="AS1224" s="157"/>
      <c r="AT1224" s="162"/>
      <c r="AU1224" s="74">
        <f t="shared" si="644"/>
        <v>0</v>
      </c>
      <c r="AV1224" s="157"/>
      <c r="AW1224" s="75">
        <f>_xlfn.IFNA(VLOOKUP(L1224,list_vat[],3,FALSE),0)</f>
        <v>0</v>
      </c>
      <c r="AX1224" s="74">
        <f t="shared" si="662"/>
        <v>0</v>
      </c>
      <c r="AY1224" s="74">
        <f t="shared" si="663"/>
        <v>0</v>
      </c>
      <c r="AZ1224" s="130">
        <f t="shared" si="664"/>
        <v>0</v>
      </c>
      <c r="BA1224" s="74">
        <f t="shared" si="645"/>
        <v>0</v>
      </c>
      <c r="BB1224" s="193">
        <f t="shared" si="665"/>
        <v>0</v>
      </c>
      <c r="BC1224" s="102">
        <f t="shared" si="666"/>
        <v>0</v>
      </c>
      <c r="BD1224" s="102">
        <f t="shared" si="667"/>
        <v>0</v>
      </c>
      <c r="BE1224" s="413" t="s">
        <v>69</v>
      </c>
    </row>
    <row r="1225" spans="1:57" s="65" customFormat="1" ht="12" customHeight="1" x14ac:dyDescent="0.2">
      <c r="A1225" s="43">
        <v>1210</v>
      </c>
      <c r="B1225" s="166"/>
      <c r="C1225" s="166"/>
      <c r="D1225" s="166"/>
      <c r="E1225" s="162"/>
      <c r="F1225" s="166"/>
      <c r="G1225" s="162"/>
      <c r="H1225" s="162"/>
      <c r="I1225" s="189">
        <f t="shared" si="646"/>
        <v>0</v>
      </c>
      <c r="J1225" s="195"/>
      <c r="K1225" s="162"/>
      <c r="L1225" s="168"/>
      <c r="M1225" s="75">
        <f>_xlfn.XLOOKUP(L1225,list_vat[Страна],list_vat[Ставка НДС %],0,0)</f>
        <v>0</v>
      </c>
      <c r="N1225" s="162">
        <f t="shared" si="647"/>
        <v>0</v>
      </c>
      <c r="O1225" s="169"/>
      <c r="P1225" s="74">
        <f t="shared" si="668"/>
        <v>0</v>
      </c>
      <c r="Q1225" s="162"/>
      <c r="R1225" s="162" t="str">
        <f t="shared" si="648"/>
        <v>введи курс</v>
      </c>
      <c r="S1225" s="196">
        <f t="shared" si="649"/>
        <v>0</v>
      </c>
      <c r="T1225" s="192">
        <f t="shared" si="650"/>
        <v>0</v>
      </c>
      <c r="U1225" s="76">
        <f t="shared" si="651"/>
        <v>0</v>
      </c>
      <c r="V1225" s="123">
        <f t="shared" si="652"/>
        <v>0</v>
      </c>
      <c r="W1225" s="191"/>
      <c r="X1225" s="170"/>
      <c r="Y1225" s="74">
        <f t="shared" si="637"/>
        <v>0</v>
      </c>
      <c r="Z1225" s="188"/>
      <c r="AA1225" s="130">
        <f t="shared" si="653"/>
        <v>0</v>
      </c>
      <c r="AB1225" s="74">
        <f t="shared" si="654"/>
        <v>0</v>
      </c>
      <c r="AC1225" s="356"/>
      <c r="AD1225" s="130" cm="1">
        <f t="array" ref="AD1225">IFERROR(ROUND((_xlfn.IFS(offer_sale_type="поставка",AB1225,offer_sale_type="транзит",S1225)*(1+AC1225))/E1225,2),0)</f>
        <v>0</v>
      </c>
      <c r="AE1225" s="74">
        <f t="shared" si="655"/>
        <v>0</v>
      </c>
      <c r="AF1225" s="123" cm="1">
        <f t="array" ref="AF1225">IFERROR(ROUND(_xlfn.IFS(offer_sale_type="поставка",AB1225,offer_sale_type="транзит",S1225)*AC1225,2),0)</f>
        <v>0</v>
      </c>
      <c r="AG1225" s="130">
        <f t="shared" si="638"/>
        <v>0</v>
      </c>
      <c r="AH1225" s="74">
        <f t="shared" si="639"/>
        <v>0</v>
      </c>
      <c r="AI1225" s="123">
        <f t="shared" si="640"/>
        <v>0</v>
      </c>
      <c r="AJ1225" s="118">
        <f t="shared" si="656"/>
        <v>0</v>
      </c>
      <c r="AK1225" s="74">
        <f t="shared" si="657"/>
        <v>0</v>
      </c>
      <c r="AL1225" s="174">
        <f t="shared" si="658"/>
        <v>0</v>
      </c>
      <c r="AM1225" s="175">
        <f t="shared" si="641"/>
        <v>0</v>
      </c>
      <c r="AN1225" s="130">
        <f t="shared" si="659"/>
        <v>0</v>
      </c>
      <c r="AO1225" s="74">
        <f t="shared" si="642"/>
        <v>0</v>
      </c>
      <c r="AP1225" s="123">
        <f t="shared" si="660"/>
        <v>0</v>
      </c>
      <c r="AQ1225" s="118">
        <f t="shared" si="643"/>
        <v>0</v>
      </c>
      <c r="AR1225" s="82" t="str">
        <f t="shared" si="661"/>
        <v>https://www.alta.ru/tnved/code//</v>
      </c>
      <c r="AS1225" s="157"/>
      <c r="AT1225" s="162"/>
      <c r="AU1225" s="74">
        <f t="shared" si="644"/>
        <v>0</v>
      </c>
      <c r="AV1225" s="157"/>
      <c r="AW1225" s="75">
        <f>_xlfn.IFNA(VLOOKUP(L1225,list_vat[],3,FALSE),0)</f>
        <v>0</v>
      </c>
      <c r="AX1225" s="74">
        <f t="shared" si="662"/>
        <v>0</v>
      </c>
      <c r="AY1225" s="74">
        <f t="shared" si="663"/>
        <v>0</v>
      </c>
      <c r="AZ1225" s="130">
        <f t="shared" si="664"/>
        <v>0</v>
      </c>
      <c r="BA1225" s="74">
        <f t="shared" si="645"/>
        <v>0</v>
      </c>
      <c r="BB1225" s="193">
        <f t="shared" si="665"/>
        <v>0</v>
      </c>
      <c r="BC1225" s="102">
        <f t="shared" si="666"/>
        <v>0</v>
      </c>
      <c r="BD1225" s="102">
        <f t="shared" si="667"/>
        <v>0</v>
      </c>
      <c r="BE1225" s="413" t="s">
        <v>69</v>
      </c>
    </row>
    <row r="1226" spans="1:57" s="65" customFormat="1" ht="12" customHeight="1" x14ac:dyDescent="0.2">
      <c r="A1226" s="43">
        <v>1211</v>
      </c>
      <c r="B1226" s="166"/>
      <c r="C1226" s="166"/>
      <c r="D1226" s="166"/>
      <c r="E1226" s="162"/>
      <c r="F1226" s="166"/>
      <c r="G1226" s="162"/>
      <c r="H1226" s="162"/>
      <c r="I1226" s="189">
        <f t="shared" si="646"/>
        <v>0</v>
      </c>
      <c r="J1226" s="195"/>
      <c r="K1226" s="162"/>
      <c r="L1226" s="168"/>
      <c r="M1226" s="75">
        <f>_xlfn.XLOOKUP(L1226,list_vat[Страна],list_vat[Ставка НДС %],0,0)</f>
        <v>0</v>
      </c>
      <c r="N1226" s="162">
        <f t="shared" si="647"/>
        <v>0</v>
      </c>
      <c r="O1226" s="169"/>
      <c r="P1226" s="74">
        <f t="shared" si="668"/>
        <v>0</v>
      </c>
      <c r="Q1226" s="162"/>
      <c r="R1226" s="162" t="str">
        <f t="shared" si="648"/>
        <v>введи курс</v>
      </c>
      <c r="S1226" s="196">
        <f t="shared" si="649"/>
        <v>0</v>
      </c>
      <c r="T1226" s="192">
        <f t="shared" si="650"/>
        <v>0</v>
      </c>
      <c r="U1226" s="76">
        <f t="shared" si="651"/>
        <v>0</v>
      </c>
      <c r="V1226" s="123">
        <f t="shared" si="652"/>
        <v>0</v>
      </c>
      <c r="W1226" s="191"/>
      <c r="X1226" s="170"/>
      <c r="Y1226" s="74">
        <f t="shared" si="637"/>
        <v>0</v>
      </c>
      <c r="Z1226" s="188"/>
      <c r="AA1226" s="130">
        <f t="shared" si="653"/>
        <v>0</v>
      </c>
      <c r="AB1226" s="74">
        <f t="shared" si="654"/>
        <v>0</v>
      </c>
      <c r="AC1226" s="356"/>
      <c r="AD1226" s="130" cm="1">
        <f t="array" ref="AD1226">IFERROR(ROUND((_xlfn.IFS(offer_sale_type="поставка",AB1226,offer_sale_type="транзит",S1226)*(1+AC1226))/E1226,2),0)</f>
        <v>0</v>
      </c>
      <c r="AE1226" s="74">
        <f t="shared" si="655"/>
        <v>0</v>
      </c>
      <c r="AF1226" s="123" cm="1">
        <f t="array" ref="AF1226">IFERROR(ROUND(_xlfn.IFS(offer_sale_type="поставка",AB1226,offer_sale_type="транзит",S1226)*AC1226,2),0)</f>
        <v>0</v>
      </c>
      <c r="AG1226" s="130">
        <f t="shared" si="638"/>
        <v>0</v>
      </c>
      <c r="AH1226" s="74">
        <f t="shared" si="639"/>
        <v>0</v>
      </c>
      <c r="AI1226" s="123">
        <f t="shared" si="640"/>
        <v>0</v>
      </c>
      <c r="AJ1226" s="118">
        <f t="shared" si="656"/>
        <v>0</v>
      </c>
      <c r="AK1226" s="74">
        <f t="shared" si="657"/>
        <v>0</v>
      </c>
      <c r="AL1226" s="174">
        <f t="shared" si="658"/>
        <v>0</v>
      </c>
      <c r="AM1226" s="175">
        <f t="shared" si="641"/>
        <v>0</v>
      </c>
      <c r="AN1226" s="130">
        <f t="shared" si="659"/>
        <v>0</v>
      </c>
      <c r="AO1226" s="74">
        <f t="shared" si="642"/>
        <v>0</v>
      </c>
      <c r="AP1226" s="123">
        <f t="shared" si="660"/>
        <v>0</v>
      </c>
      <c r="AQ1226" s="118">
        <f t="shared" si="643"/>
        <v>0</v>
      </c>
      <c r="AR1226" s="82" t="str">
        <f t="shared" si="661"/>
        <v>https://www.alta.ru/tnved/code//</v>
      </c>
      <c r="AS1226" s="157"/>
      <c r="AT1226" s="162"/>
      <c r="AU1226" s="74">
        <f t="shared" si="644"/>
        <v>0</v>
      </c>
      <c r="AV1226" s="157"/>
      <c r="AW1226" s="75">
        <f>_xlfn.IFNA(VLOOKUP(L1226,list_vat[],3,FALSE),0)</f>
        <v>0</v>
      </c>
      <c r="AX1226" s="74">
        <f t="shared" si="662"/>
        <v>0</v>
      </c>
      <c r="AY1226" s="74">
        <f t="shared" si="663"/>
        <v>0</v>
      </c>
      <c r="AZ1226" s="130">
        <f t="shared" si="664"/>
        <v>0</v>
      </c>
      <c r="BA1226" s="74">
        <f t="shared" si="645"/>
        <v>0</v>
      </c>
      <c r="BB1226" s="193">
        <f t="shared" si="665"/>
        <v>0</v>
      </c>
      <c r="BC1226" s="102">
        <f t="shared" si="666"/>
        <v>0</v>
      </c>
      <c r="BD1226" s="102">
        <f t="shared" si="667"/>
        <v>0</v>
      </c>
      <c r="BE1226" s="413" t="s">
        <v>69</v>
      </c>
    </row>
    <row r="1227" spans="1:57" s="65" customFormat="1" ht="12" customHeight="1" x14ac:dyDescent="0.2">
      <c r="A1227" s="43">
        <v>1212</v>
      </c>
      <c r="B1227" s="166"/>
      <c r="C1227" s="166"/>
      <c r="D1227" s="166"/>
      <c r="E1227" s="162"/>
      <c r="F1227" s="166"/>
      <c r="G1227" s="162"/>
      <c r="H1227" s="162"/>
      <c r="I1227" s="189">
        <f t="shared" si="646"/>
        <v>0</v>
      </c>
      <c r="J1227" s="195"/>
      <c r="K1227" s="162"/>
      <c r="L1227" s="168"/>
      <c r="M1227" s="75">
        <f>_xlfn.XLOOKUP(L1227,list_vat[Страна],list_vat[Ставка НДС %],0,0)</f>
        <v>0</v>
      </c>
      <c r="N1227" s="162">
        <f t="shared" si="647"/>
        <v>0</v>
      </c>
      <c r="O1227" s="169"/>
      <c r="P1227" s="74">
        <f t="shared" si="668"/>
        <v>0</v>
      </c>
      <c r="Q1227" s="162"/>
      <c r="R1227" s="162" t="str">
        <f t="shared" si="648"/>
        <v>введи курс</v>
      </c>
      <c r="S1227" s="196">
        <f t="shared" si="649"/>
        <v>0</v>
      </c>
      <c r="T1227" s="192">
        <f t="shared" si="650"/>
        <v>0</v>
      </c>
      <c r="U1227" s="76">
        <f t="shared" si="651"/>
        <v>0</v>
      </c>
      <c r="V1227" s="123">
        <f t="shared" si="652"/>
        <v>0</v>
      </c>
      <c r="W1227" s="191"/>
      <c r="X1227" s="170"/>
      <c r="Y1227" s="74">
        <f t="shared" si="637"/>
        <v>0</v>
      </c>
      <c r="Z1227" s="188"/>
      <c r="AA1227" s="130">
        <f t="shared" si="653"/>
        <v>0</v>
      </c>
      <c r="AB1227" s="74">
        <f t="shared" si="654"/>
        <v>0</v>
      </c>
      <c r="AC1227" s="356"/>
      <c r="AD1227" s="130" cm="1">
        <f t="array" ref="AD1227">IFERROR(ROUND((_xlfn.IFS(offer_sale_type="поставка",AB1227,offer_sale_type="транзит",S1227)*(1+AC1227))/E1227,2),0)</f>
        <v>0</v>
      </c>
      <c r="AE1227" s="74">
        <f t="shared" si="655"/>
        <v>0</v>
      </c>
      <c r="AF1227" s="123" cm="1">
        <f t="array" ref="AF1227">IFERROR(ROUND(_xlfn.IFS(offer_sale_type="поставка",AB1227,offer_sale_type="транзит",S1227)*AC1227,2),0)</f>
        <v>0</v>
      </c>
      <c r="AG1227" s="130">
        <f t="shared" si="638"/>
        <v>0</v>
      </c>
      <c r="AH1227" s="74">
        <f t="shared" si="639"/>
        <v>0</v>
      </c>
      <c r="AI1227" s="123">
        <f t="shared" si="640"/>
        <v>0</v>
      </c>
      <c r="AJ1227" s="118">
        <f t="shared" si="656"/>
        <v>0</v>
      </c>
      <c r="AK1227" s="74">
        <f t="shared" si="657"/>
        <v>0</v>
      </c>
      <c r="AL1227" s="174">
        <f t="shared" si="658"/>
        <v>0</v>
      </c>
      <c r="AM1227" s="175">
        <f t="shared" si="641"/>
        <v>0</v>
      </c>
      <c r="AN1227" s="130">
        <f t="shared" si="659"/>
        <v>0</v>
      </c>
      <c r="AO1227" s="74">
        <f t="shared" si="642"/>
        <v>0</v>
      </c>
      <c r="AP1227" s="123">
        <f t="shared" si="660"/>
        <v>0</v>
      </c>
      <c r="AQ1227" s="118">
        <f t="shared" si="643"/>
        <v>0</v>
      </c>
      <c r="AR1227" s="82" t="str">
        <f t="shared" si="661"/>
        <v>https://www.alta.ru/tnved/code//</v>
      </c>
      <c r="AS1227" s="157"/>
      <c r="AT1227" s="162"/>
      <c r="AU1227" s="74">
        <f t="shared" si="644"/>
        <v>0</v>
      </c>
      <c r="AV1227" s="157"/>
      <c r="AW1227" s="75">
        <f>_xlfn.IFNA(VLOOKUP(L1227,list_vat[],3,FALSE),0)</f>
        <v>0</v>
      </c>
      <c r="AX1227" s="74">
        <f t="shared" si="662"/>
        <v>0</v>
      </c>
      <c r="AY1227" s="74">
        <f t="shared" si="663"/>
        <v>0</v>
      </c>
      <c r="AZ1227" s="130">
        <f t="shared" si="664"/>
        <v>0</v>
      </c>
      <c r="BA1227" s="74">
        <f t="shared" si="645"/>
        <v>0</v>
      </c>
      <c r="BB1227" s="193">
        <f t="shared" si="665"/>
        <v>0</v>
      </c>
      <c r="BC1227" s="102">
        <f t="shared" si="666"/>
        <v>0</v>
      </c>
      <c r="BD1227" s="102">
        <f t="shared" si="667"/>
        <v>0</v>
      </c>
      <c r="BE1227" s="413" t="s">
        <v>69</v>
      </c>
    </row>
    <row r="1228" spans="1:57" s="65" customFormat="1" ht="12" customHeight="1" x14ac:dyDescent="0.2">
      <c r="A1228" s="43">
        <v>1213</v>
      </c>
      <c r="B1228" s="166"/>
      <c r="C1228" s="166"/>
      <c r="D1228" s="166"/>
      <c r="E1228" s="162"/>
      <c r="F1228" s="166"/>
      <c r="G1228" s="162"/>
      <c r="H1228" s="162"/>
      <c r="I1228" s="189">
        <f t="shared" si="646"/>
        <v>0</v>
      </c>
      <c r="J1228" s="195"/>
      <c r="K1228" s="162"/>
      <c r="L1228" s="168"/>
      <c r="M1228" s="75">
        <f>_xlfn.XLOOKUP(L1228,list_vat[Страна],list_vat[Ставка НДС %],0,0)</f>
        <v>0</v>
      </c>
      <c r="N1228" s="162">
        <f t="shared" si="647"/>
        <v>0</v>
      </c>
      <c r="O1228" s="169"/>
      <c r="P1228" s="74">
        <f t="shared" si="668"/>
        <v>0</v>
      </c>
      <c r="Q1228" s="162"/>
      <c r="R1228" s="162" t="str">
        <f t="shared" si="648"/>
        <v>введи курс</v>
      </c>
      <c r="S1228" s="196">
        <f t="shared" si="649"/>
        <v>0</v>
      </c>
      <c r="T1228" s="192">
        <f t="shared" si="650"/>
        <v>0</v>
      </c>
      <c r="U1228" s="76">
        <f t="shared" si="651"/>
        <v>0</v>
      </c>
      <c r="V1228" s="123">
        <f t="shared" si="652"/>
        <v>0</v>
      </c>
      <c r="W1228" s="191"/>
      <c r="X1228" s="170"/>
      <c r="Y1228" s="74">
        <f t="shared" si="637"/>
        <v>0</v>
      </c>
      <c r="Z1228" s="188"/>
      <c r="AA1228" s="130">
        <f t="shared" si="653"/>
        <v>0</v>
      </c>
      <c r="AB1228" s="74">
        <f t="shared" si="654"/>
        <v>0</v>
      </c>
      <c r="AC1228" s="356"/>
      <c r="AD1228" s="130" cm="1">
        <f t="array" ref="AD1228">IFERROR(ROUND((_xlfn.IFS(offer_sale_type="поставка",AB1228,offer_sale_type="транзит",S1228)*(1+AC1228))/E1228,2),0)</f>
        <v>0</v>
      </c>
      <c r="AE1228" s="74">
        <f t="shared" si="655"/>
        <v>0</v>
      </c>
      <c r="AF1228" s="123" cm="1">
        <f t="array" ref="AF1228">IFERROR(ROUND(_xlfn.IFS(offer_sale_type="поставка",AB1228,offer_sale_type="транзит",S1228)*AC1228,2),0)</f>
        <v>0</v>
      </c>
      <c r="AG1228" s="130">
        <f t="shared" si="638"/>
        <v>0</v>
      </c>
      <c r="AH1228" s="74">
        <f t="shared" si="639"/>
        <v>0</v>
      </c>
      <c r="AI1228" s="123">
        <f t="shared" si="640"/>
        <v>0</v>
      </c>
      <c r="AJ1228" s="118">
        <f t="shared" si="656"/>
        <v>0</v>
      </c>
      <c r="AK1228" s="74">
        <f t="shared" si="657"/>
        <v>0</v>
      </c>
      <c r="AL1228" s="174">
        <f t="shared" si="658"/>
        <v>0</v>
      </c>
      <c r="AM1228" s="175">
        <f t="shared" si="641"/>
        <v>0</v>
      </c>
      <c r="AN1228" s="130">
        <f t="shared" si="659"/>
        <v>0</v>
      </c>
      <c r="AO1228" s="74">
        <f t="shared" si="642"/>
        <v>0</v>
      </c>
      <c r="AP1228" s="123">
        <f t="shared" si="660"/>
        <v>0</v>
      </c>
      <c r="AQ1228" s="118">
        <f t="shared" si="643"/>
        <v>0</v>
      </c>
      <c r="AR1228" s="82" t="str">
        <f t="shared" si="661"/>
        <v>https://www.alta.ru/tnved/code//</v>
      </c>
      <c r="AS1228" s="157"/>
      <c r="AT1228" s="162"/>
      <c r="AU1228" s="74">
        <f t="shared" si="644"/>
        <v>0</v>
      </c>
      <c r="AV1228" s="157"/>
      <c r="AW1228" s="75">
        <f>_xlfn.IFNA(VLOOKUP(L1228,list_vat[],3,FALSE),0)</f>
        <v>0</v>
      </c>
      <c r="AX1228" s="74">
        <f t="shared" si="662"/>
        <v>0</v>
      </c>
      <c r="AY1228" s="74">
        <f t="shared" si="663"/>
        <v>0</v>
      </c>
      <c r="AZ1228" s="130">
        <f t="shared" si="664"/>
        <v>0</v>
      </c>
      <c r="BA1228" s="74">
        <f t="shared" si="645"/>
        <v>0</v>
      </c>
      <c r="BB1228" s="193">
        <f t="shared" si="665"/>
        <v>0</v>
      </c>
      <c r="BC1228" s="102">
        <f t="shared" si="666"/>
        <v>0</v>
      </c>
      <c r="BD1228" s="102">
        <f t="shared" si="667"/>
        <v>0</v>
      </c>
      <c r="BE1228" s="413" t="s">
        <v>69</v>
      </c>
    </row>
    <row r="1229" spans="1:57" s="65" customFormat="1" ht="12" customHeight="1" x14ac:dyDescent="0.2">
      <c r="A1229" s="43">
        <v>1214</v>
      </c>
      <c r="B1229" s="166"/>
      <c r="C1229" s="166"/>
      <c r="D1229" s="166"/>
      <c r="E1229" s="162"/>
      <c r="F1229" s="166"/>
      <c r="G1229" s="162"/>
      <c r="H1229" s="162"/>
      <c r="I1229" s="189">
        <f t="shared" si="646"/>
        <v>0</v>
      </c>
      <c r="J1229" s="195"/>
      <c r="K1229" s="162"/>
      <c r="L1229" s="168"/>
      <c r="M1229" s="75">
        <f>_xlfn.XLOOKUP(L1229,list_vat[Страна],list_vat[Ставка НДС %],0,0)</f>
        <v>0</v>
      </c>
      <c r="N1229" s="162">
        <f t="shared" si="647"/>
        <v>0</v>
      </c>
      <c r="O1229" s="169"/>
      <c r="P1229" s="74">
        <f t="shared" si="668"/>
        <v>0</v>
      </c>
      <c r="Q1229" s="162"/>
      <c r="R1229" s="162" t="str">
        <f t="shared" si="648"/>
        <v>введи курс</v>
      </c>
      <c r="S1229" s="196">
        <f t="shared" si="649"/>
        <v>0</v>
      </c>
      <c r="T1229" s="192">
        <f t="shared" si="650"/>
        <v>0</v>
      </c>
      <c r="U1229" s="76">
        <f t="shared" si="651"/>
        <v>0</v>
      </c>
      <c r="V1229" s="123">
        <f t="shared" si="652"/>
        <v>0</v>
      </c>
      <c r="W1229" s="191"/>
      <c r="X1229" s="170"/>
      <c r="Y1229" s="74">
        <f t="shared" si="637"/>
        <v>0</v>
      </c>
      <c r="Z1229" s="188"/>
      <c r="AA1229" s="130">
        <f t="shared" si="653"/>
        <v>0</v>
      </c>
      <c r="AB1229" s="74">
        <f t="shared" si="654"/>
        <v>0</v>
      </c>
      <c r="AC1229" s="356"/>
      <c r="AD1229" s="130" cm="1">
        <f t="array" ref="AD1229">IFERROR(ROUND((_xlfn.IFS(offer_sale_type="поставка",AB1229,offer_sale_type="транзит",S1229)*(1+AC1229))/E1229,2),0)</f>
        <v>0</v>
      </c>
      <c r="AE1229" s="74">
        <f t="shared" si="655"/>
        <v>0</v>
      </c>
      <c r="AF1229" s="123" cm="1">
        <f t="array" ref="AF1229">IFERROR(ROUND(_xlfn.IFS(offer_sale_type="поставка",AB1229,offer_sale_type="транзит",S1229)*AC1229,2),0)</f>
        <v>0</v>
      </c>
      <c r="AG1229" s="130">
        <f t="shared" si="638"/>
        <v>0</v>
      </c>
      <c r="AH1229" s="74">
        <f t="shared" si="639"/>
        <v>0</v>
      </c>
      <c r="AI1229" s="123">
        <f t="shared" si="640"/>
        <v>0</v>
      </c>
      <c r="AJ1229" s="118">
        <f t="shared" si="656"/>
        <v>0</v>
      </c>
      <c r="AK1229" s="74">
        <f t="shared" si="657"/>
        <v>0</v>
      </c>
      <c r="AL1229" s="174">
        <f t="shared" si="658"/>
        <v>0</v>
      </c>
      <c r="AM1229" s="175">
        <f t="shared" si="641"/>
        <v>0</v>
      </c>
      <c r="AN1229" s="130">
        <f t="shared" si="659"/>
        <v>0</v>
      </c>
      <c r="AO1229" s="74">
        <f t="shared" si="642"/>
        <v>0</v>
      </c>
      <c r="AP1229" s="123">
        <f t="shared" si="660"/>
        <v>0</v>
      </c>
      <c r="AQ1229" s="118">
        <f t="shared" si="643"/>
        <v>0</v>
      </c>
      <c r="AR1229" s="82" t="str">
        <f t="shared" si="661"/>
        <v>https://www.alta.ru/tnved/code//</v>
      </c>
      <c r="AS1229" s="157"/>
      <c r="AT1229" s="162"/>
      <c r="AU1229" s="74">
        <f t="shared" si="644"/>
        <v>0</v>
      </c>
      <c r="AV1229" s="157"/>
      <c r="AW1229" s="75">
        <f>_xlfn.IFNA(VLOOKUP(L1229,list_vat[],3,FALSE),0)</f>
        <v>0</v>
      </c>
      <c r="AX1229" s="74">
        <f t="shared" si="662"/>
        <v>0</v>
      </c>
      <c r="AY1229" s="74">
        <f t="shared" si="663"/>
        <v>0</v>
      </c>
      <c r="AZ1229" s="130">
        <f t="shared" si="664"/>
        <v>0</v>
      </c>
      <c r="BA1229" s="74">
        <f t="shared" si="645"/>
        <v>0</v>
      </c>
      <c r="BB1229" s="193">
        <f t="shared" si="665"/>
        <v>0</v>
      </c>
      <c r="BC1229" s="102">
        <f t="shared" si="666"/>
        <v>0</v>
      </c>
      <c r="BD1229" s="102">
        <f t="shared" si="667"/>
        <v>0</v>
      </c>
      <c r="BE1229" s="413" t="s">
        <v>69</v>
      </c>
    </row>
    <row r="1230" spans="1:57" s="65" customFormat="1" ht="12" customHeight="1" x14ac:dyDescent="0.2">
      <c r="A1230" s="43">
        <v>1215</v>
      </c>
      <c r="B1230" s="166"/>
      <c r="C1230" s="166"/>
      <c r="D1230" s="166"/>
      <c r="E1230" s="162"/>
      <c r="F1230" s="166"/>
      <c r="G1230" s="162"/>
      <c r="H1230" s="162"/>
      <c r="I1230" s="189">
        <f t="shared" si="646"/>
        <v>0</v>
      </c>
      <c r="J1230" s="195"/>
      <c r="K1230" s="162"/>
      <c r="L1230" s="168"/>
      <c r="M1230" s="75">
        <f>_xlfn.XLOOKUP(L1230,list_vat[Страна],list_vat[Ставка НДС %],0,0)</f>
        <v>0</v>
      </c>
      <c r="N1230" s="162">
        <f t="shared" si="647"/>
        <v>0</v>
      </c>
      <c r="O1230" s="169"/>
      <c r="P1230" s="74">
        <f t="shared" si="668"/>
        <v>0</v>
      </c>
      <c r="Q1230" s="162"/>
      <c r="R1230" s="162" t="str">
        <f t="shared" si="648"/>
        <v>введи курс</v>
      </c>
      <c r="S1230" s="196">
        <f t="shared" si="649"/>
        <v>0</v>
      </c>
      <c r="T1230" s="192">
        <f t="shared" si="650"/>
        <v>0</v>
      </c>
      <c r="U1230" s="76">
        <f t="shared" si="651"/>
        <v>0</v>
      </c>
      <c r="V1230" s="123">
        <f t="shared" si="652"/>
        <v>0</v>
      </c>
      <c r="W1230" s="191"/>
      <c r="X1230" s="170"/>
      <c r="Y1230" s="74">
        <f t="shared" si="637"/>
        <v>0</v>
      </c>
      <c r="Z1230" s="188"/>
      <c r="AA1230" s="130">
        <f t="shared" si="653"/>
        <v>0</v>
      </c>
      <c r="AB1230" s="74">
        <f t="shared" si="654"/>
        <v>0</v>
      </c>
      <c r="AC1230" s="356"/>
      <c r="AD1230" s="130" cm="1">
        <f t="array" ref="AD1230">IFERROR(ROUND((_xlfn.IFS(offer_sale_type="поставка",AB1230,offer_sale_type="транзит",S1230)*(1+AC1230))/E1230,2),0)</f>
        <v>0</v>
      </c>
      <c r="AE1230" s="74">
        <f t="shared" si="655"/>
        <v>0</v>
      </c>
      <c r="AF1230" s="123" cm="1">
        <f t="array" ref="AF1230">IFERROR(ROUND(_xlfn.IFS(offer_sale_type="поставка",AB1230,offer_sale_type="транзит",S1230)*AC1230,2),0)</f>
        <v>0</v>
      </c>
      <c r="AG1230" s="130">
        <f t="shared" si="638"/>
        <v>0</v>
      </c>
      <c r="AH1230" s="74">
        <f t="shared" si="639"/>
        <v>0</v>
      </c>
      <c r="AI1230" s="123">
        <f t="shared" si="640"/>
        <v>0</v>
      </c>
      <c r="AJ1230" s="118">
        <f t="shared" si="656"/>
        <v>0</v>
      </c>
      <c r="AK1230" s="74">
        <f t="shared" si="657"/>
        <v>0</v>
      </c>
      <c r="AL1230" s="174">
        <f t="shared" si="658"/>
        <v>0</v>
      </c>
      <c r="AM1230" s="175">
        <f t="shared" si="641"/>
        <v>0</v>
      </c>
      <c r="AN1230" s="130">
        <f t="shared" si="659"/>
        <v>0</v>
      </c>
      <c r="AO1230" s="74">
        <f t="shared" si="642"/>
        <v>0</v>
      </c>
      <c r="AP1230" s="123">
        <f t="shared" si="660"/>
        <v>0</v>
      </c>
      <c r="AQ1230" s="118">
        <f t="shared" si="643"/>
        <v>0</v>
      </c>
      <c r="AR1230" s="82" t="str">
        <f t="shared" si="661"/>
        <v>https://www.alta.ru/tnved/code//</v>
      </c>
      <c r="AS1230" s="157"/>
      <c r="AT1230" s="162"/>
      <c r="AU1230" s="74">
        <f t="shared" si="644"/>
        <v>0</v>
      </c>
      <c r="AV1230" s="157"/>
      <c r="AW1230" s="75">
        <f>_xlfn.IFNA(VLOOKUP(L1230,list_vat[],3,FALSE),0)</f>
        <v>0</v>
      </c>
      <c r="AX1230" s="74">
        <f t="shared" si="662"/>
        <v>0</v>
      </c>
      <c r="AY1230" s="74">
        <f t="shared" si="663"/>
        <v>0</v>
      </c>
      <c r="AZ1230" s="130">
        <f t="shared" si="664"/>
        <v>0</v>
      </c>
      <c r="BA1230" s="74">
        <f t="shared" si="645"/>
        <v>0</v>
      </c>
      <c r="BB1230" s="193">
        <f t="shared" si="665"/>
        <v>0</v>
      </c>
      <c r="BC1230" s="102">
        <f t="shared" si="666"/>
        <v>0</v>
      </c>
      <c r="BD1230" s="102">
        <f t="shared" si="667"/>
        <v>0</v>
      </c>
      <c r="BE1230" s="413" t="s">
        <v>69</v>
      </c>
    </row>
    <row r="1231" spans="1:57" s="65" customFormat="1" ht="12" customHeight="1" x14ac:dyDescent="0.2">
      <c r="A1231" s="43">
        <v>1216</v>
      </c>
      <c r="B1231" s="166"/>
      <c r="C1231" s="166"/>
      <c r="D1231" s="166"/>
      <c r="E1231" s="162"/>
      <c r="F1231" s="166"/>
      <c r="G1231" s="162"/>
      <c r="H1231" s="162"/>
      <c r="I1231" s="189">
        <f t="shared" si="646"/>
        <v>0</v>
      </c>
      <c r="J1231" s="195"/>
      <c r="K1231" s="162"/>
      <c r="L1231" s="168"/>
      <c r="M1231" s="75">
        <f>_xlfn.XLOOKUP(L1231,list_vat[Страна],list_vat[Ставка НДС %],0,0)</f>
        <v>0</v>
      </c>
      <c r="N1231" s="162">
        <f t="shared" si="647"/>
        <v>0</v>
      </c>
      <c r="O1231" s="169"/>
      <c r="P1231" s="74">
        <f t="shared" si="668"/>
        <v>0</v>
      </c>
      <c r="Q1231" s="162"/>
      <c r="R1231" s="162" t="str">
        <f t="shared" si="648"/>
        <v>введи курс</v>
      </c>
      <c r="S1231" s="196">
        <f t="shared" si="649"/>
        <v>0</v>
      </c>
      <c r="T1231" s="192">
        <f t="shared" si="650"/>
        <v>0</v>
      </c>
      <c r="U1231" s="76">
        <f t="shared" si="651"/>
        <v>0</v>
      </c>
      <c r="V1231" s="123">
        <f t="shared" si="652"/>
        <v>0</v>
      </c>
      <c r="W1231" s="191"/>
      <c r="X1231" s="170"/>
      <c r="Y1231" s="74">
        <f t="shared" si="637"/>
        <v>0</v>
      </c>
      <c r="Z1231" s="188"/>
      <c r="AA1231" s="130">
        <f t="shared" si="653"/>
        <v>0</v>
      </c>
      <c r="AB1231" s="74">
        <f t="shared" si="654"/>
        <v>0</v>
      </c>
      <c r="AC1231" s="356"/>
      <c r="AD1231" s="130" cm="1">
        <f t="array" ref="AD1231">IFERROR(ROUND((_xlfn.IFS(offer_sale_type="поставка",AB1231,offer_sale_type="транзит",S1231)*(1+AC1231))/E1231,2),0)</f>
        <v>0</v>
      </c>
      <c r="AE1231" s="74">
        <f t="shared" si="655"/>
        <v>0</v>
      </c>
      <c r="AF1231" s="123" cm="1">
        <f t="array" ref="AF1231">IFERROR(ROUND(_xlfn.IFS(offer_sale_type="поставка",AB1231,offer_sale_type="транзит",S1231)*AC1231,2),0)</f>
        <v>0</v>
      </c>
      <c r="AG1231" s="130">
        <f t="shared" si="638"/>
        <v>0</v>
      </c>
      <c r="AH1231" s="74">
        <f t="shared" si="639"/>
        <v>0</v>
      </c>
      <c r="AI1231" s="123">
        <f t="shared" si="640"/>
        <v>0</v>
      </c>
      <c r="AJ1231" s="118">
        <f t="shared" si="656"/>
        <v>0</v>
      </c>
      <c r="AK1231" s="74">
        <f t="shared" si="657"/>
        <v>0</v>
      </c>
      <c r="AL1231" s="174">
        <f t="shared" si="658"/>
        <v>0</v>
      </c>
      <c r="AM1231" s="175">
        <f t="shared" si="641"/>
        <v>0</v>
      </c>
      <c r="AN1231" s="130">
        <f t="shared" si="659"/>
        <v>0</v>
      </c>
      <c r="AO1231" s="74">
        <f t="shared" si="642"/>
        <v>0</v>
      </c>
      <c r="AP1231" s="123">
        <f t="shared" si="660"/>
        <v>0</v>
      </c>
      <c r="AQ1231" s="118">
        <f t="shared" si="643"/>
        <v>0</v>
      </c>
      <c r="AR1231" s="82" t="str">
        <f t="shared" si="661"/>
        <v>https://www.alta.ru/tnved/code//</v>
      </c>
      <c r="AS1231" s="157"/>
      <c r="AT1231" s="162"/>
      <c r="AU1231" s="74">
        <f t="shared" si="644"/>
        <v>0</v>
      </c>
      <c r="AV1231" s="157"/>
      <c r="AW1231" s="75">
        <f>_xlfn.IFNA(VLOOKUP(L1231,list_vat[],3,FALSE),0)</f>
        <v>0</v>
      </c>
      <c r="AX1231" s="74">
        <f t="shared" si="662"/>
        <v>0</v>
      </c>
      <c r="AY1231" s="74">
        <f t="shared" si="663"/>
        <v>0</v>
      </c>
      <c r="AZ1231" s="130">
        <f t="shared" si="664"/>
        <v>0</v>
      </c>
      <c r="BA1231" s="74">
        <f t="shared" si="645"/>
        <v>0</v>
      </c>
      <c r="BB1231" s="193">
        <f t="shared" si="665"/>
        <v>0</v>
      </c>
      <c r="BC1231" s="102">
        <f t="shared" si="666"/>
        <v>0</v>
      </c>
      <c r="BD1231" s="102">
        <f t="shared" si="667"/>
        <v>0</v>
      </c>
      <c r="BE1231" s="413" t="s">
        <v>69</v>
      </c>
    </row>
    <row r="1232" spans="1:57" s="65" customFormat="1" ht="12" customHeight="1" x14ac:dyDescent="0.2">
      <c r="A1232" s="43">
        <v>1217</v>
      </c>
      <c r="B1232" s="166"/>
      <c r="C1232" s="166"/>
      <c r="D1232" s="166"/>
      <c r="E1232" s="162"/>
      <c r="F1232" s="166"/>
      <c r="G1232" s="162"/>
      <c r="H1232" s="162"/>
      <c r="I1232" s="189">
        <f t="shared" si="646"/>
        <v>0</v>
      </c>
      <c r="J1232" s="195"/>
      <c r="K1232" s="162"/>
      <c r="L1232" s="168"/>
      <c r="M1232" s="75">
        <f>_xlfn.XLOOKUP(L1232,list_vat[Страна],list_vat[Ставка НДС %],0,0)</f>
        <v>0</v>
      </c>
      <c r="N1232" s="162">
        <f t="shared" si="647"/>
        <v>0</v>
      </c>
      <c r="O1232" s="169"/>
      <c r="P1232" s="74">
        <f t="shared" si="668"/>
        <v>0</v>
      </c>
      <c r="Q1232" s="162"/>
      <c r="R1232" s="162" t="str">
        <f t="shared" si="648"/>
        <v>введи курс</v>
      </c>
      <c r="S1232" s="196">
        <f t="shared" si="649"/>
        <v>0</v>
      </c>
      <c r="T1232" s="192">
        <f t="shared" si="650"/>
        <v>0</v>
      </c>
      <c r="U1232" s="76">
        <f t="shared" si="651"/>
        <v>0</v>
      </c>
      <c r="V1232" s="123">
        <f t="shared" si="652"/>
        <v>0</v>
      </c>
      <c r="W1232" s="191"/>
      <c r="X1232" s="170"/>
      <c r="Y1232" s="74">
        <f t="shared" ref="Y1232:Y1295" si="669">ROUND(IF(offer_incoterms="DDP",X1232*(S1232+T1232),0),2)</f>
        <v>0</v>
      </c>
      <c r="Z1232" s="188"/>
      <c r="AA1232" s="130">
        <f t="shared" si="653"/>
        <v>0</v>
      </c>
      <c r="AB1232" s="74">
        <f t="shared" si="654"/>
        <v>0</v>
      </c>
      <c r="AC1232" s="356"/>
      <c r="AD1232" s="130" cm="1">
        <f t="array" ref="AD1232">IFERROR(ROUND((_xlfn.IFS(offer_sale_type="поставка",AB1232,offer_sale_type="транзит",S1232)*(1+AC1232))/E1232,2),0)</f>
        <v>0</v>
      </c>
      <c r="AE1232" s="74">
        <f t="shared" si="655"/>
        <v>0</v>
      </c>
      <c r="AF1232" s="123" cm="1">
        <f t="array" ref="AF1232">IFERROR(ROUND(_xlfn.IFS(offer_sale_type="поставка",AB1232,offer_sale_type="транзит",S1232)*AC1232,2),0)</f>
        <v>0</v>
      </c>
      <c r="AG1232" s="130">
        <f t="shared" ref="AG1232:AG1295" si="670">$BD1232*VLOOKUP($AG$3,$AF$4:$AG$7,2,FALSE)</f>
        <v>0</v>
      </c>
      <c r="AH1232" s="74">
        <f t="shared" ref="AH1232:AH1295" si="671">SUM(AE1232,AG1232,AI1232)*rate_forex_risk</f>
        <v>0</v>
      </c>
      <c r="AI1232" s="123">
        <f t="shared" ref="AI1232:AI1295" si="672">IF(OR(seller_region="TR",offer_sale_type="экспорт"),0,rate_fin_comm)*SUM(AZ1232,AZ1232*AW1232,T1232)</f>
        <v>0</v>
      </c>
      <c r="AJ1232" s="118">
        <f t="shared" si="656"/>
        <v>0</v>
      </c>
      <c r="AK1232" s="74">
        <f t="shared" si="657"/>
        <v>0</v>
      </c>
      <c r="AL1232" s="174">
        <f t="shared" si="658"/>
        <v>0</v>
      </c>
      <c r="AM1232" s="175">
        <f t="shared" ref="AM1232:AM1295" si="673">ROUND(AJ1232*(1+IF(offer_incoterms="DDP",rate_vatRu,0)),2)</f>
        <v>0</v>
      </c>
      <c r="AN1232" s="130">
        <f t="shared" si="659"/>
        <v>0</v>
      </c>
      <c r="AO1232" s="74">
        <f t="shared" ref="AO1232:AO1295" si="674">SUM(AY1232,Y1232:Z1232,T1232)*IF(AND(offer_incoterms="DDP",offer_sale_type&lt;&gt;"экспорт"),rate_vatRu,0)</f>
        <v>0</v>
      </c>
      <c r="AP1232" s="123">
        <f t="shared" si="660"/>
        <v>0</v>
      </c>
      <c r="AQ1232" s="118">
        <f t="shared" ref="AQ1232:AQ1295" si="675">IF(offer_sale_type="транзит",SUM(AF1232:AI1232,BA1232,BB1232),0)</f>
        <v>0</v>
      </c>
      <c r="AR1232" s="82" t="str">
        <f t="shared" si="661"/>
        <v>https://www.alta.ru/tnved/code//</v>
      </c>
      <c r="AS1232" s="157"/>
      <c r="AT1232" s="162"/>
      <c r="AU1232" s="74">
        <f t="shared" ref="AU1232:AU1295" si="676">IF(ISBLANK(AT1232),0,AJ1232-AT1232)</f>
        <v>0</v>
      </c>
      <c r="AV1232" s="157"/>
      <c r="AW1232" s="75">
        <f>_xlfn.IFNA(VLOOKUP(L1232,list_vat[],3,FALSE),0)</f>
        <v>0</v>
      </c>
      <c r="AX1232" s="74">
        <f t="shared" si="662"/>
        <v>0</v>
      </c>
      <c r="AY1232" s="74">
        <f t="shared" si="663"/>
        <v>0</v>
      </c>
      <c r="AZ1232" s="130">
        <f t="shared" si="664"/>
        <v>0</v>
      </c>
      <c r="BA1232" s="74">
        <f t="shared" ref="BA1232:BA1295" si="677">cost_fin_total*$BD1232</f>
        <v>0</v>
      </c>
      <c r="BB1232" s="193">
        <f t="shared" si="665"/>
        <v>0</v>
      </c>
      <c r="BC1232" s="102">
        <f t="shared" si="666"/>
        <v>0</v>
      </c>
      <c r="BD1232" s="102">
        <f t="shared" si="667"/>
        <v>0</v>
      </c>
      <c r="BE1232" s="413" t="s">
        <v>69</v>
      </c>
    </row>
    <row r="1233" spans="1:57" s="65" customFormat="1" ht="12" customHeight="1" x14ac:dyDescent="0.2">
      <c r="A1233" s="43">
        <v>1218</v>
      </c>
      <c r="B1233" s="166"/>
      <c r="C1233" s="166"/>
      <c r="D1233" s="166"/>
      <c r="E1233" s="162"/>
      <c r="F1233" s="166"/>
      <c r="G1233" s="162"/>
      <c r="H1233" s="162"/>
      <c r="I1233" s="189">
        <f t="shared" ref="I1233:I1296" si="678">E1233*G1233</f>
        <v>0</v>
      </c>
      <c r="J1233" s="195"/>
      <c r="K1233" s="162"/>
      <c r="L1233" s="168"/>
      <c r="M1233" s="75">
        <f>_xlfn.XLOOKUP(L1233,list_vat[Страна],list_vat[Ставка НДС %],0,0)</f>
        <v>0</v>
      </c>
      <c r="N1233" s="162">
        <f t="shared" ref="N1233:N1296" si="679">IFERROR(IF(L1233="Китай",K1233,K1233/(1+M1233)),0)</f>
        <v>0</v>
      </c>
      <c r="O1233" s="169"/>
      <c r="P1233" s="74">
        <f t="shared" si="668"/>
        <v>0</v>
      </c>
      <c r="Q1233" s="162"/>
      <c r="R1233" s="162" t="str">
        <f t="shared" ref="R1233:R1296" si="680">IF(ISBLANK(Q1233),"введи курс",P1233/Q1233)</f>
        <v>введи курс</v>
      </c>
      <c r="S1233" s="196">
        <f t="shared" ref="S1233:S1296" si="681">IF(AND(ISNUMBER(E1233),ISNUMBER(Q1233)),E1233*R1233,0)</f>
        <v>0</v>
      </c>
      <c r="T1233" s="192">
        <f t="shared" ref="T1233:T1296" si="682">$BC1233*V$11</f>
        <v>0</v>
      </c>
      <c r="U1233" s="76">
        <f t="shared" ref="U1233:U1296" si="683">$BC1233*W$11</f>
        <v>0</v>
      </c>
      <c r="V1233" s="123">
        <f t="shared" ref="V1233:V1296" si="684">+SUM(T1233:U1233)</f>
        <v>0</v>
      </c>
      <c r="W1233" s="191"/>
      <c r="X1233" s="170"/>
      <c r="Y1233" s="74">
        <f t="shared" si="669"/>
        <v>0</v>
      </c>
      <c r="Z1233" s="188"/>
      <c r="AA1233" s="130">
        <f t="shared" ref="AA1233:AA1296" si="685">IFERROR(AB1233/E1233,0)</f>
        <v>0</v>
      </c>
      <c r="AB1233" s="74">
        <f t="shared" ref="AB1233:AB1296" si="686">ROUND(SUM(S1233,V1233,Y1233:Z1233,BA1233:BB1233),2)</f>
        <v>0</v>
      </c>
      <c r="AC1233" s="356"/>
      <c r="AD1233" s="130" cm="1">
        <f t="array" ref="AD1233">IFERROR(ROUND((_xlfn.IFS(offer_sale_type="поставка",AB1233,offer_sale_type="транзит",S1233)*(1+AC1233))/E1233,2),0)</f>
        <v>0</v>
      </c>
      <c r="AE1233" s="74">
        <f t="shared" ref="AE1233:AE1296" si="687">AD1233*E1233</f>
        <v>0</v>
      </c>
      <c r="AF1233" s="123" cm="1">
        <f t="array" ref="AF1233">IFERROR(ROUND(_xlfn.IFS(offer_sale_type="поставка",AB1233,offer_sale_type="транзит",S1233)*AC1233,2),0)</f>
        <v>0</v>
      </c>
      <c r="AG1233" s="130">
        <f t="shared" si="670"/>
        <v>0</v>
      </c>
      <c r="AH1233" s="74">
        <f t="shared" si="671"/>
        <v>0</v>
      </c>
      <c r="AI1233" s="123">
        <f t="shared" si="672"/>
        <v>0</v>
      </c>
      <c r="AJ1233" s="118">
        <f t="shared" ref="AJ1233:AJ1296" si="688">IFERROR(ROUND(SUM(AB1233,AF1233:AI1233)/E1233,2),0)</f>
        <v>0</v>
      </c>
      <c r="AK1233" s="74">
        <f t="shared" ref="AK1233:AK1296" si="689">AJ1233*E1233</f>
        <v>0</v>
      </c>
      <c r="AL1233" s="174">
        <f t="shared" ref="AL1233:AL1296" si="690">ROUND(IFERROR(AM1233*E1233,0),2)</f>
        <v>0</v>
      </c>
      <c r="AM1233" s="175">
        <f t="shared" si="673"/>
        <v>0</v>
      </c>
      <c r="AN1233" s="130">
        <f t="shared" ref="AN1233:AN1296" si="691">AL1233-AK1233</f>
        <v>0</v>
      </c>
      <c r="AO1233" s="74">
        <f t="shared" si="674"/>
        <v>0</v>
      </c>
      <c r="AP1233" s="123">
        <f t="shared" ref="AP1233:AP1296" si="692">AN1233-AO1233</f>
        <v>0</v>
      </c>
      <c r="AQ1233" s="118">
        <f t="shared" si="675"/>
        <v>0</v>
      </c>
      <c r="AR1233" s="82" t="str">
        <f t="shared" ref="AR1233:AR1296" si="693">HYPERLINK("https://www.alta.ru/tnved/code/")&amp;W1233&amp;"/"</f>
        <v>https://www.alta.ru/tnved/code//</v>
      </c>
      <c r="AS1233" s="157"/>
      <c r="AT1233" s="162"/>
      <c r="AU1233" s="74">
        <f t="shared" si="676"/>
        <v>0</v>
      </c>
      <c r="AV1233" s="157"/>
      <c r="AW1233" s="75">
        <f>_xlfn.IFNA(VLOOKUP(L1233,list_vat[],3,FALSE),0)</f>
        <v>0</v>
      </c>
      <c r="AX1233" s="74">
        <f t="shared" ref="AX1233:AX1296" si="694">IFERROR(ROUND(S1233*(1+AW1233)/E1233,2),0)</f>
        <v>0</v>
      </c>
      <c r="AY1233" s="74">
        <f t="shared" ref="AY1233:AY1296" si="695">E1233*AX1233</f>
        <v>0</v>
      </c>
      <c r="AZ1233" s="130">
        <f t="shared" ref="AZ1233:AZ1296" si="696">S1233*(1+M1233)</f>
        <v>0</v>
      </c>
      <c r="BA1233" s="74">
        <f t="shared" si="677"/>
        <v>0</v>
      </c>
      <c r="BB1233" s="193">
        <f t="shared" ref="BB1233:BB1296" si="697">credit_sales_interest*BD1233</f>
        <v>0</v>
      </c>
      <c r="BC1233" s="102">
        <f t="shared" ref="BC1233:BC1296" si="698">IFERROR(IF($I$13&gt;0,$I1233/$I$13,$S1233/$S$13),0)</f>
        <v>0</v>
      </c>
      <c r="BD1233" s="102">
        <f t="shared" ref="BD1233:BD1296" si="699">IFERROR($S1233/$S$13,0)</f>
        <v>0</v>
      </c>
      <c r="BE1233" s="413" t="s">
        <v>69</v>
      </c>
    </row>
    <row r="1234" spans="1:57" s="65" customFormat="1" ht="12" customHeight="1" x14ac:dyDescent="0.2">
      <c r="A1234" s="43">
        <v>1219</v>
      </c>
      <c r="B1234" s="166"/>
      <c r="C1234" s="166"/>
      <c r="D1234" s="166"/>
      <c r="E1234" s="162"/>
      <c r="F1234" s="166"/>
      <c r="G1234" s="162"/>
      <c r="H1234" s="162"/>
      <c r="I1234" s="189">
        <f t="shared" si="678"/>
        <v>0</v>
      </c>
      <c r="J1234" s="195"/>
      <c r="K1234" s="162"/>
      <c r="L1234" s="168"/>
      <c r="M1234" s="75">
        <f>_xlfn.XLOOKUP(L1234,list_vat[Страна],list_vat[Ставка НДС %],0,0)</f>
        <v>0</v>
      </c>
      <c r="N1234" s="162">
        <f t="shared" si="679"/>
        <v>0</v>
      </c>
      <c r="O1234" s="169"/>
      <c r="P1234" s="74">
        <f t="shared" ref="P1234:P1297" si="700">N1234*(1-O1234)</f>
        <v>0</v>
      </c>
      <c r="Q1234" s="162"/>
      <c r="R1234" s="162" t="str">
        <f t="shared" si="680"/>
        <v>введи курс</v>
      </c>
      <c r="S1234" s="196">
        <f t="shared" si="681"/>
        <v>0</v>
      </c>
      <c r="T1234" s="192">
        <f t="shared" si="682"/>
        <v>0</v>
      </c>
      <c r="U1234" s="76">
        <f t="shared" si="683"/>
        <v>0</v>
      </c>
      <c r="V1234" s="123">
        <f t="shared" si="684"/>
        <v>0</v>
      </c>
      <c r="W1234" s="191"/>
      <c r="X1234" s="170"/>
      <c r="Y1234" s="74">
        <f t="shared" si="669"/>
        <v>0</v>
      </c>
      <c r="Z1234" s="188"/>
      <c r="AA1234" s="130">
        <f t="shared" si="685"/>
        <v>0</v>
      </c>
      <c r="AB1234" s="74">
        <f t="shared" si="686"/>
        <v>0</v>
      </c>
      <c r="AC1234" s="356"/>
      <c r="AD1234" s="130" cm="1">
        <f t="array" ref="AD1234">IFERROR(ROUND((_xlfn.IFS(offer_sale_type="поставка",AB1234,offer_sale_type="транзит",S1234)*(1+AC1234))/E1234,2),0)</f>
        <v>0</v>
      </c>
      <c r="AE1234" s="74">
        <f t="shared" si="687"/>
        <v>0</v>
      </c>
      <c r="AF1234" s="123" cm="1">
        <f t="array" ref="AF1234">IFERROR(ROUND(_xlfn.IFS(offer_sale_type="поставка",AB1234,offer_sale_type="транзит",S1234)*AC1234,2),0)</f>
        <v>0</v>
      </c>
      <c r="AG1234" s="130">
        <f t="shared" si="670"/>
        <v>0</v>
      </c>
      <c r="AH1234" s="74">
        <f t="shared" si="671"/>
        <v>0</v>
      </c>
      <c r="AI1234" s="123">
        <f t="shared" si="672"/>
        <v>0</v>
      </c>
      <c r="AJ1234" s="118">
        <f t="shared" si="688"/>
        <v>0</v>
      </c>
      <c r="AK1234" s="74">
        <f t="shared" si="689"/>
        <v>0</v>
      </c>
      <c r="AL1234" s="174">
        <f t="shared" si="690"/>
        <v>0</v>
      </c>
      <c r="AM1234" s="175">
        <f t="shared" si="673"/>
        <v>0</v>
      </c>
      <c r="AN1234" s="130">
        <f t="shared" si="691"/>
        <v>0</v>
      </c>
      <c r="AO1234" s="74">
        <f t="shared" si="674"/>
        <v>0</v>
      </c>
      <c r="AP1234" s="123">
        <f t="shared" si="692"/>
        <v>0</v>
      </c>
      <c r="AQ1234" s="118">
        <f t="shared" si="675"/>
        <v>0</v>
      </c>
      <c r="AR1234" s="82" t="str">
        <f t="shared" si="693"/>
        <v>https://www.alta.ru/tnved/code//</v>
      </c>
      <c r="AS1234" s="157"/>
      <c r="AT1234" s="162"/>
      <c r="AU1234" s="74">
        <f t="shared" si="676"/>
        <v>0</v>
      </c>
      <c r="AV1234" s="157"/>
      <c r="AW1234" s="75">
        <f>_xlfn.IFNA(VLOOKUP(L1234,list_vat[],3,FALSE),0)</f>
        <v>0</v>
      </c>
      <c r="AX1234" s="74">
        <f t="shared" si="694"/>
        <v>0</v>
      </c>
      <c r="AY1234" s="74">
        <f t="shared" si="695"/>
        <v>0</v>
      </c>
      <c r="AZ1234" s="130">
        <f t="shared" si="696"/>
        <v>0</v>
      </c>
      <c r="BA1234" s="74">
        <f t="shared" si="677"/>
        <v>0</v>
      </c>
      <c r="BB1234" s="193">
        <f t="shared" si="697"/>
        <v>0</v>
      </c>
      <c r="BC1234" s="102">
        <f t="shared" si="698"/>
        <v>0</v>
      </c>
      <c r="BD1234" s="102">
        <f t="shared" si="699"/>
        <v>0</v>
      </c>
      <c r="BE1234" s="413" t="s">
        <v>69</v>
      </c>
    </row>
    <row r="1235" spans="1:57" s="65" customFormat="1" ht="12" customHeight="1" x14ac:dyDescent="0.2">
      <c r="A1235" s="43">
        <v>1220</v>
      </c>
      <c r="B1235" s="166"/>
      <c r="C1235" s="166"/>
      <c r="D1235" s="166"/>
      <c r="E1235" s="162"/>
      <c r="F1235" s="166"/>
      <c r="G1235" s="162"/>
      <c r="H1235" s="162"/>
      <c r="I1235" s="189">
        <f t="shared" si="678"/>
        <v>0</v>
      </c>
      <c r="J1235" s="195"/>
      <c r="K1235" s="162"/>
      <c r="L1235" s="168"/>
      <c r="M1235" s="75">
        <f>_xlfn.XLOOKUP(L1235,list_vat[Страна],list_vat[Ставка НДС %],0,0)</f>
        <v>0</v>
      </c>
      <c r="N1235" s="162">
        <f t="shared" si="679"/>
        <v>0</v>
      </c>
      <c r="O1235" s="169"/>
      <c r="P1235" s="74">
        <f t="shared" si="700"/>
        <v>0</v>
      </c>
      <c r="Q1235" s="162"/>
      <c r="R1235" s="162" t="str">
        <f t="shared" si="680"/>
        <v>введи курс</v>
      </c>
      <c r="S1235" s="196">
        <f t="shared" si="681"/>
        <v>0</v>
      </c>
      <c r="T1235" s="192">
        <f t="shared" si="682"/>
        <v>0</v>
      </c>
      <c r="U1235" s="76">
        <f t="shared" si="683"/>
        <v>0</v>
      </c>
      <c r="V1235" s="123">
        <f t="shared" si="684"/>
        <v>0</v>
      </c>
      <c r="W1235" s="191"/>
      <c r="X1235" s="170"/>
      <c r="Y1235" s="74">
        <f t="shared" si="669"/>
        <v>0</v>
      </c>
      <c r="Z1235" s="188"/>
      <c r="AA1235" s="130">
        <f t="shared" si="685"/>
        <v>0</v>
      </c>
      <c r="AB1235" s="74">
        <f t="shared" si="686"/>
        <v>0</v>
      </c>
      <c r="AC1235" s="356"/>
      <c r="AD1235" s="130" cm="1">
        <f t="array" ref="AD1235">IFERROR(ROUND((_xlfn.IFS(offer_sale_type="поставка",AB1235,offer_sale_type="транзит",S1235)*(1+AC1235))/E1235,2),0)</f>
        <v>0</v>
      </c>
      <c r="AE1235" s="74">
        <f t="shared" si="687"/>
        <v>0</v>
      </c>
      <c r="AF1235" s="123" cm="1">
        <f t="array" ref="AF1235">IFERROR(ROUND(_xlfn.IFS(offer_sale_type="поставка",AB1235,offer_sale_type="транзит",S1235)*AC1235,2),0)</f>
        <v>0</v>
      </c>
      <c r="AG1235" s="130">
        <f t="shared" si="670"/>
        <v>0</v>
      </c>
      <c r="AH1235" s="74">
        <f t="shared" si="671"/>
        <v>0</v>
      </c>
      <c r="AI1235" s="123">
        <f t="shared" si="672"/>
        <v>0</v>
      </c>
      <c r="AJ1235" s="118">
        <f t="shared" si="688"/>
        <v>0</v>
      </c>
      <c r="AK1235" s="74">
        <f t="shared" si="689"/>
        <v>0</v>
      </c>
      <c r="AL1235" s="174">
        <f t="shared" si="690"/>
        <v>0</v>
      </c>
      <c r="AM1235" s="175">
        <f t="shared" si="673"/>
        <v>0</v>
      </c>
      <c r="AN1235" s="130">
        <f t="shared" si="691"/>
        <v>0</v>
      </c>
      <c r="AO1235" s="74">
        <f t="shared" si="674"/>
        <v>0</v>
      </c>
      <c r="AP1235" s="123">
        <f t="shared" si="692"/>
        <v>0</v>
      </c>
      <c r="AQ1235" s="118">
        <f t="shared" si="675"/>
        <v>0</v>
      </c>
      <c r="AR1235" s="82" t="str">
        <f t="shared" si="693"/>
        <v>https://www.alta.ru/tnved/code//</v>
      </c>
      <c r="AS1235" s="157"/>
      <c r="AT1235" s="162"/>
      <c r="AU1235" s="74">
        <f t="shared" si="676"/>
        <v>0</v>
      </c>
      <c r="AV1235" s="157"/>
      <c r="AW1235" s="75">
        <f>_xlfn.IFNA(VLOOKUP(L1235,list_vat[],3,FALSE),0)</f>
        <v>0</v>
      </c>
      <c r="AX1235" s="74">
        <f t="shared" si="694"/>
        <v>0</v>
      </c>
      <c r="AY1235" s="74">
        <f t="shared" si="695"/>
        <v>0</v>
      </c>
      <c r="AZ1235" s="130">
        <f t="shared" si="696"/>
        <v>0</v>
      </c>
      <c r="BA1235" s="74">
        <f t="shared" si="677"/>
        <v>0</v>
      </c>
      <c r="BB1235" s="193">
        <f t="shared" si="697"/>
        <v>0</v>
      </c>
      <c r="BC1235" s="102">
        <f t="shared" si="698"/>
        <v>0</v>
      </c>
      <c r="BD1235" s="102">
        <f t="shared" si="699"/>
        <v>0</v>
      </c>
      <c r="BE1235" s="413" t="s">
        <v>69</v>
      </c>
    </row>
    <row r="1236" spans="1:57" s="65" customFormat="1" ht="12" customHeight="1" x14ac:dyDescent="0.2">
      <c r="A1236" s="43">
        <v>1221</v>
      </c>
      <c r="B1236" s="166"/>
      <c r="C1236" s="166"/>
      <c r="D1236" s="166"/>
      <c r="E1236" s="162"/>
      <c r="F1236" s="166"/>
      <c r="G1236" s="162"/>
      <c r="H1236" s="162"/>
      <c r="I1236" s="189">
        <f t="shared" si="678"/>
        <v>0</v>
      </c>
      <c r="J1236" s="195"/>
      <c r="K1236" s="162"/>
      <c r="L1236" s="168"/>
      <c r="M1236" s="75">
        <f>_xlfn.XLOOKUP(L1236,list_vat[Страна],list_vat[Ставка НДС %],0,0)</f>
        <v>0</v>
      </c>
      <c r="N1236" s="162">
        <f t="shared" si="679"/>
        <v>0</v>
      </c>
      <c r="O1236" s="169"/>
      <c r="P1236" s="74">
        <f t="shared" si="700"/>
        <v>0</v>
      </c>
      <c r="Q1236" s="162"/>
      <c r="R1236" s="162" t="str">
        <f t="shared" si="680"/>
        <v>введи курс</v>
      </c>
      <c r="S1236" s="196">
        <f t="shared" si="681"/>
        <v>0</v>
      </c>
      <c r="T1236" s="192">
        <f t="shared" si="682"/>
        <v>0</v>
      </c>
      <c r="U1236" s="76">
        <f t="shared" si="683"/>
        <v>0</v>
      </c>
      <c r="V1236" s="123">
        <f t="shared" si="684"/>
        <v>0</v>
      </c>
      <c r="W1236" s="191"/>
      <c r="X1236" s="170"/>
      <c r="Y1236" s="74">
        <f t="shared" si="669"/>
        <v>0</v>
      </c>
      <c r="Z1236" s="188"/>
      <c r="AA1236" s="130">
        <f t="shared" si="685"/>
        <v>0</v>
      </c>
      <c r="AB1236" s="74">
        <f t="shared" si="686"/>
        <v>0</v>
      </c>
      <c r="AC1236" s="356"/>
      <c r="AD1236" s="130" cm="1">
        <f t="array" ref="AD1236">IFERROR(ROUND((_xlfn.IFS(offer_sale_type="поставка",AB1236,offer_sale_type="транзит",S1236)*(1+AC1236))/E1236,2),0)</f>
        <v>0</v>
      </c>
      <c r="AE1236" s="74">
        <f t="shared" si="687"/>
        <v>0</v>
      </c>
      <c r="AF1236" s="123" cm="1">
        <f t="array" ref="AF1236">IFERROR(ROUND(_xlfn.IFS(offer_sale_type="поставка",AB1236,offer_sale_type="транзит",S1236)*AC1236,2),0)</f>
        <v>0</v>
      </c>
      <c r="AG1236" s="130">
        <f t="shared" si="670"/>
        <v>0</v>
      </c>
      <c r="AH1236" s="74">
        <f t="shared" si="671"/>
        <v>0</v>
      </c>
      <c r="AI1236" s="123">
        <f t="shared" si="672"/>
        <v>0</v>
      </c>
      <c r="AJ1236" s="118">
        <f t="shared" si="688"/>
        <v>0</v>
      </c>
      <c r="AK1236" s="74">
        <f t="shared" si="689"/>
        <v>0</v>
      </c>
      <c r="AL1236" s="174">
        <f t="shared" si="690"/>
        <v>0</v>
      </c>
      <c r="AM1236" s="175">
        <f t="shared" si="673"/>
        <v>0</v>
      </c>
      <c r="AN1236" s="130">
        <f t="shared" si="691"/>
        <v>0</v>
      </c>
      <c r="AO1236" s="74">
        <f t="shared" si="674"/>
        <v>0</v>
      </c>
      <c r="AP1236" s="123">
        <f t="shared" si="692"/>
        <v>0</v>
      </c>
      <c r="AQ1236" s="118">
        <f t="shared" si="675"/>
        <v>0</v>
      </c>
      <c r="AR1236" s="82" t="str">
        <f t="shared" si="693"/>
        <v>https://www.alta.ru/tnved/code//</v>
      </c>
      <c r="AS1236" s="157"/>
      <c r="AT1236" s="162"/>
      <c r="AU1236" s="74">
        <f t="shared" si="676"/>
        <v>0</v>
      </c>
      <c r="AV1236" s="157"/>
      <c r="AW1236" s="75">
        <f>_xlfn.IFNA(VLOOKUP(L1236,list_vat[],3,FALSE),0)</f>
        <v>0</v>
      </c>
      <c r="AX1236" s="74">
        <f t="shared" si="694"/>
        <v>0</v>
      </c>
      <c r="AY1236" s="74">
        <f t="shared" si="695"/>
        <v>0</v>
      </c>
      <c r="AZ1236" s="130">
        <f t="shared" si="696"/>
        <v>0</v>
      </c>
      <c r="BA1236" s="74">
        <f t="shared" si="677"/>
        <v>0</v>
      </c>
      <c r="BB1236" s="193">
        <f t="shared" si="697"/>
        <v>0</v>
      </c>
      <c r="BC1236" s="102">
        <f t="shared" si="698"/>
        <v>0</v>
      </c>
      <c r="BD1236" s="102">
        <f t="shared" si="699"/>
        <v>0</v>
      </c>
      <c r="BE1236" s="413" t="s">
        <v>69</v>
      </c>
    </row>
    <row r="1237" spans="1:57" s="65" customFormat="1" ht="12" customHeight="1" x14ac:dyDescent="0.2">
      <c r="A1237" s="43">
        <v>1222</v>
      </c>
      <c r="B1237" s="166"/>
      <c r="C1237" s="166"/>
      <c r="D1237" s="166"/>
      <c r="E1237" s="162"/>
      <c r="F1237" s="166"/>
      <c r="G1237" s="162"/>
      <c r="H1237" s="162"/>
      <c r="I1237" s="189">
        <f t="shared" si="678"/>
        <v>0</v>
      </c>
      <c r="J1237" s="195"/>
      <c r="K1237" s="162"/>
      <c r="L1237" s="168"/>
      <c r="M1237" s="75">
        <f>_xlfn.XLOOKUP(L1237,list_vat[Страна],list_vat[Ставка НДС %],0,0)</f>
        <v>0</v>
      </c>
      <c r="N1237" s="162">
        <f t="shared" si="679"/>
        <v>0</v>
      </c>
      <c r="O1237" s="169"/>
      <c r="P1237" s="74">
        <f t="shared" si="700"/>
        <v>0</v>
      </c>
      <c r="Q1237" s="162"/>
      <c r="R1237" s="162" t="str">
        <f t="shared" si="680"/>
        <v>введи курс</v>
      </c>
      <c r="S1237" s="196">
        <f t="shared" si="681"/>
        <v>0</v>
      </c>
      <c r="T1237" s="192">
        <f t="shared" si="682"/>
        <v>0</v>
      </c>
      <c r="U1237" s="76">
        <f t="shared" si="683"/>
        <v>0</v>
      </c>
      <c r="V1237" s="123">
        <f t="shared" si="684"/>
        <v>0</v>
      </c>
      <c r="W1237" s="191"/>
      <c r="X1237" s="170"/>
      <c r="Y1237" s="74">
        <f t="shared" si="669"/>
        <v>0</v>
      </c>
      <c r="Z1237" s="188"/>
      <c r="AA1237" s="130">
        <f t="shared" si="685"/>
        <v>0</v>
      </c>
      <c r="AB1237" s="74">
        <f t="shared" si="686"/>
        <v>0</v>
      </c>
      <c r="AC1237" s="356"/>
      <c r="AD1237" s="130" cm="1">
        <f t="array" ref="AD1237">IFERROR(ROUND((_xlfn.IFS(offer_sale_type="поставка",AB1237,offer_sale_type="транзит",S1237)*(1+AC1237))/E1237,2),0)</f>
        <v>0</v>
      </c>
      <c r="AE1237" s="74">
        <f t="shared" si="687"/>
        <v>0</v>
      </c>
      <c r="AF1237" s="123" cm="1">
        <f t="array" ref="AF1237">IFERROR(ROUND(_xlfn.IFS(offer_sale_type="поставка",AB1237,offer_sale_type="транзит",S1237)*AC1237,2),0)</f>
        <v>0</v>
      </c>
      <c r="AG1237" s="130">
        <f t="shared" si="670"/>
        <v>0</v>
      </c>
      <c r="AH1237" s="74">
        <f t="shared" si="671"/>
        <v>0</v>
      </c>
      <c r="AI1237" s="123">
        <f t="shared" si="672"/>
        <v>0</v>
      </c>
      <c r="AJ1237" s="118">
        <f t="shared" si="688"/>
        <v>0</v>
      </c>
      <c r="AK1237" s="74">
        <f t="shared" si="689"/>
        <v>0</v>
      </c>
      <c r="AL1237" s="174">
        <f t="shared" si="690"/>
        <v>0</v>
      </c>
      <c r="AM1237" s="175">
        <f t="shared" si="673"/>
        <v>0</v>
      </c>
      <c r="AN1237" s="130">
        <f t="shared" si="691"/>
        <v>0</v>
      </c>
      <c r="AO1237" s="74">
        <f t="shared" si="674"/>
        <v>0</v>
      </c>
      <c r="AP1237" s="123">
        <f t="shared" si="692"/>
        <v>0</v>
      </c>
      <c r="AQ1237" s="118">
        <f t="shared" si="675"/>
        <v>0</v>
      </c>
      <c r="AR1237" s="82" t="str">
        <f t="shared" si="693"/>
        <v>https://www.alta.ru/tnved/code//</v>
      </c>
      <c r="AS1237" s="157"/>
      <c r="AT1237" s="162"/>
      <c r="AU1237" s="74">
        <f t="shared" si="676"/>
        <v>0</v>
      </c>
      <c r="AV1237" s="157"/>
      <c r="AW1237" s="75">
        <f>_xlfn.IFNA(VLOOKUP(L1237,list_vat[],3,FALSE),0)</f>
        <v>0</v>
      </c>
      <c r="AX1237" s="74">
        <f t="shared" si="694"/>
        <v>0</v>
      </c>
      <c r="AY1237" s="74">
        <f t="shared" si="695"/>
        <v>0</v>
      </c>
      <c r="AZ1237" s="130">
        <f t="shared" si="696"/>
        <v>0</v>
      </c>
      <c r="BA1237" s="74">
        <f t="shared" si="677"/>
        <v>0</v>
      </c>
      <c r="BB1237" s="193">
        <f t="shared" si="697"/>
        <v>0</v>
      </c>
      <c r="BC1237" s="102">
        <f t="shared" si="698"/>
        <v>0</v>
      </c>
      <c r="BD1237" s="102">
        <f t="shared" si="699"/>
        <v>0</v>
      </c>
      <c r="BE1237" s="413" t="s">
        <v>69</v>
      </c>
    </row>
    <row r="1238" spans="1:57" s="65" customFormat="1" ht="12" customHeight="1" x14ac:dyDescent="0.2">
      <c r="A1238" s="43">
        <v>1223</v>
      </c>
      <c r="B1238" s="166"/>
      <c r="C1238" s="166"/>
      <c r="D1238" s="166"/>
      <c r="E1238" s="162"/>
      <c r="F1238" s="166"/>
      <c r="G1238" s="162"/>
      <c r="H1238" s="162"/>
      <c r="I1238" s="189">
        <f t="shared" si="678"/>
        <v>0</v>
      </c>
      <c r="J1238" s="195"/>
      <c r="K1238" s="162"/>
      <c r="L1238" s="168"/>
      <c r="M1238" s="75">
        <f>_xlfn.XLOOKUP(L1238,list_vat[Страна],list_vat[Ставка НДС %],0,0)</f>
        <v>0</v>
      </c>
      <c r="N1238" s="162">
        <f t="shared" si="679"/>
        <v>0</v>
      </c>
      <c r="O1238" s="169"/>
      <c r="P1238" s="74">
        <f t="shared" si="700"/>
        <v>0</v>
      </c>
      <c r="Q1238" s="162"/>
      <c r="R1238" s="162" t="str">
        <f t="shared" si="680"/>
        <v>введи курс</v>
      </c>
      <c r="S1238" s="196">
        <f t="shared" si="681"/>
        <v>0</v>
      </c>
      <c r="T1238" s="192">
        <f t="shared" si="682"/>
        <v>0</v>
      </c>
      <c r="U1238" s="76">
        <f t="shared" si="683"/>
        <v>0</v>
      </c>
      <c r="V1238" s="123">
        <f t="shared" si="684"/>
        <v>0</v>
      </c>
      <c r="W1238" s="191"/>
      <c r="X1238" s="170"/>
      <c r="Y1238" s="74">
        <f t="shared" si="669"/>
        <v>0</v>
      </c>
      <c r="Z1238" s="188"/>
      <c r="AA1238" s="130">
        <f t="shared" si="685"/>
        <v>0</v>
      </c>
      <c r="AB1238" s="74">
        <f t="shared" si="686"/>
        <v>0</v>
      </c>
      <c r="AC1238" s="356"/>
      <c r="AD1238" s="130" cm="1">
        <f t="array" ref="AD1238">IFERROR(ROUND((_xlfn.IFS(offer_sale_type="поставка",AB1238,offer_sale_type="транзит",S1238)*(1+AC1238))/E1238,2),0)</f>
        <v>0</v>
      </c>
      <c r="AE1238" s="74">
        <f t="shared" si="687"/>
        <v>0</v>
      </c>
      <c r="AF1238" s="123" cm="1">
        <f t="array" ref="AF1238">IFERROR(ROUND(_xlfn.IFS(offer_sale_type="поставка",AB1238,offer_sale_type="транзит",S1238)*AC1238,2),0)</f>
        <v>0</v>
      </c>
      <c r="AG1238" s="130">
        <f t="shared" si="670"/>
        <v>0</v>
      </c>
      <c r="AH1238" s="74">
        <f t="shared" si="671"/>
        <v>0</v>
      </c>
      <c r="AI1238" s="123">
        <f t="shared" si="672"/>
        <v>0</v>
      </c>
      <c r="AJ1238" s="118">
        <f t="shared" si="688"/>
        <v>0</v>
      </c>
      <c r="AK1238" s="74">
        <f t="shared" si="689"/>
        <v>0</v>
      </c>
      <c r="AL1238" s="174">
        <f t="shared" si="690"/>
        <v>0</v>
      </c>
      <c r="AM1238" s="175">
        <f t="shared" si="673"/>
        <v>0</v>
      </c>
      <c r="AN1238" s="130">
        <f t="shared" si="691"/>
        <v>0</v>
      </c>
      <c r="AO1238" s="74">
        <f t="shared" si="674"/>
        <v>0</v>
      </c>
      <c r="AP1238" s="123">
        <f t="shared" si="692"/>
        <v>0</v>
      </c>
      <c r="AQ1238" s="118">
        <f t="shared" si="675"/>
        <v>0</v>
      </c>
      <c r="AR1238" s="82" t="str">
        <f t="shared" si="693"/>
        <v>https://www.alta.ru/tnved/code//</v>
      </c>
      <c r="AS1238" s="157"/>
      <c r="AT1238" s="162"/>
      <c r="AU1238" s="74">
        <f t="shared" si="676"/>
        <v>0</v>
      </c>
      <c r="AV1238" s="157"/>
      <c r="AW1238" s="75">
        <f>_xlfn.IFNA(VLOOKUP(L1238,list_vat[],3,FALSE),0)</f>
        <v>0</v>
      </c>
      <c r="AX1238" s="74">
        <f t="shared" si="694"/>
        <v>0</v>
      </c>
      <c r="AY1238" s="74">
        <f t="shared" si="695"/>
        <v>0</v>
      </c>
      <c r="AZ1238" s="130">
        <f t="shared" si="696"/>
        <v>0</v>
      </c>
      <c r="BA1238" s="74">
        <f t="shared" si="677"/>
        <v>0</v>
      </c>
      <c r="BB1238" s="193">
        <f t="shared" si="697"/>
        <v>0</v>
      </c>
      <c r="BC1238" s="102">
        <f t="shared" si="698"/>
        <v>0</v>
      </c>
      <c r="BD1238" s="102">
        <f t="shared" si="699"/>
        <v>0</v>
      </c>
      <c r="BE1238" s="413" t="s">
        <v>69</v>
      </c>
    </row>
    <row r="1239" spans="1:57" s="65" customFormat="1" ht="12" customHeight="1" x14ac:dyDescent="0.2">
      <c r="A1239" s="43">
        <v>1224</v>
      </c>
      <c r="B1239" s="166"/>
      <c r="C1239" s="166"/>
      <c r="D1239" s="166"/>
      <c r="E1239" s="162"/>
      <c r="F1239" s="166"/>
      <c r="G1239" s="162"/>
      <c r="H1239" s="162"/>
      <c r="I1239" s="189">
        <f t="shared" si="678"/>
        <v>0</v>
      </c>
      <c r="J1239" s="195"/>
      <c r="K1239" s="162"/>
      <c r="L1239" s="168"/>
      <c r="M1239" s="75">
        <f>_xlfn.XLOOKUP(L1239,list_vat[Страна],list_vat[Ставка НДС %],0,0)</f>
        <v>0</v>
      </c>
      <c r="N1239" s="162">
        <f t="shared" si="679"/>
        <v>0</v>
      </c>
      <c r="O1239" s="169"/>
      <c r="P1239" s="74">
        <f t="shared" si="700"/>
        <v>0</v>
      </c>
      <c r="Q1239" s="162"/>
      <c r="R1239" s="162" t="str">
        <f t="shared" si="680"/>
        <v>введи курс</v>
      </c>
      <c r="S1239" s="196">
        <f t="shared" si="681"/>
        <v>0</v>
      </c>
      <c r="T1239" s="192">
        <f t="shared" si="682"/>
        <v>0</v>
      </c>
      <c r="U1239" s="76">
        <f t="shared" si="683"/>
        <v>0</v>
      </c>
      <c r="V1239" s="123">
        <f t="shared" si="684"/>
        <v>0</v>
      </c>
      <c r="W1239" s="191"/>
      <c r="X1239" s="170"/>
      <c r="Y1239" s="74">
        <f t="shared" si="669"/>
        <v>0</v>
      </c>
      <c r="Z1239" s="188"/>
      <c r="AA1239" s="130">
        <f t="shared" si="685"/>
        <v>0</v>
      </c>
      <c r="AB1239" s="74">
        <f t="shared" si="686"/>
        <v>0</v>
      </c>
      <c r="AC1239" s="356"/>
      <c r="AD1239" s="130" cm="1">
        <f t="array" ref="AD1239">IFERROR(ROUND((_xlfn.IFS(offer_sale_type="поставка",AB1239,offer_sale_type="транзит",S1239)*(1+AC1239))/E1239,2),0)</f>
        <v>0</v>
      </c>
      <c r="AE1239" s="74">
        <f t="shared" si="687"/>
        <v>0</v>
      </c>
      <c r="AF1239" s="123" cm="1">
        <f t="array" ref="AF1239">IFERROR(ROUND(_xlfn.IFS(offer_sale_type="поставка",AB1239,offer_sale_type="транзит",S1239)*AC1239,2),0)</f>
        <v>0</v>
      </c>
      <c r="AG1239" s="130">
        <f t="shared" si="670"/>
        <v>0</v>
      </c>
      <c r="AH1239" s="74">
        <f t="shared" si="671"/>
        <v>0</v>
      </c>
      <c r="AI1239" s="123">
        <f t="shared" si="672"/>
        <v>0</v>
      </c>
      <c r="AJ1239" s="118">
        <f t="shared" si="688"/>
        <v>0</v>
      </c>
      <c r="AK1239" s="74">
        <f t="shared" si="689"/>
        <v>0</v>
      </c>
      <c r="AL1239" s="174">
        <f t="shared" si="690"/>
        <v>0</v>
      </c>
      <c r="AM1239" s="175">
        <f t="shared" si="673"/>
        <v>0</v>
      </c>
      <c r="AN1239" s="130">
        <f t="shared" si="691"/>
        <v>0</v>
      </c>
      <c r="AO1239" s="74">
        <f t="shared" si="674"/>
        <v>0</v>
      </c>
      <c r="AP1239" s="123">
        <f t="shared" si="692"/>
        <v>0</v>
      </c>
      <c r="AQ1239" s="118">
        <f t="shared" si="675"/>
        <v>0</v>
      </c>
      <c r="AR1239" s="82" t="str">
        <f t="shared" si="693"/>
        <v>https://www.alta.ru/tnved/code//</v>
      </c>
      <c r="AS1239" s="157"/>
      <c r="AT1239" s="162"/>
      <c r="AU1239" s="74">
        <f t="shared" si="676"/>
        <v>0</v>
      </c>
      <c r="AV1239" s="157"/>
      <c r="AW1239" s="75">
        <f>_xlfn.IFNA(VLOOKUP(L1239,list_vat[],3,FALSE),0)</f>
        <v>0</v>
      </c>
      <c r="AX1239" s="74">
        <f t="shared" si="694"/>
        <v>0</v>
      </c>
      <c r="AY1239" s="74">
        <f t="shared" si="695"/>
        <v>0</v>
      </c>
      <c r="AZ1239" s="130">
        <f t="shared" si="696"/>
        <v>0</v>
      </c>
      <c r="BA1239" s="74">
        <f t="shared" si="677"/>
        <v>0</v>
      </c>
      <c r="BB1239" s="193">
        <f t="shared" si="697"/>
        <v>0</v>
      </c>
      <c r="BC1239" s="102">
        <f t="shared" si="698"/>
        <v>0</v>
      </c>
      <c r="BD1239" s="102">
        <f t="shared" si="699"/>
        <v>0</v>
      </c>
      <c r="BE1239" s="413" t="s">
        <v>69</v>
      </c>
    </row>
    <row r="1240" spans="1:57" s="65" customFormat="1" ht="12" customHeight="1" x14ac:dyDescent="0.2">
      <c r="A1240" s="43">
        <v>1225</v>
      </c>
      <c r="B1240" s="166"/>
      <c r="C1240" s="166"/>
      <c r="D1240" s="166"/>
      <c r="E1240" s="162"/>
      <c r="F1240" s="166"/>
      <c r="G1240" s="162"/>
      <c r="H1240" s="162"/>
      <c r="I1240" s="189">
        <f t="shared" si="678"/>
        <v>0</v>
      </c>
      <c r="J1240" s="195"/>
      <c r="K1240" s="162"/>
      <c r="L1240" s="168"/>
      <c r="M1240" s="75">
        <f>_xlfn.XLOOKUP(L1240,list_vat[Страна],list_vat[Ставка НДС %],0,0)</f>
        <v>0</v>
      </c>
      <c r="N1240" s="162">
        <f t="shared" si="679"/>
        <v>0</v>
      </c>
      <c r="O1240" s="169"/>
      <c r="P1240" s="74">
        <f t="shared" si="700"/>
        <v>0</v>
      </c>
      <c r="Q1240" s="162"/>
      <c r="R1240" s="162" t="str">
        <f t="shared" si="680"/>
        <v>введи курс</v>
      </c>
      <c r="S1240" s="196">
        <f t="shared" si="681"/>
        <v>0</v>
      </c>
      <c r="T1240" s="192">
        <f t="shared" si="682"/>
        <v>0</v>
      </c>
      <c r="U1240" s="76">
        <f t="shared" si="683"/>
        <v>0</v>
      </c>
      <c r="V1240" s="123">
        <f t="shared" si="684"/>
        <v>0</v>
      </c>
      <c r="W1240" s="191"/>
      <c r="X1240" s="170"/>
      <c r="Y1240" s="74">
        <f t="shared" si="669"/>
        <v>0</v>
      </c>
      <c r="Z1240" s="188"/>
      <c r="AA1240" s="130">
        <f t="shared" si="685"/>
        <v>0</v>
      </c>
      <c r="AB1240" s="74">
        <f t="shared" si="686"/>
        <v>0</v>
      </c>
      <c r="AC1240" s="356"/>
      <c r="AD1240" s="130" cm="1">
        <f t="array" ref="AD1240">IFERROR(ROUND((_xlfn.IFS(offer_sale_type="поставка",AB1240,offer_sale_type="транзит",S1240)*(1+AC1240))/E1240,2),0)</f>
        <v>0</v>
      </c>
      <c r="AE1240" s="74">
        <f t="shared" si="687"/>
        <v>0</v>
      </c>
      <c r="AF1240" s="123" cm="1">
        <f t="array" ref="AF1240">IFERROR(ROUND(_xlfn.IFS(offer_sale_type="поставка",AB1240,offer_sale_type="транзит",S1240)*AC1240,2),0)</f>
        <v>0</v>
      </c>
      <c r="AG1240" s="130">
        <f t="shared" si="670"/>
        <v>0</v>
      </c>
      <c r="AH1240" s="74">
        <f t="shared" si="671"/>
        <v>0</v>
      </c>
      <c r="AI1240" s="123">
        <f t="shared" si="672"/>
        <v>0</v>
      </c>
      <c r="AJ1240" s="118">
        <f t="shared" si="688"/>
        <v>0</v>
      </c>
      <c r="AK1240" s="74">
        <f t="shared" si="689"/>
        <v>0</v>
      </c>
      <c r="AL1240" s="174">
        <f t="shared" si="690"/>
        <v>0</v>
      </c>
      <c r="AM1240" s="175">
        <f t="shared" si="673"/>
        <v>0</v>
      </c>
      <c r="AN1240" s="130">
        <f t="shared" si="691"/>
        <v>0</v>
      </c>
      <c r="AO1240" s="74">
        <f t="shared" si="674"/>
        <v>0</v>
      </c>
      <c r="AP1240" s="123">
        <f t="shared" si="692"/>
        <v>0</v>
      </c>
      <c r="AQ1240" s="118">
        <f t="shared" si="675"/>
        <v>0</v>
      </c>
      <c r="AR1240" s="82" t="str">
        <f t="shared" si="693"/>
        <v>https://www.alta.ru/tnved/code//</v>
      </c>
      <c r="AS1240" s="157"/>
      <c r="AT1240" s="162"/>
      <c r="AU1240" s="74">
        <f t="shared" si="676"/>
        <v>0</v>
      </c>
      <c r="AV1240" s="157"/>
      <c r="AW1240" s="75">
        <f>_xlfn.IFNA(VLOOKUP(L1240,list_vat[],3,FALSE),0)</f>
        <v>0</v>
      </c>
      <c r="AX1240" s="74">
        <f t="shared" si="694"/>
        <v>0</v>
      </c>
      <c r="AY1240" s="74">
        <f t="shared" si="695"/>
        <v>0</v>
      </c>
      <c r="AZ1240" s="130">
        <f t="shared" si="696"/>
        <v>0</v>
      </c>
      <c r="BA1240" s="74">
        <f t="shared" si="677"/>
        <v>0</v>
      </c>
      <c r="BB1240" s="193">
        <f t="shared" si="697"/>
        <v>0</v>
      </c>
      <c r="BC1240" s="102">
        <f t="shared" si="698"/>
        <v>0</v>
      </c>
      <c r="BD1240" s="102">
        <f t="shared" si="699"/>
        <v>0</v>
      </c>
      <c r="BE1240" s="413" t="s">
        <v>69</v>
      </c>
    </row>
    <row r="1241" spans="1:57" s="65" customFormat="1" ht="12" customHeight="1" x14ac:dyDescent="0.2">
      <c r="A1241" s="43">
        <v>1226</v>
      </c>
      <c r="B1241" s="166"/>
      <c r="C1241" s="166"/>
      <c r="D1241" s="166"/>
      <c r="E1241" s="162"/>
      <c r="F1241" s="166"/>
      <c r="G1241" s="162"/>
      <c r="H1241" s="162"/>
      <c r="I1241" s="189">
        <f t="shared" si="678"/>
        <v>0</v>
      </c>
      <c r="J1241" s="195"/>
      <c r="K1241" s="162"/>
      <c r="L1241" s="168"/>
      <c r="M1241" s="75">
        <f>_xlfn.XLOOKUP(L1241,list_vat[Страна],list_vat[Ставка НДС %],0,0)</f>
        <v>0</v>
      </c>
      <c r="N1241" s="162">
        <f t="shared" si="679"/>
        <v>0</v>
      </c>
      <c r="O1241" s="169"/>
      <c r="P1241" s="74">
        <f t="shared" si="700"/>
        <v>0</v>
      </c>
      <c r="Q1241" s="162"/>
      <c r="R1241" s="162" t="str">
        <f t="shared" si="680"/>
        <v>введи курс</v>
      </c>
      <c r="S1241" s="196">
        <f t="shared" si="681"/>
        <v>0</v>
      </c>
      <c r="T1241" s="192">
        <f t="shared" si="682"/>
        <v>0</v>
      </c>
      <c r="U1241" s="76">
        <f t="shared" si="683"/>
        <v>0</v>
      </c>
      <c r="V1241" s="123">
        <f t="shared" si="684"/>
        <v>0</v>
      </c>
      <c r="W1241" s="191"/>
      <c r="X1241" s="170"/>
      <c r="Y1241" s="74">
        <f t="shared" si="669"/>
        <v>0</v>
      </c>
      <c r="Z1241" s="188"/>
      <c r="AA1241" s="130">
        <f t="shared" si="685"/>
        <v>0</v>
      </c>
      <c r="AB1241" s="74">
        <f t="shared" si="686"/>
        <v>0</v>
      </c>
      <c r="AC1241" s="356"/>
      <c r="AD1241" s="130" cm="1">
        <f t="array" ref="AD1241">IFERROR(ROUND((_xlfn.IFS(offer_sale_type="поставка",AB1241,offer_sale_type="транзит",S1241)*(1+AC1241))/E1241,2),0)</f>
        <v>0</v>
      </c>
      <c r="AE1241" s="74">
        <f t="shared" si="687"/>
        <v>0</v>
      </c>
      <c r="AF1241" s="123" cm="1">
        <f t="array" ref="AF1241">IFERROR(ROUND(_xlfn.IFS(offer_sale_type="поставка",AB1241,offer_sale_type="транзит",S1241)*AC1241,2),0)</f>
        <v>0</v>
      </c>
      <c r="AG1241" s="130">
        <f t="shared" si="670"/>
        <v>0</v>
      </c>
      <c r="AH1241" s="74">
        <f t="shared" si="671"/>
        <v>0</v>
      </c>
      <c r="AI1241" s="123">
        <f t="shared" si="672"/>
        <v>0</v>
      </c>
      <c r="AJ1241" s="118">
        <f t="shared" si="688"/>
        <v>0</v>
      </c>
      <c r="AK1241" s="74">
        <f t="shared" si="689"/>
        <v>0</v>
      </c>
      <c r="AL1241" s="174">
        <f t="shared" si="690"/>
        <v>0</v>
      </c>
      <c r="AM1241" s="175">
        <f t="shared" si="673"/>
        <v>0</v>
      </c>
      <c r="AN1241" s="130">
        <f t="shared" si="691"/>
        <v>0</v>
      </c>
      <c r="AO1241" s="74">
        <f t="shared" si="674"/>
        <v>0</v>
      </c>
      <c r="AP1241" s="123">
        <f t="shared" si="692"/>
        <v>0</v>
      </c>
      <c r="AQ1241" s="118">
        <f t="shared" si="675"/>
        <v>0</v>
      </c>
      <c r="AR1241" s="82" t="str">
        <f t="shared" si="693"/>
        <v>https://www.alta.ru/tnved/code//</v>
      </c>
      <c r="AS1241" s="157"/>
      <c r="AT1241" s="162"/>
      <c r="AU1241" s="74">
        <f t="shared" si="676"/>
        <v>0</v>
      </c>
      <c r="AV1241" s="157"/>
      <c r="AW1241" s="75">
        <f>_xlfn.IFNA(VLOOKUP(L1241,list_vat[],3,FALSE),0)</f>
        <v>0</v>
      </c>
      <c r="AX1241" s="74">
        <f t="shared" si="694"/>
        <v>0</v>
      </c>
      <c r="AY1241" s="74">
        <f t="shared" si="695"/>
        <v>0</v>
      </c>
      <c r="AZ1241" s="130">
        <f t="shared" si="696"/>
        <v>0</v>
      </c>
      <c r="BA1241" s="74">
        <f t="shared" si="677"/>
        <v>0</v>
      </c>
      <c r="BB1241" s="193">
        <f t="shared" si="697"/>
        <v>0</v>
      </c>
      <c r="BC1241" s="102">
        <f t="shared" si="698"/>
        <v>0</v>
      </c>
      <c r="BD1241" s="102">
        <f t="shared" si="699"/>
        <v>0</v>
      </c>
      <c r="BE1241" s="413" t="s">
        <v>69</v>
      </c>
    </row>
    <row r="1242" spans="1:57" s="65" customFormat="1" ht="12" customHeight="1" x14ac:dyDescent="0.2">
      <c r="A1242" s="43">
        <v>1227</v>
      </c>
      <c r="B1242" s="166"/>
      <c r="C1242" s="166"/>
      <c r="D1242" s="166"/>
      <c r="E1242" s="162"/>
      <c r="F1242" s="166"/>
      <c r="G1242" s="162"/>
      <c r="H1242" s="162"/>
      <c r="I1242" s="189">
        <f t="shared" si="678"/>
        <v>0</v>
      </c>
      <c r="J1242" s="195"/>
      <c r="K1242" s="162"/>
      <c r="L1242" s="168"/>
      <c r="M1242" s="75">
        <f>_xlfn.XLOOKUP(L1242,list_vat[Страна],list_vat[Ставка НДС %],0,0)</f>
        <v>0</v>
      </c>
      <c r="N1242" s="162">
        <f t="shared" si="679"/>
        <v>0</v>
      </c>
      <c r="O1242" s="169"/>
      <c r="P1242" s="74">
        <f t="shared" si="700"/>
        <v>0</v>
      </c>
      <c r="Q1242" s="162"/>
      <c r="R1242" s="162" t="str">
        <f t="shared" si="680"/>
        <v>введи курс</v>
      </c>
      <c r="S1242" s="196">
        <f t="shared" si="681"/>
        <v>0</v>
      </c>
      <c r="T1242" s="192">
        <f t="shared" si="682"/>
        <v>0</v>
      </c>
      <c r="U1242" s="76">
        <f t="shared" si="683"/>
        <v>0</v>
      </c>
      <c r="V1242" s="123">
        <f t="shared" si="684"/>
        <v>0</v>
      </c>
      <c r="W1242" s="191"/>
      <c r="X1242" s="170"/>
      <c r="Y1242" s="74">
        <f t="shared" si="669"/>
        <v>0</v>
      </c>
      <c r="Z1242" s="188"/>
      <c r="AA1242" s="130">
        <f t="shared" si="685"/>
        <v>0</v>
      </c>
      <c r="AB1242" s="74">
        <f t="shared" si="686"/>
        <v>0</v>
      </c>
      <c r="AC1242" s="356"/>
      <c r="AD1242" s="130" cm="1">
        <f t="array" ref="AD1242">IFERROR(ROUND((_xlfn.IFS(offer_sale_type="поставка",AB1242,offer_sale_type="транзит",S1242)*(1+AC1242))/E1242,2),0)</f>
        <v>0</v>
      </c>
      <c r="AE1242" s="74">
        <f t="shared" si="687"/>
        <v>0</v>
      </c>
      <c r="AF1242" s="123" cm="1">
        <f t="array" ref="AF1242">IFERROR(ROUND(_xlfn.IFS(offer_sale_type="поставка",AB1242,offer_sale_type="транзит",S1242)*AC1242,2),0)</f>
        <v>0</v>
      </c>
      <c r="AG1242" s="130">
        <f t="shared" si="670"/>
        <v>0</v>
      </c>
      <c r="AH1242" s="74">
        <f t="shared" si="671"/>
        <v>0</v>
      </c>
      <c r="AI1242" s="123">
        <f t="shared" si="672"/>
        <v>0</v>
      </c>
      <c r="AJ1242" s="118">
        <f t="shared" si="688"/>
        <v>0</v>
      </c>
      <c r="AK1242" s="74">
        <f t="shared" si="689"/>
        <v>0</v>
      </c>
      <c r="AL1242" s="174">
        <f t="shared" si="690"/>
        <v>0</v>
      </c>
      <c r="AM1242" s="175">
        <f t="shared" si="673"/>
        <v>0</v>
      </c>
      <c r="AN1242" s="130">
        <f t="shared" si="691"/>
        <v>0</v>
      </c>
      <c r="AO1242" s="74">
        <f t="shared" si="674"/>
        <v>0</v>
      </c>
      <c r="AP1242" s="123">
        <f t="shared" si="692"/>
        <v>0</v>
      </c>
      <c r="AQ1242" s="118">
        <f t="shared" si="675"/>
        <v>0</v>
      </c>
      <c r="AR1242" s="82" t="str">
        <f t="shared" si="693"/>
        <v>https://www.alta.ru/tnved/code//</v>
      </c>
      <c r="AS1242" s="157"/>
      <c r="AT1242" s="162"/>
      <c r="AU1242" s="74">
        <f t="shared" si="676"/>
        <v>0</v>
      </c>
      <c r="AV1242" s="157"/>
      <c r="AW1242" s="75">
        <f>_xlfn.IFNA(VLOOKUP(L1242,list_vat[],3,FALSE),0)</f>
        <v>0</v>
      </c>
      <c r="AX1242" s="74">
        <f t="shared" si="694"/>
        <v>0</v>
      </c>
      <c r="AY1242" s="74">
        <f t="shared" si="695"/>
        <v>0</v>
      </c>
      <c r="AZ1242" s="130">
        <f t="shared" si="696"/>
        <v>0</v>
      </c>
      <c r="BA1242" s="74">
        <f t="shared" si="677"/>
        <v>0</v>
      </c>
      <c r="BB1242" s="193">
        <f t="shared" si="697"/>
        <v>0</v>
      </c>
      <c r="BC1242" s="102">
        <f t="shared" si="698"/>
        <v>0</v>
      </c>
      <c r="BD1242" s="102">
        <f t="shared" si="699"/>
        <v>0</v>
      </c>
      <c r="BE1242" s="413" t="s">
        <v>69</v>
      </c>
    </row>
    <row r="1243" spans="1:57" s="65" customFormat="1" ht="12" customHeight="1" x14ac:dyDescent="0.2">
      <c r="A1243" s="43">
        <v>1228</v>
      </c>
      <c r="B1243" s="166"/>
      <c r="C1243" s="166"/>
      <c r="D1243" s="166"/>
      <c r="E1243" s="162"/>
      <c r="F1243" s="166"/>
      <c r="G1243" s="162"/>
      <c r="H1243" s="162"/>
      <c r="I1243" s="189">
        <f t="shared" si="678"/>
        <v>0</v>
      </c>
      <c r="J1243" s="195"/>
      <c r="K1243" s="162"/>
      <c r="L1243" s="168"/>
      <c r="M1243" s="75">
        <f>_xlfn.XLOOKUP(L1243,list_vat[Страна],list_vat[Ставка НДС %],0,0)</f>
        <v>0</v>
      </c>
      <c r="N1243" s="162">
        <f t="shared" si="679"/>
        <v>0</v>
      </c>
      <c r="O1243" s="169"/>
      <c r="P1243" s="74">
        <f t="shared" si="700"/>
        <v>0</v>
      </c>
      <c r="Q1243" s="162"/>
      <c r="R1243" s="162" t="str">
        <f t="shared" si="680"/>
        <v>введи курс</v>
      </c>
      <c r="S1243" s="196">
        <f t="shared" si="681"/>
        <v>0</v>
      </c>
      <c r="T1243" s="192">
        <f t="shared" si="682"/>
        <v>0</v>
      </c>
      <c r="U1243" s="76">
        <f t="shared" si="683"/>
        <v>0</v>
      </c>
      <c r="V1243" s="123">
        <f t="shared" si="684"/>
        <v>0</v>
      </c>
      <c r="W1243" s="191"/>
      <c r="X1243" s="170"/>
      <c r="Y1243" s="74">
        <f t="shared" si="669"/>
        <v>0</v>
      </c>
      <c r="Z1243" s="188"/>
      <c r="AA1243" s="130">
        <f t="shared" si="685"/>
        <v>0</v>
      </c>
      <c r="AB1243" s="74">
        <f t="shared" si="686"/>
        <v>0</v>
      </c>
      <c r="AC1243" s="356"/>
      <c r="AD1243" s="130" cm="1">
        <f t="array" ref="AD1243">IFERROR(ROUND((_xlfn.IFS(offer_sale_type="поставка",AB1243,offer_sale_type="транзит",S1243)*(1+AC1243))/E1243,2),0)</f>
        <v>0</v>
      </c>
      <c r="AE1243" s="74">
        <f t="shared" si="687"/>
        <v>0</v>
      </c>
      <c r="AF1243" s="123" cm="1">
        <f t="array" ref="AF1243">IFERROR(ROUND(_xlfn.IFS(offer_sale_type="поставка",AB1243,offer_sale_type="транзит",S1243)*AC1243,2),0)</f>
        <v>0</v>
      </c>
      <c r="AG1243" s="130">
        <f t="shared" si="670"/>
        <v>0</v>
      </c>
      <c r="AH1243" s="74">
        <f t="shared" si="671"/>
        <v>0</v>
      </c>
      <c r="AI1243" s="123">
        <f t="shared" si="672"/>
        <v>0</v>
      </c>
      <c r="AJ1243" s="118">
        <f t="shared" si="688"/>
        <v>0</v>
      </c>
      <c r="AK1243" s="74">
        <f t="shared" si="689"/>
        <v>0</v>
      </c>
      <c r="AL1243" s="174">
        <f t="shared" si="690"/>
        <v>0</v>
      </c>
      <c r="AM1243" s="175">
        <f t="shared" si="673"/>
        <v>0</v>
      </c>
      <c r="AN1243" s="130">
        <f t="shared" si="691"/>
        <v>0</v>
      </c>
      <c r="AO1243" s="74">
        <f t="shared" si="674"/>
        <v>0</v>
      </c>
      <c r="AP1243" s="123">
        <f t="shared" si="692"/>
        <v>0</v>
      </c>
      <c r="AQ1243" s="118">
        <f t="shared" si="675"/>
        <v>0</v>
      </c>
      <c r="AR1243" s="82" t="str">
        <f t="shared" si="693"/>
        <v>https://www.alta.ru/tnved/code//</v>
      </c>
      <c r="AS1243" s="157"/>
      <c r="AT1243" s="162"/>
      <c r="AU1243" s="74">
        <f t="shared" si="676"/>
        <v>0</v>
      </c>
      <c r="AV1243" s="157"/>
      <c r="AW1243" s="75">
        <f>_xlfn.IFNA(VLOOKUP(L1243,list_vat[],3,FALSE),0)</f>
        <v>0</v>
      </c>
      <c r="AX1243" s="74">
        <f t="shared" si="694"/>
        <v>0</v>
      </c>
      <c r="AY1243" s="74">
        <f t="shared" si="695"/>
        <v>0</v>
      </c>
      <c r="AZ1243" s="130">
        <f t="shared" si="696"/>
        <v>0</v>
      </c>
      <c r="BA1243" s="74">
        <f t="shared" si="677"/>
        <v>0</v>
      </c>
      <c r="BB1243" s="193">
        <f t="shared" si="697"/>
        <v>0</v>
      </c>
      <c r="BC1243" s="102">
        <f t="shared" si="698"/>
        <v>0</v>
      </c>
      <c r="BD1243" s="102">
        <f t="shared" si="699"/>
        <v>0</v>
      </c>
      <c r="BE1243" s="413" t="s">
        <v>69</v>
      </c>
    </row>
    <row r="1244" spans="1:57" s="65" customFormat="1" ht="12" customHeight="1" x14ac:dyDescent="0.2">
      <c r="A1244" s="43">
        <v>1229</v>
      </c>
      <c r="B1244" s="166"/>
      <c r="C1244" s="166"/>
      <c r="D1244" s="166"/>
      <c r="E1244" s="162"/>
      <c r="F1244" s="166"/>
      <c r="G1244" s="162"/>
      <c r="H1244" s="162"/>
      <c r="I1244" s="189">
        <f t="shared" si="678"/>
        <v>0</v>
      </c>
      <c r="J1244" s="195"/>
      <c r="K1244" s="162"/>
      <c r="L1244" s="168"/>
      <c r="M1244" s="75">
        <f>_xlfn.XLOOKUP(L1244,list_vat[Страна],list_vat[Ставка НДС %],0,0)</f>
        <v>0</v>
      </c>
      <c r="N1244" s="162">
        <f t="shared" si="679"/>
        <v>0</v>
      </c>
      <c r="O1244" s="169"/>
      <c r="P1244" s="74">
        <f t="shared" si="700"/>
        <v>0</v>
      </c>
      <c r="Q1244" s="162"/>
      <c r="R1244" s="162" t="str">
        <f t="shared" si="680"/>
        <v>введи курс</v>
      </c>
      <c r="S1244" s="196">
        <f t="shared" si="681"/>
        <v>0</v>
      </c>
      <c r="T1244" s="192">
        <f t="shared" si="682"/>
        <v>0</v>
      </c>
      <c r="U1244" s="76">
        <f t="shared" si="683"/>
        <v>0</v>
      </c>
      <c r="V1244" s="123">
        <f t="shared" si="684"/>
        <v>0</v>
      </c>
      <c r="W1244" s="191"/>
      <c r="X1244" s="170"/>
      <c r="Y1244" s="74">
        <f t="shared" si="669"/>
        <v>0</v>
      </c>
      <c r="Z1244" s="188"/>
      <c r="AA1244" s="130">
        <f t="shared" si="685"/>
        <v>0</v>
      </c>
      <c r="AB1244" s="74">
        <f t="shared" si="686"/>
        <v>0</v>
      </c>
      <c r="AC1244" s="356"/>
      <c r="AD1244" s="130" cm="1">
        <f t="array" ref="AD1244">IFERROR(ROUND((_xlfn.IFS(offer_sale_type="поставка",AB1244,offer_sale_type="транзит",S1244)*(1+AC1244))/E1244,2),0)</f>
        <v>0</v>
      </c>
      <c r="AE1244" s="74">
        <f t="shared" si="687"/>
        <v>0</v>
      </c>
      <c r="AF1244" s="123" cm="1">
        <f t="array" ref="AF1244">IFERROR(ROUND(_xlfn.IFS(offer_sale_type="поставка",AB1244,offer_sale_type="транзит",S1244)*AC1244,2),0)</f>
        <v>0</v>
      </c>
      <c r="AG1244" s="130">
        <f t="shared" si="670"/>
        <v>0</v>
      </c>
      <c r="AH1244" s="74">
        <f t="shared" si="671"/>
        <v>0</v>
      </c>
      <c r="AI1244" s="123">
        <f t="shared" si="672"/>
        <v>0</v>
      </c>
      <c r="AJ1244" s="118">
        <f t="shared" si="688"/>
        <v>0</v>
      </c>
      <c r="AK1244" s="74">
        <f t="shared" si="689"/>
        <v>0</v>
      </c>
      <c r="AL1244" s="174">
        <f t="shared" si="690"/>
        <v>0</v>
      </c>
      <c r="AM1244" s="175">
        <f t="shared" si="673"/>
        <v>0</v>
      </c>
      <c r="AN1244" s="130">
        <f t="shared" si="691"/>
        <v>0</v>
      </c>
      <c r="AO1244" s="74">
        <f t="shared" si="674"/>
        <v>0</v>
      </c>
      <c r="AP1244" s="123">
        <f t="shared" si="692"/>
        <v>0</v>
      </c>
      <c r="AQ1244" s="118">
        <f t="shared" si="675"/>
        <v>0</v>
      </c>
      <c r="AR1244" s="82" t="str">
        <f t="shared" si="693"/>
        <v>https://www.alta.ru/tnved/code//</v>
      </c>
      <c r="AS1244" s="157"/>
      <c r="AT1244" s="162"/>
      <c r="AU1244" s="74">
        <f t="shared" si="676"/>
        <v>0</v>
      </c>
      <c r="AV1244" s="157"/>
      <c r="AW1244" s="75">
        <f>_xlfn.IFNA(VLOOKUP(L1244,list_vat[],3,FALSE),0)</f>
        <v>0</v>
      </c>
      <c r="AX1244" s="74">
        <f t="shared" si="694"/>
        <v>0</v>
      </c>
      <c r="AY1244" s="74">
        <f t="shared" si="695"/>
        <v>0</v>
      </c>
      <c r="AZ1244" s="130">
        <f t="shared" si="696"/>
        <v>0</v>
      </c>
      <c r="BA1244" s="74">
        <f t="shared" si="677"/>
        <v>0</v>
      </c>
      <c r="BB1244" s="193">
        <f t="shared" si="697"/>
        <v>0</v>
      </c>
      <c r="BC1244" s="102">
        <f t="shared" si="698"/>
        <v>0</v>
      </c>
      <c r="BD1244" s="102">
        <f t="shared" si="699"/>
        <v>0</v>
      </c>
      <c r="BE1244" s="413" t="s">
        <v>69</v>
      </c>
    </row>
    <row r="1245" spans="1:57" s="65" customFormat="1" ht="12" customHeight="1" x14ac:dyDescent="0.2">
      <c r="A1245" s="43">
        <v>1230</v>
      </c>
      <c r="B1245" s="166"/>
      <c r="C1245" s="166"/>
      <c r="D1245" s="166"/>
      <c r="E1245" s="162"/>
      <c r="F1245" s="166"/>
      <c r="G1245" s="162"/>
      <c r="H1245" s="162"/>
      <c r="I1245" s="189">
        <f t="shared" si="678"/>
        <v>0</v>
      </c>
      <c r="J1245" s="195"/>
      <c r="K1245" s="162"/>
      <c r="L1245" s="168"/>
      <c r="M1245" s="75">
        <f>_xlfn.XLOOKUP(L1245,list_vat[Страна],list_vat[Ставка НДС %],0,0)</f>
        <v>0</v>
      </c>
      <c r="N1245" s="162">
        <f t="shared" si="679"/>
        <v>0</v>
      </c>
      <c r="O1245" s="169"/>
      <c r="P1245" s="74">
        <f t="shared" si="700"/>
        <v>0</v>
      </c>
      <c r="Q1245" s="162"/>
      <c r="R1245" s="162" t="str">
        <f t="shared" si="680"/>
        <v>введи курс</v>
      </c>
      <c r="S1245" s="196">
        <f t="shared" si="681"/>
        <v>0</v>
      </c>
      <c r="T1245" s="192">
        <f t="shared" si="682"/>
        <v>0</v>
      </c>
      <c r="U1245" s="76">
        <f t="shared" si="683"/>
        <v>0</v>
      </c>
      <c r="V1245" s="123">
        <f t="shared" si="684"/>
        <v>0</v>
      </c>
      <c r="W1245" s="191"/>
      <c r="X1245" s="170"/>
      <c r="Y1245" s="74">
        <f t="shared" si="669"/>
        <v>0</v>
      </c>
      <c r="Z1245" s="188"/>
      <c r="AA1245" s="130">
        <f t="shared" si="685"/>
        <v>0</v>
      </c>
      <c r="AB1245" s="74">
        <f t="shared" si="686"/>
        <v>0</v>
      </c>
      <c r="AC1245" s="356"/>
      <c r="AD1245" s="130" cm="1">
        <f t="array" ref="AD1245">IFERROR(ROUND((_xlfn.IFS(offer_sale_type="поставка",AB1245,offer_sale_type="транзит",S1245)*(1+AC1245))/E1245,2),0)</f>
        <v>0</v>
      </c>
      <c r="AE1245" s="74">
        <f t="shared" si="687"/>
        <v>0</v>
      </c>
      <c r="AF1245" s="123" cm="1">
        <f t="array" ref="AF1245">IFERROR(ROUND(_xlfn.IFS(offer_sale_type="поставка",AB1245,offer_sale_type="транзит",S1245)*AC1245,2),0)</f>
        <v>0</v>
      </c>
      <c r="AG1245" s="130">
        <f t="shared" si="670"/>
        <v>0</v>
      </c>
      <c r="AH1245" s="74">
        <f t="shared" si="671"/>
        <v>0</v>
      </c>
      <c r="AI1245" s="123">
        <f t="shared" si="672"/>
        <v>0</v>
      </c>
      <c r="AJ1245" s="118">
        <f t="shared" si="688"/>
        <v>0</v>
      </c>
      <c r="AK1245" s="74">
        <f t="shared" si="689"/>
        <v>0</v>
      </c>
      <c r="AL1245" s="174">
        <f t="shared" si="690"/>
        <v>0</v>
      </c>
      <c r="AM1245" s="175">
        <f t="shared" si="673"/>
        <v>0</v>
      </c>
      <c r="AN1245" s="130">
        <f t="shared" si="691"/>
        <v>0</v>
      </c>
      <c r="AO1245" s="74">
        <f t="shared" si="674"/>
        <v>0</v>
      </c>
      <c r="AP1245" s="123">
        <f t="shared" si="692"/>
        <v>0</v>
      </c>
      <c r="AQ1245" s="118">
        <f t="shared" si="675"/>
        <v>0</v>
      </c>
      <c r="AR1245" s="82" t="str">
        <f t="shared" si="693"/>
        <v>https://www.alta.ru/tnved/code//</v>
      </c>
      <c r="AS1245" s="157"/>
      <c r="AT1245" s="162"/>
      <c r="AU1245" s="74">
        <f t="shared" si="676"/>
        <v>0</v>
      </c>
      <c r="AV1245" s="157"/>
      <c r="AW1245" s="75">
        <f>_xlfn.IFNA(VLOOKUP(L1245,list_vat[],3,FALSE),0)</f>
        <v>0</v>
      </c>
      <c r="AX1245" s="74">
        <f t="shared" si="694"/>
        <v>0</v>
      </c>
      <c r="AY1245" s="74">
        <f t="shared" si="695"/>
        <v>0</v>
      </c>
      <c r="AZ1245" s="130">
        <f t="shared" si="696"/>
        <v>0</v>
      </c>
      <c r="BA1245" s="74">
        <f t="shared" si="677"/>
        <v>0</v>
      </c>
      <c r="BB1245" s="193">
        <f t="shared" si="697"/>
        <v>0</v>
      </c>
      <c r="BC1245" s="102">
        <f t="shared" si="698"/>
        <v>0</v>
      </c>
      <c r="BD1245" s="102">
        <f t="shared" si="699"/>
        <v>0</v>
      </c>
      <c r="BE1245" s="413" t="s">
        <v>69</v>
      </c>
    </row>
    <row r="1246" spans="1:57" s="65" customFormat="1" ht="12" customHeight="1" x14ac:dyDescent="0.2">
      <c r="A1246" s="43">
        <v>1231</v>
      </c>
      <c r="B1246" s="166"/>
      <c r="C1246" s="166"/>
      <c r="D1246" s="166"/>
      <c r="E1246" s="162"/>
      <c r="F1246" s="166"/>
      <c r="G1246" s="162"/>
      <c r="H1246" s="162"/>
      <c r="I1246" s="189">
        <f t="shared" si="678"/>
        <v>0</v>
      </c>
      <c r="J1246" s="195"/>
      <c r="K1246" s="162"/>
      <c r="L1246" s="168"/>
      <c r="M1246" s="75">
        <f>_xlfn.XLOOKUP(L1246,list_vat[Страна],list_vat[Ставка НДС %],0,0)</f>
        <v>0</v>
      </c>
      <c r="N1246" s="162">
        <f t="shared" si="679"/>
        <v>0</v>
      </c>
      <c r="O1246" s="169"/>
      <c r="P1246" s="74">
        <f t="shared" si="700"/>
        <v>0</v>
      </c>
      <c r="Q1246" s="162"/>
      <c r="R1246" s="162" t="str">
        <f t="shared" si="680"/>
        <v>введи курс</v>
      </c>
      <c r="S1246" s="196">
        <f t="shared" si="681"/>
        <v>0</v>
      </c>
      <c r="T1246" s="192">
        <f t="shared" si="682"/>
        <v>0</v>
      </c>
      <c r="U1246" s="76">
        <f t="shared" si="683"/>
        <v>0</v>
      </c>
      <c r="V1246" s="123">
        <f t="shared" si="684"/>
        <v>0</v>
      </c>
      <c r="W1246" s="191"/>
      <c r="X1246" s="170"/>
      <c r="Y1246" s="74">
        <f t="shared" si="669"/>
        <v>0</v>
      </c>
      <c r="Z1246" s="188"/>
      <c r="AA1246" s="130">
        <f t="shared" si="685"/>
        <v>0</v>
      </c>
      <c r="AB1246" s="74">
        <f t="shared" si="686"/>
        <v>0</v>
      </c>
      <c r="AC1246" s="356"/>
      <c r="AD1246" s="130" cm="1">
        <f t="array" ref="AD1246">IFERROR(ROUND((_xlfn.IFS(offer_sale_type="поставка",AB1246,offer_sale_type="транзит",S1246)*(1+AC1246))/E1246,2),0)</f>
        <v>0</v>
      </c>
      <c r="AE1246" s="74">
        <f t="shared" si="687"/>
        <v>0</v>
      </c>
      <c r="AF1246" s="123" cm="1">
        <f t="array" ref="AF1246">IFERROR(ROUND(_xlfn.IFS(offer_sale_type="поставка",AB1246,offer_sale_type="транзит",S1246)*AC1246,2),0)</f>
        <v>0</v>
      </c>
      <c r="AG1246" s="130">
        <f t="shared" si="670"/>
        <v>0</v>
      </c>
      <c r="AH1246" s="74">
        <f t="shared" si="671"/>
        <v>0</v>
      </c>
      <c r="AI1246" s="123">
        <f t="shared" si="672"/>
        <v>0</v>
      </c>
      <c r="AJ1246" s="118">
        <f t="shared" si="688"/>
        <v>0</v>
      </c>
      <c r="AK1246" s="74">
        <f t="shared" si="689"/>
        <v>0</v>
      </c>
      <c r="AL1246" s="174">
        <f t="shared" si="690"/>
        <v>0</v>
      </c>
      <c r="AM1246" s="175">
        <f t="shared" si="673"/>
        <v>0</v>
      </c>
      <c r="AN1246" s="130">
        <f t="shared" si="691"/>
        <v>0</v>
      </c>
      <c r="AO1246" s="74">
        <f t="shared" si="674"/>
        <v>0</v>
      </c>
      <c r="AP1246" s="123">
        <f t="shared" si="692"/>
        <v>0</v>
      </c>
      <c r="AQ1246" s="118">
        <f t="shared" si="675"/>
        <v>0</v>
      </c>
      <c r="AR1246" s="82" t="str">
        <f t="shared" si="693"/>
        <v>https://www.alta.ru/tnved/code//</v>
      </c>
      <c r="AS1246" s="157"/>
      <c r="AT1246" s="162"/>
      <c r="AU1246" s="74">
        <f t="shared" si="676"/>
        <v>0</v>
      </c>
      <c r="AV1246" s="157"/>
      <c r="AW1246" s="75">
        <f>_xlfn.IFNA(VLOOKUP(L1246,list_vat[],3,FALSE),0)</f>
        <v>0</v>
      </c>
      <c r="AX1246" s="74">
        <f t="shared" si="694"/>
        <v>0</v>
      </c>
      <c r="AY1246" s="74">
        <f t="shared" si="695"/>
        <v>0</v>
      </c>
      <c r="AZ1246" s="130">
        <f t="shared" si="696"/>
        <v>0</v>
      </c>
      <c r="BA1246" s="74">
        <f t="shared" si="677"/>
        <v>0</v>
      </c>
      <c r="BB1246" s="193">
        <f t="shared" si="697"/>
        <v>0</v>
      </c>
      <c r="BC1246" s="102">
        <f t="shared" si="698"/>
        <v>0</v>
      </c>
      <c r="BD1246" s="102">
        <f t="shared" si="699"/>
        <v>0</v>
      </c>
      <c r="BE1246" s="413" t="s">
        <v>69</v>
      </c>
    </row>
    <row r="1247" spans="1:57" s="65" customFormat="1" ht="12" customHeight="1" x14ac:dyDescent="0.2">
      <c r="A1247" s="43">
        <v>1232</v>
      </c>
      <c r="B1247" s="166"/>
      <c r="C1247" s="166"/>
      <c r="D1247" s="166"/>
      <c r="E1247" s="162"/>
      <c r="F1247" s="166"/>
      <c r="G1247" s="162"/>
      <c r="H1247" s="162"/>
      <c r="I1247" s="189">
        <f t="shared" si="678"/>
        <v>0</v>
      </c>
      <c r="J1247" s="195"/>
      <c r="K1247" s="162"/>
      <c r="L1247" s="168"/>
      <c r="M1247" s="75">
        <f>_xlfn.XLOOKUP(L1247,list_vat[Страна],list_vat[Ставка НДС %],0,0)</f>
        <v>0</v>
      </c>
      <c r="N1247" s="162">
        <f t="shared" si="679"/>
        <v>0</v>
      </c>
      <c r="O1247" s="169"/>
      <c r="P1247" s="74">
        <f t="shared" si="700"/>
        <v>0</v>
      </c>
      <c r="Q1247" s="162"/>
      <c r="R1247" s="162" t="str">
        <f t="shared" si="680"/>
        <v>введи курс</v>
      </c>
      <c r="S1247" s="196">
        <f t="shared" si="681"/>
        <v>0</v>
      </c>
      <c r="T1247" s="192">
        <f t="shared" si="682"/>
        <v>0</v>
      </c>
      <c r="U1247" s="76">
        <f t="shared" si="683"/>
        <v>0</v>
      </c>
      <c r="V1247" s="123">
        <f t="shared" si="684"/>
        <v>0</v>
      </c>
      <c r="W1247" s="191"/>
      <c r="X1247" s="170"/>
      <c r="Y1247" s="74">
        <f t="shared" si="669"/>
        <v>0</v>
      </c>
      <c r="Z1247" s="188"/>
      <c r="AA1247" s="130">
        <f t="shared" si="685"/>
        <v>0</v>
      </c>
      <c r="AB1247" s="74">
        <f t="shared" si="686"/>
        <v>0</v>
      </c>
      <c r="AC1247" s="356"/>
      <c r="AD1247" s="130" cm="1">
        <f t="array" ref="AD1247">IFERROR(ROUND((_xlfn.IFS(offer_sale_type="поставка",AB1247,offer_sale_type="транзит",S1247)*(1+AC1247))/E1247,2),0)</f>
        <v>0</v>
      </c>
      <c r="AE1247" s="74">
        <f t="shared" si="687"/>
        <v>0</v>
      </c>
      <c r="AF1247" s="123" cm="1">
        <f t="array" ref="AF1247">IFERROR(ROUND(_xlfn.IFS(offer_sale_type="поставка",AB1247,offer_sale_type="транзит",S1247)*AC1247,2),0)</f>
        <v>0</v>
      </c>
      <c r="AG1247" s="130">
        <f t="shared" si="670"/>
        <v>0</v>
      </c>
      <c r="AH1247" s="74">
        <f t="shared" si="671"/>
        <v>0</v>
      </c>
      <c r="AI1247" s="123">
        <f t="shared" si="672"/>
        <v>0</v>
      </c>
      <c r="AJ1247" s="118">
        <f t="shared" si="688"/>
        <v>0</v>
      </c>
      <c r="AK1247" s="74">
        <f t="shared" si="689"/>
        <v>0</v>
      </c>
      <c r="AL1247" s="174">
        <f t="shared" si="690"/>
        <v>0</v>
      </c>
      <c r="AM1247" s="175">
        <f t="shared" si="673"/>
        <v>0</v>
      </c>
      <c r="AN1247" s="130">
        <f t="shared" si="691"/>
        <v>0</v>
      </c>
      <c r="AO1247" s="74">
        <f t="shared" si="674"/>
        <v>0</v>
      </c>
      <c r="AP1247" s="123">
        <f t="shared" si="692"/>
        <v>0</v>
      </c>
      <c r="AQ1247" s="118">
        <f t="shared" si="675"/>
        <v>0</v>
      </c>
      <c r="AR1247" s="82" t="str">
        <f t="shared" si="693"/>
        <v>https://www.alta.ru/tnved/code//</v>
      </c>
      <c r="AS1247" s="157"/>
      <c r="AT1247" s="162"/>
      <c r="AU1247" s="74">
        <f t="shared" si="676"/>
        <v>0</v>
      </c>
      <c r="AV1247" s="157"/>
      <c r="AW1247" s="75">
        <f>_xlfn.IFNA(VLOOKUP(L1247,list_vat[],3,FALSE),0)</f>
        <v>0</v>
      </c>
      <c r="AX1247" s="74">
        <f t="shared" si="694"/>
        <v>0</v>
      </c>
      <c r="AY1247" s="74">
        <f t="shared" si="695"/>
        <v>0</v>
      </c>
      <c r="AZ1247" s="130">
        <f t="shared" si="696"/>
        <v>0</v>
      </c>
      <c r="BA1247" s="74">
        <f t="shared" si="677"/>
        <v>0</v>
      </c>
      <c r="BB1247" s="193">
        <f t="shared" si="697"/>
        <v>0</v>
      </c>
      <c r="BC1247" s="102">
        <f t="shared" si="698"/>
        <v>0</v>
      </c>
      <c r="BD1247" s="102">
        <f t="shared" si="699"/>
        <v>0</v>
      </c>
      <c r="BE1247" s="413" t="s">
        <v>69</v>
      </c>
    </row>
    <row r="1248" spans="1:57" s="65" customFormat="1" ht="12" customHeight="1" x14ac:dyDescent="0.2">
      <c r="A1248" s="43">
        <v>1233</v>
      </c>
      <c r="B1248" s="166"/>
      <c r="C1248" s="166"/>
      <c r="D1248" s="166"/>
      <c r="E1248" s="162"/>
      <c r="F1248" s="166"/>
      <c r="G1248" s="162"/>
      <c r="H1248" s="162"/>
      <c r="I1248" s="189">
        <f t="shared" si="678"/>
        <v>0</v>
      </c>
      <c r="J1248" s="195"/>
      <c r="K1248" s="162"/>
      <c r="L1248" s="168"/>
      <c r="M1248" s="75">
        <f>_xlfn.XLOOKUP(L1248,list_vat[Страна],list_vat[Ставка НДС %],0,0)</f>
        <v>0</v>
      </c>
      <c r="N1248" s="162">
        <f t="shared" si="679"/>
        <v>0</v>
      </c>
      <c r="O1248" s="169"/>
      <c r="P1248" s="74">
        <f t="shared" si="700"/>
        <v>0</v>
      </c>
      <c r="Q1248" s="162"/>
      <c r="R1248" s="162" t="str">
        <f t="shared" si="680"/>
        <v>введи курс</v>
      </c>
      <c r="S1248" s="196">
        <f t="shared" si="681"/>
        <v>0</v>
      </c>
      <c r="T1248" s="192">
        <f t="shared" si="682"/>
        <v>0</v>
      </c>
      <c r="U1248" s="76">
        <f t="shared" si="683"/>
        <v>0</v>
      </c>
      <c r="V1248" s="123">
        <f t="shared" si="684"/>
        <v>0</v>
      </c>
      <c r="W1248" s="191"/>
      <c r="X1248" s="170"/>
      <c r="Y1248" s="74">
        <f t="shared" si="669"/>
        <v>0</v>
      </c>
      <c r="Z1248" s="188"/>
      <c r="AA1248" s="130">
        <f t="shared" si="685"/>
        <v>0</v>
      </c>
      <c r="AB1248" s="74">
        <f t="shared" si="686"/>
        <v>0</v>
      </c>
      <c r="AC1248" s="356"/>
      <c r="AD1248" s="130" cm="1">
        <f t="array" ref="AD1248">IFERROR(ROUND((_xlfn.IFS(offer_sale_type="поставка",AB1248,offer_sale_type="транзит",S1248)*(1+AC1248))/E1248,2),0)</f>
        <v>0</v>
      </c>
      <c r="AE1248" s="74">
        <f t="shared" si="687"/>
        <v>0</v>
      </c>
      <c r="AF1248" s="123" cm="1">
        <f t="array" ref="AF1248">IFERROR(ROUND(_xlfn.IFS(offer_sale_type="поставка",AB1248,offer_sale_type="транзит",S1248)*AC1248,2),0)</f>
        <v>0</v>
      </c>
      <c r="AG1248" s="130">
        <f t="shared" si="670"/>
        <v>0</v>
      </c>
      <c r="AH1248" s="74">
        <f t="shared" si="671"/>
        <v>0</v>
      </c>
      <c r="AI1248" s="123">
        <f t="shared" si="672"/>
        <v>0</v>
      </c>
      <c r="AJ1248" s="118">
        <f t="shared" si="688"/>
        <v>0</v>
      </c>
      <c r="AK1248" s="74">
        <f t="shared" si="689"/>
        <v>0</v>
      </c>
      <c r="AL1248" s="174">
        <f t="shared" si="690"/>
        <v>0</v>
      </c>
      <c r="AM1248" s="175">
        <f t="shared" si="673"/>
        <v>0</v>
      </c>
      <c r="AN1248" s="130">
        <f t="shared" si="691"/>
        <v>0</v>
      </c>
      <c r="AO1248" s="74">
        <f t="shared" si="674"/>
        <v>0</v>
      </c>
      <c r="AP1248" s="123">
        <f t="shared" si="692"/>
        <v>0</v>
      </c>
      <c r="AQ1248" s="118">
        <f t="shared" si="675"/>
        <v>0</v>
      </c>
      <c r="AR1248" s="82" t="str">
        <f t="shared" si="693"/>
        <v>https://www.alta.ru/tnved/code//</v>
      </c>
      <c r="AS1248" s="157"/>
      <c r="AT1248" s="162"/>
      <c r="AU1248" s="74">
        <f t="shared" si="676"/>
        <v>0</v>
      </c>
      <c r="AV1248" s="157"/>
      <c r="AW1248" s="75">
        <f>_xlfn.IFNA(VLOOKUP(L1248,list_vat[],3,FALSE),0)</f>
        <v>0</v>
      </c>
      <c r="AX1248" s="74">
        <f t="shared" si="694"/>
        <v>0</v>
      </c>
      <c r="AY1248" s="74">
        <f t="shared" si="695"/>
        <v>0</v>
      </c>
      <c r="AZ1248" s="130">
        <f t="shared" si="696"/>
        <v>0</v>
      </c>
      <c r="BA1248" s="74">
        <f t="shared" si="677"/>
        <v>0</v>
      </c>
      <c r="BB1248" s="193">
        <f t="shared" si="697"/>
        <v>0</v>
      </c>
      <c r="BC1248" s="102">
        <f t="shared" si="698"/>
        <v>0</v>
      </c>
      <c r="BD1248" s="102">
        <f t="shared" si="699"/>
        <v>0</v>
      </c>
      <c r="BE1248" s="413" t="s">
        <v>69</v>
      </c>
    </row>
    <row r="1249" spans="1:57" s="65" customFormat="1" ht="12" customHeight="1" x14ac:dyDescent="0.2">
      <c r="A1249" s="43">
        <v>1234</v>
      </c>
      <c r="B1249" s="166"/>
      <c r="C1249" s="166"/>
      <c r="D1249" s="166"/>
      <c r="E1249" s="162"/>
      <c r="F1249" s="166"/>
      <c r="G1249" s="162"/>
      <c r="H1249" s="162"/>
      <c r="I1249" s="189">
        <f t="shared" si="678"/>
        <v>0</v>
      </c>
      <c r="J1249" s="195"/>
      <c r="K1249" s="162"/>
      <c r="L1249" s="168"/>
      <c r="M1249" s="75">
        <f>_xlfn.XLOOKUP(L1249,list_vat[Страна],list_vat[Ставка НДС %],0,0)</f>
        <v>0</v>
      </c>
      <c r="N1249" s="162">
        <f t="shared" si="679"/>
        <v>0</v>
      </c>
      <c r="O1249" s="169"/>
      <c r="P1249" s="74">
        <f t="shared" si="700"/>
        <v>0</v>
      </c>
      <c r="Q1249" s="162"/>
      <c r="R1249" s="162" t="str">
        <f t="shared" si="680"/>
        <v>введи курс</v>
      </c>
      <c r="S1249" s="196">
        <f t="shared" si="681"/>
        <v>0</v>
      </c>
      <c r="T1249" s="192">
        <f t="shared" si="682"/>
        <v>0</v>
      </c>
      <c r="U1249" s="76">
        <f t="shared" si="683"/>
        <v>0</v>
      </c>
      <c r="V1249" s="123">
        <f t="shared" si="684"/>
        <v>0</v>
      </c>
      <c r="W1249" s="191"/>
      <c r="X1249" s="170"/>
      <c r="Y1249" s="74">
        <f t="shared" si="669"/>
        <v>0</v>
      </c>
      <c r="Z1249" s="188"/>
      <c r="AA1249" s="130">
        <f t="shared" si="685"/>
        <v>0</v>
      </c>
      <c r="AB1249" s="74">
        <f t="shared" si="686"/>
        <v>0</v>
      </c>
      <c r="AC1249" s="356"/>
      <c r="AD1249" s="130" cm="1">
        <f t="array" ref="AD1249">IFERROR(ROUND((_xlfn.IFS(offer_sale_type="поставка",AB1249,offer_sale_type="транзит",S1249)*(1+AC1249))/E1249,2),0)</f>
        <v>0</v>
      </c>
      <c r="AE1249" s="74">
        <f t="shared" si="687"/>
        <v>0</v>
      </c>
      <c r="AF1249" s="123" cm="1">
        <f t="array" ref="AF1249">IFERROR(ROUND(_xlfn.IFS(offer_sale_type="поставка",AB1249,offer_sale_type="транзит",S1249)*AC1249,2),0)</f>
        <v>0</v>
      </c>
      <c r="AG1249" s="130">
        <f t="shared" si="670"/>
        <v>0</v>
      </c>
      <c r="AH1249" s="74">
        <f t="shared" si="671"/>
        <v>0</v>
      </c>
      <c r="AI1249" s="123">
        <f t="shared" si="672"/>
        <v>0</v>
      </c>
      <c r="AJ1249" s="118">
        <f t="shared" si="688"/>
        <v>0</v>
      </c>
      <c r="AK1249" s="74">
        <f t="shared" si="689"/>
        <v>0</v>
      </c>
      <c r="AL1249" s="174">
        <f t="shared" si="690"/>
        <v>0</v>
      </c>
      <c r="AM1249" s="175">
        <f t="shared" si="673"/>
        <v>0</v>
      </c>
      <c r="AN1249" s="130">
        <f t="shared" si="691"/>
        <v>0</v>
      </c>
      <c r="AO1249" s="74">
        <f t="shared" si="674"/>
        <v>0</v>
      </c>
      <c r="AP1249" s="123">
        <f t="shared" si="692"/>
        <v>0</v>
      </c>
      <c r="AQ1249" s="118">
        <f t="shared" si="675"/>
        <v>0</v>
      </c>
      <c r="AR1249" s="82" t="str">
        <f t="shared" si="693"/>
        <v>https://www.alta.ru/tnved/code//</v>
      </c>
      <c r="AS1249" s="157"/>
      <c r="AT1249" s="162"/>
      <c r="AU1249" s="74">
        <f t="shared" si="676"/>
        <v>0</v>
      </c>
      <c r="AV1249" s="157"/>
      <c r="AW1249" s="75">
        <f>_xlfn.IFNA(VLOOKUP(L1249,list_vat[],3,FALSE),0)</f>
        <v>0</v>
      </c>
      <c r="AX1249" s="74">
        <f t="shared" si="694"/>
        <v>0</v>
      </c>
      <c r="AY1249" s="74">
        <f t="shared" si="695"/>
        <v>0</v>
      </c>
      <c r="AZ1249" s="130">
        <f t="shared" si="696"/>
        <v>0</v>
      </c>
      <c r="BA1249" s="74">
        <f t="shared" si="677"/>
        <v>0</v>
      </c>
      <c r="BB1249" s="193">
        <f t="shared" si="697"/>
        <v>0</v>
      </c>
      <c r="BC1249" s="102">
        <f t="shared" si="698"/>
        <v>0</v>
      </c>
      <c r="BD1249" s="102">
        <f t="shared" si="699"/>
        <v>0</v>
      </c>
      <c r="BE1249" s="413" t="s">
        <v>69</v>
      </c>
    </row>
    <row r="1250" spans="1:57" s="65" customFormat="1" ht="12" customHeight="1" x14ac:dyDescent="0.2">
      <c r="A1250" s="43">
        <v>1235</v>
      </c>
      <c r="B1250" s="166"/>
      <c r="C1250" s="166"/>
      <c r="D1250" s="166"/>
      <c r="E1250" s="162"/>
      <c r="F1250" s="166"/>
      <c r="G1250" s="162"/>
      <c r="H1250" s="162"/>
      <c r="I1250" s="189">
        <f t="shared" si="678"/>
        <v>0</v>
      </c>
      <c r="J1250" s="195"/>
      <c r="K1250" s="162"/>
      <c r="L1250" s="168"/>
      <c r="M1250" s="75">
        <f>_xlfn.XLOOKUP(L1250,list_vat[Страна],list_vat[Ставка НДС %],0,0)</f>
        <v>0</v>
      </c>
      <c r="N1250" s="162">
        <f t="shared" si="679"/>
        <v>0</v>
      </c>
      <c r="O1250" s="169"/>
      <c r="P1250" s="74">
        <f t="shared" si="700"/>
        <v>0</v>
      </c>
      <c r="Q1250" s="162"/>
      <c r="R1250" s="162" t="str">
        <f t="shared" si="680"/>
        <v>введи курс</v>
      </c>
      <c r="S1250" s="196">
        <f t="shared" si="681"/>
        <v>0</v>
      </c>
      <c r="T1250" s="192">
        <f t="shared" si="682"/>
        <v>0</v>
      </c>
      <c r="U1250" s="76">
        <f t="shared" si="683"/>
        <v>0</v>
      </c>
      <c r="V1250" s="123">
        <f t="shared" si="684"/>
        <v>0</v>
      </c>
      <c r="W1250" s="191"/>
      <c r="X1250" s="170"/>
      <c r="Y1250" s="74">
        <f t="shared" si="669"/>
        <v>0</v>
      </c>
      <c r="Z1250" s="188"/>
      <c r="AA1250" s="130">
        <f t="shared" si="685"/>
        <v>0</v>
      </c>
      <c r="AB1250" s="74">
        <f t="shared" si="686"/>
        <v>0</v>
      </c>
      <c r="AC1250" s="356"/>
      <c r="AD1250" s="130" cm="1">
        <f t="array" ref="AD1250">IFERROR(ROUND((_xlfn.IFS(offer_sale_type="поставка",AB1250,offer_sale_type="транзит",S1250)*(1+AC1250))/E1250,2),0)</f>
        <v>0</v>
      </c>
      <c r="AE1250" s="74">
        <f t="shared" si="687"/>
        <v>0</v>
      </c>
      <c r="AF1250" s="123" cm="1">
        <f t="array" ref="AF1250">IFERROR(ROUND(_xlfn.IFS(offer_sale_type="поставка",AB1250,offer_sale_type="транзит",S1250)*AC1250,2),0)</f>
        <v>0</v>
      </c>
      <c r="AG1250" s="130">
        <f t="shared" si="670"/>
        <v>0</v>
      </c>
      <c r="AH1250" s="74">
        <f t="shared" si="671"/>
        <v>0</v>
      </c>
      <c r="AI1250" s="123">
        <f t="shared" si="672"/>
        <v>0</v>
      </c>
      <c r="AJ1250" s="118">
        <f t="shared" si="688"/>
        <v>0</v>
      </c>
      <c r="AK1250" s="74">
        <f t="shared" si="689"/>
        <v>0</v>
      </c>
      <c r="AL1250" s="174">
        <f t="shared" si="690"/>
        <v>0</v>
      </c>
      <c r="AM1250" s="175">
        <f t="shared" si="673"/>
        <v>0</v>
      </c>
      <c r="AN1250" s="130">
        <f t="shared" si="691"/>
        <v>0</v>
      </c>
      <c r="AO1250" s="74">
        <f t="shared" si="674"/>
        <v>0</v>
      </c>
      <c r="AP1250" s="123">
        <f t="shared" si="692"/>
        <v>0</v>
      </c>
      <c r="AQ1250" s="118">
        <f t="shared" si="675"/>
        <v>0</v>
      </c>
      <c r="AR1250" s="82" t="str">
        <f t="shared" si="693"/>
        <v>https://www.alta.ru/tnved/code//</v>
      </c>
      <c r="AS1250" s="157"/>
      <c r="AT1250" s="162"/>
      <c r="AU1250" s="74">
        <f t="shared" si="676"/>
        <v>0</v>
      </c>
      <c r="AV1250" s="157"/>
      <c r="AW1250" s="75">
        <f>_xlfn.IFNA(VLOOKUP(L1250,list_vat[],3,FALSE),0)</f>
        <v>0</v>
      </c>
      <c r="AX1250" s="74">
        <f t="shared" si="694"/>
        <v>0</v>
      </c>
      <c r="AY1250" s="74">
        <f t="shared" si="695"/>
        <v>0</v>
      </c>
      <c r="AZ1250" s="130">
        <f t="shared" si="696"/>
        <v>0</v>
      </c>
      <c r="BA1250" s="74">
        <f t="shared" si="677"/>
        <v>0</v>
      </c>
      <c r="BB1250" s="193">
        <f t="shared" si="697"/>
        <v>0</v>
      </c>
      <c r="BC1250" s="102">
        <f t="shared" si="698"/>
        <v>0</v>
      </c>
      <c r="BD1250" s="102">
        <f t="shared" si="699"/>
        <v>0</v>
      </c>
      <c r="BE1250" s="413" t="s">
        <v>69</v>
      </c>
    </row>
    <row r="1251" spans="1:57" s="65" customFormat="1" ht="12" customHeight="1" x14ac:dyDescent="0.2">
      <c r="A1251" s="43">
        <v>1236</v>
      </c>
      <c r="B1251" s="166"/>
      <c r="C1251" s="166"/>
      <c r="D1251" s="166"/>
      <c r="E1251" s="162"/>
      <c r="F1251" s="166"/>
      <c r="G1251" s="162"/>
      <c r="H1251" s="162"/>
      <c r="I1251" s="189">
        <f t="shared" si="678"/>
        <v>0</v>
      </c>
      <c r="J1251" s="195"/>
      <c r="K1251" s="162"/>
      <c r="L1251" s="168"/>
      <c r="M1251" s="75">
        <f>_xlfn.XLOOKUP(L1251,list_vat[Страна],list_vat[Ставка НДС %],0,0)</f>
        <v>0</v>
      </c>
      <c r="N1251" s="162">
        <f t="shared" si="679"/>
        <v>0</v>
      </c>
      <c r="O1251" s="169"/>
      <c r="P1251" s="74">
        <f t="shared" si="700"/>
        <v>0</v>
      </c>
      <c r="Q1251" s="162"/>
      <c r="R1251" s="162" t="str">
        <f t="shared" si="680"/>
        <v>введи курс</v>
      </c>
      <c r="S1251" s="196">
        <f t="shared" si="681"/>
        <v>0</v>
      </c>
      <c r="T1251" s="192">
        <f t="shared" si="682"/>
        <v>0</v>
      </c>
      <c r="U1251" s="76">
        <f t="shared" si="683"/>
        <v>0</v>
      </c>
      <c r="V1251" s="123">
        <f t="shared" si="684"/>
        <v>0</v>
      </c>
      <c r="W1251" s="191"/>
      <c r="X1251" s="170"/>
      <c r="Y1251" s="74">
        <f t="shared" si="669"/>
        <v>0</v>
      </c>
      <c r="Z1251" s="188"/>
      <c r="AA1251" s="130">
        <f t="shared" si="685"/>
        <v>0</v>
      </c>
      <c r="AB1251" s="74">
        <f t="shared" si="686"/>
        <v>0</v>
      </c>
      <c r="AC1251" s="356"/>
      <c r="AD1251" s="130" cm="1">
        <f t="array" ref="AD1251">IFERROR(ROUND((_xlfn.IFS(offer_sale_type="поставка",AB1251,offer_sale_type="транзит",S1251)*(1+AC1251))/E1251,2),0)</f>
        <v>0</v>
      </c>
      <c r="AE1251" s="74">
        <f t="shared" si="687"/>
        <v>0</v>
      </c>
      <c r="AF1251" s="123" cm="1">
        <f t="array" ref="AF1251">IFERROR(ROUND(_xlfn.IFS(offer_sale_type="поставка",AB1251,offer_sale_type="транзит",S1251)*AC1251,2),0)</f>
        <v>0</v>
      </c>
      <c r="AG1251" s="130">
        <f t="shared" si="670"/>
        <v>0</v>
      </c>
      <c r="AH1251" s="74">
        <f t="shared" si="671"/>
        <v>0</v>
      </c>
      <c r="AI1251" s="123">
        <f t="shared" si="672"/>
        <v>0</v>
      </c>
      <c r="AJ1251" s="118">
        <f t="shared" si="688"/>
        <v>0</v>
      </c>
      <c r="AK1251" s="74">
        <f t="shared" si="689"/>
        <v>0</v>
      </c>
      <c r="AL1251" s="174">
        <f t="shared" si="690"/>
        <v>0</v>
      </c>
      <c r="AM1251" s="175">
        <f t="shared" si="673"/>
        <v>0</v>
      </c>
      <c r="AN1251" s="130">
        <f t="shared" si="691"/>
        <v>0</v>
      </c>
      <c r="AO1251" s="74">
        <f t="shared" si="674"/>
        <v>0</v>
      </c>
      <c r="AP1251" s="123">
        <f t="shared" si="692"/>
        <v>0</v>
      </c>
      <c r="AQ1251" s="118">
        <f t="shared" si="675"/>
        <v>0</v>
      </c>
      <c r="AR1251" s="82" t="str">
        <f t="shared" si="693"/>
        <v>https://www.alta.ru/tnved/code//</v>
      </c>
      <c r="AS1251" s="157"/>
      <c r="AT1251" s="162"/>
      <c r="AU1251" s="74">
        <f t="shared" si="676"/>
        <v>0</v>
      </c>
      <c r="AV1251" s="157"/>
      <c r="AW1251" s="75">
        <f>_xlfn.IFNA(VLOOKUP(L1251,list_vat[],3,FALSE),0)</f>
        <v>0</v>
      </c>
      <c r="AX1251" s="74">
        <f t="shared" si="694"/>
        <v>0</v>
      </c>
      <c r="AY1251" s="74">
        <f t="shared" si="695"/>
        <v>0</v>
      </c>
      <c r="AZ1251" s="130">
        <f t="shared" si="696"/>
        <v>0</v>
      </c>
      <c r="BA1251" s="74">
        <f t="shared" si="677"/>
        <v>0</v>
      </c>
      <c r="BB1251" s="193">
        <f t="shared" si="697"/>
        <v>0</v>
      </c>
      <c r="BC1251" s="102">
        <f t="shared" si="698"/>
        <v>0</v>
      </c>
      <c r="BD1251" s="102">
        <f t="shared" si="699"/>
        <v>0</v>
      </c>
      <c r="BE1251" s="413" t="s">
        <v>69</v>
      </c>
    </row>
    <row r="1252" spans="1:57" s="65" customFormat="1" ht="12" customHeight="1" x14ac:dyDescent="0.2">
      <c r="A1252" s="43">
        <v>1237</v>
      </c>
      <c r="B1252" s="166"/>
      <c r="C1252" s="166"/>
      <c r="D1252" s="166"/>
      <c r="E1252" s="162"/>
      <c r="F1252" s="166"/>
      <c r="G1252" s="162"/>
      <c r="H1252" s="162"/>
      <c r="I1252" s="189">
        <f t="shared" si="678"/>
        <v>0</v>
      </c>
      <c r="J1252" s="195"/>
      <c r="K1252" s="162"/>
      <c r="L1252" s="168"/>
      <c r="M1252" s="75">
        <f>_xlfn.XLOOKUP(L1252,list_vat[Страна],list_vat[Ставка НДС %],0,0)</f>
        <v>0</v>
      </c>
      <c r="N1252" s="162">
        <f t="shared" si="679"/>
        <v>0</v>
      </c>
      <c r="O1252" s="169"/>
      <c r="P1252" s="74">
        <f t="shared" si="700"/>
        <v>0</v>
      </c>
      <c r="Q1252" s="162"/>
      <c r="R1252" s="162" t="str">
        <f t="shared" si="680"/>
        <v>введи курс</v>
      </c>
      <c r="S1252" s="196">
        <f t="shared" si="681"/>
        <v>0</v>
      </c>
      <c r="T1252" s="192">
        <f t="shared" si="682"/>
        <v>0</v>
      </c>
      <c r="U1252" s="76">
        <f t="shared" si="683"/>
        <v>0</v>
      </c>
      <c r="V1252" s="123">
        <f t="shared" si="684"/>
        <v>0</v>
      </c>
      <c r="W1252" s="191"/>
      <c r="X1252" s="170"/>
      <c r="Y1252" s="74">
        <f t="shared" si="669"/>
        <v>0</v>
      </c>
      <c r="Z1252" s="188"/>
      <c r="AA1252" s="130">
        <f t="shared" si="685"/>
        <v>0</v>
      </c>
      <c r="AB1252" s="74">
        <f t="shared" si="686"/>
        <v>0</v>
      </c>
      <c r="AC1252" s="356"/>
      <c r="AD1252" s="130" cm="1">
        <f t="array" ref="AD1252">IFERROR(ROUND((_xlfn.IFS(offer_sale_type="поставка",AB1252,offer_sale_type="транзит",S1252)*(1+AC1252))/E1252,2),0)</f>
        <v>0</v>
      </c>
      <c r="AE1252" s="74">
        <f t="shared" si="687"/>
        <v>0</v>
      </c>
      <c r="AF1252" s="123" cm="1">
        <f t="array" ref="AF1252">IFERROR(ROUND(_xlfn.IFS(offer_sale_type="поставка",AB1252,offer_sale_type="транзит",S1252)*AC1252,2),0)</f>
        <v>0</v>
      </c>
      <c r="AG1252" s="130">
        <f t="shared" si="670"/>
        <v>0</v>
      </c>
      <c r="AH1252" s="74">
        <f t="shared" si="671"/>
        <v>0</v>
      </c>
      <c r="AI1252" s="123">
        <f t="shared" si="672"/>
        <v>0</v>
      </c>
      <c r="AJ1252" s="118">
        <f t="shared" si="688"/>
        <v>0</v>
      </c>
      <c r="AK1252" s="74">
        <f t="shared" si="689"/>
        <v>0</v>
      </c>
      <c r="AL1252" s="174">
        <f t="shared" si="690"/>
        <v>0</v>
      </c>
      <c r="AM1252" s="175">
        <f t="shared" si="673"/>
        <v>0</v>
      </c>
      <c r="AN1252" s="130">
        <f t="shared" si="691"/>
        <v>0</v>
      </c>
      <c r="AO1252" s="74">
        <f t="shared" si="674"/>
        <v>0</v>
      </c>
      <c r="AP1252" s="123">
        <f t="shared" si="692"/>
        <v>0</v>
      </c>
      <c r="AQ1252" s="118">
        <f t="shared" si="675"/>
        <v>0</v>
      </c>
      <c r="AR1252" s="82" t="str">
        <f t="shared" si="693"/>
        <v>https://www.alta.ru/tnved/code//</v>
      </c>
      <c r="AS1252" s="157"/>
      <c r="AT1252" s="162"/>
      <c r="AU1252" s="74">
        <f t="shared" si="676"/>
        <v>0</v>
      </c>
      <c r="AV1252" s="157"/>
      <c r="AW1252" s="75">
        <f>_xlfn.IFNA(VLOOKUP(L1252,list_vat[],3,FALSE),0)</f>
        <v>0</v>
      </c>
      <c r="AX1252" s="74">
        <f t="shared" si="694"/>
        <v>0</v>
      </c>
      <c r="AY1252" s="74">
        <f t="shared" si="695"/>
        <v>0</v>
      </c>
      <c r="AZ1252" s="130">
        <f t="shared" si="696"/>
        <v>0</v>
      </c>
      <c r="BA1252" s="74">
        <f t="shared" si="677"/>
        <v>0</v>
      </c>
      <c r="BB1252" s="193">
        <f t="shared" si="697"/>
        <v>0</v>
      </c>
      <c r="BC1252" s="102">
        <f t="shared" si="698"/>
        <v>0</v>
      </c>
      <c r="BD1252" s="102">
        <f t="shared" si="699"/>
        <v>0</v>
      </c>
      <c r="BE1252" s="413" t="s">
        <v>69</v>
      </c>
    </row>
    <row r="1253" spans="1:57" s="65" customFormat="1" ht="12" customHeight="1" x14ac:dyDescent="0.2">
      <c r="A1253" s="43">
        <v>1238</v>
      </c>
      <c r="B1253" s="166"/>
      <c r="C1253" s="166"/>
      <c r="D1253" s="166"/>
      <c r="E1253" s="162"/>
      <c r="F1253" s="166"/>
      <c r="G1253" s="162"/>
      <c r="H1253" s="162"/>
      <c r="I1253" s="189">
        <f t="shared" si="678"/>
        <v>0</v>
      </c>
      <c r="J1253" s="195"/>
      <c r="K1253" s="162"/>
      <c r="L1253" s="168"/>
      <c r="M1253" s="75">
        <f>_xlfn.XLOOKUP(L1253,list_vat[Страна],list_vat[Ставка НДС %],0,0)</f>
        <v>0</v>
      </c>
      <c r="N1253" s="162">
        <f t="shared" si="679"/>
        <v>0</v>
      </c>
      <c r="O1253" s="169"/>
      <c r="P1253" s="74">
        <f t="shared" si="700"/>
        <v>0</v>
      </c>
      <c r="Q1253" s="162"/>
      <c r="R1253" s="162" t="str">
        <f t="shared" si="680"/>
        <v>введи курс</v>
      </c>
      <c r="S1253" s="196">
        <f t="shared" si="681"/>
        <v>0</v>
      </c>
      <c r="T1253" s="192">
        <f t="shared" si="682"/>
        <v>0</v>
      </c>
      <c r="U1253" s="76">
        <f t="shared" si="683"/>
        <v>0</v>
      </c>
      <c r="V1253" s="123">
        <f t="shared" si="684"/>
        <v>0</v>
      </c>
      <c r="W1253" s="191"/>
      <c r="X1253" s="170"/>
      <c r="Y1253" s="74">
        <f t="shared" si="669"/>
        <v>0</v>
      </c>
      <c r="Z1253" s="188"/>
      <c r="AA1253" s="130">
        <f t="shared" si="685"/>
        <v>0</v>
      </c>
      <c r="AB1253" s="74">
        <f t="shared" si="686"/>
        <v>0</v>
      </c>
      <c r="AC1253" s="356"/>
      <c r="AD1253" s="130" cm="1">
        <f t="array" ref="AD1253">IFERROR(ROUND((_xlfn.IFS(offer_sale_type="поставка",AB1253,offer_sale_type="транзит",S1253)*(1+AC1253))/E1253,2),0)</f>
        <v>0</v>
      </c>
      <c r="AE1253" s="74">
        <f t="shared" si="687"/>
        <v>0</v>
      </c>
      <c r="AF1253" s="123" cm="1">
        <f t="array" ref="AF1253">IFERROR(ROUND(_xlfn.IFS(offer_sale_type="поставка",AB1253,offer_sale_type="транзит",S1253)*AC1253,2),0)</f>
        <v>0</v>
      </c>
      <c r="AG1253" s="130">
        <f t="shared" si="670"/>
        <v>0</v>
      </c>
      <c r="AH1253" s="74">
        <f t="shared" si="671"/>
        <v>0</v>
      </c>
      <c r="AI1253" s="123">
        <f t="shared" si="672"/>
        <v>0</v>
      </c>
      <c r="AJ1253" s="118">
        <f t="shared" si="688"/>
        <v>0</v>
      </c>
      <c r="AK1253" s="74">
        <f t="shared" si="689"/>
        <v>0</v>
      </c>
      <c r="AL1253" s="174">
        <f t="shared" si="690"/>
        <v>0</v>
      </c>
      <c r="AM1253" s="175">
        <f t="shared" si="673"/>
        <v>0</v>
      </c>
      <c r="AN1253" s="130">
        <f t="shared" si="691"/>
        <v>0</v>
      </c>
      <c r="AO1253" s="74">
        <f t="shared" si="674"/>
        <v>0</v>
      </c>
      <c r="AP1253" s="123">
        <f t="shared" si="692"/>
        <v>0</v>
      </c>
      <c r="AQ1253" s="118">
        <f t="shared" si="675"/>
        <v>0</v>
      </c>
      <c r="AR1253" s="82" t="str">
        <f t="shared" si="693"/>
        <v>https://www.alta.ru/tnved/code//</v>
      </c>
      <c r="AS1253" s="157"/>
      <c r="AT1253" s="162"/>
      <c r="AU1253" s="74">
        <f t="shared" si="676"/>
        <v>0</v>
      </c>
      <c r="AV1253" s="157"/>
      <c r="AW1253" s="75">
        <f>_xlfn.IFNA(VLOOKUP(L1253,list_vat[],3,FALSE),0)</f>
        <v>0</v>
      </c>
      <c r="AX1253" s="74">
        <f t="shared" si="694"/>
        <v>0</v>
      </c>
      <c r="AY1253" s="74">
        <f t="shared" si="695"/>
        <v>0</v>
      </c>
      <c r="AZ1253" s="130">
        <f t="shared" si="696"/>
        <v>0</v>
      </c>
      <c r="BA1253" s="74">
        <f t="shared" si="677"/>
        <v>0</v>
      </c>
      <c r="BB1253" s="193">
        <f t="shared" si="697"/>
        <v>0</v>
      </c>
      <c r="BC1253" s="102">
        <f t="shared" si="698"/>
        <v>0</v>
      </c>
      <c r="BD1253" s="102">
        <f t="shared" si="699"/>
        <v>0</v>
      </c>
      <c r="BE1253" s="413" t="s">
        <v>69</v>
      </c>
    </row>
    <row r="1254" spans="1:57" s="65" customFormat="1" ht="12" customHeight="1" x14ac:dyDescent="0.2">
      <c r="A1254" s="43">
        <v>1239</v>
      </c>
      <c r="B1254" s="166"/>
      <c r="C1254" s="166"/>
      <c r="D1254" s="166"/>
      <c r="E1254" s="162"/>
      <c r="F1254" s="166"/>
      <c r="G1254" s="162"/>
      <c r="H1254" s="162"/>
      <c r="I1254" s="189">
        <f t="shared" si="678"/>
        <v>0</v>
      </c>
      <c r="J1254" s="195"/>
      <c r="K1254" s="162"/>
      <c r="L1254" s="168"/>
      <c r="M1254" s="75">
        <f>_xlfn.XLOOKUP(L1254,list_vat[Страна],list_vat[Ставка НДС %],0,0)</f>
        <v>0</v>
      </c>
      <c r="N1254" s="162">
        <f t="shared" si="679"/>
        <v>0</v>
      </c>
      <c r="O1254" s="169"/>
      <c r="P1254" s="74">
        <f t="shared" si="700"/>
        <v>0</v>
      </c>
      <c r="Q1254" s="162"/>
      <c r="R1254" s="162" t="str">
        <f t="shared" si="680"/>
        <v>введи курс</v>
      </c>
      <c r="S1254" s="196">
        <f t="shared" si="681"/>
        <v>0</v>
      </c>
      <c r="T1254" s="192">
        <f t="shared" si="682"/>
        <v>0</v>
      </c>
      <c r="U1254" s="76">
        <f t="shared" si="683"/>
        <v>0</v>
      </c>
      <c r="V1254" s="123">
        <f t="shared" si="684"/>
        <v>0</v>
      </c>
      <c r="W1254" s="191"/>
      <c r="X1254" s="170"/>
      <c r="Y1254" s="74">
        <f t="shared" si="669"/>
        <v>0</v>
      </c>
      <c r="Z1254" s="188"/>
      <c r="AA1254" s="130">
        <f t="shared" si="685"/>
        <v>0</v>
      </c>
      <c r="AB1254" s="74">
        <f t="shared" si="686"/>
        <v>0</v>
      </c>
      <c r="AC1254" s="356"/>
      <c r="AD1254" s="130" cm="1">
        <f t="array" ref="AD1254">IFERROR(ROUND((_xlfn.IFS(offer_sale_type="поставка",AB1254,offer_sale_type="транзит",S1254)*(1+AC1254))/E1254,2),0)</f>
        <v>0</v>
      </c>
      <c r="AE1254" s="74">
        <f t="shared" si="687"/>
        <v>0</v>
      </c>
      <c r="AF1254" s="123" cm="1">
        <f t="array" ref="AF1254">IFERROR(ROUND(_xlfn.IFS(offer_sale_type="поставка",AB1254,offer_sale_type="транзит",S1254)*AC1254,2),0)</f>
        <v>0</v>
      </c>
      <c r="AG1254" s="130">
        <f t="shared" si="670"/>
        <v>0</v>
      </c>
      <c r="AH1254" s="74">
        <f t="shared" si="671"/>
        <v>0</v>
      </c>
      <c r="AI1254" s="123">
        <f t="shared" si="672"/>
        <v>0</v>
      </c>
      <c r="AJ1254" s="118">
        <f t="shared" si="688"/>
        <v>0</v>
      </c>
      <c r="AK1254" s="74">
        <f t="shared" si="689"/>
        <v>0</v>
      </c>
      <c r="AL1254" s="174">
        <f t="shared" si="690"/>
        <v>0</v>
      </c>
      <c r="AM1254" s="175">
        <f t="shared" si="673"/>
        <v>0</v>
      </c>
      <c r="AN1254" s="130">
        <f t="shared" si="691"/>
        <v>0</v>
      </c>
      <c r="AO1254" s="74">
        <f t="shared" si="674"/>
        <v>0</v>
      </c>
      <c r="AP1254" s="123">
        <f t="shared" si="692"/>
        <v>0</v>
      </c>
      <c r="AQ1254" s="118">
        <f t="shared" si="675"/>
        <v>0</v>
      </c>
      <c r="AR1254" s="82" t="str">
        <f t="shared" si="693"/>
        <v>https://www.alta.ru/tnved/code//</v>
      </c>
      <c r="AS1254" s="157"/>
      <c r="AT1254" s="162"/>
      <c r="AU1254" s="74">
        <f t="shared" si="676"/>
        <v>0</v>
      </c>
      <c r="AV1254" s="157"/>
      <c r="AW1254" s="75">
        <f>_xlfn.IFNA(VLOOKUP(L1254,list_vat[],3,FALSE),0)</f>
        <v>0</v>
      </c>
      <c r="AX1254" s="74">
        <f t="shared" si="694"/>
        <v>0</v>
      </c>
      <c r="AY1254" s="74">
        <f t="shared" si="695"/>
        <v>0</v>
      </c>
      <c r="AZ1254" s="130">
        <f t="shared" si="696"/>
        <v>0</v>
      </c>
      <c r="BA1254" s="74">
        <f t="shared" si="677"/>
        <v>0</v>
      </c>
      <c r="BB1254" s="193">
        <f t="shared" si="697"/>
        <v>0</v>
      </c>
      <c r="BC1254" s="102">
        <f t="shared" si="698"/>
        <v>0</v>
      </c>
      <c r="BD1254" s="102">
        <f t="shared" si="699"/>
        <v>0</v>
      </c>
      <c r="BE1254" s="413" t="s">
        <v>69</v>
      </c>
    </row>
    <row r="1255" spans="1:57" s="65" customFormat="1" ht="12" customHeight="1" x14ac:dyDescent="0.2">
      <c r="A1255" s="43">
        <v>1240</v>
      </c>
      <c r="B1255" s="166"/>
      <c r="C1255" s="166"/>
      <c r="D1255" s="166"/>
      <c r="E1255" s="162"/>
      <c r="F1255" s="166"/>
      <c r="G1255" s="162"/>
      <c r="H1255" s="162"/>
      <c r="I1255" s="189">
        <f t="shared" si="678"/>
        <v>0</v>
      </c>
      <c r="J1255" s="195"/>
      <c r="K1255" s="162"/>
      <c r="L1255" s="168"/>
      <c r="M1255" s="75">
        <f>_xlfn.XLOOKUP(L1255,list_vat[Страна],list_vat[Ставка НДС %],0,0)</f>
        <v>0</v>
      </c>
      <c r="N1255" s="162">
        <f t="shared" si="679"/>
        <v>0</v>
      </c>
      <c r="O1255" s="169"/>
      <c r="P1255" s="74">
        <f t="shared" si="700"/>
        <v>0</v>
      </c>
      <c r="Q1255" s="162"/>
      <c r="R1255" s="162" t="str">
        <f t="shared" si="680"/>
        <v>введи курс</v>
      </c>
      <c r="S1255" s="196">
        <f t="shared" si="681"/>
        <v>0</v>
      </c>
      <c r="T1255" s="192">
        <f t="shared" si="682"/>
        <v>0</v>
      </c>
      <c r="U1255" s="76">
        <f t="shared" si="683"/>
        <v>0</v>
      </c>
      <c r="V1255" s="123">
        <f t="shared" si="684"/>
        <v>0</v>
      </c>
      <c r="W1255" s="191"/>
      <c r="X1255" s="170"/>
      <c r="Y1255" s="74">
        <f t="shared" si="669"/>
        <v>0</v>
      </c>
      <c r="Z1255" s="188"/>
      <c r="AA1255" s="130">
        <f t="shared" si="685"/>
        <v>0</v>
      </c>
      <c r="AB1255" s="74">
        <f t="shared" si="686"/>
        <v>0</v>
      </c>
      <c r="AC1255" s="356"/>
      <c r="AD1255" s="130" cm="1">
        <f t="array" ref="AD1255">IFERROR(ROUND((_xlfn.IFS(offer_sale_type="поставка",AB1255,offer_sale_type="транзит",S1255)*(1+AC1255))/E1255,2),0)</f>
        <v>0</v>
      </c>
      <c r="AE1255" s="74">
        <f t="shared" si="687"/>
        <v>0</v>
      </c>
      <c r="AF1255" s="123" cm="1">
        <f t="array" ref="AF1255">IFERROR(ROUND(_xlfn.IFS(offer_sale_type="поставка",AB1255,offer_sale_type="транзит",S1255)*AC1255,2),0)</f>
        <v>0</v>
      </c>
      <c r="AG1255" s="130">
        <f t="shared" si="670"/>
        <v>0</v>
      </c>
      <c r="AH1255" s="74">
        <f t="shared" si="671"/>
        <v>0</v>
      </c>
      <c r="AI1255" s="123">
        <f t="shared" si="672"/>
        <v>0</v>
      </c>
      <c r="AJ1255" s="118">
        <f t="shared" si="688"/>
        <v>0</v>
      </c>
      <c r="AK1255" s="74">
        <f t="shared" si="689"/>
        <v>0</v>
      </c>
      <c r="AL1255" s="174">
        <f t="shared" si="690"/>
        <v>0</v>
      </c>
      <c r="AM1255" s="175">
        <f t="shared" si="673"/>
        <v>0</v>
      </c>
      <c r="AN1255" s="130">
        <f t="shared" si="691"/>
        <v>0</v>
      </c>
      <c r="AO1255" s="74">
        <f t="shared" si="674"/>
        <v>0</v>
      </c>
      <c r="AP1255" s="123">
        <f t="shared" si="692"/>
        <v>0</v>
      </c>
      <c r="AQ1255" s="118">
        <f t="shared" si="675"/>
        <v>0</v>
      </c>
      <c r="AR1255" s="82" t="str">
        <f t="shared" si="693"/>
        <v>https://www.alta.ru/tnved/code//</v>
      </c>
      <c r="AS1255" s="157"/>
      <c r="AT1255" s="162"/>
      <c r="AU1255" s="74">
        <f t="shared" si="676"/>
        <v>0</v>
      </c>
      <c r="AV1255" s="157"/>
      <c r="AW1255" s="75">
        <f>_xlfn.IFNA(VLOOKUP(L1255,list_vat[],3,FALSE),0)</f>
        <v>0</v>
      </c>
      <c r="AX1255" s="74">
        <f t="shared" si="694"/>
        <v>0</v>
      </c>
      <c r="AY1255" s="74">
        <f t="shared" si="695"/>
        <v>0</v>
      </c>
      <c r="AZ1255" s="130">
        <f t="shared" si="696"/>
        <v>0</v>
      </c>
      <c r="BA1255" s="74">
        <f t="shared" si="677"/>
        <v>0</v>
      </c>
      <c r="BB1255" s="193">
        <f t="shared" si="697"/>
        <v>0</v>
      </c>
      <c r="BC1255" s="102">
        <f t="shared" si="698"/>
        <v>0</v>
      </c>
      <c r="BD1255" s="102">
        <f t="shared" si="699"/>
        <v>0</v>
      </c>
      <c r="BE1255" s="413" t="s">
        <v>69</v>
      </c>
    </row>
    <row r="1256" spans="1:57" s="65" customFormat="1" ht="12" customHeight="1" x14ac:dyDescent="0.2">
      <c r="A1256" s="43">
        <v>1241</v>
      </c>
      <c r="B1256" s="166"/>
      <c r="C1256" s="166"/>
      <c r="D1256" s="166"/>
      <c r="E1256" s="162"/>
      <c r="F1256" s="166"/>
      <c r="G1256" s="162"/>
      <c r="H1256" s="162"/>
      <c r="I1256" s="189">
        <f t="shared" si="678"/>
        <v>0</v>
      </c>
      <c r="J1256" s="195"/>
      <c r="K1256" s="162"/>
      <c r="L1256" s="168"/>
      <c r="M1256" s="75">
        <f>_xlfn.XLOOKUP(L1256,list_vat[Страна],list_vat[Ставка НДС %],0,0)</f>
        <v>0</v>
      </c>
      <c r="N1256" s="162">
        <f t="shared" si="679"/>
        <v>0</v>
      </c>
      <c r="O1256" s="169"/>
      <c r="P1256" s="74">
        <f t="shared" si="700"/>
        <v>0</v>
      </c>
      <c r="Q1256" s="162"/>
      <c r="R1256" s="162" t="str">
        <f t="shared" si="680"/>
        <v>введи курс</v>
      </c>
      <c r="S1256" s="196">
        <f t="shared" si="681"/>
        <v>0</v>
      </c>
      <c r="T1256" s="192">
        <f t="shared" si="682"/>
        <v>0</v>
      </c>
      <c r="U1256" s="76">
        <f t="shared" si="683"/>
        <v>0</v>
      </c>
      <c r="V1256" s="123">
        <f t="shared" si="684"/>
        <v>0</v>
      </c>
      <c r="W1256" s="191"/>
      <c r="X1256" s="170"/>
      <c r="Y1256" s="74">
        <f t="shared" si="669"/>
        <v>0</v>
      </c>
      <c r="Z1256" s="188"/>
      <c r="AA1256" s="130">
        <f t="shared" si="685"/>
        <v>0</v>
      </c>
      <c r="AB1256" s="74">
        <f t="shared" si="686"/>
        <v>0</v>
      </c>
      <c r="AC1256" s="356"/>
      <c r="AD1256" s="130" cm="1">
        <f t="array" ref="AD1256">IFERROR(ROUND((_xlfn.IFS(offer_sale_type="поставка",AB1256,offer_sale_type="транзит",S1256)*(1+AC1256))/E1256,2),0)</f>
        <v>0</v>
      </c>
      <c r="AE1256" s="74">
        <f t="shared" si="687"/>
        <v>0</v>
      </c>
      <c r="AF1256" s="123" cm="1">
        <f t="array" ref="AF1256">IFERROR(ROUND(_xlfn.IFS(offer_sale_type="поставка",AB1256,offer_sale_type="транзит",S1256)*AC1256,2),0)</f>
        <v>0</v>
      </c>
      <c r="AG1256" s="130">
        <f t="shared" si="670"/>
        <v>0</v>
      </c>
      <c r="AH1256" s="74">
        <f t="shared" si="671"/>
        <v>0</v>
      </c>
      <c r="AI1256" s="123">
        <f t="shared" si="672"/>
        <v>0</v>
      </c>
      <c r="AJ1256" s="118">
        <f t="shared" si="688"/>
        <v>0</v>
      </c>
      <c r="AK1256" s="74">
        <f t="shared" si="689"/>
        <v>0</v>
      </c>
      <c r="AL1256" s="174">
        <f t="shared" si="690"/>
        <v>0</v>
      </c>
      <c r="AM1256" s="175">
        <f t="shared" si="673"/>
        <v>0</v>
      </c>
      <c r="AN1256" s="130">
        <f t="shared" si="691"/>
        <v>0</v>
      </c>
      <c r="AO1256" s="74">
        <f t="shared" si="674"/>
        <v>0</v>
      </c>
      <c r="AP1256" s="123">
        <f t="shared" si="692"/>
        <v>0</v>
      </c>
      <c r="AQ1256" s="118">
        <f t="shared" si="675"/>
        <v>0</v>
      </c>
      <c r="AR1256" s="82" t="str">
        <f t="shared" si="693"/>
        <v>https://www.alta.ru/tnved/code//</v>
      </c>
      <c r="AS1256" s="157"/>
      <c r="AT1256" s="162"/>
      <c r="AU1256" s="74">
        <f t="shared" si="676"/>
        <v>0</v>
      </c>
      <c r="AV1256" s="157"/>
      <c r="AW1256" s="75">
        <f>_xlfn.IFNA(VLOOKUP(L1256,list_vat[],3,FALSE),0)</f>
        <v>0</v>
      </c>
      <c r="AX1256" s="74">
        <f t="shared" si="694"/>
        <v>0</v>
      </c>
      <c r="AY1256" s="74">
        <f t="shared" si="695"/>
        <v>0</v>
      </c>
      <c r="AZ1256" s="130">
        <f t="shared" si="696"/>
        <v>0</v>
      </c>
      <c r="BA1256" s="74">
        <f t="shared" si="677"/>
        <v>0</v>
      </c>
      <c r="BB1256" s="193">
        <f t="shared" si="697"/>
        <v>0</v>
      </c>
      <c r="BC1256" s="102">
        <f t="shared" si="698"/>
        <v>0</v>
      </c>
      <c r="BD1256" s="102">
        <f t="shared" si="699"/>
        <v>0</v>
      </c>
      <c r="BE1256" s="413" t="s">
        <v>69</v>
      </c>
    </row>
    <row r="1257" spans="1:57" s="65" customFormat="1" ht="12" customHeight="1" x14ac:dyDescent="0.2">
      <c r="A1257" s="43">
        <v>1242</v>
      </c>
      <c r="B1257" s="166"/>
      <c r="C1257" s="166"/>
      <c r="D1257" s="166"/>
      <c r="E1257" s="162"/>
      <c r="F1257" s="166"/>
      <c r="G1257" s="162"/>
      <c r="H1257" s="162"/>
      <c r="I1257" s="189">
        <f t="shared" si="678"/>
        <v>0</v>
      </c>
      <c r="J1257" s="195"/>
      <c r="K1257" s="162"/>
      <c r="L1257" s="168"/>
      <c r="M1257" s="75">
        <f>_xlfn.XLOOKUP(L1257,list_vat[Страна],list_vat[Ставка НДС %],0,0)</f>
        <v>0</v>
      </c>
      <c r="N1257" s="162">
        <f t="shared" si="679"/>
        <v>0</v>
      </c>
      <c r="O1257" s="169"/>
      <c r="P1257" s="74">
        <f t="shared" si="700"/>
        <v>0</v>
      </c>
      <c r="Q1257" s="162"/>
      <c r="R1257" s="162" t="str">
        <f t="shared" si="680"/>
        <v>введи курс</v>
      </c>
      <c r="S1257" s="196">
        <f t="shared" si="681"/>
        <v>0</v>
      </c>
      <c r="T1257" s="192">
        <f t="shared" si="682"/>
        <v>0</v>
      </c>
      <c r="U1257" s="76">
        <f t="shared" si="683"/>
        <v>0</v>
      </c>
      <c r="V1257" s="123">
        <f t="shared" si="684"/>
        <v>0</v>
      </c>
      <c r="W1257" s="191"/>
      <c r="X1257" s="170"/>
      <c r="Y1257" s="74">
        <f t="shared" si="669"/>
        <v>0</v>
      </c>
      <c r="Z1257" s="188"/>
      <c r="AA1257" s="130">
        <f t="shared" si="685"/>
        <v>0</v>
      </c>
      <c r="AB1257" s="74">
        <f t="shared" si="686"/>
        <v>0</v>
      </c>
      <c r="AC1257" s="356"/>
      <c r="AD1257" s="130" cm="1">
        <f t="array" ref="AD1257">IFERROR(ROUND((_xlfn.IFS(offer_sale_type="поставка",AB1257,offer_sale_type="транзит",S1257)*(1+AC1257))/E1257,2),0)</f>
        <v>0</v>
      </c>
      <c r="AE1257" s="74">
        <f t="shared" si="687"/>
        <v>0</v>
      </c>
      <c r="AF1257" s="123" cm="1">
        <f t="array" ref="AF1257">IFERROR(ROUND(_xlfn.IFS(offer_sale_type="поставка",AB1257,offer_sale_type="транзит",S1257)*AC1257,2),0)</f>
        <v>0</v>
      </c>
      <c r="AG1257" s="130">
        <f t="shared" si="670"/>
        <v>0</v>
      </c>
      <c r="AH1257" s="74">
        <f t="shared" si="671"/>
        <v>0</v>
      </c>
      <c r="AI1257" s="123">
        <f t="shared" si="672"/>
        <v>0</v>
      </c>
      <c r="AJ1257" s="118">
        <f t="shared" si="688"/>
        <v>0</v>
      </c>
      <c r="AK1257" s="74">
        <f t="shared" si="689"/>
        <v>0</v>
      </c>
      <c r="AL1257" s="174">
        <f t="shared" si="690"/>
        <v>0</v>
      </c>
      <c r="AM1257" s="175">
        <f t="shared" si="673"/>
        <v>0</v>
      </c>
      <c r="AN1257" s="130">
        <f t="shared" si="691"/>
        <v>0</v>
      </c>
      <c r="AO1257" s="74">
        <f t="shared" si="674"/>
        <v>0</v>
      </c>
      <c r="AP1257" s="123">
        <f t="shared" si="692"/>
        <v>0</v>
      </c>
      <c r="AQ1257" s="118">
        <f t="shared" si="675"/>
        <v>0</v>
      </c>
      <c r="AR1257" s="82" t="str">
        <f t="shared" si="693"/>
        <v>https://www.alta.ru/tnved/code//</v>
      </c>
      <c r="AS1257" s="157"/>
      <c r="AT1257" s="162"/>
      <c r="AU1257" s="74">
        <f t="shared" si="676"/>
        <v>0</v>
      </c>
      <c r="AV1257" s="157"/>
      <c r="AW1257" s="75">
        <f>_xlfn.IFNA(VLOOKUP(L1257,list_vat[],3,FALSE),0)</f>
        <v>0</v>
      </c>
      <c r="AX1257" s="74">
        <f t="shared" si="694"/>
        <v>0</v>
      </c>
      <c r="AY1257" s="74">
        <f t="shared" si="695"/>
        <v>0</v>
      </c>
      <c r="AZ1257" s="130">
        <f t="shared" si="696"/>
        <v>0</v>
      </c>
      <c r="BA1257" s="74">
        <f t="shared" si="677"/>
        <v>0</v>
      </c>
      <c r="BB1257" s="193">
        <f t="shared" si="697"/>
        <v>0</v>
      </c>
      <c r="BC1257" s="102">
        <f t="shared" si="698"/>
        <v>0</v>
      </c>
      <c r="BD1257" s="102">
        <f t="shared" si="699"/>
        <v>0</v>
      </c>
      <c r="BE1257" s="413" t="s">
        <v>69</v>
      </c>
    </row>
    <row r="1258" spans="1:57" s="65" customFormat="1" ht="12" customHeight="1" x14ac:dyDescent="0.2">
      <c r="A1258" s="43">
        <v>1243</v>
      </c>
      <c r="B1258" s="166"/>
      <c r="C1258" s="166"/>
      <c r="D1258" s="166"/>
      <c r="E1258" s="162"/>
      <c r="F1258" s="166"/>
      <c r="G1258" s="162"/>
      <c r="H1258" s="162"/>
      <c r="I1258" s="189">
        <f t="shared" si="678"/>
        <v>0</v>
      </c>
      <c r="J1258" s="195"/>
      <c r="K1258" s="162"/>
      <c r="L1258" s="168"/>
      <c r="M1258" s="75">
        <f>_xlfn.XLOOKUP(L1258,list_vat[Страна],list_vat[Ставка НДС %],0,0)</f>
        <v>0</v>
      </c>
      <c r="N1258" s="162">
        <f t="shared" si="679"/>
        <v>0</v>
      </c>
      <c r="O1258" s="169"/>
      <c r="P1258" s="74">
        <f t="shared" si="700"/>
        <v>0</v>
      </c>
      <c r="Q1258" s="162"/>
      <c r="R1258" s="162" t="str">
        <f t="shared" si="680"/>
        <v>введи курс</v>
      </c>
      <c r="S1258" s="196">
        <f t="shared" si="681"/>
        <v>0</v>
      </c>
      <c r="T1258" s="192">
        <f t="shared" si="682"/>
        <v>0</v>
      </c>
      <c r="U1258" s="76">
        <f t="shared" si="683"/>
        <v>0</v>
      </c>
      <c r="V1258" s="123">
        <f t="shared" si="684"/>
        <v>0</v>
      </c>
      <c r="W1258" s="191"/>
      <c r="X1258" s="170"/>
      <c r="Y1258" s="74">
        <f t="shared" si="669"/>
        <v>0</v>
      </c>
      <c r="Z1258" s="188"/>
      <c r="AA1258" s="130">
        <f t="shared" si="685"/>
        <v>0</v>
      </c>
      <c r="AB1258" s="74">
        <f t="shared" si="686"/>
        <v>0</v>
      </c>
      <c r="AC1258" s="356"/>
      <c r="AD1258" s="130" cm="1">
        <f t="array" ref="AD1258">IFERROR(ROUND((_xlfn.IFS(offer_sale_type="поставка",AB1258,offer_sale_type="транзит",S1258)*(1+AC1258))/E1258,2),0)</f>
        <v>0</v>
      </c>
      <c r="AE1258" s="74">
        <f t="shared" si="687"/>
        <v>0</v>
      </c>
      <c r="AF1258" s="123" cm="1">
        <f t="array" ref="AF1258">IFERROR(ROUND(_xlfn.IFS(offer_sale_type="поставка",AB1258,offer_sale_type="транзит",S1258)*AC1258,2),0)</f>
        <v>0</v>
      </c>
      <c r="AG1258" s="130">
        <f t="shared" si="670"/>
        <v>0</v>
      </c>
      <c r="AH1258" s="74">
        <f t="shared" si="671"/>
        <v>0</v>
      </c>
      <c r="AI1258" s="123">
        <f t="shared" si="672"/>
        <v>0</v>
      </c>
      <c r="AJ1258" s="118">
        <f t="shared" si="688"/>
        <v>0</v>
      </c>
      <c r="AK1258" s="74">
        <f t="shared" si="689"/>
        <v>0</v>
      </c>
      <c r="AL1258" s="174">
        <f t="shared" si="690"/>
        <v>0</v>
      </c>
      <c r="AM1258" s="175">
        <f t="shared" si="673"/>
        <v>0</v>
      </c>
      <c r="AN1258" s="130">
        <f t="shared" si="691"/>
        <v>0</v>
      </c>
      <c r="AO1258" s="74">
        <f t="shared" si="674"/>
        <v>0</v>
      </c>
      <c r="AP1258" s="123">
        <f t="shared" si="692"/>
        <v>0</v>
      </c>
      <c r="AQ1258" s="118">
        <f t="shared" si="675"/>
        <v>0</v>
      </c>
      <c r="AR1258" s="82" t="str">
        <f t="shared" si="693"/>
        <v>https://www.alta.ru/tnved/code//</v>
      </c>
      <c r="AS1258" s="157"/>
      <c r="AT1258" s="162"/>
      <c r="AU1258" s="74">
        <f t="shared" si="676"/>
        <v>0</v>
      </c>
      <c r="AV1258" s="157"/>
      <c r="AW1258" s="75">
        <f>_xlfn.IFNA(VLOOKUP(L1258,list_vat[],3,FALSE),0)</f>
        <v>0</v>
      </c>
      <c r="AX1258" s="74">
        <f t="shared" si="694"/>
        <v>0</v>
      </c>
      <c r="AY1258" s="74">
        <f t="shared" si="695"/>
        <v>0</v>
      </c>
      <c r="AZ1258" s="130">
        <f t="shared" si="696"/>
        <v>0</v>
      </c>
      <c r="BA1258" s="74">
        <f t="shared" si="677"/>
        <v>0</v>
      </c>
      <c r="BB1258" s="193">
        <f t="shared" si="697"/>
        <v>0</v>
      </c>
      <c r="BC1258" s="102">
        <f t="shared" si="698"/>
        <v>0</v>
      </c>
      <c r="BD1258" s="102">
        <f t="shared" si="699"/>
        <v>0</v>
      </c>
      <c r="BE1258" s="413" t="s">
        <v>69</v>
      </c>
    </row>
    <row r="1259" spans="1:57" s="65" customFormat="1" ht="12" customHeight="1" x14ac:dyDescent="0.2">
      <c r="A1259" s="43">
        <v>1244</v>
      </c>
      <c r="B1259" s="166"/>
      <c r="C1259" s="166"/>
      <c r="D1259" s="166"/>
      <c r="E1259" s="162"/>
      <c r="F1259" s="166"/>
      <c r="G1259" s="162"/>
      <c r="H1259" s="162"/>
      <c r="I1259" s="189">
        <f t="shared" si="678"/>
        <v>0</v>
      </c>
      <c r="J1259" s="195"/>
      <c r="K1259" s="162"/>
      <c r="L1259" s="168"/>
      <c r="M1259" s="75">
        <f>_xlfn.XLOOKUP(L1259,list_vat[Страна],list_vat[Ставка НДС %],0,0)</f>
        <v>0</v>
      </c>
      <c r="N1259" s="162">
        <f t="shared" si="679"/>
        <v>0</v>
      </c>
      <c r="O1259" s="169"/>
      <c r="P1259" s="74">
        <f t="shared" si="700"/>
        <v>0</v>
      </c>
      <c r="Q1259" s="162"/>
      <c r="R1259" s="162" t="str">
        <f t="shared" si="680"/>
        <v>введи курс</v>
      </c>
      <c r="S1259" s="196">
        <f t="shared" si="681"/>
        <v>0</v>
      </c>
      <c r="T1259" s="192">
        <f t="shared" si="682"/>
        <v>0</v>
      </c>
      <c r="U1259" s="76">
        <f t="shared" si="683"/>
        <v>0</v>
      </c>
      <c r="V1259" s="123">
        <f t="shared" si="684"/>
        <v>0</v>
      </c>
      <c r="W1259" s="191"/>
      <c r="X1259" s="170"/>
      <c r="Y1259" s="74">
        <f t="shared" si="669"/>
        <v>0</v>
      </c>
      <c r="Z1259" s="188"/>
      <c r="AA1259" s="130">
        <f t="shared" si="685"/>
        <v>0</v>
      </c>
      <c r="AB1259" s="74">
        <f t="shared" si="686"/>
        <v>0</v>
      </c>
      <c r="AC1259" s="356"/>
      <c r="AD1259" s="130" cm="1">
        <f t="array" ref="AD1259">IFERROR(ROUND((_xlfn.IFS(offer_sale_type="поставка",AB1259,offer_sale_type="транзит",S1259)*(1+AC1259))/E1259,2),0)</f>
        <v>0</v>
      </c>
      <c r="AE1259" s="74">
        <f t="shared" si="687"/>
        <v>0</v>
      </c>
      <c r="AF1259" s="123" cm="1">
        <f t="array" ref="AF1259">IFERROR(ROUND(_xlfn.IFS(offer_sale_type="поставка",AB1259,offer_sale_type="транзит",S1259)*AC1259,2),0)</f>
        <v>0</v>
      </c>
      <c r="AG1259" s="130">
        <f t="shared" si="670"/>
        <v>0</v>
      </c>
      <c r="AH1259" s="74">
        <f t="shared" si="671"/>
        <v>0</v>
      </c>
      <c r="AI1259" s="123">
        <f t="shared" si="672"/>
        <v>0</v>
      </c>
      <c r="AJ1259" s="118">
        <f t="shared" si="688"/>
        <v>0</v>
      </c>
      <c r="AK1259" s="74">
        <f t="shared" si="689"/>
        <v>0</v>
      </c>
      <c r="AL1259" s="174">
        <f t="shared" si="690"/>
        <v>0</v>
      </c>
      <c r="AM1259" s="175">
        <f t="shared" si="673"/>
        <v>0</v>
      </c>
      <c r="AN1259" s="130">
        <f t="shared" si="691"/>
        <v>0</v>
      </c>
      <c r="AO1259" s="74">
        <f t="shared" si="674"/>
        <v>0</v>
      </c>
      <c r="AP1259" s="123">
        <f t="shared" si="692"/>
        <v>0</v>
      </c>
      <c r="AQ1259" s="118">
        <f t="shared" si="675"/>
        <v>0</v>
      </c>
      <c r="AR1259" s="82" t="str">
        <f t="shared" si="693"/>
        <v>https://www.alta.ru/tnved/code//</v>
      </c>
      <c r="AS1259" s="157"/>
      <c r="AT1259" s="162"/>
      <c r="AU1259" s="74">
        <f t="shared" si="676"/>
        <v>0</v>
      </c>
      <c r="AV1259" s="157"/>
      <c r="AW1259" s="75">
        <f>_xlfn.IFNA(VLOOKUP(L1259,list_vat[],3,FALSE),0)</f>
        <v>0</v>
      </c>
      <c r="AX1259" s="74">
        <f t="shared" si="694"/>
        <v>0</v>
      </c>
      <c r="AY1259" s="74">
        <f t="shared" si="695"/>
        <v>0</v>
      </c>
      <c r="AZ1259" s="130">
        <f t="shared" si="696"/>
        <v>0</v>
      </c>
      <c r="BA1259" s="74">
        <f t="shared" si="677"/>
        <v>0</v>
      </c>
      <c r="BB1259" s="193">
        <f t="shared" si="697"/>
        <v>0</v>
      </c>
      <c r="BC1259" s="102">
        <f t="shared" si="698"/>
        <v>0</v>
      </c>
      <c r="BD1259" s="102">
        <f t="shared" si="699"/>
        <v>0</v>
      </c>
      <c r="BE1259" s="413" t="s">
        <v>69</v>
      </c>
    </row>
    <row r="1260" spans="1:57" s="65" customFormat="1" ht="12" customHeight="1" x14ac:dyDescent="0.2">
      <c r="A1260" s="43">
        <v>1245</v>
      </c>
      <c r="B1260" s="166"/>
      <c r="C1260" s="166"/>
      <c r="D1260" s="166"/>
      <c r="E1260" s="162"/>
      <c r="F1260" s="166"/>
      <c r="G1260" s="162"/>
      <c r="H1260" s="162"/>
      <c r="I1260" s="189">
        <f t="shared" si="678"/>
        <v>0</v>
      </c>
      <c r="J1260" s="195"/>
      <c r="K1260" s="162"/>
      <c r="L1260" s="168"/>
      <c r="M1260" s="75">
        <f>_xlfn.XLOOKUP(L1260,list_vat[Страна],list_vat[Ставка НДС %],0,0)</f>
        <v>0</v>
      </c>
      <c r="N1260" s="162">
        <f t="shared" si="679"/>
        <v>0</v>
      </c>
      <c r="O1260" s="169"/>
      <c r="P1260" s="74">
        <f t="shared" si="700"/>
        <v>0</v>
      </c>
      <c r="Q1260" s="162"/>
      <c r="R1260" s="162" t="str">
        <f t="shared" si="680"/>
        <v>введи курс</v>
      </c>
      <c r="S1260" s="196">
        <f t="shared" si="681"/>
        <v>0</v>
      </c>
      <c r="T1260" s="192">
        <f t="shared" si="682"/>
        <v>0</v>
      </c>
      <c r="U1260" s="76">
        <f t="shared" si="683"/>
        <v>0</v>
      </c>
      <c r="V1260" s="123">
        <f t="shared" si="684"/>
        <v>0</v>
      </c>
      <c r="W1260" s="191"/>
      <c r="X1260" s="170"/>
      <c r="Y1260" s="74">
        <f t="shared" si="669"/>
        <v>0</v>
      </c>
      <c r="Z1260" s="188"/>
      <c r="AA1260" s="130">
        <f t="shared" si="685"/>
        <v>0</v>
      </c>
      <c r="AB1260" s="74">
        <f t="shared" si="686"/>
        <v>0</v>
      </c>
      <c r="AC1260" s="356"/>
      <c r="AD1260" s="130" cm="1">
        <f t="array" ref="AD1260">IFERROR(ROUND((_xlfn.IFS(offer_sale_type="поставка",AB1260,offer_sale_type="транзит",S1260)*(1+AC1260))/E1260,2),0)</f>
        <v>0</v>
      </c>
      <c r="AE1260" s="74">
        <f t="shared" si="687"/>
        <v>0</v>
      </c>
      <c r="AF1260" s="123" cm="1">
        <f t="array" ref="AF1260">IFERROR(ROUND(_xlfn.IFS(offer_sale_type="поставка",AB1260,offer_sale_type="транзит",S1260)*AC1260,2),0)</f>
        <v>0</v>
      </c>
      <c r="AG1260" s="130">
        <f t="shared" si="670"/>
        <v>0</v>
      </c>
      <c r="AH1260" s="74">
        <f t="shared" si="671"/>
        <v>0</v>
      </c>
      <c r="AI1260" s="123">
        <f t="shared" si="672"/>
        <v>0</v>
      </c>
      <c r="AJ1260" s="118">
        <f t="shared" si="688"/>
        <v>0</v>
      </c>
      <c r="AK1260" s="74">
        <f t="shared" si="689"/>
        <v>0</v>
      </c>
      <c r="AL1260" s="174">
        <f t="shared" si="690"/>
        <v>0</v>
      </c>
      <c r="AM1260" s="175">
        <f t="shared" si="673"/>
        <v>0</v>
      </c>
      <c r="AN1260" s="130">
        <f t="shared" si="691"/>
        <v>0</v>
      </c>
      <c r="AO1260" s="74">
        <f t="shared" si="674"/>
        <v>0</v>
      </c>
      <c r="AP1260" s="123">
        <f t="shared" si="692"/>
        <v>0</v>
      </c>
      <c r="AQ1260" s="118">
        <f t="shared" si="675"/>
        <v>0</v>
      </c>
      <c r="AR1260" s="82" t="str">
        <f t="shared" si="693"/>
        <v>https://www.alta.ru/tnved/code//</v>
      </c>
      <c r="AS1260" s="157"/>
      <c r="AT1260" s="162"/>
      <c r="AU1260" s="74">
        <f t="shared" si="676"/>
        <v>0</v>
      </c>
      <c r="AV1260" s="157"/>
      <c r="AW1260" s="75">
        <f>_xlfn.IFNA(VLOOKUP(L1260,list_vat[],3,FALSE),0)</f>
        <v>0</v>
      </c>
      <c r="AX1260" s="74">
        <f t="shared" si="694"/>
        <v>0</v>
      </c>
      <c r="AY1260" s="74">
        <f t="shared" si="695"/>
        <v>0</v>
      </c>
      <c r="AZ1260" s="130">
        <f t="shared" si="696"/>
        <v>0</v>
      </c>
      <c r="BA1260" s="74">
        <f t="shared" si="677"/>
        <v>0</v>
      </c>
      <c r="BB1260" s="193">
        <f t="shared" si="697"/>
        <v>0</v>
      </c>
      <c r="BC1260" s="102">
        <f t="shared" si="698"/>
        <v>0</v>
      </c>
      <c r="BD1260" s="102">
        <f t="shared" si="699"/>
        <v>0</v>
      </c>
      <c r="BE1260" s="413" t="s">
        <v>69</v>
      </c>
    </row>
    <row r="1261" spans="1:57" s="65" customFormat="1" ht="12" customHeight="1" x14ac:dyDescent="0.2">
      <c r="A1261" s="43">
        <v>1246</v>
      </c>
      <c r="B1261" s="166"/>
      <c r="C1261" s="166"/>
      <c r="D1261" s="166"/>
      <c r="E1261" s="162"/>
      <c r="F1261" s="166"/>
      <c r="G1261" s="162"/>
      <c r="H1261" s="162"/>
      <c r="I1261" s="189">
        <f t="shared" si="678"/>
        <v>0</v>
      </c>
      <c r="J1261" s="195"/>
      <c r="K1261" s="162"/>
      <c r="L1261" s="168"/>
      <c r="M1261" s="75">
        <f>_xlfn.XLOOKUP(L1261,list_vat[Страна],list_vat[Ставка НДС %],0,0)</f>
        <v>0</v>
      </c>
      <c r="N1261" s="162">
        <f t="shared" si="679"/>
        <v>0</v>
      </c>
      <c r="O1261" s="169"/>
      <c r="P1261" s="74">
        <f t="shared" si="700"/>
        <v>0</v>
      </c>
      <c r="Q1261" s="162"/>
      <c r="R1261" s="162" t="str">
        <f t="shared" si="680"/>
        <v>введи курс</v>
      </c>
      <c r="S1261" s="196">
        <f t="shared" si="681"/>
        <v>0</v>
      </c>
      <c r="T1261" s="192">
        <f t="shared" si="682"/>
        <v>0</v>
      </c>
      <c r="U1261" s="76">
        <f t="shared" si="683"/>
        <v>0</v>
      </c>
      <c r="V1261" s="123">
        <f t="shared" si="684"/>
        <v>0</v>
      </c>
      <c r="W1261" s="191"/>
      <c r="X1261" s="170"/>
      <c r="Y1261" s="74">
        <f t="shared" si="669"/>
        <v>0</v>
      </c>
      <c r="Z1261" s="188"/>
      <c r="AA1261" s="130">
        <f t="shared" si="685"/>
        <v>0</v>
      </c>
      <c r="AB1261" s="74">
        <f t="shared" si="686"/>
        <v>0</v>
      </c>
      <c r="AC1261" s="356"/>
      <c r="AD1261" s="130" cm="1">
        <f t="array" ref="AD1261">IFERROR(ROUND((_xlfn.IFS(offer_sale_type="поставка",AB1261,offer_sale_type="транзит",S1261)*(1+AC1261))/E1261,2),0)</f>
        <v>0</v>
      </c>
      <c r="AE1261" s="74">
        <f t="shared" si="687"/>
        <v>0</v>
      </c>
      <c r="AF1261" s="123" cm="1">
        <f t="array" ref="AF1261">IFERROR(ROUND(_xlfn.IFS(offer_sale_type="поставка",AB1261,offer_sale_type="транзит",S1261)*AC1261,2),0)</f>
        <v>0</v>
      </c>
      <c r="AG1261" s="130">
        <f t="shared" si="670"/>
        <v>0</v>
      </c>
      <c r="AH1261" s="74">
        <f t="shared" si="671"/>
        <v>0</v>
      </c>
      <c r="AI1261" s="123">
        <f t="shared" si="672"/>
        <v>0</v>
      </c>
      <c r="AJ1261" s="118">
        <f t="shared" si="688"/>
        <v>0</v>
      </c>
      <c r="AK1261" s="74">
        <f t="shared" si="689"/>
        <v>0</v>
      </c>
      <c r="AL1261" s="174">
        <f t="shared" si="690"/>
        <v>0</v>
      </c>
      <c r="AM1261" s="175">
        <f t="shared" si="673"/>
        <v>0</v>
      </c>
      <c r="AN1261" s="130">
        <f t="shared" si="691"/>
        <v>0</v>
      </c>
      <c r="AO1261" s="74">
        <f t="shared" si="674"/>
        <v>0</v>
      </c>
      <c r="AP1261" s="123">
        <f t="shared" si="692"/>
        <v>0</v>
      </c>
      <c r="AQ1261" s="118">
        <f t="shared" si="675"/>
        <v>0</v>
      </c>
      <c r="AR1261" s="82" t="str">
        <f t="shared" si="693"/>
        <v>https://www.alta.ru/tnved/code//</v>
      </c>
      <c r="AS1261" s="157"/>
      <c r="AT1261" s="162"/>
      <c r="AU1261" s="74">
        <f t="shared" si="676"/>
        <v>0</v>
      </c>
      <c r="AV1261" s="157"/>
      <c r="AW1261" s="75">
        <f>_xlfn.IFNA(VLOOKUP(L1261,list_vat[],3,FALSE),0)</f>
        <v>0</v>
      </c>
      <c r="AX1261" s="74">
        <f t="shared" si="694"/>
        <v>0</v>
      </c>
      <c r="AY1261" s="74">
        <f t="shared" si="695"/>
        <v>0</v>
      </c>
      <c r="AZ1261" s="130">
        <f t="shared" si="696"/>
        <v>0</v>
      </c>
      <c r="BA1261" s="74">
        <f t="shared" si="677"/>
        <v>0</v>
      </c>
      <c r="BB1261" s="193">
        <f t="shared" si="697"/>
        <v>0</v>
      </c>
      <c r="BC1261" s="102">
        <f t="shared" si="698"/>
        <v>0</v>
      </c>
      <c r="BD1261" s="102">
        <f t="shared" si="699"/>
        <v>0</v>
      </c>
      <c r="BE1261" s="413" t="s">
        <v>69</v>
      </c>
    </row>
    <row r="1262" spans="1:57" s="65" customFormat="1" ht="12" customHeight="1" x14ac:dyDescent="0.2">
      <c r="A1262" s="43">
        <v>1247</v>
      </c>
      <c r="B1262" s="166"/>
      <c r="C1262" s="166"/>
      <c r="D1262" s="166"/>
      <c r="E1262" s="162"/>
      <c r="F1262" s="166"/>
      <c r="G1262" s="162"/>
      <c r="H1262" s="162"/>
      <c r="I1262" s="189">
        <f t="shared" si="678"/>
        <v>0</v>
      </c>
      <c r="J1262" s="195"/>
      <c r="K1262" s="162"/>
      <c r="L1262" s="168"/>
      <c r="M1262" s="75">
        <f>_xlfn.XLOOKUP(L1262,list_vat[Страна],list_vat[Ставка НДС %],0,0)</f>
        <v>0</v>
      </c>
      <c r="N1262" s="162">
        <f t="shared" si="679"/>
        <v>0</v>
      </c>
      <c r="O1262" s="169"/>
      <c r="P1262" s="74">
        <f t="shared" si="700"/>
        <v>0</v>
      </c>
      <c r="Q1262" s="162"/>
      <c r="R1262" s="162" t="str">
        <f t="shared" si="680"/>
        <v>введи курс</v>
      </c>
      <c r="S1262" s="196">
        <f t="shared" si="681"/>
        <v>0</v>
      </c>
      <c r="T1262" s="192">
        <f t="shared" si="682"/>
        <v>0</v>
      </c>
      <c r="U1262" s="76">
        <f t="shared" si="683"/>
        <v>0</v>
      </c>
      <c r="V1262" s="123">
        <f t="shared" si="684"/>
        <v>0</v>
      </c>
      <c r="W1262" s="191"/>
      <c r="X1262" s="170"/>
      <c r="Y1262" s="74">
        <f t="shared" si="669"/>
        <v>0</v>
      </c>
      <c r="Z1262" s="188"/>
      <c r="AA1262" s="130">
        <f t="shared" si="685"/>
        <v>0</v>
      </c>
      <c r="AB1262" s="74">
        <f t="shared" si="686"/>
        <v>0</v>
      </c>
      <c r="AC1262" s="356"/>
      <c r="AD1262" s="130" cm="1">
        <f t="array" ref="AD1262">IFERROR(ROUND((_xlfn.IFS(offer_sale_type="поставка",AB1262,offer_sale_type="транзит",S1262)*(1+AC1262))/E1262,2),0)</f>
        <v>0</v>
      </c>
      <c r="AE1262" s="74">
        <f t="shared" si="687"/>
        <v>0</v>
      </c>
      <c r="AF1262" s="123" cm="1">
        <f t="array" ref="AF1262">IFERROR(ROUND(_xlfn.IFS(offer_sale_type="поставка",AB1262,offer_sale_type="транзит",S1262)*AC1262,2),0)</f>
        <v>0</v>
      </c>
      <c r="AG1262" s="130">
        <f t="shared" si="670"/>
        <v>0</v>
      </c>
      <c r="AH1262" s="74">
        <f t="shared" si="671"/>
        <v>0</v>
      </c>
      <c r="AI1262" s="123">
        <f t="shared" si="672"/>
        <v>0</v>
      </c>
      <c r="AJ1262" s="118">
        <f t="shared" si="688"/>
        <v>0</v>
      </c>
      <c r="AK1262" s="74">
        <f t="shared" si="689"/>
        <v>0</v>
      </c>
      <c r="AL1262" s="174">
        <f t="shared" si="690"/>
        <v>0</v>
      </c>
      <c r="AM1262" s="175">
        <f t="shared" si="673"/>
        <v>0</v>
      </c>
      <c r="AN1262" s="130">
        <f t="shared" si="691"/>
        <v>0</v>
      </c>
      <c r="AO1262" s="74">
        <f t="shared" si="674"/>
        <v>0</v>
      </c>
      <c r="AP1262" s="123">
        <f t="shared" si="692"/>
        <v>0</v>
      </c>
      <c r="AQ1262" s="118">
        <f t="shared" si="675"/>
        <v>0</v>
      </c>
      <c r="AR1262" s="82" t="str">
        <f t="shared" si="693"/>
        <v>https://www.alta.ru/tnved/code//</v>
      </c>
      <c r="AS1262" s="157"/>
      <c r="AT1262" s="162"/>
      <c r="AU1262" s="74">
        <f t="shared" si="676"/>
        <v>0</v>
      </c>
      <c r="AV1262" s="157"/>
      <c r="AW1262" s="75">
        <f>_xlfn.IFNA(VLOOKUP(L1262,list_vat[],3,FALSE),0)</f>
        <v>0</v>
      </c>
      <c r="AX1262" s="74">
        <f t="shared" si="694"/>
        <v>0</v>
      </c>
      <c r="AY1262" s="74">
        <f t="shared" si="695"/>
        <v>0</v>
      </c>
      <c r="AZ1262" s="130">
        <f t="shared" si="696"/>
        <v>0</v>
      </c>
      <c r="BA1262" s="74">
        <f t="shared" si="677"/>
        <v>0</v>
      </c>
      <c r="BB1262" s="193">
        <f t="shared" si="697"/>
        <v>0</v>
      </c>
      <c r="BC1262" s="102">
        <f t="shared" si="698"/>
        <v>0</v>
      </c>
      <c r="BD1262" s="102">
        <f t="shared" si="699"/>
        <v>0</v>
      </c>
      <c r="BE1262" s="413" t="s">
        <v>69</v>
      </c>
    </row>
    <row r="1263" spans="1:57" s="65" customFormat="1" ht="12" customHeight="1" x14ac:dyDescent="0.2">
      <c r="A1263" s="43">
        <v>1248</v>
      </c>
      <c r="B1263" s="166"/>
      <c r="C1263" s="166"/>
      <c r="D1263" s="166"/>
      <c r="E1263" s="162"/>
      <c r="F1263" s="166"/>
      <c r="G1263" s="162"/>
      <c r="H1263" s="162"/>
      <c r="I1263" s="189">
        <f t="shared" si="678"/>
        <v>0</v>
      </c>
      <c r="J1263" s="195"/>
      <c r="K1263" s="162"/>
      <c r="L1263" s="168"/>
      <c r="M1263" s="75">
        <f>_xlfn.XLOOKUP(L1263,list_vat[Страна],list_vat[Ставка НДС %],0,0)</f>
        <v>0</v>
      </c>
      <c r="N1263" s="162">
        <f t="shared" si="679"/>
        <v>0</v>
      </c>
      <c r="O1263" s="169"/>
      <c r="P1263" s="74">
        <f t="shared" si="700"/>
        <v>0</v>
      </c>
      <c r="Q1263" s="162"/>
      <c r="R1263" s="162" t="str">
        <f t="shared" si="680"/>
        <v>введи курс</v>
      </c>
      <c r="S1263" s="196">
        <f t="shared" si="681"/>
        <v>0</v>
      </c>
      <c r="T1263" s="192">
        <f t="shared" si="682"/>
        <v>0</v>
      </c>
      <c r="U1263" s="76">
        <f t="shared" si="683"/>
        <v>0</v>
      </c>
      <c r="V1263" s="123">
        <f t="shared" si="684"/>
        <v>0</v>
      </c>
      <c r="W1263" s="191"/>
      <c r="X1263" s="170"/>
      <c r="Y1263" s="74">
        <f t="shared" si="669"/>
        <v>0</v>
      </c>
      <c r="Z1263" s="188"/>
      <c r="AA1263" s="130">
        <f t="shared" si="685"/>
        <v>0</v>
      </c>
      <c r="AB1263" s="74">
        <f t="shared" si="686"/>
        <v>0</v>
      </c>
      <c r="AC1263" s="356"/>
      <c r="AD1263" s="130" cm="1">
        <f t="array" ref="AD1263">IFERROR(ROUND((_xlfn.IFS(offer_sale_type="поставка",AB1263,offer_sale_type="транзит",S1263)*(1+AC1263))/E1263,2),0)</f>
        <v>0</v>
      </c>
      <c r="AE1263" s="74">
        <f t="shared" si="687"/>
        <v>0</v>
      </c>
      <c r="AF1263" s="123" cm="1">
        <f t="array" ref="AF1263">IFERROR(ROUND(_xlfn.IFS(offer_sale_type="поставка",AB1263,offer_sale_type="транзит",S1263)*AC1263,2),0)</f>
        <v>0</v>
      </c>
      <c r="AG1263" s="130">
        <f t="shared" si="670"/>
        <v>0</v>
      </c>
      <c r="AH1263" s="74">
        <f t="shared" si="671"/>
        <v>0</v>
      </c>
      <c r="AI1263" s="123">
        <f t="shared" si="672"/>
        <v>0</v>
      </c>
      <c r="AJ1263" s="118">
        <f t="shared" si="688"/>
        <v>0</v>
      </c>
      <c r="AK1263" s="74">
        <f t="shared" si="689"/>
        <v>0</v>
      </c>
      <c r="AL1263" s="174">
        <f t="shared" si="690"/>
        <v>0</v>
      </c>
      <c r="AM1263" s="175">
        <f t="shared" si="673"/>
        <v>0</v>
      </c>
      <c r="AN1263" s="130">
        <f t="shared" si="691"/>
        <v>0</v>
      </c>
      <c r="AO1263" s="74">
        <f t="shared" si="674"/>
        <v>0</v>
      </c>
      <c r="AP1263" s="123">
        <f t="shared" si="692"/>
        <v>0</v>
      </c>
      <c r="AQ1263" s="118">
        <f t="shared" si="675"/>
        <v>0</v>
      </c>
      <c r="AR1263" s="82" t="str">
        <f t="shared" si="693"/>
        <v>https://www.alta.ru/tnved/code//</v>
      </c>
      <c r="AS1263" s="157"/>
      <c r="AT1263" s="162"/>
      <c r="AU1263" s="74">
        <f t="shared" si="676"/>
        <v>0</v>
      </c>
      <c r="AV1263" s="157"/>
      <c r="AW1263" s="75">
        <f>_xlfn.IFNA(VLOOKUP(L1263,list_vat[],3,FALSE),0)</f>
        <v>0</v>
      </c>
      <c r="AX1263" s="74">
        <f t="shared" si="694"/>
        <v>0</v>
      </c>
      <c r="AY1263" s="74">
        <f t="shared" si="695"/>
        <v>0</v>
      </c>
      <c r="AZ1263" s="130">
        <f t="shared" si="696"/>
        <v>0</v>
      </c>
      <c r="BA1263" s="74">
        <f t="shared" si="677"/>
        <v>0</v>
      </c>
      <c r="BB1263" s="193">
        <f t="shared" si="697"/>
        <v>0</v>
      </c>
      <c r="BC1263" s="102">
        <f t="shared" si="698"/>
        <v>0</v>
      </c>
      <c r="BD1263" s="102">
        <f t="shared" si="699"/>
        <v>0</v>
      </c>
      <c r="BE1263" s="413" t="s">
        <v>69</v>
      </c>
    </row>
    <row r="1264" spans="1:57" s="65" customFormat="1" ht="12" customHeight="1" x14ac:dyDescent="0.2">
      <c r="A1264" s="43">
        <v>1249</v>
      </c>
      <c r="B1264" s="166"/>
      <c r="C1264" s="166"/>
      <c r="D1264" s="166"/>
      <c r="E1264" s="162"/>
      <c r="F1264" s="166"/>
      <c r="G1264" s="162"/>
      <c r="H1264" s="162"/>
      <c r="I1264" s="189">
        <f t="shared" si="678"/>
        <v>0</v>
      </c>
      <c r="J1264" s="195"/>
      <c r="K1264" s="162"/>
      <c r="L1264" s="168"/>
      <c r="M1264" s="75">
        <f>_xlfn.XLOOKUP(L1264,list_vat[Страна],list_vat[Ставка НДС %],0,0)</f>
        <v>0</v>
      </c>
      <c r="N1264" s="162">
        <f t="shared" si="679"/>
        <v>0</v>
      </c>
      <c r="O1264" s="169"/>
      <c r="P1264" s="74">
        <f t="shared" si="700"/>
        <v>0</v>
      </c>
      <c r="Q1264" s="162"/>
      <c r="R1264" s="162" t="str">
        <f t="shared" si="680"/>
        <v>введи курс</v>
      </c>
      <c r="S1264" s="196">
        <f t="shared" si="681"/>
        <v>0</v>
      </c>
      <c r="T1264" s="192">
        <f t="shared" si="682"/>
        <v>0</v>
      </c>
      <c r="U1264" s="76">
        <f t="shared" si="683"/>
        <v>0</v>
      </c>
      <c r="V1264" s="123">
        <f t="shared" si="684"/>
        <v>0</v>
      </c>
      <c r="W1264" s="191"/>
      <c r="X1264" s="170"/>
      <c r="Y1264" s="74">
        <f t="shared" si="669"/>
        <v>0</v>
      </c>
      <c r="Z1264" s="188"/>
      <c r="AA1264" s="130">
        <f t="shared" si="685"/>
        <v>0</v>
      </c>
      <c r="AB1264" s="74">
        <f t="shared" si="686"/>
        <v>0</v>
      </c>
      <c r="AC1264" s="356"/>
      <c r="AD1264" s="130" cm="1">
        <f t="array" ref="AD1264">IFERROR(ROUND((_xlfn.IFS(offer_sale_type="поставка",AB1264,offer_sale_type="транзит",S1264)*(1+AC1264))/E1264,2),0)</f>
        <v>0</v>
      </c>
      <c r="AE1264" s="74">
        <f t="shared" si="687"/>
        <v>0</v>
      </c>
      <c r="AF1264" s="123" cm="1">
        <f t="array" ref="AF1264">IFERROR(ROUND(_xlfn.IFS(offer_sale_type="поставка",AB1264,offer_sale_type="транзит",S1264)*AC1264,2),0)</f>
        <v>0</v>
      </c>
      <c r="AG1264" s="130">
        <f t="shared" si="670"/>
        <v>0</v>
      </c>
      <c r="AH1264" s="74">
        <f t="shared" si="671"/>
        <v>0</v>
      </c>
      <c r="AI1264" s="123">
        <f t="shared" si="672"/>
        <v>0</v>
      </c>
      <c r="AJ1264" s="118">
        <f t="shared" si="688"/>
        <v>0</v>
      </c>
      <c r="AK1264" s="74">
        <f t="shared" si="689"/>
        <v>0</v>
      </c>
      <c r="AL1264" s="174">
        <f t="shared" si="690"/>
        <v>0</v>
      </c>
      <c r="AM1264" s="175">
        <f t="shared" si="673"/>
        <v>0</v>
      </c>
      <c r="AN1264" s="130">
        <f t="shared" si="691"/>
        <v>0</v>
      </c>
      <c r="AO1264" s="74">
        <f t="shared" si="674"/>
        <v>0</v>
      </c>
      <c r="AP1264" s="123">
        <f t="shared" si="692"/>
        <v>0</v>
      </c>
      <c r="AQ1264" s="118">
        <f t="shared" si="675"/>
        <v>0</v>
      </c>
      <c r="AR1264" s="82" t="str">
        <f t="shared" si="693"/>
        <v>https://www.alta.ru/tnved/code//</v>
      </c>
      <c r="AS1264" s="157"/>
      <c r="AT1264" s="162"/>
      <c r="AU1264" s="74">
        <f t="shared" si="676"/>
        <v>0</v>
      </c>
      <c r="AV1264" s="157"/>
      <c r="AW1264" s="75">
        <f>_xlfn.IFNA(VLOOKUP(L1264,list_vat[],3,FALSE),0)</f>
        <v>0</v>
      </c>
      <c r="AX1264" s="74">
        <f t="shared" si="694"/>
        <v>0</v>
      </c>
      <c r="AY1264" s="74">
        <f t="shared" si="695"/>
        <v>0</v>
      </c>
      <c r="AZ1264" s="130">
        <f t="shared" si="696"/>
        <v>0</v>
      </c>
      <c r="BA1264" s="74">
        <f t="shared" si="677"/>
        <v>0</v>
      </c>
      <c r="BB1264" s="193">
        <f t="shared" si="697"/>
        <v>0</v>
      </c>
      <c r="BC1264" s="102">
        <f t="shared" si="698"/>
        <v>0</v>
      </c>
      <c r="BD1264" s="102">
        <f t="shared" si="699"/>
        <v>0</v>
      </c>
      <c r="BE1264" s="413" t="s">
        <v>69</v>
      </c>
    </row>
    <row r="1265" spans="1:57" s="65" customFormat="1" ht="12" customHeight="1" x14ac:dyDescent="0.2">
      <c r="A1265" s="43">
        <v>1250</v>
      </c>
      <c r="B1265" s="166"/>
      <c r="C1265" s="166"/>
      <c r="D1265" s="166"/>
      <c r="E1265" s="162"/>
      <c r="F1265" s="166"/>
      <c r="G1265" s="162"/>
      <c r="H1265" s="162"/>
      <c r="I1265" s="189">
        <f t="shared" si="678"/>
        <v>0</v>
      </c>
      <c r="J1265" s="195"/>
      <c r="K1265" s="162"/>
      <c r="L1265" s="168"/>
      <c r="M1265" s="75">
        <f>_xlfn.XLOOKUP(L1265,list_vat[Страна],list_vat[Ставка НДС %],0,0)</f>
        <v>0</v>
      </c>
      <c r="N1265" s="162">
        <f t="shared" si="679"/>
        <v>0</v>
      </c>
      <c r="O1265" s="169"/>
      <c r="P1265" s="74">
        <f t="shared" si="700"/>
        <v>0</v>
      </c>
      <c r="Q1265" s="162"/>
      <c r="R1265" s="162" t="str">
        <f t="shared" si="680"/>
        <v>введи курс</v>
      </c>
      <c r="S1265" s="196">
        <f t="shared" si="681"/>
        <v>0</v>
      </c>
      <c r="T1265" s="192">
        <f t="shared" si="682"/>
        <v>0</v>
      </c>
      <c r="U1265" s="76">
        <f t="shared" si="683"/>
        <v>0</v>
      </c>
      <c r="V1265" s="123">
        <f t="shared" si="684"/>
        <v>0</v>
      </c>
      <c r="W1265" s="191"/>
      <c r="X1265" s="170"/>
      <c r="Y1265" s="74">
        <f t="shared" si="669"/>
        <v>0</v>
      </c>
      <c r="Z1265" s="188"/>
      <c r="AA1265" s="130">
        <f t="shared" si="685"/>
        <v>0</v>
      </c>
      <c r="AB1265" s="74">
        <f t="shared" si="686"/>
        <v>0</v>
      </c>
      <c r="AC1265" s="356"/>
      <c r="AD1265" s="130" cm="1">
        <f t="array" ref="AD1265">IFERROR(ROUND((_xlfn.IFS(offer_sale_type="поставка",AB1265,offer_sale_type="транзит",S1265)*(1+AC1265))/E1265,2),0)</f>
        <v>0</v>
      </c>
      <c r="AE1265" s="74">
        <f t="shared" si="687"/>
        <v>0</v>
      </c>
      <c r="AF1265" s="123" cm="1">
        <f t="array" ref="AF1265">IFERROR(ROUND(_xlfn.IFS(offer_sale_type="поставка",AB1265,offer_sale_type="транзит",S1265)*AC1265,2),0)</f>
        <v>0</v>
      </c>
      <c r="AG1265" s="130">
        <f t="shared" si="670"/>
        <v>0</v>
      </c>
      <c r="AH1265" s="74">
        <f t="shared" si="671"/>
        <v>0</v>
      </c>
      <c r="AI1265" s="123">
        <f t="shared" si="672"/>
        <v>0</v>
      </c>
      <c r="AJ1265" s="118">
        <f t="shared" si="688"/>
        <v>0</v>
      </c>
      <c r="AK1265" s="74">
        <f t="shared" si="689"/>
        <v>0</v>
      </c>
      <c r="AL1265" s="174">
        <f t="shared" si="690"/>
        <v>0</v>
      </c>
      <c r="AM1265" s="175">
        <f t="shared" si="673"/>
        <v>0</v>
      </c>
      <c r="AN1265" s="130">
        <f t="shared" si="691"/>
        <v>0</v>
      </c>
      <c r="AO1265" s="74">
        <f t="shared" si="674"/>
        <v>0</v>
      </c>
      <c r="AP1265" s="123">
        <f t="shared" si="692"/>
        <v>0</v>
      </c>
      <c r="AQ1265" s="118">
        <f t="shared" si="675"/>
        <v>0</v>
      </c>
      <c r="AR1265" s="82" t="str">
        <f t="shared" si="693"/>
        <v>https://www.alta.ru/tnved/code//</v>
      </c>
      <c r="AS1265" s="157"/>
      <c r="AT1265" s="162"/>
      <c r="AU1265" s="74">
        <f t="shared" si="676"/>
        <v>0</v>
      </c>
      <c r="AV1265" s="157"/>
      <c r="AW1265" s="75">
        <f>_xlfn.IFNA(VLOOKUP(L1265,list_vat[],3,FALSE),0)</f>
        <v>0</v>
      </c>
      <c r="AX1265" s="74">
        <f t="shared" si="694"/>
        <v>0</v>
      </c>
      <c r="AY1265" s="74">
        <f t="shared" si="695"/>
        <v>0</v>
      </c>
      <c r="AZ1265" s="130">
        <f t="shared" si="696"/>
        <v>0</v>
      </c>
      <c r="BA1265" s="74">
        <f t="shared" si="677"/>
        <v>0</v>
      </c>
      <c r="BB1265" s="193">
        <f t="shared" si="697"/>
        <v>0</v>
      </c>
      <c r="BC1265" s="102">
        <f t="shared" si="698"/>
        <v>0</v>
      </c>
      <c r="BD1265" s="102">
        <f t="shared" si="699"/>
        <v>0</v>
      </c>
      <c r="BE1265" s="413" t="s">
        <v>69</v>
      </c>
    </row>
    <row r="1266" spans="1:57" s="65" customFormat="1" ht="12" customHeight="1" x14ac:dyDescent="0.2">
      <c r="A1266" s="43">
        <v>1251</v>
      </c>
      <c r="B1266" s="166"/>
      <c r="C1266" s="166"/>
      <c r="D1266" s="166"/>
      <c r="E1266" s="162"/>
      <c r="F1266" s="166"/>
      <c r="G1266" s="162"/>
      <c r="H1266" s="162"/>
      <c r="I1266" s="189">
        <f t="shared" si="678"/>
        <v>0</v>
      </c>
      <c r="J1266" s="195"/>
      <c r="K1266" s="162"/>
      <c r="L1266" s="168"/>
      <c r="M1266" s="75">
        <f>_xlfn.XLOOKUP(L1266,list_vat[Страна],list_vat[Ставка НДС %],0,0)</f>
        <v>0</v>
      </c>
      <c r="N1266" s="162">
        <f t="shared" si="679"/>
        <v>0</v>
      </c>
      <c r="O1266" s="169"/>
      <c r="P1266" s="74">
        <f t="shared" si="700"/>
        <v>0</v>
      </c>
      <c r="Q1266" s="162"/>
      <c r="R1266" s="162" t="str">
        <f t="shared" si="680"/>
        <v>введи курс</v>
      </c>
      <c r="S1266" s="196">
        <f t="shared" si="681"/>
        <v>0</v>
      </c>
      <c r="T1266" s="192">
        <f t="shared" si="682"/>
        <v>0</v>
      </c>
      <c r="U1266" s="76">
        <f t="shared" si="683"/>
        <v>0</v>
      </c>
      <c r="V1266" s="123">
        <f t="shared" si="684"/>
        <v>0</v>
      </c>
      <c r="W1266" s="191"/>
      <c r="X1266" s="170"/>
      <c r="Y1266" s="74">
        <f t="shared" si="669"/>
        <v>0</v>
      </c>
      <c r="Z1266" s="188"/>
      <c r="AA1266" s="130">
        <f t="shared" si="685"/>
        <v>0</v>
      </c>
      <c r="AB1266" s="74">
        <f t="shared" si="686"/>
        <v>0</v>
      </c>
      <c r="AC1266" s="356"/>
      <c r="AD1266" s="130" cm="1">
        <f t="array" ref="AD1266">IFERROR(ROUND((_xlfn.IFS(offer_sale_type="поставка",AB1266,offer_sale_type="транзит",S1266)*(1+AC1266))/E1266,2),0)</f>
        <v>0</v>
      </c>
      <c r="AE1266" s="74">
        <f t="shared" si="687"/>
        <v>0</v>
      </c>
      <c r="AF1266" s="123" cm="1">
        <f t="array" ref="AF1266">IFERROR(ROUND(_xlfn.IFS(offer_sale_type="поставка",AB1266,offer_sale_type="транзит",S1266)*AC1266,2),0)</f>
        <v>0</v>
      </c>
      <c r="AG1266" s="130">
        <f t="shared" si="670"/>
        <v>0</v>
      </c>
      <c r="AH1266" s="74">
        <f t="shared" si="671"/>
        <v>0</v>
      </c>
      <c r="AI1266" s="123">
        <f t="shared" si="672"/>
        <v>0</v>
      </c>
      <c r="AJ1266" s="118">
        <f t="shared" si="688"/>
        <v>0</v>
      </c>
      <c r="AK1266" s="74">
        <f t="shared" si="689"/>
        <v>0</v>
      </c>
      <c r="AL1266" s="174">
        <f t="shared" si="690"/>
        <v>0</v>
      </c>
      <c r="AM1266" s="175">
        <f t="shared" si="673"/>
        <v>0</v>
      </c>
      <c r="AN1266" s="130">
        <f t="shared" si="691"/>
        <v>0</v>
      </c>
      <c r="AO1266" s="74">
        <f t="shared" si="674"/>
        <v>0</v>
      </c>
      <c r="AP1266" s="123">
        <f t="shared" si="692"/>
        <v>0</v>
      </c>
      <c r="AQ1266" s="118">
        <f t="shared" si="675"/>
        <v>0</v>
      </c>
      <c r="AR1266" s="82" t="str">
        <f t="shared" si="693"/>
        <v>https://www.alta.ru/tnved/code//</v>
      </c>
      <c r="AS1266" s="157"/>
      <c r="AT1266" s="162"/>
      <c r="AU1266" s="74">
        <f t="shared" si="676"/>
        <v>0</v>
      </c>
      <c r="AV1266" s="157"/>
      <c r="AW1266" s="75">
        <f>_xlfn.IFNA(VLOOKUP(L1266,list_vat[],3,FALSE),0)</f>
        <v>0</v>
      </c>
      <c r="AX1266" s="74">
        <f t="shared" si="694"/>
        <v>0</v>
      </c>
      <c r="AY1266" s="74">
        <f t="shared" si="695"/>
        <v>0</v>
      </c>
      <c r="AZ1266" s="130">
        <f t="shared" si="696"/>
        <v>0</v>
      </c>
      <c r="BA1266" s="74">
        <f t="shared" si="677"/>
        <v>0</v>
      </c>
      <c r="BB1266" s="193">
        <f t="shared" si="697"/>
        <v>0</v>
      </c>
      <c r="BC1266" s="102">
        <f t="shared" si="698"/>
        <v>0</v>
      </c>
      <c r="BD1266" s="102">
        <f t="shared" si="699"/>
        <v>0</v>
      </c>
      <c r="BE1266" s="413" t="s">
        <v>69</v>
      </c>
    </row>
    <row r="1267" spans="1:57" s="65" customFormat="1" ht="12" customHeight="1" x14ac:dyDescent="0.2">
      <c r="A1267" s="43">
        <v>1252</v>
      </c>
      <c r="B1267" s="166"/>
      <c r="C1267" s="166"/>
      <c r="D1267" s="166"/>
      <c r="E1267" s="162"/>
      <c r="F1267" s="166"/>
      <c r="G1267" s="162"/>
      <c r="H1267" s="162"/>
      <c r="I1267" s="189">
        <f t="shared" si="678"/>
        <v>0</v>
      </c>
      <c r="J1267" s="195"/>
      <c r="K1267" s="162"/>
      <c r="L1267" s="168"/>
      <c r="M1267" s="75">
        <f>_xlfn.XLOOKUP(L1267,list_vat[Страна],list_vat[Ставка НДС %],0,0)</f>
        <v>0</v>
      </c>
      <c r="N1267" s="162">
        <f t="shared" si="679"/>
        <v>0</v>
      </c>
      <c r="O1267" s="169"/>
      <c r="P1267" s="74">
        <f t="shared" si="700"/>
        <v>0</v>
      </c>
      <c r="Q1267" s="162"/>
      <c r="R1267" s="162" t="str">
        <f t="shared" si="680"/>
        <v>введи курс</v>
      </c>
      <c r="S1267" s="196">
        <f t="shared" si="681"/>
        <v>0</v>
      </c>
      <c r="T1267" s="192">
        <f t="shared" si="682"/>
        <v>0</v>
      </c>
      <c r="U1267" s="76">
        <f t="shared" si="683"/>
        <v>0</v>
      </c>
      <c r="V1267" s="123">
        <f t="shared" si="684"/>
        <v>0</v>
      </c>
      <c r="W1267" s="191"/>
      <c r="X1267" s="170"/>
      <c r="Y1267" s="74">
        <f t="shared" si="669"/>
        <v>0</v>
      </c>
      <c r="Z1267" s="188"/>
      <c r="AA1267" s="130">
        <f t="shared" si="685"/>
        <v>0</v>
      </c>
      <c r="AB1267" s="74">
        <f t="shared" si="686"/>
        <v>0</v>
      </c>
      <c r="AC1267" s="356"/>
      <c r="AD1267" s="130" cm="1">
        <f t="array" ref="AD1267">IFERROR(ROUND((_xlfn.IFS(offer_sale_type="поставка",AB1267,offer_sale_type="транзит",S1267)*(1+AC1267))/E1267,2),0)</f>
        <v>0</v>
      </c>
      <c r="AE1267" s="74">
        <f t="shared" si="687"/>
        <v>0</v>
      </c>
      <c r="AF1267" s="123" cm="1">
        <f t="array" ref="AF1267">IFERROR(ROUND(_xlfn.IFS(offer_sale_type="поставка",AB1267,offer_sale_type="транзит",S1267)*AC1267,2),0)</f>
        <v>0</v>
      </c>
      <c r="AG1267" s="130">
        <f t="shared" si="670"/>
        <v>0</v>
      </c>
      <c r="AH1267" s="74">
        <f t="shared" si="671"/>
        <v>0</v>
      </c>
      <c r="AI1267" s="123">
        <f t="shared" si="672"/>
        <v>0</v>
      </c>
      <c r="AJ1267" s="118">
        <f t="shared" si="688"/>
        <v>0</v>
      </c>
      <c r="AK1267" s="74">
        <f t="shared" si="689"/>
        <v>0</v>
      </c>
      <c r="AL1267" s="174">
        <f t="shared" si="690"/>
        <v>0</v>
      </c>
      <c r="AM1267" s="175">
        <f t="shared" si="673"/>
        <v>0</v>
      </c>
      <c r="AN1267" s="130">
        <f t="shared" si="691"/>
        <v>0</v>
      </c>
      <c r="AO1267" s="74">
        <f t="shared" si="674"/>
        <v>0</v>
      </c>
      <c r="AP1267" s="123">
        <f t="shared" si="692"/>
        <v>0</v>
      </c>
      <c r="AQ1267" s="118">
        <f t="shared" si="675"/>
        <v>0</v>
      </c>
      <c r="AR1267" s="82" t="str">
        <f t="shared" si="693"/>
        <v>https://www.alta.ru/tnved/code//</v>
      </c>
      <c r="AS1267" s="157"/>
      <c r="AT1267" s="162"/>
      <c r="AU1267" s="74">
        <f t="shared" si="676"/>
        <v>0</v>
      </c>
      <c r="AV1267" s="157"/>
      <c r="AW1267" s="75">
        <f>_xlfn.IFNA(VLOOKUP(L1267,list_vat[],3,FALSE),0)</f>
        <v>0</v>
      </c>
      <c r="AX1267" s="74">
        <f t="shared" si="694"/>
        <v>0</v>
      </c>
      <c r="AY1267" s="74">
        <f t="shared" si="695"/>
        <v>0</v>
      </c>
      <c r="AZ1267" s="130">
        <f t="shared" si="696"/>
        <v>0</v>
      </c>
      <c r="BA1267" s="74">
        <f t="shared" si="677"/>
        <v>0</v>
      </c>
      <c r="BB1267" s="193">
        <f t="shared" si="697"/>
        <v>0</v>
      </c>
      <c r="BC1267" s="102">
        <f t="shared" si="698"/>
        <v>0</v>
      </c>
      <c r="BD1267" s="102">
        <f t="shared" si="699"/>
        <v>0</v>
      </c>
      <c r="BE1267" s="413" t="s">
        <v>69</v>
      </c>
    </row>
    <row r="1268" spans="1:57" s="65" customFormat="1" ht="12" customHeight="1" x14ac:dyDescent="0.2">
      <c r="A1268" s="43">
        <v>1253</v>
      </c>
      <c r="B1268" s="166"/>
      <c r="C1268" s="166"/>
      <c r="D1268" s="166"/>
      <c r="E1268" s="162"/>
      <c r="F1268" s="166"/>
      <c r="G1268" s="162"/>
      <c r="H1268" s="162"/>
      <c r="I1268" s="189">
        <f t="shared" si="678"/>
        <v>0</v>
      </c>
      <c r="J1268" s="195"/>
      <c r="K1268" s="162"/>
      <c r="L1268" s="168"/>
      <c r="M1268" s="75">
        <f>_xlfn.XLOOKUP(L1268,list_vat[Страна],list_vat[Ставка НДС %],0,0)</f>
        <v>0</v>
      </c>
      <c r="N1268" s="162">
        <f t="shared" si="679"/>
        <v>0</v>
      </c>
      <c r="O1268" s="169"/>
      <c r="P1268" s="74">
        <f t="shared" si="700"/>
        <v>0</v>
      </c>
      <c r="Q1268" s="162"/>
      <c r="R1268" s="162" t="str">
        <f t="shared" si="680"/>
        <v>введи курс</v>
      </c>
      <c r="S1268" s="196">
        <f t="shared" si="681"/>
        <v>0</v>
      </c>
      <c r="T1268" s="192">
        <f t="shared" si="682"/>
        <v>0</v>
      </c>
      <c r="U1268" s="76">
        <f t="shared" si="683"/>
        <v>0</v>
      </c>
      <c r="V1268" s="123">
        <f t="shared" si="684"/>
        <v>0</v>
      </c>
      <c r="W1268" s="191"/>
      <c r="X1268" s="170"/>
      <c r="Y1268" s="74">
        <f t="shared" si="669"/>
        <v>0</v>
      </c>
      <c r="Z1268" s="188"/>
      <c r="AA1268" s="130">
        <f t="shared" si="685"/>
        <v>0</v>
      </c>
      <c r="AB1268" s="74">
        <f t="shared" si="686"/>
        <v>0</v>
      </c>
      <c r="AC1268" s="356"/>
      <c r="AD1268" s="130" cm="1">
        <f t="array" ref="AD1268">IFERROR(ROUND((_xlfn.IFS(offer_sale_type="поставка",AB1268,offer_sale_type="транзит",S1268)*(1+AC1268))/E1268,2),0)</f>
        <v>0</v>
      </c>
      <c r="AE1268" s="74">
        <f t="shared" si="687"/>
        <v>0</v>
      </c>
      <c r="AF1268" s="123" cm="1">
        <f t="array" ref="AF1268">IFERROR(ROUND(_xlfn.IFS(offer_sale_type="поставка",AB1268,offer_sale_type="транзит",S1268)*AC1268,2),0)</f>
        <v>0</v>
      </c>
      <c r="AG1268" s="130">
        <f t="shared" si="670"/>
        <v>0</v>
      </c>
      <c r="AH1268" s="74">
        <f t="shared" si="671"/>
        <v>0</v>
      </c>
      <c r="AI1268" s="123">
        <f t="shared" si="672"/>
        <v>0</v>
      </c>
      <c r="AJ1268" s="118">
        <f t="shared" si="688"/>
        <v>0</v>
      </c>
      <c r="AK1268" s="74">
        <f t="shared" si="689"/>
        <v>0</v>
      </c>
      <c r="AL1268" s="174">
        <f t="shared" si="690"/>
        <v>0</v>
      </c>
      <c r="AM1268" s="175">
        <f t="shared" si="673"/>
        <v>0</v>
      </c>
      <c r="AN1268" s="130">
        <f t="shared" si="691"/>
        <v>0</v>
      </c>
      <c r="AO1268" s="74">
        <f t="shared" si="674"/>
        <v>0</v>
      </c>
      <c r="AP1268" s="123">
        <f t="shared" si="692"/>
        <v>0</v>
      </c>
      <c r="AQ1268" s="118">
        <f t="shared" si="675"/>
        <v>0</v>
      </c>
      <c r="AR1268" s="82" t="str">
        <f t="shared" si="693"/>
        <v>https://www.alta.ru/tnved/code//</v>
      </c>
      <c r="AS1268" s="157"/>
      <c r="AT1268" s="162"/>
      <c r="AU1268" s="74">
        <f t="shared" si="676"/>
        <v>0</v>
      </c>
      <c r="AV1268" s="157"/>
      <c r="AW1268" s="75">
        <f>_xlfn.IFNA(VLOOKUP(L1268,list_vat[],3,FALSE),0)</f>
        <v>0</v>
      </c>
      <c r="AX1268" s="74">
        <f t="shared" si="694"/>
        <v>0</v>
      </c>
      <c r="AY1268" s="74">
        <f t="shared" si="695"/>
        <v>0</v>
      </c>
      <c r="AZ1268" s="130">
        <f t="shared" si="696"/>
        <v>0</v>
      </c>
      <c r="BA1268" s="74">
        <f t="shared" si="677"/>
        <v>0</v>
      </c>
      <c r="BB1268" s="193">
        <f t="shared" si="697"/>
        <v>0</v>
      </c>
      <c r="BC1268" s="102">
        <f t="shared" si="698"/>
        <v>0</v>
      </c>
      <c r="BD1268" s="102">
        <f t="shared" si="699"/>
        <v>0</v>
      </c>
      <c r="BE1268" s="413" t="s">
        <v>69</v>
      </c>
    </row>
    <row r="1269" spans="1:57" s="65" customFormat="1" ht="12" customHeight="1" x14ac:dyDescent="0.2">
      <c r="A1269" s="43">
        <v>1254</v>
      </c>
      <c r="B1269" s="166"/>
      <c r="C1269" s="166"/>
      <c r="D1269" s="166"/>
      <c r="E1269" s="162"/>
      <c r="F1269" s="166"/>
      <c r="G1269" s="162"/>
      <c r="H1269" s="162"/>
      <c r="I1269" s="189">
        <f t="shared" si="678"/>
        <v>0</v>
      </c>
      <c r="J1269" s="195"/>
      <c r="K1269" s="162"/>
      <c r="L1269" s="168"/>
      <c r="M1269" s="75">
        <f>_xlfn.XLOOKUP(L1269,list_vat[Страна],list_vat[Ставка НДС %],0,0)</f>
        <v>0</v>
      </c>
      <c r="N1269" s="162">
        <f t="shared" si="679"/>
        <v>0</v>
      </c>
      <c r="O1269" s="169"/>
      <c r="P1269" s="74">
        <f t="shared" si="700"/>
        <v>0</v>
      </c>
      <c r="Q1269" s="162"/>
      <c r="R1269" s="162" t="str">
        <f t="shared" si="680"/>
        <v>введи курс</v>
      </c>
      <c r="S1269" s="196">
        <f t="shared" si="681"/>
        <v>0</v>
      </c>
      <c r="T1269" s="192">
        <f t="shared" si="682"/>
        <v>0</v>
      </c>
      <c r="U1269" s="76">
        <f t="shared" si="683"/>
        <v>0</v>
      </c>
      <c r="V1269" s="123">
        <f t="shared" si="684"/>
        <v>0</v>
      </c>
      <c r="W1269" s="191"/>
      <c r="X1269" s="170"/>
      <c r="Y1269" s="74">
        <f t="shared" si="669"/>
        <v>0</v>
      </c>
      <c r="Z1269" s="188"/>
      <c r="AA1269" s="130">
        <f t="shared" si="685"/>
        <v>0</v>
      </c>
      <c r="AB1269" s="74">
        <f t="shared" si="686"/>
        <v>0</v>
      </c>
      <c r="AC1269" s="356"/>
      <c r="AD1269" s="130" cm="1">
        <f t="array" ref="AD1269">IFERROR(ROUND((_xlfn.IFS(offer_sale_type="поставка",AB1269,offer_sale_type="транзит",S1269)*(1+AC1269))/E1269,2),0)</f>
        <v>0</v>
      </c>
      <c r="AE1269" s="74">
        <f t="shared" si="687"/>
        <v>0</v>
      </c>
      <c r="AF1269" s="123" cm="1">
        <f t="array" ref="AF1269">IFERROR(ROUND(_xlfn.IFS(offer_sale_type="поставка",AB1269,offer_sale_type="транзит",S1269)*AC1269,2),0)</f>
        <v>0</v>
      </c>
      <c r="AG1269" s="130">
        <f t="shared" si="670"/>
        <v>0</v>
      </c>
      <c r="AH1269" s="74">
        <f t="shared" si="671"/>
        <v>0</v>
      </c>
      <c r="AI1269" s="123">
        <f t="shared" si="672"/>
        <v>0</v>
      </c>
      <c r="AJ1269" s="118">
        <f t="shared" si="688"/>
        <v>0</v>
      </c>
      <c r="AK1269" s="74">
        <f t="shared" si="689"/>
        <v>0</v>
      </c>
      <c r="AL1269" s="174">
        <f t="shared" si="690"/>
        <v>0</v>
      </c>
      <c r="AM1269" s="175">
        <f t="shared" si="673"/>
        <v>0</v>
      </c>
      <c r="AN1269" s="130">
        <f t="shared" si="691"/>
        <v>0</v>
      </c>
      <c r="AO1269" s="74">
        <f t="shared" si="674"/>
        <v>0</v>
      </c>
      <c r="AP1269" s="123">
        <f t="shared" si="692"/>
        <v>0</v>
      </c>
      <c r="AQ1269" s="118">
        <f t="shared" si="675"/>
        <v>0</v>
      </c>
      <c r="AR1269" s="82" t="str">
        <f t="shared" si="693"/>
        <v>https://www.alta.ru/tnved/code//</v>
      </c>
      <c r="AS1269" s="157"/>
      <c r="AT1269" s="162"/>
      <c r="AU1269" s="74">
        <f t="shared" si="676"/>
        <v>0</v>
      </c>
      <c r="AV1269" s="157"/>
      <c r="AW1269" s="75">
        <f>_xlfn.IFNA(VLOOKUP(L1269,list_vat[],3,FALSE),0)</f>
        <v>0</v>
      </c>
      <c r="AX1269" s="74">
        <f t="shared" si="694"/>
        <v>0</v>
      </c>
      <c r="AY1269" s="74">
        <f t="shared" si="695"/>
        <v>0</v>
      </c>
      <c r="AZ1269" s="130">
        <f t="shared" si="696"/>
        <v>0</v>
      </c>
      <c r="BA1269" s="74">
        <f t="shared" si="677"/>
        <v>0</v>
      </c>
      <c r="BB1269" s="193">
        <f t="shared" si="697"/>
        <v>0</v>
      </c>
      <c r="BC1269" s="102">
        <f t="shared" si="698"/>
        <v>0</v>
      </c>
      <c r="BD1269" s="102">
        <f t="shared" si="699"/>
        <v>0</v>
      </c>
      <c r="BE1269" s="413" t="s">
        <v>69</v>
      </c>
    </row>
    <row r="1270" spans="1:57" s="65" customFormat="1" ht="12" customHeight="1" x14ac:dyDescent="0.2">
      <c r="A1270" s="43">
        <v>1255</v>
      </c>
      <c r="B1270" s="166"/>
      <c r="C1270" s="166"/>
      <c r="D1270" s="166"/>
      <c r="E1270" s="162"/>
      <c r="F1270" s="166"/>
      <c r="G1270" s="162"/>
      <c r="H1270" s="162"/>
      <c r="I1270" s="189">
        <f t="shared" si="678"/>
        <v>0</v>
      </c>
      <c r="J1270" s="195"/>
      <c r="K1270" s="162"/>
      <c r="L1270" s="168"/>
      <c r="M1270" s="75">
        <f>_xlfn.XLOOKUP(L1270,list_vat[Страна],list_vat[Ставка НДС %],0,0)</f>
        <v>0</v>
      </c>
      <c r="N1270" s="162">
        <f t="shared" si="679"/>
        <v>0</v>
      </c>
      <c r="O1270" s="169"/>
      <c r="P1270" s="74">
        <f t="shared" si="700"/>
        <v>0</v>
      </c>
      <c r="Q1270" s="162"/>
      <c r="R1270" s="162" t="str">
        <f t="shared" si="680"/>
        <v>введи курс</v>
      </c>
      <c r="S1270" s="196">
        <f t="shared" si="681"/>
        <v>0</v>
      </c>
      <c r="T1270" s="192">
        <f t="shared" si="682"/>
        <v>0</v>
      </c>
      <c r="U1270" s="76">
        <f t="shared" si="683"/>
        <v>0</v>
      </c>
      <c r="V1270" s="123">
        <f t="shared" si="684"/>
        <v>0</v>
      </c>
      <c r="W1270" s="191"/>
      <c r="X1270" s="170"/>
      <c r="Y1270" s="74">
        <f t="shared" si="669"/>
        <v>0</v>
      </c>
      <c r="Z1270" s="188"/>
      <c r="AA1270" s="130">
        <f t="shared" si="685"/>
        <v>0</v>
      </c>
      <c r="AB1270" s="74">
        <f t="shared" si="686"/>
        <v>0</v>
      </c>
      <c r="AC1270" s="356"/>
      <c r="AD1270" s="130" cm="1">
        <f t="array" ref="AD1270">IFERROR(ROUND((_xlfn.IFS(offer_sale_type="поставка",AB1270,offer_sale_type="транзит",S1270)*(1+AC1270))/E1270,2),0)</f>
        <v>0</v>
      </c>
      <c r="AE1270" s="74">
        <f t="shared" si="687"/>
        <v>0</v>
      </c>
      <c r="AF1270" s="123" cm="1">
        <f t="array" ref="AF1270">IFERROR(ROUND(_xlfn.IFS(offer_sale_type="поставка",AB1270,offer_sale_type="транзит",S1270)*AC1270,2),0)</f>
        <v>0</v>
      </c>
      <c r="AG1270" s="130">
        <f t="shared" si="670"/>
        <v>0</v>
      </c>
      <c r="AH1270" s="74">
        <f t="shared" si="671"/>
        <v>0</v>
      </c>
      <c r="AI1270" s="123">
        <f t="shared" si="672"/>
        <v>0</v>
      </c>
      <c r="AJ1270" s="118">
        <f t="shared" si="688"/>
        <v>0</v>
      </c>
      <c r="AK1270" s="74">
        <f t="shared" si="689"/>
        <v>0</v>
      </c>
      <c r="AL1270" s="174">
        <f t="shared" si="690"/>
        <v>0</v>
      </c>
      <c r="AM1270" s="175">
        <f t="shared" si="673"/>
        <v>0</v>
      </c>
      <c r="AN1270" s="130">
        <f t="shared" si="691"/>
        <v>0</v>
      </c>
      <c r="AO1270" s="74">
        <f t="shared" si="674"/>
        <v>0</v>
      </c>
      <c r="AP1270" s="123">
        <f t="shared" si="692"/>
        <v>0</v>
      </c>
      <c r="AQ1270" s="118">
        <f t="shared" si="675"/>
        <v>0</v>
      </c>
      <c r="AR1270" s="82" t="str">
        <f t="shared" si="693"/>
        <v>https://www.alta.ru/tnved/code//</v>
      </c>
      <c r="AS1270" s="157"/>
      <c r="AT1270" s="162"/>
      <c r="AU1270" s="74">
        <f t="shared" si="676"/>
        <v>0</v>
      </c>
      <c r="AV1270" s="157"/>
      <c r="AW1270" s="75">
        <f>_xlfn.IFNA(VLOOKUP(L1270,list_vat[],3,FALSE),0)</f>
        <v>0</v>
      </c>
      <c r="AX1270" s="74">
        <f t="shared" si="694"/>
        <v>0</v>
      </c>
      <c r="AY1270" s="74">
        <f t="shared" si="695"/>
        <v>0</v>
      </c>
      <c r="AZ1270" s="130">
        <f t="shared" si="696"/>
        <v>0</v>
      </c>
      <c r="BA1270" s="74">
        <f t="shared" si="677"/>
        <v>0</v>
      </c>
      <c r="BB1270" s="193">
        <f t="shared" si="697"/>
        <v>0</v>
      </c>
      <c r="BC1270" s="102">
        <f t="shared" si="698"/>
        <v>0</v>
      </c>
      <c r="BD1270" s="102">
        <f t="shared" si="699"/>
        <v>0</v>
      </c>
      <c r="BE1270" s="413" t="s">
        <v>69</v>
      </c>
    </row>
    <row r="1271" spans="1:57" s="65" customFormat="1" ht="12" customHeight="1" x14ac:dyDescent="0.2">
      <c r="A1271" s="43">
        <v>1256</v>
      </c>
      <c r="B1271" s="166"/>
      <c r="C1271" s="166"/>
      <c r="D1271" s="166"/>
      <c r="E1271" s="162"/>
      <c r="F1271" s="166"/>
      <c r="G1271" s="162"/>
      <c r="H1271" s="162"/>
      <c r="I1271" s="189">
        <f t="shared" si="678"/>
        <v>0</v>
      </c>
      <c r="J1271" s="195"/>
      <c r="K1271" s="162"/>
      <c r="L1271" s="168"/>
      <c r="M1271" s="75">
        <f>_xlfn.XLOOKUP(L1271,list_vat[Страна],list_vat[Ставка НДС %],0,0)</f>
        <v>0</v>
      </c>
      <c r="N1271" s="162">
        <f t="shared" si="679"/>
        <v>0</v>
      </c>
      <c r="O1271" s="169"/>
      <c r="P1271" s="74">
        <f t="shared" si="700"/>
        <v>0</v>
      </c>
      <c r="Q1271" s="162"/>
      <c r="R1271" s="162" t="str">
        <f t="shared" si="680"/>
        <v>введи курс</v>
      </c>
      <c r="S1271" s="196">
        <f t="shared" si="681"/>
        <v>0</v>
      </c>
      <c r="T1271" s="192">
        <f t="shared" si="682"/>
        <v>0</v>
      </c>
      <c r="U1271" s="76">
        <f t="shared" si="683"/>
        <v>0</v>
      </c>
      <c r="V1271" s="123">
        <f t="shared" si="684"/>
        <v>0</v>
      </c>
      <c r="W1271" s="191"/>
      <c r="X1271" s="170"/>
      <c r="Y1271" s="74">
        <f t="shared" si="669"/>
        <v>0</v>
      </c>
      <c r="Z1271" s="188"/>
      <c r="AA1271" s="130">
        <f t="shared" si="685"/>
        <v>0</v>
      </c>
      <c r="AB1271" s="74">
        <f t="shared" si="686"/>
        <v>0</v>
      </c>
      <c r="AC1271" s="356"/>
      <c r="AD1271" s="130" cm="1">
        <f t="array" ref="AD1271">IFERROR(ROUND((_xlfn.IFS(offer_sale_type="поставка",AB1271,offer_sale_type="транзит",S1271)*(1+AC1271))/E1271,2),0)</f>
        <v>0</v>
      </c>
      <c r="AE1271" s="74">
        <f t="shared" si="687"/>
        <v>0</v>
      </c>
      <c r="AF1271" s="123" cm="1">
        <f t="array" ref="AF1271">IFERROR(ROUND(_xlfn.IFS(offer_sale_type="поставка",AB1271,offer_sale_type="транзит",S1271)*AC1271,2),0)</f>
        <v>0</v>
      </c>
      <c r="AG1271" s="130">
        <f t="shared" si="670"/>
        <v>0</v>
      </c>
      <c r="AH1271" s="74">
        <f t="shared" si="671"/>
        <v>0</v>
      </c>
      <c r="AI1271" s="123">
        <f t="shared" si="672"/>
        <v>0</v>
      </c>
      <c r="AJ1271" s="118">
        <f t="shared" si="688"/>
        <v>0</v>
      </c>
      <c r="AK1271" s="74">
        <f t="shared" si="689"/>
        <v>0</v>
      </c>
      <c r="AL1271" s="174">
        <f t="shared" si="690"/>
        <v>0</v>
      </c>
      <c r="AM1271" s="175">
        <f t="shared" si="673"/>
        <v>0</v>
      </c>
      <c r="AN1271" s="130">
        <f t="shared" si="691"/>
        <v>0</v>
      </c>
      <c r="AO1271" s="74">
        <f t="shared" si="674"/>
        <v>0</v>
      </c>
      <c r="AP1271" s="123">
        <f t="shared" si="692"/>
        <v>0</v>
      </c>
      <c r="AQ1271" s="118">
        <f t="shared" si="675"/>
        <v>0</v>
      </c>
      <c r="AR1271" s="82" t="str">
        <f t="shared" si="693"/>
        <v>https://www.alta.ru/tnved/code//</v>
      </c>
      <c r="AS1271" s="157"/>
      <c r="AT1271" s="162"/>
      <c r="AU1271" s="74">
        <f t="shared" si="676"/>
        <v>0</v>
      </c>
      <c r="AV1271" s="157"/>
      <c r="AW1271" s="75">
        <f>_xlfn.IFNA(VLOOKUP(L1271,list_vat[],3,FALSE),0)</f>
        <v>0</v>
      </c>
      <c r="AX1271" s="74">
        <f t="shared" si="694"/>
        <v>0</v>
      </c>
      <c r="AY1271" s="74">
        <f t="shared" si="695"/>
        <v>0</v>
      </c>
      <c r="AZ1271" s="130">
        <f t="shared" si="696"/>
        <v>0</v>
      </c>
      <c r="BA1271" s="74">
        <f t="shared" si="677"/>
        <v>0</v>
      </c>
      <c r="BB1271" s="193">
        <f t="shared" si="697"/>
        <v>0</v>
      </c>
      <c r="BC1271" s="102">
        <f t="shared" si="698"/>
        <v>0</v>
      </c>
      <c r="BD1271" s="102">
        <f t="shared" si="699"/>
        <v>0</v>
      </c>
      <c r="BE1271" s="413" t="s">
        <v>69</v>
      </c>
    </row>
    <row r="1272" spans="1:57" s="65" customFormat="1" ht="12" customHeight="1" x14ac:dyDescent="0.2">
      <c r="A1272" s="43">
        <v>1257</v>
      </c>
      <c r="B1272" s="166"/>
      <c r="C1272" s="166"/>
      <c r="D1272" s="166"/>
      <c r="E1272" s="162"/>
      <c r="F1272" s="166"/>
      <c r="G1272" s="162"/>
      <c r="H1272" s="162"/>
      <c r="I1272" s="189">
        <f t="shared" si="678"/>
        <v>0</v>
      </c>
      <c r="J1272" s="195"/>
      <c r="K1272" s="162"/>
      <c r="L1272" s="168"/>
      <c r="M1272" s="75">
        <f>_xlfn.XLOOKUP(L1272,list_vat[Страна],list_vat[Ставка НДС %],0,0)</f>
        <v>0</v>
      </c>
      <c r="N1272" s="162">
        <f t="shared" si="679"/>
        <v>0</v>
      </c>
      <c r="O1272" s="169"/>
      <c r="P1272" s="74">
        <f t="shared" si="700"/>
        <v>0</v>
      </c>
      <c r="Q1272" s="162"/>
      <c r="R1272" s="162" t="str">
        <f t="shared" si="680"/>
        <v>введи курс</v>
      </c>
      <c r="S1272" s="196">
        <f t="shared" si="681"/>
        <v>0</v>
      </c>
      <c r="T1272" s="192">
        <f t="shared" si="682"/>
        <v>0</v>
      </c>
      <c r="U1272" s="76">
        <f t="shared" si="683"/>
        <v>0</v>
      </c>
      <c r="V1272" s="123">
        <f t="shared" si="684"/>
        <v>0</v>
      </c>
      <c r="W1272" s="191"/>
      <c r="X1272" s="170"/>
      <c r="Y1272" s="74">
        <f t="shared" si="669"/>
        <v>0</v>
      </c>
      <c r="Z1272" s="188"/>
      <c r="AA1272" s="130">
        <f t="shared" si="685"/>
        <v>0</v>
      </c>
      <c r="AB1272" s="74">
        <f t="shared" si="686"/>
        <v>0</v>
      </c>
      <c r="AC1272" s="356"/>
      <c r="AD1272" s="130" cm="1">
        <f t="array" ref="AD1272">IFERROR(ROUND((_xlfn.IFS(offer_sale_type="поставка",AB1272,offer_sale_type="транзит",S1272)*(1+AC1272))/E1272,2),0)</f>
        <v>0</v>
      </c>
      <c r="AE1272" s="74">
        <f t="shared" si="687"/>
        <v>0</v>
      </c>
      <c r="AF1272" s="123" cm="1">
        <f t="array" ref="AF1272">IFERROR(ROUND(_xlfn.IFS(offer_sale_type="поставка",AB1272,offer_sale_type="транзит",S1272)*AC1272,2),0)</f>
        <v>0</v>
      </c>
      <c r="AG1272" s="130">
        <f t="shared" si="670"/>
        <v>0</v>
      </c>
      <c r="AH1272" s="74">
        <f t="shared" si="671"/>
        <v>0</v>
      </c>
      <c r="AI1272" s="123">
        <f t="shared" si="672"/>
        <v>0</v>
      </c>
      <c r="AJ1272" s="118">
        <f t="shared" si="688"/>
        <v>0</v>
      </c>
      <c r="AK1272" s="74">
        <f t="shared" si="689"/>
        <v>0</v>
      </c>
      <c r="AL1272" s="174">
        <f t="shared" si="690"/>
        <v>0</v>
      </c>
      <c r="AM1272" s="175">
        <f t="shared" si="673"/>
        <v>0</v>
      </c>
      <c r="AN1272" s="130">
        <f t="shared" si="691"/>
        <v>0</v>
      </c>
      <c r="AO1272" s="74">
        <f t="shared" si="674"/>
        <v>0</v>
      </c>
      <c r="AP1272" s="123">
        <f t="shared" si="692"/>
        <v>0</v>
      </c>
      <c r="AQ1272" s="118">
        <f t="shared" si="675"/>
        <v>0</v>
      </c>
      <c r="AR1272" s="82" t="str">
        <f t="shared" si="693"/>
        <v>https://www.alta.ru/tnved/code//</v>
      </c>
      <c r="AS1272" s="157"/>
      <c r="AT1272" s="162"/>
      <c r="AU1272" s="74">
        <f t="shared" si="676"/>
        <v>0</v>
      </c>
      <c r="AV1272" s="157"/>
      <c r="AW1272" s="75">
        <f>_xlfn.IFNA(VLOOKUP(L1272,list_vat[],3,FALSE),0)</f>
        <v>0</v>
      </c>
      <c r="AX1272" s="74">
        <f t="shared" si="694"/>
        <v>0</v>
      </c>
      <c r="AY1272" s="74">
        <f t="shared" si="695"/>
        <v>0</v>
      </c>
      <c r="AZ1272" s="130">
        <f t="shared" si="696"/>
        <v>0</v>
      </c>
      <c r="BA1272" s="74">
        <f t="shared" si="677"/>
        <v>0</v>
      </c>
      <c r="BB1272" s="193">
        <f t="shared" si="697"/>
        <v>0</v>
      </c>
      <c r="BC1272" s="102">
        <f t="shared" si="698"/>
        <v>0</v>
      </c>
      <c r="BD1272" s="102">
        <f t="shared" si="699"/>
        <v>0</v>
      </c>
      <c r="BE1272" s="413" t="s">
        <v>69</v>
      </c>
    </row>
    <row r="1273" spans="1:57" s="65" customFormat="1" ht="12" customHeight="1" x14ac:dyDescent="0.2">
      <c r="A1273" s="43">
        <v>1258</v>
      </c>
      <c r="B1273" s="166"/>
      <c r="C1273" s="166"/>
      <c r="D1273" s="166"/>
      <c r="E1273" s="162"/>
      <c r="F1273" s="166"/>
      <c r="G1273" s="162"/>
      <c r="H1273" s="162"/>
      <c r="I1273" s="189">
        <f t="shared" si="678"/>
        <v>0</v>
      </c>
      <c r="J1273" s="195"/>
      <c r="K1273" s="162"/>
      <c r="L1273" s="168"/>
      <c r="M1273" s="75">
        <f>_xlfn.XLOOKUP(L1273,list_vat[Страна],list_vat[Ставка НДС %],0,0)</f>
        <v>0</v>
      </c>
      <c r="N1273" s="162">
        <f t="shared" si="679"/>
        <v>0</v>
      </c>
      <c r="O1273" s="169"/>
      <c r="P1273" s="74">
        <f t="shared" si="700"/>
        <v>0</v>
      </c>
      <c r="Q1273" s="162"/>
      <c r="R1273" s="162" t="str">
        <f t="shared" si="680"/>
        <v>введи курс</v>
      </c>
      <c r="S1273" s="196">
        <f t="shared" si="681"/>
        <v>0</v>
      </c>
      <c r="T1273" s="192">
        <f t="shared" si="682"/>
        <v>0</v>
      </c>
      <c r="U1273" s="76">
        <f t="shared" si="683"/>
        <v>0</v>
      </c>
      <c r="V1273" s="123">
        <f t="shared" si="684"/>
        <v>0</v>
      </c>
      <c r="W1273" s="191"/>
      <c r="X1273" s="170"/>
      <c r="Y1273" s="74">
        <f t="shared" si="669"/>
        <v>0</v>
      </c>
      <c r="Z1273" s="188"/>
      <c r="AA1273" s="130">
        <f t="shared" si="685"/>
        <v>0</v>
      </c>
      <c r="AB1273" s="74">
        <f t="shared" si="686"/>
        <v>0</v>
      </c>
      <c r="AC1273" s="356"/>
      <c r="AD1273" s="130" cm="1">
        <f t="array" ref="AD1273">IFERROR(ROUND((_xlfn.IFS(offer_sale_type="поставка",AB1273,offer_sale_type="транзит",S1273)*(1+AC1273))/E1273,2),0)</f>
        <v>0</v>
      </c>
      <c r="AE1273" s="74">
        <f t="shared" si="687"/>
        <v>0</v>
      </c>
      <c r="AF1273" s="123" cm="1">
        <f t="array" ref="AF1273">IFERROR(ROUND(_xlfn.IFS(offer_sale_type="поставка",AB1273,offer_sale_type="транзит",S1273)*AC1273,2),0)</f>
        <v>0</v>
      </c>
      <c r="AG1273" s="130">
        <f t="shared" si="670"/>
        <v>0</v>
      </c>
      <c r="AH1273" s="74">
        <f t="shared" si="671"/>
        <v>0</v>
      </c>
      <c r="AI1273" s="123">
        <f t="shared" si="672"/>
        <v>0</v>
      </c>
      <c r="AJ1273" s="118">
        <f t="shared" si="688"/>
        <v>0</v>
      </c>
      <c r="AK1273" s="74">
        <f t="shared" si="689"/>
        <v>0</v>
      </c>
      <c r="AL1273" s="174">
        <f t="shared" si="690"/>
        <v>0</v>
      </c>
      <c r="AM1273" s="175">
        <f t="shared" si="673"/>
        <v>0</v>
      </c>
      <c r="AN1273" s="130">
        <f t="shared" si="691"/>
        <v>0</v>
      </c>
      <c r="AO1273" s="74">
        <f t="shared" si="674"/>
        <v>0</v>
      </c>
      <c r="AP1273" s="123">
        <f t="shared" si="692"/>
        <v>0</v>
      </c>
      <c r="AQ1273" s="118">
        <f t="shared" si="675"/>
        <v>0</v>
      </c>
      <c r="AR1273" s="82" t="str">
        <f t="shared" si="693"/>
        <v>https://www.alta.ru/tnved/code//</v>
      </c>
      <c r="AS1273" s="157"/>
      <c r="AT1273" s="162"/>
      <c r="AU1273" s="74">
        <f t="shared" si="676"/>
        <v>0</v>
      </c>
      <c r="AV1273" s="157"/>
      <c r="AW1273" s="75">
        <f>_xlfn.IFNA(VLOOKUP(L1273,list_vat[],3,FALSE),0)</f>
        <v>0</v>
      </c>
      <c r="AX1273" s="74">
        <f t="shared" si="694"/>
        <v>0</v>
      </c>
      <c r="AY1273" s="74">
        <f t="shared" si="695"/>
        <v>0</v>
      </c>
      <c r="AZ1273" s="130">
        <f t="shared" si="696"/>
        <v>0</v>
      </c>
      <c r="BA1273" s="74">
        <f t="shared" si="677"/>
        <v>0</v>
      </c>
      <c r="BB1273" s="193">
        <f t="shared" si="697"/>
        <v>0</v>
      </c>
      <c r="BC1273" s="102">
        <f t="shared" si="698"/>
        <v>0</v>
      </c>
      <c r="BD1273" s="102">
        <f t="shared" si="699"/>
        <v>0</v>
      </c>
      <c r="BE1273" s="413" t="s">
        <v>69</v>
      </c>
    </row>
    <row r="1274" spans="1:57" s="65" customFormat="1" ht="12" customHeight="1" x14ac:dyDescent="0.2">
      <c r="A1274" s="43">
        <v>1259</v>
      </c>
      <c r="B1274" s="166"/>
      <c r="C1274" s="166"/>
      <c r="D1274" s="166"/>
      <c r="E1274" s="162"/>
      <c r="F1274" s="166"/>
      <c r="G1274" s="162"/>
      <c r="H1274" s="162"/>
      <c r="I1274" s="189">
        <f t="shared" si="678"/>
        <v>0</v>
      </c>
      <c r="J1274" s="195"/>
      <c r="K1274" s="162"/>
      <c r="L1274" s="168"/>
      <c r="M1274" s="75">
        <f>_xlfn.XLOOKUP(L1274,list_vat[Страна],list_vat[Ставка НДС %],0,0)</f>
        <v>0</v>
      </c>
      <c r="N1274" s="162">
        <f t="shared" si="679"/>
        <v>0</v>
      </c>
      <c r="O1274" s="169"/>
      <c r="P1274" s="74">
        <f t="shared" si="700"/>
        <v>0</v>
      </c>
      <c r="Q1274" s="162"/>
      <c r="R1274" s="162" t="str">
        <f t="shared" si="680"/>
        <v>введи курс</v>
      </c>
      <c r="S1274" s="196">
        <f t="shared" si="681"/>
        <v>0</v>
      </c>
      <c r="T1274" s="192">
        <f t="shared" si="682"/>
        <v>0</v>
      </c>
      <c r="U1274" s="76">
        <f t="shared" si="683"/>
        <v>0</v>
      </c>
      <c r="V1274" s="123">
        <f t="shared" si="684"/>
        <v>0</v>
      </c>
      <c r="W1274" s="191"/>
      <c r="X1274" s="170"/>
      <c r="Y1274" s="74">
        <f t="shared" si="669"/>
        <v>0</v>
      </c>
      <c r="Z1274" s="188"/>
      <c r="AA1274" s="130">
        <f t="shared" si="685"/>
        <v>0</v>
      </c>
      <c r="AB1274" s="74">
        <f t="shared" si="686"/>
        <v>0</v>
      </c>
      <c r="AC1274" s="356"/>
      <c r="AD1274" s="130" cm="1">
        <f t="array" ref="AD1274">IFERROR(ROUND((_xlfn.IFS(offer_sale_type="поставка",AB1274,offer_sale_type="транзит",S1274)*(1+AC1274))/E1274,2),0)</f>
        <v>0</v>
      </c>
      <c r="AE1274" s="74">
        <f t="shared" si="687"/>
        <v>0</v>
      </c>
      <c r="AF1274" s="123" cm="1">
        <f t="array" ref="AF1274">IFERROR(ROUND(_xlfn.IFS(offer_sale_type="поставка",AB1274,offer_sale_type="транзит",S1274)*AC1274,2),0)</f>
        <v>0</v>
      </c>
      <c r="AG1274" s="130">
        <f t="shared" si="670"/>
        <v>0</v>
      </c>
      <c r="AH1274" s="74">
        <f t="shared" si="671"/>
        <v>0</v>
      </c>
      <c r="AI1274" s="123">
        <f t="shared" si="672"/>
        <v>0</v>
      </c>
      <c r="AJ1274" s="118">
        <f t="shared" si="688"/>
        <v>0</v>
      </c>
      <c r="AK1274" s="74">
        <f t="shared" si="689"/>
        <v>0</v>
      </c>
      <c r="AL1274" s="174">
        <f t="shared" si="690"/>
        <v>0</v>
      </c>
      <c r="AM1274" s="175">
        <f t="shared" si="673"/>
        <v>0</v>
      </c>
      <c r="AN1274" s="130">
        <f t="shared" si="691"/>
        <v>0</v>
      </c>
      <c r="AO1274" s="74">
        <f t="shared" si="674"/>
        <v>0</v>
      </c>
      <c r="AP1274" s="123">
        <f t="shared" si="692"/>
        <v>0</v>
      </c>
      <c r="AQ1274" s="118">
        <f t="shared" si="675"/>
        <v>0</v>
      </c>
      <c r="AR1274" s="82" t="str">
        <f t="shared" si="693"/>
        <v>https://www.alta.ru/tnved/code//</v>
      </c>
      <c r="AS1274" s="157"/>
      <c r="AT1274" s="162"/>
      <c r="AU1274" s="74">
        <f t="shared" si="676"/>
        <v>0</v>
      </c>
      <c r="AV1274" s="157"/>
      <c r="AW1274" s="75">
        <f>_xlfn.IFNA(VLOOKUP(L1274,list_vat[],3,FALSE),0)</f>
        <v>0</v>
      </c>
      <c r="AX1274" s="74">
        <f t="shared" si="694"/>
        <v>0</v>
      </c>
      <c r="AY1274" s="74">
        <f t="shared" si="695"/>
        <v>0</v>
      </c>
      <c r="AZ1274" s="130">
        <f t="shared" si="696"/>
        <v>0</v>
      </c>
      <c r="BA1274" s="74">
        <f t="shared" si="677"/>
        <v>0</v>
      </c>
      <c r="BB1274" s="193">
        <f t="shared" si="697"/>
        <v>0</v>
      </c>
      <c r="BC1274" s="102">
        <f t="shared" si="698"/>
        <v>0</v>
      </c>
      <c r="BD1274" s="102">
        <f t="shared" si="699"/>
        <v>0</v>
      </c>
      <c r="BE1274" s="413" t="s">
        <v>69</v>
      </c>
    </row>
    <row r="1275" spans="1:57" s="65" customFormat="1" ht="12" customHeight="1" x14ac:dyDescent="0.2">
      <c r="A1275" s="43">
        <v>1260</v>
      </c>
      <c r="B1275" s="166"/>
      <c r="C1275" s="166"/>
      <c r="D1275" s="166"/>
      <c r="E1275" s="162"/>
      <c r="F1275" s="166"/>
      <c r="G1275" s="162"/>
      <c r="H1275" s="162"/>
      <c r="I1275" s="189">
        <f t="shared" si="678"/>
        <v>0</v>
      </c>
      <c r="J1275" s="195"/>
      <c r="K1275" s="162"/>
      <c r="L1275" s="168"/>
      <c r="M1275" s="75">
        <f>_xlfn.XLOOKUP(L1275,list_vat[Страна],list_vat[Ставка НДС %],0,0)</f>
        <v>0</v>
      </c>
      <c r="N1275" s="162">
        <f t="shared" si="679"/>
        <v>0</v>
      </c>
      <c r="O1275" s="169"/>
      <c r="P1275" s="74">
        <f t="shared" si="700"/>
        <v>0</v>
      </c>
      <c r="Q1275" s="162"/>
      <c r="R1275" s="162" t="str">
        <f t="shared" si="680"/>
        <v>введи курс</v>
      </c>
      <c r="S1275" s="196">
        <f t="shared" si="681"/>
        <v>0</v>
      </c>
      <c r="T1275" s="192">
        <f t="shared" si="682"/>
        <v>0</v>
      </c>
      <c r="U1275" s="76">
        <f t="shared" si="683"/>
        <v>0</v>
      </c>
      <c r="V1275" s="123">
        <f t="shared" si="684"/>
        <v>0</v>
      </c>
      <c r="W1275" s="191"/>
      <c r="X1275" s="170"/>
      <c r="Y1275" s="74">
        <f t="shared" si="669"/>
        <v>0</v>
      </c>
      <c r="Z1275" s="188"/>
      <c r="AA1275" s="130">
        <f t="shared" si="685"/>
        <v>0</v>
      </c>
      <c r="AB1275" s="74">
        <f t="shared" si="686"/>
        <v>0</v>
      </c>
      <c r="AC1275" s="356"/>
      <c r="AD1275" s="130" cm="1">
        <f t="array" ref="AD1275">IFERROR(ROUND((_xlfn.IFS(offer_sale_type="поставка",AB1275,offer_sale_type="транзит",S1275)*(1+AC1275))/E1275,2),0)</f>
        <v>0</v>
      </c>
      <c r="AE1275" s="74">
        <f t="shared" si="687"/>
        <v>0</v>
      </c>
      <c r="AF1275" s="123" cm="1">
        <f t="array" ref="AF1275">IFERROR(ROUND(_xlfn.IFS(offer_sale_type="поставка",AB1275,offer_sale_type="транзит",S1275)*AC1275,2),0)</f>
        <v>0</v>
      </c>
      <c r="AG1275" s="130">
        <f t="shared" si="670"/>
        <v>0</v>
      </c>
      <c r="AH1275" s="74">
        <f t="shared" si="671"/>
        <v>0</v>
      </c>
      <c r="AI1275" s="123">
        <f t="shared" si="672"/>
        <v>0</v>
      </c>
      <c r="AJ1275" s="118">
        <f t="shared" si="688"/>
        <v>0</v>
      </c>
      <c r="AK1275" s="74">
        <f t="shared" si="689"/>
        <v>0</v>
      </c>
      <c r="AL1275" s="174">
        <f t="shared" si="690"/>
        <v>0</v>
      </c>
      <c r="AM1275" s="175">
        <f t="shared" si="673"/>
        <v>0</v>
      </c>
      <c r="AN1275" s="130">
        <f t="shared" si="691"/>
        <v>0</v>
      </c>
      <c r="AO1275" s="74">
        <f t="shared" si="674"/>
        <v>0</v>
      </c>
      <c r="AP1275" s="123">
        <f t="shared" si="692"/>
        <v>0</v>
      </c>
      <c r="AQ1275" s="118">
        <f t="shared" si="675"/>
        <v>0</v>
      </c>
      <c r="AR1275" s="82" t="str">
        <f t="shared" si="693"/>
        <v>https://www.alta.ru/tnved/code//</v>
      </c>
      <c r="AS1275" s="157"/>
      <c r="AT1275" s="162"/>
      <c r="AU1275" s="74">
        <f t="shared" si="676"/>
        <v>0</v>
      </c>
      <c r="AV1275" s="157"/>
      <c r="AW1275" s="75">
        <f>_xlfn.IFNA(VLOOKUP(L1275,list_vat[],3,FALSE),0)</f>
        <v>0</v>
      </c>
      <c r="AX1275" s="74">
        <f t="shared" si="694"/>
        <v>0</v>
      </c>
      <c r="AY1275" s="74">
        <f t="shared" si="695"/>
        <v>0</v>
      </c>
      <c r="AZ1275" s="130">
        <f t="shared" si="696"/>
        <v>0</v>
      </c>
      <c r="BA1275" s="74">
        <f t="shared" si="677"/>
        <v>0</v>
      </c>
      <c r="BB1275" s="193">
        <f t="shared" si="697"/>
        <v>0</v>
      </c>
      <c r="BC1275" s="102">
        <f t="shared" si="698"/>
        <v>0</v>
      </c>
      <c r="BD1275" s="102">
        <f t="shared" si="699"/>
        <v>0</v>
      </c>
      <c r="BE1275" s="413" t="s">
        <v>69</v>
      </c>
    </row>
    <row r="1276" spans="1:57" s="65" customFormat="1" ht="12" customHeight="1" x14ac:dyDescent="0.2">
      <c r="A1276" s="43">
        <v>1261</v>
      </c>
      <c r="B1276" s="166"/>
      <c r="C1276" s="166"/>
      <c r="D1276" s="166"/>
      <c r="E1276" s="162"/>
      <c r="F1276" s="166"/>
      <c r="G1276" s="162"/>
      <c r="H1276" s="162"/>
      <c r="I1276" s="189">
        <f t="shared" si="678"/>
        <v>0</v>
      </c>
      <c r="J1276" s="195"/>
      <c r="K1276" s="162"/>
      <c r="L1276" s="168"/>
      <c r="M1276" s="75">
        <f>_xlfn.XLOOKUP(L1276,list_vat[Страна],list_vat[Ставка НДС %],0,0)</f>
        <v>0</v>
      </c>
      <c r="N1276" s="162">
        <f t="shared" si="679"/>
        <v>0</v>
      </c>
      <c r="O1276" s="169"/>
      <c r="P1276" s="74">
        <f t="shared" si="700"/>
        <v>0</v>
      </c>
      <c r="Q1276" s="162"/>
      <c r="R1276" s="162" t="str">
        <f t="shared" si="680"/>
        <v>введи курс</v>
      </c>
      <c r="S1276" s="196">
        <f t="shared" si="681"/>
        <v>0</v>
      </c>
      <c r="T1276" s="192">
        <f t="shared" si="682"/>
        <v>0</v>
      </c>
      <c r="U1276" s="76">
        <f t="shared" si="683"/>
        <v>0</v>
      </c>
      <c r="V1276" s="123">
        <f t="shared" si="684"/>
        <v>0</v>
      </c>
      <c r="W1276" s="191"/>
      <c r="X1276" s="170"/>
      <c r="Y1276" s="74">
        <f t="shared" si="669"/>
        <v>0</v>
      </c>
      <c r="Z1276" s="188"/>
      <c r="AA1276" s="130">
        <f t="shared" si="685"/>
        <v>0</v>
      </c>
      <c r="AB1276" s="74">
        <f t="shared" si="686"/>
        <v>0</v>
      </c>
      <c r="AC1276" s="356"/>
      <c r="AD1276" s="130" cm="1">
        <f t="array" ref="AD1276">IFERROR(ROUND((_xlfn.IFS(offer_sale_type="поставка",AB1276,offer_sale_type="транзит",S1276)*(1+AC1276))/E1276,2),0)</f>
        <v>0</v>
      </c>
      <c r="AE1276" s="74">
        <f t="shared" si="687"/>
        <v>0</v>
      </c>
      <c r="AF1276" s="123" cm="1">
        <f t="array" ref="AF1276">IFERROR(ROUND(_xlfn.IFS(offer_sale_type="поставка",AB1276,offer_sale_type="транзит",S1276)*AC1276,2),0)</f>
        <v>0</v>
      </c>
      <c r="AG1276" s="130">
        <f t="shared" si="670"/>
        <v>0</v>
      </c>
      <c r="AH1276" s="74">
        <f t="shared" si="671"/>
        <v>0</v>
      </c>
      <c r="AI1276" s="123">
        <f t="shared" si="672"/>
        <v>0</v>
      </c>
      <c r="AJ1276" s="118">
        <f t="shared" si="688"/>
        <v>0</v>
      </c>
      <c r="AK1276" s="74">
        <f t="shared" si="689"/>
        <v>0</v>
      </c>
      <c r="AL1276" s="174">
        <f t="shared" si="690"/>
        <v>0</v>
      </c>
      <c r="AM1276" s="175">
        <f t="shared" si="673"/>
        <v>0</v>
      </c>
      <c r="AN1276" s="130">
        <f t="shared" si="691"/>
        <v>0</v>
      </c>
      <c r="AO1276" s="74">
        <f t="shared" si="674"/>
        <v>0</v>
      </c>
      <c r="AP1276" s="123">
        <f t="shared" si="692"/>
        <v>0</v>
      </c>
      <c r="AQ1276" s="118">
        <f t="shared" si="675"/>
        <v>0</v>
      </c>
      <c r="AR1276" s="82" t="str">
        <f t="shared" si="693"/>
        <v>https://www.alta.ru/tnved/code//</v>
      </c>
      <c r="AS1276" s="157"/>
      <c r="AT1276" s="162"/>
      <c r="AU1276" s="74">
        <f t="shared" si="676"/>
        <v>0</v>
      </c>
      <c r="AV1276" s="157"/>
      <c r="AW1276" s="75">
        <f>_xlfn.IFNA(VLOOKUP(L1276,list_vat[],3,FALSE),0)</f>
        <v>0</v>
      </c>
      <c r="AX1276" s="74">
        <f t="shared" si="694"/>
        <v>0</v>
      </c>
      <c r="AY1276" s="74">
        <f t="shared" si="695"/>
        <v>0</v>
      </c>
      <c r="AZ1276" s="130">
        <f t="shared" si="696"/>
        <v>0</v>
      </c>
      <c r="BA1276" s="74">
        <f t="shared" si="677"/>
        <v>0</v>
      </c>
      <c r="BB1276" s="193">
        <f t="shared" si="697"/>
        <v>0</v>
      </c>
      <c r="BC1276" s="102">
        <f t="shared" si="698"/>
        <v>0</v>
      </c>
      <c r="BD1276" s="102">
        <f t="shared" si="699"/>
        <v>0</v>
      </c>
      <c r="BE1276" s="413" t="s">
        <v>69</v>
      </c>
    </row>
    <row r="1277" spans="1:57" s="65" customFormat="1" ht="12" customHeight="1" x14ac:dyDescent="0.2">
      <c r="A1277" s="43">
        <v>1262</v>
      </c>
      <c r="B1277" s="166"/>
      <c r="C1277" s="166"/>
      <c r="D1277" s="166"/>
      <c r="E1277" s="162"/>
      <c r="F1277" s="166"/>
      <c r="G1277" s="162"/>
      <c r="H1277" s="162"/>
      <c r="I1277" s="189">
        <f t="shared" si="678"/>
        <v>0</v>
      </c>
      <c r="J1277" s="195"/>
      <c r="K1277" s="162"/>
      <c r="L1277" s="168"/>
      <c r="M1277" s="75">
        <f>_xlfn.XLOOKUP(L1277,list_vat[Страна],list_vat[Ставка НДС %],0,0)</f>
        <v>0</v>
      </c>
      <c r="N1277" s="162">
        <f t="shared" si="679"/>
        <v>0</v>
      </c>
      <c r="O1277" s="169"/>
      <c r="P1277" s="74">
        <f t="shared" si="700"/>
        <v>0</v>
      </c>
      <c r="Q1277" s="162"/>
      <c r="R1277" s="162" t="str">
        <f t="shared" si="680"/>
        <v>введи курс</v>
      </c>
      <c r="S1277" s="196">
        <f t="shared" si="681"/>
        <v>0</v>
      </c>
      <c r="T1277" s="192">
        <f t="shared" si="682"/>
        <v>0</v>
      </c>
      <c r="U1277" s="76">
        <f t="shared" si="683"/>
        <v>0</v>
      </c>
      <c r="V1277" s="123">
        <f t="shared" si="684"/>
        <v>0</v>
      </c>
      <c r="W1277" s="191"/>
      <c r="X1277" s="170"/>
      <c r="Y1277" s="74">
        <f t="shared" si="669"/>
        <v>0</v>
      </c>
      <c r="Z1277" s="188"/>
      <c r="AA1277" s="130">
        <f t="shared" si="685"/>
        <v>0</v>
      </c>
      <c r="AB1277" s="74">
        <f t="shared" si="686"/>
        <v>0</v>
      </c>
      <c r="AC1277" s="356"/>
      <c r="AD1277" s="130" cm="1">
        <f t="array" ref="AD1277">IFERROR(ROUND((_xlfn.IFS(offer_sale_type="поставка",AB1277,offer_sale_type="транзит",S1277)*(1+AC1277))/E1277,2),0)</f>
        <v>0</v>
      </c>
      <c r="AE1277" s="74">
        <f t="shared" si="687"/>
        <v>0</v>
      </c>
      <c r="AF1277" s="123" cm="1">
        <f t="array" ref="AF1277">IFERROR(ROUND(_xlfn.IFS(offer_sale_type="поставка",AB1277,offer_sale_type="транзит",S1277)*AC1277,2),0)</f>
        <v>0</v>
      </c>
      <c r="AG1277" s="130">
        <f t="shared" si="670"/>
        <v>0</v>
      </c>
      <c r="AH1277" s="74">
        <f t="shared" si="671"/>
        <v>0</v>
      </c>
      <c r="AI1277" s="123">
        <f t="shared" si="672"/>
        <v>0</v>
      </c>
      <c r="AJ1277" s="118">
        <f t="shared" si="688"/>
        <v>0</v>
      </c>
      <c r="AK1277" s="74">
        <f t="shared" si="689"/>
        <v>0</v>
      </c>
      <c r="AL1277" s="174">
        <f t="shared" si="690"/>
        <v>0</v>
      </c>
      <c r="AM1277" s="175">
        <f t="shared" si="673"/>
        <v>0</v>
      </c>
      <c r="AN1277" s="130">
        <f t="shared" si="691"/>
        <v>0</v>
      </c>
      <c r="AO1277" s="74">
        <f t="shared" si="674"/>
        <v>0</v>
      </c>
      <c r="AP1277" s="123">
        <f t="shared" si="692"/>
        <v>0</v>
      </c>
      <c r="AQ1277" s="118">
        <f t="shared" si="675"/>
        <v>0</v>
      </c>
      <c r="AR1277" s="82" t="str">
        <f t="shared" si="693"/>
        <v>https://www.alta.ru/tnved/code//</v>
      </c>
      <c r="AS1277" s="157"/>
      <c r="AT1277" s="162"/>
      <c r="AU1277" s="74">
        <f t="shared" si="676"/>
        <v>0</v>
      </c>
      <c r="AV1277" s="157"/>
      <c r="AW1277" s="75">
        <f>_xlfn.IFNA(VLOOKUP(L1277,list_vat[],3,FALSE),0)</f>
        <v>0</v>
      </c>
      <c r="AX1277" s="74">
        <f t="shared" si="694"/>
        <v>0</v>
      </c>
      <c r="AY1277" s="74">
        <f t="shared" si="695"/>
        <v>0</v>
      </c>
      <c r="AZ1277" s="130">
        <f t="shared" si="696"/>
        <v>0</v>
      </c>
      <c r="BA1277" s="74">
        <f t="shared" si="677"/>
        <v>0</v>
      </c>
      <c r="BB1277" s="193">
        <f t="shared" si="697"/>
        <v>0</v>
      </c>
      <c r="BC1277" s="102">
        <f t="shared" si="698"/>
        <v>0</v>
      </c>
      <c r="BD1277" s="102">
        <f t="shared" si="699"/>
        <v>0</v>
      </c>
      <c r="BE1277" s="413" t="s">
        <v>69</v>
      </c>
    </row>
    <row r="1278" spans="1:57" s="65" customFormat="1" ht="12" customHeight="1" x14ac:dyDescent="0.2">
      <c r="A1278" s="43">
        <v>1263</v>
      </c>
      <c r="B1278" s="166"/>
      <c r="C1278" s="166"/>
      <c r="D1278" s="166"/>
      <c r="E1278" s="162"/>
      <c r="F1278" s="166"/>
      <c r="G1278" s="162"/>
      <c r="H1278" s="162"/>
      <c r="I1278" s="189">
        <f t="shared" si="678"/>
        <v>0</v>
      </c>
      <c r="J1278" s="195"/>
      <c r="K1278" s="162"/>
      <c r="L1278" s="168"/>
      <c r="M1278" s="75">
        <f>_xlfn.XLOOKUP(L1278,list_vat[Страна],list_vat[Ставка НДС %],0,0)</f>
        <v>0</v>
      </c>
      <c r="N1278" s="162">
        <f t="shared" si="679"/>
        <v>0</v>
      </c>
      <c r="O1278" s="169"/>
      <c r="P1278" s="74">
        <f t="shared" si="700"/>
        <v>0</v>
      </c>
      <c r="Q1278" s="162"/>
      <c r="R1278" s="162" t="str">
        <f t="shared" si="680"/>
        <v>введи курс</v>
      </c>
      <c r="S1278" s="196">
        <f t="shared" si="681"/>
        <v>0</v>
      </c>
      <c r="T1278" s="192">
        <f t="shared" si="682"/>
        <v>0</v>
      </c>
      <c r="U1278" s="76">
        <f t="shared" si="683"/>
        <v>0</v>
      </c>
      <c r="V1278" s="123">
        <f t="shared" si="684"/>
        <v>0</v>
      </c>
      <c r="W1278" s="191"/>
      <c r="X1278" s="170"/>
      <c r="Y1278" s="74">
        <f t="shared" si="669"/>
        <v>0</v>
      </c>
      <c r="Z1278" s="188"/>
      <c r="AA1278" s="130">
        <f t="shared" si="685"/>
        <v>0</v>
      </c>
      <c r="AB1278" s="74">
        <f t="shared" si="686"/>
        <v>0</v>
      </c>
      <c r="AC1278" s="356"/>
      <c r="AD1278" s="130" cm="1">
        <f t="array" ref="AD1278">IFERROR(ROUND((_xlfn.IFS(offer_sale_type="поставка",AB1278,offer_sale_type="транзит",S1278)*(1+AC1278))/E1278,2),0)</f>
        <v>0</v>
      </c>
      <c r="AE1278" s="74">
        <f t="shared" si="687"/>
        <v>0</v>
      </c>
      <c r="AF1278" s="123" cm="1">
        <f t="array" ref="AF1278">IFERROR(ROUND(_xlfn.IFS(offer_sale_type="поставка",AB1278,offer_sale_type="транзит",S1278)*AC1278,2),0)</f>
        <v>0</v>
      </c>
      <c r="AG1278" s="130">
        <f t="shared" si="670"/>
        <v>0</v>
      </c>
      <c r="AH1278" s="74">
        <f t="shared" si="671"/>
        <v>0</v>
      </c>
      <c r="AI1278" s="123">
        <f t="shared" si="672"/>
        <v>0</v>
      </c>
      <c r="AJ1278" s="118">
        <f t="shared" si="688"/>
        <v>0</v>
      </c>
      <c r="AK1278" s="74">
        <f t="shared" si="689"/>
        <v>0</v>
      </c>
      <c r="AL1278" s="174">
        <f t="shared" si="690"/>
        <v>0</v>
      </c>
      <c r="AM1278" s="175">
        <f t="shared" si="673"/>
        <v>0</v>
      </c>
      <c r="AN1278" s="130">
        <f t="shared" si="691"/>
        <v>0</v>
      </c>
      <c r="AO1278" s="74">
        <f t="shared" si="674"/>
        <v>0</v>
      </c>
      <c r="AP1278" s="123">
        <f t="shared" si="692"/>
        <v>0</v>
      </c>
      <c r="AQ1278" s="118">
        <f t="shared" si="675"/>
        <v>0</v>
      </c>
      <c r="AR1278" s="82" t="str">
        <f t="shared" si="693"/>
        <v>https://www.alta.ru/tnved/code//</v>
      </c>
      <c r="AS1278" s="157"/>
      <c r="AT1278" s="162"/>
      <c r="AU1278" s="74">
        <f t="shared" si="676"/>
        <v>0</v>
      </c>
      <c r="AV1278" s="157"/>
      <c r="AW1278" s="75">
        <f>_xlfn.IFNA(VLOOKUP(L1278,list_vat[],3,FALSE),0)</f>
        <v>0</v>
      </c>
      <c r="AX1278" s="74">
        <f t="shared" si="694"/>
        <v>0</v>
      </c>
      <c r="AY1278" s="74">
        <f t="shared" si="695"/>
        <v>0</v>
      </c>
      <c r="AZ1278" s="130">
        <f t="shared" si="696"/>
        <v>0</v>
      </c>
      <c r="BA1278" s="74">
        <f t="shared" si="677"/>
        <v>0</v>
      </c>
      <c r="BB1278" s="193">
        <f t="shared" si="697"/>
        <v>0</v>
      </c>
      <c r="BC1278" s="102">
        <f t="shared" si="698"/>
        <v>0</v>
      </c>
      <c r="BD1278" s="102">
        <f t="shared" si="699"/>
        <v>0</v>
      </c>
      <c r="BE1278" s="413" t="s">
        <v>69</v>
      </c>
    </row>
    <row r="1279" spans="1:57" s="65" customFormat="1" ht="12" customHeight="1" x14ac:dyDescent="0.2">
      <c r="A1279" s="43">
        <v>1264</v>
      </c>
      <c r="B1279" s="166"/>
      <c r="C1279" s="166"/>
      <c r="D1279" s="166"/>
      <c r="E1279" s="162"/>
      <c r="F1279" s="166"/>
      <c r="G1279" s="162"/>
      <c r="H1279" s="162"/>
      <c r="I1279" s="189">
        <f t="shared" si="678"/>
        <v>0</v>
      </c>
      <c r="J1279" s="195"/>
      <c r="K1279" s="162"/>
      <c r="L1279" s="168"/>
      <c r="M1279" s="75">
        <f>_xlfn.XLOOKUP(L1279,list_vat[Страна],list_vat[Ставка НДС %],0,0)</f>
        <v>0</v>
      </c>
      <c r="N1279" s="162">
        <f t="shared" si="679"/>
        <v>0</v>
      </c>
      <c r="O1279" s="169"/>
      <c r="P1279" s="74">
        <f t="shared" si="700"/>
        <v>0</v>
      </c>
      <c r="Q1279" s="162"/>
      <c r="R1279" s="162" t="str">
        <f t="shared" si="680"/>
        <v>введи курс</v>
      </c>
      <c r="S1279" s="196">
        <f t="shared" si="681"/>
        <v>0</v>
      </c>
      <c r="T1279" s="192">
        <f t="shared" si="682"/>
        <v>0</v>
      </c>
      <c r="U1279" s="76">
        <f t="shared" si="683"/>
        <v>0</v>
      </c>
      <c r="V1279" s="123">
        <f t="shared" si="684"/>
        <v>0</v>
      </c>
      <c r="W1279" s="191"/>
      <c r="X1279" s="170"/>
      <c r="Y1279" s="74">
        <f t="shared" si="669"/>
        <v>0</v>
      </c>
      <c r="Z1279" s="188"/>
      <c r="AA1279" s="130">
        <f t="shared" si="685"/>
        <v>0</v>
      </c>
      <c r="AB1279" s="74">
        <f t="shared" si="686"/>
        <v>0</v>
      </c>
      <c r="AC1279" s="356"/>
      <c r="AD1279" s="130" cm="1">
        <f t="array" ref="AD1279">IFERROR(ROUND((_xlfn.IFS(offer_sale_type="поставка",AB1279,offer_sale_type="транзит",S1279)*(1+AC1279))/E1279,2),0)</f>
        <v>0</v>
      </c>
      <c r="AE1279" s="74">
        <f t="shared" si="687"/>
        <v>0</v>
      </c>
      <c r="AF1279" s="123" cm="1">
        <f t="array" ref="AF1279">IFERROR(ROUND(_xlfn.IFS(offer_sale_type="поставка",AB1279,offer_sale_type="транзит",S1279)*AC1279,2),0)</f>
        <v>0</v>
      </c>
      <c r="AG1279" s="130">
        <f t="shared" si="670"/>
        <v>0</v>
      </c>
      <c r="AH1279" s="74">
        <f t="shared" si="671"/>
        <v>0</v>
      </c>
      <c r="AI1279" s="123">
        <f t="shared" si="672"/>
        <v>0</v>
      </c>
      <c r="AJ1279" s="118">
        <f t="shared" si="688"/>
        <v>0</v>
      </c>
      <c r="AK1279" s="74">
        <f t="shared" si="689"/>
        <v>0</v>
      </c>
      <c r="AL1279" s="174">
        <f t="shared" si="690"/>
        <v>0</v>
      </c>
      <c r="AM1279" s="175">
        <f t="shared" si="673"/>
        <v>0</v>
      </c>
      <c r="AN1279" s="130">
        <f t="shared" si="691"/>
        <v>0</v>
      </c>
      <c r="AO1279" s="74">
        <f t="shared" si="674"/>
        <v>0</v>
      </c>
      <c r="AP1279" s="123">
        <f t="shared" si="692"/>
        <v>0</v>
      </c>
      <c r="AQ1279" s="118">
        <f t="shared" si="675"/>
        <v>0</v>
      </c>
      <c r="AR1279" s="82" t="str">
        <f t="shared" si="693"/>
        <v>https://www.alta.ru/tnved/code//</v>
      </c>
      <c r="AS1279" s="157"/>
      <c r="AT1279" s="162"/>
      <c r="AU1279" s="74">
        <f t="shared" si="676"/>
        <v>0</v>
      </c>
      <c r="AV1279" s="157"/>
      <c r="AW1279" s="75">
        <f>_xlfn.IFNA(VLOOKUP(L1279,list_vat[],3,FALSE),0)</f>
        <v>0</v>
      </c>
      <c r="AX1279" s="74">
        <f t="shared" si="694"/>
        <v>0</v>
      </c>
      <c r="AY1279" s="74">
        <f t="shared" si="695"/>
        <v>0</v>
      </c>
      <c r="AZ1279" s="130">
        <f t="shared" si="696"/>
        <v>0</v>
      </c>
      <c r="BA1279" s="74">
        <f t="shared" si="677"/>
        <v>0</v>
      </c>
      <c r="BB1279" s="193">
        <f t="shared" si="697"/>
        <v>0</v>
      </c>
      <c r="BC1279" s="102">
        <f t="shared" si="698"/>
        <v>0</v>
      </c>
      <c r="BD1279" s="102">
        <f t="shared" si="699"/>
        <v>0</v>
      </c>
      <c r="BE1279" s="413" t="s">
        <v>69</v>
      </c>
    </row>
    <row r="1280" spans="1:57" s="65" customFormat="1" ht="12" customHeight="1" x14ac:dyDescent="0.2">
      <c r="A1280" s="43">
        <v>1265</v>
      </c>
      <c r="B1280" s="166"/>
      <c r="C1280" s="166"/>
      <c r="D1280" s="166"/>
      <c r="E1280" s="162"/>
      <c r="F1280" s="166"/>
      <c r="G1280" s="162"/>
      <c r="H1280" s="162"/>
      <c r="I1280" s="189">
        <f t="shared" si="678"/>
        <v>0</v>
      </c>
      <c r="J1280" s="195"/>
      <c r="K1280" s="162"/>
      <c r="L1280" s="168"/>
      <c r="M1280" s="75">
        <f>_xlfn.XLOOKUP(L1280,list_vat[Страна],list_vat[Ставка НДС %],0,0)</f>
        <v>0</v>
      </c>
      <c r="N1280" s="162">
        <f t="shared" si="679"/>
        <v>0</v>
      </c>
      <c r="O1280" s="169"/>
      <c r="P1280" s="74">
        <f t="shared" si="700"/>
        <v>0</v>
      </c>
      <c r="Q1280" s="162"/>
      <c r="R1280" s="162" t="str">
        <f t="shared" si="680"/>
        <v>введи курс</v>
      </c>
      <c r="S1280" s="196">
        <f t="shared" si="681"/>
        <v>0</v>
      </c>
      <c r="T1280" s="192">
        <f t="shared" si="682"/>
        <v>0</v>
      </c>
      <c r="U1280" s="76">
        <f t="shared" si="683"/>
        <v>0</v>
      </c>
      <c r="V1280" s="123">
        <f t="shared" si="684"/>
        <v>0</v>
      </c>
      <c r="W1280" s="191"/>
      <c r="X1280" s="170"/>
      <c r="Y1280" s="74">
        <f t="shared" si="669"/>
        <v>0</v>
      </c>
      <c r="Z1280" s="188"/>
      <c r="AA1280" s="130">
        <f t="shared" si="685"/>
        <v>0</v>
      </c>
      <c r="AB1280" s="74">
        <f t="shared" si="686"/>
        <v>0</v>
      </c>
      <c r="AC1280" s="356"/>
      <c r="AD1280" s="130" cm="1">
        <f t="array" ref="AD1280">IFERROR(ROUND((_xlfn.IFS(offer_sale_type="поставка",AB1280,offer_sale_type="транзит",S1280)*(1+AC1280))/E1280,2),0)</f>
        <v>0</v>
      </c>
      <c r="AE1280" s="74">
        <f t="shared" si="687"/>
        <v>0</v>
      </c>
      <c r="AF1280" s="123" cm="1">
        <f t="array" ref="AF1280">IFERROR(ROUND(_xlfn.IFS(offer_sale_type="поставка",AB1280,offer_sale_type="транзит",S1280)*AC1280,2),0)</f>
        <v>0</v>
      </c>
      <c r="AG1280" s="130">
        <f t="shared" si="670"/>
        <v>0</v>
      </c>
      <c r="AH1280" s="74">
        <f t="shared" si="671"/>
        <v>0</v>
      </c>
      <c r="AI1280" s="123">
        <f t="shared" si="672"/>
        <v>0</v>
      </c>
      <c r="AJ1280" s="118">
        <f t="shared" si="688"/>
        <v>0</v>
      </c>
      <c r="AK1280" s="74">
        <f t="shared" si="689"/>
        <v>0</v>
      </c>
      <c r="AL1280" s="174">
        <f t="shared" si="690"/>
        <v>0</v>
      </c>
      <c r="AM1280" s="175">
        <f t="shared" si="673"/>
        <v>0</v>
      </c>
      <c r="AN1280" s="130">
        <f t="shared" si="691"/>
        <v>0</v>
      </c>
      <c r="AO1280" s="74">
        <f t="shared" si="674"/>
        <v>0</v>
      </c>
      <c r="AP1280" s="123">
        <f t="shared" si="692"/>
        <v>0</v>
      </c>
      <c r="AQ1280" s="118">
        <f t="shared" si="675"/>
        <v>0</v>
      </c>
      <c r="AR1280" s="82" t="str">
        <f t="shared" si="693"/>
        <v>https://www.alta.ru/tnved/code//</v>
      </c>
      <c r="AS1280" s="157"/>
      <c r="AT1280" s="162"/>
      <c r="AU1280" s="74">
        <f t="shared" si="676"/>
        <v>0</v>
      </c>
      <c r="AV1280" s="157"/>
      <c r="AW1280" s="75">
        <f>_xlfn.IFNA(VLOOKUP(L1280,list_vat[],3,FALSE),0)</f>
        <v>0</v>
      </c>
      <c r="AX1280" s="74">
        <f t="shared" si="694"/>
        <v>0</v>
      </c>
      <c r="AY1280" s="74">
        <f t="shared" si="695"/>
        <v>0</v>
      </c>
      <c r="AZ1280" s="130">
        <f t="shared" si="696"/>
        <v>0</v>
      </c>
      <c r="BA1280" s="74">
        <f t="shared" si="677"/>
        <v>0</v>
      </c>
      <c r="BB1280" s="193">
        <f t="shared" si="697"/>
        <v>0</v>
      </c>
      <c r="BC1280" s="102">
        <f t="shared" si="698"/>
        <v>0</v>
      </c>
      <c r="BD1280" s="102">
        <f t="shared" si="699"/>
        <v>0</v>
      </c>
      <c r="BE1280" s="413" t="s">
        <v>69</v>
      </c>
    </row>
    <row r="1281" spans="1:57" s="65" customFormat="1" ht="12" customHeight="1" x14ac:dyDescent="0.2">
      <c r="A1281" s="43">
        <v>1266</v>
      </c>
      <c r="B1281" s="166"/>
      <c r="C1281" s="166"/>
      <c r="D1281" s="166"/>
      <c r="E1281" s="162"/>
      <c r="F1281" s="166"/>
      <c r="G1281" s="162"/>
      <c r="H1281" s="162"/>
      <c r="I1281" s="189">
        <f t="shared" si="678"/>
        <v>0</v>
      </c>
      <c r="J1281" s="195"/>
      <c r="K1281" s="162"/>
      <c r="L1281" s="168"/>
      <c r="M1281" s="75">
        <f>_xlfn.XLOOKUP(L1281,list_vat[Страна],list_vat[Ставка НДС %],0,0)</f>
        <v>0</v>
      </c>
      <c r="N1281" s="162">
        <f t="shared" si="679"/>
        <v>0</v>
      </c>
      <c r="O1281" s="169"/>
      <c r="P1281" s="74">
        <f t="shared" si="700"/>
        <v>0</v>
      </c>
      <c r="Q1281" s="162"/>
      <c r="R1281" s="162" t="str">
        <f t="shared" si="680"/>
        <v>введи курс</v>
      </c>
      <c r="S1281" s="196">
        <f t="shared" si="681"/>
        <v>0</v>
      </c>
      <c r="T1281" s="192">
        <f t="shared" si="682"/>
        <v>0</v>
      </c>
      <c r="U1281" s="76">
        <f t="shared" si="683"/>
        <v>0</v>
      </c>
      <c r="V1281" s="123">
        <f t="shared" si="684"/>
        <v>0</v>
      </c>
      <c r="W1281" s="191"/>
      <c r="X1281" s="170"/>
      <c r="Y1281" s="74">
        <f t="shared" si="669"/>
        <v>0</v>
      </c>
      <c r="Z1281" s="188"/>
      <c r="AA1281" s="130">
        <f t="shared" si="685"/>
        <v>0</v>
      </c>
      <c r="AB1281" s="74">
        <f t="shared" si="686"/>
        <v>0</v>
      </c>
      <c r="AC1281" s="356"/>
      <c r="AD1281" s="130" cm="1">
        <f t="array" ref="AD1281">IFERROR(ROUND((_xlfn.IFS(offer_sale_type="поставка",AB1281,offer_sale_type="транзит",S1281)*(1+AC1281))/E1281,2),0)</f>
        <v>0</v>
      </c>
      <c r="AE1281" s="74">
        <f t="shared" si="687"/>
        <v>0</v>
      </c>
      <c r="AF1281" s="123" cm="1">
        <f t="array" ref="AF1281">IFERROR(ROUND(_xlfn.IFS(offer_sale_type="поставка",AB1281,offer_sale_type="транзит",S1281)*AC1281,2),0)</f>
        <v>0</v>
      </c>
      <c r="AG1281" s="130">
        <f t="shared" si="670"/>
        <v>0</v>
      </c>
      <c r="AH1281" s="74">
        <f t="shared" si="671"/>
        <v>0</v>
      </c>
      <c r="AI1281" s="123">
        <f t="shared" si="672"/>
        <v>0</v>
      </c>
      <c r="AJ1281" s="118">
        <f t="shared" si="688"/>
        <v>0</v>
      </c>
      <c r="AK1281" s="74">
        <f t="shared" si="689"/>
        <v>0</v>
      </c>
      <c r="AL1281" s="174">
        <f t="shared" si="690"/>
        <v>0</v>
      </c>
      <c r="AM1281" s="175">
        <f t="shared" si="673"/>
        <v>0</v>
      </c>
      <c r="AN1281" s="130">
        <f t="shared" si="691"/>
        <v>0</v>
      </c>
      <c r="AO1281" s="74">
        <f t="shared" si="674"/>
        <v>0</v>
      </c>
      <c r="AP1281" s="123">
        <f t="shared" si="692"/>
        <v>0</v>
      </c>
      <c r="AQ1281" s="118">
        <f t="shared" si="675"/>
        <v>0</v>
      </c>
      <c r="AR1281" s="82" t="str">
        <f t="shared" si="693"/>
        <v>https://www.alta.ru/tnved/code//</v>
      </c>
      <c r="AS1281" s="157"/>
      <c r="AT1281" s="162"/>
      <c r="AU1281" s="74">
        <f t="shared" si="676"/>
        <v>0</v>
      </c>
      <c r="AV1281" s="157"/>
      <c r="AW1281" s="75">
        <f>_xlfn.IFNA(VLOOKUP(L1281,list_vat[],3,FALSE),0)</f>
        <v>0</v>
      </c>
      <c r="AX1281" s="74">
        <f t="shared" si="694"/>
        <v>0</v>
      </c>
      <c r="AY1281" s="74">
        <f t="shared" si="695"/>
        <v>0</v>
      </c>
      <c r="AZ1281" s="130">
        <f t="shared" si="696"/>
        <v>0</v>
      </c>
      <c r="BA1281" s="74">
        <f t="shared" si="677"/>
        <v>0</v>
      </c>
      <c r="BB1281" s="193">
        <f t="shared" si="697"/>
        <v>0</v>
      </c>
      <c r="BC1281" s="102">
        <f t="shared" si="698"/>
        <v>0</v>
      </c>
      <c r="BD1281" s="102">
        <f t="shared" si="699"/>
        <v>0</v>
      </c>
      <c r="BE1281" s="413" t="s">
        <v>69</v>
      </c>
    </row>
    <row r="1282" spans="1:57" s="65" customFormat="1" ht="12" customHeight="1" x14ac:dyDescent="0.2">
      <c r="A1282" s="43">
        <v>1267</v>
      </c>
      <c r="B1282" s="166"/>
      <c r="C1282" s="166"/>
      <c r="D1282" s="166"/>
      <c r="E1282" s="162"/>
      <c r="F1282" s="166"/>
      <c r="G1282" s="162"/>
      <c r="H1282" s="162"/>
      <c r="I1282" s="189">
        <f t="shared" si="678"/>
        <v>0</v>
      </c>
      <c r="J1282" s="195"/>
      <c r="K1282" s="162"/>
      <c r="L1282" s="168"/>
      <c r="M1282" s="75">
        <f>_xlfn.XLOOKUP(L1282,list_vat[Страна],list_vat[Ставка НДС %],0,0)</f>
        <v>0</v>
      </c>
      <c r="N1282" s="162">
        <f t="shared" si="679"/>
        <v>0</v>
      </c>
      <c r="O1282" s="169"/>
      <c r="P1282" s="74">
        <f t="shared" si="700"/>
        <v>0</v>
      </c>
      <c r="Q1282" s="162"/>
      <c r="R1282" s="162" t="str">
        <f t="shared" si="680"/>
        <v>введи курс</v>
      </c>
      <c r="S1282" s="196">
        <f t="shared" si="681"/>
        <v>0</v>
      </c>
      <c r="T1282" s="192">
        <f t="shared" si="682"/>
        <v>0</v>
      </c>
      <c r="U1282" s="76">
        <f t="shared" si="683"/>
        <v>0</v>
      </c>
      <c r="V1282" s="123">
        <f t="shared" si="684"/>
        <v>0</v>
      </c>
      <c r="W1282" s="191"/>
      <c r="X1282" s="170"/>
      <c r="Y1282" s="74">
        <f t="shared" si="669"/>
        <v>0</v>
      </c>
      <c r="Z1282" s="188"/>
      <c r="AA1282" s="130">
        <f t="shared" si="685"/>
        <v>0</v>
      </c>
      <c r="AB1282" s="74">
        <f t="shared" si="686"/>
        <v>0</v>
      </c>
      <c r="AC1282" s="356"/>
      <c r="AD1282" s="130" cm="1">
        <f t="array" ref="AD1282">IFERROR(ROUND((_xlfn.IFS(offer_sale_type="поставка",AB1282,offer_sale_type="транзит",S1282)*(1+AC1282))/E1282,2),0)</f>
        <v>0</v>
      </c>
      <c r="AE1282" s="74">
        <f t="shared" si="687"/>
        <v>0</v>
      </c>
      <c r="AF1282" s="123" cm="1">
        <f t="array" ref="AF1282">IFERROR(ROUND(_xlfn.IFS(offer_sale_type="поставка",AB1282,offer_sale_type="транзит",S1282)*AC1282,2),0)</f>
        <v>0</v>
      </c>
      <c r="AG1282" s="130">
        <f t="shared" si="670"/>
        <v>0</v>
      </c>
      <c r="AH1282" s="74">
        <f t="shared" si="671"/>
        <v>0</v>
      </c>
      <c r="AI1282" s="123">
        <f t="shared" si="672"/>
        <v>0</v>
      </c>
      <c r="AJ1282" s="118">
        <f t="shared" si="688"/>
        <v>0</v>
      </c>
      <c r="AK1282" s="74">
        <f t="shared" si="689"/>
        <v>0</v>
      </c>
      <c r="AL1282" s="174">
        <f t="shared" si="690"/>
        <v>0</v>
      </c>
      <c r="AM1282" s="175">
        <f t="shared" si="673"/>
        <v>0</v>
      </c>
      <c r="AN1282" s="130">
        <f t="shared" si="691"/>
        <v>0</v>
      </c>
      <c r="AO1282" s="74">
        <f t="shared" si="674"/>
        <v>0</v>
      </c>
      <c r="AP1282" s="123">
        <f t="shared" si="692"/>
        <v>0</v>
      </c>
      <c r="AQ1282" s="118">
        <f t="shared" si="675"/>
        <v>0</v>
      </c>
      <c r="AR1282" s="82" t="str">
        <f t="shared" si="693"/>
        <v>https://www.alta.ru/tnved/code//</v>
      </c>
      <c r="AS1282" s="157"/>
      <c r="AT1282" s="162"/>
      <c r="AU1282" s="74">
        <f t="shared" si="676"/>
        <v>0</v>
      </c>
      <c r="AV1282" s="157"/>
      <c r="AW1282" s="75">
        <f>_xlfn.IFNA(VLOOKUP(L1282,list_vat[],3,FALSE),0)</f>
        <v>0</v>
      </c>
      <c r="AX1282" s="74">
        <f t="shared" si="694"/>
        <v>0</v>
      </c>
      <c r="AY1282" s="74">
        <f t="shared" si="695"/>
        <v>0</v>
      </c>
      <c r="AZ1282" s="130">
        <f t="shared" si="696"/>
        <v>0</v>
      </c>
      <c r="BA1282" s="74">
        <f t="shared" si="677"/>
        <v>0</v>
      </c>
      <c r="BB1282" s="193">
        <f t="shared" si="697"/>
        <v>0</v>
      </c>
      <c r="BC1282" s="102">
        <f t="shared" si="698"/>
        <v>0</v>
      </c>
      <c r="BD1282" s="102">
        <f t="shared" si="699"/>
        <v>0</v>
      </c>
      <c r="BE1282" s="413" t="s">
        <v>69</v>
      </c>
    </row>
    <row r="1283" spans="1:57" s="65" customFormat="1" ht="12" customHeight="1" x14ac:dyDescent="0.2">
      <c r="A1283" s="43">
        <v>1268</v>
      </c>
      <c r="B1283" s="166"/>
      <c r="C1283" s="166"/>
      <c r="D1283" s="166"/>
      <c r="E1283" s="162"/>
      <c r="F1283" s="166"/>
      <c r="G1283" s="162"/>
      <c r="H1283" s="162"/>
      <c r="I1283" s="189">
        <f t="shared" si="678"/>
        <v>0</v>
      </c>
      <c r="J1283" s="195"/>
      <c r="K1283" s="162"/>
      <c r="L1283" s="168"/>
      <c r="M1283" s="75">
        <f>_xlfn.XLOOKUP(L1283,list_vat[Страна],list_vat[Ставка НДС %],0,0)</f>
        <v>0</v>
      </c>
      <c r="N1283" s="162">
        <f t="shared" si="679"/>
        <v>0</v>
      </c>
      <c r="O1283" s="169"/>
      <c r="P1283" s="74">
        <f t="shared" si="700"/>
        <v>0</v>
      </c>
      <c r="Q1283" s="162"/>
      <c r="R1283" s="162" t="str">
        <f t="shared" si="680"/>
        <v>введи курс</v>
      </c>
      <c r="S1283" s="196">
        <f t="shared" si="681"/>
        <v>0</v>
      </c>
      <c r="T1283" s="192">
        <f t="shared" si="682"/>
        <v>0</v>
      </c>
      <c r="U1283" s="76">
        <f t="shared" si="683"/>
        <v>0</v>
      </c>
      <c r="V1283" s="123">
        <f t="shared" si="684"/>
        <v>0</v>
      </c>
      <c r="W1283" s="191"/>
      <c r="X1283" s="170"/>
      <c r="Y1283" s="74">
        <f t="shared" si="669"/>
        <v>0</v>
      </c>
      <c r="Z1283" s="188"/>
      <c r="AA1283" s="130">
        <f t="shared" si="685"/>
        <v>0</v>
      </c>
      <c r="AB1283" s="74">
        <f t="shared" si="686"/>
        <v>0</v>
      </c>
      <c r="AC1283" s="356"/>
      <c r="AD1283" s="130" cm="1">
        <f t="array" ref="AD1283">IFERROR(ROUND((_xlfn.IFS(offer_sale_type="поставка",AB1283,offer_sale_type="транзит",S1283)*(1+AC1283))/E1283,2),0)</f>
        <v>0</v>
      </c>
      <c r="AE1283" s="74">
        <f t="shared" si="687"/>
        <v>0</v>
      </c>
      <c r="AF1283" s="123" cm="1">
        <f t="array" ref="AF1283">IFERROR(ROUND(_xlfn.IFS(offer_sale_type="поставка",AB1283,offer_sale_type="транзит",S1283)*AC1283,2),0)</f>
        <v>0</v>
      </c>
      <c r="AG1283" s="130">
        <f t="shared" si="670"/>
        <v>0</v>
      </c>
      <c r="AH1283" s="74">
        <f t="shared" si="671"/>
        <v>0</v>
      </c>
      <c r="AI1283" s="123">
        <f t="shared" si="672"/>
        <v>0</v>
      </c>
      <c r="AJ1283" s="118">
        <f t="shared" si="688"/>
        <v>0</v>
      </c>
      <c r="AK1283" s="74">
        <f t="shared" si="689"/>
        <v>0</v>
      </c>
      <c r="AL1283" s="174">
        <f t="shared" si="690"/>
        <v>0</v>
      </c>
      <c r="AM1283" s="175">
        <f t="shared" si="673"/>
        <v>0</v>
      </c>
      <c r="AN1283" s="130">
        <f t="shared" si="691"/>
        <v>0</v>
      </c>
      <c r="AO1283" s="74">
        <f t="shared" si="674"/>
        <v>0</v>
      </c>
      <c r="AP1283" s="123">
        <f t="shared" si="692"/>
        <v>0</v>
      </c>
      <c r="AQ1283" s="118">
        <f t="shared" si="675"/>
        <v>0</v>
      </c>
      <c r="AR1283" s="82" t="str">
        <f t="shared" si="693"/>
        <v>https://www.alta.ru/tnved/code//</v>
      </c>
      <c r="AS1283" s="157"/>
      <c r="AT1283" s="162"/>
      <c r="AU1283" s="74">
        <f t="shared" si="676"/>
        <v>0</v>
      </c>
      <c r="AV1283" s="157"/>
      <c r="AW1283" s="75">
        <f>_xlfn.IFNA(VLOOKUP(L1283,list_vat[],3,FALSE),0)</f>
        <v>0</v>
      </c>
      <c r="AX1283" s="74">
        <f t="shared" si="694"/>
        <v>0</v>
      </c>
      <c r="AY1283" s="74">
        <f t="shared" si="695"/>
        <v>0</v>
      </c>
      <c r="AZ1283" s="130">
        <f t="shared" si="696"/>
        <v>0</v>
      </c>
      <c r="BA1283" s="74">
        <f t="shared" si="677"/>
        <v>0</v>
      </c>
      <c r="BB1283" s="193">
        <f t="shared" si="697"/>
        <v>0</v>
      </c>
      <c r="BC1283" s="102">
        <f t="shared" si="698"/>
        <v>0</v>
      </c>
      <c r="BD1283" s="102">
        <f t="shared" si="699"/>
        <v>0</v>
      </c>
      <c r="BE1283" s="413" t="s">
        <v>69</v>
      </c>
    </row>
    <row r="1284" spans="1:57" s="65" customFormat="1" ht="12" customHeight="1" x14ac:dyDescent="0.2">
      <c r="A1284" s="43">
        <v>1269</v>
      </c>
      <c r="B1284" s="166"/>
      <c r="C1284" s="166"/>
      <c r="D1284" s="166"/>
      <c r="E1284" s="162"/>
      <c r="F1284" s="166"/>
      <c r="G1284" s="162"/>
      <c r="H1284" s="162"/>
      <c r="I1284" s="189">
        <f t="shared" si="678"/>
        <v>0</v>
      </c>
      <c r="J1284" s="195"/>
      <c r="K1284" s="162"/>
      <c r="L1284" s="168"/>
      <c r="M1284" s="75">
        <f>_xlfn.XLOOKUP(L1284,list_vat[Страна],list_vat[Ставка НДС %],0,0)</f>
        <v>0</v>
      </c>
      <c r="N1284" s="162">
        <f t="shared" si="679"/>
        <v>0</v>
      </c>
      <c r="O1284" s="169"/>
      <c r="P1284" s="74">
        <f t="shared" si="700"/>
        <v>0</v>
      </c>
      <c r="Q1284" s="162"/>
      <c r="R1284" s="162" t="str">
        <f t="shared" si="680"/>
        <v>введи курс</v>
      </c>
      <c r="S1284" s="196">
        <f t="shared" si="681"/>
        <v>0</v>
      </c>
      <c r="T1284" s="192">
        <f t="shared" si="682"/>
        <v>0</v>
      </c>
      <c r="U1284" s="76">
        <f t="shared" si="683"/>
        <v>0</v>
      </c>
      <c r="V1284" s="123">
        <f t="shared" si="684"/>
        <v>0</v>
      </c>
      <c r="W1284" s="191"/>
      <c r="X1284" s="170"/>
      <c r="Y1284" s="74">
        <f t="shared" si="669"/>
        <v>0</v>
      </c>
      <c r="Z1284" s="188"/>
      <c r="AA1284" s="130">
        <f t="shared" si="685"/>
        <v>0</v>
      </c>
      <c r="AB1284" s="74">
        <f t="shared" si="686"/>
        <v>0</v>
      </c>
      <c r="AC1284" s="356"/>
      <c r="AD1284" s="130" cm="1">
        <f t="array" ref="AD1284">IFERROR(ROUND((_xlfn.IFS(offer_sale_type="поставка",AB1284,offer_sale_type="транзит",S1284)*(1+AC1284))/E1284,2),0)</f>
        <v>0</v>
      </c>
      <c r="AE1284" s="74">
        <f t="shared" si="687"/>
        <v>0</v>
      </c>
      <c r="AF1284" s="123" cm="1">
        <f t="array" ref="AF1284">IFERROR(ROUND(_xlfn.IFS(offer_sale_type="поставка",AB1284,offer_sale_type="транзит",S1284)*AC1284,2),0)</f>
        <v>0</v>
      </c>
      <c r="AG1284" s="130">
        <f t="shared" si="670"/>
        <v>0</v>
      </c>
      <c r="AH1284" s="74">
        <f t="shared" si="671"/>
        <v>0</v>
      </c>
      <c r="AI1284" s="123">
        <f t="shared" si="672"/>
        <v>0</v>
      </c>
      <c r="AJ1284" s="118">
        <f t="shared" si="688"/>
        <v>0</v>
      </c>
      <c r="AK1284" s="74">
        <f t="shared" si="689"/>
        <v>0</v>
      </c>
      <c r="AL1284" s="174">
        <f t="shared" si="690"/>
        <v>0</v>
      </c>
      <c r="AM1284" s="175">
        <f t="shared" si="673"/>
        <v>0</v>
      </c>
      <c r="AN1284" s="130">
        <f t="shared" si="691"/>
        <v>0</v>
      </c>
      <c r="AO1284" s="74">
        <f t="shared" si="674"/>
        <v>0</v>
      </c>
      <c r="AP1284" s="123">
        <f t="shared" si="692"/>
        <v>0</v>
      </c>
      <c r="AQ1284" s="118">
        <f t="shared" si="675"/>
        <v>0</v>
      </c>
      <c r="AR1284" s="82" t="str">
        <f t="shared" si="693"/>
        <v>https://www.alta.ru/tnved/code//</v>
      </c>
      <c r="AS1284" s="157"/>
      <c r="AT1284" s="162"/>
      <c r="AU1284" s="74">
        <f t="shared" si="676"/>
        <v>0</v>
      </c>
      <c r="AV1284" s="157"/>
      <c r="AW1284" s="75">
        <f>_xlfn.IFNA(VLOOKUP(L1284,list_vat[],3,FALSE),0)</f>
        <v>0</v>
      </c>
      <c r="AX1284" s="74">
        <f t="shared" si="694"/>
        <v>0</v>
      </c>
      <c r="AY1284" s="74">
        <f t="shared" si="695"/>
        <v>0</v>
      </c>
      <c r="AZ1284" s="130">
        <f t="shared" si="696"/>
        <v>0</v>
      </c>
      <c r="BA1284" s="74">
        <f t="shared" si="677"/>
        <v>0</v>
      </c>
      <c r="BB1284" s="193">
        <f t="shared" si="697"/>
        <v>0</v>
      </c>
      <c r="BC1284" s="102">
        <f t="shared" si="698"/>
        <v>0</v>
      </c>
      <c r="BD1284" s="102">
        <f t="shared" si="699"/>
        <v>0</v>
      </c>
      <c r="BE1284" s="413" t="s">
        <v>69</v>
      </c>
    </row>
    <row r="1285" spans="1:57" s="65" customFormat="1" ht="12" customHeight="1" x14ac:dyDescent="0.2">
      <c r="A1285" s="43">
        <v>1270</v>
      </c>
      <c r="B1285" s="166"/>
      <c r="C1285" s="166"/>
      <c r="D1285" s="166"/>
      <c r="E1285" s="162"/>
      <c r="F1285" s="166"/>
      <c r="G1285" s="162"/>
      <c r="H1285" s="162"/>
      <c r="I1285" s="189">
        <f t="shared" si="678"/>
        <v>0</v>
      </c>
      <c r="J1285" s="195"/>
      <c r="K1285" s="162"/>
      <c r="L1285" s="168"/>
      <c r="M1285" s="75">
        <f>_xlfn.XLOOKUP(L1285,list_vat[Страна],list_vat[Ставка НДС %],0,0)</f>
        <v>0</v>
      </c>
      <c r="N1285" s="162">
        <f t="shared" si="679"/>
        <v>0</v>
      </c>
      <c r="O1285" s="169"/>
      <c r="P1285" s="74">
        <f t="shared" si="700"/>
        <v>0</v>
      </c>
      <c r="Q1285" s="162"/>
      <c r="R1285" s="162" t="str">
        <f t="shared" si="680"/>
        <v>введи курс</v>
      </c>
      <c r="S1285" s="196">
        <f t="shared" si="681"/>
        <v>0</v>
      </c>
      <c r="T1285" s="192">
        <f t="shared" si="682"/>
        <v>0</v>
      </c>
      <c r="U1285" s="76">
        <f t="shared" si="683"/>
        <v>0</v>
      </c>
      <c r="V1285" s="123">
        <f t="shared" si="684"/>
        <v>0</v>
      </c>
      <c r="W1285" s="191"/>
      <c r="X1285" s="170"/>
      <c r="Y1285" s="74">
        <f t="shared" si="669"/>
        <v>0</v>
      </c>
      <c r="Z1285" s="188"/>
      <c r="AA1285" s="130">
        <f t="shared" si="685"/>
        <v>0</v>
      </c>
      <c r="AB1285" s="74">
        <f t="shared" si="686"/>
        <v>0</v>
      </c>
      <c r="AC1285" s="356"/>
      <c r="AD1285" s="130" cm="1">
        <f t="array" ref="AD1285">IFERROR(ROUND((_xlfn.IFS(offer_sale_type="поставка",AB1285,offer_sale_type="транзит",S1285)*(1+AC1285))/E1285,2),0)</f>
        <v>0</v>
      </c>
      <c r="AE1285" s="74">
        <f t="shared" si="687"/>
        <v>0</v>
      </c>
      <c r="AF1285" s="123" cm="1">
        <f t="array" ref="AF1285">IFERROR(ROUND(_xlfn.IFS(offer_sale_type="поставка",AB1285,offer_sale_type="транзит",S1285)*AC1285,2),0)</f>
        <v>0</v>
      </c>
      <c r="AG1285" s="130">
        <f t="shared" si="670"/>
        <v>0</v>
      </c>
      <c r="AH1285" s="74">
        <f t="shared" si="671"/>
        <v>0</v>
      </c>
      <c r="AI1285" s="123">
        <f t="shared" si="672"/>
        <v>0</v>
      </c>
      <c r="AJ1285" s="118">
        <f t="shared" si="688"/>
        <v>0</v>
      </c>
      <c r="AK1285" s="74">
        <f t="shared" si="689"/>
        <v>0</v>
      </c>
      <c r="AL1285" s="174">
        <f t="shared" si="690"/>
        <v>0</v>
      </c>
      <c r="AM1285" s="175">
        <f t="shared" si="673"/>
        <v>0</v>
      </c>
      <c r="AN1285" s="130">
        <f t="shared" si="691"/>
        <v>0</v>
      </c>
      <c r="AO1285" s="74">
        <f t="shared" si="674"/>
        <v>0</v>
      </c>
      <c r="AP1285" s="123">
        <f t="shared" si="692"/>
        <v>0</v>
      </c>
      <c r="AQ1285" s="118">
        <f t="shared" si="675"/>
        <v>0</v>
      </c>
      <c r="AR1285" s="82" t="str">
        <f t="shared" si="693"/>
        <v>https://www.alta.ru/tnved/code//</v>
      </c>
      <c r="AS1285" s="157"/>
      <c r="AT1285" s="162"/>
      <c r="AU1285" s="74">
        <f t="shared" si="676"/>
        <v>0</v>
      </c>
      <c r="AV1285" s="157"/>
      <c r="AW1285" s="75">
        <f>_xlfn.IFNA(VLOOKUP(L1285,list_vat[],3,FALSE),0)</f>
        <v>0</v>
      </c>
      <c r="AX1285" s="74">
        <f t="shared" si="694"/>
        <v>0</v>
      </c>
      <c r="AY1285" s="74">
        <f t="shared" si="695"/>
        <v>0</v>
      </c>
      <c r="AZ1285" s="130">
        <f t="shared" si="696"/>
        <v>0</v>
      </c>
      <c r="BA1285" s="74">
        <f t="shared" si="677"/>
        <v>0</v>
      </c>
      <c r="BB1285" s="193">
        <f t="shared" si="697"/>
        <v>0</v>
      </c>
      <c r="BC1285" s="102">
        <f t="shared" si="698"/>
        <v>0</v>
      </c>
      <c r="BD1285" s="102">
        <f t="shared" si="699"/>
        <v>0</v>
      </c>
      <c r="BE1285" s="413" t="s">
        <v>69</v>
      </c>
    </row>
    <row r="1286" spans="1:57" s="65" customFormat="1" ht="12" customHeight="1" x14ac:dyDescent="0.2">
      <c r="A1286" s="43">
        <v>1271</v>
      </c>
      <c r="B1286" s="166"/>
      <c r="C1286" s="166"/>
      <c r="D1286" s="166"/>
      <c r="E1286" s="162"/>
      <c r="F1286" s="166"/>
      <c r="G1286" s="162"/>
      <c r="H1286" s="162"/>
      <c r="I1286" s="189">
        <f t="shared" si="678"/>
        <v>0</v>
      </c>
      <c r="J1286" s="195"/>
      <c r="K1286" s="162"/>
      <c r="L1286" s="168"/>
      <c r="M1286" s="75">
        <f>_xlfn.XLOOKUP(L1286,list_vat[Страна],list_vat[Ставка НДС %],0,0)</f>
        <v>0</v>
      </c>
      <c r="N1286" s="162">
        <f t="shared" si="679"/>
        <v>0</v>
      </c>
      <c r="O1286" s="169"/>
      <c r="P1286" s="74">
        <f t="shared" si="700"/>
        <v>0</v>
      </c>
      <c r="Q1286" s="162"/>
      <c r="R1286" s="162" t="str">
        <f t="shared" si="680"/>
        <v>введи курс</v>
      </c>
      <c r="S1286" s="196">
        <f t="shared" si="681"/>
        <v>0</v>
      </c>
      <c r="T1286" s="192">
        <f t="shared" si="682"/>
        <v>0</v>
      </c>
      <c r="U1286" s="76">
        <f t="shared" si="683"/>
        <v>0</v>
      </c>
      <c r="V1286" s="123">
        <f t="shared" si="684"/>
        <v>0</v>
      </c>
      <c r="W1286" s="191"/>
      <c r="X1286" s="170"/>
      <c r="Y1286" s="74">
        <f t="shared" si="669"/>
        <v>0</v>
      </c>
      <c r="Z1286" s="188"/>
      <c r="AA1286" s="130">
        <f t="shared" si="685"/>
        <v>0</v>
      </c>
      <c r="AB1286" s="74">
        <f t="shared" si="686"/>
        <v>0</v>
      </c>
      <c r="AC1286" s="356"/>
      <c r="AD1286" s="130" cm="1">
        <f t="array" ref="AD1286">IFERROR(ROUND((_xlfn.IFS(offer_sale_type="поставка",AB1286,offer_sale_type="транзит",S1286)*(1+AC1286))/E1286,2),0)</f>
        <v>0</v>
      </c>
      <c r="AE1286" s="74">
        <f t="shared" si="687"/>
        <v>0</v>
      </c>
      <c r="AF1286" s="123" cm="1">
        <f t="array" ref="AF1286">IFERROR(ROUND(_xlfn.IFS(offer_sale_type="поставка",AB1286,offer_sale_type="транзит",S1286)*AC1286,2),0)</f>
        <v>0</v>
      </c>
      <c r="AG1286" s="130">
        <f t="shared" si="670"/>
        <v>0</v>
      </c>
      <c r="AH1286" s="74">
        <f t="shared" si="671"/>
        <v>0</v>
      </c>
      <c r="AI1286" s="123">
        <f t="shared" si="672"/>
        <v>0</v>
      </c>
      <c r="AJ1286" s="118">
        <f t="shared" si="688"/>
        <v>0</v>
      </c>
      <c r="AK1286" s="74">
        <f t="shared" si="689"/>
        <v>0</v>
      </c>
      <c r="AL1286" s="174">
        <f t="shared" si="690"/>
        <v>0</v>
      </c>
      <c r="AM1286" s="175">
        <f t="shared" si="673"/>
        <v>0</v>
      </c>
      <c r="AN1286" s="130">
        <f t="shared" si="691"/>
        <v>0</v>
      </c>
      <c r="AO1286" s="74">
        <f t="shared" si="674"/>
        <v>0</v>
      </c>
      <c r="AP1286" s="123">
        <f t="shared" si="692"/>
        <v>0</v>
      </c>
      <c r="AQ1286" s="118">
        <f t="shared" si="675"/>
        <v>0</v>
      </c>
      <c r="AR1286" s="82" t="str">
        <f t="shared" si="693"/>
        <v>https://www.alta.ru/tnved/code//</v>
      </c>
      <c r="AS1286" s="157"/>
      <c r="AT1286" s="162"/>
      <c r="AU1286" s="74">
        <f t="shared" si="676"/>
        <v>0</v>
      </c>
      <c r="AV1286" s="157"/>
      <c r="AW1286" s="75">
        <f>_xlfn.IFNA(VLOOKUP(L1286,list_vat[],3,FALSE),0)</f>
        <v>0</v>
      </c>
      <c r="AX1286" s="74">
        <f t="shared" si="694"/>
        <v>0</v>
      </c>
      <c r="AY1286" s="74">
        <f t="shared" si="695"/>
        <v>0</v>
      </c>
      <c r="AZ1286" s="130">
        <f t="shared" si="696"/>
        <v>0</v>
      </c>
      <c r="BA1286" s="74">
        <f t="shared" si="677"/>
        <v>0</v>
      </c>
      <c r="BB1286" s="193">
        <f t="shared" si="697"/>
        <v>0</v>
      </c>
      <c r="BC1286" s="102">
        <f t="shared" si="698"/>
        <v>0</v>
      </c>
      <c r="BD1286" s="102">
        <f t="shared" si="699"/>
        <v>0</v>
      </c>
      <c r="BE1286" s="413" t="s">
        <v>69</v>
      </c>
    </row>
    <row r="1287" spans="1:57" s="65" customFormat="1" ht="12" customHeight="1" x14ac:dyDescent="0.2">
      <c r="A1287" s="43">
        <v>1272</v>
      </c>
      <c r="B1287" s="166"/>
      <c r="C1287" s="166"/>
      <c r="D1287" s="166"/>
      <c r="E1287" s="162"/>
      <c r="F1287" s="166"/>
      <c r="G1287" s="162"/>
      <c r="H1287" s="162"/>
      <c r="I1287" s="189">
        <f t="shared" si="678"/>
        <v>0</v>
      </c>
      <c r="J1287" s="195"/>
      <c r="K1287" s="162"/>
      <c r="L1287" s="168"/>
      <c r="M1287" s="75">
        <f>_xlfn.XLOOKUP(L1287,list_vat[Страна],list_vat[Ставка НДС %],0,0)</f>
        <v>0</v>
      </c>
      <c r="N1287" s="162">
        <f t="shared" si="679"/>
        <v>0</v>
      </c>
      <c r="O1287" s="169"/>
      <c r="P1287" s="74">
        <f t="shared" si="700"/>
        <v>0</v>
      </c>
      <c r="Q1287" s="162"/>
      <c r="R1287" s="162" t="str">
        <f t="shared" si="680"/>
        <v>введи курс</v>
      </c>
      <c r="S1287" s="196">
        <f t="shared" si="681"/>
        <v>0</v>
      </c>
      <c r="T1287" s="192">
        <f t="shared" si="682"/>
        <v>0</v>
      </c>
      <c r="U1287" s="76">
        <f t="shared" si="683"/>
        <v>0</v>
      </c>
      <c r="V1287" s="123">
        <f t="shared" si="684"/>
        <v>0</v>
      </c>
      <c r="W1287" s="191"/>
      <c r="X1287" s="170"/>
      <c r="Y1287" s="74">
        <f t="shared" si="669"/>
        <v>0</v>
      </c>
      <c r="Z1287" s="188"/>
      <c r="AA1287" s="130">
        <f t="shared" si="685"/>
        <v>0</v>
      </c>
      <c r="AB1287" s="74">
        <f t="shared" si="686"/>
        <v>0</v>
      </c>
      <c r="AC1287" s="356"/>
      <c r="AD1287" s="130" cm="1">
        <f t="array" ref="AD1287">IFERROR(ROUND((_xlfn.IFS(offer_sale_type="поставка",AB1287,offer_sale_type="транзит",S1287)*(1+AC1287))/E1287,2),0)</f>
        <v>0</v>
      </c>
      <c r="AE1287" s="74">
        <f t="shared" si="687"/>
        <v>0</v>
      </c>
      <c r="AF1287" s="123" cm="1">
        <f t="array" ref="AF1287">IFERROR(ROUND(_xlfn.IFS(offer_sale_type="поставка",AB1287,offer_sale_type="транзит",S1287)*AC1287,2),0)</f>
        <v>0</v>
      </c>
      <c r="AG1287" s="130">
        <f t="shared" si="670"/>
        <v>0</v>
      </c>
      <c r="AH1287" s="74">
        <f t="shared" si="671"/>
        <v>0</v>
      </c>
      <c r="AI1287" s="123">
        <f t="shared" si="672"/>
        <v>0</v>
      </c>
      <c r="AJ1287" s="118">
        <f t="shared" si="688"/>
        <v>0</v>
      </c>
      <c r="AK1287" s="74">
        <f t="shared" si="689"/>
        <v>0</v>
      </c>
      <c r="AL1287" s="174">
        <f t="shared" si="690"/>
        <v>0</v>
      </c>
      <c r="AM1287" s="175">
        <f t="shared" si="673"/>
        <v>0</v>
      </c>
      <c r="AN1287" s="130">
        <f t="shared" si="691"/>
        <v>0</v>
      </c>
      <c r="AO1287" s="74">
        <f t="shared" si="674"/>
        <v>0</v>
      </c>
      <c r="AP1287" s="123">
        <f t="shared" si="692"/>
        <v>0</v>
      </c>
      <c r="AQ1287" s="118">
        <f t="shared" si="675"/>
        <v>0</v>
      </c>
      <c r="AR1287" s="82" t="str">
        <f t="shared" si="693"/>
        <v>https://www.alta.ru/tnved/code//</v>
      </c>
      <c r="AS1287" s="157"/>
      <c r="AT1287" s="162"/>
      <c r="AU1287" s="74">
        <f t="shared" si="676"/>
        <v>0</v>
      </c>
      <c r="AV1287" s="157"/>
      <c r="AW1287" s="75">
        <f>_xlfn.IFNA(VLOOKUP(L1287,list_vat[],3,FALSE),0)</f>
        <v>0</v>
      </c>
      <c r="AX1287" s="74">
        <f t="shared" si="694"/>
        <v>0</v>
      </c>
      <c r="AY1287" s="74">
        <f t="shared" si="695"/>
        <v>0</v>
      </c>
      <c r="AZ1287" s="130">
        <f t="shared" si="696"/>
        <v>0</v>
      </c>
      <c r="BA1287" s="74">
        <f t="shared" si="677"/>
        <v>0</v>
      </c>
      <c r="BB1287" s="193">
        <f t="shared" si="697"/>
        <v>0</v>
      </c>
      <c r="BC1287" s="102">
        <f t="shared" si="698"/>
        <v>0</v>
      </c>
      <c r="BD1287" s="102">
        <f t="shared" si="699"/>
        <v>0</v>
      </c>
      <c r="BE1287" s="413" t="s">
        <v>69</v>
      </c>
    </row>
    <row r="1288" spans="1:57" s="65" customFormat="1" ht="12" customHeight="1" x14ac:dyDescent="0.2">
      <c r="A1288" s="43">
        <v>1273</v>
      </c>
      <c r="B1288" s="166"/>
      <c r="C1288" s="166"/>
      <c r="D1288" s="166"/>
      <c r="E1288" s="162"/>
      <c r="F1288" s="166"/>
      <c r="G1288" s="162"/>
      <c r="H1288" s="162"/>
      <c r="I1288" s="189">
        <f t="shared" si="678"/>
        <v>0</v>
      </c>
      <c r="J1288" s="195"/>
      <c r="K1288" s="162"/>
      <c r="L1288" s="168"/>
      <c r="M1288" s="75">
        <f>_xlfn.XLOOKUP(L1288,list_vat[Страна],list_vat[Ставка НДС %],0,0)</f>
        <v>0</v>
      </c>
      <c r="N1288" s="162">
        <f t="shared" si="679"/>
        <v>0</v>
      </c>
      <c r="O1288" s="169"/>
      <c r="P1288" s="74">
        <f t="shared" si="700"/>
        <v>0</v>
      </c>
      <c r="Q1288" s="162"/>
      <c r="R1288" s="162" t="str">
        <f t="shared" si="680"/>
        <v>введи курс</v>
      </c>
      <c r="S1288" s="196">
        <f t="shared" si="681"/>
        <v>0</v>
      </c>
      <c r="T1288" s="192">
        <f t="shared" si="682"/>
        <v>0</v>
      </c>
      <c r="U1288" s="76">
        <f t="shared" si="683"/>
        <v>0</v>
      </c>
      <c r="V1288" s="123">
        <f t="shared" si="684"/>
        <v>0</v>
      </c>
      <c r="W1288" s="191"/>
      <c r="X1288" s="170"/>
      <c r="Y1288" s="74">
        <f t="shared" si="669"/>
        <v>0</v>
      </c>
      <c r="Z1288" s="188"/>
      <c r="AA1288" s="130">
        <f t="shared" si="685"/>
        <v>0</v>
      </c>
      <c r="AB1288" s="74">
        <f t="shared" si="686"/>
        <v>0</v>
      </c>
      <c r="AC1288" s="356"/>
      <c r="AD1288" s="130" cm="1">
        <f t="array" ref="AD1288">IFERROR(ROUND((_xlfn.IFS(offer_sale_type="поставка",AB1288,offer_sale_type="транзит",S1288)*(1+AC1288))/E1288,2),0)</f>
        <v>0</v>
      </c>
      <c r="AE1288" s="74">
        <f t="shared" si="687"/>
        <v>0</v>
      </c>
      <c r="AF1288" s="123" cm="1">
        <f t="array" ref="AF1288">IFERROR(ROUND(_xlfn.IFS(offer_sale_type="поставка",AB1288,offer_sale_type="транзит",S1288)*AC1288,2),0)</f>
        <v>0</v>
      </c>
      <c r="AG1288" s="130">
        <f t="shared" si="670"/>
        <v>0</v>
      </c>
      <c r="AH1288" s="74">
        <f t="shared" si="671"/>
        <v>0</v>
      </c>
      <c r="AI1288" s="123">
        <f t="shared" si="672"/>
        <v>0</v>
      </c>
      <c r="AJ1288" s="118">
        <f t="shared" si="688"/>
        <v>0</v>
      </c>
      <c r="AK1288" s="74">
        <f t="shared" si="689"/>
        <v>0</v>
      </c>
      <c r="AL1288" s="174">
        <f t="shared" si="690"/>
        <v>0</v>
      </c>
      <c r="AM1288" s="175">
        <f t="shared" si="673"/>
        <v>0</v>
      </c>
      <c r="AN1288" s="130">
        <f t="shared" si="691"/>
        <v>0</v>
      </c>
      <c r="AO1288" s="74">
        <f t="shared" si="674"/>
        <v>0</v>
      </c>
      <c r="AP1288" s="123">
        <f t="shared" si="692"/>
        <v>0</v>
      </c>
      <c r="AQ1288" s="118">
        <f t="shared" si="675"/>
        <v>0</v>
      </c>
      <c r="AR1288" s="82" t="str">
        <f t="shared" si="693"/>
        <v>https://www.alta.ru/tnved/code//</v>
      </c>
      <c r="AS1288" s="157"/>
      <c r="AT1288" s="162"/>
      <c r="AU1288" s="74">
        <f t="shared" si="676"/>
        <v>0</v>
      </c>
      <c r="AV1288" s="157"/>
      <c r="AW1288" s="75">
        <f>_xlfn.IFNA(VLOOKUP(L1288,list_vat[],3,FALSE),0)</f>
        <v>0</v>
      </c>
      <c r="AX1288" s="74">
        <f t="shared" si="694"/>
        <v>0</v>
      </c>
      <c r="AY1288" s="74">
        <f t="shared" si="695"/>
        <v>0</v>
      </c>
      <c r="AZ1288" s="130">
        <f t="shared" si="696"/>
        <v>0</v>
      </c>
      <c r="BA1288" s="74">
        <f t="shared" si="677"/>
        <v>0</v>
      </c>
      <c r="BB1288" s="193">
        <f t="shared" si="697"/>
        <v>0</v>
      </c>
      <c r="BC1288" s="102">
        <f t="shared" si="698"/>
        <v>0</v>
      </c>
      <c r="BD1288" s="102">
        <f t="shared" si="699"/>
        <v>0</v>
      </c>
      <c r="BE1288" s="413" t="s">
        <v>69</v>
      </c>
    </row>
    <row r="1289" spans="1:57" s="65" customFormat="1" ht="12" customHeight="1" x14ac:dyDescent="0.2">
      <c r="A1289" s="43">
        <v>1274</v>
      </c>
      <c r="B1289" s="166"/>
      <c r="C1289" s="166"/>
      <c r="D1289" s="166"/>
      <c r="E1289" s="162"/>
      <c r="F1289" s="166"/>
      <c r="G1289" s="162"/>
      <c r="H1289" s="162"/>
      <c r="I1289" s="189">
        <f t="shared" si="678"/>
        <v>0</v>
      </c>
      <c r="J1289" s="195"/>
      <c r="K1289" s="162"/>
      <c r="L1289" s="168"/>
      <c r="M1289" s="75">
        <f>_xlfn.XLOOKUP(L1289,list_vat[Страна],list_vat[Ставка НДС %],0,0)</f>
        <v>0</v>
      </c>
      <c r="N1289" s="162">
        <f t="shared" si="679"/>
        <v>0</v>
      </c>
      <c r="O1289" s="169"/>
      <c r="P1289" s="74">
        <f t="shared" si="700"/>
        <v>0</v>
      </c>
      <c r="Q1289" s="162"/>
      <c r="R1289" s="162" t="str">
        <f t="shared" si="680"/>
        <v>введи курс</v>
      </c>
      <c r="S1289" s="196">
        <f t="shared" si="681"/>
        <v>0</v>
      </c>
      <c r="T1289" s="192">
        <f t="shared" si="682"/>
        <v>0</v>
      </c>
      <c r="U1289" s="76">
        <f t="shared" si="683"/>
        <v>0</v>
      </c>
      <c r="V1289" s="123">
        <f t="shared" si="684"/>
        <v>0</v>
      </c>
      <c r="W1289" s="191"/>
      <c r="X1289" s="170"/>
      <c r="Y1289" s="74">
        <f t="shared" si="669"/>
        <v>0</v>
      </c>
      <c r="Z1289" s="188"/>
      <c r="AA1289" s="130">
        <f t="shared" si="685"/>
        <v>0</v>
      </c>
      <c r="AB1289" s="74">
        <f t="shared" si="686"/>
        <v>0</v>
      </c>
      <c r="AC1289" s="356"/>
      <c r="AD1289" s="130" cm="1">
        <f t="array" ref="AD1289">IFERROR(ROUND((_xlfn.IFS(offer_sale_type="поставка",AB1289,offer_sale_type="транзит",S1289)*(1+AC1289))/E1289,2),0)</f>
        <v>0</v>
      </c>
      <c r="AE1289" s="74">
        <f t="shared" si="687"/>
        <v>0</v>
      </c>
      <c r="AF1289" s="123" cm="1">
        <f t="array" ref="AF1289">IFERROR(ROUND(_xlfn.IFS(offer_sale_type="поставка",AB1289,offer_sale_type="транзит",S1289)*AC1289,2),0)</f>
        <v>0</v>
      </c>
      <c r="AG1289" s="130">
        <f t="shared" si="670"/>
        <v>0</v>
      </c>
      <c r="AH1289" s="74">
        <f t="shared" si="671"/>
        <v>0</v>
      </c>
      <c r="AI1289" s="123">
        <f t="shared" si="672"/>
        <v>0</v>
      </c>
      <c r="AJ1289" s="118">
        <f t="shared" si="688"/>
        <v>0</v>
      </c>
      <c r="AK1289" s="74">
        <f t="shared" si="689"/>
        <v>0</v>
      </c>
      <c r="AL1289" s="174">
        <f t="shared" si="690"/>
        <v>0</v>
      </c>
      <c r="AM1289" s="175">
        <f t="shared" si="673"/>
        <v>0</v>
      </c>
      <c r="AN1289" s="130">
        <f t="shared" si="691"/>
        <v>0</v>
      </c>
      <c r="AO1289" s="74">
        <f t="shared" si="674"/>
        <v>0</v>
      </c>
      <c r="AP1289" s="123">
        <f t="shared" si="692"/>
        <v>0</v>
      </c>
      <c r="AQ1289" s="118">
        <f t="shared" si="675"/>
        <v>0</v>
      </c>
      <c r="AR1289" s="82" t="str">
        <f t="shared" si="693"/>
        <v>https://www.alta.ru/tnved/code//</v>
      </c>
      <c r="AS1289" s="157"/>
      <c r="AT1289" s="162"/>
      <c r="AU1289" s="74">
        <f t="shared" si="676"/>
        <v>0</v>
      </c>
      <c r="AV1289" s="157"/>
      <c r="AW1289" s="75">
        <f>_xlfn.IFNA(VLOOKUP(L1289,list_vat[],3,FALSE),0)</f>
        <v>0</v>
      </c>
      <c r="AX1289" s="74">
        <f t="shared" si="694"/>
        <v>0</v>
      </c>
      <c r="AY1289" s="74">
        <f t="shared" si="695"/>
        <v>0</v>
      </c>
      <c r="AZ1289" s="130">
        <f t="shared" si="696"/>
        <v>0</v>
      </c>
      <c r="BA1289" s="74">
        <f t="shared" si="677"/>
        <v>0</v>
      </c>
      <c r="BB1289" s="193">
        <f t="shared" si="697"/>
        <v>0</v>
      </c>
      <c r="BC1289" s="102">
        <f t="shared" si="698"/>
        <v>0</v>
      </c>
      <c r="BD1289" s="102">
        <f t="shared" si="699"/>
        <v>0</v>
      </c>
      <c r="BE1289" s="413" t="s">
        <v>69</v>
      </c>
    </row>
    <row r="1290" spans="1:57" s="65" customFormat="1" ht="12" customHeight="1" x14ac:dyDescent="0.2">
      <c r="A1290" s="43">
        <v>1275</v>
      </c>
      <c r="B1290" s="166"/>
      <c r="C1290" s="166"/>
      <c r="D1290" s="166"/>
      <c r="E1290" s="162"/>
      <c r="F1290" s="166"/>
      <c r="G1290" s="162"/>
      <c r="H1290" s="162"/>
      <c r="I1290" s="189">
        <f t="shared" si="678"/>
        <v>0</v>
      </c>
      <c r="J1290" s="195"/>
      <c r="K1290" s="162"/>
      <c r="L1290" s="168"/>
      <c r="M1290" s="75">
        <f>_xlfn.XLOOKUP(L1290,list_vat[Страна],list_vat[Ставка НДС %],0,0)</f>
        <v>0</v>
      </c>
      <c r="N1290" s="162">
        <f t="shared" si="679"/>
        <v>0</v>
      </c>
      <c r="O1290" s="169"/>
      <c r="P1290" s="74">
        <f t="shared" si="700"/>
        <v>0</v>
      </c>
      <c r="Q1290" s="162"/>
      <c r="R1290" s="162" t="str">
        <f t="shared" si="680"/>
        <v>введи курс</v>
      </c>
      <c r="S1290" s="196">
        <f t="shared" si="681"/>
        <v>0</v>
      </c>
      <c r="T1290" s="192">
        <f t="shared" si="682"/>
        <v>0</v>
      </c>
      <c r="U1290" s="76">
        <f t="shared" si="683"/>
        <v>0</v>
      </c>
      <c r="V1290" s="123">
        <f t="shared" si="684"/>
        <v>0</v>
      </c>
      <c r="W1290" s="191"/>
      <c r="X1290" s="170"/>
      <c r="Y1290" s="74">
        <f t="shared" si="669"/>
        <v>0</v>
      </c>
      <c r="Z1290" s="188"/>
      <c r="AA1290" s="130">
        <f t="shared" si="685"/>
        <v>0</v>
      </c>
      <c r="AB1290" s="74">
        <f t="shared" si="686"/>
        <v>0</v>
      </c>
      <c r="AC1290" s="356"/>
      <c r="AD1290" s="130" cm="1">
        <f t="array" ref="AD1290">IFERROR(ROUND((_xlfn.IFS(offer_sale_type="поставка",AB1290,offer_sale_type="транзит",S1290)*(1+AC1290))/E1290,2),0)</f>
        <v>0</v>
      </c>
      <c r="AE1290" s="74">
        <f t="shared" si="687"/>
        <v>0</v>
      </c>
      <c r="AF1290" s="123" cm="1">
        <f t="array" ref="AF1290">IFERROR(ROUND(_xlfn.IFS(offer_sale_type="поставка",AB1290,offer_sale_type="транзит",S1290)*AC1290,2),0)</f>
        <v>0</v>
      </c>
      <c r="AG1290" s="130">
        <f t="shared" si="670"/>
        <v>0</v>
      </c>
      <c r="AH1290" s="74">
        <f t="shared" si="671"/>
        <v>0</v>
      </c>
      <c r="AI1290" s="123">
        <f t="shared" si="672"/>
        <v>0</v>
      </c>
      <c r="AJ1290" s="118">
        <f t="shared" si="688"/>
        <v>0</v>
      </c>
      <c r="AK1290" s="74">
        <f t="shared" si="689"/>
        <v>0</v>
      </c>
      <c r="AL1290" s="174">
        <f t="shared" si="690"/>
        <v>0</v>
      </c>
      <c r="AM1290" s="175">
        <f t="shared" si="673"/>
        <v>0</v>
      </c>
      <c r="AN1290" s="130">
        <f t="shared" si="691"/>
        <v>0</v>
      </c>
      <c r="AO1290" s="74">
        <f t="shared" si="674"/>
        <v>0</v>
      </c>
      <c r="AP1290" s="123">
        <f t="shared" si="692"/>
        <v>0</v>
      </c>
      <c r="AQ1290" s="118">
        <f t="shared" si="675"/>
        <v>0</v>
      </c>
      <c r="AR1290" s="82" t="str">
        <f t="shared" si="693"/>
        <v>https://www.alta.ru/tnved/code//</v>
      </c>
      <c r="AS1290" s="157"/>
      <c r="AT1290" s="162"/>
      <c r="AU1290" s="74">
        <f t="shared" si="676"/>
        <v>0</v>
      </c>
      <c r="AV1290" s="157"/>
      <c r="AW1290" s="75">
        <f>_xlfn.IFNA(VLOOKUP(L1290,list_vat[],3,FALSE),0)</f>
        <v>0</v>
      </c>
      <c r="AX1290" s="74">
        <f t="shared" si="694"/>
        <v>0</v>
      </c>
      <c r="AY1290" s="74">
        <f t="shared" si="695"/>
        <v>0</v>
      </c>
      <c r="AZ1290" s="130">
        <f t="shared" si="696"/>
        <v>0</v>
      </c>
      <c r="BA1290" s="74">
        <f t="shared" si="677"/>
        <v>0</v>
      </c>
      <c r="BB1290" s="193">
        <f t="shared" si="697"/>
        <v>0</v>
      </c>
      <c r="BC1290" s="102">
        <f t="shared" si="698"/>
        <v>0</v>
      </c>
      <c r="BD1290" s="102">
        <f t="shared" si="699"/>
        <v>0</v>
      </c>
      <c r="BE1290" s="413" t="s">
        <v>69</v>
      </c>
    </row>
    <row r="1291" spans="1:57" s="65" customFormat="1" ht="12" customHeight="1" x14ac:dyDescent="0.2">
      <c r="A1291" s="43">
        <v>1276</v>
      </c>
      <c r="B1291" s="166"/>
      <c r="C1291" s="166"/>
      <c r="D1291" s="166"/>
      <c r="E1291" s="162"/>
      <c r="F1291" s="166"/>
      <c r="G1291" s="162"/>
      <c r="H1291" s="162"/>
      <c r="I1291" s="189">
        <f t="shared" si="678"/>
        <v>0</v>
      </c>
      <c r="J1291" s="195"/>
      <c r="K1291" s="162"/>
      <c r="L1291" s="168"/>
      <c r="M1291" s="75">
        <f>_xlfn.XLOOKUP(L1291,list_vat[Страна],list_vat[Ставка НДС %],0,0)</f>
        <v>0</v>
      </c>
      <c r="N1291" s="162">
        <f t="shared" si="679"/>
        <v>0</v>
      </c>
      <c r="O1291" s="169"/>
      <c r="P1291" s="74">
        <f t="shared" si="700"/>
        <v>0</v>
      </c>
      <c r="Q1291" s="162"/>
      <c r="R1291" s="162" t="str">
        <f t="shared" si="680"/>
        <v>введи курс</v>
      </c>
      <c r="S1291" s="196">
        <f t="shared" si="681"/>
        <v>0</v>
      </c>
      <c r="T1291" s="192">
        <f t="shared" si="682"/>
        <v>0</v>
      </c>
      <c r="U1291" s="76">
        <f t="shared" si="683"/>
        <v>0</v>
      </c>
      <c r="V1291" s="123">
        <f t="shared" si="684"/>
        <v>0</v>
      </c>
      <c r="W1291" s="191"/>
      <c r="X1291" s="170"/>
      <c r="Y1291" s="74">
        <f t="shared" si="669"/>
        <v>0</v>
      </c>
      <c r="Z1291" s="188"/>
      <c r="AA1291" s="130">
        <f t="shared" si="685"/>
        <v>0</v>
      </c>
      <c r="AB1291" s="74">
        <f t="shared" si="686"/>
        <v>0</v>
      </c>
      <c r="AC1291" s="356"/>
      <c r="AD1291" s="130" cm="1">
        <f t="array" ref="AD1291">IFERROR(ROUND((_xlfn.IFS(offer_sale_type="поставка",AB1291,offer_sale_type="транзит",S1291)*(1+AC1291))/E1291,2),0)</f>
        <v>0</v>
      </c>
      <c r="AE1291" s="74">
        <f t="shared" si="687"/>
        <v>0</v>
      </c>
      <c r="AF1291" s="123" cm="1">
        <f t="array" ref="AF1291">IFERROR(ROUND(_xlfn.IFS(offer_sale_type="поставка",AB1291,offer_sale_type="транзит",S1291)*AC1291,2),0)</f>
        <v>0</v>
      </c>
      <c r="AG1291" s="130">
        <f t="shared" si="670"/>
        <v>0</v>
      </c>
      <c r="AH1291" s="74">
        <f t="shared" si="671"/>
        <v>0</v>
      </c>
      <c r="AI1291" s="123">
        <f t="shared" si="672"/>
        <v>0</v>
      </c>
      <c r="AJ1291" s="118">
        <f t="shared" si="688"/>
        <v>0</v>
      </c>
      <c r="AK1291" s="74">
        <f t="shared" si="689"/>
        <v>0</v>
      </c>
      <c r="AL1291" s="174">
        <f t="shared" si="690"/>
        <v>0</v>
      </c>
      <c r="AM1291" s="175">
        <f t="shared" si="673"/>
        <v>0</v>
      </c>
      <c r="AN1291" s="130">
        <f t="shared" si="691"/>
        <v>0</v>
      </c>
      <c r="AO1291" s="74">
        <f t="shared" si="674"/>
        <v>0</v>
      </c>
      <c r="AP1291" s="123">
        <f t="shared" si="692"/>
        <v>0</v>
      </c>
      <c r="AQ1291" s="118">
        <f t="shared" si="675"/>
        <v>0</v>
      </c>
      <c r="AR1291" s="82" t="str">
        <f t="shared" si="693"/>
        <v>https://www.alta.ru/tnved/code//</v>
      </c>
      <c r="AS1291" s="157"/>
      <c r="AT1291" s="162"/>
      <c r="AU1291" s="74">
        <f t="shared" si="676"/>
        <v>0</v>
      </c>
      <c r="AV1291" s="157"/>
      <c r="AW1291" s="75">
        <f>_xlfn.IFNA(VLOOKUP(L1291,list_vat[],3,FALSE),0)</f>
        <v>0</v>
      </c>
      <c r="AX1291" s="74">
        <f t="shared" si="694"/>
        <v>0</v>
      </c>
      <c r="AY1291" s="74">
        <f t="shared" si="695"/>
        <v>0</v>
      </c>
      <c r="AZ1291" s="130">
        <f t="shared" si="696"/>
        <v>0</v>
      </c>
      <c r="BA1291" s="74">
        <f t="shared" si="677"/>
        <v>0</v>
      </c>
      <c r="BB1291" s="193">
        <f t="shared" si="697"/>
        <v>0</v>
      </c>
      <c r="BC1291" s="102">
        <f t="shared" si="698"/>
        <v>0</v>
      </c>
      <c r="BD1291" s="102">
        <f t="shared" si="699"/>
        <v>0</v>
      </c>
      <c r="BE1291" s="413" t="s">
        <v>69</v>
      </c>
    </row>
    <row r="1292" spans="1:57" s="65" customFormat="1" ht="12" customHeight="1" x14ac:dyDescent="0.2">
      <c r="A1292" s="43">
        <v>1277</v>
      </c>
      <c r="B1292" s="166"/>
      <c r="C1292" s="166"/>
      <c r="D1292" s="166"/>
      <c r="E1292" s="162"/>
      <c r="F1292" s="166"/>
      <c r="G1292" s="162"/>
      <c r="H1292" s="162"/>
      <c r="I1292" s="189">
        <f t="shared" si="678"/>
        <v>0</v>
      </c>
      <c r="J1292" s="195"/>
      <c r="K1292" s="162"/>
      <c r="L1292" s="168"/>
      <c r="M1292" s="75">
        <f>_xlfn.XLOOKUP(L1292,list_vat[Страна],list_vat[Ставка НДС %],0,0)</f>
        <v>0</v>
      </c>
      <c r="N1292" s="162">
        <f t="shared" si="679"/>
        <v>0</v>
      </c>
      <c r="O1292" s="169"/>
      <c r="P1292" s="74">
        <f t="shared" si="700"/>
        <v>0</v>
      </c>
      <c r="Q1292" s="162"/>
      <c r="R1292" s="162" t="str">
        <f t="shared" si="680"/>
        <v>введи курс</v>
      </c>
      <c r="S1292" s="196">
        <f t="shared" si="681"/>
        <v>0</v>
      </c>
      <c r="T1292" s="192">
        <f t="shared" si="682"/>
        <v>0</v>
      </c>
      <c r="U1292" s="76">
        <f t="shared" si="683"/>
        <v>0</v>
      </c>
      <c r="V1292" s="123">
        <f t="shared" si="684"/>
        <v>0</v>
      </c>
      <c r="W1292" s="191"/>
      <c r="X1292" s="170"/>
      <c r="Y1292" s="74">
        <f t="shared" si="669"/>
        <v>0</v>
      </c>
      <c r="Z1292" s="188"/>
      <c r="AA1292" s="130">
        <f t="shared" si="685"/>
        <v>0</v>
      </c>
      <c r="AB1292" s="74">
        <f t="shared" si="686"/>
        <v>0</v>
      </c>
      <c r="AC1292" s="356"/>
      <c r="AD1292" s="130" cm="1">
        <f t="array" ref="AD1292">IFERROR(ROUND((_xlfn.IFS(offer_sale_type="поставка",AB1292,offer_sale_type="транзит",S1292)*(1+AC1292))/E1292,2),0)</f>
        <v>0</v>
      </c>
      <c r="AE1292" s="74">
        <f t="shared" si="687"/>
        <v>0</v>
      </c>
      <c r="AF1292" s="123" cm="1">
        <f t="array" ref="AF1292">IFERROR(ROUND(_xlfn.IFS(offer_sale_type="поставка",AB1292,offer_sale_type="транзит",S1292)*AC1292,2),0)</f>
        <v>0</v>
      </c>
      <c r="AG1292" s="130">
        <f t="shared" si="670"/>
        <v>0</v>
      </c>
      <c r="AH1292" s="74">
        <f t="shared" si="671"/>
        <v>0</v>
      </c>
      <c r="AI1292" s="123">
        <f t="shared" si="672"/>
        <v>0</v>
      </c>
      <c r="AJ1292" s="118">
        <f t="shared" si="688"/>
        <v>0</v>
      </c>
      <c r="AK1292" s="74">
        <f t="shared" si="689"/>
        <v>0</v>
      </c>
      <c r="AL1292" s="174">
        <f t="shared" si="690"/>
        <v>0</v>
      </c>
      <c r="AM1292" s="175">
        <f t="shared" si="673"/>
        <v>0</v>
      </c>
      <c r="AN1292" s="130">
        <f t="shared" si="691"/>
        <v>0</v>
      </c>
      <c r="AO1292" s="74">
        <f t="shared" si="674"/>
        <v>0</v>
      </c>
      <c r="AP1292" s="123">
        <f t="shared" si="692"/>
        <v>0</v>
      </c>
      <c r="AQ1292" s="118">
        <f t="shared" si="675"/>
        <v>0</v>
      </c>
      <c r="AR1292" s="82" t="str">
        <f t="shared" si="693"/>
        <v>https://www.alta.ru/tnved/code//</v>
      </c>
      <c r="AS1292" s="157"/>
      <c r="AT1292" s="162"/>
      <c r="AU1292" s="74">
        <f t="shared" si="676"/>
        <v>0</v>
      </c>
      <c r="AV1292" s="157"/>
      <c r="AW1292" s="75">
        <f>_xlfn.IFNA(VLOOKUP(L1292,list_vat[],3,FALSE),0)</f>
        <v>0</v>
      </c>
      <c r="AX1292" s="74">
        <f t="shared" si="694"/>
        <v>0</v>
      </c>
      <c r="AY1292" s="74">
        <f t="shared" si="695"/>
        <v>0</v>
      </c>
      <c r="AZ1292" s="130">
        <f t="shared" si="696"/>
        <v>0</v>
      </c>
      <c r="BA1292" s="74">
        <f t="shared" si="677"/>
        <v>0</v>
      </c>
      <c r="BB1292" s="193">
        <f t="shared" si="697"/>
        <v>0</v>
      </c>
      <c r="BC1292" s="102">
        <f t="shared" si="698"/>
        <v>0</v>
      </c>
      <c r="BD1292" s="102">
        <f t="shared" si="699"/>
        <v>0</v>
      </c>
      <c r="BE1292" s="413" t="s">
        <v>69</v>
      </c>
    </row>
    <row r="1293" spans="1:57" s="65" customFormat="1" ht="12" customHeight="1" x14ac:dyDescent="0.2">
      <c r="A1293" s="43">
        <v>1278</v>
      </c>
      <c r="B1293" s="166"/>
      <c r="C1293" s="166"/>
      <c r="D1293" s="166"/>
      <c r="E1293" s="162"/>
      <c r="F1293" s="166"/>
      <c r="G1293" s="162"/>
      <c r="H1293" s="162"/>
      <c r="I1293" s="189">
        <f t="shared" si="678"/>
        <v>0</v>
      </c>
      <c r="J1293" s="195"/>
      <c r="K1293" s="162"/>
      <c r="L1293" s="168"/>
      <c r="M1293" s="75">
        <f>_xlfn.XLOOKUP(L1293,list_vat[Страна],list_vat[Ставка НДС %],0,0)</f>
        <v>0</v>
      </c>
      <c r="N1293" s="162">
        <f t="shared" si="679"/>
        <v>0</v>
      </c>
      <c r="O1293" s="169"/>
      <c r="P1293" s="74">
        <f t="shared" si="700"/>
        <v>0</v>
      </c>
      <c r="Q1293" s="162"/>
      <c r="R1293" s="162" t="str">
        <f t="shared" si="680"/>
        <v>введи курс</v>
      </c>
      <c r="S1293" s="196">
        <f t="shared" si="681"/>
        <v>0</v>
      </c>
      <c r="T1293" s="192">
        <f t="shared" si="682"/>
        <v>0</v>
      </c>
      <c r="U1293" s="76">
        <f t="shared" si="683"/>
        <v>0</v>
      </c>
      <c r="V1293" s="123">
        <f t="shared" si="684"/>
        <v>0</v>
      </c>
      <c r="W1293" s="191"/>
      <c r="X1293" s="170"/>
      <c r="Y1293" s="74">
        <f t="shared" si="669"/>
        <v>0</v>
      </c>
      <c r="Z1293" s="188"/>
      <c r="AA1293" s="130">
        <f t="shared" si="685"/>
        <v>0</v>
      </c>
      <c r="AB1293" s="74">
        <f t="shared" si="686"/>
        <v>0</v>
      </c>
      <c r="AC1293" s="356"/>
      <c r="AD1293" s="130" cm="1">
        <f t="array" ref="AD1293">IFERROR(ROUND((_xlfn.IFS(offer_sale_type="поставка",AB1293,offer_sale_type="транзит",S1293)*(1+AC1293))/E1293,2),0)</f>
        <v>0</v>
      </c>
      <c r="AE1293" s="74">
        <f t="shared" si="687"/>
        <v>0</v>
      </c>
      <c r="AF1293" s="123" cm="1">
        <f t="array" ref="AF1293">IFERROR(ROUND(_xlfn.IFS(offer_sale_type="поставка",AB1293,offer_sale_type="транзит",S1293)*AC1293,2),0)</f>
        <v>0</v>
      </c>
      <c r="AG1293" s="130">
        <f t="shared" si="670"/>
        <v>0</v>
      </c>
      <c r="AH1293" s="74">
        <f t="shared" si="671"/>
        <v>0</v>
      </c>
      <c r="AI1293" s="123">
        <f t="shared" si="672"/>
        <v>0</v>
      </c>
      <c r="AJ1293" s="118">
        <f t="shared" si="688"/>
        <v>0</v>
      </c>
      <c r="AK1293" s="74">
        <f t="shared" si="689"/>
        <v>0</v>
      </c>
      <c r="AL1293" s="174">
        <f t="shared" si="690"/>
        <v>0</v>
      </c>
      <c r="AM1293" s="175">
        <f t="shared" si="673"/>
        <v>0</v>
      </c>
      <c r="AN1293" s="130">
        <f t="shared" si="691"/>
        <v>0</v>
      </c>
      <c r="AO1293" s="74">
        <f t="shared" si="674"/>
        <v>0</v>
      </c>
      <c r="AP1293" s="123">
        <f t="shared" si="692"/>
        <v>0</v>
      </c>
      <c r="AQ1293" s="118">
        <f t="shared" si="675"/>
        <v>0</v>
      </c>
      <c r="AR1293" s="82" t="str">
        <f t="shared" si="693"/>
        <v>https://www.alta.ru/tnved/code//</v>
      </c>
      <c r="AS1293" s="157"/>
      <c r="AT1293" s="162"/>
      <c r="AU1293" s="74">
        <f t="shared" si="676"/>
        <v>0</v>
      </c>
      <c r="AV1293" s="157"/>
      <c r="AW1293" s="75">
        <f>_xlfn.IFNA(VLOOKUP(L1293,list_vat[],3,FALSE),0)</f>
        <v>0</v>
      </c>
      <c r="AX1293" s="74">
        <f t="shared" si="694"/>
        <v>0</v>
      </c>
      <c r="AY1293" s="74">
        <f t="shared" si="695"/>
        <v>0</v>
      </c>
      <c r="AZ1293" s="130">
        <f t="shared" si="696"/>
        <v>0</v>
      </c>
      <c r="BA1293" s="74">
        <f t="shared" si="677"/>
        <v>0</v>
      </c>
      <c r="BB1293" s="193">
        <f t="shared" si="697"/>
        <v>0</v>
      </c>
      <c r="BC1293" s="102">
        <f t="shared" si="698"/>
        <v>0</v>
      </c>
      <c r="BD1293" s="102">
        <f t="shared" si="699"/>
        <v>0</v>
      </c>
      <c r="BE1293" s="413" t="s">
        <v>69</v>
      </c>
    </row>
    <row r="1294" spans="1:57" s="65" customFormat="1" ht="12" customHeight="1" x14ac:dyDescent="0.2">
      <c r="A1294" s="43">
        <v>1279</v>
      </c>
      <c r="B1294" s="166"/>
      <c r="C1294" s="166"/>
      <c r="D1294" s="166"/>
      <c r="E1294" s="162"/>
      <c r="F1294" s="166"/>
      <c r="G1294" s="162"/>
      <c r="H1294" s="162"/>
      <c r="I1294" s="189">
        <f t="shared" si="678"/>
        <v>0</v>
      </c>
      <c r="J1294" s="195"/>
      <c r="K1294" s="162"/>
      <c r="L1294" s="168"/>
      <c r="M1294" s="75">
        <f>_xlfn.XLOOKUP(L1294,list_vat[Страна],list_vat[Ставка НДС %],0,0)</f>
        <v>0</v>
      </c>
      <c r="N1294" s="162">
        <f t="shared" si="679"/>
        <v>0</v>
      </c>
      <c r="O1294" s="169"/>
      <c r="P1294" s="74">
        <f t="shared" si="700"/>
        <v>0</v>
      </c>
      <c r="Q1294" s="162"/>
      <c r="R1294" s="162" t="str">
        <f t="shared" si="680"/>
        <v>введи курс</v>
      </c>
      <c r="S1294" s="196">
        <f t="shared" si="681"/>
        <v>0</v>
      </c>
      <c r="T1294" s="192">
        <f t="shared" si="682"/>
        <v>0</v>
      </c>
      <c r="U1294" s="76">
        <f t="shared" si="683"/>
        <v>0</v>
      </c>
      <c r="V1294" s="123">
        <f t="shared" si="684"/>
        <v>0</v>
      </c>
      <c r="W1294" s="191"/>
      <c r="X1294" s="170"/>
      <c r="Y1294" s="74">
        <f t="shared" si="669"/>
        <v>0</v>
      </c>
      <c r="Z1294" s="188"/>
      <c r="AA1294" s="130">
        <f t="shared" si="685"/>
        <v>0</v>
      </c>
      <c r="AB1294" s="74">
        <f t="shared" si="686"/>
        <v>0</v>
      </c>
      <c r="AC1294" s="356"/>
      <c r="AD1294" s="130" cm="1">
        <f t="array" ref="AD1294">IFERROR(ROUND((_xlfn.IFS(offer_sale_type="поставка",AB1294,offer_sale_type="транзит",S1294)*(1+AC1294))/E1294,2),0)</f>
        <v>0</v>
      </c>
      <c r="AE1294" s="74">
        <f t="shared" si="687"/>
        <v>0</v>
      </c>
      <c r="AF1294" s="123" cm="1">
        <f t="array" ref="AF1294">IFERROR(ROUND(_xlfn.IFS(offer_sale_type="поставка",AB1294,offer_sale_type="транзит",S1294)*AC1294,2),0)</f>
        <v>0</v>
      </c>
      <c r="AG1294" s="130">
        <f t="shared" si="670"/>
        <v>0</v>
      </c>
      <c r="AH1294" s="74">
        <f t="shared" si="671"/>
        <v>0</v>
      </c>
      <c r="AI1294" s="123">
        <f t="shared" si="672"/>
        <v>0</v>
      </c>
      <c r="AJ1294" s="118">
        <f t="shared" si="688"/>
        <v>0</v>
      </c>
      <c r="AK1294" s="74">
        <f t="shared" si="689"/>
        <v>0</v>
      </c>
      <c r="AL1294" s="174">
        <f t="shared" si="690"/>
        <v>0</v>
      </c>
      <c r="AM1294" s="175">
        <f t="shared" si="673"/>
        <v>0</v>
      </c>
      <c r="AN1294" s="130">
        <f t="shared" si="691"/>
        <v>0</v>
      </c>
      <c r="AO1294" s="74">
        <f t="shared" si="674"/>
        <v>0</v>
      </c>
      <c r="AP1294" s="123">
        <f t="shared" si="692"/>
        <v>0</v>
      </c>
      <c r="AQ1294" s="118">
        <f t="shared" si="675"/>
        <v>0</v>
      </c>
      <c r="AR1294" s="82" t="str">
        <f t="shared" si="693"/>
        <v>https://www.alta.ru/tnved/code//</v>
      </c>
      <c r="AS1294" s="157"/>
      <c r="AT1294" s="162"/>
      <c r="AU1294" s="74">
        <f t="shared" si="676"/>
        <v>0</v>
      </c>
      <c r="AV1294" s="157"/>
      <c r="AW1294" s="75">
        <f>_xlfn.IFNA(VLOOKUP(L1294,list_vat[],3,FALSE),0)</f>
        <v>0</v>
      </c>
      <c r="AX1294" s="74">
        <f t="shared" si="694"/>
        <v>0</v>
      </c>
      <c r="AY1294" s="74">
        <f t="shared" si="695"/>
        <v>0</v>
      </c>
      <c r="AZ1294" s="130">
        <f t="shared" si="696"/>
        <v>0</v>
      </c>
      <c r="BA1294" s="74">
        <f t="shared" si="677"/>
        <v>0</v>
      </c>
      <c r="BB1294" s="193">
        <f t="shared" si="697"/>
        <v>0</v>
      </c>
      <c r="BC1294" s="102">
        <f t="shared" si="698"/>
        <v>0</v>
      </c>
      <c r="BD1294" s="102">
        <f t="shared" si="699"/>
        <v>0</v>
      </c>
      <c r="BE1294" s="413" t="s">
        <v>69</v>
      </c>
    </row>
    <row r="1295" spans="1:57" s="65" customFormat="1" ht="12" customHeight="1" x14ac:dyDescent="0.2">
      <c r="A1295" s="43">
        <v>1280</v>
      </c>
      <c r="B1295" s="166"/>
      <c r="C1295" s="166"/>
      <c r="D1295" s="166"/>
      <c r="E1295" s="162"/>
      <c r="F1295" s="166"/>
      <c r="G1295" s="162"/>
      <c r="H1295" s="162"/>
      <c r="I1295" s="189">
        <f t="shared" si="678"/>
        <v>0</v>
      </c>
      <c r="J1295" s="195"/>
      <c r="K1295" s="162"/>
      <c r="L1295" s="168"/>
      <c r="M1295" s="75">
        <f>_xlfn.XLOOKUP(L1295,list_vat[Страна],list_vat[Ставка НДС %],0,0)</f>
        <v>0</v>
      </c>
      <c r="N1295" s="162">
        <f t="shared" si="679"/>
        <v>0</v>
      </c>
      <c r="O1295" s="169"/>
      <c r="P1295" s="74">
        <f t="shared" si="700"/>
        <v>0</v>
      </c>
      <c r="Q1295" s="162"/>
      <c r="R1295" s="162" t="str">
        <f t="shared" si="680"/>
        <v>введи курс</v>
      </c>
      <c r="S1295" s="196">
        <f t="shared" si="681"/>
        <v>0</v>
      </c>
      <c r="T1295" s="192">
        <f t="shared" si="682"/>
        <v>0</v>
      </c>
      <c r="U1295" s="76">
        <f t="shared" si="683"/>
        <v>0</v>
      </c>
      <c r="V1295" s="123">
        <f t="shared" si="684"/>
        <v>0</v>
      </c>
      <c r="W1295" s="191"/>
      <c r="X1295" s="170"/>
      <c r="Y1295" s="74">
        <f t="shared" si="669"/>
        <v>0</v>
      </c>
      <c r="Z1295" s="188"/>
      <c r="AA1295" s="130">
        <f t="shared" si="685"/>
        <v>0</v>
      </c>
      <c r="AB1295" s="74">
        <f t="shared" si="686"/>
        <v>0</v>
      </c>
      <c r="AC1295" s="356"/>
      <c r="AD1295" s="130" cm="1">
        <f t="array" ref="AD1295">IFERROR(ROUND((_xlfn.IFS(offer_sale_type="поставка",AB1295,offer_sale_type="транзит",S1295)*(1+AC1295))/E1295,2),0)</f>
        <v>0</v>
      </c>
      <c r="AE1295" s="74">
        <f t="shared" si="687"/>
        <v>0</v>
      </c>
      <c r="AF1295" s="123" cm="1">
        <f t="array" ref="AF1295">IFERROR(ROUND(_xlfn.IFS(offer_sale_type="поставка",AB1295,offer_sale_type="транзит",S1295)*AC1295,2),0)</f>
        <v>0</v>
      </c>
      <c r="AG1295" s="130">
        <f t="shared" si="670"/>
        <v>0</v>
      </c>
      <c r="AH1295" s="74">
        <f t="shared" si="671"/>
        <v>0</v>
      </c>
      <c r="AI1295" s="123">
        <f t="shared" si="672"/>
        <v>0</v>
      </c>
      <c r="AJ1295" s="118">
        <f t="shared" si="688"/>
        <v>0</v>
      </c>
      <c r="AK1295" s="74">
        <f t="shared" si="689"/>
        <v>0</v>
      </c>
      <c r="AL1295" s="174">
        <f t="shared" si="690"/>
        <v>0</v>
      </c>
      <c r="AM1295" s="175">
        <f t="shared" si="673"/>
        <v>0</v>
      </c>
      <c r="AN1295" s="130">
        <f t="shared" si="691"/>
        <v>0</v>
      </c>
      <c r="AO1295" s="74">
        <f t="shared" si="674"/>
        <v>0</v>
      </c>
      <c r="AP1295" s="123">
        <f t="shared" si="692"/>
        <v>0</v>
      </c>
      <c r="AQ1295" s="118">
        <f t="shared" si="675"/>
        <v>0</v>
      </c>
      <c r="AR1295" s="82" t="str">
        <f t="shared" si="693"/>
        <v>https://www.alta.ru/tnved/code//</v>
      </c>
      <c r="AS1295" s="157"/>
      <c r="AT1295" s="162"/>
      <c r="AU1295" s="74">
        <f t="shared" si="676"/>
        <v>0</v>
      </c>
      <c r="AV1295" s="157"/>
      <c r="AW1295" s="75">
        <f>_xlfn.IFNA(VLOOKUP(L1295,list_vat[],3,FALSE),0)</f>
        <v>0</v>
      </c>
      <c r="AX1295" s="74">
        <f t="shared" si="694"/>
        <v>0</v>
      </c>
      <c r="AY1295" s="74">
        <f t="shared" si="695"/>
        <v>0</v>
      </c>
      <c r="AZ1295" s="130">
        <f t="shared" si="696"/>
        <v>0</v>
      </c>
      <c r="BA1295" s="74">
        <f t="shared" si="677"/>
        <v>0</v>
      </c>
      <c r="BB1295" s="193">
        <f t="shared" si="697"/>
        <v>0</v>
      </c>
      <c r="BC1295" s="102">
        <f t="shared" si="698"/>
        <v>0</v>
      </c>
      <c r="BD1295" s="102">
        <f t="shared" si="699"/>
        <v>0</v>
      </c>
      <c r="BE1295" s="413" t="s">
        <v>69</v>
      </c>
    </row>
    <row r="1296" spans="1:57" s="65" customFormat="1" ht="12" customHeight="1" x14ac:dyDescent="0.2">
      <c r="A1296" s="43">
        <v>1281</v>
      </c>
      <c r="B1296" s="166"/>
      <c r="C1296" s="166"/>
      <c r="D1296" s="166"/>
      <c r="E1296" s="162"/>
      <c r="F1296" s="166"/>
      <c r="G1296" s="162"/>
      <c r="H1296" s="162"/>
      <c r="I1296" s="189">
        <f t="shared" si="678"/>
        <v>0</v>
      </c>
      <c r="J1296" s="195"/>
      <c r="K1296" s="162"/>
      <c r="L1296" s="168"/>
      <c r="M1296" s="75">
        <f>_xlfn.XLOOKUP(L1296,list_vat[Страна],list_vat[Ставка НДС %],0,0)</f>
        <v>0</v>
      </c>
      <c r="N1296" s="162">
        <f t="shared" si="679"/>
        <v>0</v>
      </c>
      <c r="O1296" s="169"/>
      <c r="P1296" s="74">
        <f t="shared" si="700"/>
        <v>0</v>
      </c>
      <c r="Q1296" s="162"/>
      <c r="R1296" s="162" t="str">
        <f t="shared" si="680"/>
        <v>введи курс</v>
      </c>
      <c r="S1296" s="196">
        <f t="shared" si="681"/>
        <v>0</v>
      </c>
      <c r="T1296" s="192">
        <f t="shared" si="682"/>
        <v>0</v>
      </c>
      <c r="U1296" s="76">
        <f t="shared" si="683"/>
        <v>0</v>
      </c>
      <c r="V1296" s="123">
        <f t="shared" si="684"/>
        <v>0</v>
      </c>
      <c r="W1296" s="191"/>
      <c r="X1296" s="170"/>
      <c r="Y1296" s="74">
        <f t="shared" ref="Y1296:Y1359" si="701">ROUND(IF(offer_incoterms="DDP",X1296*(S1296+T1296),0),2)</f>
        <v>0</v>
      </c>
      <c r="Z1296" s="188"/>
      <c r="AA1296" s="130">
        <f t="shared" si="685"/>
        <v>0</v>
      </c>
      <c r="AB1296" s="74">
        <f t="shared" si="686"/>
        <v>0</v>
      </c>
      <c r="AC1296" s="356"/>
      <c r="AD1296" s="130" cm="1">
        <f t="array" ref="AD1296">IFERROR(ROUND((_xlfn.IFS(offer_sale_type="поставка",AB1296,offer_sale_type="транзит",S1296)*(1+AC1296))/E1296,2),0)</f>
        <v>0</v>
      </c>
      <c r="AE1296" s="74">
        <f t="shared" si="687"/>
        <v>0</v>
      </c>
      <c r="AF1296" s="123" cm="1">
        <f t="array" ref="AF1296">IFERROR(ROUND(_xlfn.IFS(offer_sale_type="поставка",AB1296,offer_sale_type="транзит",S1296)*AC1296,2),0)</f>
        <v>0</v>
      </c>
      <c r="AG1296" s="130">
        <f t="shared" ref="AG1296:AG1359" si="702">$BD1296*VLOOKUP($AG$3,$AF$4:$AG$7,2,FALSE)</f>
        <v>0</v>
      </c>
      <c r="AH1296" s="74">
        <f t="shared" ref="AH1296:AH1359" si="703">SUM(AE1296,AG1296,AI1296)*rate_forex_risk</f>
        <v>0</v>
      </c>
      <c r="AI1296" s="123">
        <f t="shared" ref="AI1296:AI1359" si="704">IF(OR(seller_region="TR",offer_sale_type="экспорт"),0,rate_fin_comm)*SUM(AZ1296,AZ1296*AW1296,T1296)</f>
        <v>0</v>
      </c>
      <c r="AJ1296" s="118">
        <f t="shared" si="688"/>
        <v>0</v>
      </c>
      <c r="AK1296" s="74">
        <f t="shared" si="689"/>
        <v>0</v>
      </c>
      <c r="AL1296" s="174">
        <f t="shared" si="690"/>
        <v>0</v>
      </c>
      <c r="AM1296" s="175">
        <f t="shared" ref="AM1296:AM1359" si="705">ROUND(AJ1296*(1+IF(offer_incoterms="DDP",rate_vatRu,0)),2)</f>
        <v>0</v>
      </c>
      <c r="AN1296" s="130">
        <f t="shared" si="691"/>
        <v>0</v>
      </c>
      <c r="AO1296" s="74">
        <f t="shared" ref="AO1296:AO1359" si="706">SUM(AY1296,Y1296:Z1296,T1296)*IF(AND(offer_incoterms="DDP",offer_sale_type&lt;&gt;"экспорт"),rate_vatRu,0)</f>
        <v>0</v>
      </c>
      <c r="AP1296" s="123">
        <f t="shared" si="692"/>
        <v>0</v>
      </c>
      <c r="AQ1296" s="118">
        <f t="shared" ref="AQ1296:AQ1359" si="707">IF(offer_sale_type="транзит",SUM(AF1296:AI1296,BA1296,BB1296),0)</f>
        <v>0</v>
      </c>
      <c r="AR1296" s="82" t="str">
        <f t="shared" si="693"/>
        <v>https://www.alta.ru/tnved/code//</v>
      </c>
      <c r="AS1296" s="157"/>
      <c r="AT1296" s="162"/>
      <c r="AU1296" s="74">
        <f t="shared" ref="AU1296:AU1359" si="708">IF(ISBLANK(AT1296),0,AJ1296-AT1296)</f>
        <v>0</v>
      </c>
      <c r="AV1296" s="157"/>
      <c r="AW1296" s="75">
        <f>_xlfn.IFNA(VLOOKUP(L1296,list_vat[],3,FALSE),0)</f>
        <v>0</v>
      </c>
      <c r="AX1296" s="74">
        <f t="shared" si="694"/>
        <v>0</v>
      </c>
      <c r="AY1296" s="74">
        <f t="shared" si="695"/>
        <v>0</v>
      </c>
      <c r="AZ1296" s="130">
        <f t="shared" si="696"/>
        <v>0</v>
      </c>
      <c r="BA1296" s="74">
        <f t="shared" ref="BA1296:BA1359" si="709">cost_fin_total*$BD1296</f>
        <v>0</v>
      </c>
      <c r="BB1296" s="193">
        <f t="shared" si="697"/>
        <v>0</v>
      </c>
      <c r="BC1296" s="102">
        <f t="shared" si="698"/>
        <v>0</v>
      </c>
      <c r="BD1296" s="102">
        <f t="shared" si="699"/>
        <v>0</v>
      </c>
      <c r="BE1296" s="413" t="s">
        <v>69</v>
      </c>
    </row>
    <row r="1297" spans="1:57" s="65" customFormat="1" ht="12" customHeight="1" x14ac:dyDescent="0.2">
      <c r="A1297" s="43">
        <v>1282</v>
      </c>
      <c r="B1297" s="166"/>
      <c r="C1297" s="166"/>
      <c r="D1297" s="166"/>
      <c r="E1297" s="162"/>
      <c r="F1297" s="166"/>
      <c r="G1297" s="162"/>
      <c r="H1297" s="162"/>
      <c r="I1297" s="189">
        <f t="shared" ref="I1297:I1360" si="710">E1297*G1297</f>
        <v>0</v>
      </c>
      <c r="J1297" s="195"/>
      <c r="K1297" s="162"/>
      <c r="L1297" s="168"/>
      <c r="M1297" s="75">
        <f>_xlfn.XLOOKUP(L1297,list_vat[Страна],list_vat[Ставка НДС %],0,0)</f>
        <v>0</v>
      </c>
      <c r="N1297" s="162">
        <f t="shared" ref="N1297:N1360" si="711">IFERROR(IF(L1297="Китай",K1297,K1297/(1+M1297)),0)</f>
        <v>0</v>
      </c>
      <c r="O1297" s="169"/>
      <c r="P1297" s="74">
        <f t="shared" si="700"/>
        <v>0</v>
      </c>
      <c r="Q1297" s="162"/>
      <c r="R1297" s="162" t="str">
        <f t="shared" ref="R1297:R1360" si="712">IF(ISBLANK(Q1297),"введи курс",P1297/Q1297)</f>
        <v>введи курс</v>
      </c>
      <c r="S1297" s="196">
        <f t="shared" ref="S1297:S1360" si="713">IF(AND(ISNUMBER(E1297),ISNUMBER(Q1297)),E1297*R1297,0)</f>
        <v>0</v>
      </c>
      <c r="T1297" s="192">
        <f t="shared" ref="T1297:T1360" si="714">$BC1297*V$11</f>
        <v>0</v>
      </c>
      <c r="U1297" s="76">
        <f t="shared" ref="U1297:U1360" si="715">$BC1297*W$11</f>
        <v>0</v>
      </c>
      <c r="V1297" s="123">
        <f t="shared" ref="V1297:V1360" si="716">+SUM(T1297:U1297)</f>
        <v>0</v>
      </c>
      <c r="W1297" s="191"/>
      <c r="X1297" s="170"/>
      <c r="Y1297" s="74">
        <f t="shared" si="701"/>
        <v>0</v>
      </c>
      <c r="Z1297" s="188"/>
      <c r="AA1297" s="130">
        <f t="shared" ref="AA1297:AA1360" si="717">IFERROR(AB1297/E1297,0)</f>
        <v>0</v>
      </c>
      <c r="AB1297" s="74">
        <f t="shared" ref="AB1297:AB1360" si="718">ROUND(SUM(S1297,V1297,Y1297:Z1297,BA1297:BB1297),2)</f>
        <v>0</v>
      </c>
      <c r="AC1297" s="356"/>
      <c r="AD1297" s="130" cm="1">
        <f t="array" ref="AD1297">IFERROR(ROUND((_xlfn.IFS(offer_sale_type="поставка",AB1297,offer_sale_type="транзит",S1297)*(1+AC1297))/E1297,2),0)</f>
        <v>0</v>
      </c>
      <c r="AE1297" s="74">
        <f t="shared" ref="AE1297:AE1360" si="719">AD1297*E1297</f>
        <v>0</v>
      </c>
      <c r="AF1297" s="123" cm="1">
        <f t="array" ref="AF1297">IFERROR(ROUND(_xlfn.IFS(offer_sale_type="поставка",AB1297,offer_sale_type="транзит",S1297)*AC1297,2),0)</f>
        <v>0</v>
      </c>
      <c r="AG1297" s="130">
        <f t="shared" si="702"/>
        <v>0</v>
      </c>
      <c r="AH1297" s="74">
        <f t="shared" si="703"/>
        <v>0</v>
      </c>
      <c r="AI1297" s="123">
        <f t="shared" si="704"/>
        <v>0</v>
      </c>
      <c r="AJ1297" s="118">
        <f t="shared" ref="AJ1297:AJ1360" si="720">IFERROR(ROUND(SUM(AB1297,AF1297:AI1297)/E1297,2),0)</f>
        <v>0</v>
      </c>
      <c r="AK1297" s="74">
        <f t="shared" ref="AK1297:AK1360" si="721">AJ1297*E1297</f>
        <v>0</v>
      </c>
      <c r="AL1297" s="174">
        <f t="shared" ref="AL1297:AL1360" si="722">ROUND(IFERROR(AM1297*E1297,0),2)</f>
        <v>0</v>
      </c>
      <c r="AM1297" s="175">
        <f t="shared" si="705"/>
        <v>0</v>
      </c>
      <c r="AN1297" s="130">
        <f t="shared" ref="AN1297:AN1360" si="723">AL1297-AK1297</f>
        <v>0</v>
      </c>
      <c r="AO1297" s="74">
        <f t="shared" si="706"/>
        <v>0</v>
      </c>
      <c r="AP1297" s="123">
        <f t="shared" ref="AP1297:AP1360" si="724">AN1297-AO1297</f>
        <v>0</v>
      </c>
      <c r="AQ1297" s="118">
        <f t="shared" si="707"/>
        <v>0</v>
      </c>
      <c r="AR1297" s="82" t="str">
        <f t="shared" ref="AR1297:AR1360" si="725">HYPERLINK("https://www.alta.ru/tnved/code/")&amp;W1297&amp;"/"</f>
        <v>https://www.alta.ru/tnved/code//</v>
      </c>
      <c r="AS1297" s="157"/>
      <c r="AT1297" s="162"/>
      <c r="AU1297" s="74">
        <f t="shared" si="708"/>
        <v>0</v>
      </c>
      <c r="AV1297" s="157"/>
      <c r="AW1297" s="75">
        <f>_xlfn.IFNA(VLOOKUP(L1297,list_vat[],3,FALSE),0)</f>
        <v>0</v>
      </c>
      <c r="AX1297" s="74">
        <f t="shared" ref="AX1297:AX1360" si="726">IFERROR(ROUND(S1297*(1+AW1297)/E1297,2),0)</f>
        <v>0</v>
      </c>
      <c r="AY1297" s="74">
        <f t="shared" ref="AY1297:AY1360" si="727">E1297*AX1297</f>
        <v>0</v>
      </c>
      <c r="AZ1297" s="130">
        <f t="shared" ref="AZ1297:AZ1360" si="728">S1297*(1+M1297)</f>
        <v>0</v>
      </c>
      <c r="BA1297" s="74">
        <f t="shared" si="709"/>
        <v>0</v>
      </c>
      <c r="BB1297" s="193">
        <f t="shared" ref="BB1297:BB1360" si="729">credit_sales_interest*BD1297</f>
        <v>0</v>
      </c>
      <c r="BC1297" s="102">
        <f t="shared" ref="BC1297:BC1360" si="730">IFERROR(IF($I$13&gt;0,$I1297/$I$13,$S1297/$S$13),0)</f>
        <v>0</v>
      </c>
      <c r="BD1297" s="102">
        <f t="shared" ref="BD1297:BD1360" si="731">IFERROR($S1297/$S$13,0)</f>
        <v>0</v>
      </c>
      <c r="BE1297" s="413" t="s">
        <v>69</v>
      </c>
    </row>
    <row r="1298" spans="1:57" s="65" customFormat="1" ht="12" customHeight="1" x14ac:dyDescent="0.2">
      <c r="A1298" s="43">
        <v>1283</v>
      </c>
      <c r="B1298" s="166"/>
      <c r="C1298" s="166"/>
      <c r="D1298" s="166"/>
      <c r="E1298" s="162"/>
      <c r="F1298" s="166"/>
      <c r="G1298" s="162"/>
      <c r="H1298" s="162"/>
      <c r="I1298" s="189">
        <f t="shared" si="710"/>
        <v>0</v>
      </c>
      <c r="J1298" s="195"/>
      <c r="K1298" s="162"/>
      <c r="L1298" s="168"/>
      <c r="M1298" s="75">
        <f>_xlfn.XLOOKUP(L1298,list_vat[Страна],list_vat[Ставка НДС %],0,0)</f>
        <v>0</v>
      </c>
      <c r="N1298" s="162">
        <f t="shared" si="711"/>
        <v>0</v>
      </c>
      <c r="O1298" s="169"/>
      <c r="P1298" s="74">
        <f t="shared" ref="P1298:P1361" si="732">N1298*(1-O1298)</f>
        <v>0</v>
      </c>
      <c r="Q1298" s="162"/>
      <c r="R1298" s="162" t="str">
        <f t="shared" si="712"/>
        <v>введи курс</v>
      </c>
      <c r="S1298" s="196">
        <f t="shared" si="713"/>
        <v>0</v>
      </c>
      <c r="T1298" s="192">
        <f t="shared" si="714"/>
        <v>0</v>
      </c>
      <c r="U1298" s="76">
        <f t="shared" si="715"/>
        <v>0</v>
      </c>
      <c r="V1298" s="123">
        <f t="shared" si="716"/>
        <v>0</v>
      </c>
      <c r="W1298" s="191"/>
      <c r="X1298" s="170"/>
      <c r="Y1298" s="74">
        <f t="shared" si="701"/>
        <v>0</v>
      </c>
      <c r="Z1298" s="188"/>
      <c r="AA1298" s="130">
        <f t="shared" si="717"/>
        <v>0</v>
      </c>
      <c r="AB1298" s="74">
        <f t="shared" si="718"/>
        <v>0</v>
      </c>
      <c r="AC1298" s="356"/>
      <c r="AD1298" s="130" cm="1">
        <f t="array" ref="AD1298">IFERROR(ROUND((_xlfn.IFS(offer_sale_type="поставка",AB1298,offer_sale_type="транзит",S1298)*(1+AC1298))/E1298,2),0)</f>
        <v>0</v>
      </c>
      <c r="AE1298" s="74">
        <f t="shared" si="719"/>
        <v>0</v>
      </c>
      <c r="AF1298" s="123" cm="1">
        <f t="array" ref="AF1298">IFERROR(ROUND(_xlfn.IFS(offer_sale_type="поставка",AB1298,offer_sale_type="транзит",S1298)*AC1298,2),0)</f>
        <v>0</v>
      </c>
      <c r="AG1298" s="130">
        <f t="shared" si="702"/>
        <v>0</v>
      </c>
      <c r="AH1298" s="74">
        <f t="shared" si="703"/>
        <v>0</v>
      </c>
      <c r="AI1298" s="123">
        <f t="shared" si="704"/>
        <v>0</v>
      </c>
      <c r="AJ1298" s="118">
        <f t="shared" si="720"/>
        <v>0</v>
      </c>
      <c r="AK1298" s="74">
        <f t="shared" si="721"/>
        <v>0</v>
      </c>
      <c r="AL1298" s="174">
        <f t="shared" si="722"/>
        <v>0</v>
      </c>
      <c r="AM1298" s="175">
        <f t="shared" si="705"/>
        <v>0</v>
      </c>
      <c r="AN1298" s="130">
        <f t="shared" si="723"/>
        <v>0</v>
      </c>
      <c r="AO1298" s="74">
        <f t="shared" si="706"/>
        <v>0</v>
      </c>
      <c r="AP1298" s="123">
        <f t="shared" si="724"/>
        <v>0</v>
      </c>
      <c r="AQ1298" s="118">
        <f t="shared" si="707"/>
        <v>0</v>
      </c>
      <c r="AR1298" s="82" t="str">
        <f t="shared" si="725"/>
        <v>https://www.alta.ru/tnved/code//</v>
      </c>
      <c r="AS1298" s="157"/>
      <c r="AT1298" s="162"/>
      <c r="AU1298" s="74">
        <f t="shared" si="708"/>
        <v>0</v>
      </c>
      <c r="AV1298" s="157"/>
      <c r="AW1298" s="75">
        <f>_xlfn.IFNA(VLOOKUP(L1298,list_vat[],3,FALSE),0)</f>
        <v>0</v>
      </c>
      <c r="AX1298" s="74">
        <f t="shared" si="726"/>
        <v>0</v>
      </c>
      <c r="AY1298" s="74">
        <f t="shared" si="727"/>
        <v>0</v>
      </c>
      <c r="AZ1298" s="130">
        <f t="shared" si="728"/>
        <v>0</v>
      </c>
      <c r="BA1298" s="74">
        <f t="shared" si="709"/>
        <v>0</v>
      </c>
      <c r="BB1298" s="193">
        <f t="shared" si="729"/>
        <v>0</v>
      </c>
      <c r="BC1298" s="102">
        <f t="shared" si="730"/>
        <v>0</v>
      </c>
      <c r="BD1298" s="102">
        <f t="shared" si="731"/>
        <v>0</v>
      </c>
      <c r="BE1298" s="413" t="s">
        <v>69</v>
      </c>
    </row>
    <row r="1299" spans="1:57" s="65" customFormat="1" ht="12" customHeight="1" x14ac:dyDescent="0.2">
      <c r="A1299" s="43">
        <v>1284</v>
      </c>
      <c r="B1299" s="166"/>
      <c r="C1299" s="166"/>
      <c r="D1299" s="166"/>
      <c r="E1299" s="162"/>
      <c r="F1299" s="166"/>
      <c r="G1299" s="162"/>
      <c r="H1299" s="162"/>
      <c r="I1299" s="189">
        <f t="shared" si="710"/>
        <v>0</v>
      </c>
      <c r="J1299" s="195"/>
      <c r="K1299" s="162"/>
      <c r="L1299" s="168"/>
      <c r="M1299" s="75">
        <f>_xlfn.XLOOKUP(L1299,list_vat[Страна],list_vat[Ставка НДС %],0,0)</f>
        <v>0</v>
      </c>
      <c r="N1299" s="162">
        <f t="shared" si="711"/>
        <v>0</v>
      </c>
      <c r="O1299" s="169"/>
      <c r="P1299" s="74">
        <f t="shared" si="732"/>
        <v>0</v>
      </c>
      <c r="Q1299" s="162"/>
      <c r="R1299" s="162" t="str">
        <f t="shared" si="712"/>
        <v>введи курс</v>
      </c>
      <c r="S1299" s="196">
        <f t="shared" si="713"/>
        <v>0</v>
      </c>
      <c r="T1299" s="192">
        <f t="shared" si="714"/>
        <v>0</v>
      </c>
      <c r="U1299" s="76">
        <f t="shared" si="715"/>
        <v>0</v>
      </c>
      <c r="V1299" s="123">
        <f t="shared" si="716"/>
        <v>0</v>
      </c>
      <c r="W1299" s="191"/>
      <c r="X1299" s="170"/>
      <c r="Y1299" s="74">
        <f t="shared" si="701"/>
        <v>0</v>
      </c>
      <c r="Z1299" s="188"/>
      <c r="AA1299" s="130">
        <f t="shared" si="717"/>
        <v>0</v>
      </c>
      <c r="AB1299" s="74">
        <f t="shared" si="718"/>
        <v>0</v>
      </c>
      <c r="AC1299" s="356"/>
      <c r="AD1299" s="130" cm="1">
        <f t="array" ref="AD1299">IFERROR(ROUND((_xlfn.IFS(offer_sale_type="поставка",AB1299,offer_sale_type="транзит",S1299)*(1+AC1299))/E1299,2),0)</f>
        <v>0</v>
      </c>
      <c r="AE1299" s="74">
        <f t="shared" si="719"/>
        <v>0</v>
      </c>
      <c r="AF1299" s="123" cm="1">
        <f t="array" ref="AF1299">IFERROR(ROUND(_xlfn.IFS(offer_sale_type="поставка",AB1299,offer_sale_type="транзит",S1299)*AC1299,2),0)</f>
        <v>0</v>
      </c>
      <c r="AG1299" s="130">
        <f t="shared" si="702"/>
        <v>0</v>
      </c>
      <c r="AH1299" s="74">
        <f t="shared" si="703"/>
        <v>0</v>
      </c>
      <c r="AI1299" s="123">
        <f t="shared" si="704"/>
        <v>0</v>
      </c>
      <c r="AJ1299" s="118">
        <f t="shared" si="720"/>
        <v>0</v>
      </c>
      <c r="AK1299" s="74">
        <f t="shared" si="721"/>
        <v>0</v>
      </c>
      <c r="AL1299" s="174">
        <f t="shared" si="722"/>
        <v>0</v>
      </c>
      <c r="AM1299" s="175">
        <f t="shared" si="705"/>
        <v>0</v>
      </c>
      <c r="AN1299" s="130">
        <f t="shared" si="723"/>
        <v>0</v>
      </c>
      <c r="AO1299" s="74">
        <f t="shared" si="706"/>
        <v>0</v>
      </c>
      <c r="AP1299" s="123">
        <f t="shared" si="724"/>
        <v>0</v>
      </c>
      <c r="AQ1299" s="118">
        <f t="shared" si="707"/>
        <v>0</v>
      </c>
      <c r="AR1299" s="82" t="str">
        <f t="shared" si="725"/>
        <v>https://www.alta.ru/tnved/code//</v>
      </c>
      <c r="AS1299" s="157"/>
      <c r="AT1299" s="162"/>
      <c r="AU1299" s="74">
        <f t="shared" si="708"/>
        <v>0</v>
      </c>
      <c r="AV1299" s="157"/>
      <c r="AW1299" s="75">
        <f>_xlfn.IFNA(VLOOKUP(L1299,list_vat[],3,FALSE),0)</f>
        <v>0</v>
      </c>
      <c r="AX1299" s="74">
        <f t="shared" si="726"/>
        <v>0</v>
      </c>
      <c r="AY1299" s="74">
        <f t="shared" si="727"/>
        <v>0</v>
      </c>
      <c r="AZ1299" s="130">
        <f t="shared" si="728"/>
        <v>0</v>
      </c>
      <c r="BA1299" s="74">
        <f t="shared" si="709"/>
        <v>0</v>
      </c>
      <c r="BB1299" s="193">
        <f t="shared" si="729"/>
        <v>0</v>
      </c>
      <c r="BC1299" s="102">
        <f t="shared" si="730"/>
        <v>0</v>
      </c>
      <c r="BD1299" s="102">
        <f t="shared" si="731"/>
        <v>0</v>
      </c>
      <c r="BE1299" s="413" t="s">
        <v>69</v>
      </c>
    </row>
    <row r="1300" spans="1:57" s="65" customFormat="1" ht="12" customHeight="1" x14ac:dyDescent="0.2">
      <c r="A1300" s="43">
        <v>1285</v>
      </c>
      <c r="B1300" s="166"/>
      <c r="C1300" s="166"/>
      <c r="D1300" s="166"/>
      <c r="E1300" s="162"/>
      <c r="F1300" s="166"/>
      <c r="G1300" s="162"/>
      <c r="H1300" s="162"/>
      <c r="I1300" s="189">
        <f t="shared" si="710"/>
        <v>0</v>
      </c>
      <c r="J1300" s="195"/>
      <c r="K1300" s="162"/>
      <c r="L1300" s="168"/>
      <c r="M1300" s="75">
        <f>_xlfn.XLOOKUP(L1300,list_vat[Страна],list_vat[Ставка НДС %],0,0)</f>
        <v>0</v>
      </c>
      <c r="N1300" s="162">
        <f t="shared" si="711"/>
        <v>0</v>
      </c>
      <c r="O1300" s="169"/>
      <c r="P1300" s="74">
        <f t="shared" si="732"/>
        <v>0</v>
      </c>
      <c r="Q1300" s="162"/>
      <c r="R1300" s="162" t="str">
        <f t="shared" si="712"/>
        <v>введи курс</v>
      </c>
      <c r="S1300" s="196">
        <f t="shared" si="713"/>
        <v>0</v>
      </c>
      <c r="T1300" s="192">
        <f t="shared" si="714"/>
        <v>0</v>
      </c>
      <c r="U1300" s="76">
        <f t="shared" si="715"/>
        <v>0</v>
      </c>
      <c r="V1300" s="123">
        <f t="shared" si="716"/>
        <v>0</v>
      </c>
      <c r="W1300" s="191"/>
      <c r="X1300" s="170"/>
      <c r="Y1300" s="74">
        <f t="shared" si="701"/>
        <v>0</v>
      </c>
      <c r="Z1300" s="188"/>
      <c r="AA1300" s="130">
        <f t="shared" si="717"/>
        <v>0</v>
      </c>
      <c r="AB1300" s="74">
        <f t="shared" si="718"/>
        <v>0</v>
      </c>
      <c r="AC1300" s="356"/>
      <c r="AD1300" s="130" cm="1">
        <f t="array" ref="AD1300">IFERROR(ROUND((_xlfn.IFS(offer_sale_type="поставка",AB1300,offer_sale_type="транзит",S1300)*(1+AC1300))/E1300,2),0)</f>
        <v>0</v>
      </c>
      <c r="AE1300" s="74">
        <f t="shared" si="719"/>
        <v>0</v>
      </c>
      <c r="AF1300" s="123" cm="1">
        <f t="array" ref="AF1300">IFERROR(ROUND(_xlfn.IFS(offer_sale_type="поставка",AB1300,offer_sale_type="транзит",S1300)*AC1300,2),0)</f>
        <v>0</v>
      </c>
      <c r="AG1300" s="130">
        <f t="shared" si="702"/>
        <v>0</v>
      </c>
      <c r="AH1300" s="74">
        <f t="shared" si="703"/>
        <v>0</v>
      </c>
      <c r="AI1300" s="123">
        <f t="shared" si="704"/>
        <v>0</v>
      </c>
      <c r="AJ1300" s="118">
        <f t="shared" si="720"/>
        <v>0</v>
      </c>
      <c r="AK1300" s="74">
        <f t="shared" si="721"/>
        <v>0</v>
      </c>
      <c r="AL1300" s="174">
        <f t="shared" si="722"/>
        <v>0</v>
      </c>
      <c r="AM1300" s="175">
        <f t="shared" si="705"/>
        <v>0</v>
      </c>
      <c r="AN1300" s="130">
        <f t="shared" si="723"/>
        <v>0</v>
      </c>
      <c r="AO1300" s="74">
        <f t="shared" si="706"/>
        <v>0</v>
      </c>
      <c r="AP1300" s="123">
        <f t="shared" si="724"/>
        <v>0</v>
      </c>
      <c r="AQ1300" s="118">
        <f t="shared" si="707"/>
        <v>0</v>
      </c>
      <c r="AR1300" s="82" t="str">
        <f t="shared" si="725"/>
        <v>https://www.alta.ru/tnved/code//</v>
      </c>
      <c r="AS1300" s="157"/>
      <c r="AT1300" s="162"/>
      <c r="AU1300" s="74">
        <f t="shared" si="708"/>
        <v>0</v>
      </c>
      <c r="AV1300" s="157"/>
      <c r="AW1300" s="75">
        <f>_xlfn.IFNA(VLOOKUP(L1300,list_vat[],3,FALSE),0)</f>
        <v>0</v>
      </c>
      <c r="AX1300" s="74">
        <f t="shared" si="726"/>
        <v>0</v>
      </c>
      <c r="AY1300" s="74">
        <f t="shared" si="727"/>
        <v>0</v>
      </c>
      <c r="AZ1300" s="130">
        <f t="shared" si="728"/>
        <v>0</v>
      </c>
      <c r="BA1300" s="74">
        <f t="shared" si="709"/>
        <v>0</v>
      </c>
      <c r="BB1300" s="193">
        <f t="shared" si="729"/>
        <v>0</v>
      </c>
      <c r="BC1300" s="102">
        <f t="shared" si="730"/>
        <v>0</v>
      </c>
      <c r="BD1300" s="102">
        <f t="shared" si="731"/>
        <v>0</v>
      </c>
      <c r="BE1300" s="413" t="s">
        <v>69</v>
      </c>
    </row>
    <row r="1301" spans="1:57" s="65" customFormat="1" ht="12" customHeight="1" x14ac:dyDescent="0.2">
      <c r="A1301" s="43">
        <v>1286</v>
      </c>
      <c r="B1301" s="166"/>
      <c r="C1301" s="166"/>
      <c r="D1301" s="166"/>
      <c r="E1301" s="162"/>
      <c r="F1301" s="166"/>
      <c r="G1301" s="162"/>
      <c r="H1301" s="162"/>
      <c r="I1301" s="189">
        <f t="shared" si="710"/>
        <v>0</v>
      </c>
      <c r="J1301" s="195"/>
      <c r="K1301" s="162"/>
      <c r="L1301" s="168"/>
      <c r="M1301" s="75">
        <f>_xlfn.XLOOKUP(L1301,list_vat[Страна],list_vat[Ставка НДС %],0,0)</f>
        <v>0</v>
      </c>
      <c r="N1301" s="162">
        <f t="shared" si="711"/>
        <v>0</v>
      </c>
      <c r="O1301" s="169"/>
      <c r="P1301" s="74">
        <f t="shared" si="732"/>
        <v>0</v>
      </c>
      <c r="Q1301" s="162"/>
      <c r="R1301" s="162" t="str">
        <f t="shared" si="712"/>
        <v>введи курс</v>
      </c>
      <c r="S1301" s="196">
        <f t="shared" si="713"/>
        <v>0</v>
      </c>
      <c r="T1301" s="192">
        <f t="shared" si="714"/>
        <v>0</v>
      </c>
      <c r="U1301" s="76">
        <f t="shared" si="715"/>
        <v>0</v>
      </c>
      <c r="V1301" s="123">
        <f t="shared" si="716"/>
        <v>0</v>
      </c>
      <c r="W1301" s="191"/>
      <c r="X1301" s="170"/>
      <c r="Y1301" s="74">
        <f t="shared" si="701"/>
        <v>0</v>
      </c>
      <c r="Z1301" s="188"/>
      <c r="AA1301" s="130">
        <f t="shared" si="717"/>
        <v>0</v>
      </c>
      <c r="AB1301" s="74">
        <f t="shared" si="718"/>
        <v>0</v>
      </c>
      <c r="AC1301" s="356"/>
      <c r="AD1301" s="130" cm="1">
        <f t="array" ref="AD1301">IFERROR(ROUND((_xlfn.IFS(offer_sale_type="поставка",AB1301,offer_sale_type="транзит",S1301)*(1+AC1301))/E1301,2),0)</f>
        <v>0</v>
      </c>
      <c r="AE1301" s="74">
        <f t="shared" si="719"/>
        <v>0</v>
      </c>
      <c r="AF1301" s="123" cm="1">
        <f t="array" ref="AF1301">IFERROR(ROUND(_xlfn.IFS(offer_sale_type="поставка",AB1301,offer_sale_type="транзит",S1301)*AC1301,2),0)</f>
        <v>0</v>
      </c>
      <c r="AG1301" s="130">
        <f t="shared" si="702"/>
        <v>0</v>
      </c>
      <c r="AH1301" s="74">
        <f t="shared" si="703"/>
        <v>0</v>
      </c>
      <c r="AI1301" s="123">
        <f t="shared" si="704"/>
        <v>0</v>
      </c>
      <c r="AJ1301" s="118">
        <f t="shared" si="720"/>
        <v>0</v>
      </c>
      <c r="AK1301" s="74">
        <f t="shared" si="721"/>
        <v>0</v>
      </c>
      <c r="AL1301" s="174">
        <f t="shared" si="722"/>
        <v>0</v>
      </c>
      <c r="AM1301" s="175">
        <f t="shared" si="705"/>
        <v>0</v>
      </c>
      <c r="AN1301" s="130">
        <f t="shared" si="723"/>
        <v>0</v>
      </c>
      <c r="AO1301" s="74">
        <f t="shared" si="706"/>
        <v>0</v>
      </c>
      <c r="AP1301" s="123">
        <f t="shared" si="724"/>
        <v>0</v>
      </c>
      <c r="AQ1301" s="118">
        <f t="shared" si="707"/>
        <v>0</v>
      </c>
      <c r="AR1301" s="82" t="str">
        <f t="shared" si="725"/>
        <v>https://www.alta.ru/tnved/code//</v>
      </c>
      <c r="AS1301" s="157"/>
      <c r="AT1301" s="162"/>
      <c r="AU1301" s="74">
        <f t="shared" si="708"/>
        <v>0</v>
      </c>
      <c r="AV1301" s="157"/>
      <c r="AW1301" s="75">
        <f>_xlfn.IFNA(VLOOKUP(L1301,list_vat[],3,FALSE),0)</f>
        <v>0</v>
      </c>
      <c r="AX1301" s="74">
        <f t="shared" si="726"/>
        <v>0</v>
      </c>
      <c r="AY1301" s="74">
        <f t="shared" si="727"/>
        <v>0</v>
      </c>
      <c r="AZ1301" s="130">
        <f t="shared" si="728"/>
        <v>0</v>
      </c>
      <c r="BA1301" s="74">
        <f t="shared" si="709"/>
        <v>0</v>
      </c>
      <c r="BB1301" s="193">
        <f t="shared" si="729"/>
        <v>0</v>
      </c>
      <c r="BC1301" s="102">
        <f t="shared" si="730"/>
        <v>0</v>
      </c>
      <c r="BD1301" s="102">
        <f t="shared" si="731"/>
        <v>0</v>
      </c>
      <c r="BE1301" s="413" t="s">
        <v>69</v>
      </c>
    </row>
    <row r="1302" spans="1:57" s="65" customFormat="1" ht="12" customHeight="1" x14ac:dyDescent="0.2">
      <c r="A1302" s="43">
        <v>1287</v>
      </c>
      <c r="B1302" s="166"/>
      <c r="C1302" s="166"/>
      <c r="D1302" s="166"/>
      <c r="E1302" s="162"/>
      <c r="F1302" s="166"/>
      <c r="G1302" s="162"/>
      <c r="H1302" s="162"/>
      <c r="I1302" s="189">
        <f t="shared" si="710"/>
        <v>0</v>
      </c>
      <c r="J1302" s="195"/>
      <c r="K1302" s="162"/>
      <c r="L1302" s="168"/>
      <c r="M1302" s="75">
        <f>_xlfn.XLOOKUP(L1302,list_vat[Страна],list_vat[Ставка НДС %],0,0)</f>
        <v>0</v>
      </c>
      <c r="N1302" s="162">
        <f t="shared" si="711"/>
        <v>0</v>
      </c>
      <c r="O1302" s="169"/>
      <c r="P1302" s="74">
        <f t="shared" si="732"/>
        <v>0</v>
      </c>
      <c r="Q1302" s="162"/>
      <c r="R1302" s="162" t="str">
        <f t="shared" si="712"/>
        <v>введи курс</v>
      </c>
      <c r="S1302" s="196">
        <f t="shared" si="713"/>
        <v>0</v>
      </c>
      <c r="T1302" s="192">
        <f t="shared" si="714"/>
        <v>0</v>
      </c>
      <c r="U1302" s="76">
        <f t="shared" si="715"/>
        <v>0</v>
      </c>
      <c r="V1302" s="123">
        <f t="shared" si="716"/>
        <v>0</v>
      </c>
      <c r="W1302" s="191"/>
      <c r="X1302" s="170"/>
      <c r="Y1302" s="74">
        <f t="shared" si="701"/>
        <v>0</v>
      </c>
      <c r="Z1302" s="188"/>
      <c r="AA1302" s="130">
        <f t="shared" si="717"/>
        <v>0</v>
      </c>
      <c r="AB1302" s="74">
        <f t="shared" si="718"/>
        <v>0</v>
      </c>
      <c r="AC1302" s="356"/>
      <c r="AD1302" s="130" cm="1">
        <f t="array" ref="AD1302">IFERROR(ROUND((_xlfn.IFS(offer_sale_type="поставка",AB1302,offer_sale_type="транзит",S1302)*(1+AC1302))/E1302,2),0)</f>
        <v>0</v>
      </c>
      <c r="AE1302" s="74">
        <f t="shared" si="719"/>
        <v>0</v>
      </c>
      <c r="AF1302" s="123" cm="1">
        <f t="array" ref="AF1302">IFERROR(ROUND(_xlfn.IFS(offer_sale_type="поставка",AB1302,offer_sale_type="транзит",S1302)*AC1302,2),0)</f>
        <v>0</v>
      </c>
      <c r="AG1302" s="130">
        <f t="shared" si="702"/>
        <v>0</v>
      </c>
      <c r="AH1302" s="74">
        <f t="shared" si="703"/>
        <v>0</v>
      </c>
      <c r="AI1302" s="123">
        <f t="shared" si="704"/>
        <v>0</v>
      </c>
      <c r="AJ1302" s="118">
        <f t="shared" si="720"/>
        <v>0</v>
      </c>
      <c r="AK1302" s="74">
        <f t="shared" si="721"/>
        <v>0</v>
      </c>
      <c r="AL1302" s="174">
        <f t="shared" si="722"/>
        <v>0</v>
      </c>
      <c r="AM1302" s="175">
        <f t="shared" si="705"/>
        <v>0</v>
      </c>
      <c r="AN1302" s="130">
        <f t="shared" si="723"/>
        <v>0</v>
      </c>
      <c r="AO1302" s="74">
        <f t="shared" si="706"/>
        <v>0</v>
      </c>
      <c r="AP1302" s="123">
        <f t="shared" si="724"/>
        <v>0</v>
      </c>
      <c r="AQ1302" s="118">
        <f t="shared" si="707"/>
        <v>0</v>
      </c>
      <c r="AR1302" s="82" t="str">
        <f t="shared" si="725"/>
        <v>https://www.alta.ru/tnved/code//</v>
      </c>
      <c r="AS1302" s="157"/>
      <c r="AT1302" s="162"/>
      <c r="AU1302" s="74">
        <f t="shared" si="708"/>
        <v>0</v>
      </c>
      <c r="AV1302" s="157"/>
      <c r="AW1302" s="75">
        <f>_xlfn.IFNA(VLOOKUP(L1302,list_vat[],3,FALSE),0)</f>
        <v>0</v>
      </c>
      <c r="AX1302" s="74">
        <f t="shared" si="726"/>
        <v>0</v>
      </c>
      <c r="AY1302" s="74">
        <f t="shared" si="727"/>
        <v>0</v>
      </c>
      <c r="AZ1302" s="130">
        <f t="shared" si="728"/>
        <v>0</v>
      </c>
      <c r="BA1302" s="74">
        <f t="shared" si="709"/>
        <v>0</v>
      </c>
      <c r="BB1302" s="193">
        <f t="shared" si="729"/>
        <v>0</v>
      </c>
      <c r="BC1302" s="102">
        <f t="shared" si="730"/>
        <v>0</v>
      </c>
      <c r="BD1302" s="102">
        <f t="shared" si="731"/>
        <v>0</v>
      </c>
      <c r="BE1302" s="413" t="s">
        <v>69</v>
      </c>
    </row>
    <row r="1303" spans="1:57" s="65" customFormat="1" ht="12" customHeight="1" x14ac:dyDescent="0.2">
      <c r="A1303" s="43">
        <v>1288</v>
      </c>
      <c r="B1303" s="166"/>
      <c r="C1303" s="166"/>
      <c r="D1303" s="166"/>
      <c r="E1303" s="162"/>
      <c r="F1303" s="166"/>
      <c r="G1303" s="162"/>
      <c r="H1303" s="162"/>
      <c r="I1303" s="189">
        <f t="shared" si="710"/>
        <v>0</v>
      </c>
      <c r="J1303" s="195"/>
      <c r="K1303" s="162"/>
      <c r="L1303" s="168"/>
      <c r="M1303" s="75">
        <f>_xlfn.XLOOKUP(L1303,list_vat[Страна],list_vat[Ставка НДС %],0,0)</f>
        <v>0</v>
      </c>
      <c r="N1303" s="162">
        <f t="shared" si="711"/>
        <v>0</v>
      </c>
      <c r="O1303" s="169"/>
      <c r="P1303" s="74">
        <f t="shared" si="732"/>
        <v>0</v>
      </c>
      <c r="Q1303" s="162"/>
      <c r="R1303" s="162" t="str">
        <f t="shared" si="712"/>
        <v>введи курс</v>
      </c>
      <c r="S1303" s="196">
        <f t="shared" si="713"/>
        <v>0</v>
      </c>
      <c r="T1303" s="192">
        <f t="shared" si="714"/>
        <v>0</v>
      </c>
      <c r="U1303" s="76">
        <f t="shared" si="715"/>
        <v>0</v>
      </c>
      <c r="V1303" s="123">
        <f t="shared" si="716"/>
        <v>0</v>
      </c>
      <c r="W1303" s="191"/>
      <c r="X1303" s="170"/>
      <c r="Y1303" s="74">
        <f t="shared" si="701"/>
        <v>0</v>
      </c>
      <c r="Z1303" s="188"/>
      <c r="AA1303" s="130">
        <f t="shared" si="717"/>
        <v>0</v>
      </c>
      <c r="AB1303" s="74">
        <f t="shared" si="718"/>
        <v>0</v>
      </c>
      <c r="AC1303" s="356"/>
      <c r="AD1303" s="130" cm="1">
        <f t="array" ref="AD1303">IFERROR(ROUND((_xlfn.IFS(offer_sale_type="поставка",AB1303,offer_sale_type="транзит",S1303)*(1+AC1303))/E1303,2),0)</f>
        <v>0</v>
      </c>
      <c r="AE1303" s="74">
        <f t="shared" si="719"/>
        <v>0</v>
      </c>
      <c r="AF1303" s="123" cm="1">
        <f t="array" ref="AF1303">IFERROR(ROUND(_xlfn.IFS(offer_sale_type="поставка",AB1303,offer_sale_type="транзит",S1303)*AC1303,2),0)</f>
        <v>0</v>
      </c>
      <c r="AG1303" s="130">
        <f t="shared" si="702"/>
        <v>0</v>
      </c>
      <c r="AH1303" s="74">
        <f t="shared" si="703"/>
        <v>0</v>
      </c>
      <c r="AI1303" s="123">
        <f t="shared" si="704"/>
        <v>0</v>
      </c>
      <c r="AJ1303" s="118">
        <f t="shared" si="720"/>
        <v>0</v>
      </c>
      <c r="AK1303" s="74">
        <f t="shared" si="721"/>
        <v>0</v>
      </c>
      <c r="AL1303" s="174">
        <f t="shared" si="722"/>
        <v>0</v>
      </c>
      <c r="AM1303" s="175">
        <f t="shared" si="705"/>
        <v>0</v>
      </c>
      <c r="AN1303" s="130">
        <f t="shared" si="723"/>
        <v>0</v>
      </c>
      <c r="AO1303" s="74">
        <f t="shared" si="706"/>
        <v>0</v>
      </c>
      <c r="AP1303" s="123">
        <f t="shared" si="724"/>
        <v>0</v>
      </c>
      <c r="AQ1303" s="118">
        <f t="shared" si="707"/>
        <v>0</v>
      </c>
      <c r="AR1303" s="82" t="str">
        <f t="shared" si="725"/>
        <v>https://www.alta.ru/tnved/code//</v>
      </c>
      <c r="AS1303" s="157"/>
      <c r="AT1303" s="162"/>
      <c r="AU1303" s="74">
        <f t="shared" si="708"/>
        <v>0</v>
      </c>
      <c r="AV1303" s="157"/>
      <c r="AW1303" s="75">
        <f>_xlfn.IFNA(VLOOKUP(L1303,list_vat[],3,FALSE),0)</f>
        <v>0</v>
      </c>
      <c r="AX1303" s="74">
        <f t="shared" si="726"/>
        <v>0</v>
      </c>
      <c r="AY1303" s="74">
        <f t="shared" si="727"/>
        <v>0</v>
      </c>
      <c r="AZ1303" s="130">
        <f t="shared" si="728"/>
        <v>0</v>
      </c>
      <c r="BA1303" s="74">
        <f t="shared" si="709"/>
        <v>0</v>
      </c>
      <c r="BB1303" s="193">
        <f t="shared" si="729"/>
        <v>0</v>
      </c>
      <c r="BC1303" s="102">
        <f t="shared" si="730"/>
        <v>0</v>
      </c>
      <c r="BD1303" s="102">
        <f t="shared" si="731"/>
        <v>0</v>
      </c>
      <c r="BE1303" s="413" t="s">
        <v>69</v>
      </c>
    </row>
    <row r="1304" spans="1:57" s="65" customFormat="1" ht="12" customHeight="1" x14ac:dyDescent="0.2">
      <c r="A1304" s="43">
        <v>1289</v>
      </c>
      <c r="B1304" s="166"/>
      <c r="C1304" s="166"/>
      <c r="D1304" s="166"/>
      <c r="E1304" s="162"/>
      <c r="F1304" s="166"/>
      <c r="G1304" s="162"/>
      <c r="H1304" s="162"/>
      <c r="I1304" s="189">
        <f t="shared" si="710"/>
        <v>0</v>
      </c>
      <c r="J1304" s="195"/>
      <c r="K1304" s="162"/>
      <c r="L1304" s="168"/>
      <c r="M1304" s="75">
        <f>_xlfn.XLOOKUP(L1304,list_vat[Страна],list_vat[Ставка НДС %],0,0)</f>
        <v>0</v>
      </c>
      <c r="N1304" s="162">
        <f t="shared" si="711"/>
        <v>0</v>
      </c>
      <c r="O1304" s="169"/>
      <c r="P1304" s="74">
        <f t="shared" si="732"/>
        <v>0</v>
      </c>
      <c r="Q1304" s="162"/>
      <c r="R1304" s="162" t="str">
        <f t="shared" si="712"/>
        <v>введи курс</v>
      </c>
      <c r="S1304" s="196">
        <f t="shared" si="713"/>
        <v>0</v>
      </c>
      <c r="T1304" s="192">
        <f t="shared" si="714"/>
        <v>0</v>
      </c>
      <c r="U1304" s="76">
        <f t="shared" si="715"/>
        <v>0</v>
      </c>
      <c r="V1304" s="123">
        <f t="shared" si="716"/>
        <v>0</v>
      </c>
      <c r="W1304" s="191"/>
      <c r="X1304" s="170"/>
      <c r="Y1304" s="74">
        <f t="shared" si="701"/>
        <v>0</v>
      </c>
      <c r="Z1304" s="188"/>
      <c r="AA1304" s="130">
        <f t="shared" si="717"/>
        <v>0</v>
      </c>
      <c r="AB1304" s="74">
        <f t="shared" si="718"/>
        <v>0</v>
      </c>
      <c r="AC1304" s="356"/>
      <c r="AD1304" s="130" cm="1">
        <f t="array" ref="AD1304">IFERROR(ROUND((_xlfn.IFS(offer_sale_type="поставка",AB1304,offer_sale_type="транзит",S1304)*(1+AC1304))/E1304,2),0)</f>
        <v>0</v>
      </c>
      <c r="AE1304" s="74">
        <f t="shared" si="719"/>
        <v>0</v>
      </c>
      <c r="AF1304" s="123" cm="1">
        <f t="array" ref="AF1304">IFERROR(ROUND(_xlfn.IFS(offer_sale_type="поставка",AB1304,offer_sale_type="транзит",S1304)*AC1304,2),0)</f>
        <v>0</v>
      </c>
      <c r="AG1304" s="130">
        <f t="shared" si="702"/>
        <v>0</v>
      </c>
      <c r="AH1304" s="74">
        <f t="shared" si="703"/>
        <v>0</v>
      </c>
      <c r="AI1304" s="123">
        <f t="shared" si="704"/>
        <v>0</v>
      </c>
      <c r="AJ1304" s="118">
        <f t="shared" si="720"/>
        <v>0</v>
      </c>
      <c r="AK1304" s="74">
        <f t="shared" si="721"/>
        <v>0</v>
      </c>
      <c r="AL1304" s="174">
        <f t="shared" si="722"/>
        <v>0</v>
      </c>
      <c r="AM1304" s="175">
        <f t="shared" si="705"/>
        <v>0</v>
      </c>
      <c r="AN1304" s="130">
        <f t="shared" si="723"/>
        <v>0</v>
      </c>
      <c r="AO1304" s="74">
        <f t="shared" si="706"/>
        <v>0</v>
      </c>
      <c r="AP1304" s="123">
        <f t="shared" si="724"/>
        <v>0</v>
      </c>
      <c r="AQ1304" s="118">
        <f t="shared" si="707"/>
        <v>0</v>
      </c>
      <c r="AR1304" s="82" t="str">
        <f t="shared" si="725"/>
        <v>https://www.alta.ru/tnved/code//</v>
      </c>
      <c r="AS1304" s="157"/>
      <c r="AT1304" s="162"/>
      <c r="AU1304" s="74">
        <f t="shared" si="708"/>
        <v>0</v>
      </c>
      <c r="AV1304" s="157"/>
      <c r="AW1304" s="75">
        <f>_xlfn.IFNA(VLOOKUP(L1304,list_vat[],3,FALSE),0)</f>
        <v>0</v>
      </c>
      <c r="AX1304" s="74">
        <f t="shared" si="726"/>
        <v>0</v>
      </c>
      <c r="AY1304" s="74">
        <f t="shared" si="727"/>
        <v>0</v>
      </c>
      <c r="AZ1304" s="130">
        <f t="shared" si="728"/>
        <v>0</v>
      </c>
      <c r="BA1304" s="74">
        <f t="shared" si="709"/>
        <v>0</v>
      </c>
      <c r="BB1304" s="193">
        <f t="shared" si="729"/>
        <v>0</v>
      </c>
      <c r="BC1304" s="102">
        <f t="shared" si="730"/>
        <v>0</v>
      </c>
      <c r="BD1304" s="102">
        <f t="shared" si="731"/>
        <v>0</v>
      </c>
      <c r="BE1304" s="413" t="s">
        <v>69</v>
      </c>
    </row>
    <row r="1305" spans="1:57" s="65" customFormat="1" ht="12" customHeight="1" x14ac:dyDescent="0.2">
      <c r="A1305" s="43">
        <v>1290</v>
      </c>
      <c r="B1305" s="166"/>
      <c r="C1305" s="166"/>
      <c r="D1305" s="166"/>
      <c r="E1305" s="162"/>
      <c r="F1305" s="166"/>
      <c r="G1305" s="162"/>
      <c r="H1305" s="162"/>
      <c r="I1305" s="189">
        <f t="shared" si="710"/>
        <v>0</v>
      </c>
      <c r="J1305" s="195"/>
      <c r="K1305" s="162"/>
      <c r="L1305" s="168"/>
      <c r="M1305" s="75">
        <f>_xlfn.XLOOKUP(L1305,list_vat[Страна],list_vat[Ставка НДС %],0,0)</f>
        <v>0</v>
      </c>
      <c r="N1305" s="162">
        <f t="shared" si="711"/>
        <v>0</v>
      </c>
      <c r="O1305" s="169"/>
      <c r="P1305" s="74">
        <f t="shared" si="732"/>
        <v>0</v>
      </c>
      <c r="Q1305" s="162"/>
      <c r="R1305" s="162" t="str">
        <f t="shared" si="712"/>
        <v>введи курс</v>
      </c>
      <c r="S1305" s="196">
        <f t="shared" si="713"/>
        <v>0</v>
      </c>
      <c r="T1305" s="192">
        <f t="shared" si="714"/>
        <v>0</v>
      </c>
      <c r="U1305" s="76">
        <f t="shared" si="715"/>
        <v>0</v>
      </c>
      <c r="V1305" s="123">
        <f t="shared" si="716"/>
        <v>0</v>
      </c>
      <c r="W1305" s="191"/>
      <c r="X1305" s="170"/>
      <c r="Y1305" s="74">
        <f t="shared" si="701"/>
        <v>0</v>
      </c>
      <c r="Z1305" s="188"/>
      <c r="AA1305" s="130">
        <f t="shared" si="717"/>
        <v>0</v>
      </c>
      <c r="AB1305" s="74">
        <f t="shared" si="718"/>
        <v>0</v>
      </c>
      <c r="AC1305" s="356"/>
      <c r="AD1305" s="130" cm="1">
        <f t="array" ref="AD1305">IFERROR(ROUND((_xlfn.IFS(offer_sale_type="поставка",AB1305,offer_sale_type="транзит",S1305)*(1+AC1305))/E1305,2),0)</f>
        <v>0</v>
      </c>
      <c r="AE1305" s="74">
        <f t="shared" si="719"/>
        <v>0</v>
      </c>
      <c r="AF1305" s="123" cm="1">
        <f t="array" ref="AF1305">IFERROR(ROUND(_xlfn.IFS(offer_sale_type="поставка",AB1305,offer_sale_type="транзит",S1305)*AC1305,2),0)</f>
        <v>0</v>
      </c>
      <c r="AG1305" s="130">
        <f t="shared" si="702"/>
        <v>0</v>
      </c>
      <c r="AH1305" s="74">
        <f t="shared" si="703"/>
        <v>0</v>
      </c>
      <c r="AI1305" s="123">
        <f t="shared" si="704"/>
        <v>0</v>
      </c>
      <c r="AJ1305" s="118">
        <f t="shared" si="720"/>
        <v>0</v>
      </c>
      <c r="AK1305" s="74">
        <f t="shared" si="721"/>
        <v>0</v>
      </c>
      <c r="AL1305" s="174">
        <f t="shared" si="722"/>
        <v>0</v>
      </c>
      <c r="AM1305" s="175">
        <f t="shared" si="705"/>
        <v>0</v>
      </c>
      <c r="AN1305" s="130">
        <f t="shared" si="723"/>
        <v>0</v>
      </c>
      <c r="AO1305" s="74">
        <f t="shared" si="706"/>
        <v>0</v>
      </c>
      <c r="AP1305" s="123">
        <f t="shared" si="724"/>
        <v>0</v>
      </c>
      <c r="AQ1305" s="118">
        <f t="shared" si="707"/>
        <v>0</v>
      </c>
      <c r="AR1305" s="82" t="str">
        <f t="shared" si="725"/>
        <v>https://www.alta.ru/tnved/code//</v>
      </c>
      <c r="AS1305" s="157"/>
      <c r="AT1305" s="162"/>
      <c r="AU1305" s="74">
        <f t="shared" si="708"/>
        <v>0</v>
      </c>
      <c r="AV1305" s="157"/>
      <c r="AW1305" s="75">
        <f>_xlfn.IFNA(VLOOKUP(L1305,list_vat[],3,FALSE),0)</f>
        <v>0</v>
      </c>
      <c r="AX1305" s="74">
        <f t="shared" si="726"/>
        <v>0</v>
      </c>
      <c r="AY1305" s="74">
        <f t="shared" si="727"/>
        <v>0</v>
      </c>
      <c r="AZ1305" s="130">
        <f t="shared" si="728"/>
        <v>0</v>
      </c>
      <c r="BA1305" s="74">
        <f t="shared" si="709"/>
        <v>0</v>
      </c>
      <c r="BB1305" s="193">
        <f t="shared" si="729"/>
        <v>0</v>
      </c>
      <c r="BC1305" s="102">
        <f t="shared" si="730"/>
        <v>0</v>
      </c>
      <c r="BD1305" s="102">
        <f t="shared" si="731"/>
        <v>0</v>
      </c>
      <c r="BE1305" s="413" t="s">
        <v>69</v>
      </c>
    </row>
    <row r="1306" spans="1:57" s="65" customFormat="1" ht="12" customHeight="1" x14ac:dyDescent="0.2">
      <c r="A1306" s="43">
        <v>1291</v>
      </c>
      <c r="B1306" s="166"/>
      <c r="C1306" s="166"/>
      <c r="D1306" s="166"/>
      <c r="E1306" s="162"/>
      <c r="F1306" s="166"/>
      <c r="G1306" s="162"/>
      <c r="H1306" s="162"/>
      <c r="I1306" s="189">
        <f t="shared" si="710"/>
        <v>0</v>
      </c>
      <c r="J1306" s="195"/>
      <c r="K1306" s="162"/>
      <c r="L1306" s="168"/>
      <c r="M1306" s="75">
        <f>_xlfn.XLOOKUP(L1306,list_vat[Страна],list_vat[Ставка НДС %],0,0)</f>
        <v>0</v>
      </c>
      <c r="N1306" s="162">
        <f t="shared" si="711"/>
        <v>0</v>
      </c>
      <c r="O1306" s="169"/>
      <c r="P1306" s="74">
        <f t="shared" si="732"/>
        <v>0</v>
      </c>
      <c r="Q1306" s="162"/>
      <c r="R1306" s="162" t="str">
        <f t="shared" si="712"/>
        <v>введи курс</v>
      </c>
      <c r="S1306" s="196">
        <f t="shared" si="713"/>
        <v>0</v>
      </c>
      <c r="T1306" s="192">
        <f t="shared" si="714"/>
        <v>0</v>
      </c>
      <c r="U1306" s="76">
        <f t="shared" si="715"/>
        <v>0</v>
      </c>
      <c r="V1306" s="123">
        <f t="shared" si="716"/>
        <v>0</v>
      </c>
      <c r="W1306" s="191"/>
      <c r="X1306" s="170"/>
      <c r="Y1306" s="74">
        <f t="shared" si="701"/>
        <v>0</v>
      </c>
      <c r="Z1306" s="188"/>
      <c r="AA1306" s="130">
        <f t="shared" si="717"/>
        <v>0</v>
      </c>
      <c r="AB1306" s="74">
        <f t="shared" si="718"/>
        <v>0</v>
      </c>
      <c r="AC1306" s="356"/>
      <c r="AD1306" s="130" cm="1">
        <f t="array" ref="AD1306">IFERROR(ROUND((_xlfn.IFS(offer_sale_type="поставка",AB1306,offer_sale_type="транзит",S1306)*(1+AC1306))/E1306,2),0)</f>
        <v>0</v>
      </c>
      <c r="AE1306" s="74">
        <f t="shared" si="719"/>
        <v>0</v>
      </c>
      <c r="AF1306" s="123" cm="1">
        <f t="array" ref="AF1306">IFERROR(ROUND(_xlfn.IFS(offer_sale_type="поставка",AB1306,offer_sale_type="транзит",S1306)*AC1306,2),0)</f>
        <v>0</v>
      </c>
      <c r="AG1306" s="130">
        <f t="shared" si="702"/>
        <v>0</v>
      </c>
      <c r="AH1306" s="74">
        <f t="shared" si="703"/>
        <v>0</v>
      </c>
      <c r="AI1306" s="123">
        <f t="shared" si="704"/>
        <v>0</v>
      </c>
      <c r="AJ1306" s="118">
        <f t="shared" si="720"/>
        <v>0</v>
      </c>
      <c r="AK1306" s="74">
        <f t="shared" si="721"/>
        <v>0</v>
      </c>
      <c r="AL1306" s="174">
        <f t="shared" si="722"/>
        <v>0</v>
      </c>
      <c r="AM1306" s="175">
        <f t="shared" si="705"/>
        <v>0</v>
      </c>
      <c r="AN1306" s="130">
        <f t="shared" si="723"/>
        <v>0</v>
      </c>
      <c r="AO1306" s="74">
        <f t="shared" si="706"/>
        <v>0</v>
      </c>
      <c r="AP1306" s="123">
        <f t="shared" si="724"/>
        <v>0</v>
      </c>
      <c r="AQ1306" s="118">
        <f t="shared" si="707"/>
        <v>0</v>
      </c>
      <c r="AR1306" s="82" t="str">
        <f t="shared" si="725"/>
        <v>https://www.alta.ru/tnved/code//</v>
      </c>
      <c r="AS1306" s="157"/>
      <c r="AT1306" s="162"/>
      <c r="AU1306" s="74">
        <f t="shared" si="708"/>
        <v>0</v>
      </c>
      <c r="AV1306" s="157"/>
      <c r="AW1306" s="75">
        <f>_xlfn.IFNA(VLOOKUP(L1306,list_vat[],3,FALSE),0)</f>
        <v>0</v>
      </c>
      <c r="AX1306" s="74">
        <f t="shared" si="726"/>
        <v>0</v>
      </c>
      <c r="AY1306" s="74">
        <f t="shared" si="727"/>
        <v>0</v>
      </c>
      <c r="AZ1306" s="130">
        <f t="shared" si="728"/>
        <v>0</v>
      </c>
      <c r="BA1306" s="74">
        <f t="shared" si="709"/>
        <v>0</v>
      </c>
      <c r="BB1306" s="193">
        <f t="shared" si="729"/>
        <v>0</v>
      </c>
      <c r="BC1306" s="102">
        <f t="shared" si="730"/>
        <v>0</v>
      </c>
      <c r="BD1306" s="102">
        <f t="shared" si="731"/>
        <v>0</v>
      </c>
      <c r="BE1306" s="413" t="s">
        <v>69</v>
      </c>
    </row>
    <row r="1307" spans="1:57" s="65" customFormat="1" ht="12" customHeight="1" x14ac:dyDescent="0.2">
      <c r="A1307" s="43">
        <v>1292</v>
      </c>
      <c r="B1307" s="166"/>
      <c r="C1307" s="166"/>
      <c r="D1307" s="166"/>
      <c r="E1307" s="162"/>
      <c r="F1307" s="166"/>
      <c r="G1307" s="162"/>
      <c r="H1307" s="162"/>
      <c r="I1307" s="189">
        <f t="shared" si="710"/>
        <v>0</v>
      </c>
      <c r="J1307" s="195"/>
      <c r="K1307" s="162"/>
      <c r="L1307" s="168"/>
      <c r="M1307" s="75">
        <f>_xlfn.XLOOKUP(L1307,list_vat[Страна],list_vat[Ставка НДС %],0,0)</f>
        <v>0</v>
      </c>
      <c r="N1307" s="162">
        <f t="shared" si="711"/>
        <v>0</v>
      </c>
      <c r="O1307" s="169"/>
      <c r="P1307" s="74">
        <f t="shared" si="732"/>
        <v>0</v>
      </c>
      <c r="Q1307" s="162"/>
      <c r="R1307" s="162" t="str">
        <f t="shared" si="712"/>
        <v>введи курс</v>
      </c>
      <c r="S1307" s="196">
        <f t="shared" si="713"/>
        <v>0</v>
      </c>
      <c r="T1307" s="192">
        <f t="shared" si="714"/>
        <v>0</v>
      </c>
      <c r="U1307" s="76">
        <f t="shared" si="715"/>
        <v>0</v>
      </c>
      <c r="V1307" s="123">
        <f t="shared" si="716"/>
        <v>0</v>
      </c>
      <c r="W1307" s="191"/>
      <c r="X1307" s="170"/>
      <c r="Y1307" s="74">
        <f t="shared" si="701"/>
        <v>0</v>
      </c>
      <c r="Z1307" s="188"/>
      <c r="AA1307" s="130">
        <f t="shared" si="717"/>
        <v>0</v>
      </c>
      <c r="AB1307" s="74">
        <f t="shared" si="718"/>
        <v>0</v>
      </c>
      <c r="AC1307" s="356"/>
      <c r="AD1307" s="130" cm="1">
        <f t="array" ref="AD1307">IFERROR(ROUND((_xlfn.IFS(offer_sale_type="поставка",AB1307,offer_sale_type="транзит",S1307)*(1+AC1307))/E1307,2),0)</f>
        <v>0</v>
      </c>
      <c r="AE1307" s="74">
        <f t="shared" si="719"/>
        <v>0</v>
      </c>
      <c r="AF1307" s="123" cm="1">
        <f t="array" ref="AF1307">IFERROR(ROUND(_xlfn.IFS(offer_sale_type="поставка",AB1307,offer_sale_type="транзит",S1307)*AC1307,2),0)</f>
        <v>0</v>
      </c>
      <c r="AG1307" s="130">
        <f t="shared" si="702"/>
        <v>0</v>
      </c>
      <c r="AH1307" s="74">
        <f t="shared" si="703"/>
        <v>0</v>
      </c>
      <c r="AI1307" s="123">
        <f t="shared" si="704"/>
        <v>0</v>
      </c>
      <c r="AJ1307" s="118">
        <f t="shared" si="720"/>
        <v>0</v>
      </c>
      <c r="AK1307" s="74">
        <f t="shared" si="721"/>
        <v>0</v>
      </c>
      <c r="AL1307" s="174">
        <f t="shared" si="722"/>
        <v>0</v>
      </c>
      <c r="AM1307" s="175">
        <f t="shared" si="705"/>
        <v>0</v>
      </c>
      <c r="AN1307" s="130">
        <f t="shared" si="723"/>
        <v>0</v>
      </c>
      <c r="AO1307" s="74">
        <f t="shared" si="706"/>
        <v>0</v>
      </c>
      <c r="AP1307" s="123">
        <f t="shared" si="724"/>
        <v>0</v>
      </c>
      <c r="AQ1307" s="118">
        <f t="shared" si="707"/>
        <v>0</v>
      </c>
      <c r="AR1307" s="82" t="str">
        <f t="shared" si="725"/>
        <v>https://www.alta.ru/tnved/code//</v>
      </c>
      <c r="AS1307" s="157"/>
      <c r="AT1307" s="162"/>
      <c r="AU1307" s="74">
        <f t="shared" si="708"/>
        <v>0</v>
      </c>
      <c r="AV1307" s="157"/>
      <c r="AW1307" s="75">
        <f>_xlfn.IFNA(VLOOKUP(L1307,list_vat[],3,FALSE),0)</f>
        <v>0</v>
      </c>
      <c r="AX1307" s="74">
        <f t="shared" si="726"/>
        <v>0</v>
      </c>
      <c r="AY1307" s="74">
        <f t="shared" si="727"/>
        <v>0</v>
      </c>
      <c r="AZ1307" s="130">
        <f t="shared" si="728"/>
        <v>0</v>
      </c>
      <c r="BA1307" s="74">
        <f t="shared" si="709"/>
        <v>0</v>
      </c>
      <c r="BB1307" s="193">
        <f t="shared" si="729"/>
        <v>0</v>
      </c>
      <c r="BC1307" s="102">
        <f t="shared" si="730"/>
        <v>0</v>
      </c>
      <c r="BD1307" s="102">
        <f t="shared" si="731"/>
        <v>0</v>
      </c>
      <c r="BE1307" s="413" t="s">
        <v>69</v>
      </c>
    </row>
    <row r="1308" spans="1:57" s="65" customFormat="1" ht="12" customHeight="1" x14ac:dyDescent="0.2">
      <c r="A1308" s="43">
        <v>1293</v>
      </c>
      <c r="B1308" s="166"/>
      <c r="C1308" s="166"/>
      <c r="D1308" s="166"/>
      <c r="E1308" s="162"/>
      <c r="F1308" s="166"/>
      <c r="G1308" s="162"/>
      <c r="H1308" s="162"/>
      <c r="I1308" s="189">
        <f t="shared" si="710"/>
        <v>0</v>
      </c>
      <c r="J1308" s="195"/>
      <c r="K1308" s="162"/>
      <c r="L1308" s="168"/>
      <c r="M1308" s="75">
        <f>_xlfn.XLOOKUP(L1308,list_vat[Страна],list_vat[Ставка НДС %],0,0)</f>
        <v>0</v>
      </c>
      <c r="N1308" s="162">
        <f t="shared" si="711"/>
        <v>0</v>
      </c>
      <c r="O1308" s="169"/>
      <c r="P1308" s="74">
        <f t="shared" si="732"/>
        <v>0</v>
      </c>
      <c r="Q1308" s="162"/>
      <c r="R1308" s="162" t="str">
        <f t="shared" si="712"/>
        <v>введи курс</v>
      </c>
      <c r="S1308" s="196">
        <f t="shared" si="713"/>
        <v>0</v>
      </c>
      <c r="T1308" s="192">
        <f t="shared" si="714"/>
        <v>0</v>
      </c>
      <c r="U1308" s="76">
        <f t="shared" si="715"/>
        <v>0</v>
      </c>
      <c r="V1308" s="123">
        <f t="shared" si="716"/>
        <v>0</v>
      </c>
      <c r="W1308" s="191"/>
      <c r="X1308" s="170"/>
      <c r="Y1308" s="74">
        <f t="shared" si="701"/>
        <v>0</v>
      </c>
      <c r="Z1308" s="188"/>
      <c r="AA1308" s="130">
        <f t="shared" si="717"/>
        <v>0</v>
      </c>
      <c r="AB1308" s="74">
        <f t="shared" si="718"/>
        <v>0</v>
      </c>
      <c r="AC1308" s="356"/>
      <c r="AD1308" s="130" cm="1">
        <f t="array" ref="AD1308">IFERROR(ROUND((_xlfn.IFS(offer_sale_type="поставка",AB1308,offer_sale_type="транзит",S1308)*(1+AC1308))/E1308,2),0)</f>
        <v>0</v>
      </c>
      <c r="AE1308" s="74">
        <f t="shared" si="719"/>
        <v>0</v>
      </c>
      <c r="AF1308" s="123" cm="1">
        <f t="array" ref="AF1308">IFERROR(ROUND(_xlfn.IFS(offer_sale_type="поставка",AB1308,offer_sale_type="транзит",S1308)*AC1308,2),0)</f>
        <v>0</v>
      </c>
      <c r="AG1308" s="130">
        <f t="shared" si="702"/>
        <v>0</v>
      </c>
      <c r="AH1308" s="74">
        <f t="shared" si="703"/>
        <v>0</v>
      </c>
      <c r="AI1308" s="123">
        <f t="shared" si="704"/>
        <v>0</v>
      </c>
      <c r="AJ1308" s="118">
        <f t="shared" si="720"/>
        <v>0</v>
      </c>
      <c r="AK1308" s="74">
        <f t="shared" si="721"/>
        <v>0</v>
      </c>
      <c r="AL1308" s="174">
        <f t="shared" si="722"/>
        <v>0</v>
      </c>
      <c r="AM1308" s="175">
        <f t="shared" si="705"/>
        <v>0</v>
      </c>
      <c r="AN1308" s="130">
        <f t="shared" si="723"/>
        <v>0</v>
      </c>
      <c r="AO1308" s="74">
        <f t="shared" si="706"/>
        <v>0</v>
      </c>
      <c r="AP1308" s="123">
        <f t="shared" si="724"/>
        <v>0</v>
      </c>
      <c r="AQ1308" s="118">
        <f t="shared" si="707"/>
        <v>0</v>
      </c>
      <c r="AR1308" s="82" t="str">
        <f t="shared" si="725"/>
        <v>https://www.alta.ru/tnved/code//</v>
      </c>
      <c r="AS1308" s="157"/>
      <c r="AT1308" s="162"/>
      <c r="AU1308" s="74">
        <f t="shared" si="708"/>
        <v>0</v>
      </c>
      <c r="AV1308" s="157"/>
      <c r="AW1308" s="75">
        <f>_xlfn.IFNA(VLOOKUP(L1308,list_vat[],3,FALSE),0)</f>
        <v>0</v>
      </c>
      <c r="AX1308" s="74">
        <f t="shared" si="726"/>
        <v>0</v>
      </c>
      <c r="AY1308" s="74">
        <f t="shared" si="727"/>
        <v>0</v>
      </c>
      <c r="AZ1308" s="130">
        <f t="shared" si="728"/>
        <v>0</v>
      </c>
      <c r="BA1308" s="74">
        <f t="shared" si="709"/>
        <v>0</v>
      </c>
      <c r="BB1308" s="193">
        <f t="shared" si="729"/>
        <v>0</v>
      </c>
      <c r="BC1308" s="102">
        <f t="shared" si="730"/>
        <v>0</v>
      </c>
      <c r="BD1308" s="102">
        <f t="shared" si="731"/>
        <v>0</v>
      </c>
      <c r="BE1308" s="413" t="s">
        <v>69</v>
      </c>
    </row>
    <row r="1309" spans="1:57" s="65" customFormat="1" ht="12" customHeight="1" x14ac:dyDescent="0.2">
      <c r="A1309" s="43">
        <v>1294</v>
      </c>
      <c r="B1309" s="166"/>
      <c r="C1309" s="166"/>
      <c r="D1309" s="166"/>
      <c r="E1309" s="162"/>
      <c r="F1309" s="166"/>
      <c r="G1309" s="162"/>
      <c r="H1309" s="162"/>
      <c r="I1309" s="189">
        <f t="shared" si="710"/>
        <v>0</v>
      </c>
      <c r="J1309" s="195"/>
      <c r="K1309" s="162"/>
      <c r="L1309" s="168"/>
      <c r="M1309" s="75">
        <f>_xlfn.XLOOKUP(L1309,list_vat[Страна],list_vat[Ставка НДС %],0,0)</f>
        <v>0</v>
      </c>
      <c r="N1309" s="162">
        <f t="shared" si="711"/>
        <v>0</v>
      </c>
      <c r="O1309" s="169"/>
      <c r="P1309" s="74">
        <f t="shared" si="732"/>
        <v>0</v>
      </c>
      <c r="Q1309" s="162"/>
      <c r="R1309" s="162" t="str">
        <f t="shared" si="712"/>
        <v>введи курс</v>
      </c>
      <c r="S1309" s="196">
        <f t="shared" si="713"/>
        <v>0</v>
      </c>
      <c r="T1309" s="192">
        <f t="shared" si="714"/>
        <v>0</v>
      </c>
      <c r="U1309" s="76">
        <f t="shared" si="715"/>
        <v>0</v>
      </c>
      <c r="V1309" s="123">
        <f t="shared" si="716"/>
        <v>0</v>
      </c>
      <c r="W1309" s="191"/>
      <c r="X1309" s="170"/>
      <c r="Y1309" s="74">
        <f t="shared" si="701"/>
        <v>0</v>
      </c>
      <c r="Z1309" s="188"/>
      <c r="AA1309" s="130">
        <f t="shared" si="717"/>
        <v>0</v>
      </c>
      <c r="AB1309" s="74">
        <f t="shared" si="718"/>
        <v>0</v>
      </c>
      <c r="AC1309" s="356"/>
      <c r="AD1309" s="130" cm="1">
        <f t="array" ref="AD1309">IFERROR(ROUND((_xlfn.IFS(offer_sale_type="поставка",AB1309,offer_sale_type="транзит",S1309)*(1+AC1309))/E1309,2),0)</f>
        <v>0</v>
      </c>
      <c r="AE1309" s="74">
        <f t="shared" si="719"/>
        <v>0</v>
      </c>
      <c r="AF1309" s="123" cm="1">
        <f t="array" ref="AF1309">IFERROR(ROUND(_xlfn.IFS(offer_sale_type="поставка",AB1309,offer_sale_type="транзит",S1309)*AC1309,2),0)</f>
        <v>0</v>
      </c>
      <c r="AG1309" s="130">
        <f t="shared" si="702"/>
        <v>0</v>
      </c>
      <c r="AH1309" s="74">
        <f t="shared" si="703"/>
        <v>0</v>
      </c>
      <c r="AI1309" s="123">
        <f t="shared" si="704"/>
        <v>0</v>
      </c>
      <c r="AJ1309" s="118">
        <f t="shared" si="720"/>
        <v>0</v>
      </c>
      <c r="AK1309" s="74">
        <f t="shared" si="721"/>
        <v>0</v>
      </c>
      <c r="AL1309" s="174">
        <f t="shared" si="722"/>
        <v>0</v>
      </c>
      <c r="AM1309" s="175">
        <f t="shared" si="705"/>
        <v>0</v>
      </c>
      <c r="AN1309" s="130">
        <f t="shared" si="723"/>
        <v>0</v>
      </c>
      <c r="AO1309" s="74">
        <f t="shared" si="706"/>
        <v>0</v>
      </c>
      <c r="AP1309" s="123">
        <f t="shared" si="724"/>
        <v>0</v>
      </c>
      <c r="AQ1309" s="118">
        <f t="shared" si="707"/>
        <v>0</v>
      </c>
      <c r="AR1309" s="82" t="str">
        <f t="shared" si="725"/>
        <v>https://www.alta.ru/tnved/code//</v>
      </c>
      <c r="AS1309" s="157"/>
      <c r="AT1309" s="162"/>
      <c r="AU1309" s="74">
        <f t="shared" si="708"/>
        <v>0</v>
      </c>
      <c r="AV1309" s="157"/>
      <c r="AW1309" s="75">
        <f>_xlfn.IFNA(VLOOKUP(L1309,list_vat[],3,FALSE),0)</f>
        <v>0</v>
      </c>
      <c r="AX1309" s="74">
        <f t="shared" si="726"/>
        <v>0</v>
      </c>
      <c r="AY1309" s="74">
        <f t="shared" si="727"/>
        <v>0</v>
      </c>
      <c r="AZ1309" s="130">
        <f t="shared" si="728"/>
        <v>0</v>
      </c>
      <c r="BA1309" s="74">
        <f t="shared" si="709"/>
        <v>0</v>
      </c>
      <c r="BB1309" s="193">
        <f t="shared" si="729"/>
        <v>0</v>
      </c>
      <c r="BC1309" s="102">
        <f t="shared" si="730"/>
        <v>0</v>
      </c>
      <c r="BD1309" s="102">
        <f t="shared" si="731"/>
        <v>0</v>
      </c>
      <c r="BE1309" s="413" t="s">
        <v>69</v>
      </c>
    </row>
    <row r="1310" spans="1:57" s="65" customFormat="1" ht="12" customHeight="1" x14ac:dyDescent="0.2">
      <c r="A1310" s="43">
        <v>1295</v>
      </c>
      <c r="B1310" s="166"/>
      <c r="C1310" s="166"/>
      <c r="D1310" s="166"/>
      <c r="E1310" s="162"/>
      <c r="F1310" s="166"/>
      <c r="G1310" s="162"/>
      <c r="H1310" s="162"/>
      <c r="I1310" s="189">
        <f t="shared" si="710"/>
        <v>0</v>
      </c>
      <c r="J1310" s="195"/>
      <c r="K1310" s="162"/>
      <c r="L1310" s="168"/>
      <c r="M1310" s="75">
        <f>_xlfn.XLOOKUP(L1310,list_vat[Страна],list_vat[Ставка НДС %],0,0)</f>
        <v>0</v>
      </c>
      <c r="N1310" s="162">
        <f t="shared" si="711"/>
        <v>0</v>
      </c>
      <c r="O1310" s="169"/>
      <c r="P1310" s="74">
        <f t="shared" si="732"/>
        <v>0</v>
      </c>
      <c r="Q1310" s="162"/>
      <c r="R1310" s="162" t="str">
        <f t="shared" si="712"/>
        <v>введи курс</v>
      </c>
      <c r="S1310" s="196">
        <f t="shared" si="713"/>
        <v>0</v>
      </c>
      <c r="T1310" s="192">
        <f t="shared" si="714"/>
        <v>0</v>
      </c>
      <c r="U1310" s="76">
        <f t="shared" si="715"/>
        <v>0</v>
      </c>
      <c r="V1310" s="123">
        <f t="shared" si="716"/>
        <v>0</v>
      </c>
      <c r="W1310" s="191"/>
      <c r="X1310" s="170"/>
      <c r="Y1310" s="74">
        <f t="shared" si="701"/>
        <v>0</v>
      </c>
      <c r="Z1310" s="188"/>
      <c r="AA1310" s="130">
        <f t="shared" si="717"/>
        <v>0</v>
      </c>
      <c r="AB1310" s="74">
        <f t="shared" si="718"/>
        <v>0</v>
      </c>
      <c r="AC1310" s="356"/>
      <c r="AD1310" s="130" cm="1">
        <f t="array" ref="AD1310">IFERROR(ROUND((_xlfn.IFS(offer_sale_type="поставка",AB1310,offer_sale_type="транзит",S1310)*(1+AC1310))/E1310,2),0)</f>
        <v>0</v>
      </c>
      <c r="AE1310" s="74">
        <f t="shared" si="719"/>
        <v>0</v>
      </c>
      <c r="AF1310" s="123" cm="1">
        <f t="array" ref="AF1310">IFERROR(ROUND(_xlfn.IFS(offer_sale_type="поставка",AB1310,offer_sale_type="транзит",S1310)*AC1310,2),0)</f>
        <v>0</v>
      </c>
      <c r="AG1310" s="130">
        <f t="shared" si="702"/>
        <v>0</v>
      </c>
      <c r="AH1310" s="74">
        <f t="shared" si="703"/>
        <v>0</v>
      </c>
      <c r="AI1310" s="123">
        <f t="shared" si="704"/>
        <v>0</v>
      </c>
      <c r="AJ1310" s="118">
        <f t="shared" si="720"/>
        <v>0</v>
      </c>
      <c r="AK1310" s="74">
        <f t="shared" si="721"/>
        <v>0</v>
      </c>
      <c r="AL1310" s="174">
        <f t="shared" si="722"/>
        <v>0</v>
      </c>
      <c r="AM1310" s="175">
        <f t="shared" si="705"/>
        <v>0</v>
      </c>
      <c r="AN1310" s="130">
        <f t="shared" si="723"/>
        <v>0</v>
      </c>
      <c r="AO1310" s="74">
        <f t="shared" si="706"/>
        <v>0</v>
      </c>
      <c r="AP1310" s="123">
        <f t="shared" si="724"/>
        <v>0</v>
      </c>
      <c r="AQ1310" s="118">
        <f t="shared" si="707"/>
        <v>0</v>
      </c>
      <c r="AR1310" s="82" t="str">
        <f t="shared" si="725"/>
        <v>https://www.alta.ru/tnved/code//</v>
      </c>
      <c r="AS1310" s="157"/>
      <c r="AT1310" s="162"/>
      <c r="AU1310" s="74">
        <f t="shared" si="708"/>
        <v>0</v>
      </c>
      <c r="AV1310" s="157"/>
      <c r="AW1310" s="75">
        <f>_xlfn.IFNA(VLOOKUP(L1310,list_vat[],3,FALSE),0)</f>
        <v>0</v>
      </c>
      <c r="AX1310" s="74">
        <f t="shared" si="726"/>
        <v>0</v>
      </c>
      <c r="AY1310" s="74">
        <f t="shared" si="727"/>
        <v>0</v>
      </c>
      <c r="AZ1310" s="130">
        <f t="shared" si="728"/>
        <v>0</v>
      </c>
      <c r="BA1310" s="74">
        <f t="shared" si="709"/>
        <v>0</v>
      </c>
      <c r="BB1310" s="193">
        <f t="shared" si="729"/>
        <v>0</v>
      </c>
      <c r="BC1310" s="102">
        <f t="shared" si="730"/>
        <v>0</v>
      </c>
      <c r="BD1310" s="102">
        <f t="shared" si="731"/>
        <v>0</v>
      </c>
      <c r="BE1310" s="413" t="s">
        <v>69</v>
      </c>
    </row>
    <row r="1311" spans="1:57" s="65" customFormat="1" ht="12" customHeight="1" x14ac:dyDescent="0.2">
      <c r="A1311" s="43">
        <v>1296</v>
      </c>
      <c r="B1311" s="166"/>
      <c r="C1311" s="166"/>
      <c r="D1311" s="166"/>
      <c r="E1311" s="162"/>
      <c r="F1311" s="166"/>
      <c r="G1311" s="162"/>
      <c r="H1311" s="162"/>
      <c r="I1311" s="189">
        <f t="shared" si="710"/>
        <v>0</v>
      </c>
      <c r="J1311" s="195"/>
      <c r="K1311" s="162"/>
      <c r="L1311" s="168"/>
      <c r="M1311" s="75">
        <f>_xlfn.XLOOKUP(L1311,list_vat[Страна],list_vat[Ставка НДС %],0,0)</f>
        <v>0</v>
      </c>
      <c r="N1311" s="162">
        <f t="shared" si="711"/>
        <v>0</v>
      </c>
      <c r="O1311" s="169"/>
      <c r="P1311" s="74">
        <f t="shared" si="732"/>
        <v>0</v>
      </c>
      <c r="Q1311" s="162"/>
      <c r="R1311" s="162" t="str">
        <f t="shared" si="712"/>
        <v>введи курс</v>
      </c>
      <c r="S1311" s="196">
        <f t="shared" si="713"/>
        <v>0</v>
      </c>
      <c r="T1311" s="192">
        <f t="shared" si="714"/>
        <v>0</v>
      </c>
      <c r="U1311" s="76">
        <f t="shared" si="715"/>
        <v>0</v>
      </c>
      <c r="V1311" s="123">
        <f t="shared" si="716"/>
        <v>0</v>
      </c>
      <c r="W1311" s="191"/>
      <c r="X1311" s="170"/>
      <c r="Y1311" s="74">
        <f t="shared" si="701"/>
        <v>0</v>
      </c>
      <c r="Z1311" s="188"/>
      <c r="AA1311" s="130">
        <f t="shared" si="717"/>
        <v>0</v>
      </c>
      <c r="AB1311" s="74">
        <f t="shared" si="718"/>
        <v>0</v>
      </c>
      <c r="AC1311" s="356"/>
      <c r="AD1311" s="130" cm="1">
        <f t="array" ref="AD1311">IFERROR(ROUND((_xlfn.IFS(offer_sale_type="поставка",AB1311,offer_sale_type="транзит",S1311)*(1+AC1311))/E1311,2),0)</f>
        <v>0</v>
      </c>
      <c r="AE1311" s="74">
        <f t="shared" si="719"/>
        <v>0</v>
      </c>
      <c r="AF1311" s="123" cm="1">
        <f t="array" ref="AF1311">IFERROR(ROUND(_xlfn.IFS(offer_sale_type="поставка",AB1311,offer_sale_type="транзит",S1311)*AC1311,2),0)</f>
        <v>0</v>
      </c>
      <c r="AG1311" s="130">
        <f t="shared" si="702"/>
        <v>0</v>
      </c>
      <c r="AH1311" s="74">
        <f t="shared" si="703"/>
        <v>0</v>
      </c>
      <c r="AI1311" s="123">
        <f t="shared" si="704"/>
        <v>0</v>
      </c>
      <c r="AJ1311" s="118">
        <f t="shared" si="720"/>
        <v>0</v>
      </c>
      <c r="AK1311" s="74">
        <f t="shared" si="721"/>
        <v>0</v>
      </c>
      <c r="AL1311" s="174">
        <f t="shared" si="722"/>
        <v>0</v>
      </c>
      <c r="AM1311" s="175">
        <f t="shared" si="705"/>
        <v>0</v>
      </c>
      <c r="AN1311" s="130">
        <f t="shared" si="723"/>
        <v>0</v>
      </c>
      <c r="AO1311" s="74">
        <f t="shared" si="706"/>
        <v>0</v>
      </c>
      <c r="AP1311" s="123">
        <f t="shared" si="724"/>
        <v>0</v>
      </c>
      <c r="AQ1311" s="118">
        <f t="shared" si="707"/>
        <v>0</v>
      </c>
      <c r="AR1311" s="82" t="str">
        <f t="shared" si="725"/>
        <v>https://www.alta.ru/tnved/code//</v>
      </c>
      <c r="AS1311" s="157"/>
      <c r="AT1311" s="162"/>
      <c r="AU1311" s="74">
        <f t="shared" si="708"/>
        <v>0</v>
      </c>
      <c r="AV1311" s="157"/>
      <c r="AW1311" s="75">
        <f>_xlfn.IFNA(VLOOKUP(L1311,list_vat[],3,FALSE),0)</f>
        <v>0</v>
      </c>
      <c r="AX1311" s="74">
        <f t="shared" si="726"/>
        <v>0</v>
      </c>
      <c r="AY1311" s="74">
        <f t="shared" si="727"/>
        <v>0</v>
      </c>
      <c r="AZ1311" s="130">
        <f t="shared" si="728"/>
        <v>0</v>
      </c>
      <c r="BA1311" s="74">
        <f t="shared" si="709"/>
        <v>0</v>
      </c>
      <c r="BB1311" s="193">
        <f t="shared" si="729"/>
        <v>0</v>
      </c>
      <c r="BC1311" s="102">
        <f t="shared" si="730"/>
        <v>0</v>
      </c>
      <c r="BD1311" s="102">
        <f t="shared" si="731"/>
        <v>0</v>
      </c>
      <c r="BE1311" s="413" t="s">
        <v>69</v>
      </c>
    </row>
    <row r="1312" spans="1:57" s="65" customFormat="1" ht="12" customHeight="1" x14ac:dyDescent="0.2">
      <c r="A1312" s="43">
        <v>1297</v>
      </c>
      <c r="B1312" s="166"/>
      <c r="C1312" s="166"/>
      <c r="D1312" s="166"/>
      <c r="E1312" s="162"/>
      <c r="F1312" s="166"/>
      <c r="G1312" s="162"/>
      <c r="H1312" s="162"/>
      <c r="I1312" s="189">
        <f t="shared" si="710"/>
        <v>0</v>
      </c>
      <c r="J1312" s="195"/>
      <c r="K1312" s="162"/>
      <c r="L1312" s="168"/>
      <c r="M1312" s="75">
        <f>_xlfn.XLOOKUP(L1312,list_vat[Страна],list_vat[Ставка НДС %],0,0)</f>
        <v>0</v>
      </c>
      <c r="N1312" s="162">
        <f t="shared" si="711"/>
        <v>0</v>
      </c>
      <c r="O1312" s="169"/>
      <c r="P1312" s="74">
        <f t="shared" si="732"/>
        <v>0</v>
      </c>
      <c r="Q1312" s="162"/>
      <c r="R1312" s="162" t="str">
        <f t="shared" si="712"/>
        <v>введи курс</v>
      </c>
      <c r="S1312" s="196">
        <f t="shared" si="713"/>
        <v>0</v>
      </c>
      <c r="T1312" s="192">
        <f t="shared" si="714"/>
        <v>0</v>
      </c>
      <c r="U1312" s="76">
        <f t="shared" si="715"/>
        <v>0</v>
      </c>
      <c r="V1312" s="123">
        <f t="shared" si="716"/>
        <v>0</v>
      </c>
      <c r="W1312" s="191"/>
      <c r="X1312" s="170"/>
      <c r="Y1312" s="74">
        <f t="shared" si="701"/>
        <v>0</v>
      </c>
      <c r="Z1312" s="188"/>
      <c r="AA1312" s="130">
        <f t="shared" si="717"/>
        <v>0</v>
      </c>
      <c r="AB1312" s="74">
        <f t="shared" si="718"/>
        <v>0</v>
      </c>
      <c r="AC1312" s="356"/>
      <c r="AD1312" s="130" cm="1">
        <f t="array" ref="AD1312">IFERROR(ROUND((_xlfn.IFS(offer_sale_type="поставка",AB1312,offer_sale_type="транзит",S1312)*(1+AC1312))/E1312,2),0)</f>
        <v>0</v>
      </c>
      <c r="AE1312" s="74">
        <f t="shared" si="719"/>
        <v>0</v>
      </c>
      <c r="AF1312" s="123" cm="1">
        <f t="array" ref="AF1312">IFERROR(ROUND(_xlfn.IFS(offer_sale_type="поставка",AB1312,offer_sale_type="транзит",S1312)*AC1312,2),0)</f>
        <v>0</v>
      </c>
      <c r="AG1312" s="130">
        <f t="shared" si="702"/>
        <v>0</v>
      </c>
      <c r="AH1312" s="74">
        <f t="shared" si="703"/>
        <v>0</v>
      </c>
      <c r="AI1312" s="123">
        <f t="shared" si="704"/>
        <v>0</v>
      </c>
      <c r="AJ1312" s="118">
        <f t="shared" si="720"/>
        <v>0</v>
      </c>
      <c r="AK1312" s="74">
        <f t="shared" si="721"/>
        <v>0</v>
      </c>
      <c r="AL1312" s="174">
        <f t="shared" si="722"/>
        <v>0</v>
      </c>
      <c r="AM1312" s="175">
        <f t="shared" si="705"/>
        <v>0</v>
      </c>
      <c r="AN1312" s="130">
        <f t="shared" si="723"/>
        <v>0</v>
      </c>
      <c r="AO1312" s="74">
        <f t="shared" si="706"/>
        <v>0</v>
      </c>
      <c r="AP1312" s="123">
        <f t="shared" si="724"/>
        <v>0</v>
      </c>
      <c r="AQ1312" s="118">
        <f t="shared" si="707"/>
        <v>0</v>
      </c>
      <c r="AR1312" s="82" t="str">
        <f t="shared" si="725"/>
        <v>https://www.alta.ru/tnved/code//</v>
      </c>
      <c r="AS1312" s="157"/>
      <c r="AT1312" s="162"/>
      <c r="AU1312" s="74">
        <f t="shared" si="708"/>
        <v>0</v>
      </c>
      <c r="AV1312" s="157"/>
      <c r="AW1312" s="75">
        <f>_xlfn.IFNA(VLOOKUP(L1312,list_vat[],3,FALSE),0)</f>
        <v>0</v>
      </c>
      <c r="AX1312" s="74">
        <f t="shared" si="726"/>
        <v>0</v>
      </c>
      <c r="AY1312" s="74">
        <f t="shared" si="727"/>
        <v>0</v>
      </c>
      <c r="AZ1312" s="130">
        <f t="shared" si="728"/>
        <v>0</v>
      </c>
      <c r="BA1312" s="74">
        <f t="shared" si="709"/>
        <v>0</v>
      </c>
      <c r="BB1312" s="193">
        <f t="shared" si="729"/>
        <v>0</v>
      </c>
      <c r="BC1312" s="102">
        <f t="shared" si="730"/>
        <v>0</v>
      </c>
      <c r="BD1312" s="102">
        <f t="shared" si="731"/>
        <v>0</v>
      </c>
      <c r="BE1312" s="413" t="s">
        <v>69</v>
      </c>
    </row>
    <row r="1313" spans="1:57" s="65" customFormat="1" ht="12" customHeight="1" x14ac:dyDescent="0.2">
      <c r="A1313" s="43">
        <v>1298</v>
      </c>
      <c r="B1313" s="166"/>
      <c r="C1313" s="166"/>
      <c r="D1313" s="166"/>
      <c r="E1313" s="162"/>
      <c r="F1313" s="166"/>
      <c r="G1313" s="162"/>
      <c r="H1313" s="162"/>
      <c r="I1313" s="189">
        <f t="shared" si="710"/>
        <v>0</v>
      </c>
      <c r="J1313" s="195"/>
      <c r="K1313" s="162"/>
      <c r="L1313" s="168"/>
      <c r="M1313" s="75">
        <f>_xlfn.XLOOKUP(L1313,list_vat[Страна],list_vat[Ставка НДС %],0,0)</f>
        <v>0</v>
      </c>
      <c r="N1313" s="162">
        <f t="shared" si="711"/>
        <v>0</v>
      </c>
      <c r="O1313" s="169"/>
      <c r="P1313" s="74">
        <f t="shared" si="732"/>
        <v>0</v>
      </c>
      <c r="Q1313" s="162"/>
      <c r="R1313" s="162" t="str">
        <f t="shared" si="712"/>
        <v>введи курс</v>
      </c>
      <c r="S1313" s="196">
        <f t="shared" si="713"/>
        <v>0</v>
      </c>
      <c r="T1313" s="192">
        <f t="shared" si="714"/>
        <v>0</v>
      </c>
      <c r="U1313" s="76">
        <f t="shared" si="715"/>
        <v>0</v>
      </c>
      <c r="V1313" s="123">
        <f t="shared" si="716"/>
        <v>0</v>
      </c>
      <c r="W1313" s="191"/>
      <c r="X1313" s="170"/>
      <c r="Y1313" s="74">
        <f t="shared" si="701"/>
        <v>0</v>
      </c>
      <c r="Z1313" s="188"/>
      <c r="AA1313" s="130">
        <f t="shared" si="717"/>
        <v>0</v>
      </c>
      <c r="AB1313" s="74">
        <f t="shared" si="718"/>
        <v>0</v>
      </c>
      <c r="AC1313" s="356"/>
      <c r="AD1313" s="130" cm="1">
        <f t="array" ref="AD1313">IFERROR(ROUND((_xlfn.IFS(offer_sale_type="поставка",AB1313,offer_sale_type="транзит",S1313)*(1+AC1313))/E1313,2),0)</f>
        <v>0</v>
      </c>
      <c r="AE1313" s="74">
        <f t="shared" si="719"/>
        <v>0</v>
      </c>
      <c r="AF1313" s="123" cm="1">
        <f t="array" ref="AF1313">IFERROR(ROUND(_xlfn.IFS(offer_sale_type="поставка",AB1313,offer_sale_type="транзит",S1313)*AC1313,2),0)</f>
        <v>0</v>
      </c>
      <c r="AG1313" s="130">
        <f t="shared" si="702"/>
        <v>0</v>
      </c>
      <c r="AH1313" s="74">
        <f t="shared" si="703"/>
        <v>0</v>
      </c>
      <c r="AI1313" s="123">
        <f t="shared" si="704"/>
        <v>0</v>
      </c>
      <c r="AJ1313" s="118">
        <f t="shared" si="720"/>
        <v>0</v>
      </c>
      <c r="AK1313" s="74">
        <f t="shared" si="721"/>
        <v>0</v>
      </c>
      <c r="AL1313" s="174">
        <f t="shared" si="722"/>
        <v>0</v>
      </c>
      <c r="AM1313" s="175">
        <f t="shared" si="705"/>
        <v>0</v>
      </c>
      <c r="AN1313" s="130">
        <f t="shared" si="723"/>
        <v>0</v>
      </c>
      <c r="AO1313" s="74">
        <f t="shared" si="706"/>
        <v>0</v>
      </c>
      <c r="AP1313" s="123">
        <f t="shared" si="724"/>
        <v>0</v>
      </c>
      <c r="AQ1313" s="118">
        <f t="shared" si="707"/>
        <v>0</v>
      </c>
      <c r="AR1313" s="82" t="str">
        <f t="shared" si="725"/>
        <v>https://www.alta.ru/tnved/code//</v>
      </c>
      <c r="AS1313" s="157"/>
      <c r="AT1313" s="162"/>
      <c r="AU1313" s="74">
        <f t="shared" si="708"/>
        <v>0</v>
      </c>
      <c r="AV1313" s="157"/>
      <c r="AW1313" s="75">
        <f>_xlfn.IFNA(VLOOKUP(L1313,list_vat[],3,FALSE),0)</f>
        <v>0</v>
      </c>
      <c r="AX1313" s="74">
        <f t="shared" si="726"/>
        <v>0</v>
      </c>
      <c r="AY1313" s="74">
        <f t="shared" si="727"/>
        <v>0</v>
      </c>
      <c r="AZ1313" s="130">
        <f t="shared" si="728"/>
        <v>0</v>
      </c>
      <c r="BA1313" s="74">
        <f t="shared" si="709"/>
        <v>0</v>
      </c>
      <c r="BB1313" s="193">
        <f t="shared" si="729"/>
        <v>0</v>
      </c>
      <c r="BC1313" s="102">
        <f t="shared" si="730"/>
        <v>0</v>
      </c>
      <c r="BD1313" s="102">
        <f t="shared" si="731"/>
        <v>0</v>
      </c>
      <c r="BE1313" s="413" t="s">
        <v>69</v>
      </c>
    </row>
    <row r="1314" spans="1:57" s="65" customFormat="1" ht="12" customHeight="1" x14ac:dyDescent="0.2">
      <c r="A1314" s="43">
        <v>1299</v>
      </c>
      <c r="B1314" s="166"/>
      <c r="C1314" s="166"/>
      <c r="D1314" s="166"/>
      <c r="E1314" s="162"/>
      <c r="F1314" s="166"/>
      <c r="G1314" s="162"/>
      <c r="H1314" s="162"/>
      <c r="I1314" s="189">
        <f t="shared" si="710"/>
        <v>0</v>
      </c>
      <c r="J1314" s="195"/>
      <c r="K1314" s="162"/>
      <c r="L1314" s="168"/>
      <c r="M1314" s="75">
        <f>_xlfn.XLOOKUP(L1314,list_vat[Страна],list_vat[Ставка НДС %],0,0)</f>
        <v>0</v>
      </c>
      <c r="N1314" s="162">
        <f t="shared" si="711"/>
        <v>0</v>
      </c>
      <c r="O1314" s="169"/>
      <c r="P1314" s="74">
        <f t="shared" si="732"/>
        <v>0</v>
      </c>
      <c r="Q1314" s="162"/>
      <c r="R1314" s="162" t="str">
        <f t="shared" si="712"/>
        <v>введи курс</v>
      </c>
      <c r="S1314" s="196">
        <f t="shared" si="713"/>
        <v>0</v>
      </c>
      <c r="T1314" s="192">
        <f t="shared" si="714"/>
        <v>0</v>
      </c>
      <c r="U1314" s="76">
        <f t="shared" si="715"/>
        <v>0</v>
      </c>
      <c r="V1314" s="123">
        <f t="shared" si="716"/>
        <v>0</v>
      </c>
      <c r="W1314" s="191"/>
      <c r="X1314" s="170"/>
      <c r="Y1314" s="74">
        <f t="shared" si="701"/>
        <v>0</v>
      </c>
      <c r="Z1314" s="188"/>
      <c r="AA1314" s="130">
        <f t="shared" si="717"/>
        <v>0</v>
      </c>
      <c r="AB1314" s="74">
        <f t="shared" si="718"/>
        <v>0</v>
      </c>
      <c r="AC1314" s="356"/>
      <c r="AD1314" s="130" cm="1">
        <f t="array" ref="AD1314">IFERROR(ROUND((_xlfn.IFS(offer_sale_type="поставка",AB1314,offer_sale_type="транзит",S1314)*(1+AC1314))/E1314,2),0)</f>
        <v>0</v>
      </c>
      <c r="AE1314" s="74">
        <f t="shared" si="719"/>
        <v>0</v>
      </c>
      <c r="AF1314" s="123" cm="1">
        <f t="array" ref="AF1314">IFERROR(ROUND(_xlfn.IFS(offer_sale_type="поставка",AB1314,offer_sale_type="транзит",S1314)*AC1314,2),0)</f>
        <v>0</v>
      </c>
      <c r="AG1314" s="130">
        <f t="shared" si="702"/>
        <v>0</v>
      </c>
      <c r="AH1314" s="74">
        <f t="shared" si="703"/>
        <v>0</v>
      </c>
      <c r="AI1314" s="123">
        <f t="shared" si="704"/>
        <v>0</v>
      </c>
      <c r="AJ1314" s="118">
        <f t="shared" si="720"/>
        <v>0</v>
      </c>
      <c r="AK1314" s="74">
        <f t="shared" si="721"/>
        <v>0</v>
      </c>
      <c r="AL1314" s="174">
        <f t="shared" si="722"/>
        <v>0</v>
      </c>
      <c r="AM1314" s="175">
        <f t="shared" si="705"/>
        <v>0</v>
      </c>
      <c r="AN1314" s="130">
        <f t="shared" si="723"/>
        <v>0</v>
      </c>
      <c r="AO1314" s="74">
        <f t="shared" si="706"/>
        <v>0</v>
      </c>
      <c r="AP1314" s="123">
        <f t="shared" si="724"/>
        <v>0</v>
      </c>
      <c r="AQ1314" s="118">
        <f t="shared" si="707"/>
        <v>0</v>
      </c>
      <c r="AR1314" s="82" t="str">
        <f t="shared" si="725"/>
        <v>https://www.alta.ru/tnved/code//</v>
      </c>
      <c r="AS1314" s="157"/>
      <c r="AT1314" s="162"/>
      <c r="AU1314" s="74">
        <f t="shared" si="708"/>
        <v>0</v>
      </c>
      <c r="AV1314" s="157"/>
      <c r="AW1314" s="75">
        <f>_xlfn.IFNA(VLOOKUP(L1314,list_vat[],3,FALSE),0)</f>
        <v>0</v>
      </c>
      <c r="AX1314" s="74">
        <f t="shared" si="726"/>
        <v>0</v>
      </c>
      <c r="AY1314" s="74">
        <f t="shared" si="727"/>
        <v>0</v>
      </c>
      <c r="AZ1314" s="130">
        <f t="shared" si="728"/>
        <v>0</v>
      </c>
      <c r="BA1314" s="74">
        <f t="shared" si="709"/>
        <v>0</v>
      </c>
      <c r="BB1314" s="193">
        <f t="shared" si="729"/>
        <v>0</v>
      </c>
      <c r="BC1314" s="102">
        <f t="shared" si="730"/>
        <v>0</v>
      </c>
      <c r="BD1314" s="102">
        <f t="shared" si="731"/>
        <v>0</v>
      </c>
      <c r="BE1314" s="413" t="s">
        <v>69</v>
      </c>
    </row>
    <row r="1315" spans="1:57" s="65" customFormat="1" ht="12" customHeight="1" x14ac:dyDescent="0.2">
      <c r="A1315" s="43">
        <v>1300</v>
      </c>
      <c r="B1315" s="166"/>
      <c r="C1315" s="166"/>
      <c r="D1315" s="166"/>
      <c r="E1315" s="162"/>
      <c r="F1315" s="166"/>
      <c r="G1315" s="162"/>
      <c r="H1315" s="162"/>
      <c r="I1315" s="189">
        <f t="shared" si="710"/>
        <v>0</v>
      </c>
      <c r="J1315" s="195"/>
      <c r="K1315" s="162"/>
      <c r="L1315" s="168"/>
      <c r="M1315" s="75">
        <f>_xlfn.XLOOKUP(L1315,list_vat[Страна],list_vat[Ставка НДС %],0,0)</f>
        <v>0</v>
      </c>
      <c r="N1315" s="162">
        <f t="shared" si="711"/>
        <v>0</v>
      </c>
      <c r="O1315" s="169"/>
      <c r="P1315" s="74">
        <f t="shared" si="732"/>
        <v>0</v>
      </c>
      <c r="Q1315" s="162"/>
      <c r="R1315" s="162" t="str">
        <f t="shared" si="712"/>
        <v>введи курс</v>
      </c>
      <c r="S1315" s="196">
        <f t="shared" si="713"/>
        <v>0</v>
      </c>
      <c r="T1315" s="192">
        <f t="shared" si="714"/>
        <v>0</v>
      </c>
      <c r="U1315" s="76">
        <f t="shared" si="715"/>
        <v>0</v>
      </c>
      <c r="V1315" s="123">
        <f t="shared" si="716"/>
        <v>0</v>
      </c>
      <c r="W1315" s="191"/>
      <c r="X1315" s="170"/>
      <c r="Y1315" s="74">
        <f t="shared" si="701"/>
        <v>0</v>
      </c>
      <c r="Z1315" s="188"/>
      <c r="AA1315" s="130">
        <f t="shared" si="717"/>
        <v>0</v>
      </c>
      <c r="AB1315" s="74">
        <f t="shared" si="718"/>
        <v>0</v>
      </c>
      <c r="AC1315" s="356"/>
      <c r="AD1315" s="130" cm="1">
        <f t="array" ref="AD1315">IFERROR(ROUND((_xlfn.IFS(offer_sale_type="поставка",AB1315,offer_sale_type="транзит",S1315)*(1+AC1315))/E1315,2),0)</f>
        <v>0</v>
      </c>
      <c r="AE1315" s="74">
        <f t="shared" si="719"/>
        <v>0</v>
      </c>
      <c r="AF1315" s="123" cm="1">
        <f t="array" ref="AF1315">IFERROR(ROUND(_xlfn.IFS(offer_sale_type="поставка",AB1315,offer_sale_type="транзит",S1315)*AC1315,2),0)</f>
        <v>0</v>
      </c>
      <c r="AG1315" s="130">
        <f t="shared" si="702"/>
        <v>0</v>
      </c>
      <c r="AH1315" s="74">
        <f t="shared" si="703"/>
        <v>0</v>
      </c>
      <c r="AI1315" s="123">
        <f t="shared" si="704"/>
        <v>0</v>
      </c>
      <c r="AJ1315" s="118">
        <f t="shared" si="720"/>
        <v>0</v>
      </c>
      <c r="AK1315" s="74">
        <f t="shared" si="721"/>
        <v>0</v>
      </c>
      <c r="AL1315" s="174">
        <f t="shared" si="722"/>
        <v>0</v>
      </c>
      <c r="AM1315" s="175">
        <f t="shared" si="705"/>
        <v>0</v>
      </c>
      <c r="AN1315" s="130">
        <f t="shared" si="723"/>
        <v>0</v>
      </c>
      <c r="AO1315" s="74">
        <f t="shared" si="706"/>
        <v>0</v>
      </c>
      <c r="AP1315" s="123">
        <f t="shared" si="724"/>
        <v>0</v>
      </c>
      <c r="AQ1315" s="118">
        <f t="shared" si="707"/>
        <v>0</v>
      </c>
      <c r="AR1315" s="82" t="str">
        <f t="shared" si="725"/>
        <v>https://www.alta.ru/tnved/code//</v>
      </c>
      <c r="AS1315" s="157"/>
      <c r="AT1315" s="162"/>
      <c r="AU1315" s="74">
        <f t="shared" si="708"/>
        <v>0</v>
      </c>
      <c r="AV1315" s="157"/>
      <c r="AW1315" s="75">
        <f>_xlfn.IFNA(VLOOKUP(L1315,list_vat[],3,FALSE),0)</f>
        <v>0</v>
      </c>
      <c r="AX1315" s="74">
        <f t="shared" si="726"/>
        <v>0</v>
      </c>
      <c r="AY1315" s="74">
        <f t="shared" si="727"/>
        <v>0</v>
      </c>
      <c r="AZ1315" s="130">
        <f t="shared" si="728"/>
        <v>0</v>
      </c>
      <c r="BA1315" s="74">
        <f t="shared" si="709"/>
        <v>0</v>
      </c>
      <c r="BB1315" s="193">
        <f t="shared" si="729"/>
        <v>0</v>
      </c>
      <c r="BC1315" s="102">
        <f t="shared" si="730"/>
        <v>0</v>
      </c>
      <c r="BD1315" s="102">
        <f t="shared" si="731"/>
        <v>0</v>
      </c>
      <c r="BE1315" s="413" t="s">
        <v>69</v>
      </c>
    </row>
    <row r="1316" spans="1:57" s="65" customFormat="1" ht="12" customHeight="1" x14ac:dyDescent="0.2">
      <c r="A1316" s="43">
        <v>1301</v>
      </c>
      <c r="B1316" s="166"/>
      <c r="C1316" s="166"/>
      <c r="D1316" s="166"/>
      <c r="E1316" s="162"/>
      <c r="F1316" s="166"/>
      <c r="G1316" s="162"/>
      <c r="H1316" s="162"/>
      <c r="I1316" s="189">
        <f t="shared" si="710"/>
        <v>0</v>
      </c>
      <c r="J1316" s="195"/>
      <c r="K1316" s="162"/>
      <c r="L1316" s="168"/>
      <c r="M1316" s="75">
        <f>_xlfn.XLOOKUP(L1316,list_vat[Страна],list_vat[Ставка НДС %],0,0)</f>
        <v>0</v>
      </c>
      <c r="N1316" s="162">
        <f t="shared" si="711"/>
        <v>0</v>
      </c>
      <c r="O1316" s="169"/>
      <c r="P1316" s="74">
        <f t="shared" si="732"/>
        <v>0</v>
      </c>
      <c r="Q1316" s="162"/>
      <c r="R1316" s="162" t="str">
        <f t="shared" si="712"/>
        <v>введи курс</v>
      </c>
      <c r="S1316" s="196">
        <f t="shared" si="713"/>
        <v>0</v>
      </c>
      <c r="T1316" s="192">
        <f t="shared" si="714"/>
        <v>0</v>
      </c>
      <c r="U1316" s="76">
        <f t="shared" si="715"/>
        <v>0</v>
      </c>
      <c r="V1316" s="123">
        <f t="shared" si="716"/>
        <v>0</v>
      </c>
      <c r="W1316" s="191"/>
      <c r="X1316" s="170"/>
      <c r="Y1316" s="74">
        <f t="shared" si="701"/>
        <v>0</v>
      </c>
      <c r="Z1316" s="188"/>
      <c r="AA1316" s="130">
        <f t="shared" si="717"/>
        <v>0</v>
      </c>
      <c r="AB1316" s="74">
        <f t="shared" si="718"/>
        <v>0</v>
      </c>
      <c r="AC1316" s="356"/>
      <c r="AD1316" s="130" cm="1">
        <f t="array" ref="AD1316">IFERROR(ROUND((_xlfn.IFS(offer_sale_type="поставка",AB1316,offer_sale_type="транзит",S1316)*(1+AC1316))/E1316,2),0)</f>
        <v>0</v>
      </c>
      <c r="AE1316" s="74">
        <f t="shared" si="719"/>
        <v>0</v>
      </c>
      <c r="AF1316" s="123" cm="1">
        <f t="array" ref="AF1316">IFERROR(ROUND(_xlfn.IFS(offer_sale_type="поставка",AB1316,offer_sale_type="транзит",S1316)*AC1316,2),0)</f>
        <v>0</v>
      </c>
      <c r="AG1316" s="130">
        <f t="shared" si="702"/>
        <v>0</v>
      </c>
      <c r="AH1316" s="74">
        <f t="shared" si="703"/>
        <v>0</v>
      </c>
      <c r="AI1316" s="123">
        <f t="shared" si="704"/>
        <v>0</v>
      </c>
      <c r="AJ1316" s="118">
        <f t="shared" si="720"/>
        <v>0</v>
      </c>
      <c r="AK1316" s="74">
        <f t="shared" si="721"/>
        <v>0</v>
      </c>
      <c r="AL1316" s="174">
        <f t="shared" si="722"/>
        <v>0</v>
      </c>
      <c r="AM1316" s="175">
        <f t="shared" si="705"/>
        <v>0</v>
      </c>
      <c r="AN1316" s="130">
        <f t="shared" si="723"/>
        <v>0</v>
      </c>
      <c r="AO1316" s="74">
        <f t="shared" si="706"/>
        <v>0</v>
      </c>
      <c r="AP1316" s="123">
        <f t="shared" si="724"/>
        <v>0</v>
      </c>
      <c r="AQ1316" s="118">
        <f t="shared" si="707"/>
        <v>0</v>
      </c>
      <c r="AR1316" s="82" t="str">
        <f t="shared" si="725"/>
        <v>https://www.alta.ru/tnved/code//</v>
      </c>
      <c r="AS1316" s="157"/>
      <c r="AT1316" s="162"/>
      <c r="AU1316" s="74">
        <f t="shared" si="708"/>
        <v>0</v>
      </c>
      <c r="AV1316" s="157"/>
      <c r="AW1316" s="75">
        <f>_xlfn.IFNA(VLOOKUP(L1316,list_vat[],3,FALSE),0)</f>
        <v>0</v>
      </c>
      <c r="AX1316" s="74">
        <f t="shared" si="726"/>
        <v>0</v>
      </c>
      <c r="AY1316" s="74">
        <f t="shared" si="727"/>
        <v>0</v>
      </c>
      <c r="AZ1316" s="130">
        <f t="shared" si="728"/>
        <v>0</v>
      </c>
      <c r="BA1316" s="74">
        <f t="shared" si="709"/>
        <v>0</v>
      </c>
      <c r="BB1316" s="193">
        <f t="shared" si="729"/>
        <v>0</v>
      </c>
      <c r="BC1316" s="102">
        <f t="shared" si="730"/>
        <v>0</v>
      </c>
      <c r="BD1316" s="102">
        <f t="shared" si="731"/>
        <v>0</v>
      </c>
      <c r="BE1316" s="413" t="s">
        <v>69</v>
      </c>
    </row>
    <row r="1317" spans="1:57" s="65" customFormat="1" ht="12" customHeight="1" x14ac:dyDescent="0.2">
      <c r="A1317" s="43">
        <v>1302</v>
      </c>
      <c r="B1317" s="166"/>
      <c r="C1317" s="166"/>
      <c r="D1317" s="166"/>
      <c r="E1317" s="162"/>
      <c r="F1317" s="166"/>
      <c r="G1317" s="162"/>
      <c r="H1317" s="162"/>
      <c r="I1317" s="189">
        <f t="shared" si="710"/>
        <v>0</v>
      </c>
      <c r="J1317" s="195"/>
      <c r="K1317" s="162"/>
      <c r="L1317" s="168"/>
      <c r="M1317" s="75">
        <f>_xlfn.XLOOKUP(L1317,list_vat[Страна],list_vat[Ставка НДС %],0,0)</f>
        <v>0</v>
      </c>
      <c r="N1317" s="162">
        <f t="shared" si="711"/>
        <v>0</v>
      </c>
      <c r="O1317" s="169"/>
      <c r="P1317" s="74">
        <f t="shared" si="732"/>
        <v>0</v>
      </c>
      <c r="Q1317" s="162"/>
      <c r="R1317" s="162" t="str">
        <f t="shared" si="712"/>
        <v>введи курс</v>
      </c>
      <c r="S1317" s="196">
        <f t="shared" si="713"/>
        <v>0</v>
      </c>
      <c r="T1317" s="192">
        <f t="shared" si="714"/>
        <v>0</v>
      </c>
      <c r="U1317" s="76">
        <f t="shared" si="715"/>
        <v>0</v>
      </c>
      <c r="V1317" s="123">
        <f t="shared" si="716"/>
        <v>0</v>
      </c>
      <c r="W1317" s="191"/>
      <c r="X1317" s="170"/>
      <c r="Y1317" s="74">
        <f t="shared" si="701"/>
        <v>0</v>
      </c>
      <c r="Z1317" s="188"/>
      <c r="AA1317" s="130">
        <f t="shared" si="717"/>
        <v>0</v>
      </c>
      <c r="AB1317" s="74">
        <f t="shared" si="718"/>
        <v>0</v>
      </c>
      <c r="AC1317" s="356"/>
      <c r="AD1317" s="130" cm="1">
        <f t="array" ref="AD1317">IFERROR(ROUND((_xlfn.IFS(offer_sale_type="поставка",AB1317,offer_sale_type="транзит",S1317)*(1+AC1317))/E1317,2),0)</f>
        <v>0</v>
      </c>
      <c r="AE1317" s="74">
        <f t="shared" si="719"/>
        <v>0</v>
      </c>
      <c r="AF1317" s="123" cm="1">
        <f t="array" ref="AF1317">IFERROR(ROUND(_xlfn.IFS(offer_sale_type="поставка",AB1317,offer_sale_type="транзит",S1317)*AC1317,2),0)</f>
        <v>0</v>
      </c>
      <c r="AG1317" s="130">
        <f t="shared" si="702"/>
        <v>0</v>
      </c>
      <c r="AH1317" s="74">
        <f t="shared" si="703"/>
        <v>0</v>
      </c>
      <c r="AI1317" s="123">
        <f t="shared" si="704"/>
        <v>0</v>
      </c>
      <c r="AJ1317" s="118">
        <f t="shared" si="720"/>
        <v>0</v>
      </c>
      <c r="AK1317" s="74">
        <f t="shared" si="721"/>
        <v>0</v>
      </c>
      <c r="AL1317" s="174">
        <f t="shared" si="722"/>
        <v>0</v>
      </c>
      <c r="AM1317" s="175">
        <f t="shared" si="705"/>
        <v>0</v>
      </c>
      <c r="AN1317" s="130">
        <f t="shared" si="723"/>
        <v>0</v>
      </c>
      <c r="AO1317" s="74">
        <f t="shared" si="706"/>
        <v>0</v>
      </c>
      <c r="AP1317" s="123">
        <f t="shared" si="724"/>
        <v>0</v>
      </c>
      <c r="AQ1317" s="118">
        <f t="shared" si="707"/>
        <v>0</v>
      </c>
      <c r="AR1317" s="82" t="str">
        <f t="shared" si="725"/>
        <v>https://www.alta.ru/tnved/code//</v>
      </c>
      <c r="AS1317" s="157"/>
      <c r="AT1317" s="162"/>
      <c r="AU1317" s="74">
        <f t="shared" si="708"/>
        <v>0</v>
      </c>
      <c r="AV1317" s="157"/>
      <c r="AW1317" s="75">
        <f>_xlfn.IFNA(VLOOKUP(L1317,list_vat[],3,FALSE),0)</f>
        <v>0</v>
      </c>
      <c r="AX1317" s="74">
        <f t="shared" si="726"/>
        <v>0</v>
      </c>
      <c r="AY1317" s="74">
        <f t="shared" si="727"/>
        <v>0</v>
      </c>
      <c r="AZ1317" s="130">
        <f t="shared" si="728"/>
        <v>0</v>
      </c>
      <c r="BA1317" s="74">
        <f t="shared" si="709"/>
        <v>0</v>
      </c>
      <c r="BB1317" s="193">
        <f t="shared" si="729"/>
        <v>0</v>
      </c>
      <c r="BC1317" s="102">
        <f t="shared" si="730"/>
        <v>0</v>
      </c>
      <c r="BD1317" s="102">
        <f t="shared" si="731"/>
        <v>0</v>
      </c>
      <c r="BE1317" s="413" t="s">
        <v>69</v>
      </c>
    </row>
    <row r="1318" spans="1:57" s="65" customFormat="1" ht="12" customHeight="1" x14ac:dyDescent="0.2">
      <c r="A1318" s="43">
        <v>1303</v>
      </c>
      <c r="B1318" s="166"/>
      <c r="C1318" s="166"/>
      <c r="D1318" s="166"/>
      <c r="E1318" s="162"/>
      <c r="F1318" s="166"/>
      <c r="G1318" s="162"/>
      <c r="H1318" s="162"/>
      <c r="I1318" s="189">
        <f t="shared" si="710"/>
        <v>0</v>
      </c>
      <c r="J1318" s="195"/>
      <c r="K1318" s="162"/>
      <c r="L1318" s="168"/>
      <c r="M1318" s="75">
        <f>_xlfn.XLOOKUP(L1318,list_vat[Страна],list_vat[Ставка НДС %],0,0)</f>
        <v>0</v>
      </c>
      <c r="N1318" s="162">
        <f t="shared" si="711"/>
        <v>0</v>
      </c>
      <c r="O1318" s="169"/>
      <c r="P1318" s="74">
        <f t="shared" si="732"/>
        <v>0</v>
      </c>
      <c r="Q1318" s="162"/>
      <c r="R1318" s="162" t="str">
        <f t="shared" si="712"/>
        <v>введи курс</v>
      </c>
      <c r="S1318" s="196">
        <f t="shared" si="713"/>
        <v>0</v>
      </c>
      <c r="T1318" s="192">
        <f t="shared" si="714"/>
        <v>0</v>
      </c>
      <c r="U1318" s="76">
        <f t="shared" si="715"/>
        <v>0</v>
      </c>
      <c r="V1318" s="123">
        <f t="shared" si="716"/>
        <v>0</v>
      </c>
      <c r="W1318" s="191"/>
      <c r="X1318" s="170"/>
      <c r="Y1318" s="74">
        <f t="shared" si="701"/>
        <v>0</v>
      </c>
      <c r="Z1318" s="188"/>
      <c r="AA1318" s="130">
        <f t="shared" si="717"/>
        <v>0</v>
      </c>
      <c r="AB1318" s="74">
        <f t="shared" si="718"/>
        <v>0</v>
      </c>
      <c r="AC1318" s="356"/>
      <c r="AD1318" s="130" cm="1">
        <f t="array" ref="AD1318">IFERROR(ROUND((_xlfn.IFS(offer_sale_type="поставка",AB1318,offer_sale_type="транзит",S1318)*(1+AC1318))/E1318,2),0)</f>
        <v>0</v>
      </c>
      <c r="AE1318" s="74">
        <f t="shared" si="719"/>
        <v>0</v>
      </c>
      <c r="AF1318" s="123" cm="1">
        <f t="array" ref="AF1318">IFERROR(ROUND(_xlfn.IFS(offer_sale_type="поставка",AB1318,offer_sale_type="транзит",S1318)*AC1318,2),0)</f>
        <v>0</v>
      </c>
      <c r="AG1318" s="130">
        <f t="shared" si="702"/>
        <v>0</v>
      </c>
      <c r="AH1318" s="74">
        <f t="shared" si="703"/>
        <v>0</v>
      </c>
      <c r="AI1318" s="123">
        <f t="shared" si="704"/>
        <v>0</v>
      </c>
      <c r="AJ1318" s="118">
        <f t="shared" si="720"/>
        <v>0</v>
      </c>
      <c r="AK1318" s="74">
        <f t="shared" si="721"/>
        <v>0</v>
      </c>
      <c r="AL1318" s="174">
        <f t="shared" si="722"/>
        <v>0</v>
      </c>
      <c r="AM1318" s="175">
        <f t="shared" si="705"/>
        <v>0</v>
      </c>
      <c r="AN1318" s="130">
        <f t="shared" si="723"/>
        <v>0</v>
      </c>
      <c r="AO1318" s="74">
        <f t="shared" si="706"/>
        <v>0</v>
      </c>
      <c r="AP1318" s="123">
        <f t="shared" si="724"/>
        <v>0</v>
      </c>
      <c r="AQ1318" s="118">
        <f t="shared" si="707"/>
        <v>0</v>
      </c>
      <c r="AR1318" s="82" t="str">
        <f t="shared" si="725"/>
        <v>https://www.alta.ru/tnved/code//</v>
      </c>
      <c r="AS1318" s="157"/>
      <c r="AT1318" s="162"/>
      <c r="AU1318" s="74">
        <f t="shared" si="708"/>
        <v>0</v>
      </c>
      <c r="AV1318" s="157"/>
      <c r="AW1318" s="75">
        <f>_xlfn.IFNA(VLOOKUP(L1318,list_vat[],3,FALSE),0)</f>
        <v>0</v>
      </c>
      <c r="AX1318" s="74">
        <f t="shared" si="726"/>
        <v>0</v>
      </c>
      <c r="AY1318" s="74">
        <f t="shared" si="727"/>
        <v>0</v>
      </c>
      <c r="AZ1318" s="130">
        <f t="shared" si="728"/>
        <v>0</v>
      </c>
      <c r="BA1318" s="74">
        <f t="shared" si="709"/>
        <v>0</v>
      </c>
      <c r="BB1318" s="193">
        <f t="shared" si="729"/>
        <v>0</v>
      </c>
      <c r="BC1318" s="102">
        <f t="shared" si="730"/>
        <v>0</v>
      </c>
      <c r="BD1318" s="102">
        <f t="shared" si="731"/>
        <v>0</v>
      </c>
      <c r="BE1318" s="413" t="s">
        <v>69</v>
      </c>
    </row>
    <row r="1319" spans="1:57" s="65" customFormat="1" ht="12" customHeight="1" x14ac:dyDescent="0.2">
      <c r="A1319" s="43">
        <v>1304</v>
      </c>
      <c r="B1319" s="166"/>
      <c r="C1319" s="166"/>
      <c r="D1319" s="166"/>
      <c r="E1319" s="162"/>
      <c r="F1319" s="166"/>
      <c r="G1319" s="162"/>
      <c r="H1319" s="162"/>
      <c r="I1319" s="189">
        <f t="shared" si="710"/>
        <v>0</v>
      </c>
      <c r="J1319" s="195"/>
      <c r="K1319" s="162"/>
      <c r="L1319" s="168"/>
      <c r="M1319" s="75">
        <f>_xlfn.XLOOKUP(L1319,list_vat[Страна],list_vat[Ставка НДС %],0,0)</f>
        <v>0</v>
      </c>
      <c r="N1319" s="162">
        <f t="shared" si="711"/>
        <v>0</v>
      </c>
      <c r="O1319" s="169"/>
      <c r="P1319" s="74">
        <f t="shared" si="732"/>
        <v>0</v>
      </c>
      <c r="Q1319" s="162"/>
      <c r="R1319" s="162" t="str">
        <f t="shared" si="712"/>
        <v>введи курс</v>
      </c>
      <c r="S1319" s="196">
        <f t="shared" si="713"/>
        <v>0</v>
      </c>
      <c r="T1319" s="192">
        <f t="shared" si="714"/>
        <v>0</v>
      </c>
      <c r="U1319" s="76">
        <f t="shared" si="715"/>
        <v>0</v>
      </c>
      <c r="V1319" s="123">
        <f t="shared" si="716"/>
        <v>0</v>
      </c>
      <c r="W1319" s="191"/>
      <c r="X1319" s="170"/>
      <c r="Y1319" s="74">
        <f t="shared" si="701"/>
        <v>0</v>
      </c>
      <c r="Z1319" s="188"/>
      <c r="AA1319" s="130">
        <f t="shared" si="717"/>
        <v>0</v>
      </c>
      <c r="AB1319" s="74">
        <f t="shared" si="718"/>
        <v>0</v>
      </c>
      <c r="AC1319" s="356"/>
      <c r="AD1319" s="130" cm="1">
        <f t="array" ref="AD1319">IFERROR(ROUND((_xlfn.IFS(offer_sale_type="поставка",AB1319,offer_sale_type="транзит",S1319)*(1+AC1319))/E1319,2),0)</f>
        <v>0</v>
      </c>
      <c r="AE1319" s="74">
        <f t="shared" si="719"/>
        <v>0</v>
      </c>
      <c r="AF1319" s="123" cm="1">
        <f t="array" ref="AF1319">IFERROR(ROUND(_xlfn.IFS(offer_sale_type="поставка",AB1319,offer_sale_type="транзит",S1319)*AC1319,2),0)</f>
        <v>0</v>
      </c>
      <c r="AG1319" s="130">
        <f t="shared" si="702"/>
        <v>0</v>
      </c>
      <c r="AH1319" s="74">
        <f t="shared" si="703"/>
        <v>0</v>
      </c>
      <c r="AI1319" s="123">
        <f t="shared" si="704"/>
        <v>0</v>
      </c>
      <c r="AJ1319" s="118">
        <f t="shared" si="720"/>
        <v>0</v>
      </c>
      <c r="AK1319" s="74">
        <f t="shared" si="721"/>
        <v>0</v>
      </c>
      <c r="AL1319" s="174">
        <f t="shared" si="722"/>
        <v>0</v>
      </c>
      <c r="AM1319" s="175">
        <f t="shared" si="705"/>
        <v>0</v>
      </c>
      <c r="AN1319" s="130">
        <f t="shared" si="723"/>
        <v>0</v>
      </c>
      <c r="AO1319" s="74">
        <f t="shared" si="706"/>
        <v>0</v>
      </c>
      <c r="AP1319" s="123">
        <f t="shared" si="724"/>
        <v>0</v>
      </c>
      <c r="AQ1319" s="118">
        <f t="shared" si="707"/>
        <v>0</v>
      </c>
      <c r="AR1319" s="82" t="str">
        <f t="shared" si="725"/>
        <v>https://www.alta.ru/tnved/code//</v>
      </c>
      <c r="AS1319" s="157"/>
      <c r="AT1319" s="162"/>
      <c r="AU1319" s="74">
        <f t="shared" si="708"/>
        <v>0</v>
      </c>
      <c r="AV1319" s="157"/>
      <c r="AW1319" s="75">
        <f>_xlfn.IFNA(VLOOKUP(L1319,list_vat[],3,FALSE),0)</f>
        <v>0</v>
      </c>
      <c r="AX1319" s="74">
        <f t="shared" si="726"/>
        <v>0</v>
      </c>
      <c r="AY1319" s="74">
        <f t="shared" si="727"/>
        <v>0</v>
      </c>
      <c r="AZ1319" s="130">
        <f t="shared" si="728"/>
        <v>0</v>
      </c>
      <c r="BA1319" s="74">
        <f t="shared" si="709"/>
        <v>0</v>
      </c>
      <c r="BB1319" s="193">
        <f t="shared" si="729"/>
        <v>0</v>
      </c>
      <c r="BC1319" s="102">
        <f t="shared" si="730"/>
        <v>0</v>
      </c>
      <c r="BD1319" s="102">
        <f t="shared" si="731"/>
        <v>0</v>
      </c>
      <c r="BE1319" s="413" t="s">
        <v>69</v>
      </c>
    </row>
    <row r="1320" spans="1:57" s="65" customFormat="1" ht="12" customHeight="1" x14ac:dyDescent="0.2">
      <c r="A1320" s="43">
        <v>1305</v>
      </c>
      <c r="B1320" s="166"/>
      <c r="C1320" s="166"/>
      <c r="D1320" s="166"/>
      <c r="E1320" s="162"/>
      <c r="F1320" s="166"/>
      <c r="G1320" s="162"/>
      <c r="H1320" s="162"/>
      <c r="I1320" s="189">
        <f t="shared" si="710"/>
        <v>0</v>
      </c>
      <c r="J1320" s="195"/>
      <c r="K1320" s="162"/>
      <c r="L1320" s="168"/>
      <c r="M1320" s="75">
        <f>_xlfn.XLOOKUP(L1320,list_vat[Страна],list_vat[Ставка НДС %],0,0)</f>
        <v>0</v>
      </c>
      <c r="N1320" s="162">
        <f t="shared" si="711"/>
        <v>0</v>
      </c>
      <c r="O1320" s="169"/>
      <c r="P1320" s="74">
        <f t="shared" si="732"/>
        <v>0</v>
      </c>
      <c r="Q1320" s="162"/>
      <c r="R1320" s="162" t="str">
        <f t="shared" si="712"/>
        <v>введи курс</v>
      </c>
      <c r="S1320" s="196">
        <f t="shared" si="713"/>
        <v>0</v>
      </c>
      <c r="T1320" s="192">
        <f t="shared" si="714"/>
        <v>0</v>
      </c>
      <c r="U1320" s="76">
        <f t="shared" si="715"/>
        <v>0</v>
      </c>
      <c r="V1320" s="123">
        <f t="shared" si="716"/>
        <v>0</v>
      </c>
      <c r="W1320" s="191"/>
      <c r="X1320" s="170"/>
      <c r="Y1320" s="74">
        <f t="shared" si="701"/>
        <v>0</v>
      </c>
      <c r="Z1320" s="188"/>
      <c r="AA1320" s="130">
        <f t="shared" si="717"/>
        <v>0</v>
      </c>
      <c r="AB1320" s="74">
        <f t="shared" si="718"/>
        <v>0</v>
      </c>
      <c r="AC1320" s="356"/>
      <c r="AD1320" s="130" cm="1">
        <f t="array" ref="AD1320">IFERROR(ROUND((_xlfn.IFS(offer_sale_type="поставка",AB1320,offer_sale_type="транзит",S1320)*(1+AC1320))/E1320,2),0)</f>
        <v>0</v>
      </c>
      <c r="AE1320" s="74">
        <f t="shared" si="719"/>
        <v>0</v>
      </c>
      <c r="AF1320" s="123" cm="1">
        <f t="array" ref="AF1320">IFERROR(ROUND(_xlfn.IFS(offer_sale_type="поставка",AB1320,offer_sale_type="транзит",S1320)*AC1320,2),0)</f>
        <v>0</v>
      </c>
      <c r="AG1320" s="130">
        <f t="shared" si="702"/>
        <v>0</v>
      </c>
      <c r="AH1320" s="74">
        <f t="shared" si="703"/>
        <v>0</v>
      </c>
      <c r="AI1320" s="123">
        <f t="shared" si="704"/>
        <v>0</v>
      </c>
      <c r="AJ1320" s="118">
        <f t="shared" si="720"/>
        <v>0</v>
      </c>
      <c r="AK1320" s="74">
        <f t="shared" si="721"/>
        <v>0</v>
      </c>
      <c r="AL1320" s="174">
        <f t="shared" si="722"/>
        <v>0</v>
      </c>
      <c r="AM1320" s="175">
        <f t="shared" si="705"/>
        <v>0</v>
      </c>
      <c r="AN1320" s="130">
        <f t="shared" si="723"/>
        <v>0</v>
      </c>
      <c r="AO1320" s="74">
        <f t="shared" si="706"/>
        <v>0</v>
      </c>
      <c r="AP1320" s="123">
        <f t="shared" si="724"/>
        <v>0</v>
      </c>
      <c r="AQ1320" s="118">
        <f t="shared" si="707"/>
        <v>0</v>
      </c>
      <c r="AR1320" s="82" t="str">
        <f t="shared" si="725"/>
        <v>https://www.alta.ru/tnved/code//</v>
      </c>
      <c r="AS1320" s="157"/>
      <c r="AT1320" s="162"/>
      <c r="AU1320" s="74">
        <f t="shared" si="708"/>
        <v>0</v>
      </c>
      <c r="AV1320" s="157"/>
      <c r="AW1320" s="75">
        <f>_xlfn.IFNA(VLOOKUP(L1320,list_vat[],3,FALSE),0)</f>
        <v>0</v>
      </c>
      <c r="AX1320" s="74">
        <f t="shared" si="726"/>
        <v>0</v>
      </c>
      <c r="AY1320" s="74">
        <f t="shared" si="727"/>
        <v>0</v>
      </c>
      <c r="AZ1320" s="130">
        <f t="shared" si="728"/>
        <v>0</v>
      </c>
      <c r="BA1320" s="74">
        <f t="shared" si="709"/>
        <v>0</v>
      </c>
      <c r="BB1320" s="193">
        <f t="shared" si="729"/>
        <v>0</v>
      </c>
      <c r="BC1320" s="102">
        <f t="shared" si="730"/>
        <v>0</v>
      </c>
      <c r="BD1320" s="102">
        <f t="shared" si="731"/>
        <v>0</v>
      </c>
      <c r="BE1320" s="413" t="s">
        <v>69</v>
      </c>
    </row>
    <row r="1321" spans="1:57" s="65" customFormat="1" ht="12" customHeight="1" x14ac:dyDescent="0.2">
      <c r="A1321" s="43">
        <v>1306</v>
      </c>
      <c r="B1321" s="166"/>
      <c r="C1321" s="166"/>
      <c r="D1321" s="166"/>
      <c r="E1321" s="162"/>
      <c r="F1321" s="166"/>
      <c r="G1321" s="162"/>
      <c r="H1321" s="162"/>
      <c r="I1321" s="189">
        <f t="shared" si="710"/>
        <v>0</v>
      </c>
      <c r="J1321" s="195"/>
      <c r="K1321" s="162"/>
      <c r="L1321" s="168"/>
      <c r="M1321" s="75">
        <f>_xlfn.XLOOKUP(L1321,list_vat[Страна],list_vat[Ставка НДС %],0,0)</f>
        <v>0</v>
      </c>
      <c r="N1321" s="162">
        <f t="shared" si="711"/>
        <v>0</v>
      </c>
      <c r="O1321" s="169"/>
      <c r="P1321" s="74">
        <f t="shared" si="732"/>
        <v>0</v>
      </c>
      <c r="Q1321" s="162"/>
      <c r="R1321" s="162" t="str">
        <f t="shared" si="712"/>
        <v>введи курс</v>
      </c>
      <c r="S1321" s="196">
        <f t="shared" si="713"/>
        <v>0</v>
      </c>
      <c r="T1321" s="192">
        <f t="shared" si="714"/>
        <v>0</v>
      </c>
      <c r="U1321" s="76">
        <f t="shared" si="715"/>
        <v>0</v>
      </c>
      <c r="V1321" s="123">
        <f t="shared" si="716"/>
        <v>0</v>
      </c>
      <c r="W1321" s="191"/>
      <c r="X1321" s="170"/>
      <c r="Y1321" s="74">
        <f t="shared" si="701"/>
        <v>0</v>
      </c>
      <c r="Z1321" s="188"/>
      <c r="AA1321" s="130">
        <f t="shared" si="717"/>
        <v>0</v>
      </c>
      <c r="AB1321" s="74">
        <f t="shared" si="718"/>
        <v>0</v>
      </c>
      <c r="AC1321" s="356"/>
      <c r="AD1321" s="130" cm="1">
        <f t="array" ref="AD1321">IFERROR(ROUND((_xlfn.IFS(offer_sale_type="поставка",AB1321,offer_sale_type="транзит",S1321)*(1+AC1321))/E1321,2),0)</f>
        <v>0</v>
      </c>
      <c r="AE1321" s="74">
        <f t="shared" si="719"/>
        <v>0</v>
      </c>
      <c r="AF1321" s="123" cm="1">
        <f t="array" ref="AF1321">IFERROR(ROUND(_xlfn.IFS(offer_sale_type="поставка",AB1321,offer_sale_type="транзит",S1321)*AC1321,2),0)</f>
        <v>0</v>
      </c>
      <c r="AG1321" s="130">
        <f t="shared" si="702"/>
        <v>0</v>
      </c>
      <c r="AH1321" s="74">
        <f t="shared" si="703"/>
        <v>0</v>
      </c>
      <c r="AI1321" s="123">
        <f t="shared" si="704"/>
        <v>0</v>
      </c>
      <c r="AJ1321" s="118">
        <f t="shared" si="720"/>
        <v>0</v>
      </c>
      <c r="AK1321" s="74">
        <f t="shared" si="721"/>
        <v>0</v>
      </c>
      <c r="AL1321" s="174">
        <f t="shared" si="722"/>
        <v>0</v>
      </c>
      <c r="AM1321" s="175">
        <f t="shared" si="705"/>
        <v>0</v>
      </c>
      <c r="AN1321" s="130">
        <f t="shared" si="723"/>
        <v>0</v>
      </c>
      <c r="AO1321" s="74">
        <f t="shared" si="706"/>
        <v>0</v>
      </c>
      <c r="AP1321" s="123">
        <f t="shared" si="724"/>
        <v>0</v>
      </c>
      <c r="AQ1321" s="118">
        <f t="shared" si="707"/>
        <v>0</v>
      </c>
      <c r="AR1321" s="82" t="str">
        <f t="shared" si="725"/>
        <v>https://www.alta.ru/tnved/code//</v>
      </c>
      <c r="AS1321" s="157"/>
      <c r="AT1321" s="162"/>
      <c r="AU1321" s="74">
        <f t="shared" si="708"/>
        <v>0</v>
      </c>
      <c r="AV1321" s="157"/>
      <c r="AW1321" s="75">
        <f>_xlfn.IFNA(VLOOKUP(L1321,list_vat[],3,FALSE),0)</f>
        <v>0</v>
      </c>
      <c r="AX1321" s="74">
        <f t="shared" si="726"/>
        <v>0</v>
      </c>
      <c r="AY1321" s="74">
        <f t="shared" si="727"/>
        <v>0</v>
      </c>
      <c r="AZ1321" s="130">
        <f t="shared" si="728"/>
        <v>0</v>
      </c>
      <c r="BA1321" s="74">
        <f t="shared" si="709"/>
        <v>0</v>
      </c>
      <c r="BB1321" s="193">
        <f t="shared" si="729"/>
        <v>0</v>
      </c>
      <c r="BC1321" s="102">
        <f t="shared" si="730"/>
        <v>0</v>
      </c>
      <c r="BD1321" s="102">
        <f t="shared" si="731"/>
        <v>0</v>
      </c>
      <c r="BE1321" s="413" t="s">
        <v>69</v>
      </c>
    </row>
    <row r="1322" spans="1:57" s="65" customFormat="1" ht="12" customHeight="1" x14ac:dyDescent="0.2">
      <c r="A1322" s="43">
        <v>1307</v>
      </c>
      <c r="B1322" s="166"/>
      <c r="C1322" s="166"/>
      <c r="D1322" s="166"/>
      <c r="E1322" s="162"/>
      <c r="F1322" s="166"/>
      <c r="G1322" s="162"/>
      <c r="H1322" s="162"/>
      <c r="I1322" s="189">
        <f t="shared" si="710"/>
        <v>0</v>
      </c>
      <c r="J1322" s="195"/>
      <c r="K1322" s="162"/>
      <c r="L1322" s="168"/>
      <c r="M1322" s="75">
        <f>_xlfn.XLOOKUP(L1322,list_vat[Страна],list_vat[Ставка НДС %],0,0)</f>
        <v>0</v>
      </c>
      <c r="N1322" s="162">
        <f t="shared" si="711"/>
        <v>0</v>
      </c>
      <c r="O1322" s="169"/>
      <c r="P1322" s="74">
        <f t="shared" si="732"/>
        <v>0</v>
      </c>
      <c r="Q1322" s="162"/>
      <c r="R1322" s="162" t="str">
        <f t="shared" si="712"/>
        <v>введи курс</v>
      </c>
      <c r="S1322" s="196">
        <f t="shared" si="713"/>
        <v>0</v>
      </c>
      <c r="T1322" s="192">
        <f t="shared" si="714"/>
        <v>0</v>
      </c>
      <c r="U1322" s="76">
        <f t="shared" si="715"/>
        <v>0</v>
      </c>
      <c r="V1322" s="123">
        <f t="shared" si="716"/>
        <v>0</v>
      </c>
      <c r="W1322" s="191"/>
      <c r="X1322" s="170"/>
      <c r="Y1322" s="74">
        <f t="shared" si="701"/>
        <v>0</v>
      </c>
      <c r="Z1322" s="188"/>
      <c r="AA1322" s="130">
        <f t="shared" si="717"/>
        <v>0</v>
      </c>
      <c r="AB1322" s="74">
        <f t="shared" si="718"/>
        <v>0</v>
      </c>
      <c r="AC1322" s="356"/>
      <c r="AD1322" s="130" cm="1">
        <f t="array" ref="AD1322">IFERROR(ROUND((_xlfn.IFS(offer_sale_type="поставка",AB1322,offer_sale_type="транзит",S1322)*(1+AC1322))/E1322,2),0)</f>
        <v>0</v>
      </c>
      <c r="AE1322" s="74">
        <f t="shared" si="719"/>
        <v>0</v>
      </c>
      <c r="AF1322" s="123" cm="1">
        <f t="array" ref="AF1322">IFERROR(ROUND(_xlfn.IFS(offer_sale_type="поставка",AB1322,offer_sale_type="транзит",S1322)*AC1322,2),0)</f>
        <v>0</v>
      </c>
      <c r="AG1322" s="130">
        <f t="shared" si="702"/>
        <v>0</v>
      </c>
      <c r="AH1322" s="74">
        <f t="shared" si="703"/>
        <v>0</v>
      </c>
      <c r="AI1322" s="123">
        <f t="shared" si="704"/>
        <v>0</v>
      </c>
      <c r="AJ1322" s="118">
        <f t="shared" si="720"/>
        <v>0</v>
      </c>
      <c r="AK1322" s="74">
        <f t="shared" si="721"/>
        <v>0</v>
      </c>
      <c r="AL1322" s="174">
        <f t="shared" si="722"/>
        <v>0</v>
      </c>
      <c r="AM1322" s="175">
        <f t="shared" si="705"/>
        <v>0</v>
      </c>
      <c r="AN1322" s="130">
        <f t="shared" si="723"/>
        <v>0</v>
      </c>
      <c r="AO1322" s="74">
        <f t="shared" si="706"/>
        <v>0</v>
      </c>
      <c r="AP1322" s="123">
        <f t="shared" si="724"/>
        <v>0</v>
      </c>
      <c r="AQ1322" s="118">
        <f t="shared" si="707"/>
        <v>0</v>
      </c>
      <c r="AR1322" s="82" t="str">
        <f t="shared" si="725"/>
        <v>https://www.alta.ru/tnved/code//</v>
      </c>
      <c r="AS1322" s="157"/>
      <c r="AT1322" s="162"/>
      <c r="AU1322" s="74">
        <f t="shared" si="708"/>
        <v>0</v>
      </c>
      <c r="AV1322" s="157"/>
      <c r="AW1322" s="75">
        <f>_xlfn.IFNA(VLOOKUP(L1322,list_vat[],3,FALSE),0)</f>
        <v>0</v>
      </c>
      <c r="AX1322" s="74">
        <f t="shared" si="726"/>
        <v>0</v>
      </c>
      <c r="AY1322" s="74">
        <f t="shared" si="727"/>
        <v>0</v>
      </c>
      <c r="AZ1322" s="130">
        <f t="shared" si="728"/>
        <v>0</v>
      </c>
      <c r="BA1322" s="74">
        <f t="shared" si="709"/>
        <v>0</v>
      </c>
      <c r="BB1322" s="193">
        <f t="shared" si="729"/>
        <v>0</v>
      </c>
      <c r="BC1322" s="102">
        <f t="shared" si="730"/>
        <v>0</v>
      </c>
      <c r="BD1322" s="102">
        <f t="shared" si="731"/>
        <v>0</v>
      </c>
      <c r="BE1322" s="413" t="s">
        <v>69</v>
      </c>
    </row>
    <row r="1323" spans="1:57" s="65" customFormat="1" ht="12" customHeight="1" x14ac:dyDescent="0.2">
      <c r="A1323" s="43">
        <v>1308</v>
      </c>
      <c r="B1323" s="166"/>
      <c r="C1323" s="166"/>
      <c r="D1323" s="166"/>
      <c r="E1323" s="162"/>
      <c r="F1323" s="166"/>
      <c r="G1323" s="162"/>
      <c r="H1323" s="162"/>
      <c r="I1323" s="189">
        <f t="shared" si="710"/>
        <v>0</v>
      </c>
      <c r="J1323" s="195"/>
      <c r="K1323" s="162"/>
      <c r="L1323" s="168"/>
      <c r="M1323" s="75">
        <f>_xlfn.XLOOKUP(L1323,list_vat[Страна],list_vat[Ставка НДС %],0,0)</f>
        <v>0</v>
      </c>
      <c r="N1323" s="162">
        <f t="shared" si="711"/>
        <v>0</v>
      </c>
      <c r="O1323" s="169"/>
      <c r="P1323" s="74">
        <f t="shared" si="732"/>
        <v>0</v>
      </c>
      <c r="Q1323" s="162"/>
      <c r="R1323" s="162" t="str">
        <f t="shared" si="712"/>
        <v>введи курс</v>
      </c>
      <c r="S1323" s="196">
        <f t="shared" si="713"/>
        <v>0</v>
      </c>
      <c r="T1323" s="192">
        <f t="shared" si="714"/>
        <v>0</v>
      </c>
      <c r="U1323" s="76">
        <f t="shared" si="715"/>
        <v>0</v>
      </c>
      <c r="V1323" s="123">
        <f t="shared" si="716"/>
        <v>0</v>
      </c>
      <c r="W1323" s="191"/>
      <c r="X1323" s="170"/>
      <c r="Y1323" s="74">
        <f t="shared" si="701"/>
        <v>0</v>
      </c>
      <c r="Z1323" s="188"/>
      <c r="AA1323" s="130">
        <f t="shared" si="717"/>
        <v>0</v>
      </c>
      <c r="AB1323" s="74">
        <f t="shared" si="718"/>
        <v>0</v>
      </c>
      <c r="AC1323" s="356"/>
      <c r="AD1323" s="130" cm="1">
        <f t="array" ref="AD1323">IFERROR(ROUND((_xlfn.IFS(offer_sale_type="поставка",AB1323,offer_sale_type="транзит",S1323)*(1+AC1323))/E1323,2),0)</f>
        <v>0</v>
      </c>
      <c r="AE1323" s="74">
        <f t="shared" si="719"/>
        <v>0</v>
      </c>
      <c r="AF1323" s="123" cm="1">
        <f t="array" ref="AF1323">IFERROR(ROUND(_xlfn.IFS(offer_sale_type="поставка",AB1323,offer_sale_type="транзит",S1323)*AC1323,2),0)</f>
        <v>0</v>
      </c>
      <c r="AG1323" s="130">
        <f t="shared" si="702"/>
        <v>0</v>
      </c>
      <c r="AH1323" s="74">
        <f t="shared" si="703"/>
        <v>0</v>
      </c>
      <c r="AI1323" s="123">
        <f t="shared" si="704"/>
        <v>0</v>
      </c>
      <c r="AJ1323" s="118">
        <f t="shared" si="720"/>
        <v>0</v>
      </c>
      <c r="AK1323" s="74">
        <f t="shared" si="721"/>
        <v>0</v>
      </c>
      <c r="AL1323" s="174">
        <f t="shared" si="722"/>
        <v>0</v>
      </c>
      <c r="AM1323" s="175">
        <f t="shared" si="705"/>
        <v>0</v>
      </c>
      <c r="AN1323" s="130">
        <f t="shared" si="723"/>
        <v>0</v>
      </c>
      <c r="AO1323" s="74">
        <f t="shared" si="706"/>
        <v>0</v>
      </c>
      <c r="AP1323" s="123">
        <f t="shared" si="724"/>
        <v>0</v>
      </c>
      <c r="AQ1323" s="118">
        <f t="shared" si="707"/>
        <v>0</v>
      </c>
      <c r="AR1323" s="82" t="str">
        <f t="shared" si="725"/>
        <v>https://www.alta.ru/tnved/code//</v>
      </c>
      <c r="AS1323" s="157"/>
      <c r="AT1323" s="162"/>
      <c r="AU1323" s="74">
        <f t="shared" si="708"/>
        <v>0</v>
      </c>
      <c r="AV1323" s="157"/>
      <c r="AW1323" s="75">
        <f>_xlfn.IFNA(VLOOKUP(L1323,list_vat[],3,FALSE),0)</f>
        <v>0</v>
      </c>
      <c r="AX1323" s="74">
        <f t="shared" si="726"/>
        <v>0</v>
      </c>
      <c r="AY1323" s="74">
        <f t="shared" si="727"/>
        <v>0</v>
      </c>
      <c r="AZ1323" s="130">
        <f t="shared" si="728"/>
        <v>0</v>
      </c>
      <c r="BA1323" s="74">
        <f t="shared" si="709"/>
        <v>0</v>
      </c>
      <c r="BB1323" s="193">
        <f t="shared" si="729"/>
        <v>0</v>
      </c>
      <c r="BC1323" s="102">
        <f t="shared" si="730"/>
        <v>0</v>
      </c>
      <c r="BD1323" s="102">
        <f t="shared" si="731"/>
        <v>0</v>
      </c>
      <c r="BE1323" s="413" t="s">
        <v>69</v>
      </c>
    </row>
    <row r="1324" spans="1:57" s="65" customFormat="1" ht="12" customHeight="1" x14ac:dyDescent="0.2">
      <c r="A1324" s="43">
        <v>1309</v>
      </c>
      <c r="B1324" s="166"/>
      <c r="C1324" s="166"/>
      <c r="D1324" s="166"/>
      <c r="E1324" s="162"/>
      <c r="F1324" s="166"/>
      <c r="G1324" s="162"/>
      <c r="H1324" s="162"/>
      <c r="I1324" s="189">
        <f t="shared" si="710"/>
        <v>0</v>
      </c>
      <c r="J1324" s="195"/>
      <c r="K1324" s="162"/>
      <c r="L1324" s="168"/>
      <c r="M1324" s="75">
        <f>_xlfn.XLOOKUP(L1324,list_vat[Страна],list_vat[Ставка НДС %],0,0)</f>
        <v>0</v>
      </c>
      <c r="N1324" s="162">
        <f t="shared" si="711"/>
        <v>0</v>
      </c>
      <c r="O1324" s="169"/>
      <c r="P1324" s="74">
        <f t="shared" si="732"/>
        <v>0</v>
      </c>
      <c r="Q1324" s="162"/>
      <c r="R1324" s="162" t="str">
        <f t="shared" si="712"/>
        <v>введи курс</v>
      </c>
      <c r="S1324" s="196">
        <f t="shared" si="713"/>
        <v>0</v>
      </c>
      <c r="T1324" s="192">
        <f t="shared" si="714"/>
        <v>0</v>
      </c>
      <c r="U1324" s="76">
        <f t="shared" si="715"/>
        <v>0</v>
      </c>
      <c r="V1324" s="123">
        <f t="shared" si="716"/>
        <v>0</v>
      </c>
      <c r="W1324" s="191"/>
      <c r="X1324" s="170"/>
      <c r="Y1324" s="74">
        <f t="shared" si="701"/>
        <v>0</v>
      </c>
      <c r="Z1324" s="188"/>
      <c r="AA1324" s="130">
        <f t="shared" si="717"/>
        <v>0</v>
      </c>
      <c r="AB1324" s="74">
        <f t="shared" si="718"/>
        <v>0</v>
      </c>
      <c r="AC1324" s="356"/>
      <c r="AD1324" s="130" cm="1">
        <f t="array" ref="AD1324">IFERROR(ROUND((_xlfn.IFS(offer_sale_type="поставка",AB1324,offer_sale_type="транзит",S1324)*(1+AC1324))/E1324,2),0)</f>
        <v>0</v>
      </c>
      <c r="AE1324" s="74">
        <f t="shared" si="719"/>
        <v>0</v>
      </c>
      <c r="AF1324" s="123" cm="1">
        <f t="array" ref="AF1324">IFERROR(ROUND(_xlfn.IFS(offer_sale_type="поставка",AB1324,offer_sale_type="транзит",S1324)*AC1324,2),0)</f>
        <v>0</v>
      </c>
      <c r="AG1324" s="130">
        <f t="shared" si="702"/>
        <v>0</v>
      </c>
      <c r="AH1324" s="74">
        <f t="shared" si="703"/>
        <v>0</v>
      </c>
      <c r="AI1324" s="123">
        <f t="shared" si="704"/>
        <v>0</v>
      </c>
      <c r="AJ1324" s="118">
        <f t="shared" si="720"/>
        <v>0</v>
      </c>
      <c r="AK1324" s="74">
        <f t="shared" si="721"/>
        <v>0</v>
      </c>
      <c r="AL1324" s="174">
        <f t="shared" si="722"/>
        <v>0</v>
      </c>
      <c r="AM1324" s="175">
        <f t="shared" si="705"/>
        <v>0</v>
      </c>
      <c r="AN1324" s="130">
        <f t="shared" si="723"/>
        <v>0</v>
      </c>
      <c r="AO1324" s="74">
        <f t="shared" si="706"/>
        <v>0</v>
      </c>
      <c r="AP1324" s="123">
        <f t="shared" si="724"/>
        <v>0</v>
      </c>
      <c r="AQ1324" s="118">
        <f t="shared" si="707"/>
        <v>0</v>
      </c>
      <c r="AR1324" s="82" t="str">
        <f t="shared" si="725"/>
        <v>https://www.alta.ru/tnved/code//</v>
      </c>
      <c r="AS1324" s="157"/>
      <c r="AT1324" s="162"/>
      <c r="AU1324" s="74">
        <f t="shared" si="708"/>
        <v>0</v>
      </c>
      <c r="AV1324" s="157"/>
      <c r="AW1324" s="75">
        <f>_xlfn.IFNA(VLOOKUP(L1324,list_vat[],3,FALSE),0)</f>
        <v>0</v>
      </c>
      <c r="AX1324" s="74">
        <f t="shared" si="726"/>
        <v>0</v>
      </c>
      <c r="AY1324" s="74">
        <f t="shared" si="727"/>
        <v>0</v>
      </c>
      <c r="AZ1324" s="130">
        <f t="shared" si="728"/>
        <v>0</v>
      </c>
      <c r="BA1324" s="74">
        <f t="shared" si="709"/>
        <v>0</v>
      </c>
      <c r="BB1324" s="193">
        <f t="shared" si="729"/>
        <v>0</v>
      </c>
      <c r="BC1324" s="102">
        <f t="shared" si="730"/>
        <v>0</v>
      </c>
      <c r="BD1324" s="102">
        <f t="shared" si="731"/>
        <v>0</v>
      </c>
      <c r="BE1324" s="413" t="s">
        <v>69</v>
      </c>
    </row>
    <row r="1325" spans="1:57" s="65" customFormat="1" ht="12" customHeight="1" x14ac:dyDescent="0.2">
      <c r="A1325" s="43">
        <v>1310</v>
      </c>
      <c r="B1325" s="166"/>
      <c r="C1325" s="166"/>
      <c r="D1325" s="166"/>
      <c r="E1325" s="162"/>
      <c r="F1325" s="166"/>
      <c r="G1325" s="162"/>
      <c r="H1325" s="162"/>
      <c r="I1325" s="189">
        <f t="shared" si="710"/>
        <v>0</v>
      </c>
      <c r="J1325" s="195"/>
      <c r="K1325" s="162"/>
      <c r="L1325" s="168"/>
      <c r="M1325" s="75">
        <f>_xlfn.XLOOKUP(L1325,list_vat[Страна],list_vat[Ставка НДС %],0,0)</f>
        <v>0</v>
      </c>
      <c r="N1325" s="162">
        <f t="shared" si="711"/>
        <v>0</v>
      </c>
      <c r="O1325" s="169"/>
      <c r="P1325" s="74">
        <f t="shared" si="732"/>
        <v>0</v>
      </c>
      <c r="Q1325" s="162"/>
      <c r="R1325" s="162" t="str">
        <f t="shared" si="712"/>
        <v>введи курс</v>
      </c>
      <c r="S1325" s="196">
        <f t="shared" si="713"/>
        <v>0</v>
      </c>
      <c r="T1325" s="192">
        <f t="shared" si="714"/>
        <v>0</v>
      </c>
      <c r="U1325" s="76">
        <f t="shared" si="715"/>
        <v>0</v>
      </c>
      <c r="V1325" s="123">
        <f t="shared" si="716"/>
        <v>0</v>
      </c>
      <c r="W1325" s="191"/>
      <c r="X1325" s="170"/>
      <c r="Y1325" s="74">
        <f t="shared" si="701"/>
        <v>0</v>
      </c>
      <c r="Z1325" s="188"/>
      <c r="AA1325" s="130">
        <f t="shared" si="717"/>
        <v>0</v>
      </c>
      <c r="AB1325" s="74">
        <f t="shared" si="718"/>
        <v>0</v>
      </c>
      <c r="AC1325" s="356"/>
      <c r="AD1325" s="130" cm="1">
        <f t="array" ref="AD1325">IFERROR(ROUND((_xlfn.IFS(offer_sale_type="поставка",AB1325,offer_sale_type="транзит",S1325)*(1+AC1325))/E1325,2),0)</f>
        <v>0</v>
      </c>
      <c r="AE1325" s="74">
        <f t="shared" si="719"/>
        <v>0</v>
      </c>
      <c r="AF1325" s="123" cm="1">
        <f t="array" ref="AF1325">IFERROR(ROUND(_xlfn.IFS(offer_sale_type="поставка",AB1325,offer_sale_type="транзит",S1325)*AC1325,2),0)</f>
        <v>0</v>
      </c>
      <c r="AG1325" s="130">
        <f t="shared" si="702"/>
        <v>0</v>
      </c>
      <c r="AH1325" s="74">
        <f t="shared" si="703"/>
        <v>0</v>
      </c>
      <c r="AI1325" s="123">
        <f t="shared" si="704"/>
        <v>0</v>
      </c>
      <c r="AJ1325" s="118">
        <f t="shared" si="720"/>
        <v>0</v>
      </c>
      <c r="AK1325" s="74">
        <f t="shared" si="721"/>
        <v>0</v>
      </c>
      <c r="AL1325" s="174">
        <f t="shared" si="722"/>
        <v>0</v>
      </c>
      <c r="AM1325" s="175">
        <f t="shared" si="705"/>
        <v>0</v>
      </c>
      <c r="AN1325" s="130">
        <f t="shared" si="723"/>
        <v>0</v>
      </c>
      <c r="AO1325" s="74">
        <f t="shared" si="706"/>
        <v>0</v>
      </c>
      <c r="AP1325" s="123">
        <f t="shared" si="724"/>
        <v>0</v>
      </c>
      <c r="AQ1325" s="118">
        <f t="shared" si="707"/>
        <v>0</v>
      </c>
      <c r="AR1325" s="82" t="str">
        <f t="shared" si="725"/>
        <v>https://www.alta.ru/tnved/code//</v>
      </c>
      <c r="AS1325" s="157"/>
      <c r="AT1325" s="162"/>
      <c r="AU1325" s="74">
        <f t="shared" si="708"/>
        <v>0</v>
      </c>
      <c r="AV1325" s="157"/>
      <c r="AW1325" s="75">
        <f>_xlfn.IFNA(VLOOKUP(L1325,list_vat[],3,FALSE),0)</f>
        <v>0</v>
      </c>
      <c r="AX1325" s="74">
        <f t="shared" si="726"/>
        <v>0</v>
      </c>
      <c r="AY1325" s="74">
        <f t="shared" si="727"/>
        <v>0</v>
      </c>
      <c r="AZ1325" s="130">
        <f t="shared" si="728"/>
        <v>0</v>
      </c>
      <c r="BA1325" s="74">
        <f t="shared" si="709"/>
        <v>0</v>
      </c>
      <c r="BB1325" s="193">
        <f t="shared" si="729"/>
        <v>0</v>
      </c>
      <c r="BC1325" s="102">
        <f t="shared" si="730"/>
        <v>0</v>
      </c>
      <c r="BD1325" s="102">
        <f t="shared" si="731"/>
        <v>0</v>
      </c>
      <c r="BE1325" s="413" t="s">
        <v>69</v>
      </c>
    </row>
    <row r="1326" spans="1:57" s="65" customFormat="1" ht="12" customHeight="1" x14ac:dyDescent="0.2">
      <c r="A1326" s="43">
        <v>1311</v>
      </c>
      <c r="B1326" s="166"/>
      <c r="C1326" s="166"/>
      <c r="D1326" s="166"/>
      <c r="E1326" s="162"/>
      <c r="F1326" s="166"/>
      <c r="G1326" s="162"/>
      <c r="H1326" s="162"/>
      <c r="I1326" s="189">
        <f t="shared" si="710"/>
        <v>0</v>
      </c>
      <c r="J1326" s="195"/>
      <c r="K1326" s="162"/>
      <c r="L1326" s="168"/>
      <c r="M1326" s="75">
        <f>_xlfn.XLOOKUP(L1326,list_vat[Страна],list_vat[Ставка НДС %],0,0)</f>
        <v>0</v>
      </c>
      <c r="N1326" s="162">
        <f t="shared" si="711"/>
        <v>0</v>
      </c>
      <c r="O1326" s="169"/>
      <c r="P1326" s="74">
        <f t="shared" si="732"/>
        <v>0</v>
      </c>
      <c r="Q1326" s="162"/>
      <c r="R1326" s="162" t="str">
        <f t="shared" si="712"/>
        <v>введи курс</v>
      </c>
      <c r="S1326" s="196">
        <f t="shared" si="713"/>
        <v>0</v>
      </c>
      <c r="T1326" s="192">
        <f t="shared" si="714"/>
        <v>0</v>
      </c>
      <c r="U1326" s="76">
        <f t="shared" si="715"/>
        <v>0</v>
      </c>
      <c r="V1326" s="123">
        <f t="shared" si="716"/>
        <v>0</v>
      </c>
      <c r="W1326" s="191"/>
      <c r="X1326" s="170"/>
      <c r="Y1326" s="74">
        <f t="shared" si="701"/>
        <v>0</v>
      </c>
      <c r="Z1326" s="188"/>
      <c r="AA1326" s="130">
        <f t="shared" si="717"/>
        <v>0</v>
      </c>
      <c r="AB1326" s="74">
        <f t="shared" si="718"/>
        <v>0</v>
      </c>
      <c r="AC1326" s="356"/>
      <c r="AD1326" s="130" cm="1">
        <f t="array" ref="AD1326">IFERROR(ROUND((_xlfn.IFS(offer_sale_type="поставка",AB1326,offer_sale_type="транзит",S1326)*(1+AC1326))/E1326,2),0)</f>
        <v>0</v>
      </c>
      <c r="AE1326" s="74">
        <f t="shared" si="719"/>
        <v>0</v>
      </c>
      <c r="AF1326" s="123" cm="1">
        <f t="array" ref="AF1326">IFERROR(ROUND(_xlfn.IFS(offer_sale_type="поставка",AB1326,offer_sale_type="транзит",S1326)*AC1326,2),0)</f>
        <v>0</v>
      </c>
      <c r="AG1326" s="130">
        <f t="shared" si="702"/>
        <v>0</v>
      </c>
      <c r="AH1326" s="74">
        <f t="shared" si="703"/>
        <v>0</v>
      </c>
      <c r="AI1326" s="123">
        <f t="shared" si="704"/>
        <v>0</v>
      </c>
      <c r="AJ1326" s="118">
        <f t="shared" si="720"/>
        <v>0</v>
      </c>
      <c r="AK1326" s="74">
        <f t="shared" si="721"/>
        <v>0</v>
      </c>
      <c r="AL1326" s="174">
        <f t="shared" si="722"/>
        <v>0</v>
      </c>
      <c r="AM1326" s="175">
        <f t="shared" si="705"/>
        <v>0</v>
      </c>
      <c r="AN1326" s="130">
        <f t="shared" si="723"/>
        <v>0</v>
      </c>
      <c r="AO1326" s="74">
        <f t="shared" si="706"/>
        <v>0</v>
      </c>
      <c r="AP1326" s="123">
        <f t="shared" si="724"/>
        <v>0</v>
      </c>
      <c r="AQ1326" s="118">
        <f t="shared" si="707"/>
        <v>0</v>
      </c>
      <c r="AR1326" s="82" t="str">
        <f t="shared" si="725"/>
        <v>https://www.alta.ru/tnved/code//</v>
      </c>
      <c r="AS1326" s="157"/>
      <c r="AT1326" s="162"/>
      <c r="AU1326" s="74">
        <f t="shared" si="708"/>
        <v>0</v>
      </c>
      <c r="AV1326" s="157"/>
      <c r="AW1326" s="75">
        <f>_xlfn.IFNA(VLOOKUP(L1326,list_vat[],3,FALSE),0)</f>
        <v>0</v>
      </c>
      <c r="AX1326" s="74">
        <f t="shared" si="726"/>
        <v>0</v>
      </c>
      <c r="AY1326" s="74">
        <f t="shared" si="727"/>
        <v>0</v>
      </c>
      <c r="AZ1326" s="130">
        <f t="shared" si="728"/>
        <v>0</v>
      </c>
      <c r="BA1326" s="74">
        <f t="shared" si="709"/>
        <v>0</v>
      </c>
      <c r="BB1326" s="193">
        <f t="shared" si="729"/>
        <v>0</v>
      </c>
      <c r="BC1326" s="102">
        <f t="shared" si="730"/>
        <v>0</v>
      </c>
      <c r="BD1326" s="102">
        <f t="shared" si="731"/>
        <v>0</v>
      </c>
      <c r="BE1326" s="413" t="s">
        <v>69</v>
      </c>
    </row>
    <row r="1327" spans="1:57" s="65" customFormat="1" ht="12" customHeight="1" x14ac:dyDescent="0.2">
      <c r="A1327" s="43">
        <v>1312</v>
      </c>
      <c r="B1327" s="166"/>
      <c r="C1327" s="166"/>
      <c r="D1327" s="166"/>
      <c r="E1327" s="162"/>
      <c r="F1327" s="166"/>
      <c r="G1327" s="162"/>
      <c r="H1327" s="162"/>
      <c r="I1327" s="189">
        <f t="shared" si="710"/>
        <v>0</v>
      </c>
      <c r="J1327" s="195"/>
      <c r="K1327" s="162"/>
      <c r="L1327" s="168"/>
      <c r="M1327" s="75">
        <f>_xlfn.XLOOKUP(L1327,list_vat[Страна],list_vat[Ставка НДС %],0,0)</f>
        <v>0</v>
      </c>
      <c r="N1327" s="162">
        <f t="shared" si="711"/>
        <v>0</v>
      </c>
      <c r="O1327" s="169"/>
      <c r="P1327" s="74">
        <f t="shared" si="732"/>
        <v>0</v>
      </c>
      <c r="Q1327" s="162"/>
      <c r="R1327" s="162" t="str">
        <f t="shared" si="712"/>
        <v>введи курс</v>
      </c>
      <c r="S1327" s="196">
        <f t="shared" si="713"/>
        <v>0</v>
      </c>
      <c r="T1327" s="192">
        <f t="shared" si="714"/>
        <v>0</v>
      </c>
      <c r="U1327" s="76">
        <f t="shared" si="715"/>
        <v>0</v>
      </c>
      <c r="V1327" s="123">
        <f t="shared" si="716"/>
        <v>0</v>
      </c>
      <c r="W1327" s="191"/>
      <c r="X1327" s="170"/>
      <c r="Y1327" s="74">
        <f t="shared" si="701"/>
        <v>0</v>
      </c>
      <c r="Z1327" s="188"/>
      <c r="AA1327" s="130">
        <f t="shared" si="717"/>
        <v>0</v>
      </c>
      <c r="AB1327" s="74">
        <f t="shared" si="718"/>
        <v>0</v>
      </c>
      <c r="AC1327" s="356"/>
      <c r="AD1327" s="130" cm="1">
        <f t="array" ref="AD1327">IFERROR(ROUND((_xlfn.IFS(offer_sale_type="поставка",AB1327,offer_sale_type="транзит",S1327)*(1+AC1327))/E1327,2),0)</f>
        <v>0</v>
      </c>
      <c r="AE1327" s="74">
        <f t="shared" si="719"/>
        <v>0</v>
      </c>
      <c r="AF1327" s="123" cm="1">
        <f t="array" ref="AF1327">IFERROR(ROUND(_xlfn.IFS(offer_sale_type="поставка",AB1327,offer_sale_type="транзит",S1327)*AC1327,2),0)</f>
        <v>0</v>
      </c>
      <c r="AG1327" s="130">
        <f t="shared" si="702"/>
        <v>0</v>
      </c>
      <c r="AH1327" s="74">
        <f t="shared" si="703"/>
        <v>0</v>
      </c>
      <c r="AI1327" s="123">
        <f t="shared" si="704"/>
        <v>0</v>
      </c>
      <c r="AJ1327" s="118">
        <f t="shared" si="720"/>
        <v>0</v>
      </c>
      <c r="AK1327" s="74">
        <f t="shared" si="721"/>
        <v>0</v>
      </c>
      <c r="AL1327" s="174">
        <f t="shared" si="722"/>
        <v>0</v>
      </c>
      <c r="AM1327" s="175">
        <f t="shared" si="705"/>
        <v>0</v>
      </c>
      <c r="AN1327" s="130">
        <f t="shared" si="723"/>
        <v>0</v>
      </c>
      <c r="AO1327" s="74">
        <f t="shared" si="706"/>
        <v>0</v>
      </c>
      <c r="AP1327" s="123">
        <f t="shared" si="724"/>
        <v>0</v>
      </c>
      <c r="AQ1327" s="118">
        <f t="shared" si="707"/>
        <v>0</v>
      </c>
      <c r="AR1327" s="82" t="str">
        <f t="shared" si="725"/>
        <v>https://www.alta.ru/tnved/code//</v>
      </c>
      <c r="AS1327" s="157"/>
      <c r="AT1327" s="162"/>
      <c r="AU1327" s="74">
        <f t="shared" si="708"/>
        <v>0</v>
      </c>
      <c r="AV1327" s="157"/>
      <c r="AW1327" s="75">
        <f>_xlfn.IFNA(VLOOKUP(L1327,list_vat[],3,FALSE),0)</f>
        <v>0</v>
      </c>
      <c r="AX1327" s="74">
        <f t="shared" si="726"/>
        <v>0</v>
      </c>
      <c r="AY1327" s="74">
        <f t="shared" si="727"/>
        <v>0</v>
      </c>
      <c r="AZ1327" s="130">
        <f t="shared" si="728"/>
        <v>0</v>
      </c>
      <c r="BA1327" s="74">
        <f t="shared" si="709"/>
        <v>0</v>
      </c>
      <c r="BB1327" s="193">
        <f t="shared" si="729"/>
        <v>0</v>
      </c>
      <c r="BC1327" s="102">
        <f t="shared" si="730"/>
        <v>0</v>
      </c>
      <c r="BD1327" s="102">
        <f t="shared" si="731"/>
        <v>0</v>
      </c>
      <c r="BE1327" s="413" t="s">
        <v>69</v>
      </c>
    </row>
    <row r="1328" spans="1:57" s="65" customFormat="1" ht="12" customHeight="1" x14ac:dyDescent="0.2">
      <c r="A1328" s="43">
        <v>1313</v>
      </c>
      <c r="B1328" s="166"/>
      <c r="C1328" s="166"/>
      <c r="D1328" s="166"/>
      <c r="E1328" s="162"/>
      <c r="F1328" s="166"/>
      <c r="G1328" s="162"/>
      <c r="H1328" s="162"/>
      <c r="I1328" s="189">
        <f t="shared" si="710"/>
        <v>0</v>
      </c>
      <c r="J1328" s="195"/>
      <c r="K1328" s="162"/>
      <c r="L1328" s="168"/>
      <c r="M1328" s="75">
        <f>_xlfn.XLOOKUP(L1328,list_vat[Страна],list_vat[Ставка НДС %],0,0)</f>
        <v>0</v>
      </c>
      <c r="N1328" s="162">
        <f t="shared" si="711"/>
        <v>0</v>
      </c>
      <c r="O1328" s="169"/>
      <c r="P1328" s="74">
        <f t="shared" si="732"/>
        <v>0</v>
      </c>
      <c r="Q1328" s="162"/>
      <c r="R1328" s="162" t="str">
        <f t="shared" si="712"/>
        <v>введи курс</v>
      </c>
      <c r="S1328" s="196">
        <f t="shared" si="713"/>
        <v>0</v>
      </c>
      <c r="T1328" s="192">
        <f t="shared" si="714"/>
        <v>0</v>
      </c>
      <c r="U1328" s="76">
        <f t="shared" si="715"/>
        <v>0</v>
      </c>
      <c r="V1328" s="123">
        <f t="shared" si="716"/>
        <v>0</v>
      </c>
      <c r="W1328" s="191"/>
      <c r="X1328" s="170"/>
      <c r="Y1328" s="74">
        <f t="shared" si="701"/>
        <v>0</v>
      </c>
      <c r="Z1328" s="188"/>
      <c r="AA1328" s="130">
        <f t="shared" si="717"/>
        <v>0</v>
      </c>
      <c r="AB1328" s="74">
        <f t="shared" si="718"/>
        <v>0</v>
      </c>
      <c r="AC1328" s="356"/>
      <c r="AD1328" s="130" cm="1">
        <f t="array" ref="AD1328">IFERROR(ROUND((_xlfn.IFS(offer_sale_type="поставка",AB1328,offer_sale_type="транзит",S1328)*(1+AC1328))/E1328,2),0)</f>
        <v>0</v>
      </c>
      <c r="AE1328" s="74">
        <f t="shared" si="719"/>
        <v>0</v>
      </c>
      <c r="AF1328" s="123" cm="1">
        <f t="array" ref="AF1328">IFERROR(ROUND(_xlfn.IFS(offer_sale_type="поставка",AB1328,offer_sale_type="транзит",S1328)*AC1328,2),0)</f>
        <v>0</v>
      </c>
      <c r="AG1328" s="130">
        <f t="shared" si="702"/>
        <v>0</v>
      </c>
      <c r="AH1328" s="74">
        <f t="shared" si="703"/>
        <v>0</v>
      </c>
      <c r="AI1328" s="123">
        <f t="shared" si="704"/>
        <v>0</v>
      </c>
      <c r="AJ1328" s="118">
        <f t="shared" si="720"/>
        <v>0</v>
      </c>
      <c r="AK1328" s="74">
        <f t="shared" si="721"/>
        <v>0</v>
      </c>
      <c r="AL1328" s="174">
        <f t="shared" si="722"/>
        <v>0</v>
      </c>
      <c r="AM1328" s="175">
        <f t="shared" si="705"/>
        <v>0</v>
      </c>
      <c r="AN1328" s="130">
        <f t="shared" si="723"/>
        <v>0</v>
      </c>
      <c r="AO1328" s="74">
        <f t="shared" si="706"/>
        <v>0</v>
      </c>
      <c r="AP1328" s="123">
        <f t="shared" si="724"/>
        <v>0</v>
      </c>
      <c r="AQ1328" s="118">
        <f t="shared" si="707"/>
        <v>0</v>
      </c>
      <c r="AR1328" s="82" t="str">
        <f t="shared" si="725"/>
        <v>https://www.alta.ru/tnved/code//</v>
      </c>
      <c r="AS1328" s="157"/>
      <c r="AT1328" s="162"/>
      <c r="AU1328" s="74">
        <f t="shared" si="708"/>
        <v>0</v>
      </c>
      <c r="AV1328" s="157"/>
      <c r="AW1328" s="75">
        <f>_xlfn.IFNA(VLOOKUP(L1328,list_vat[],3,FALSE),0)</f>
        <v>0</v>
      </c>
      <c r="AX1328" s="74">
        <f t="shared" si="726"/>
        <v>0</v>
      </c>
      <c r="AY1328" s="74">
        <f t="shared" si="727"/>
        <v>0</v>
      </c>
      <c r="AZ1328" s="130">
        <f t="shared" si="728"/>
        <v>0</v>
      </c>
      <c r="BA1328" s="74">
        <f t="shared" si="709"/>
        <v>0</v>
      </c>
      <c r="BB1328" s="193">
        <f t="shared" si="729"/>
        <v>0</v>
      </c>
      <c r="BC1328" s="102">
        <f t="shared" si="730"/>
        <v>0</v>
      </c>
      <c r="BD1328" s="102">
        <f t="shared" si="731"/>
        <v>0</v>
      </c>
      <c r="BE1328" s="413" t="s">
        <v>69</v>
      </c>
    </row>
    <row r="1329" spans="1:57" s="65" customFormat="1" ht="12" customHeight="1" x14ac:dyDescent="0.2">
      <c r="A1329" s="43">
        <v>1314</v>
      </c>
      <c r="B1329" s="166"/>
      <c r="C1329" s="166"/>
      <c r="D1329" s="166"/>
      <c r="E1329" s="162"/>
      <c r="F1329" s="166"/>
      <c r="G1329" s="162"/>
      <c r="H1329" s="162"/>
      <c r="I1329" s="189">
        <f t="shared" si="710"/>
        <v>0</v>
      </c>
      <c r="J1329" s="195"/>
      <c r="K1329" s="162"/>
      <c r="L1329" s="168"/>
      <c r="M1329" s="75">
        <f>_xlfn.XLOOKUP(L1329,list_vat[Страна],list_vat[Ставка НДС %],0,0)</f>
        <v>0</v>
      </c>
      <c r="N1329" s="162">
        <f t="shared" si="711"/>
        <v>0</v>
      </c>
      <c r="O1329" s="169"/>
      <c r="P1329" s="74">
        <f t="shared" si="732"/>
        <v>0</v>
      </c>
      <c r="Q1329" s="162"/>
      <c r="R1329" s="162" t="str">
        <f t="shared" si="712"/>
        <v>введи курс</v>
      </c>
      <c r="S1329" s="196">
        <f t="shared" si="713"/>
        <v>0</v>
      </c>
      <c r="T1329" s="192">
        <f t="shared" si="714"/>
        <v>0</v>
      </c>
      <c r="U1329" s="76">
        <f t="shared" si="715"/>
        <v>0</v>
      </c>
      <c r="V1329" s="123">
        <f t="shared" si="716"/>
        <v>0</v>
      </c>
      <c r="W1329" s="191"/>
      <c r="X1329" s="170"/>
      <c r="Y1329" s="74">
        <f t="shared" si="701"/>
        <v>0</v>
      </c>
      <c r="Z1329" s="188"/>
      <c r="AA1329" s="130">
        <f t="shared" si="717"/>
        <v>0</v>
      </c>
      <c r="AB1329" s="74">
        <f t="shared" si="718"/>
        <v>0</v>
      </c>
      <c r="AC1329" s="356"/>
      <c r="AD1329" s="130" cm="1">
        <f t="array" ref="AD1329">IFERROR(ROUND((_xlfn.IFS(offer_sale_type="поставка",AB1329,offer_sale_type="транзит",S1329)*(1+AC1329))/E1329,2),0)</f>
        <v>0</v>
      </c>
      <c r="AE1329" s="74">
        <f t="shared" si="719"/>
        <v>0</v>
      </c>
      <c r="AF1329" s="123" cm="1">
        <f t="array" ref="AF1329">IFERROR(ROUND(_xlfn.IFS(offer_sale_type="поставка",AB1329,offer_sale_type="транзит",S1329)*AC1329,2),0)</f>
        <v>0</v>
      </c>
      <c r="AG1329" s="130">
        <f t="shared" si="702"/>
        <v>0</v>
      </c>
      <c r="AH1329" s="74">
        <f t="shared" si="703"/>
        <v>0</v>
      </c>
      <c r="AI1329" s="123">
        <f t="shared" si="704"/>
        <v>0</v>
      </c>
      <c r="AJ1329" s="118">
        <f t="shared" si="720"/>
        <v>0</v>
      </c>
      <c r="AK1329" s="74">
        <f t="shared" si="721"/>
        <v>0</v>
      </c>
      <c r="AL1329" s="174">
        <f t="shared" si="722"/>
        <v>0</v>
      </c>
      <c r="AM1329" s="175">
        <f t="shared" si="705"/>
        <v>0</v>
      </c>
      <c r="AN1329" s="130">
        <f t="shared" si="723"/>
        <v>0</v>
      </c>
      <c r="AO1329" s="74">
        <f t="shared" si="706"/>
        <v>0</v>
      </c>
      <c r="AP1329" s="123">
        <f t="shared" si="724"/>
        <v>0</v>
      </c>
      <c r="AQ1329" s="118">
        <f t="shared" si="707"/>
        <v>0</v>
      </c>
      <c r="AR1329" s="82" t="str">
        <f t="shared" si="725"/>
        <v>https://www.alta.ru/tnved/code//</v>
      </c>
      <c r="AS1329" s="157"/>
      <c r="AT1329" s="162"/>
      <c r="AU1329" s="74">
        <f t="shared" si="708"/>
        <v>0</v>
      </c>
      <c r="AV1329" s="157"/>
      <c r="AW1329" s="75">
        <f>_xlfn.IFNA(VLOOKUP(L1329,list_vat[],3,FALSE),0)</f>
        <v>0</v>
      </c>
      <c r="AX1329" s="74">
        <f t="shared" si="726"/>
        <v>0</v>
      </c>
      <c r="AY1329" s="74">
        <f t="shared" si="727"/>
        <v>0</v>
      </c>
      <c r="AZ1329" s="130">
        <f t="shared" si="728"/>
        <v>0</v>
      </c>
      <c r="BA1329" s="74">
        <f t="shared" si="709"/>
        <v>0</v>
      </c>
      <c r="BB1329" s="193">
        <f t="shared" si="729"/>
        <v>0</v>
      </c>
      <c r="BC1329" s="102">
        <f t="shared" si="730"/>
        <v>0</v>
      </c>
      <c r="BD1329" s="102">
        <f t="shared" si="731"/>
        <v>0</v>
      </c>
      <c r="BE1329" s="413" t="s">
        <v>69</v>
      </c>
    </row>
    <row r="1330" spans="1:57" s="65" customFormat="1" ht="12" customHeight="1" x14ac:dyDescent="0.2">
      <c r="A1330" s="43">
        <v>1315</v>
      </c>
      <c r="B1330" s="166"/>
      <c r="C1330" s="166"/>
      <c r="D1330" s="166"/>
      <c r="E1330" s="162"/>
      <c r="F1330" s="166"/>
      <c r="G1330" s="162"/>
      <c r="H1330" s="162"/>
      <c r="I1330" s="189">
        <f t="shared" si="710"/>
        <v>0</v>
      </c>
      <c r="J1330" s="195"/>
      <c r="K1330" s="162"/>
      <c r="L1330" s="168"/>
      <c r="M1330" s="75">
        <f>_xlfn.XLOOKUP(L1330,list_vat[Страна],list_vat[Ставка НДС %],0,0)</f>
        <v>0</v>
      </c>
      <c r="N1330" s="162">
        <f t="shared" si="711"/>
        <v>0</v>
      </c>
      <c r="O1330" s="169"/>
      <c r="P1330" s="74">
        <f t="shared" si="732"/>
        <v>0</v>
      </c>
      <c r="Q1330" s="162"/>
      <c r="R1330" s="162" t="str">
        <f t="shared" si="712"/>
        <v>введи курс</v>
      </c>
      <c r="S1330" s="196">
        <f t="shared" si="713"/>
        <v>0</v>
      </c>
      <c r="T1330" s="192">
        <f t="shared" si="714"/>
        <v>0</v>
      </c>
      <c r="U1330" s="76">
        <f t="shared" si="715"/>
        <v>0</v>
      </c>
      <c r="V1330" s="123">
        <f t="shared" si="716"/>
        <v>0</v>
      </c>
      <c r="W1330" s="191"/>
      <c r="X1330" s="170"/>
      <c r="Y1330" s="74">
        <f t="shared" si="701"/>
        <v>0</v>
      </c>
      <c r="Z1330" s="188"/>
      <c r="AA1330" s="130">
        <f t="shared" si="717"/>
        <v>0</v>
      </c>
      <c r="AB1330" s="74">
        <f t="shared" si="718"/>
        <v>0</v>
      </c>
      <c r="AC1330" s="356"/>
      <c r="AD1330" s="130" cm="1">
        <f t="array" ref="AD1330">IFERROR(ROUND((_xlfn.IFS(offer_sale_type="поставка",AB1330,offer_sale_type="транзит",S1330)*(1+AC1330))/E1330,2),0)</f>
        <v>0</v>
      </c>
      <c r="AE1330" s="74">
        <f t="shared" si="719"/>
        <v>0</v>
      </c>
      <c r="AF1330" s="123" cm="1">
        <f t="array" ref="AF1330">IFERROR(ROUND(_xlfn.IFS(offer_sale_type="поставка",AB1330,offer_sale_type="транзит",S1330)*AC1330,2),0)</f>
        <v>0</v>
      </c>
      <c r="AG1330" s="130">
        <f t="shared" si="702"/>
        <v>0</v>
      </c>
      <c r="AH1330" s="74">
        <f t="shared" si="703"/>
        <v>0</v>
      </c>
      <c r="AI1330" s="123">
        <f t="shared" si="704"/>
        <v>0</v>
      </c>
      <c r="AJ1330" s="118">
        <f t="shared" si="720"/>
        <v>0</v>
      </c>
      <c r="AK1330" s="74">
        <f t="shared" si="721"/>
        <v>0</v>
      </c>
      <c r="AL1330" s="174">
        <f t="shared" si="722"/>
        <v>0</v>
      </c>
      <c r="AM1330" s="175">
        <f t="shared" si="705"/>
        <v>0</v>
      </c>
      <c r="AN1330" s="130">
        <f t="shared" si="723"/>
        <v>0</v>
      </c>
      <c r="AO1330" s="74">
        <f t="shared" si="706"/>
        <v>0</v>
      </c>
      <c r="AP1330" s="123">
        <f t="shared" si="724"/>
        <v>0</v>
      </c>
      <c r="AQ1330" s="118">
        <f t="shared" si="707"/>
        <v>0</v>
      </c>
      <c r="AR1330" s="82" t="str">
        <f t="shared" si="725"/>
        <v>https://www.alta.ru/tnved/code//</v>
      </c>
      <c r="AS1330" s="157"/>
      <c r="AT1330" s="162"/>
      <c r="AU1330" s="74">
        <f t="shared" si="708"/>
        <v>0</v>
      </c>
      <c r="AV1330" s="157"/>
      <c r="AW1330" s="75">
        <f>_xlfn.IFNA(VLOOKUP(L1330,list_vat[],3,FALSE),0)</f>
        <v>0</v>
      </c>
      <c r="AX1330" s="74">
        <f t="shared" si="726"/>
        <v>0</v>
      </c>
      <c r="AY1330" s="74">
        <f t="shared" si="727"/>
        <v>0</v>
      </c>
      <c r="AZ1330" s="130">
        <f t="shared" si="728"/>
        <v>0</v>
      </c>
      <c r="BA1330" s="74">
        <f t="shared" si="709"/>
        <v>0</v>
      </c>
      <c r="BB1330" s="193">
        <f t="shared" si="729"/>
        <v>0</v>
      </c>
      <c r="BC1330" s="102">
        <f t="shared" si="730"/>
        <v>0</v>
      </c>
      <c r="BD1330" s="102">
        <f t="shared" si="731"/>
        <v>0</v>
      </c>
      <c r="BE1330" s="413" t="s">
        <v>69</v>
      </c>
    </row>
    <row r="1331" spans="1:57" s="65" customFormat="1" ht="12" customHeight="1" x14ac:dyDescent="0.2">
      <c r="A1331" s="43">
        <v>1316</v>
      </c>
      <c r="B1331" s="166"/>
      <c r="C1331" s="166"/>
      <c r="D1331" s="166"/>
      <c r="E1331" s="162"/>
      <c r="F1331" s="166"/>
      <c r="G1331" s="162"/>
      <c r="H1331" s="162"/>
      <c r="I1331" s="189">
        <f t="shared" si="710"/>
        <v>0</v>
      </c>
      <c r="J1331" s="195"/>
      <c r="K1331" s="162"/>
      <c r="L1331" s="168"/>
      <c r="M1331" s="75">
        <f>_xlfn.XLOOKUP(L1331,list_vat[Страна],list_vat[Ставка НДС %],0,0)</f>
        <v>0</v>
      </c>
      <c r="N1331" s="162">
        <f t="shared" si="711"/>
        <v>0</v>
      </c>
      <c r="O1331" s="169"/>
      <c r="P1331" s="74">
        <f t="shared" si="732"/>
        <v>0</v>
      </c>
      <c r="Q1331" s="162"/>
      <c r="R1331" s="162" t="str">
        <f t="shared" si="712"/>
        <v>введи курс</v>
      </c>
      <c r="S1331" s="196">
        <f t="shared" si="713"/>
        <v>0</v>
      </c>
      <c r="T1331" s="192">
        <f t="shared" si="714"/>
        <v>0</v>
      </c>
      <c r="U1331" s="76">
        <f t="shared" si="715"/>
        <v>0</v>
      </c>
      <c r="V1331" s="123">
        <f t="shared" si="716"/>
        <v>0</v>
      </c>
      <c r="W1331" s="191"/>
      <c r="X1331" s="170"/>
      <c r="Y1331" s="74">
        <f t="shared" si="701"/>
        <v>0</v>
      </c>
      <c r="Z1331" s="188"/>
      <c r="AA1331" s="130">
        <f t="shared" si="717"/>
        <v>0</v>
      </c>
      <c r="AB1331" s="74">
        <f t="shared" si="718"/>
        <v>0</v>
      </c>
      <c r="AC1331" s="356"/>
      <c r="AD1331" s="130" cm="1">
        <f t="array" ref="AD1331">IFERROR(ROUND((_xlfn.IFS(offer_sale_type="поставка",AB1331,offer_sale_type="транзит",S1331)*(1+AC1331))/E1331,2),0)</f>
        <v>0</v>
      </c>
      <c r="AE1331" s="74">
        <f t="shared" si="719"/>
        <v>0</v>
      </c>
      <c r="AF1331" s="123" cm="1">
        <f t="array" ref="AF1331">IFERROR(ROUND(_xlfn.IFS(offer_sale_type="поставка",AB1331,offer_sale_type="транзит",S1331)*AC1331,2),0)</f>
        <v>0</v>
      </c>
      <c r="AG1331" s="130">
        <f t="shared" si="702"/>
        <v>0</v>
      </c>
      <c r="AH1331" s="74">
        <f t="shared" si="703"/>
        <v>0</v>
      </c>
      <c r="AI1331" s="123">
        <f t="shared" si="704"/>
        <v>0</v>
      </c>
      <c r="AJ1331" s="118">
        <f t="shared" si="720"/>
        <v>0</v>
      </c>
      <c r="AK1331" s="74">
        <f t="shared" si="721"/>
        <v>0</v>
      </c>
      <c r="AL1331" s="174">
        <f t="shared" si="722"/>
        <v>0</v>
      </c>
      <c r="AM1331" s="175">
        <f t="shared" si="705"/>
        <v>0</v>
      </c>
      <c r="AN1331" s="130">
        <f t="shared" si="723"/>
        <v>0</v>
      </c>
      <c r="AO1331" s="74">
        <f t="shared" si="706"/>
        <v>0</v>
      </c>
      <c r="AP1331" s="123">
        <f t="shared" si="724"/>
        <v>0</v>
      </c>
      <c r="AQ1331" s="118">
        <f t="shared" si="707"/>
        <v>0</v>
      </c>
      <c r="AR1331" s="82" t="str">
        <f t="shared" si="725"/>
        <v>https://www.alta.ru/tnved/code//</v>
      </c>
      <c r="AS1331" s="157"/>
      <c r="AT1331" s="162"/>
      <c r="AU1331" s="74">
        <f t="shared" si="708"/>
        <v>0</v>
      </c>
      <c r="AV1331" s="157"/>
      <c r="AW1331" s="75">
        <f>_xlfn.IFNA(VLOOKUP(L1331,list_vat[],3,FALSE),0)</f>
        <v>0</v>
      </c>
      <c r="AX1331" s="74">
        <f t="shared" si="726"/>
        <v>0</v>
      </c>
      <c r="AY1331" s="74">
        <f t="shared" si="727"/>
        <v>0</v>
      </c>
      <c r="AZ1331" s="130">
        <f t="shared" si="728"/>
        <v>0</v>
      </c>
      <c r="BA1331" s="74">
        <f t="shared" si="709"/>
        <v>0</v>
      </c>
      <c r="BB1331" s="193">
        <f t="shared" si="729"/>
        <v>0</v>
      </c>
      <c r="BC1331" s="102">
        <f t="shared" si="730"/>
        <v>0</v>
      </c>
      <c r="BD1331" s="102">
        <f t="shared" si="731"/>
        <v>0</v>
      </c>
      <c r="BE1331" s="413" t="s">
        <v>69</v>
      </c>
    </row>
    <row r="1332" spans="1:57" s="65" customFormat="1" ht="12" customHeight="1" x14ac:dyDescent="0.2">
      <c r="A1332" s="43">
        <v>1317</v>
      </c>
      <c r="B1332" s="166"/>
      <c r="C1332" s="166"/>
      <c r="D1332" s="166"/>
      <c r="E1332" s="162"/>
      <c r="F1332" s="166"/>
      <c r="G1332" s="162"/>
      <c r="H1332" s="162"/>
      <c r="I1332" s="189">
        <f t="shared" si="710"/>
        <v>0</v>
      </c>
      <c r="J1332" s="195"/>
      <c r="K1332" s="162"/>
      <c r="L1332" s="168"/>
      <c r="M1332" s="75">
        <f>_xlfn.XLOOKUP(L1332,list_vat[Страна],list_vat[Ставка НДС %],0,0)</f>
        <v>0</v>
      </c>
      <c r="N1332" s="162">
        <f t="shared" si="711"/>
        <v>0</v>
      </c>
      <c r="O1332" s="169"/>
      <c r="P1332" s="74">
        <f t="shared" si="732"/>
        <v>0</v>
      </c>
      <c r="Q1332" s="162"/>
      <c r="R1332" s="162" t="str">
        <f t="shared" si="712"/>
        <v>введи курс</v>
      </c>
      <c r="S1332" s="196">
        <f t="shared" si="713"/>
        <v>0</v>
      </c>
      <c r="T1332" s="192">
        <f t="shared" si="714"/>
        <v>0</v>
      </c>
      <c r="U1332" s="76">
        <f t="shared" si="715"/>
        <v>0</v>
      </c>
      <c r="V1332" s="123">
        <f t="shared" si="716"/>
        <v>0</v>
      </c>
      <c r="W1332" s="191"/>
      <c r="X1332" s="170"/>
      <c r="Y1332" s="74">
        <f t="shared" si="701"/>
        <v>0</v>
      </c>
      <c r="Z1332" s="188"/>
      <c r="AA1332" s="130">
        <f t="shared" si="717"/>
        <v>0</v>
      </c>
      <c r="AB1332" s="74">
        <f t="shared" si="718"/>
        <v>0</v>
      </c>
      <c r="AC1332" s="356"/>
      <c r="AD1332" s="130" cm="1">
        <f t="array" ref="AD1332">IFERROR(ROUND((_xlfn.IFS(offer_sale_type="поставка",AB1332,offer_sale_type="транзит",S1332)*(1+AC1332))/E1332,2),0)</f>
        <v>0</v>
      </c>
      <c r="AE1332" s="74">
        <f t="shared" si="719"/>
        <v>0</v>
      </c>
      <c r="AF1332" s="123" cm="1">
        <f t="array" ref="AF1332">IFERROR(ROUND(_xlfn.IFS(offer_sale_type="поставка",AB1332,offer_sale_type="транзит",S1332)*AC1332,2),0)</f>
        <v>0</v>
      </c>
      <c r="AG1332" s="130">
        <f t="shared" si="702"/>
        <v>0</v>
      </c>
      <c r="AH1332" s="74">
        <f t="shared" si="703"/>
        <v>0</v>
      </c>
      <c r="AI1332" s="123">
        <f t="shared" si="704"/>
        <v>0</v>
      </c>
      <c r="AJ1332" s="118">
        <f t="shared" si="720"/>
        <v>0</v>
      </c>
      <c r="AK1332" s="74">
        <f t="shared" si="721"/>
        <v>0</v>
      </c>
      <c r="AL1332" s="174">
        <f t="shared" si="722"/>
        <v>0</v>
      </c>
      <c r="AM1332" s="175">
        <f t="shared" si="705"/>
        <v>0</v>
      </c>
      <c r="AN1332" s="130">
        <f t="shared" si="723"/>
        <v>0</v>
      </c>
      <c r="AO1332" s="74">
        <f t="shared" si="706"/>
        <v>0</v>
      </c>
      <c r="AP1332" s="123">
        <f t="shared" si="724"/>
        <v>0</v>
      </c>
      <c r="AQ1332" s="118">
        <f t="shared" si="707"/>
        <v>0</v>
      </c>
      <c r="AR1332" s="82" t="str">
        <f t="shared" si="725"/>
        <v>https://www.alta.ru/tnved/code//</v>
      </c>
      <c r="AS1332" s="157"/>
      <c r="AT1332" s="162"/>
      <c r="AU1332" s="74">
        <f t="shared" si="708"/>
        <v>0</v>
      </c>
      <c r="AV1332" s="157"/>
      <c r="AW1332" s="75">
        <f>_xlfn.IFNA(VLOOKUP(L1332,list_vat[],3,FALSE),0)</f>
        <v>0</v>
      </c>
      <c r="AX1332" s="74">
        <f t="shared" si="726"/>
        <v>0</v>
      </c>
      <c r="AY1332" s="74">
        <f t="shared" si="727"/>
        <v>0</v>
      </c>
      <c r="AZ1332" s="130">
        <f t="shared" si="728"/>
        <v>0</v>
      </c>
      <c r="BA1332" s="74">
        <f t="shared" si="709"/>
        <v>0</v>
      </c>
      <c r="BB1332" s="193">
        <f t="shared" si="729"/>
        <v>0</v>
      </c>
      <c r="BC1332" s="102">
        <f t="shared" si="730"/>
        <v>0</v>
      </c>
      <c r="BD1332" s="102">
        <f t="shared" si="731"/>
        <v>0</v>
      </c>
      <c r="BE1332" s="413" t="s">
        <v>69</v>
      </c>
    </row>
    <row r="1333" spans="1:57" s="65" customFormat="1" ht="12" customHeight="1" x14ac:dyDescent="0.2">
      <c r="A1333" s="43">
        <v>1318</v>
      </c>
      <c r="B1333" s="166"/>
      <c r="C1333" s="166"/>
      <c r="D1333" s="166"/>
      <c r="E1333" s="162"/>
      <c r="F1333" s="166"/>
      <c r="G1333" s="162"/>
      <c r="H1333" s="162"/>
      <c r="I1333" s="189">
        <f t="shared" si="710"/>
        <v>0</v>
      </c>
      <c r="J1333" s="195"/>
      <c r="K1333" s="162"/>
      <c r="L1333" s="168"/>
      <c r="M1333" s="75">
        <f>_xlfn.XLOOKUP(L1333,list_vat[Страна],list_vat[Ставка НДС %],0,0)</f>
        <v>0</v>
      </c>
      <c r="N1333" s="162">
        <f t="shared" si="711"/>
        <v>0</v>
      </c>
      <c r="O1333" s="169"/>
      <c r="P1333" s="74">
        <f t="shared" si="732"/>
        <v>0</v>
      </c>
      <c r="Q1333" s="162"/>
      <c r="R1333" s="162" t="str">
        <f t="shared" si="712"/>
        <v>введи курс</v>
      </c>
      <c r="S1333" s="196">
        <f t="shared" si="713"/>
        <v>0</v>
      </c>
      <c r="T1333" s="192">
        <f t="shared" si="714"/>
        <v>0</v>
      </c>
      <c r="U1333" s="76">
        <f t="shared" si="715"/>
        <v>0</v>
      </c>
      <c r="V1333" s="123">
        <f t="shared" si="716"/>
        <v>0</v>
      </c>
      <c r="W1333" s="191"/>
      <c r="X1333" s="170"/>
      <c r="Y1333" s="74">
        <f t="shared" si="701"/>
        <v>0</v>
      </c>
      <c r="Z1333" s="188"/>
      <c r="AA1333" s="130">
        <f t="shared" si="717"/>
        <v>0</v>
      </c>
      <c r="AB1333" s="74">
        <f t="shared" si="718"/>
        <v>0</v>
      </c>
      <c r="AC1333" s="356"/>
      <c r="AD1333" s="130" cm="1">
        <f t="array" ref="AD1333">IFERROR(ROUND((_xlfn.IFS(offer_sale_type="поставка",AB1333,offer_sale_type="транзит",S1333)*(1+AC1333))/E1333,2),0)</f>
        <v>0</v>
      </c>
      <c r="AE1333" s="74">
        <f t="shared" si="719"/>
        <v>0</v>
      </c>
      <c r="AF1333" s="123" cm="1">
        <f t="array" ref="AF1333">IFERROR(ROUND(_xlfn.IFS(offer_sale_type="поставка",AB1333,offer_sale_type="транзит",S1333)*AC1333,2),0)</f>
        <v>0</v>
      </c>
      <c r="AG1333" s="130">
        <f t="shared" si="702"/>
        <v>0</v>
      </c>
      <c r="AH1333" s="74">
        <f t="shared" si="703"/>
        <v>0</v>
      </c>
      <c r="AI1333" s="123">
        <f t="shared" si="704"/>
        <v>0</v>
      </c>
      <c r="AJ1333" s="118">
        <f t="shared" si="720"/>
        <v>0</v>
      </c>
      <c r="AK1333" s="74">
        <f t="shared" si="721"/>
        <v>0</v>
      </c>
      <c r="AL1333" s="174">
        <f t="shared" si="722"/>
        <v>0</v>
      </c>
      <c r="AM1333" s="175">
        <f t="shared" si="705"/>
        <v>0</v>
      </c>
      <c r="AN1333" s="130">
        <f t="shared" si="723"/>
        <v>0</v>
      </c>
      <c r="AO1333" s="74">
        <f t="shared" si="706"/>
        <v>0</v>
      </c>
      <c r="AP1333" s="123">
        <f t="shared" si="724"/>
        <v>0</v>
      </c>
      <c r="AQ1333" s="118">
        <f t="shared" si="707"/>
        <v>0</v>
      </c>
      <c r="AR1333" s="82" t="str">
        <f t="shared" si="725"/>
        <v>https://www.alta.ru/tnved/code//</v>
      </c>
      <c r="AS1333" s="157"/>
      <c r="AT1333" s="162"/>
      <c r="AU1333" s="74">
        <f t="shared" si="708"/>
        <v>0</v>
      </c>
      <c r="AV1333" s="157"/>
      <c r="AW1333" s="75">
        <f>_xlfn.IFNA(VLOOKUP(L1333,list_vat[],3,FALSE),0)</f>
        <v>0</v>
      </c>
      <c r="AX1333" s="74">
        <f t="shared" si="726"/>
        <v>0</v>
      </c>
      <c r="AY1333" s="74">
        <f t="shared" si="727"/>
        <v>0</v>
      </c>
      <c r="AZ1333" s="130">
        <f t="shared" si="728"/>
        <v>0</v>
      </c>
      <c r="BA1333" s="74">
        <f t="shared" si="709"/>
        <v>0</v>
      </c>
      <c r="BB1333" s="193">
        <f t="shared" si="729"/>
        <v>0</v>
      </c>
      <c r="BC1333" s="102">
        <f t="shared" si="730"/>
        <v>0</v>
      </c>
      <c r="BD1333" s="102">
        <f t="shared" si="731"/>
        <v>0</v>
      </c>
      <c r="BE1333" s="413" t="s">
        <v>69</v>
      </c>
    </row>
    <row r="1334" spans="1:57" s="65" customFormat="1" ht="12" customHeight="1" x14ac:dyDescent="0.2">
      <c r="A1334" s="43">
        <v>1319</v>
      </c>
      <c r="B1334" s="166"/>
      <c r="C1334" s="166"/>
      <c r="D1334" s="166"/>
      <c r="E1334" s="162"/>
      <c r="F1334" s="166"/>
      <c r="G1334" s="162"/>
      <c r="H1334" s="162"/>
      <c r="I1334" s="189">
        <f t="shared" si="710"/>
        <v>0</v>
      </c>
      <c r="J1334" s="195"/>
      <c r="K1334" s="162"/>
      <c r="L1334" s="168"/>
      <c r="M1334" s="75">
        <f>_xlfn.XLOOKUP(L1334,list_vat[Страна],list_vat[Ставка НДС %],0,0)</f>
        <v>0</v>
      </c>
      <c r="N1334" s="162">
        <f t="shared" si="711"/>
        <v>0</v>
      </c>
      <c r="O1334" s="169"/>
      <c r="P1334" s="74">
        <f t="shared" si="732"/>
        <v>0</v>
      </c>
      <c r="Q1334" s="162"/>
      <c r="R1334" s="162" t="str">
        <f t="shared" si="712"/>
        <v>введи курс</v>
      </c>
      <c r="S1334" s="196">
        <f t="shared" si="713"/>
        <v>0</v>
      </c>
      <c r="T1334" s="192">
        <f t="shared" si="714"/>
        <v>0</v>
      </c>
      <c r="U1334" s="76">
        <f t="shared" si="715"/>
        <v>0</v>
      </c>
      <c r="V1334" s="123">
        <f t="shared" si="716"/>
        <v>0</v>
      </c>
      <c r="W1334" s="191"/>
      <c r="X1334" s="170"/>
      <c r="Y1334" s="74">
        <f t="shared" si="701"/>
        <v>0</v>
      </c>
      <c r="Z1334" s="188"/>
      <c r="AA1334" s="130">
        <f t="shared" si="717"/>
        <v>0</v>
      </c>
      <c r="AB1334" s="74">
        <f t="shared" si="718"/>
        <v>0</v>
      </c>
      <c r="AC1334" s="356"/>
      <c r="AD1334" s="130" cm="1">
        <f t="array" ref="AD1334">IFERROR(ROUND((_xlfn.IFS(offer_sale_type="поставка",AB1334,offer_sale_type="транзит",S1334)*(1+AC1334))/E1334,2),0)</f>
        <v>0</v>
      </c>
      <c r="AE1334" s="74">
        <f t="shared" si="719"/>
        <v>0</v>
      </c>
      <c r="AF1334" s="123" cm="1">
        <f t="array" ref="AF1334">IFERROR(ROUND(_xlfn.IFS(offer_sale_type="поставка",AB1334,offer_sale_type="транзит",S1334)*AC1334,2),0)</f>
        <v>0</v>
      </c>
      <c r="AG1334" s="130">
        <f t="shared" si="702"/>
        <v>0</v>
      </c>
      <c r="AH1334" s="74">
        <f t="shared" si="703"/>
        <v>0</v>
      </c>
      <c r="AI1334" s="123">
        <f t="shared" si="704"/>
        <v>0</v>
      </c>
      <c r="AJ1334" s="118">
        <f t="shared" si="720"/>
        <v>0</v>
      </c>
      <c r="AK1334" s="74">
        <f t="shared" si="721"/>
        <v>0</v>
      </c>
      <c r="AL1334" s="174">
        <f t="shared" si="722"/>
        <v>0</v>
      </c>
      <c r="AM1334" s="175">
        <f t="shared" si="705"/>
        <v>0</v>
      </c>
      <c r="AN1334" s="130">
        <f t="shared" si="723"/>
        <v>0</v>
      </c>
      <c r="AO1334" s="74">
        <f t="shared" si="706"/>
        <v>0</v>
      </c>
      <c r="AP1334" s="123">
        <f t="shared" si="724"/>
        <v>0</v>
      </c>
      <c r="AQ1334" s="118">
        <f t="shared" si="707"/>
        <v>0</v>
      </c>
      <c r="AR1334" s="82" t="str">
        <f t="shared" si="725"/>
        <v>https://www.alta.ru/tnved/code//</v>
      </c>
      <c r="AS1334" s="157"/>
      <c r="AT1334" s="162"/>
      <c r="AU1334" s="74">
        <f t="shared" si="708"/>
        <v>0</v>
      </c>
      <c r="AV1334" s="157"/>
      <c r="AW1334" s="75">
        <f>_xlfn.IFNA(VLOOKUP(L1334,list_vat[],3,FALSE),0)</f>
        <v>0</v>
      </c>
      <c r="AX1334" s="74">
        <f t="shared" si="726"/>
        <v>0</v>
      </c>
      <c r="AY1334" s="74">
        <f t="shared" si="727"/>
        <v>0</v>
      </c>
      <c r="AZ1334" s="130">
        <f t="shared" si="728"/>
        <v>0</v>
      </c>
      <c r="BA1334" s="74">
        <f t="shared" si="709"/>
        <v>0</v>
      </c>
      <c r="BB1334" s="193">
        <f t="shared" si="729"/>
        <v>0</v>
      </c>
      <c r="BC1334" s="102">
        <f t="shared" si="730"/>
        <v>0</v>
      </c>
      <c r="BD1334" s="102">
        <f t="shared" si="731"/>
        <v>0</v>
      </c>
      <c r="BE1334" s="413" t="s">
        <v>69</v>
      </c>
    </row>
    <row r="1335" spans="1:57" s="65" customFormat="1" ht="12" customHeight="1" x14ac:dyDescent="0.2">
      <c r="A1335" s="43">
        <v>1320</v>
      </c>
      <c r="B1335" s="166"/>
      <c r="C1335" s="166"/>
      <c r="D1335" s="166"/>
      <c r="E1335" s="162"/>
      <c r="F1335" s="166"/>
      <c r="G1335" s="162"/>
      <c r="H1335" s="162"/>
      <c r="I1335" s="189">
        <f t="shared" si="710"/>
        <v>0</v>
      </c>
      <c r="J1335" s="195"/>
      <c r="K1335" s="162"/>
      <c r="L1335" s="168"/>
      <c r="M1335" s="75">
        <f>_xlfn.XLOOKUP(L1335,list_vat[Страна],list_vat[Ставка НДС %],0,0)</f>
        <v>0</v>
      </c>
      <c r="N1335" s="162">
        <f t="shared" si="711"/>
        <v>0</v>
      </c>
      <c r="O1335" s="169"/>
      <c r="P1335" s="74">
        <f t="shared" si="732"/>
        <v>0</v>
      </c>
      <c r="Q1335" s="162"/>
      <c r="R1335" s="162" t="str">
        <f t="shared" si="712"/>
        <v>введи курс</v>
      </c>
      <c r="S1335" s="196">
        <f t="shared" si="713"/>
        <v>0</v>
      </c>
      <c r="T1335" s="192">
        <f t="shared" si="714"/>
        <v>0</v>
      </c>
      <c r="U1335" s="76">
        <f t="shared" si="715"/>
        <v>0</v>
      </c>
      <c r="V1335" s="123">
        <f t="shared" si="716"/>
        <v>0</v>
      </c>
      <c r="W1335" s="191"/>
      <c r="X1335" s="170"/>
      <c r="Y1335" s="74">
        <f t="shared" si="701"/>
        <v>0</v>
      </c>
      <c r="Z1335" s="188"/>
      <c r="AA1335" s="130">
        <f t="shared" si="717"/>
        <v>0</v>
      </c>
      <c r="AB1335" s="74">
        <f t="shared" si="718"/>
        <v>0</v>
      </c>
      <c r="AC1335" s="356"/>
      <c r="AD1335" s="130" cm="1">
        <f t="array" ref="AD1335">IFERROR(ROUND((_xlfn.IFS(offer_sale_type="поставка",AB1335,offer_sale_type="транзит",S1335)*(1+AC1335))/E1335,2),0)</f>
        <v>0</v>
      </c>
      <c r="AE1335" s="74">
        <f t="shared" si="719"/>
        <v>0</v>
      </c>
      <c r="AF1335" s="123" cm="1">
        <f t="array" ref="AF1335">IFERROR(ROUND(_xlfn.IFS(offer_sale_type="поставка",AB1335,offer_sale_type="транзит",S1335)*AC1335,2),0)</f>
        <v>0</v>
      </c>
      <c r="AG1335" s="130">
        <f t="shared" si="702"/>
        <v>0</v>
      </c>
      <c r="AH1335" s="74">
        <f t="shared" si="703"/>
        <v>0</v>
      </c>
      <c r="AI1335" s="123">
        <f t="shared" si="704"/>
        <v>0</v>
      </c>
      <c r="AJ1335" s="118">
        <f t="shared" si="720"/>
        <v>0</v>
      </c>
      <c r="AK1335" s="74">
        <f t="shared" si="721"/>
        <v>0</v>
      </c>
      <c r="AL1335" s="174">
        <f t="shared" si="722"/>
        <v>0</v>
      </c>
      <c r="AM1335" s="175">
        <f t="shared" si="705"/>
        <v>0</v>
      </c>
      <c r="AN1335" s="130">
        <f t="shared" si="723"/>
        <v>0</v>
      </c>
      <c r="AO1335" s="74">
        <f t="shared" si="706"/>
        <v>0</v>
      </c>
      <c r="AP1335" s="123">
        <f t="shared" si="724"/>
        <v>0</v>
      </c>
      <c r="AQ1335" s="118">
        <f t="shared" si="707"/>
        <v>0</v>
      </c>
      <c r="AR1335" s="82" t="str">
        <f t="shared" si="725"/>
        <v>https://www.alta.ru/tnved/code//</v>
      </c>
      <c r="AS1335" s="157"/>
      <c r="AT1335" s="162"/>
      <c r="AU1335" s="74">
        <f t="shared" si="708"/>
        <v>0</v>
      </c>
      <c r="AV1335" s="157"/>
      <c r="AW1335" s="75">
        <f>_xlfn.IFNA(VLOOKUP(L1335,list_vat[],3,FALSE),0)</f>
        <v>0</v>
      </c>
      <c r="AX1335" s="74">
        <f t="shared" si="726"/>
        <v>0</v>
      </c>
      <c r="AY1335" s="74">
        <f t="shared" si="727"/>
        <v>0</v>
      </c>
      <c r="AZ1335" s="130">
        <f t="shared" si="728"/>
        <v>0</v>
      </c>
      <c r="BA1335" s="74">
        <f t="shared" si="709"/>
        <v>0</v>
      </c>
      <c r="BB1335" s="193">
        <f t="shared" si="729"/>
        <v>0</v>
      </c>
      <c r="BC1335" s="102">
        <f t="shared" si="730"/>
        <v>0</v>
      </c>
      <c r="BD1335" s="102">
        <f t="shared" si="731"/>
        <v>0</v>
      </c>
      <c r="BE1335" s="413" t="s">
        <v>69</v>
      </c>
    </row>
    <row r="1336" spans="1:57" s="65" customFormat="1" ht="12" customHeight="1" x14ac:dyDescent="0.2">
      <c r="A1336" s="43">
        <v>1321</v>
      </c>
      <c r="B1336" s="166"/>
      <c r="C1336" s="166"/>
      <c r="D1336" s="166"/>
      <c r="E1336" s="162"/>
      <c r="F1336" s="166"/>
      <c r="G1336" s="162"/>
      <c r="H1336" s="162"/>
      <c r="I1336" s="189">
        <f t="shared" si="710"/>
        <v>0</v>
      </c>
      <c r="J1336" s="195"/>
      <c r="K1336" s="162"/>
      <c r="L1336" s="168"/>
      <c r="M1336" s="75">
        <f>_xlfn.XLOOKUP(L1336,list_vat[Страна],list_vat[Ставка НДС %],0,0)</f>
        <v>0</v>
      </c>
      <c r="N1336" s="162">
        <f t="shared" si="711"/>
        <v>0</v>
      </c>
      <c r="O1336" s="169"/>
      <c r="P1336" s="74">
        <f t="shared" si="732"/>
        <v>0</v>
      </c>
      <c r="Q1336" s="162"/>
      <c r="R1336" s="162" t="str">
        <f t="shared" si="712"/>
        <v>введи курс</v>
      </c>
      <c r="S1336" s="196">
        <f t="shared" si="713"/>
        <v>0</v>
      </c>
      <c r="T1336" s="192">
        <f t="shared" si="714"/>
        <v>0</v>
      </c>
      <c r="U1336" s="76">
        <f t="shared" si="715"/>
        <v>0</v>
      </c>
      <c r="V1336" s="123">
        <f t="shared" si="716"/>
        <v>0</v>
      </c>
      <c r="W1336" s="191"/>
      <c r="X1336" s="170"/>
      <c r="Y1336" s="74">
        <f t="shared" si="701"/>
        <v>0</v>
      </c>
      <c r="Z1336" s="188"/>
      <c r="AA1336" s="130">
        <f t="shared" si="717"/>
        <v>0</v>
      </c>
      <c r="AB1336" s="74">
        <f t="shared" si="718"/>
        <v>0</v>
      </c>
      <c r="AC1336" s="356"/>
      <c r="AD1336" s="130" cm="1">
        <f t="array" ref="AD1336">IFERROR(ROUND((_xlfn.IFS(offer_sale_type="поставка",AB1336,offer_sale_type="транзит",S1336)*(1+AC1336))/E1336,2),0)</f>
        <v>0</v>
      </c>
      <c r="AE1336" s="74">
        <f t="shared" si="719"/>
        <v>0</v>
      </c>
      <c r="AF1336" s="123" cm="1">
        <f t="array" ref="AF1336">IFERROR(ROUND(_xlfn.IFS(offer_sale_type="поставка",AB1336,offer_sale_type="транзит",S1336)*AC1336,2),0)</f>
        <v>0</v>
      </c>
      <c r="AG1336" s="130">
        <f t="shared" si="702"/>
        <v>0</v>
      </c>
      <c r="AH1336" s="74">
        <f t="shared" si="703"/>
        <v>0</v>
      </c>
      <c r="AI1336" s="123">
        <f t="shared" si="704"/>
        <v>0</v>
      </c>
      <c r="AJ1336" s="118">
        <f t="shared" si="720"/>
        <v>0</v>
      </c>
      <c r="AK1336" s="74">
        <f t="shared" si="721"/>
        <v>0</v>
      </c>
      <c r="AL1336" s="174">
        <f t="shared" si="722"/>
        <v>0</v>
      </c>
      <c r="AM1336" s="175">
        <f t="shared" si="705"/>
        <v>0</v>
      </c>
      <c r="AN1336" s="130">
        <f t="shared" si="723"/>
        <v>0</v>
      </c>
      <c r="AO1336" s="74">
        <f t="shared" si="706"/>
        <v>0</v>
      </c>
      <c r="AP1336" s="123">
        <f t="shared" si="724"/>
        <v>0</v>
      </c>
      <c r="AQ1336" s="118">
        <f t="shared" si="707"/>
        <v>0</v>
      </c>
      <c r="AR1336" s="82" t="str">
        <f t="shared" si="725"/>
        <v>https://www.alta.ru/tnved/code//</v>
      </c>
      <c r="AS1336" s="157"/>
      <c r="AT1336" s="162"/>
      <c r="AU1336" s="74">
        <f t="shared" si="708"/>
        <v>0</v>
      </c>
      <c r="AV1336" s="157"/>
      <c r="AW1336" s="75">
        <f>_xlfn.IFNA(VLOOKUP(L1336,list_vat[],3,FALSE),0)</f>
        <v>0</v>
      </c>
      <c r="AX1336" s="74">
        <f t="shared" si="726"/>
        <v>0</v>
      </c>
      <c r="AY1336" s="74">
        <f t="shared" si="727"/>
        <v>0</v>
      </c>
      <c r="AZ1336" s="130">
        <f t="shared" si="728"/>
        <v>0</v>
      </c>
      <c r="BA1336" s="74">
        <f t="shared" si="709"/>
        <v>0</v>
      </c>
      <c r="BB1336" s="193">
        <f t="shared" si="729"/>
        <v>0</v>
      </c>
      <c r="BC1336" s="102">
        <f t="shared" si="730"/>
        <v>0</v>
      </c>
      <c r="BD1336" s="102">
        <f t="shared" si="731"/>
        <v>0</v>
      </c>
      <c r="BE1336" s="413" t="s">
        <v>69</v>
      </c>
    </row>
    <row r="1337" spans="1:57" s="65" customFormat="1" ht="12" customHeight="1" x14ac:dyDescent="0.2">
      <c r="A1337" s="43">
        <v>1322</v>
      </c>
      <c r="B1337" s="166"/>
      <c r="C1337" s="166"/>
      <c r="D1337" s="166"/>
      <c r="E1337" s="162"/>
      <c r="F1337" s="166"/>
      <c r="G1337" s="162"/>
      <c r="H1337" s="162"/>
      <c r="I1337" s="189">
        <f t="shared" si="710"/>
        <v>0</v>
      </c>
      <c r="J1337" s="195"/>
      <c r="K1337" s="162"/>
      <c r="L1337" s="168"/>
      <c r="M1337" s="75">
        <f>_xlfn.XLOOKUP(L1337,list_vat[Страна],list_vat[Ставка НДС %],0,0)</f>
        <v>0</v>
      </c>
      <c r="N1337" s="162">
        <f t="shared" si="711"/>
        <v>0</v>
      </c>
      <c r="O1337" s="169"/>
      <c r="P1337" s="74">
        <f t="shared" si="732"/>
        <v>0</v>
      </c>
      <c r="Q1337" s="162"/>
      <c r="R1337" s="162" t="str">
        <f t="shared" si="712"/>
        <v>введи курс</v>
      </c>
      <c r="S1337" s="196">
        <f t="shared" si="713"/>
        <v>0</v>
      </c>
      <c r="T1337" s="192">
        <f t="shared" si="714"/>
        <v>0</v>
      </c>
      <c r="U1337" s="76">
        <f t="shared" si="715"/>
        <v>0</v>
      </c>
      <c r="V1337" s="123">
        <f t="shared" si="716"/>
        <v>0</v>
      </c>
      <c r="W1337" s="191"/>
      <c r="X1337" s="170"/>
      <c r="Y1337" s="74">
        <f t="shared" si="701"/>
        <v>0</v>
      </c>
      <c r="Z1337" s="188"/>
      <c r="AA1337" s="130">
        <f t="shared" si="717"/>
        <v>0</v>
      </c>
      <c r="AB1337" s="74">
        <f t="shared" si="718"/>
        <v>0</v>
      </c>
      <c r="AC1337" s="356"/>
      <c r="AD1337" s="130" cm="1">
        <f t="array" ref="AD1337">IFERROR(ROUND((_xlfn.IFS(offer_sale_type="поставка",AB1337,offer_sale_type="транзит",S1337)*(1+AC1337))/E1337,2),0)</f>
        <v>0</v>
      </c>
      <c r="AE1337" s="74">
        <f t="shared" si="719"/>
        <v>0</v>
      </c>
      <c r="AF1337" s="123" cm="1">
        <f t="array" ref="AF1337">IFERROR(ROUND(_xlfn.IFS(offer_sale_type="поставка",AB1337,offer_sale_type="транзит",S1337)*AC1337,2),0)</f>
        <v>0</v>
      </c>
      <c r="AG1337" s="130">
        <f t="shared" si="702"/>
        <v>0</v>
      </c>
      <c r="AH1337" s="74">
        <f t="shared" si="703"/>
        <v>0</v>
      </c>
      <c r="AI1337" s="123">
        <f t="shared" si="704"/>
        <v>0</v>
      </c>
      <c r="AJ1337" s="118">
        <f t="shared" si="720"/>
        <v>0</v>
      </c>
      <c r="AK1337" s="74">
        <f t="shared" si="721"/>
        <v>0</v>
      </c>
      <c r="AL1337" s="174">
        <f t="shared" si="722"/>
        <v>0</v>
      </c>
      <c r="AM1337" s="175">
        <f t="shared" si="705"/>
        <v>0</v>
      </c>
      <c r="AN1337" s="130">
        <f t="shared" si="723"/>
        <v>0</v>
      </c>
      <c r="AO1337" s="74">
        <f t="shared" si="706"/>
        <v>0</v>
      </c>
      <c r="AP1337" s="123">
        <f t="shared" si="724"/>
        <v>0</v>
      </c>
      <c r="AQ1337" s="118">
        <f t="shared" si="707"/>
        <v>0</v>
      </c>
      <c r="AR1337" s="82" t="str">
        <f t="shared" si="725"/>
        <v>https://www.alta.ru/tnved/code//</v>
      </c>
      <c r="AS1337" s="157"/>
      <c r="AT1337" s="162"/>
      <c r="AU1337" s="74">
        <f t="shared" si="708"/>
        <v>0</v>
      </c>
      <c r="AV1337" s="157"/>
      <c r="AW1337" s="75">
        <f>_xlfn.IFNA(VLOOKUP(L1337,list_vat[],3,FALSE),0)</f>
        <v>0</v>
      </c>
      <c r="AX1337" s="74">
        <f t="shared" si="726"/>
        <v>0</v>
      </c>
      <c r="AY1337" s="74">
        <f t="shared" si="727"/>
        <v>0</v>
      </c>
      <c r="AZ1337" s="130">
        <f t="shared" si="728"/>
        <v>0</v>
      </c>
      <c r="BA1337" s="74">
        <f t="shared" si="709"/>
        <v>0</v>
      </c>
      <c r="BB1337" s="193">
        <f t="shared" si="729"/>
        <v>0</v>
      </c>
      <c r="BC1337" s="102">
        <f t="shared" si="730"/>
        <v>0</v>
      </c>
      <c r="BD1337" s="102">
        <f t="shared" si="731"/>
        <v>0</v>
      </c>
      <c r="BE1337" s="413" t="s">
        <v>69</v>
      </c>
    </row>
    <row r="1338" spans="1:57" s="65" customFormat="1" ht="12" customHeight="1" x14ac:dyDescent="0.2">
      <c r="A1338" s="43">
        <v>1323</v>
      </c>
      <c r="B1338" s="166"/>
      <c r="C1338" s="166"/>
      <c r="D1338" s="166"/>
      <c r="E1338" s="162"/>
      <c r="F1338" s="166"/>
      <c r="G1338" s="162"/>
      <c r="H1338" s="162"/>
      <c r="I1338" s="189">
        <f t="shared" si="710"/>
        <v>0</v>
      </c>
      <c r="J1338" s="195"/>
      <c r="K1338" s="162"/>
      <c r="L1338" s="168"/>
      <c r="M1338" s="75">
        <f>_xlfn.XLOOKUP(L1338,list_vat[Страна],list_vat[Ставка НДС %],0,0)</f>
        <v>0</v>
      </c>
      <c r="N1338" s="162">
        <f t="shared" si="711"/>
        <v>0</v>
      </c>
      <c r="O1338" s="169"/>
      <c r="P1338" s="74">
        <f t="shared" si="732"/>
        <v>0</v>
      </c>
      <c r="Q1338" s="162"/>
      <c r="R1338" s="162" t="str">
        <f t="shared" si="712"/>
        <v>введи курс</v>
      </c>
      <c r="S1338" s="196">
        <f t="shared" si="713"/>
        <v>0</v>
      </c>
      <c r="T1338" s="192">
        <f t="shared" si="714"/>
        <v>0</v>
      </c>
      <c r="U1338" s="76">
        <f t="shared" si="715"/>
        <v>0</v>
      </c>
      <c r="V1338" s="123">
        <f t="shared" si="716"/>
        <v>0</v>
      </c>
      <c r="W1338" s="191"/>
      <c r="X1338" s="170"/>
      <c r="Y1338" s="74">
        <f t="shared" si="701"/>
        <v>0</v>
      </c>
      <c r="Z1338" s="188"/>
      <c r="AA1338" s="130">
        <f t="shared" si="717"/>
        <v>0</v>
      </c>
      <c r="AB1338" s="74">
        <f t="shared" si="718"/>
        <v>0</v>
      </c>
      <c r="AC1338" s="356"/>
      <c r="AD1338" s="130" cm="1">
        <f t="array" ref="AD1338">IFERROR(ROUND((_xlfn.IFS(offer_sale_type="поставка",AB1338,offer_sale_type="транзит",S1338)*(1+AC1338))/E1338,2),0)</f>
        <v>0</v>
      </c>
      <c r="AE1338" s="74">
        <f t="shared" si="719"/>
        <v>0</v>
      </c>
      <c r="AF1338" s="123" cm="1">
        <f t="array" ref="AF1338">IFERROR(ROUND(_xlfn.IFS(offer_sale_type="поставка",AB1338,offer_sale_type="транзит",S1338)*AC1338,2),0)</f>
        <v>0</v>
      </c>
      <c r="AG1338" s="130">
        <f t="shared" si="702"/>
        <v>0</v>
      </c>
      <c r="AH1338" s="74">
        <f t="shared" si="703"/>
        <v>0</v>
      </c>
      <c r="AI1338" s="123">
        <f t="shared" si="704"/>
        <v>0</v>
      </c>
      <c r="AJ1338" s="118">
        <f t="shared" si="720"/>
        <v>0</v>
      </c>
      <c r="AK1338" s="74">
        <f t="shared" si="721"/>
        <v>0</v>
      </c>
      <c r="AL1338" s="174">
        <f t="shared" si="722"/>
        <v>0</v>
      </c>
      <c r="AM1338" s="175">
        <f t="shared" si="705"/>
        <v>0</v>
      </c>
      <c r="AN1338" s="130">
        <f t="shared" si="723"/>
        <v>0</v>
      </c>
      <c r="AO1338" s="74">
        <f t="shared" si="706"/>
        <v>0</v>
      </c>
      <c r="AP1338" s="123">
        <f t="shared" si="724"/>
        <v>0</v>
      </c>
      <c r="AQ1338" s="118">
        <f t="shared" si="707"/>
        <v>0</v>
      </c>
      <c r="AR1338" s="82" t="str">
        <f t="shared" si="725"/>
        <v>https://www.alta.ru/tnved/code//</v>
      </c>
      <c r="AS1338" s="157"/>
      <c r="AT1338" s="162"/>
      <c r="AU1338" s="74">
        <f t="shared" si="708"/>
        <v>0</v>
      </c>
      <c r="AV1338" s="157"/>
      <c r="AW1338" s="75">
        <f>_xlfn.IFNA(VLOOKUP(L1338,list_vat[],3,FALSE),0)</f>
        <v>0</v>
      </c>
      <c r="AX1338" s="74">
        <f t="shared" si="726"/>
        <v>0</v>
      </c>
      <c r="AY1338" s="74">
        <f t="shared" si="727"/>
        <v>0</v>
      </c>
      <c r="AZ1338" s="130">
        <f t="shared" si="728"/>
        <v>0</v>
      </c>
      <c r="BA1338" s="74">
        <f t="shared" si="709"/>
        <v>0</v>
      </c>
      <c r="BB1338" s="193">
        <f t="shared" si="729"/>
        <v>0</v>
      </c>
      <c r="BC1338" s="102">
        <f t="shared" si="730"/>
        <v>0</v>
      </c>
      <c r="BD1338" s="102">
        <f t="shared" si="731"/>
        <v>0</v>
      </c>
      <c r="BE1338" s="413" t="s">
        <v>69</v>
      </c>
    </row>
    <row r="1339" spans="1:57" s="65" customFormat="1" ht="12" customHeight="1" x14ac:dyDescent="0.2">
      <c r="A1339" s="43">
        <v>1324</v>
      </c>
      <c r="B1339" s="166"/>
      <c r="C1339" s="166"/>
      <c r="D1339" s="166"/>
      <c r="E1339" s="162"/>
      <c r="F1339" s="166"/>
      <c r="G1339" s="162"/>
      <c r="H1339" s="162"/>
      <c r="I1339" s="189">
        <f t="shared" si="710"/>
        <v>0</v>
      </c>
      <c r="J1339" s="195"/>
      <c r="K1339" s="162"/>
      <c r="L1339" s="168"/>
      <c r="M1339" s="75">
        <f>_xlfn.XLOOKUP(L1339,list_vat[Страна],list_vat[Ставка НДС %],0,0)</f>
        <v>0</v>
      </c>
      <c r="N1339" s="162">
        <f t="shared" si="711"/>
        <v>0</v>
      </c>
      <c r="O1339" s="169"/>
      <c r="P1339" s="74">
        <f t="shared" si="732"/>
        <v>0</v>
      </c>
      <c r="Q1339" s="162"/>
      <c r="R1339" s="162" t="str">
        <f t="shared" si="712"/>
        <v>введи курс</v>
      </c>
      <c r="S1339" s="196">
        <f t="shared" si="713"/>
        <v>0</v>
      </c>
      <c r="T1339" s="192">
        <f t="shared" si="714"/>
        <v>0</v>
      </c>
      <c r="U1339" s="76">
        <f t="shared" si="715"/>
        <v>0</v>
      </c>
      <c r="V1339" s="123">
        <f t="shared" si="716"/>
        <v>0</v>
      </c>
      <c r="W1339" s="191"/>
      <c r="X1339" s="170"/>
      <c r="Y1339" s="74">
        <f t="shared" si="701"/>
        <v>0</v>
      </c>
      <c r="Z1339" s="188"/>
      <c r="AA1339" s="130">
        <f t="shared" si="717"/>
        <v>0</v>
      </c>
      <c r="AB1339" s="74">
        <f t="shared" si="718"/>
        <v>0</v>
      </c>
      <c r="AC1339" s="356"/>
      <c r="AD1339" s="130" cm="1">
        <f t="array" ref="AD1339">IFERROR(ROUND((_xlfn.IFS(offer_sale_type="поставка",AB1339,offer_sale_type="транзит",S1339)*(1+AC1339))/E1339,2),0)</f>
        <v>0</v>
      </c>
      <c r="AE1339" s="74">
        <f t="shared" si="719"/>
        <v>0</v>
      </c>
      <c r="AF1339" s="123" cm="1">
        <f t="array" ref="AF1339">IFERROR(ROUND(_xlfn.IFS(offer_sale_type="поставка",AB1339,offer_sale_type="транзит",S1339)*AC1339,2),0)</f>
        <v>0</v>
      </c>
      <c r="AG1339" s="130">
        <f t="shared" si="702"/>
        <v>0</v>
      </c>
      <c r="AH1339" s="74">
        <f t="shared" si="703"/>
        <v>0</v>
      </c>
      <c r="AI1339" s="123">
        <f t="shared" si="704"/>
        <v>0</v>
      </c>
      <c r="AJ1339" s="118">
        <f t="shared" si="720"/>
        <v>0</v>
      </c>
      <c r="AK1339" s="74">
        <f t="shared" si="721"/>
        <v>0</v>
      </c>
      <c r="AL1339" s="174">
        <f t="shared" si="722"/>
        <v>0</v>
      </c>
      <c r="AM1339" s="175">
        <f t="shared" si="705"/>
        <v>0</v>
      </c>
      <c r="AN1339" s="130">
        <f t="shared" si="723"/>
        <v>0</v>
      </c>
      <c r="AO1339" s="74">
        <f t="shared" si="706"/>
        <v>0</v>
      </c>
      <c r="AP1339" s="123">
        <f t="shared" si="724"/>
        <v>0</v>
      </c>
      <c r="AQ1339" s="118">
        <f t="shared" si="707"/>
        <v>0</v>
      </c>
      <c r="AR1339" s="82" t="str">
        <f t="shared" si="725"/>
        <v>https://www.alta.ru/tnved/code//</v>
      </c>
      <c r="AS1339" s="157"/>
      <c r="AT1339" s="162"/>
      <c r="AU1339" s="74">
        <f t="shared" si="708"/>
        <v>0</v>
      </c>
      <c r="AV1339" s="157"/>
      <c r="AW1339" s="75">
        <f>_xlfn.IFNA(VLOOKUP(L1339,list_vat[],3,FALSE),0)</f>
        <v>0</v>
      </c>
      <c r="AX1339" s="74">
        <f t="shared" si="726"/>
        <v>0</v>
      </c>
      <c r="AY1339" s="74">
        <f t="shared" si="727"/>
        <v>0</v>
      </c>
      <c r="AZ1339" s="130">
        <f t="shared" si="728"/>
        <v>0</v>
      </c>
      <c r="BA1339" s="74">
        <f t="shared" si="709"/>
        <v>0</v>
      </c>
      <c r="BB1339" s="193">
        <f t="shared" si="729"/>
        <v>0</v>
      </c>
      <c r="BC1339" s="102">
        <f t="shared" si="730"/>
        <v>0</v>
      </c>
      <c r="BD1339" s="102">
        <f t="shared" si="731"/>
        <v>0</v>
      </c>
      <c r="BE1339" s="413" t="s">
        <v>69</v>
      </c>
    </row>
    <row r="1340" spans="1:57" s="65" customFormat="1" ht="12" customHeight="1" x14ac:dyDescent="0.2">
      <c r="A1340" s="43">
        <v>1325</v>
      </c>
      <c r="B1340" s="166"/>
      <c r="C1340" s="166"/>
      <c r="D1340" s="166"/>
      <c r="E1340" s="162"/>
      <c r="F1340" s="166"/>
      <c r="G1340" s="162"/>
      <c r="H1340" s="162"/>
      <c r="I1340" s="189">
        <f t="shared" si="710"/>
        <v>0</v>
      </c>
      <c r="J1340" s="195"/>
      <c r="K1340" s="162"/>
      <c r="L1340" s="168"/>
      <c r="M1340" s="75">
        <f>_xlfn.XLOOKUP(L1340,list_vat[Страна],list_vat[Ставка НДС %],0,0)</f>
        <v>0</v>
      </c>
      <c r="N1340" s="162">
        <f t="shared" si="711"/>
        <v>0</v>
      </c>
      <c r="O1340" s="169"/>
      <c r="P1340" s="74">
        <f t="shared" si="732"/>
        <v>0</v>
      </c>
      <c r="Q1340" s="162"/>
      <c r="R1340" s="162" t="str">
        <f t="shared" si="712"/>
        <v>введи курс</v>
      </c>
      <c r="S1340" s="196">
        <f t="shared" si="713"/>
        <v>0</v>
      </c>
      <c r="T1340" s="192">
        <f t="shared" si="714"/>
        <v>0</v>
      </c>
      <c r="U1340" s="76">
        <f t="shared" si="715"/>
        <v>0</v>
      </c>
      <c r="V1340" s="123">
        <f t="shared" si="716"/>
        <v>0</v>
      </c>
      <c r="W1340" s="191"/>
      <c r="X1340" s="170"/>
      <c r="Y1340" s="74">
        <f t="shared" si="701"/>
        <v>0</v>
      </c>
      <c r="Z1340" s="188"/>
      <c r="AA1340" s="130">
        <f t="shared" si="717"/>
        <v>0</v>
      </c>
      <c r="AB1340" s="74">
        <f t="shared" si="718"/>
        <v>0</v>
      </c>
      <c r="AC1340" s="356"/>
      <c r="AD1340" s="130" cm="1">
        <f t="array" ref="AD1340">IFERROR(ROUND((_xlfn.IFS(offer_sale_type="поставка",AB1340,offer_sale_type="транзит",S1340)*(1+AC1340))/E1340,2),0)</f>
        <v>0</v>
      </c>
      <c r="AE1340" s="74">
        <f t="shared" si="719"/>
        <v>0</v>
      </c>
      <c r="AF1340" s="123" cm="1">
        <f t="array" ref="AF1340">IFERROR(ROUND(_xlfn.IFS(offer_sale_type="поставка",AB1340,offer_sale_type="транзит",S1340)*AC1340,2),0)</f>
        <v>0</v>
      </c>
      <c r="AG1340" s="130">
        <f t="shared" si="702"/>
        <v>0</v>
      </c>
      <c r="AH1340" s="74">
        <f t="shared" si="703"/>
        <v>0</v>
      </c>
      <c r="AI1340" s="123">
        <f t="shared" si="704"/>
        <v>0</v>
      </c>
      <c r="AJ1340" s="118">
        <f t="shared" si="720"/>
        <v>0</v>
      </c>
      <c r="AK1340" s="74">
        <f t="shared" si="721"/>
        <v>0</v>
      </c>
      <c r="AL1340" s="174">
        <f t="shared" si="722"/>
        <v>0</v>
      </c>
      <c r="AM1340" s="175">
        <f t="shared" si="705"/>
        <v>0</v>
      </c>
      <c r="AN1340" s="130">
        <f t="shared" si="723"/>
        <v>0</v>
      </c>
      <c r="AO1340" s="74">
        <f t="shared" si="706"/>
        <v>0</v>
      </c>
      <c r="AP1340" s="123">
        <f t="shared" si="724"/>
        <v>0</v>
      </c>
      <c r="AQ1340" s="118">
        <f t="shared" si="707"/>
        <v>0</v>
      </c>
      <c r="AR1340" s="82" t="str">
        <f t="shared" si="725"/>
        <v>https://www.alta.ru/tnved/code//</v>
      </c>
      <c r="AS1340" s="157"/>
      <c r="AT1340" s="162"/>
      <c r="AU1340" s="74">
        <f t="shared" si="708"/>
        <v>0</v>
      </c>
      <c r="AV1340" s="157"/>
      <c r="AW1340" s="75">
        <f>_xlfn.IFNA(VLOOKUP(L1340,list_vat[],3,FALSE),0)</f>
        <v>0</v>
      </c>
      <c r="AX1340" s="74">
        <f t="shared" si="726"/>
        <v>0</v>
      </c>
      <c r="AY1340" s="74">
        <f t="shared" si="727"/>
        <v>0</v>
      </c>
      <c r="AZ1340" s="130">
        <f t="shared" si="728"/>
        <v>0</v>
      </c>
      <c r="BA1340" s="74">
        <f t="shared" si="709"/>
        <v>0</v>
      </c>
      <c r="BB1340" s="193">
        <f t="shared" si="729"/>
        <v>0</v>
      </c>
      <c r="BC1340" s="102">
        <f t="shared" si="730"/>
        <v>0</v>
      </c>
      <c r="BD1340" s="102">
        <f t="shared" si="731"/>
        <v>0</v>
      </c>
      <c r="BE1340" s="413" t="s">
        <v>69</v>
      </c>
    </row>
    <row r="1341" spans="1:57" s="65" customFormat="1" ht="12" customHeight="1" x14ac:dyDescent="0.2">
      <c r="A1341" s="43">
        <v>1326</v>
      </c>
      <c r="B1341" s="166"/>
      <c r="C1341" s="166"/>
      <c r="D1341" s="166"/>
      <c r="E1341" s="162"/>
      <c r="F1341" s="166"/>
      <c r="G1341" s="162"/>
      <c r="H1341" s="162"/>
      <c r="I1341" s="189">
        <f t="shared" si="710"/>
        <v>0</v>
      </c>
      <c r="J1341" s="195"/>
      <c r="K1341" s="162"/>
      <c r="L1341" s="168"/>
      <c r="M1341" s="75">
        <f>_xlfn.XLOOKUP(L1341,list_vat[Страна],list_vat[Ставка НДС %],0,0)</f>
        <v>0</v>
      </c>
      <c r="N1341" s="162">
        <f t="shared" si="711"/>
        <v>0</v>
      </c>
      <c r="O1341" s="169"/>
      <c r="P1341" s="74">
        <f t="shared" si="732"/>
        <v>0</v>
      </c>
      <c r="Q1341" s="162"/>
      <c r="R1341" s="162" t="str">
        <f t="shared" si="712"/>
        <v>введи курс</v>
      </c>
      <c r="S1341" s="196">
        <f t="shared" si="713"/>
        <v>0</v>
      </c>
      <c r="T1341" s="192">
        <f t="shared" si="714"/>
        <v>0</v>
      </c>
      <c r="U1341" s="76">
        <f t="shared" si="715"/>
        <v>0</v>
      </c>
      <c r="V1341" s="123">
        <f t="shared" si="716"/>
        <v>0</v>
      </c>
      <c r="W1341" s="191"/>
      <c r="X1341" s="170"/>
      <c r="Y1341" s="74">
        <f t="shared" si="701"/>
        <v>0</v>
      </c>
      <c r="Z1341" s="188"/>
      <c r="AA1341" s="130">
        <f t="shared" si="717"/>
        <v>0</v>
      </c>
      <c r="AB1341" s="74">
        <f t="shared" si="718"/>
        <v>0</v>
      </c>
      <c r="AC1341" s="356"/>
      <c r="AD1341" s="130" cm="1">
        <f t="array" ref="AD1341">IFERROR(ROUND((_xlfn.IFS(offer_sale_type="поставка",AB1341,offer_sale_type="транзит",S1341)*(1+AC1341))/E1341,2),0)</f>
        <v>0</v>
      </c>
      <c r="AE1341" s="74">
        <f t="shared" si="719"/>
        <v>0</v>
      </c>
      <c r="AF1341" s="123" cm="1">
        <f t="array" ref="AF1341">IFERROR(ROUND(_xlfn.IFS(offer_sale_type="поставка",AB1341,offer_sale_type="транзит",S1341)*AC1341,2),0)</f>
        <v>0</v>
      </c>
      <c r="AG1341" s="130">
        <f t="shared" si="702"/>
        <v>0</v>
      </c>
      <c r="AH1341" s="74">
        <f t="shared" si="703"/>
        <v>0</v>
      </c>
      <c r="AI1341" s="123">
        <f t="shared" si="704"/>
        <v>0</v>
      </c>
      <c r="AJ1341" s="118">
        <f t="shared" si="720"/>
        <v>0</v>
      </c>
      <c r="AK1341" s="74">
        <f t="shared" si="721"/>
        <v>0</v>
      </c>
      <c r="AL1341" s="174">
        <f t="shared" si="722"/>
        <v>0</v>
      </c>
      <c r="AM1341" s="175">
        <f t="shared" si="705"/>
        <v>0</v>
      </c>
      <c r="AN1341" s="130">
        <f t="shared" si="723"/>
        <v>0</v>
      </c>
      <c r="AO1341" s="74">
        <f t="shared" si="706"/>
        <v>0</v>
      </c>
      <c r="AP1341" s="123">
        <f t="shared" si="724"/>
        <v>0</v>
      </c>
      <c r="AQ1341" s="118">
        <f t="shared" si="707"/>
        <v>0</v>
      </c>
      <c r="AR1341" s="82" t="str">
        <f t="shared" si="725"/>
        <v>https://www.alta.ru/tnved/code//</v>
      </c>
      <c r="AS1341" s="157"/>
      <c r="AT1341" s="162"/>
      <c r="AU1341" s="74">
        <f t="shared" si="708"/>
        <v>0</v>
      </c>
      <c r="AV1341" s="157"/>
      <c r="AW1341" s="75">
        <f>_xlfn.IFNA(VLOOKUP(L1341,list_vat[],3,FALSE),0)</f>
        <v>0</v>
      </c>
      <c r="AX1341" s="74">
        <f t="shared" si="726"/>
        <v>0</v>
      </c>
      <c r="AY1341" s="74">
        <f t="shared" si="727"/>
        <v>0</v>
      </c>
      <c r="AZ1341" s="130">
        <f t="shared" si="728"/>
        <v>0</v>
      </c>
      <c r="BA1341" s="74">
        <f t="shared" si="709"/>
        <v>0</v>
      </c>
      <c r="BB1341" s="193">
        <f t="shared" si="729"/>
        <v>0</v>
      </c>
      <c r="BC1341" s="102">
        <f t="shared" si="730"/>
        <v>0</v>
      </c>
      <c r="BD1341" s="102">
        <f t="shared" si="731"/>
        <v>0</v>
      </c>
      <c r="BE1341" s="413" t="s">
        <v>69</v>
      </c>
    </row>
    <row r="1342" spans="1:57" s="65" customFormat="1" ht="12" customHeight="1" x14ac:dyDescent="0.2">
      <c r="A1342" s="43">
        <v>1327</v>
      </c>
      <c r="B1342" s="166"/>
      <c r="C1342" s="166"/>
      <c r="D1342" s="166"/>
      <c r="E1342" s="162"/>
      <c r="F1342" s="166"/>
      <c r="G1342" s="162"/>
      <c r="H1342" s="162"/>
      <c r="I1342" s="189">
        <f t="shared" si="710"/>
        <v>0</v>
      </c>
      <c r="J1342" s="195"/>
      <c r="K1342" s="162"/>
      <c r="L1342" s="168"/>
      <c r="M1342" s="75">
        <f>_xlfn.XLOOKUP(L1342,list_vat[Страна],list_vat[Ставка НДС %],0,0)</f>
        <v>0</v>
      </c>
      <c r="N1342" s="162">
        <f t="shared" si="711"/>
        <v>0</v>
      </c>
      <c r="O1342" s="169"/>
      <c r="P1342" s="74">
        <f t="shared" si="732"/>
        <v>0</v>
      </c>
      <c r="Q1342" s="162"/>
      <c r="R1342" s="162" t="str">
        <f t="shared" si="712"/>
        <v>введи курс</v>
      </c>
      <c r="S1342" s="196">
        <f t="shared" si="713"/>
        <v>0</v>
      </c>
      <c r="T1342" s="192">
        <f t="shared" si="714"/>
        <v>0</v>
      </c>
      <c r="U1342" s="76">
        <f t="shared" si="715"/>
        <v>0</v>
      </c>
      <c r="V1342" s="123">
        <f t="shared" si="716"/>
        <v>0</v>
      </c>
      <c r="W1342" s="191"/>
      <c r="X1342" s="170"/>
      <c r="Y1342" s="74">
        <f t="shared" si="701"/>
        <v>0</v>
      </c>
      <c r="Z1342" s="188"/>
      <c r="AA1342" s="130">
        <f t="shared" si="717"/>
        <v>0</v>
      </c>
      <c r="AB1342" s="74">
        <f t="shared" si="718"/>
        <v>0</v>
      </c>
      <c r="AC1342" s="356"/>
      <c r="AD1342" s="130" cm="1">
        <f t="array" ref="AD1342">IFERROR(ROUND((_xlfn.IFS(offer_sale_type="поставка",AB1342,offer_sale_type="транзит",S1342)*(1+AC1342))/E1342,2),0)</f>
        <v>0</v>
      </c>
      <c r="AE1342" s="74">
        <f t="shared" si="719"/>
        <v>0</v>
      </c>
      <c r="AF1342" s="123" cm="1">
        <f t="array" ref="AF1342">IFERROR(ROUND(_xlfn.IFS(offer_sale_type="поставка",AB1342,offer_sale_type="транзит",S1342)*AC1342,2),0)</f>
        <v>0</v>
      </c>
      <c r="AG1342" s="130">
        <f t="shared" si="702"/>
        <v>0</v>
      </c>
      <c r="AH1342" s="74">
        <f t="shared" si="703"/>
        <v>0</v>
      </c>
      <c r="AI1342" s="123">
        <f t="shared" si="704"/>
        <v>0</v>
      </c>
      <c r="AJ1342" s="118">
        <f t="shared" si="720"/>
        <v>0</v>
      </c>
      <c r="AK1342" s="74">
        <f t="shared" si="721"/>
        <v>0</v>
      </c>
      <c r="AL1342" s="174">
        <f t="shared" si="722"/>
        <v>0</v>
      </c>
      <c r="AM1342" s="175">
        <f t="shared" si="705"/>
        <v>0</v>
      </c>
      <c r="AN1342" s="130">
        <f t="shared" si="723"/>
        <v>0</v>
      </c>
      <c r="AO1342" s="74">
        <f t="shared" si="706"/>
        <v>0</v>
      </c>
      <c r="AP1342" s="123">
        <f t="shared" si="724"/>
        <v>0</v>
      </c>
      <c r="AQ1342" s="118">
        <f t="shared" si="707"/>
        <v>0</v>
      </c>
      <c r="AR1342" s="82" t="str">
        <f t="shared" si="725"/>
        <v>https://www.alta.ru/tnved/code//</v>
      </c>
      <c r="AS1342" s="157"/>
      <c r="AT1342" s="162"/>
      <c r="AU1342" s="74">
        <f t="shared" si="708"/>
        <v>0</v>
      </c>
      <c r="AV1342" s="157"/>
      <c r="AW1342" s="75">
        <f>_xlfn.IFNA(VLOOKUP(L1342,list_vat[],3,FALSE),0)</f>
        <v>0</v>
      </c>
      <c r="AX1342" s="74">
        <f t="shared" si="726"/>
        <v>0</v>
      </c>
      <c r="AY1342" s="74">
        <f t="shared" si="727"/>
        <v>0</v>
      </c>
      <c r="AZ1342" s="130">
        <f t="shared" si="728"/>
        <v>0</v>
      </c>
      <c r="BA1342" s="74">
        <f t="shared" si="709"/>
        <v>0</v>
      </c>
      <c r="BB1342" s="193">
        <f t="shared" si="729"/>
        <v>0</v>
      </c>
      <c r="BC1342" s="102">
        <f t="shared" si="730"/>
        <v>0</v>
      </c>
      <c r="BD1342" s="102">
        <f t="shared" si="731"/>
        <v>0</v>
      </c>
      <c r="BE1342" s="413" t="s">
        <v>69</v>
      </c>
    </row>
    <row r="1343" spans="1:57" s="65" customFormat="1" ht="12" customHeight="1" x14ac:dyDescent="0.2">
      <c r="A1343" s="43">
        <v>1328</v>
      </c>
      <c r="B1343" s="166"/>
      <c r="C1343" s="166"/>
      <c r="D1343" s="166"/>
      <c r="E1343" s="162"/>
      <c r="F1343" s="166"/>
      <c r="G1343" s="162"/>
      <c r="H1343" s="162"/>
      <c r="I1343" s="189">
        <f t="shared" si="710"/>
        <v>0</v>
      </c>
      <c r="J1343" s="195"/>
      <c r="K1343" s="162"/>
      <c r="L1343" s="168"/>
      <c r="M1343" s="75">
        <f>_xlfn.XLOOKUP(L1343,list_vat[Страна],list_vat[Ставка НДС %],0,0)</f>
        <v>0</v>
      </c>
      <c r="N1343" s="162">
        <f t="shared" si="711"/>
        <v>0</v>
      </c>
      <c r="O1343" s="169"/>
      <c r="P1343" s="74">
        <f t="shared" si="732"/>
        <v>0</v>
      </c>
      <c r="Q1343" s="162"/>
      <c r="R1343" s="162" t="str">
        <f t="shared" si="712"/>
        <v>введи курс</v>
      </c>
      <c r="S1343" s="196">
        <f t="shared" si="713"/>
        <v>0</v>
      </c>
      <c r="T1343" s="192">
        <f t="shared" si="714"/>
        <v>0</v>
      </c>
      <c r="U1343" s="76">
        <f t="shared" si="715"/>
        <v>0</v>
      </c>
      <c r="V1343" s="123">
        <f t="shared" si="716"/>
        <v>0</v>
      </c>
      <c r="W1343" s="191"/>
      <c r="X1343" s="170"/>
      <c r="Y1343" s="74">
        <f t="shared" si="701"/>
        <v>0</v>
      </c>
      <c r="Z1343" s="188"/>
      <c r="AA1343" s="130">
        <f t="shared" si="717"/>
        <v>0</v>
      </c>
      <c r="AB1343" s="74">
        <f t="shared" si="718"/>
        <v>0</v>
      </c>
      <c r="AC1343" s="356"/>
      <c r="AD1343" s="130" cm="1">
        <f t="array" ref="AD1343">IFERROR(ROUND((_xlfn.IFS(offer_sale_type="поставка",AB1343,offer_sale_type="транзит",S1343)*(1+AC1343))/E1343,2),0)</f>
        <v>0</v>
      </c>
      <c r="AE1343" s="74">
        <f t="shared" si="719"/>
        <v>0</v>
      </c>
      <c r="AF1343" s="123" cm="1">
        <f t="array" ref="AF1343">IFERROR(ROUND(_xlfn.IFS(offer_sale_type="поставка",AB1343,offer_sale_type="транзит",S1343)*AC1343,2),0)</f>
        <v>0</v>
      </c>
      <c r="AG1343" s="130">
        <f t="shared" si="702"/>
        <v>0</v>
      </c>
      <c r="AH1343" s="74">
        <f t="shared" si="703"/>
        <v>0</v>
      </c>
      <c r="AI1343" s="123">
        <f t="shared" si="704"/>
        <v>0</v>
      </c>
      <c r="AJ1343" s="118">
        <f t="shared" si="720"/>
        <v>0</v>
      </c>
      <c r="AK1343" s="74">
        <f t="shared" si="721"/>
        <v>0</v>
      </c>
      <c r="AL1343" s="174">
        <f t="shared" si="722"/>
        <v>0</v>
      </c>
      <c r="AM1343" s="175">
        <f t="shared" si="705"/>
        <v>0</v>
      </c>
      <c r="AN1343" s="130">
        <f t="shared" si="723"/>
        <v>0</v>
      </c>
      <c r="AO1343" s="74">
        <f t="shared" si="706"/>
        <v>0</v>
      </c>
      <c r="AP1343" s="123">
        <f t="shared" si="724"/>
        <v>0</v>
      </c>
      <c r="AQ1343" s="118">
        <f t="shared" si="707"/>
        <v>0</v>
      </c>
      <c r="AR1343" s="82" t="str">
        <f t="shared" si="725"/>
        <v>https://www.alta.ru/tnved/code//</v>
      </c>
      <c r="AS1343" s="157"/>
      <c r="AT1343" s="162"/>
      <c r="AU1343" s="74">
        <f t="shared" si="708"/>
        <v>0</v>
      </c>
      <c r="AV1343" s="157"/>
      <c r="AW1343" s="75">
        <f>_xlfn.IFNA(VLOOKUP(L1343,list_vat[],3,FALSE),0)</f>
        <v>0</v>
      </c>
      <c r="AX1343" s="74">
        <f t="shared" si="726"/>
        <v>0</v>
      </c>
      <c r="AY1343" s="74">
        <f t="shared" si="727"/>
        <v>0</v>
      </c>
      <c r="AZ1343" s="130">
        <f t="shared" si="728"/>
        <v>0</v>
      </c>
      <c r="BA1343" s="74">
        <f t="shared" si="709"/>
        <v>0</v>
      </c>
      <c r="BB1343" s="193">
        <f t="shared" si="729"/>
        <v>0</v>
      </c>
      <c r="BC1343" s="102">
        <f t="shared" si="730"/>
        <v>0</v>
      </c>
      <c r="BD1343" s="102">
        <f t="shared" si="731"/>
        <v>0</v>
      </c>
      <c r="BE1343" s="413" t="s">
        <v>69</v>
      </c>
    </row>
    <row r="1344" spans="1:57" s="65" customFormat="1" ht="12" customHeight="1" x14ac:dyDescent="0.2">
      <c r="A1344" s="43">
        <v>1329</v>
      </c>
      <c r="B1344" s="166"/>
      <c r="C1344" s="166"/>
      <c r="D1344" s="166"/>
      <c r="E1344" s="162"/>
      <c r="F1344" s="166"/>
      <c r="G1344" s="162"/>
      <c r="H1344" s="162"/>
      <c r="I1344" s="189">
        <f t="shared" si="710"/>
        <v>0</v>
      </c>
      <c r="J1344" s="195"/>
      <c r="K1344" s="162"/>
      <c r="L1344" s="168"/>
      <c r="M1344" s="75">
        <f>_xlfn.XLOOKUP(L1344,list_vat[Страна],list_vat[Ставка НДС %],0,0)</f>
        <v>0</v>
      </c>
      <c r="N1344" s="162">
        <f t="shared" si="711"/>
        <v>0</v>
      </c>
      <c r="O1344" s="169"/>
      <c r="P1344" s="74">
        <f t="shared" si="732"/>
        <v>0</v>
      </c>
      <c r="Q1344" s="162"/>
      <c r="R1344" s="162" t="str">
        <f t="shared" si="712"/>
        <v>введи курс</v>
      </c>
      <c r="S1344" s="196">
        <f t="shared" si="713"/>
        <v>0</v>
      </c>
      <c r="T1344" s="192">
        <f t="shared" si="714"/>
        <v>0</v>
      </c>
      <c r="U1344" s="76">
        <f t="shared" si="715"/>
        <v>0</v>
      </c>
      <c r="V1344" s="123">
        <f t="shared" si="716"/>
        <v>0</v>
      </c>
      <c r="W1344" s="191"/>
      <c r="X1344" s="170"/>
      <c r="Y1344" s="74">
        <f t="shared" si="701"/>
        <v>0</v>
      </c>
      <c r="Z1344" s="188"/>
      <c r="AA1344" s="130">
        <f t="shared" si="717"/>
        <v>0</v>
      </c>
      <c r="AB1344" s="74">
        <f t="shared" si="718"/>
        <v>0</v>
      </c>
      <c r="AC1344" s="356"/>
      <c r="AD1344" s="130" cm="1">
        <f t="array" ref="AD1344">IFERROR(ROUND((_xlfn.IFS(offer_sale_type="поставка",AB1344,offer_sale_type="транзит",S1344)*(1+AC1344))/E1344,2),0)</f>
        <v>0</v>
      </c>
      <c r="AE1344" s="74">
        <f t="shared" si="719"/>
        <v>0</v>
      </c>
      <c r="AF1344" s="123" cm="1">
        <f t="array" ref="AF1344">IFERROR(ROUND(_xlfn.IFS(offer_sale_type="поставка",AB1344,offer_sale_type="транзит",S1344)*AC1344,2),0)</f>
        <v>0</v>
      </c>
      <c r="AG1344" s="130">
        <f t="shared" si="702"/>
        <v>0</v>
      </c>
      <c r="AH1344" s="74">
        <f t="shared" si="703"/>
        <v>0</v>
      </c>
      <c r="AI1344" s="123">
        <f t="shared" si="704"/>
        <v>0</v>
      </c>
      <c r="AJ1344" s="118">
        <f t="shared" si="720"/>
        <v>0</v>
      </c>
      <c r="AK1344" s="74">
        <f t="shared" si="721"/>
        <v>0</v>
      </c>
      <c r="AL1344" s="174">
        <f t="shared" si="722"/>
        <v>0</v>
      </c>
      <c r="AM1344" s="175">
        <f t="shared" si="705"/>
        <v>0</v>
      </c>
      <c r="AN1344" s="130">
        <f t="shared" si="723"/>
        <v>0</v>
      </c>
      <c r="AO1344" s="74">
        <f t="shared" si="706"/>
        <v>0</v>
      </c>
      <c r="AP1344" s="123">
        <f t="shared" si="724"/>
        <v>0</v>
      </c>
      <c r="AQ1344" s="118">
        <f t="shared" si="707"/>
        <v>0</v>
      </c>
      <c r="AR1344" s="82" t="str">
        <f t="shared" si="725"/>
        <v>https://www.alta.ru/tnved/code//</v>
      </c>
      <c r="AS1344" s="157"/>
      <c r="AT1344" s="162"/>
      <c r="AU1344" s="74">
        <f t="shared" si="708"/>
        <v>0</v>
      </c>
      <c r="AV1344" s="157"/>
      <c r="AW1344" s="75">
        <f>_xlfn.IFNA(VLOOKUP(L1344,list_vat[],3,FALSE),0)</f>
        <v>0</v>
      </c>
      <c r="AX1344" s="74">
        <f t="shared" si="726"/>
        <v>0</v>
      </c>
      <c r="AY1344" s="74">
        <f t="shared" si="727"/>
        <v>0</v>
      </c>
      <c r="AZ1344" s="130">
        <f t="shared" si="728"/>
        <v>0</v>
      </c>
      <c r="BA1344" s="74">
        <f t="shared" si="709"/>
        <v>0</v>
      </c>
      <c r="BB1344" s="193">
        <f t="shared" si="729"/>
        <v>0</v>
      </c>
      <c r="BC1344" s="102">
        <f t="shared" si="730"/>
        <v>0</v>
      </c>
      <c r="BD1344" s="102">
        <f t="shared" si="731"/>
        <v>0</v>
      </c>
      <c r="BE1344" s="413" t="s">
        <v>69</v>
      </c>
    </row>
    <row r="1345" spans="1:57" s="65" customFormat="1" ht="12" customHeight="1" x14ac:dyDescent="0.2">
      <c r="A1345" s="43">
        <v>1330</v>
      </c>
      <c r="B1345" s="166"/>
      <c r="C1345" s="166"/>
      <c r="D1345" s="166"/>
      <c r="E1345" s="162"/>
      <c r="F1345" s="166"/>
      <c r="G1345" s="162"/>
      <c r="H1345" s="162"/>
      <c r="I1345" s="189">
        <f t="shared" si="710"/>
        <v>0</v>
      </c>
      <c r="J1345" s="195"/>
      <c r="K1345" s="162"/>
      <c r="L1345" s="168"/>
      <c r="M1345" s="75">
        <f>_xlfn.XLOOKUP(L1345,list_vat[Страна],list_vat[Ставка НДС %],0,0)</f>
        <v>0</v>
      </c>
      <c r="N1345" s="162">
        <f t="shared" si="711"/>
        <v>0</v>
      </c>
      <c r="O1345" s="169"/>
      <c r="P1345" s="74">
        <f t="shared" si="732"/>
        <v>0</v>
      </c>
      <c r="Q1345" s="162"/>
      <c r="R1345" s="162" t="str">
        <f t="shared" si="712"/>
        <v>введи курс</v>
      </c>
      <c r="S1345" s="196">
        <f t="shared" si="713"/>
        <v>0</v>
      </c>
      <c r="T1345" s="192">
        <f t="shared" si="714"/>
        <v>0</v>
      </c>
      <c r="U1345" s="76">
        <f t="shared" si="715"/>
        <v>0</v>
      </c>
      <c r="V1345" s="123">
        <f t="shared" si="716"/>
        <v>0</v>
      </c>
      <c r="W1345" s="191"/>
      <c r="X1345" s="170"/>
      <c r="Y1345" s="74">
        <f t="shared" si="701"/>
        <v>0</v>
      </c>
      <c r="Z1345" s="188"/>
      <c r="AA1345" s="130">
        <f t="shared" si="717"/>
        <v>0</v>
      </c>
      <c r="AB1345" s="74">
        <f t="shared" si="718"/>
        <v>0</v>
      </c>
      <c r="AC1345" s="356"/>
      <c r="AD1345" s="130" cm="1">
        <f t="array" ref="AD1345">IFERROR(ROUND((_xlfn.IFS(offer_sale_type="поставка",AB1345,offer_sale_type="транзит",S1345)*(1+AC1345))/E1345,2),0)</f>
        <v>0</v>
      </c>
      <c r="AE1345" s="74">
        <f t="shared" si="719"/>
        <v>0</v>
      </c>
      <c r="AF1345" s="123" cm="1">
        <f t="array" ref="AF1345">IFERROR(ROUND(_xlfn.IFS(offer_sale_type="поставка",AB1345,offer_sale_type="транзит",S1345)*AC1345,2),0)</f>
        <v>0</v>
      </c>
      <c r="AG1345" s="130">
        <f t="shared" si="702"/>
        <v>0</v>
      </c>
      <c r="AH1345" s="74">
        <f t="shared" si="703"/>
        <v>0</v>
      </c>
      <c r="AI1345" s="123">
        <f t="shared" si="704"/>
        <v>0</v>
      </c>
      <c r="AJ1345" s="118">
        <f t="shared" si="720"/>
        <v>0</v>
      </c>
      <c r="AK1345" s="74">
        <f t="shared" si="721"/>
        <v>0</v>
      </c>
      <c r="AL1345" s="174">
        <f t="shared" si="722"/>
        <v>0</v>
      </c>
      <c r="AM1345" s="175">
        <f t="shared" si="705"/>
        <v>0</v>
      </c>
      <c r="AN1345" s="130">
        <f t="shared" si="723"/>
        <v>0</v>
      </c>
      <c r="AO1345" s="74">
        <f t="shared" si="706"/>
        <v>0</v>
      </c>
      <c r="AP1345" s="123">
        <f t="shared" si="724"/>
        <v>0</v>
      </c>
      <c r="AQ1345" s="118">
        <f t="shared" si="707"/>
        <v>0</v>
      </c>
      <c r="AR1345" s="82" t="str">
        <f t="shared" si="725"/>
        <v>https://www.alta.ru/tnved/code//</v>
      </c>
      <c r="AS1345" s="157"/>
      <c r="AT1345" s="162"/>
      <c r="AU1345" s="74">
        <f t="shared" si="708"/>
        <v>0</v>
      </c>
      <c r="AV1345" s="157"/>
      <c r="AW1345" s="75">
        <f>_xlfn.IFNA(VLOOKUP(L1345,list_vat[],3,FALSE),0)</f>
        <v>0</v>
      </c>
      <c r="AX1345" s="74">
        <f t="shared" si="726"/>
        <v>0</v>
      </c>
      <c r="AY1345" s="74">
        <f t="shared" si="727"/>
        <v>0</v>
      </c>
      <c r="AZ1345" s="130">
        <f t="shared" si="728"/>
        <v>0</v>
      </c>
      <c r="BA1345" s="74">
        <f t="shared" si="709"/>
        <v>0</v>
      </c>
      <c r="BB1345" s="193">
        <f t="shared" si="729"/>
        <v>0</v>
      </c>
      <c r="BC1345" s="102">
        <f t="shared" si="730"/>
        <v>0</v>
      </c>
      <c r="BD1345" s="102">
        <f t="shared" si="731"/>
        <v>0</v>
      </c>
      <c r="BE1345" s="413" t="s">
        <v>69</v>
      </c>
    </row>
    <row r="1346" spans="1:57" s="65" customFormat="1" ht="12" customHeight="1" x14ac:dyDescent="0.2">
      <c r="A1346" s="43">
        <v>1331</v>
      </c>
      <c r="B1346" s="166"/>
      <c r="C1346" s="166"/>
      <c r="D1346" s="166"/>
      <c r="E1346" s="162"/>
      <c r="F1346" s="166"/>
      <c r="G1346" s="162"/>
      <c r="H1346" s="162"/>
      <c r="I1346" s="189">
        <f t="shared" si="710"/>
        <v>0</v>
      </c>
      <c r="J1346" s="195"/>
      <c r="K1346" s="162"/>
      <c r="L1346" s="168"/>
      <c r="M1346" s="75">
        <f>_xlfn.XLOOKUP(L1346,list_vat[Страна],list_vat[Ставка НДС %],0,0)</f>
        <v>0</v>
      </c>
      <c r="N1346" s="162">
        <f t="shared" si="711"/>
        <v>0</v>
      </c>
      <c r="O1346" s="169"/>
      <c r="P1346" s="74">
        <f t="shared" si="732"/>
        <v>0</v>
      </c>
      <c r="Q1346" s="162"/>
      <c r="R1346" s="162" t="str">
        <f t="shared" si="712"/>
        <v>введи курс</v>
      </c>
      <c r="S1346" s="196">
        <f t="shared" si="713"/>
        <v>0</v>
      </c>
      <c r="T1346" s="192">
        <f t="shared" si="714"/>
        <v>0</v>
      </c>
      <c r="U1346" s="76">
        <f t="shared" si="715"/>
        <v>0</v>
      </c>
      <c r="V1346" s="123">
        <f t="shared" si="716"/>
        <v>0</v>
      </c>
      <c r="W1346" s="191"/>
      <c r="X1346" s="170"/>
      <c r="Y1346" s="74">
        <f t="shared" si="701"/>
        <v>0</v>
      </c>
      <c r="Z1346" s="188"/>
      <c r="AA1346" s="130">
        <f t="shared" si="717"/>
        <v>0</v>
      </c>
      <c r="AB1346" s="74">
        <f t="shared" si="718"/>
        <v>0</v>
      </c>
      <c r="AC1346" s="356"/>
      <c r="AD1346" s="130" cm="1">
        <f t="array" ref="AD1346">IFERROR(ROUND((_xlfn.IFS(offer_sale_type="поставка",AB1346,offer_sale_type="транзит",S1346)*(1+AC1346))/E1346,2),0)</f>
        <v>0</v>
      </c>
      <c r="AE1346" s="74">
        <f t="shared" si="719"/>
        <v>0</v>
      </c>
      <c r="AF1346" s="123" cm="1">
        <f t="array" ref="AF1346">IFERROR(ROUND(_xlfn.IFS(offer_sale_type="поставка",AB1346,offer_sale_type="транзит",S1346)*AC1346,2),0)</f>
        <v>0</v>
      </c>
      <c r="AG1346" s="130">
        <f t="shared" si="702"/>
        <v>0</v>
      </c>
      <c r="AH1346" s="74">
        <f t="shared" si="703"/>
        <v>0</v>
      </c>
      <c r="AI1346" s="123">
        <f t="shared" si="704"/>
        <v>0</v>
      </c>
      <c r="AJ1346" s="118">
        <f t="shared" si="720"/>
        <v>0</v>
      </c>
      <c r="AK1346" s="74">
        <f t="shared" si="721"/>
        <v>0</v>
      </c>
      <c r="AL1346" s="174">
        <f t="shared" si="722"/>
        <v>0</v>
      </c>
      <c r="AM1346" s="175">
        <f t="shared" si="705"/>
        <v>0</v>
      </c>
      <c r="AN1346" s="130">
        <f t="shared" si="723"/>
        <v>0</v>
      </c>
      <c r="AO1346" s="74">
        <f t="shared" si="706"/>
        <v>0</v>
      </c>
      <c r="AP1346" s="123">
        <f t="shared" si="724"/>
        <v>0</v>
      </c>
      <c r="AQ1346" s="118">
        <f t="shared" si="707"/>
        <v>0</v>
      </c>
      <c r="AR1346" s="82" t="str">
        <f t="shared" si="725"/>
        <v>https://www.alta.ru/tnved/code//</v>
      </c>
      <c r="AS1346" s="157"/>
      <c r="AT1346" s="162"/>
      <c r="AU1346" s="74">
        <f t="shared" si="708"/>
        <v>0</v>
      </c>
      <c r="AV1346" s="157"/>
      <c r="AW1346" s="75">
        <f>_xlfn.IFNA(VLOOKUP(L1346,list_vat[],3,FALSE),0)</f>
        <v>0</v>
      </c>
      <c r="AX1346" s="74">
        <f t="shared" si="726"/>
        <v>0</v>
      </c>
      <c r="AY1346" s="74">
        <f t="shared" si="727"/>
        <v>0</v>
      </c>
      <c r="AZ1346" s="130">
        <f t="shared" si="728"/>
        <v>0</v>
      </c>
      <c r="BA1346" s="74">
        <f t="shared" si="709"/>
        <v>0</v>
      </c>
      <c r="BB1346" s="193">
        <f t="shared" si="729"/>
        <v>0</v>
      </c>
      <c r="BC1346" s="102">
        <f t="shared" si="730"/>
        <v>0</v>
      </c>
      <c r="BD1346" s="102">
        <f t="shared" si="731"/>
        <v>0</v>
      </c>
      <c r="BE1346" s="413" t="s">
        <v>69</v>
      </c>
    </row>
    <row r="1347" spans="1:57" s="65" customFormat="1" ht="12" customHeight="1" x14ac:dyDescent="0.2">
      <c r="A1347" s="43">
        <v>1332</v>
      </c>
      <c r="B1347" s="166"/>
      <c r="C1347" s="166"/>
      <c r="D1347" s="166"/>
      <c r="E1347" s="162"/>
      <c r="F1347" s="166"/>
      <c r="G1347" s="162"/>
      <c r="H1347" s="162"/>
      <c r="I1347" s="189">
        <f t="shared" si="710"/>
        <v>0</v>
      </c>
      <c r="J1347" s="195"/>
      <c r="K1347" s="162"/>
      <c r="L1347" s="168"/>
      <c r="M1347" s="75">
        <f>_xlfn.XLOOKUP(L1347,list_vat[Страна],list_vat[Ставка НДС %],0,0)</f>
        <v>0</v>
      </c>
      <c r="N1347" s="162">
        <f t="shared" si="711"/>
        <v>0</v>
      </c>
      <c r="O1347" s="169"/>
      <c r="P1347" s="74">
        <f t="shared" si="732"/>
        <v>0</v>
      </c>
      <c r="Q1347" s="162"/>
      <c r="R1347" s="162" t="str">
        <f t="shared" si="712"/>
        <v>введи курс</v>
      </c>
      <c r="S1347" s="196">
        <f t="shared" si="713"/>
        <v>0</v>
      </c>
      <c r="T1347" s="192">
        <f t="shared" si="714"/>
        <v>0</v>
      </c>
      <c r="U1347" s="76">
        <f t="shared" si="715"/>
        <v>0</v>
      </c>
      <c r="V1347" s="123">
        <f t="shared" si="716"/>
        <v>0</v>
      </c>
      <c r="W1347" s="191"/>
      <c r="X1347" s="170"/>
      <c r="Y1347" s="74">
        <f t="shared" si="701"/>
        <v>0</v>
      </c>
      <c r="Z1347" s="188"/>
      <c r="AA1347" s="130">
        <f t="shared" si="717"/>
        <v>0</v>
      </c>
      <c r="AB1347" s="74">
        <f t="shared" si="718"/>
        <v>0</v>
      </c>
      <c r="AC1347" s="356"/>
      <c r="AD1347" s="130" cm="1">
        <f t="array" ref="AD1347">IFERROR(ROUND((_xlfn.IFS(offer_sale_type="поставка",AB1347,offer_sale_type="транзит",S1347)*(1+AC1347))/E1347,2),0)</f>
        <v>0</v>
      </c>
      <c r="AE1347" s="74">
        <f t="shared" si="719"/>
        <v>0</v>
      </c>
      <c r="AF1347" s="123" cm="1">
        <f t="array" ref="AF1347">IFERROR(ROUND(_xlfn.IFS(offer_sale_type="поставка",AB1347,offer_sale_type="транзит",S1347)*AC1347,2),0)</f>
        <v>0</v>
      </c>
      <c r="AG1347" s="130">
        <f t="shared" si="702"/>
        <v>0</v>
      </c>
      <c r="AH1347" s="74">
        <f t="shared" si="703"/>
        <v>0</v>
      </c>
      <c r="AI1347" s="123">
        <f t="shared" si="704"/>
        <v>0</v>
      </c>
      <c r="AJ1347" s="118">
        <f t="shared" si="720"/>
        <v>0</v>
      </c>
      <c r="AK1347" s="74">
        <f t="shared" si="721"/>
        <v>0</v>
      </c>
      <c r="AL1347" s="174">
        <f t="shared" si="722"/>
        <v>0</v>
      </c>
      <c r="AM1347" s="175">
        <f t="shared" si="705"/>
        <v>0</v>
      </c>
      <c r="AN1347" s="130">
        <f t="shared" si="723"/>
        <v>0</v>
      </c>
      <c r="AO1347" s="74">
        <f t="shared" si="706"/>
        <v>0</v>
      </c>
      <c r="AP1347" s="123">
        <f t="shared" si="724"/>
        <v>0</v>
      </c>
      <c r="AQ1347" s="118">
        <f t="shared" si="707"/>
        <v>0</v>
      </c>
      <c r="AR1347" s="82" t="str">
        <f t="shared" si="725"/>
        <v>https://www.alta.ru/tnved/code//</v>
      </c>
      <c r="AS1347" s="157"/>
      <c r="AT1347" s="162"/>
      <c r="AU1347" s="74">
        <f t="shared" si="708"/>
        <v>0</v>
      </c>
      <c r="AV1347" s="157"/>
      <c r="AW1347" s="75">
        <f>_xlfn.IFNA(VLOOKUP(L1347,list_vat[],3,FALSE),0)</f>
        <v>0</v>
      </c>
      <c r="AX1347" s="74">
        <f t="shared" si="726"/>
        <v>0</v>
      </c>
      <c r="AY1347" s="74">
        <f t="shared" si="727"/>
        <v>0</v>
      </c>
      <c r="AZ1347" s="130">
        <f t="shared" si="728"/>
        <v>0</v>
      </c>
      <c r="BA1347" s="74">
        <f t="shared" si="709"/>
        <v>0</v>
      </c>
      <c r="BB1347" s="193">
        <f t="shared" si="729"/>
        <v>0</v>
      </c>
      <c r="BC1347" s="102">
        <f t="shared" si="730"/>
        <v>0</v>
      </c>
      <c r="BD1347" s="102">
        <f t="shared" si="731"/>
        <v>0</v>
      </c>
      <c r="BE1347" s="413" t="s">
        <v>69</v>
      </c>
    </row>
    <row r="1348" spans="1:57" s="65" customFormat="1" ht="12" customHeight="1" x14ac:dyDescent="0.2">
      <c r="A1348" s="43">
        <v>1333</v>
      </c>
      <c r="B1348" s="166"/>
      <c r="C1348" s="166"/>
      <c r="D1348" s="166"/>
      <c r="E1348" s="162"/>
      <c r="F1348" s="166"/>
      <c r="G1348" s="162"/>
      <c r="H1348" s="162"/>
      <c r="I1348" s="189">
        <f t="shared" si="710"/>
        <v>0</v>
      </c>
      <c r="J1348" s="195"/>
      <c r="K1348" s="162"/>
      <c r="L1348" s="168"/>
      <c r="M1348" s="75">
        <f>_xlfn.XLOOKUP(L1348,list_vat[Страна],list_vat[Ставка НДС %],0,0)</f>
        <v>0</v>
      </c>
      <c r="N1348" s="162">
        <f t="shared" si="711"/>
        <v>0</v>
      </c>
      <c r="O1348" s="169"/>
      <c r="P1348" s="74">
        <f t="shared" si="732"/>
        <v>0</v>
      </c>
      <c r="Q1348" s="162"/>
      <c r="R1348" s="162" t="str">
        <f t="shared" si="712"/>
        <v>введи курс</v>
      </c>
      <c r="S1348" s="196">
        <f t="shared" si="713"/>
        <v>0</v>
      </c>
      <c r="T1348" s="192">
        <f t="shared" si="714"/>
        <v>0</v>
      </c>
      <c r="U1348" s="76">
        <f t="shared" si="715"/>
        <v>0</v>
      </c>
      <c r="V1348" s="123">
        <f t="shared" si="716"/>
        <v>0</v>
      </c>
      <c r="W1348" s="191"/>
      <c r="X1348" s="170"/>
      <c r="Y1348" s="74">
        <f t="shared" si="701"/>
        <v>0</v>
      </c>
      <c r="Z1348" s="188"/>
      <c r="AA1348" s="130">
        <f t="shared" si="717"/>
        <v>0</v>
      </c>
      <c r="AB1348" s="74">
        <f t="shared" si="718"/>
        <v>0</v>
      </c>
      <c r="AC1348" s="356"/>
      <c r="AD1348" s="130" cm="1">
        <f t="array" ref="AD1348">IFERROR(ROUND((_xlfn.IFS(offer_sale_type="поставка",AB1348,offer_sale_type="транзит",S1348)*(1+AC1348))/E1348,2),0)</f>
        <v>0</v>
      </c>
      <c r="AE1348" s="74">
        <f t="shared" si="719"/>
        <v>0</v>
      </c>
      <c r="AF1348" s="123" cm="1">
        <f t="array" ref="AF1348">IFERROR(ROUND(_xlfn.IFS(offer_sale_type="поставка",AB1348,offer_sale_type="транзит",S1348)*AC1348,2),0)</f>
        <v>0</v>
      </c>
      <c r="AG1348" s="130">
        <f t="shared" si="702"/>
        <v>0</v>
      </c>
      <c r="AH1348" s="74">
        <f t="shared" si="703"/>
        <v>0</v>
      </c>
      <c r="AI1348" s="123">
        <f t="shared" si="704"/>
        <v>0</v>
      </c>
      <c r="AJ1348" s="118">
        <f t="shared" si="720"/>
        <v>0</v>
      </c>
      <c r="AK1348" s="74">
        <f t="shared" si="721"/>
        <v>0</v>
      </c>
      <c r="AL1348" s="174">
        <f t="shared" si="722"/>
        <v>0</v>
      </c>
      <c r="AM1348" s="175">
        <f t="shared" si="705"/>
        <v>0</v>
      </c>
      <c r="AN1348" s="130">
        <f t="shared" si="723"/>
        <v>0</v>
      </c>
      <c r="AO1348" s="74">
        <f t="shared" si="706"/>
        <v>0</v>
      </c>
      <c r="AP1348" s="123">
        <f t="shared" si="724"/>
        <v>0</v>
      </c>
      <c r="AQ1348" s="118">
        <f t="shared" si="707"/>
        <v>0</v>
      </c>
      <c r="AR1348" s="82" t="str">
        <f t="shared" si="725"/>
        <v>https://www.alta.ru/tnved/code//</v>
      </c>
      <c r="AS1348" s="157"/>
      <c r="AT1348" s="162"/>
      <c r="AU1348" s="74">
        <f t="shared" si="708"/>
        <v>0</v>
      </c>
      <c r="AV1348" s="157"/>
      <c r="AW1348" s="75">
        <f>_xlfn.IFNA(VLOOKUP(L1348,list_vat[],3,FALSE),0)</f>
        <v>0</v>
      </c>
      <c r="AX1348" s="74">
        <f t="shared" si="726"/>
        <v>0</v>
      </c>
      <c r="AY1348" s="74">
        <f t="shared" si="727"/>
        <v>0</v>
      </c>
      <c r="AZ1348" s="130">
        <f t="shared" si="728"/>
        <v>0</v>
      </c>
      <c r="BA1348" s="74">
        <f t="shared" si="709"/>
        <v>0</v>
      </c>
      <c r="BB1348" s="193">
        <f t="shared" si="729"/>
        <v>0</v>
      </c>
      <c r="BC1348" s="102">
        <f t="shared" si="730"/>
        <v>0</v>
      </c>
      <c r="BD1348" s="102">
        <f t="shared" si="731"/>
        <v>0</v>
      </c>
      <c r="BE1348" s="413" t="s">
        <v>69</v>
      </c>
    </row>
    <row r="1349" spans="1:57" s="65" customFormat="1" ht="12" customHeight="1" x14ac:dyDescent="0.2">
      <c r="A1349" s="43">
        <v>1334</v>
      </c>
      <c r="B1349" s="166"/>
      <c r="C1349" s="166"/>
      <c r="D1349" s="166"/>
      <c r="E1349" s="162"/>
      <c r="F1349" s="166"/>
      <c r="G1349" s="162"/>
      <c r="H1349" s="162"/>
      <c r="I1349" s="189">
        <f t="shared" si="710"/>
        <v>0</v>
      </c>
      <c r="J1349" s="195"/>
      <c r="K1349" s="162"/>
      <c r="L1349" s="168"/>
      <c r="M1349" s="75">
        <f>_xlfn.XLOOKUP(L1349,list_vat[Страна],list_vat[Ставка НДС %],0,0)</f>
        <v>0</v>
      </c>
      <c r="N1349" s="162">
        <f t="shared" si="711"/>
        <v>0</v>
      </c>
      <c r="O1349" s="169"/>
      <c r="P1349" s="74">
        <f t="shared" si="732"/>
        <v>0</v>
      </c>
      <c r="Q1349" s="162"/>
      <c r="R1349" s="162" t="str">
        <f t="shared" si="712"/>
        <v>введи курс</v>
      </c>
      <c r="S1349" s="196">
        <f t="shared" si="713"/>
        <v>0</v>
      </c>
      <c r="T1349" s="192">
        <f t="shared" si="714"/>
        <v>0</v>
      </c>
      <c r="U1349" s="76">
        <f t="shared" si="715"/>
        <v>0</v>
      </c>
      <c r="V1349" s="123">
        <f t="shared" si="716"/>
        <v>0</v>
      </c>
      <c r="W1349" s="191"/>
      <c r="X1349" s="170"/>
      <c r="Y1349" s="74">
        <f t="shared" si="701"/>
        <v>0</v>
      </c>
      <c r="Z1349" s="188"/>
      <c r="AA1349" s="130">
        <f t="shared" si="717"/>
        <v>0</v>
      </c>
      <c r="AB1349" s="74">
        <f t="shared" si="718"/>
        <v>0</v>
      </c>
      <c r="AC1349" s="356"/>
      <c r="AD1349" s="130" cm="1">
        <f t="array" ref="AD1349">IFERROR(ROUND((_xlfn.IFS(offer_sale_type="поставка",AB1349,offer_sale_type="транзит",S1349)*(1+AC1349))/E1349,2),0)</f>
        <v>0</v>
      </c>
      <c r="AE1349" s="74">
        <f t="shared" si="719"/>
        <v>0</v>
      </c>
      <c r="AF1349" s="123" cm="1">
        <f t="array" ref="AF1349">IFERROR(ROUND(_xlfn.IFS(offer_sale_type="поставка",AB1349,offer_sale_type="транзит",S1349)*AC1349,2),0)</f>
        <v>0</v>
      </c>
      <c r="AG1349" s="130">
        <f t="shared" si="702"/>
        <v>0</v>
      </c>
      <c r="AH1349" s="74">
        <f t="shared" si="703"/>
        <v>0</v>
      </c>
      <c r="AI1349" s="123">
        <f t="shared" si="704"/>
        <v>0</v>
      </c>
      <c r="AJ1349" s="118">
        <f t="shared" si="720"/>
        <v>0</v>
      </c>
      <c r="AK1349" s="74">
        <f t="shared" si="721"/>
        <v>0</v>
      </c>
      <c r="AL1349" s="174">
        <f t="shared" si="722"/>
        <v>0</v>
      </c>
      <c r="AM1349" s="175">
        <f t="shared" si="705"/>
        <v>0</v>
      </c>
      <c r="AN1349" s="130">
        <f t="shared" si="723"/>
        <v>0</v>
      </c>
      <c r="AO1349" s="74">
        <f t="shared" si="706"/>
        <v>0</v>
      </c>
      <c r="AP1349" s="123">
        <f t="shared" si="724"/>
        <v>0</v>
      </c>
      <c r="AQ1349" s="118">
        <f t="shared" si="707"/>
        <v>0</v>
      </c>
      <c r="AR1349" s="82" t="str">
        <f t="shared" si="725"/>
        <v>https://www.alta.ru/tnved/code//</v>
      </c>
      <c r="AS1349" s="157"/>
      <c r="AT1349" s="162"/>
      <c r="AU1349" s="74">
        <f t="shared" si="708"/>
        <v>0</v>
      </c>
      <c r="AV1349" s="157"/>
      <c r="AW1349" s="75">
        <f>_xlfn.IFNA(VLOOKUP(L1349,list_vat[],3,FALSE),0)</f>
        <v>0</v>
      </c>
      <c r="AX1349" s="74">
        <f t="shared" si="726"/>
        <v>0</v>
      </c>
      <c r="AY1349" s="74">
        <f t="shared" si="727"/>
        <v>0</v>
      </c>
      <c r="AZ1349" s="130">
        <f t="shared" si="728"/>
        <v>0</v>
      </c>
      <c r="BA1349" s="74">
        <f t="shared" si="709"/>
        <v>0</v>
      </c>
      <c r="BB1349" s="193">
        <f t="shared" si="729"/>
        <v>0</v>
      </c>
      <c r="BC1349" s="102">
        <f t="shared" si="730"/>
        <v>0</v>
      </c>
      <c r="BD1349" s="102">
        <f t="shared" si="731"/>
        <v>0</v>
      </c>
      <c r="BE1349" s="413" t="s">
        <v>69</v>
      </c>
    </row>
    <row r="1350" spans="1:57" s="65" customFormat="1" ht="12" customHeight="1" x14ac:dyDescent="0.2">
      <c r="A1350" s="43">
        <v>1335</v>
      </c>
      <c r="B1350" s="166"/>
      <c r="C1350" s="166"/>
      <c r="D1350" s="166"/>
      <c r="E1350" s="162"/>
      <c r="F1350" s="166"/>
      <c r="G1350" s="162"/>
      <c r="H1350" s="162"/>
      <c r="I1350" s="189">
        <f t="shared" si="710"/>
        <v>0</v>
      </c>
      <c r="J1350" s="195"/>
      <c r="K1350" s="162"/>
      <c r="L1350" s="168"/>
      <c r="M1350" s="75">
        <f>_xlfn.XLOOKUP(L1350,list_vat[Страна],list_vat[Ставка НДС %],0,0)</f>
        <v>0</v>
      </c>
      <c r="N1350" s="162">
        <f t="shared" si="711"/>
        <v>0</v>
      </c>
      <c r="O1350" s="169"/>
      <c r="P1350" s="74">
        <f t="shared" si="732"/>
        <v>0</v>
      </c>
      <c r="Q1350" s="162"/>
      <c r="R1350" s="162" t="str">
        <f t="shared" si="712"/>
        <v>введи курс</v>
      </c>
      <c r="S1350" s="196">
        <f t="shared" si="713"/>
        <v>0</v>
      </c>
      <c r="T1350" s="192">
        <f t="shared" si="714"/>
        <v>0</v>
      </c>
      <c r="U1350" s="76">
        <f t="shared" si="715"/>
        <v>0</v>
      </c>
      <c r="V1350" s="123">
        <f t="shared" si="716"/>
        <v>0</v>
      </c>
      <c r="W1350" s="191"/>
      <c r="X1350" s="170"/>
      <c r="Y1350" s="74">
        <f t="shared" si="701"/>
        <v>0</v>
      </c>
      <c r="Z1350" s="188"/>
      <c r="AA1350" s="130">
        <f t="shared" si="717"/>
        <v>0</v>
      </c>
      <c r="AB1350" s="74">
        <f t="shared" si="718"/>
        <v>0</v>
      </c>
      <c r="AC1350" s="356"/>
      <c r="AD1350" s="130" cm="1">
        <f t="array" ref="AD1350">IFERROR(ROUND((_xlfn.IFS(offer_sale_type="поставка",AB1350,offer_sale_type="транзит",S1350)*(1+AC1350))/E1350,2),0)</f>
        <v>0</v>
      </c>
      <c r="AE1350" s="74">
        <f t="shared" si="719"/>
        <v>0</v>
      </c>
      <c r="AF1350" s="123" cm="1">
        <f t="array" ref="AF1350">IFERROR(ROUND(_xlfn.IFS(offer_sale_type="поставка",AB1350,offer_sale_type="транзит",S1350)*AC1350,2),0)</f>
        <v>0</v>
      </c>
      <c r="AG1350" s="130">
        <f t="shared" si="702"/>
        <v>0</v>
      </c>
      <c r="AH1350" s="74">
        <f t="shared" si="703"/>
        <v>0</v>
      </c>
      <c r="AI1350" s="123">
        <f t="shared" si="704"/>
        <v>0</v>
      </c>
      <c r="AJ1350" s="118">
        <f t="shared" si="720"/>
        <v>0</v>
      </c>
      <c r="AK1350" s="74">
        <f t="shared" si="721"/>
        <v>0</v>
      </c>
      <c r="AL1350" s="174">
        <f t="shared" si="722"/>
        <v>0</v>
      </c>
      <c r="AM1350" s="175">
        <f t="shared" si="705"/>
        <v>0</v>
      </c>
      <c r="AN1350" s="130">
        <f t="shared" si="723"/>
        <v>0</v>
      </c>
      <c r="AO1350" s="74">
        <f t="shared" si="706"/>
        <v>0</v>
      </c>
      <c r="AP1350" s="123">
        <f t="shared" si="724"/>
        <v>0</v>
      </c>
      <c r="AQ1350" s="118">
        <f t="shared" si="707"/>
        <v>0</v>
      </c>
      <c r="AR1350" s="82" t="str">
        <f t="shared" si="725"/>
        <v>https://www.alta.ru/tnved/code//</v>
      </c>
      <c r="AS1350" s="157"/>
      <c r="AT1350" s="162"/>
      <c r="AU1350" s="74">
        <f t="shared" si="708"/>
        <v>0</v>
      </c>
      <c r="AV1350" s="157"/>
      <c r="AW1350" s="75">
        <f>_xlfn.IFNA(VLOOKUP(L1350,list_vat[],3,FALSE),0)</f>
        <v>0</v>
      </c>
      <c r="AX1350" s="74">
        <f t="shared" si="726"/>
        <v>0</v>
      </c>
      <c r="AY1350" s="74">
        <f t="shared" si="727"/>
        <v>0</v>
      </c>
      <c r="AZ1350" s="130">
        <f t="shared" si="728"/>
        <v>0</v>
      </c>
      <c r="BA1350" s="74">
        <f t="shared" si="709"/>
        <v>0</v>
      </c>
      <c r="BB1350" s="193">
        <f t="shared" si="729"/>
        <v>0</v>
      </c>
      <c r="BC1350" s="102">
        <f t="shared" si="730"/>
        <v>0</v>
      </c>
      <c r="BD1350" s="102">
        <f t="shared" si="731"/>
        <v>0</v>
      </c>
      <c r="BE1350" s="413" t="s">
        <v>69</v>
      </c>
    </row>
    <row r="1351" spans="1:57" s="65" customFormat="1" ht="12" customHeight="1" x14ac:dyDescent="0.2">
      <c r="A1351" s="43">
        <v>1336</v>
      </c>
      <c r="B1351" s="166"/>
      <c r="C1351" s="166"/>
      <c r="D1351" s="166"/>
      <c r="E1351" s="162"/>
      <c r="F1351" s="166"/>
      <c r="G1351" s="162"/>
      <c r="H1351" s="162"/>
      <c r="I1351" s="189">
        <f t="shared" si="710"/>
        <v>0</v>
      </c>
      <c r="J1351" s="195"/>
      <c r="K1351" s="162"/>
      <c r="L1351" s="168"/>
      <c r="M1351" s="75">
        <f>_xlfn.XLOOKUP(L1351,list_vat[Страна],list_vat[Ставка НДС %],0,0)</f>
        <v>0</v>
      </c>
      <c r="N1351" s="162">
        <f t="shared" si="711"/>
        <v>0</v>
      </c>
      <c r="O1351" s="169"/>
      <c r="P1351" s="74">
        <f t="shared" si="732"/>
        <v>0</v>
      </c>
      <c r="Q1351" s="162"/>
      <c r="R1351" s="162" t="str">
        <f t="shared" si="712"/>
        <v>введи курс</v>
      </c>
      <c r="S1351" s="196">
        <f t="shared" si="713"/>
        <v>0</v>
      </c>
      <c r="T1351" s="192">
        <f t="shared" si="714"/>
        <v>0</v>
      </c>
      <c r="U1351" s="76">
        <f t="shared" si="715"/>
        <v>0</v>
      </c>
      <c r="V1351" s="123">
        <f t="shared" si="716"/>
        <v>0</v>
      </c>
      <c r="W1351" s="191"/>
      <c r="X1351" s="170"/>
      <c r="Y1351" s="74">
        <f t="shared" si="701"/>
        <v>0</v>
      </c>
      <c r="Z1351" s="188"/>
      <c r="AA1351" s="130">
        <f t="shared" si="717"/>
        <v>0</v>
      </c>
      <c r="AB1351" s="74">
        <f t="shared" si="718"/>
        <v>0</v>
      </c>
      <c r="AC1351" s="356"/>
      <c r="AD1351" s="130" cm="1">
        <f t="array" ref="AD1351">IFERROR(ROUND((_xlfn.IFS(offer_sale_type="поставка",AB1351,offer_sale_type="транзит",S1351)*(1+AC1351))/E1351,2),0)</f>
        <v>0</v>
      </c>
      <c r="AE1351" s="74">
        <f t="shared" si="719"/>
        <v>0</v>
      </c>
      <c r="AF1351" s="123" cm="1">
        <f t="array" ref="AF1351">IFERROR(ROUND(_xlfn.IFS(offer_sale_type="поставка",AB1351,offer_sale_type="транзит",S1351)*AC1351,2),0)</f>
        <v>0</v>
      </c>
      <c r="AG1351" s="130">
        <f t="shared" si="702"/>
        <v>0</v>
      </c>
      <c r="AH1351" s="74">
        <f t="shared" si="703"/>
        <v>0</v>
      </c>
      <c r="AI1351" s="123">
        <f t="shared" si="704"/>
        <v>0</v>
      </c>
      <c r="AJ1351" s="118">
        <f t="shared" si="720"/>
        <v>0</v>
      </c>
      <c r="AK1351" s="74">
        <f t="shared" si="721"/>
        <v>0</v>
      </c>
      <c r="AL1351" s="174">
        <f t="shared" si="722"/>
        <v>0</v>
      </c>
      <c r="AM1351" s="175">
        <f t="shared" si="705"/>
        <v>0</v>
      </c>
      <c r="AN1351" s="130">
        <f t="shared" si="723"/>
        <v>0</v>
      </c>
      <c r="AO1351" s="74">
        <f t="shared" si="706"/>
        <v>0</v>
      </c>
      <c r="AP1351" s="123">
        <f t="shared" si="724"/>
        <v>0</v>
      </c>
      <c r="AQ1351" s="118">
        <f t="shared" si="707"/>
        <v>0</v>
      </c>
      <c r="AR1351" s="82" t="str">
        <f t="shared" si="725"/>
        <v>https://www.alta.ru/tnved/code//</v>
      </c>
      <c r="AS1351" s="157"/>
      <c r="AT1351" s="162"/>
      <c r="AU1351" s="74">
        <f t="shared" si="708"/>
        <v>0</v>
      </c>
      <c r="AV1351" s="157"/>
      <c r="AW1351" s="75">
        <f>_xlfn.IFNA(VLOOKUP(L1351,list_vat[],3,FALSE),0)</f>
        <v>0</v>
      </c>
      <c r="AX1351" s="74">
        <f t="shared" si="726"/>
        <v>0</v>
      </c>
      <c r="AY1351" s="74">
        <f t="shared" si="727"/>
        <v>0</v>
      </c>
      <c r="AZ1351" s="130">
        <f t="shared" si="728"/>
        <v>0</v>
      </c>
      <c r="BA1351" s="74">
        <f t="shared" si="709"/>
        <v>0</v>
      </c>
      <c r="BB1351" s="193">
        <f t="shared" si="729"/>
        <v>0</v>
      </c>
      <c r="BC1351" s="102">
        <f t="shared" si="730"/>
        <v>0</v>
      </c>
      <c r="BD1351" s="102">
        <f t="shared" si="731"/>
        <v>0</v>
      </c>
      <c r="BE1351" s="413" t="s">
        <v>69</v>
      </c>
    </row>
    <row r="1352" spans="1:57" s="65" customFormat="1" ht="12" customHeight="1" x14ac:dyDescent="0.2">
      <c r="A1352" s="43">
        <v>1337</v>
      </c>
      <c r="B1352" s="166"/>
      <c r="C1352" s="166"/>
      <c r="D1352" s="166"/>
      <c r="E1352" s="162"/>
      <c r="F1352" s="166"/>
      <c r="G1352" s="162"/>
      <c r="H1352" s="162"/>
      <c r="I1352" s="189">
        <f t="shared" si="710"/>
        <v>0</v>
      </c>
      <c r="J1352" s="195"/>
      <c r="K1352" s="162"/>
      <c r="L1352" s="168"/>
      <c r="M1352" s="75">
        <f>_xlfn.XLOOKUP(L1352,list_vat[Страна],list_vat[Ставка НДС %],0,0)</f>
        <v>0</v>
      </c>
      <c r="N1352" s="162">
        <f t="shared" si="711"/>
        <v>0</v>
      </c>
      <c r="O1352" s="169"/>
      <c r="P1352" s="74">
        <f t="shared" si="732"/>
        <v>0</v>
      </c>
      <c r="Q1352" s="162"/>
      <c r="R1352" s="162" t="str">
        <f t="shared" si="712"/>
        <v>введи курс</v>
      </c>
      <c r="S1352" s="196">
        <f t="shared" si="713"/>
        <v>0</v>
      </c>
      <c r="T1352" s="192">
        <f t="shared" si="714"/>
        <v>0</v>
      </c>
      <c r="U1352" s="76">
        <f t="shared" si="715"/>
        <v>0</v>
      </c>
      <c r="V1352" s="123">
        <f t="shared" si="716"/>
        <v>0</v>
      </c>
      <c r="W1352" s="191"/>
      <c r="X1352" s="170"/>
      <c r="Y1352" s="74">
        <f t="shared" si="701"/>
        <v>0</v>
      </c>
      <c r="Z1352" s="188"/>
      <c r="AA1352" s="130">
        <f t="shared" si="717"/>
        <v>0</v>
      </c>
      <c r="AB1352" s="74">
        <f t="shared" si="718"/>
        <v>0</v>
      </c>
      <c r="AC1352" s="356"/>
      <c r="AD1352" s="130" cm="1">
        <f t="array" ref="AD1352">IFERROR(ROUND((_xlfn.IFS(offer_sale_type="поставка",AB1352,offer_sale_type="транзит",S1352)*(1+AC1352))/E1352,2),0)</f>
        <v>0</v>
      </c>
      <c r="AE1352" s="74">
        <f t="shared" si="719"/>
        <v>0</v>
      </c>
      <c r="AF1352" s="123" cm="1">
        <f t="array" ref="AF1352">IFERROR(ROUND(_xlfn.IFS(offer_sale_type="поставка",AB1352,offer_sale_type="транзит",S1352)*AC1352,2),0)</f>
        <v>0</v>
      </c>
      <c r="AG1352" s="130">
        <f t="shared" si="702"/>
        <v>0</v>
      </c>
      <c r="AH1352" s="74">
        <f t="shared" si="703"/>
        <v>0</v>
      </c>
      <c r="AI1352" s="123">
        <f t="shared" si="704"/>
        <v>0</v>
      </c>
      <c r="AJ1352" s="118">
        <f t="shared" si="720"/>
        <v>0</v>
      </c>
      <c r="AK1352" s="74">
        <f t="shared" si="721"/>
        <v>0</v>
      </c>
      <c r="AL1352" s="174">
        <f t="shared" si="722"/>
        <v>0</v>
      </c>
      <c r="AM1352" s="175">
        <f t="shared" si="705"/>
        <v>0</v>
      </c>
      <c r="AN1352" s="130">
        <f t="shared" si="723"/>
        <v>0</v>
      </c>
      <c r="AO1352" s="74">
        <f t="shared" si="706"/>
        <v>0</v>
      </c>
      <c r="AP1352" s="123">
        <f t="shared" si="724"/>
        <v>0</v>
      </c>
      <c r="AQ1352" s="118">
        <f t="shared" si="707"/>
        <v>0</v>
      </c>
      <c r="AR1352" s="82" t="str">
        <f t="shared" si="725"/>
        <v>https://www.alta.ru/tnved/code//</v>
      </c>
      <c r="AS1352" s="157"/>
      <c r="AT1352" s="162"/>
      <c r="AU1352" s="74">
        <f t="shared" si="708"/>
        <v>0</v>
      </c>
      <c r="AV1352" s="157"/>
      <c r="AW1352" s="75">
        <f>_xlfn.IFNA(VLOOKUP(L1352,list_vat[],3,FALSE),0)</f>
        <v>0</v>
      </c>
      <c r="AX1352" s="74">
        <f t="shared" si="726"/>
        <v>0</v>
      </c>
      <c r="AY1352" s="74">
        <f t="shared" si="727"/>
        <v>0</v>
      </c>
      <c r="AZ1352" s="130">
        <f t="shared" si="728"/>
        <v>0</v>
      </c>
      <c r="BA1352" s="74">
        <f t="shared" si="709"/>
        <v>0</v>
      </c>
      <c r="BB1352" s="193">
        <f t="shared" si="729"/>
        <v>0</v>
      </c>
      <c r="BC1352" s="102">
        <f t="shared" si="730"/>
        <v>0</v>
      </c>
      <c r="BD1352" s="102">
        <f t="shared" si="731"/>
        <v>0</v>
      </c>
      <c r="BE1352" s="413" t="s">
        <v>69</v>
      </c>
    </row>
    <row r="1353" spans="1:57" s="65" customFormat="1" ht="12" customHeight="1" x14ac:dyDescent="0.2">
      <c r="A1353" s="43">
        <v>1338</v>
      </c>
      <c r="B1353" s="166"/>
      <c r="C1353" s="166"/>
      <c r="D1353" s="166"/>
      <c r="E1353" s="162"/>
      <c r="F1353" s="166"/>
      <c r="G1353" s="162"/>
      <c r="H1353" s="162"/>
      <c r="I1353" s="189">
        <f t="shared" si="710"/>
        <v>0</v>
      </c>
      <c r="J1353" s="195"/>
      <c r="K1353" s="162"/>
      <c r="L1353" s="168"/>
      <c r="M1353" s="75">
        <f>_xlfn.XLOOKUP(L1353,list_vat[Страна],list_vat[Ставка НДС %],0,0)</f>
        <v>0</v>
      </c>
      <c r="N1353" s="162">
        <f t="shared" si="711"/>
        <v>0</v>
      </c>
      <c r="O1353" s="169"/>
      <c r="P1353" s="74">
        <f t="shared" si="732"/>
        <v>0</v>
      </c>
      <c r="Q1353" s="162"/>
      <c r="R1353" s="162" t="str">
        <f t="shared" si="712"/>
        <v>введи курс</v>
      </c>
      <c r="S1353" s="196">
        <f t="shared" si="713"/>
        <v>0</v>
      </c>
      <c r="T1353" s="192">
        <f t="shared" si="714"/>
        <v>0</v>
      </c>
      <c r="U1353" s="76">
        <f t="shared" si="715"/>
        <v>0</v>
      </c>
      <c r="V1353" s="123">
        <f t="shared" si="716"/>
        <v>0</v>
      </c>
      <c r="W1353" s="191"/>
      <c r="X1353" s="170"/>
      <c r="Y1353" s="74">
        <f t="shared" si="701"/>
        <v>0</v>
      </c>
      <c r="Z1353" s="188"/>
      <c r="AA1353" s="130">
        <f t="shared" si="717"/>
        <v>0</v>
      </c>
      <c r="AB1353" s="74">
        <f t="shared" si="718"/>
        <v>0</v>
      </c>
      <c r="AC1353" s="356"/>
      <c r="AD1353" s="130" cm="1">
        <f t="array" ref="AD1353">IFERROR(ROUND((_xlfn.IFS(offer_sale_type="поставка",AB1353,offer_sale_type="транзит",S1353)*(1+AC1353))/E1353,2),0)</f>
        <v>0</v>
      </c>
      <c r="AE1353" s="74">
        <f t="shared" si="719"/>
        <v>0</v>
      </c>
      <c r="AF1353" s="123" cm="1">
        <f t="array" ref="AF1353">IFERROR(ROUND(_xlfn.IFS(offer_sale_type="поставка",AB1353,offer_sale_type="транзит",S1353)*AC1353,2),0)</f>
        <v>0</v>
      </c>
      <c r="AG1353" s="130">
        <f t="shared" si="702"/>
        <v>0</v>
      </c>
      <c r="AH1353" s="74">
        <f t="shared" si="703"/>
        <v>0</v>
      </c>
      <c r="AI1353" s="123">
        <f t="shared" si="704"/>
        <v>0</v>
      </c>
      <c r="AJ1353" s="118">
        <f t="shared" si="720"/>
        <v>0</v>
      </c>
      <c r="AK1353" s="74">
        <f t="shared" si="721"/>
        <v>0</v>
      </c>
      <c r="AL1353" s="174">
        <f t="shared" si="722"/>
        <v>0</v>
      </c>
      <c r="AM1353" s="175">
        <f t="shared" si="705"/>
        <v>0</v>
      </c>
      <c r="AN1353" s="130">
        <f t="shared" si="723"/>
        <v>0</v>
      </c>
      <c r="AO1353" s="74">
        <f t="shared" si="706"/>
        <v>0</v>
      </c>
      <c r="AP1353" s="123">
        <f t="shared" si="724"/>
        <v>0</v>
      </c>
      <c r="AQ1353" s="118">
        <f t="shared" si="707"/>
        <v>0</v>
      </c>
      <c r="AR1353" s="82" t="str">
        <f t="shared" si="725"/>
        <v>https://www.alta.ru/tnved/code//</v>
      </c>
      <c r="AS1353" s="157"/>
      <c r="AT1353" s="162"/>
      <c r="AU1353" s="74">
        <f t="shared" si="708"/>
        <v>0</v>
      </c>
      <c r="AV1353" s="157"/>
      <c r="AW1353" s="75">
        <f>_xlfn.IFNA(VLOOKUP(L1353,list_vat[],3,FALSE),0)</f>
        <v>0</v>
      </c>
      <c r="AX1353" s="74">
        <f t="shared" si="726"/>
        <v>0</v>
      </c>
      <c r="AY1353" s="74">
        <f t="shared" si="727"/>
        <v>0</v>
      </c>
      <c r="AZ1353" s="130">
        <f t="shared" si="728"/>
        <v>0</v>
      </c>
      <c r="BA1353" s="74">
        <f t="shared" si="709"/>
        <v>0</v>
      </c>
      <c r="BB1353" s="193">
        <f t="shared" si="729"/>
        <v>0</v>
      </c>
      <c r="BC1353" s="102">
        <f t="shared" si="730"/>
        <v>0</v>
      </c>
      <c r="BD1353" s="102">
        <f t="shared" si="731"/>
        <v>0</v>
      </c>
      <c r="BE1353" s="413" t="s">
        <v>69</v>
      </c>
    </row>
    <row r="1354" spans="1:57" s="65" customFormat="1" ht="12" customHeight="1" x14ac:dyDescent="0.2">
      <c r="A1354" s="43">
        <v>1339</v>
      </c>
      <c r="B1354" s="166"/>
      <c r="C1354" s="166"/>
      <c r="D1354" s="166"/>
      <c r="E1354" s="162"/>
      <c r="F1354" s="166"/>
      <c r="G1354" s="162"/>
      <c r="H1354" s="162"/>
      <c r="I1354" s="189">
        <f t="shared" si="710"/>
        <v>0</v>
      </c>
      <c r="J1354" s="195"/>
      <c r="K1354" s="162"/>
      <c r="L1354" s="168"/>
      <c r="M1354" s="75">
        <f>_xlfn.XLOOKUP(L1354,list_vat[Страна],list_vat[Ставка НДС %],0,0)</f>
        <v>0</v>
      </c>
      <c r="N1354" s="162">
        <f t="shared" si="711"/>
        <v>0</v>
      </c>
      <c r="O1354" s="169"/>
      <c r="P1354" s="74">
        <f t="shared" si="732"/>
        <v>0</v>
      </c>
      <c r="Q1354" s="162"/>
      <c r="R1354" s="162" t="str">
        <f t="shared" si="712"/>
        <v>введи курс</v>
      </c>
      <c r="S1354" s="196">
        <f t="shared" si="713"/>
        <v>0</v>
      </c>
      <c r="T1354" s="192">
        <f t="shared" si="714"/>
        <v>0</v>
      </c>
      <c r="U1354" s="76">
        <f t="shared" si="715"/>
        <v>0</v>
      </c>
      <c r="V1354" s="123">
        <f t="shared" si="716"/>
        <v>0</v>
      </c>
      <c r="W1354" s="191"/>
      <c r="X1354" s="170"/>
      <c r="Y1354" s="74">
        <f t="shared" si="701"/>
        <v>0</v>
      </c>
      <c r="Z1354" s="188"/>
      <c r="AA1354" s="130">
        <f t="shared" si="717"/>
        <v>0</v>
      </c>
      <c r="AB1354" s="74">
        <f t="shared" si="718"/>
        <v>0</v>
      </c>
      <c r="AC1354" s="356"/>
      <c r="AD1354" s="130" cm="1">
        <f t="array" ref="AD1354">IFERROR(ROUND((_xlfn.IFS(offer_sale_type="поставка",AB1354,offer_sale_type="транзит",S1354)*(1+AC1354))/E1354,2),0)</f>
        <v>0</v>
      </c>
      <c r="AE1354" s="74">
        <f t="shared" si="719"/>
        <v>0</v>
      </c>
      <c r="AF1354" s="123" cm="1">
        <f t="array" ref="AF1354">IFERROR(ROUND(_xlfn.IFS(offer_sale_type="поставка",AB1354,offer_sale_type="транзит",S1354)*AC1354,2),0)</f>
        <v>0</v>
      </c>
      <c r="AG1354" s="130">
        <f t="shared" si="702"/>
        <v>0</v>
      </c>
      <c r="AH1354" s="74">
        <f t="shared" si="703"/>
        <v>0</v>
      </c>
      <c r="AI1354" s="123">
        <f t="shared" si="704"/>
        <v>0</v>
      </c>
      <c r="AJ1354" s="118">
        <f t="shared" si="720"/>
        <v>0</v>
      </c>
      <c r="AK1354" s="74">
        <f t="shared" si="721"/>
        <v>0</v>
      </c>
      <c r="AL1354" s="174">
        <f t="shared" si="722"/>
        <v>0</v>
      </c>
      <c r="AM1354" s="175">
        <f t="shared" si="705"/>
        <v>0</v>
      </c>
      <c r="AN1354" s="130">
        <f t="shared" si="723"/>
        <v>0</v>
      </c>
      <c r="AO1354" s="74">
        <f t="shared" si="706"/>
        <v>0</v>
      </c>
      <c r="AP1354" s="123">
        <f t="shared" si="724"/>
        <v>0</v>
      </c>
      <c r="AQ1354" s="118">
        <f t="shared" si="707"/>
        <v>0</v>
      </c>
      <c r="AR1354" s="82" t="str">
        <f t="shared" si="725"/>
        <v>https://www.alta.ru/tnved/code//</v>
      </c>
      <c r="AS1354" s="157"/>
      <c r="AT1354" s="162"/>
      <c r="AU1354" s="74">
        <f t="shared" si="708"/>
        <v>0</v>
      </c>
      <c r="AV1354" s="157"/>
      <c r="AW1354" s="75">
        <f>_xlfn.IFNA(VLOOKUP(L1354,list_vat[],3,FALSE),0)</f>
        <v>0</v>
      </c>
      <c r="AX1354" s="74">
        <f t="shared" si="726"/>
        <v>0</v>
      </c>
      <c r="AY1354" s="74">
        <f t="shared" si="727"/>
        <v>0</v>
      </c>
      <c r="AZ1354" s="130">
        <f t="shared" si="728"/>
        <v>0</v>
      </c>
      <c r="BA1354" s="74">
        <f t="shared" si="709"/>
        <v>0</v>
      </c>
      <c r="BB1354" s="193">
        <f t="shared" si="729"/>
        <v>0</v>
      </c>
      <c r="BC1354" s="102">
        <f t="shared" si="730"/>
        <v>0</v>
      </c>
      <c r="BD1354" s="102">
        <f t="shared" si="731"/>
        <v>0</v>
      </c>
      <c r="BE1354" s="413" t="s">
        <v>69</v>
      </c>
    </row>
    <row r="1355" spans="1:57" s="65" customFormat="1" ht="12" customHeight="1" x14ac:dyDescent="0.2">
      <c r="A1355" s="43">
        <v>1340</v>
      </c>
      <c r="B1355" s="166"/>
      <c r="C1355" s="166"/>
      <c r="D1355" s="166"/>
      <c r="E1355" s="162"/>
      <c r="F1355" s="166"/>
      <c r="G1355" s="162"/>
      <c r="H1355" s="162"/>
      <c r="I1355" s="189">
        <f t="shared" si="710"/>
        <v>0</v>
      </c>
      <c r="J1355" s="195"/>
      <c r="K1355" s="162"/>
      <c r="L1355" s="168"/>
      <c r="M1355" s="75">
        <f>_xlfn.XLOOKUP(L1355,list_vat[Страна],list_vat[Ставка НДС %],0,0)</f>
        <v>0</v>
      </c>
      <c r="N1355" s="162">
        <f t="shared" si="711"/>
        <v>0</v>
      </c>
      <c r="O1355" s="169"/>
      <c r="P1355" s="74">
        <f t="shared" si="732"/>
        <v>0</v>
      </c>
      <c r="Q1355" s="162"/>
      <c r="R1355" s="162" t="str">
        <f t="shared" si="712"/>
        <v>введи курс</v>
      </c>
      <c r="S1355" s="196">
        <f t="shared" si="713"/>
        <v>0</v>
      </c>
      <c r="T1355" s="192">
        <f t="shared" si="714"/>
        <v>0</v>
      </c>
      <c r="U1355" s="76">
        <f t="shared" si="715"/>
        <v>0</v>
      </c>
      <c r="V1355" s="123">
        <f t="shared" si="716"/>
        <v>0</v>
      </c>
      <c r="W1355" s="191"/>
      <c r="X1355" s="170"/>
      <c r="Y1355" s="74">
        <f t="shared" si="701"/>
        <v>0</v>
      </c>
      <c r="Z1355" s="188"/>
      <c r="AA1355" s="130">
        <f t="shared" si="717"/>
        <v>0</v>
      </c>
      <c r="AB1355" s="74">
        <f t="shared" si="718"/>
        <v>0</v>
      </c>
      <c r="AC1355" s="356"/>
      <c r="AD1355" s="130" cm="1">
        <f t="array" ref="AD1355">IFERROR(ROUND((_xlfn.IFS(offer_sale_type="поставка",AB1355,offer_sale_type="транзит",S1355)*(1+AC1355))/E1355,2),0)</f>
        <v>0</v>
      </c>
      <c r="AE1355" s="74">
        <f t="shared" si="719"/>
        <v>0</v>
      </c>
      <c r="AF1355" s="123" cm="1">
        <f t="array" ref="AF1355">IFERROR(ROUND(_xlfn.IFS(offer_sale_type="поставка",AB1355,offer_sale_type="транзит",S1355)*AC1355,2),0)</f>
        <v>0</v>
      </c>
      <c r="AG1355" s="130">
        <f t="shared" si="702"/>
        <v>0</v>
      </c>
      <c r="AH1355" s="74">
        <f t="shared" si="703"/>
        <v>0</v>
      </c>
      <c r="AI1355" s="123">
        <f t="shared" si="704"/>
        <v>0</v>
      </c>
      <c r="AJ1355" s="118">
        <f t="shared" si="720"/>
        <v>0</v>
      </c>
      <c r="AK1355" s="74">
        <f t="shared" si="721"/>
        <v>0</v>
      </c>
      <c r="AL1355" s="174">
        <f t="shared" si="722"/>
        <v>0</v>
      </c>
      <c r="AM1355" s="175">
        <f t="shared" si="705"/>
        <v>0</v>
      </c>
      <c r="AN1355" s="130">
        <f t="shared" si="723"/>
        <v>0</v>
      </c>
      <c r="AO1355" s="74">
        <f t="shared" si="706"/>
        <v>0</v>
      </c>
      <c r="AP1355" s="123">
        <f t="shared" si="724"/>
        <v>0</v>
      </c>
      <c r="AQ1355" s="118">
        <f t="shared" si="707"/>
        <v>0</v>
      </c>
      <c r="AR1355" s="82" t="str">
        <f t="shared" si="725"/>
        <v>https://www.alta.ru/tnved/code//</v>
      </c>
      <c r="AS1355" s="157"/>
      <c r="AT1355" s="162"/>
      <c r="AU1355" s="74">
        <f t="shared" si="708"/>
        <v>0</v>
      </c>
      <c r="AV1355" s="157"/>
      <c r="AW1355" s="75">
        <f>_xlfn.IFNA(VLOOKUP(L1355,list_vat[],3,FALSE),0)</f>
        <v>0</v>
      </c>
      <c r="AX1355" s="74">
        <f t="shared" si="726"/>
        <v>0</v>
      </c>
      <c r="AY1355" s="74">
        <f t="shared" si="727"/>
        <v>0</v>
      </c>
      <c r="AZ1355" s="130">
        <f t="shared" si="728"/>
        <v>0</v>
      </c>
      <c r="BA1355" s="74">
        <f t="shared" si="709"/>
        <v>0</v>
      </c>
      <c r="BB1355" s="193">
        <f t="shared" si="729"/>
        <v>0</v>
      </c>
      <c r="BC1355" s="102">
        <f t="shared" si="730"/>
        <v>0</v>
      </c>
      <c r="BD1355" s="102">
        <f t="shared" si="731"/>
        <v>0</v>
      </c>
      <c r="BE1355" s="413" t="s">
        <v>69</v>
      </c>
    </row>
    <row r="1356" spans="1:57" s="65" customFormat="1" ht="12" customHeight="1" x14ac:dyDescent="0.2">
      <c r="A1356" s="43">
        <v>1341</v>
      </c>
      <c r="B1356" s="166"/>
      <c r="C1356" s="166"/>
      <c r="D1356" s="166"/>
      <c r="E1356" s="162"/>
      <c r="F1356" s="166"/>
      <c r="G1356" s="162"/>
      <c r="H1356" s="162"/>
      <c r="I1356" s="189">
        <f t="shared" si="710"/>
        <v>0</v>
      </c>
      <c r="J1356" s="195"/>
      <c r="K1356" s="162"/>
      <c r="L1356" s="168"/>
      <c r="M1356" s="75">
        <f>_xlfn.XLOOKUP(L1356,list_vat[Страна],list_vat[Ставка НДС %],0,0)</f>
        <v>0</v>
      </c>
      <c r="N1356" s="162">
        <f t="shared" si="711"/>
        <v>0</v>
      </c>
      <c r="O1356" s="169"/>
      <c r="P1356" s="74">
        <f t="shared" si="732"/>
        <v>0</v>
      </c>
      <c r="Q1356" s="162"/>
      <c r="R1356" s="162" t="str">
        <f t="shared" si="712"/>
        <v>введи курс</v>
      </c>
      <c r="S1356" s="196">
        <f t="shared" si="713"/>
        <v>0</v>
      </c>
      <c r="T1356" s="192">
        <f t="shared" si="714"/>
        <v>0</v>
      </c>
      <c r="U1356" s="76">
        <f t="shared" si="715"/>
        <v>0</v>
      </c>
      <c r="V1356" s="123">
        <f t="shared" si="716"/>
        <v>0</v>
      </c>
      <c r="W1356" s="191"/>
      <c r="X1356" s="170"/>
      <c r="Y1356" s="74">
        <f t="shared" si="701"/>
        <v>0</v>
      </c>
      <c r="Z1356" s="188"/>
      <c r="AA1356" s="130">
        <f t="shared" si="717"/>
        <v>0</v>
      </c>
      <c r="AB1356" s="74">
        <f t="shared" si="718"/>
        <v>0</v>
      </c>
      <c r="AC1356" s="356"/>
      <c r="AD1356" s="130" cm="1">
        <f t="array" ref="AD1356">IFERROR(ROUND((_xlfn.IFS(offer_sale_type="поставка",AB1356,offer_sale_type="транзит",S1356)*(1+AC1356))/E1356,2),0)</f>
        <v>0</v>
      </c>
      <c r="AE1356" s="74">
        <f t="shared" si="719"/>
        <v>0</v>
      </c>
      <c r="AF1356" s="123" cm="1">
        <f t="array" ref="AF1356">IFERROR(ROUND(_xlfn.IFS(offer_sale_type="поставка",AB1356,offer_sale_type="транзит",S1356)*AC1356,2),0)</f>
        <v>0</v>
      </c>
      <c r="AG1356" s="130">
        <f t="shared" si="702"/>
        <v>0</v>
      </c>
      <c r="AH1356" s="74">
        <f t="shared" si="703"/>
        <v>0</v>
      </c>
      <c r="AI1356" s="123">
        <f t="shared" si="704"/>
        <v>0</v>
      </c>
      <c r="AJ1356" s="118">
        <f t="shared" si="720"/>
        <v>0</v>
      </c>
      <c r="AK1356" s="74">
        <f t="shared" si="721"/>
        <v>0</v>
      </c>
      <c r="AL1356" s="174">
        <f t="shared" si="722"/>
        <v>0</v>
      </c>
      <c r="AM1356" s="175">
        <f t="shared" si="705"/>
        <v>0</v>
      </c>
      <c r="AN1356" s="130">
        <f t="shared" si="723"/>
        <v>0</v>
      </c>
      <c r="AO1356" s="74">
        <f t="shared" si="706"/>
        <v>0</v>
      </c>
      <c r="AP1356" s="123">
        <f t="shared" si="724"/>
        <v>0</v>
      </c>
      <c r="AQ1356" s="118">
        <f t="shared" si="707"/>
        <v>0</v>
      </c>
      <c r="AR1356" s="82" t="str">
        <f t="shared" si="725"/>
        <v>https://www.alta.ru/tnved/code//</v>
      </c>
      <c r="AS1356" s="157"/>
      <c r="AT1356" s="162"/>
      <c r="AU1356" s="74">
        <f t="shared" si="708"/>
        <v>0</v>
      </c>
      <c r="AV1356" s="157"/>
      <c r="AW1356" s="75">
        <f>_xlfn.IFNA(VLOOKUP(L1356,list_vat[],3,FALSE),0)</f>
        <v>0</v>
      </c>
      <c r="AX1356" s="74">
        <f t="shared" si="726"/>
        <v>0</v>
      </c>
      <c r="AY1356" s="74">
        <f t="shared" si="727"/>
        <v>0</v>
      </c>
      <c r="AZ1356" s="130">
        <f t="shared" si="728"/>
        <v>0</v>
      </c>
      <c r="BA1356" s="74">
        <f t="shared" si="709"/>
        <v>0</v>
      </c>
      <c r="BB1356" s="193">
        <f t="shared" si="729"/>
        <v>0</v>
      </c>
      <c r="BC1356" s="102">
        <f t="shared" si="730"/>
        <v>0</v>
      </c>
      <c r="BD1356" s="102">
        <f t="shared" si="731"/>
        <v>0</v>
      </c>
      <c r="BE1356" s="413" t="s">
        <v>69</v>
      </c>
    </row>
    <row r="1357" spans="1:57" s="65" customFormat="1" ht="12" customHeight="1" x14ac:dyDescent="0.2">
      <c r="A1357" s="43">
        <v>1342</v>
      </c>
      <c r="B1357" s="166"/>
      <c r="C1357" s="166"/>
      <c r="D1357" s="166"/>
      <c r="E1357" s="162"/>
      <c r="F1357" s="166"/>
      <c r="G1357" s="162"/>
      <c r="H1357" s="162"/>
      <c r="I1357" s="189">
        <f t="shared" si="710"/>
        <v>0</v>
      </c>
      <c r="J1357" s="195"/>
      <c r="K1357" s="162"/>
      <c r="L1357" s="168"/>
      <c r="M1357" s="75">
        <f>_xlfn.XLOOKUP(L1357,list_vat[Страна],list_vat[Ставка НДС %],0,0)</f>
        <v>0</v>
      </c>
      <c r="N1357" s="162">
        <f t="shared" si="711"/>
        <v>0</v>
      </c>
      <c r="O1357" s="169"/>
      <c r="P1357" s="74">
        <f t="shared" si="732"/>
        <v>0</v>
      </c>
      <c r="Q1357" s="162"/>
      <c r="R1357" s="162" t="str">
        <f t="shared" si="712"/>
        <v>введи курс</v>
      </c>
      <c r="S1357" s="196">
        <f t="shared" si="713"/>
        <v>0</v>
      </c>
      <c r="T1357" s="192">
        <f t="shared" si="714"/>
        <v>0</v>
      </c>
      <c r="U1357" s="76">
        <f t="shared" si="715"/>
        <v>0</v>
      </c>
      <c r="V1357" s="123">
        <f t="shared" si="716"/>
        <v>0</v>
      </c>
      <c r="W1357" s="191"/>
      <c r="X1357" s="170"/>
      <c r="Y1357" s="74">
        <f t="shared" si="701"/>
        <v>0</v>
      </c>
      <c r="Z1357" s="188"/>
      <c r="AA1357" s="130">
        <f t="shared" si="717"/>
        <v>0</v>
      </c>
      <c r="AB1357" s="74">
        <f t="shared" si="718"/>
        <v>0</v>
      </c>
      <c r="AC1357" s="356"/>
      <c r="AD1357" s="130" cm="1">
        <f t="array" ref="AD1357">IFERROR(ROUND((_xlfn.IFS(offer_sale_type="поставка",AB1357,offer_sale_type="транзит",S1357)*(1+AC1357))/E1357,2),0)</f>
        <v>0</v>
      </c>
      <c r="AE1357" s="74">
        <f t="shared" si="719"/>
        <v>0</v>
      </c>
      <c r="AF1357" s="123" cm="1">
        <f t="array" ref="AF1357">IFERROR(ROUND(_xlfn.IFS(offer_sale_type="поставка",AB1357,offer_sale_type="транзит",S1357)*AC1357,2),0)</f>
        <v>0</v>
      </c>
      <c r="AG1357" s="130">
        <f t="shared" si="702"/>
        <v>0</v>
      </c>
      <c r="AH1357" s="74">
        <f t="shared" si="703"/>
        <v>0</v>
      </c>
      <c r="AI1357" s="123">
        <f t="shared" si="704"/>
        <v>0</v>
      </c>
      <c r="AJ1357" s="118">
        <f t="shared" si="720"/>
        <v>0</v>
      </c>
      <c r="AK1357" s="74">
        <f t="shared" si="721"/>
        <v>0</v>
      </c>
      <c r="AL1357" s="174">
        <f t="shared" si="722"/>
        <v>0</v>
      </c>
      <c r="AM1357" s="175">
        <f t="shared" si="705"/>
        <v>0</v>
      </c>
      <c r="AN1357" s="130">
        <f t="shared" si="723"/>
        <v>0</v>
      </c>
      <c r="AO1357" s="74">
        <f t="shared" si="706"/>
        <v>0</v>
      </c>
      <c r="AP1357" s="123">
        <f t="shared" si="724"/>
        <v>0</v>
      </c>
      <c r="AQ1357" s="118">
        <f t="shared" si="707"/>
        <v>0</v>
      </c>
      <c r="AR1357" s="82" t="str">
        <f t="shared" si="725"/>
        <v>https://www.alta.ru/tnved/code//</v>
      </c>
      <c r="AS1357" s="157"/>
      <c r="AT1357" s="162"/>
      <c r="AU1357" s="74">
        <f t="shared" si="708"/>
        <v>0</v>
      </c>
      <c r="AV1357" s="157"/>
      <c r="AW1357" s="75">
        <f>_xlfn.IFNA(VLOOKUP(L1357,list_vat[],3,FALSE),0)</f>
        <v>0</v>
      </c>
      <c r="AX1357" s="74">
        <f t="shared" si="726"/>
        <v>0</v>
      </c>
      <c r="AY1357" s="74">
        <f t="shared" si="727"/>
        <v>0</v>
      </c>
      <c r="AZ1357" s="130">
        <f t="shared" si="728"/>
        <v>0</v>
      </c>
      <c r="BA1357" s="74">
        <f t="shared" si="709"/>
        <v>0</v>
      </c>
      <c r="BB1357" s="193">
        <f t="shared" si="729"/>
        <v>0</v>
      </c>
      <c r="BC1357" s="102">
        <f t="shared" si="730"/>
        <v>0</v>
      </c>
      <c r="BD1357" s="102">
        <f t="shared" si="731"/>
        <v>0</v>
      </c>
      <c r="BE1357" s="413" t="s">
        <v>69</v>
      </c>
    </row>
    <row r="1358" spans="1:57" s="65" customFormat="1" ht="12" customHeight="1" x14ac:dyDescent="0.2">
      <c r="A1358" s="43">
        <v>1343</v>
      </c>
      <c r="B1358" s="166"/>
      <c r="C1358" s="166"/>
      <c r="D1358" s="166"/>
      <c r="E1358" s="162"/>
      <c r="F1358" s="166"/>
      <c r="G1358" s="162"/>
      <c r="H1358" s="162"/>
      <c r="I1358" s="189">
        <f t="shared" si="710"/>
        <v>0</v>
      </c>
      <c r="J1358" s="195"/>
      <c r="K1358" s="162"/>
      <c r="L1358" s="168"/>
      <c r="M1358" s="75">
        <f>_xlfn.XLOOKUP(L1358,list_vat[Страна],list_vat[Ставка НДС %],0,0)</f>
        <v>0</v>
      </c>
      <c r="N1358" s="162">
        <f t="shared" si="711"/>
        <v>0</v>
      </c>
      <c r="O1358" s="169"/>
      <c r="P1358" s="74">
        <f t="shared" si="732"/>
        <v>0</v>
      </c>
      <c r="Q1358" s="162"/>
      <c r="R1358" s="162" t="str">
        <f t="shared" si="712"/>
        <v>введи курс</v>
      </c>
      <c r="S1358" s="196">
        <f t="shared" si="713"/>
        <v>0</v>
      </c>
      <c r="T1358" s="192">
        <f t="shared" si="714"/>
        <v>0</v>
      </c>
      <c r="U1358" s="76">
        <f t="shared" si="715"/>
        <v>0</v>
      </c>
      <c r="V1358" s="123">
        <f t="shared" si="716"/>
        <v>0</v>
      </c>
      <c r="W1358" s="191"/>
      <c r="X1358" s="170"/>
      <c r="Y1358" s="74">
        <f t="shared" si="701"/>
        <v>0</v>
      </c>
      <c r="Z1358" s="188"/>
      <c r="AA1358" s="130">
        <f t="shared" si="717"/>
        <v>0</v>
      </c>
      <c r="AB1358" s="74">
        <f t="shared" si="718"/>
        <v>0</v>
      </c>
      <c r="AC1358" s="356"/>
      <c r="AD1358" s="130" cm="1">
        <f t="array" ref="AD1358">IFERROR(ROUND((_xlfn.IFS(offer_sale_type="поставка",AB1358,offer_sale_type="транзит",S1358)*(1+AC1358))/E1358,2),0)</f>
        <v>0</v>
      </c>
      <c r="AE1358" s="74">
        <f t="shared" si="719"/>
        <v>0</v>
      </c>
      <c r="AF1358" s="123" cm="1">
        <f t="array" ref="AF1358">IFERROR(ROUND(_xlfn.IFS(offer_sale_type="поставка",AB1358,offer_sale_type="транзит",S1358)*AC1358,2),0)</f>
        <v>0</v>
      </c>
      <c r="AG1358" s="130">
        <f t="shared" si="702"/>
        <v>0</v>
      </c>
      <c r="AH1358" s="74">
        <f t="shared" si="703"/>
        <v>0</v>
      </c>
      <c r="AI1358" s="123">
        <f t="shared" si="704"/>
        <v>0</v>
      </c>
      <c r="AJ1358" s="118">
        <f t="shared" si="720"/>
        <v>0</v>
      </c>
      <c r="AK1358" s="74">
        <f t="shared" si="721"/>
        <v>0</v>
      </c>
      <c r="AL1358" s="174">
        <f t="shared" si="722"/>
        <v>0</v>
      </c>
      <c r="AM1358" s="175">
        <f t="shared" si="705"/>
        <v>0</v>
      </c>
      <c r="AN1358" s="130">
        <f t="shared" si="723"/>
        <v>0</v>
      </c>
      <c r="AO1358" s="74">
        <f t="shared" si="706"/>
        <v>0</v>
      </c>
      <c r="AP1358" s="123">
        <f t="shared" si="724"/>
        <v>0</v>
      </c>
      <c r="AQ1358" s="118">
        <f t="shared" si="707"/>
        <v>0</v>
      </c>
      <c r="AR1358" s="82" t="str">
        <f t="shared" si="725"/>
        <v>https://www.alta.ru/tnved/code//</v>
      </c>
      <c r="AS1358" s="157"/>
      <c r="AT1358" s="162"/>
      <c r="AU1358" s="74">
        <f t="shared" si="708"/>
        <v>0</v>
      </c>
      <c r="AV1358" s="157"/>
      <c r="AW1358" s="75">
        <f>_xlfn.IFNA(VLOOKUP(L1358,list_vat[],3,FALSE),0)</f>
        <v>0</v>
      </c>
      <c r="AX1358" s="74">
        <f t="shared" si="726"/>
        <v>0</v>
      </c>
      <c r="AY1358" s="74">
        <f t="shared" si="727"/>
        <v>0</v>
      </c>
      <c r="AZ1358" s="130">
        <f t="shared" si="728"/>
        <v>0</v>
      </c>
      <c r="BA1358" s="74">
        <f t="shared" si="709"/>
        <v>0</v>
      </c>
      <c r="BB1358" s="193">
        <f t="shared" si="729"/>
        <v>0</v>
      </c>
      <c r="BC1358" s="102">
        <f t="shared" si="730"/>
        <v>0</v>
      </c>
      <c r="BD1358" s="102">
        <f t="shared" si="731"/>
        <v>0</v>
      </c>
      <c r="BE1358" s="413" t="s">
        <v>69</v>
      </c>
    </row>
    <row r="1359" spans="1:57" s="65" customFormat="1" ht="12" customHeight="1" x14ac:dyDescent="0.2">
      <c r="A1359" s="43">
        <v>1344</v>
      </c>
      <c r="B1359" s="166"/>
      <c r="C1359" s="166"/>
      <c r="D1359" s="166"/>
      <c r="E1359" s="162"/>
      <c r="F1359" s="166"/>
      <c r="G1359" s="162"/>
      <c r="H1359" s="162"/>
      <c r="I1359" s="189">
        <f t="shared" si="710"/>
        <v>0</v>
      </c>
      <c r="J1359" s="195"/>
      <c r="K1359" s="162"/>
      <c r="L1359" s="168"/>
      <c r="M1359" s="75">
        <f>_xlfn.XLOOKUP(L1359,list_vat[Страна],list_vat[Ставка НДС %],0,0)</f>
        <v>0</v>
      </c>
      <c r="N1359" s="162">
        <f t="shared" si="711"/>
        <v>0</v>
      </c>
      <c r="O1359" s="169"/>
      <c r="P1359" s="74">
        <f t="shared" si="732"/>
        <v>0</v>
      </c>
      <c r="Q1359" s="162"/>
      <c r="R1359" s="162" t="str">
        <f t="shared" si="712"/>
        <v>введи курс</v>
      </c>
      <c r="S1359" s="196">
        <f t="shared" si="713"/>
        <v>0</v>
      </c>
      <c r="T1359" s="192">
        <f t="shared" si="714"/>
        <v>0</v>
      </c>
      <c r="U1359" s="76">
        <f t="shared" si="715"/>
        <v>0</v>
      </c>
      <c r="V1359" s="123">
        <f t="shared" si="716"/>
        <v>0</v>
      </c>
      <c r="W1359" s="191"/>
      <c r="X1359" s="170"/>
      <c r="Y1359" s="74">
        <f t="shared" si="701"/>
        <v>0</v>
      </c>
      <c r="Z1359" s="188"/>
      <c r="AA1359" s="130">
        <f t="shared" si="717"/>
        <v>0</v>
      </c>
      <c r="AB1359" s="74">
        <f t="shared" si="718"/>
        <v>0</v>
      </c>
      <c r="AC1359" s="356"/>
      <c r="AD1359" s="130" cm="1">
        <f t="array" ref="AD1359">IFERROR(ROUND((_xlfn.IFS(offer_sale_type="поставка",AB1359,offer_sale_type="транзит",S1359)*(1+AC1359))/E1359,2),0)</f>
        <v>0</v>
      </c>
      <c r="AE1359" s="74">
        <f t="shared" si="719"/>
        <v>0</v>
      </c>
      <c r="AF1359" s="123" cm="1">
        <f t="array" ref="AF1359">IFERROR(ROUND(_xlfn.IFS(offer_sale_type="поставка",AB1359,offer_sale_type="транзит",S1359)*AC1359,2),0)</f>
        <v>0</v>
      </c>
      <c r="AG1359" s="130">
        <f t="shared" si="702"/>
        <v>0</v>
      </c>
      <c r="AH1359" s="74">
        <f t="shared" si="703"/>
        <v>0</v>
      </c>
      <c r="AI1359" s="123">
        <f t="shared" si="704"/>
        <v>0</v>
      </c>
      <c r="AJ1359" s="118">
        <f t="shared" si="720"/>
        <v>0</v>
      </c>
      <c r="AK1359" s="74">
        <f t="shared" si="721"/>
        <v>0</v>
      </c>
      <c r="AL1359" s="174">
        <f t="shared" si="722"/>
        <v>0</v>
      </c>
      <c r="AM1359" s="175">
        <f t="shared" si="705"/>
        <v>0</v>
      </c>
      <c r="AN1359" s="130">
        <f t="shared" si="723"/>
        <v>0</v>
      </c>
      <c r="AO1359" s="74">
        <f t="shared" si="706"/>
        <v>0</v>
      </c>
      <c r="AP1359" s="123">
        <f t="shared" si="724"/>
        <v>0</v>
      </c>
      <c r="AQ1359" s="118">
        <f t="shared" si="707"/>
        <v>0</v>
      </c>
      <c r="AR1359" s="82" t="str">
        <f t="shared" si="725"/>
        <v>https://www.alta.ru/tnved/code//</v>
      </c>
      <c r="AS1359" s="157"/>
      <c r="AT1359" s="162"/>
      <c r="AU1359" s="74">
        <f t="shared" si="708"/>
        <v>0</v>
      </c>
      <c r="AV1359" s="157"/>
      <c r="AW1359" s="75">
        <f>_xlfn.IFNA(VLOOKUP(L1359,list_vat[],3,FALSE),0)</f>
        <v>0</v>
      </c>
      <c r="AX1359" s="74">
        <f t="shared" si="726"/>
        <v>0</v>
      </c>
      <c r="AY1359" s="74">
        <f t="shared" si="727"/>
        <v>0</v>
      </c>
      <c r="AZ1359" s="130">
        <f t="shared" si="728"/>
        <v>0</v>
      </c>
      <c r="BA1359" s="74">
        <f t="shared" si="709"/>
        <v>0</v>
      </c>
      <c r="BB1359" s="193">
        <f t="shared" si="729"/>
        <v>0</v>
      </c>
      <c r="BC1359" s="102">
        <f t="shared" si="730"/>
        <v>0</v>
      </c>
      <c r="BD1359" s="102">
        <f t="shared" si="731"/>
        <v>0</v>
      </c>
      <c r="BE1359" s="413" t="s">
        <v>69</v>
      </c>
    </row>
    <row r="1360" spans="1:57" s="65" customFormat="1" ht="12" customHeight="1" x14ac:dyDescent="0.2">
      <c r="A1360" s="43">
        <v>1345</v>
      </c>
      <c r="B1360" s="166"/>
      <c r="C1360" s="166"/>
      <c r="D1360" s="166"/>
      <c r="E1360" s="162"/>
      <c r="F1360" s="166"/>
      <c r="G1360" s="162"/>
      <c r="H1360" s="162"/>
      <c r="I1360" s="189">
        <f t="shared" si="710"/>
        <v>0</v>
      </c>
      <c r="J1360" s="195"/>
      <c r="K1360" s="162"/>
      <c r="L1360" s="168"/>
      <c r="M1360" s="75">
        <f>_xlfn.XLOOKUP(L1360,list_vat[Страна],list_vat[Ставка НДС %],0,0)</f>
        <v>0</v>
      </c>
      <c r="N1360" s="162">
        <f t="shared" si="711"/>
        <v>0</v>
      </c>
      <c r="O1360" s="169"/>
      <c r="P1360" s="74">
        <f t="shared" si="732"/>
        <v>0</v>
      </c>
      <c r="Q1360" s="162"/>
      <c r="R1360" s="162" t="str">
        <f t="shared" si="712"/>
        <v>введи курс</v>
      </c>
      <c r="S1360" s="196">
        <f t="shared" si="713"/>
        <v>0</v>
      </c>
      <c r="T1360" s="192">
        <f t="shared" si="714"/>
        <v>0</v>
      </c>
      <c r="U1360" s="76">
        <f t="shared" si="715"/>
        <v>0</v>
      </c>
      <c r="V1360" s="123">
        <f t="shared" si="716"/>
        <v>0</v>
      </c>
      <c r="W1360" s="191"/>
      <c r="X1360" s="170"/>
      <c r="Y1360" s="74">
        <f t="shared" ref="Y1360:Y1423" si="733">ROUND(IF(offer_incoterms="DDP",X1360*(S1360+T1360),0),2)</f>
        <v>0</v>
      </c>
      <c r="Z1360" s="188"/>
      <c r="AA1360" s="130">
        <f t="shared" si="717"/>
        <v>0</v>
      </c>
      <c r="AB1360" s="74">
        <f t="shared" si="718"/>
        <v>0</v>
      </c>
      <c r="AC1360" s="356"/>
      <c r="AD1360" s="130" cm="1">
        <f t="array" ref="AD1360">IFERROR(ROUND((_xlfn.IFS(offer_sale_type="поставка",AB1360,offer_sale_type="транзит",S1360)*(1+AC1360))/E1360,2),0)</f>
        <v>0</v>
      </c>
      <c r="AE1360" s="74">
        <f t="shared" si="719"/>
        <v>0</v>
      </c>
      <c r="AF1360" s="123" cm="1">
        <f t="array" ref="AF1360">IFERROR(ROUND(_xlfn.IFS(offer_sale_type="поставка",AB1360,offer_sale_type="транзит",S1360)*AC1360,2),0)</f>
        <v>0</v>
      </c>
      <c r="AG1360" s="130">
        <f t="shared" ref="AG1360:AG1423" si="734">$BD1360*VLOOKUP($AG$3,$AF$4:$AG$7,2,FALSE)</f>
        <v>0</v>
      </c>
      <c r="AH1360" s="74">
        <f t="shared" ref="AH1360:AH1423" si="735">SUM(AE1360,AG1360,AI1360)*rate_forex_risk</f>
        <v>0</v>
      </c>
      <c r="AI1360" s="123">
        <f t="shared" ref="AI1360:AI1423" si="736">IF(OR(seller_region="TR",offer_sale_type="экспорт"),0,rate_fin_comm)*SUM(AZ1360,AZ1360*AW1360,T1360)</f>
        <v>0</v>
      </c>
      <c r="AJ1360" s="118">
        <f t="shared" si="720"/>
        <v>0</v>
      </c>
      <c r="AK1360" s="74">
        <f t="shared" si="721"/>
        <v>0</v>
      </c>
      <c r="AL1360" s="174">
        <f t="shared" si="722"/>
        <v>0</v>
      </c>
      <c r="AM1360" s="175">
        <f t="shared" ref="AM1360:AM1423" si="737">ROUND(AJ1360*(1+IF(offer_incoterms="DDP",rate_vatRu,0)),2)</f>
        <v>0</v>
      </c>
      <c r="AN1360" s="130">
        <f t="shared" si="723"/>
        <v>0</v>
      </c>
      <c r="AO1360" s="74">
        <f t="shared" ref="AO1360:AO1423" si="738">SUM(AY1360,Y1360:Z1360,T1360)*IF(AND(offer_incoterms="DDP",offer_sale_type&lt;&gt;"экспорт"),rate_vatRu,0)</f>
        <v>0</v>
      </c>
      <c r="AP1360" s="123">
        <f t="shared" si="724"/>
        <v>0</v>
      </c>
      <c r="AQ1360" s="118">
        <f t="shared" ref="AQ1360:AQ1423" si="739">IF(offer_sale_type="транзит",SUM(AF1360:AI1360,BA1360,BB1360),0)</f>
        <v>0</v>
      </c>
      <c r="AR1360" s="82" t="str">
        <f t="shared" si="725"/>
        <v>https://www.alta.ru/tnved/code//</v>
      </c>
      <c r="AS1360" s="157"/>
      <c r="AT1360" s="162"/>
      <c r="AU1360" s="74">
        <f t="shared" ref="AU1360:AU1423" si="740">IF(ISBLANK(AT1360),0,AJ1360-AT1360)</f>
        <v>0</v>
      </c>
      <c r="AV1360" s="157"/>
      <c r="AW1360" s="75">
        <f>_xlfn.IFNA(VLOOKUP(L1360,list_vat[],3,FALSE),0)</f>
        <v>0</v>
      </c>
      <c r="AX1360" s="74">
        <f t="shared" si="726"/>
        <v>0</v>
      </c>
      <c r="AY1360" s="74">
        <f t="shared" si="727"/>
        <v>0</v>
      </c>
      <c r="AZ1360" s="130">
        <f t="shared" si="728"/>
        <v>0</v>
      </c>
      <c r="BA1360" s="74">
        <f t="shared" ref="BA1360:BA1423" si="741">cost_fin_total*$BD1360</f>
        <v>0</v>
      </c>
      <c r="BB1360" s="193">
        <f t="shared" si="729"/>
        <v>0</v>
      </c>
      <c r="BC1360" s="102">
        <f t="shared" si="730"/>
        <v>0</v>
      </c>
      <c r="BD1360" s="102">
        <f t="shared" si="731"/>
        <v>0</v>
      </c>
      <c r="BE1360" s="413" t="s">
        <v>69</v>
      </c>
    </row>
    <row r="1361" spans="1:57" s="65" customFormat="1" ht="12" customHeight="1" x14ac:dyDescent="0.2">
      <c r="A1361" s="43">
        <v>1346</v>
      </c>
      <c r="B1361" s="166"/>
      <c r="C1361" s="166"/>
      <c r="D1361" s="166"/>
      <c r="E1361" s="162"/>
      <c r="F1361" s="166"/>
      <c r="G1361" s="162"/>
      <c r="H1361" s="162"/>
      <c r="I1361" s="189">
        <f t="shared" ref="I1361:I1424" si="742">E1361*G1361</f>
        <v>0</v>
      </c>
      <c r="J1361" s="195"/>
      <c r="K1361" s="162"/>
      <c r="L1361" s="168"/>
      <c r="M1361" s="75">
        <f>_xlfn.XLOOKUP(L1361,list_vat[Страна],list_vat[Ставка НДС %],0,0)</f>
        <v>0</v>
      </c>
      <c r="N1361" s="162">
        <f t="shared" ref="N1361:N1424" si="743">IFERROR(IF(L1361="Китай",K1361,K1361/(1+M1361)),0)</f>
        <v>0</v>
      </c>
      <c r="O1361" s="169"/>
      <c r="P1361" s="74">
        <f t="shared" si="732"/>
        <v>0</v>
      </c>
      <c r="Q1361" s="162"/>
      <c r="R1361" s="162" t="str">
        <f t="shared" ref="R1361:R1424" si="744">IF(ISBLANK(Q1361),"введи курс",P1361/Q1361)</f>
        <v>введи курс</v>
      </c>
      <c r="S1361" s="196">
        <f t="shared" ref="S1361:S1424" si="745">IF(AND(ISNUMBER(E1361),ISNUMBER(Q1361)),E1361*R1361,0)</f>
        <v>0</v>
      </c>
      <c r="T1361" s="192">
        <f t="shared" ref="T1361:T1424" si="746">$BC1361*V$11</f>
        <v>0</v>
      </c>
      <c r="U1361" s="76">
        <f t="shared" ref="U1361:U1424" si="747">$BC1361*W$11</f>
        <v>0</v>
      </c>
      <c r="V1361" s="123">
        <f t="shared" ref="V1361:V1424" si="748">+SUM(T1361:U1361)</f>
        <v>0</v>
      </c>
      <c r="W1361" s="191"/>
      <c r="X1361" s="170"/>
      <c r="Y1361" s="74">
        <f t="shared" si="733"/>
        <v>0</v>
      </c>
      <c r="Z1361" s="188"/>
      <c r="AA1361" s="130">
        <f t="shared" ref="AA1361:AA1424" si="749">IFERROR(AB1361/E1361,0)</f>
        <v>0</v>
      </c>
      <c r="AB1361" s="74">
        <f t="shared" ref="AB1361:AB1424" si="750">ROUND(SUM(S1361,V1361,Y1361:Z1361,BA1361:BB1361),2)</f>
        <v>0</v>
      </c>
      <c r="AC1361" s="356"/>
      <c r="AD1361" s="130" cm="1">
        <f t="array" ref="AD1361">IFERROR(ROUND((_xlfn.IFS(offer_sale_type="поставка",AB1361,offer_sale_type="транзит",S1361)*(1+AC1361))/E1361,2),0)</f>
        <v>0</v>
      </c>
      <c r="AE1361" s="74">
        <f t="shared" ref="AE1361:AE1424" si="751">AD1361*E1361</f>
        <v>0</v>
      </c>
      <c r="AF1361" s="123" cm="1">
        <f t="array" ref="AF1361">IFERROR(ROUND(_xlfn.IFS(offer_sale_type="поставка",AB1361,offer_sale_type="транзит",S1361)*AC1361,2),0)</f>
        <v>0</v>
      </c>
      <c r="AG1361" s="130">
        <f t="shared" si="734"/>
        <v>0</v>
      </c>
      <c r="AH1361" s="74">
        <f t="shared" si="735"/>
        <v>0</v>
      </c>
      <c r="AI1361" s="123">
        <f t="shared" si="736"/>
        <v>0</v>
      </c>
      <c r="AJ1361" s="118">
        <f t="shared" ref="AJ1361:AJ1424" si="752">IFERROR(ROUND(SUM(AB1361,AF1361:AI1361)/E1361,2),0)</f>
        <v>0</v>
      </c>
      <c r="AK1361" s="74">
        <f t="shared" ref="AK1361:AK1424" si="753">AJ1361*E1361</f>
        <v>0</v>
      </c>
      <c r="AL1361" s="174">
        <f t="shared" ref="AL1361:AL1424" si="754">ROUND(IFERROR(AM1361*E1361,0),2)</f>
        <v>0</v>
      </c>
      <c r="AM1361" s="175">
        <f t="shared" si="737"/>
        <v>0</v>
      </c>
      <c r="AN1361" s="130">
        <f t="shared" ref="AN1361:AN1424" si="755">AL1361-AK1361</f>
        <v>0</v>
      </c>
      <c r="AO1361" s="74">
        <f t="shared" si="738"/>
        <v>0</v>
      </c>
      <c r="AP1361" s="123">
        <f t="shared" ref="AP1361:AP1424" si="756">AN1361-AO1361</f>
        <v>0</v>
      </c>
      <c r="AQ1361" s="118">
        <f t="shared" si="739"/>
        <v>0</v>
      </c>
      <c r="AR1361" s="82" t="str">
        <f t="shared" ref="AR1361:AR1424" si="757">HYPERLINK("https://www.alta.ru/tnved/code/")&amp;W1361&amp;"/"</f>
        <v>https://www.alta.ru/tnved/code//</v>
      </c>
      <c r="AS1361" s="157"/>
      <c r="AT1361" s="162"/>
      <c r="AU1361" s="74">
        <f t="shared" si="740"/>
        <v>0</v>
      </c>
      <c r="AV1361" s="157"/>
      <c r="AW1361" s="75">
        <f>_xlfn.IFNA(VLOOKUP(L1361,list_vat[],3,FALSE),0)</f>
        <v>0</v>
      </c>
      <c r="AX1361" s="74">
        <f t="shared" ref="AX1361:AX1424" si="758">IFERROR(ROUND(S1361*(1+AW1361)/E1361,2),0)</f>
        <v>0</v>
      </c>
      <c r="AY1361" s="74">
        <f t="shared" ref="AY1361:AY1424" si="759">E1361*AX1361</f>
        <v>0</v>
      </c>
      <c r="AZ1361" s="130">
        <f t="shared" ref="AZ1361:AZ1424" si="760">S1361*(1+M1361)</f>
        <v>0</v>
      </c>
      <c r="BA1361" s="74">
        <f t="shared" si="741"/>
        <v>0</v>
      </c>
      <c r="BB1361" s="193">
        <f t="shared" ref="BB1361:BB1424" si="761">credit_sales_interest*BD1361</f>
        <v>0</v>
      </c>
      <c r="BC1361" s="102">
        <f t="shared" ref="BC1361:BC1424" si="762">IFERROR(IF($I$13&gt;0,$I1361/$I$13,$S1361/$S$13),0)</f>
        <v>0</v>
      </c>
      <c r="BD1361" s="102">
        <f t="shared" ref="BD1361:BD1424" si="763">IFERROR($S1361/$S$13,0)</f>
        <v>0</v>
      </c>
      <c r="BE1361" s="413" t="s">
        <v>69</v>
      </c>
    </row>
    <row r="1362" spans="1:57" s="65" customFormat="1" ht="12" customHeight="1" x14ac:dyDescent="0.2">
      <c r="A1362" s="43">
        <v>1347</v>
      </c>
      <c r="B1362" s="166"/>
      <c r="C1362" s="166"/>
      <c r="D1362" s="166"/>
      <c r="E1362" s="162"/>
      <c r="F1362" s="166"/>
      <c r="G1362" s="162"/>
      <c r="H1362" s="162"/>
      <c r="I1362" s="189">
        <f t="shared" si="742"/>
        <v>0</v>
      </c>
      <c r="J1362" s="195"/>
      <c r="K1362" s="162"/>
      <c r="L1362" s="168"/>
      <c r="M1362" s="75">
        <f>_xlfn.XLOOKUP(L1362,list_vat[Страна],list_vat[Ставка НДС %],0,0)</f>
        <v>0</v>
      </c>
      <c r="N1362" s="162">
        <f t="shared" si="743"/>
        <v>0</v>
      </c>
      <c r="O1362" s="169"/>
      <c r="P1362" s="74">
        <f t="shared" ref="P1362:P1425" si="764">N1362*(1-O1362)</f>
        <v>0</v>
      </c>
      <c r="Q1362" s="162"/>
      <c r="R1362" s="162" t="str">
        <f t="shared" si="744"/>
        <v>введи курс</v>
      </c>
      <c r="S1362" s="196">
        <f t="shared" si="745"/>
        <v>0</v>
      </c>
      <c r="T1362" s="192">
        <f t="shared" si="746"/>
        <v>0</v>
      </c>
      <c r="U1362" s="76">
        <f t="shared" si="747"/>
        <v>0</v>
      </c>
      <c r="V1362" s="123">
        <f t="shared" si="748"/>
        <v>0</v>
      </c>
      <c r="W1362" s="191"/>
      <c r="X1362" s="170"/>
      <c r="Y1362" s="74">
        <f t="shared" si="733"/>
        <v>0</v>
      </c>
      <c r="Z1362" s="188"/>
      <c r="AA1362" s="130">
        <f t="shared" si="749"/>
        <v>0</v>
      </c>
      <c r="AB1362" s="74">
        <f t="shared" si="750"/>
        <v>0</v>
      </c>
      <c r="AC1362" s="356"/>
      <c r="AD1362" s="130" cm="1">
        <f t="array" ref="AD1362">IFERROR(ROUND((_xlfn.IFS(offer_sale_type="поставка",AB1362,offer_sale_type="транзит",S1362)*(1+AC1362))/E1362,2),0)</f>
        <v>0</v>
      </c>
      <c r="AE1362" s="74">
        <f t="shared" si="751"/>
        <v>0</v>
      </c>
      <c r="AF1362" s="123" cm="1">
        <f t="array" ref="AF1362">IFERROR(ROUND(_xlfn.IFS(offer_sale_type="поставка",AB1362,offer_sale_type="транзит",S1362)*AC1362,2),0)</f>
        <v>0</v>
      </c>
      <c r="AG1362" s="130">
        <f t="shared" si="734"/>
        <v>0</v>
      </c>
      <c r="AH1362" s="74">
        <f t="shared" si="735"/>
        <v>0</v>
      </c>
      <c r="AI1362" s="123">
        <f t="shared" si="736"/>
        <v>0</v>
      </c>
      <c r="AJ1362" s="118">
        <f t="shared" si="752"/>
        <v>0</v>
      </c>
      <c r="AK1362" s="74">
        <f t="shared" si="753"/>
        <v>0</v>
      </c>
      <c r="AL1362" s="174">
        <f t="shared" si="754"/>
        <v>0</v>
      </c>
      <c r="AM1362" s="175">
        <f t="shared" si="737"/>
        <v>0</v>
      </c>
      <c r="AN1362" s="130">
        <f t="shared" si="755"/>
        <v>0</v>
      </c>
      <c r="AO1362" s="74">
        <f t="shared" si="738"/>
        <v>0</v>
      </c>
      <c r="AP1362" s="123">
        <f t="shared" si="756"/>
        <v>0</v>
      </c>
      <c r="AQ1362" s="118">
        <f t="shared" si="739"/>
        <v>0</v>
      </c>
      <c r="AR1362" s="82" t="str">
        <f t="shared" si="757"/>
        <v>https://www.alta.ru/tnved/code//</v>
      </c>
      <c r="AS1362" s="157"/>
      <c r="AT1362" s="162"/>
      <c r="AU1362" s="74">
        <f t="shared" si="740"/>
        <v>0</v>
      </c>
      <c r="AV1362" s="157"/>
      <c r="AW1362" s="75">
        <f>_xlfn.IFNA(VLOOKUP(L1362,list_vat[],3,FALSE),0)</f>
        <v>0</v>
      </c>
      <c r="AX1362" s="74">
        <f t="shared" si="758"/>
        <v>0</v>
      </c>
      <c r="AY1362" s="74">
        <f t="shared" si="759"/>
        <v>0</v>
      </c>
      <c r="AZ1362" s="130">
        <f t="shared" si="760"/>
        <v>0</v>
      </c>
      <c r="BA1362" s="74">
        <f t="shared" si="741"/>
        <v>0</v>
      </c>
      <c r="BB1362" s="193">
        <f t="shared" si="761"/>
        <v>0</v>
      </c>
      <c r="BC1362" s="102">
        <f t="shared" si="762"/>
        <v>0</v>
      </c>
      <c r="BD1362" s="102">
        <f t="shared" si="763"/>
        <v>0</v>
      </c>
      <c r="BE1362" s="413" t="s">
        <v>69</v>
      </c>
    </row>
    <row r="1363" spans="1:57" s="65" customFormat="1" ht="12" customHeight="1" x14ac:dyDescent="0.2">
      <c r="A1363" s="43">
        <v>1348</v>
      </c>
      <c r="B1363" s="166"/>
      <c r="C1363" s="166"/>
      <c r="D1363" s="166"/>
      <c r="E1363" s="162"/>
      <c r="F1363" s="166"/>
      <c r="G1363" s="162"/>
      <c r="H1363" s="162"/>
      <c r="I1363" s="189">
        <f t="shared" si="742"/>
        <v>0</v>
      </c>
      <c r="J1363" s="195"/>
      <c r="K1363" s="162"/>
      <c r="L1363" s="168"/>
      <c r="M1363" s="75">
        <f>_xlfn.XLOOKUP(L1363,list_vat[Страна],list_vat[Ставка НДС %],0,0)</f>
        <v>0</v>
      </c>
      <c r="N1363" s="162">
        <f t="shared" si="743"/>
        <v>0</v>
      </c>
      <c r="O1363" s="169"/>
      <c r="P1363" s="74">
        <f t="shared" si="764"/>
        <v>0</v>
      </c>
      <c r="Q1363" s="162"/>
      <c r="R1363" s="162" t="str">
        <f t="shared" si="744"/>
        <v>введи курс</v>
      </c>
      <c r="S1363" s="196">
        <f t="shared" si="745"/>
        <v>0</v>
      </c>
      <c r="T1363" s="192">
        <f t="shared" si="746"/>
        <v>0</v>
      </c>
      <c r="U1363" s="76">
        <f t="shared" si="747"/>
        <v>0</v>
      </c>
      <c r="V1363" s="123">
        <f t="shared" si="748"/>
        <v>0</v>
      </c>
      <c r="W1363" s="191"/>
      <c r="X1363" s="170"/>
      <c r="Y1363" s="74">
        <f t="shared" si="733"/>
        <v>0</v>
      </c>
      <c r="Z1363" s="188"/>
      <c r="AA1363" s="130">
        <f t="shared" si="749"/>
        <v>0</v>
      </c>
      <c r="AB1363" s="74">
        <f t="shared" si="750"/>
        <v>0</v>
      </c>
      <c r="AC1363" s="356"/>
      <c r="AD1363" s="130" cm="1">
        <f t="array" ref="AD1363">IFERROR(ROUND((_xlfn.IFS(offer_sale_type="поставка",AB1363,offer_sale_type="транзит",S1363)*(1+AC1363))/E1363,2),0)</f>
        <v>0</v>
      </c>
      <c r="AE1363" s="74">
        <f t="shared" si="751"/>
        <v>0</v>
      </c>
      <c r="AF1363" s="123" cm="1">
        <f t="array" ref="AF1363">IFERROR(ROUND(_xlfn.IFS(offer_sale_type="поставка",AB1363,offer_sale_type="транзит",S1363)*AC1363,2),0)</f>
        <v>0</v>
      </c>
      <c r="AG1363" s="130">
        <f t="shared" si="734"/>
        <v>0</v>
      </c>
      <c r="AH1363" s="74">
        <f t="shared" si="735"/>
        <v>0</v>
      </c>
      <c r="AI1363" s="123">
        <f t="shared" si="736"/>
        <v>0</v>
      </c>
      <c r="AJ1363" s="118">
        <f t="shared" si="752"/>
        <v>0</v>
      </c>
      <c r="AK1363" s="74">
        <f t="shared" si="753"/>
        <v>0</v>
      </c>
      <c r="AL1363" s="174">
        <f t="shared" si="754"/>
        <v>0</v>
      </c>
      <c r="AM1363" s="175">
        <f t="shared" si="737"/>
        <v>0</v>
      </c>
      <c r="AN1363" s="130">
        <f t="shared" si="755"/>
        <v>0</v>
      </c>
      <c r="AO1363" s="74">
        <f t="shared" si="738"/>
        <v>0</v>
      </c>
      <c r="AP1363" s="123">
        <f t="shared" si="756"/>
        <v>0</v>
      </c>
      <c r="AQ1363" s="118">
        <f t="shared" si="739"/>
        <v>0</v>
      </c>
      <c r="AR1363" s="82" t="str">
        <f t="shared" si="757"/>
        <v>https://www.alta.ru/tnved/code//</v>
      </c>
      <c r="AS1363" s="157"/>
      <c r="AT1363" s="162"/>
      <c r="AU1363" s="74">
        <f t="shared" si="740"/>
        <v>0</v>
      </c>
      <c r="AV1363" s="157"/>
      <c r="AW1363" s="75">
        <f>_xlfn.IFNA(VLOOKUP(L1363,list_vat[],3,FALSE),0)</f>
        <v>0</v>
      </c>
      <c r="AX1363" s="74">
        <f t="shared" si="758"/>
        <v>0</v>
      </c>
      <c r="AY1363" s="74">
        <f t="shared" si="759"/>
        <v>0</v>
      </c>
      <c r="AZ1363" s="130">
        <f t="shared" si="760"/>
        <v>0</v>
      </c>
      <c r="BA1363" s="74">
        <f t="shared" si="741"/>
        <v>0</v>
      </c>
      <c r="BB1363" s="193">
        <f t="shared" si="761"/>
        <v>0</v>
      </c>
      <c r="BC1363" s="102">
        <f t="shared" si="762"/>
        <v>0</v>
      </c>
      <c r="BD1363" s="102">
        <f t="shared" si="763"/>
        <v>0</v>
      </c>
      <c r="BE1363" s="413" t="s">
        <v>69</v>
      </c>
    </row>
    <row r="1364" spans="1:57" s="65" customFormat="1" ht="12" customHeight="1" x14ac:dyDescent="0.2">
      <c r="A1364" s="43">
        <v>1349</v>
      </c>
      <c r="B1364" s="166"/>
      <c r="C1364" s="166"/>
      <c r="D1364" s="166"/>
      <c r="E1364" s="162"/>
      <c r="F1364" s="166"/>
      <c r="G1364" s="162"/>
      <c r="H1364" s="162"/>
      <c r="I1364" s="189">
        <f t="shared" si="742"/>
        <v>0</v>
      </c>
      <c r="J1364" s="195"/>
      <c r="K1364" s="162"/>
      <c r="L1364" s="168"/>
      <c r="M1364" s="75">
        <f>_xlfn.XLOOKUP(L1364,list_vat[Страна],list_vat[Ставка НДС %],0,0)</f>
        <v>0</v>
      </c>
      <c r="N1364" s="162">
        <f t="shared" si="743"/>
        <v>0</v>
      </c>
      <c r="O1364" s="169"/>
      <c r="P1364" s="74">
        <f t="shared" si="764"/>
        <v>0</v>
      </c>
      <c r="Q1364" s="162"/>
      <c r="R1364" s="162" t="str">
        <f t="shared" si="744"/>
        <v>введи курс</v>
      </c>
      <c r="S1364" s="196">
        <f t="shared" si="745"/>
        <v>0</v>
      </c>
      <c r="T1364" s="192">
        <f t="shared" si="746"/>
        <v>0</v>
      </c>
      <c r="U1364" s="76">
        <f t="shared" si="747"/>
        <v>0</v>
      </c>
      <c r="V1364" s="123">
        <f t="shared" si="748"/>
        <v>0</v>
      </c>
      <c r="W1364" s="191"/>
      <c r="X1364" s="170"/>
      <c r="Y1364" s="74">
        <f t="shared" si="733"/>
        <v>0</v>
      </c>
      <c r="Z1364" s="188"/>
      <c r="AA1364" s="130">
        <f t="shared" si="749"/>
        <v>0</v>
      </c>
      <c r="AB1364" s="74">
        <f t="shared" si="750"/>
        <v>0</v>
      </c>
      <c r="AC1364" s="356"/>
      <c r="AD1364" s="130" cm="1">
        <f t="array" ref="AD1364">IFERROR(ROUND((_xlfn.IFS(offer_sale_type="поставка",AB1364,offer_sale_type="транзит",S1364)*(1+AC1364))/E1364,2),0)</f>
        <v>0</v>
      </c>
      <c r="AE1364" s="74">
        <f t="shared" si="751"/>
        <v>0</v>
      </c>
      <c r="AF1364" s="123" cm="1">
        <f t="array" ref="AF1364">IFERROR(ROUND(_xlfn.IFS(offer_sale_type="поставка",AB1364,offer_sale_type="транзит",S1364)*AC1364,2),0)</f>
        <v>0</v>
      </c>
      <c r="AG1364" s="130">
        <f t="shared" si="734"/>
        <v>0</v>
      </c>
      <c r="AH1364" s="74">
        <f t="shared" si="735"/>
        <v>0</v>
      </c>
      <c r="AI1364" s="123">
        <f t="shared" si="736"/>
        <v>0</v>
      </c>
      <c r="AJ1364" s="118">
        <f t="shared" si="752"/>
        <v>0</v>
      </c>
      <c r="AK1364" s="74">
        <f t="shared" si="753"/>
        <v>0</v>
      </c>
      <c r="AL1364" s="174">
        <f t="shared" si="754"/>
        <v>0</v>
      </c>
      <c r="AM1364" s="175">
        <f t="shared" si="737"/>
        <v>0</v>
      </c>
      <c r="AN1364" s="130">
        <f t="shared" si="755"/>
        <v>0</v>
      </c>
      <c r="AO1364" s="74">
        <f t="shared" si="738"/>
        <v>0</v>
      </c>
      <c r="AP1364" s="123">
        <f t="shared" si="756"/>
        <v>0</v>
      </c>
      <c r="AQ1364" s="118">
        <f t="shared" si="739"/>
        <v>0</v>
      </c>
      <c r="AR1364" s="82" t="str">
        <f t="shared" si="757"/>
        <v>https://www.alta.ru/tnved/code//</v>
      </c>
      <c r="AS1364" s="157"/>
      <c r="AT1364" s="162"/>
      <c r="AU1364" s="74">
        <f t="shared" si="740"/>
        <v>0</v>
      </c>
      <c r="AV1364" s="157"/>
      <c r="AW1364" s="75">
        <f>_xlfn.IFNA(VLOOKUP(L1364,list_vat[],3,FALSE),0)</f>
        <v>0</v>
      </c>
      <c r="AX1364" s="74">
        <f t="shared" si="758"/>
        <v>0</v>
      </c>
      <c r="AY1364" s="74">
        <f t="shared" si="759"/>
        <v>0</v>
      </c>
      <c r="AZ1364" s="130">
        <f t="shared" si="760"/>
        <v>0</v>
      </c>
      <c r="BA1364" s="74">
        <f t="shared" si="741"/>
        <v>0</v>
      </c>
      <c r="BB1364" s="193">
        <f t="shared" si="761"/>
        <v>0</v>
      </c>
      <c r="BC1364" s="102">
        <f t="shared" si="762"/>
        <v>0</v>
      </c>
      <c r="BD1364" s="102">
        <f t="shared" si="763"/>
        <v>0</v>
      </c>
      <c r="BE1364" s="413" t="s">
        <v>69</v>
      </c>
    </row>
    <row r="1365" spans="1:57" s="65" customFormat="1" ht="12" customHeight="1" x14ac:dyDescent="0.2">
      <c r="A1365" s="43">
        <v>1350</v>
      </c>
      <c r="B1365" s="166"/>
      <c r="C1365" s="166"/>
      <c r="D1365" s="166"/>
      <c r="E1365" s="162"/>
      <c r="F1365" s="166"/>
      <c r="G1365" s="162"/>
      <c r="H1365" s="162"/>
      <c r="I1365" s="189">
        <f t="shared" si="742"/>
        <v>0</v>
      </c>
      <c r="J1365" s="195"/>
      <c r="K1365" s="162"/>
      <c r="L1365" s="168"/>
      <c r="M1365" s="75">
        <f>_xlfn.XLOOKUP(L1365,list_vat[Страна],list_vat[Ставка НДС %],0,0)</f>
        <v>0</v>
      </c>
      <c r="N1365" s="162">
        <f t="shared" si="743"/>
        <v>0</v>
      </c>
      <c r="O1365" s="169"/>
      <c r="P1365" s="74">
        <f t="shared" si="764"/>
        <v>0</v>
      </c>
      <c r="Q1365" s="162"/>
      <c r="R1365" s="162" t="str">
        <f t="shared" si="744"/>
        <v>введи курс</v>
      </c>
      <c r="S1365" s="196">
        <f t="shared" si="745"/>
        <v>0</v>
      </c>
      <c r="T1365" s="192">
        <f t="shared" si="746"/>
        <v>0</v>
      </c>
      <c r="U1365" s="76">
        <f t="shared" si="747"/>
        <v>0</v>
      </c>
      <c r="V1365" s="123">
        <f t="shared" si="748"/>
        <v>0</v>
      </c>
      <c r="W1365" s="191"/>
      <c r="X1365" s="170"/>
      <c r="Y1365" s="74">
        <f t="shared" si="733"/>
        <v>0</v>
      </c>
      <c r="Z1365" s="188"/>
      <c r="AA1365" s="130">
        <f t="shared" si="749"/>
        <v>0</v>
      </c>
      <c r="AB1365" s="74">
        <f t="shared" si="750"/>
        <v>0</v>
      </c>
      <c r="AC1365" s="356"/>
      <c r="AD1365" s="130" cm="1">
        <f t="array" ref="AD1365">IFERROR(ROUND((_xlfn.IFS(offer_sale_type="поставка",AB1365,offer_sale_type="транзит",S1365)*(1+AC1365))/E1365,2),0)</f>
        <v>0</v>
      </c>
      <c r="AE1365" s="74">
        <f t="shared" si="751"/>
        <v>0</v>
      </c>
      <c r="AF1365" s="123" cm="1">
        <f t="array" ref="AF1365">IFERROR(ROUND(_xlfn.IFS(offer_sale_type="поставка",AB1365,offer_sale_type="транзит",S1365)*AC1365,2),0)</f>
        <v>0</v>
      </c>
      <c r="AG1365" s="130">
        <f t="shared" si="734"/>
        <v>0</v>
      </c>
      <c r="AH1365" s="74">
        <f t="shared" si="735"/>
        <v>0</v>
      </c>
      <c r="AI1365" s="123">
        <f t="shared" si="736"/>
        <v>0</v>
      </c>
      <c r="AJ1365" s="118">
        <f t="shared" si="752"/>
        <v>0</v>
      </c>
      <c r="AK1365" s="74">
        <f t="shared" si="753"/>
        <v>0</v>
      </c>
      <c r="AL1365" s="174">
        <f t="shared" si="754"/>
        <v>0</v>
      </c>
      <c r="AM1365" s="175">
        <f t="shared" si="737"/>
        <v>0</v>
      </c>
      <c r="AN1365" s="130">
        <f t="shared" si="755"/>
        <v>0</v>
      </c>
      <c r="AO1365" s="74">
        <f t="shared" si="738"/>
        <v>0</v>
      </c>
      <c r="AP1365" s="123">
        <f t="shared" si="756"/>
        <v>0</v>
      </c>
      <c r="AQ1365" s="118">
        <f t="shared" si="739"/>
        <v>0</v>
      </c>
      <c r="AR1365" s="82" t="str">
        <f t="shared" si="757"/>
        <v>https://www.alta.ru/tnved/code//</v>
      </c>
      <c r="AS1365" s="157"/>
      <c r="AT1365" s="162"/>
      <c r="AU1365" s="74">
        <f t="shared" si="740"/>
        <v>0</v>
      </c>
      <c r="AV1365" s="157"/>
      <c r="AW1365" s="75">
        <f>_xlfn.IFNA(VLOOKUP(L1365,list_vat[],3,FALSE),0)</f>
        <v>0</v>
      </c>
      <c r="AX1365" s="74">
        <f t="shared" si="758"/>
        <v>0</v>
      </c>
      <c r="AY1365" s="74">
        <f t="shared" si="759"/>
        <v>0</v>
      </c>
      <c r="AZ1365" s="130">
        <f t="shared" si="760"/>
        <v>0</v>
      </c>
      <c r="BA1365" s="74">
        <f t="shared" si="741"/>
        <v>0</v>
      </c>
      <c r="BB1365" s="193">
        <f t="shared" si="761"/>
        <v>0</v>
      </c>
      <c r="BC1365" s="102">
        <f t="shared" si="762"/>
        <v>0</v>
      </c>
      <c r="BD1365" s="102">
        <f t="shared" si="763"/>
        <v>0</v>
      </c>
      <c r="BE1365" s="413" t="s">
        <v>69</v>
      </c>
    </row>
    <row r="1366" spans="1:57" s="65" customFormat="1" ht="12" customHeight="1" x14ac:dyDescent="0.2">
      <c r="A1366" s="43">
        <v>1351</v>
      </c>
      <c r="B1366" s="166"/>
      <c r="C1366" s="166"/>
      <c r="D1366" s="166"/>
      <c r="E1366" s="162"/>
      <c r="F1366" s="166"/>
      <c r="G1366" s="162"/>
      <c r="H1366" s="162"/>
      <c r="I1366" s="189">
        <f t="shared" si="742"/>
        <v>0</v>
      </c>
      <c r="J1366" s="195"/>
      <c r="K1366" s="162"/>
      <c r="L1366" s="168"/>
      <c r="M1366" s="75">
        <f>_xlfn.XLOOKUP(L1366,list_vat[Страна],list_vat[Ставка НДС %],0,0)</f>
        <v>0</v>
      </c>
      <c r="N1366" s="162">
        <f t="shared" si="743"/>
        <v>0</v>
      </c>
      <c r="O1366" s="169"/>
      <c r="P1366" s="74">
        <f t="shared" si="764"/>
        <v>0</v>
      </c>
      <c r="Q1366" s="162"/>
      <c r="R1366" s="162" t="str">
        <f t="shared" si="744"/>
        <v>введи курс</v>
      </c>
      <c r="S1366" s="196">
        <f t="shared" si="745"/>
        <v>0</v>
      </c>
      <c r="T1366" s="192">
        <f t="shared" si="746"/>
        <v>0</v>
      </c>
      <c r="U1366" s="76">
        <f t="shared" si="747"/>
        <v>0</v>
      </c>
      <c r="V1366" s="123">
        <f t="shared" si="748"/>
        <v>0</v>
      </c>
      <c r="W1366" s="191"/>
      <c r="X1366" s="170"/>
      <c r="Y1366" s="74">
        <f t="shared" si="733"/>
        <v>0</v>
      </c>
      <c r="Z1366" s="188"/>
      <c r="AA1366" s="130">
        <f t="shared" si="749"/>
        <v>0</v>
      </c>
      <c r="AB1366" s="74">
        <f t="shared" si="750"/>
        <v>0</v>
      </c>
      <c r="AC1366" s="356"/>
      <c r="AD1366" s="130" cm="1">
        <f t="array" ref="AD1366">IFERROR(ROUND((_xlfn.IFS(offer_sale_type="поставка",AB1366,offer_sale_type="транзит",S1366)*(1+AC1366))/E1366,2),0)</f>
        <v>0</v>
      </c>
      <c r="AE1366" s="74">
        <f t="shared" si="751"/>
        <v>0</v>
      </c>
      <c r="AF1366" s="123" cm="1">
        <f t="array" ref="AF1366">IFERROR(ROUND(_xlfn.IFS(offer_sale_type="поставка",AB1366,offer_sale_type="транзит",S1366)*AC1366,2),0)</f>
        <v>0</v>
      </c>
      <c r="AG1366" s="130">
        <f t="shared" si="734"/>
        <v>0</v>
      </c>
      <c r="AH1366" s="74">
        <f t="shared" si="735"/>
        <v>0</v>
      </c>
      <c r="AI1366" s="123">
        <f t="shared" si="736"/>
        <v>0</v>
      </c>
      <c r="AJ1366" s="118">
        <f t="shared" si="752"/>
        <v>0</v>
      </c>
      <c r="AK1366" s="74">
        <f t="shared" si="753"/>
        <v>0</v>
      </c>
      <c r="AL1366" s="174">
        <f t="shared" si="754"/>
        <v>0</v>
      </c>
      <c r="AM1366" s="175">
        <f t="shared" si="737"/>
        <v>0</v>
      </c>
      <c r="AN1366" s="130">
        <f t="shared" si="755"/>
        <v>0</v>
      </c>
      <c r="AO1366" s="74">
        <f t="shared" si="738"/>
        <v>0</v>
      </c>
      <c r="AP1366" s="123">
        <f t="shared" si="756"/>
        <v>0</v>
      </c>
      <c r="AQ1366" s="118">
        <f t="shared" si="739"/>
        <v>0</v>
      </c>
      <c r="AR1366" s="82" t="str">
        <f t="shared" si="757"/>
        <v>https://www.alta.ru/tnved/code//</v>
      </c>
      <c r="AS1366" s="157"/>
      <c r="AT1366" s="162"/>
      <c r="AU1366" s="74">
        <f t="shared" si="740"/>
        <v>0</v>
      </c>
      <c r="AV1366" s="157"/>
      <c r="AW1366" s="75">
        <f>_xlfn.IFNA(VLOOKUP(L1366,list_vat[],3,FALSE),0)</f>
        <v>0</v>
      </c>
      <c r="AX1366" s="74">
        <f t="shared" si="758"/>
        <v>0</v>
      </c>
      <c r="AY1366" s="74">
        <f t="shared" si="759"/>
        <v>0</v>
      </c>
      <c r="AZ1366" s="130">
        <f t="shared" si="760"/>
        <v>0</v>
      </c>
      <c r="BA1366" s="74">
        <f t="shared" si="741"/>
        <v>0</v>
      </c>
      <c r="BB1366" s="193">
        <f t="shared" si="761"/>
        <v>0</v>
      </c>
      <c r="BC1366" s="102">
        <f t="shared" si="762"/>
        <v>0</v>
      </c>
      <c r="BD1366" s="102">
        <f t="shared" si="763"/>
        <v>0</v>
      </c>
      <c r="BE1366" s="413" t="s">
        <v>69</v>
      </c>
    </row>
    <row r="1367" spans="1:57" s="65" customFormat="1" ht="12" customHeight="1" x14ac:dyDescent="0.2">
      <c r="A1367" s="43">
        <v>1352</v>
      </c>
      <c r="B1367" s="166"/>
      <c r="C1367" s="166"/>
      <c r="D1367" s="166"/>
      <c r="E1367" s="162"/>
      <c r="F1367" s="166"/>
      <c r="G1367" s="162"/>
      <c r="H1367" s="162"/>
      <c r="I1367" s="189">
        <f t="shared" si="742"/>
        <v>0</v>
      </c>
      <c r="J1367" s="195"/>
      <c r="K1367" s="162"/>
      <c r="L1367" s="168"/>
      <c r="M1367" s="75">
        <f>_xlfn.XLOOKUP(L1367,list_vat[Страна],list_vat[Ставка НДС %],0,0)</f>
        <v>0</v>
      </c>
      <c r="N1367" s="162">
        <f t="shared" si="743"/>
        <v>0</v>
      </c>
      <c r="O1367" s="169"/>
      <c r="P1367" s="74">
        <f t="shared" si="764"/>
        <v>0</v>
      </c>
      <c r="Q1367" s="162"/>
      <c r="R1367" s="162" t="str">
        <f t="shared" si="744"/>
        <v>введи курс</v>
      </c>
      <c r="S1367" s="196">
        <f t="shared" si="745"/>
        <v>0</v>
      </c>
      <c r="T1367" s="192">
        <f t="shared" si="746"/>
        <v>0</v>
      </c>
      <c r="U1367" s="76">
        <f t="shared" si="747"/>
        <v>0</v>
      </c>
      <c r="V1367" s="123">
        <f t="shared" si="748"/>
        <v>0</v>
      </c>
      <c r="W1367" s="191"/>
      <c r="X1367" s="170"/>
      <c r="Y1367" s="74">
        <f t="shared" si="733"/>
        <v>0</v>
      </c>
      <c r="Z1367" s="188"/>
      <c r="AA1367" s="130">
        <f t="shared" si="749"/>
        <v>0</v>
      </c>
      <c r="AB1367" s="74">
        <f t="shared" si="750"/>
        <v>0</v>
      </c>
      <c r="AC1367" s="356"/>
      <c r="AD1367" s="130" cm="1">
        <f t="array" ref="AD1367">IFERROR(ROUND((_xlfn.IFS(offer_sale_type="поставка",AB1367,offer_sale_type="транзит",S1367)*(1+AC1367))/E1367,2),0)</f>
        <v>0</v>
      </c>
      <c r="AE1367" s="74">
        <f t="shared" si="751"/>
        <v>0</v>
      </c>
      <c r="AF1367" s="123" cm="1">
        <f t="array" ref="AF1367">IFERROR(ROUND(_xlfn.IFS(offer_sale_type="поставка",AB1367,offer_sale_type="транзит",S1367)*AC1367,2),0)</f>
        <v>0</v>
      </c>
      <c r="AG1367" s="130">
        <f t="shared" si="734"/>
        <v>0</v>
      </c>
      <c r="AH1367" s="74">
        <f t="shared" si="735"/>
        <v>0</v>
      </c>
      <c r="AI1367" s="123">
        <f t="shared" si="736"/>
        <v>0</v>
      </c>
      <c r="AJ1367" s="118">
        <f t="shared" si="752"/>
        <v>0</v>
      </c>
      <c r="AK1367" s="74">
        <f t="shared" si="753"/>
        <v>0</v>
      </c>
      <c r="AL1367" s="174">
        <f t="shared" si="754"/>
        <v>0</v>
      </c>
      <c r="AM1367" s="175">
        <f t="shared" si="737"/>
        <v>0</v>
      </c>
      <c r="AN1367" s="130">
        <f t="shared" si="755"/>
        <v>0</v>
      </c>
      <c r="AO1367" s="74">
        <f t="shared" si="738"/>
        <v>0</v>
      </c>
      <c r="AP1367" s="123">
        <f t="shared" si="756"/>
        <v>0</v>
      </c>
      <c r="AQ1367" s="118">
        <f t="shared" si="739"/>
        <v>0</v>
      </c>
      <c r="AR1367" s="82" t="str">
        <f t="shared" si="757"/>
        <v>https://www.alta.ru/tnved/code//</v>
      </c>
      <c r="AS1367" s="157"/>
      <c r="AT1367" s="162"/>
      <c r="AU1367" s="74">
        <f t="shared" si="740"/>
        <v>0</v>
      </c>
      <c r="AV1367" s="157"/>
      <c r="AW1367" s="75">
        <f>_xlfn.IFNA(VLOOKUP(L1367,list_vat[],3,FALSE),0)</f>
        <v>0</v>
      </c>
      <c r="AX1367" s="74">
        <f t="shared" si="758"/>
        <v>0</v>
      </c>
      <c r="AY1367" s="74">
        <f t="shared" si="759"/>
        <v>0</v>
      </c>
      <c r="AZ1367" s="130">
        <f t="shared" si="760"/>
        <v>0</v>
      </c>
      <c r="BA1367" s="74">
        <f t="shared" si="741"/>
        <v>0</v>
      </c>
      <c r="BB1367" s="193">
        <f t="shared" si="761"/>
        <v>0</v>
      </c>
      <c r="BC1367" s="102">
        <f t="shared" si="762"/>
        <v>0</v>
      </c>
      <c r="BD1367" s="102">
        <f t="shared" si="763"/>
        <v>0</v>
      </c>
      <c r="BE1367" s="413" t="s">
        <v>69</v>
      </c>
    </row>
    <row r="1368" spans="1:57" s="65" customFormat="1" ht="12" customHeight="1" x14ac:dyDescent="0.2">
      <c r="A1368" s="43">
        <v>1353</v>
      </c>
      <c r="B1368" s="166"/>
      <c r="C1368" s="166"/>
      <c r="D1368" s="166"/>
      <c r="E1368" s="162"/>
      <c r="F1368" s="166"/>
      <c r="G1368" s="162"/>
      <c r="H1368" s="162"/>
      <c r="I1368" s="189">
        <f t="shared" si="742"/>
        <v>0</v>
      </c>
      <c r="J1368" s="195"/>
      <c r="K1368" s="162"/>
      <c r="L1368" s="168"/>
      <c r="M1368" s="75">
        <f>_xlfn.XLOOKUP(L1368,list_vat[Страна],list_vat[Ставка НДС %],0,0)</f>
        <v>0</v>
      </c>
      <c r="N1368" s="162">
        <f t="shared" si="743"/>
        <v>0</v>
      </c>
      <c r="O1368" s="169"/>
      <c r="P1368" s="74">
        <f t="shared" si="764"/>
        <v>0</v>
      </c>
      <c r="Q1368" s="162"/>
      <c r="R1368" s="162" t="str">
        <f t="shared" si="744"/>
        <v>введи курс</v>
      </c>
      <c r="S1368" s="196">
        <f t="shared" si="745"/>
        <v>0</v>
      </c>
      <c r="T1368" s="192">
        <f t="shared" si="746"/>
        <v>0</v>
      </c>
      <c r="U1368" s="76">
        <f t="shared" si="747"/>
        <v>0</v>
      </c>
      <c r="V1368" s="123">
        <f t="shared" si="748"/>
        <v>0</v>
      </c>
      <c r="W1368" s="191"/>
      <c r="X1368" s="170"/>
      <c r="Y1368" s="74">
        <f t="shared" si="733"/>
        <v>0</v>
      </c>
      <c r="Z1368" s="188"/>
      <c r="AA1368" s="130">
        <f t="shared" si="749"/>
        <v>0</v>
      </c>
      <c r="AB1368" s="74">
        <f t="shared" si="750"/>
        <v>0</v>
      </c>
      <c r="AC1368" s="356"/>
      <c r="AD1368" s="130" cm="1">
        <f t="array" ref="AD1368">IFERROR(ROUND((_xlfn.IFS(offer_sale_type="поставка",AB1368,offer_sale_type="транзит",S1368)*(1+AC1368))/E1368,2),0)</f>
        <v>0</v>
      </c>
      <c r="AE1368" s="74">
        <f t="shared" si="751"/>
        <v>0</v>
      </c>
      <c r="AF1368" s="123" cm="1">
        <f t="array" ref="AF1368">IFERROR(ROUND(_xlfn.IFS(offer_sale_type="поставка",AB1368,offer_sale_type="транзит",S1368)*AC1368,2),0)</f>
        <v>0</v>
      </c>
      <c r="AG1368" s="130">
        <f t="shared" si="734"/>
        <v>0</v>
      </c>
      <c r="AH1368" s="74">
        <f t="shared" si="735"/>
        <v>0</v>
      </c>
      <c r="AI1368" s="123">
        <f t="shared" si="736"/>
        <v>0</v>
      </c>
      <c r="AJ1368" s="118">
        <f t="shared" si="752"/>
        <v>0</v>
      </c>
      <c r="AK1368" s="74">
        <f t="shared" si="753"/>
        <v>0</v>
      </c>
      <c r="AL1368" s="174">
        <f t="shared" si="754"/>
        <v>0</v>
      </c>
      <c r="AM1368" s="175">
        <f t="shared" si="737"/>
        <v>0</v>
      </c>
      <c r="AN1368" s="130">
        <f t="shared" si="755"/>
        <v>0</v>
      </c>
      <c r="AO1368" s="74">
        <f t="shared" si="738"/>
        <v>0</v>
      </c>
      <c r="AP1368" s="123">
        <f t="shared" si="756"/>
        <v>0</v>
      </c>
      <c r="AQ1368" s="118">
        <f t="shared" si="739"/>
        <v>0</v>
      </c>
      <c r="AR1368" s="82" t="str">
        <f t="shared" si="757"/>
        <v>https://www.alta.ru/tnved/code//</v>
      </c>
      <c r="AS1368" s="157"/>
      <c r="AT1368" s="162"/>
      <c r="AU1368" s="74">
        <f t="shared" si="740"/>
        <v>0</v>
      </c>
      <c r="AV1368" s="157"/>
      <c r="AW1368" s="75">
        <f>_xlfn.IFNA(VLOOKUP(L1368,list_vat[],3,FALSE),0)</f>
        <v>0</v>
      </c>
      <c r="AX1368" s="74">
        <f t="shared" si="758"/>
        <v>0</v>
      </c>
      <c r="AY1368" s="74">
        <f t="shared" si="759"/>
        <v>0</v>
      </c>
      <c r="AZ1368" s="130">
        <f t="shared" si="760"/>
        <v>0</v>
      </c>
      <c r="BA1368" s="74">
        <f t="shared" si="741"/>
        <v>0</v>
      </c>
      <c r="BB1368" s="193">
        <f t="shared" si="761"/>
        <v>0</v>
      </c>
      <c r="BC1368" s="102">
        <f t="shared" si="762"/>
        <v>0</v>
      </c>
      <c r="BD1368" s="102">
        <f t="shared" si="763"/>
        <v>0</v>
      </c>
      <c r="BE1368" s="413" t="s">
        <v>69</v>
      </c>
    </row>
    <row r="1369" spans="1:57" s="65" customFormat="1" ht="12" customHeight="1" x14ac:dyDescent="0.2">
      <c r="A1369" s="43">
        <v>1354</v>
      </c>
      <c r="B1369" s="166"/>
      <c r="C1369" s="166"/>
      <c r="D1369" s="166"/>
      <c r="E1369" s="162"/>
      <c r="F1369" s="166"/>
      <c r="G1369" s="162"/>
      <c r="H1369" s="162"/>
      <c r="I1369" s="189">
        <f t="shared" si="742"/>
        <v>0</v>
      </c>
      <c r="J1369" s="195"/>
      <c r="K1369" s="162"/>
      <c r="L1369" s="168"/>
      <c r="M1369" s="75">
        <f>_xlfn.XLOOKUP(L1369,list_vat[Страна],list_vat[Ставка НДС %],0,0)</f>
        <v>0</v>
      </c>
      <c r="N1369" s="162">
        <f t="shared" si="743"/>
        <v>0</v>
      </c>
      <c r="O1369" s="169"/>
      <c r="P1369" s="74">
        <f t="shared" si="764"/>
        <v>0</v>
      </c>
      <c r="Q1369" s="162"/>
      <c r="R1369" s="162" t="str">
        <f t="shared" si="744"/>
        <v>введи курс</v>
      </c>
      <c r="S1369" s="196">
        <f t="shared" si="745"/>
        <v>0</v>
      </c>
      <c r="T1369" s="192">
        <f t="shared" si="746"/>
        <v>0</v>
      </c>
      <c r="U1369" s="76">
        <f t="shared" si="747"/>
        <v>0</v>
      </c>
      <c r="V1369" s="123">
        <f t="shared" si="748"/>
        <v>0</v>
      </c>
      <c r="W1369" s="191"/>
      <c r="X1369" s="170"/>
      <c r="Y1369" s="74">
        <f t="shared" si="733"/>
        <v>0</v>
      </c>
      <c r="Z1369" s="188"/>
      <c r="AA1369" s="130">
        <f t="shared" si="749"/>
        <v>0</v>
      </c>
      <c r="AB1369" s="74">
        <f t="shared" si="750"/>
        <v>0</v>
      </c>
      <c r="AC1369" s="356"/>
      <c r="AD1369" s="130" cm="1">
        <f t="array" ref="AD1369">IFERROR(ROUND((_xlfn.IFS(offer_sale_type="поставка",AB1369,offer_sale_type="транзит",S1369)*(1+AC1369))/E1369,2),0)</f>
        <v>0</v>
      </c>
      <c r="AE1369" s="74">
        <f t="shared" si="751"/>
        <v>0</v>
      </c>
      <c r="AF1369" s="123" cm="1">
        <f t="array" ref="AF1369">IFERROR(ROUND(_xlfn.IFS(offer_sale_type="поставка",AB1369,offer_sale_type="транзит",S1369)*AC1369,2),0)</f>
        <v>0</v>
      </c>
      <c r="AG1369" s="130">
        <f t="shared" si="734"/>
        <v>0</v>
      </c>
      <c r="AH1369" s="74">
        <f t="shared" si="735"/>
        <v>0</v>
      </c>
      <c r="AI1369" s="123">
        <f t="shared" si="736"/>
        <v>0</v>
      </c>
      <c r="AJ1369" s="118">
        <f t="shared" si="752"/>
        <v>0</v>
      </c>
      <c r="AK1369" s="74">
        <f t="shared" si="753"/>
        <v>0</v>
      </c>
      <c r="AL1369" s="174">
        <f t="shared" si="754"/>
        <v>0</v>
      </c>
      <c r="AM1369" s="175">
        <f t="shared" si="737"/>
        <v>0</v>
      </c>
      <c r="AN1369" s="130">
        <f t="shared" si="755"/>
        <v>0</v>
      </c>
      <c r="AO1369" s="74">
        <f t="shared" si="738"/>
        <v>0</v>
      </c>
      <c r="AP1369" s="123">
        <f t="shared" si="756"/>
        <v>0</v>
      </c>
      <c r="AQ1369" s="118">
        <f t="shared" si="739"/>
        <v>0</v>
      </c>
      <c r="AR1369" s="82" t="str">
        <f t="shared" si="757"/>
        <v>https://www.alta.ru/tnved/code//</v>
      </c>
      <c r="AS1369" s="157"/>
      <c r="AT1369" s="162"/>
      <c r="AU1369" s="74">
        <f t="shared" si="740"/>
        <v>0</v>
      </c>
      <c r="AV1369" s="157"/>
      <c r="AW1369" s="75">
        <f>_xlfn.IFNA(VLOOKUP(L1369,list_vat[],3,FALSE),0)</f>
        <v>0</v>
      </c>
      <c r="AX1369" s="74">
        <f t="shared" si="758"/>
        <v>0</v>
      </c>
      <c r="AY1369" s="74">
        <f t="shared" si="759"/>
        <v>0</v>
      </c>
      <c r="AZ1369" s="130">
        <f t="shared" si="760"/>
        <v>0</v>
      </c>
      <c r="BA1369" s="74">
        <f t="shared" si="741"/>
        <v>0</v>
      </c>
      <c r="BB1369" s="193">
        <f t="shared" si="761"/>
        <v>0</v>
      </c>
      <c r="BC1369" s="102">
        <f t="shared" si="762"/>
        <v>0</v>
      </c>
      <c r="BD1369" s="102">
        <f t="shared" si="763"/>
        <v>0</v>
      </c>
      <c r="BE1369" s="413" t="s">
        <v>69</v>
      </c>
    </row>
    <row r="1370" spans="1:57" s="65" customFormat="1" ht="12" customHeight="1" x14ac:dyDescent="0.2">
      <c r="A1370" s="43">
        <v>1355</v>
      </c>
      <c r="B1370" s="166"/>
      <c r="C1370" s="166"/>
      <c r="D1370" s="166"/>
      <c r="E1370" s="162"/>
      <c r="F1370" s="166"/>
      <c r="G1370" s="162"/>
      <c r="H1370" s="162"/>
      <c r="I1370" s="189">
        <f t="shared" si="742"/>
        <v>0</v>
      </c>
      <c r="J1370" s="195"/>
      <c r="K1370" s="162"/>
      <c r="L1370" s="168"/>
      <c r="M1370" s="75">
        <f>_xlfn.XLOOKUP(L1370,list_vat[Страна],list_vat[Ставка НДС %],0,0)</f>
        <v>0</v>
      </c>
      <c r="N1370" s="162">
        <f t="shared" si="743"/>
        <v>0</v>
      </c>
      <c r="O1370" s="169"/>
      <c r="P1370" s="74">
        <f t="shared" si="764"/>
        <v>0</v>
      </c>
      <c r="Q1370" s="162"/>
      <c r="R1370" s="162" t="str">
        <f t="shared" si="744"/>
        <v>введи курс</v>
      </c>
      <c r="S1370" s="196">
        <f t="shared" si="745"/>
        <v>0</v>
      </c>
      <c r="T1370" s="192">
        <f t="shared" si="746"/>
        <v>0</v>
      </c>
      <c r="U1370" s="76">
        <f t="shared" si="747"/>
        <v>0</v>
      </c>
      <c r="V1370" s="123">
        <f t="shared" si="748"/>
        <v>0</v>
      </c>
      <c r="W1370" s="191"/>
      <c r="X1370" s="170"/>
      <c r="Y1370" s="74">
        <f t="shared" si="733"/>
        <v>0</v>
      </c>
      <c r="Z1370" s="188"/>
      <c r="AA1370" s="130">
        <f t="shared" si="749"/>
        <v>0</v>
      </c>
      <c r="AB1370" s="74">
        <f t="shared" si="750"/>
        <v>0</v>
      </c>
      <c r="AC1370" s="356"/>
      <c r="AD1370" s="130" cm="1">
        <f t="array" ref="AD1370">IFERROR(ROUND((_xlfn.IFS(offer_sale_type="поставка",AB1370,offer_sale_type="транзит",S1370)*(1+AC1370))/E1370,2),0)</f>
        <v>0</v>
      </c>
      <c r="AE1370" s="74">
        <f t="shared" si="751"/>
        <v>0</v>
      </c>
      <c r="AF1370" s="123" cm="1">
        <f t="array" ref="AF1370">IFERROR(ROUND(_xlfn.IFS(offer_sale_type="поставка",AB1370,offer_sale_type="транзит",S1370)*AC1370,2),0)</f>
        <v>0</v>
      </c>
      <c r="AG1370" s="130">
        <f t="shared" si="734"/>
        <v>0</v>
      </c>
      <c r="AH1370" s="74">
        <f t="shared" si="735"/>
        <v>0</v>
      </c>
      <c r="AI1370" s="123">
        <f t="shared" si="736"/>
        <v>0</v>
      </c>
      <c r="AJ1370" s="118">
        <f t="shared" si="752"/>
        <v>0</v>
      </c>
      <c r="AK1370" s="74">
        <f t="shared" si="753"/>
        <v>0</v>
      </c>
      <c r="AL1370" s="174">
        <f t="shared" si="754"/>
        <v>0</v>
      </c>
      <c r="AM1370" s="175">
        <f t="shared" si="737"/>
        <v>0</v>
      </c>
      <c r="AN1370" s="130">
        <f t="shared" si="755"/>
        <v>0</v>
      </c>
      <c r="AO1370" s="74">
        <f t="shared" si="738"/>
        <v>0</v>
      </c>
      <c r="AP1370" s="123">
        <f t="shared" si="756"/>
        <v>0</v>
      </c>
      <c r="AQ1370" s="118">
        <f t="shared" si="739"/>
        <v>0</v>
      </c>
      <c r="AR1370" s="82" t="str">
        <f t="shared" si="757"/>
        <v>https://www.alta.ru/tnved/code//</v>
      </c>
      <c r="AS1370" s="157"/>
      <c r="AT1370" s="162"/>
      <c r="AU1370" s="74">
        <f t="shared" si="740"/>
        <v>0</v>
      </c>
      <c r="AV1370" s="157"/>
      <c r="AW1370" s="75">
        <f>_xlfn.IFNA(VLOOKUP(L1370,list_vat[],3,FALSE),0)</f>
        <v>0</v>
      </c>
      <c r="AX1370" s="74">
        <f t="shared" si="758"/>
        <v>0</v>
      </c>
      <c r="AY1370" s="74">
        <f t="shared" si="759"/>
        <v>0</v>
      </c>
      <c r="AZ1370" s="130">
        <f t="shared" si="760"/>
        <v>0</v>
      </c>
      <c r="BA1370" s="74">
        <f t="shared" si="741"/>
        <v>0</v>
      </c>
      <c r="BB1370" s="193">
        <f t="shared" si="761"/>
        <v>0</v>
      </c>
      <c r="BC1370" s="102">
        <f t="shared" si="762"/>
        <v>0</v>
      </c>
      <c r="BD1370" s="102">
        <f t="shared" si="763"/>
        <v>0</v>
      </c>
      <c r="BE1370" s="413" t="s">
        <v>69</v>
      </c>
    </row>
    <row r="1371" spans="1:57" s="65" customFormat="1" ht="12" customHeight="1" x14ac:dyDescent="0.2">
      <c r="A1371" s="43">
        <v>1356</v>
      </c>
      <c r="B1371" s="166"/>
      <c r="C1371" s="166"/>
      <c r="D1371" s="166"/>
      <c r="E1371" s="162"/>
      <c r="F1371" s="166"/>
      <c r="G1371" s="162"/>
      <c r="H1371" s="162"/>
      <c r="I1371" s="189">
        <f t="shared" si="742"/>
        <v>0</v>
      </c>
      <c r="J1371" s="195"/>
      <c r="K1371" s="162"/>
      <c r="L1371" s="168"/>
      <c r="M1371" s="75">
        <f>_xlfn.XLOOKUP(L1371,list_vat[Страна],list_vat[Ставка НДС %],0,0)</f>
        <v>0</v>
      </c>
      <c r="N1371" s="162">
        <f t="shared" si="743"/>
        <v>0</v>
      </c>
      <c r="O1371" s="169"/>
      <c r="P1371" s="74">
        <f t="shared" si="764"/>
        <v>0</v>
      </c>
      <c r="Q1371" s="162"/>
      <c r="R1371" s="162" t="str">
        <f t="shared" si="744"/>
        <v>введи курс</v>
      </c>
      <c r="S1371" s="196">
        <f t="shared" si="745"/>
        <v>0</v>
      </c>
      <c r="T1371" s="192">
        <f t="shared" si="746"/>
        <v>0</v>
      </c>
      <c r="U1371" s="76">
        <f t="shared" si="747"/>
        <v>0</v>
      </c>
      <c r="V1371" s="123">
        <f t="shared" si="748"/>
        <v>0</v>
      </c>
      <c r="W1371" s="191"/>
      <c r="X1371" s="170"/>
      <c r="Y1371" s="74">
        <f t="shared" si="733"/>
        <v>0</v>
      </c>
      <c r="Z1371" s="188"/>
      <c r="AA1371" s="130">
        <f t="shared" si="749"/>
        <v>0</v>
      </c>
      <c r="AB1371" s="74">
        <f t="shared" si="750"/>
        <v>0</v>
      </c>
      <c r="AC1371" s="356"/>
      <c r="AD1371" s="130" cm="1">
        <f t="array" ref="AD1371">IFERROR(ROUND((_xlfn.IFS(offer_sale_type="поставка",AB1371,offer_sale_type="транзит",S1371)*(1+AC1371))/E1371,2),0)</f>
        <v>0</v>
      </c>
      <c r="AE1371" s="74">
        <f t="shared" si="751"/>
        <v>0</v>
      </c>
      <c r="AF1371" s="123" cm="1">
        <f t="array" ref="AF1371">IFERROR(ROUND(_xlfn.IFS(offer_sale_type="поставка",AB1371,offer_sale_type="транзит",S1371)*AC1371,2),0)</f>
        <v>0</v>
      </c>
      <c r="AG1371" s="130">
        <f t="shared" si="734"/>
        <v>0</v>
      </c>
      <c r="AH1371" s="74">
        <f t="shared" si="735"/>
        <v>0</v>
      </c>
      <c r="AI1371" s="123">
        <f t="shared" si="736"/>
        <v>0</v>
      </c>
      <c r="AJ1371" s="118">
        <f t="shared" si="752"/>
        <v>0</v>
      </c>
      <c r="AK1371" s="74">
        <f t="shared" si="753"/>
        <v>0</v>
      </c>
      <c r="AL1371" s="174">
        <f t="shared" si="754"/>
        <v>0</v>
      </c>
      <c r="AM1371" s="175">
        <f t="shared" si="737"/>
        <v>0</v>
      </c>
      <c r="AN1371" s="130">
        <f t="shared" si="755"/>
        <v>0</v>
      </c>
      <c r="AO1371" s="74">
        <f t="shared" si="738"/>
        <v>0</v>
      </c>
      <c r="AP1371" s="123">
        <f t="shared" si="756"/>
        <v>0</v>
      </c>
      <c r="AQ1371" s="118">
        <f t="shared" si="739"/>
        <v>0</v>
      </c>
      <c r="AR1371" s="82" t="str">
        <f t="shared" si="757"/>
        <v>https://www.alta.ru/tnved/code//</v>
      </c>
      <c r="AS1371" s="157"/>
      <c r="AT1371" s="162"/>
      <c r="AU1371" s="74">
        <f t="shared" si="740"/>
        <v>0</v>
      </c>
      <c r="AV1371" s="157"/>
      <c r="AW1371" s="75">
        <f>_xlfn.IFNA(VLOOKUP(L1371,list_vat[],3,FALSE),0)</f>
        <v>0</v>
      </c>
      <c r="AX1371" s="74">
        <f t="shared" si="758"/>
        <v>0</v>
      </c>
      <c r="AY1371" s="74">
        <f t="shared" si="759"/>
        <v>0</v>
      </c>
      <c r="AZ1371" s="130">
        <f t="shared" si="760"/>
        <v>0</v>
      </c>
      <c r="BA1371" s="74">
        <f t="shared" si="741"/>
        <v>0</v>
      </c>
      <c r="BB1371" s="193">
        <f t="shared" si="761"/>
        <v>0</v>
      </c>
      <c r="BC1371" s="102">
        <f t="shared" si="762"/>
        <v>0</v>
      </c>
      <c r="BD1371" s="102">
        <f t="shared" si="763"/>
        <v>0</v>
      </c>
      <c r="BE1371" s="413" t="s">
        <v>69</v>
      </c>
    </row>
    <row r="1372" spans="1:57" s="65" customFormat="1" ht="12" customHeight="1" x14ac:dyDescent="0.2">
      <c r="A1372" s="43">
        <v>1357</v>
      </c>
      <c r="B1372" s="166"/>
      <c r="C1372" s="166"/>
      <c r="D1372" s="166"/>
      <c r="E1372" s="162"/>
      <c r="F1372" s="166"/>
      <c r="G1372" s="162"/>
      <c r="H1372" s="162"/>
      <c r="I1372" s="189">
        <f t="shared" si="742"/>
        <v>0</v>
      </c>
      <c r="J1372" s="195"/>
      <c r="K1372" s="162"/>
      <c r="L1372" s="168"/>
      <c r="M1372" s="75">
        <f>_xlfn.XLOOKUP(L1372,list_vat[Страна],list_vat[Ставка НДС %],0,0)</f>
        <v>0</v>
      </c>
      <c r="N1372" s="162">
        <f t="shared" si="743"/>
        <v>0</v>
      </c>
      <c r="O1372" s="169"/>
      <c r="P1372" s="74">
        <f t="shared" si="764"/>
        <v>0</v>
      </c>
      <c r="Q1372" s="162"/>
      <c r="R1372" s="162" t="str">
        <f t="shared" si="744"/>
        <v>введи курс</v>
      </c>
      <c r="S1372" s="196">
        <f t="shared" si="745"/>
        <v>0</v>
      </c>
      <c r="T1372" s="192">
        <f t="shared" si="746"/>
        <v>0</v>
      </c>
      <c r="U1372" s="76">
        <f t="shared" si="747"/>
        <v>0</v>
      </c>
      <c r="V1372" s="123">
        <f t="shared" si="748"/>
        <v>0</v>
      </c>
      <c r="W1372" s="191"/>
      <c r="X1372" s="170"/>
      <c r="Y1372" s="74">
        <f t="shared" si="733"/>
        <v>0</v>
      </c>
      <c r="Z1372" s="188"/>
      <c r="AA1372" s="130">
        <f t="shared" si="749"/>
        <v>0</v>
      </c>
      <c r="AB1372" s="74">
        <f t="shared" si="750"/>
        <v>0</v>
      </c>
      <c r="AC1372" s="356"/>
      <c r="AD1372" s="130" cm="1">
        <f t="array" ref="AD1372">IFERROR(ROUND((_xlfn.IFS(offer_sale_type="поставка",AB1372,offer_sale_type="транзит",S1372)*(1+AC1372))/E1372,2),0)</f>
        <v>0</v>
      </c>
      <c r="AE1372" s="74">
        <f t="shared" si="751"/>
        <v>0</v>
      </c>
      <c r="AF1372" s="123" cm="1">
        <f t="array" ref="AF1372">IFERROR(ROUND(_xlfn.IFS(offer_sale_type="поставка",AB1372,offer_sale_type="транзит",S1372)*AC1372,2),0)</f>
        <v>0</v>
      </c>
      <c r="AG1372" s="130">
        <f t="shared" si="734"/>
        <v>0</v>
      </c>
      <c r="AH1372" s="74">
        <f t="shared" si="735"/>
        <v>0</v>
      </c>
      <c r="AI1372" s="123">
        <f t="shared" si="736"/>
        <v>0</v>
      </c>
      <c r="AJ1372" s="118">
        <f t="shared" si="752"/>
        <v>0</v>
      </c>
      <c r="AK1372" s="74">
        <f t="shared" si="753"/>
        <v>0</v>
      </c>
      <c r="AL1372" s="174">
        <f t="shared" si="754"/>
        <v>0</v>
      </c>
      <c r="AM1372" s="175">
        <f t="shared" si="737"/>
        <v>0</v>
      </c>
      <c r="AN1372" s="130">
        <f t="shared" si="755"/>
        <v>0</v>
      </c>
      <c r="AO1372" s="74">
        <f t="shared" si="738"/>
        <v>0</v>
      </c>
      <c r="AP1372" s="123">
        <f t="shared" si="756"/>
        <v>0</v>
      </c>
      <c r="AQ1372" s="118">
        <f t="shared" si="739"/>
        <v>0</v>
      </c>
      <c r="AR1372" s="82" t="str">
        <f t="shared" si="757"/>
        <v>https://www.alta.ru/tnved/code//</v>
      </c>
      <c r="AS1372" s="157"/>
      <c r="AT1372" s="162"/>
      <c r="AU1372" s="74">
        <f t="shared" si="740"/>
        <v>0</v>
      </c>
      <c r="AV1372" s="157"/>
      <c r="AW1372" s="75">
        <f>_xlfn.IFNA(VLOOKUP(L1372,list_vat[],3,FALSE),0)</f>
        <v>0</v>
      </c>
      <c r="AX1372" s="74">
        <f t="shared" si="758"/>
        <v>0</v>
      </c>
      <c r="AY1372" s="74">
        <f t="shared" si="759"/>
        <v>0</v>
      </c>
      <c r="AZ1372" s="130">
        <f t="shared" si="760"/>
        <v>0</v>
      </c>
      <c r="BA1372" s="74">
        <f t="shared" si="741"/>
        <v>0</v>
      </c>
      <c r="BB1372" s="193">
        <f t="shared" si="761"/>
        <v>0</v>
      </c>
      <c r="BC1372" s="102">
        <f t="shared" si="762"/>
        <v>0</v>
      </c>
      <c r="BD1372" s="102">
        <f t="shared" si="763"/>
        <v>0</v>
      </c>
      <c r="BE1372" s="413" t="s">
        <v>69</v>
      </c>
    </row>
    <row r="1373" spans="1:57" s="65" customFormat="1" ht="12" customHeight="1" x14ac:dyDescent="0.2">
      <c r="A1373" s="43">
        <v>1358</v>
      </c>
      <c r="B1373" s="166"/>
      <c r="C1373" s="166"/>
      <c r="D1373" s="166"/>
      <c r="E1373" s="162"/>
      <c r="F1373" s="166"/>
      <c r="G1373" s="162"/>
      <c r="H1373" s="162"/>
      <c r="I1373" s="189">
        <f t="shared" si="742"/>
        <v>0</v>
      </c>
      <c r="J1373" s="195"/>
      <c r="K1373" s="162"/>
      <c r="L1373" s="168"/>
      <c r="M1373" s="75">
        <f>_xlfn.XLOOKUP(L1373,list_vat[Страна],list_vat[Ставка НДС %],0,0)</f>
        <v>0</v>
      </c>
      <c r="N1373" s="162">
        <f t="shared" si="743"/>
        <v>0</v>
      </c>
      <c r="O1373" s="169"/>
      <c r="P1373" s="74">
        <f t="shared" si="764"/>
        <v>0</v>
      </c>
      <c r="Q1373" s="162"/>
      <c r="R1373" s="162" t="str">
        <f t="shared" si="744"/>
        <v>введи курс</v>
      </c>
      <c r="S1373" s="196">
        <f t="shared" si="745"/>
        <v>0</v>
      </c>
      <c r="T1373" s="192">
        <f t="shared" si="746"/>
        <v>0</v>
      </c>
      <c r="U1373" s="76">
        <f t="shared" si="747"/>
        <v>0</v>
      </c>
      <c r="V1373" s="123">
        <f t="shared" si="748"/>
        <v>0</v>
      </c>
      <c r="W1373" s="191"/>
      <c r="X1373" s="170"/>
      <c r="Y1373" s="74">
        <f t="shared" si="733"/>
        <v>0</v>
      </c>
      <c r="Z1373" s="188"/>
      <c r="AA1373" s="130">
        <f t="shared" si="749"/>
        <v>0</v>
      </c>
      <c r="AB1373" s="74">
        <f t="shared" si="750"/>
        <v>0</v>
      </c>
      <c r="AC1373" s="356"/>
      <c r="AD1373" s="130" cm="1">
        <f t="array" ref="AD1373">IFERROR(ROUND((_xlfn.IFS(offer_sale_type="поставка",AB1373,offer_sale_type="транзит",S1373)*(1+AC1373))/E1373,2),0)</f>
        <v>0</v>
      </c>
      <c r="AE1373" s="74">
        <f t="shared" si="751"/>
        <v>0</v>
      </c>
      <c r="AF1373" s="123" cm="1">
        <f t="array" ref="AF1373">IFERROR(ROUND(_xlfn.IFS(offer_sale_type="поставка",AB1373,offer_sale_type="транзит",S1373)*AC1373,2),0)</f>
        <v>0</v>
      </c>
      <c r="AG1373" s="130">
        <f t="shared" si="734"/>
        <v>0</v>
      </c>
      <c r="AH1373" s="74">
        <f t="shared" si="735"/>
        <v>0</v>
      </c>
      <c r="AI1373" s="123">
        <f t="shared" si="736"/>
        <v>0</v>
      </c>
      <c r="AJ1373" s="118">
        <f t="shared" si="752"/>
        <v>0</v>
      </c>
      <c r="AK1373" s="74">
        <f t="shared" si="753"/>
        <v>0</v>
      </c>
      <c r="AL1373" s="174">
        <f t="shared" si="754"/>
        <v>0</v>
      </c>
      <c r="AM1373" s="175">
        <f t="shared" si="737"/>
        <v>0</v>
      </c>
      <c r="AN1373" s="130">
        <f t="shared" si="755"/>
        <v>0</v>
      </c>
      <c r="AO1373" s="74">
        <f t="shared" si="738"/>
        <v>0</v>
      </c>
      <c r="AP1373" s="123">
        <f t="shared" si="756"/>
        <v>0</v>
      </c>
      <c r="AQ1373" s="118">
        <f t="shared" si="739"/>
        <v>0</v>
      </c>
      <c r="AR1373" s="82" t="str">
        <f t="shared" si="757"/>
        <v>https://www.alta.ru/tnved/code//</v>
      </c>
      <c r="AS1373" s="157"/>
      <c r="AT1373" s="162"/>
      <c r="AU1373" s="74">
        <f t="shared" si="740"/>
        <v>0</v>
      </c>
      <c r="AV1373" s="157"/>
      <c r="AW1373" s="75">
        <f>_xlfn.IFNA(VLOOKUP(L1373,list_vat[],3,FALSE),0)</f>
        <v>0</v>
      </c>
      <c r="AX1373" s="74">
        <f t="shared" si="758"/>
        <v>0</v>
      </c>
      <c r="AY1373" s="74">
        <f t="shared" si="759"/>
        <v>0</v>
      </c>
      <c r="AZ1373" s="130">
        <f t="shared" si="760"/>
        <v>0</v>
      </c>
      <c r="BA1373" s="74">
        <f t="shared" si="741"/>
        <v>0</v>
      </c>
      <c r="BB1373" s="193">
        <f t="shared" si="761"/>
        <v>0</v>
      </c>
      <c r="BC1373" s="102">
        <f t="shared" si="762"/>
        <v>0</v>
      </c>
      <c r="BD1373" s="102">
        <f t="shared" si="763"/>
        <v>0</v>
      </c>
      <c r="BE1373" s="413" t="s">
        <v>69</v>
      </c>
    </row>
    <row r="1374" spans="1:57" s="65" customFormat="1" ht="12" customHeight="1" x14ac:dyDescent="0.2">
      <c r="A1374" s="43">
        <v>1359</v>
      </c>
      <c r="B1374" s="166"/>
      <c r="C1374" s="166"/>
      <c r="D1374" s="166"/>
      <c r="E1374" s="162"/>
      <c r="F1374" s="166"/>
      <c r="G1374" s="162"/>
      <c r="H1374" s="162"/>
      <c r="I1374" s="189">
        <f t="shared" si="742"/>
        <v>0</v>
      </c>
      <c r="J1374" s="195"/>
      <c r="K1374" s="162"/>
      <c r="L1374" s="168"/>
      <c r="M1374" s="75">
        <f>_xlfn.XLOOKUP(L1374,list_vat[Страна],list_vat[Ставка НДС %],0,0)</f>
        <v>0</v>
      </c>
      <c r="N1374" s="162">
        <f t="shared" si="743"/>
        <v>0</v>
      </c>
      <c r="O1374" s="169"/>
      <c r="P1374" s="74">
        <f t="shared" si="764"/>
        <v>0</v>
      </c>
      <c r="Q1374" s="162"/>
      <c r="R1374" s="162" t="str">
        <f t="shared" si="744"/>
        <v>введи курс</v>
      </c>
      <c r="S1374" s="196">
        <f t="shared" si="745"/>
        <v>0</v>
      </c>
      <c r="T1374" s="192">
        <f t="shared" si="746"/>
        <v>0</v>
      </c>
      <c r="U1374" s="76">
        <f t="shared" si="747"/>
        <v>0</v>
      </c>
      <c r="V1374" s="123">
        <f t="shared" si="748"/>
        <v>0</v>
      </c>
      <c r="W1374" s="191"/>
      <c r="X1374" s="170"/>
      <c r="Y1374" s="74">
        <f t="shared" si="733"/>
        <v>0</v>
      </c>
      <c r="Z1374" s="188"/>
      <c r="AA1374" s="130">
        <f t="shared" si="749"/>
        <v>0</v>
      </c>
      <c r="AB1374" s="74">
        <f t="shared" si="750"/>
        <v>0</v>
      </c>
      <c r="AC1374" s="356"/>
      <c r="AD1374" s="130" cm="1">
        <f t="array" ref="AD1374">IFERROR(ROUND((_xlfn.IFS(offer_sale_type="поставка",AB1374,offer_sale_type="транзит",S1374)*(1+AC1374))/E1374,2),0)</f>
        <v>0</v>
      </c>
      <c r="AE1374" s="74">
        <f t="shared" si="751"/>
        <v>0</v>
      </c>
      <c r="AF1374" s="123" cm="1">
        <f t="array" ref="AF1374">IFERROR(ROUND(_xlfn.IFS(offer_sale_type="поставка",AB1374,offer_sale_type="транзит",S1374)*AC1374,2),0)</f>
        <v>0</v>
      </c>
      <c r="AG1374" s="130">
        <f t="shared" si="734"/>
        <v>0</v>
      </c>
      <c r="AH1374" s="74">
        <f t="shared" si="735"/>
        <v>0</v>
      </c>
      <c r="AI1374" s="123">
        <f t="shared" si="736"/>
        <v>0</v>
      </c>
      <c r="AJ1374" s="118">
        <f t="shared" si="752"/>
        <v>0</v>
      </c>
      <c r="AK1374" s="74">
        <f t="shared" si="753"/>
        <v>0</v>
      </c>
      <c r="AL1374" s="174">
        <f t="shared" si="754"/>
        <v>0</v>
      </c>
      <c r="AM1374" s="175">
        <f t="shared" si="737"/>
        <v>0</v>
      </c>
      <c r="AN1374" s="130">
        <f t="shared" si="755"/>
        <v>0</v>
      </c>
      <c r="AO1374" s="74">
        <f t="shared" si="738"/>
        <v>0</v>
      </c>
      <c r="AP1374" s="123">
        <f t="shared" si="756"/>
        <v>0</v>
      </c>
      <c r="AQ1374" s="118">
        <f t="shared" si="739"/>
        <v>0</v>
      </c>
      <c r="AR1374" s="82" t="str">
        <f t="shared" si="757"/>
        <v>https://www.alta.ru/tnved/code//</v>
      </c>
      <c r="AS1374" s="157"/>
      <c r="AT1374" s="162"/>
      <c r="AU1374" s="74">
        <f t="shared" si="740"/>
        <v>0</v>
      </c>
      <c r="AV1374" s="157"/>
      <c r="AW1374" s="75">
        <f>_xlfn.IFNA(VLOOKUP(L1374,list_vat[],3,FALSE),0)</f>
        <v>0</v>
      </c>
      <c r="AX1374" s="74">
        <f t="shared" si="758"/>
        <v>0</v>
      </c>
      <c r="AY1374" s="74">
        <f t="shared" si="759"/>
        <v>0</v>
      </c>
      <c r="AZ1374" s="130">
        <f t="shared" si="760"/>
        <v>0</v>
      </c>
      <c r="BA1374" s="74">
        <f t="shared" si="741"/>
        <v>0</v>
      </c>
      <c r="BB1374" s="193">
        <f t="shared" si="761"/>
        <v>0</v>
      </c>
      <c r="BC1374" s="102">
        <f t="shared" si="762"/>
        <v>0</v>
      </c>
      <c r="BD1374" s="102">
        <f t="shared" si="763"/>
        <v>0</v>
      </c>
      <c r="BE1374" s="413" t="s">
        <v>69</v>
      </c>
    </row>
    <row r="1375" spans="1:57" s="65" customFormat="1" ht="12" customHeight="1" x14ac:dyDescent="0.2">
      <c r="A1375" s="43">
        <v>1360</v>
      </c>
      <c r="B1375" s="166"/>
      <c r="C1375" s="166"/>
      <c r="D1375" s="166"/>
      <c r="E1375" s="162"/>
      <c r="F1375" s="166"/>
      <c r="G1375" s="162"/>
      <c r="H1375" s="162"/>
      <c r="I1375" s="189">
        <f t="shared" si="742"/>
        <v>0</v>
      </c>
      <c r="J1375" s="195"/>
      <c r="K1375" s="162"/>
      <c r="L1375" s="168"/>
      <c r="M1375" s="75">
        <f>_xlfn.XLOOKUP(L1375,list_vat[Страна],list_vat[Ставка НДС %],0,0)</f>
        <v>0</v>
      </c>
      <c r="N1375" s="162">
        <f t="shared" si="743"/>
        <v>0</v>
      </c>
      <c r="O1375" s="169"/>
      <c r="P1375" s="74">
        <f t="shared" si="764"/>
        <v>0</v>
      </c>
      <c r="Q1375" s="162"/>
      <c r="R1375" s="162" t="str">
        <f t="shared" si="744"/>
        <v>введи курс</v>
      </c>
      <c r="S1375" s="196">
        <f t="shared" si="745"/>
        <v>0</v>
      </c>
      <c r="T1375" s="192">
        <f t="shared" si="746"/>
        <v>0</v>
      </c>
      <c r="U1375" s="76">
        <f t="shared" si="747"/>
        <v>0</v>
      </c>
      <c r="V1375" s="123">
        <f t="shared" si="748"/>
        <v>0</v>
      </c>
      <c r="W1375" s="191"/>
      <c r="X1375" s="170"/>
      <c r="Y1375" s="74">
        <f t="shared" si="733"/>
        <v>0</v>
      </c>
      <c r="Z1375" s="188"/>
      <c r="AA1375" s="130">
        <f t="shared" si="749"/>
        <v>0</v>
      </c>
      <c r="AB1375" s="74">
        <f t="shared" si="750"/>
        <v>0</v>
      </c>
      <c r="AC1375" s="356"/>
      <c r="AD1375" s="130" cm="1">
        <f t="array" ref="AD1375">IFERROR(ROUND((_xlfn.IFS(offer_sale_type="поставка",AB1375,offer_sale_type="транзит",S1375)*(1+AC1375))/E1375,2),0)</f>
        <v>0</v>
      </c>
      <c r="AE1375" s="74">
        <f t="shared" si="751"/>
        <v>0</v>
      </c>
      <c r="AF1375" s="123" cm="1">
        <f t="array" ref="AF1375">IFERROR(ROUND(_xlfn.IFS(offer_sale_type="поставка",AB1375,offer_sale_type="транзит",S1375)*AC1375,2),0)</f>
        <v>0</v>
      </c>
      <c r="AG1375" s="130">
        <f t="shared" si="734"/>
        <v>0</v>
      </c>
      <c r="AH1375" s="74">
        <f t="shared" si="735"/>
        <v>0</v>
      </c>
      <c r="AI1375" s="123">
        <f t="shared" si="736"/>
        <v>0</v>
      </c>
      <c r="AJ1375" s="118">
        <f t="shared" si="752"/>
        <v>0</v>
      </c>
      <c r="AK1375" s="74">
        <f t="shared" si="753"/>
        <v>0</v>
      </c>
      <c r="AL1375" s="174">
        <f t="shared" si="754"/>
        <v>0</v>
      </c>
      <c r="AM1375" s="175">
        <f t="shared" si="737"/>
        <v>0</v>
      </c>
      <c r="AN1375" s="130">
        <f t="shared" si="755"/>
        <v>0</v>
      </c>
      <c r="AO1375" s="74">
        <f t="shared" si="738"/>
        <v>0</v>
      </c>
      <c r="AP1375" s="123">
        <f t="shared" si="756"/>
        <v>0</v>
      </c>
      <c r="AQ1375" s="118">
        <f t="shared" si="739"/>
        <v>0</v>
      </c>
      <c r="AR1375" s="82" t="str">
        <f t="shared" si="757"/>
        <v>https://www.alta.ru/tnved/code//</v>
      </c>
      <c r="AS1375" s="157"/>
      <c r="AT1375" s="162"/>
      <c r="AU1375" s="74">
        <f t="shared" si="740"/>
        <v>0</v>
      </c>
      <c r="AV1375" s="157"/>
      <c r="AW1375" s="75">
        <f>_xlfn.IFNA(VLOOKUP(L1375,list_vat[],3,FALSE),0)</f>
        <v>0</v>
      </c>
      <c r="AX1375" s="74">
        <f t="shared" si="758"/>
        <v>0</v>
      </c>
      <c r="AY1375" s="74">
        <f t="shared" si="759"/>
        <v>0</v>
      </c>
      <c r="AZ1375" s="130">
        <f t="shared" si="760"/>
        <v>0</v>
      </c>
      <c r="BA1375" s="74">
        <f t="shared" si="741"/>
        <v>0</v>
      </c>
      <c r="BB1375" s="193">
        <f t="shared" si="761"/>
        <v>0</v>
      </c>
      <c r="BC1375" s="102">
        <f t="shared" si="762"/>
        <v>0</v>
      </c>
      <c r="BD1375" s="102">
        <f t="shared" si="763"/>
        <v>0</v>
      </c>
      <c r="BE1375" s="413" t="s">
        <v>69</v>
      </c>
    </row>
    <row r="1376" spans="1:57" s="65" customFormat="1" ht="12" customHeight="1" x14ac:dyDescent="0.2">
      <c r="A1376" s="43">
        <v>1361</v>
      </c>
      <c r="B1376" s="166"/>
      <c r="C1376" s="166"/>
      <c r="D1376" s="166"/>
      <c r="E1376" s="162"/>
      <c r="F1376" s="166"/>
      <c r="G1376" s="162"/>
      <c r="H1376" s="162"/>
      <c r="I1376" s="189">
        <f t="shared" si="742"/>
        <v>0</v>
      </c>
      <c r="J1376" s="195"/>
      <c r="K1376" s="162"/>
      <c r="L1376" s="168"/>
      <c r="M1376" s="75">
        <f>_xlfn.XLOOKUP(L1376,list_vat[Страна],list_vat[Ставка НДС %],0,0)</f>
        <v>0</v>
      </c>
      <c r="N1376" s="162">
        <f t="shared" si="743"/>
        <v>0</v>
      </c>
      <c r="O1376" s="169"/>
      <c r="P1376" s="74">
        <f t="shared" si="764"/>
        <v>0</v>
      </c>
      <c r="Q1376" s="162"/>
      <c r="R1376" s="162" t="str">
        <f t="shared" si="744"/>
        <v>введи курс</v>
      </c>
      <c r="S1376" s="196">
        <f t="shared" si="745"/>
        <v>0</v>
      </c>
      <c r="T1376" s="192">
        <f t="shared" si="746"/>
        <v>0</v>
      </c>
      <c r="U1376" s="76">
        <f t="shared" si="747"/>
        <v>0</v>
      </c>
      <c r="V1376" s="123">
        <f t="shared" si="748"/>
        <v>0</v>
      </c>
      <c r="W1376" s="191"/>
      <c r="X1376" s="170"/>
      <c r="Y1376" s="74">
        <f t="shared" si="733"/>
        <v>0</v>
      </c>
      <c r="Z1376" s="188"/>
      <c r="AA1376" s="130">
        <f t="shared" si="749"/>
        <v>0</v>
      </c>
      <c r="AB1376" s="74">
        <f t="shared" si="750"/>
        <v>0</v>
      </c>
      <c r="AC1376" s="356"/>
      <c r="AD1376" s="130" cm="1">
        <f t="array" ref="AD1376">IFERROR(ROUND((_xlfn.IFS(offer_sale_type="поставка",AB1376,offer_sale_type="транзит",S1376)*(1+AC1376))/E1376,2),0)</f>
        <v>0</v>
      </c>
      <c r="AE1376" s="74">
        <f t="shared" si="751"/>
        <v>0</v>
      </c>
      <c r="AF1376" s="123" cm="1">
        <f t="array" ref="AF1376">IFERROR(ROUND(_xlfn.IFS(offer_sale_type="поставка",AB1376,offer_sale_type="транзит",S1376)*AC1376,2),0)</f>
        <v>0</v>
      </c>
      <c r="AG1376" s="130">
        <f t="shared" si="734"/>
        <v>0</v>
      </c>
      <c r="AH1376" s="74">
        <f t="shared" si="735"/>
        <v>0</v>
      </c>
      <c r="AI1376" s="123">
        <f t="shared" si="736"/>
        <v>0</v>
      </c>
      <c r="AJ1376" s="118">
        <f t="shared" si="752"/>
        <v>0</v>
      </c>
      <c r="AK1376" s="74">
        <f t="shared" si="753"/>
        <v>0</v>
      </c>
      <c r="AL1376" s="174">
        <f t="shared" si="754"/>
        <v>0</v>
      </c>
      <c r="AM1376" s="175">
        <f t="shared" si="737"/>
        <v>0</v>
      </c>
      <c r="AN1376" s="130">
        <f t="shared" si="755"/>
        <v>0</v>
      </c>
      <c r="AO1376" s="74">
        <f t="shared" si="738"/>
        <v>0</v>
      </c>
      <c r="AP1376" s="123">
        <f t="shared" si="756"/>
        <v>0</v>
      </c>
      <c r="AQ1376" s="118">
        <f t="shared" si="739"/>
        <v>0</v>
      </c>
      <c r="AR1376" s="82" t="str">
        <f t="shared" si="757"/>
        <v>https://www.alta.ru/tnved/code//</v>
      </c>
      <c r="AS1376" s="157"/>
      <c r="AT1376" s="162"/>
      <c r="AU1376" s="74">
        <f t="shared" si="740"/>
        <v>0</v>
      </c>
      <c r="AV1376" s="157"/>
      <c r="AW1376" s="75">
        <f>_xlfn.IFNA(VLOOKUP(L1376,list_vat[],3,FALSE),0)</f>
        <v>0</v>
      </c>
      <c r="AX1376" s="74">
        <f t="shared" si="758"/>
        <v>0</v>
      </c>
      <c r="AY1376" s="74">
        <f t="shared" si="759"/>
        <v>0</v>
      </c>
      <c r="AZ1376" s="130">
        <f t="shared" si="760"/>
        <v>0</v>
      </c>
      <c r="BA1376" s="74">
        <f t="shared" si="741"/>
        <v>0</v>
      </c>
      <c r="BB1376" s="193">
        <f t="shared" si="761"/>
        <v>0</v>
      </c>
      <c r="BC1376" s="102">
        <f t="shared" si="762"/>
        <v>0</v>
      </c>
      <c r="BD1376" s="102">
        <f t="shared" si="763"/>
        <v>0</v>
      </c>
      <c r="BE1376" s="413" t="s">
        <v>69</v>
      </c>
    </row>
    <row r="1377" spans="1:57" s="65" customFormat="1" ht="12" customHeight="1" x14ac:dyDescent="0.2">
      <c r="A1377" s="43">
        <v>1362</v>
      </c>
      <c r="B1377" s="166"/>
      <c r="C1377" s="166"/>
      <c r="D1377" s="166"/>
      <c r="E1377" s="162"/>
      <c r="F1377" s="166"/>
      <c r="G1377" s="162"/>
      <c r="H1377" s="162"/>
      <c r="I1377" s="189">
        <f t="shared" si="742"/>
        <v>0</v>
      </c>
      <c r="J1377" s="195"/>
      <c r="K1377" s="162"/>
      <c r="L1377" s="168"/>
      <c r="M1377" s="75">
        <f>_xlfn.XLOOKUP(L1377,list_vat[Страна],list_vat[Ставка НДС %],0,0)</f>
        <v>0</v>
      </c>
      <c r="N1377" s="162">
        <f t="shared" si="743"/>
        <v>0</v>
      </c>
      <c r="O1377" s="169"/>
      <c r="P1377" s="74">
        <f t="shared" si="764"/>
        <v>0</v>
      </c>
      <c r="Q1377" s="162"/>
      <c r="R1377" s="162" t="str">
        <f t="shared" si="744"/>
        <v>введи курс</v>
      </c>
      <c r="S1377" s="196">
        <f t="shared" si="745"/>
        <v>0</v>
      </c>
      <c r="T1377" s="192">
        <f t="shared" si="746"/>
        <v>0</v>
      </c>
      <c r="U1377" s="76">
        <f t="shared" si="747"/>
        <v>0</v>
      </c>
      <c r="V1377" s="123">
        <f t="shared" si="748"/>
        <v>0</v>
      </c>
      <c r="W1377" s="191"/>
      <c r="X1377" s="170"/>
      <c r="Y1377" s="74">
        <f t="shared" si="733"/>
        <v>0</v>
      </c>
      <c r="Z1377" s="188"/>
      <c r="AA1377" s="130">
        <f t="shared" si="749"/>
        <v>0</v>
      </c>
      <c r="AB1377" s="74">
        <f t="shared" si="750"/>
        <v>0</v>
      </c>
      <c r="AC1377" s="356"/>
      <c r="AD1377" s="130" cm="1">
        <f t="array" ref="AD1377">IFERROR(ROUND((_xlfn.IFS(offer_sale_type="поставка",AB1377,offer_sale_type="транзит",S1377)*(1+AC1377))/E1377,2),0)</f>
        <v>0</v>
      </c>
      <c r="AE1377" s="74">
        <f t="shared" si="751"/>
        <v>0</v>
      </c>
      <c r="AF1377" s="123" cm="1">
        <f t="array" ref="AF1377">IFERROR(ROUND(_xlfn.IFS(offer_sale_type="поставка",AB1377,offer_sale_type="транзит",S1377)*AC1377,2),0)</f>
        <v>0</v>
      </c>
      <c r="AG1377" s="130">
        <f t="shared" si="734"/>
        <v>0</v>
      </c>
      <c r="AH1377" s="74">
        <f t="shared" si="735"/>
        <v>0</v>
      </c>
      <c r="AI1377" s="123">
        <f t="shared" si="736"/>
        <v>0</v>
      </c>
      <c r="AJ1377" s="118">
        <f t="shared" si="752"/>
        <v>0</v>
      </c>
      <c r="AK1377" s="74">
        <f t="shared" si="753"/>
        <v>0</v>
      </c>
      <c r="AL1377" s="174">
        <f t="shared" si="754"/>
        <v>0</v>
      </c>
      <c r="AM1377" s="175">
        <f t="shared" si="737"/>
        <v>0</v>
      </c>
      <c r="AN1377" s="130">
        <f t="shared" si="755"/>
        <v>0</v>
      </c>
      <c r="AO1377" s="74">
        <f t="shared" si="738"/>
        <v>0</v>
      </c>
      <c r="AP1377" s="123">
        <f t="shared" si="756"/>
        <v>0</v>
      </c>
      <c r="AQ1377" s="118">
        <f t="shared" si="739"/>
        <v>0</v>
      </c>
      <c r="AR1377" s="82" t="str">
        <f t="shared" si="757"/>
        <v>https://www.alta.ru/tnved/code//</v>
      </c>
      <c r="AS1377" s="157"/>
      <c r="AT1377" s="162"/>
      <c r="AU1377" s="74">
        <f t="shared" si="740"/>
        <v>0</v>
      </c>
      <c r="AV1377" s="157"/>
      <c r="AW1377" s="75">
        <f>_xlfn.IFNA(VLOOKUP(L1377,list_vat[],3,FALSE),0)</f>
        <v>0</v>
      </c>
      <c r="AX1377" s="74">
        <f t="shared" si="758"/>
        <v>0</v>
      </c>
      <c r="AY1377" s="74">
        <f t="shared" si="759"/>
        <v>0</v>
      </c>
      <c r="AZ1377" s="130">
        <f t="shared" si="760"/>
        <v>0</v>
      </c>
      <c r="BA1377" s="74">
        <f t="shared" si="741"/>
        <v>0</v>
      </c>
      <c r="BB1377" s="193">
        <f t="shared" si="761"/>
        <v>0</v>
      </c>
      <c r="BC1377" s="102">
        <f t="shared" si="762"/>
        <v>0</v>
      </c>
      <c r="BD1377" s="102">
        <f t="shared" si="763"/>
        <v>0</v>
      </c>
      <c r="BE1377" s="413" t="s">
        <v>69</v>
      </c>
    </row>
    <row r="1378" spans="1:57" s="65" customFormat="1" ht="12" customHeight="1" x14ac:dyDescent="0.2">
      <c r="A1378" s="43">
        <v>1363</v>
      </c>
      <c r="B1378" s="166"/>
      <c r="C1378" s="166"/>
      <c r="D1378" s="166"/>
      <c r="E1378" s="162"/>
      <c r="F1378" s="166"/>
      <c r="G1378" s="162"/>
      <c r="H1378" s="162"/>
      <c r="I1378" s="189">
        <f t="shared" si="742"/>
        <v>0</v>
      </c>
      <c r="J1378" s="195"/>
      <c r="K1378" s="162"/>
      <c r="L1378" s="168"/>
      <c r="M1378" s="75">
        <f>_xlfn.XLOOKUP(L1378,list_vat[Страна],list_vat[Ставка НДС %],0,0)</f>
        <v>0</v>
      </c>
      <c r="N1378" s="162">
        <f t="shared" si="743"/>
        <v>0</v>
      </c>
      <c r="O1378" s="169"/>
      <c r="P1378" s="74">
        <f t="shared" si="764"/>
        <v>0</v>
      </c>
      <c r="Q1378" s="162"/>
      <c r="R1378" s="162" t="str">
        <f t="shared" si="744"/>
        <v>введи курс</v>
      </c>
      <c r="S1378" s="196">
        <f t="shared" si="745"/>
        <v>0</v>
      </c>
      <c r="T1378" s="192">
        <f t="shared" si="746"/>
        <v>0</v>
      </c>
      <c r="U1378" s="76">
        <f t="shared" si="747"/>
        <v>0</v>
      </c>
      <c r="V1378" s="123">
        <f t="shared" si="748"/>
        <v>0</v>
      </c>
      <c r="W1378" s="191"/>
      <c r="X1378" s="170"/>
      <c r="Y1378" s="74">
        <f t="shared" si="733"/>
        <v>0</v>
      </c>
      <c r="Z1378" s="188"/>
      <c r="AA1378" s="130">
        <f t="shared" si="749"/>
        <v>0</v>
      </c>
      <c r="AB1378" s="74">
        <f t="shared" si="750"/>
        <v>0</v>
      </c>
      <c r="AC1378" s="356"/>
      <c r="AD1378" s="130" cm="1">
        <f t="array" ref="AD1378">IFERROR(ROUND((_xlfn.IFS(offer_sale_type="поставка",AB1378,offer_sale_type="транзит",S1378)*(1+AC1378))/E1378,2),0)</f>
        <v>0</v>
      </c>
      <c r="AE1378" s="74">
        <f t="shared" si="751"/>
        <v>0</v>
      </c>
      <c r="AF1378" s="123" cm="1">
        <f t="array" ref="AF1378">IFERROR(ROUND(_xlfn.IFS(offer_sale_type="поставка",AB1378,offer_sale_type="транзит",S1378)*AC1378,2),0)</f>
        <v>0</v>
      </c>
      <c r="AG1378" s="130">
        <f t="shared" si="734"/>
        <v>0</v>
      </c>
      <c r="AH1378" s="74">
        <f t="shared" si="735"/>
        <v>0</v>
      </c>
      <c r="AI1378" s="123">
        <f t="shared" si="736"/>
        <v>0</v>
      </c>
      <c r="AJ1378" s="118">
        <f t="shared" si="752"/>
        <v>0</v>
      </c>
      <c r="AK1378" s="74">
        <f t="shared" si="753"/>
        <v>0</v>
      </c>
      <c r="AL1378" s="174">
        <f t="shared" si="754"/>
        <v>0</v>
      </c>
      <c r="AM1378" s="175">
        <f t="shared" si="737"/>
        <v>0</v>
      </c>
      <c r="AN1378" s="130">
        <f t="shared" si="755"/>
        <v>0</v>
      </c>
      <c r="AO1378" s="74">
        <f t="shared" si="738"/>
        <v>0</v>
      </c>
      <c r="AP1378" s="123">
        <f t="shared" si="756"/>
        <v>0</v>
      </c>
      <c r="AQ1378" s="118">
        <f t="shared" si="739"/>
        <v>0</v>
      </c>
      <c r="AR1378" s="82" t="str">
        <f t="shared" si="757"/>
        <v>https://www.alta.ru/tnved/code//</v>
      </c>
      <c r="AS1378" s="157"/>
      <c r="AT1378" s="162"/>
      <c r="AU1378" s="74">
        <f t="shared" si="740"/>
        <v>0</v>
      </c>
      <c r="AV1378" s="157"/>
      <c r="AW1378" s="75">
        <f>_xlfn.IFNA(VLOOKUP(L1378,list_vat[],3,FALSE),0)</f>
        <v>0</v>
      </c>
      <c r="AX1378" s="74">
        <f t="shared" si="758"/>
        <v>0</v>
      </c>
      <c r="AY1378" s="74">
        <f t="shared" si="759"/>
        <v>0</v>
      </c>
      <c r="AZ1378" s="130">
        <f t="shared" si="760"/>
        <v>0</v>
      </c>
      <c r="BA1378" s="74">
        <f t="shared" si="741"/>
        <v>0</v>
      </c>
      <c r="BB1378" s="193">
        <f t="shared" si="761"/>
        <v>0</v>
      </c>
      <c r="BC1378" s="102">
        <f t="shared" si="762"/>
        <v>0</v>
      </c>
      <c r="BD1378" s="102">
        <f t="shared" si="763"/>
        <v>0</v>
      </c>
      <c r="BE1378" s="413" t="s">
        <v>69</v>
      </c>
    </row>
    <row r="1379" spans="1:57" s="65" customFormat="1" ht="12" customHeight="1" x14ac:dyDescent="0.2">
      <c r="A1379" s="43">
        <v>1364</v>
      </c>
      <c r="B1379" s="166"/>
      <c r="C1379" s="166"/>
      <c r="D1379" s="166"/>
      <c r="E1379" s="162"/>
      <c r="F1379" s="166"/>
      <c r="G1379" s="162"/>
      <c r="H1379" s="162"/>
      <c r="I1379" s="189">
        <f t="shared" si="742"/>
        <v>0</v>
      </c>
      <c r="J1379" s="195"/>
      <c r="K1379" s="162"/>
      <c r="L1379" s="168"/>
      <c r="M1379" s="75">
        <f>_xlfn.XLOOKUP(L1379,list_vat[Страна],list_vat[Ставка НДС %],0,0)</f>
        <v>0</v>
      </c>
      <c r="N1379" s="162">
        <f t="shared" si="743"/>
        <v>0</v>
      </c>
      <c r="O1379" s="169"/>
      <c r="P1379" s="74">
        <f t="shared" si="764"/>
        <v>0</v>
      </c>
      <c r="Q1379" s="162"/>
      <c r="R1379" s="162" t="str">
        <f t="shared" si="744"/>
        <v>введи курс</v>
      </c>
      <c r="S1379" s="196">
        <f t="shared" si="745"/>
        <v>0</v>
      </c>
      <c r="T1379" s="192">
        <f t="shared" si="746"/>
        <v>0</v>
      </c>
      <c r="U1379" s="76">
        <f t="shared" si="747"/>
        <v>0</v>
      </c>
      <c r="V1379" s="123">
        <f t="shared" si="748"/>
        <v>0</v>
      </c>
      <c r="W1379" s="191"/>
      <c r="X1379" s="170"/>
      <c r="Y1379" s="74">
        <f t="shared" si="733"/>
        <v>0</v>
      </c>
      <c r="Z1379" s="188"/>
      <c r="AA1379" s="130">
        <f t="shared" si="749"/>
        <v>0</v>
      </c>
      <c r="AB1379" s="74">
        <f t="shared" si="750"/>
        <v>0</v>
      </c>
      <c r="AC1379" s="356"/>
      <c r="AD1379" s="130" cm="1">
        <f t="array" ref="AD1379">IFERROR(ROUND((_xlfn.IFS(offer_sale_type="поставка",AB1379,offer_sale_type="транзит",S1379)*(1+AC1379))/E1379,2),0)</f>
        <v>0</v>
      </c>
      <c r="AE1379" s="74">
        <f t="shared" si="751"/>
        <v>0</v>
      </c>
      <c r="AF1379" s="123" cm="1">
        <f t="array" ref="AF1379">IFERROR(ROUND(_xlfn.IFS(offer_sale_type="поставка",AB1379,offer_sale_type="транзит",S1379)*AC1379,2),0)</f>
        <v>0</v>
      </c>
      <c r="AG1379" s="130">
        <f t="shared" si="734"/>
        <v>0</v>
      </c>
      <c r="AH1379" s="74">
        <f t="shared" si="735"/>
        <v>0</v>
      </c>
      <c r="AI1379" s="123">
        <f t="shared" si="736"/>
        <v>0</v>
      </c>
      <c r="AJ1379" s="118">
        <f t="shared" si="752"/>
        <v>0</v>
      </c>
      <c r="AK1379" s="74">
        <f t="shared" si="753"/>
        <v>0</v>
      </c>
      <c r="AL1379" s="174">
        <f t="shared" si="754"/>
        <v>0</v>
      </c>
      <c r="AM1379" s="175">
        <f t="shared" si="737"/>
        <v>0</v>
      </c>
      <c r="AN1379" s="130">
        <f t="shared" si="755"/>
        <v>0</v>
      </c>
      <c r="AO1379" s="74">
        <f t="shared" si="738"/>
        <v>0</v>
      </c>
      <c r="AP1379" s="123">
        <f t="shared" si="756"/>
        <v>0</v>
      </c>
      <c r="AQ1379" s="118">
        <f t="shared" si="739"/>
        <v>0</v>
      </c>
      <c r="AR1379" s="82" t="str">
        <f t="shared" si="757"/>
        <v>https://www.alta.ru/tnved/code//</v>
      </c>
      <c r="AS1379" s="157"/>
      <c r="AT1379" s="162"/>
      <c r="AU1379" s="74">
        <f t="shared" si="740"/>
        <v>0</v>
      </c>
      <c r="AV1379" s="157"/>
      <c r="AW1379" s="75">
        <f>_xlfn.IFNA(VLOOKUP(L1379,list_vat[],3,FALSE),0)</f>
        <v>0</v>
      </c>
      <c r="AX1379" s="74">
        <f t="shared" si="758"/>
        <v>0</v>
      </c>
      <c r="AY1379" s="74">
        <f t="shared" si="759"/>
        <v>0</v>
      </c>
      <c r="AZ1379" s="130">
        <f t="shared" si="760"/>
        <v>0</v>
      </c>
      <c r="BA1379" s="74">
        <f t="shared" si="741"/>
        <v>0</v>
      </c>
      <c r="BB1379" s="193">
        <f t="shared" si="761"/>
        <v>0</v>
      </c>
      <c r="BC1379" s="102">
        <f t="shared" si="762"/>
        <v>0</v>
      </c>
      <c r="BD1379" s="102">
        <f t="shared" si="763"/>
        <v>0</v>
      </c>
      <c r="BE1379" s="413" t="s">
        <v>69</v>
      </c>
    </row>
    <row r="1380" spans="1:57" s="65" customFormat="1" ht="12" customHeight="1" x14ac:dyDescent="0.2">
      <c r="A1380" s="43">
        <v>1365</v>
      </c>
      <c r="B1380" s="166"/>
      <c r="C1380" s="166"/>
      <c r="D1380" s="166"/>
      <c r="E1380" s="162"/>
      <c r="F1380" s="166"/>
      <c r="G1380" s="162"/>
      <c r="H1380" s="162"/>
      <c r="I1380" s="189">
        <f t="shared" si="742"/>
        <v>0</v>
      </c>
      <c r="J1380" s="195"/>
      <c r="K1380" s="162"/>
      <c r="L1380" s="168"/>
      <c r="M1380" s="75">
        <f>_xlfn.XLOOKUP(L1380,list_vat[Страна],list_vat[Ставка НДС %],0,0)</f>
        <v>0</v>
      </c>
      <c r="N1380" s="162">
        <f t="shared" si="743"/>
        <v>0</v>
      </c>
      <c r="O1380" s="169"/>
      <c r="P1380" s="74">
        <f t="shared" si="764"/>
        <v>0</v>
      </c>
      <c r="Q1380" s="162"/>
      <c r="R1380" s="162" t="str">
        <f t="shared" si="744"/>
        <v>введи курс</v>
      </c>
      <c r="S1380" s="196">
        <f t="shared" si="745"/>
        <v>0</v>
      </c>
      <c r="T1380" s="192">
        <f t="shared" si="746"/>
        <v>0</v>
      </c>
      <c r="U1380" s="76">
        <f t="shared" si="747"/>
        <v>0</v>
      </c>
      <c r="V1380" s="123">
        <f t="shared" si="748"/>
        <v>0</v>
      </c>
      <c r="W1380" s="191"/>
      <c r="X1380" s="170"/>
      <c r="Y1380" s="74">
        <f t="shared" si="733"/>
        <v>0</v>
      </c>
      <c r="Z1380" s="188"/>
      <c r="AA1380" s="130">
        <f t="shared" si="749"/>
        <v>0</v>
      </c>
      <c r="AB1380" s="74">
        <f t="shared" si="750"/>
        <v>0</v>
      </c>
      <c r="AC1380" s="356"/>
      <c r="AD1380" s="130" cm="1">
        <f t="array" ref="AD1380">IFERROR(ROUND((_xlfn.IFS(offer_sale_type="поставка",AB1380,offer_sale_type="транзит",S1380)*(1+AC1380))/E1380,2),0)</f>
        <v>0</v>
      </c>
      <c r="AE1380" s="74">
        <f t="shared" si="751"/>
        <v>0</v>
      </c>
      <c r="AF1380" s="123" cm="1">
        <f t="array" ref="AF1380">IFERROR(ROUND(_xlfn.IFS(offer_sale_type="поставка",AB1380,offer_sale_type="транзит",S1380)*AC1380,2),0)</f>
        <v>0</v>
      </c>
      <c r="AG1380" s="130">
        <f t="shared" si="734"/>
        <v>0</v>
      </c>
      <c r="AH1380" s="74">
        <f t="shared" si="735"/>
        <v>0</v>
      </c>
      <c r="AI1380" s="123">
        <f t="shared" si="736"/>
        <v>0</v>
      </c>
      <c r="AJ1380" s="118">
        <f t="shared" si="752"/>
        <v>0</v>
      </c>
      <c r="AK1380" s="74">
        <f t="shared" si="753"/>
        <v>0</v>
      </c>
      <c r="AL1380" s="174">
        <f t="shared" si="754"/>
        <v>0</v>
      </c>
      <c r="AM1380" s="175">
        <f t="shared" si="737"/>
        <v>0</v>
      </c>
      <c r="AN1380" s="130">
        <f t="shared" si="755"/>
        <v>0</v>
      </c>
      <c r="AO1380" s="74">
        <f t="shared" si="738"/>
        <v>0</v>
      </c>
      <c r="AP1380" s="123">
        <f t="shared" si="756"/>
        <v>0</v>
      </c>
      <c r="AQ1380" s="118">
        <f t="shared" si="739"/>
        <v>0</v>
      </c>
      <c r="AR1380" s="82" t="str">
        <f t="shared" si="757"/>
        <v>https://www.alta.ru/tnved/code//</v>
      </c>
      <c r="AS1380" s="157"/>
      <c r="AT1380" s="162"/>
      <c r="AU1380" s="74">
        <f t="shared" si="740"/>
        <v>0</v>
      </c>
      <c r="AV1380" s="157"/>
      <c r="AW1380" s="75">
        <f>_xlfn.IFNA(VLOOKUP(L1380,list_vat[],3,FALSE),0)</f>
        <v>0</v>
      </c>
      <c r="AX1380" s="74">
        <f t="shared" si="758"/>
        <v>0</v>
      </c>
      <c r="AY1380" s="74">
        <f t="shared" si="759"/>
        <v>0</v>
      </c>
      <c r="AZ1380" s="130">
        <f t="shared" si="760"/>
        <v>0</v>
      </c>
      <c r="BA1380" s="74">
        <f t="shared" si="741"/>
        <v>0</v>
      </c>
      <c r="BB1380" s="193">
        <f t="shared" si="761"/>
        <v>0</v>
      </c>
      <c r="BC1380" s="102">
        <f t="shared" si="762"/>
        <v>0</v>
      </c>
      <c r="BD1380" s="102">
        <f t="shared" si="763"/>
        <v>0</v>
      </c>
      <c r="BE1380" s="413" t="s">
        <v>69</v>
      </c>
    </row>
    <row r="1381" spans="1:57" s="65" customFormat="1" ht="12" customHeight="1" x14ac:dyDescent="0.2">
      <c r="A1381" s="43">
        <v>1366</v>
      </c>
      <c r="B1381" s="166"/>
      <c r="C1381" s="166"/>
      <c r="D1381" s="166"/>
      <c r="E1381" s="162"/>
      <c r="F1381" s="166"/>
      <c r="G1381" s="162"/>
      <c r="H1381" s="162"/>
      <c r="I1381" s="189">
        <f t="shared" si="742"/>
        <v>0</v>
      </c>
      <c r="J1381" s="195"/>
      <c r="K1381" s="162"/>
      <c r="L1381" s="168"/>
      <c r="M1381" s="75">
        <f>_xlfn.XLOOKUP(L1381,list_vat[Страна],list_vat[Ставка НДС %],0,0)</f>
        <v>0</v>
      </c>
      <c r="N1381" s="162">
        <f t="shared" si="743"/>
        <v>0</v>
      </c>
      <c r="O1381" s="169"/>
      <c r="P1381" s="74">
        <f t="shared" si="764"/>
        <v>0</v>
      </c>
      <c r="Q1381" s="162"/>
      <c r="R1381" s="162" t="str">
        <f t="shared" si="744"/>
        <v>введи курс</v>
      </c>
      <c r="S1381" s="196">
        <f t="shared" si="745"/>
        <v>0</v>
      </c>
      <c r="T1381" s="192">
        <f t="shared" si="746"/>
        <v>0</v>
      </c>
      <c r="U1381" s="76">
        <f t="shared" si="747"/>
        <v>0</v>
      </c>
      <c r="V1381" s="123">
        <f t="shared" si="748"/>
        <v>0</v>
      </c>
      <c r="W1381" s="191"/>
      <c r="X1381" s="170"/>
      <c r="Y1381" s="74">
        <f t="shared" si="733"/>
        <v>0</v>
      </c>
      <c r="Z1381" s="188"/>
      <c r="AA1381" s="130">
        <f t="shared" si="749"/>
        <v>0</v>
      </c>
      <c r="AB1381" s="74">
        <f t="shared" si="750"/>
        <v>0</v>
      </c>
      <c r="AC1381" s="356"/>
      <c r="AD1381" s="130" cm="1">
        <f t="array" ref="AD1381">IFERROR(ROUND((_xlfn.IFS(offer_sale_type="поставка",AB1381,offer_sale_type="транзит",S1381)*(1+AC1381))/E1381,2),0)</f>
        <v>0</v>
      </c>
      <c r="AE1381" s="74">
        <f t="shared" si="751"/>
        <v>0</v>
      </c>
      <c r="AF1381" s="123" cm="1">
        <f t="array" ref="AF1381">IFERROR(ROUND(_xlfn.IFS(offer_sale_type="поставка",AB1381,offer_sale_type="транзит",S1381)*AC1381,2),0)</f>
        <v>0</v>
      </c>
      <c r="AG1381" s="130">
        <f t="shared" si="734"/>
        <v>0</v>
      </c>
      <c r="AH1381" s="74">
        <f t="shared" si="735"/>
        <v>0</v>
      </c>
      <c r="AI1381" s="123">
        <f t="shared" si="736"/>
        <v>0</v>
      </c>
      <c r="AJ1381" s="118">
        <f t="shared" si="752"/>
        <v>0</v>
      </c>
      <c r="AK1381" s="74">
        <f t="shared" si="753"/>
        <v>0</v>
      </c>
      <c r="AL1381" s="174">
        <f t="shared" si="754"/>
        <v>0</v>
      </c>
      <c r="AM1381" s="175">
        <f t="shared" si="737"/>
        <v>0</v>
      </c>
      <c r="AN1381" s="130">
        <f t="shared" si="755"/>
        <v>0</v>
      </c>
      <c r="AO1381" s="74">
        <f t="shared" si="738"/>
        <v>0</v>
      </c>
      <c r="AP1381" s="123">
        <f t="shared" si="756"/>
        <v>0</v>
      </c>
      <c r="AQ1381" s="118">
        <f t="shared" si="739"/>
        <v>0</v>
      </c>
      <c r="AR1381" s="82" t="str">
        <f t="shared" si="757"/>
        <v>https://www.alta.ru/tnved/code//</v>
      </c>
      <c r="AS1381" s="157"/>
      <c r="AT1381" s="162"/>
      <c r="AU1381" s="74">
        <f t="shared" si="740"/>
        <v>0</v>
      </c>
      <c r="AV1381" s="157"/>
      <c r="AW1381" s="75">
        <f>_xlfn.IFNA(VLOOKUP(L1381,list_vat[],3,FALSE),0)</f>
        <v>0</v>
      </c>
      <c r="AX1381" s="74">
        <f t="shared" si="758"/>
        <v>0</v>
      </c>
      <c r="AY1381" s="74">
        <f t="shared" si="759"/>
        <v>0</v>
      </c>
      <c r="AZ1381" s="130">
        <f t="shared" si="760"/>
        <v>0</v>
      </c>
      <c r="BA1381" s="74">
        <f t="shared" si="741"/>
        <v>0</v>
      </c>
      <c r="BB1381" s="193">
        <f t="shared" si="761"/>
        <v>0</v>
      </c>
      <c r="BC1381" s="102">
        <f t="shared" si="762"/>
        <v>0</v>
      </c>
      <c r="BD1381" s="102">
        <f t="shared" si="763"/>
        <v>0</v>
      </c>
      <c r="BE1381" s="413" t="s">
        <v>69</v>
      </c>
    </row>
    <row r="1382" spans="1:57" s="65" customFormat="1" ht="12" customHeight="1" x14ac:dyDescent="0.2">
      <c r="A1382" s="43">
        <v>1367</v>
      </c>
      <c r="B1382" s="166"/>
      <c r="C1382" s="166"/>
      <c r="D1382" s="166"/>
      <c r="E1382" s="162"/>
      <c r="F1382" s="166"/>
      <c r="G1382" s="162"/>
      <c r="H1382" s="162"/>
      <c r="I1382" s="189">
        <f t="shared" si="742"/>
        <v>0</v>
      </c>
      <c r="J1382" s="195"/>
      <c r="K1382" s="162"/>
      <c r="L1382" s="168"/>
      <c r="M1382" s="75">
        <f>_xlfn.XLOOKUP(L1382,list_vat[Страна],list_vat[Ставка НДС %],0,0)</f>
        <v>0</v>
      </c>
      <c r="N1382" s="162">
        <f t="shared" si="743"/>
        <v>0</v>
      </c>
      <c r="O1382" s="169"/>
      <c r="P1382" s="74">
        <f t="shared" si="764"/>
        <v>0</v>
      </c>
      <c r="Q1382" s="162"/>
      <c r="R1382" s="162" t="str">
        <f t="shared" si="744"/>
        <v>введи курс</v>
      </c>
      <c r="S1382" s="196">
        <f t="shared" si="745"/>
        <v>0</v>
      </c>
      <c r="T1382" s="192">
        <f t="shared" si="746"/>
        <v>0</v>
      </c>
      <c r="U1382" s="76">
        <f t="shared" si="747"/>
        <v>0</v>
      </c>
      <c r="V1382" s="123">
        <f t="shared" si="748"/>
        <v>0</v>
      </c>
      <c r="W1382" s="191"/>
      <c r="X1382" s="170"/>
      <c r="Y1382" s="74">
        <f t="shared" si="733"/>
        <v>0</v>
      </c>
      <c r="Z1382" s="188"/>
      <c r="AA1382" s="130">
        <f t="shared" si="749"/>
        <v>0</v>
      </c>
      <c r="AB1382" s="74">
        <f t="shared" si="750"/>
        <v>0</v>
      </c>
      <c r="AC1382" s="356"/>
      <c r="AD1382" s="130" cm="1">
        <f t="array" ref="AD1382">IFERROR(ROUND((_xlfn.IFS(offer_sale_type="поставка",AB1382,offer_sale_type="транзит",S1382)*(1+AC1382))/E1382,2),0)</f>
        <v>0</v>
      </c>
      <c r="AE1382" s="74">
        <f t="shared" si="751"/>
        <v>0</v>
      </c>
      <c r="AF1382" s="123" cm="1">
        <f t="array" ref="AF1382">IFERROR(ROUND(_xlfn.IFS(offer_sale_type="поставка",AB1382,offer_sale_type="транзит",S1382)*AC1382,2),0)</f>
        <v>0</v>
      </c>
      <c r="AG1382" s="130">
        <f t="shared" si="734"/>
        <v>0</v>
      </c>
      <c r="AH1382" s="74">
        <f t="shared" si="735"/>
        <v>0</v>
      </c>
      <c r="AI1382" s="123">
        <f t="shared" si="736"/>
        <v>0</v>
      </c>
      <c r="AJ1382" s="118">
        <f t="shared" si="752"/>
        <v>0</v>
      </c>
      <c r="AK1382" s="74">
        <f t="shared" si="753"/>
        <v>0</v>
      </c>
      <c r="AL1382" s="174">
        <f t="shared" si="754"/>
        <v>0</v>
      </c>
      <c r="AM1382" s="175">
        <f t="shared" si="737"/>
        <v>0</v>
      </c>
      <c r="AN1382" s="130">
        <f t="shared" si="755"/>
        <v>0</v>
      </c>
      <c r="AO1382" s="74">
        <f t="shared" si="738"/>
        <v>0</v>
      </c>
      <c r="AP1382" s="123">
        <f t="shared" si="756"/>
        <v>0</v>
      </c>
      <c r="AQ1382" s="118">
        <f t="shared" si="739"/>
        <v>0</v>
      </c>
      <c r="AR1382" s="82" t="str">
        <f t="shared" si="757"/>
        <v>https://www.alta.ru/tnved/code//</v>
      </c>
      <c r="AS1382" s="157"/>
      <c r="AT1382" s="162"/>
      <c r="AU1382" s="74">
        <f t="shared" si="740"/>
        <v>0</v>
      </c>
      <c r="AV1382" s="157"/>
      <c r="AW1382" s="75">
        <f>_xlfn.IFNA(VLOOKUP(L1382,list_vat[],3,FALSE),0)</f>
        <v>0</v>
      </c>
      <c r="AX1382" s="74">
        <f t="shared" si="758"/>
        <v>0</v>
      </c>
      <c r="AY1382" s="74">
        <f t="shared" si="759"/>
        <v>0</v>
      </c>
      <c r="AZ1382" s="130">
        <f t="shared" si="760"/>
        <v>0</v>
      </c>
      <c r="BA1382" s="74">
        <f t="shared" si="741"/>
        <v>0</v>
      </c>
      <c r="BB1382" s="193">
        <f t="shared" si="761"/>
        <v>0</v>
      </c>
      <c r="BC1382" s="102">
        <f t="shared" si="762"/>
        <v>0</v>
      </c>
      <c r="BD1382" s="102">
        <f t="shared" si="763"/>
        <v>0</v>
      </c>
      <c r="BE1382" s="413" t="s">
        <v>69</v>
      </c>
    </row>
    <row r="1383" spans="1:57" s="65" customFormat="1" ht="12" customHeight="1" x14ac:dyDescent="0.2">
      <c r="A1383" s="43">
        <v>1368</v>
      </c>
      <c r="B1383" s="166"/>
      <c r="C1383" s="166"/>
      <c r="D1383" s="166"/>
      <c r="E1383" s="162"/>
      <c r="F1383" s="166"/>
      <c r="G1383" s="162"/>
      <c r="H1383" s="162"/>
      <c r="I1383" s="189">
        <f t="shared" si="742"/>
        <v>0</v>
      </c>
      <c r="J1383" s="195"/>
      <c r="K1383" s="162"/>
      <c r="L1383" s="168"/>
      <c r="M1383" s="75">
        <f>_xlfn.XLOOKUP(L1383,list_vat[Страна],list_vat[Ставка НДС %],0,0)</f>
        <v>0</v>
      </c>
      <c r="N1383" s="162">
        <f t="shared" si="743"/>
        <v>0</v>
      </c>
      <c r="O1383" s="169"/>
      <c r="P1383" s="74">
        <f t="shared" si="764"/>
        <v>0</v>
      </c>
      <c r="Q1383" s="162"/>
      <c r="R1383" s="162" t="str">
        <f t="shared" si="744"/>
        <v>введи курс</v>
      </c>
      <c r="S1383" s="196">
        <f t="shared" si="745"/>
        <v>0</v>
      </c>
      <c r="T1383" s="192">
        <f t="shared" si="746"/>
        <v>0</v>
      </c>
      <c r="U1383" s="76">
        <f t="shared" si="747"/>
        <v>0</v>
      </c>
      <c r="V1383" s="123">
        <f t="shared" si="748"/>
        <v>0</v>
      </c>
      <c r="W1383" s="191"/>
      <c r="X1383" s="170"/>
      <c r="Y1383" s="74">
        <f t="shared" si="733"/>
        <v>0</v>
      </c>
      <c r="Z1383" s="188"/>
      <c r="AA1383" s="130">
        <f t="shared" si="749"/>
        <v>0</v>
      </c>
      <c r="AB1383" s="74">
        <f t="shared" si="750"/>
        <v>0</v>
      </c>
      <c r="AC1383" s="356"/>
      <c r="AD1383" s="130" cm="1">
        <f t="array" ref="AD1383">IFERROR(ROUND((_xlfn.IFS(offer_sale_type="поставка",AB1383,offer_sale_type="транзит",S1383)*(1+AC1383))/E1383,2),0)</f>
        <v>0</v>
      </c>
      <c r="AE1383" s="74">
        <f t="shared" si="751"/>
        <v>0</v>
      </c>
      <c r="AF1383" s="123" cm="1">
        <f t="array" ref="AF1383">IFERROR(ROUND(_xlfn.IFS(offer_sale_type="поставка",AB1383,offer_sale_type="транзит",S1383)*AC1383,2),0)</f>
        <v>0</v>
      </c>
      <c r="AG1383" s="130">
        <f t="shared" si="734"/>
        <v>0</v>
      </c>
      <c r="AH1383" s="74">
        <f t="shared" si="735"/>
        <v>0</v>
      </c>
      <c r="AI1383" s="123">
        <f t="shared" si="736"/>
        <v>0</v>
      </c>
      <c r="AJ1383" s="118">
        <f t="shared" si="752"/>
        <v>0</v>
      </c>
      <c r="AK1383" s="74">
        <f t="shared" si="753"/>
        <v>0</v>
      </c>
      <c r="AL1383" s="174">
        <f t="shared" si="754"/>
        <v>0</v>
      </c>
      <c r="AM1383" s="175">
        <f t="shared" si="737"/>
        <v>0</v>
      </c>
      <c r="AN1383" s="130">
        <f t="shared" si="755"/>
        <v>0</v>
      </c>
      <c r="AO1383" s="74">
        <f t="shared" si="738"/>
        <v>0</v>
      </c>
      <c r="AP1383" s="123">
        <f t="shared" si="756"/>
        <v>0</v>
      </c>
      <c r="AQ1383" s="118">
        <f t="shared" si="739"/>
        <v>0</v>
      </c>
      <c r="AR1383" s="82" t="str">
        <f t="shared" si="757"/>
        <v>https://www.alta.ru/tnved/code//</v>
      </c>
      <c r="AS1383" s="157"/>
      <c r="AT1383" s="162"/>
      <c r="AU1383" s="74">
        <f t="shared" si="740"/>
        <v>0</v>
      </c>
      <c r="AV1383" s="157"/>
      <c r="AW1383" s="75">
        <f>_xlfn.IFNA(VLOOKUP(L1383,list_vat[],3,FALSE),0)</f>
        <v>0</v>
      </c>
      <c r="AX1383" s="74">
        <f t="shared" si="758"/>
        <v>0</v>
      </c>
      <c r="AY1383" s="74">
        <f t="shared" si="759"/>
        <v>0</v>
      </c>
      <c r="AZ1383" s="130">
        <f t="shared" si="760"/>
        <v>0</v>
      </c>
      <c r="BA1383" s="74">
        <f t="shared" si="741"/>
        <v>0</v>
      </c>
      <c r="BB1383" s="193">
        <f t="shared" si="761"/>
        <v>0</v>
      </c>
      <c r="BC1383" s="102">
        <f t="shared" si="762"/>
        <v>0</v>
      </c>
      <c r="BD1383" s="102">
        <f t="shared" si="763"/>
        <v>0</v>
      </c>
      <c r="BE1383" s="413" t="s">
        <v>69</v>
      </c>
    </row>
    <row r="1384" spans="1:57" s="65" customFormat="1" ht="12" customHeight="1" x14ac:dyDescent="0.2">
      <c r="A1384" s="43">
        <v>1369</v>
      </c>
      <c r="B1384" s="166"/>
      <c r="C1384" s="166"/>
      <c r="D1384" s="166"/>
      <c r="E1384" s="162"/>
      <c r="F1384" s="166"/>
      <c r="G1384" s="162"/>
      <c r="H1384" s="162"/>
      <c r="I1384" s="189">
        <f t="shared" si="742"/>
        <v>0</v>
      </c>
      <c r="J1384" s="195"/>
      <c r="K1384" s="162"/>
      <c r="L1384" s="168"/>
      <c r="M1384" s="75">
        <f>_xlfn.XLOOKUP(L1384,list_vat[Страна],list_vat[Ставка НДС %],0,0)</f>
        <v>0</v>
      </c>
      <c r="N1384" s="162">
        <f t="shared" si="743"/>
        <v>0</v>
      </c>
      <c r="O1384" s="169"/>
      <c r="P1384" s="74">
        <f t="shared" si="764"/>
        <v>0</v>
      </c>
      <c r="Q1384" s="162"/>
      <c r="R1384" s="162" t="str">
        <f t="shared" si="744"/>
        <v>введи курс</v>
      </c>
      <c r="S1384" s="196">
        <f t="shared" si="745"/>
        <v>0</v>
      </c>
      <c r="T1384" s="192">
        <f t="shared" si="746"/>
        <v>0</v>
      </c>
      <c r="U1384" s="76">
        <f t="shared" si="747"/>
        <v>0</v>
      </c>
      <c r="V1384" s="123">
        <f t="shared" si="748"/>
        <v>0</v>
      </c>
      <c r="W1384" s="191"/>
      <c r="X1384" s="170"/>
      <c r="Y1384" s="74">
        <f t="shared" si="733"/>
        <v>0</v>
      </c>
      <c r="Z1384" s="188"/>
      <c r="AA1384" s="130">
        <f t="shared" si="749"/>
        <v>0</v>
      </c>
      <c r="AB1384" s="74">
        <f t="shared" si="750"/>
        <v>0</v>
      </c>
      <c r="AC1384" s="356"/>
      <c r="AD1384" s="130" cm="1">
        <f t="array" ref="AD1384">IFERROR(ROUND((_xlfn.IFS(offer_sale_type="поставка",AB1384,offer_sale_type="транзит",S1384)*(1+AC1384))/E1384,2),0)</f>
        <v>0</v>
      </c>
      <c r="AE1384" s="74">
        <f t="shared" si="751"/>
        <v>0</v>
      </c>
      <c r="AF1384" s="123" cm="1">
        <f t="array" ref="AF1384">IFERROR(ROUND(_xlfn.IFS(offer_sale_type="поставка",AB1384,offer_sale_type="транзит",S1384)*AC1384,2),0)</f>
        <v>0</v>
      </c>
      <c r="AG1384" s="130">
        <f t="shared" si="734"/>
        <v>0</v>
      </c>
      <c r="AH1384" s="74">
        <f t="shared" si="735"/>
        <v>0</v>
      </c>
      <c r="AI1384" s="123">
        <f t="shared" si="736"/>
        <v>0</v>
      </c>
      <c r="AJ1384" s="118">
        <f t="shared" si="752"/>
        <v>0</v>
      </c>
      <c r="AK1384" s="74">
        <f t="shared" si="753"/>
        <v>0</v>
      </c>
      <c r="AL1384" s="174">
        <f t="shared" si="754"/>
        <v>0</v>
      </c>
      <c r="AM1384" s="175">
        <f t="shared" si="737"/>
        <v>0</v>
      </c>
      <c r="AN1384" s="130">
        <f t="shared" si="755"/>
        <v>0</v>
      </c>
      <c r="AO1384" s="74">
        <f t="shared" si="738"/>
        <v>0</v>
      </c>
      <c r="AP1384" s="123">
        <f t="shared" si="756"/>
        <v>0</v>
      </c>
      <c r="AQ1384" s="118">
        <f t="shared" si="739"/>
        <v>0</v>
      </c>
      <c r="AR1384" s="82" t="str">
        <f t="shared" si="757"/>
        <v>https://www.alta.ru/tnved/code//</v>
      </c>
      <c r="AS1384" s="157"/>
      <c r="AT1384" s="162"/>
      <c r="AU1384" s="74">
        <f t="shared" si="740"/>
        <v>0</v>
      </c>
      <c r="AV1384" s="157"/>
      <c r="AW1384" s="75">
        <f>_xlfn.IFNA(VLOOKUP(L1384,list_vat[],3,FALSE),0)</f>
        <v>0</v>
      </c>
      <c r="AX1384" s="74">
        <f t="shared" si="758"/>
        <v>0</v>
      </c>
      <c r="AY1384" s="74">
        <f t="shared" si="759"/>
        <v>0</v>
      </c>
      <c r="AZ1384" s="130">
        <f t="shared" si="760"/>
        <v>0</v>
      </c>
      <c r="BA1384" s="74">
        <f t="shared" si="741"/>
        <v>0</v>
      </c>
      <c r="BB1384" s="193">
        <f t="shared" si="761"/>
        <v>0</v>
      </c>
      <c r="BC1384" s="102">
        <f t="shared" si="762"/>
        <v>0</v>
      </c>
      <c r="BD1384" s="102">
        <f t="shared" si="763"/>
        <v>0</v>
      </c>
      <c r="BE1384" s="413" t="s">
        <v>69</v>
      </c>
    </row>
    <row r="1385" spans="1:57" s="65" customFormat="1" ht="12" customHeight="1" x14ac:dyDescent="0.2">
      <c r="A1385" s="43">
        <v>1370</v>
      </c>
      <c r="B1385" s="166"/>
      <c r="C1385" s="166"/>
      <c r="D1385" s="166"/>
      <c r="E1385" s="162"/>
      <c r="F1385" s="166"/>
      <c r="G1385" s="162"/>
      <c r="H1385" s="162"/>
      <c r="I1385" s="189">
        <f t="shared" si="742"/>
        <v>0</v>
      </c>
      <c r="J1385" s="195"/>
      <c r="K1385" s="162"/>
      <c r="L1385" s="168"/>
      <c r="M1385" s="75">
        <f>_xlfn.XLOOKUP(L1385,list_vat[Страна],list_vat[Ставка НДС %],0,0)</f>
        <v>0</v>
      </c>
      <c r="N1385" s="162">
        <f t="shared" si="743"/>
        <v>0</v>
      </c>
      <c r="O1385" s="169"/>
      <c r="P1385" s="74">
        <f t="shared" si="764"/>
        <v>0</v>
      </c>
      <c r="Q1385" s="162"/>
      <c r="R1385" s="162" t="str">
        <f t="shared" si="744"/>
        <v>введи курс</v>
      </c>
      <c r="S1385" s="196">
        <f t="shared" si="745"/>
        <v>0</v>
      </c>
      <c r="T1385" s="192">
        <f t="shared" si="746"/>
        <v>0</v>
      </c>
      <c r="U1385" s="76">
        <f t="shared" si="747"/>
        <v>0</v>
      </c>
      <c r="V1385" s="123">
        <f t="shared" si="748"/>
        <v>0</v>
      </c>
      <c r="W1385" s="191"/>
      <c r="X1385" s="170"/>
      <c r="Y1385" s="74">
        <f t="shared" si="733"/>
        <v>0</v>
      </c>
      <c r="Z1385" s="188"/>
      <c r="AA1385" s="130">
        <f t="shared" si="749"/>
        <v>0</v>
      </c>
      <c r="AB1385" s="74">
        <f t="shared" si="750"/>
        <v>0</v>
      </c>
      <c r="AC1385" s="356"/>
      <c r="AD1385" s="130" cm="1">
        <f t="array" ref="AD1385">IFERROR(ROUND((_xlfn.IFS(offer_sale_type="поставка",AB1385,offer_sale_type="транзит",S1385)*(1+AC1385))/E1385,2),0)</f>
        <v>0</v>
      </c>
      <c r="AE1385" s="74">
        <f t="shared" si="751"/>
        <v>0</v>
      </c>
      <c r="AF1385" s="123" cm="1">
        <f t="array" ref="AF1385">IFERROR(ROUND(_xlfn.IFS(offer_sale_type="поставка",AB1385,offer_sale_type="транзит",S1385)*AC1385,2),0)</f>
        <v>0</v>
      </c>
      <c r="AG1385" s="130">
        <f t="shared" si="734"/>
        <v>0</v>
      </c>
      <c r="AH1385" s="74">
        <f t="shared" si="735"/>
        <v>0</v>
      </c>
      <c r="AI1385" s="123">
        <f t="shared" si="736"/>
        <v>0</v>
      </c>
      <c r="AJ1385" s="118">
        <f t="shared" si="752"/>
        <v>0</v>
      </c>
      <c r="AK1385" s="74">
        <f t="shared" si="753"/>
        <v>0</v>
      </c>
      <c r="AL1385" s="174">
        <f t="shared" si="754"/>
        <v>0</v>
      </c>
      <c r="AM1385" s="175">
        <f t="shared" si="737"/>
        <v>0</v>
      </c>
      <c r="AN1385" s="130">
        <f t="shared" si="755"/>
        <v>0</v>
      </c>
      <c r="AO1385" s="74">
        <f t="shared" si="738"/>
        <v>0</v>
      </c>
      <c r="AP1385" s="123">
        <f t="shared" si="756"/>
        <v>0</v>
      </c>
      <c r="AQ1385" s="118">
        <f t="shared" si="739"/>
        <v>0</v>
      </c>
      <c r="AR1385" s="82" t="str">
        <f t="shared" si="757"/>
        <v>https://www.alta.ru/tnved/code//</v>
      </c>
      <c r="AS1385" s="157"/>
      <c r="AT1385" s="162"/>
      <c r="AU1385" s="74">
        <f t="shared" si="740"/>
        <v>0</v>
      </c>
      <c r="AV1385" s="157"/>
      <c r="AW1385" s="75">
        <f>_xlfn.IFNA(VLOOKUP(L1385,list_vat[],3,FALSE),0)</f>
        <v>0</v>
      </c>
      <c r="AX1385" s="74">
        <f t="shared" si="758"/>
        <v>0</v>
      </c>
      <c r="AY1385" s="74">
        <f t="shared" si="759"/>
        <v>0</v>
      </c>
      <c r="AZ1385" s="130">
        <f t="shared" si="760"/>
        <v>0</v>
      </c>
      <c r="BA1385" s="74">
        <f t="shared" si="741"/>
        <v>0</v>
      </c>
      <c r="BB1385" s="193">
        <f t="shared" si="761"/>
        <v>0</v>
      </c>
      <c r="BC1385" s="102">
        <f t="shared" si="762"/>
        <v>0</v>
      </c>
      <c r="BD1385" s="102">
        <f t="shared" si="763"/>
        <v>0</v>
      </c>
      <c r="BE1385" s="413" t="s">
        <v>69</v>
      </c>
    </row>
    <row r="1386" spans="1:57" s="65" customFormat="1" ht="12" customHeight="1" x14ac:dyDescent="0.2">
      <c r="A1386" s="43">
        <v>1371</v>
      </c>
      <c r="B1386" s="166"/>
      <c r="C1386" s="166"/>
      <c r="D1386" s="166"/>
      <c r="E1386" s="162"/>
      <c r="F1386" s="166"/>
      <c r="G1386" s="162"/>
      <c r="H1386" s="162"/>
      <c r="I1386" s="189">
        <f t="shared" si="742"/>
        <v>0</v>
      </c>
      <c r="J1386" s="195"/>
      <c r="K1386" s="162"/>
      <c r="L1386" s="168"/>
      <c r="M1386" s="75">
        <f>_xlfn.XLOOKUP(L1386,list_vat[Страна],list_vat[Ставка НДС %],0,0)</f>
        <v>0</v>
      </c>
      <c r="N1386" s="162">
        <f t="shared" si="743"/>
        <v>0</v>
      </c>
      <c r="O1386" s="169"/>
      <c r="P1386" s="74">
        <f t="shared" si="764"/>
        <v>0</v>
      </c>
      <c r="Q1386" s="162"/>
      <c r="R1386" s="162" t="str">
        <f t="shared" si="744"/>
        <v>введи курс</v>
      </c>
      <c r="S1386" s="196">
        <f t="shared" si="745"/>
        <v>0</v>
      </c>
      <c r="T1386" s="192">
        <f t="shared" si="746"/>
        <v>0</v>
      </c>
      <c r="U1386" s="76">
        <f t="shared" si="747"/>
        <v>0</v>
      </c>
      <c r="V1386" s="123">
        <f t="shared" si="748"/>
        <v>0</v>
      </c>
      <c r="W1386" s="191"/>
      <c r="X1386" s="170"/>
      <c r="Y1386" s="74">
        <f t="shared" si="733"/>
        <v>0</v>
      </c>
      <c r="Z1386" s="188"/>
      <c r="AA1386" s="130">
        <f t="shared" si="749"/>
        <v>0</v>
      </c>
      <c r="AB1386" s="74">
        <f t="shared" si="750"/>
        <v>0</v>
      </c>
      <c r="AC1386" s="356"/>
      <c r="AD1386" s="130" cm="1">
        <f t="array" ref="AD1386">IFERROR(ROUND((_xlfn.IFS(offer_sale_type="поставка",AB1386,offer_sale_type="транзит",S1386)*(1+AC1386))/E1386,2),0)</f>
        <v>0</v>
      </c>
      <c r="AE1386" s="74">
        <f t="shared" si="751"/>
        <v>0</v>
      </c>
      <c r="AF1386" s="123" cm="1">
        <f t="array" ref="AF1386">IFERROR(ROUND(_xlfn.IFS(offer_sale_type="поставка",AB1386,offer_sale_type="транзит",S1386)*AC1386,2),0)</f>
        <v>0</v>
      </c>
      <c r="AG1386" s="130">
        <f t="shared" si="734"/>
        <v>0</v>
      </c>
      <c r="AH1386" s="74">
        <f t="shared" si="735"/>
        <v>0</v>
      </c>
      <c r="AI1386" s="123">
        <f t="shared" si="736"/>
        <v>0</v>
      </c>
      <c r="AJ1386" s="118">
        <f t="shared" si="752"/>
        <v>0</v>
      </c>
      <c r="AK1386" s="74">
        <f t="shared" si="753"/>
        <v>0</v>
      </c>
      <c r="AL1386" s="174">
        <f t="shared" si="754"/>
        <v>0</v>
      </c>
      <c r="AM1386" s="175">
        <f t="shared" si="737"/>
        <v>0</v>
      </c>
      <c r="AN1386" s="130">
        <f t="shared" si="755"/>
        <v>0</v>
      </c>
      <c r="AO1386" s="74">
        <f t="shared" si="738"/>
        <v>0</v>
      </c>
      <c r="AP1386" s="123">
        <f t="shared" si="756"/>
        <v>0</v>
      </c>
      <c r="AQ1386" s="118">
        <f t="shared" si="739"/>
        <v>0</v>
      </c>
      <c r="AR1386" s="82" t="str">
        <f t="shared" si="757"/>
        <v>https://www.alta.ru/tnved/code//</v>
      </c>
      <c r="AS1386" s="157"/>
      <c r="AT1386" s="162"/>
      <c r="AU1386" s="74">
        <f t="shared" si="740"/>
        <v>0</v>
      </c>
      <c r="AV1386" s="157"/>
      <c r="AW1386" s="75">
        <f>_xlfn.IFNA(VLOOKUP(L1386,list_vat[],3,FALSE),0)</f>
        <v>0</v>
      </c>
      <c r="AX1386" s="74">
        <f t="shared" si="758"/>
        <v>0</v>
      </c>
      <c r="AY1386" s="74">
        <f t="shared" si="759"/>
        <v>0</v>
      </c>
      <c r="AZ1386" s="130">
        <f t="shared" si="760"/>
        <v>0</v>
      </c>
      <c r="BA1386" s="74">
        <f t="shared" si="741"/>
        <v>0</v>
      </c>
      <c r="BB1386" s="193">
        <f t="shared" si="761"/>
        <v>0</v>
      </c>
      <c r="BC1386" s="102">
        <f t="shared" si="762"/>
        <v>0</v>
      </c>
      <c r="BD1386" s="102">
        <f t="shared" si="763"/>
        <v>0</v>
      </c>
      <c r="BE1386" s="413" t="s">
        <v>69</v>
      </c>
    </row>
    <row r="1387" spans="1:57" s="65" customFormat="1" ht="12" customHeight="1" x14ac:dyDescent="0.2">
      <c r="A1387" s="43">
        <v>1372</v>
      </c>
      <c r="B1387" s="166"/>
      <c r="C1387" s="166"/>
      <c r="D1387" s="166"/>
      <c r="E1387" s="162"/>
      <c r="F1387" s="166"/>
      <c r="G1387" s="162"/>
      <c r="H1387" s="162"/>
      <c r="I1387" s="189">
        <f t="shared" si="742"/>
        <v>0</v>
      </c>
      <c r="J1387" s="195"/>
      <c r="K1387" s="162"/>
      <c r="L1387" s="168"/>
      <c r="M1387" s="75">
        <f>_xlfn.XLOOKUP(L1387,list_vat[Страна],list_vat[Ставка НДС %],0,0)</f>
        <v>0</v>
      </c>
      <c r="N1387" s="162">
        <f t="shared" si="743"/>
        <v>0</v>
      </c>
      <c r="O1387" s="169"/>
      <c r="P1387" s="74">
        <f t="shared" si="764"/>
        <v>0</v>
      </c>
      <c r="Q1387" s="162"/>
      <c r="R1387" s="162" t="str">
        <f t="shared" si="744"/>
        <v>введи курс</v>
      </c>
      <c r="S1387" s="196">
        <f t="shared" si="745"/>
        <v>0</v>
      </c>
      <c r="T1387" s="192">
        <f t="shared" si="746"/>
        <v>0</v>
      </c>
      <c r="U1387" s="76">
        <f t="shared" si="747"/>
        <v>0</v>
      </c>
      <c r="V1387" s="123">
        <f t="shared" si="748"/>
        <v>0</v>
      </c>
      <c r="W1387" s="191"/>
      <c r="X1387" s="170"/>
      <c r="Y1387" s="74">
        <f t="shared" si="733"/>
        <v>0</v>
      </c>
      <c r="Z1387" s="188"/>
      <c r="AA1387" s="130">
        <f t="shared" si="749"/>
        <v>0</v>
      </c>
      <c r="AB1387" s="74">
        <f t="shared" si="750"/>
        <v>0</v>
      </c>
      <c r="AC1387" s="356"/>
      <c r="AD1387" s="130" cm="1">
        <f t="array" ref="AD1387">IFERROR(ROUND((_xlfn.IFS(offer_sale_type="поставка",AB1387,offer_sale_type="транзит",S1387)*(1+AC1387))/E1387,2),0)</f>
        <v>0</v>
      </c>
      <c r="AE1387" s="74">
        <f t="shared" si="751"/>
        <v>0</v>
      </c>
      <c r="AF1387" s="123" cm="1">
        <f t="array" ref="AF1387">IFERROR(ROUND(_xlfn.IFS(offer_sale_type="поставка",AB1387,offer_sale_type="транзит",S1387)*AC1387,2),0)</f>
        <v>0</v>
      </c>
      <c r="AG1387" s="130">
        <f t="shared" si="734"/>
        <v>0</v>
      </c>
      <c r="AH1387" s="74">
        <f t="shared" si="735"/>
        <v>0</v>
      </c>
      <c r="AI1387" s="123">
        <f t="shared" si="736"/>
        <v>0</v>
      </c>
      <c r="AJ1387" s="118">
        <f t="shared" si="752"/>
        <v>0</v>
      </c>
      <c r="AK1387" s="74">
        <f t="shared" si="753"/>
        <v>0</v>
      </c>
      <c r="AL1387" s="174">
        <f t="shared" si="754"/>
        <v>0</v>
      </c>
      <c r="AM1387" s="175">
        <f t="shared" si="737"/>
        <v>0</v>
      </c>
      <c r="AN1387" s="130">
        <f t="shared" si="755"/>
        <v>0</v>
      </c>
      <c r="AO1387" s="74">
        <f t="shared" si="738"/>
        <v>0</v>
      </c>
      <c r="AP1387" s="123">
        <f t="shared" si="756"/>
        <v>0</v>
      </c>
      <c r="AQ1387" s="118">
        <f t="shared" si="739"/>
        <v>0</v>
      </c>
      <c r="AR1387" s="82" t="str">
        <f t="shared" si="757"/>
        <v>https://www.alta.ru/tnved/code//</v>
      </c>
      <c r="AS1387" s="157"/>
      <c r="AT1387" s="162"/>
      <c r="AU1387" s="74">
        <f t="shared" si="740"/>
        <v>0</v>
      </c>
      <c r="AV1387" s="157"/>
      <c r="AW1387" s="75">
        <f>_xlfn.IFNA(VLOOKUP(L1387,list_vat[],3,FALSE),0)</f>
        <v>0</v>
      </c>
      <c r="AX1387" s="74">
        <f t="shared" si="758"/>
        <v>0</v>
      </c>
      <c r="AY1387" s="74">
        <f t="shared" si="759"/>
        <v>0</v>
      </c>
      <c r="AZ1387" s="130">
        <f t="shared" si="760"/>
        <v>0</v>
      </c>
      <c r="BA1387" s="74">
        <f t="shared" si="741"/>
        <v>0</v>
      </c>
      <c r="BB1387" s="193">
        <f t="shared" si="761"/>
        <v>0</v>
      </c>
      <c r="BC1387" s="102">
        <f t="shared" si="762"/>
        <v>0</v>
      </c>
      <c r="BD1387" s="102">
        <f t="shared" si="763"/>
        <v>0</v>
      </c>
      <c r="BE1387" s="413" t="s">
        <v>69</v>
      </c>
    </row>
    <row r="1388" spans="1:57" s="65" customFormat="1" ht="12" customHeight="1" x14ac:dyDescent="0.2">
      <c r="A1388" s="43">
        <v>1373</v>
      </c>
      <c r="B1388" s="166"/>
      <c r="C1388" s="166"/>
      <c r="D1388" s="166"/>
      <c r="E1388" s="162"/>
      <c r="F1388" s="166"/>
      <c r="G1388" s="162"/>
      <c r="H1388" s="162"/>
      <c r="I1388" s="189">
        <f t="shared" si="742"/>
        <v>0</v>
      </c>
      <c r="J1388" s="195"/>
      <c r="K1388" s="162"/>
      <c r="L1388" s="168"/>
      <c r="M1388" s="75">
        <f>_xlfn.XLOOKUP(L1388,list_vat[Страна],list_vat[Ставка НДС %],0,0)</f>
        <v>0</v>
      </c>
      <c r="N1388" s="162">
        <f t="shared" si="743"/>
        <v>0</v>
      </c>
      <c r="O1388" s="169"/>
      <c r="P1388" s="74">
        <f t="shared" si="764"/>
        <v>0</v>
      </c>
      <c r="Q1388" s="162"/>
      <c r="R1388" s="162" t="str">
        <f t="shared" si="744"/>
        <v>введи курс</v>
      </c>
      <c r="S1388" s="196">
        <f t="shared" si="745"/>
        <v>0</v>
      </c>
      <c r="T1388" s="192">
        <f t="shared" si="746"/>
        <v>0</v>
      </c>
      <c r="U1388" s="76">
        <f t="shared" si="747"/>
        <v>0</v>
      </c>
      <c r="V1388" s="123">
        <f t="shared" si="748"/>
        <v>0</v>
      </c>
      <c r="W1388" s="191"/>
      <c r="X1388" s="170"/>
      <c r="Y1388" s="74">
        <f t="shared" si="733"/>
        <v>0</v>
      </c>
      <c r="Z1388" s="188"/>
      <c r="AA1388" s="130">
        <f t="shared" si="749"/>
        <v>0</v>
      </c>
      <c r="AB1388" s="74">
        <f t="shared" si="750"/>
        <v>0</v>
      </c>
      <c r="AC1388" s="356"/>
      <c r="AD1388" s="130" cm="1">
        <f t="array" ref="AD1388">IFERROR(ROUND((_xlfn.IFS(offer_sale_type="поставка",AB1388,offer_sale_type="транзит",S1388)*(1+AC1388))/E1388,2),0)</f>
        <v>0</v>
      </c>
      <c r="AE1388" s="74">
        <f t="shared" si="751"/>
        <v>0</v>
      </c>
      <c r="AF1388" s="123" cm="1">
        <f t="array" ref="AF1388">IFERROR(ROUND(_xlfn.IFS(offer_sale_type="поставка",AB1388,offer_sale_type="транзит",S1388)*AC1388,2),0)</f>
        <v>0</v>
      </c>
      <c r="AG1388" s="130">
        <f t="shared" si="734"/>
        <v>0</v>
      </c>
      <c r="AH1388" s="74">
        <f t="shared" si="735"/>
        <v>0</v>
      </c>
      <c r="AI1388" s="123">
        <f t="shared" si="736"/>
        <v>0</v>
      </c>
      <c r="AJ1388" s="118">
        <f t="shared" si="752"/>
        <v>0</v>
      </c>
      <c r="AK1388" s="74">
        <f t="shared" si="753"/>
        <v>0</v>
      </c>
      <c r="AL1388" s="174">
        <f t="shared" si="754"/>
        <v>0</v>
      </c>
      <c r="AM1388" s="175">
        <f t="shared" si="737"/>
        <v>0</v>
      </c>
      <c r="AN1388" s="130">
        <f t="shared" si="755"/>
        <v>0</v>
      </c>
      <c r="AO1388" s="74">
        <f t="shared" si="738"/>
        <v>0</v>
      </c>
      <c r="AP1388" s="123">
        <f t="shared" si="756"/>
        <v>0</v>
      </c>
      <c r="AQ1388" s="118">
        <f t="shared" si="739"/>
        <v>0</v>
      </c>
      <c r="AR1388" s="82" t="str">
        <f t="shared" si="757"/>
        <v>https://www.alta.ru/tnved/code//</v>
      </c>
      <c r="AS1388" s="157"/>
      <c r="AT1388" s="162"/>
      <c r="AU1388" s="74">
        <f t="shared" si="740"/>
        <v>0</v>
      </c>
      <c r="AV1388" s="157"/>
      <c r="AW1388" s="75">
        <f>_xlfn.IFNA(VLOOKUP(L1388,list_vat[],3,FALSE),0)</f>
        <v>0</v>
      </c>
      <c r="AX1388" s="74">
        <f t="shared" si="758"/>
        <v>0</v>
      </c>
      <c r="AY1388" s="74">
        <f t="shared" si="759"/>
        <v>0</v>
      </c>
      <c r="AZ1388" s="130">
        <f t="shared" si="760"/>
        <v>0</v>
      </c>
      <c r="BA1388" s="74">
        <f t="shared" si="741"/>
        <v>0</v>
      </c>
      <c r="BB1388" s="193">
        <f t="shared" si="761"/>
        <v>0</v>
      </c>
      <c r="BC1388" s="102">
        <f t="shared" si="762"/>
        <v>0</v>
      </c>
      <c r="BD1388" s="102">
        <f t="shared" si="763"/>
        <v>0</v>
      </c>
      <c r="BE1388" s="413" t="s">
        <v>69</v>
      </c>
    </row>
    <row r="1389" spans="1:57" s="65" customFormat="1" ht="12" customHeight="1" x14ac:dyDescent="0.2">
      <c r="A1389" s="43">
        <v>1374</v>
      </c>
      <c r="B1389" s="166"/>
      <c r="C1389" s="166"/>
      <c r="D1389" s="166"/>
      <c r="E1389" s="162"/>
      <c r="F1389" s="166"/>
      <c r="G1389" s="162"/>
      <c r="H1389" s="162"/>
      <c r="I1389" s="189">
        <f t="shared" si="742"/>
        <v>0</v>
      </c>
      <c r="J1389" s="195"/>
      <c r="K1389" s="162"/>
      <c r="L1389" s="168"/>
      <c r="M1389" s="75">
        <f>_xlfn.XLOOKUP(L1389,list_vat[Страна],list_vat[Ставка НДС %],0,0)</f>
        <v>0</v>
      </c>
      <c r="N1389" s="162">
        <f t="shared" si="743"/>
        <v>0</v>
      </c>
      <c r="O1389" s="169"/>
      <c r="P1389" s="74">
        <f t="shared" si="764"/>
        <v>0</v>
      </c>
      <c r="Q1389" s="162"/>
      <c r="R1389" s="162" t="str">
        <f t="shared" si="744"/>
        <v>введи курс</v>
      </c>
      <c r="S1389" s="196">
        <f t="shared" si="745"/>
        <v>0</v>
      </c>
      <c r="T1389" s="192">
        <f t="shared" si="746"/>
        <v>0</v>
      </c>
      <c r="U1389" s="76">
        <f t="shared" si="747"/>
        <v>0</v>
      </c>
      <c r="V1389" s="123">
        <f t="shared" si="748"/>
        <v>0</v>
      </c>
      <c r="W1389" s="191"/>
      <c r="X1389" s="170"/>
      <c r="Y1389" s="74">
        <f t="shared" si="733"/>
        <v>0</v>
      </c>
      <c r="Z1389" s="188"/>
      <c r="AA1389" s="130">
        <f t="shared" si="749"/>
        <v>0</v>
      </c>
      <c r="AB1389" s="74">
        <f t="shared" si="750"/>
        <v>0</v>
      </c>
      <c r="AC1389" s="356"/>
      <c r="AD1389" s="130" cm="1">
        <f t="array" ref="AD1389">IFERROR(ROUND((_xlfn.IFS(offer_sale_type="поставка",AB1389,offer_sale_type="транзит",S1389)*(1+AC1389))/E1389,2),0)</f>
        <v>0</v>
      </c>
      <c r="AE1389" s="74">
        <f t="shared" si="751"/>
        <v>0</v>
      </c>
      <c r="AF1389" s="123" cm="1">
        <f t="array" ref="AF1389">IFERROR(ROUND(_xlfn.IFS(offer_sale_type="поставка",AB1389,offer_sale_type="транзит",S1389)*AC1389,2),0)</f>
        <v>0</v>
      </c>
      <c r="AG1389" s="130">
        <f t="shared" si="734"/>
        <v>0</v>
      </c>
      <c r="AH1389" s="74">
        <f t="shared" si="735"/>
        <v>0</v>
      </c>
      <c r="AI1389" s="123">
        <f t="shared" si="736"/>
        <v>0</v>
      </c>
      <c r="AJ1389" s="118">
        <f t="shared" si="752"/>
        <v>0</v>
      </c>
      <c r="AK1389" s="74">
        <f t="shared" si="753"/>
        <v>0</v>
      </c>
      <c r="AL1389" s="174">
        <f t="shared" si="754"/>
        <v>0</v>
      </c>
      <c r="AM1389" s="175">
        <f t="shared" si="737"/>
        <v>0</v>
      </c>
      <c r="AN1389" s="130">
        <f t="shared" si="755"/>
        <v>0</v>
      </c>
      <c r="AO1389" s="74">
        <f t="shared" si="738"/>
        <v>0</v>
      </c>
      <c r="AP1389" s="123">
        <f t="shared" si="756"/>
        <v>0</v>
      </c>
      <c r="AQ1389" s="118">
        <f t="shared" si="739"/>
        <v>0</v>
      </c>
      <c r="AR1389" s="82" t="str">
        <f t="shared" si="757"/>
        <v>https://www.alta.ru/tnved/code//</v>
      </c>
      <c r="AS1389" s="157"/>
      <c r="AT1389" s="162"/>
      <c r="AU1389" s="74">
        <f t="shared" si="740"/>
        <v>0</v>
      </c>
      <c r="AV1389" s="157"/>
      <c r="AW1389" s="75">
        <f>_xlfn.IFNA(VLOOKUP(L1389,list_vat[],3,FALSE),0)</f>
        <v>0</v>
      </c>
      <c r="AX1389" s="74">
        <f t="shared" si="758"/>
        <v>0</v>
      </c>
      <c r="AY1389" s="74">
        <f t="shared" si="759"/>
        <v>0</v>
      </c>
      <c r="AZ1389" s="130">
        <f t="shared" si="760"/>
        <v>0</v>
      </c>
      <c r="BA1389" s="74">
        <f t="shared" si="741"/>
        <v>0</v>
      </c>
      <c r="BB1389" s="193">
        <f t="shared" si="761"/>
        <v>0</v>
      </c>
      <c r="BC1389" s="102">
        <f t="shared" si="762"/>
        <v>0</v>
      </c>
      <c r="BD1389" s="102">
        <f t="shared" si="763"/>
        <v>0</v>
      </c>
      <c r="BE1389" s="413" t="s">
        <v>69</v>
      </c>
    </row>
    <row r="1390" spans="1:57" s="65" customFormat="1" ht="12" customHeight="1" x14ac:dyDescent="0.2">
      <c r="A1390" s="43">
        <v>1375</v>
      </c>
      <c r="B1390" s="166"/>
      <c r="C1390" s="166"/>
      <c r="D1390" s="166"/>
      <c r="E1390" s="162"/>
      <c r="F1390" s="166"/>
      <c r="G1390" s="162"/>
      <c r="H1390" s="162"/>
      <c r="I1390" s="189">
        <f t="shared" si="742"/>
        <v>0</v>
      </c>
      <c r="J1390" s="195"/>
      <c r="K1390" s="162"/>
      <c r="L1390" s="168"/>
      <c r="M1390" s="75">
        <f>_xlfn.XLOOKUP(L1390,list_vat[Страна],list_vat[Ставка НДС %],0,0)</f>
        <v>0</v>
      </c>
      <c r="N1390" s="162">
        <f t="shared" si="743"/>
        <v>0</v>
      </c>
      <c r="O1390" s="169"/>
      <c r="P1390" s="74">
        <f t="shared" si="764"/>
        <v>0</v>
      </c>
      <c r="Q1390" s="162"/>
      <c r="R1390" s="162" t="str">
        <f t="shared" si="744"/>
        <v>введи курс</v>
      </c>
      <c r="S1390" s="196">
        <f t="shared" si="745"/>
        <v>0</v>
      </c>
      <c r="T1390" s="192">
        <f t="shared" si="746"/>
        <v>0</v>
      </c>
      <c r="U1390" s="76">
        <f t="shared" si="747"/>
        <v>0</v>
      </c>
      <c r="V1390" s="123">
        <f t="shared" si="748"/>
        <v>0</v>
      </c>
      <c r="W1390" s="191"/>
      <c r="X1390" s="170"/>
      <c r="Y1390" s="74">
        <f t="shared" si="733"/>
        <v>0</v>
      </c>
      <c r="Z1390" s="188"/>
      <c r="AA1390" s="130">
        <f t="shared" si="749"/>
        <v>0</v>
      </c>
      <c r="AB1390" s="74">
        <f t="shared" si="750"/>
        <v>0</v>
      </c>
      <c r="AC1390" s="356"/>
      <c r="AD1390" s="130" cm="1">
        <f t="array" ref="AD1390">IFERROR(ROUND((_xlfn.IFS(offer_sale_type="поставка",AB1390,offer_sale_type="транзит",S1390)*(1+AC1390))/E1390,2),0)</f>
        <v>0</v>
      </c>
      <c r="AE1390" s="74">
        <f t="shared" si="751"/>
        <v>0</v>
      </c>
      <c r="AF1390" s="123" cm="1">
        <f t="array" ref="AF1390">IFERROR(ROUND(_xlfn.IFS(offer_sale_type="поставка",AB1390,offer_sale_type="транзит",S1390)*AC1390,2),0)</f>
        <v>0</v>
      </c>
      <c r="AG1390" s="130">
        <f t="shared" si="734"/>
        <v>0</v>
      </c>
      <c r="AH1390" s="74">
        <f t="shared" si="735"/>
        <v>0</v>
      </c>
      <c r="AI1390" s="123">
        <f t="shared" si="736"/>
        <v>0</v>
      </c>
      <c r="AJ1390" s="118">
        <f t="shared" si="752"/>
        <v>0</v>
      </c>
      <c r="AK1390" s="74">
        <f t="shared" si="753"/>
        <v>0</v>
      </c>
      <c r="AL1390" s="174">
        <f t="shared" si="754"/>
        <v>0</v>
      </c>
      <c r="AM1390" s="175">
        <f t="shared" si="737"/>
        <v>0</v>
      </c>
      <c r="AN1390" s="130">
        <f t="shared" si="755"/>
        <v>0</v>
      </c>
      <c r="AO1390" s="74">
        <f t="shared" si="738"/>
        <v>0</v>
      </c>
      <c r="AP1390" s="123">
        <f t="shared" si="756"/>
        <v>0</v>
      </c>
      <c r="AQ1390" s="118">
        <f t="shared" si="739"/>
        <v>0</v>
      </c>
      <c r="AR1390" s="82" t="str">
        <f t="shared" si="757"/>
        <v>https://www.alta.ru/tnved/code//</v>
      </c>
      <c r="AS1390" s="157"/>
      <c r="AT1390" s="162"/>
      <c r="AU1390" s="74">
        <f t="shared" si="740"/>
        <v>0</v>
      </c>
      <c r="AV1390" s="157"/>
      <c r="AW1390" s="75">
        <f>_xlfn.IFNA(VLOOKUP(L1390,list_vat[],3,FALSE),0)</f>
        <v>0</v>
      </c>
      <c r="AX1390" s="74">
        <f t="shared" si="758"/>
        <v>0</v>
      </c>
      <c r="AY1390" s="74">
        <f t="shared" si="759"/>
        <v>0</v>
      </c>
      <c r="AZ1390" s="130">
        <f t="shared" si="760"/>
        <v>0</v>
      </c>
      <c r="BA1390" s="74">
        <f t="shared" si="741"/>
        <v>0</v>
      </c>
      <c r="BB1390" s="193">
        <f t="shared" si="761"/>
        <v>0</v>
      </c>
      <c r="BC1390" s="102">
        <f t="shared" si="762"/>
        <v>0</v>
      </c>
      <c r="BD1390" s="102">
        <f t="shared" si="763"/>
        <v>0</v>
      </c>
      <c r="BE1390" s="413" t="s">
        <v>69</v>
      </c>
    </row>
    <row r="1391" spans="1:57" s="65" customFormat="1" ht="12" customHeight="1" x14ac:dyDescent="0.2">
      <c r="A1391" s="43">
        <v>1376</v>
      </c>
      <c r="B1391" s="166"/>
      <c r="C1391" s="166"/>
      <c r="D1391" s="166"/>
      <c r="E1391" s="162"/>
      <c r="F1391" s="166"/>
      <c r="G1391" s="162"/>
      <c r="H1391" s="162"/>
      <c r="I1391" s="189">
        <f t="shared" si="742"/>
        <v>0</v>
      </c>
      <c r="J1391" s="195"/>
      <c r="K1391" s="162"/>
      <c r="L1391" s="168"/>
      <c r="M1391" s="75">
        <f>_xlfn.XLOOKUP(L1391,list_vat[Страна],list_vat[Ставка НДС %],0,0)</f>
        <v>0</v>
      </c>
      <c r="N1391" s="162">
        <f t="shared" si="743"/>
        <v>0</v>
      </c>
      <c r="O1391" s="169"/>
      <c r="P1391" s="74">
        <f t="shared" si="764"/>
        <v>0</v>
      </c>
      <c r="Q1391" s="162"/>
      <c r="R1391" s="162" t="str">
        <f t="shared" si="744"/>
        <v>введи курс</v>
      </c>
      <c r="S1391" s="196">
        <f t="shared" si="745"/>
        <v>0</v>
      </c>
      <c r="T1391" s="192">
        <f t="shared" si="746"/>
        <v>0</v>
      </c>
      <c r="U1391" s="76">
        <f t="shared" si="747"/>
        <v>0</v>
      </c>
      <c r="V1391" s="123">
        <f t="shared" si="748"/>
        <v>0</v>
      </c>
      <c r="W1391" s="191"/>
      <c r="X1391" s="170"/>
      <c r="Y1391" s="74">
        <f t="shared" si="733"/>
        <v>0</v>
      </c>
      <c r="Z1391" s="188"/>
      <c r="AA1391" s="130">
        <f t="shared" si="749"/>
        <v>0</v>
      </c>
      <c r="AB1391" s="74">
        <f t="shared" si="750"/>
        <v>0</v>
      </c>
      <c r="AC1391" s="356"/>
      <c r="AD1391" s="130" cm="1">
        <f t="array" ref="AD1391">IFERROR(ROUND((_xlfn.IFS(offer_sale_type="поставка",AB1391,offer_sale_type="транзит",S1391)*(1+AC1391))/E1391,2),0)</f>
        <v>0</v>
      </c>
      <c r="AE1391" s="74">
        <f t="shared" si="751"/>
        <v>0</v>
      </c>
      <c r="AF1391" s="123" cm="1">
        <f t="array" ref="AF1391">IFERROR(ROUND(_xlfn.IFS(offer_sale_type="поставка",AB1391,offer_sale_type="транзит",S1391)*AC1391,2),0)</f>
        <v>0</v>
      </c>
      <c r="AG1391" s="130">
        <f t="shared" si="734"/>
        <v>0</v>
      </c>
      <c r="AH1391" s="74">
        <f t="shared" si="735"/>
        <v>0</v>
      </c>
      <c r="AI1391" s="123">
        <f t="shared" si="736"/>
        <v>0</v>
      </c>
      <c r="AJ1391" s="118">
        <f t="shared" si="752"/>
        <v>0</v>
      </c>
      <c r="AK1391" s="74">
        <f t="shared" si="753"/>
        <v>0</v>
      </c>
      <c r="AL1391" s="174">
        <f t="shared" si="754"/>
        <v>0</v>
      </c>
      <c r="AM1391" s="175">
        <f t="shared" si="737"/>
        <v>0</v>
      </c>
      <c r="AN1391" s="130">
        <f t="shared" si="755"/>
        <v>0</v>
      </c>
      <c r="AO1391" s="74">
        <f t="shared" si="738"/>
        <v>0</v>
      </c>
      <c r="AP1391" s="123">
        <f t="shared" si="756"/>
        <v>0</v>
      </c>
      <c r="AQ1391" s="118">
        <f t="shared" si="739"/>
        <v>0</v>
      </c>
      <c r="AR1391" s="82" t="str">
        <f t="shared" si="757"/>
        <v>https://www.alta.ru/tnved/code//</v>
      </c>
      <c r="AS1391" s="157"/>
      <c r="AT1391" s="162"/>
      <c r="AU1391" s="74">
        <f t="shared" si="740"/>
        <v>0</v>
      </c>
      <c r="AV1391" s="157"/>
      <c r="AW1391" s="75">
        <f>_xlfn.IFNA(VLOOKUP(L1391,list_vat[],3,FALSE),0)</f>
        <v>0</v>
      </c>
      <c r="AX1391" s="74">
        <f t="shared" si="758"/>
        <v>0</v>
      </c>
      <c r="AY1391" s="74">
        <f t="shared" si="759"/>
        <v>0</v>
      </c>
      <c r="AZ1391" s="130">
        <f t="shared" si="760"/>
        <v>0</v>
      </c>
      <c r="BA1391" s="74">
        <f t="shared" si="741"/>
        <v>0</v>
      </c>
      <c r="BB1391" s="193">
        <f t="shared" si="761"/>
        <v>0</v>
      </c>
      <c r="BC1391" s="102">
        <f t="shared" si="762"/>
        <v>0</v>
      </c>
      <c r="BD1391" s="102">
        <f t="shared" si="763"/>
        <v>0</v>
      </c>
      <c r="BE1391" s="413" t="s">
        <v>69</v>
      </c>
    </row>
    <row r="1392" spans="1:57" s="65" customFormat="1" ht="12" customHeight="1" x14ac:dyDescent="0.2">
      <c r="A1392" s="43">
        <v>1377</v>
      </c>
      <c r="B1392" s="166"/>
      <c r="C1392" s="166"/>
      <c r="D1392" s="166"/>
      <c r="E1392" s="162"/>
      <c r="F1392" s="166"/>
      <c r="G1392" s="162"/>
      <c r="H1392" s="162"/>
      <c r="I1392" s="189">
        <f t="shared" si="742"/>
        <v>0</v>
      </c>
      <c r="J1392" s="195"/>
      <c r="K1392" s="162"/>
      <c r="L1392" s="168"/>
      <c r="M1392" s="75">
        <f>_xlfn.XLOOKUP(L1392,list_vat[Страна],list_vat[Ставка НДС %],0,0)</f>
        <v>0</v>
      </c>
      <c r="N1392" s="162">
        <f t="shared" si="743"/>
        <v>0</v>
      </c>
      <c r="O1392" s="169"/>
      <c r="P1392" s="74">
        <f t="shared" si="764"/>
        <v>0</v>
      </c>
      <c r="Q1392" s="162"/>
      <c r="R1392" s="162" t="str">
        <f t="shared" si="744"/>
        <v>введи курс</v>
      </c>
      <c r="S1392" s="196">
        <f t="shared" si="745"/>
        <v>0</v>
      </c>
      <c r="T1392" s="192">
        <f t="shared" si="746"/>
        <v>0</v>
      </c>
      <c r="U1392" s="76">
        <f t="shared" si="747"/>
        <v>0</v>
      </c>
      <c r="V1392" s="123">
        <f t="shared" si="748"/>
        <v>0</v>
      </c>
      <c r="W1392" s="191"/>
      <c r="X1392" s="170"/>
      <c r="Y1392" s="74">
        <f t="shared" si="733"/>
        <v>0</v>
      </c>
      <c r="Z1392" s="188"/>
      <c r="AA1392" s="130">
        <f t="shared" si="749"/>
        <v>0</v>
      </c>
      <c r="AB1392" s="74">
        <f t="shared" si="750"/>
        <v>0</v>
      </c>
      <c r="AC1392" s="356"/>
      <c r="AD1392" s="130" cm="1">
        <f t="array" ref="AD1392">IFERROR(ROUND((_xlfn.IFS(offer_sale_type="поставка",AB1392,offer_sale_type="транзит",S1392)*(1+AC1392))/E1392,2),0)</f>
        <v>0</v>
      </c>
      <c r="AE1392" s="74">
        <f t="shared" si="751"/>
        <v>0</v>
      </c>
      <c r="AF1392" s="123" cm="1">
        <f t="array" ref="AF1392">IFERROR(ROUND(_xlfn.IFS(offer_sale_type="поставка",AB1392,offer_sale_type="транзит",S1392)*AC1392,2),0)</f>
        <v>0</v>
      </c>
      <c r="AG1392" s="130">
        <f t="shared" si="734"/>
        <v>0</v>
      </c>
      <c r="AH1392" s="74">
        <f t="shared" si="735"/>
        <v>0</v>
      </c>
      <c r="AI1392" s="123">
        <f t="shared" si="736"/>
        <v>0</v>
      </c>
      <c r="AJ1392" s="118">
        <f t="shared" si="752"/>
        <v>0</v>
      </c>
      <c r="AK1392" s="74">
        <f t="shared" si="753"/>
        <v>0</v>
      </c>
      <c r="AL1392" s="174">
        <f t="shared" si="754"/>
        <v>0</v>
      </c>
      <c r="AM1392" s="175">
        <f t="shared" si="737"/>
        <v>0</v>
      </c>
      <c r="AN1392" s="130">
        <f t="shared" si="755"/>
        <v>0</v>
      </c>
      <c r="AO1392" s="74">
        <f t="shared" si="738"/>
        <v>0</v>
      </c>
      <c r="AP1392" s="123">
        <f t="shared" si="756"/>
        <v>0</v>
      </c>
      <c r="AQ1392" s="118">
        <f t="shared" si="739"/>
        <v>0</v>
      </c>
      <c r="AR1392" s="82" t="str">
        <f t="shared" si="757"/>
        <v>https://www.alta.ru/tnved/code//</v>
      </c>
      <c r="AS1392" s="157"/>
      <c r="AT1392" s="162"/>
      <c r="AU1392" s="74">
        <f t="shared" si="740"/>
        <v>0</v>
      </c>
      <c r="AV1392" s="157"/>
      <c r="AW1392" s="75">
        <f>_xlfn.IFNA(VLOOKUP(L1392,list_vat[],3,FALSE),0)</f>
        <v>0</v>
      </c>
      <c r="AX1392" s="74">
        <f t="shared" si="758"/>
        <v>0</v>
      </c>
      <c r="AY1392" s="74">
        <f t="shared" si="759"/>
        <v>0</v>
      </c>
      <c r="AZ1392" s="130">
        <f t="shared" si="760"/>
        <v>0</v>
      </c>
      <c r="BA1392" s="74">
        <f t="shared" si="741"/>
        <v>0</v>
      </c>
      <c r="BB1392" s="193">
        <f t="shared" si="761"/>
        <v>0</v>
      </c>
      <c r="BC1392" s="102">
        <f t="shared" si="762"/>
        <v>0</v>
      </c>
      <c r="BD1392" s="102">
        <f t="shared" si="763"/>
        <v>0</v>
      </c>
      <c r="BE1392" s="413" t="s">
        <v>69</v>
      </c>
    </row>
    <row r="1393" spans="1:57" s="65" customFormat="1" ht="12" customHeight="1" x14ac:dyDescent="0.2">
      <c r="A1393" s="43">
        <v>1378</v>
      </c>
      <c r="B1393" s="166"/>
      <c r="C1393" s="166"/>
      <c r="D1393" s="166"/>
      <c r="E1393" s="162"/>
      <c r="F1393" s="166"/>
      <c r="G1393" s="162"/>
      <c r="H1393" s="162"/>
      <c r="I1393" s="189">
        <f t="shared" si="742"/>
        <v>0</v>
      </c>
      <c r="J1393" s="195"/>
      <c r="K1393" s="162"/>
      <c r="L1393" s="168"/>
      <c r="M1393" s="75">
        <f>_xlfn.XLOOKUP(L1393,list_vat[Страна],list_vat[Ставка НДС %],0,0)</f>
        <v>0</v>
      </c>
      <c r="N1393" s="162">
        <f t="shared" si="743"/>
        <v>0</v>
      </c>
      <c r="O1393" s="169"/>
      <c r="P1393" s="74">
        <f t="shared" si="764"/>
        <v>0</v>
      </c>
      <c r="Q1393" s="162"/>
      <c r="R1393" s="162" t="str">
        <f t="shared" si="744"/>
        <v>введи курс</v>
      </c>
      <c r="S1393" s="196">
        <f t="shared" si="745"/>
        <v>0</v>
      </c>
      <c r="T1393" s="192">
        <f t="shared" si="746"/>
        <v>0</v>
      </c>
      <c r="U1393" s="76">
        <f t="shared" si="747"/>
        <v>0</v>
      </c>
      <c r="V1393" s="123">
        <f t="shared" si="748"/>
        <v>0</v>
      </c>
      <c r="W1393" s="191"/>
      <c r="X1393" s="170"/>
      <c r="Y1393" s="74">
        <f t="shared" si="733"/>
        <v>0</v>
      </c>
      <c r="Z1393" s="188"/>
      <c r="AA1393" s="130">
        <f t="shared" si="749"/>
        <v>0</v>
      </c>
      <c r="AB1393" s="74">
        <f t="shared" si="750"/>
        <v>0</v>
      </c>
      <c r="AC1393" s="356"/>
      <c r="AD1393" s="130" cm="1">
        <f t="array" ref="AD1393">IFERROR(ROUND((_xlfn.IFS(offer_sale_type="поставка",AB1393,offer_sale_type="транзит",S1393)*(1+AC1393))/E1393,2),0)</f>
        <v>0</v>
      </c>
      <c r="AE1393" s="74">
        <f t="shared" si="751"/>
        <v>0</v>
      </c>
      <c r="AF1393" s="123" cm="1">
        <f t="array" ref="AF1393">IFERROR(ROUND(_xlfn.IFS(offer_sale_type="поставка",AB1393,offer_sale_type="транзит",S1393)*AC1393,2),0)</f>
        <v>0</v>
      </c>
      <c r="AG1393" s="130">
        <f t="shared" si="734"/>
        <v>0</v>
      </c>
      <c r="AH1393" s="74">
        <f t="shared" si="735"/>
        <v>0</v>
      </c>
      <c r="AI1393" s="123">
        <f t="shared" si="736"/>
        <v>0</v>
      </c>
      <c r="AJ1393" s="118">
        <f t="shared" si="752"/>
        <v>0</v>
      </c>
      <c r="AK1393" s="74">
        <f t="shared" si="753"/>
        <v>0</v>
      </c>
      <c r="AL1393" s="174">
        <f t="shared" si="754"/>
        <v>0</v>
      </c>
      <c r="AM1393" s="175">
        <f t="shared" si="737"/>
        <v>0</v>
      </c>
      <c r="AN1393" s="130">
        <f t="shared" si="755"/>
        <v>0</v>
      </c>
      <c r="AO1393" s="74">
        <f t="shared" si="738"/>
        <v>0</v>
      </c>
      <c r="AP1393" s="123">
        <f t="shared" si="756"/>
        <v>0</v>
      </c>
      <c r="AQ1393" s="118">
        <f t="shared" si="739"/>
        <v>0</v>
      </c>
      <c r="AR1393" s="82" t="str">
        <f t="shared" si="757"/>
        <v>https://www.alta.ru/tnved/code//</v>
      </c>
      <c r="AS1393" s="157"/>
      <c r="AT1393" s="162"/>
      <c r="AU1393" s="74">
        <f t="shared" si="740"/>
        <v>0</v>
      </c>
      <c r="AV1393" s="157"/>
      <c r="AW1393" s="75">
        <f>_xlfn.IFNA(VLOOKUP(L1393,list_vat[],3,FALSE),0)</f>
        <v>0</v>
      </c>
      <c r="AX1393" s="74">
        <f t="shared" si="758"/>
        <v>0</v>
      </c>
      <c r="AY1393" s="74">
        <f t="shared" si="759"/>
        <v>0</v>
      </c>
      <c r="AZ1393" s="130">
        <f t="shared" si="760"/>
        <v>0</v>
      </c>
      <c r="BA1393" s="74">
        <f t="shared" si="741"/>
        <v>0</v>
      </c>
      <c r="BB1393" s="193">
        <f t="shared" si="761"/>
        <v>0</v>
      </c>
      <c r="BC1393" s="102">
        <f t="shared" si="762"/>
        <v>0</v>
      </c>
      <c r="BD1393" s="102">
        <f t="shared" si="763"/>
        <v>0</v>
      </c>
      <c r="BE1393" s="413" t="s">
        <v>69</v>
      </c>
    </row>
    <row r="1394" spans="1:57" s="65" customFormat="1" ht="12" customHeight="1" x14ac:dyDescent="0.2">
      <c r="A1394" s="43">
        <v>1379</v>
      </c>
      <c r="B1394" s="166"/>
      <c r="C1394" s="166"/>
      <c r="D1394" s="166"/>
      <c r="E1394" s="162"/>
      <c r="F1394" s="166"/>
      <c r="G1394" s="162"/>
      <c r="H1394" s="162"/>
      <c r="I1394" s="189">
        <f t="shared" si="742"/>
        <v>0</v>
      </c>
      <c r="J1394" s="195"/>
      <c r="K1394" s="162"/>
      <c r="L1394" s="168"/>
      <c r="M1394" s="75">
        <f>_xlfn.XLOOKUP(L1394,list_vat[Страна],list_vat[Ставка НДС %],0,0)</f>
        <v>0</v>
      </c>
      <c r="N1394" s="162">
        <f t="shared" si="743"/>
        <v>0</v>
      </c>
      <c r="O1394" s="169"/>
      <c r="P1394" s="74">
        <f t="shared" si="764"/>
        <v>0</v>
      </c>
      <c r="Q1394" s="162"/>
      <c r="R1394" s="162" t="str">
        <f t="shared" si="744"/>
        <v>введи курс</v>
      </c>
      <c r="S1394" s="196">
        <f t="shared" si="745"/>
        <v>0</v>
      </c>
      <c r="T1394" s="192">
        <f t="shared" si="746"/>
        <v>0</v>
      </c>
      <c r="U1394" s="76">
        <f t="shared" si="747"/>
        <v>0</v>
      </c>
      <c r="V1394" s="123">
        <f t="shared" si="748"/>
        <v>0</v>
      </c>
      <c r="W1394" s="191"/>
      <c r="X1394" s="170"/>
      <c r="Y1394" s="74">
        <f t="shared" si="733"/>
        <v>0</v>
      </c>
      <c r="Z1394" s="188"/>
      <c r="AA1394" s="130">
        <f t="shared" si="749"/>
        <v>0</v>
      </c>
      <c r="AB1394" s="74">
        <f t="shared" si="750"/>
        <v>0</v>
      </c>
      <c r="AC1394" s="356"/>
      <c r="AD1394" s="130" cm="1">
        <f t="array" ref="AD1394">IFERROR(ROUND((_xlfn.IFS(offer_sale_type="поставка",AB1394,offer_sale_type="транзит",S1394)*(1+AC1394))/E1394,2),0)</f>
        <v>0</v>
      </c>
      <c r="AE1394" s="74">
        <f t="shared" si="751"/>
        <v>0</v>
      </c>
      <c r="AF1394" s="123" cm="1">
        <f t="array" ref="AF1394">IFERROR(ROUND(_xlfn.IFS(offer_sale_type="поставка",AB1394,offer_sale_type="транзит",S1394)*AC1394,2),0)</f>
        <v>0</v>
      </c>
      <c r="AG1394" s="130">
        <f t="shared" si="734"/>
        <v>0</v>
      </c>
      <c r="AH1394" s="74">
        <f t="shared" si="735"/>
        <v>0</v>
      </c>
      <c r="AI1394" s="123">
        <f t="shared" si="736"/>
        <v>0</v>
      </c>
      <c r="AJ1394" s="118">
        <f t="shared" si="752"/>
        <v>0</v>
      </c>
      <c r="AK1394" s="74">
        <f t="shared" si="753"/>
        <v>0</v>
      </c>
      <c r="AL1394" s="174">
        <f t="shared" si="754"/>
        <v>0</v>
      </c>
      <c r="AM1394" s="175">
        <f t="shared" si="737"/>
        <v>0</v>
      </c>
      <c r="AN1394" s="130">
        <f t="shared" si="755"/>
        <v>0</v>
      </c>
      <c r="AO1394" s="74">
        <f t="shared" si="738"/>
        <v>0</v>
      </c>
      <c r="AP1394" s="123">
        <f t="shared" si="756"/>
        <v>0</v>
      </c>
      <c r="AQ1394" s="118">
        <f t="shared" si="739"/>
        <v>0</v>
      </c>
      <c r="AR1394" s="82" t="str">
        <f t="shared" si="757"/>
        <v>https://www.alta.ru/tnved/code//</v>
      </c>
      <c r="AS1394" s="157"/>
      <c r="AT1394" s="162"/>
      <c r="AU1394" s="74">
        <f t="shared" si="740"/>
        <v>0</v>
      </c>
      <c r="AV1394" s="157"/>
      <c r="AW1394" s="75">
        <f>_xlfn.IFNA(VLOOKUP(L1394,list_vat[],3,FALSE),0)</f>
        <v>0</v>
      </c>
      <c r="AX1394" s="74">
        <f t="shared" si="758"/>
        <v>0</v>
      </c>
      <c r="AY1394" s="74">
        <f t="shared" si="759"/>
        <v>0</v>
      </c>
      <c r="AZ1394" s="130">
        <f t="shared" si="760"/>
        <v>0</v>
      </c>
      <c r="BA1394" s="74">
        <f t="shared" si="741"/>
        <v>0</v>
      </c>
      <c r="BB1394" s="193">
        <f t="shared" si="761"/>
        <v>0</v>
      </c>
      <c r="BC1394" s="102">
        <f t="shared" si="762"/>
        <v>0</v>
      </c>
      <c r="BD1394" s="102">
        <f t="shared" si="763"/>
        <v>0</v>
      </c>
      <c r="BE1394" s="413" t="s">
        <v>69</v>
      </c>
    </row>
    <row r="1395" spans="1:57" s="65" customFormat="1" ht="12" customHeight="1" x14ac:dyDescent="0.2">
      <c r="A1395" s="43">
        <v>1380</v>
      </c>
      <c r="B1395" s="166"/>
      <c r="C1395" s="166"/>
      <c r="D1395" s="166"/>
      <c r="E1395" s="162"/>
      <c r="F1395" s="166"/>
      <c r="G1395" s="162"/>
      <c r="H1395" s="162"/>
      <c r="I1395" s="189">
        <f t="shared" si="742"/>
        <v>0</v>
      </c>
      <c r="J1395" s="195"/>
      <c r="K1395" s="162"/>
      <c r="L1395" s="168"/>
      <c r="M1395" s="75">
        <f>_xlfn.XLOOKUP(L1395,list_vat[Страна],list_vat[Ставка НДС %],0,0)</f>
        <v>0</v>
      </c>
      <c r="N1395" s="162">
        <f t="shared" si="743"/>
        <v>0</v>
      </c>
      <c r="O1395" s="169"/>
      <c r="P1395" s="74">
        <f t="shared" si="764"/>
        <v>0</v>
      </c>
      <c r="Q1395" s="162"/>
      <c r="R1395" s="162" t="str">
        <f t="shared" si="744"/>
        <v>введи курс</v>
      </c>
      <c r="S1395" s="196">
        <f t="shared" si="745"/>
        <v>0</v>
      </c>
      <c r="T1395" s="192">
        <f t="shared" si="746"/>
        <v>0</v>
      </c>
      <c r="U1395" s="76">
        <f t="shared" si="747"/>
        <v>0</v>
      </c>
      <c r="V1395" s="123">
        <f t="shared" si="748"/>
        <v>0</v>
      </c>
      <c r="W1395" s="191"/>
      <c r="X1395" s="170"/>
      <c r="Y1395" s="74">
        <f t="shared" si="733"/>
        <v>0</v>
      </c>
      <c r="Z1395" s="188"/>
      <c r="AA1395" s="130">
        <f t="shared" si="749"/>
        <v>0</v>
      </c>
      <c r="AB1395" s="74">
        <f t="shared" si="750"/>
        <v>0</v>
      </c>
      <c r="AC1395" s="356"/>
      <c r="AD1395" s="130" cm="1">
        <f t="array" ref="AD1395">IFERROR(ROUND((_xlfn.IFS(offer_sale_type="поставка",AB1395,offer_sale_type="транзит",S1395)*(1+AC1395))/E1395,2),0)</f>
        <v>0</v>
      </c>
      <c r="AE1395" s="74">
        <f t="shared" si="751"/>
        <v>0</v>
      </c>
      <c r="AF1395" s="123" cm="1">
        <f t="array" ref="AF1395">IFERROR(ROUND(_xlfn.IFS(offer_sale_type="поставка",AB1395,offer_sale_type="транзит",S1395)*AC1395,2),0)</f>
        <v>0</v>
      </c>
      <c r="AG1395" s="130">
        <f t="shared" si="734"/>
        <v>0</v>
      </c>
      <c r="AH1395" s="74">
        <f t="shared" si="735"/>
        <v>0</v>
      </c>
      <c r="AI1395" s="123">
        <f t="shared" si="736"/>
        <v>0</v>
      </c>
      <c r="AJ1395" s="118">
        <f t="shared" si="752"/>
        <v>0</v>
      </c>
      <c r="AK1395" s="74">
        <f t="shared" si="753"/>
        <v>0</v>
      </c>
      <c r="AL1395" s="174">
        <f t="shared" si="754"/>
        <v>0</v>
      </c>
      <c r="AM1395" s="175">
        <f t="shared" si="737"/>
        <v>0</v>
      </c>
      <c r="AN1395" s="130">
        <f t="shared" si="755"/>
        <v>0</v>
      </c>
      <c r="AO1395" s="74">
        <f t="shared" si="738"/>
        <v>0</v>
      </c>
      <c r="AP1395" s="123">
        <f t="shared" si="756"/>
        <v>0</v>
      </c>
      <c r="AQ1395" s="118">
        <f t="shared" si="739"/>
        <v>0</v>
      </c>
      <c r="AR1395" s="82" t="str">
        <f t="shared" si="757"/>
        <v>https://www.alta.ru/tnved/code//</v>
      </c>
      <c r="AS1395" s="157"/>
      <c r="AT1395" s="162"/>
      <c r="AU1395" s="74">
        <f t="shared" si="740"/>
        <v>0</v>
      </c>
      <c r="AV1395" s="157"/>
      <c r="AW1395" s="75">
        <f>_xlfn.IFNA(VLOOKUP(L1395,list_vat[],3,FALSE),0)</f>
        <v>0</v>
      </c>
      <c r="AX1395" s="74">
        <f t="shared" si="758"/>
        <v>0</v>
      </c>
      <c r="AY1395" s="74">
        <f t="shared" si="759"/>
        <v>0</v>
      </c>
      <c r="AZ1395" s="130">
        <f t="shared" si="760"/>
        <v>0</v>
      </c>
      <c r="BA1395" s="74">
        <f t="shared" si="741"/>
        <v>0</v>
      </c>
      <c r="BB1395" s="193">
        <f t="shared" si="761"/>
        <v>0</v>
      </c>
      <c r="BC1395" s="102">
        <f t="shared" si="762"/>
        <v>0</v>
      </c>
      <c r="BD1395" s="102">
        <f t="shared" si="763"/>
        <v>0</v>
      </c>
      <c r="BE1395" s="413" t="s">
        <v>69</v>
      </c>
    </row>
    <row r="1396" spans="1:57" s="65" customFormat="1" ht="12" customHeight="1" x14ac:dyDescent="0.2">
      <c r="A1396" s="43">
        <v>1381</v>
      </c>
      <c r="B1396" s="166"/>
      <c r="C1396" s="166"/>
      <c r="D1396" s="166"/>
      <c r="E1396" s="162"/>
      <c r="F1396" s="166"/>
      <c r="G1396" s="162"/>
      <c r="H1396" s="162"/>
      <c r="I1396" s="189">
        <f t="shared" si="742"/>
        <v>0</v>
      </c>
      <c r="J1396" s="195"/>
      <c r="K1396" s="162"/>
      <c r="L1396" s="168"/>
      <c r="M1396" s="75">
        <f>_xlfn.XLOOKUP(L1396,list_vat[Страна],list_vat[Ставка НДС %],0,0)</f>
        <v>0</v>
      </c>
      <c r="N1396" s="162">
        <f t="shared" si="743"/>
        <v>0</v>
      </c>
      <c r="O1396" s="169"/>
      <c r="P1396" s="74">
        <f t="shared" si="764"/>
        <v>0</v>
      </c>
      <c r="Q1396" s="162"/>
      <c r="R1396" s="162" t="str">
        <f t="shared" si="744"/>
        <v>введи курс</v>
      </c>
      <c r="S1396" s="196">
        <f t="shared" si="745"/>
        <v>0</v>
      </c>
      <c r="T1396" s="192">
        <f t="shared" si="746"/>
        <v>0</v>
      </c>
      <c r="U1396" s="76">
        <f t="shared" si="747"/>
        <v>0</v>
      </c>
      <c r="V1396" s="123">
        <f t="shared" si="748"/>
        <v>0</v>
      </c>
      <c r="W1396" s="191"/>
      <c r="X1396" s="170"/>
      <c r="Y1396" s="74">
        <f t="shared" si="733"/>
        <v>0</v>
      </c>
      <c r="Z1396" s="188"/>
      <c r="AA1396" s="130">
        <f t="shared" si="749"/>
        <v>0</v>
      </c>
      <c r="AB1396" s="74">
        <f t="shared" si="750"/>
        <v>0</v>
      </c>
      <c r="AC1396" s="356"/>
      <c r="AD1396" s="130" cm="1">
        <f t="array" ref="AD1396">IFERROR(ROUND((_xlfn.IFS(offer_sale_type="поставка",AB1396,offer_sale_type="транзит",S1396)*(1+AC1396))/E1396,2),0)</f>
        <v>0</v>
      </c>
      <c r="AE1396" s="74">
        <f t="shared" si="751"/>
        <v>0</v>
      </c>
      <c r="AF1396" s="123" cm="1">
        <f t="array" ref="AF1396">IFERROR(ROUND(_xlfn.IFS(offer_sale_type="поставка",AB1396,offer_sale_type="транзит",S1396)*AC1396,2),0)</f>
        <v>0</v>
      </c>
      <c r="AG1396" s="130">
        <f t="shared" si="734"/>
        <v>0</v>
      </c>
      <c r="AH1396" s="74">
        <f t="shared" si="735"/>
        <v>0</v>
      </c>
      <c r="AI1396" s="123">
        <f t="shared" si="736"/>
        <v>0</v>
      </c>
      <c r="AJ1396" s="118">
        <f t="shared" si="752"/>
        <v>0</v>
      </c>
      <c r="AK1396" s="74">
        <f t="shared" si="753"/>
        <v>0</v>
      </c>
      <c r="AL1396" s="174">
        <f t="shared" si="754"/>
        <v>0</v>
      </c>
      <c r="AM1396" s="175">
        <f t="shared" si="737"/>
        <v>0</v>
      </c>
      <c r="AN1396" s="130">
        <f t="shared" si="755"/>
        <v>0</v>
      </c>
      <c r="AO1396" s="74">
        <f t="shared" si="738"/>
        <v>0</v>
      </c>
      <c r="AP1396" s="123">
        <f t="shared" si="756"/>
        <v>0</v>
      </c>
      <c r="AQ1396" s="118">
        <f t="shared" si="739"/>
        <v>0</v>
      </c>
      <c r="AR1396" s="82" t="str">
        <f t="shared" si="757"/>
        <v>https://www.alta.ru/tnved/code//</v>
      </c>
      <c r="AS1396" s="157"/>
      <c r="AT1396" s="162"/>
      <c r="AU1396" s="74">
        <f t="shared" si="740"/>
        <v>0</v>
      </c>
      <c r="AV1396" s="157"/>
      <c r="AW1396" s="75">
        <f>_xlfn.IFNA(VLOOKUP(L1396,list_vat[],3,FALSE),0)</f>
        <v>0</v>
      </c>
      <c r="AX1396" s="74">
        <f t="shared" si="758"/>
        <v>0</v>
      </c>
      <c r="AY1396" s="74">
        <f t="shared" si="759"/>
        <v>0</v>
      </c>
      <c r="AZ1396" s="130">
        <f t="shared" si="760"/>
        <v>0</v>
      </c>
      <c r="BA1396" s="74">
        <f t="shared" si="741"/>
        <v>0</v>
      </c>
      <c r="BB1396" s="193">
        <f t="shared" si="761"/>
        <v>0</v>
      </c>
      <c r="BC1396" s="102">
        <f t="shared" si="762"/>
        <v>0</v>
      </c>
      <c r="BD1396" s="102">
        <f t="shared" si="763"/>
        <v>0</v>
      </c>
      <c r="BE1396" s="413" t="s">
        <v>69</v>
      </c>
    </row>
    <row r="1397" spans="1:57" s="65" customFormat="1" ht="12" customHeight="1" x14ac:dyDescent="0.2">
      <c r="A1397" s="43">
        <v>1382</v>
      </c>
      <c r="B1397" s="166"/>
      <c r="C1397" s="166"/>
      <c r="D1397" s="166"/>
      <c r="E1397" s="162"/>
      <c r="F1397" s="166"/>
      <c r="G1397" s="162"/>
      <c r="H1397" s="162"/>
      <c r="I1397" s="189">
        <f t="shared" si="742"/>
        <v>0</v>
      </c>
      <c r="J1397" s="195"/>
      <c r="K1397" s="162"/>
      <c r="L1397" s="168"/>
      <c r="M1397" s="75">
        <f>_xlfn.XLOOKUP(L1397,list_vat[Страна],list_vat[Ставка НДС %],0,0)</f>
        <v>0</v>
      </c>
      <c r="N1397" s="162">
        <f t="shared" si="743"/>
        <v>0</v>
      </c>
      <c r="O1397" s="169"/>
      <c r="P1397" s="74">
        <f t="shared" si="764"/>
        <v>0</v>
      </c>
      <c r="Q1397" s="162"/>
      <c r="R1397" s="162" t="str">
        <f t="shared" si="744"/>
        <v>введи курс</v>
      </c>
      <c r="S1397" s="196">
        <f t="shared" si="745"/>
        <v>0</v>
      </c>
      <c r="T1397" s="192">
        <f t="shared" si="746"/>
        <v>0</v>
      </c>
      <c r="U1397" s="76">
        <f t="shared" si="747"/>
        <v>0</v>
      </c>
      <c r="V1397" s="123">
        <f t="shared" si="748"/>
        <v>0</v>
      </c>
      <c r="W1397" s="191"/>
      <c r="X1397" s="170"/>
      <c r="Y1397" s="74">
        <f t="shared" si="733"/>
        <v>0</v>
      </c>
      <c r="Z1397" s="188"/>
      <c r="AA1397" s="130">
        <f t="shared" si="749"/>
        <v>0</v>
      </c>
      <c r="AB1397" s="74">
        <f t="shared" si="750"/>
        <v>0</v>
      </c>
      <c r="AC1397" s="356"/>
      <c r="AD1397" s="130" cm="1">
        <f t="array" ref="AD1397">IFERROR(ROUND((_xlfn.IFS(offer_sale_type="поставка",AB1397,offer_sale_type="транзит",S1397)*(1+AC1397))/E1397,2),0)</f>
        <v>0</v>
      </c>
      <c r="AE1397" s="74">
        <f t="shared" si="751"/>
        <v>0</v>
      </c>
      <c r="AF1397" s="123" cm="1">
        <f t="array" ref="AF1397">IFERROR(ROUND(_xlfn.IFS(offer_sale_type="поставка",AB1397,offer_sale_type="транзит",S1397)*AC1397,2),0)</f>
        <v>0</v>
      </c>
      <c r="AG1397" s="130">
        <f t="shared" si="734"/>
        <v>0</v>
      </c>
      <c r="AH1397" s="74">
        <f t="shared" si="735"/>
        <v>0</v>
      </c>
      <c r="AI1397" s="123">
        <f t="shared" si="736"/>
        <v>0</v>
      </c>
      <c r="AJ1397" s="118">
        <f t="shared" si="752"/>
        <v>0</v>
      </c>
      <c r="AK1397" s="74">
        <f t="shared" si="753"/>
        <v>0</v>
      </c>
      <c r="AL1397" s="174">
        <f t="shared" si="754"/>
        <v>0</v>
      </c>
      <c r="AM1397" s="175">
        <f t="shared" si="737"/>
        <v>0</v>
      </c>
      <c r="AN1397" s="130">
        <f t="shared" si="755"/>
        <v>0</v>
      </c>
      <c r="AO1397" s="74">
        <f t="shared" si="738"/>
        <v>0</v>
      </c>
      <c r="AP1397" s="123">
        <f t="shared" si="756"/>
        <v>0</v>
      </c>
      <c r="AQ1397" s="118">
        <f t="shared" si="739"/>
        <v>0</v>
      </c>
      <c r="AR1397" s="82" t="str">
        <f t="shared" si="757"/>
        <v>https://www.alta.ru/tnved/code//</v>
      </c>
      <c r="AS1397" s="157"/>
      <c r="AT1397" s="162"/>
      <c r="AU1397" s="74">
        <f t="shared" si="740"/>
        <v>0</v>
      </c>
      <c r="AV1397" s="157"/>
      <c r="AW1397" s="75">
        <f>_xlfn.IFNA(VLOOKUP(L1397,list_vat[],3,FALSE),0)</f>
        <v>0</v>
      </c>
      <c r="AX1397" s="74">
        <f t="shared" si="758"/>
        <v>0</v>
      </c>
      <c r="AY1397" s="74">
        <f t="shared" si="759"/>
        <v>0</v>
      </c>
      <c r="AZ1397" s="130">
        <f t="shared" si="760"/>
        <v>0</v>
      </c>
      <c r="BA1397" s="74">
        <f t="shared" si="741"/>
        <v>0</v>
      </c>
      <c r="BB1397" s="193">
        <f t="shared" si="761"/>
        <v>0</v>
      </c>
      <c r="BC1397" s="102">
        <f t="shared" si="762"/>
        <v>0</v>
      </c>
      <c r="BD1397" s="102">
        <f t="shared" si="763"/>
        <v>0</v>
      </c>
      <c r="BE1397" s="413" t="s">
        <v>69</v>
      </c>
    </row>
    <row r="1398" spans="1:57" s="65" customFormat="1" ht="12" customHeight="1" x14ac:dyDescent="0.2">
      <c r="A1398" s="43">
        <v>1383</v>
      </c>
      <c r="B1398" s="166"/>
      <c r="C1398" s="166"/>
      <c r="D1398" s="166"/>
      <c r="E1398" s="162"/>
      <c r="F1398" s="166"/>
      <c r="G1398" s="162"/>
      <c r="H1398" s="162"/>
      <c r="I1398" s="189">
        <f t="shared" si="742"/>
        <v>0</v>
      </c>
      <c r="J1398" s="195"/>
      <c r="K1398" s="162"/>
      <c r="L1398" s="168"/>
      <c r="M1398" s="75">
        <f>_xlfn.XLOOKUP(L1398,list_vat[Страна],list_vat[Ставка НДС %],0,0)</f>
        <v>0</v>
      </c>
      <c r="N1398" s="162">
        <f t="shared" si="743"/>
        <v>0</v>
      </c>
      <c r="O1398" s="169"/>
      <c r="P1398" s="74">
        <f t="shared" si="764"/>
        <v>0</v>
      </c>
      <c r="Q1398" s="162"/>
      <c r="R1398" s="162" t="str">
        <f t="shared" si="744"/>
        <v>введи курс</v>
      </c>
      <c r="S1398" s="196">
        <f t="shared" si="745"/>
        <v>0</v>
      </c>
      <c r="T1398" s="192">
        <f t="shared" si="746"/>
        <v>0</v>
      </c>
      <c r="U1398" s="76">
        <f t="shared" si="747"/>
        <v>0</v>
      </c>
      <c r="V1398" s="123">
        <f t="shared" si="748"/>
        <v>0</v>
      </c>
      <c r="W1398" s="191"/>
      <c r="X1398" s="170"/>
      <c r="Y1398" s="74">
        <f t="shared" si="733"/>
        <v>0</v>
      </c>
      <c r="Z1398" s="188"/>
      <c r="AA1398" s="130">
        <f t="shared" si="749"/>
        <v>0</v>
      </c>
      <c r="AB1398" s="74">
        <f t="shared" si="750"/>
        <v>0</v>
      </c>
      <c r="AC1398" s="356"/>
      <c r="AD1398" s="130" cm="1">
        <f t="array" ref="AD1398">IFERROR(ROUND((_xlfn.IFS(offer_sale_type="поставка",AB1398,offer_sale_type="транзит",S1398)*(1+AC1398))/E1398,2),0)</f>
        <v>0</v>
      </c>
      <c r="AE1398" s="74">
        <f t="shared" si="751"/>
        <v>0</v>
      </c>
      <c r="AF1398" s="123" cm="1">
        <f t="array" ref="AF1398">IFERROR(ROUND(_xlfn.IFS(offer_sale_type="поставка",AB1398,offer_sale_type="транзит",S1398)*AC1398,2),0)</f>
        <v>0</v>
      </c>
      <c r="AG1398" s="130">
        <f t="shared" si="734"/>
        <v>0</v>
      </c>
      <c r="AH1398" s="74">
        <f t="shared" si="735"/>
        <v>0</v>
      </c>
      <c r="AI1398" s="123">
        <f t="shared" si="736"/>
        <v>0</v>
      </c>
      <c r="AJ1398" s="118">
        <f t="shared" si="752"/>
        <v>0</v>
      </c>
      <c r="AK1398" s="74">
        <f t="shared" si="753"/>
        <v>0</v>
      </c>
      <c r="AL1398" s="174">
        <f t="shared" si="754"/>
        <v>0</v>
      </c>
      <c r="AM1398" s="175">
        <f t="shared" si="737"/>
        <v>0</v>
      </c>
      <c r="AN1398" s="130">
        <f t="shared" si="755"/>
        <v>0</v>
      </c>
      <c r="AO1398" s="74">
        <f t="shared" si="738"/>
        <v>0</v>
      </c>
      <c r="AP1398" s="123">
        <f t="shared" si="756"/>
        <v>0</v>
      </c>
      <c r="AQ1398" s="118">
        <f t="shared" si="739"/>
        <v>0</v>
      </c>
      <c r="AR1398" s="82" t="str">
        <f t="shared" si="757"/>
        <v>https://www.alta.ru/tnved/code//</v>
      </c>
      <c r="AS1398" s="157"/>
      <c r="AT1398" s="162"/>
      <c r="AU1398" s="74">
        <f t="shared" si="740"/>
        <v>0</v>
      </c>
      <c r="AV1398" s="157"/>
      <c r="AW1398" s="75">
        <f>_xlfn.IFNA(VLOOKUP(L1398,list_vat[],3,FALSE),0)</f>
        <v>0</v>
      </c>
      <c r="AX1398" s="74">
        <f t="shared" si="758"/>
        <v>0</v>
      </c>
      <c r="AY1398" s="74">
        <f t="shared" si="759"/>
        <v>0</v>
      </c>
      <c r="AZ1398" s="130">
        <f t="shared" si="760"/>
        <v>0</v>
      </c>
      <c r="BA1398" s="74">
        <f t="shared" si="741"/>
        <v>0</v>
      </c>
      <c r="BB1398" s="193">
        <f t="shared" si="761"/>
        <v>0</v>
      </c>
      <c r="BC1398" s="102">
        <f t="shared" si="762"/>
        <v>0</v>
      </c>
      <c r="BD1398" s="102">
        <f t="shared" si="763"/>
        <v>0</v>
      </c>
      <c r="BE1398" s="413" t="s">
        <v>69</v>
      </c>
    </row>
    <row r="1399" spans="1:57" s="65" customFormat="1" ht="12" customHeight="1" x14ac:dyDescent="0.2">
      <c r="A1399" s="43">
        <v>1384</v>
      </c>
      <c r="B1399" s="166"/>
      <c r="C1399" s="166"/>
      <c r="D1399" s="166"/>
      <c r="E1399" s="162"/>
      <c r="F1399" s="166"/>
      <c r="G1399" s="162"/>
      <c r="H1399" s="162"/>
      <c r="I1399" s="189">
        <f t="shared" si="742"/>
        <v>0</v>
      </c>
      <c r="J1399" s="195"/>
      <c r="K1399" s="162"/>
      <c r="L1399" s="168"/>
      <c r="M1399" s="75">
        <f>_xlfn.XLOOKUP(L1399,list_vat[Страна],list_vat[Ставка НДС %],0,0)</f>
        <v>0</v>
      </c>
      <c r="N1399" s="162">
        <f t="shared" si="743"/>
        <v>0</v>
      </c>
      <c r="O1399" s="169"/>
      <c r="P1399" s="74">
        <f t="shared" si="764"/>
        <v>0</v>
      </c>
      <c r="Q1399" s="162"/>
      <c r="R1399" s="162" t="str">
        <f t="shared" si="744"/>
        <v>введи курс</v>
      </c>
      <c r="S1399" s="196">
        <f t="shared" si="745"/>
        <v>0</v>
      </c>
      <c r="T1399" s="192">
        <f t="shared" si="746"/>
        <v>0</v>
      </c>
      <c r="U1399" s="76">
        <f t="shared" si="747"/>
        <v>0</v>
      </c>
      <c r="V1399" s="123">
        <f t="shared" si="748"/>
        <v>0</v>
      </c>
      <c r="W1399" s="191"/>
      <c r="X1399" s="170"/>
      <c r="Y1399" s="74">
        <f t="shared" si="733"/>
        <v>0</v>
      </c>
      <c r="Z1399" s="188"/>
      <c r="AA1399" s="130">
        <f t="shared" si="749"/>
        <v>0</v>
      </c>
      <c r="AB1399" s="74">
        <f t="shared" si="750"/>
        <v>0</v>
      </c>
      <c r="AC1399" s="356"/>
      <c r="AD1399" s="130" cm="1">
        <f t="array" ref="AD1399">IFERROR(ROUND((_xlfn.IFS(offer_sale_type="поставка",AB1399,offer_sale_type="транзит",S1399)*(1+AC1399))/E1399,2),0)</f>
        <v>0</v>
      </c>
      <c r="AE1399" s="74">
        <f t="shared" si="751"/>
        <v>0</v>
      </c>
      <c r="AF1399" s="123" cm="1">
        <f t="array" ref="AF1399">IFERROR(ROUND(_xlfn.IFS(offer_sale_type="поставка",AB1399,offer_sale_type="транзит",S1399)*AC1399,2),0)</f>
        <v>0</v>
      </c>
      <c r="AG1399" s="130">
        <f t="shared" si="734"/>
        <v>0</v>
      </c>
      <c r="AH1399" s="74">
        <f t="shared" si="735"/>
        <v>0</v>
      </c>
      <c r="AI1399" s="123">
        <f t="shared" si="736"/>
        <v>0</v>
      </c>
      <c r="AJ1399" s="118">
        <f t="shared" si="752"/>
        <v>0</v>
      </c>
      <c r="AK1399" s="74">
        <f t="shared" si="753"/>
        <v>0</v>
      </c>
      <c r="AL1399" s="174">
        <f t="shared" si="754"/>
        <v>0</v>
      </c>
      <c r="AM1399" s="175">
        <f t="shared" si="737"/>
        <v>0</v>
      </c>
      <c r="AN1399" s="130">
        <f t="shared" si="755"/>
        <v>0</v>
      </c>
      <c r="AO1399" s="74">
        <f t="shared" si="738"/>
        <v>0</v>
      </c>
      <c r="AP1399" s="123">
        <f t="shared" si="756"/>
        <v>0</v>
      </c>
      <c r="AQ1399" s="118">
        <f t="shared" si="739"/>
        <v>0</v>
      </c>
      <c r="AR1399" s="82" t="str">
        <f t="shared" si="757"/>
        <v>https://www.alta.ru/tnved/code//</v>
      </c>
      <c r="AS1399" s="157"/>
      <c r="AT1399" s="162"/>
      <c r="AU1399" s="74">
        <f t="shared" si="740"/>
        <v>0</v>
      </c>
      <c r="AV1399" s="157"/>
      <c r="AW1399" s="75">
        <f>_xlfn.IFNA(VLOOKUP(L1399,list_vat[],3,FALSE),0)</f>
        <v>0</v>
      </c>
      <c r="AX1399" s="74">
        <f t="shared" si="758"/>
        <v>0</v>
      </c>
      <c r="AY1399" s="74">
        <f t="shared" si="759"/>
        <v>0</v>
      </c>
      <c r="AZ1399" s="130">
        <f t="shared" si="760"/>
        <v>0</v>
      </c>
      <c r="BA1399" s="74">
        <f t="shared" si="741"/>
        <v>0</v>
      </c>
      <c r="BB1399" s="193">
        <f t="shared" si="761"/>
        <v>0</v>
      </c>
      <c r="BC1399" s="102">
        <f t="shared" si="762"/>
        <v>0</v>
      </c>
      <c r="BD1399" s="102">
        <f t="shared" si="763"/>
        <v>0</v>
      </c>
      <c r="BE1399" s="413" t="s">
        <v>69</v>
      </c>
    </row>
    <row r="1400" spans="1:57" s="65" customFormat="1" ht="12" customHeight="1" x14ac:dyDescent="0.2">
      <c r="A1400" s="43">
        <v>1385</v>
      </c>
      <c r="B1400" s="166"/>
      <c r="C1400" s="166"/>
      <c r="D1400" s="166"/>
      <c r="E1400" s="162"/>
      <c r="F1400" s="166"/>
      <c r="G1400" s="162"/>
      <c r="H1400" s="162"/>
      <c r="I1400" s="189">
        <f t="shared" si="742"/>
        <v>0</v>
      </c>
      <c r="J1400" s="195"/>
      <c r="K1400" s="162"/>
      <c r="L1400" s="168"/>
      <c r="M1400" s="75">
        <f>_xlfn.XLOOKUP(L1400,list_vat[Страна],list_vat[Ставка НДС %],0,0)</f>
        <v>0</v>
      </c>
      <c r="N1400" s="162">
        <f t="shared" si="743"/>
        <v>0</v>
      </c>
      <c r="O1400" s="169"/>
      <c r="P1400" s="74">
        <f t="shared" si="764"/>
        <v>0</v>
      </c>
      <c r="Q1400" s="162"/>
      <c r="R1400" s="162" t="str">
        <f t="shared" si="744"/>
        <v>введи курс</v>
      </c>
      <c r="S1400" s="196">
        <f t="shared" si="745"/>
        <v>0</v>
      </c>
      <c r="T1400" s="192">
        <f t="shared" si="746"/>
        <v>0</v>
      </c>
      <c r="U1400" s="76">
        <f t="shared" si="747"/>
        <v>0</v>
      </c>
      <c r="V1400" s="123">
        <f t="shared" si="748"/>
        <v>0</v>
      </c>
      <c r="W1400" s="191"/>
      <c r="X1400" s="170"/>
      <c r="Y1400" s="74">
        <f t="shared" si="733"/>
        <v>0</v>
      </c>
      <c r="Z1400" s="188"/>
      <c r="AA1400" s="130">
        <f t="shared" si="749"/>
        <v>0</v>
      </c>
      <c r="AB1400" s="74">
        <f t="shared" si="750"/>
        <v>0</v>
      </c>
      <c r="AC1400" s="356"/>
      <c r="AD1400" s="130" cm="1">
        <f t="array" ref="AD1400">IFERROR(ROUND((_xlfn.IFS(offer_sale_type="поставка",AB1400,offer_sale_type="транзит",S1400)*(1+AC1400))/E1400,2),0)</f>
        <v>0</v>
      </c>
      <c r="AE1400" s="74">
        <f t="shared" si="751"/>
        <v>0</v>
      </c>
      <c r="AF1400" s="123" cm="1">
        <f t="array" ref="AF1400">IFERROR(ROUND(_xlfn.IFS(offer_sale_type="поставка",AB1400,offer_sale_type="транзит",S1400)*AC1400,2),0)</f>
        <v>0</v>
      </c>
      <c r="AG1400" s="130">
        <f t="shared" si="734"/>
        <v>0</v>
      </c>
      <c r="AH1400" s="74">
        <f t="shared" si="735"/>
        <v>0</v>
      </c>
      <c r="AI1400" s="123">
        <f t="shared" si="736"/>
        <v>0</v>
      </c>
      <c r="AJ1400" s="118">
        <f t="shared" si="752"/>
        <v>0</v>
      </c>
      <c r="AK1400" s="74">
        <f t="shared" si="753"/>
        <v>0</v>
      </c>
      <c r="AL1400" s="174">
        <f t="shared" si="754"/>
        <v>0</v>
      </c>
      <c r="AM1400" s="175">
        <f t="shared" si="737"/>
        <v>0</v>
      </c>
      <c r="AN1400" s="130">
        <f t="shared" si="755"/>
        <v>0</v>
      </c>
      <c r="AO1400" s="74">
        <f t="shared" si="738"/>
        <v>0</v>
      </c>
      <c r="AP1400" s="123">
        <f t="shared" si="756"/>
        <v>0</v>
      </c>
      <c r="AQ1400" s="118">
        <f t="shared" si="739"/>
        <v>0</v>
      </c>
      <c r="AR1400" s="82" t="str">
        <f t="shared" si="757"/>
        <v>https://www.alta.ru/tnved/code//</v>
      </c>
      <c r="AS1400" s="157"/>
      <c r="AT1400" s="162"/>
      <c r="AU1400" s="74">
        <f t="shared" si="740"/>
        <v>0</v>
      </c>
      <c r="AV1400" s="157"/>
      <c r="AW1400" s="75">
        <f>_xlfn.IFNA(VLOOKUP(L1400,list_vat[],3,FALSE),0)</f>
        <v>0</v>
      </c>
      <c r="AX1400" s="74">
        <f t="shared" si="758"/>
        <v>0</v>
      </c>
      <c r="AY1400" s="74">
        <f t="shared" si="759"/>
        <v>0</v>
      </c>
      <c r="AZ1400" s="130">
        <f t="shared" si="760"/>
        <v>0</v>
      </c>
      <c r="BA1400" s="74">
        <f t="shared" si="741"/>
        <v>0</v>
      </c>
      <c r="BB1400" s="193">
        <f t="shared" si="761"/>
        <v>0</v>
      </c>
      <c r="BC1400" s="102">
        <f t="shared" si="762"/>
        <v>0</v>
      </c>
      <c r="BD1400" s="102">
        <f t="shared" si="763"/>
        <v>0</v>
      </c>
      <c r="BE1400" s="413" t="s">
        <v>69</v>
      </c>
    </row>
    <row r="1401" spans="1:57" s="65" customFormat="1" ht="12" customHeight="1" x14ac:dyDescent="0.2">
      <c r="A1401" s="43">
        <v>1386</v>
      </c>
      <c r="B1401" s="166"/>
      <c r="C1401" s="166"/>
      <c r="D1401" s="166"/>
      <c r="E1401" s="162"/>
      <c r="F1401" s="166"/>
      <c r="G1401" s="162"/>
      <c r="H1401" s="162"/>
      <c r="I1401" s="189">
        <f t="shared" si="742"/>
        <v>0</v>
      </c>
      <c r="J1401" s="195"/>
      <c r="K1401" s="162"/>
      <c r="L1401" s="168"/>
      <c r="M1401" s="75">
        <f>_xlfn.XLOOKUP(L1401,list_vat[Страна],list_vat[Ставка НДС %],0,0)</f>
        <v>0</v>
      </c>
      <c r="N1401" s="162">
        <f t="shared" si="743"/>
        <v>0</v>
      </c>
      <c r="O1401" s="169"/>
      <c r="P1401" s="74">
        <f t="shared" si="764"/>
        <v>0</v>
      </c>
      <c r="Q1401" s="162"/>
      <c r="R1401" s="162" t="str">
        <f t="shared" si="744"/>
        <v>введи курс</v>
      </c>
      <c r="S1401" s="196">
        <f t="shared" si="745"/>
        <v>0</v>
      </c>
      <c r="T1401" s="192">
        <f t="shared" si="746"/>
        <v>0</v>
      </c>
      <c r="U1401" s="76">
        <f t="shared" si="747"/>
        <v>0</v>
      </c>
      <c r="V1401" s="123">
        <f t="shared" si="748"/>
        <v>0</v>
      </c>
      <c r="W1401" s="191"/>
      <c r="X1401" s="170"/>
      <c r="Y1401" s="74">
        <f t="shared" si="733"/>
        <v>0</v>
      </c>
      <c r="Z1401" s="188"/>
      <c r="AA1401" s="130">
        <f t="shared" si="749"/>
        <v>0</v>
      </c>
      <c r="AB1401" s="74">
        <f t="shared" si="750"/>
        <v>0</v>
      </c>
      <c r="AC1401" s="356"/>
      <c r="AD1401" s="130" cm="1">
        <f t="array" ref="AD1401">IFERROR(ROUND((_xlfn.IFS(offer_sale_type="поставка",AB1401,offer_sale_type="транзит",S1401)*(1+AC1401))/E1401,2),0)</f>
        <v>0</v>
      </c>
      <c r="AE1401" s="74">
        <f t="shared" si="751"/>
        <v>0</v>
      </c>
      <c r="AF1401" s="123" cm="1">
        <f t="array" ref="AF1401">IFERROR(ROUND(_xlfn.IFS(offer_sale_type="поставка",AB1401,offer_sale_type="транзит",S1401)*AC1401,2),0)</f>
        <v>0</v>
      </c>
      <c r="AG1401" s="130">
        <f t="shared" si="734"/>
        <v>0</v>
      </c>
      <c r="AH1401" s="74">
        <f t="shared" si="735"/>
        <v>0</v>
      </c>
      <c r="AI1401" s="123">
        <f t="shared" si="736"/>
        <v>0</v>
      </c>
      <c r="AJ1401" s="118">
        <f t="shared" si="752"/>
        <v>0</v>
      </c>
      <c r="AK1401" s="74">
        <f t="shared" si="753"/>
        <v>0</v>
      </c>
      <c r="AL1401" s="174">
        <f t="shared" si="754"/>
        <v>0</v>
      </c>
      <c r="AM1401" s="175">
        <f t="shared" si="737"/>
        <v>0</v>
      </c>
      <c r="AN1401" s="130">
        <f t="shared" si="755"/>
        <v>0</v>
      </c>
      <c r="AO1401" s="74">
        <f t="shared" si="738"/>
        <v>0</v>
      </c>
      <c r="AP1401" s="123">
        <f t="shared" si="756"/>
        <v>0</v>
      </c>
      <c r="AQ1401" s="118">
        <f t="shared" si="739"/>
        <v>0</v>
      </c>
      <c r="AR1401" s="82" t="str">
        <f t="shared" si="757"/>
        <v>https://www.alta.ru/tnved/code//</v>
      </c>
      <c r="AS1401" s="157"/>
      <c r="AT1401" s="162"/>
      <c r="AU1401" s="74">
        <f t="shared" si="740"/>
        <v>0</v>
      </c>
      <c r="AV1401" s="157"/>
      <c r="AW1401" s="75">
        <f>_xlfn.IFNA(VLOOKUP(L1401,list_vat[],3,FALSE),0)</f>
        <v>0</v>
      </c>
      <c r="AX1401" s="74">
        <f t="shared" si="758"/>
        <v>0</v>
      </c>
      <c r="AY1401" s="74">
        <f t="shared" si="759"/>
        <v>0</v>
      </c>
      <c r="AZ1401" s="130">
        <f t="shared" si="760"/>
        <v>0</v>
      </c>
      <c r="BA1401" s="74">
        <f t="shared" si="741"/>
        <v>0</v>
      </c>
      <c r="BB1401" s="193">
        <f t="shared" si="761"/>
        <v>0</v>
      </c>
      <c r="BC1401" s="102">
        <f t="shared" si="762"/>
        <v>0</v>
      </c>
      <c r="BD1401" s="102">
        <f t="shared" si="763"/>
        <v>0</v>
      </c>
      <c r="BE1401" s="413" t="s">
        <v>69</v>
      </c>
    </row>
    <row r="1402" spans="1:57" s="65" customFormat="1" ht="12" customHeight="1" x14ac:dyDescent="0.2">
      <c r="A1402" s="43">
        <v>1387</v>
      </c>
      <c r="B1402" s="166"/>
      <c r="C1402" s="166"/>
      <c r="D1402" s="166"/>
      <c r="E1402" s="162"/>
      <c r="F1402" s="166"/>
      <c r="G1402" s="162"/>
      <c r="H1402" s="162"/>
      <c r="I1402" s="189">
        <f t="shared" si="742"/>
        <v>0</v>
      </c>
      <c r="J1402" s="195"/>
      <c r="K1402" s="162"/>
      <c r="L1402" s="168"/>
      <c r="M1402" s="75">
        <f>_xlfn.XLOOKUP(L1402,list_vat[Страна],list_vat[Ставка НДС %],0,0)</f>
        <v>0</v>
      </c>
      <c r="N1402" s="162">
        <f t="shared" si="743"/>
        <v>0</v>
      </c>
      <c r="O1402" s="169"/>
      <c r="P1402" s="74">
        <f t="shared" si="764"/>
        <v>0</v>
      </c>
      <c r="Q1402" s="162"/>
      <c r="R1402" s="162" t="str">
        <f t="shared" si="744"/>
        <v>введи курс</v>
      </c>
      <c r="S1402" s="196">
        <f t="shared" si="745"/>
        <v>0</v>
      </c>
      <c r="T1402" s="192">
        <f t="shared" si="746"/>
        <v>0</v>
      </c>
      <c r="U1402" s="76">
        <f t="shared" si="747"/>
        <v>0</v>
      </c>
      <c r="V1402" s="123">
        <f t="shared" si="748"/>
        <v>0</v>
      </c>
      <c r="W1402" s="191"/>
      <c r="X1402" s="170"/>
      <c r="Y1402" s="74">
        <f t="shared" si="733"/>
        <v>0</v>
      </c>
      <c r="Z1402" s="188"/>
      <c r="AA1402" s="130">
        <f t="shared" si="749"/>
        <v>0</v>
      </c>
      <c r="AB1402" s="74">
        <f t="shared" si="750"/>
        <v>0</v>
      </c>
      <c r="AC1402" s="356"/>
      <c r="AD1402" s="130" cm="1">
        <f t="array" ref="AD1402">IFERROR(ROUND((_xlfn.IFS(offer_sale_type="поставка",AB1402,offer_sale_type="транзит",S1402)*(1+AC1402))/E1402,2),0)</f>
        <v>0</v>
      </c>
      <c r="AE1402" s="74">
        <f t="shared" si="751"/>
        <v>0</v>
      </c>
      <c r="AF1402" s="123" cm="1">
        <f t="array" ref="AF1402">IFERROR(ROUND(_xlfn.IFS(offer_sale_type="поставка",AB1402,offer_sale_type="транзит",S1402)*AC1402,2),0)</f>
        <v>0</v>
      </c>
      <c r="AG1402" s="130">
        <f t="shared" si="734"/>
        <v>0</v>
      </c>
      <c r="AH1402" s="74">
        <f t="shared" si="735"/>
        <v>0</v>
      </c>
      <c r="AI1402" s="123">
        <f t="shared" si="736"/>
        <v>0</v>
      </c>
      <c r="AJ1402" s="118">
        <f t="shared" si="752"/>
        <v>0</v>
      </c>
      <c r="AK1402" s="74">
        <f t="shared" si="753"/>
        <v>0</v>
      </c>
      <c r="AL1402" s="174">
        <f t="shared" si="754"/>
        <v>0</v>
      </c>
      <c r="AM1402" s="175">
        <f t="shared" si="737"/>
        <v>0</v>
      </c>
      <c r="AN1402" s="130">
        <f t="shared" si="755"/>
        <v>0</v>
      </c>
      <c r="AO1402" s="74">
        <f t="shared" si="738"/>
        <v>0</v>
      </c>
      <c r="AP1402" s="123">
        <f t="shared" si="756"/>
        <v>0</v>
      </c>
      <c r="AQ1402" s="118">
        <f t="shared" si="739"/>
        <v>0</v>
      </c>
      <c r="AR1402" s="82" t="str">
        <f t="shared" si="757"/>
        <v>https://www.alta.ru/tnved/code//</v>
      </c>
      <c r="AS1402" s="157"/>
      <c r="AT1402" s="162"/>
      <c r="AU1402" s="74">
        <f t="shared" si="740"/>
        <v>0</v>
      </c>
      <c r="AV1402" s="157"/>
      <c r="AW1402" s="75">
        <f>_xlfn.IFNA(VLOOKUP(L1402,list_vat[],3,FALSE),0)</f>
        <v>0</v>
      </c>
      <c r="AX1402" s="74">
        <f t="shared" si="758"/>
        <v>0</v>
      </c>
      <c r="AY1402" s="74">
        <f t="shared" si="759"/>
        <v>0</v>
      </c>
      <c r="AZ1402" s="130">
        <f t="shared" si="760"/>
        <v>0</v>
      </c>
      <c r="BA1402" s="74">
        <f t="shared" si="741"/>
        <v>0</v>
      </c>
      <c r="BB1402" s="193">
        <f t="shared" si="761"/>
        <v>0</v>
      </c>
      <c r="BC1402" s="102">
        <f t="shared" si="762"/>
        <v>0</v>
      </c>
      <c r="BD1402" s="102">
        <f t="shared" si="763"/>
        <v>0</v>
      </c>
      <c r="BE1402" s="413" t="s">
        <v>69</v>
      </c>
    </row>
    <row r="1403" spans="1:57" s="65" customFormat="1" ht="12" customHeight="1" x14ac:dyDescent="0.2">
      <c r="A1403" s="43">
        <v>1388</v>
      </c>
      <c r="B1403" s="166"/>
      <c r="C1403" s="166"/>
      <c r="D1403" s="166"/>
      <c r="E1403" s="162"/>
      <c r="F1403" s="166"/>
      <c r="G1403" s="162"/>
      <c r="H1403" s="162"/>
      <c r="I1403" s="189">
        <f t="shared" si="742"/>
        <v>0</v>
      </c>
      <c r="J1403" s="195"/>
      <c r="K1403" s="162"/>
      <c r="L1403" s="168"/>
      <c r="M1403" s="75">
        <f>_xlfn.XLOOKUP(L1403,list_vat[Страна],list_vat[Ставка НДС %],0,0)</f>
        <v>0</v>
      </c>
      <c r="N1403" s="162">
        <f t="shared" si="743"/>
        <v>0</v>
      </c>
      <c r="O1403" s="169"/>
      <c r="P1403" s="74">
        <f t="shared" si="764"/>
        <v>0</v>
      </c>
      <c r="Q1403" s="162"/>
      <c r="R1403" s="162" t="str">
        <f t="shared" si="744"/>
        <v>введи курс</v>
      </c>
      <c r="S1403" s="196">
        <f t="shared" si="745"/>
        <v>0</v>
      </c>
      <c r="T1403" s="192">
        <f t="shared" si="746"/>
        <v>0</v>
      </c>
      <c r="U1403" s="76">
        <f t="shared" si="747"/>
        <v>0</v>
      </c>
      <c r="V1403" s="123">
        <f t="shared" si="748"/>
        <v>0</v>
      </c>
      <c r="W1403" s="191"/>
      <c r="X1403" s="170"/>
      <c r="Y1403" s="74">
        <f t="shared" si="733"/>
        <v>0</v>
      </c>
      <c r="Z1403" s="188"/>
      <c r="AA1403" s="130">
        <f t="shared" si="749"/>
        <v>0</v>
      </c>
      <c r="AB1403" s="74">
        <f t="shared" si="750"/>
        <v>0</v>
      </c>
      <c r="AC1403" s="356"/>
      <c r="AD1403" s="130" cm="1">
        <f t="array" ref="AD1403">IFERROR(ROUND((_xlfn.IFS(offer_sale_type="поставка",AB1403,offer_sale_type="транзит",S1403)*(1+AC1403))/E1403,2),0)</f>
        <v>0</v>
      </c>
      <c r="AE1403" s="74">
        <f t="shared" si="751"/>
        <v>0</v>
      </c>
      <c r="AF1403" s="123" cm="1">
        <f t="array" ref="AF1403">IFERROR(ROUND(_xlfn.IFS(offer_sale_type="поставка",AB1403,offer_sale_type="транзит",S1403)*AC1403,2),0)</f>
        <v>0</v>
      </c>
      <c r="AG1403" s="130">
        <f t="shared" si="734"/>
        <v>0</v>
      </c>
      <c r="AH1403" s="74">
        <f t="shared" si="735"/>
        <v>0</v>
      </c>
      <c r="AI1403" s="123">
        <f t="shared" si="736"/>
        <v>0</v>
      </c>
      <c r="AJ1403" s="118">
        <f t="shared" si="752"/>
        <v>0</v>
      </c>
      <c r="AK1403" s="74">
        <f t="shared" si="753"/>
        <v>0</v>
      </c>
      <c r="AL1403" s="174">
        <f t="shared" si="754"/>
        <v>0</v>
      </c>
      <c r="AM1403" s="175">
        <f t="shared" si="737"/>
        <v>0</v>
      </c>
      <c r="AN1403" s="130">
        <f t="shared" si="755"/>
        <v>0</v>
      </c>
      <c r="AO1403" s="74">
        <f t="shared" si="738"/>
        <v>0</v>
      </c>
      <c r="AP1403" s="123">
        <f t="shared" si="756"/>
        <v>0</v>
      </c>
      <c r="AQ1403" s="118">
        <f t="shared" si="739"/>
        <v>0</v>
      </c>
      <c r="AR1403" s="82" t="str">
        <f t="shared" si="757"/>
        <v>https://www.alta.ru/tnved/code//</v>
      </c>
      <c r="AS1403" s="157"/>
      <c r="AT1403" s="162"/>
      <c r="AU1403" s="74">
        <f t="shared" si="740"/>
        <v>0</v>
      </c>
      <c r="AV1403" s="157"/>
      <c r="AW1403" s="75">
        <f>_xlfn.IFNA(VLOOKUP(L1403,list_vat[],3,FALSE),0)</f>
        <v>0</v>
      </c>
      <c r="AX1403" s="74">
        <f t="shared" si="758"/>
        <v>0</v>
      </c>
      <c r="AY1403" s="74">
        <f t="shared" si="759"/>
        <v>0</v>
      </c>
      <c r="AZ1403" s="130">
        <f t="shared" si="760"/>
        <v>0</v>
      </c>
      <c r="BA1403" s="74">
        <f t="shared" si="741"/>
        <v>0</v>
      </c>
      <c r="BB1403" s="193">
        <f t="shared" si="761"/>
        <v>0</v>
      </c>
      <c r="BC1403" s="102">
        <f t="shared" si="762"/>
        <v>0</v>
      </c>
      <c r="BD1403" s="102">
        <f t="shared" si="763"/>
        <v>0</v>
      </c>
      <c r="BE1403" s="413" t="s">
        <v>69</v>
      </c>
    </row>
    <row r="1404" spans="1:57" s="65" customFormat="1" ht="12" customHeight="1" x14ac:dyDescent="0.2">
      <c r="A1404" s="43">
        <v>1389</v>
      </c>
      <c r="B1404" s="166"/>
      <c r="C1404" s="166"/>
      <c r="D1404" s="166"/>
      <c r="E1404" s="162"/>
      <c r="F1404" s="166"/>
      <c r="G1404" s="162"/>
      <c r="H1404" s="162"/>
      <c r="I1404" s="189">
        <f t="shared" si="742"/>
        <v>0</v>
      </c>
      <c r="J1404" s="195"/>
      <c r="K1404" s="162"/>
      <c r="L1404" s="168"/>
      <c r="M1404" s="75">
        <f>_xlfn.XLOOKUP(L1404,list_vat[Страна],list_vat[Ставка НДС %],0,0)</f>
        <v>0</v>
      </c>
      <c r="N1404" s="162">
        <f t="shared" si="743"/>
        <v>0</v>
      </c>
      <c r="O1404" s="169"/>
      <c r="P1404" s="74">
        <f t="shared" si="764"/>
        <v>0</v>
      </c>
      <c r="Q1404" s="162"/>
      <c r="R1404" s="162" t="str">
        <f t="shared" si="744"/>
        <v>введи курс</v>
      </c>
      <c r="S1404" s="196">
        <f t="shared" si="745"/>
        <v>0</v>
      </c>
      <c r="T1404" s="192">
        <f t="shared" si="746"/>
        <v>0</v>
      </c>
      <c r="U1404" s="76">
        <f t="shared" si="747"/>
        <v>0</v>
      </c>
      <c r="V1404" s="123">
        <f t="shared" si="748"/>
        <v>0</v>
      </c>
      <c r="W1404" s="191"/>
      <c r="X1404" s="170"/>
      <c r="Y1404" s="74">
        <f t="shared" si="733"/>
        <v>0</v>
      </c>
      <c r="Z1404" s="188"/>
      <c r="AA1404" s="130">
        <f t="shared" si="749"/>
        <v>0</v>
      </c>
      <c r="AB1404" s="74">
        <f t="shared" si="750"/>
        <v>0</v>
      </c>
      <c r="AC1404" s="356"/>
      <c r="AD1404" s="130" cm="1">
        <f t="array" ref="AD1404">IFERROR(ROUND((_xlfn.IFS(offer_sale_type="поставка",AB1404,offer_sale_type="транзит",S1404)*(1+AC1404))/E1404,2),0)</f>
        <v>0</v>
      </c>
      <c r="AE1404" s="74">
        <f t="shared" si="751"/>
        <v>0</v>
      </c>
      <c r="AF1404" s="123" cm="1">
        <f t="array" ref="AF1404">IFERROR(ROUND(_xlfn.IFS(offer_sale_type="поставка",AB1404,offer_sale_type="транзит",S1404)*AC1404,2),0)</f>
        <v>0</v>
      </c>
      <c r="AG1404" s="130">
        <f t="shared" si="734"/>
        <v>0</v>
      </c>
      <c r="AH1404" s="74">
        <f t="shared" si="735"/>
        <v>0</v>
      </c>
      <c r="AI1404" s="123">
        <f t="shared" si="736"/>
        <v>0</v>
      </c>
      <c r="AJ1404" s="118">
        <f t="shared" si="752"/>
        <v>0</v>
      </c>
      <c r="AK1404" s="74">
        <f t="shared" si="753"/>
        <v>0</v>
      </c>
      <c r="AL1404" s="174">
        <f t="shared" si="754"/>
        <v>0</v>
      </c>
      <c r="AM1404" s="175">
        <f t="shared" si="737"/>
        <v>0</v>
      </c>
      <c r="AN1404" s="130">
        <f t="shared" si="755"/>
        <v>0</v>
      </c>
      <c r="AO1404" s="74">
        <f t="shared" si="738"/>
        <v>0</v>
      </c>
      <c r="AP1404" s="123">
        <f t="shared" si="756"/>
        <v>0</v>
      </c>
      <c r="AQ1404" s="118">
        <f t="shared" si="739"/>
        <v>0</v>
      </c>
      <c r="AR1404" s="82" t="str">
        <f t="shared" si="757"/>
        <v>https://www.alta.ru/tnved/code//</v>
      </c>
      <c r="AS1404" s="157"/>
      <c r="AT1404" s="162"/>
      <c r="AU1404" s="74">
        <f t="shared" si="740"/>
        <v>0</v>
      </c>
      <c r="AV1404" s="157"/>
      <c r="AW1404" s="75">
        <f>_xlfn.IFNA(VLOOKUP(L1404,list_vat[],3,FALSE),0)</f>
        <v>0</v>
      </c>
      <c r="AX1404" s="74">
        <f t="shared" si="758"/>
        <v>0</v>
      </c>
      <c r="AY1404" s="74">
        <f t="shared" si="759"/>
        <v>0</v>
      </c>
      <c r="AZ1404" s="130">
        <f t="shared" si="760"/>
        <v>0</v>
      </c>
      <c r="BA1404" s="74">
        <f t="shared" si="741"/>
        <v>0</v>
      </c>
      <c r="BB1404" s="193">
        <f t="shared" si="761"/>
        <v>0</v>
      </c>
      <c r="BC1404" s="102">
        <f t="shared" si="762"/>
        <v>0</v>
      </c>
      <c r="BD1404" s="102">
        <f t="shared" si="763"/>
        <v>0</v>
      </c>
      <c r="BE1404" s="413" t="s">
        <v>69</v>
      </c>
    </row>
    <row r="1405" spans="1:57" s="65" customFormat="1" ht="12" customHeight="1" x14ac:dyDescent="0.2">
      <c r="A1405" s="43">
        <v>1390</v>
      </c>
      <c r="B1405" s="166"/>
      <c r="C1405" s="166"/>
      <c r="D1405" s="166"/>
      <c r="E1405" s="162"/>
      <c r="F1405" s="166"/>
      <c r="G1405" s="162"/>
      <c r="H1405" s="162"/>
      <c r="I1405" s="189">
        <f t="shared" si="742"/>
        <v>0</v>
      </c>
      <c r="J1405" s="195"/>
      <c r="K1405" s="162"/>
      <c r="L1405" s="168"/>
      <c r="M1405" s="75">
        <f>_xlfn.XLOOKUP(L1405,list_vat[Страна],list_vat[Ставка НДС %],0,0)</f>
        <v>0</v>
      </c>
      <c r="N1405" s="162">
        <f t="shared" si="743"/>
        <v>0</v>
      </c>
      <c r="O1405" s="169"/>
      <c r="P1405" s="74">
        <f t="shared" si="764"/>
        <v>0</v>
      </c>
      <c r="Q1405" s="162"/>
      <c r="R1405" s="162" t="str">
        <f t="shared" si="744"/>
        <v>введи курс</v>
      </c>
      <c r="S1405" s="196">
        <f t="shared" si="745"/>
        <v>0</v>
      </c>
      <c r="T1405" s="192">
        <f t="shared" si="746"/>
        <v>0</v>
      </c>
      <c r="U1405" s="76">
        <f t="shared" si="747"/>
        <v>0</v>
      </c>
      <c r="V1405" s="123">
        <f t="shared" si="748"/>
        <v>0</v>
      </c>
      <c r="W1405" s="191"/>
      <c r="X1405" s="170"/>
      <c r="Y1405" s="74">
        <f t="shared" si="733"/>
        <v>0</v>
      </c>
      <c r="Z1405" s="188"/>
      <c r="AA1405" s="130">
        <f t="shared" si="749"/>
        <v>0</v>
      </c>
      <c r="AB1405" s="74">
        <f t="shared" si="750"/>
        <v>0</v>
      </c>
      <c r="AC1405" s="356"/>
      <c r="AD1405" s="130" cm="1">
        <f t="array" ref="AD1405">IFERROR(ROUND((_xlfn.IFS(offer_sale_type="поставка",AB1405,offer_sale_type="транзит",S1405)*(1+AC1405))/E1405,2),0)</f>
        <v>0</v>
      </c>
      <c r="AE1405" s="74">
        <f t="shared" si="751"/>
        <v>0</v>
      </c>
      <c r="AF1405" s="123" cm="1">
        <f t="array" ref="AF1405">IFERROR(ROUND(_xlfn.IFS(offer_sale_type="поставка",AB1405,offer_sale_type="транзит",S1405)*AC1405,2),0)</f>
        <v>0</v>
      </c>
      <c r="AG1405" s="130">
        <f t="shared" si="734"/>
        <v>0</v>
      </c>
      <c r="AH1405" s="74">
        <f t="shared" si="735"/>
        <v>0</v>
      </c>
      <c r="AI1405" s="123">
        <f t="shared" si="736"/>
        <v>0</v>
      </c>
      <c r="AJ1405" s="118">
        <f t="shared" si="752"/>
        <v>0</v>
      </c>
      <c r="AK1405" s="74">
        <f t="shared" si="753"/>
        <v>0</v>
      </c>
      <c r="AL1405" s="174">
        <f t="shared" si="754"/>
        <v>0</v>
      </c>
      <c r="AM1405" s="175">
        <f t="shared" si="737"/>
        <v>0</v>
      </c>
      <c r="AN1405" s="130">
        <f t="shared" si="755"/>
        <v>0</v>
      </c>
      <c r="AO1405" s="74">
        <f t="shared" si="738"/>
        <v>0</v>
      </c>
      <c r="AP1405" s="123">
        <f t="shared" si="756"/>
        <v>0</v>
      </c>
      <c r="AQ1405" s="118">
        <f t="shared" si="739"/>
        <v>0</v>
      </c>
      <c r="AR1405" s="82" t="str">
        <f t="shared" si="757"/>
        <v>https://www.alta.ru/tnved/code//</v>
      </c>
      <c r="AS1405" s="157"/>
      <c r="AT1405" s="162"/>
      <c r="AU1405" s="74">
        <f t="shared" si="740"/>
        <v>0</v>
      </c>
      <c r="AV1405" s="157"/>
      <c r="AW1405" s="75">
        <f>_xlfn.IFNA(VLOOKUP(L1405,list_vat[],3,FALSE),0)</f>
        <v>0</v>
      </c>
      <c r="AX1405" s="74">
        <f t="shared" si="758"/>
        <v>0</v>
      </c>
      <c r="AY1405" s="74">
        <f t="shared" si="759"/>
        <v>0</v>
      </c>
      <c r="AZ1405" s="130">
        <f t="shared" si="760"/>
        <v>0</v>
      </c>
      <c r="BA1405" s="74">
        <f t="shared" si="741"/>
        <v>0</v>
      </c>
      <c r="BB1405" s="193">
        <f t="shared" si="761"/>
        <v>0</v>
      </c>
      <c r="BC1405" s="102">
        <f t="shared" si="762"/>
        <v>0</v>
      </c>
      <c r="BD1405" s="102">
        <f t="shared" si="763"/>
        <v>0</v>
      </c>
      <c r="BE1405" s="413" t="s">
        <v>69</v>
      </c>
    </row>
    <row r="1406" spans="1:57" s="65" customFormat="1" ht="12" customHeight="1" x14ac:dyDescent="0.2">
      <c r="A1406" s="43">
        <v>1391</v>
      </c>
      <c r="B1406" s="166"/>
      <c r="C1406" s="166"/>
      <c r="D1406" s="166"/>
      <c r="E1406" s="162"/>
      <c r="F1406" s="166"/>
      <c r="G1406" s="162"/>
      <c r="H1406" s="162"/>
      <c r="I1406" s="189">
        <f t="shared" si="742"/>
        <v>0</v>
      </c>
      <c r="J1406" s="195"/>
      <c r="K1406" s="162"/>
      <c r="L1406" s="168"/>
      <c r="M1406" s="75">
        <f>_xlfn.XLOOKUP(L1406,list_vat[Страна],list_vat[Ставка НДС %],0,0)</f>
        <v>0</v>
      </c>
      <c r="N1406" s="162">
        <f t="shared" si="743"/>
        <v>0</v>
      </c>
      <c r="O1406" s="169"/>
      <c r="P1406" s="74">
        <f t="shared" si="764"/>
        <v>0</v>
      </c>
      <c r="Q1406" s="162"/>
      <c r="R1406" s="162" t="str">
        <f t="shared" si="744"/>
        <v>введи курс</v>
      </c>
      <c r="S1406" s="196">
        <f t="shared" si="745"/>
        <v>0</v>
      </c>
      <c r="T1406" s="192">
        <f t="shared" si="746"/>
        <v>0</v>
      </c>
      <c r="U1406" s="76">
        <f t="shared" si="747"/>
        <v>0</v>
      </c>
      <c r="V1406" s="123">
        <f t="shared" si="748"/>
        <v>0</v>
      </c>
      <c r="W1406" s="191"/>
      <c r="X1406" s="170"/>
      <c r="Y1406" s="74">
        <f t="shared" si="733"/>
        <v>0</v>
      </c>
      <c r="Z1406" s="188"/>
      <c r="AA1406" s="130">
        <f t="shared" si="749"/>
        <v>0</v>
      </c>
      <c r="AB1406" s="74">
        <f t="shared" si="750"/>
        <v>0</v>
      </c>
      <c r="AC1406" s="356"/>
      <c r="AD1406" s="130" cm="1">
        <f t="array" ref="AD1406">IFERROR(ROUND((_xlfn.IFS(offer_sale_type="поставка",AB1406,offer_sale_type="транзит",S1406)*(1+AC1406))/E1406,2),0)</f>
        <v>0</v>
      </c>
      <c r="AE1406" s="74">
        <f t="shared" si="751"/>
        <v>0</v>
      </c>
      <c r="AF1406" s="123" cm="1">
        <f t="array" ref="AF1406">IFERROR(ROUND(_xlfn.IFS(offer_sale_type="поставка",AB1406,offer_sale_type="транзит",S1406)*AC1406,2),0)</f>
        <v>0</v>
      </c>
      <c r="AG1406" s="130">
        <f t="shared" si="734"/>
        <v>0</v>
      </c>
      <c r="AH1406" s="74">
        <f t="shared" si="735"/>
        <v>0</v>
      </c>
      <c r="AI1406" s="123">
        <f t="shared" si="736"/>
        <v>0</v>
      </c>
      <c r="AJ1406" s="118">
        <f t="shared" si="752"/>
        <v>0</v>
      </c>
      <c r="AK1406" s="74">
        <f t="shared" si="753"/>
        <v>0</v>
      </c>
      <c r="AL1406" s="174">
        <f t="shared" si="754"/>
        <v>0</v>
      </c>
      <c r="AM1406" s="175">
        <f t="shared" si="737"/>
        <v>0</v>
      </c>
      <c r="AN1406" s="130">
        <f t="shared" si="755"/>
        <v>0</v>
      </c>
      <c r="AO1406" s="74">
        <f t="shared" si="738"/>
        <v>0</v>
      </c>
      <c r="AP1406" s="123">
        <f t="shared" si="756"/>
        <v>0</v>
      </c>
      <c r="AQ1406" s="118">
        <f t="shared" si="739"/>
        <v>0</v>
      </c>
      <c r="AR1406" s="82" t="str">
        <f t="shared" si="757"/>
        <v>https://www.alta.ru/tnved/code//</v>
      </c>
      <c r="AS1406" s="157"/>
      <c r="AT1406" s="162"/>
      <c r="AU1406" s="74">
        <f t="shared" si="740"/>
        <v>0</v>
      </c>
      <c r="AV1406" s="157"/>
      <c r="AW1406" s="75">
        <f>_xlfn.IFNA(VLOOKUP(L1406,list_vat[],3,FALSE),0)</f>
        <v>0</v>
      </c>
      <c r="AX1406" s="74">
        <f t="shared" si="758"/>
        <v>0</v>
      </c>
      <c r="AY1406" s="74">
        <f t="shared" si="759"/>
        <v>0</v>
      </c>
      <c r="AZ1406" s="130">
        <f t="shared" si="760"/>
        <v>0</v>
      </c>
      <c r="BA1406" s="74">
        <f t="shared" si="741"/>
        <v>0</v>
      </c>
      <c r="BB1406" s="193">
        <f t="shared" si="761"/>
        <v>0</v>
      </c>
      <c r="BC1406" s="102">
        <f t="shared" si="762"/>
        <v>0</v>
      </c>
      <c r="BD1406" s="102">
        <f t="shared" si="763"/>
        <v>0</v>
      </c>
      <c r="BE1406" s="413" t="s">
        <v>69</v>
      </c>
    </row>
    <row r="1407" spans="1:57" s="65" customFormat="1" ht="12" customHeight="1" x14ac:dyDescent="0.2">
      <c r="A1407" s="43">
        <v>1392</v>
      </c>
      <c r="B1407" s="166"/>
      <c r="C1407" s="166"/>
      <c r="D1407" s="166"/>
      <c r="E1407" s="162"/>
      <c r="F1407" s="166"/>
      <c r="G1407" s="162"/>
      <c r="H1407" s="162"/>
      <c r="I1407" s="189">
        <f t="shared" si="742"/>
        <v>0</v>
      </c>
      <c r="J1407" s="195"/>
      <c r="K1407" s="162"/>
      <c r="L1407" s="168"/>
      <c r="M1407" s="75">
        <f>_xlfn.XLOOKUP(L1407,list_vat[Страна],list_vat[Ставка НДС %],0,0)</f>
        <v>0</v>
      </c>
      <c r="N1407" s="162">
        <f t="shared" si="743"/>
        <v>0</v>
      </c>
      <c r="O1407" s="169"/>
      <c r="P1407" s="74">
        <f t="shared" si="764"/>
        <v>0</v>
      </c>
      <c r="Q1407" s="162"/>
      <c r="R1407" s="162" t="str">
        <f t="shared" si="744"/>
        <v>введи курс</v>
      </c>
      <c r="S1407" s="196">
        <f t="shared" si="745"/>
        <v>0</v>
      </c>
      <c r="T1407" s="192">
        <f t="shared" si="746"/>
        <v>0</v>
      </c>
      <c r="U1407" s="76">
        <f t="shared" si="747"/>
        <v>0</v>
      </c>
      <c r="V1407" s="123">
        <f t="shared" si="748"/>
        <v>0</v>
      </c>
      <c r="W1407" s="191"/>
      <c r="X1407" s="170"/>
      <c r="Y1407" s="74">
        <f t="shared" si="733"/>
        <v>0</v>
      </c>
      <c r="Z1407" s="188"/>
      <c r="AA1407" s="130">
        <f t="shared" si="749"/>
        <v>0</v>
      </c>
      <c r="AB1407" s="74">
        <f t="shared" si="750"/>
        <v>0</v>
      </c>
      <c r="AC1407" s="356"/>
      <c r="AD1407" s="130" cm="1">
        <f t="array" ref="AD1407">IFERROR(ROUND((_xlfn.IFS(offer_sale_type="поставка",AB1407,offer_sale_type="транзит",S1407)*(1+AC1407))/E1407,2),0)</f>
        <v>0</v>
      </c>
      <c r="AE1407" s="74">
        <f t="shared" si="751"/>
        <v>0</v>
      </c>
      <c r="AF1407" s="123" cm="1">
        <f t="array" ref="AF1407">IFERROR(ROUND(_xlfn.IFS(offer_sale_type="поставка",AB1407,offer_sale_type="транзит",S1407)*AC1407,2),0)</f>
        <v>0</v>
      </c>
      <c r="AG1407" s="130">
        <f t="shared" si="734"/>
        <v>0</v>
      </c>
      <c r="AH1407" s="74">
        <f t="shared" si="735"/>
        <v>0</v>
      </c>
      <c r="AI1407" s="123">
        <f t="shared" si="736"/>
        <v>0</v>
      </c>
      <c r="AJ1407" s="118">
        <f t="shared" si="752"/>
        <v>0</v>
      </c>
      <c r="AK1407" s="74">
        <f t="shared" si="753"/>
        <v>0</v>
      </c>
      <c r="AL1407" s="174">
        <f t="shared" si="754"/>
        <v>0</v>
      </c>
      <c r="AM1407" s="175">
        <f t="shared" si="737"/>
        <v>0</v>
      </c>
      <c r="AN1407" s="130">
        <f t="shared" si="755"/>
        <v>0</v>
      </c>
      <c r="AO1407" s="74">
        <f t="shared" si="738"/>
        <v>0</v>
      </c>
      <c r="AP1407" s="123">
        <f t="shared" si="756"/>
        <v>0</v>
      </c>
      <c r="AQ1407" s="118">
        <f t="shared" si="739"/>
        <v>0</v>
      </c>
      <c r="AR1407" s="82" t="str">
        <f t="shared" si="757"/>
        <v>https://www.alta.ru/tnved/code//</v>
      </c>
      <c r="AS1407" s="157"/>
      <c r="AT1407" s="162"/>
      <c r="AU1407" s="74">
        <f t="shared" si="740"/>
        <v>0</v>
      </c>
      <c r="AV1407" s="157"/>
      <c r="AW1407" s="75">
        <f>_xlfn.IFNA(VLOOKUP(L1407,list_vat[],3,FALSE),0)</f>
        <v>0</v>
      </c>
      <c r="AX1407" s="74">
        <f t="shared" si="758"/>
        <v>0</v>
      </c>
      <c r="AY1407" s="74">
        <f t="shared" si="759"/>
        <v>0</v>
      </c>
      <c r="AZ1407" s="130">
        <f t="shared" si="760"/>
        <v>0</v>
      </c>
      <c r="BA1407" s="74">
        <f t="shared" si="741"/>
        <v>0</v>
      </c>
      <c r="BB1407" s="193">
        <f t="shared" si="761"/>
        <v>0</v>
      </c>
      <c r="BC1407" s="102">
        <f t="shared" si="762"/>
        <v>0</v>
      </c>
      <c r="BD1407" s="102">
        <f t="shared" si="763"/>
        <v>0</v>
      </c>
      <c r="BE1407" s="413" t="s">
        <v>69</v>
      </c>
    </row>
    <row r="1408" spans="1:57" s="65" customFormat="1" ht="12" customHeight="1" x14ac:dyDescent="0.2">
      <c r="A1408" s="43">
        <v>1393</v>
      </c>
      <c r="B1408" s="166"/>
      <c r="C1408" s="166"/>
      <c r="D1408" s="166"/>
      <c r="E1408" s="162"/>
      <c r="F1408" s="166"/>
      <c r="G1408" s="162"/>
      <c r="H1408" s="162"/>
      <c r="I1408" s="189">
        <f t="shared" si="742"/>
        <v>0</v>
      </c>
      <c r="J1408" s="195"/>
      <c r="K1408" s="162"/>
      <c r="L1408" s="168"/>
      <c r="M1408" s="75">
        <f>_xlfn.XLOOKUP(L1408,list_vat[Страна],list_vat[Ставка НДС %],0,0)</f>
        <v>0</v>
      </c>
      <c r="N1408" s="162">
        <f t="shared" si="743"/>
        <v>0</v>
      </c>
      <c r="O1408" s="169"/>
      <c r="P1408" s="74">
        <f t="shared" si="764"/>
        <v>0</v>
      </c>
      <c r="Q1408" s="162"/>
      <c r="R1408" s="162" t="str">
        <f t="shared" si="744"/>
        <v>введи курс</v>
      </c>
      <c r="S1408" s="196">
        <f t="shared" si="745"/>
        <v>0</v>
      </c>
      <c r="T1408" s="192">
        <f t="shared" si="746"/>
        <v>0</v>
      </c>
      <c r="U1408" s="76">
        <f t="shared" si="747"/>
        <v>0</v>
      </c>
      <c r="V1408" s="123">
        <f t="shared" si="748"/>
        <v>0</v>
      </c>
      <c r="W1408" s="191"/>
      <c r="X1408" s="170"/>
      <c r="Y1408" s="74">
        <f t="shared" si="733"/>
        <v>0</v>
      </c>
      <c r="Z1408" s="188"/>
      <c r="AA1408" s="130">
        <f t="shared" si="749"/>
        <v>0</v>
      </c>
      <c r="AB1408" s="74">
        <f t="shared" si="750"/>
        <v>0</v>
      </c>
      <c r="AC1408" s="356"/>
      <c r="AD1408" s="130" cm="1">
        <f t="array" ref="AD1408">IFERROR(ROUND((_xlfn.IFS(offer_sale_type="поставка",AB1408,offer_sale_type="транзит",S1408)*(1+AC1408))/E1408,2),0)</f>
        <v>0</v>
      </c>
      <c r="AE1408" s="74">
        <f t="shared" si="751"/>
        <v>0</v>
      </c>
      <c r="AF1408" s="123" cm="1">
        <f t="array" ref="AF1408">IFERROR(ROUND(_xlfn.IFS(offer_sale_type="поставка",AB1408,offer_sale_type="транзит",S1408)*AC1408,2),0)</f>
        <v>0</v>
      </c>
      <c r="AG1408" s="130">
        <f t="shared" si="734"/>
        <v>0</v>
      </c>
      <c r="AH1408" s="74">
        <f t="shared" si="735"/>
        <v>0</v>
      </c>
      <c r="AI1408" s="123">
        <f t="shared" si="736"/>
        <v>0</v>
      </c>
      <c r="AJ1408" s="118">
        <f t="shared" si="752"/>
        <v>0</v>
      </c>
      <c r="AK1408" s="74">
        <f t="shared" si="753"/>
        <v>0</v>
      </c>
      <c r="AL1408" s="174">
        <f t="shared" si="754"/>
        <v>0</v>
      </c>
      <c r="AM1408" s="175">
        <f t="shared" si="737"/>
        <v>0</v>
      </c>
      <c r="AN1408" s="130">
        <f t="shared" si="755"/>
        <v>0</v>
      </c>
      <c r="AO1408" s="74">
        <f t="shared" si="738"/>
        <v>0</v>
      </c>
      <c r="AP1408" s="123">
        <f t="shared" si="756"/>
        <v>0</v>
      </c>
      <c r="AQ1408" s="118">
        <f t="shared" si="739"/>
        <v>0</v>
      </c>
      <c r="AR1408" s="82" t="str">
        <f t="shared" si="757"/>
        <v>https://www.alta.ru/tnved/code//</v>
      </c>
      <c r="AS1408" s="157"/>
      <c r="AT1408" s="162"/>
      <c r="AU1408" s="74">
        <f t="shared" si="740"/>
        <v>0</v>
      </c>
      <c r="AV1408" s="157"/>
      <c r="AW1408" s="75">
        <f>_xlfn.IFNA(VLOOKUP(L1408,list_vat[],3,FALSE),0)</f>
        <v>0</v>
      </c>
      <c r="AX1408" s="74">
        <f t="shared" si="758"/>
        <v>0</v>
      </c>
      <c r="AY1408" s="74">
        <f t="shared" si="759"/>
        <v>0</v>
      </c>
      <c r="AZ1408" s="130">
        <f t="shared" si="760"/>
        <v>0</v>
      </c>
      <c r="BA1408" s="74">
        <f t="shared" si="741"/>
        <v>0</v>
      </c>
      <c r="BB1408" s="193">
        <f t="shared" si="761"/>
        <v>0</v>
      </c>
      <c r="BC1408" s="102">
        <f t="shared" si="762"/>
        <v>0</v>
      </c>
      <c r="BD1408" s="102">
        <f t="shared" si="763"/>
        <v>0</v>
      </c>
      <c r="BE1408" s="413" t="s">
        <v>69</v>
      </c>
    </row>
    <row r="1409" spans="1:57" s="65" customFormat="1" ht="12" customHeight="1" x14ac:dyDescent="0.2">
      <c r="A1409" s="43">
        <v>1394</v>
      </c>
      <c r="B1409" s="166"/>
      <c r="C1409" s="166"/>
      <c r="D1409" s="166"/>
      <c r="E1409" s="162"/>
      <c r="F1409" s="166"/>
      <c r="G1409" s="162"/>
      <c r="H1409" s="162"/>
      <c r="I1409" s="189">
        <f t="shared" si="742"/>
        <v>0</v>
      </c>
      <c r="J1409" s="195"/>
      <c r="K1409" s="162"/>
      <c r="L1409" s="168"/>
      <c r="M1409" s="75">
        <f>_xlfn.XLOOKUP(L1409,list_vat[Страна],list_vat[Ставка НДС %],0,0)</f>
        <v>0</v>
      </c>
      <c r="N1409" s="162">
        <f t="shared" si="743"/>
        <v>0</v>
      </c>
      <c r="O1409" s="169"/>
      <c r="P1409" s="74">
        <f t="shared" si="764"/>
        <v>0</v>
      </c>
      <c r="Q1409" s="162"/>
      <c r="R1409" s="162" t="str">
        <f t="shared" si="744"/>
        <v>введи курс</v>
      </c>
      <c r="S1409" s="196">
        <f t="shared" si="745"/>
        <v>0</v>
      </c>
      <c r="T1409" s="192">
        <f t="shared" si="746"/>
        <v>0</v>
      </c>
      <c r="U1409" s="76">
        <f t="shared" si="747"/>
        <v>0</v>
      </c>
      <c r="V1409" s="123">
        <f t="shared" si="748"/>
        <v>0</v>
      </c>
      <c r="W1409" s="191"/>
      <c r="X1409" s="170"/>
      <c r="Y1409" s="74">
        <f t="shared" si="733"/>
        <v>0</v>
      </c>
      <c r="Z1409" s="188"/>
      <c r="AA1409" s="130">
        <f t="shared" si="749"/>
        <v>0</v>
      </c>
      <c r="AB1409" s="74">
        <f t="shared" si="750"/>
        <v>0</v>
      </c>
      <c r="AC1409" s="356"/>
      <c r="AD1409" s="130" cm="1">
        <f t="array" ref="AD1409">IFERROR(ROUND((_xlfn.IFS(offer_sale_type="поставка",AB1409,offer_sale_type="транзит",S1409)*(1+AC1409))/E1409,2),0)</f>
        <v>0</v>
      </c>
      <c r="AE1409" s="74">
        <f t="shared" si="751"/>
        <v>0</v>
      </c>
      <c r="AF1409" s="123" cm="1">
        <f t="array" ref="AF1409">IFERROR(ROUND(_xlfn.IFS(offer_sale_type="поставка",AB1409,offer_sale_type="транзит",S1409)*AC1409,2),0)</f>
        <v>0</v>
      </c>
      <c r="AG1409" s="130">
        <f t="shared" si="734"/>
        <v>0</v>
      </c>
      <c r="AH1409" s="74">
        <f t="shared" si="735"/>
        <v>0</v>
      </c>
      <c r="AI1409" s="123">
        <f t="shared" si="736"/>
        <v>0</v>
      </c>
      <c r="AJ1409" s="118">
        <f t="shared" si="752"/>
        <v>0</v>
      </c>
      <c r="AK1409" s="74">
        <f t="shared" si="753"/>
        <v>0</v>
      </c>
      <c r="AL1409" s="174">
        <f t="shared" si="754"/>
        <v>0</v>
      </c>
      <c r="AM1409" s="175">
        <f t="shared" si="737"/>
        <v>0</v>
      </c>
      <c r="AN1409" s="130">
        <f t="shared" si="755"/>
        <v>0</v>
      </c>
      <c r="AO1409" s="74">
        <f t="shared" si="738"/>
        <v>0</v>
      </c>
      <c r="AP1409" s="123">
        <f t="shared" si="756"/>
        <v>0</v>
      </c>
      <c r="AQ1409" s="118">
        <f t="shared" si="739"/>
        <v>0</v>
      </c>
      <c r="AR1409" s="82" t="str">
        <f t="shared" si="757"/>
        <v>https://www.alta.ru/tnved/code//</v>
      </c>
      <c r="AS1409" s="157"/>
      <c r="AT1409" s="162"/>
      <c r="AU1409" s="74">
        <f t="shared" si="740"/>
        <v>0</v>
      </c>
      <c r="AV1409" s="157"/>
      <c r="AW1409" s="75">
        <f>_xlfn.IFNA(VLOOKUP(L1409,list_vat[],3,FALSE),0)</f>
        <v>0</v>
      </c>
      <c r="AX1409" s="74">
        <f t="shared" si="758"/>
        <v>0</v>
      </c>
      <c r="AY1409" s="74">
        <f t="shared" si="759"/>
        <v>0</v>
      </c>
      <c r="AZ1409" s="130">
        <f t="shared" si="760"/>
        <v>0</v>
      </c>
      <c r="BA1409" s="74">
        <f t="shared" si="741"/>
        <v>0</v>
      </c>
      <c r="BB1409" s="193">
        <f t="shared" si="761"/>
        <v>0</v>
      </c>
      <c r="BC1409" s="102">
        <f t="shared" si="762"/>
        <v>0</v>
      </c>
      <c r="BD1409" s="102">
        <f t="shared" si="763"/>
        <v>0</v>
      </c>
      <c r="BE1409" s="413" t="s">
        <v>69</v>
      </c>
    </row>
    <row r="1410" spans="1:57" s="65" customFormat="1" ht="12" customHeight="1" x14ac:dyDescent="0.2">
      <c r="A1410" s="43">
        <v>1395</v>
      </c>
      <c r="B1410" s="166"/>
      <c r="C1410" s="166"/>
      <c r="D1410" s="166"/>
      <c r="E1410" s="162"/>
      <c r="F1410" s="166"/>
      <c r="G1410" s="162"/>
      <c r="H1410" s="162"/>
      <c r="I1410" s="189">
        <f t="shared" si="742"/>
        <v>0</v>
      </c>
      <c r="J1410" s="195"/>
      <c r="K1410" s="162"/>
      <c r="L1410" s="168"/>
      <c r="M1410" s="75">
        <f>_xlfn.XLOOKUP(L1410,list_vat[Страна],list_vat[Ставка НДС %],0,0)</f>
        <v>0</v>
      </c>
      <c r="N1410" s="162">
        <f t="shared" si="743"/>
        <v>0</v>
      </c>
      <c r="O1410" s="169"/>
      <c r="P1410" s="74">
        <f t="shared" si="764"/>
        <v>0</v>
      </c>
      <c r="Q1410" s="162"/>
      <c r="R1410" s="162" t="str">
        <f t="shared" si="744"/>
        <v>введи курс</v>
      </c>
      <c r="S1410" s="196">
        <f t="shared" si="745"/>
        <v>0</v>
      </c>
      <c r="T1410" s="192">
        <f t="shared" si="746"/>
        <v>0</v>
      </c>
      <c r="U1410" s="76">
        <f t="shared" si="747"/>
        <v>0</v>
      </c>
      <c r="V1410" s="123">
        <f t="shared" si="748"/>
        <v>0</v>
      </c>
      <c r="W1410" s="191"/>
      <c r="X1410" s="170"/>
      <c r="Y1410" s="74">
        <f t="shared" si="733"/>
        <v>0</v>
      </c>
      <c r="Z1410" s="188"/>
      <c r="AA1410" s="130">
        <f t="shared" si="749"/>
        <v>0</v>
      </c>
      <c r="AB1410" s="74">
        <f t="shared" si="750"/>
        <v>0</v>
      </c>
      <c r="AC1410" s="356"/>
      <c r="AD1410" s="130" cm="1">
        <f t="array" ref="AD1410">IFERROR(ROUND((_xlfn.IFS(offer_sale_type="поставка",AB1410,offer_sale_type="транзит",S1410)*(1+AC1410))/E1410,2),0)</f>
        <v>0</v>
      </c>
      <c r="AE1410" s="74">
        <f t="shared" si="751"/>
        <v>0</v>
      </c>
      <c r="AF1410" s="123" cm="1">
        <f t="array" ref="AF1410">IFERROR(ROUND(_xlfn.IFS(offer_sale_type="поставка",AB1410,offer_sale_type="транзит",S1410)*AC1410,2),0)</f>
        <v>0</v>
      </c>
      <c r="AG1410" s="130">
        <f t="shared" si="734"/>
        <v>0</v>
      </c>
      <c r="AH1410" s="74">
        <f t="shared" si="735"/>
        <v>0</v>
      </c>
      <c r="AI1410" s="123">
        <f t="shared" si="736"/>
        <v>0</v>
      </c>
      <c r="AJ1410" s="118">
        <f t="shared" si="752"/>
        <v>0</v>
      </c>
      <c r="AK1410" s="74">
        <f t="shared" si="753"/>
        <v>0</v>
      </c>
      <c r="AL1410" s="174">
        <f t="shared" si="754"/>
        <v>0</v>
      </c>
      <c r="AM1410" s="175">
        <f t="shared" si="737"/>
        <v>0</v>
      </c>
      <c r="AN1410" s="130">
        <f t="shared" si="755"/>
        <v>0</v>
      </c>
      <c r="AO1410" s="74">
        <f t="shared" si="738"/>
        <v>0</v>
      </c>
      <c r="AP1410" s="123">
        <f t="shared" si="756"/>
        <v>0</v>
      </c>
      <c r="AQ1410" s="118">
        <f t="shared" si="739"/>
        <v>0</v>
      </c>
      <c r="AR1410" s="82" t="str">
        <f t="shared" si="757"/>
        <v>https://www.alta.ru/tnved/code//</v>
      </c>
      <c r="AS1410" s="157"/>
      <c r="AT1410" s="162"/>
      <c r="AU1410" s="74">
        <f t="shared" si="740"/>
        <v>0</v>
      </c>
      <c r="AV1410" s="157"/>
      <c r="AW1410" s="75">
        <f>_xlfn.IFNA(VLOOKUP(L1410,list_vat[],3,FALSE),0)</f>
        <v>0</v>
      </c>
      <c r="AX1410" s="74">
        <f t="shared" si="758"/>
        <v>0</v>
      </c>
      <c r="AY1410" s="74">
        <f t="shared" si="759"/>
        <v>0</v>
      </c>
      <c r="AZ1410" s="130">
        <f t="shared" si="760"/>
        <v>0</v>
      </c>
      <c r="BA1410" s="74">
        <f t="shared" si="741"/>
        <v>0</v>
      </c>
      <c r="BB1410" s="193">
        <f t="shared" si="761"/>
        <v>0</v>
      </c>
      <c r="BC1410" s="102">
        <f t="shared" si="762"/>
        <v>0</v>
      </c>
      <c r="BD1410" s="102">
        <f t="shared" si="763"/>
        <v>0</v>
      </c>
      <c r="BE1410" s="413" t="s">
        <v>69</v>
      </c>
    </row>
    <row r="1411" spans="1:57" s="65" customFormat="1" ht="12" customHeight="1" x14ac:dyDescent="0.2">
      <c r="A1411" s="43">
        <v>1396</v>
      </c>
      <c r="B1411" s="166"/>
      <c r="C1411" s="166"/>
      <c r="D1411" s="166"/>
      <c r="E1411" s="162"/>
      <c r="F1411" s="166"/>
      <c r="G1411" s="162"/>
      <c r="H1411" s="162"/>
      <c r="I1411" s="189">
        <f t="shared" si="742"/>
        <v>0</v>
      </c>
      <c r="J1411" s="195"/>
      <c r="K1411" s="162"/>
      <c r="L1411" s="168"/>
      <c r="M1411" s="75">
        <f>_xlfn.XLOOKUP(L1411,list_vat[Страна],list_vat[Ставка НДС %],0,0)</f>
        <v>0</v>
      </c>
      <c r="N1411" s="162">
        <f t="shared" si="743"/>
        <v>0</v>
      </c>
      <c r="O1411" s="169"/>
      <c r="P1411" s="74">
        <f t="shared" si="764"/>
        <v>0</v>
      </c>
      <c r="Q1411" s="162"/>
      <c r="R1411" s="162" t="str">
        <f t="shared" si="744"/>
        <v>введи курс</v>
      </c>
      <c r="S1411" s="196">
        <f t="shared" si="745"/>
        <v>0</v>
      </c>
      <c r="T1411" s="192">
        <f t="shared" si="746"/>
        <v>0</v>
      </c>
      <c r="U1411" s="76">
        <f t="shared" si="747"/>
        <v>0</v>
      </c>
      <c r="V1411" s="123">
        <f t="shared" si="748"/>
        <v>0</v>
      </c>
      <c r="W1411" s="191"/>
      <c r="X1411" s="170"/>
      <c r="Y1411" s="74">
        <f t="shared" si="733"/>
        <v>0</v>
      </c>
      <c r="Z1411" s="188"/>
      <c r="AA1411" s="130">
        <f t="shared" si="749"/>
        <v>0</v>
      </c>
      <c r="AB1411" s="74">
        <f t="shared" si="750"/>
        <v>0</v>
      </c>
      <c r="AC1411" s="356"/>
      <c r="AD1411" s="130" cm="1">
        <f t="array" ref="AD1411">IFERROR(ROUND((_xlfn.IFS(offer_sale_type="поставка",AB1411,offer_sale_type="транзит",S1411)*(1+AC1411))/E1411,2),0)</f>
        <v>0</v>
      </c>
      <c r="AE1411" s="74">
        <f t="shared" si="751"/>
        <v>0</v>
      </c>
      <c r="AF1411" s="123" cm="1">
        <f t="array" ref="AF1411">IFERROR(ROUND(_xlfn.IFS(offer_sale_type="поставка",AB1411,offer_sale_type="транзит",S1411)*AC1411,2),0)</f>
        <v>0</v>
      </c>
      <c r="AG1411" s="130">
        <f t="shared" si="734"/>
        <v>0</v>
      </c>
      <c r="AH1411" s="74">
        <f t="shared" si="735"/>
        <v>0</v>
      </c>
      <c r="AI1411" s="123">
        <f t="shared" si="736"/>
        <v>0</v>
      </c>
      <c r="AJ1411" s="118">
        <f t="shared" si="752"/>
        <v>0</v>
      </c>
      <c r="AK1411" s="74">
        <f t="shared" si="753"/>
        <v>0</v>
      </c>
      <c r="AL1411" s="174">
        <f t="shared" si="754"/>
        <v>0</v>
      </c>
      <c r="AM1411" s="175">
        <f t="shared" si="737"/>
        <v>0</v>
      </c>
      <c r="AN1411" s="130">
        <f t="shared" si="755"/>
        <v>0</v>
      </c>
      <c r="AO1411" s="74">
        <f t="shared" si="738"/>
        <v>0</v>
      </c>
      <c r="AP1411" s="123">
        <f t="shared" si="756"/>
        <v>0</v>
      </c>
      <c r="AQ1411" s="118">
        <f t="shared" si="739"/>
        <v>0</v>
      </c>
      <c r="AR1411" s="82" t="str">
        <f t="shared" si="757"/>
        <v>https://www.alta.ru/tnved/code//</v>
      </c>
      <c r="AS1411" s="157"/>
      <c r="AT1411" s="162"/>
      <c r="AU1411" s="74">
        <f t="shared" si="740"/>
        <v>0</v>
      </c>
      <c r="AV1411" s="157"/>
      <c r="AW1411" s="75">
        <f>_xlfn.IFNA(VLOOKUP(L1411,list_vat[],3,FALSE),0)</f>
        <v>0</v>
      </c>
      <c r="AX1411" s="74">
        <f t="shared" si="758"/>
        <v>0</v>
      </c>
      <c r="AY1411" s="74">
        <f t="shared" si="759"/>
        <v>0</v>
      </c>
      <c r="AZ1411" s="130">
        <f t="shared" si="760"/>
        <v>0</v>
      </c>
      <c r="BA1411" s="74">
        <f t="shared" si="741"/>
        <v>0</v>
      </c>
      <c r="BB1411" s="193">
        <f t="shared" si="761"/>
        <v>0</v>
      </c>
      <c r="BC1411" s="102">
        <f t="shared" si="762"/>
        <v>0</v>
      </c>
      <c r="BD1411" s="102">
        <f t="shared" si="763"/>
        <v>0</v>
      </c>
      <c r="BE1411" s="413" t="s">
        <v>69</v>
      </c>
    </row>
    <row r="1412" spans="1:57" s="65" customFormat="1" ht="12" customHeight="1" x14ac:dyDescent="0.2">
      <c r="A1412" s="43">
        <v>1397</v>
      </c>
      <c r="B1412" s="166"/>
      <c r="C1412" s="166"/>
      <c r="D1412" s="166"/>
      <c r="E1412" s="162"/>
      <c r="F1412" s="166"/>
      <c r="G1412" s="162"/>
      <c r="H1412" s="162"/>
      <c r="I1412" s="189">
        <f t="shared" si="742"/>
        <v>0</v>
      </c>
      <c r="J1412" s="195"/>
      <c r="K1412" s="162"/>
      <c r="L1412" s="168"/>
      <c r="M1412" s="75">
        <f>_xlfn.XLOOKUP(L1412,list_vat[Страна],list_vat[Ставка НДС %],0,0)</f>
        <v>0</v>
      </c>
      <c r="N1412" s="162">
        <f t="shared" si="743"/>
        <v>0</v>
      </c>
      <c r="O1412" s="169"/>
      <c r="P1412" s="74">
        <f t="shared" si="764"/>
        <v>0</v>
      </c>
      <c r="Q1412" s="162"/>
      <c r="R1412" s="162" t="str">
        <f t="shared" si="744"/>
        <v>введи курс</v>
      </c>
      <c r="S1412" s="196">
        <f t="shared" si="745"/>
        <v>0</v>
      </c>
      <c r="T1412" s="192">
        <f t="shared" si="746"/>
        <v>0</v>
      </c>
      <c r="U1412" s="76">
        <f t="shared" si="747"/>
        <v>0</v>
      </c>
      <c r="V1412" s="123">
        <f t="shared" si="748"/>
        <v>0</v>
      </c>
      <c r="W1412" s="191"/>
      <c r="X1412" s="170"/>
      <c r="Y1412" s="74">
        <f t="shared" si="733"/>
        <v>0</v>
      </c>
      <c r="Z1412" s="188"/>
      <c r="AA1412" s="130">
        <f t="shared" si="749"/>
        <v>0</v>
      </c>
      <c r="AB1412" s="74">
        <f t="shared" si="750"/>
        <v>0</v>
      </c>
      <c r="AC1412" s="356"/>
      <c r="AD1412" s="130" cm="1">
        <f t="array" ref="AD1412">IFERROR(ROUND((_xlfn.IFS(offer_sale_type="поставка",AB1412,offer_sale_type="транзит",S1412)*(1+AC1412))/E1412,2),0)</f>
        <v>0</v>
      </c>
      <c r="AE1412" s="74">
        <f t="shared" si="751"/>
        <v>0</v>
      </c>
      <c r="AF1412" s="123" cm="1">
        <f t="array" ref="AF1412">IFERROR(ROUND(_xlfn.IFS(offer_sale_type="поставка",AB1412,offer_sale_type="транзит",S1412)*AC1412,2),0)</f>
        <v>0</v>
      </c>
      <c r="AG1412" s="130">
        <f t="shared" si="734"/>
        <v>0</v>
      </c>
      <c r="AH1412" s="74">
        <f t="shared" si="735"/>
        <v>0</v>
      </c>
      <c r="AI1412" s="123">
        <f t="shared" si="736"/>
        <v>0</v>
      </c>
      <c r="AJ1412" s="118">
        <f t="shared" si="752"/>
        <v>0</v>
      </c>
      <c r="AK1412" s="74">
        <f t="shared" si="753"/>
        <v>0</v>
      </c>
      <c r="AL1412" s="174">
        <f t="shared" si="754"/>
        <v>0</v>
      </c>
      <c r="AM1412" s="175">
        <f t="shared" si="737"/>
        <v>0</v>
      </c>
      <c r="AN1412" s="130">
        <f t="shared" si="755"/>
        <v>0</v>
      </c>
      <c r="AO1412" s="74">
        <f t="shared" si="738"/>
        <v>0</v>
      </c>
      <c r="AP1412" s="123">
        <f t="shared" si="756"/>
        <v>0</v>
      </c>
      <c r="AQ1412" s="118">
        <f t="shared" si="739"/>
        <v>0</v>
      </c>
      <c r="AR1412" s="82" t="str">
        <f t="shared" si="757"/>
        <v>https://www.alta.ru/tnved/code//</v>
      </c>
      <c r="AS1412" s="157"/>
      <c r="AT1412" s="162"/>
      <c r="AU1412" s="74">
        <f t="shared" si="740"/>
        <v>0</v>
      </c>
      <c r="AV1412" s="157"/>
      <c r="AW1412" s="75">
        <f>_xlfn.IFNA(VLOOKUP(L1412,list_vat[],3,FALSE),0)</f>
        <v>0</v>
      </c>
      <c r="AX1412" s="74">
        <f t="shared" si="758"/>
        <v>0</v>
      </c>
      <c r="AY1412" s="74">
        <f t="shared" si="759"/>
        <v>0</v>
      </c>
      <c r="AZ1412" s="130">
        <f t="shared" si="760"/>
        <v>0</v>
      </c>
      <c r="BA1412" s="74">
        <f t="shared" si="741"/>
        <v>0</v>
      </c>
      <c r="BB1412" s="193">
        <f t="shared" si="761"/>
        <v>0</v>
      </c>
      <c r="BC1412" s="102">
        <f t="shared" si="762"/>
        <v>0</v>
      </c>
      <c r="BD1412" s="102">
        <f t="shared" si="763"/>
        <v>0</v>
      </c>
      <c r="BE1412" s="413" t="s">
        <v>69</v>
      </c>
    </row>
    <row r="1413" spans="1:57" s="65" customFormat="1" ht="12" customHeight="1" x14ac:dyDescent="0.2">
      <c r="A1413" s="43">
        <v>1398</v>
      </c>
      <c r="B1413" s="166"/>
      <c r="C1413" s="166"/>
      <c r="D1413" s="166"/>
      <c r="E1413" s="162"/>
      <c r="F1413" s="166"/>
      <c r="G1413" s="162"/>
      <c r="H1413" s="162"/>
      <c r="I1413" s="189">
        <f t="shared" si="742"/>
        <v>0</v>
      </c>
      <c r="J1413" s="195"/>
      <c r="K1413" s="162"/>
      <c r="L1413" s="168"/>
      <c r="M1413" s="75">
        <f>_xlfn.XLOOKUP(L1413,list_vat[Страна],list_vat[Ставка НДС %],0,0)</f>
        <v>0</v>
      </c>
      <c r="N1413" s="162">
        <f t="shared" si="743"/>
        <v>0</v>
      </c>
      <c r="O1413" s="169"/>
      <c r="P1413" s="74">
        <f t="shared" si="764"/>
        <v>0</v>
      </c>
      <c r="Q1413" s="162"/>
      <c r="R1413" s="162" t="str">
        <f t="shared" si="744"/>
        <v>введи курс</v>
      </c>
      <c r="S1413" s="196">
        <f t="shared" si="745"/>
        <v>0</v>
      </c>
      <c r="T1413" s="192">
        <f t="shared" si="746"/>
        <v>0</v>
      </c>
      <c r="U1413" s="76">
        <f t="shared" si="747"/>
        <v>0</v>
      </c>
      <c r="V1413" s="123">
        <f t="shared" si="748"/>
        <v>0</v>
      </c>
      <c r="W1413" s="191"/>
      <c r="X1413" s="170"/>
      <c r="Y1413" s="74">
        <f t="shared" si="733"/>
        <v>0</v>
      </c>
      <c r="Z1413" s="188"/>
      <c r="AA1413" s="130">
        <f t="shared" si="749"/>
        <v>0</v>
      </c>
      <c r="AB1413" s="74">
        <f t="shared" si="750"/>
        <v>0</v>
      </c>
      <c r="AC1413" s="356"/>
      <c r="AD1413" s="130" cm="1">
        <f t="array" ref="AD1413">IFERROR(ROUND((_xlfn.IFS(offer_sale_type="поставка",AB1413,offer_sale_type="транзит",S1413)*(1+AC1413))/E1413,2),0)</f>
        <v>0</v>
      </c>
      <c r="AE1413" s="74">
        <f t="shared" si="751"/>
        <v>0</v>
      </c>
      <c r="AF1413" s="123" cm="1">
        <f t="array" ref="AF1413">IFERROR(ROUND(_xlfn.IFS(offer_sale_type="поставка",AB1413,offer_sale_type="транзит",S1413)*AC1413,2),0)</f>
        <v>0</v>
      </c>
      <c r="AG1413" s="130">
        <f t="shared" si="734"/>
        <v>0</v>
      </c>
      <c r="AH1413" s="74">
        <f t="shared" si="735"/>
        <v>0</v>
      </c>
      <c r="AI1413" s="123">
        <f t="shared" si="736"/>
        <v>0</v>
      </c>
      <c r="AJ1413" s="118">
        <f t="shared" si="752"/>
        <v>0</v>
      </c>
      <c r="AK1413" s="74">
        <f t="shared" si="753"/>
        <v>0</v>
      </c>
      <c r="AL1413" s="174">
        <f t="shared" si="754"/>
        <v>0</v>
      </c>
      <c r="AM1413" s="175">
        <f t="shared" si="737"/>
        <v>0</v>
      </c>
      <c r="AN1413" s="130">
        <f t="shared" si="755"/>
        <v>0</v>
      </c>
      <c r="AO1413" s="74">
        <f t="shared" si="738"/>
        <v>0</v>
      </c>
      <c r="AP1413" s="123">
        <f t="shared" si="756"/>
        <v>0</v>
      </c>
      <c r="AQ1413" s="118">
        <f t="shared" si="739"/>
        <v>0</v>
      </c>
      <c r="AR1413" s="82" t="str">
        <f t="shared" si="757"/>
        <v>https://www.alta.ru/tnved/code//</v>
      </c>
      <c r="AS1413" s="157"/>
      <c r="AT1413" s="162"/>
      <c r="AU1413" s="74">
        <f t="shared" si="740"/>
        <v>0</v>
      </c>
      <c r="AV1413" s="157"/>
      <c r="AW1413" s="75">
        <f>_xlfn.IFNA(VLOOKUP(L1413,list_vat[],3,FALSE),0)</f>
        <v>0</v>
      </c>
      <c r="AX1413" s="74">
        <f t="shared" si="758"/>
        <v>0</v>
      </c>
      <c r="AY1413" s="74">
        <f t="shared" si="759"/>
        <v>0</v>
      </c>
      <c r="AZ1413" s="130">
        <f t="shared" si="760"/>
        <v>0</v>
      </c>
      <c r="BA1413" s="74">
        <f t="shared" si="741"/>
        <v>0</v>
      </c>
      <c r="BB1413" s="193">
        <f t="shared" si="761"/>
        <v>0</v>
      </c>
      <c r="BC1413" s="102">
        <f t="shared" si="762"/>
        <v>0</v>
      </c>
      <c r="BD1413" s="102">
        <f t="shared" si="763"/>
        <v>0</v>
      </c>
      <c r="BE1413" s="413" t="s">
        <v>69</v>
      </c>
    </row>
    <row r="1414" spans="1:57" s="65" customFormat="1" ht="12" customHeight="1" x14ac:dyDescent="0.2">
      <c r="A1414" s="43">
        <v>1399</v>
      </c>
      <c r="B1414" s="166"/>
      <c r="C1414" s="166"/>
      <c r="D1414" s="166"/>
      <c r="E1414" s="162"/>
      <c r="F1414" s="166"/>
      <c r="G1414" s="162"/>
      <c r="H1414" s="162"/>
      <c r="I1414" s="189">
        <f t="shared" si="742"/>
        <v>0</v>
      </c>
      <c r="J1414" s="195"/>
      <c r="K1414" s="162"/>
      <c r="L1414" s="168"/>
      <c r="M1414" s="75">
        <f>_xlfn.XLOOKUP(L1414,list_vat[Страна],list_vat[Ставка НДС %],0,0)</f>
        <v>0</v>
      </c>
      <c r="N1414" s="162">
        <f t="shared" si="743"/>
        <v>0</v>
      </c>
      <c r="O1414" s="169"/>
      <c r="P1414" s="74">
        <f t="shared" si="764"/>
        <v>0</v>
      </c>
      <c r="Q1414" s="162"/>
      <c r="R1414" s="162" t="str">
        <f t="shared" si="744"/>
        <v>введи курс</v>
      </c>
      <c r="S1414" s="196">
        <f t="shared" si="745"/>
        <v>0</v>
      </c>
      <c r="T1414" s="192">
        <f t="shared" si="746"/>
        <v>0</v>
      </c>
      <c r="U1414" s="76">
        <f t="shared" si="747"/>
        <v>0</v>
      </c>
      <c r="V1414" s="123">
        <f t="shared" si="748"/>
        <v>0</v>
      </c>
      <c r="W1414" s="191"/>
      <c r="X1414" s="170"/>
      <c r="Y1414" s="74">
        <f t="shared" si="733"/>
        <v>0</v>
      </c>
      <c r="Z1414" s="188"/>
      <c r="AA1414" s="130">
        <f t="shared" si="749"/>
        <v>0</v>
      </c>
      <c r="AB1414" s="74">
        <f t="shared" si="750"/>
        <v>0</v>
      </c>
      <c r="AC1414" s="356"/>
      <c r="AD1414" s="130" cm="1">
        <f t="array" ref="AD1414">IFERROR(ROUND((_xlfn.IFS(offer_sale_type="поставка",AB1414,offer_sale_type="транзит",S1414)*(1+AC1414))/E1414,2),0)</f>
        <v>0</v>
      </c>
      <c r="AE1414" s="74">
        <f t="shared" si="751"/>
        <v>0</v>
      </c>
      <c r="AF1414" s="123" cm="1">
        <f t="array" ref="AF1414">IFERROR(ROUND(_xlfn.IFS(offer_sale_type="поставка",AB1414,offer_sale_type="транзит",S1414)*AC1414,2),0)</f>
        <v>0</v>
      </c>
      <c r="AG1414" s="130">
        <f t="shared" si="734"/>
        <v>0</v>
      </c>
      <c r="AH1414" s="74">
        <f t="shared" si="735"/>
        <v>0</v>
      </c>
      <c r="AI1414" s="123">
        <f t="shared" si="736"/>
        <v>0</v>
      </c>
      <c r="AJ1414" s="118">
        <f t="shared" si="752"/>
        <v>0</v>
      </c>
      <c r="AK1414" s="74">
        <f t="shared" si="753"/>
        <v>0</v>
      </c>
      <c r="AL1414" s="174">
        <f t="shared" si="754"/>
        <v>0</v>
      </c>
      <c r="AM1414" s="175">
        <f t="shared" si="737"/>
        <v>0</v>
      </c>
      <c r="AN1414" s="130">
        <f t="shared" si="755"/>
        <v>0</v>
      </c>
      <c r="AO1414" s="74">
        <f t="shared" si="738"/>
        <v>0</v>
      </c>
      <c r="AP1414" s="123">
        <f t="shared" si="756"/>
        <v>0</v>
      </c>
      <c r="AQ1414" s="118">
        <f t="shared" si="739"/>
        <v>0</v>
      </c>
      <c r="AR1414" s="82" t="str">
        <f t="shared" si="757"/>
        <v>https://www.alta.ru/tnved/code//</v>
      </c>
      <c r="AS1414" s="157"/>
      <c r="AT1414" s="162"/>
      <c r="AU1414" s="74">
        <f t="shared" si="740"/>
        <v>0</v>
      </c>
      <c r="AV1414" s="157"/>
      <c r="AW1414" s="75">
        <f>_xlfn.IFNA(VLOOKUP(L1414,list_vat[],3,FALSE),0)</f>
        <v>0</v>
      </c>
      <c r="AX1414" s="74">
        <f t="shared" si="758"/>
        <v>0</v>
      </c>
      <c r="AY1414" s="74">
        <f t="shared" si="759"/>
        <v>0</v>
      </c>
      <c r="AZ1414" s="130">
        <f t="shared" si="760"/>
        <v>0</v>
      </c>
      <c r="BA1414" s="74">
        <f t="shared" si="741"/>
        <v>0</v>
      </c>
      <c r="BB1414" s="193">
        <f t="shared" si="761"/>
        <v>0</v>
      </c>
      <c r="BC1414" s="102">
        <f t="shared" si="762"/>
        <v>0</v>
      </c>
      <c r="BD1414" s="102">
        <f t="shared" si="763"/>
        <v>0</v>
      </c>
      <c r="BE1414" s="413" t="s">
        <v>69</v>
      </c>
    </row>
    <row r="1415" spans="1:57" s="65" customFormat="1" ht="12" customHeight="1" x14ac:dyDescent="0.2">
      <c r="A1415" s="43">
        <v>1400</v>
      </c>
      <c r="B1415" s="166"/>
      <c r="C1415" s="166"/>
      <c r="D1415" s="166"/>
      <c r="E1415" s="162"/>
      <c r="F1415" s="166"/>
      <c r="G1415" s="162"/>
      <c r="H1415" s="162"/>
      <c r="I1415" s="189">
        <f t="shared" si="742"/>
        <v>0</v>
      </c>
      <c r="J1415" s="195"/>
      <c r="K1415" s="162"/>
      <c r="L1415" s="168"/>
      <c r="M1415" s="75">
        <f>_xlfn.XLOOKUP(L1415,list_vat[Страна],list_vat[Ставка НДС %],0,0)</f>
        <v>0</v>
      </c>
      <c r="N1415" s="162">
        <f t="shared" si="743"/>
        <v>0</v>
      </c>
      <c r="O1415" s="169"/>
      <c r="P1415" s="74">
        <f t="shared" si="764"/>
        <v>0</v>
      </c>
      <c r="Q1415" s="162"/>
      <c r="R1415" s="162" t="str">
        <f t="shared" si="744"/>
        <v>введи курс</v>
      </c>
      <c r="S1415" s="196">
        <f t="shared" si="745"/>
        <v>0</v>
      </c>
      <c r="T1415" s="192">
        <f t="shared" si="746"/>
        <v>0</v>
      </c>
      <c r="U1415" s="76">
        <f t="shared" si="747"/>
        <v>0</v>
      </c>
      <c r="V1415" s="123">
        <f t="shared" si="748"/>
        <v>0</v>
      </c>
      <c r="W1415" s="191"/>
      <c r="X1415" s="170"/>
      <c r="Y1415" s="74">
        <f t="shared" si="733"/>
        <v>0</v>
      </c>
      <c r="Z1415" s="188"/>
      <c r="AA1415" s="130">
        <f t="shared" si="749"/>
        <v>0</v>
      </c>
      <c r="AB1415" s="74">
        <f t="shared" si="750"/>
        <v>0</v>
      </c>
      <c r="AC1415" s="356"/>
      <c r="AD1415" s="130" cm="1">
        <f t="array" ref="AD1415">IFERROR(ROUND((_xlfn.IFS(offer_sale_type="поставка",AB1415,offer_sale_type="транзит",S1415)*(1+AC1415))/E1415,2),0)</f>
        <v>0</v>
      </c>
      <c r="AE1415" s="74">
        <f t="shared" si="751"/>
        <v>0</v>
      </c>
      <c r="AF1415" s="123" cm="1">
        <f t="array" ref="AF1415">IFERROR(ROUND(_xlfn.IFS(offer_sale_type="поставка",AB1415,offer_sale_type="транзит",S1415)*AC1415,2),0)</f>
        <v>0</v>
      </c>
      <c r="AG1415" s="130">
        <f t="shared" si="734"/>
        <v>0</v>
      </c>
      <c r="AH1415" s="74">
        <f t="shared" si="735"/>
        <v>0</v>
      </c>
      <c r="AI1415" s="123">
        <f t="shared" si="736"/>
        <v>0</v>
      </c>
      <c r="AJ1415" s="118">
        <f t="shared" si="752"/>
        <v>0</v>
      </c>
      <c r="AK1415" s="74">
        <f t="shared" si="753"/>
        <v>0</v>
      </c>
      <c r="AL1415" s="174">
        <f t="shared" si="754"/>
        <v>0</v>
      </c>
      <c r="AM1415" s="175">
        <f t="shared" si="737"/>
        <v>0</v>
      </c>
      <c r="AN1415" s="130">
        <f t="shared" si="755"/>
        <v>0</v>
      </c>
      <c r="AO1415" s="74">
        <f t="shared" si="738"/>
        <v>0</v>
      </c>
      <c r="AP1415" s="123">
        <f t="shared" si="756"/>
        <v>0</v>
      </c>
      <c r="AQ1415" s="118">
        <f t="shared" si="739"/>
        <v>0</v>
      </c>
      <c r="AR1415" s="82" t="str">
        <f t="shared" si="757"/>
        <v>https://www.alta.ru/tnved/code//</v>
      </c>
      <c r="AS1415" s="157"/>
      <c r="AT1415" s="162"/>
      <c r="AU1415" s="74">
        <f t="shared" si="740"/>
        <v>0</v>
      </c>
      <c r="AV1415" s="157"/>
      <c r="AW1415" s="75">
        <f>_xlfn.IFNA(VLOOKUP(L1415,list_vat[],3,FALSE),0)</f>
        <v>0</v>
      </c>
      <c r="AX1415" s="74">
        <f t="shared" si="758"/>
        <v>0</v>
      </c>
      <c r="AY1415" s="74">
        <f t="shared" si="759"/>
        <v>0</v>
      </c>
      <c r="AZ1415" s="130">
        <f t="shared" si="760"/>
        <v>0</v>
      </c>
      <c r="BA1415" s="74">
        <f t="shared" si="741"/>
        <v>0</v>
      </c>
      <c r="BB1415" s="193">
        <f t="shared" si="761"/>
        <v>0</v>
      </c>
      <c r="BC1415" s="102">
        <f t="shared" si="762"/>
        <v>0</v>
      </c>
      <c r="BD1415" s="102">
        <f t="shared" si="763"/>
        <v>0</v>
      </c>
      <c r="BE1415" s="413" t="s">
        <v>69</v>
      </c>
    </row>
    <row r="1416" spans="1:57" s="65" customFormat="1" ht="12" customHeight="1" x14ac:dyDescent="0.2">
      <c r="A1416" s="43">
        <v>1401</v>
      </c>
      <c r="B1416" s="166"/>
      <c r="C1416" s="166"/>
      <c r="D1416" s="166"/>
      <c r="E1416" s="162"/>
      <c r="F1416" s="166"/>
      <c r="G1416" s="162"/>
      <c r="H1416" s="162"/>
      <c r="I1416" s="189">
        <f t="shared" si="742"/>
        <v>0</v>
      </c>
      <c r="J1416" s="195"/>
      <c r="K1416" s="162"/>
      <c r="L1416" s="168"/>
      <c r="M1416" s="75">
        <f>_xlfn.XLOOKUP(L1416,list_vat[Страна],list_vat[Ставка НДС %],0,0)</f>
        <v>0</v>
      </c>
      <c r="N1416" s="162">
        <f t="shared" si="743"/>
        <v>0</v>
      </c>
      <c r="O1416" s="169"/>
      <c r="P1416" s="74">
        <f t="shared" si="764"/>
        <v>0</v>
      </c>
      <c r="Q1416" s="162"/>
      <c r="R1416" s="162" t="str">
        <f t="shared" si="744"/>
        <v>введи курс</v>
      </c>
      <c r="S1416" s="196">
        <f t="shared" si="745"/>
        <v>0</v>
      </c>
      <c r="T1416" s="192">
        <f t="shared" si="746"/>
        <v>0</v>
      </c>
      <c r="U1416" s="76">
        <f t="shared" si="747"/>
        <v>0</v>
      </c>
      <c r="V1416" s="123">
        <f t="shared" si="748"/>
        <v>0</v>
      </c>
      <c r="W1416" s="191"/>
      <c r="X1416" s="170"/>
      <c r="Y1416" s="74">
        <f t="shared" si="733"/>
        <v>0</v>
      </c>
      <c r="Z1416" s="188"/>
      <c r="AA1416" s="130">
        <f t="shared" si="749"/>
        <v>0</v>
      </c>
      <c r="AB1416" s="74">
        <f t="shared" si="750"/>
        <v>0</v>
      </c>
      <c r="AC1416" s="356"/>
      <c r="AD1416" s="130" cm="1">
        <f t="array" ref="AD1416">IFERROR(ROUND((_xlfn.IFS(offer_sale_type="поставка",AB1416,offer_sale_type="транзит",S1416)*(1+AC1416))/E1416,2),0)</f>
        <v>0</v>
      </c>
      <c r="AE1416" s="74">
        <f t="shared" si="751"/>
        <v>0</v>
      </c>
      <c r="AF1416" s="123" cm="1">
        <f t="array" ref="AF1416">IFERROR(ROUND(_xlfn.IFS(offer_sale_type="поставка",AB1416,offer_sale_type="транзит",S1416)*AC1416,2),0)</f>
        <v>0</v>
      </c>
      <c r="AG1416" s="130">
        <f t="shared" si="734"/>
        <v>0</v>
      </c>
      <c r="AH1416" s="74">
        <f t="shared" si="735"/>
        <v>0</v>
      </c>
      <c r="AI1416" s="123">
        <f t="shared" si="736"/>
        <v>0</v>
      </c>
      <c r="AJ1416" s="118">
        <f t="shared" si="752"/>
        <v>0</v>
      </c>
      <c r="AK1416" s="74">
        <f t="shared" si="753"/>
        <v>0</v>
      </c>
      <c r="AL1416" s="174">
        <f t="shared" si="754"/>
        <v>0</v>
      </c>
      <c r="AM1416" s="175">
        <f t="shared" si="737"/>
        <v>0</v>
      </c>
      <c r="AN1416" s="130">
        <f t="shared" si="755"/>
        <v>0</v>
      </c>
      <c r="AO1416" s="74">
        <f t="shared" si="738"/>
        <v>0</v>
      </c>
      <c r="AP1416" s="123">
        <f t="shared" si="756"/>
        <v>0</v>
      </c>
      <c r="AQ1416" s="118">
        <f t="shared" si="739"/>
        <v>0</v>
      </c>
      <c r="AR1416" s="82" t="str">
        <f t="shared" si="757"/>
        <v>https://www.alta.ru/tnved/code//</v>
      </c>
      <c r="AS1416" s="157"/>
      <c r="AT1416" s="162"/>
      <c r="AU1416" s="74">
        <f t="shared" si="740"/>
        <v>0</v>
      </c>
      <c r="AV1416" s="157"/>
      <c r="AW1416" s="75">
        <f>_xlfn.IFNA(VLOOKUP(L1416,list_vat[],3,FALSE),0)</f>
        <v>0</v>
      </c>
      <c r="AX1416" s="74">
        <f t="shared" si="758"/>
        <v>0</v>
      </c>
      <c r="AY1416" s="74">
        <f t="shared" si="759"/>
        <v>0</v>
      </c>
      <c r="AZ1416" s="130">
        <f t="shared" si="760"/>
        <v>0</v>
      </c>
      <c r="BA1416" s="74">
        <f t="shared" si="741"/>
        <v>0</v>
      </c>
      <c r="BB1416" s="193">
        <f t="shared" si="761"/>
        <v>0</v>
      </c>
      <c r="BC1416" s="102">
        <f t="shared" si="762"/>
        <v>0</v>
      </c>
      <c r="BD1416" s="102">
        <f t="shared" si="763"/>
        <v>0</v>
      </c>
      <c r="BE1416" s="413" t="s">
        <v>69</v>
      </c>
    </row>
    <row r="1417" spans="1:57" s="65" customFormat="1" ht="12" customHeight="1" x14ac:dyDescent="0.2">
      <c r="A1417" s="43">
        <v>1402</v>
      </c>
      <c r="B1417" s="166"/>
      <c r="C1417" s="166"/>
      <c r="D1417" s="166"/>
      <c r="E1417" s="162"/>
      <c r="F1417" s="166"/>
      <c r="G1417" s="162"/>
      <c r="H1417" s="162"/>
      <c r="I1417" s="189">
        <f t="shared" si="742"/>
        <v>0</v>
      </c>
      <c r="J1417" s="195"/>
      <c r="K1417" s="162"/>
      <c r="L1417" s="168"/>
      <c r="M1417" s="75">
        <f>_xlfn.XLOOKUP(L1417,list_vat[Страна],list_vat[Ставка НДС %],0,0)</f>
        <v>0</v>
      </c>
      <c r="N1417" s="162">
        <f t="shared" si="743"/>
        <v>0</v>
      </c>
      <c r="O1417" s="169"/>
      <c r="P1417" s="74">
        <f t="shared" si="764"/>
        <v>0</v>
      </c>
      <c r="Q1417" s="162"/>
      <c r="R1417" s="162" t="str">
        <f t="shared" si="744"/>
        <v>введи курс</v>
      </c>
      <c r="S1417" s="196">
        <f t="shared" si="745"/>
        <v>0</v>
      </c>
      <c r="T1417" s="192">
        <f t="shared" si="746"/>
        <v>0</v>
      </c>
      <c r="U1417" s="76">
        <f t="shared" si="747"/>
        <v>0</v>
      </c>
      <c r="V1417" s="123">
        <f t="shared" si="748"/>
        <v>0</v>
      </c>
      <c r="W1417" s="191"/>
      <c r="X1417" s="170"/>
      <c r="Y1417" s="74">
        <f t="shared" si="733"/>
        <v>0</v>
      </c>
      <c r="Z1417" s="188"/>
      <c r="AA1417" s="130">
        <f t="shared" si="749"/>
        <v>0</v>
      </c>
      <c r="AB1417" s="74">
        <f t="shared" si="750"/>
        <v>0</v>
      </c>
      <c r="AC1417" s="356"/>
      <c r="AD1417" s="130" cm="1">
        <f t="array" ref="AD1417">IFERROR(ROUND((_xlfn.IFS(offer_sale_type="поставка",AB1417,offer_sale_type="транзит",S1417)*(1+AC1417))/E1417,2),0)</f>
        <v>0</v>
      </c>
      <c r="AE1417" s="74">
        <f t="shared" si="751"/>
        <v>0</v>
      </c>
      <c r="AF1417" s="123" cm="1">
        <f t="array" ref="AF1417">IFERROR(ROUND(_xlfn.IFS(offer_sale_type="поставка",AB1417,offer_sale_type="транзит",S1417)*AC1417,2),0)</f>
        <v>0</v>
      </c>
      <c r="AG1417" s="130">
        <f t="shared" si="734"/>
        <v>0</v>
      </c>
      <c r="AH1417" s="74">
        <f t="shared" si="735"/>
        <v>0</v>
      </c>
      <c r="AI1417" s="123">
        <f t="shared" si="736"/>
        <v>0</v>
      </c>
      <c r="AJ1417" s="118">
        <f t="shared" si="752"/>
        <v>0</v>
      </c>
      <c r="AK1417" s="74">
        <f t="shared" si="753"/>
        <v>0</v>
      </c>
      <c r="AL1417" s="174">
        <f t="shared" si="754"/>
        <v>0</v>
      </c>
      <c r="AM1417" s="175">
        <f t="shared" si="737"/>
        <v>0</v>
      </c>
      <c r="AN1417" s="130">
        <f t="shared" si="755"/>
        <v>0</v>
      </c>
      <c r="AO1417" s="74">
        <f t="shared" si="738"/>
        <v>0</v>
      </c>
      <c r="AP1417" s="123">
        <f t="shared" si="756"/>
        <v>0</v>
      </c>
      <c r="AQ1417" s="118">
        <f t="shared" si="739"/>
        <v>0</v>
      </c>
      <c r="AR1417" s="82" t="str">
        <f t="shared" si="757"/>
        <v>https://www.alta.ru/tnved/code//</v>
      </c>
      <c r="AS1417" s="157"/>
      <c r="AT1417" s="162"/>
      <c r="AU1417" s="74">
        <f t="shared" si="740"/>
        <v>0</v>
      </c>
      <c r="AV1417" s="157"/>
      <c r="AW1417" s="75">
        <f>_xlfn.IFNA(VLOOKUP(L1417,list_vat[],3,FALSE),0)</f>
        <v>0</v>
      </c>
      <c r="AX1417" s="74">
        <f t="shared" si="758"/>
        <v>0</v>
      </c>
      <c r="AY1417" s="74">
        <f t="shared" si="759"/>
        <v>0</v>
      </c>
      <c r="AZ1417" s="130">
        <f t="shared" si="760"/>
        <v>0</v>
      </c>
      <c r="BA1417" s="74">
        <f t="shared" si="741"/>
        <v>0</v>
      </c>
      <c r="BB1417" s="193">
        <f t="shared" si="761"/>
        <v>0</v>
      </c>
      <c r="BC1417" s="102">
        <f t="shared" si="762"/>
        <v>0</v>
      </c>
      <c r="BD1417" s="102">
        <f t="shared" si="763"/>
        <v>0</v>
      </c>
      <c r="BE1417" s="413" t="s">
        <v>69</v>
      </c>
    </row>
    <row r="1418" spans="1:57" s="65" customFormat="1" ht="12" customHeight="1" x14ac:dyDescent="0.2">
      <c r="A1418" s="43">
        <v>1403</v>
      </c>
      <c r="B1418" s="166"/>
      <c r="C1418" s="166"/>
      <c r="D1418" s="166"/>
      <c r="E1418" s="162"/>
      <c r="F1418" s="166"/>
      <c r="G1418" s="162"/>
      <c r="H1418" s="162"/>
      <c r="I1418" s="189">
        <f t="shared" si="742"/>
        <v>0</v>
      </c>
      <c r="J1418" s="195"/>
      <c r="K1418" s="162"/>
      <c r="L1418" s="168"/>
      <c r="M1418" s="75">
        <f>_xlfn.XLOOKUP(L1418,list_vat[Страна],list_vat[Ставка НДС %],0,0)</f>
        <v>0</v>
      </c>
      <c r="N1418" s="162">
        <f t="shared" si="743"/>
        <v>0</v>
      </c>
      <c r="O1418" s="169"/>
      <c r="P1418" s="74">
        <f t="shared" si="764"/>
        <v>0</v>
      </c>
      <c r="Q1418" s="162"/>
      <c r="R1418" s="162" t="str">
        <f t="shared" si="744"/>
        <v>введи курс</v>
      </c>
      <c r="S1418" s="196">
        <f t="shared" si="745"/>
        <v>0</v>
      </c>
      <c r="T1418" s="192">
        <f t="shared" si="746"/>
        <v>0</v>
      </c>
      <c r="U1418" s="76">
        <f t="shared" si="747"/>
        <v>0</v>
      </c>
      <c r="V1418" s="123">
        <f t="shared" si="748"/>
        <v>0</v>
      </c>
      <c r="W1418" s="191"/>
      <c r="X1418" s="170"/>
      <c r="Y1418" s="74">
        <f t="shared" si="733"/>
        <v>0</v>
      </c>
      <c r="Z1418" s="188"/>
      <c r="AA1418" s="130">
        <f t="shared" si="749"/>
        <v>0</v>
      </c>
      <c r="AB1418" s="74">
        <f t="shared" si="750"/>
        <v>0</v>
      </c>
      <c r="AC1418" s="356"/>
      <c r="AD1418" s="130" cm="1">
        <f t="array" ref="AD1418">IFERROR(ROUND((_xlfn.IFS(offer_sale_type="поставка",AB1418,offer_sale_type="транзит",S1418)*(1+AC1418))/E1418,2),0)</f>
        <v>0</v>
      </c>
      <c r="AE1418" s="74">
        <f t="shared" si="751"/>
        <v>0</v>
      </c>
      <c r="AF1418" s="123" cm="1">
        <f t="array" ref="AF1418">IFERROR(ROUND(_xlfn.IFS(offer_sale_type="поставка",AB1418,offer_sale_type="транзит",S1418)*AC1418,2),0)</f>
        <v>0</v>
      </c>
      <c r="AG1418" s="130">
        <f t="shared" si="734"/>
        <v>0</v>
      </c>
      <c r="AH1418" s="74">
        <f t="shared" si="735"/>
        <v>0</v>
      </c>
      <c r="AI1418" s="123">
        <f t="shared" si="736"/>
        <v>0</v>
      </c>
      <c r="AJ1418" s="118">
        <f t="shared" si="752"/>
        <v>0</v>
      </c>
      <c r="AK1418" s="74">
        <f t="shared" si="753"/>
        <v>0</v>
      </c>
      <c r="AL1418" s="174">
        <f t="shared" si="754"/>
        <v>0</v>
      </c>
      <c r="AM1418" s="175">
        <f t="shared" si="737"/>
        <v>0</v>
      </c>
      <c r="AN1418" s="130">
        <f t="shared" si="755"/>
        <v>0</v>
      </c>
      <c r="AO1418" s="74">
        <f t="shared" si="738"/>
        <v>0</v>
      </c>
      <c r="AP1418" s="123">
        <f t="shared" si="756"/>
        <v>0</v>
      </c>
      <c r="AQ1418" s="118">
        <f t="shared" si="739"/>
        <v>0</v>
      </c>
      <c r="AR1418" s="82" t="str">
        <f t="shared" si="757"/>
        <v>https://www.alta.ru/tnved/code//</v>
      </c>
      <c r="AS1418" s="157"/>
      <c r="AT1418" s="162"/>
      <c r="AU1418" s="74">
        <f t="shared" si="740"/>
        <v>0</v>
      </c>
      <c r="AV1418" s="157"/>
      <c r="AW1418" s="75">
        <f>_xlfn.IFNA(VLOOKUP(L1418,list_vat[],3,FALSE),0)</f>
        <v>0</v>
      </c>
      <c r="AX1418" s="74">
        <f t="shared" si="758"/>
        <v>0</v>
      </c>
      <c r="AY1418" s="74">
        <f t="shared" si="759"/>
        <v>0</v>
      </c>
      <c r="AZ1418" s="130">
        <f t="shared" si="760"/>
        <v>0</v>
      </c>
      <c r="BA1418" s="74">
        <f t="shared" si="741"/>
        <v>0</v>
      </c>
      <c r="BB1418" s="193">
        <f t="shared" si="761"/>
        <v>0</v>
      </c>
      <c r="BC1418" s="102">
        <f t="shared" si="762"/>
        <v>0</v>
      </c>
      <c r="BD1418" s="102">
        <f t="shared" si="763"/>
        <v>0</v>
      </c>
      <c r="BE1418" s="413" t="s">
        <v>69</v>
      </c>
    </row>
    <row r="1419" spans="1:57" s="65" customFormat="1" ht="12" customHeight="1" x14ac:dyDescent="0.2">
      <c r="A1419" s="43">
        <v>1404</v>
      </c>
      <c r="B1419" s="166"/>
      <c r="C1419" s="166"/>
      <c r="D1419" s="166"/>
      <c r="E1419" s="162"/>
      <c r="F1419" s="166"/>
      <c r="G1419" s="162"/>
      <c r="H1419" s="162"/>
      <c r="I1419" s="189">
        <f t="shared" si="742"/>
        <v>0</v>
      </c>
      <c r="J1419" s="195"/>
      <c r="K1419" s="162"/>
      <c r="L1419" s="168"/>
      <c r="M1419" s="75">
        <f>_xlfn.XLOOKUP(L1419,list_vat[Страна],list_vat[Ставка НДС %],0,0)</f>
        <v>0</v>
      </c>
      <c r="N1419" s="162">
        <f t="shared" si="743"/>
        <v>0</v>
      </c>
      <c r="O1419" s="169"/>
      <c r="P1419" s="74">
        <f t="shared" si="764"/>
        <v>0</v>
      </c>
      <c r="Q1419" s="162"/>
      <c r="R1419" s="162" t="str">
        <f t="shared" si="744"/>
        <v>введи курс</v>
      </c>
      <c r="S1419" s="196">
        <f t="shared" si="745"/>
        <v>0</v>
      </c>
      <c r="T1419" s="192">
        <f t="shared" si="746"/>
        <v>0</v>
      </c>
      <c r="U1419" s="76">
        <f t="shared" si="747"/>
        <v>0</v>
      </c>
      <c r="V1419" s="123">
        <f t="shared" si="748"/>
        <v>0</v>
      </c>
      <c r="W1419" s="191"/>
      <c r="X1419" s="170"/>
      <c r="Y1419" s="74">
        <f t="shared" si="733"/>
        <v>0</v>
      </c>
      <c r="Z1419" s="188"/>
      <c r="AA1419" s="130">
        <f t="shared" si="749"/>
        <v>0</v>
      </c>
      <c r="AB1419" s="74">
        <f t="shared" si="750"/>
        <v>0</v>
      </c>
      <c r="AC1419" s="356"/>
      <c r="AD1419" s="130" cm="1">
        <f t="array" ref="AD1419">IFERROR(ROUND((_xlfn.IFS(offer_sale_type="поставка",AB1419,offer_sale_type="транзит",S1419)*(1+AC1419))/E1419,2),0)</f>
        <v>0</v>
      </c>
      <c r="AE1419" s="74">
        <f t="shared" si="751"/>
        <v>0</v>
      </c>
      <c r="AF1419" s="123" cm="1">
        <f t="array" ref="AF1419">IFERROR(ROUND(_xlfn.IFS(offer_sale_type="поставка",AB1419,offer_sale_type="транзит",S1419)*AC1419,2),0)</f>
        <v>0</v>
      </c>
      <c r="AG1419" s="130">
        <f t="shared" si="734"/>
        <v>0</v>
      </c>
      <c r="AH1419" s="74">
        <f t="shared" si="735"/>
        <v>0</v>
      </c>
      <c r="AI1419" s="123">
        <f t="shared" si="736"/>
        <v>0</v>
      </c>
      <c r="AJ1419" s="118">
        <f t="shared" si="752"/>
        <v>0</v>
      </c>
      <c r="AK1419" s="74">
        <f t="shared" si="753"/>
        <v>0</v>
      </c>
      <c r="AL1419" s="174">
        <f t="shared" si="754"/>
        <v>0</v>
      </c>
      <c r="AM1419" s="175">
        <f t="shared" si="737"/>
        <v>0</v>
      </c>
      <c r="AN1419" s="130">
        <f t="shared" si="755"/>
        <v>0</v>
      </c>
      <c r="AO1419" s="74">
        <f t="shared" si="738"/>
        <v>0</v>
      </c>
      <c r="AP1419" s="123">
        <f t="shared" si="756"/>
        <v>0</v>
      </c>
      <c r="AQ1419" s="118">
        <f t="shared" si="739"/>
        <v>0</v>
      </c>
      <c r="AR1419" s="82" t="str">
        <f t="shared" si="757"/>
        <v>https://www.alta.ru/tnved/code//</v>
      </c>
      <c r="AS1419" s="157"/>
      <c r="AT1419" s="162"/>
      <c r="AU1419" s="74">
        <f t="shared" si="740"/>
        <v>0</v>
      </c>
      <c r="AV1419" s="157"/>
      <c r="AW1419" s="75">
        <f>_xlfn.IFNA(VLOOKUP(L1419,list_vat[],3,FALSE),0)</f>
        <v>0</v>
      </c>
      <c r="AX1419" s="74">
        <f t="shared" si="758"/>
        <v>0</v>
      </c>
      <c r="AY1419" s="74">
        <f t="shared" si="759"/>
        <v>0</v>
      </c>
      <c r="AZ1419" s="130">
        <f t="shared" si="760"/>
        <v>0</v>
      </c>
      <c r="BA1419" s="74">
        <f t="shared" si="741"/>
        <v>0</v>
      </c>
      <c r="BB1419" s="193">
        <f t="shared" si="761"/>
        <v>0</v>
      </c>
      <c r="BC1419" s="102">
        <f t="shared" si="762"/>
        <v>0</v>
      </c>
      <c r="BD1419" s="102">
        <f t="shared" si="763"/>
        <v>0</v>
      </c>
      <c r="BE1419" s="413" t="s">
        <v>69</v>
      </c>
    </row>
    <row r="1420" spans="1:57" s="65" customFormat="1" ht="12" customHeight="1" x14ac:dyDescent="0.2">
      <c r="A1420" s="43">
        <v>1405</v>
      </c>
      <c r="B1420" s="166"/>
      <c r="C1420" s="166"/>
      <c r="D1420" s="166"/>
      <c r="E1420" s="162"/>
      <c r="F1420" s="166"/>
      <c r="G1420" s="162"/>
      <c r="H1420" s="162"/>
      <c r="I1420" s="189">
        <f t="shared" si="742"/>
        <v>0</v>
      </c>
      <c r="J1420" s="195"/>
      <c r="K1420" s="162"/>
      <c r="L1420" s="168"/>
      <c r="M1420" s="75">
        <f>_xlfn.XLOOKUP(L1420,list_vat[Страна],list_vat[Ставка НДС %],0,0)</f>
        <v>0</v>
      </c>
      <c r="N1420" s="162">
        <f t="shared" si="743"/>
        <v>0</v>
      </c>
      <c r="O1420" s="169"/>
      <c r="P1420" s="74">
        <f t="shared" si="764"/>
        <v>0</v>
      </c>
      <c r="Q1420" s="162"/>
      <c r="R1420" s="162" t="str">
        <f t="shared" si="744"/>
        <v>введи курс</v>
      </c>
      <c r="S1420" s="196">
        <f t="shared" si="745"/>
        <v>0</v>
      </c>
      <c r="T1420" s="192">
        <f t="shared" si="746"/>
        <v>0</v>
      </c>
      <c r="U1420" s="76">
        <f t="shared" si="747"/>
        <v>0</v>
      </c>
      <c r="V1420" s="123">
        <f t="shared" si="748"/>
        <v>0</v>
      </c>
      <c r="W1420" s="191"/>
      <c r="X1420" s="170"/>
      <c r="Y1420" s="74">
        <f t="shared" si="733"/>
        <v>0</v>
      </c>
      <c r="Z1420" s="188"/>
      <c r="AA1420" s="130">
        <f t="shared" si="749"/>
        <v>0</v>
      </c>
      <c r="AB1420" s="74">
        <f t="shared" si="750"/>
        <v>0</v>
      </c>
      <c r="AC1420" s="356"/>
      <c r="AD1420" s="130" cm="1">
        <f t="array" ref="AD1420">IFERROR(ROUND((_xlfn.IFS(offer_sale_type="поставка",AB1420,offer_sale_type="транзит",S1420)*(1+AC1420))/E1420,2),0)</f>
        <v>0</v>
      </c>
      <c r="AE1420" s="74">
        <f t="shared" si="751"/>
        <v>0</v>
      </c>
      <c r="AF1420" s="123" cm="1">
        <f t="array" ref="AF1420">IFERROR(ROUND(_xlfn.IFS(offer_sale_type="поставка",AB1420,offer_sale_type="транзит",S1420)*AC1420,2),0)</f>
        <v>0</v>
      </c>
      <c r="AG1420" s="130">
        <f t="shared" si="734"/>
        <v>0</v>
      </c>
      <c r="AH1420" s="74">
        <f t="shared" si="735"/>
        <v>0</v>
      </c>
      <c r="AI1420" s="123">
        <f t="shared" si="736"/>
        <v>0</v>
      </c>
      <c r="AJ1420" s="118">
        <f t="shared" si="752"/>
        <v>0</v>
      </c>
      <c r="AK1420" s="74">
        <f t="shared" si="753"/>
        <v>0</v>
      </c>
      <c r="AL1420" s="174">
        <f t="shared" si="754"/>
        <v>0</v>
      </c>
      <c r="AM1420" s="175">
        <f t="shared" si="737"/>
        <v>0</v>
      </c>
      <c r="AN1420" s="130">
        <f t="shared" si="755"/>
        <v>0</v>
      </c>
      <c r="AO1420" s="74">
        <f t="shared" si="738"/>
        <v>0</v>
      </c>
      <c r="AP1420" s="123">
        <f t="shared" si="756"/>
        <v>0</v>
      </c>
      <c r="AQ1420" s="118">
        <f t="shared" si="739"/>
        <v>0</v>
      </c>
      <c r="AR1420" s="82" t="str">
        <f t="shared" si="757"/>
        <v>https://www.alta.ru/tnved/code//</v>
      </c>
      <c r="AS1420" s="157"/>
      <c r="AT1420" s="162"/>
      <c r="AU1420" s="74">
        <f t="shared" si="740"/>
        <v>0</v>
      </c>
      <c r="AV1420" s="157"/>
      <c r="AW1420" s="75">
        <f>_xlfn.IFNA(VLOOKUP(L1420,list_vat[],3,FALSE),0)</f>
        <v>0</v>
      </c>
      <c r="AX1420" s="74">
        <f t="shared" si="758"/>
        <v>0</v>
      </c>
      <c r="AY1420" s="74">
        <f t="shared" si="759"/>
        <v>0</v>
      </c>
      <c r="AZ1420" s="130">
        <f t="shared" si="760"/>
        <v>0</v>
      </c>
      <c r="BA1420" s="74">
        <f t="shared" si="741"/>
        <v>0</v>
      </c>
      <c r="BB1420" s="193">
        <f t="shared" si="761"/>
        <v>0</v>
      </c>
      <c r="BC1420" s="102">
        <f t="shared" si="762"/>
        <v>0</v>
      </c>
      <c r="BD1420" s="102">
        <f t="shared" si="763"/>
        <v>0</v>
      </c>
      <c r="BE1420" s="413" t="s">
        <v>69</v>
      </c>
    </row>
    <row r="1421" spans="1:57" s="65" customFormat="1" ht="12" customHeight="1" x14ac:dyDescent="0.2">
      <c r="A1421" s="43">
        <v>1406</v>
      </c>
      <c r="B1421" s="166"/>
      <c r="C1421" s="166"/>
      <c r="D1421" s="166"/>
      <c r="E1421" s="162"/>
      <c r="F1421" s="166"/>
      <c r="G1421" s="162"/>
      <c r="H1421" s="162"/>
      <c r="I1421" s="189">
        <f t="shared" si="742"/>
        <v>0</v>
      </c>
      <c r="J1421" s="195"/>
      <c r="K1421" s="162"/>
      <c r="L1421" s="168"/>
      <c r="M1421" s="75">
        <f>_xlfn.XLOOKUP(L1421,list_vat[Страна],list_vat[Ставка НДС %],0,0)</f>
        <v>0</v>
      </c>
      <c r="N1421" s="162">
        <f t="shared" si="743"/>
        <v>0</v>
      </c>
      <c r="O1421" s="169"/>
      <c r="P1421" s="74">
        <f t="shared" si="764"/>
        <v>0</v>
      </c>
      <c r="Q1421" s="162"/>
      <c r="R1421" s="162" t="str">
        <f t="shared" si="744"/>
        <v>введи курс</v>
      </c>
      <c r="S1421" s="196">
        <f t="shared" si="745"/>
        <v>0</v>
      </c>
      <c r="T1421" s="192">
        <f t="shared" si="746"/>
        <v>0</v>
      </c>
      <c r="U1421" s="76">
        <f t="shared" si="747"/>
        <v>0</v>
      </c>
      <c r="V1421" s="123">
        <f t="shared" si="748"/>
        <v>0</v>
      </c>
      <c r="W1421" s="191"/>
      <c r="X1421" s="170"/>
      <c r="Y1421" s="74">
        <f t="shared" si="733"/>
        <v>0</v>
      </c>
      <c r="Z1421" s="188"/>
      <c r="AA1421" s="130">
        <f t="shared" si="749"/>
        <v>0</v>
      </c>
      <c r="AB1421" s="74">
        <f t="shared" si="750"/>
        <v>0</v>
      </c>
      <c r="AC1421" s="356"/>
      <c r="AD1421" s="130" cm="1">
        <f t="array" ref="AD1421">IFERROR(ROUND((_xlfn.IFS(offer_sale_type="поставка",AB1421,offer_sale_type="транзит",S1421)*(1+AC1421))/E1421,2),0)</f>
        <v>0</v>
      </c>
      <c r="AE1421" s="74">
        <f t="shared" si="751"/>
        <v>0</v>
      </c>
      <c r="AF1421" s="123" cm="1">
        <f t="array" ref="AF1421">IFERROR(ROUND(_xlfn.IFS(offer_sale_type="поставка",AB1421,offer_sale_type="транзит",S1421)*AC1421,2),0)</f>
        <v>0</v>
      </c>
      <c r="AG1421" s="130">
        <f t="shared" si="734"/>
        <v>0</v>
      </c>
      <c r="AH1421" s="74">
        <f t="shared" si="735"/>
        <v>0</v>
      </c>
      <c r="AI1421" s="123">
        <f t="shared" si="736"/>
        <v>0</v>
      </c>
      <c r="AJ1421" s="118">
        <f t="shared" si="752"/>
        <v>0</v>
      </c>
      <c r="AK1421" s="74">
        <f t="shared" si="753"/>
        <v>0</v>
      </c>
      <c r="AL1421" s="174">
        <f t="shared" si="754"/>
        <v>0</v>
      </c>
      <c r="AM1421" s="175">
        <f t="shared" si="737"/>
        <v>0</v>
      </c>
      <c r="AN1421" s="130">
        <f t="shared" si="755"/>
        <v>0</v>
      </c>
      <c r="AO1421" s="74">
        <f t="shared" si="738"/>
        <v>0</v>
      </c>
      <c r="AP1421" s="123">
        <f t="shared" si="756"/>
        <v>0</v>
      </c>
      <c r="AQ1421" s="118">
        <f t="shared" si="739"/>
        <v>0</v>
      </c>
      <c r="AR1421" s="82" t="str">
        <f t="shared" si="757"/>
        <v>https://www.alta.ru/tnved/code//</v>
      </c>
      <c r="AS1421" s="157"/>
      <c r="AT1421" s="162"/>
      <c r="AU1421" s="74">
        <f t="shared" si="740"/>
        <v>0</v>
      </c>
      <c r="AV1421" s="157"/>
      <c r="AW1421" s="75">
        <f>_xlfn.IFNA(VLOOKUP(L1421,list_vat[],3,FALSE),0)</f>
        <v>0</v>
      </c>
      <c r="AX1421" s="74">
        <f t="shared" si="758"/>
        <v>0</v>
      </c>
      <c r="AY1421" s="74">
        <f t="shared" si="759"/>
        <v>0</v>
      </c>
      <c r="AZ1421" s="130">
        <f t="shared" si="760"/>
        <v>0</v>
      </c>
      <c r="BA1421" s="74">
        <f t="shared" si="741"/>
        <v>0</v>
      </c>
      <c r="BB1421" s="193">
        <f t="shared" si="761"/>
        <v>0</v>
      </c>
      <c r="BC1421" s="102">
        <f t="shared" si="762"/>
        <v>0</v>
      </c>
      <c r="BD1421" s="102">
        <f t="shared" si="763"/>
        <v>0</v>
      </c>
      <c r="BE1421" s="413" t="s">
        <v>69</v>
      </c>
    </row>
    <row r="1422" spans="1:57" s="65" customFormat="1" ht="12" customHeight="1" x14ac:dyDescent="0.2">
      <c r="A1422" s="43">
        <v>1407</v>
      </c>
      <c r="B1422" s="166"/>
      <c r="C1422" s="166"/>
      <c r="D1422" s="166"/>
      <c r="E1422" s="162"/>
      <c r="F1422" s="166"/>
      <c r="G1422" s="162"/>
      <c r="H1422" s="162"/>
      <c r="I1422" s="189">
        <f t="shared" si="742"/>
        <v>0</v>
      </c>
      <c r="J1422" s="195"/>
      <c r="K1422" s="162"/>
      <c r="L1422" s="168"/>
      <c r="M1422" s="75">
        <f>_xlfn.XLOOKUP(L1422,list_vat[Страна],list_vat[Ставка НДС %],0,0)</f>
        <v>0</v>
      </c>
      <c r="N1422" s="162">
        <f t="shared" si="743"/>
        <v>0</v>
      </c>
      <c r="O1422" s="169"/>
      <c r="P1422" s="74">
        <f t="shared" si="764"/>
        <v>0</v>
      </c>
      <c r="Q1422" s="162"/>
      <c r="R1422" s="162" t="str">
        <f t="shared" si="744"/>
        <v>введи курс</v>
      </c>
      <c r="S1422" s="196">
        <f t="shared" si="745"/>
        <v>0</v>
      </c>
      <c r="T1422" s="192">
        <f t="shared" si="746"/>
        <v>0</v>
      </c>
      <c r="U1422" s="76">
        <f t="shared" si="747"/>
        <v>0</v>
      </c>
      <c r="V1422" s="123">
        <f t="shared" si="748"/>
        <v>0</v>
      </c>
      <c r="W1422" s="191"/>
      <c r="X1422" s="170"/>
      <c r="Y1422" s="74">
        <f t="shared" si="733"/>
        <v>0</v>
      </c>
      <c r="Z1422" s="188"/>
      <c r="AA1422" s="130">
        <f t="shared" si="749"/>
        <v>0</v>
      </c>
      <c r="AB1422" s="74">
        <f t="shared" si="750"/>
        <v>0</v>
      </c>
      <c r="AC1422" s="356"/>
      <c r="AD1422" s="130" cm="1">
        <f t="array" ref="AD1422">IFERROR(ROUND((_xlfn.IFS(offer_sale_type="поставка",AB1422,offer_sale_type="транзит",S1422)*(1+AC1422))/E1422,2),0)</f>
        <v>0</v>
      </c>
      <c r="AE1422" s="74">
        <f t="shared" si="751"/>
        <v>0</v>
      </c>
      <c r="AF1422" s="123" cm="1">
        <f t="array" ref="AF1422">IFERROR(ROUND(_xlfn.IFS(offer_sale_type="поставка",AB1422,offer_sale_type="транзит",S1422)*AC1422,2),0)</f>
        <v>0</v>
      </c>
      <c r="AG1422" s="130">
        <f t="shared" si="734"/>
        <v>0</v>
      </c>
      <c r="AH1422" s="74">
        <f t="shared" si="735"/>
        <v>0</v>
      </c>
      <c r="AI1422" s="123">
        <f t="shared" si="736"/>
        <v>0</v>
      </c>
      <c r="AJ1422" s="118">
        <f t="shared" si="752"/>
        <v>0</v>
      </c>
      <c r="AK1422" s="74">
        <f t="shared" si="753"/>
        <v>0</v>
      </c>
      <c r="AL1422" s="174">
        <f t="shared" si="754"/>
        <v>0</v>
      </c>
      <c r="AM1422" s="175">
        <f t="shared" si="737"/>
        <v>0</v>
      </c>
      <c r="AN1422" s="130">
        <f t="shared" si="755"/>
        <v>0</v>
      </c>
      <c r="AO1422" s="74">
        <f t="shared" si="738"/>
        <v>0</v>
      </c>
      <c r="AP1422" s="123">
        <f t="shared" si="756"/>
        <v>0</v>
      </c>
      <c r="AQ1422" s="118">
        <f t="shared" si="739"/>
        <v>0</v>
      </c>
      <c r="AR1422" s="82" t="str">
        <f t="shared" si="757"/>
        <v>https://www.alta.ru/tnved/code//</v>
      </c>
      <c r="AS1422" s="157"/>
      <c r="AT1422" s="162"/>
      <c r="AU1422" s="74">
        <f t="shared" si="740"/>
        <v>0</v>
      </c>
      <c r="AV1422" s="157"/>
      <c r="AW1422" s="75">
        <f>_xlfn.IFNA(VLOOKUP(L1422,list_vat[],3,FALSE),0)</f>
        <v>0</v>
      </c>
      <c r="AX1422" s="74">
        <f t="shared" si="758"/>
        <v>0</v>
      </c>
      <c r="AY1422" s="74">
        <f t="shared" si="759"/>
        <v>0</v>
      </c>
      <c r="AZ1422" s="130">
        <f t="shared" si="760"/>
        <v>0</v>
      </c>
      <c r="BA1422" s="74">
        <f t="shared" si="741"/>
        <v>0</v>
      </c>
      <c r="BB1422" s="193">
        <f t="shared" si="761"/>
        <v>0</v>
      </c>
      <c r="BC1422" s="102">
        <f t="shared" si="762"/>
        <v>0</v>
      </c>
      <c r="BD1422" s="102">
        <f t="shared" si="763"/>
        <v>0</v>
      </c>
      <c r="BE1422" s="413" t="s">
        <v>69</v>
      </c>
    </row>
    <row r="1423" spans="1:57" s="65" customFormat="1" ht="12" customHeight="1" x14ac:dyDescent="0.2">
      <c r="A1423" s="43">
        <v>1408</v>
      </c>
      <c r="B1423" s="166"/>
      <c r="C1423" s="166"/>
      <c r="D1423" s="166"/>
      <c r="E1423" s="162"/>
      <c r="F1423" s="166"/>
      <c r="G1423" s="162"/>
      <c r="H1423" s="162"/>
      <c r="I1423" s="189">
        <f t="shared" si="742"/>
        <v>0</v>
      </c>
      <c r="J1423" s="195"/>
      <c r="K1423" s="162"/>
      <c r="L1423" s="168"/>
      <c r="M1423" s="75">
        <f>_xlfn.XLOOKUP(L1423,list_vat[Страна],list_vat[Ставка НДС %],0,0)</f>
        <v>0</v>
      </c>
      <c r="N1423" s="162">
        <f t="shared" si="743"/>
        <v>0</v>
      </c>
      <c r="O1423" s="169"/>
      <c r="P1423" s="74">
        <f t="shared" si="764"/>
        <v>0</v>
      </c>
      <c r="Q1423" s="162"/>
      <c r="R1423" s="162" t="str">
        <f t="shared" si="744"/>
        <v>введи курс</v>
      </c>
      <c r="S1423" s="196">
        <f t="shared" si="745"/>
        <v>0</v>
      </c>
      <c r="T1423" s="192">
        <f t="shared" si="746"/>
        <v>0</v>
      </c>
      <c r="U1423" s="76">
        <f t="shared" si="747"/>
        <v>0</v>
      </c>
      <c r="V1423" s="123">
        <f t="shared" si="748"/>
        <v>0</v>
      </c>
      <c r="W1423" s="191"/>
      <c r="X1423" s="170"/>
      <c r="Y1423" s="74">
        <f t="shared" si="733"/>
        <v>0</v>
      </c>
      <c r="Z1423" s="188"/>
      <c r="AA1423" s="130">
        <f t="shared" si="749"/>
        <v>0</v>
      </c>
      <c r="AB1423" s="74">
        <f t="shared" si="750"/>
        <v>0</v>
      </c>
      <c r="AC1423" s="356"/>
      <c r="AD1423" s="130" cm="1">
        <f t="array" ref="AD1423">IFERROR(ROUND((_xlfn.IFS(offer_sale_type="поставка",AB1423,offer_sale_type="транзит",S1423)*(1+AC1423))/E1423,2),0)</f>
        <v>0</v>
      </c>
      <c r="AE1423" s="74">
        <f t="shared" si="751"/>
        <v>0</v>
      </c>
      <c r="AF1423" s="123" cm="1">
        <f t="array" ref="AF1423">IFERROR(ROUND(_xlfn.IFS(offer_sale_type="поставка",AB1423,offer_sale_type="транзит",S1423)*AC1423,2),0)</f>
        <v>0</v>
      </c>
      <c r="AG1423" s="130">
        <f t="shared" si="734"/>
        <v>0</v>
      </c>
      <c r="AH1423" s="74">
        <f t="shared" si="735"/>
        <v>0</v>
      </c>
      <c r="AI1423" s="123">
        <f t="shared" si="736"/>
        <v>0</v>
      </c>
      <c r="AJ1423" s="118">
        <f t="shared" si="752"/>
        <v>0</v>
      </c>
      <c r="AK1423" s="74">
        <f t="shared" si="753"/>
        <v>0</v>
      </c>
      <c r="AL1423" s="174">
        <f t="shared" si="754"/>
        <v>0</v>
      </c>
      <c r="AM1423" s="175">
        <f t="shared" si="737"/>
        <v>0</v>
      </c>
      <c r="AN1423" s="130">
        <f t="shared" si="755"/>
        <v>0</v>
      </c>
      <c r="AO1423" s="74">
        <f t="shared" si="738"/>
        <v>0</v>
      </c>
      <c r="AP1423" s="123">
        <f t="shared" si="756"/>
        <v>0</v>
      </c>
      <c r="AQ1423" s="118">
        <f t="shared" si="739"/>
        <v>0</v>
      </c>
      <c r="AR1423" s="82" t="str">
        <f t="shared" si="757"/>
        <v>https://www.alta.ru/tnved/code//</v>
      </c>
      <c r="AS1423" s="157"/>
      <c r="AT1423" s="162"/>
      <c r="AU1423" s="74">
        <f t="shared" si="740"/>
        <v>0</v>
      </c>
      <c r="AV1423" s="157"/>
      <c r="AW1423" s="75">
        <f>_xlfn.IFNA(VLOOKUP(L1423,list_vat[],3,FALSE),0)</f>
        <v>0</v>
      </c>
      <c r="AX1423" s="74">
        <f t="shared" si="758"/>
        <v>0</v>
      </c>
      <c r="AY1423" s="74">
        <f t="shared" si="759"/>
        <v>0</v>
      </c>
      <c r="AZ1423" s="130">
        <f t="shared" si="760"/>
        <v>0</v>
      </c>
      <c r="BA1423" s="74">
        <f t="shared" si="741"/>
        <v>0</v>
      </c>
      <c r="BB1423" s="193">
        <f t="shared" si="761"/>
        <v>0</v>
      </c>
      <c r="BC1423" s="102">
        <f t="shared" si="762"/>
        <v>0</v>
      </c>
      <c r="BD1423" s="102">
        <f t="shared" si="763"/>
        <v>0</v>
      </c>
      <c r="BE1423" s="413" t="s">
        <v>69</v>
      </c>
    </row>
    <row r="1424" spans="1:57" s="65" customFormat="1" ht="12" customHeight="1" x14ac:dyDescent="0.2">
      <c r="A1424" s="43">
        <v>1409</v>
      </c>
      <c r="B1424" s="166"/>
      <c r="C1424" s="166"/>
      <c r="D1424" s="166"/>
      <c r="E1424" s="162"/>
      <c r="F1424" s="166"/>
      <c r="G1424" s="162"/>
      <c r="H1424" s="162"/>
      <c r="I1424" s="189">
        <f t="shared" si="742"/>
        <v>0</v>
      </c>
      <c r="J1424" s="195"/>
      <c r="K1424" s="162"/>
      <c r="L1424" s="168"/>
      <c r="M1424" s="75">
        <f>_xlfn.XLOOKUP(L1424,list_vat[Страна],list_vat[Ставка НДС %],0,0)</f>
        <v>0</v>
      </c>
      <c r="N1424" s="162">
        <f t="shared" si="743"/>
        <v>0</v>
      </c>
      <c r="O1424" s="169"/>
      <c r="P1424" s="74">
        <f t="shared" si="764"/>
        <v>0</v>
      </c>
      <c r="Q1424" s="162"/>
      <c r="R1424" s="162" t="str">
        <f t="shared" si="744"/>
        <v>введи курс</v>
      </c>
      <c r="S1424" s="196">
        <f t="shared" si="745"/>
        <v>0</v>
      </c>
      <c r="T1424" s="192">
        <f t="shared" si="746"/>
        <v>0</v>
      </c>
      <c r="U1424" s="76">
        <f t="shared" si="747"/>
        <v>0</v>
      </c>
      <c r="V1424" s="123">
        <f t="shared" si="748"/>
        <v>0</v>
      </c>
      <c r="W1424" s="191"/>
      <c r="X1424" s="170"/>
      <c r="Y1424" s="74">
        <f t="shared" ref="Y1424:Y1487" si="765">ROUND(IF(offer_incoterms="DDP",X1424*(S1424+T1424),0),2)</f>
        <v>0</v>
      </c>
      <c r="Z1424" s="188"/>
      <c r="AA1424" s="130">
        <f t="shared" si="749"/>
        <v>0</v>
      </c>
      <c r="AB1424" s="74">
        <f t="shared" si="750"/>
        <v>0</v>
      </c>
      <c r="AC1424" s="356"/>
      <c r="AD1424" s="130" cm="1">
        <f t="array" ref="AD1424">IFERROR(ROUND((_xlfn.IFS(offer_sale_type="поставка",AB1424,offer_sale_type="транзит",S1424)*(1+AC1424))/E1424,2),0)</f>
        <v>0</v>
      </c>
      <c r="AE1424" s="74">
        <f t="shared" si="751"/>
        <v>0</v>
      </c>
      <c r="AF1424" s="123" cm="1">
        <f t="array" ref="AF1424">IFERROR(ROUND(_xlfn.IFS(offer_sale_type="поставка",AB1424,offer_sale_type="транзит",S1424)*AC1424,2),0)</f>
        <v>0</v>
      </c>
      <c r="AG1424" s="130">
        <f t="shared" ref="AG1424:AG1487" si="766">$BD1424*VLOOKUP($AG$3,$AF$4:$AG$7,2,FALSE)</f>
        <v>0</v>
      </c>
      <c r="AH1424" s="74">
        <f t="shared" ref="AH1424:AH1487" si="767">SUM(AE1424,AG1424,AI1424)*rate_forex_risk</f>
        <v>0</v>
      </c>
      <c r="AI1424" s="123">
        <f t="shared" ref="AI1424:AI1487" si="768">IF(OR(seller_region="TR",offer_sale_type="экспорт"),0,rate_fin_comm)*SUM(AZ1424,AZ1424*AW1424,T1424)</f>
        <v>0</v>
      </c>
      <c r="AJ1424" s="118">
        <f t="shared" si="752"/>
        <v>0</v>
      </c>
      <c r="AK1424" s="74">
        <f t="shared" si="753"/>
        <v>0</v>
      </c>
      <c r="AL1424" s="174">
        <f t="shared" si="754"/>
        <v>0</v>
      </c>
      <c r="AM1424" s="175">
        <f t="shared" ref="AM1424:AM1487" si="769">ROUND(AJ1424*(1+IF(offer_incoterms="DDP",rate_vatRu,0)),2)</f>
        <v>0</v>
      </c>
      <c r="AN1424" s="130">
        <f t="shared" si="755"/>
        <v>0</v>
      </c>
      <c r="AO1424" s="74">
        <f t="shared" ref="AO1424:AO1487" si="770">SUM(AY1424,Y1424:Z1424,T1424)*IF(AND(offer_incoterms="DDP",offer_sale_type&lt;&gt;"экспорт"),rate_vatRu,0)</f>
        <v>0</v>
      </c>
      <c r="AP1424" s="123">
        <f t="shared" si="756"/>
        <v>0</v>
      </c>
      <c r="AQ1424" s="118">
        <f t="shared" ref="AQ1424:AQ1487" si="771">IF(offer_sale_type="транзит",SUM(AF1424:AI1424,BA1424,BB1424),0)</f>
        <v>0</v>
      </c>
      <c r="AR1424" s="82" t="str">
        <f t="shared" si="757"/>
        <v>https://www.alta.ru/tnved/code//</v>
      </c>
      <c r="AS1424" s="157"/>
      <c r="AT1424" s="162"/>
      <c r="AU1424" s="74">
        <f t="shared" ref="AU1424:AU1487" si="772">IF(ISBLANK(AT1424),0,AJ1424-AT1424)</f>
        <v>0</v>
      </c>
      <c r="AV1424" s="157"/>
      <c r="AW1424" s="75">
        <f>_xlfn.IFNA(VLOOKUP(L1424,list_vat[],3,FALSE),0)</f>
        <v>0</v>
      </c>
      <c r="AX1424" s="74">
        <f t="shared" si="758"/>
        <v>0</v>
      </c>
      <c r="AY1424" s="74">
        <f t="shared" si="759"/>
        <v>0</v>
      </c>
      <c r="AZ1424" s="130">
        <f t="shared" si="760"/>
        <v>0</v>
      </c>
      <c r="BA1424" s="74">
        <f t="shared" ref="BA1424:BA1487" si="773">cost_fin_total*$BD1424</f>
        <v>0</v>
      </c>
      <c r="BB1424" s="193">
        <f t="shared" si="761"/>
        <v>0</v>
      </c>
      <c r="BC1424" s="102">
        <f t="shared" si="762"/>
        <v>0</v>
      </c>
      <c r="BD1424" s="102">
        <f t="shared" si="763"/>
        <v>0</v>
      </c>
      <c r="BE1424" s="413" t="s">
        <v>69</v>
      </c>
    </row>
    <row r="1425" spans="1:57" s="65" customFormat="1" ht="12" customHeight="1" x14ac:dyDescent="0.2">
      <c r="A1425" s="43">
        <v>1410</v>
      </c>
      <c r="B1425" s="166"/>
      <c r="C1425" s="166"/>
      <c r="D1425" s="166"/>
      <c r="E1425" s="162"/>
      <c r="F1425" s="166"/>
      <c r="G1425" s="162"/>
      <c r="H1425" s="162"/>
      <c r="I1425" s="189">
        <f t="shared" ref="I1425:I1488" si="774">E1425*G1425</f>
        <v>0</v>
      </c>
      <c r="J1425" s="195"/>
      <c r="K1425" s="162"/>
      <c r="L1425" s="168"/>
      <c r="M1425" s="75">
        <f>_xlfn.XLOOKUP(L1425,list_vat[Страна],list_vat[Ставка НДС %],0,0)</f>
        <v>0</v>
      </c>
      <c r="N1425" s="162">
        <f t="shared" ref="N1425:N1488" si="775">IFERROR(IF(L1425="Китай",K1425,K1425/(1+M1425)),0)</f>
        <v>0</v>
      </c>
      <c r="O1425" s="169"/>
      <c r="P1425" s="74">
        <f t="shared" si="764"/>
        <v>0</v>
      </c>
      <c r="Q1425" s="162"/>
      <c r="R1425" s="162" t="str">
        <f t="shared" ref="R1425:R1488" si="776">IF(ISBLANK(Q1425),"введи курс",P1425/Q1425)</f>
        <v>введи курс</v>
      </c>
      <c r="S1425" s="196">
        <f t="shared" ref="S1425:S1488" si="777">IF(AND(ISNUMBER(E1425),ISNUMBER(Q1425)),E1425*R1425,0)</f>
        <v>0</v>
      </c>
      <c r="T1425" s="192">
        <f t="shared" ref="T1425:T1488" si="778">$BC1425*V$11</f>
        <v>0</v>
      </c>
      <c r="U1425" s="76">
        <f t="shared" ref="U1425:U1488" si="779">$BC1425*W$11</f>
        <v>0</v>
      </c>
      <c r="V1425" s="123">
        <f t="shared" ref="V1425:V1488" si="780">+SUM(T1425:U1425)</f>
        <v>0</v>
      </c>
      <c r="W1425" s="191"/>
      <c r="X1425" s="170"/>
      <c r="Y1425" s="74">
        <f t="shared" si="765"/>
        <v>0</v>
      </c>
      <c r="Z1425" s="188"/>
      <c r="AA1425" s="130">
        <f t="shared" ref="AA1425:AA1488" si="781">IFERROR(AB1425/E1425,0)</f>
        <v>0</v>
      </c>
      <c r="AB1425" s="74">
        <f t="shared" ref="AB1425:AB1488" si="782">ROUND(SUM(S1425,V1425,Y1425:Z1425,BA1425:BB1425),2)</f>
        <v>0</v>
      </c>
      <c r="AC1425" s="356"/>
      <c r="AD1425" s="130" cm="1">
        <f t="array" ref="AD1425">IFERROR(ROUND((_xlfn.IFS(offer_sale_type="поставка",AB1425,offer_sale_type="транзит",S1425)*(1+AC1425))/E1425,2),0)</f>
        <v>0</v>
      </c>
      <c r="AE1425" s="74">
        <f t="shared" ref="AE1425:AE1488" si="783">AD1425*E1425</f>
        <v>0</v>
      </c>
      <c r="AF1425" s="123" cm="1">
        <f t="array" ref="AF1425">IFERROR(ROUND(_xlfn.IFS(offer_sale_type="поставка",AB1425,offer_sale_type="транзит",S1425)*AC1425,2),0)</f>
        <v>0</v>
      </c>
      <c r="AG1425" s="130">
        <f t="shared" si="766"/>
        <v>0</v>
      </c>
      <c r="AH1425" s="74">
        <f t="shared" si="767"/>
        <v>0</v>
      </c>
      <c r="AI1425" s="123">
        <f t="shared" si="768"/>
        <v>0</v>
      </c>
      <c r="AJ1425" s="118">
        <f t="shared" ref="AJ1425:AJ1488" si="784">IFERROR(ROUND(SUM(AB1425,AF1425:AI1425)/E1425,2),0)</f>
        <v>0</v>
      </c>
      <c r="AK1425" s="74">
        <f t="shared" ref="AK1425:AK1488" si="785">AJ1425*E1425</f>
        <v>0</v>
      </c>
      <c r="AL1425" s="174">
        <f t="shared" ref="AL1425:AL1488" si="786">ROUND(IFERROR(AM1425*E1425,0),2)</f>
        <v>0</v>
      </c>
      <c r="AM1425" s="175">
        <f t="shared" si="769"/>
        <v>0</v>
      </c>
      <c r="AN1425" s="130">
        <f t="shared" ref="AN1425:AN1488" si="787">AL1425-AK1425</f>
        <v>0</v>
      </c>
      <c r="AO1425" s="74">
        <f t="shared" si="770"/>
        <v>0</v>
      </c>
      <c r="AP1425" s="123">
        <f t="shared" ref="AP1425:AP1488" si="788">AN1425-AO1425</f>
        <v>0</v>
      </c>
      <c r="AQ1425" s="118">
        <f t="shared" si="771"/>
        <v>0</v>
      </c>
      <c r="AR1425" s="82" t="str">
        <f t="shared" ref="AR1425:AR1488" si="789">HYPERLINK("https://www.alta.ru/tnved/code/")&amp;W1425&amp;"/"</f>
        <v>https://www.alta.ru/tnved/code//</v>
      </c>
      <c r="AS1425" s="157"/>
      <c r="AT1425" s="162"/>
      <c r="AU1425" s="74">
        <f t="shared" si="772"/>
        <v>0</v>
      </c>
      <c r="AV1425" s="157"/>
      <c r="AW1425" s="75">
        <f>_xlfn.IFNA(VLOOKUP(L1425,list_vat[],3,FALSE),0)</f>
        <v>0</v>
      </c>
      <c r="AX1425" s="74">
        <f t="shared" ref="AX1425:AX1488" si="790">IFERROR(ROUND(S1425*(1+AW1425)/E1425,2),0)</f>
        <v>0</v>
      </c>
      <c r="AY1425" s="74">
        <f t="shared" ref="AY1425:AY1488" si="791">E1425*AX1425</f>
        <v>0</v>
      </c>
      <c r="AZ1425" s="130">
        <f t="shared" ref="AZ1425:AZ1488" si="792">S1425*(1+M1425)</f>
        <v>0</v>
      </c>
      <c r="BA1425" s="74">
        <f t="shared" si="773"/>
        <v>0</v>
      </c>
      <c r="BB1425" s="193">
        <f t="shared" ref="BB1425:BB1488" si="793">credit_sales_interest*BD1425</f>
        <v>0</v>
      </c>
      <c r="BC1425" s="102">
        <f t="shared" ref="BC1425:BC1488" si="794">IFERROR(IF($I$13&gt;0,$I1425/$I$13,$S1425/$S$13),0)</f>
        <v>0</v>
      </c>
      <c r="BD1425" s="102">
        <f t="shared" ref="BD1425:BD1488" si="795">IFERROR($S1425/$S$13,0)</f>
        <v>0</v>
      </c>
      <c r="BE1425" s="413" t="s">
        <v>69</v>
      </c>
    </row>
    <row r="1426" spans="1:57" s="65" customFormat="1" ht="12" customHeight="1" x14ac:dyDescent="0.2">
      <c r="A1426" s="43">
        <v>1411</v>
      </c>
      <c r="B1426" s="166"/>
      <c r="C1426" s="166"/>
      <c r="D1426" s="166"/>
      <c r="E1426" s="162"/>
      <c r="F1426" s="166"/>
      <c r="G1426" s="162"/>
      <c r="H1426" s="162"/>
      <c r="I1426" s="189">
        <f t="shared" si="774"/>
        <v>0</v>
      </c>
      <c r="J1426" s="195"/>
      <c r="K1426" s="162"/>
      <c r="L1426" s="168"/>
      <c r="M1426" s="75">
        <f>_xlfn.XLOOKUP(L1426,list_vat[Страна],list_vat[Ставка НДС %],0,0)</f>
        <v>0</v>
      </c>
      <c r="N1426" s="162">
        <f t="shared" si="775"/>
        <v>0</v>
      </c>
      <c r="O1426" s="169"/>
      <c r="P1426" s="74">
        <f t="shared" ref="P1426:P1489" si="796">N1426*(1-O1426)</f>
        <v>0</v>
      </c>
      <c r="Q1426" s="162"/>
      <c r="R1426" s="162" t="str">
        <f t="shared" si="776"/>
        <v>введи курс</v>
      </c>
      <c r="S1426" s="196">
        <f t="shared" si="777"/>
        <v>0</v>
      </c>
      <c r="T1426" s="192">
        <f t="shared" si="778"/>
        <v>0</v>
      </c>
      <c r="U1426" s="76">
        <f t="shared" si="779"/>
        <v>0</v>
      </c>
      <c r="V1426" s="123">
        <f t="shared" si="780"/>
        <v>0</v>
      </c>
      <c r="W1426" s="191"/>
      <c r="X1426" s="170"/>
      <c r="Y1426" s="74">
        <f t="shared" si="765"/>
        <v>0</v>
      </c>
      <c r="Z1426" s="188"/>
      <c r="AA1426" s="130">
        <f t="shared" si="781"/>
        <v>0</v>
      </c>
      <c r="AB1426" s="74">
        <f t="shared" si="782"/>
        <v>0</v>
      </c>
      <c r="AC1426" s="356"/>
      <c r="AD1426" s="130" cm="1">
        <f t="array" ref="AD1426">IFERROR(ROUND((_xlfn.IFS(offer_sale_type="поставка",AB1426,offer_sale_type="транзит",S1426)*(1+AC1426))/E1426,2),0)</f>
        <v>0</v>
      </c>
      <c r="AE1426" s="74">
        <f t="shared" si="783"/>
        <v>0</v>
      </c>
      <c r="AF1426" s="123" cm="1">
        <f t="array" ref="AF1426">IFERROR(ROUND(_xlfn.IFS(offer_sale_type="поставка",AB1426,offer_sale_type="транзит",S1426)*AC1426,2),0)</f>
        <v>0</v>
      </c>
      <c r="AG1426" s="130">
        <f t="shared" si="766"/>
        <v>0</v>
      </c>
      <c r="AH1426" s="74">
        <f t="shared" si="767"/>
        <v>0</v>
      </c>
      <c r="AI1426" s="123">
        <f t="shared" si="768"/>
        <v>0</v>
      </c>
      <c r="AJ1426" s="118">
        <f t="shared" si="784"/>
        <v>0</v>
      </c>
      <c r="AK1426" s="74">
        <f t="shared" si="785"/>
        <v>0</v>
      </c>
      <c r="AL1426" s="174">
        <f t="shared" si="786"/>
        <v>0</v>
      </c>
      <c r="AM1426" s="175">
        <f t="shared" si="769"/>
        <v>0</v>
      </c>
      <c r="AN1426" s="130">
        <f t="shared" si="787"/>
        <v>0</v>
      </c>
      <c r="AO1426" s="74">
        <f t="shared" si="770"/>
        <v>0</v>
      </c>
      <c r="AP1426" s="123">
        <f t="shared" si="788"/>
        <v>0</v>
      </c>
      <c r="AQ1426" s="118">
        <f t="shared" si="771"/>
        <v>0</v>
      </c>
      <c r="AR1426" s="82" t="str">
        <f t="shared" si="789"/>
        <v>https://www.alta.ru/tnved/code//</v>
      </c>
      <c r="AS1426" s="157"/>
      <c r="AT1426" s="162"/>
      <c r="AU1426" s="74">
        <f t="shared" si="772"/>
        <v>0</v>
      </c>
      <c r="AV1426" s="157"/>
      <c r="AW1426" s="75">
        <f>_xlfn.IFNA(VLOOKUP(L1426,list_vat[],3,FALSE),0)</f>
        <v>0</v>
      </c>
      <c r="AX1426" s="74">
        <f t="shared" si="790"/>
        <v>0</v>
      </c>
      <c r="AY1426" s="74">
        <f t="shared" si="791"/>
        <v>0</v>
      </c>
      <c r="AZ1426" s="130">
        <f t="shared" si="792"/>
        <v>0</v>
      </c>
      <c r="BA1426" s="74">
        <f t="shared" si="773"/>
        <v>0</v>
      </c>
      <c r="BB1426" s="193">
        <f t="shared" si="793"/>
        <v>0</v>
      </c>
      <c r="BC1426" s="102">
        <f t="shared" si="794"/>
        <v>0</v>
      </c>
      <c r="BD1426" s="102">
        <f t="shared" si="795"/>
        <v>0</v>
      </c>
      <c r="BE1426" s="413" t="s">
        <v>69</v>
      </c>
    </row>
    <row r="1427" spans="1:57" s="65" customFormat="1" ht="12" customHeight="1" x14ac:dyDescent="0.2">
      <c r="A1427" s="43">
        <v>1412</v>
      </c>
      <c r="B1427" s="166"/>
      <c r="C1427" s="166"/>
      <c r="D1427" s="166"/>
      <c r="E1427" s="162"/>
      <c r="F1427" s="166"/>
      <c r="G1427" s="162"/>
      <c r="H1427" s="162"/>
      <c r="I1427" s="189">
        <f t="shared" si="774"/>
        <v>0</v>
      </c>
      <c r="J1427" s="195"/>
      <c r="K1427" s="162"/>
      <c r="L1427" s="168"/>
      <c r="M1427" s="75">
        <f>_xlfn.XLOOKUP(L1427,list_vat[Страна],list_vat[Ставка НДС %],0,0)</f>
        <v>0</v>
      </c>
      <c r="N1427" s="162">
        <f t="shared" si="775"/>
        <v>0</v>
      </c>
      <c r="O1427" s="169"/>
      <c r="P1427" s="74">
        <f t="shared" si="796"/>
        <v>0</v>
      </c>
      <c r="Q1427" s="162"/>
      <c r="R1427" s="162" t="str">
        <f t="shared" si="776"/>
        <v>введи курс</v>
      </c>
      <c r="S1427" s="196">
        <f t="shared" si="777"/>
        <v>0</v>
      </c>
      <c r="T1427" s="192">
        <f t="shared" si="778"/>
        <v>0</v>
      </c>
      <c r="U1427" s="76">
        <f t="shared" si="779"/>
        <v>0</v>
      </c>
      <c r="V1427" s="123">
        <f t="shared" si="780"/>
        <v>0</v>
      </c>
      <c r="W1427" s="191"/>
      <c r="X1427" s="170"/>
      <c r="Y1427" s="74">
        <f t="shared" si="765"/>
        <v>0</v>
      </c>
      <c r="Z1427" s="188"/>
      <c r="AA1427" s="130">
        <f t="shared" si="781"/>
        <v>0</v>
      </c>
      <c r="AB1427" s="74">
        <f t="shared" si="782"/>
        <v>0</v>
      </c>
      <c r="AC1427" s="356"/>
      <c r="AD1427" s="130" cm="1">
        <f t="array" ref="AD1427">IFERROR(ROUND((_xlfn.IFS(offer_sale_type="поставка",AB1427,offer_sale_type="транзит",S1427)*(1+AC1427))/E1427,2),0)</f>
        <v>0</v>
      </c>
      <c r="AE1427" s="74">
        <f t="shared" si="783"/>
        <v>0</v>
      </c>
      <c r="AF1427" s="123" cm="1">
        <f t="array" ref="AF1427">IFERROR(ROUND(_xlfn.IFS(offer_sale_type="поставка",AB1427,offer_sale_type="транзит",S1427)*AC1427,2),0)</f>
        <v>0</v>
      </c>
      <c r="AG1427" s="130">
        <f t="shared" si="766"/>
        <v>0</v>
      </c>
      <c r="AH1427" s="74">
        <f t="shared" si="767"/>
        <v>0</v>
      </c>
      <c r="AI1427" s="123">
        <f t="shared" si="768"/>
        <v>0</v>
      </c>
      <c r="AJ1427" s="118">
        <f t="shared" si="784"/>
        <v>0</v>
      </c>
      <c r="AK1427" s="74">
        <f t="shared" si="785"/>
        <v>0</v>
      </c>
      <c r="AL1427" s="174">
        <f t="shared" si="786"/>
        <v>0</v>
      </c>
      <c r="AM1427" s="175">
        <f t="shared" si="769"/>
        <v>0</v>
      </c>
      <c r="AN1427" s="130">
        <f t="shared" si="787"/>
        <v>0</v>
      </c>
      <c r="AO1427" s="74">
        <f t="shared" si="770"/>
        <v>0</v>
      </c>
      <c r="AP1427" s="123">
        <f t="shared" si="788"/>
        <v>0</v>
      </c>
      <c r="AQ1427" s="118">
        <f t="shared" si="771"/>
        <v>0</v>
      </c>
      <c r="AR1427" s="82" t="str">
        <f t="shared" si="789"/>
        <v>https://www.alta.ru/tnved/code//</v>
      </c>
      <c r="AS1427" s="157"/>
      <c r="AT1427" s="162"/>
      <c r="AU1427" s="74">
        <f t="shared" si="772"/>
        <v>0</v>
      </c>
      <c r="AV1427" s="157"/>
      <c r="AW1427" s="75">
        <f>_xlfn.IFNA(VLOOKUP(L1427,list_vat[],3,FALSE),0)</f>
        <v>0</v>
      </c>
      <c r="AX1427" s="74">
        <f t="shared" si="790"/>
        <v>0</v>
      </c>
      <c r="AY1427" s="74">
        <f t="shared" si="791"/>
        <v>0</v>
      </c>
      <c r="AZ1427" s="130">
        <f t="shared" si="792"/>
        <v>0</v>
      </c>
      <c r="BA1427" s="74">
        <f t="shared" si="773"/>
        <v>0</v>
      </c>
      <c r="BB1427" s="193">
        <f t="shared" si="793"/>
        <v>0</v>
      </c>
      <c r="BC1427" s="102">
        <f t="shared" si="794"/>
        <v>0</v>
      </c>
      <c r="BD1427" s="102">
        <f t="shared" si="795"/>
        <v>0</v>
      </c>
      <c r="BE1427" s="413" t="s">
        <v>69</v>
      </c>
    </row>
    <row r="1428" spans="1:57" s="65" customFormat="1" ht="12" customHeight="1" x14ac:dyDescent="0.2">
      <c r="A1428" s="43">
        <v>1413</v>
      </c>
      <c r="B1428" s="166"/>
      <c r="C1428" s="166"/>
      <c r="D1428" s="166"/>
      <c r="E1428" s="162"/>
      <c r="F1428" s="166"/>
      <c r="G1428" s="162"/>
      <c r="H1428" s="162"/>
      <c r="I1428" s="189">
        <f t="shared" si="774"/>
        <v>0</v>
      </c>
      <c r="J1428" s="195"/>
      <c r="K1428" s="162"/>
      <c r="L1428" s="168"/>
      <c r="M1428" s="75">
        <f>_xlfn.XLOOKUP(L1428,list_vat[Страна],list_vat[Ставка НДС %],0,0)</f>
        <v>0</v>
      </c>
      <c r="N1428" s="162">
        <f t="shared" si="775"/>
        <v>0</v>
      </c>
      <c r="O1428" s="169"/>
      <c r="P1428" s="74">
        <f t="shared" si="796"/>
        <v>0</v>
      </c>
      <c r="Q1428" s="162"/>
      <c r="R1428" s="162" t="str">
        <f t="shared" si="776"/>
        <v>введи курс</v>
      </c>
      <c r="S1428" s="196">
        <f t="shared" si="777"/>
        <v>0</v>
      </c>
      <c r="T1428" s="192">
        <f t="shared" si="778"/>
        <v>0</v>
      </c>
      <c r="U1428" s="76">
        <f t="shared" si="779"/>
        <v>0</v>
      </c>
      <c r="V1428" s="123">
        <f t="shared" si="780"/>
        <v>0</v>
      </c>
      <c r="W1428" s="191"/>
      <c r="X1428" s="170"/>
      <c r="Y1428" s="74">
        <f t="shared" si="765"/>
        <v>0</v>
      </c>
      <c r="Z1428" s="188"/>
      <c r="AA1428" s="130">
        <f t="shared" si="781"/>
        <v>0</v>
      </c>
      <c r="AB1428" s="74">
        <f t="shared" si="782"/>
        <v>0</v>
      </c>
      <c r="AC1428" s="356"/>
      <c r="AD1428" s="130" cm="1">
        <f t="array" ref="AD1428">IFERROR(ROUND((_xlfn.IFS(offer_sale_type="поставка",AB1428,offer_sale_type="транзит",S1428)*(1+AC1428))/E1428,2),0)</f>
        <v>0</v>
      </c>
      <c r="AE1428" s="74">
        <f t="shared" si="783"/>
        <v>0</v>
      </c>
      <c r="AF1428" s="123" cm="1">
        <f t="array" ref="AF1428">IFERROR(ROUND(_xlfn.IFS(offer_sale_type="поставка",AB1428,offer_sale_type="транзит",S1428)*AC1428,2),0)</f>
        <v>0</v>
      </c>
      <c r="AG1428" s="130">
        <f t="shared" si="766"/>
        <v>0</v>
      </c>
      <c r="AH1428" s="74">
        <f t="shared" si="767"/>
        <v>0</v>
      </c>
      <c r="AI1428" s="123">
        <f t="shared" si="768"/>
        <v>0</v>
      </c>
      <c r="AJ1428" s="118">
        <f t="shared" si="784"/>
        <v>0</v>
      </c>
      <c r="AK1428" s="74">
        <f t="shared" si="785"/>
        <v>0</v>
      </c>
      <c r="AL1428" s="174">
        <f t="shared" si="786"/>
        <v>0</v>
      </c>
      <c r="AM1428" s="175">
        <f t="shared" si="769"/>
        <v>0</v>
      </c>
      <c r="AN1428" s="130">
        <f t="shared" si="787"/>
        <v>0</v>
      </c>
      <c r="AO1428" s="74">
        <f t="shared" si="770"/>
        <v>0</v>
      </c>
      <c r="AP1428" s="123">
        <f t="shared" si="788"/>
        <v>0</v>
      </c>
      <c r="AQ1428" s="118">
        <f t="shared" si="771"/>
        <v>0</v>
      </c>
      <c r="AR1428" s="82" t="str">
        <f t="shared" si="789"/>
        <v>https://www.alta.ru/tnved/code//</v>
      </c>
      <c r="AS1428" s="157"/>
      <c r="AT1428" s="162"/>
      <c r="AU1428" s="74">
        <f t="shared" si="772"/>
        <v>0</v>
      </c>
      <c r="AV1428" s="157"/>
      <c r="AW1428" s="75">
        <f>_xlfn.IFNA(VLOOKUP(L1428,list_vat[],3,FALSE),0)</f>
        <v>0</v>
      </c>
      <c r="AX1428" s="74">
        <f t="shared" si="790"/>
        <v>0</v>
      </c>
      <c r="AY1428" s="74">
        <f t="shared" si="791"/>
        <v>0</v>
      </c>
      <c r="AZ1428" s="130">
        <f t="shared" si="792"/>
        <v>0</v>
      </c>
      <c r="BA1428" s="74">
        <f t="shared" si="773"/>
        <v>0</v>
      </c>
      <c r="BB1428" s="193">
        <f t="shared" si="793"/>
        <v>0</v>
      </c>
      <c r="BC1428" s="102">
        <f t="shared" si="794"/>
        <v>0</v>
      </c>
      <c r="BD1428" s="102">
        <f t="shared" si="795"/>
        <v>0</v>
      </c>
      <c r="BE1428" s="413" t="s">
        <v>69</v>
      </c>
    </row>
    <row r="1429" spans="1:57" s="65" customFormat="1" ht="12" customHeight="1" x14ac:dyDescent="0.2">
      <c r="A1429" s="43">
        <v>1414</v>
      </c>
      <c r="B1429" s="166"/>
      <c r="C1429" s="166"/>
      <c r="D1429" s="166"/>
      <c r="E1429" s="162"/>
      <c r="F1429" s="166"/>
      <c r="G1429" s="162"/>
      <c r="H1429" s="162"/>
      <c r="I1429" s="189">
        <f t="shared" si="774"/>
        <v>0</v>
      </c>
      <c r="J1429" s="195"/>
      <c r="K1429" s="162"/>
      <c r="L1429" s="168"/>
      <c r="M1429" s="75">
        <f>_xlfn.XLOOKUP(L1429,list_vat[Страна],list_vat[Ставка НДС %],0,0)</f>
        <v>0</v>
      </c>
      <c r="N1429" s="162">
        <f t="shared" si="775"/>
        <v>0</v>
      </c>
      <c r="O1429" s="169"/>
      <c r="P1429" s="74">
        <f t="shared" si="796"/>
        <v>0</v>
      </c>
      <c r="Q1429" s="162"/>
      <c r="R1429" s="162" t="str">
        <f t="shared" si="776"/>
        <v>введи курс</v>
      </c>
      <c r="S1429" s="196">
        <f t="shared" si="777"/>
        <v>0</v>
      </c>
      <c r="T1429" s="192">
        <f t="shared" si="778"/>
        <v>0</v>
      </c>
      <c r="U1429" s="76">
        <f t="shared" si="779"/>
        <v>0</v>
      </c>
      <c r="V1429" s="123">
        <f t="shared" si="780"/>
        <v>0</v>
      </c>
      <c r="W1429" s="191"/>
      <c r="X1429" s="170"/>
      <c r="Y1429" s="74">
        <f t="shared" si="765"/>
        <v>0</v>
      </c>
      <c r="Z1429" s="188"/>
      <c r="AA1429" s="130">
        <f t="shared" si="781"/>
        <v>0</v>
      </c>
      <c r="AB1429" s="74">
        <f t="shared" si="782"/>
        <v>0</v>
      </c>
      <c r="AC1429" s="356"/>
      <c r="AD1429" s="130" cm="1">
        <f t="array" ref="AD1429">IFERROR(ROUND((_xlfn.IFS(offer_sale_type="поставка",AB1429,offer_sale_type="транзит",S1429)*(1+AC1429))/E1429,2),0)</f>
        <v>0</v>
      </c>
      <c r="AE1429" s="74">
        <f t="shared" si="783"/>
        <v>0</v>
      </c>
      <c r="AF1429" s="123" cm="1">
        <f t="array" ref="AF1429">IFERROR(ROUND(_xlfn.IFS(offer_sale_type="поставка",AB1429,offer_sale_type="транзит",S1429)*AC1429,2),0)</f>
        <v>0</v>
      </c>
      <c r="AG1429" s="130">
        <f t="shared" si="766"/>
        <v>0</v>
      </c>
      <c r="AH1429" s="74">
        <f t="shared" si="767"/>
        <v>0</v>
      </c>
      <c r="AI1429" s="123">
        <f t="shared" si="768"/>
        <v>0</v>
      </c>
      <c r="AJ1429" s="118">
        <f t="shared" si="784"/>
        <v>0</v>
      </c>
      <c r="AK1429" s="74">
        <f t="shared" si="785"/>
        <v>0</v>
      </c>
      <c r="AL1429" s="174">
        <f t="shared" si="786"/>
        <v>0</v>
      </c>
      <c r="AM1429" s="175">
        <f t="shared" si="769"/>
        <v>0</v>
      </c>
      <c r="AN1429" s="130">
        <f t="shared" si="787"/>
        <v>0</v>
      </c>
      <c r="AO1429" s="74">
        <f t="shared" si="770"/>
        <v>0</v>
      </c>
      <c r="AP1429" s="123">
        <f t="shared" si="788"/>
        <v>0</v>
      </c>
      <c r="AQ1429" s="118">
        <f t="shared" si="771"/>
        <v>0</v>
      </c>
      <c r="AR1429" s="82" t="str">
        <f t="shared" si="789"/>
        <v>https://www.alta.ru/tnved/code//</v>
      </c>
      <c r="AS1429" s="157"/>
      <c r="AT1429" s="162"/>
      <c r="AU1429" s="74">
        <f t="shared" si="772"/>
        <v>0</v>
      </c>
      <c r="AV1429" s="157"/>
      <c r="AW1429" s="75">
        <f>_xlfn.IFNA(VLOOKUP(L1429,list_vat[],3,FALSE),0)</f>
        <v>0</v>
      </c>
      <c r="AX1429" s="74">
        <f t="shared" si="790"/>
        <v>0</v>
      </c>
      <c r="AY1429" s="74">
        <f t="shared" si="791"/>
        <v>0</v>
      </c>
      <c r="AZ1429" s="130">
        <f t="shared" si="792"/>
        <v>0</v>
      </c>
      <c r="BA1429" s="74">
        <f t="shared" si="773"/>
        <v>0</v>
      </c>
      <c r="BB1429" s="193">
        <f t="shared" si="793"/>
        <v>0</v>
      </c>
      <c r="BC1429" s="102">
        <f t="shared" si="794"/>
        <v>0</v>
      </c>
      <c r="BD1429" s="102">
        <f t="shared" si="795"/>
        <v>0</v>
      </c>
      <c r="BE1429" s="413" t="s">
        <v>69</v>
      </c>
    </row>
    <row r="1430" spans="1:57" s="65" customFormat="1" ht="12" customHeight="1" x14ac:dyDescent="0.2">
      <c r="A1430" s="43">
        <v>1415</v>
      </c>
      <c r="B1430" s="166"/>
      <c r="C1430" s="166"/>
      <c r="D1430" s="166"/>
      <c r="E1430" s="162"/>
      <c r="F1430" s="166"/>
      <c r="G1430" s="162"/>
      <c r="H1430" s="162"/>
      <c r="I1430" s="189">
        <f t="shared" si="774"/>
        <v>0</v>
      </c>
      <c r="J1430" s="195"/>
      <c r="K1430" s="162"/>
      <c r="L1430" s="168"/>
      <c r="M1430" s="75">
        <f>_xlfn.XLOOKUP(L1430,list_vat[Страна],list_vat[Ставка НДС %],0,0)</f>
        <v>0</v>
      </c>
      <c r="N1430" s="162">
        <f t="shared" si="775"/>
        <v>0</v>
      </c>
      <c r="O1430" s="169"/>
      <c r="P1430" s="74">
        <f t="shared" si="796"/>
        <v>0</v>
      </c>
      <c r="Q1430" s="162"/>
      <c r="R1430" s="162" t="str">
        <f t="shared" si="776"/>
        <v>введи курс</v>
      </c>
      <c r="S1430" s="196">
        <f t="shared" si="777"/>
        <v>0</v>
      </c>
      <c r="T1430" s="192">
        <f t="shared" si="778"/>
        <v>0</v>
      </c>
      <c r="U1430" s="76">
        <f t="shared" si="779"/>
        <v>0</v>
      </c>
      <c r="V1430" s="123">
        <f t="shared" si="780"/>
        <v>0</v>
      </c>
      <c r="W1430" s="191"/>
      <c r="X1430" s="170"/>
      <c r="Y1430" s="74">
        <f t="shared" si="765"/>
        <v>0</v>
      </c>
      <c r="Z1430" s="188"/>
      <c r="AA1430" s="130">
        <f t="shared" si="781"/>
        <v>0</v>
      </c>
      <c r="AB1430" s="74">
        <f t="shared" si="782"/>
        <v>0</v>
      </c>
      <c r="AC1430" s="356"/>
      <c r="AD1430" s="130" cm="1">
        <f t="array" ref="AD1430">IFERROR(ROUND((_xlfn.IFS(offer_sale_type="поставка",AB1430,offer_sale_type="транзит",S1430)*(1+AC1430))/E1430,2),0)</f>
        <v>0</v>
      </c>
      <c r="AE1430" s="74">
        <f t="shared" si="783"/>
        <v>0</v>
      </c>
      <c r="AF1430" s="123" cm="1">
        <f t="array" ref="AF1430">IFERROR(ROUND(_xlfn.IFS(offer_sale_type="поставка",AB1430,offer_sale_type="транзит",S1430)*AC1430,2),0)</f>
        <v>0</v>
      </c>
      <c r="AG1430" s="130">
        <f t="shared" si="766"/>
        <v>0</v>
      </c>
      <c r="AH1430" s="74">
        <f t="shared" si="767"/>
        <v>0</v>
      </c>
      <c r="AI1430" s="123">
        <f t="shared" si="768"/>
        <v>0</v>
      </c>
      <c r="AJ1430" s="118">
        <f t="shared" si="784"/>
        <v>0</v>
      </c>
      <c r="AK1430" s="74">
        <f t="shared" si="785"/>
        <v>0</v>
      </c>
      <c r="AL1430" s="174">
        <f t="shared" si="786"/>
        <v>0</v>
      </c>
      <c r="AM1430" s="175">
        <f t="shared" si="769"/>
        <v>0</v>
      </c>
      <c r="AN1430" s="130">
        <f t="shared" si="787"/>
        <v>0</v>
      </c>
      <c r="AO1430" s="74">
        <f t="shared" si="770"/>
        <v>0</v>
      </c>
      <c r="AP1430" s="123">
        <f t="shared" si="788"/>
        <v>0</v>
      </c>
      <c r="AQ1430" s="118">
        <f t="shared" si="771"/>
        <v>0</v>
      </c>
      <c r="AR1430" s="82" t="str">
        <f t="shared" si="789"/>
        <v>https://www.alta.ru/tnved/code//</v>
      </c>
      <c r="AS1430" s="157"/>
      <c r="AT1430" s="162"/>
      <c r="AU1430" s="74">
        <f t="shared" si="772"/>
        <v>0</v>
      </c>
      <c r="AV1430" s="157"/>
      <c r="AW1430" s="75">
        <f>_xlfn.IFNA(VLOOKUP(L1430,list_vat[],3,FALSE),0)</f>
        <v>0</v>
      </c>
      <c r="AX1430" s="74">
        <f t="shared" si="790"/>
        <v>0</v>
      </c>
      <c r="AY1430" s="74">
        <f t="shared" si="791"/>
        <v>0</v>
      </c>
      <c r="AZ1430" s="130">
        <f t="shared" si="792"/>
        <v>0</v>
      </c>
      <c r="BA1430" s="74">
        <f t="shared" si="773"/>
        <v>0</v>
      </c>
      <c r="BB1430" s="193">
        <f t="shared" si="793"/>
        <v>0</v>
      </c>
      <c r="BC1430" s="102">
        <f t="shared" si="794"/>
        <v>0</v>
      </c>
      <c r="BD1430" s="102">
        <f t="shared" si="795"/>
        <v>0</v>
      </c>
      <c r="BE1430" s="413" t="s">
        <v>69</v>
      </c>
    </row>
    <row r="1431" spans="1:57" s="65" customFormat="1" ht="12" customHeight="1" x14ac:dyDescent="0.2">
      <c r="A1431" s="43">
        <v>1416</v>
      </c>
      <c r="B1431" s="166"/>
      <c r="C1431" s="166"/>
      <c r="D1431" s="166"/>
      <c r="E1431" s="162"/>
      <c r="F1431" s="166"/>
      <c r="G1431" s="162"/>
      <c r="H1431" s="162"/>
      <c r="I1431" s="189">
        <f t="shared" si="774"/>
        <v>0</v>
      </c>
      <c r="J1431" s="195"/>
      <c r="K1431" s="162"/>
      <c r="L1431" s="168"/>
      <c r="M1431" s="75">
        <f>_xlfn.XLOOKUP(L1431,list_vat[Страна],list_vat[Ставка НДС %],0,0)</f>
        <v>0</v>
      </c>
      <c r="N1431" s="162">
        <f t="shared" si="775"/>
        <v>0</v>
      </c>
      <c r="O1431" s="169"/>
      <c r="P1431" s="74">
        <f t="shared" si="796"/>
        <v>0</v>
      </c>
      <c r="Q1431" s="162"/>
      <c r="R1431" s="162" t="str">
        <f t="shared" si="776"/>
        <v>введи курс</v>
      </c>
      <c r="S1431" s="196">
        <f t="shared" si="777"/>
        <v>0</v>
      </c>
      <c r="T1431" s="192">
        <f t="shared" si="778"/>
        <v>0</v>
      </c>
      <c r="U1431" s="76">
        <f t="shared" si="779"/>
        <v>0</v>
      </c>
      <c r="V1431" s="123">
        <f t="shared" si="780"/>
        <v>0</v>
      </c>
      <c r="W1431" s="191"/>
      <c r="X1431" s="170"/>
      <c r="Y1431" s="74">
        <f t="shared" si="765"/>
        <v>0</v>
      </c>
      <c r="Z1431" s="188"/>
      <c r="AA1431" s="130">
        <f t="shared" si="781"/>
        <v>0</v>
      </c>
      <c r="AB1431" s="74">
        <f t="shared" si="782"/>
        <v>0</v>
      </c>
      <c r="AC1431" s="356"/>
      <c r="AD1431" s="130" cm="1">
        <f t="array" ref="AD1431">IFERROR(ROUND((_xlfn.IFS(offer_sale_type="поставка",AB1431,offer_sale_type="транзит",S1431)*(1+AC1431))/E1431,2),0)</f>
        <v>0</v>
      </c>
      <c r="AE1431" s="74">
        <f t="shared" si="783"/>
        <v>0</v>
      </c>
      <c r="AF1431" s="123" cm="1">
        <f t="array" ref="AF1431">IFERROR(ROUND(_xlfn.IFS(offer_sale_type="поставка",AB1431,offer_sale_type="транзит",S1431)*AC1431,2),0)</f>
        <v>0</v>
      </c>
      <c r="AG1431" s="130">
        <f t="shared" si="766"/>
        <v>0</v>
      </c>
      <c r="AH1431" s="74">
        <f t="shared" si="767"/>
        <v>0</v>
      </c>
      <c r="AI1431" s="123">
        <f t="shared" si="768"/>
        <v>0</v>
      </c>
      <c r="AJ1431" s="118">
        <f t="shared" si="784"/>
        <v>0</v>
      </c>
      <c r="AK1431" s="74">
        <f t="shared" si="785"/>
        <v>0</v>
      </c>
      <c r="AL1431" s="174">
        <f t="shared" si="786"/>
        <v>0</v>
      </c>
      <c r="AM1431" s="175">
        <f t="shared" si="769"/>
        <v>0</v>
      </c>
      <c r="AN1431" s="130">
        <f t="shared" si="787"/>
        <v>0</v>
      </c>
      <c r="AO1431" s="74">
        <f t="shared" si="770"/>
        <v>0</v>
      </c>
      <c r="AP1431" s="123">
        <f t="shared" si="788"/>
        <v>0</v>
      </c>
      <c r="AQ1431" s="118">
        <f t="shared" si="771"/>
        <v>0</v>
      </c>
      <c r="AR1431" s="82" t="str">
        <f t="shared" si="789"/>
        <v>https://www.alta.ru/tnved/code//</v>
      </c>
      <c r="AS1431" s="157"/>
      <c r="AT1431" s="162"/>
      <c r="AU1431" s="74">
        <f t="shared" si="772"/>
        <v>0</v>
      </c>
      <c r="AV1431" s="157"/>
      <c r="AW1431" s="75">
        <f>_xlfn.IFNA(VLOOKUP(L1431,list_vat[],3,FALSE),0)</f>
        <v>0</v>
      </c>
      <c r="AX1431" s="74">
        <f t="shared" si="790"/>
        <v>0</v>
      </c>
      <c r="AY1431" s="74">
        <f t="shared" si="791"/>
        <v>0</v>
      </c>
      <c r="AZ1431" s="130">
        <f t="shared" si="792"/>
        <v>0</v>
      </c>
      <c r="BA1431" s="74">
        <f t="shared" si="773"/>
        <v>0</v>
      </c>
      <c r="BB1431" s="193">
        <f t="shared" si="793"/>
        <v>0</v>
      </c>
      <c r="BC1431" s="102">
        <f t="shared" si="794"/>
        <v>0</v>
      </c>
      <c r="BD1431" s="102">
        <f t="shared" si="795"/>
        <v>0</v>
      </c>
      <c r="BE1431" s="413" t="s">
        <v>69</v>
      </c>
    </row>
    <row r="1432" spans="1:57" s="65" customFormat="1" ht="12" customHeight="1" x14ac:dyDescent="0.2">
      <c r="A1432" s="43">
        <v>1417</v>
      </c>
      <c r="B1432" s="166"/>
      <c r="C1432" s="166"/>
      <c r="D1432" s="166"/>
      <c r="E1432" s="162"/>
      <c r="F1432" s="166"/>
      <c r="G1432" s="162"/>
      <c r="H1432" s="162"/>
      <c r="I1432" s="189">
        <f t="shared" si="774"/>
        <v>0</v>
      </c>
      <c r="J1432" s="195"/>
      <c r="K1432" s="162"/>
      <c r="L1432" s="168"/>
      <c r="M1432" s="75">
        <f>_xlfn.XLOOKUP(L1432,list_vat[Страна],list_vat[Ставка НДС %],0,0)</f>
        <v>0</v>
      </c>
      <c r="N1432" s="162">
        <f t="shared" si="775"/>
        <v>0</v>
      </c>
      <c r="O1432" s="169"/>
      <c r="P1432" s="74">
        <f t="shared" si="796"/>
        <v>0</v>
      </c>
      <c r="Q1432" s="162"/>
      <c r="R1432" s="162" t="str">
        <f t="shared" si="776"/>
        <v>введи курс</v>
      </c>
      <c r="S1432" s="196">
        <f t="shared" si="777"/>
        <v>0</v>
      </c>
      <c r="T1432" s="192">
        <f t="shared" si="778"/>
        <v>0</v>
      </c>
      <c r="U1432" s="76">
        <f t="shared" si="779"/>
        <v>0</v>
      </c>
      <c r="V1432" s="123">
        <f t="shared" si="780"/>
        <v>0</v>
      </c>
      <c r="W1432" s="191"/>
      <c r="X1432" s="170"/>
      <c r="Y1432" s="74">
        <f t="shared" si="765"/>
        <v>0</v>
      </c>
      <c r="Z1432" s="188"/>
      <c r="AA1432" s="130">
        <f t="shared" si="781"/>
        <v>0</v>
      </c>
      <c r="AB1432" s="74">
        <f t="shared" si="782"/>
        <v>0</v>
      </c>
      <c r="AC1432" s="356"/>
      <c r="AD1432" s="130" cm="1">
        <f t="array" ref="AD1432">IFERROR(ROUND((_xlfn.IFS(offer_sale_type="поставка",AB1432,offer_sale_type="транзит",S1432)*(1+AC1432))/E1432,2),0)</f>
        <v>0</v>
      </c>
      <c r="AE1432" s="74">
        <f t="shared" si="783"/>
        <v>0</v>
      </c>
      <c r="AF1432" s="123" cm="1">
        <f t="array" ref="AF1432">IFERROR(ROUND(_xlfn.IFS(offer_sale_type="поставка",AB1432,offer_sale_type="транзит",S1432)*AC1432,2),0)</f>
        <v>0</v>
      </c>
      <c r="AG1432" s="130">
        <f t="shared" si="766"/>
        <v>0</v>
      </c>
      <c r="AH1432" s="74">
        <f t="shared" si="767"/>
        <v>0</v>
      </c>
      <c r="AI1432" s="123">
        <f t="shared" si="768"/>
        <v>0</v>
      </c>
      <c r="AJ1432" s="118">
        <f t="shared" si="784"/>
        <v>0</v>
      </c>
      <c r="AK1432" s="74">
        <f t="shared" si="785"/>
        <v>0</v>
      </c>
      <c r="AL1432" s="174">
        <f t="shared" si="786"/>
        <v>0</v>
      </c>
      <c r="AM1432" s="175">
        <f t="shared" si="769"/>
        <v>0</v>
      </c>
      <c r="AN1432" s="130">
        <f t="shared" si="787"/>
        <v>0</v>
      </c>
      <c r="AO1432" s="74">
        <f t="shared" si="770"/>
        <v>0</v>
      </c>
      <c r="AP1432" s="123">
        <f t="shared" si="788"/>
        <v>0</v>
      </c>
      <c r="AQ1432" s="118">
        <f t="shared" si="771"/>
        <v>0</v>
      </c>
      <c r="AR1432" s="82" t="str">
        <f t="shared" si="789"/>
        <v>https://www.alta.ru/tnved/code//</v>
      </c>
      <c r="AS1432" s="157"/>
      <c r="AT1432" s="162"/>
      <c r="AU1432" s="74">
        <f t="shared" si="772"/>
        <v>0</v>
      </c>
      <c r="AV1432" s="157"/>
      <c r="AW1432" s="75">
        <f>_xlfn.IFNA(VLOOKUP(L1432,list_vat[],3,FALSE),0)</f>
        <v>0</v>
      </c>
      <c r="AX1432" s="74">
        <f t="shared" si="790"/>
        <v>0</v>
      </c>
      <c r="AY1432" s="74">
        <f t="shared" si="791"/>
        <v>0</v>
      </c>
      <c r="AZ1432" s="130">
        <f t="shared" si="792"/>
        <v>0</v>
      </c>
      <c r="BA1432" s="74">
        <f t="shared" si="773"/>
        <v>0</v>
      </c>
      <c r="BB1432" s="193">
        <f t="shared" si="793"/>
        <v>0</v>
      </c>
      <c r="BC1432" s="102">
        <f t="shared" si="794"/>
        <v>0</v>
      </c>
      <c r="BD1432" s="102">
        <f t="shared" si="795"/>
        <v>0</v>
      </c>
      <c r="BE1432" s="413" t="s">
        <v>69</v>
      </c>
    </row>
    <row r="1433" spans="1:57" s="65" customFormat="1" ht="12" customHeight="1" x14ac:dyDescent="0.2">
      <c r="A1433" s="43">
        <v>1418</v>
      </c>
      <c r="B1433" s="166"/>
      <c r="C1433" s="166"/>
      <c r="D1433" s="166"/>
      <c r="E1433" s="162"/>
      <c r="F1433" s="166"/>
      <c r="G1433" s="162"/>
      <c r="H1433" s="162"/>
      <c r="I1433" s="189">
        <f t="shared" si="774"/>
        <v>0</v>
      </c>
      <c r="J1433" s="195"/>
      <c r="K1433" s="162"/>
      <c r="L1433" s="168"/>
      <c r="M1433" s="75">
        <f>_xlfn.XLOOKUP(L1433,list_vat[Страна],list_vat[Ставка НДС %],0,0)</f>
        <v>0</v>
      </c>
      <c r="N1433" s="162">
        <f t="shared" si="775"/>
        <v>0</v>
      </c>
      <c r="O1433" s="169"/>
      <c r="P1433" s="74">
        <f t="shared" si="796"/>
        <v>0</v>
      </c>
      <c r="Q1433" s="162"/>
      <c r="R1433" s="162" t="str">
        <f t="shared" si="776"/>
        <v>введи курс</v>
      </c>
      <c r="S1433" s="196">
        <f t="shared" si="777"/>
        <v>0</v>
      </c>
      <c r="T1433" s="192">
        <f t="shared" si="778"/>
        <v>0</v>
      </c>
      <c r="U1433" s="76">
        <f t="shared" si="779"/>
        <v>0</v>
      </c>
      <c r="V1433" s="123">
        <f t="shared" si="780"/>
        <v>0</v>
      </c>
      <c r="W1433" s="191"/>
      <c r="X1433" s="170"/>
      <c r="Y1433" s="74">
        <f t="shared" si="765"/>
        <v>0</v>
      </c>
      <c r="Z1433" s="188"/>
      <c r="AA1433" s="130">
        <f t="shared" si="781"/>
        <v>0</v>
      </c>
      <c r="AB1433" s="74">
        <f t="shared" si="782"/>
        <v>0</v>
      </c>
      <c r="AC1433" s="356"/>
      <c r="AD1433" s="130" cm="1">
        <f t="array" ref="AD1433">IFERROR(ROUND((_xlfn.IFS(offer_sale_type="поставка",AB1433,offer_sale_type="транзит",S1433)*(1+AC1433))/E1433,2),0)</f>
        <v>0</v>
      </c>
      <c r="AE1433" s="74">
        <f t="shared" si="783"/>
        <v>0</v>
      </c>
      <c r="AF1433" s="123" cm="1">
        <f t="array" ref="AF1433">IFERROR(ROUND(_xlfn.IFS(offer_sale_type="поставка",AB1433,offer_sale_type="транзит",S1433)*AC1433,2),0)</f>
        <v>0</v>
      </c>
      <c r="AG1433" s="130">
        <f t="shared" si="766"/>
        <v>0</v>
      </c>
      <c r="AH1433" s="74">
        <f t="shared" si="767"/>
        <v>0</v>
      </c>
      <c r="AI1433" s="123">
        <f t="shared" si="768"/>
        <v>0</v>
      </c>
      <c r="AJ1433" s="118">
        <f t="shared" si="784"/>
        <v>0</v>
      </c>
      <c r="AK1433" s="74">
        <f t="shared" si="785"/>
        <v>0</v>
      </c>
      <c r="AL1433" s="174">
        <f t="shared" si="786"/>
        <v>0</v>
      </c>
      <c r="AM1433" s="175">
        <f t="shared" si="769"/>
        <v>0</v>
      </c>
      <c r="AN1433" s="130">
        <f t="shared" si="787"/>
        <v>0</v>
      </c>
      <c r="AO1433" s="74">
        <f t="shared" si="770"/>
        <v>0</v>
      </c>
      <c r="AP1433" s="123">
        <f t="shared" si="788"/>
        <v>0</v>
      </c>
      <c r="AQ1433" s="118">
        <f t="shared" si="771"/>
        <v>0</v>
      </c>
      <c r="AR1433" s="82" t="str">
        <f t="shared" si="789"/>
        <v>https://www.alta.ru/tnved/code//</v>
      </c>
      <c r="AS1433" s="157"/>
      <c r="AT1433" s="162"/>
      <c r="AU1433" s="74">
        <f t="shared" si="772"/>
        <v>0</v>
      </c>
      <c r="AV1433" s="157"/>
      <c r="AW1433" s="75">
        <f>_xlfn.IFNA(VLOOKUP(L1433,list_vat[],3,FALSE),0)</f>
        <v>0</v>
      </c>
      <c r="AX1433" s="74">
        <f t="shared" si="790"/>
        <v>0</v>
      </c>
      <c r="AY1433" s="74">
        <f t="shared" si="791"/>
        <v>0</v>
      </c>
      <c r="AZ1433" s="130">
        <f t="shared" si="792"/>
        <v>0</v>
      </c>
      <c r="BA1433" s="74">
        <f t="shared" si="773"/>
        <v>0</v>
      </c>
      <c r="BB1433" s="193">
        <f t="shared" si="793"/>
        <v>0</v>
      </c>
      <c r="BC1433" s="102">
        <f t="shared" si="794"/>
        <v>0</v>
      </c>
      <c r="BD1433" s="102">
        <f t="shared" si="795"/>
        <v>0</v>
      </c>
      <c r="BE1433" s="413" t="s">
        <v>69</v>
      </c>
    </row>
    <row r="1434" spans="1:57" s="65" customFormat="1" ht="12" customHeight="1" x14ac:dyDescent="0.2">
      <c r="A1434" s="43">
        <v>1419</v>
      </c>
      <c r="B1434" s="166"/>
      <c r="C1434" s="166"/>
      <c r="D1434" s="166"/>
      <c r="E1434" s="162"/>
      <c r="F1434" s="166"/>
      <c r="G1434" s="162"/>
      <c r="H1434" s="162"/>
      <c r="I1434" s="189">
        <f t="shared" si="774"/>
        <v>0</v>
      </c>
      <c r="J1434" s="195"/>
      <c r="K1434" s="162"/>
      <c r="L1434" s="168"/>
      <c r="M1434" s="75">
        <f>_xlfn.XLOOKUP(L1434,list_vat[Страна],list_vat[Ставка НДС %],0,0)</f>
        <v>0</v>
      </c>
      <c r="N1434" s="162">
        <f t="shared" si="775"/>
        <v>0</v>
      </c>
      <c r="O1434" s="169"/>
      <c r="P1434" s="74">
        <f t="shared" si="796"/>
        <v>0</v>
      </c>
      <c r="Q1434" s="162"/>
      <c r="R1434" s="162" t="str">
        <f t="shared" si="776"/>
        <v>введи курс</v>
      </c>
      <c r="S1434" s="196">
        <f t="shared" si="777"/>
        <v>0</v>
      </c>
      <c r="T1434" s="192">
        <f t="shared" si="778"/>
        <v>0</v>
      </c>
      <c r="U1434" s="76">
        <f t="shared" si="779"/>
        <v>0</v>
      </c>
      <c r="V1434" s="123">
        <f t="shared" si="780"/>
        <v>0</v>
      </c>
      <c r="W1434" s="191"/>
      <c r="X1434" s="170"/>
      <c r="Y1434" s="74">
        <f t="shared" si="765"/>
        <v>0</v>
      </c>
      <c r="Z1434" s="188"/>
      <c r="AA1434" s="130">
        <f t="shared" si="781"/>
        <v>0</v>
      </c>
      <c r="AB1434" s="74">
        <f t="shared" si="782"/>
        <v>0</v>
      </c>
      <c r="AC1434" s="356"/>
      <c r="AD1434" s="130" cm="1">
        <f t="array" ref="AD1434">IFERROR(ROUND((_xlfn.IFS(offer_sale_type="поставка",AB1434,offer_sale_type="транзит",S1434)*(1+AC1434))/E1434,2),0)</f>
        <v>0</v>
      </c>
      <c r="AE1434" s="74">
        <f t="shared" si="783"/>
        <v>0</v>
      </c>
      <c r="AF1434" s="123" cm="1">
        <f t="array" ref="AF1434">IFERROR(ROUND(_xlfn.IFS(offer_sale_type="поставка",AB1434,offer_sale_type="транзит",S1434)*AC1434,2),0)</f>
        <v>0</v>
      </c>
      <c r="AG1434" s="130">
        <f t="shared" si="766"/>
        <v>0</v>
      </c>
      <c r="AH1434" s="74">
        <f t="shared" si="767"/>
        <v>0</v>
      </c>
      <c r="AI1434" s="123">
        <f t="shared" si="768"/>
        <v>0</v>
      </c>
      <c r="AJ1434" s="118">
        <f t="shared" si="784"/>
        <v>0</v>
      </c>
      <c r="AK1434" s="74">
        <f t="shared" si="785"/>
        <v>0</v>
      </c>
      <c r="AL1434" s="174">
        <f t="shared" si="786"/>
        <v>0</v>
      </c>
      <c r="AM1434" s="175">
        <f t="shared" si="769"/>
        <v>0</v>
      </c>
      <c r="AN1434" s="130">
        <f t="shared" si="787"/>
        <v>0</v>
      </c>
      <c r="AO1434" s="74">
        <f t="shared" si="770"/>
        <v>0</v>
      </c>
      <c r="AP1434" s="123">
        <f t="shared" si="788"/>
        <v>0</v>
      </c>
      <c r="AQ1434" s="118">
        <f t="shared" si="771"/>
        <v>0</v>
      </c>
      <c r="AR1434" s="82" t="str">
        <f t="shared" si="789"/>
        <v>https://www.alta.ru/tnved/code//</v>
      </c>
      <c r="AS1434" s="157"/>
      <c r="AT1434" s="162"/>
      <c r="AU1434" s="74">
        <f t="shared" si="772"/>
        <v>0</v>
      </c>
      <c r="AV1434" s="157"/>
      <c r="AW1434" s="75">
        <f>_xlfn.IFNA(VLOOKUP(L1434,list_vat[],3,FALSE),0)</f>
        <v>0</v>
      </c>
      <c r="AX1434" s="74">
        <f t="shared" si="790"/>
        <v>0</v>
      </c>
      <c r="AY1434" s="74">
        <f t="shared" si="791"/>
        <v>0</v>
      </c>
      <c r="AZ1434" s="130">
        <f t="shared" si="792"/>
        <v>0</v>
      </c>
      <c r="BA1434" s="74">
        <f t="shared" si="773"/>
        <v>0</v>
      </c>
      <c r="BB1434" s="193">
        <f t="shared" si="793"/>
        <v>0</v>
      </c>
      <c r="BC1434" s="102">
        <f t="shared" si="794"/>
        <v>0</v>
      </c>
      <c r="BD1434" s="102">
        <f t="shared" si="795"/>
        <v>0</v>
      </c>
      <c r="BE1434" s="413" t="s">
        <v>69</v>
      </c>
    </row>
    <row r="1435" spans="1:57" s="65" customFormat="1" ht="12" customHeight="1" x14ac:dyDescent="0.2">
      <c r="A1435" s="43">
        <v>1420</v>
      </c>
      <c r="B1435" s="166"/>
      <c r="C1435" s="166"/>
      <c r="D1435" s="166"/>
      <c r="E1435" s="162"/>
      <c r="F1435" s="166"/>
      <c r="G1435" s="162"/>
      <c r="H1435" s="162"/>
      <c r="I1435" s="189">
        <f t="shared" si="774"/>
        <v>0</v>
      </c>
      <c r="J1435" s="195"/>
      <c r="K1435" s="162"/>
      <c r="L1435" s="168"/>
      <c r="M1435" s="75">
        <f>_xlfn.XLOOKUP(L1435,list_vat[Страна],list_vat[Ставка НДС %],0,0)</f>
        <v>0</v>
      </c>
      <c r="N1435" s="162">
        <f t="shared" si="775"/>
        <v>0</v>
      </c>
      <c r="O1435" s="169"/>
      <c r="P1435" s="74">
        <f t="shared" si="796"/>
        <v>0</v>
      </c>
      <c r="Q1435" s="162"/>
      <c r="R1435" s="162" t="str">
        <f t="shared" si="776"/>
        <v>введи курс</v>
      </c>
      <c r="S1435" s="196">
        <f t="shared" si="777"/>
        <v>0</v>
      </c>
      <c r="T1435" s="192">
        <f t="shared" si="778"/>
        <v>0</v>
      </c>
      <c r="U1435" s="76">
        <f t="shared" si="779"/>
        <v>0</v>
      </c>
      <c r="V1435" s="123">
        <f t="shared" si="780"/>
        <v>0</v>
      </c>
      <c r="W1435" s="191"/>
      <c r="X1435" s="170"/>
      <c r="Y1435" s="74">
        <f t="shared" si="765"/>
        <v>0</v>
      </c>
      <c r="Z1435" s="188"/>
      <c r="AA1435" s="130">
        <f t="shared" si="781"/>
        <v>0</v>
      </c>
      <c r="AB1435" s="74">
        <f t="shared" si="782"/>
        <v>0</v>
      </c>
      <c r="AC1435" s="356"/>
      <c r="AD1435" s="130" cm="1">
        <f t="array" ref="AD1435">IFERROR(ROUND((_xlfn.IFS(offer_sale_type="поставка",AB1435,offer_sale_type="транзит",S1435)*(1+AC1435))/E1435,2),0)</f>
        <v>0</v>
      </c>
      <c r="AE1435" s="74">
        <f t="shared" si="783"/>
        <v>0</v>
      </c>
      <c r="AF1435" s="123" cm="1">
        <f t="array" ref="AF1435">IFERROR(ROUND(_xlfn.IFS(offer_sale_type="поставка",AB1435,offer_sale_type="транзит",S1435)*AC1435,2),0)</f>
        <v>0</v>
      </c>
      <c r="AG1435" s="130">
        <f t="shared" si="766"/>
        <v>0</v>
      </c>
      <c r="AH1435" s="74">
        <f t="shared" si="767"/>
        <v>0</v>
      </c>
      <c r="AI1435" s="123">
        <f t="shared" si="768"/>
        <v>0</v>
      </c>
      <c r="AJ1435" s="118">
        <f t="shared" si="784"/>
        <v>0</v>
      </c>
      <c r="AK1435" s="74">
        <f t="shared" si="785"/>
        <v>0</v>
      </c>
      <c r="AL1435" s="174">
        <f t="shared" si="786"/>
        <v>0</v>
      </c>
      <c r="AM1435" s="175">
        <f t="shared" si="769"/>
        <v>0</v>
      </c>
      <c r="AN1435" s="130">
        <f t="shared" si="787"/>
        <v>0</v>
      </c>
      <c r="AO1435" s="74">
        <f t="shared" si="770"/>
        <v>0</v>
      </c>
      <c r="AP1435" s="123">
        <f t="shared" si="788"/>
        <v>0</v>
      </c>
      <c r="AQ1435" s="118">
        <f t="shared" si="771"/>
        <v>0</v>
      </c>
      <c r="AR1435" s="82" t="str">
        <f t="shared" si="789"/>
        <v>https://www.alta.ru/tnved/code//</v>
      </c>
      <c r="AS1435" s="157"/>
      <c r="AT1435" s="162"/>
      <c r="AU1435" s="74">
        <f t="shared" si="772"/>
        <v>0</v>
      </c>
      <c r="AV1435" s="157"/>
      <c r="AW1435" s="75">
        <f>_xlfn.IFNA(VLOOKUP(L1435,list_vat[],3,FALSE),0)</f>
        <v>0</v>
      </c>
      <c r="AX1435" s="74">
        <f t="shared" si="790"/>
        <v>0</v>
      </c>
      <c r="AY1435" s="74">
        <f t="shared" si="791"/>
        <v>0</v>
      </c>
      <c r="AZ1435" s="130">
        <f t="shared" si="792"/>
        <v>0</v>
      </c>
      <c r="BA1435" s="74">
        <f t="shared" si="773"/>
        <v>0</v>
      </c>
      <c r="BB1435" s="193">
        <f t="shared" si="793"/>
        <v>0</v>
      </c>
      <c r="BC1435" s="102">
        <f t="shared" si="794"/>
        <v>0</v>
      </c>
      <c r="BD1435" s="102">
        <f t="shared" si="795"/>
        <v>0</v>
      </c>
      <c r="BE1435" s="413" t="s">
        <v>69</v>
      </c>
    </row>
    <row r="1436" spans="1:57" s="65" customFormat="1" ht="12" customHeight="1" x14ac:dyDescent="0.2">
      <c r="A1436" s="43">
        <v>1421</v>
      </c>
      <c r="B1436" s="166"/>
      <c r="C1436" s="166"/>
      <c r="D1436" s="166"/>
      <c r="E1436" s="162"/>
      <c r="F1436" s="166"/>
      <c r="G1436" s="162"/>
      <c r="H1436" s="162"/>
      <c r="I1436" s="189">
        <f t="shared" si="774"/>
        <v>0</v>
      </c>
      <c r="J1436" s="195"/>
      <c r="K1436" s="162"/>
      <c r="L1436" s="168"/>
      <c r="M1436" s="75">
        <f>_xlfn.XLOOKUP(L1436,list_vat[Страна],list_vat[Ставка НДС %],0,0)</f>
        <v>0</v>
      </c>
      <c r="N1436" s="162">
        <f t="shared" si="775"/>
        <v>0</v>
      </c>
      <c r="O1436" s="169"/>
      <c r="P1436" s="74">
        <f t="shared" si="796"/>
        <v>0</v>
      </c>
      <c r="Q1436" s="162"/>
      <c r="R1436" s="162" t="str">
        <f t="shared" si="776"/>
        <v>введи курс</v>
      </c>
      <c r="S1436" s="196">
        <f t="shared" si="777"/>
        <v>0</v>
      </c>
      <c r="T1436" s="192">
        <f t="shared" si="778"/>
        <v>0</v>
      </c>
      <c r="U1436" s="76">
        <f t="shared" si="779"/>
        <v>0</v>
      </c>
      <c r="V1436" s="123">
        <f t="shared" si="780"/>
        <v>0</v>
      </c>
      <c r="W1436" s="191"/>
      <c r="X1436" s="170"/>
      <c r="Y1436" s="74">
        <f t="shared" si="765"/>
        <v>0</v>
      </c>
      <c r="Z1436" s="188"/>
      <c r="AA1436" s="130">
        <f t="shared" si="781"/>
        <v>0</v>
      </c>
      <c r="AB1436" s="74">
        <f t="shared" si="782"/>
        <v>0</v>
      </c>
      <c r="AC1436" s="356"/>
      <c r="AD1436" s="130" cm="1">
        <f t="array" ref="AD1436">IFERROR(ROUND((_xlfn.IFS(offer_sale_type="поставка",AB1436,offer_sale_type="транзит",S1436)*(1+AC1436))/E1436,2),0)</f>
        <v>0</v>
      </c>
      <c r="AE1436" s="74">
        <f t="shared" si="783"/>
        <v>0</v>
      </c>
      <c r="AF1436" s="123" cm="1">
        <f t="array" ref="AF1436">IFERROR(ROUND(_xlfn.IFS(offer_sale_type="поставка",AB1436,offer_sale_type="транзит",S1436)*AC1436,2),0)</f>
        <v>0</v>
      </c>
      <c r="AG1436" s="130">
        <f t="shared" si="766"/>
        <v>0</v>
      </c>
      <c r="AH1436" s="74">
        <f t="shared" si="767"/>
        <v>0</v>
      </c>
      <c r="AI1436" s="123">
        <f t="shared" si="768"/>
        <v>0</v>
      </c>
      <c r="AJ1436" s="118">
        <f t="shared" si="784"/>
        <v>0</v>
      </c>
      <c r="AK1436" s="74">
        <f t="shared" si="785"/>
        <v>0</v>
      </c>
      <c r="AL1436" s="174">
        <f t="shared" si="786"/>
        <v>0</v>
      </c>
      <c r="AM1436" s="175">
        <f t="shared" si="769"/>
        <v>0</v>
      </c>
      <c r="AN1436" s="130">
        <f t="shared" si="787"/>
        <v>0</v>
      </c>
      <c r="AO1436" s="74">
        <f t="shared" si="770"/>
        <v>0</v>
      </c>
      <c r="AP1436" s="123">
        <f t="shared" si="788"/>
        <v>0</v>
      </c>
      <c r="AQ1436" s="118">
        <f t="shared" si="771"/>
        <v>0</v>
      </c>
      <c r="AR1436" s="82" t="str">
        <f t="shared" si="789"/>
        <v>https://www.alta.ru/tnved/code//</v>
      </c>
      <c r="AS1436" s="157"/>
      <c r="AT1436" s="162"/>
      <c r="AU1436" s="74">
        <f t="shared" si="772"/>
        <v>0</v>
      </c>
      <c r="AV1436" s="157"/>
      <c r="AW1436" s="75">
        <f>_xlfn.IFNA(VLOOKUP(L1436,list_vat[],3,FALSE),0)</f>
        <v>0</v>
      </c>
      <c r="AX1436" s="74">
        <f t="shared" si="790"/>
        <v>0</v>
      </c>
      <c r="AY1436" s="74">
        <f t="shared" si="791"/>
        <v>0</v>
      </c>
      <c r="AZ1436" s="130">
        <f t="shared" si="792"/>
        <v>0</v>
      </c>
      <c r="BA1436" s="74">
        <f t="shared" si="773"/>
        <v>0</v>
      </c>
      <c r="BB1436" s="193">
        <f t="shared" si="793"/>
        <v>0</v>
      </c>
      <c r="BC1436" s="102">
        <f t="shared" si="794"/>
        <v>0</v>
      </c>
      <c r="BD1436" s="102">
        <f t="shared" si="795"/>
        <v>0</v>
      </c>
      <c r="BE1436" s="413" t="s">
        <v>69</v>
      </c>
    </row>
    <row r="1437" spans="1:57" s="65" customFormat="1" ht="12" customHeight="1" x14ac:dyDescent="0.2">
      <c r="A1437" s="43">
        <v>1422</v>
      </c>
      <c r="B1437" s="166"/>
      <c r="C1437" s="166"/>
      <c r="D1437" s="166"/>
      <c r="E1437" s="162"/>
      <c r="F1437" s="166"/>
      <c r="G1437" s="162"/>
      <c r="H1437" s="162"/>
      <c r="I1437" s="189">
        <f t="shared" si="774"/>
        <v>0</v>
      </c>
      <c r="J1437" s="195"/>
      <c r="K1437" s="162"/>
      <c r="L1437" s="168"/>
      <c r="M1437" s="75">
        <f>_xlfn.XLOOKUP(L1437,list_vat[Страна],list_vat[Ставка НДС %],0,0)</f>
        <v>0</v>
      </c>
      <c r="N1437" s="162">
        <f t="shared" si="775"/>
        <v>0</v>
      </c>
      <c r="O1437" s="169"/>
      <c r="P1437" s="74">
        <f t="shared" si="796"/>
        <v>0</v>
      </c>
      <c r="Q1437" s="162"/>
      <c r="R1437" s="162" t="str">
        <f t="shared" si="776"/>
        <v>введи курс</v>
      </c>
      <c r="S1437" s="196">
        <f t="shared" si="777"/>
        <v>0</v>
      </c>
      <c r="T1437" s="192">
        <f t="shared" si="778"/>
        <v>0</v>
      </c>
      <c r="U1437" s="76">
        <f t="shared" si="779"/>
        <v>0</v>
      </c>
      <c r="V1437" s="123">
        <f t="shared" si="780"/>
        <v>0</v>
      </c>
      <c r="W1437" s="191"/>
      <c r="X1437" s="170"/>
      <c r="Y1437" s="74">
        <f t="shared" si="765"/>
        <v>0</v>
      </c>
      <c r="Z1437" s="188"/>
      <c r="AA1437" s="130">
        <f t="shared" si="781"/>
        <v>0</v>
      </c>
      <c r="AB1437" s="74">
        <f t="shared" si="782"/>
        <v>0</v>
      </c>
      <c r="AC1437" s="356"/>
      <c r="AD1437" s="130" cm="1">
        <f t="array" ref="AD1437">IFERROR(ROUND((_xlfn.IFS(offer_sale_type="поставка",AB1437,offer_sale_type="транзит",S1437)*(1+AC1437))/E1437,2),0)</f>
        <v>0</v>
      </c>
      <c r="AE1437" s="74">
        <f t="shared" si="783"/>
        <v>0</v>
      </c>
      <c r="AF1437" s="123" cm="1">
        <f t="array" ref="AF1437">IFERROR(ROUND(_xlfn.IFS(offer_sale_type="поставка",AB1437,offer_sale_type="транзит",S1437)*AC1437,2),0)</f>
        <v>0</v>
      </c>
      <c r="AG1437" s="130">
        <f t="shared" si="766"/>
        <v>0</v>
      </c>
      <c r="AH1437" s="74">
        <f t="shared" si="767"/>
        <v>0</v>
      </c>
      <c r="AI1437" s="123">
        <f t="shared" si="768"/>
        <v>0</v>
      </c>
      <c r="AJ1437" s="118">
        <f t="shared" si="784"/>
        <v>0</v>
      </c>
      <c r="AK1437" s="74">
        <f t="shared" si="785"/>
        <v>0</v>
      </c>
      <c r="AL1437" s="174">
        <f t="shared" si="786"/>
        <v>0</v>
      </c>
      <c r="AM1437" s="175">
        <f t="shared" si="769"/>
        <v>0</v>
      </c>
      <c r="AN1437" s="130">
        <f t="shared" si="787"/>
        <v>0</v>
      </c>
      <c r="AO1437" s="74">
        <f t="shared" si="770"/>
        <v>0</v>
      </c>
      <c r="AP1437" s="123">
        <f t="shared" si="788"/>
        <v>0</v>
      </c>
      <c r="AQ1437" s="118">
        <f t="shared" si="771"/>
        <v>0</v>
      </c>
      <c r="AR1437" s="82" t="str">
        <f t="shared" si="789"/>
        <v>https://www.alta.ru/tnved/code//</v>
      </c>
      <c r="AS1437" s="157"/>
      <c r="AT1437" s="162"/>
      <c r="AU1437" s="74">
        <f t="shared" si="772"/>
        <v>0</v>
      </c>
      <c r="AV1437" s="157"/>
      <c r="AW1437" s="75">
        <f>_xlfn.IFNA(VLOOKUP(L1437,list_vat[],3,FALSE),0)</f>
        <v>0</v>
      </c>
      <c r="AX1437" s="74">
        <f t="shared" si="790"/>
        <v>0</v>
      </c>
      <c r="AY1437" s="74">
        <f t="shared" si="791"/>
        <v>0</v>
      </c>
      <c r="AZ1437" s="130">
        <f t="shared" si="792"/>
        <v>0</v>
      </c>
      <c r="BA1437" s="74">
        <f t="shared" si="773"/>
        <v>0</v>
      </c>
      <c r="BB1437" s="193">
        <f t="shared" si="793"/>
        <v>0</v>
      </c>
      <c r="BC1437" s="102">
        <f t="shared" si="794"/>
        <v>0</v>
      </c>
      <c r="BD1437" s="102">
        <f t="shared" si="795"/>
        <v>0</v>
      </c>
      <c r="BE1437" s="413" t="s">
        <v>69</v>
      </c>
    </row>
    <row r="1438" spans="1:57" s="65" customFormat="1" ht="12" customHeight="1" x14ac:dyDescent="0.2">
      <c r="A1438" s="43">
        <v>1423</v>
      </c>
      <c r="B1438" s="166"/>
      <c r="C1438" s="166"/>
      <c r="D1438" s="166"/>
      <c r="E1438" s="162"/>
      <c r="F1438" s="166"/>
      <c r="G1438" s="162"/>
      <c r="H1438" s="162"/>
      <c r="I1438" s="189">
        <f t="shared" si="774"/>
        <v>0</v>
      </c>
      <c r="J1438" s="195"/>
      <c r="K1438" s="162"/>
      <c r="L1438" s="168"/>
      <c r="M1438" s="75">
        <f>_xlfn.XLOOKUP(L1438,list_vat[Страна],list_vat[Ставка НДС %],0,0)</f>
        <v>0</v>
      </c>
      <c r="N1438" s="162">
        <f t="shared" si="775"/>
        <v>0</v>
      </c>
      <c r="O1438" s="169"/>
      <c r="P1438" s="74">
        <f t="shared" si="796"/>
        <v>0</v>
      </c>
      <c r="Q1438" s="162"/>
      <c r="R1438" s="162" t="str">
        <f t="shared" si="776"/>
        <v>введи курс</v>
      </c>
      <c r="S1438" s="196">
        <f t="shared" si="777"/>
        <v>0</v>
      </c>
      <c r="T1438" s="192">
        <f t="shared" si="778"/>
        <v>0</v>
      </c>
      <c r="U1438" s="76">
        <f t="shared" si="779"/>
        <v>0</v>
      </c>
      <c r="V1438" s="123">
        <f t="shared" si="780"/>
        <v>0</v>
      </c>
      <c r="W1438" s="191"/>
      <c r="X1438" s="170"/>
      <c r="Y1438" s="74">
        <f t="shared" si="765"/>
        <v>0</v>
      </c>
      <c r="Z1438" s="188"/>
      <c r="AA1438" s="130">
        <f t="shared" si="781"/>
        <v>0</v>
      </c>
      <c r="AB1438" s="74">
        <f t="shared" si="782"/>
        <v>0</v>
      </c>
      <c r="AC1438" s="356"/>
      <c r="AD1438" s="130" cm="1">
        <f t="array" ref="AD1438">IFERROR(ROUND((_xlfn.IFS(offer_sale_type="поставка",AB1438,offer_sale_type="транзит",S1438)*(1+AC1438))/E1438,2),0)</f>
        <v>0</v>
      </c>
      <c r="AE1438" s="74">
        <f t="shared" si="783"/>
        <v>0</v>
      </c>
      <c r="AF1438" s="123" cm="1">
        <f t="array" ref="AF1438">IFERROR(ROUND(_xlfn.IFS(offer_sale_type="поставка",AB1438,offer_sale_type="транзит",S1438)*AC1438,2),0)</f>
        <v>0</v>
      </c>
      <c r="AG1438" s="130">
        <f t="shared" si="766"/>
        <v>0</v>
      </c>
      <c r="AH1438" s="74">
        <f t="shared" si="767"/>
        <v>0</v>
      </c>
      <c r="AI1438" s="123">
        <f t="shared" si="768"/>
        <v>0</v>
      </c>
      <c r="AJ1438" s="118">
        <f t="shared" si="784"/>
        <v>0</v>
      </c>
      <c r="AK1438" s="74">
        <f t="shared" si="785"/>
        <v>0</v>
      </c>
      <c r="AL1438" s="174">
        <f t="shared" si="786"/>
        <v>0</v>
      </c>
      <c r="AM1438" s="175">
        <f t="shared" si="769"/>
        <v>0</v>
      </c>
      <c r="AN1438" s="130">
        <f t="shared" si="787"/>
        <v>0</v>
      </c>
      <c r="AO1438" s="74">
        <f t="shared" si="770"/>
        <v>0</v>
      </c>
      <c r="AP1438" s="123">
        <f t="shared" si="788"/>
        <v>0</v>
      </c>
      <c r="AQ1438" s="118">
        <f t="shared" si="771"/>
        <v>0</v>
      </c>
      <c r="AR1438" s="82" t="str">
        <f t="shared" si="789"/>
        <v>https://www.alta.ru/tnved/code//</v>
      </c>
      <c r="AS1438" s="157"/>
      <c r="AT1438" s="162"/>
      <c r="AU1438" s="74">
        <f t="shared" si="772"/>
        <v>0</v>
      </c>
      <c r="AV1438" s="157"/>
      <c r="AW1438" s="75">
        <f>_xlfn.IFNA(VLOOKUP(L1438,list_vat[],3,FALSE),0)</f>
        <v>0</v>
      </c>
      <c r="AX1438" s="74">
        <f t="shared" si="790"/>
        <v>0</v>
      </c>
      <c r="AY1438" s="74">
        <f t="shared" si="791"/>
        <v>0</v>
      </c>
      <c r="AZ1438" s="130">
        <f t="shared" si="792"/>
        <v>0</v>
      </c>
      <c r="BA1438" s="74">
        <f t="shared" si="773"/>
        <v>0</v>
      </c>
      <c r="BB1438" s="193">
        <f t="shared" si="793"/>
        <v>0</v>
      </c>
      <c r="BC1438" s="102">
        <f t="shared" si="794"/>
        <v>0</v>
      </c>
      <c r="BD1438" s="102">
        <f t="shared" si="795"/>
        <v>0</v>
      </c>
      <c r="BE1438" s="413" t="s">
        <v>69</v>
      </c>
    </row>
    <row r="1439" spans="1:57" s="65" customFormat="1" ht="12" customHeight="1" x14ac:dyDescent="0.2">
      <c r="A1439" s="43">
        <v>1424</v>
      </c>
      <c r="B1439" s="166"/>
      <c r="C1439" s="166"/>
      <c r="D1439" s="166"/>
      <c r="E1439" s="162"/>
      <c r="F1439" s="166"/>
      <c r="G1439" s="162"/>
      <c r="H1439" s="162"/>
      <c r="I1439" s="189">
        <f t="shared" si="774"/>
        <v>0</v>
      </c>
      <c r="J1439" s="195"/>
      <c r="K1439" s="162"/>
      <c r="L1439" s="168"/>
      <c r="M1439" s="75">
        <f>_xlfn.XLOOKUP(L1439,list_vat[Страна],list_vat[Ставка НДС %],0,0)</f>
        <v>0</v>
      </c>
      <c r="N1439" s="162">
        <f t="shared" si="775"/>
        <v>0</v>
      </c>
      <c r="O1439" s="169"/>
      <c r="P1439" s="74">
        <f t="shared" si="796"/>
        <v>0</v>
      </c>
      <c r="Q1439" s="162"/>
      <c r="R1439" s="162" t="str">
        <f t="shared" si="776"/>
        <v>введи курс</v>
      </c>
      <c r="S1439" s="196">
        <f t="shared" si="777"/>
        <v>0</v>
      </c>
      <c r="T1439" s="192">
        <f t="shared" si="778"/>
        <v>0</v>
      </c>
      <c r="U1439" s="76">
        <f t="shared" si="779"/>
        <v>0</v>
      </c>
      <c r="V1439" s="123">
        <f t="shared" si="780"/>
        <v>0</v>
      </c>
      <c r="W1439" s="191"/>
      <c r="X1439" s="170"/>
      <c r="Y1439" s="74">
        <f t="shared" si="765"/>
        <v>0</v>
      </c>
      <c r="Z1439" s="188"/>
      <c r="AA1439" s="130">
        <f t="shared" si="781"/>
        <v>0</v>
      </c>
      <c r="AB1439" s="74">
        <f t="shared" si="782"/>
        <v>0</v>
      </c>
      <c r="AC1439" s="356"/>
      <c r="AD1439" s="130" cm="1">
        <f t="array" ref="AD1439">IFERROR(ROUND((_xlfn.IFS(offer_sale_type="поставка",AB1439,offer_sale_type="транзит",S1439)*(1+AC1439))/E1439,2),0)</f>
        <v>0</v>
      </c>
      <c r="AE1439" s="74">
        <f t="shared" si="783"/>
        <v>0</v>
      </c>
      <c r="AF1439" s="123" cm="1">
        <f t="array" ref="AF1439">IFERROR(ROUND(_xlfn.IFS(offer_sale_type="поставка",AB1439,offer_sale_type="транзит",S1439)*AC1439,2),0)</f>
        <v>0</v>
      </c>
      <c r="AG1439" s="130">
        <f t="shared" si="766"/>
        <v>0</v>
      </c>
      <c r="AH1439" s="74">
        <f t="shared" si="767"/>
        <v>0</v>
      </c>
      <c r="AI1439" s="123">
        <f t="shared" si="768"/>
        <v>0</v>
      </c>
      <c r="AJ1439" s="118">
        <f t="shared" si="784"/>
        <v>0</v>
      </c>
      <c r="AK1439" s="74">
        <f t="shared" si="785"/>
        <v>0</v>
      </c>
      <c r="AL1439" s="174">
        <f t="shared" si="786"/>
        <v>0</v>
      </c>
      <c r="AM1439" s="175">
        <f t="shared" si="769"/>
        <v>0</v>
      </c>
      <c r="AN1439" s="130">
        <f t="shared" si="787"/>
        <v>0</v>
      </c>
      <c r="AO1439" s="74">
        <f t="shared" si="770"/>
        <v>0</v>
      </c>
      <c r="AP1439" s="123">
        <f t="shared" si="788"/>
        <v>0</v>
      </c>
      <c r="AQ1439" s="118">
        <f t="shared" si="771"/>
        <v>0</v>
      </c>
      <c r="AR1439" s="82" t="str">
        <f t="shared" si="789"/>
        <v>https://www.alta.ru/tnved/code//</v>
      </c>
      <c r="AS1439" s="157"/>
      <c r="AT1439" s="162"/>
      <c r="AU1439" s="74">
        <f t="shared" si="772"/>
        <v>0</v>
      </c>
      <c r="AV1439" s="157"/>
      <c r="AW1439" s="75">
        <f>_xlfn.IFNA(VLOOKUP(L1439,list_vat[],3,FALSE),0)</f>
        <v>0</v>
      </c>
      <c r="AX1439" s="74">
        <f t="shared" si="790"/>
        <v>0</v>
      </c>
      <c r="AY1439" s="74">
        <f t="shared" si="791"/>
        <v>0</v>
      </c>
      <c r="AZ1439" s="130">
        <f t="shared" si="792"/>
        <v>0</v>
      </c>
      <c r="BA1439" s="74">
        <f t="shared" si="773"/>
        <v>0</v>
      </c>
      <c r="BB1439" s="193">
        <f t="shared" si="793"/>
        <v>0</v>
      </c>
      <c r="BC1439" s="102">
        <f t="shared" si="794"/>
        <v>0</v>
      </c>
      <c r="BD1439" s="102">
        <f t="shared" si="795"/>
        <v>0</v>
      </c>
      <c r="BE1439" s="413" t="s">
        <v>69</v>
      </c>
    </row>
    <row r="1440" spans="1:57" s="65" customFormat="1" ht="12" customHeight="1" x14ac:dyDescent="0.2">
      <c r="A1440" s="43">
        <v>1425</v>
      </c>
      <c r="B1440" s="166"/>
      <c r="C1440" s="166"/>
      <c r="D1440" s="166"/>
      <c r="E1440" s="162"/>
      <c r="F1440" s="166"/>
      <c r="G1440" s="162"/>
      <c r="H1440" s="162"/>
      <c r="I1440" s="189">
        <f t="shared" si="774"/>
        <v>0</v>
      </c>
      <c r="J1440" s="195"/>
      <c r="K1440" s="162"/>
      <c r="L1440" s="168"/>
      <c r="M1440" s="75">
        <f>_xlfn.XLOOKUP(L1440,list_vat[Страна],list_vat[Ставка НДС %],0,0)</f>
        <v>0</v>
      </c>
      <c r="N1440" s="162">
        <f t="shared" si="775"/>
        <v>0</v>
      </c>
      <c r="O1440" s="169"/>
      <c r="P1440" s="74">
        <f t="shared" si="796"/>
        <v>0</v>
      </c>
      <c r="Q1440" s="162"/>
      <c r="R1440" s="162" t="str">
        <f t="shared" si="776"/>
        <v>введи курс</v>
      </c>
      <c r="S1440" s="196">
        <f t="shared" si="777"/>
        <v>0</v>
      </c>
      <c r="T1440" s="192">
        <f t="shared" si="778"/>
        <v>0</v>
      </c>
      <c r="U1440" s="76">
        <f t="shared" si="779"/>
        <v>0</v>
      </c>
      <c r="V1440" s="123">
        <f t="shared" si="780"/>
        <v>0</v>
      </c>
      <c r="W1440" s="191"/>
      <c r="X1440" s="170"/>
      <c r="Y1440" s="74">
        <f t="shared" si="765"/>
        <v>0</v>
      </c>
      <c r="Z1440" s="188"/>
      <c r="AA1440" s="130">
        <f t="shared" si="781"/>
        <v>0</v>
      </c>
      <c r="AB1440" s="74">
        <f t="shared" si="782"/>
        <v>0</v>
      </c>
      <c r="AC1440" s="356"/>
      <c r="AD1440" s="130" cm="1">
        <f t="array" ref="AD1440">IFERROR(ROUND((_xlfn.IFS(offer_sale_type="поставка",AB1440,offer_sale_type="транзит",S1440)*(1+AC1440))/E1440,2),0)</f>
        <v>0</v>
      </c>
      <c r="AE1440" s="74">
        <f t="shared" si="783"/>
        <v>0</v>
      </c>
      <c r="AF1440" s="123" cm="1">
        <f t="array" ref="AF1440">IFERROR(ROUND(_xlfn.IFS(offer_sale_type="поставка",AB1440,offer_sale_type="транзит",S1440)*AC1440,2),0)</f>
        <v>0</v>
      </c>
      <c r="AG1440" s="130">
        <f t="shared" si="766"/>
        <v>0</v>
      </c>
      <c r="AH1440" s="74">
        <f t="shared" si="767"/>
        <v>0</v>
      </c>
      <c r="AI1440" s="123">
        <f t="shared" si="768"/>
        <v>0</v>
      </c>
      <c r="AJ1440" s="118">
        <f t="shared" si="784"/>
        <v>0</v>
      </c>
      <c r="AK1440" s="74">
        <f t="shared" si="785"/>
        <v>0</v>
      </c>
      <c r="AL1440" s="174">
        <f t="shared" si="786"/>
        <v>0</v>
      </c>
      <c r="AM1440" s="175">
        <f t="shared" si="769"/>
        <v>0</v>
      </c>
      <c r="AN1440" s="130">
        <f t="shared" si="787"/>
        <v>0</v>
      </c>
      <c r="AO1440" s="74">
        <f t="shared" si="770"/>
        <v>0</v>
      </c>
      <c r="AP1440" s="123">
        <f t="shared" si="788"/>
        <v>0</v>
      </c>
      <c r="AQ1440" s="118">
        <f t="shared" si="771"/>
        <v>0</v>
      </c>
      <c r="AR1440" s="82" t="str">
        <f t="shared" si="789"/>
        <v>https://www.alta.ru/tnved/code//</v>
      </c>
      <c r="AS1440" s="157"/>
      <c r="AT1440" s="162"/>
      <c r="AU1440" s="74">
        <f t="shared" si="772"/>
        <v>0</v>
      </c>
      <c r="AV1440" s="157"/>
      <c r="AW1440" s="75">
        <f>_xlfn.IFNA(VLOOKUP(L1440,list_vat[],3,FALSE),0)</f>
        <v>0</v>
      </c>
      <c r="AX1440" s="74">
        <f t="shared" si="790"/>
        <v>0</v>
      </c>
      <c r="AY1440" s="74">
        <f t="shared" si="791"/>
        <v>0</v>
      </c>
      <c r="AZ1440" s="130">
        <f t="shared" si="792"/>
        <v>0</v>
      </c>
      <c r="BA1440" s="74">
        <f t="shared" si="773"/>
        <v>0</v>
      </c>
      <c r="BB1440" s="193">
        <f t="shared" si="793"/>
        <v>0</v>
      </c>
      <c r="BC1440" s="102">
        <f t="shared" si="794"/>
        <v>0</v>
      </c>
      <c r="BD1440" s="102">
        <f t="shared" si="795"/>
        <v>0</v>
      </c>
      <c r="BE1440" s="413" t="s">
        <v>69</v>
      </c>
    </row>
    <row r="1441" spans="1:57" s="65" customFormat="1" ht="12" customHeight="1" x14ac:dyDescent="0.2">
      <c r="A1441" s="43">
        <v>1426</v>
      </c>
      <c r="B1441" s="166"/>
      <c r="C1441" s="166"/>
      <c r="D1441" s="166"/>
      <c r="E1441" s="162"/>
      <c r="F1441" s="166"/>
      <c r="G1441" s="162"/>
      <c r="H1441" s="162"/>
      <c r="I1441" s="189">
        <f t="shared" si="774"/>
        <v>0</v>
      </c>
      <c r="J1441" s="195"/>
      <c r="K1441" s="162"/>
      <c r="L1441" s="168"/>
      <c r="M1441" s="75">
        <f>_xlfn.XLOOKUP(L1441,list_vat[Страна],list_vat[Ставка НДС %],0,0)</f>
        <v>0</v>
      </c>
      <c r="N1441" s="162">
        <f t="shared" si="775"/>
        <v>0</v>
      </c>
      <c r="O1441" s="169"/>
      <c r="P1441" s="74">
        <f t="shared" si="796"/>
        <v>0</v>
      </c>
      <c r="Q1441" s="162"/>
      <c r="R1441" s="162" t="str">
        <f t="shared" si="776"/>
        <v>введи курс</v>
      </c>
      <c r="S1441" s="196">
        <f t="shared" si="777"/>
        <v>0</v>
      </c>
      <c r="T1441" s="192">
        <f t="shared" si="778"/>
        <v>0</v>
      </c>
      <c r="U1441" s="76">
        <f t="shared" si="779"/>
        <v>0</v>
      </c>
      <c r="V1441" s="123">
        <f t="shared" si="780"/>
        <v>0</v>
      </c>
      <c r="W1441" s="191"/>
      <c r="X1441" s="170"/>
      <c r="Y1441" s="74">
        <f t="shared" si="765"/>
        <v>0</v>
      </c>
      <c r="Z1441" s="188"/>
      <c r="AA1441" s="130">
        <f t="shared" si="781"/>
        <v>0</v>
      </c>
      <c r="AB1441" s="74">
        <f t="shared" si="782"/>
        <v>0</v>
      </c>
      <c r="AC1441" s="356"/>
      <c r="AD1441" s="130" cm="1">
        <f t="array" ref="AD1441">IFERROR(ROUND((_xlfn.IFS(offer_sale_type="поставка",AB1441,offer_sale_type="транзит",S1441)*(1+AC1441))/E1441,2),0)</f>
        <v>0</v>
      </c>
      <c r="AE1441" s="74">
        <f t="shared" si="783"/>
        <v>0</v>
      </c>
      <c r="AF1441" s="123" cm="1">
        <f t="array" ref="AF1441">IFERROR(ROUND(_xlfn.IFS(offer_sale_type="поставка",AB1441,offer_sale_type="транзит",S1441)*AC1441,2),0)</f>
        <v>0</v>
      </c>
      <c r="AG1441" s="130">
        <f t="shared" si="766"/>
        <v>0</v>
      </c>
      <c r="AH1441" s="74">
        <f t="shared" si="767"/>
        <v>0</v>
      </c>
      <c r="AI1441" s="123">
        <f t="shared" si="768"/>
        <v>0</v>
      </c>
      <c r="AJ1441" s="118">
        <f t="shared" si="784"/>
        <v>0</v>
      </c>
      <c r="AK1441" s="74">
        <f t="shared" si="785"/>
        <v>0</v>
      </c>
      <c r="AL1441" s="174">
        <f t="shared" si="786"/>
        <v>0</v>
      </c>
      <c r="AM1441" s="175">
        <f t="shared" si="769"/>
        <v>0</v>
      </c>
      <c r="AN1441" s="130">
        <f t="shared" si="787"/>
        <v>0</v>
      </c>
      <c r="AO1441" s="74">
        <f t="shared" si="770"/>
        <v>0</v>
      </c>
      <c r="AP1441" s="123">
        <f t="shared" si="788"/>
        <v>0</v>
      </c>
      <c r="AQ1441" s="118">
        <f t="shared" si="771"/>
        <v>0</v>
      </c>
      <c r="AR1441" s="82" t="str">
        <f t="shared" si="789"/>
        <v>https://www.alta.ru/tnved/code//</v>
      </c>
      <c r="AS1441" s="157"/>
      <c r="AT1441" s="162"/>
      <c r="AU1441" s="74">
        <f t="shared" si="772"/>
        <v>0</v>
      </c>
      <c r="AV1441" s="157"/>
      <c r="AW1441" s="75">
        <f>_xlfn.IFNA(VLOOKUP(L1441,list_vat[],3,FALSE),0)</f>
        <v>0</v>
      </c>
      <c r="AX1441" s="74">
        <f t="shared" si="790"/>
        <v>0</v>
      </c>
      <c r="AY1441" s="74">
        <f t="shared" si="791"/>
        <v>0</v>
      </c>
      <c r="AZ1441" s="130">
        <f t="shared" si="792"/>
        <v>0</v>
      </c>
      <c r="BA1441" s="74">
        <f t="shared" si="773"/>
        <v>0</v>
      </c>
      <c r="BB1441" s="193">
        <f t="shared" si="793"/>
        <v>0</v>
      </c>
      <c r="BC1441" s="102">
        <f t="shared" si="794"/>
        <v>0</v>
      </c>
      <c r="BD1441" s="102">
        <f t="shared" si="795"/>
        <v>0</v>
      </c>
      <c r="BE1441" s="413" t="s">
        <v>69</v>
      </c>
    </row>
    <row r="1442" spans="1:57" s="65" customFormat="1" ht="12" customHeight="1" x14ac:dyDescent="0.2">
      <c r="A1442" s="43">
        <v>1427</v>
      </c>
      <c r="B1442" s="166"/>
      <c r="C1442" s="166"/>
      <c r="D1442" s="166"/>
      <c r="E1442" s="162"/>
      <c r="F1442" s="166"/>
      <c r="G1442" s="162"/>
      <c r="H1442" s="162"/>
      <c r="I1442" s="189">
        <f t="shared" si="774"/>
        <v>0</v>
      </c>
      <c r="J1442" s="195"/>
      <c r="K1442" s="162"/>
      <c r="L1442" s="168"/>
      <c r="M1442" s="75">
        <f>_xlfn.XLOOKUP(L1442,list_vat[Страна],list_vat[Ставка НДС %],0,0)</f>
        <v>0</v>
      </c>
      <c r="N1442" s="162">
        <f t="shared" si="775"/>
        <v>0</v>
      </c>
      <c r="O1442" s="169"/>
      <c r="P1442" s="74">
        <f t="shared" si="796"/>
        <v>0</v>
      </c>
      <c r="Q1442" s="162"/>
      <c r="R1442" s="162" t="str">
        <f t="shared" si="776"/>
        <v>введи курс</v>
      </c>
      <c r="S1442" s="196">
        <f t="shared" si="777"/>
        <v>0</v>
      </c>
      <c r="T1442" s="192">
        <f t="shared" si="778"/>
        <v>0</v>
      </c>
      <c r="U1442" s="76">
        <f t="shared" si="779"/>
        <v>0</v>
      </c>
      <c r="V1442" s="123">
        <f t="shared" si="780"/>
        <v>0</v>
      </c>
      <c r="W1442" s="191"/>
      <c r="X1442" s="170"/>
      <c r="Y1442" s="74">
        <f t="shared" si="765"/>
        <v>0</v>
      </c>
      <c r="Z1442" s="188"/>
      <c r="AA1442" s="130">
        <f t="shared" si="781"/>
        <v>0</v>
      </c>
      <c r="AB1442" s="74">
        <f t="shared" si="782"/>
        <v>0</v>
      </c>
      <c r="AC1442" s="356"/>
      <c r="AD1442" s="130" cm="1">
        <f t="array" ref="AD1442">IFERROR(ROUND((_xlfn.IFS(offer_sale_type="поставка",AB1442,offer_sale_type="транзит",S1442)*(1+AC1442))/E1442,2),0)</f>
        <v>0</v>
      </c>
      <c r="AE1442" s="74">
        <f t="shared" si="783"/>
        <v>0</v>
      </c>
      <c r="AF1442" s="123" cm="1">
        <f t="array" ref="AF1442">IFERROR(ROUND(_xlfn.IFS(offer_sale_type="поставка",AB1442,offer_sale_type="транзит",S1442)*AC1442,2),0)</f>
        <v>0</v>
      </c>
      <c r="AG1442" s="130">
        <f t="shared" si="766"/>
        <v>0</v>
      </c>
      <c r="AH1442" s="74">
        <f t="shared" si="767"/>
        <v>0</v>
      </c>
      <c r="AI1442" s="123">
        <f t="shared" si="768"/>
        <v>0</v>
      </c>
      <c r="AJ1442" s="118">
        <f t="shared" si="784"/>
        <v>0</v>
      </c>
      <c r="AK1442" s="74">
        <f t="shared" si="785"/>
        <v>0</v>
      </c>
      <c r="AL1442" s="174">
        <f t="shared" si="786"/>
        <v>0</v>
      </c>
      <c r="AM1442" s="175">
        <f t="shared" si="769"/>
        <v>0</v>
      </c>
      <c r="AN1442" s="130">
        <f t="shared" si="787"/>
        <v>0</v>
      </c>
      <c r="AO1442" s="74">
        <f t="shared" si="770"/>
        <v>0</v>
      </c>
      <c r="AP1442" s="123">
        <f t="shared" si="788"/>
        <v>0</v>
      </c>
      <c r="AQ1442" s="118">
        <f t="shared" si="771"/>
        <v>0</v>
      </c>
      <c r="AR1442" s="82" t="str">
        <f t="shared" si="789"/>
        <v>https://www.alta.ru/tnved/code//</v>
      </c>
      <c r="AS1442" s="157"/>
      <c r="AT1442" s="162"/>
      <c r="AU1442" s="74">
        <f t="shared" si="772"/>
        <v>0</v>
      </c>
      <c r="AV1442" s="157"/>
      <c r="AW1442" s="75">
        <f>_xlfn.IFNA(VLOOKUP(L1442,list_vat[],3,FALSE),0)</f>
        <v>0</v>
      </c>
      <c r="AX1442" s="74">
        <f t="shared" si="790"/>
        <v>0</v>
      </c>
      <c r="AY1442" s="74">
        <f t="shared" si="791"/>
        <v>0</v>
      </c>
      <c r="AZ1442" s="130">
        <f t="shared" si="792"/>
        <v>0</v>
      </c>
      <c r="BA1442" s="74">
        <f t="shared" si="773"/>
        <v>0</v>
      </c>
      <c r="BB1442" s="193">
        <f t="shared" si="793"/>
        <v>0</v>
      </c>
      <c r="BC1442" s="102">
        <f t="shared" si="794"/>
        <v>0</v>
      </c>
      <c r="BD1442" s="102">
        <f t="shared" si="795"/>
        <v>0</v>
      </c>
      <c r="BE1442" s="413" t="s">
        <v>69</v>
      </c>
    </row>
    <row r="1443" spans="1:57" s="65" customFormat="1" ht="12" customHeight="1" x14ac:dyDescent="0.2">
      <c r="A1443" s="43">
        <v>1428</v>
      </c>
      <c r="B1443" s="166"/>
      <c r="C1443" s="166"/>
      <c r="D1443" s="166"/>
      <c r="E1443" s="162"/>
      <c r="F1443" s="166"/>
      <c r="G1443" s="162"/>
      <c r="H1443" s="162"/>
      <c r="I1443" s="189">
        <f t="shared" si="774"/>
        <v>0</v>
      </c>
      <c r="J1443" s="195"/>
      <c r="K1443" s="162"/>
      <c r="L1443" s="168"/>
      <c r="M1443" s="75">
        <f>_xlfn.XLOOKUP(L1443,list_vat[Страна],list_vat[Ставка НДС %],0,0)</f>
        <v>0</v>
      </c>
      <c r="N1443" s="162">
        <f t="shared" si="775"/>
        <v>0</v>
      </c>
      <c r="O1443" s="169"/>
      <c r="P1443" s="74">
        <f t="shared" si="796"/>
        <v>0</v>
      </c>
      <c r="Q1443" s="162"/>
      <c r="R1443" s="162" t="str">
        <f t="shared" si="776"/>
        <v>введи курс</v>
      </c>
      <c r="S1443" s="196">
        <f t="shared" si="777"/>
        <v>0</v>
      </c>
      <c r="T1443" s="192">
        <f t="shared" si="778"/>
        <v>0</v>
      </c>
      <c r="U1443" s="76">
        <f t="shared" si="779"/>
        <v>0</v>
      </c>
      <c r="V1443" s="123">
        <f t="shared" si="780"/>
        <v>0</v>
      </c>
      <c r="W1443" s="191"/>
      <c r="X1443" s="170"/>
      <c r="Y1443" s="74">
        <f t="shared" si="765"/>
        <v>0</v>
      </c>
      <c r="Z1443" s="188"/>
      <c r="AA1443" s="130">
        <f t="shared" si="781"/>
        <v>0</v>
      </c>
      <c r="AB1443" s="74">
        <f t="shared" si="782"/>
        <v>0</v>
      </c>
      <c r="AC1443" s="356"/>
      <c r="AD1443" s="130" cm="1">
        <f t="array" ref="AD1443">IFERROR(ROUND((_xlfn.IFS(offer_sale_type="поставка",AB1443,offer_sale_type="транзит",S1443)*(1+AC1443))/E1443,2),0)</f>
        <v>0</v>
      </c>
      <c r="AE1443" s="74">
        <f t="shared" si="783"/>
        <v>0</v>
      </c>
      <c r="AF1443" s="123" cm="1">
        <f t="array" ref="AF1443">IFERROR(ROUND(_xlfn.IFS(offer_sale_type="поставка",AB1443,offer_sale_type="транзит",S1443)*AC1443,2),0)</f>
        <v>0</v>
      </c>
      <c r="AG1443" s="130">
        <f t="shared" si="766"/>
        <v>0</v>
      </c>
      <c r="AH1443" s="74">
        <f t="shared" si="767"/>
        <v>0</v>
      </c>
      <c r="AI1443" s="123">
        <f t="shared" si="768"/>
        <v>0</v>
      </c>
      <c r="AJ1443" s="118">
        <f t="shared" si="784"/>
        <v>0</v>
      </c>
      <c r="AK1443" s="74">
        <f t="shared" si="785"/>
        <v>0</v>
      </c>
      <c r="AL1443" s="174">
        <f t="shared" si="786"/>
        <v>0</v>
      </c>
      <c r="AM1443" s="175">
        <f t="shared" si="769"/>
        <v>0</v>
      </c>
      <c r="AN1443" s="130">
        <f t="shared" si="787"/>
        <v>0</v>
      </c>
      <c r="AO1443" s="74">
        <f t="shared" si="770"/>
        <v>0</v>
      </c>
      <c r="AP1443" s="123">
        <f t="shared" si="788"/>
        <v>0</v>
      </c>
      <c r="AQ1443" s="118">
        <f t="shared" si="771"/>
        <v>0</v>
      </c>
      <c r="AR1443" s="82" t="str">
        <f t="shared" si="789"/>
        <v>https://www.alta.ru/tnved/code//</v>
      </c>
      <c r="AS1443" s="157"/>
      <c r="AT1443" s="162"/>
      <c r="AU1443" s="74">
        <f t="shared" si="772"/>
        <v>0</v>
      </c>
      <c r="AV1443" s="157"/>
      <c r="AW1443" s="75">
        <f>_xlfn.IFNA(VLOOKUP(L1443,list_vat[],3,FALSE),0)</f>
        <v>0</v>
      </c>
      <c r="AX1443" s="74">
        <f t="shared" si="790"/>
        <v>0</v>
      </c>
      <c r="AY1443" s="74">
        <f t="shared" si="791"/>
        <v>0</v>
      </c>
      <c r="AZ1443" s="130">
        <f t="shared" si="792"/>
        <v>0</v>
      </c>
      <c r="BA1443" s="74">
        <f t="shared" si="773"/>
        <v>0</v>
      </c>
      <c r="BB1443" s="193">
        <f t="shared" si="793"/>
        <v>0</v>
      </c>
      <c r="BC1443" s="102">
        <f t="shared" si="794"/>
        <v>0</v>
      </c>
      <c r="BD1443" s="102">
        <f t="shared" si="795"/>
        <v>0</v>
      </c>
      <c r="BE1443" s="413" t="s">
        <v>69</v>
      </c>
    </row>
    <row r="1444" spans="1:57" s="65" customFormat="1" ht="12" customHeight="1" x14ac:dyDescent="0.2">
      <c r="A1444" s="43">
        <v>1429</v>
      </c>
      <c r="B1444" s="166"/>
      <c r="C1444" s="166"/>
      <c r="D1444" s="166"/>
      <c r="E1444" s="162"/>
      <c r="F1444" s="166"/>
      <c r="G1444" s="162"/>
      <c r="H1444" s="162"/>
      <c r="I1444" s="189">
        <f t="shared" si="774"/>
        <v>0</v>
      </c>
      <c r="J1444" s="195"/>
      <c r="K1444" s="162"/>
      <c r="L1444" s="168"/>
      <c r="M1444" s="75">
        <f>_xlfn.XLOOKUP(L1444,list_vat[Страна],list_vat[Ставка НДС %],0,0)</f>
        <v>0</v>
      </c>
      <c r="N1444" s="162">
        <f t="shared" si="775"/>
        <v>0</v>
      </c>
      <c r="O1444" s="169"/>
      <c r="P1444" s="74">
        <f t="shared" si="796"/>
        <v>0</v>
      </c>
      <c r="Q1444" s="162"/>
      <c r="R1444" s="162" t="str">
        <f t="shared" si="776"/>
        <v>введи курс</v>
      </c>
      <c r="S1444" s="196">
        <f t="shared" si="777"/>
        <v>0</v>
      </c>
      <c r="T1444" s="192">
        <f t="shared" si="778"/>
        <v>0</v>
      </c>
      <c r="U1444" s="76">
        <f t="shared" si="779"/>
        <v>0</v>
      </c>
      <c r="V1444" s="123">
        <f t="shared" si="780"/>
        <v>0</v>
      </c>
      <c r="W1444" s="191"/>
      <c r="X1444" s="170"/>
      <c r="Y1444" s="74">
        <f t="shared" si="765"/>
        <v>0</v>
      </c>
      <c r="Z1444" s="188"/>
      <c r="AA1444" s="130">
        <f t="shared" si="781"/>
        <v>0</v>
      </c>
      <c r="AB1444" s="74">
        <f t="shared" si="782"/>
        <v>0</v>
      </c>
      <c r="AC1444" s="356"/>
      <c r="AD1444" s="130" cm="1">
        <f t="array" ref="AD1444">IFERROR(ROUND((_xlfn.IFS(offer_sale_type="поставка",AB1444,offer_sale_type="транзит",S1444)*(1+AC1444))/E1444,2),0)</f>
        <v>0</v>
      </c>
      <c r="AE1444" s="74">
        <f t="shared" si="783"/>
        <v>0</v>
      </c>
      <c r="AF1444" s="123" cm="1">
        <f t="array" ref="AF1444">IFERROR(ROUND(_xlfn.IFS(offer_sale_type="поставка",AB1444,offer_sale_type="транзит",S1444)*AC1444,2),0)</f>
        <v>0</v>
      </c>
      <c r="AG1444" s="130">
        <f t="shared" si="766"/>
        <v>0</v>
      </c>
      <c r="AH1444" s="74">
        <f t="shared" si="767"/>
        <v>0</v>
      </c>
      <c r="AI1444" s="123">
        <f t="shared" si="768"/>
        <v>0</v>
      </c>
      <c r="AJ1444" s="118">
        <f t="shared" si="784"/>
        <v>0</v>
      </c>
      <c r="AK1444" s="74">
        <f t="shared" si="785"/>
        <v>0</v>
      </c>
      <c r="AL1444" s="174">
        <f t="shared" si="786"/>
        <v>0</v>
      </c>
      <c r="AM1444" s="175">
        <f t="shared" si="769"/>
        <v>0</v>
      </c>
      <c r="AN1444" s="130">
        <f t="shared" si="787"/>
        <v>0</v>
      </c>
      <c r="AO1444" s="74">
        <f t="shared" si="770"/>
        <v>0</v>
      </c>
      <c r="AP1444" s="123">
        <f t="shared" si="788"/>
        <v>0</v>
      </c>
      <c r="AQ1444" s="118">
        <f t="shared" si="771"/>
        <v>0</v>
      </c>
      <c r="AR1444" s="82" t="str">
        <f t="shared" si="789"/>
        <v>https://www.alta.ru/tnved/code//</v>
      </c>
      <c r="AS1444" s="157"/>
      <c r="AT1444" s="162"/>
      <c r="AU1444" s="74">
        <f t="shared" si="772"/>
        <v>0</v>
      </c>
      <c r="AV1444" s="157"/>
      <c r="AW1444" s="75">
        <f>_xlfn.IFNA(VLOOKUP(L1444,list_vat[],3,FALSE),0)</f>
        <v>0</v>
      </c>
      <c r="AX1444" s="74">
        <f t="shared" si="790"/>
        <v>0</v>
      </c>
      <c r="AY1444" s="74">
        <f t="shared" si="791"/>
        <v>0</v>
      </c>
      <c r="AZ1444" s="130">
        <f t="shared" si="792"/>
        <v>0</v>
      </c>
      <c r="BA1444" s="74">
        <f t="shared" si="773"/>
        <v>0</v>
      </c>
      <c r="BB1444" s="193">
        <f t="shared" si="793"/>
        <v>0</v>
      </c>
      <c r="BC1444" s="102">
        <f t="shared" si="794"/>
        <v>0</v>
      </c>
      <c r="BD1444" s="102">
        <f t="shared" si="795"/>
        <v>0</v>
      </c>
      <c r="BE1444" s="413" t="s">
        <v>69</v>
      </c>
    </row>
    <row r="1445" spans="1:57" s="65" customFormat="1" ht="12" customHeight="1" x14ac:dyDescent="0.2">
      <c r="A1445" s="43">
        <v>1430</v>
      </c>
      <c r="B1445" s="166"/>
      <c r="C1445" s="166"/>
      <c r="D1445" s="166"/>
      <c r="E1445" s="162"/>
      <c r="F1445" s="166"/>
      <c r="G1445" s="162"/>
      <c r="H1445" s="162"/>
      <c r="I1445" s="189">
        <f t="shared" si="774"/>
        <v>0</v>
      </c>
      <c r="J1445" s="195"/>
      <c r="K1445" s="162"/>
      <c r="L1445" s="168"/>
      <c r="M1445" s="75">
        <f>_xlfn.XLOOKUP(L1445,list_vat[Страна],list_vat[Ставка НДС %],0,0)</f>
        <v>0</v>
      </c>
      <c r="N1445" s="162">
        <f t="shared" si="775"/>
        <v>0</v>
      </c>
      <c r="O1445" s="169"/>
      <c r="P1445" s="74">
        <f t="shared" si="796"/>
        <v>0</v>
      </c>
      <c r="Q1445" s="162"/>
      <c r="R1445" s="162" t="str">
        <f t="shared" si="776"/>
        <v>введи курс</v>
      </c>
      <c r="S1445" s="196">
        <f t="shared" si="777"/>
        <v>0</v>
      </c>
      <c r="T1445" s="192">
        <f t="shared" si="778"/>
        <v>0</v>
      </c>
      <c r="U1445" s="76">
        <f t="shared" si="779"/>
        <v>0</v>
      </c>
      <c r="V1445" s="123">
        <f t="shared" si="780"/>
        <v>0</v>
      </c>
      <c r="W1445" s="191"/>
      <c r="X1445" s="170"/>
      <c r="Y1445" s="74">
        <f t="shared" si="765"/>
        <v>0</v>
      </c>
      <c r="Z1445" s="188"/>
      <c r="AA1445" s="130">
        <f t="shared" si="781"/>
        <v>0</v>
      </c>
      <c r="AB1445" s="74">
        <f t="shared" si="782"/>
        <v>0</v>
      </c>
      <c r="AC1445" s="356"/>
      <c r="AD1445" s="130" cm="1">
        <f t="array" ref="AD1445">IFERROR(ROUND((_xlfn.IFS(offer_sale_type="поставка",AB1445,offer_sale_type="транзит",S1445)*(1+AC1445))/E1445,2),0)</f>
        <v>0</v>
      </c>
      <c r="AE1445" s="74">
        <f t="shared" si="783"/>
        <v>0</v>
      </c>
      <c r="AF1445" s="123" cm="1">
        <f t="array" ref="AF1445">IFERROR(ROUND(_xlfn.IFS(offer_sale_type="поставка",AB1445,offer_sale_type="транзит",S1445)*AC1445,2),0)</f>
        <v>0</v>
      </c>
      <c r="AG1445" s="130">
        <f t="shared" si="766"/>
        <v>0</v>
      </c>
      <c r="AH1445" s="74">
        <f t="shared" si="767"/>
        <v>0</v>
      </c>
      <c r="AI1445" s="123">
        <f t="shared" si="768"/>
        <v>0</v>
      </c>
      <c r="AJ1445" s="118">
        <f t="shared" si="784"/>
        <v>0</v>
      </c>
      <c r="AK1445" s="74">
        <f t="shared" si="785"/>
        <v>0</v>
      </c>
      <c r="AL1445" s="174">
        <f t="shared" si="786"/>
        <v>0</v>
      </c>
      <c r="AM1445" s="175">
        <f t="shared" si="769"/>
        <v>0</v>
      </c>
      <c r="AN1445" s="130">
        <f t="shared" si="787"/>
        <v>0</v>
      </c>
      <c r="AO1445" s="74">
        <f t="shared" si="770"/>
        <v>0</v>
      </c>
      <c r="AP1445" s="123">
        <f t="shared" si="788"/>
        <v>0</v>
      </c>
      <c r="AQ1445" s="118">
        <f t="shared" si="771"/>
        <v>0</v>
      </c>
      <c r="AR1445" s="82" t="str">
        <f t="shared" si="789"/>
        <v>https://www.alta.ru/tnved/code//</v>
      </c>
      <c r="AS1445" s="157"/>
      <c r="AT1445" s="162"/>
      <c r="AU1445" s="74">
        <f t="shared" si="772"/>
        <v>0</v>
      </c>
      <c r="AV1445" s="157"/>
      <c r="AW1445" s="75">
        <f>_xlfn.IFNA(VLOOKUP(L1445,list_vat[],3,FALSE),0)</f>
        <v>0</v>
      </c>
      <c r="AX1445" s="74">
        <f t="shared" si="790"/>
        <v>0</v>
      </c>
      <c r="AY1445" s="74">
        <f t="shared" si="791"/>
        <v>0</v>
      </c>
      <c r="AZ1445" s="130">
        <f t="shared" si="792"/>
        <v>0</v>
      </c>
      <c r="BA1445" s="74">
        <f t="shared" si="773"/>
        <v>0</v>
      </c>
      <c r="BB1445" s="193">
        <f t="shared" si="793"/>
        <v>0</v>
      </c>
      <c r="BC1445" s="102">
        <f t="shared" si="794"/>
        <v>0</v>
      </c>
      <c r="BD1445" s="102">
        <f t="shared" si="795"/>
        <v>0</v>
      </c>
      <c r="BE1445" s="413" t="s">
        <v>69</v>
      </c>
    </row>
    <row r="1446" spans="1:57" s="65" customFormat="1" ht="12" customHeight="1" x14ac:dyDescent="0.2">
      <c r="A1446" s="43">
        <v>1431</v>
      </c>
      <c r="B1446" s="166"/>
      <c r="C1446" s="166"/>
      <c r="D1446" s="166"/>
      <c r="E1446" s="162"/>
      <c r="F1446" s="166"/>
      <c r="G1446" s="162"/>
      <c r="H1446" s="162"/>
      <c r="I1446" s="189">
        <f t="shared" si="774"/>
        <v>0</v>
      </c>
      <c r="J1446" s="195"/>
      <c r="K1446" s="162"/>
      <c r="L1446" s="168"/>
      <c r="M1446" s="75">
        <f>_xlfn.XLOOKUP(L1446,list_vat[Страна],list_vat[Ставка НДС %],0,0)</f>
        <v>0</v>
      </c>
      <c r="N1446" s="162">
        <f t="shared" si="775"/>
        <v>0</v>
      </c>
      <c r="O1446" s="169"/>
      <c r="P1446" s="74">
        <f t="shared" si="796"/>
        <v>0</v>
      </c>
      <c r="Q1446" s="162"/>
      <c r="R1446" s="162" t="str">
        <f t="shared" si="776"/>
        <v>введи курс</v>
      </c>
      <c r="S1446" s="196">
        <f t="shared" si="777"/>
        <v>0</v>
      </c>
      <c r="T1446" s="192">
        <f t="shared" si="778"/>
        <v>0</v>
      </c>
      <c r="U1446" s="76">
        <f t="shared" si="779"/>
        <v>0</v>
      </c>
      <c r="V1446" s="123">
        <f t="shared" si="780"/>
        <v>0</v>
      </c>
      <c r="W1446" s="191"/>
      <c r="X1446" s="170"/>
      <c r="Y1446" s="74">
        <f t="shared" si="765"/>
        <v>0</v>
      </c>
      <c r="Z1446" s="188"/>
      <c r="AA1446" s="130">
        <f t="shared" si="781"/>
        <v>0</v>
      </c>
      <c r="AB1446" s="74">
        <f t="shared" si="782"/>
        <v>0</v>
      </c>
      <c r="AC1446" s="356"/>
      <c r="AD1446" s="130" cm="1">
        <f t="array" ref="AD1446">IFERROR(ROUND((_xlfn.IFS(offer_sale_type="поставка",AB1446,offer_sale_type="транзит",S1446)*(1+AC1446))/E1446,2),0)</f>
        <v>0</v>
      </c>
      <c r="AE1446" s="74">
        <f t="shared" si="783"/>
        <v>0</v>
      </c>
      <c r="AF1446" s="123" cm="1">
        <f t="array" ref="AF1446">IFERROR(ROUND(_xlfn.IFS(offer_sale_type="поставка",AB1446,offer_sale_type="транзит",S1446)*AC1446,2),0)</f>
        <v>0</v>
      </c>
      <c r="AG1446" s="130">
        <f t="shared" si="766"/>
        <v>0</v>
      </c>
      <c r="AH1446" s="74">
        <f t="shared" si="767"/>
        <v>0</v>
      </c>
      <c r="AI1446" s="123">
        <f t="shared" si="768"/>
        <v>0</v>
      </c>
      <c r="AJ1446" s="118">
        <f t="shared" si="784"/>
        <v>0</v>
      </c>
      <c r="AK1446" s="74">
        <f t="shared" si="785"/>
        <v>0</v>
      </c>
      <c r="AL1446" s="174">
        <f t="shared" si="786"/>
        <v>0</v>
      </c>
      <c r="AM1446" s="175">
        <f t="shared" si="769"/>
        <v>0</v>
      </c>
      <c r="AN1446" s="130">
        <f t="shared" si="787"/>
        <v>0</v>
      </c>
      <c r="AO1446" s="74">
        <f t="shared" si="770"/>
        <v>0</v>
      </c>
      <c r="AP1446" s="123">
        <f t="shared" si="788"/>
        <v>0</v>
      </c>
      <c r="AQ1446" s="118">
        <f t="shared" si="771"/>
        <v>0</v>
      </c>
      <c r="AR1446" s="82" t="str">
        <f t="shared" si="789"/>
        <v>https://www.alta.ru/tnved/code//</v>
      </c>
      <c r="AS1446" s="157"/>
      <c r="AT1446" s="162"/>
      <c r="AU1446" s="74">
        <f t="shared" si="772"/>
        <v>0</v>
      </c>
      <c r="AV1446" s="157"/>
      <c r="AW1446" s="75">
        <f>_xlfn.IFNA(VLOOKUP(L1446,list_vat[],3,FALSE),0)</f>
        <v>0</v>
      </c>
      <c r="AX1446" s="74">
        <f t="shared" si="790"/>
        <v>0</v>
      </c>
      <c r="AY1446" s="74">
        <f t="shared" si="791"/>
        <v>0</v>
      </c>
      <c r="AZ1446" s="130">
        <f t="shared" si="792"/>
        <v>0</v>
      </c>
      <c r="BA1446" s="74">
        <f t="shared" si="773"/>
        <v>0</v>
      </c>
      <c r="BB1446" s="193">
        <f t="shared" si="793"/>
        <v>0</v>
      </c>
      <c r="BC1446" s="102">
        <f t="shared" si="794"/>
        <v>0</v>
      </c>
      <c r="BD1446" s="102">
        <f t="shared" si="795"/>
        <v>0</v>
      </c>
      <c r="BE1446" s="413" t="s">
        <v>69</v>
      </c>
    </row>
    <row r="1447" spans="1:57" s="65" customFormat="1" ht="12" customHeight="1" x14ac:dyDescent="0.2">
      <c r="A1447" s="43">
        <v>1432</v>
      </c>
      <c r="B1447" s="166"/>
      <c r="C1447" s="166"/>
      <c r="D1447" s="166"/>
      <c r="E1447" s="162"/>
      <c r="F1447" s="166"/>
      <c r="G1447" s="162"/>
      <c r="H1447" s="162"/>
      <c r="I1447" s="189">
        <f t="shared" si="774"/>
        <v>0</v>
      </c>
      <c r="J1447" s="195"/>
      <c r="K1447" s="162"/>
      <c r="L1447" s="168"/>
      <c r="M1447" s="75">
        <f>_xlfn.XLOOKUP(L1447,list_vat[Страна],list_vat[Ставка НДС %],0,0)</f>
        <v>0</v>
      </c>
      <c r="N1447" s="162">
        <f t="shared" si="775"/>
        <v>0</v>
      </c>
      <c r="O1447" s="169"/>
      <c r="P1447" s="74">
        <f t="shared" si="796"/>
        <v>0</v>
      </c>
      <c r="Q1447" s="162"/>
      <c r="R1447" s="162" t="str">
        <f t="shared" si="776"/>
        <v>введи курс</v>
      </c>
      <c r="S1447" s="196">
        <f t="shared" si="777"/>
        <v>0</v>
      </c>
      <c r="T1447" s="192">
        <f t="shared" si="778"/>
        <v>0</v>
      </c>
      <c r="U1447" s="76">
        <f t="shared" si="779"/>
        <v>0</v>
      </c>
      <c r="V1447" s="123">
        <f t="shared" si="780"/>
        <v>0</v>
      </c>
      <c r="W1447" s="191"/>
      <c r="X1447" s="170"/>
      <c r="Y1447" s="74">
        <f t="shared" si="765"/>
        <v>0</v>
      </c>
      <c r="Z1447" s="188"/>
      <c r="AA1447" s="130">
        <f t="shared" si="781"/>
        <v>0</v>
      </c>
      <c r="AB1447" s="74">
        <f t="shared" si="782"/>
        <v>0</v>
      </c>
      <c r="AC1447" s="356"/>
      <c r="AD1447" s="130" cm="1">
        <f t="array" ref="AD1447">IFERROR(ROUND((_xlfn.IFS(offer_sale_type="поставка",AB1447,offer_sale_type="транзит",S1447)*(1+AC1447))/E1447,2),0)</f>
        <v>0</v>
      </c>
      <c r="AE1447" s="74">
        <f t="shared" si="783"/>
        <v>0</v>
      </c>
      <c r="AF1447" s="123" cm="1">
        <f t="array" ref="AF1447">IFERROR(ROUND(_xlfn.IFS(offer_sale_type="поставка",AB1447,offer_sale_type="транзит",S1447)*AC1447,2),0)</f>
        <v>0</v>
      </c>
      <c r="AG1447" s="130">
        <f t="shared" si="766"/>
        <v>0</v>
      </c>
      <c r="AH1447" s="74">
        <f t="shared" si="767"/>
        <v>0</v>
      </c>
      <c r="AI1447" s="123">
        <f t="shared" si="768"/>
        <v>0</v>
      </c>
      <c r="AJ1447" s="118">
        <f t="shared" si="784"/>
        <v>0</v>
      </c>
      <c r="AK1447" s="74">
        <f t="shared" si="785"/>
        <v>0</v>
      </c>
      <c r="AL1447" s="174">
        <f t="shared" si="786"/>
        <v>0</v>
      </c>
      <c r="AM1447" s="175">
        <f t="shared" si="769"/>
        <v>0</v>
      </c>
      <c r="AN1447" s="130">
        <f t="shared" si="787"/>
        <v>0</v>
      </c>
      <c r="AO1447" s="74">
        <f t="shared" si="770"/>
        <v>0</v>
      </c>
      <c r="AP1447" s="123">
        <f t="shared" si="788"/>
        <v>0</v>
      </c>
      <c r="AQ1447" s="118">
        <f t="shared" si="771"/>
        <v>0</v>
      </c>
      <c r="AR1447" s="82" t="str">
        <f t="shared" si="789"/>
        <v>https://www.alta.ru/tnved/code//</v>
      </c>
      <c r="AS1447" s="157"/>
      <c r="AT1447" s="162"/>
      <c r="AU1447" s="74">
        <f t="shared" si="772"/>
        <v>0</v>
      </c>
      <c r="AV1447" s="157"/>
      <c r="AW1447" s="75">
        <f>_xlfn.IFNA(VLOOKUP(L1447,list_vat[],3,FALSE),0)</f>
        <v>0</v>
      </c>
      <c r="AX1447" s="74">
        <f t="shared" si="790"/>
        <v>0</v>
      </c>
      <c r="AY1447" s="74">
        <f t="shared" si="791"/>
        <v>0</v>
      </c>
      <c r="AZ1447" s="130">
        <f t="shared" si="792"/>
        <v>0</v>
      </c>
      <c r="BA1447" s="74">
        <f t="shared" si="773"/>
        <v>0</v>
      </c>
      <c r="BB1447" s="193">
        <f t="shared" si="793"/>
        <v>0</v>
      </c>
      <c r="BC1447" s="102">
        <f t="shared" si="794"/>
        <v>0</v>
      </c>
      <c r="BD1447" s="102">
        <f t="shared" si="795"/>
        <v>0</v>
      </c>
      <c r="BE1447" s="413" t="s">
        <v>69</v>
      </c>
    </row>
    <row r="1448" spans="1:57" s="65" customFormat="1" ht="12" customHeight="1" x14ac:dyDescent="0.2">
      <c r="A1448" s="43">
        <v>1433</v>
      </c>
      <c r="B1448" s="166"/>
      <c r="C1448" s="166"/>
      <c r="D1448" s="166"/>
      <c r="E1448" s="162"/>
      <c r="F1448" s="166"/>
      <c r="G1448" s="162"/>
      <c r="H1448" s="162"/>
      <c r="I1448" s="189">
        <f t="shared" si="774"/>
        <v>0</v>
      </c>
      <c r="J1448" s="195"/>
      <c r="K1448" s="162"/>
      <c r="L1448" s="168"/>
      <c r="M1448" s="75">
        <f>_xlfn.XLOOKUP(L1448,list_vat[Страна],list_vat[Ставка НДС %],0,0)</f>
        <v>0</v>
      </c>
      <c r="N1448" s="162">
        <f t="shared" si="775"/>
        <v>0</v>
      </c>
      <c r="O1448" s="169"/>
      <c r="P1448" s="74">
        <f t="shared" si="796"/>
        <v>0</v>
      </c>
      <c r="Q1448" s="162"/>
      <c r="R1448" s="162" t="str">
        <f t="shared" si="776"/>
        <v>введи курс</v>
      </c>
      <c r="S1448" s="196">
        <f t="shared" si="777"/>
        <v>0</v>
      </c>
      <c r="T1448" s="192">
        <f t="shared" si="778"/>
        <v>0</v>
      </c>
      <c r="U1448" s="76">
        <f t="shared" si="779"/>
        <v>0</v>
      </c>
      <c r="V1448" s="123">
        <f t="shared" si="780"/>
        <v>0</v>
      </c>
      <c r="W1448" s="191"/>
      <c r="X1448" s="170"/>
      <c r="Y1448" s="74">
        <f t="shared" si="765"/>
        <v>0</v>
      </c>
      <c r="Z1448" s="188"/>
      <c r="AA1448" s="130">
        <f t="shared" si="781"/>
        <v>0</v>
      </c>
      <c r="AB1448" s="74">
        <f t="shared" si="782"/>
        <v>0</v>
      </c>
      <c r="AC1448" s="356"/>
      <c r="AD1448" s="130" cm="1">
        <f t="array" ref="AD1448">IFERROR(ROUND((_xlfn.IFS(offer_sale_type="поставка",AB1448,offer_sale_type="транзит",S1448)*(1+AC1448))/E1448,2),0)</f>
        <v>0</v>
      </c>
      <c r="AE1448" s="74">
        <f t="shared" si="783"/>
        <v>0</v>
      </c>
      <c r="AF1448" s="123" cm="1">
        <f t="array" ref="AF1448">IFERROR(ROUND(_xlfn.IFS(offer_sale_type="поставка",AB1448,offer_sale_type="транзит",S1448)*AC1448,2),0)</f>
        <v>0</v>
      </c>
      <c r="AG1448" s="130">
        <f t="shared" si="766"/>
        <v>0</v>
      </c>
      <c r="AH1448" s="74">
        <f t="shared" si="767"/>
        <v>0</v>
      </c>
      <c r="AI1448" s="123">
        <f t="shared" si="768"/>
        <v>0</v>
      </c>
      <c r="AJ1448" s="118">
        <f t="shared" si="784"/>
        <v>0</v>
      </c>
      <c r="AK1448" s="74">
        <f t="shared" si="785"/>
        <v>0</v>
      </c>
      <c r="AL1448" s="174">
        <f t="shared" si="786"/>
        <v>0</v>
      </c>
      <c r="AM1448" s="175">
        <f t="shared" si="769"/>
        <v>0</v>
      </c>
      <c r="AN1448" s="130">
        <f t="shared" si="787"/>
        <v>0</v>
      </c>
      <c r="AO1448" s="74">
        <f t="shared" si="770"/>
        <v>0</v>
      </c>
      <c r="AP1448" s="123">
        <f t="shared" si="788"/>
        <v>0</v>
      </c>
      <c r="AQ1448" s="118">
        <f t="shared" si="771"/>
        <v>0</v>
      </c>
      <c r="AR1448" s="82" t="str">
        <f t="shared" si="789"/>
        <v>https://www.alta.ru/tnved/code//</v>
      </c>
      <c r="AS1448" s="157"/>
      <c r="AT1448" s="162"/>
      <c r="AU1448" s="74">
        <f t="shared" si="772"/>
        <v>0</v>
      </c>
      <c r="AV1448" s="157"/>
      <c r="AW1448" s="75">
        <f>_xlfn.IFNA(VLOOKUP(L1448,list_vat[],3,FALSE),0)</f>
        <v>0</v>
      </c>
      <c r="AX1448" s="74">
        <f t="shared" si="790"/>
        <v>0</v>
      </c>
      <c r="AY1448" s="74">
        <f t="shared" si="791"/>
        <v>0</v>
      </c>
      <c r="AZ1448" s="130">
        <f t="shared" si="792"/>
        <v>0</v>
      </c>
      <c r="BA1448" s="74">
        <f t="shared" si="773"/>
        <v>0</v>
      </c>
      <c r="BB1448" s="193">
        <f t="shared" si="793"/>
        <v>0</v>
      </c>
      <c r="BC1448" s="102">
        <f t="shared" si="794"/>
        <v>0</v>
      </c>
      <c r="BD1448" s="102">
        <f t="shared" si="795"/>
        <v>0</v>
      </c>
      <c r="BE1448" s="413" t="s">
        <v>69</v>
      </c>
    </row>
    <row r="1449" spans="1:57" s="65" customFormat="1" ht="12" customHeight="1" x14ac:dyDescent="0.2">
      <c r="A1449" s="43">
        <v>1434</v>
      </c>
      <c r="B1449" s="166"/>
      <c r="C1449" s="166"/>
      <c r="D1449" s="166"/>
      <c r="E1449" s="162"/>
      <c r="F1449" s="166"/>
      <c r="G1449" s="162"/>
      <c r="H1449" s="162"/>
      <c r="I1449" s="189">
        <f t="shared" si="774"/>
        <v>0</v>
      </c>
      <c r="J1449" s="195"/>
      <c r="K1449" s="162"/>
      <c r="L1449" s="168"/>
      <c r="M1449" s="75">
        <f>_xlfn.XLOOKUP(L1449,list_vat[Страна],list_vat[Ставка НДС %],0,0)</f>
        <v>0</v>
      </c>
      <c r="N1449" s="162">
        <f t="shared" si="775"/>
        <v>0</v>
      </c>
      <c r="O1449" s="169"/>
      <c r="P1449" s="74">
        <f t="shared" si="796"/>
        <v>0</v>
      </c>
      <c r="Q1449" s="162"/>
      <c r="R1449" s="162" t="str">
        <f t="shared" si="776"/>
        <v>введи курс</v>
      </c>
      <c r="S1449" s="196">
        <f t="shared" si="777"/>
        <v>0</v>
      </c>
      <c r="T1449" s="192">
        <f t="shared" si="778"/>
        <v>0</v>
      </c>
      <c r="U1449" s="76">
        <f t="shared" si="779"/>
        <v>0</v>
      </c>
      <c r="V1449" s="123">
        <f t="shared" si="780"/>
        <v>0</v>
      </c>
      <c r="W1449" s="191"/>
      <c r="X1449" s="170"/>
      <c r="Y1449" s="74">
        <f t="shared" si="765"/>
        <v>0</v>
      </c>
      <c r="Z1449" s="188"/>
      <c r="AA1449" s="130">
        <f t="shared" si="781"/>
        <v>0</v>
      </c>
      <c r="AB1449" s="74">
        <f t="shared" si="782"/>
        <v>0</v>
      </c>
      <c r="AC1449" s="356"/>
      <c r="AD1449" s="130" cm="1">
        <f t="array" ref="AD1449">IFERROR(ROUND((_xlfn.IFS(offer_sale_type="поставка",AB1449,offer_sale_type="транзит",S1449)*(1+AC1449))/E1449,2),0)</f>
        <v>0</v>
      </c>
      <c r="AE1449" s="74">
        <f t="shared" si="783"/>
        <v>0</v>
      </c>
      <c r="AF1449" s="123" cm="1">
        <f t="array" ref="AF1449">IFERROR(ROUND(_xlfn.IFS(offer_sale_type="поставка",AB1449,offer_sale_type="транзит",S1449)*AC1449,2),0)</f>
        <v>0</v>
      </c>
      <c r="AG1449" s="130">
        <f t="shared" si="766"/>
        <v>0</v>
      </c>
      <c r="AH1449" s="74">
        <f t="shared" si="767"/>
        <v>0</v>
      </c>
      <c r="AI1449" s="123">
        <f t="shared" si="768"/>
        <v>0</v>
      </c>
      <c r="AJ1449" s="118">
        <f t="shared" si="784"/>
        <v>0</v>
      </c>
      <c r="AK1449" s="74">
        <f t="shared" si="785"/>
        <v>0</v>
      </c>
      <c r="AL1449" s="174">
        <f t="shared" si="786"/>
        <v>0</v>
      </c>
      <c r="AM1449" s="175">
        <f t="shared" si="769"/>
        <v>0</v>
      </c>
      <c r="AN1449" s="130">
        <f t="shared" si="787"/>
        <v>0</v>
      </c>
      <c r="AO1449" s="74">
        <f t="shared" si="770"/>
        <v>0</v>
      </c>
      <c r="AP1449" s="123">
        <f t="shared" si="788"/>
        <v>0</v>
      </c>
      <c r="AQ1449" s="118">
        <f t="shared" si="771"/>
        <v>0</v>
      </c>
      <c r="AR1449" s="82" t="str">
        <f t="shared" si="789"/>
        <v>https://www.alta.ru/tnved/code//</v>
      </c>
      <c r="AS1449" s="157"/>
      <c r="AT1449" s="162"/>
      <c r="AU1449" s="74">
        <f t="shared" si="772"/>
        <v>0</v>
      </c>
      <c r="AV1449" s="157"/>
      <c r="AW1449" s="75">
        <f>_xlfn.IFNA(VLOOKUP(L1449,list_vat[],3,FALSE),0)</f>
        <v>0</v>
      </c>
      <c r="AX1449" s="74">
        <f t="shared" si="790"/>
        <v>0</v>
      </c>
      <c r="AY1449" s="74">
        <f t="shared" si="791"/>
        <v>0</v>
      </c>
      <c r="AZ1449" s="130">
        <f t="shared" si="792"/>
        <v>0</v>
      </c>
      <c r="BA1449" s="74">
        <f t="shared" si="773"/>
        <v>0</v>
      </c>
      <c r="BB1449" s="193">
        <f t="shared" si="793"/>
        <v>0</v>
      </c>
      <c r="BC1449" s="102">
        <f t="shared" si="794"/>
        <v>0</v>
      </c>
      <c r="BD1449" s="102">
        <f t="shared" si="795"/>
        <v>0</v>
      </c>
      <c r="BE1449" s="413" t="s">
        <v>69</v>
      </c>
    </row>
    <row r="1450" spans="1:57" s="65" customFormat="1" ht="12" customHeight="1" x14ac:dyDescent="0.2">
      <c r="A1450" s="43">
        <v>1435</v>
      </c>
      <c r="B1450" s="166"/>
      <c r="C1450" s="166"/>
      <c r="D1450" s="166"/>
      <c r="E1450" s="162"/>
      <c r="F1450" s="166"/>
      <c r="G1450" s="162"/>
      <c r="H1450" s="162"/>
      <c r="I1450" s="189">
        <f t="shared" si="774"/>
        <v>0</v>
      </c>
      <c r="J1450" s="195"/>
      <c r="K1450" s="162"/>
      <c r="L1450" s="168"/>
      <c r="M1450" s="75">
        <f>_xlfn.XLOOKUP(L1450,list_vat[Страна],list_vat[Ставка НДС %],0,0)</f>
        <v>0</v>
      </c>
      <c r="N1450" s="162">
        <f t="shared" si="775"/>
        <v>0</v>
      </c>
      <c r="O1450" s="169"/>
      <c r="P1450" s="74">
        <f t="shared" si="796"/>
        <v>0</v>
      </c>
      <c r="Q1450" s="162"/>
      <c r="R1450" s="162" t="str">
        <f t="shared" si="776"/>
        <v>введи курс</v>
      </c>
      <c r="S1450" s="196">
        <f t="shared" si="777"/>
        <v>0</v>
      </c>
      <c r="T1450" s="192">
        <f t="shared" si="778"/>
        <v>0</v>
      </c>
      <c r="U1450" s="76">
        <f t="shared" si="779"/>
        <v>0</v>
      </c>
      <c r="V1450" s="123">
        <f t="shared" si="780"/>
        <v>0</v>
      </c>
      <c r="W1450" s="191"/>
      <c r="X1450" s="170"/>
      <c r="Y1450" s="74">
        <f t="shared" si="765"/>
        <v>0</v>
      </c>
      <c r="Z1450" s="188"/>
      <c r="AA1450" s="130">
        <f t="shared" si="781"/>
        <v>0</v>
      </c>
      <c r="AB1450" s="74">
        <f t="shared" si="782"/>
        <v>0</v>
      </c>
      <c r="AC1450" s="356"/>
      <c r="AD1450" s="130" cm="1">
        <f t="array" ref="AD1450">IFERROR(ROUND((_xlfn.IFS(offer_sale_type="поставка",AB1450,offer_sale_type="транзит",S1450)*(1+AC1450))/E1450,2),0)</f>
        <v>0</v>
      </c>
      <c r="AE1450" s="74">
        <f t="shared" si="783"/>
        <v>0</v>
      </c>
      <c r="AF1450" s="123" cm="1">
        <f t="array" ref="AF1450">IFERROR(ROUND(_xlfn.IFS(offer_sale_type="поставка",AB1450,offer_sale_type="транзит",S1450)*AC1450,2),0)</f>
        <v>0</v>
      </c>
      <c r="AG1450" s="130">
        <f t="shared" si="766"/>
        <v>0</v>
      </c>
      <c r="AH1450" s="74">
        <f t="shared" si="767"/>
        <v>0</v>
      </c>
      <c r="AI1450" s="123">
        <f t="shared" si="768"/>
        <v>0</v>
      </c>
      <c r="AJ1450" s="118">
        <f t="shared" si="784"/>
        <v>0</v>
      </c>
      <c r="AK1450" s="74">
        <f t="shared" si="785"/>
        <v>0</v>
      </c>
      <c r="AL1450" s="174">
        <f t="shared" si="786"/>
        <v>0</v>
      </c>
      <c r="AM1450" s="175">
        <f t="shared" si="769"/>
        <v>0</v>
      </c>
      <c r="AN1450" s="130">
        <f t="shared" si="787"/>
        <v>0</v>
      </c>
      <c r="AO1450" s="74">
        <f t="shared" si="770"/>
        <v>0</v>
      </c>
      <c r="AP1450" s="123">
        <f t="shared" si="788"/>
        <v>0</v>
      </c>
      <c r="AQ1450" s="118">
        <f t="shared" si="771"/>
        <v>0</v>
      </c>
      <c r="AR1450" s="82" t="str">
        <f t="shared" si="789"/>
        <v>https://www.alta.ru/tnved/code//</v>
      </c>
      <c r="AS1450" s="157"/>
      <c r="AT1450" s="162"/>
      <c r="AU1450" s="74">
        <f t="shared" si="772"/>
        <v>0</v>
      </c>
      <c r="AV1450" s="157"/>
      <c r="AW1450" s="75">
        <f>_xlfn.IFNA(VLOOKUP(L1450,list_vat[],3,FALSE),0)</f>
        <v>0</v>
      </c>
      <c r="AX1450" s="74">
        <f t="shared" si="790"/>
        <v>0</v>
      </c>
      <c r="AY1450" s="74">
        <f t="shared" si="791"/>
        <v>0</v>
      </c>
      <c r="AZ1450" s="130">
        <f t="shared" si="792"/>
        <v>0</v>
      </c>
      <c r="BA1450" s="74">
        <f t="shared" si="773"/>
        <v>0</v>
      </c>
      <c r="BB1450" s="193">
        <f t="shared" si="793"/>
        <v>0</v>
      </c>
      <c r="BC1450" s="102">
        <f t="shared" si="794"/>
        <v>0</v>
      </c>
      <c r="BD1450" s="102">
        <f t="shared" si="795"/>
        <v>0</v>
      </c>
      <c r="BE1450" s="413" t="s">
        <v>69</v>
      </c>
    </row>
    <row r="1451" spans="1:57" s="65" customFormat="1" ht="12" customHeight="1" x14ac:dyDescent="0.2">
      <c r="A1451" s="43">
        <v>1436</v>
      </c>
      <c r="B1451" s="166"/>
      <c r="C1451" s="166"/>
      <c r="D1451" s="166"/>
      <c r="E1451" s="162"/>
      <c r="F1451" s="166"/>
      <c r="G1451" s="162"/>
      <c r="H1451" s="162"/>
      <c r="I1451" s="189">
        <f t="shared" si="774"/>
        <v>0</v>
      </c>
      <c r="J1451" s="195"/>
      <c r="K1451" s="162"/>
      <c r="L1451" s="168"/>
      <c r="M1451" s="75">
        <f>_xlfn.XLOOKUP(L1451,list_vat[Страна],list_vat[Ставка НДС %],0,0)</f>
        <v>0</v>
      </c>
      <c r="N1451" s="162">
        <f t="shared" si="775"/>
        <v>0</v>
      </c>
      <c r="O1451" s="169"/>
      <c r="P1451" s="74">
        <f t="shared" si="796"/>
        <v>0</v>
      </c>
      <c r="Q1451" s="162"/>
      <c r="R1451" s="162" t="str">
        <f t="shared" si="776"/>
        <v>введи курс</v>
      </c>
      <c r="S1451" s="196">
        <f t="shared" si="777"/>
        <v>0</v>
      </c>
      <c r="T1451" s="192">
        <f t="shared" si="778"/>
        <v>0</v>
      </c>
      <c r="U1451" s="76">
        <f t="shared" si="779"/>
        <v>0</v>
      </c>
      <c r="V1451" s="123">
        <f t="shared" si="780"/>
        <v>0</v>
      </c>
      <c r="W1451" s="191"/>
      <c r="X1451" s="170"/>
      <c r="Y1451" s="74">
        <f t="shared" si="765"/>
        <v>0</v>
      </c>
      <c r="Z1451" s="188"/>
      <c r="AA1451" s="130">
        <f t="shared" si="781"/>
        <v>0</v>
      </c>
      <c r="AB1451" s="74">
        <f t="shared" si="782"/>
        <v>0</v>
      </c>
      <c r="AC1451" s="356"/>
      <c r="AD1451" s="130" cm="1">
        <f t="array" ref="AD1451">IFERROR(ROUND((_xlfn.IFS(offer_sale_type="поставка",AB1451,offer_sale_type="транзит",S1451)*(1+AC1451))/E1451,2),0)</f>
        <v>0</v>
      </c>
      <c r="AE1451" s="74">
        <f t="shared" si="783"/>
        <v>0</v>
      </c>
      <c r="AF1451" s="123" cm="1">
        <f t="array" ref="AF1451">IFERROR(ROUND(_xlfn.IFS(offer_sale_type="поставка",AB1451,offer_sale_type="транзит",S1451)*AC1451,2),0)</f>
        <v>0</v>
      </c>
      <c r="AG1451" s="130">
        <f t="shared" si="766"/>
        <v>0</v>
      </c>
      <c r="AH1451" s="74">
        <f t="shared" si="767"/>
        <v>0</v>
      </c>
      <c r="AI1451" s="123">
        <f t="shared" si="768"/>
        <v>0</v>
      </c>
      <c r="AJ1451" s="118">
        <f t="shared" si="784"/>
        <v>0</v>
      </c>
      <c r="AK1451" s="74">
        <f t="shared" si="785"/>
        <v>0</v>
      </c>
      <c r="AL1451" s="174">
        <f t="shared" si="786"/>
        <v>0</v>
      </c>
      <c r="AM1451" s="175">
        <f t="shared" si="769"/>
        <v>0</v>
      </c>
      <c r="AN1451" s="130">
        <f t="shared" si="787"/>
        <v>0</v>
      </c>
      <c r="AO1451" s="74">
        <f t="shared" si="770"/>
        <v>0</v>
      </c>
      <c r="AP1451" s="123">
        <f t="shared" si="788"/>
        <v>0</v>
      </c>
      <c r="AQ1451" s="118">
        <f t="shared" si="771"/>
        <v>0</v>
      </c>
      <c r="AR1451" s="82" t="str">
        <f t="shared" si="789"/>
        <v>https://www.alta.ru/tnved/code//</v>
      </c>
      <c r="AS1451" s="157"/>
      <c r="AT1451" s="162"/>
      <c r="AU1451" s="74">
        <f t="shared" si="772"/>
        <v>0</v>
      </c>
      <c r="AV1451" s="157"/>
      <c r="AW1451" s="75">
        <f>_xlfn.IFNA(VLOOKUP(L1451,list_vat[],3,FALSE),0)</f>
        <v>0</v>
      </c>
      <c r="AX1451" s="74">
        <f t="shared" si="790"/>
        <v>0</v>
      </c>
      <c r="AY1451" s="74">
        <f t="shared" si="791"/>
        <v>0</v>
      </c>
      <c r="AZ1451" s="130">
        <f t="shared" si="792"/>
        <v>0</v>
      </c>
      <c r="BA1451" s="74">
        <f t="shared" si="773"/>
        <v>0</v>
      </c>
      <c r="BB1451" s="193">
        <f t="shared" si="793"/>
        <v>0</v>
      </c>
      <c r="BC1451" s="102">
        <f t="shared" si="794"/>
        <v>0</v>
      </c>
      <c r="BD1451" s="102">
        <f t="shared" si="795"/>
        <v>0</v>
      </c>
      <c r="BE1451" s="413" t="s">
        <v>69</v>
      </c>
    </row>
    <row r="1452" spans="1:57" s="65" customFormat="1" ht="12" customHeight="1" x14ac:dyDescent="0.2">
      <c r="A1452" s="43">
        <v>1437</v>
      </c>
      <c r="B1452" s="166"/>
      <c r="C1452" s="166"/>
      <c r="D1452" s="166"/>
      <c r="E1452" s="162"/>
      <c r="F1452" s="166"/>
      <c r="G1452" s="162"/>
      <c r="H1452" s="162"/>
      <c r="I1452" s="189">
        <f t="shared" si="774"/>
        <v>0</v>
      </c>
      <c r="J1452" s="195"/>
      <c r="K1452" s="162"/>
      <c r="L1452" s="168"/>
      <c r="M1452" s="75">
        <f>_xlfn.XLOOKUP(L1452,list_vat[Страна],list_vat[Ставка НДС %],0,0)</f>
        <v>0</v>
      </c>
      <c r="N1452" s="162">
        <f t="shared" si="775"/>
        <v>0</v>
      </c>
      <c r="O1452" s="169"/>
      <c r="P1452" s="74">
        <f t="shared" si="796"/>
        <v>0</v>
      </c>
      <c r="Q1452" s="162"/>
      <c r="R1452" s="162" t="str">
        <f t="shared" si="776"/>
        <v>введи курс</v>
      </c>
      <c r="S1452" s="196">
        <f t="shared" si="777"/>
        <v>0</v>
      </c>
      <c r="T1452" s="192">
        <f t="shared" si="778"/>
        <v>0</v>
      </c>
      <c r="U1452" s="76">
        <f t="shared" si="779"/>
        <v>0</v>
      </c>
      <c r="V1452" s="123">
        <f t="shared" si="780"/>
        <v>0</v>
      </c>
      <c r="W1452" s="191"/>
      <c r="X1452" s="170"/>
      <c r="Y1452" s="74">
        <f t="shared" si="765"/>
        <v>0</v>
      </c>
      <c r="Z1452" s="188"/>
      <c r="AA1452" s="130">
        <f t="shared" si="781"/>
        <v>0</v>
      </c>
      <c r="AB1452" s="74">
        <f t="shared" si="782"/>
        <v>0</v>
      </c>
      <c r="AC1452" s="356"/>
      <c r="AD1452" s="130" cm="1">
        <f t="array" ref="AD1452">IFERROR(ROUND((_xlfn.IFS(offer_sale_type="поставка",AB1452,offer_sale_type="транзит",S1452)*(1+AC1452))/E1452,2),0)</f>
        <v>0</v>
      </c>
      <c r="AE1452" s="74">
        <f t="shared" si="783"/>
        <v>0</v>
      </c>
      <c r="AF1452" s="123" cm="1">
        <f t="array" ref="AF1452">IFERROR(ROUND(_xlfn.IFS(offer_sale_type="поставка",AB1452,offer_sale_type="транзит",S1452)*AC1452,2),0)</f>
        <v>0</v>
      </c>
      <c r="AG1452" s="130">
        <f t="shared" si="766"/>
        <v>0</v>
      </c>
      <c r="AH1452" s="74">
        <f t="shared" si="767"/>
        <v>0</v>
      </c>
      <c r="AI1452" s="123">
        <f t="shared" si="768"/>
        <v>0</v>
      </c>
      <c r="AJ1452" s="118">
        <f t="shared" si="784"/>
        <v>0</v>
      </c>
      <c r="AK1452" s="74">
        <f t="shared" si="785"/>
        <v>0</v>
      </c>
      <c r="AL1452" s="174">
        <f t="shared" si="786"/>
        <v>0</v>
      </c>
      <c r="AM1452" s="175">
        <f t="shared" si="769"/>
        <v>0</v>
      </c>
      <c r="AN1452" s="130">
        <f t="shared" si="787"/>
        <v>0</v>
      </c>
      <c r="AO1452" s="74">
        <f t="shared" si="770"/>
        <v>0</v>
      </c>
      <c r="AP1452" s="123">
        <f t="shared" si="788"/>
        <v>0</v>
      </c>
      <c r="AQ1452" s="118">
        <f t="shared" si="771"/>
        <v>0</v>
      </c>
      <c r="AR1452" s="82" t="str">
        <f t="shared" si="789"/>
        <v>https://www.alta.ru/tnved/code//</v>
      </c>
      <c r="AS1452" s="157"/>
      <c r="AT1452" s="162"/>
      <c r="AU1452" s="74">
        <f t="shared" si="772"/>
        <v>0</v>
      </c>
      <c r="AV1452" s="157"/>
      <c r="AW1452" s="75">
        <f>_xlfn.IFNA(VLOOKUP(L1452,list_vat[],3,FALSE),0)</f>
        <v>0</v>
      </c>
      <c r="AX1452" s="74">
        <f t="shared" si="790"/>
        <v>0</v>
      </c>
      <c r="AY1452" s="74">
        <f t="shared" si="791"/>
        <v>0</v>
      </c>
      <c r="AZ1452" s="130">
        <f t="shared" si="792"/>
        <v>0</v>
      </c>
      <c r="BA1452" s="74">
        <f t="shared" si="773"/>
        <v>0</v>
      </c>
      <c r="BB1452" s="193">
        <f t="shared" si="793"/>
        <v>0</v>
      </c>
      <c r="BC1452" s="102">
        <f t="shared" si="794"/>
        <v>0</v>
      </c>
      <c r="BD1452" s="102">
        <f t="shared" si="795"/>
        <v>0</v>
      </c>
      <c r="BE1452" s="413" t="s">
        <v>69</v>
      </c>
    </row>
    <row r="1453" spans="1:57" s="65" customFormat="1" ht="12" customHeight="1" x14ac:dyDescent="0.2">
      <c r="A1453" s="43">
        <v>1438</v>
      </c>
      <c r="B1453" s="166"/>
      <c r="C1453" s="166"/>
      <c r="D1453" s="166"/>
      <c r="E1453" s="162"/>
      <c r="F1453" s="166"/>
      <c r="G1453" s="162"/>
      <c r="H1453" s="162"/>
      <c r="I1453" s="189">
        <f t="shared" si="774"/>
        <v>0</v>
      </c>
      <c r="J1453" s="195"/>
      <c r="K1453" s="162"/>
      <c r="L1453" s="168"/>
      <c r="M1453" s="75">
        <f>_xlfn.XLOOKUP(L1453,list_vat[Страна],list_vat[Ставка НДС %],0,0)</f>
        <v>0</v>
      </c>
      <c r="N1453" s="162">
        <f t="shared" si="775"/>
        <v>0</v>
      </c>
      <c r="O1453" s="169"/>
      <c r="P1453" s="74">
        <f t="shared" si="796"/>
        <v>0</v>
      </c>
      <c r="Q1453" s="162"/>
      <c r="R1453" s="162" t="str">
        <f t="shared" si="776"/>
        <v>введи курс</v>
      </c>
      <c r="S1453" s="196">
        <f t="shared" si="777"/>
        <v>0</v>
      </c>
      <c r="T1453" s="192">
        <f t="shared" si="778"/>
        <v>0</v>
      </c>
      <c r="U1453" s="76">
        <f t="shared" si="779"/>
        <v>0</v>
      </c>
      <c r="V1453" s="123">
        <f t="shared" si="780"/>
        <v>0</v>
      </c>
      <c r="W1453" s="191"/>
      <c r="X1453" s="170"/>
      <c r="Y1453" s="74">
        <f t="shared" si="765"/>
        <v>0</v>
      </c>
      <c r="Z1453" s="188"/>
      <c r="AA1453" s="130">
        <f t="shared" si="781"/>
        <v>0</v>
      </c>
      <c r="AB1453" s="74">
        <f t="shared" si="782"/>
        <v>0</v>
      </c>
      <c r="AC1453" s="356"/>
      <c r="AD1453" s="130" cm="1">
        <f t="array" ref="AD1453">IFERROR(ROUND((_xlfn.IFS(offer_sale_type="поставка",AB1453,offer_sale_type="транзит",S1453)*(1+AC1453))/E1453,2),0)</f>
        <v>0</v>
      </c>
      <c r="AE1453" s="74">
        <f t="shared" si="783"/>
        <v>0</v>
      </c>
      <c r="AF1453" s="123" cm="1">
        <f t="array" ref="AF1453">IFERROR(ROUND(_xlfn.IFS(offer_sale_type="поставка",AB1453,offer_sale_type="транзит",S1453)*AC1453,2),0)</f>
        <v>0</v>
      </c>
      <c r="AG1453" s="130">
        <f t="shared" si="766"/>
        <v>0</v>
      </c>
      <c r="AH1453" s="74">
        <f t="shared" si="767"/>
        <v>0</v>
      </c>
      <c r="AI1453" s="123">
        <f t="shared" si="768"/>
        <v>0</v>
      </c>
      <c r="AJ1453" s="118">
        <f t="shared" si="784"/>
        <v>0</v>
      </c>
      <c r="AK1453" s="74">
        <f t="shared" si="785"/>
        <v>0</v>
      </c>
      <c r="AL1453" s="174">
        <f t="shared" si="786"/>
        <v>0</v>
      </c>
      <c r="AM1453" s="175">
        <f t="shared" si="769"/>
        <v>0</v>
      </c>
      <c r="AN1453" s="130">
        <f t="shared" si="787"/>
        <v>0</v>
      </c>
      <c r="AO1453" s="74">
        <f t="shared" si="770"/>
        <v>0</v>
      </c>
      <c r="AP1453" s="123">
        <f t="shared" si="788"/>
        <v>0</v>
      </c>
      <c r="AQ1453" s="118">
        <f t="shared" si="771"/>
        <v>0</v>
      </c>
      <c r="AR1453" s="82" t="str">
        <f t="shared" si="789"/>
        <v>https://www.alta.ru/tnved/code//</v>
      </c>
      <c r="AS1453" s="157"/>
      <c r="AT1453" s="162"/>
      <c r="AU1453" s="74">
        <f t="shared" si="772"/>
        <v>0</v>
      </c>
      <c r="AV1453" s="157"/>
      <c r="AW1453" s="75">
        <f>_xlfn.IFNA(VLOOKUP(L1453,list_vat[],3,FALSE),0)</f>
        <v>0</v>
      </c>
      <c r="AX1453" s="74">
        <f t="shared" si="790"/>
        <v>0</v>
      </c>
      <c r="AY1453" s="74">
        <f t="shared" si="791"/>
        <v>0</v>
      </c>
      <c r="AZ1453" s="130">
        <f t="shared" si="792"/>
        <v>0</v>
      </c>
      <c r="BA1453" s="74">
        <f t="shared" si="773"/>
        <v>0</v>
      </c>
      <c r="BB1453" s="193">
        <f t="shared" si="793"/>
        <v>0</v>
      </c>
      <c r="BC1453" s="102">
        <f t="shared" si="794"/>
        <v>0</v>
      </c>
      <c r="BD1453" s="102">
        <f t="shared" si="795"/>
        <v>0</v>
      </c>
      <c r="BE1453" s="413" t="s">
        <v>69</v>
      </c>
    </row>
    <row r="1454" spans="1:57" s="65" customFormat="1" ht="12" customHeight="1" x14ac:dyDescent="0.2">
      <c r="A1454" s="43">
        <v>1439</v>
      </c>
      <c r="B1454" s="166"/>
      <c r="C1454" s="166"/>
      <c r="D1454" s="166"/>
      <c r="E1454" s="162"/>
      <c r="F1454" s="166"/>
      <c r="G1454" s="162"/>
      <c r="H1454" s="162"/>
      <c r="I1454" s="189">
        <f t="shared" si="774"/>
        <v>0</v>
      </c>
      <c r="J1454" s="195"/>
      <c r="K1454" s="162"/>
      <c r="L1454" s="168"/>
      <c r="M1454" s="75">
        <f>_xlfn.XLOOKUP(L1454,list_vat[Страна],list_vat[Ставка НДС %],0,0)</f>
        <v>0</v>
      </c>
      <c r="N1454" s="162">
        <f t="shared" si="775"/>
        <v>0</v>
      </c>
      <c r="O1454" s="169"/>
      <c r="P1454" s="74">
        <f t="shared" si="796"/>
        <v>0</v>
      </c>
      <c r="Q1454" s="162"/>
      <c r="R1454" s="162" t="str">
        <f t="shared" si="776"/>
        <v>введи курс</v>
      </c>
      <c r="S1454" s="196">
        <f t="shared" si="777"/>
        <v>0</v>
      </c>
      <c r="T1454" s="192">
        <f t="shared" si="778"/>
        <v>0</v>
      </c>
      <c r="U1454" s="76">
        <f t="shared" si="779"/>
        <v>0</v>
      </c>
      <c r="V1454" s="123">
        <f t="shared" si="780"/>
        <v>0</v>
      </c>
      <c r="W1454" s="191"/>
      <c r="X1454" s="170"/>
      <c r="Y1454" s="74">
        <f t="shared" si="765"/>
        <v>0</v>
      </c>
      <c r="Z1454" s="188"/>
      <c r="AA1454" s="130">
        <f t="shared" si="781"/>
        <v>0</v>
      </c>
      <c r="AB1454" s="74">
        <f t="shared" si="782"/>
        <v>0</v>
      </c>
      <c r="AC1454" s="356"/>
      <c r="AD1454" s="130" cm="1">
        <f t="array" ref="AD1454">IFERROR(ROUND((_xlfn.IFS(offer_sale_type="поставка",AB1454,offer_sale_type="транзит",S1454)*(1+AC1454))/E1454,2),0)</f>
        <v>0</v>
      </c>
      <c r="AE1454" s="74">
        <f t="shared" si="783"/>
        <v>0</v>
      </c>
      <c r="AF1454" s="123" cm="1">
        <f t="array" ref="AF1454">IFERROR(ROUND(_xlfn.IFS(offer_sale_type="поставка",AB1454,offer_sale_type="транзит",S1454)*AC1454,2),0)</f>
        <v>0</v>
      </c>
      <c r="AG1454" s="130">
        <f t="shared" si="766"/>
        <v>0</v>
      </c>
      <c r="AH1454" s="74">
        <f t="shared" si="767"/>
        <v>0</v>
      </c>
      <c r="AI1454" s="123">
        <f t="shared" si="768"/>
        <v>0</v>
      </c>
      <c r="AJ1454" s="118">
        <f t="shared" si="784"/>
        <v>0</v>
      </c>
      <c r="AK1454" s="74">
        <f t="shared" si="785"/>
        <v>0</v>
      </c>
      <c r="AL1454" s="174">
        <f t="shared" si="786"/>
        <v>0</v>
      </c>
      <c r="AM1454" s="175">
        <f t="shared" si="769"/>
        <v>0</v>
      </c>
      <c r="AN1454" s="130">
        <f t="shared" si="787"/>
        <v>0</v>
      </c>
      <c r="AO1454" s="74">
        <f t="shared" si="770"/>
        <v>0</v>
      </c>
      <c r="AP1454" s="123">
        <f t="shared" si="788"/>
        <v>0</v>
      </c>
      <c r="AQ1454" s="118">
        <f t="shared" si="771"/>
        <v>0</v>
      </c>
      <c r="AR1454" s="82" t="str">
        <f t="shared" si="789"/>
        <v>https://www.alta.ru/tnved/code//</v>
      </c>
      <c r="AS1454" s="157"/>
      <c r="AT1454" s="162"/>
      <c r="AU1454" s="74">
        <f t="shared" si="772"/>
        <v>0</v>
      </c>
      <c r="AV1454" s="157"/>
      <c r="AW1454" s="75">
        <f>_xlfn.IFNA(VLOOKUP(L1454,list_vat[],3,FALSE),0)</f>
        <v>0</v>
      </c>
      <c r="AX1454" s="74">
        <f t="shared" si="790"/>
        <v>0</v>
      </c>
      <c r="AY1454" s="74">
        <f t="shared" si="791"/>
        <v>0</v>
      </c>
      <c r="AZ1454" s="130">
        <f t="shared" si="792"/>
        <v>0</v>
      </c>
      <c r="BA1454" s="74">
        <f t="shared" si="773"/>
        <v>0</v>
      </c>
      <c r="BB1454" s="193">
        <f t="shared" si="793"/>
        <v>0</v>
      </c>
      <c r="BC1454" s="102">
        <f t="shared" si="794"/>
        <v>0</v>
      </c>
      <c r="BD1454" s="102">
        <f t="shared" si="795"/>
        <v>0</v>
      </c>
      <c r="BE1454" s="413" t="s">
        <v>69</v>
      </c>
    </row>
    <row r="1455" spans="1:57" s="65" customFormat="1" ht="12" customHeight="1" x14ac:dyDescent="0.2">
      <c r="A1455" s="43">
        <v>1440</v>
      </c>
      <c r="B1455" s="166"/>
      <c r="C1455" s="166"/>
      <c r="D1455" s="166"/>
      <c r="E1455" s="162"/>
      <c r="F1455" s="166"/>
      <c r="G1455" s="162"/>
      <c r="H1455" s="162"/>
      <c r="I1455" s="189">
        <f t="shared" si="774"/>
        <v>0</v>
      </c>
      <c r="J1455" s="195"/>
      <c r="K1455" s="162"/>
      <c r="L1455" s="168"/>
      <c r="M1455" s="75">
        <f>_xlfn.XLOOKUP(L1455,list_vat[Страна],list_vat[Ставка НДС %],0,0)</f>
        <v>0</v>
      </c>
      <c r="N1455" s="162">
        <f t="shared" si="775"/>
        <v>0</v>
      </c>
      <c r="O1455" s="169"/>
      <c r="P1455" s="74">
        <f t="shared" si="796"/>
        <v>0</v>
      </c>
      <c r="Q1455" s="162"/>
      <c r="R1455" s="162" t="str">
        <f t="shared" si="776"/>
        <v>введи курс</v>
      </c>
      <c r="S1455" s="196">
        <f t="shared" si="777"/>
        <v>0</v>
      </c>
      <c r="T1455" s="192">
        <f t="shared" si="778"/>
        <v>0</v>
      </c>
      <c r="U1455" s="76">
        <f t="shared" si="779"/>
        <v>0</v>
      </c>
      <c r="V1455" s="123">
        <f t="shared" si="780"/>
        <v>0</v>
      </c>
      <c r="W1455" s="191"/>
      <c r="X1455" s="170"/>
      <c r="Y1455" s="74">
        <f t="shared" si="765"/>
        <v>0</v>
      </c>
      <c r="Z1455" s="188"/>
      <c r="AA1455" s="130">
        <f t="shared" si="781"/>
        <v>0</v>
      </c>
      <c r="AB1455" s="74">
        <f t="shared" si="782"/>
        <v>0</v>
      </c>
      <c r="AC1455" s="356"/>
      <c r="AD1455" s="130" cm="1">
        <f t="array" ref="AD1455">IFERROR(ROUND((_xlfn.IFS(offer_sale_type="поставка",AB1455,offer_sale_type="транзит",S1455)*(1+AC1455))/E1455,2),0)</f>
        <v>0</v>
      </c>
      <c r="AE1455" s="74">
        <f t="shared" si="783"/>
        <v>0</v>
      </c>
      <c r="AF1455" s="123" cm="1">
        <f t="array" ref="AF1455">IFERROR(ROUND(_xlfn.IFS(offer_sale_type="поставка",AB1455,offer_sale_type="транзит",S1455)*AC1455,2),0)</f>
        <v>0</v>
      </c>
      <c r="AG1455" s="130">
        <f t="shared" si="766"/>
        <v>0</v>
      </c>
      <c r="AH1455" s="74">
        <f t="shared" si="767"/>
        <v>0</v>
      </c>
      <c r="AI1455" s="123">
        <f t="shared" si="768"/>
        <v>0</v>
      </c>
      <c r="AJ1455" s="118">
        <f t="shared" si="784"/>
        <v>0</v>
      </c>
      <c r="AK1455" s="74">
        <f t="shared" si="785"/>
        <v>0</v>
      </c>
      <c r="AL1455" s="174">
        <f t="shared" si="786"/>
        <v>0</v>
      </c>
      <c r="AM1455" s="175">
        <f t="shared" si="769"/>
        <v>0</v>
      </c>
      <c r="AN1455" s="130">
        <f t="shared" si="787"/>
        <v>0</v>
      </c>
      <c r="AO1455" s="74">
        <f t="shared" si="770"/>
        <v>0</v>
      </c>
      <c r="AP1455" s="123">
        <f t="shared" si="788"/>
        <v>0</v>
      </c>
      <c r="AQ1455" s="118">
        <f t="shared" si="771"/>
        <v>0</v>
      </c>
      <c r="AR1455" s="82" t="str">
        <f t="shared" si="789"/>
        <v>https://www.alta.ru/tnved/code//</v>
      </c>
      <c r="AS1455" s="157"/>
      <c r="AT1455" s="162"/>
      <c r="AU1455" s="74">
        <f t="shared" si="772"/>
        <v>0</v>
      </c>
      <c r="AV1455" s="157"/>
      <c r="AW1455" s="75">
        <f>_xlfn.IFNA(VLOOKUP(L1455,list_vat[],3,FALSE),0)</f>
        <v>0</v>
      </c>
      <c r="AX1455" s="74">
        <f t="shared" si="790"/>
        <v>0</v>
      </c>
      <c r="AY1455" s="74">
        <f t="shared" si="791"/>
        <v>0</v>
      </c>
      <c r="AZ1455" s="130">
        <f t="shared" si="792"/>
        <v>0</v>
      </c>
      <c r="BA1455" s="74">
        <f t="shared" si="773"/>
        <v>0</v>
      </c>
      <c r="BB1455" s="193">
        <f t="shared" si="793"/>
        <v>0</v>
      </c>
      <c r="BC1455" s="102">
        <f t="shared" si="794"/>
        <v>0</v>
      </c>
      <c r="BD1455" s="102">
        <f t="shared" si="795"/>
        <v>0</v>
      </c>
      <c r="BE1455" s="413" t="s">
        <v>69</v>
      </c>
    </row>
    <row r="1456" spans="1:57" s="65" customFormat="1" ht="12" customHeight="1" x14ac:dyDescent="0.2">
      <c r="A1456" s="43">
        <v>1441</v>
      </c>
      <c r="B1456" s="166"/>
      <c r="C1456" s="166"/>
      <c r="D1456" s="166"/>
      <c r="E1456" s="162"/>
      <c r="F1456" s="166"/>
      <c r="G1456" s="162"/>
      <c r="H1456" s="162"/>
      <c r="I1456" s="189">
        <f t="shared" si="774"/>
        <v>0</v>
      </c>
      <c r="J1456" s="195"/>
      <c r="K1456" s="162"/>
      <c r="L1456" s="168"/>
      <c r="M1456" s="75">
        <f>_xlfn.XLOOKUP(L1456,list_vat[Страна],list_vat[Ставка НДС %],0,0)</f>
        <v>0</v>
      </c>
      <c r="N1456" s="162">
        <f t="shared" si="775"/>
        <v>0</v>
      </c>
      <c r="O1456" s="169"/>
      <c r="P1456" s="74">
        <f t="shared" si="796"/>
        <v>0</v>
      </c>
      <c r="Q1456" s="162"/>
      <c r="R1456" s="162" t="str">
        <f t="shared" si="776"/>
        <v>введи курс</v>
      </c>
      <c r="S1456" s="196">
        <f t="shared" si="777"/>
        <v>0</v>
      </c>
      <c r="T1456" s="192">
        <f t="shared" si="778"/>
        <v>0</v>
      </c>
      <c r="U1456" s="76">
        <f t="shared" si="779"/>
        <v>0</v>
      </c>
      <c r="V1456" s="123">
        <f t="shared" si="780"/>
        <v>0</v>
      </c>
      <c r="W1456" s="191"/>
      <c r="X1456" s="170"/>
      <c r="Y1456" s="74">
        <f t="shared" si="765"/>
        <v>0</v>
      </c>
      <c r="Z1456" s="188"/>
      <c r="AA1456" s="130">
        <f t="shared" si="781"/>
        <v>0</v>
      </c>
      <c r="AB1456" s="74">
        <f t="shared" si="782"/>
        <v>0</v>
      </c>
      <c r="AC1456" s="356"/>
      <c r="AD1456" s="130" cm="1">
        <f t="array" ref="AD1456">IFERROR(ROUND((_xlfn.IFS(offer_sale_type="поставка",AB1456,offer_sale_type="транзит",S1456)*(1+AC1456))/E1456,2),0)</f>
        <v>0</v>
      </c>
      <c r="AE1456" s="74">
        <f t="shared" si="783"/>
        <v>0</v>
      </c>
      <c r="AF1456" s="123" cm="1">
        <f t="array" ref="AF1456">IFERROR(ROUND(_xlfn.IFS(offer_sale_type="поставка",AB1456,offer_sale_type="транзит",S1456)*AC1456,2),0)</f>
        <v>0</v>
      </c>
      <c r="AG1456" s="130">
        <f t="shared" si="766"/>
        <v>0</v>
      </c>
      <c r="AH1456" s="74">
        <f t="shared" si="767"/>
        <v>0</v>
      </c>
      <c r="AI1456" s="123">
        <f t="shared" si="768"/>
        <v>0</v>
      </c>
      <c r="AJ1456" s="118">
        <f t="shared" si="784"/>
        <v>0</v>
      </c>
      <c r="AK1456" s="74">
        <f t="shared" si="785"/>
        <v>0</v>
      </c>
      <c r="AL1456" s="174">
        <f t="shared" si="786"/>
        <v>0</v>
      </c>
      <c r="AM1456" s="175">
        <f t="shared" si="769"/>
        <v>0</v>
      </c>
      <c r="AN1456" s="130">
        <f t="shared" si="787"/>
        <v>0</v>
      </c>
      <c r="AO1456" s="74">
        <f t="shared" si="770"/>
        <v>0</v>
      </c>
      <c r="AP1456" s="123">
        <f t="shared" si="788"/>
        <v>0</v>
      </c>
      <c r="AQ1456" s="118">
        <f t="shared" si="771"/>
        <v>0</v>
      </c>
      <c r="AR1456" s="82" t="str">
        <f t="shared" si="789"/>
        <v>https://www.alta.ru/tnved/code//</v>
      </c>
      <c r="AS1456" s="157"/>
      <c r="AT1456" s="162"/>
      <c r="AU1456" s="74">
        <f t="shared" si="772"/>
        <v>0</v>
      </c>
      <c r="AV1456" s="157"/>
      <c r="AW1456" s="75">
        <f>_xlfn.IFNA(VLOOKUP(L1456,list_vat[],3,FALSE),0)</f>
        <v>0</v>
      </c>
      <c r="AX1456" s="74">
        <f t="shared" si="790"/>
        <v>0</v>
      </c>
      <c r="AY1456" s="74">
        <f t="shared" si="791"/>
        <v>0</v>
      </c>
      <c r="AZ1456" s="130">
        <f t="shared" si="792"/>
        <v>0</v>
      </c>
      <c r="BA1456" s="74">
        <f t="shared" si="773"/>
        <v>0</v>
      </c>
      <c r="BB1456" s="193">
        <f t="shared" si="793"/>
        <v>0</v>
      </c>
      <c r="BC1456" s="102">
        <f t="shared" si="794"/>
        <v>0</v>
      </c>
      <c r="BD1456" s="102">
        <f t="shared" si="795"/>
        <v>0</v>
      </c>
      <c r="BE1456" s="413" t="s">
        <v>69</v>
      </c>
    </row>
    <row r="1457" spans="1:57" s="65" customFormat="1" ht="12" customHeight="1" x14ac:dyDescent="0.2">
      <c r="A1457" s="43">
        <v>1442</v>
      </c>
      <c r="B1457" s="166"/>
      <c r="C1457" s="166"/>
      <c r="D1457" s="166"/>
      <c r="E1457" s="162"/>
      <c r="F1457" s="166"/>
      <c r="G1457" s="162"/>
      <c r="H1457" s="162"/>
      <c r="I1457" s="189">
        <f t="shared" si="774"/>
        <v>0</v>
      </c>
      <c r="J1457" s="195"/>
      <c r="K1457" s="162"/>
      <c r="L1457" s="168"/>
      <c r="M1457" s="75">
        <f>_xlfn.XLOOKUP(L1457,list_vat[Страна],list_vat[Ставка НДС %],0,0)</f>
        <v>0</v>
      </c>
      <c r="N1457" s="162">
        <f t="shared" si="775"/>
        <v>0</v>
      </c>
      <c r="O1457" s="169"/>
      <c r="P1457" s="74">
        <f t="shared" si="796"/>
        <v>0</v>
      </c>
      <c r="Q1457" s="162"/>
      <c r="R1457" s="162" t="str">
        <f t="shared" si="776"/>
        <v>введи курс</v>
      </c>
      <c r="S1457" s="196">
        <f t="shared" si="777"/>
        <v>0</v>
      </c>
      <c r="T1457" s="192">
        <f t="shared" si="778"/>
        <v>0</v>
      </c>
      <c r="U1457" s="76">
        <f t="shared" si="779"/>
        <v>0</v>
      </c>
      <c r="V1457" s="123">
        <f t="shared" si="780"/>
        <v>0</v>
      </c>
      <c r="W1457" s="191"/>
      <c r="X1457" s="170"/>
      <c r="Y1457" s="74">
        <f t="shared" si="765"/>
        <v>0</v>
      </c>
      <c r="Z1457" s="188"/>
      <c r="AA1457" s="130">
        <f t="shared" si="781"/>
        <v>0</v>
      </c>
      <c r="AB1457" s="74">
        <f t="shared" si="782"/>
        <v>0</v>
      </c>
      <c r="AC1457" s="356"/>
      <c r="AD1457" s="130" cm="1">
        <f t="array" ref="AD1457">IFERROR(ROUND((_xlfn.IFS(offer_sale_type="поставка",AB1457,offer_sale_type="транзит",S1457)*(1+AC1457))/E1457,2),0)</f>
        <v>0</v>
      </c>
      <c r="AE1457" s="74">
        <f t="shared" si="783"/>
        <v>0</v>
      </c>
      <c r="AF1457" s="123" cm="1">
        <f t="array" ref="AF1457">IFERROR(ROUND(_xlfn.IFS(offer_sale_type="поставка",AB1457,offer_sale_type="транзит",S1457)*AC1457,2),0)</f>
        <v>0</v>
      </c>
      <c r="AG1457" s="130">
        <f t="shared" si="766"/>
        <v>0</v>
      </c>
      <c r="AH1457" s="74">
        <f t="shared" si="767"/>
        <v>0</v>
      </c>
      <c r="AI1457" s="123">
        <f t="shared" si="768"/>
        <v>0</v>
      </c>
      <c r="AJ1457" s="118">
        <f t="shared" si="784"/>
        <v>0</v>
      </c>
      <c r="AK1457" s="74">
        <f t="shared" si="785"/>
        <v>0</v>
      </c>
      <c r="AL1457" s="174">
        <f t="shared" si="786"/>
        <v>0</v>
      </c>
      <c r="AM1457" s="175">
        <f t="shared" si="769"/>
        <v>0</v>
      </c>
      <c r="AN1457" s="130">
        <f t="shared" si="787"/>
        <v>0</v>
      </c>
      <c r="AO1457" s="74">
        <f t="shared" si="770"/>
        <v>0</v>
      </c>
      <c r="AP1457" s="123">
        <f t="shared" si="788"/>
        <v>0</v>
      </c>
      <c r="AQ1457" s="118">
        <f t="shared" si="771"/>
        <v>0</v>
      </c>
      <c r="AR1457" s="82" t="str">
        <f t="shared" si="789"/>
        <v>https://www.alta.ru/tnved/code//</v>
      </c>
      <c r="AS1457" s="157"/>
      <c r="AT1457" s="162"/>
      <c r="AU1457" s="74">
        <f t="shared" si="772"/>
        <v>0</v>
      </c>
      <c r="AV1457" s="157"/>
      <c r="AW1457" s="75">
        <f>_xlfn.IFNA(VLOOKUP(L1457,list_vat[],3,FALSE),0)</f>
        <v>0</v>
      </c>
      <c r="AX1457" s="74">
        <f t="shared" si="790"/>
        <v>0</v>
      </c>
      <c r="AY1457" s="74">
        <f t="shared" si="791"/>
        <v>0</v>
      </c>
      <c r="AZ1457" s="130">
        <f t="shared" si="792"/>
        <v>0</v>
      </c>
      <c r="BA1457" s="74">
        <f t="shared" si="773"/>
        <v>0</v>
      </c>
      <c r="BB1457" s="193">
        <f t="shared" si="793"/>
        <v>0</v>
      </c>
      <c r="BC1457" s="102">
        <f t="shared" si="794"/>
        <v>0</v>
      </c>
      <c r="BD1457" s="102">
        <f t="shared" si="795"/>
        <v>0</v>
      </c>
      <c r="BE1457" s="413" t="s">
        <v>69</v>
      </c>
    </row>
    <row r="1458" spans="1:57" s="65" customFormat="1" ht="12" customHeight="1" x14ac:dyDescent="0.2">
      <c r="A1458" s="43">
        <v>1443</v>
      </c>
      <c r="B1458" s="166"/>
      <c r="C1458" s="166"/>
      <c r="D1458" s="166"/>
      <c r="E1458" s="162"/>
      <c r="F1458" s="166"/>
      <c r="G1458" s="162"/>
      <c r="H1458" s="162"/>
      <c r="I1458" s="189">
        <f t="shared" si="774"/>
        <v>0</v>
      </c>
      <c r="J1458" s="195"/>
      <c r="K1458" s="162"/>
      <c r="L1458" s="168"/>
      <c r="M1458" s="75">
        <f>_xlfn.XLOOKUP(L1458,list_vat[Страна],list_vat[Ставка НДС %],0,0)</f>
        <v>0</v>
      </c>
      <c r="N1458" s="162">
        <f t="shared" si="775"/>
        <v>0</v>
      </c>
      <c r="O1458" s="169"/>
      <c r="P1458" s="74">
        <f t="shared" si="796"/>
        <v>0</v>
      </c>
      <c r="Q1458" s="162"/>
      <c r="R1458" s="162" t="str">
        <f t="shared" si="776"/>
        <v>введи курс</v>
      </c>
      <c r="S1458" s="196">
        <f t="shared" si="777"/>
        <v>0</v>
      </c>
      <c r="T1458" s="192">
        <f t="shared" si="778"/>
        <v>0</v>
      </c>
      <c r="U1458" s="76">
        <f t="shared" si="779"/>
        <v>0</v>
      </c>
      <c r="V1458" s="123">
        <f t="shared" si="780"/>
        <v>0</v>
      </c>
      <c r="W1458" s="191"/>
      <c r="X1458" s="170"/>
      <c r="Y1458" s="74">
        <f t="shared" si="765"/>
        <v>0</v>
      </c>
      <c r="Z1458" s="188"/>
      <c r="AA1458" s="130">
        <f t="shared" si="781"/>
        <v>0</v>
      </c>
      <c r="AB1458" s="74">
        <f t="shared" si="782"/>
        <v>0</v>
      </c>
      <c r="AC1458" s="356"/>
      <c r="AD1458" s="130" cm="1">
        <f t="array" ref="AD1458">IFERROR(ROUND((_xlfn.IFS(offer_sale_type="поставка",AB1458,offer_sale_type="транзит",S1458)*(1+AC1458))/E1458,2),0)</f>
        <v>0</v>
      </c>
      <c r="AE1458" s="74">
        <f t="shared" si="783"/>
        <v>0</v>
      </c>
      <c r="AF1458" s="123" cm="1">
        <f t="array" ref="AF1458">IFERROR(ROUND(_xlfn.IFS(offer_sale_type="поставка",AB1458,offer_sale_type="транзит",S1458)*AC1458,2),0)</f>
        <v>0</v>
      </c>
      <c r="AG1458" s="130">
        <f t="shared" si="766"/>
        <v>0</v>
      </c>
      <c r="AH1458" s="74">
        <f t="shared" si="767"/>
        <v>0</v>
      </c>
      <c r="AI1458" s="123">
        <f t="shared" si="768"/>
        <v>0</v>
      </c>
      <c r="AJ1458" s="118">
        <f t="shared" si="784"/>
        <v>0</v>
      </c>
      <c r="AK1458" s="74">
        <f t="shared" si="785"/>
        <v>0</v>
      </c>
      <c r="AL1458" s="174">
        <f t="shared" si="786"/>
        <v>0</v>
      </c>
      <c r="AM1458" s="175">
        <f t="shared" si="769"/>
        <v>0</v>
      </c>
      <c r="AN1458" s="130">
        <f t="shared" si="787"/>
        <v>0</v>
      </c>
      <c r="AO1458" s="74">
        <f t="shared" si="770"/>
        <v>0</v>
      </c>
      <c r="AP1458" s="123">
        <f t="shared" si="788"/>
        <v>0</v>
      </c>
      <c r="AQ1458" s="118">
        <f t="shared" si="771"/>
        <v>0</v>
      </c>
      <c r="AR1458" s="82" t="str">
        <f t="shared" si="789"/>
        <v>https://www.alta.ru/tnved/code//</v>
      </c>
      <c r="AS1458" s="157"/>
      <c r="AT1458" s="162"/>
      <c r="AU1458" s="74">
        <f t="shared" si="772"/>
        <v>0</v>
      </c>
      <c r="AV1458" s="157"/>
      <c r="AW1458" s="75">
        <f>_xlfn.IFNA(VLOOKUP(L1458,list_vat[],3,FALSE),0)</f>
        <v>0</v>
      </c>
      <c r="AX1458" s="74">
        <f t="shared" si="790"/>
        <v>0</v>
      </c>
      <c r="AY1458" s="74">
        <f t="shared" si="791"/>
        <v>0</v>
      </c>
      <c r="AZ1458" s="130">
        <f t="shared" si="792"/>
        <v>0</v>
      </c>
      <c r="BA1458" s="74">
        <f t="shared" si="773"/>
        <v>0</v>
      </c>
      <c r="BB1458" s="193">
        <f t="shared" si="793"/>
        <v>0</v>
      </c>
      <c r="BC1458" s="102">
        <f t="shared" si="794"/>
        <v>0</v>
      </c>
      <c r="BD1458" s="102">
        <f t="shared" si="795"/>
        <v>0</v>
      </c>
      <c r="BE1458" s="413" t="s">
        <v>69</v>
      </c>
    </row>
    <row r="1459" spans="1:57" s="65" customFormat="1" ht="12" customHeight="1" x14ac:dyDescent="0.2">
      <c r="A1459" s="43">
        <v>1444</v>
      </c>
      <c r="B1459" s="166"/>
      <c r="C1459" s="166"/>
      <c r="D1459" s="166"/>
      <c r="E1459" s="162"/>
      <c r="F1459" s="166"/>
      <c r="G1459" s="162"/>
      <c r="H1459" s="162"/>
      <c r="I1459" s="189">
        <f t="shared" si="774"/>
        <v>0</v>
      </c>
      <c r="J1459" s="195"/>
      <c r="K1459" s="162"/>
      <c r="L1459" s="168"/>
      <c r="M1459" s="75">
        <f>_xlfn.XLOOKUP(L1459,list_vat[Страна],list_vat[Ставка НДС %],0,0)</f>
        <v>0</v>
      </c>
      <c r="N1459" s="162">
        <f t="shared" si="775"/>
        <v>0</v>
      </c>
      <c r="O1459" s="169"/>
      <c r="P1459" s="74">
        <f t="shared" si="796"/>
        <v>0</v>
      </c>
      <c r="Q1459" s="162"/>
      <c r="R1459" s="162" t="str">
        <f t="shared" si="776"/>
        <v>введи курс</v>
      </c>
      <c r="S1459" s="196">
        <f t="shared" si="777"/>
        <v>0</v>
      </c>
      <c r="T1459" s="192">
        <f t="shared" si="778"/>
        <v>0</v>
      </c>
      <c r="U1459" s="76">
        <f t="shared" si="779"/>
        <v>0</v>
      </c>
      <c r="V1459" s="123">
        <f t="shared" si="780"/>
        <v>0</v>
      </c>
      <c r="W1459" s="191"/>
      <c r="X1459" s="170"/>
      <c r="Y1459" s="74">
        <f t="shared" si="765"/>
        <v>0</v>
      </c>
      <c r="Z1459" s="188"/>
      <c r="AA1459" s="130">
        <f t="shared" si="781"/>
        <v>0</v>
      </c>
      <c r="AB1459" s="74">
        <f t="shared" si="782"/>
        <v>0</v>
      </c>
      <c r="AC1459" s="356"/>
      <c r="AD1459" s="130" cm="1">
        <f t="array" ref="AD1459">IFERROR(ROUND((_xlfn.IFS(offer_sale_type="поставка",AB1459,offer_sale_type="транзит",S1459)*(1+AC1459))/E1459,2),0)</f>
        <v>0</v>
      </c>
      <c r="AE1459" s="74">
        <f t="shared" si="783"/>
        <v>0</v>
      </c>
      <c r="AF1459" s="123" cm="1">
        <f t="array" ref="AF1459">IFERROR(ROUND(_xlfn.IFS(offer_sale_type="поставка",AB1459,offer_sale_type="транзит",S1459)*AC1459,2),0)</f>
        <v>0</v>
      </c>
      <c r="AG1459" s="130">
        <f t="shared" si="766"/>
        <v>0</v>
      </c>
      <c r="AH1459" s="74">
        <f t="shared" si="767"/>
        <v>0</v>
      </c>
      <c r="AI1459" s="123">
        <f t="shared" si="768"/>
        <v>0</v>
      </c>
      <c r="AJ1459" s="118">
        <f t="shared" si="784"/>
        <v>0</v>
      </c>
      <c r="AK1459" s="74">
        <f t="shared" si="785"/>
        <v>0</v>
      </c>
      <c r="AL1459" s="174">
        <f t="shared" si="786"/>
        <v>0</v>
      </c>
      <c r="AM1459" s="175">
        <f t="shared" si="769"/>
        <v>0</v>
      </c>
      <c r="AN1459" s="130">
        <f t="shared" si="787"/>
        <v>0</v>
      </c>
      <c r="AO1459" s="74">
        <f t="shared" si="770"/>
        <v>0</v>
      </c>
      <c r="AP1459" s="123">
        <f t="shared" si="788"/>
        <v>0</v>
      </c>
      <c r="AQ1459" s="118">
        <f t="shared" si="771"/>
        <v>0</v>
      </c>
      <c r="AR1459" s="82" t="str">
        <f t="shared" si="789"/>
        <v>https://www.alta.ru/tnved/code//</v>
      </c>
      <c r="AS1459" s="157"/>
      <c r="AT1459" s="162"/>
      <c r="AU1459" s="74">
        <f t="shared" si="772"/>
        <v>0</v>
      </c>
      <c r="AV1459" s="157"/>
      <c r="AW1459" s="75">
        <f>_xlfn.IFNA(VLOOKUP(L1459,list_vat[],3,FALSE),0)</f>
        <v>0</v>
      </c>
      <c r="AX1459" s="74">
        <f t="shared" si="790"/>
        <v>0</v>
      </c>
      <c r="AY1459" s="74">
        <f t="shared" si="791"/>
        <v>0</v>
      </c>
      <c r="AZ1459" s="130">
        <f t="shared" si="792"/>
        <v>0</v>
      </c>
      <c r="BA1459" s="74">
        <f t="shared" si="773"/>
        <v>0</v>
      </c>
      <c r="BB1459" s="193">
        <f t="shared" si="793"/>
        <v>0</v>
      </c>
      <c r="BC1459" s="102">
        <f t="shared" si="794"/>
        <v>0</v>
      </c>
      <c r="BD1459" s="102">
        <f t="shared" si="795"/>
        <v>0</v>
      </c>
      <c r="BE1459" s="413" t="s">
        <v>69</v>
      </c>
    </row>
    <row r="1460" spans="1:57" s="65" customFormat="1" ht="12" customHeight="1" x14ac:dyDescent="0.2">
      <c r="A1460" s="43">
        <v>1445</v>
      </c>
      <c r="B1460" s="166"/>
      <c r="C1460" s="166"/>
      <c r="D1460" s="166"/>
      <c r="E1460" s="162"/>
      <c r="F1460" s="166"/>
      <c r="G1460" s="162"/>
      <c r="H1460" s="162"/>
      <c r="I1460" s="189">
        <f t="shared" si="774"/>
        <v>0</v>
      </c>
      <c r="J1460" s="195"/>
      <c r="K1460" s="162"/>
      <c r="L1460" s="168"/>
      <c r="M1460" s="75">
        <f>_xlfn.XLOOKUP(L1460,list_vat[Страна],list_vat[Ставка НДС %],0,0)</f>
        <v>0</v>
      </c>
      <c r="N1460" s="162">
        <f t="shared" si="775"/>
        <v>0</v>
      </c>
      <c r="O1460" s="169"/>
      <c r="P1460" s="74">
        <f t="shared" si="796"/>
        <v>0</v>
      </c>
      <c r="Q1460" s="162"/>
      <c r="R1460" s="162" t="str">
        <f t="shared" si="776"/>
        <v>введи курс</v>
      </c>
      <c r="S1460" s="196">
        <f t="shared" si="777"/>
        <v>0</v>
      </c>
      <c r="T1460" s="192">
        <f t="shared" si="778"/>
        <v>0</v>
      </c>
      <c r="U1460" s="76">
        <f t="shared" si="779"/>
        <v>0</v>
      </c>
      <c r="V1460" s="123">
        <f t="shared" si="780"/>
        <v>0</v>
      </c>
      <c r="W1460" s="191"/>
      <c r="X1460" s="170"/>
      <c r="Y1460" s="74">
        <f t="shared" si="765"/>
        <v>0</v>
      </c>
      <c r="Z1460" s="188"/>
      <c r="AA1460" s="130">
        <f t="shared" si="781"/>
        <v>0</v>
      </c>
      <c r="AB1460" s="74">
        <f t="shared" si="782"/>
        <v>0</v>
      </c>
      <c r="AC1460" s="356"/>
      <c r="AD1460" s="130" cm="1">
        <f t="array" ref="AD1460">IFERROR(ROUND((_xlfn.IFS(offer_sale_type="поставка",AB1460,offer_sale_type="транзит",S1460)*(1+AC1460))/E1460,2),0)</f>
        <v>0</v>
      </c>
      <c r="AE1460" s="74">
        <f t="shared" si="783"/>
        <v>0</v>
      </c>
      <c r="AF1460" s="123" cm="1">
        <f t="array" ref="AF1460">IFERROR(ROUND(_xlfn.IFS(offer_sale_type="поставка",AB1460,offer_sale_type="транзит",S1460)*AC1460,2),0)</f>
        <v>0</v>
      </c>
      <c r="AG1460" s="130">
        <f t="shared" si="766"/>
        <v>0</v>
      </c>
      <c r="AH1460" s="74">
        <f t="shared" si="767"/>
        <v>0</v>
      </c>
      <c r="AI1460" s="123">
        <f t="shared" si="768"/>
        <v>0</v>
      </c>
      <c r="AJ1460" s="118">
        <f t="shared" si="784"/>
        <v>0</v>
      </c>
      <c r="AK1460" s="74">
        <f t="shared" si="785"/>
        <v>0</v>
      </c>
      <c r="AL1460" s="174">
        <f t="shared" si="786"/>
        <v>0</v>
      </c>
      <c r="AM1460" s="175">
        <f t="shared" si="769"/>
        <v>0</v>
      </c>
      <c r="AN1460" s="130">
        <f t="shared" si="787"/>
        <v>0</v>
      </c>
      <c r="AO1460" s="74">
        <f t="shared" si="770"/>
        <v>0</v>
      </c>
      <c r="AP1460" s="123">
        <f t="shared" si="788"/>
        <v>0</v>
      </c>
      <c r="AQ1460" s="118">
        <f t="shared" si="771"/>
        <v>0</v>
      </c>
      <c r="AR1460" s="82" t="str">
        <f t="shared" si="789"/>
        <v>https://www.alta.ru/tnved/code//</v>
      </c>
      <c r="AS1460" s="157"/>
      <c r="AT1460" s="162"/>
      <c r="AU1460" s="74">
        <f t="shared" si="772"/>
        <v>0</v>
      </c>
      <c r="AV1460" s="157"/>
      <c r="AW1460" s="75">
        <f>_xlfn.IFNA(VLOOKUP(L1460,list_vat[],3,FALSE),0)</f>
        <v>0</v>
      </c>
      <c r="AX1460" s="74">
        <f t="shared" si="790"/>
        <v>0</v>
      </c>
      <c r="AY1460" s="74">
        <f t="shared" si="791"/>
        <v>0</v>
      </c>
      <c r="AZ1460" s="130">
        <f t="shared" si="792"/>
        <v>0</v>
      </c>
      <c r="BA1460" s="74">
        <f t="shared" si="773"/>
        <v>0</v>
      </c>
      <c r="BB1460" s="193">
        <f t="shared" si="793"/>
        <v>0</v>
      </c>
      <c r="BC1460" s="102">
        <f t="shared" si="794"/>
        <v>0</v>
      </c>
      <c r="BD1460" s="102">
        <f t="shared" si="795"/>
        <v>0</v>
      </c>
      <c r="BE1460" s="413" t="s">
        <v>69</v>
      </c>
    </row>
    <row r="1461" spans="1:57" s="65" customFormat="1" ht="12" customHeight="1" x14ac:dyDescent="0.2">
      <c r="A1461" s="43">
        <v>1446</v>
      </c>
      <c r="B1461" s="166"/>
      <c r="C1461" s="166"/>
      <c r="D1461" s="166"/>
      <c r="E1461" s="162"/>
      <c r="F1461" s="166"/>
      <c r="G1461" s="162"/>
      <c r="H1461" s="162"/>
      <c r="I1461" s="189">
        <f t="shared" si="774"/>
        <v>0</v>
      </c>
      <c r="J1461" s="195"/>
      <c r="K1461" s="162"/>
      <c r="L1461" s="168"/>
      <c r="M1461" s="75">
        <f>_xlfn.XLOOKUP(L1461,list_vat[Страна],list_vat[Ставка НДС %],0,0)</f>
        <v>0</v>
      </c>
      <c r="N1461" s="162">
        <f t="shared" si="775"/>
        <v>0</v>
      </c>
      <c r="O1461" s="169"/>
      <c r="P1461" s="74">
        <f t="shared" si="796"/>
        <v>0</v>
      </c>
      <c r="Q1461" s="162"/>
      <c r="R1461" s="162" t="str">
        <f t="shared" si="776"/>
        <v>введи курс</v>
      </c>
      <c r="S1461" s="196">
        <f t="shared" si="777"/>
        <v>0</v>
      </c>
      <c r="T1461" s="192">
        <f t="shared" si="778"/>
        <v>0</v>
      </c>
      <c r="U1461" s="76">
        <f t="shared" si="779"/>
        <v>0</v>
      </c>
      <c r="V1461" s="123">
        <f t="shared" si="780"/>
        <v>0</v>
      </c>
      <c r="W1461" s="191"/>
      <c r="X1461" s="170"/>
      <c r="Y1461" s="74">
        <f t="shared" si="765"/>
        <v>0</v>
      </c>
      <c r="Z1461" s="188"/>
      <c r="AA1461" s="130">
        <f t="shared" si="781"/>
        <v>0</v>
      </c>
      <c r="AB1461" s="74">
        <f t="shared" si="782"/>
        <v>0</v>
      </c>
      <c r="AC1461" s="356"/>
      <c r="AD1461" s="130" cm="1">
        <f t="array" ref="AD1461">IFERROR(ROUND((_xlfn.IFS(offer_sale_type="поставка",AB1461,offer_sale_type="транзит",S1461)*(1+AC1461))/E1461,2),0)</f>
        <v>0</v>
      </c>
      <c r="AE1461" s="74">
        <f t="shared" si="783"/>
        <v>0</v>
      </c>
      <c r="AF1461" s="123" cm="1">
        <f t="array" ref="AF1461">IFERROR(ROUND(_xlfn.IFS(offer_sale_type="поставка",AB1461,offer_sale_type="транзит",S1461)*AC1461,2),0)</f>
        <v>0</v>
      </c>
      <c r="AG1461" s="130">
        <f t="shared" si="766"/>
        <v>0</v>
      </c>
      <c r="AH1461" s="74">
        <f t="shared" si="767"/>
        <v>0</v>
      </c>
      <c r="AI1461" s="123">
        <f t="shared" si="768"/>
        <v>0</v>
      </c>
      <c r="AJ1461" s="118">
        <f t="shared" si="784"/>
        <v>0</v>
      </c>
      <c r="AK1461" s="74">
        <f t="shared" si="785"/>
        <v>0</v>
      </c>
      <c r="AL1461" s="174">
        <f t="shared" si="786"/>
        <v>0</v>
      </c>
      <c r="AM1461" s="175">
        <f t="shared" si="769"/>
        <v>0</v>
      </c>
      <c r="AN1461" s="130">
        <f t="shared" si="787"/>
        <v>0</v>
      </c>
      <c r="AO1461" s="74">
        <f t="shared" si="770"/>
        <v>0</v>
      </c>
      <c r="AP1461" s="123">
        <f t="shared" si="788"/>
        <v>0</v>
      </c>
      <c r="AQ1461" s="118">
        <f t="shared" si="771"/>
        <v>0</v>
      </c>
      <c r="AR1461" s="82" t="str">
        <f t="shared" si="789"/>
        <v>https://www.alta.ru/tnved/code//</v>
      </c>
      <c r="AS1461" s="157"/>
      <c r="AT1461" s="162"/>
      <c r="AU1461" s="74">
        <f t="shared" si="772"/>
        <v>0</v>
      </c>
      <c r="AV1461" s="157"/>
      <c r="AW1461" s="75">
        <f>_xlfn.IFNA(VLOOKUP(L1461,list_vat[],3,FALSE),0)</f>
        <v>0</v>
      </c>
      <c r="AX1461" s="74">
        <f t="shared" si="790"/>
        <v>0</v>
      </c>
      <c r="AY1461" s="74">
        <f t="shared" si="791"/>
        <v>0</v>
      </c>
      <c r="AZ1461" s="130">
        <f t="shared" si="792"/>
        <v>0</v>
      </c>
      <c r="BA1461" s="74">
        <f t="shared" si="773"/>
        <v>0</v>
      </c>
      <c r="BB1461" s="193">
        <f t="shared" si="793"/>
        <v>0</v>
      </c>
      <c r="BC1461" s="102">
        <f t="shared" si="794"/>
        <v>0</v>
      </c>
      <c r="BD1461" s="102">
        <f t="shared" si="795"/>
        <v>0</v>
      </c>
      <c r="BE1461" s="413" t="s">
        <v>69</v>
      </c>
    </row>
    <row r="1462" spans="1:57" s="65" customFormat="1" ht="12" customHeight="1" x14ac:dyDescent="0.2">
      <c r="A1462" s="43">
        <v>1447</v>
      </c>
      <c r="B1462" s="166"/>
      <c r="C1462" s="166"/>
      <c r="D1462" s="166"/>
      <c r="E1462" s="162"/>
      <c r="F1462" s="166"/>
      <c r="G1462" s="162"/>
      <c r="H1462" s="162"/>
      <c r="I1462" s="189">
        <f t="shared" si="774"/>
        <v>0</v>
      </c>
      <c r="J1462" s="195"/>
      <c r="K1462" s="162"/>
      <c r="L1462" s="168"/>
      <c r="M1462" s="75">
        <f>_xlfn.XLOOKUP(L1462,list_vat[Страна],list_vat[Ставка НДС %],0,0)</f>
        <v>0</v>
      </c>
      <c r="N1462" s="162">
        <f t="shared" si="775"/>
        <v>0</v>
      </c>
      <c r="O1462" s="169"/>
      <c r="P1462" s="74">
        <f t="shared" si="796"/>
        <v>0</v>
      </c>
      <c r="Q1462" s="162"/>
      <c r="R1462" s="162" t="str">
        <f t="shared" si="776"/>
        <v>введи курс</v>
      </c>
      <c r="S1462" s="196">
        <f t="shared" si="777"/>
        <v>0</v>
      </c>
      <c r="T1462" s="192">
        <f t="shared" si="778"/>
        <v>0</v>
      </c>
      <c r="U1462" s="76">
        <f t="shared" si="779"/>
        <v>0</v>
      </c>
      <c r="V1462" s="123">
        <f t="shared" si="780"/>
        <v>0</v>
      </c>
      <c r="W1462" s="191"/>
      <c r="X1462" s="170"/>
      <c r="Y1462" s="74">
        <f t="shared" si="765"/>
        <v>0</v>
      </c>
      <c r="Z1462" s="188"/>
      <c r="AA1462" s="130">
        <f t="shared" si="781"/>
        <v>0</v>
      </c>
      <c r="AB1462" s="74">
        <f t="shared" si="782"/>
        <v>0</v>
      </c>
      <c r="AC1462" s="356"/>
      <c r="AD1462" s="130" cm="1">
        <f t="array" ref="AD1462">IFERROR(ROUND((_xlfn.IFS(offer_sale_type="поставка",AB1462,offer_sale_type="транзит",S1462)*(1+AC1462))/E1462,2),0)</f>
        <v>0</v>
      </c>
      <c r="AE1462" s="74">
        <f t="shared" si="783"/>
        <v>0</v>
      </c>
      <c r="AF1462" s="123" cm="1">
        <f t="array" ref="AF1462">IFERROR(ROUND(_xlfn.IFS(offer_sale_type="поставка",AB1462,offer_sale_type="транзит",S1462)*AC1462,2),0)</f>
        <v>0</v>
      </c>
      <c r="AG1462" s="130">
        <f t="shared" si="766"/>
        <v>0</v>
      </c>
      <c r="AH1462" s="74">
        <f t="shared" si="767"/>
        <v>0</v>
      </c>
      <c r="AI1462" s="123">
        <f t="shared" si="768"/>
        <v>0</v>
      </c>
      <c r="AJ1462" s="118">
        <f t="shared" si="784"/>
        <v>0</v>
      </c>
      <c r="AK1462" s="74">
        <f t="shared" si="785"/>
        <v>0</v>
      </c>
      <c r="AL1462" s="174">
        <f t="shared" si="786"/>
        <v>0</v>
      </c>
      <c r="AM1462" s="175">
        <f t="shared" si="769"/>
        <v>0</v>
      </c>
      <c r="AN1462" s="130">
        <f t="shared" si="787"/>
        <v>0</v>
      </c>
      <c r="AO1462" s="74">
        <f t="shared" si="770"/>
        <v>0</v>
      </c>
      <c r="AP1462" s="123">
        <f t="shared" si="788"/>
        <v>0</v>
      </c>
      <c r="AQ1462" s="118">
        <f t="shared" si="771"/>
        <v>0</v>
      </c>
      <c r="AR1462" s="82" t="str">
        <f t="shared" si="789"/>
        <v>https://www.alta.ru/tnved/code//</v>
      </c>
      <c r="AS1462" s="157"/>
      <c r="AT1462" s="162"/>
      <c r="AU1462" s="74">
        <f t="shared" si="772"/>
        <v>0</v>
      </c>
      <c r="AV1462" s="157"/>
      <c r="AW1462" s="75">
        <f>_xlfn.IFNA(VLOOKUP(L1462,list_vat[],3,FALSE),0)</f>
        <v>0</v>
      </c>
      <c r="AX1462" s="74">
        <f t="shared" si="790"/>
        <v>0</v>
      </c>
      <c r="AY1462" s="74">
        <f t="shared" si="791"/>
        <v>0</v>
      </c>
      <c r="AZ1462" s="130">
        <f t="shared" si="792"/>
        <v>0</v>
      </c>
      <c r="BA1462" s="74">
        <f t="shared" si="773"/>
        <v>0</v>
      </c>
      <c r="BB1462" s="193">
        <f t="shared" si="793"/>
        <v>0</v>
      </c>
      <c r="BC1462" s="102">
        <f t="shared" si="794"/>
        <v>0</v>
      </c>
      <c r="BD1462" s="102">
        <f t="shared" si="795"/>
        <v>0</v>
      </c>
      <c r="BE1462" s="413" t="s">
        <v>69</v>
      </c>
    </row>
    <row r="1463" spans="1:57" s="65" customFormat="1" ht="12" customHeight="1" x14ac:dyDescent="0.2">
      <c r="A1463" s="43">
        <v>1448</v>
      </c>
      <c r="B1463" s="166"/>
      <c r="C1463" s="166"/>
      <c r="D1463" s="166"/>
      <c r="E1463" s="162"/>
      <c r="F1463" s="166"/>
      <c r="G1463" s="162"/>
      <c r="H1463" s="162"/>
      <c r="I1463" s="189">
        <f t="shared" si="774"/>
        <v>0</v>
      </c>
      <c r="J1463" s="195"/>
      <c r="K1463" s="162"/>
      <c r="L1463" s="168"/>
      <c r="M1463" s="75">
        <f>_xlfn.XLOOKUP(L1463,list_vat[Страна],list_vat[Ставка НДС %],0,0)</f>
        <v>0</v>
      </c>
      <c r="N1463" s="162">
        <f t="shared" si="775"/>
        <v>0</v>
      </c>
      <c r="O1463" s="169"/>
      <c r="P1463" s="74">
        <f t="shared" si="796"/>
        <v>0</v>
      </c>
      <c r="Q1463" s="162"/>
      <c r="R1463" s="162" t="str">
        <f t="shared" si="776"/>
        <v>введи курс</v>
      </c>
      <c r="S1463" s="196">
        <f t="shared" si="777"/>
        <v>0</v>
      </c>
      <c r="T1463" s="192">
        <f t="shared" si="778"/>
        <v>0</v>
      </c>
      <c r="U1463" s="76">
        <f t="shared" si="779"/>
        <v>0</v>
      </c>
      <c r="V1463" s="123">
        <f t="shared" si="780"/>
        <v>0</v>
      </c>
      <c r="W1463" s="191"/>
      <c r="X1463" s="170"/>
      <c r="Y1463" s="74">
        <f t="shared" si="765"/>
        <v>0</v>
      </c>
      <c r="Z1463" s="188"/>
      <c r="AA1463" s="130">
        <f t="shared" si="781"/>
        <v>0</v>
      </c>
      <c r="AB1463" s="74">
        <f t="shared" si="782"/>
        <v>0</v>
      </c>
      <c r="AC1463" s="356"/>
      <c r="AD1463" s="130" cm="1">
        <f t="array" ref="AD1463">IFERROR(ROUND((_xlfn.IFS(offer_sale_type="поставка",AB1463,offer_sale_type="транзит",S1463)*(1+AC1463))/E1463,2),0)</f>
        <v>0</v>
      </c>
      <c r="AE1463" s="74">
        <f t="shared" si="783"/>
        <v>0</v>
      </c>
      <c r="AF1463" s="123" cm="1">
        <f t="array" ref="AF1463">IFERROR(ROUND(_xlfn.IFS(offer_sale_type="поставка",AB1463,offer_sale_type="транзит",S1463)*AC1463,2),0)</f>
        <v>0</v>
      </c>
      <c r="AG1463" s="130">
        <f t="shared" si="766"/>
        <v>0</v>
      </c>
      <c r="AH1463" s="74">
        <f t="shared" si="767"/>
        <v>0</v>
      </c>
      <c r="AI1463" s="123">
        <f t="shared" si="768"/>
        <v>0</v>
      </c>
      <c r="AJ1463" s="118">
        <f t="shared" si="784"/>
        <v>0</v>
      </c>
      <c r="AK1463" s="74">
        <f t="shared" si="785"/>
        <v>0</v>
      </c>
      <c r="AL1463" s="174">
        <f t="shared" si="786"/>
        <v>0</v>
      </c>
      <c r="AM1463" s="175">
        <f t="shared" si="769"/>
        <v>0</v>
      </c>
      <c r="AN1463" s="130">
        <f t="shared" si="787"/>
        <v>0</v>
      </c>
      <c r="AO1463" s="74">
        <f t="shared" si="770"/>
        <v>0</v>
      </c>
      <c r="AP1463" s="123">
        <f t="shared" si="788"/>
        <v>0</v>
      </c>
      <c r="AQ1463" s="118">
        <f t="shared" si="771"/>
        <v>0</v>
      </c>
      <c r="AR1463" s="82" t="str">
        <f t="shared" si="789"/>
        <v>https://www.alta.ru/tnved/code//</v>
      </c>
      <c r="AS1463" s="157"/>
      <c r="AT1463" s="162"/>
      <c r="AU1463" s="74">
        <f t="shared" si="772"/>
        <v>0</v>
      </c>
      <c r="AV1463" s="157"/>
      <c r="AW1463" s="75">
        <f>_xlfn.IFNA(VLOOKUP(L1463,list_vat[],3,FALSE),0)</f>
        <v>0</v>
      </c>
      <c r="AX1463" s="74">
        <f t="shared" si="790"/>
        <v>0</v>
      </c>
      <c r="AY1463" s="74">
        <f t="shared" si="791"/>
        <v>0</v>
      </c>
      <c r="AZ1463" s="130">
        <f t="shared" si="792"/>
        <v>0</v>
      </c>
      <c r="BA1463" s="74">
        <f t="shared" si="773"/>
        <v>0</v>
      </c>
      <c r="BB1463" s="193">
        <f t="shared" si="793"/>
        <v>0</v>
      </c>
      <c r="BC1463" s="102">
        <f t="shared" si="794"/>
        <v>0</v>
      </c>
      <c r="BD1463" s="102">
        <f t="shared" si="795"/>
        <v>0</v>
      </c>
      <c r="BE1463" s="413" t="s">
        <v>69</v>
      </c>
    </row>
    <row r="1464" spans="1:57" s="65" customFormat="1" ht="12" customHeight="1" x14ac:dyDescent="0.2">
      <c r="A1464" s="43">
        <v>1449</v>
      </c>
      <c r="B1464" s="166"/>
      <c r="C1464" s="166"/>
      <c r="D1464" s="166"/>
      <c r="E1464" s="162"/>
      <c r="F1464" s="166"/>
      <c r="G1464" s="162"/>
      <c r="H1464" s="162"/>
      <c r="I1464" s="189">
        <f t="shared" si="774"/>
        <v>0</v>
      </c>
      <c r="J1464" s="195"/>
      <c r="K1464" s="162"/>
      <c r="L1464" s="168"/>
      <c r="M1464" s="75">
        <f>_xlfn.XLOOKUP(L1464,list_vat[Страна],list_vat[Ставка НДС %],0,0)</f>
        <v>0</v>
      </c>
      <c r="N1464" s="162">
        <f t="shared" si="775"/>
        <v>0</v>
      </c>
      <c r="O1464" s="169"/>
      <c r="P1464" s="74">
        <f t="shared" si="796"/>
        <v>0</v>
      </c>
      <c r="Q1464" s="162"/>
      <c r="R1464" s="162" t="str">
        <f t="shared" si="776"/>
        <v>введи курс</v>
      </c>
      <c r="S1464" s="196">
        <f t="shared" si="777"/>
        <v>0</v>
      </c>
      <c r="T1464" s="192">
        <f t="shared" si="778"/>
        <v>0</v>
      </c>
      <c r="U1464" s="76">
        <f t="shared" si="779"/>
        <v>0</v>
      </c>
      <c r="V1464" s="123">
        <f t="shared" si="780"/>
        <v>0</v>
      </c>
      <c r="W1464" s="191"/>
      <c r="X1464" s="170"/>
      <c r="Y1464" s="74">
        <f t="shared" si="765"/>
        <v>0</v>
      </c>
      <c r="Z1464" s="188"/>
      <c r="AA1464" s="130">
        <f t="shared" si="781"/>
        <v>0</v>
      </c>
      <c r="AB1464" s="74">
        <f t="shared" si="782"/>
        <v>0</v>
      </c>
      <c r="AC1464" s="356"/>
      <c r="AD1464" s="130" cm="1">
        <f t="array" ref="AD1464">IFERROR(ROUND((_xlfn.IFS(offer_sale_type="поставка",AB1464,offer_sale_type="транзит",S1464)*(1+AC1464))/E1464,2),0)</f>
        <v>0</v>
      </c>
      <c r="AE1464" s="74">
        <f t="shared" si="783"/>
        <v>0</v>
      </c>
      <c r="AF1464" s="123" cm="1">
        <f t="array" ref="AF1464">IFERROR(ROUND(_xlfn.IFS(offer_sale_type="поставка",AB1464,offer_sale_type="транзит",S1464)*AC1464,2),0)</f>
        <v>0</v>
      </c>
      <c r="AG1464" s="130">
        <f t="shared" si="766"/>
        <v>0</v>
      </c>
      <c r="AH1464" s="74">
        <f t="shared" si="767"/>
        <v>0</v>
      </c>
      <c r="AI1464" s="123">
        <f t="shared" si="768"/>
        <v>0</v>
      </c>
      <c r="AJ1464" s="118">
        <f t="shared" si="784"/>
        <v>0</v>
      </c>
      <c r="AK1464" s="74">
        <f t="shared" si="785"/>
        <v>0</v>
      </c>
      <c r="AL1464" s="174">
        <f t="shared" si="786"/>
        <v>0</v>
      </c>
      <c r="AM1464" s="175">
        <f t="shared" si="769"/>
        <v>0</v>
      </c>
      <c r="AN1464" s="130">
        <f t="shared" si="787"/>
        <v>0</v>
      </c>
      <c r="AO1464" s="74">
        <f t="shared" si="770"/>
        <v>0</v>
      </c>
      <c r="AP1464" s="123">
        <f t="shared" si="788"/>
        <v>0</v>
      </c>
      <c r="AQ1464" s="118">
        <f t="shared" si="771"/>
        <v>0</v>
      </c>
      <c r="AR1464" s="82" t="str">
        <f t="shared" si="789"/>
        <v>https://www.alta.ru/tnved/code//</v>
      </c>
      <c r="AS1464" s="157"/>
      <c r="AT1464" s="162"/>
      <c r="AU1464" s="74">
        <f t="shared" si="772"/>
        <v>0</v>
      </c>
      <c r="AV1464" s="157"/>
      <c r="AW1464" s="75">
        <f>_xlfn.IFNA(VLOOKUP(L1464,list_vat[],3,FALSE),0)</f>
        <v>0</v>
      </c>
      <c r="AX1464" s="74">
        <f t="shared" si="790"/>
        <v>0</v>
      </c>
      <c r="AY1464" s="74">
        <f t="shared" si="791"/>
        <v>0</v>
      </c>
      <c r="AZ1464" s="130">
        <f t="shared" si="792"/>
        <v>0</v>
      </c>
      <c r="BA1464" s="74">
        <f t="shared" si="773"/>
        <v>0</v>
      </c>
      <c r="BB1464" s="193">
        <f t="shared" si="793"/>
        <v>0</v>
      </c>
      <c r="BC1464" s="102">
        <f t="shared" si="794"/>
        <v>0</v>
      </c>
      <c r="BD1464" s="102">
        <f t="shared" si="795"/>
        <v>0</v>
      </c>
      <c r="BE1464" s="413" t="s">
        <v>69</v>
      </c>
    </row>
    <row r="1465" spans="1:57" s="65" customFormat="1" ht="12" customHeight="1" x14ac:dyDescent="0.2">
      <c r="A1465" s="43">
        <v>1450</v>
      </c>
      <c r="B1465" s="166"/>
      <c r="C1465" s="166"/>
      <c r="D1465" s="166"/>
      <c r="E1465" s="162"/>
      <c r="F1465" s="166"/>
      <c r="G1465" s="162"/>
      <c r="H1465" s="162"/>
      <c r="I1465" s="189">
        <f t="shared" si="774"/>
        <v>0</v>
      </c>
      <c r="J1465" s="195"/>
      <c r="K1465" s="162"/>
      <c r="L1465" s="168"/>
      <c r="M1465" s="75">
        <f>_xlfn.XLOOKUP(L1465,list_vat[Страна],list_vat[Ставка НДС %],0,0)</f>
        <v>0</v>
      </c>
      <c r="N1465" s="162">
        <f t="shared" si="775"/>
        <v>0</v>
      </c>
      <c r="O1465" s="169"/>
      <c r="P1465" s="74">
        <f t="shared" si="796"/>
        <v>0</v>
      </c>
      <c r="Q1465" s="162"/>
      <c r="R1465" s="162" t="str">
        <f t="shared" si="776"/>
        <v>введи курс</v>
      </c>
      <c r="S1465" s="196">
        <f t="shared" si="777"/>
        <v>0</v>
      </c>
      <c r="T1465" s="192">
        <f t="shared" si="778"/>
        <v>0</v>
      </c>
      <c r="U1465" s="76">
        <f t="shared" si="779"/>
        <v>0</v>
      </c>
      <c r="V1465" s="123">
        <f t="shared" si="780"/>
        <v>0</v>
      </c>
      <c r="W1465" s="191"/>
      <c r="X1465" s="170"/>
      <c r="Y1465" s="74">
        <f t="shared" si="765"/>
        <v>0</v>
      </c>
      <c r="Z1465" s="188"/>
      <c r="AA1465" s="130">
        <f t="shared" si="781"/>
        <v>0</v>
      </c>
      <c r="AB1465" s="74">
        <f t="shared" si="782"/>
        <v>0</v>
      </c>
      <c r="AC1465" s="356"/>
      <c r="AD1465" s="130" cm="1">
        <f t="array" ref="AD1465">IFERROR(ROUND((_xlfn.IFS(offer_sale_type="поставка",AB1465,offer_sale_type="транзит",S1465)*(1+AC1465))/E1465,2),0)</f>
        <v>0</v>
      </c>
      <c r="AE1465" s="74">
        <f t="shared" si="783"/>
        <v>0</v>
      </c>
      <c r="AF1465" s="123" cm="1">
        <f t="array" ref="AF1465">IFERROR(ROUND(_xlfn.IFS(offer_sale_type="поставка",AB1465,offer_sale_type="транзит",S1465)*AC1465,2),0)</f>
        <v>0</v>
      </c>
      <c r="AG1465" s="130">
        <f t="shared" si="766"/>
        <v>0</v>
      </c>
      <c r="AH1465" s="74">
        <f t="shared" si="767"/>
        <v>0</v>
      </c>
      <c r="AI1465" s="123">
        <f t="shared" si="768"/>
        <v>0</v>
      </c>
      <c r="AJ1465" s="118">
        <f t="shared" si="784"/>
        <v>0</v>
      </c>
      <c r="AK1465" s="74">
        <f t="shared" si="785"/>
        <v>0</v>
      </c>
      <c r="AL1465" s="174">
        <f t="shared" si="786"/>
        <v>0</v>
      </c>
      <c r="AM1465" s="175">
        <f t="shared" si="769"/>
        <v>0</v>
      </c>
      <c r="AN1465" s="130">
        <f t="shared" si="787"/>
        <v>0</v>
      </c>
      <c r="AO1465" s="74">
        <f t="shared" si="770"/>
        <v>0</v>
      </c>
      <c r="AP1465" s="123">
        <f t="shared" si="788"/>
        <v>0</v>
      </c>
      <c r="AQ1465" s="118">
        <f t="shared" si="771"/>
        <v>0</v>
      </c>
      <c r="AR1465" s="82" t="str">
        <f t="shared" si="789"/>
        <v>https://www.alta.ru/tnved/code//</v>
      </c>
      <c r="AS1465" s="157"/>
      <c r="AT1465" s="162"/>
      <c r="AU1465" s="74">
        <f t="shared" si="772"/>
        <v>0</v>
      </c>
      <c r="AV1465" s="157"/>
      <c r="AW1465" s="75">
        <f>_xlfn.IFNA(VLOOKUP(L1465,list_vat[],3,FALSE),0)</f>
        <v>0</v>
      </c>
      <c r="AX1465" s="74">
        <f t="shared" si="790"/>
        <v>0</v>
      </c>
      <c r="AY1465" s="74">
        <f t="shared" si="791"/>
        <v>0</v>
      </c>
      <c r="AZ1465" s="130">
        <f t="shared" si="792"/>
        <v>0</v>
      </c>
      <c r="BA1465" s="74">
        <f t="shared" si="773"/>
        <v>0</v>
      </c>
      <c r="BB1465" s="193">
        <f t="shared" si="793"/>
        <v>0</v>
      </c>
      <c r="BC1465" s="102">
        <f t="shared" si="794"/>
        <v>0</v>
      </c>
      <c r="BD1465" s="102">
        <f t="shared" si="795"/>
        <v>0</v>
      </c>
      <c r="BE1465" s="413" t="s">
        <v>69</v>
      </c>
    </row>
    <row r="1466" spans="1:57" s="65" customFormat="1" ht="12" customHeight="1" x14ac:dyDescent="0.2">
      <c r="A1466" s="43">
        <v>1451</v>
      </c>
      <c r="B1466" s="166"/>
      <c r="C1466" s="166"/>
      <c r="D1466" s="166"/>
      <c r="E1466" s="162"/>
      <c r="F1466" s="166"/>
      <c r="G1466" s="162"/>
      <c r="H1466" s="162"/>
      <c r="I1466" s="189">
        <f t="shared" si="774"/>
        <v>0</v>
      </c>
      <c r="J1466" s="195"/>
      <c r="K1466" s="162"/>
      <c r="L1466" s="168"/>
      <c r="M1466" s="75">
        <f>_xlfn.XLOOKUP(L1466,list_vat[Страна],list_vat[Ставка НДС %],0,0)</f>
        <v>0</v>
      </c>
      <c r="N1466" s="162">
        <f t="shared" si="775"/>
        <v>0</v>
      </c>
      <c r="O1466" s="169"/>
      <c r="P1466" s="74">
        <f t="shared" si="796"/>
        <v>0</v>
      </c>
      <c r="Q1466" s="162"/>
      <c r="R1466" s="162" t="str">
        <f t="shared" si="776"/>
        <v>введи курс</v>
      </c>
      <c r="S1466" s="196">
        <f t="shared" si="777"/>
        <v>0</v>
      </c>
      <c r="T1466" s="192">
        <f t="shared" si="778"/>
        <v>0</v>
      </c>
      <c r="U1466" s="76">
        <f t="shared" si="779"/>
        <v>0</v>
      </c>
      <c r="V1466" s="123">
        <f t="shared" si="780"/>
        <v>0</v>
      </c>
      <c r="W1466" s="191"/>
      <c r="X1466" s="170"/>
      <c r="Y1466" s="74">
        <f t="shared" si="765"/>
        <v>0</v>
      </c>
      <c r="Z1466" s="188"/>
      <c r="AA1466" s="130">
        <f t="shared" si="781"/>
        <v>0</v>
      </c>
      <c r="AB1466" s="74">
        <f t="shared" si="782"/>
        <v>0</v>
      </c>
      <c r="AC1466" s="356"/>
      <c r="AD1466" s="130" cm="1">
        <f t="array" ref="AD1466">IFERROR(ROUND((_xlfn.IFS(offer_sale_type="поставка",AB1466,offer_sale_type="транзит",S1466)*(1+AC1466))/E1466,2),0)</f>
        <v>0</v>
      </c>
      <c r="AE1466" s="74">
        <f t="shared" si="783"/>
        <v>0</v>
      </c>
      <c r="AF1466" s="123" cm="1">
        <f t="array" ref="AF1466">IFERROR(ROUND(_xlfn.IFS(offer_sale_type="поставка",AB1466,offer_sale_type="транзит",S1466)*AC1466,2),0)</f>
        <v>0</v>
      </c>
      <c r="AG1466" s="130">
        <f t="shared" si="766"/>
        <v>0</v>
      </c>
      <c r="AH1466" s="74">
        <f t="shared" si="767"/>
        <v>0</v>
      </c>
      <c r="AI1466" s="123">
        <f t="shared" si="768"/>
        <v>0</v>
      </c>
      <c r="AJ1466" s="118">
        <f t="shared" si="784"/>
        <v>0</v>
      </c>
      <c r="AK1466" s="74">
        <f t="shared" si="785"/>
        <v>0</v>
      </c>
      <c r="AL1466" s="174">
        <f t="shared" si="786"/>
        <v>0</v>
      </c>
      <c r="AM1466" s="175">
        <f t="shared" si="769"/>
        <v>0</v>
      </c>
      <c r="AN1466" s="130">
        <f t="shared" si="787"/>
        <v>0</v>
      </c>
      <c r="AO1466" s="74">
        <f t="shared" si="770"/>
        <v>0</v>
      </c>
      <c r="AP1466" s="123">
        <f t="shared" si="788"/>
        <v>0</v>
      </c>
      <c r="AQ1466" s="118">
        <f t="shared" si="771"/>
        <v>0</v>
      </c>
      <c r="AR1466" s="82" t="str">
        <f t="shared" si="789"/>
        <v>https://www.alta.ru/tnved/code//</v>
      </c>
      <c r="AS1466" s="157"/>
      <c r="AT1466" s="162"/>
      <c r="AU1466" s="74">
        <f t="shared" si="772"/>
        <v>0</v>
      </c>
      <c r="AV1466" s="157"/>
      <c r="AW1466" s="75">
        <f>_xlfn.IFNA(VLOOKUP(L1466,list_vat[],3,FALSE),0)</f>
        <v>0</v>
      </c>
      <c r="AX1466" s="74">
        <f t="shared" si="790"/>
        <v>0</v>
      </c>
      <c r="AY1466" s="74">
        <f t="shared" si="791"/>
        <v>0</v>
      </c>
      <c r="AZ1466" s="130">
        <f t="shared" si="792"/>
        <v>0</v>
      </c>
      <c r="BA1466" s="74">
        <f t="shared" si="773"/>
        <v>0</v>
      </c>
      <c r="BB1466" s="193">
        <f t="shared" si="793"/>
        <v>0</v>
      </c>
      <c r="BC1466" s="102">
        <f t="shared" si="794"/>
        <v>0</v>
      </c>
      <c r="BD1466" s="102">
        <f t="shared" si="795"/>
        <v>0</v>
      </c>
      <c r="BE1466" s="413" t="s">
        <v>69</v>
      </c>
    </row>
    <row r="1467" spans="1:57" s="65" customFormat="1" ht="12" customHeight="1" x14ac:dyDescent="0.2">
      <c r="A1467" s="43">
        <v>1452</v>
      </c>
      <c r="B1467" s="166"/>
      <c r="C1467" s="166"/>
      <c r="D1467" s="166"/>
      <c r="E1467" s="162"/>
      <c r="F1467" s="166"/>
      <c r="G1467" s="162"/>
      <c r="H1467" s="162"/>
      <c r="I1467" s="189">
        <f t="shared" si="774"/>
        <v>0</v>
      </c>
      <c r="J1467" s="195"/>
      <c r="K1467" s="162"/>
      <c r="L1467" s="168"/>
      <c r="M1467" s="75">
        <f>_xlfn.XLOOKUP(L1467,list_vat[Страна],list_vat[Ставка НДС %],0,0)</f>
        <v>0</v>
      </c>
      <c r="N1467" s="162">
        <f t="shared" si="775"/>
        <v>0</v>
      </c>
      <c r="O1467" s="169"/>
      <c r="P1467" s="74">
        <f t="shared" si="796"/>
        <v>0</v>
      </c>
      <c r="Q1467" s="162"/>
      <c r="R1467" s="162" t="str">
        <f t="shared" si="776"/>
        <v>введи курс</v>
      </c>
      <c r="S1467" s="196">
        <f t="shared" si="777"/>
        <v>0</v>
      </c>
      <c r="T1467" s="192">
        <f t="shared" si="778"/>
        <v>0</v>
      </c>
      <c r="U1467" s="76">
        <f t="shared" si="779"/>
        <v>0</v>
      </c>
      <c r="V1467" s="123">
        <f t="shared" si="780"/>
        <v>0</v>
      </c>
      <c r="W1467" s="191"/>
      <c r="X1467" s="170"/>
      <c r="Y1467" s="74">
        <f t="shared" si="765"/>
        <v>0</v>
      </c>
      <c r="Z1467" s="188"/>
      <c r="AA1467" s="130">
        <f t="shared" si="781"/>
        <v>0</v>
      </c>
      <c r="AB1467" s="74">
        <f t="shared" si="782"/>
        <v>0</v>
      </c>
      <c r="AC1467" s="356"/>
      <c r="AD1467" s="130" cm="1">
        <f t="array" ref="AD1467">IFERROR(ROUND((_xlfn.IFS(offer_sale_type="поставка",AB1467,offer_sale_type="транзит",S1467)*(1+AC1467))/E1467,2),0)</f>
        <v>0</v>
      </c>
      <c r="AE1467" s="74">
        <f t="shared" si="783"/>
        <v>0</v>
      </c>
      <c r="AF1467" s="123" cm="1">
        <f t="array" ref="AF1467">IFERROR(ROUND(_xlfn.IFS(offer_sale_type="поставка",AB1467,offer_sale_type="транзит",S1467)*AC1467,2),0)</f>
        <v>0</v>
      </c>
      <c r="AG1467" s="130">
        <f t="shared" si="766"/>
        <v>0</v>
      </c>
      <c r="AH1467" s="74">
        <f t="shared" si="767"/>
        <v>0</v>
      </c>
      <c r="AI1467" s="123">
        <f t="shared" si="768"/>
        <v>0</v>
      </c>
      <c r="AJ1467" s="118">
        <f t="shared" si="784"/>
        <v>0</v>
      </c>
      <c r="AK1467" s="74">
        <f t="shared" si="785"/>
        <v>0</v>
      </c>
      <c r="AL1467" s="174">
        <f t="shared" si="786"/>
        <v>0</v>
      </c>
      <c r="AM1467" s="175">
        <f t="shared" si="769"/>
        <v>0</v>
      </c>
      <c r="AN1467" s="130">
        <f t="shared" si="787"/>
        <v>0</v>
      </c>
      <c r="AO1467" s="74">
        <f t="shared" si="770"/>
        <v>0</v>
      </c>
      <c r="AP1467" s="123">
        <f t="shared" si="788"/>
        <v>0</v>
      </c>
      <c r="AQ1467" s="118">
        <f t="shared" si="771"/>
        <v>0</v>
      </c>
      <c r="AR1467" s="82" t="str">
        <f t="shared" si="789"/>
        <v>https://www.alta.ru/tnved/code//</v>
      </c>
      <c r="AS1467" s="157"/>
      <c r="AT1467" s="162"/>
      <c r="AU1467" s="74">
        <f t="shared" si="772"/>
        <v>0</v>
      </c>
      <c r="AV1467" s="157"/>
      <c r="AW1467" s="75">
        <f>_xlfn.IFNA(VLOOKUP(L1467,list_vat[],3,FALSE),0)</f>
        <v>0</v>
      </c>
      <c r="AX1467" s="74">
        <f t="shared" si="790"/>
        <v>0</v>
      </c>
      <c r="AY1467" s="74">
        <f t="shared" si="791"/>
        <v>0</v>
      </c>
      <c r="AZ1467" s="130">
        <f t="shared" si="792"/>
        <v>0</v>
      </c>
      <c r="BA1467" s="74">
        <f t="shared" si="773"/>
        <v>0</v>
      </c>
      <c r="BB1467" s="193">
        <f t="shared" si="793"/>
        <v>0</v>
      </c>
      <c r="BC1467" s="102">
        <f t="shared" si="794"/>
        <v>0</v>
      </c>
      <c r="BD1467" s="102">
        <f t="shared" si="795"/>
        <v>0</v>
      </c>
      <c r="BE1467" s="413" t="s">
        <v>69</v>
      </c>
    </row>
    <row r="1468" spans="1:57" s="65" customFormat="1" ht="12" customHeight="1" x14ac:dyDescent="0.2">
      <c r="A1468" s="43">
        <v>1453</v>
      </c>
      <c r="B1468" s="166"/>
      <c r="C1468" s="166"/>
      <c r="D1468" s="166"/>
      <c r="E1468" s="162"/>
      <c r="F1468" s="166"/>
      <c r="G1468" s="162"/>
      <c r="H1468" s="162"/>
      <c r="I1468" s="189">
        <f t="shared" si="774"/>
        <v>0</v>
      </c>
      <c r="J1468" s="195"/>
      <c r="K1468" s="162"/>
      <c r="L1468" s="168"/>
      <c r="M1468" s="75">
        <f>_xlfn.XLOOKUP(L1468,list_vat[Страна],list_vat[Ставка НДС %],0,0)</f>
        <v>0</v>
      </c>
      <c r="N1468" s="162">
        <f t="shared" si="775"/>
        <v>0</v>
      </c>
      <c r="O1468" s="169"/>
      <c r="P1468" s="74">
        <f t="shared" si="796"/>
        <v>0</v>
      </c>
      <c r="Q1468" s="162"/>
      <c r="R1468" s="162" t="str">
        <f t="shared" si="776"/>
        <v>введи курс</v>
      </c>
      <c r="S1468" s="196">
        <f t="shared" si="777"/>
        <v>0</v>
      </c>
      <c r="T1468" s="192">
        <f t="shared" si="778"/>
        <v>0</v>
      </c>
      <c r="U1468" s="76">
        <f t="shared" si="779"/>
        <v>0</v>
      </c>
      <c r="V1468" s="123">
        <f t="shared" si="780"/>
        <v>0</v>
      </c>
      <c r="W1468" s="191"/>
      <c r="X1468" s="170"/>
      <c r="Y1468" s="74">
        <f t="shared" si="765"/>
        <v>0</v>
      </c>
      <c r="Z1468" s="188"/>
      <c r="AA1468" s="130">
        <f t="shared" si="781"/>
        <v>0</v>
      </c>
      <c r="AB1468" s="74">
        <f t="shared" si="782"/>
        <v>0</v>
      </c>
      <c r="AC1468" s="356"/>
      <c r="AD1468" s="130" cm="1">
        <f t="array" ref="AD1468">IFERROR(ROUND((_xlfn.IFS(offer_sale_type="поставка",AB1468,offer_sale_type="транзит",S1468)*(1+AC1468))/E1468,2),0)</f>
        <v>0</v>
      </c>
      <c r="AE1468" s="74">
        <f t="shared" si="783"/>
        <v>0</v>
      </c>
      <c r="AF1468" s="123" cm="1">
        <f t="array" ref="AF1468">IFERROR(ROUND(_xlfn.IFS(offer_sale_type="поставка",AB1468,offer_sale_type="транзит",S1468)*AC1468,2),0)</f>
        <v>0</v>
      </c>
      <c r="AG1468" s="130">
        <f t="shared" si="766"/>
        <v>0</v>
      </c>
      <c r="AH1468" s="74">
        <f t="shared" si="767"/>
        <v>0</v>
      </c>
      <c r="AI1468" s="123">
        <f t="shared" si="768"/>
        <v>0</v>
      </c>
      <c r="AJ1468" s="118">
        <f t="shared" si="784"/>
        <v>0</v>
      </c>
      <c r="AK1468" s="74">
        <f t="shared" si="785"/>
        <v>0</v>
      </c>
      <c r="AL1468" s="174">
        <f t="shared" si="786"/>
        <v>0</v>
      </c>
      <c r="AM1468" s="175">
        <f t="shared" si="769"/>
        <v>0</v>
      </c>
      <c r="AN1468" s="130">
        <f t="shared" si="787"/>
        <v>0</v>
      </c>
      <c r="AO1468" s="74">
        <f t="shared" si="770"/>
        <v>0</v>
      </c>
      <c r="AP1468" s="123">
        <f t="shared" si="788"/>
        <v>0</v>
      </c>
      <c r="AQ1468" s="118">
        <f t="shared" si="771"/>
        <v>0</v>
      </c>
      <c r="AR1468" s="82" t="str">
        <f t="shared" si="789"/>
        <v>https://www.alta.ru/tnved/code//</v>
      </c>
      <c r="AS1468" s="157"/>
      <c r="AT1468" s="162"/>
      <c r="AU1468" s="74">
        <f t="shared" si="772"/>
        <v>0</v>
      </c>
      <c r="AV1468" s="157"/>
      <c r="AW1468" s="75">
        <f>_xlfn.IFNA(VLOOKUP(L1468,list_vat[],3,FALSE),0)</f>
        <v>0</v>
      </c>
      <c r="AX1468" s="74">
        <f t="shared" si="790"/>
        <v>0</v>
      </c>
      <c r="AY1468" s="74">
        <f t="shared" si="791"/>
        <v>0</v>
      </c>
      <c r="AZ1468" s="130">
        <f t="shared" si="792"/>
        <v>0</v>
      </c>
      <c r="BA1468" s="74">
        <f t="shared" si="773"/>
        <v>0</v>
      </c>
      <c r="BB1468" s="193">
        <f t="shared" si="793"/>
        <v>0</v>
      </c>
      <c r="BC1468" s="102">
        <f t="shared" si="794"/>
        <v>0</v>
      </c>
      <c r="BD1468" s="102">
        <f t="shared" si="795"/>
        <v>0</v>
      </c>
      <c r="BE1468" s="413" t="s">
        <v>69</v>
      </c>
    </row>
    <row r="1469" spans="1:57" s="65" customFormat="1" ht="12" customHeight="1" x14ac:dyDescent="0.2">
      <c r="A1469" s="43">
        <v>1454</v>
      </c>
      <c r="B1469" s="166"/>
      <c r="C1469" s="166"/>
      <c r="D1469" s="166"/>
      <c r="E1469" s="162"/>
      <c r="F1469" s="166"/>
      <c r="G1469" s="162"/>
      <c r="H1469" s="162"/>
      <c r="I1469" s="189">
        <f t="shared" si="774"/>
        <v>0</v>
      </c>
      <c r="J1469" s="195"/>
      <c r="K1469" s="162"/>
      <c r="L1469" s="168"/>
      <c r="M1469" s="75">
        <f>_xlfn.XLOOKUP(L1469,list_vat[Страна],list_vat[Ставка НДС %],0,0)</f>
        <v>0</v>
      </c>
      <c r="N1469" s="162">
        <f t="shared" si="775"/>
        <v>0</v>
      </c>
      <c r="O1469" s="169"/>
      <c r="P1469" s="74">
        <f t="shared" si="796"/>
        <v>0</v>
      </c>
      <c r="Q1469" s="162"/>
      <c r="R1469" s="162" t="str">
        <f t="shared" si="776"/>
        <v>введи курс</v>
      </c>
      <c r="S1469" s="196">
        <f t="shared" si="777"/>
        <v>0</v>
      </c>
      <c r="T1469" s="192">
        <f t="shared" si="778"/>
        <v>0</v>
      </c>
      <c r="U1469" s="76">
        <f t="shared" si="779"/>
        <v>0</v>
      </c>
      <c r="V1469" s="123">
        <f t="shared" si="780"/>
        <v>0</v>
      </c>
      <c r="W1469" s="191"/>
      <c r="X1469" s="170"/>
      <c r="Y1469" s="74">
        <f t="shared" si="765"/>
        <v>0</v>
      </c>
      <c r="Z1469" s="188"/>
      <c r="AA1469" s="130">
        <f t="shared" si="781"/>
        <v>0</v>
      </c>
      <c r="AB1469" s="74">
        <f t="shared" si="782"/>
        <v>0</v>
      </c>
      <c r="AC1469" s="356"/>
      <c r="AD1469" s="130" cm="1">
        <f t="array" ref="AD1469">IFERROR(ROUND((_xlfn.IFS(offer_sale_type="поставка",AB1469,offer_sale_type="транзит",S1469)*(1+AC1469))/E1469,2),0)</f>
        <v>0</v>
      </c>
      <c r="AE1469" s="74">
        <f t="shared" si="783"/>
        <v>0</v>
      </c>
      <c r="AF1469" s="123" cm="1">
        <f t="array" ref="AF1469">IFERROR(ROUND(_xlfn.IFS(offer_sale_type="поставка",AB1469,offer_sale_type="транзит",S1469)*AC1469,2),0)</f>
        <v>0</v>
      </c>
      <c r="AG1469" s="130">
        <f t="shared" si="766"/>
        <v>0</v>
      </c>
      <c r="AH1469" s="74">
        <f t="shared" si="767"/>
        <v>0</v>
      </c>
      <c r="AI1469" s="123">
        <f t="shared" si="768"/>
        <v>0</v>
      </c>
      <c r="AJ1469" s="118">
        <f t="shared" si="784"/>
        <v>0</v>
      </c>
      <c r="AK1469" s="74">
        <f t="shared" si="785"/>
        <v>0</v>
      </c>
      <c r="AL1469" s="174">
        <f t="shared" si="786"/>
        <v>0</v>
      </c>
      <c r="AM1469" s="175">
        <f t="shared" si="769"/>
        <v>0</v>
      </c>
      <c r="AN1469" s="130">
        <f t="shared" si="787"/>
        <v>0</v>
      </c>
      <c r="AO1469" s="74">
        <f t="shared" si="770"/>
        <v>0</v>
      </c>
      <c r="AP1469" s="123">
        <f t="shared" si="788"/>
        <v>0</v>
      </c>
      <c r="AQ1469" s="118">
        <f t="shared" si="771"/>
        <v>0</v>
      </c>
      <c r="AR1469" s="82" t="str">
        <f t="shared" si="789"/>
        <v>https://www.alta.ru/tnved/code//</v>
      </c>
      <c r="AS1469" s="157"/>
      <c r="AT1469" s="162"/>
      <c r="AU1469" s="74">
        <f t="shared" si="772"/>
        <v>0</v>
      </c>
      <c r="AV1469" s="157"/>
      <c r="AW1469" s="75">
        <f>_xlfn.IFNA(VLOOKUP(L1469,list_vat[],3,FALSE),0)</f>
        <v>0</v>
      </c>
      <c r="AX1469" s="74">
        <f t="shared" si="790"/>
        <v>0</v>
      </c>
      <c r="AY1469" s="74">
        <f t="shared" si="791"/>
        <v>0</v>
      </c>
      <c r="AZ1469" s="130">
        <f t="shared" si="792"/>
        <v>0</v>
      </c>
      <c r="BA1469" s="74">
        <f t="shared" si="773"/>
        <v>0</v>
      </c>
      <c r="BB1469" s="193">
        <f t="shared" si="793"/>
        <v>0</v>
      </c>
      <c r="BC1469" s="102">
        <f t="shared" si="794"/>
        <v>0</v>
      </c>
      <c r="BD1469" s="102">
        <f t="shared" si="795"/>
        <v>0</v>
      </c>
      <c r="BE1469" s="413" t="s">
        <v>69</v>
      </c>
    </row>
    <row r="1470" spans="1:57" s="65" customFormat="1" ht="12" customHeight="1" x14ac:dyDescent="0.2">
      <c r="A1470" s="43">
        <v>1455</v>
      </c>
      <c r="B1470" s="166"/>
      <c r="C1470" s="166"/>
      <c r="D1470" s="166"/>
      <c r="E1470" s="162"/>
      <c r="F1470" s="166"/>
      <c r="G1470" s="162"/>
      <c r="H1470" s="162"/>
      <c r="I1470" s="189">
        <f t="shared" si="774"/>
        <v>0</v>
      </c>
      <c r="J1470" s="195"/>
      <c r="K1470" s="162"/>
      <c r="L1470" s="168"/>
      <c r="M1470" s="75">
        <f>_xlfn.XLOOKUP(L1470,list_vat[Страна],list_vat[Ставка НДС %],0,0)</f>
        <v>0</v>
      </c>
      <c r="N1470" s="162">
        <f t="shared" si="775"/>
        <v>0</v>
      </c>
      <c r="O1470" s="169"/>
      <c r="P1470" s="74">
        <f t="shared" si="796"/>
        <v>0</v>
      </c>
      <c r="Q1470" s="162"/>
      <c r="R1470" s="162" t="str">
        <f t="shared" si="776"/>
        <v>введи курс</v>
      </c>
      <c r="S1470" s="196">
        <f t="shared" si="777"/>
        <v>0</v>
      </c>
      <c r="T1470" s="192">
        <f t="shared" si="778"/>
        <v>0</v>
      </c>
      <c r="U1470" s="76">
        <f t="shared" si="779"/>
        <v>0</v>
      </c>
      <c r="V1470" s="123">
        <f t="shared" si="780"/>
        <v>0</v>
      </c>
      <c r="W1470" s="191"/>
      <c r="X1470" s="170"/>
      <c r="Y1470" s="74">
        <f t="shared" si="765"/>
        <v>0</v>
      </c>
      <c r="Z1470" s="188"/>
      <c r="AA1470" s="130">
        <f t="shared" si="781"/>
        <v>0</v>
      </c>
      <c r="AB1470" s="74">
        <f t="shared" si="782"/>
        <v>0</v>
      </c>
      <c r="AC1470" s="356"/>
      <c r="AD1470" s="130" cm="1">
        <f t="array" ref="AD1470">IFERROR(ROUND((_xlfn.IFS(offer_sale_type="поставка",AB1470,offer_sale_type="транзит",S1470)*(1+AC1470))/E1470,2),0)</f>
        <v>0</v>
      </c>
      <c r="AE1470" s="74">
        <f t="shared" si="783"/>
        <v>0</v>
      </c>
      <c r="AF1470" s="123" cm="1">
        <f t="array" ref="AF1470">IFERROR(ROUND(_xlfn.IFS(offer_sale_type="поставка",AB1470,offer_sale_type="транзит",S1470)*AC1470,2),0)</f>
        <v>0</v>
      </c>
      <c r="AG1470" s="130">
        <f t="shared" si="766"/>
        <v>0</v>
      </c>
      <c r="AH1470" s="74">
        <f t="shared" si="767"/>
        <v>0</v>
      </c>
      <c r="AI1470" s="123">
        <f t="shared" si="768"/>
        <v>0</v>
      </c>
      <c r="AJ1470" s="118">
        <f t="shared" si="784"/>
        <v>0</v>
      </c>
      <c r="AK1470" s="74">
        <f t="shared" si="785"/>
        <v>0</v>
      </c>
      <c r="AL1470" s="174">
        <f t="shared" si="786"/>
        <v>0</v>
      </c>
      <c r="AM1470" s="175">
        <f t="shared" si="769"/>
        <v>0</v>
      </c>
      <c r="AN1470" s="130">
        <f t="shared" si="787"/>
        <v>0</v>
      </c>
      <c r="AO1470" s="74">
        <f t="shared" si="770"/>
        <v>0</v>
      </c>
      <c r="AP1470" s="123">
        <f t="shared" si="788"/>
        <v>0</v>
      </c>
      <c r="AQ1470" s="118">
        <f t="shared" si="771"/>
        <v>0</v>
      </c>
      <c r="AR1470" s="82" t="str">
        <f t="shared" si="789"/>
        <v>https://www.alta.ru/tnved/code//</v>
      </c>
      <c r="AS1470" s="157"/>
      <c r="AT1470" s="162"/>
      <c r="AU1470" s="74">
        <f t="shared" si="772"/>
        <v>0</v>
      </c>
      <c r="AV1470" s="157"/>
      <c r="AW1470" s="75">
        <f>_xlfn.IFNA(VLOOKUP(L1470,list_vat[],3,FALSE),0)</f>
        <v>0</v>
      </c>
      <c r="AX1470" s="74">
        <f t="shared" si="790"/>
        <v>0</v>
      </c>
      <c r="AY1470" s="74">
        <f t="shared" si="791"/>
        <v>0</v>
      </c>
      <c r="AZ1470" s="130">
        <f t="shared" si="792"/>
        <v>0</v>
      </c>
      <c r="BA1470" s="74">
        <f t="shared" si="773"/>
        <v>0</v>
      </c>
      <c r="BB1470" s="193">
        <f t="shared" si="793"/>
        <v>0</v>
      </c>
      <c r="BC1470" s="102">
        <f t="shared" si="794"/>
        <v>0</v>
      </c>
      <c r="BD1470" s="102">
        <f t="shared" si="795"/>
        <v>0</v>
      </c>
      <c r="BE1470" s="413" t="s">
        <v>69</v>
      </c>
    </row>
    <row r="1471" spans="1:57" s="65" customFormat="1" ht="12" customHeight="1" x14ac:dyDescent="0.2">
      <c r="A1471" s="43">
        <v>1456</v>
      </c>
      <c r="B1471" s="166"/>
      <c r="C1471" s="166"/>
      <c r="D1471" s="166"/>
      <c r="E1471" s="162"/>
      <c r="F1471" s="166"/>
      <c r="G1471" s="162"/>
      <c r="H1471" s="162"/>
      <c r="I1471" s="189">
        <f t="shared" si="774"/>
        <v>0</v>
      </c>
      <c r="J1471" s="195"/>
      <c r="K1471" s="162"/>
      <c r="L1471" s="168"/>
      <c r="M1471" s="75">
        <f>_xlfn.XLOOKUP(L1471,list_vat[Страна],list_vat[Ставка НДС %],0,0)</f>
        <v>0</v>
      </c>
      <c r="N1471" s="162">
        <f t="shared" si="775"/>
        <v>0</v>
      </c>
      <c r="O1471" s="169"/>
      <c r="P1471" s="74">
        <f t="shared" si="796"/>
        <v>0</v>
      </c>
      <c r="Q1471" s="162"/>
      <c r="R1471" s="162" t="str">
        <f t="shared" si="776"/>
        <v>введи курс</v>
      </c>
      <c r="S1471" s="196">
        <f t="shared" si="777"/>
        <v>0</v>
      </c>
      <c r="T1471" s="192">
        <f t="shared" si="778"/>
        <v>0</v>
      </c>
      <c r="U1471" s="76">
        <f t="shared" si="779"/>
        <v>0</v>
      </c>
      <c r="V1471" s="123">
        <f t="shared" si="780"/>
        <v>0</v>
      </c>
      <c r="W1471" s="191"/>
      <c r="X1471" s="170"/>
      <c r="Y1471" s="74">
        <f t="shared" si="765"/>
        <v>0</v>
      </c>
      <c r="Z1471" s="188"/>
      <c r="AA1471" s="130">
        <f t="shared" si="781"/>
        <v>0</v>
      </c>
      <c r="AB1471" s="74">
        <f t="shared" si="782"/>
        <v>0</v>
      </c>
      <c r="AC1471" s="356"/>
      <c r="AD1471" s="130" cm="1">
        <f t="array" ref="AD1471">IFERROR(ROUND((_xlfn.IFS(offer_sale_type="поставка",AB1471,offer_sale_type="транзит",S1471)*(1+AC1471))/E1471,2),0)</f>
        <v>0</v>
      </c>
      <c r="AE1471" s="74">
        <f t="shared" si="783"/>
        <v>0</v>
      </c>
      <c r="AF1471" s="123" cm="1">
        <f t="array" ref="AF1471">IFERROR(ROUND(_xlfn.IFS(offer_sale_type="поставка",AB1471,offer_sale_type="транзит",S1471)*AC1471,2),0)</f>
        <v>0</v>
      </c>
      <c r="AG1471" s="130">
        <f t="shared" si="766"/>
        <v>0</v>
      </c>
      <c r="AH1471" s="74">
        <f t="shared" si="767"/>
        <v>0</v>
      </c>
      <c r="AI1471" s="123">
        <f t="shared" si="768"/>
        <v>0</v>
      </c>
      <c r="AJ1471" s="118">
        <f t="shared" si="784"/>
        <v>0</v>
      </c>
      <c r="AK1471" s="74">
        <f t="shared" si="785"/>
        <v>0</v>
      </c>
      <c r="AL1471" s="174">
        <f t="shared" si="786"/>
        <v>0</v>
      </c>
      <c r="AM1471" s="175">
        <f t="shared" si="769"/>
        <v>0</v>
      </c>
      <c r="AN1471" s="130">
        <f t="shared" si="787"/>
        <v>0</v>
      </c>
      <c r="AO1471" s="74">
        <f t="shared" si="770"/>
        <v>0</v>
      </c>
      <c r="AP1471" s="123">
        <f t="shared" si="788"/>
        <v>0</v>
      </c>
      <c r="AQ1471" s="118">
        <f t="shared" si="771"/>
        <v>0</v>
      </c>
      <c r="AR1471" s="82" t="str">
        <f t="shared" si="789"/>
        <v>https://www.alta.ru/tnved/code//</v>
      </c>
      <c r="AS1471" s="157"/>
      <c r="AT1471" s="162"/>
      <c r="AU1471" s="74">
        <f t="shared" si="772"/>
        <v>0</v>
      </c>
      <c r="AV1471" s="157"/>
      <c r="AW1471" s="75">
        <f>_xlfn.IFNA(VLOOKUP(L1471,list_vat[],3,FALSE),0)</f>
        <v>0</v>
      </c>
      <c r="AX1471" s="74">
        <f t="shared" si="790"/>
        <v>0</v>
      </c>
      <c r="AY1471" s="74">
        <f t="shared" si="791"/>
        <v>0</v>
      </c>
      <c r="AZ1471" s="130">
        <f t="shared" si="792"/>
        <v>0</v>
      </c>
      <c r="BA1471" s="74">
        <f t="shared" si="773"/>
        <v>0</v>
      </c>
      <c r="BB1471" s="193">
        <f t="shared" si="793"/>
        <v>0</v>
      </c>
      <c r="BC1471" s="102">
        <f t="shared" si="794"/>
        <v>0</v>
      </c>
      <c r="BD1471" s="102">
        <f t="shared" si="795"/>
        <v>0</v>
      </c>
      <c r="BE1471" s="413" t="s">
        <v>69</v>
      </c>
    </row>
    <row r="1472" spans="1:57" s="65" customFormat="1" ht="12" customHeight="1" x14ac:dyDescent="0.2">
      <c r="A1472" s="43">
        <v>1457</v>
      </c>
      <c r="B1472" s="166"/>
      <c r="C1472" s="166"/>
      <c r="D1472" s="166"/>
      <c r="E1472" s="162"/>
      <c r="F1472" s="166"/>
      <c r="G1472" s="162"/>
      <c r="H1472" s="162"/>
      <c r="I1472" s="189">
        <f t="shared" si="774"/>
        <v>0</v>
      </c>
      <c r="J1472" s="195"/>
      <c r="K1472" s="162"/>
      <c r="L1472" s="168"/>
      <c r="M1472" s="75">
        <f>_xlfn.XLOOKUP(L1472,list_vat[Страна],list_vat[Ставка НДС %],0,0)</f>
        <v>0</v>
      </c>
      <c r="N1472" s="162">
        <f t="shared" si="775"/>
        <v>0</v>
      </c>
      <c r="O1472" s="169"/>
      <c r="P1472" s="74">
        <f t="shared" si="796"/>
        <v>0</v>
      </c>
      <c r="Q1472" s="162"/>
      <c r="R1472" s="162" t="str">
        <f t="shared" si="776"/>
        <v>введи курс</v>
      </c>
      <c r="S1472" s="196">
        <f t="shared" si="777"/>
        <v>0</v>
      </c>
      <c r="T1472" s="192">
        <f t="shared" si="778"/>
        <v>0</v>
      </c>
      <c r="U1472" s="76">
        <f t="shared" si="779"/>
        <v>0</v>
      </c>
      <c r="V1472" s="123">
        <f t="shared" si="780"/>
        <v>0</v>
      </c>
      <c r="W1472" s="191"/>
      <c r="X1472" s="170"/>
      <c r="Y1472" s="74">
        <f t="shared" si="765"/>
        <v>0</v>
      </c>
      <c r="Z1472" s="188"/>
      <c r="AA1472" s="130">
        <f t="shared" si="781"/>
        <v>0</v>
      </c>
      <c r="AB1472" s="74">
        <f t="shared" si="782"/>
        <v>0</v>
      </c>
      <c r="AC1472" s="356"/>
      <c r="AD1472" s="130" cm="1">
        <f t="array" ref="AD1472">IFERROR(ROUND((_xlfn.IFS(offer_sale_type="поставка",AB1472,offer_sale_type="транзит",S1472)*(1+AC1472))/E1472,2),0)</f>
        <v>0</v>
      </c>
      <c r="AE1472" s="74">
        <f t="shared" si="783"/>
        <v>0</v>
      </c>
      <c r="AF1472" s="123" cm="1">
        <f t="array" ref="AF1472">IFERROR(ROUND(_xlfn.IFS(offer_sale_type="поставка",AB1472,offer_sale_type="транзит",S1472)*AC1472,2),0)</f>
        <v>0</v>
      </c>
      <c r="AG1472" s="130">
        <f t="shared" si="766"/>
        <v>0</v>
      </c>
      <c r="AH1472" s="74">
        <f t="shared" si="767"/>
        <v>0</v>
      </c>
      <c r="AI1472" s="123">
        <f t="shared" si="768"/>
        <v>0</v>
      </c>
      <c r="AJ1472" s="118">
        <f t="shared" si="784"/>
        <v>0</v>
      </c>
      <c r="AK1472" s="74">
        <f t="shared" si="785"/>
        <v>0</v>
      </c>
      <c r="AL1472" s="174">
        <f t="shared" si="786"/>
        <v>0</v>
      </c>
      <c r="AM1472" s="175">
        <f t="shared" si="769"/>
        <v>0</v>
      </c>
      <c r="AN1472" s="130">
        <f t="shared" si="787"/>
        <v>0</v>
      </c>
      <c r="AO1472" s="74">
        <f t="shared" si="770"/>
        <v>0</v>
      </c>
      <c r="AP1472" s="123">
        <f t="shared" si="788"/>
        <v>0</v>
      </c>
      <c r="AQ1472" s="118">
        <f t="shared" si="771"/>
        <v>0</v>
      </c>
      <c r="AR1472" s="82" t="str">
        <f t="shared" si="789"/>
        <v>https://www.alta.ru/tnved/code//</v>
      </c>
      <c r="AS1472" s="157"/>
      <c r="AT1472" s="162"/>
      <c r="AU1472" s="74">
        <f t="shared" si="772"/>
        <v>0</v>
      </c>
      <c r="AV1472" s="157"/>
      <c r="AW1472" s="75">
        <f>_xlfn.IFNA(VLOOKUP(L1472,list_vat[],3,FALSE),0)</f>
        <v>0</v>
      </c>
      <c r="AX1472" s="74">
        <f t="shared" si="790"/>
        <v>0</v>
      </c>
      <c r="AY1472" s="74">
        <f t="shared" si="791"/>
        <v>0</v>
      </c>
      <c r="AZ1472" s="130">
        <f t="shared" si="792"/>
        <v>0</v>
      </c>
      <c r="BA1472" s="74">
        <f t="shared" si="773"/>
        <v>0</v>
      </c>
      <c r="BB1472" s="193">
        <f t="shared" si="793"/>
        <v>0</v>
      </c>
      <c r="BC1472" s="102">
        <f t="shared" si="794"/>
        <v>0</v>
      </c>
      <c r="BD1472" s="102">
        <f t="shared" si="795"/>
        <v>0</v>
      </c>
      <c r="BE1472" s="413" t="s">
        <v>69</v>
      </c>
    </row>
    <row r="1473" spans="1:57" s="65" customFormat="1" ht="12" customHeight="1" x14ac:dyDescent="0.2">
      <c r="A1473" s="43">
        <v>1458</v>
      </c>
      <c r="B1473" s="166"/>
      <c r="C1473" s="166"/>
      <c r="D1473" s="166"/>
      <c r="E1473" s="162"/>
      <c r="F1473" s="166"/>
      <c r="G1473" s="162"/>
      <c r="H1473" s="162"/>
      <c r="I1473" s="189">
        <f t="shared" si="774"/>
        <v>0</v>
      </c>
      <c r="J1473" s="195"/>
      <c r="K1473" s="162"/>
      <c r="L1473" s="168"/>
      <c r="M1473" s="75">
        <f>_xlfn.XLOOKUP(L1473,list_vat[Страна],list_vat[Ставка НДС %],0,0)</f>
        <v>0</v>
      </c>
      <c r="N1473" s="162">
        <f t="shared" si="775"/>
        <v>0</v>
      </c>
      <c r="O1473" s="169"/>
      <c r="P1473" s="74">
        <f t="shared" si="796"/>
        <v>0</v>
      </c>
      <c r="Q1473" s="162"/>
      <c r="R1473" s="162" t="str">
        <f t="shared" si="776"/>
        <v>введи курс</v>
      </c>
      <c r="S1473" s="196">
        <f t="shared" si="777"/>
        <v>0</v>
      </c>
      <c r="T1473" s="192">
        <f t="shared" si="778"/>
        <v>0</v>
      </c>
      <c r="U1473" s="76">
        <f t="shared" si="779"/>
        <v>0</v>
      </c>
      <c r="V1473" s="123">
        <f t="shared" si="780"/>
        <v>0</v>
      </c>
      <c r="W1473" s="191"/>
      <c r="X1473" s="170"/>
      <c r="Y1473" s="74">
        <f t="shared" si="765"/>
        <v>0</v>
      </c>
      <c r="Z1473" s="188"/>
      <c r="AA1473" s="130">
        <f t="shared" si="781"/>
        <v>0</v>
      </c>
      <c r="AB1473" s="74">
        <f t="shared" si="782"/>
        <v>0</v>
      </c>
      <c r="AC1473" s="356"/>
      <c r="AD1473" s="130" cm="1">
        <f t="array" ref="AD1473">IFERROR(ROUND((_xlfn.IFS(offer_sale_type="поставка",AB1473,offer_sale_type="транзит",S1473)*(1+AC1473))/E1473,2),0)</f>
        <v>0</v>
      </c>
      <c r="AE1473" s="74">
        <f t="shared" si="783"/>
        <v>0</v>
      </c>
      <c r="AF1473" s="123" cm="1">
        <f t="array" ref="AF1473">IFERROR(ROUND(_xlfn.IFS(offer_sale_type="поставка",AB1473,offer_sale_type="транзит",S1473)*AC1473,2),0)</f>
        <v>0</v>
      </c>
      <c r="AG1473" s="130">
        <f t="shared" si="766"/>
        <v>0</v>
      </c>
      <c r="AH1473" s="74">
        <f t="shared" si="767"/>
        <v>0</v>
      </c>
      <c r="AI1473" s="123">
        <f t="shared" si="768"/>
        <v>0</v>
      </c>
      <c r="AJ1473" s="118">
        <f t="shared" si="784"/>
        <v>0</v>
      </c>
      <c r="AK1473" s="74">
        <f t="shared" si="785"/>
        <v>0</v>
      </c>
      <c r="AL1473" s="174">
        <f t="shared" si="786"/>
        <v>0</v>
      </c>
      <c r="AM1473" s="175">
        <f t="shared" si="769"/>
        <v>0</v>
      </c>
      <c r="AN1473" s="130">
        <f t="shared" si="787"/>
        <v>0</v>
      </c>
      <c r="AO1473" s="74">
        <f t="shared" si="770"/>
        <v>0</v>
      </c>
      <c r="AP1473" s="123">
        <f t="shared" si="788"/>
        <v>0</v>
      </c>
      <c r="AQ1473" s="118">
        <f t="shared" si="771"/>
        <v>0</v>
      </c>
      <c r="AR1473" s="82" t="str">
        <f t="shared" si="789"/>
        <v>https://www.alta.ru/tnved/code//</v>
      </c>
      <c r="AS1473" s="157"/>
      <c r="AT1473" s="162"/>
      <c r="AU1473" s="74">
        <f t="shared" si="772"/>
        <v>0</v>
      </c>
      <c r="AV1473" s="157"/>
      <c r="AW1473" s="75">
        <f>_xlfn.IFNA(VLOOKUP(L1473,list_vat[],3,FALSE),0)</f>
        <v>0</v>
      </c>
      <c r="AX1473" s="74">
        <f t="shared" si="790"/>
        <v>0</v>
      </c>
      <c r="AY1473" s="74">
        <f t="shared" si="791"/>
        <v>0</v>
      </c>
      <c r="AZ1473" s="130">
        <f t="shared" si="792"/>
        <v>0</v>
      </c>
      <c r="BA1473" s="74">
        <f t="shared" si="773"/>
        <v>0</v>
      </c>
      <c r="BB1473" s="193">
        <f t="shared" si="793"/>
        <v>0</v>
      </c>
      <c r="BC1473" s="102">
        <f t="shared" si="794"/>
        <v>0</v>
      </c>
      <c r="BD1473" s="102">
        <f t="shared" si="795"/>
        <v>0</v>
      </c>
      <c r="BE1473" s="413" t="s">
        <v>69</v>
      </c>
    </row>
    <row r="1474" spans="1:57" s="65" customFormat="1" ht="12" customHeight="1" x14ac:dyDescent="0.2">
      <c r="A1474" s="43">
        <v>1459</v>
      </c>
      <c r="B1474" s="166"/>
      <c r="C1474" s="166"/>
      <c r="D1474" s="166"/>
      <c r="E1474" s="162"/>
      <c r="F1474" s="166"/>
      <c r="G1474" s="162"/>
      <c r="H1474" s="162"/>
      <c r="I1474" s="189">
        <f t="shared" si="774"/>
        <v>0</v>
      </c>
      <c r="J1474" s="195"/>
      <c r="K1474" s="162"/>
      <c r="L1474" s="168"/>
      <c r="M1474" s="75">
        <f>_xlfn.XLOOKUP(L1474,list_vat[Страна],list_vat[Ставка НДС %],0,0)</f>
        <v>0</v>
      </c>
      <c r="N1474" s="162">
        <f t="shared" si="775"/>
        <v>0</v>
      </c>
      <c r="O1474" s="169"/>
      <c r="P1474" s="74">
        <f t="shared" si="796"/>
        <v>0</v>
      </c>
      <c r="Q1474" s="162"/>
      <c r="R1474" s="162" t="str">
        <f t="shared" si="776"/>
        <v>введи курс</v>
      </c>
      <c r="S1474" s="196">
        <f t="shared" si="777"/>
        <v>0</v>
      </c>
      <c r="T1474" s="192">
        <f t="shared" si="778"/>
        <v>0</v>
      </c>
      <c r="U1474" s="76">
        <f t="shared" si="779"/>
        <v>0</v>
      </c>
      <c r="V1474" s="123">
        <f t="shared" si="780"/>
        <v>0</v>
      </c>
      <c r="W1474" s="191"/>
      <c r="X1474" s="170"/>
      <c r="Y1474" s="74">
        <f t="shared" si="765"/>
        <v>0</v>
      </c>
      <c r="Z1474" s="188"/>
      <c r="AA1474" s="130">
        <f t="shared" si="781"/>
        <v>0</v>
      </c>
      <c r="AB1474" s="74">
        <f t="shared" si="782"/>
        <v>0</v>
      </c>
      <c r="AC1474" s="356"/>
      <c r="AD1474" s="130" cm="1">
        <f t="array" ref="AD1474">IFERROR(ROUND((_xlfn.IFS(offer_sale_type="поставка",AB1474,offer_sale_type="транзит",S1474)*(1+AC1474))/E1474,2),0)</f>
        <v>0</v>
      </c>
      <c r="AE1474" s="74">
        <f t="shared" si="783"/>
        <v>0</v>
      </c>
      <c r="AF1474" s="123" cm="1">
        <f t="array" ref="AF1474">IFERROR(ROUND(_xlfn.IFS(offer_sale_type="поставка",AB1474,offer_sale_type="транзит",S1474)*AC1474,2),0)</f>
        <v>0</v>
      </c>
      <c r="AG1474" s="130">
        <f t="shared" si="766"/>
        <v>0</v>
      </c>
      <c r="AH1474" s="74">
        <f t="shared" si="767"/>
        <v>0</v>
      </c>
      <c r="AI1474" s="123">
        <f t="shared" si="768"/>
        <v>0</v>
      </c>
      <c r="AJ1474" s="118">
        <f t="shared" si="784"/>
        <v>0</v>
      </c>
      <c r="AK1474" s="74">
        <f t="shared" si="785"/>
        <v>0</v>
      </c>
      <c r="AL1474" s="174">
        <f t="shared" si="786"/>
        <v>0</v>
      </c>
      <c r="AM1474" s="175">
        <f t="shared" si="769"/>
        <v>0</v>
      </c>
      <c r="AN1474" s="130">
        <f t="shared" si="787"/>
        <v>0</v>
      </c>
      <c r="AO1474" s="74">
        <f t="shared" si="770"/>
        <v>0</v>
      </c>
      <c r="AP1474" s="123">
        <f t="shared" si="788"/>
        <v>0</v>
      </c>
      <c r="AQ1474" s="118">
        <f t="shared" si="771"/>
        <v>0</v>
      </c>
      <c r="AR1474" s="82" t="str">
        <f t="shared" si="789"/>
        <v>https://www.alta.ru/tnved/code//</v>
      </c>
      <c r="AS1474" s="157"/>
      <c r="AT1474" s="162"/>
      <c r="AU1474" s="74">
        <f t="shared" si="772"/>
        <v>0</v>
      </c>
      <c r="AV1474" s="157"/>
      <c r="AW1474" s="75">
        <f>_xlfn.IFNA(VLOOKUP(L1474,list_vat[],3,FALSE),0)</f>
        <v>0</v>
      </c>
      <c r="AX1474" s="74">
        <f t="shared" si="790"/>
        <v>0</v>
      </c>
      <c r="AY1474" s="74">
        <f t="shared" si="791"/>
        <v>0</v>
      </c>
      <c r="AZ1474" s="130">
        <f t="shared" si="792"/>
        <v>0</v>
      </c>
      <c r="BA1474" s="74">
        <f t="shared" si="773"/>
        <v>0</v>
      </c>
      <c r="BB1474" s="193">
        <f t="shared" si="793"/>
        <v>0</v>
      </c>
      <c r="BC1474" s="102">
        <f t="shared" si="794"/>
        <v>0</v>
      </c>
      <c r="BD1474" s="102">
        <f t="shared" si="795"/>
        <v>0</v>
      </c>
      <c r="BE1474" s="413" t="s">
        <v>69</v>
      </c>
    </row>
    <row r="1475" spans="1:57" s="65" customFormat="1" ht="12" customHeight="1" x14ac:dyDescent="0.2">
      <c r="A1475" s="43">
        <v>1460</v>
      </c>
      <c r="B1475" s="166"/>
      <c r="C1475" s="166"/>
      <c r="D1475" s="166"/>
      <c r="E1475" s="162"/>
      <c r="F1475" s="166"/>
      <c r="G1475" s="162"/>
      <c r="H1475" s="162"/>
      <c r="I1475" s="189">
        <f t="shared" si="774"/>
        <v>0</v>
      </c>
      <c r="J1475" s="195"/>
      <c r="K1475" s="162"/>
      <c r="L1475" s="168"/>
      <c r="M1475" s="75">
        <f>_xlfn.XLOOKUP(L1475,list_vat[Страна],list_vat[Ставка НДС %],0,0)</f>
        <v>0</v>
      </c>
      <c r="N1475" s="162">
        <f t="shared" si="775"/>
        <v>0</v>
      </c>
      <c r="O1475" s="169"/>
      <c r="P1475" s="74">
        <f t="shared" si="796"/>
        <v>0</v>
      </c>
      <c r="Q1475" s="162"/>
      <c r="R1475" s="162" t="str">
        <f t="shared" si="776"/>
        <v>введи курс</v>
      </c>
      <c r="S1475" s="196">
        <f t="shared" si="777"/>
        <v>0</v>
      </c>
      <c r="T1475" s="192">
        <f t="shared" si="778"/>
        <v>0</v>
      </c>
      <c r="U1475" s="76">
        <f t="shared" si="779"/>
        <v>0</v>
      </c>
      <c r="V1475" s="123">
        <f t="shared" si="780"/>
        <v>0</v>
      </c>
      <c r="W1475" s="191"/>
      <c r="X1475" s="170"/>
      <c r="Y1475" s="74">
        <f t="shared" si="765"/>
        <v>0</v>
      </c>
      <c r="Z1475" s="188"/>
      <c r="AA1475" s="130">
        <f t="shared" si="781"/>
        <v>0</v>
      </c>
      <c r="AB1475" s="74">
        <f t="shared" si="782"/>
        <v>0</v>
      </c>
      <c r="AC1475" s="356"/>
      <c r="AD1475" s="130" cm="1">
        <f t="array" ref="AD1475">IFERROR(ROUND((_xlfn.IFS(offer_sale_type="поставка",AB1475,offer_sale_type="транзит",S1475)*(1+AC1475))/E1475,2),0)</f>
        <v>0</v>
      </c>
      <c r="AE1475" s="74">
        <f t="shared" si="783"/>
        <v>0</v>
      </c>
      <c r="AF1475" s="123" cm="1">
        <f t="array" ref="AF1475">IFERROR(ROUND(_xlfn.IFS(offer_sale_type="поставка",AB1475,offer_sale_type="транзит",S1475)*AC1475,2),0)</f>
        <v>0</v>
      </c>
      <c r="AG1475" s="130">
        <f t="shared" si="766"/>
        <v>0</v>
      </c>
      <c r="AH1475" s="74">
        <f t="shared" si="767"/>
        <v>0</v>
      </c>
      <c r="AI1475" s="123">
        <f t="shared" si="768"/>
        <v>0</v>
      </c>
      <c r="AJ1475" s="118">
        <f t="shared" si="784"/>
        <v>0</v>
      </c>
      <c r="AK1475" s="74">
        <f t="shared" si="785"/>
        <v>0</v>
      </c>
      <c r="AL1475" s="174">
        <f t="shared" si="786"/>
        <v>0</v>
      </c>
      <c r="AM1475" s="175">
        <f t="shared" si="769"/>
        <v>0</v>
      </c>
      <c r="AN1475" s="130">
        <f t="shared" si="787"/>
        <v>0</v>
      </c>
      <c r="AO1475" s="74">
        <f t="shared" si="770"/>
        <v>0</v>
      </c>
      <c r="AP1475" s="123">
        <f t="shared" si="788"/>
        <v>0</v>
      </c>
      <c r="AQ1475" s="118">
        <f t="shared" si="771"/>
        <v>0</v>
      </c>
      <c r="AR1475" s="82" t="str">
        <f t="shared" si="789"/>
        <v>https://www.alta.ru/tnved/code//</v>
      </c>
      <c r="AS1475" s="157"/>
      <c r="AT1475" s="162"/>
      <c r="AU1475" s="74">
        <f t="shared" si="772"/>
        <v>0</v>
      </c>
      <c r="AV1475" s="157"/>
      <c r="AW1475" s="75">
        <f>_xlfn.IFNA(VLOOKUP(L1475,list_vat[],3,FALSE),0)</f>
        <v>0</v>
      </c>
      <c r="AX1475" s="74">
        <f t="shared" si="790"/>
        <v>0</v>
      </c>
      <c r="AY1475" s="74">
        <f t="shared" si="791"/>
        <v>0</v>
      </c>
      <c r="AZ1475" s="130">
        <f t="shared" si="792"/>
        <v>0</v>
      </c>
      <c r="BA1475" s="74">
        <f t="shared" si="773"/>
        <v>0</v>
      </c>
      <c r="BB1475" s="193">
        <f t="shared" si="793"/>
        <v>0</v>
      </c>
      <c r="BC1475" s="102">
        <f t="shared" si="794"/>
        <v>0</v>
      </c>
      <c r="BD1475" s="102">
        <f t="shared" si="795"/>
        <v>0</v>
      </c>
      <c r="BE1475" s="413" t="s">
        <v>69</v>
      </c>
    </row>
    <row r="1476" spans="1:57" s="65" customFormat="1" ht="12" customHeight="1" x14ac:dyDescent="0.2">
      <c r="A1476" s="43">
        <v>1461</v>
      </c>
      <c r="B1476" s="166"/>
      <c r="C1476" s="166"/>
      <c r="D1476" s="166"/>
      <c r="E1476" s="162"/>
      <c r="F1476" s="166"/>
      <c r="G1476" s="162"/>
      <c r="H1476" s="162"/>
      <c r="I1476" s="189">
        <f t="shared" si="774"/>
        <v>0</v>
      </c>
      <c r="J1476" s="195"/>
      <c r="K1476" s="162"/>
      <c r="L1476" s="168"/>
      <c r="M1476" s="75">
        <f>_xlfn.XLOOKUP(L1476,list_vat[Страна],list_vat[Ставка НДС %],0,0)</f>
        <v>0</v>
      </c>
      <c r="N1476" s="162">
        <f t="shared" si="775"/>
        <v>0</v>
      </c>
      <c r="O1476" s="169"/>
      <c r="P1476" s="74">
        <f t="shared" si="796"/>
        <v>0</v>
      </c>
      <c r="Q1476" s="162"/>
      <c r="R1476" s="162" t="str">
        <f t="shared" si="776"/>
        <v>введи курс</v>
      </c>
      <c r="S1476" s="196">
        <f t="shared" si="777"/>
        <v>0</v>
      </c>
      <c r="T1476" s="192">
        <f t="shared" si="778"/>
        <v>0</v>
      </c>
      <c r="U1476" s="76">
        <f t="shared" si="779"/>
        <v>0</v>
      </c>
      <c r="V1476" s="123">
        <f t="shared" si="780"/>
        <v>0</v>
      </c>
      <c r="W1476" s="191"/>
      <c r="X1476" s="170"/>
      <c r="Y1476" s="74">
        <f t="shared" si="765"/>
        <v>0</v>
      </c>
      <c r="Z1476" s="188"/>
      <c r="AA1476" s="130">
        <f t="shared" si="781"/>
        <v>0</v>
      </c>
      <c r="AB1476" s="74">
        <f t="shared" si="782"/>
        <v>0</v>
      </c>
      <c r="AC1476" s="356"/>
      <c r="AD1476" s="130" cm="1">
        <f t="array" ref="AD1476">IFERROR(ROUND((_xlfn.IFS(offer_sale_type="поставка",AB1476,offer_sale_type="транзит",S1476)*(1+AC1476))/E1476,2),0)</f>
        <v>0</v>
      </c>
      <c r="AE1476" s="74">
        <f t="shared" si="783"/>
        <v>0</v>
      </c>
      <c r="AF1476" s="123" cm="1">
        <f t="array" ref="AF1476">IFERROR(ROUND(_xlfn.IFS(offer_sale_type="поставка",AB1476,offer_sale_type="транзит",S1476)*AC1476,2),0)</f>
        <v>0</v>
      </c>
      <c r="AG1476" s="130">
        <f t="shared" si="766"/>
        <v>0</v>
      </c>
      <c r="AH1476" s="74">
        <f t="shared" si="767"/>
        <v>0</v>
      </c>
      <c r="AI1476" s="123">
        <f t="shared" si="768"/>
        <v>0</v>
      </c>
      <c r="AJ1476" s="118">
        <f t="shared" si="784"/>
        <v>0</v>
      </c>
      <c r="AK1476" s="74">
        <f t="shared" si="785"/>
        <v>0</v>
      </c>
      <c r="AL1476" s="174">
        <f t="shared" si="786"/>
        <v>0</v>
      </c>
      <c r="AM1476" s="175">
        <f t="shared" si="769"/>
        <v>0</v>
      </c>
      <c r="AN1476" s="130">
        <f t="shared" si="787"/>
        <v>0</v>
      </c>
      <c r="AO1476" s="74">
        <f t="shared" si="770"/>
        <v>0</v>
      </c>
      <c r="AP1476" s="123">
        <f t="shared" si="788"/>
        <v>0</v>
      </c>
      <c r="AQ1476" s="118">
        <f t="shared" si="771"/>
        <v>0</v>
      </c>
      <c r="AR1476" s="82" t="str">
        <f t="shared" si="789"/>
        <v>https://www.alta.ru/tnved/code//</v>
      </c>
      <c r="AS1476" s="157"/>
      <c r="AT1476" s="162"/>
      <c r="AU1476" s="74">
        <f t="shared" si="772"/>
        <v>0</v>
      </c>
      <c r="AV1476" s="157"/>
      <c r="AW1476" s="75">
        <f>_xlfn.IFNA(VLOOKUP(L1476,list_vat[],3,FALSE),0)</f>
        <v>0</v>
      </c>
      <c r="AX1476" s="74">
        <f t="shared" si="790"/>
        <v>0</v>
      </c>
      <c r="AY1476" s="74">
        <f t="shared" si="791"/>
        <v>0</v>
      </c>
      <c r="AZ1476" s="130">
        <f t="shared" si="792"/>
        <v>0</v>
      </c>
      <c r="BA1476" s="74">
        <f t="shared" si="773"/>
        <v>0</v>
      </c>
      <c r="BB1476" s="193">
        <f t="shared" si="793"/>
        <v>0</v>
      </c>
      <c r="BC1476" s="102">
        <f t="shared" si="794"/>
        <v>0</v>
      </c>
      <c r="BD1476" s="102">
        <f t="shared" si="795"/>
        <v>0</v>
      </c>
      <c r="BE1476" s="413" t="s">
        <v>69</v>
      </c>
    </row>
    <row r="1477" spans="1:57" s="65" customFormat="1" ht="12" customHeight="1" x14ac:dyDescent="0.2">
      <c r="A1477" s="43">
        <v>1462</v>
      </c>
      <c r="B1477" s="166"/>
      <c r="C1477" s="166"/>
      <c r="D1477" s="166"/>
      <c r="E1477" s="162"/>
      <c r="F1477" s="166"/>
      <c r="G1477" s="162"/>
      <c r="H1477" s="162"/>
      <c r="I1477" s="189">
        <f t="shared" si="774"/>
        <v>0</v>
      </c>
      <c r="J1477" s="195"/>
      <c r="K1477" s="162"/>
      <c r="L1477" s="168"/>
      <c r="M1477" s="75">
        <f>_xlfn.XLOOKUP(L1477,list_vat[Страна],list_vat[Ставка НДС %],0,0)</f>
        <v>0</v>
      </c>
      <c r="N1477" s="162">
        <f t="shared" si="775"/>
        <v>0</v>
      </c>
      <c r="O1477" s="169"/>
      <c r="P1477" s="74">
        <f t="shared" si="796"/>
        <v>0</v>
      </c>
      <c r="Q1477" s="162"/>
      <c r="R1477" s="162" t="str">
        <f t="shared" si="776"/>
        <v>введи курс</v>
      </c>
      <c r="S1477" s="196">
        <f t="shared" si="777"/>
        <v>0</v>
      </c>
      <c r="T1477" s="192">
        <f t="shared" si="778"/>
        <v>0</v>
      </c>
      <c r="U1477" s="76">
        <f t="shared" si="779"/>
        <v>0</v>
      </c>
      <c r="V1477" s="123">
        <f t="shared" si="780"/>
        <v>0</v>
      </c>
      <c r="W1477" s="191"/>
      <c r="X1477" s="170"/>
      <c r="Y1477" s="74">
        <f t="shared" si="765"/>
        <v>0</v>
      </c>
      <c r="Z1477" s="188"/>
      <c r="AA1477" s="130">
        <f t="shared" si="781"/>
        <v>0</v>
      </c>
      <c r="AB1477" s="74">
        <f t="shared" si="782"/>
        <v>0</v>
      </c>
      <c r="AC1477" s="356"/>
      <c r="AD1477" s="130" cm="1">
        <f t="array" ref="AD1477">IFERROR(ROUND((_xlfn.IFS(offer_sale_type="поставка",AB1477,offer_sale_type="транзит",S1477)*(1+AC1477))/E1477,2),0)</f>
        <v>0</v>
      </c>
      <c r="AE1477" s="74">
        <f t="shared" si="783"/>
        <v>0</v>
      </c>
      <c r="AF1477" s="123" cm="1">
        <f t="array" ref="AF1477">IFERROR(ROUND(_xlfn.IFS(offer_sale_type="поставка",AB1477,offer_sale_type="транзит",S1477)*AC1477,2),0)</f>
        <v>0</v>
      </c>
      <c r="AG1477" s="130">
        <f t="shared" si="766"/>
        <v>0</v>
      </c>
      <c r="AH1477" s="74">
        <f t="shared" si="767"/>
        <v>0</v>
      </c>
      <c r="AI1477" s="123">
        <f t="shared" si="768"/>
        <v>0</v>
      </c>
      <c r="AJ1477" s="118">
        <f t="shared" si="784"/>
        <v>0</v>
      </c>
      <c r="AK1477" s="74">
        <f t="shared" si="785"/>
        <v>0</v>
      </c>
      <c r="AL1477" s="174">
        <f t="shared" si="786"/>
        <v>0</v>
      </c>
      <c r="AM1477" s="175">
        <f t="shared" si="769"/>
        <v>0</v>
      </c>
      <c r="AN1477" s="130">
        <f t="shared" si="787"/>
        <v>0</v>
      </c>
      <c r="AO1477" s="74">
        <f t="shared" si="770"/>
        <v>0</v>
      </c>
      <c r="AP1477" s="123">
        <f t="shared" si="788"/>
        <v>0</v>
      </c>
      <c r="AQ1477" s="118">
        <f t="shared" si="771"/>
        <v>0</v>
      </c>
      <c r="AR1477" s="82" t="str">
        <f t="shared" si="789"/>
        <v>https://www.alta.ru/tnved/code//</v>
      </c>
      <c r="AS1477" s="157"/>
      <c r="AT1477" s="162"/>
      <c r="AU1477" s="74">
        <f t="shared" si="772"/>
        <v>0</v>
      </c>
      <c r="AV1477" s="157"/>
      <c r="AW1477" s="75">
        <f>_xlfn.IFNA(VLOOKUP(L1477,list_vat[],3,FALSE),0)</f>
        <v>0</v>
      </c>
      <c r="AX1477" s="74">
        <f t="shared" si="790"/>
        <v>0</v>
      </c>
      <c r="AY1477" s="74">
        <f t="shared" si="791"/>
        <v>0</v>
      </c>
      <c r="AZ1477" s="130">
        <f t="shared" si="792"/>
        <v>0</v>
      </c>
      <c r="BA1477" s="74">
        <f t="shared" si="773"/>
        <v>0</v>
      </c>
      <c r="BB1477" s="193">
        <f t="shared" si="793"/>
        <v>0</v>
      </c>
      <c r="BC1477" s="102">
        <f t="shared" si="794"/>
        <v>0</v>
      </c>
      <c r="BD1477" s="102">
        <f t="shared" si="795"/>
        <v>0</v>
      </c>
      <c r="BE1477" s="413" t="s">
        <v>69</v>
      </c>
    </row>
    <row r="1478" spans="1:57" s="65" customFormat="1" ht="12" customHeight="1" x14ac:dyDescent="0.2">
      <c r="A1478" s="43">
        <v>1463</v>
      </c>
      <c r="B1478" s="166"/>
      <c r="C1478" s="166"/>
      <c r="D1478" s="166"/>
      <c r="E1478" s="162"/>
      <c r="F1478" s="166"/>
      <c r="G1478" s="162"/>
      <c r="H1478" s="162"/>
      <c r="I1478" s="189">
        <f t="shared" si="774"/>
        <v>0</v>
      </c>
      <c r="J1478" s="195"/>
      <c r="K1478" s="162"/>
      <c r="L1478" s="168"/>
      <c r="M1478" s="75">
        <f>_xlfn.XLOOKUP(L1478,list_vat[Страна],list_vat[Ставка НДС %],0,0)</f>
        <v>0</v>
      </c>
      <c r="N1478" s="162">
        <f t="shared" si="775"/>
        <v>0</v>
      </c>
      <c r="O1478" s="169"/>
      <c r="P1478" s="74">
        <f t="shared" si="796"/>
        <v>0</v>
      </c>
      <c r="Q1478" s="162"/>
      <c r="R1478" s="162" t="str">
        <f t="shared" si="776"/>
        <v>введи курс</v>
      </c>
      <c r="S1478" s="196">
        <f t="shared" si="777"/>
        <v>0</v>
      </c>
      <c r="T1478" s="192">
        <f t="shared" si="778"/>
        <v>0</v>
      </c>
      <c r="U1478" s="76">
        <f t="shared" si="779"/>
        <v>0</v>
      </c>
      <c r="V1478" s="123">
        <f t="shared" si="780"/>
        <v>0</v>
      </c>
      <c r="W1478" s="191"/>
      <c r="X1478" s="170"/>
      <c r="Y1478" s="74">
        <f t="shared" si="765"/>
        <v>0</v>
      </c>
      <c r="Z1478" s="188"/>
      <c r="AA1478" s="130">
        <f t="shared" si="781"/>
        <v>0</v>
      </c>
      <c r="AB1478" s="74">
        <f t="shared" si="782"/>
        <v>0</v>
      </c>
      <c r="AC1478" s="356"/>
      <c r="AD1478" s="130" cm="1">
        <f t="array" ref="AD1478">IFERROR(ROUND((_xlfn.IFS(offer_sale_type="поставка",AB1478,offer_sale_type="транзит",S1478)*(1+AC1478))/E1478,2),0)</f>
        <v>0</v>
      </c>
      <c r="AE1478" s="74">
        <f t="shared" si="783"/>
        <v>0</v>
      </c>
      <c r="AF1478" s="123" cm="1">
        <f t="array" ref="AF1478">IFERROR(ROUND(_xlfn.IFS(offer_sale_type="поставка",AB1478,offer_sale_type="транзит",S1478)*AC1478,2),0)</f>
        <v>0</v>
      </c>
      <c r="AG1478" s="130">
        <f t="shared" si="766"/>
        <v>0</v>
      </c>
      <c r="AH1478" s="74">
        <f t="shared" si="767"/>
        <v>0</v>
      </c>
      <c r="AI1478" s="123">
        <f t="shared" si="768"/>
        <v>0</v>
      </c>
      <c r="AJ1478" s="118">
        <f t="shared" si="784"/>
        <v>0</v>
      </c>
      <c r="AK1478" s="74">
        <f t="shared" si="785"/>
        <v>0</v>
      </c>
      <c r="AL1478" s="174">
        <f t="shared" si="786"/>
        <v>0</v>
      </c>
      <c r="AM1478" s="175">
        <f t="shared" si="769"/>
        <v>0</v>
      </c>
      <c r="AN1478" s="130">
        <f t="shared" si="787"/>
        <v>0</v>
      </c>
      <c r="AO1478" s="74">
        <f t="shared" si="770"/>
        <v>0</v>
      </c>
      <c r="AP1478" s="123">
        <f t="shared" si="788"/>
        <v>0</v>
      </c>
      <c r="AQ1478" s="118">
        <f t="shared" si="771"/>
        <v>0</v>
      </c>
      <c r="AR1478" s="82" t="str">
        <f t="shared" si="789"/>
        <v>https://www.alta.ru/tnved/code//</v>
      </c>
      <c r="AS1478" s="157"/>
      <c r="AT1478" s="162"/>
      <c r="AU1478" s="74">
        <f t="shared" si="772"/>
        <v>0</v>
      </c>
      <c r="AV1478" s="157"/>
      <c r="AW1478" s="75">
        <f>_xlfn.IFNA(VLOOKUP(L1478,list_vat[],3,FALSE),0)</f>
        <v>0</v>
      </c>
      <c r="AX1478" s="74">
        <f t="shared" si="790"/>
        <v>0</v>
      </c>
      <c r="AY1478" s="74">
        <f t="shared" si="791"/>
        <v>0</v>
      </c>
      <c r="AZ1478" s="130">
        <f t="shared" si="792"/>
        <v>0</v>
      </c>
      <c r="BA1478" s="74">
        <f t="shared" si="773"/>
        <v>0</v>
      </c>
      <c r="BB1478" s="193">
        <f t="shared" si="793"/>
        <v>0</v>
      </c>
      <c r="BC1478" s="102">
        <f t="shared" si="794"/>
        <v>0</v>
      </c>
      <c r="BD1478" s="102">
        <f t="shared" si="795"/>
        <v>0</v>
      </c>
      <c r="BE1478" s="413" t="s">
        <v>69</v>
      </c>
    </row>
    <row r="1479" spans="1:57" s="65" customFormat="1" ht="12" customHeight="1" x14ac:dyDescent="0.2">
      <c r="A1479" s="43">
        <v>1464</v>
      </c>
      <c r="B1479" s="166"/>
      <c r="C1479" s="166"/>
      <c r="D1479" s="166"/>
      <c r="E1479" s="162"/>
      <c r="F1479" s="166"/>
      <c r="G1479" s="162"/>
      <c r="H1479" s="162"/>
      <c r="I1479" s="189">
        <f t="shared" si="774"/>
        <v>0</v>
      </c>
      <c r="J1479" s="195"/>
      <c r="K1479" s="162"/>
      <c r="L1479" s="168"/>
      <c r="M1479" s="75">
        <f>_xlfn.XLOOKUP(L1479,list_vat[Страна],list_vat[Ставка НДС %],0,0)</f>
        <v>0</v>
      </c>
      <c r="N1479" s="162">
        <f t="shared" si="775"/>
        <v>0</v>
      </c>
      <c r="O1479" s="169"/>
      <c r="P1479" s="74">
        <f t="shared" si="796"/>
        <v>0</v>
      </c>
      <c r="Q1479" s="162"/>
      <c r="R1479" s="162" t="str">
        <f t="shared" si="776"/>
        <v>введи курс</v>
      </c>
      <c r="S1479" s="196">
        <f t="shared" si="777"/>
        <v>0</v>
      </c>
      <c r="T1479" s="192">
        <f t="shared" si="778"/>
        <v>0</v>
      </c>
      <c r="U1479" s="76">
        <f t="shared" si="779"/>
        <v>0</v>
      </c>
      <c r="V1479" s="123">
        <f t="shared" si="780"/>
        <v>0</v>
      </c>
      <c r="W1479" s="191"/>
      <c r="X1479" s="170"/>
      <c r="Y1479" s="74">
        <f t="shared" si="765"/>
        <v>0</v>
      </c>
      <c r="Z1479" s="188"/>
      <c r="AA1479" s="130">
        <f t="shared" si="781"/>
        <v>0</v>
      </c>
      <c r="AB1479" s="74">
        <f t="shared" si="782"/>
        <v>0</v>
      </c>
      <c r="AC1479" s="356"/>
      <c r="AD1479" s="130" cm="1">
        <f t="array" ref="AD1479">IFERROR(ROUND((_xlfn.IFS(offer_sale_type="поставка",AB1479,offer_sale_type="транзит",S1479)*(1+AC1479))/E1479,2),0)</f>
        <v>0</v>
      </c>
      <c r="AE1479" s="74">
        <f t="shared" si="783"/>
        <v>0</v>
      </c>
      <c r="AF1479" s="123" cm="1">
        <f t="array" ref="AF1479">IFERROR(ROUND(_xlfn.IFS(offer_sale_type="поставка",AB1479,offer_sale_type="транзит",S1479)*AC1479,2),0)</f>
        <v>0</v>
      </c>
      <c r="AG1479" s="130">
        <f t="shared" si="766"/>
        <v>0</v>
      </c>
      <c r="AH1479" s="74">
        <f t="shared" si="767"/>
        <v>0</v>
      </c>
      <c r="AI1479" s="123">
        <f t="shared" si="768"/>
        <v>0</v>
      </c>
      <c r="AJ1479" s="118">
        <f t="shared" si="784"/>
        <v>0</v>
      </c>
      <c r="AK1479" s="74">
        <f t="shared" si="785"/>
        <v>0</v>
      </c>
      <c r="AL1479" s="174">
        <f t="shared" si="786"/>
        <v>0</v>
      </c>
      <c r="AM1479" s="175">
        <f t="shared" si="769"/>
        <v>0</v>
      </c>
      <c r="AN1479" s="130">
        <f t="shared" si="787"/>
        <v>0</v>
      </c>
      <c r="AO1479" s="74">
        <f t="shared" si="770"/>
        <v>0</v>
      </c>
      <c r="AP1479" s="123">
        <f t="shared" si="788"/>
        <v>0</v>
      </c>
      <c r="AQ1479" s="118">
        <f t="shared" si="771"/>
        <v>0</v>
      </c>
      <c r="AR1479" s="82" t="str">
        <f t="shared" si="789"/>
        <v>https://www.alta.ru/tnved/code//</v>
      </c>
      <c r="AS1479" s="157"/>
      <c r="AT1479" s="162"/>
      <c r="AU1479" s="74">
        <f t="shared" si="772"/>
        <v>0</v>
      </c>
      <c r="AV1479" s="157"/>
      <c r="AW1479" s="75">
        <f>_xlfn.IFNA(VLOOKUP(L1479,list_vat[],3,FALSE),0)</f>
        <v>0</v>
      </c>
      <c r="AX1479" s="74">
        <f t="shared" si="790"/>
        <v>0</v>
      </c>
      <c r="AY1479" s="74">
        <f t="shared" si="791"/>
        <v>0</v>
      </c>
      <c r="AZ1479" s="130">
        <f t="shared" si="792"/>
        <v>0</v>
      </c>
      <c r="BA1479" s="74">
        <f t="shared" si="773"/>
        <v>0</v>
      </c>
      <c r="BB1479" s="193">
        <f t="shared" si="793"/>
        <v>0</v>
      </c>
      <c r="BC1479" s="102">
        <f t="shared" si="794"/>
        <v>0</v>
      </c>
      <c r="BD1479" s="102">
        <f t="shared" si="795"/>
        <v>0</v>
      </c>
      <c r="BE1479" s="413" t="s">
        <v>69</v>
      </c>
    </row>
    <row r="1480" spans="1:57" s="65" customFormat="1" ht="12" customHeight="1" x14ac:dyDescent="0.2">
      <c r="A1480" s="43">
        <v>1465</v>
      </c>
      <c r="B1480" s="166"/>
      <c r="C1480" s="166"/>
      <c r="D1480" s="166"/>
      <c r="E1480" s="162"/>
      <c r="F1480" s="166"/>
      <c r="G1480" s="162"/>
      <c r="H1480" s="162"/>
      <c r="I1480" s="189">
        <f t="shared" si="774"/>
        <v>0</v>
      </c>
      <c r="J1480" s="195"/>
      <c r="K1480" s="162"/>
      <c r="L1480" s="168"/>
      <c r="M1480" s="75">
        <f>_xlfn.XLOOKUP(L1480,list_vat[Страна],list_vat[Ставка НДС %],0,0)</f>
        <v>0</v>
      </c>
      <c r="N1480" s="162">
        <f t="shared" si="775"/>
        <v>0</v>
      </c>
      <c r="O1480" s="169"/>
      <c r="P1480" s="74">
        <f t="shared" si="796"/>
        <v>0</v>
      </c>
      <c r="Q1480" s="162"/>
      <c r="R1480" s="162" t="str">
        <f t="shared" si="776"/>
        <v>введи курс</v>
      </c>
      <c r="S1480" s="196">
        <f t="shared" si="777"/>
        <v>0</v>
      </c>
      <c r="T1480" s="192">
        <f t="shared" si="778"/>
        <v>0</v>
      </c>
      <c r="U1480" s="76">
        <f t="shared" si="779"/>
        <v>0</v>
      </c>
      <c r="V1480" s="123">
        <f t="shared" si="780"/>
        <v>0</v>
      </c>
      <c r="W1480" s="191"/>
      <c r="X1480" s="170"/>
      <c r="Y1480" s="74">
        <f t="shared" si="765"/>
        <v>0</v>
      </c>
      <c r="Z1480" s="188"/>
      <c r="AA1480" s="130">
        <f t="shared" si="781"/>
        <v>0</v>
      </c>
      <c r="AB1480" s="74">
        <f t="shared" si="782"/>
        <v>0</v>
      </c>
      <c r="AC1480" s="356"/>
      <c r="AD1480" s="130" cm="1">
        <f t="array" ref="AD1480">IFERROR(ROUND((_xlfn.IFS(offer_sale_type="поставка",AB1480,offer_sale_type="транзит",S1480)*(1+AC1480))/E1480,2),0)</f>
        <v>0</v>
      </c>
      <c r="AE1480" s="74">
        <f t="shared" si="783"/>
        <v>0</v>
      </c>
      <c r="AF1480" s="123" cm="1">
        <f t="array" ref="AF1480">IFERROR(ROUND(_xlfn.IFS(offer_sale_type="поставка",AB1480,offer_sale_type="транзит",S1480)*AC1480,2),0)</f>
        <v>0</v>
      </c>
      <c r="AG1480" s="130">
        <f t="shared" si="766"/>
        <v>0</v>
      </c>
      <c r="AH1480" s="74">
        <f t="shared" si="767"/>
        <v>0</v>
      </c>
      <c r="AI1480" s="123">
        <f t="shared" si="768"/>
        <v>0</v>
      </c>
      <c r="AJ1480" s="118">
        <f t="shared" si="784"/>
        <v>0</v>
      </c>
      <c r="AK1480" s="74">
        <f t="shared" si="785"/>
        <v>0</v>
      </c>
      <c r="AL1480" s="174">
        <f t="shared" si="786"/>
        <v>0</v>
      </c>
      <c r="AM1480" s="175">
        <f t="shared" si="769"/>
        <v>0</v>
      </c>
      <c r="AN1480" s="130">
        <f t="shared" si="787"/>
        <v>0</v>
      </c>
      <c r="AO1480" s="74">
        <f t="shared" si="770"/>
        <v>0</v>
      </c>
      <c r="AP1480" s="123">
        <f t="shared" si="788"/>
        <v>0</v>
      </c>
      <c r="AQ1480" s="118">
        <f t="shared" si="771"/>
        <v>0</v>
      </c>
      <c r="AR1480" s="82" t="str">
        <f t="shared" si="789"/>
        <v>https://www.alta.ru/tnved/code//</v>
      </c>
      <c r="AS1480" s="157"/>
      <c r="AT1480" s="162"/>
      <c r="AU1480" s="74">
        <f t="shared" si="772"/>
        <v>0</v>
      </c>
      <c r="AV1480" s="157"/>
      <c r="AW1480" s="75">
        <f>_xlfn.IFNA(VLOOKUP(L1480,list_vat[],3,FALSE),0)</f>
        <v>0</v>
      </c>
      <c r="AX1480" s="74">
        <f t="shared" si="790"/>
        <v>0</v>
      </c>
      <c r="AY1480" s="74">
        <f t="shared" si="791"/>
        <v>0</v>
      </c>
      <c r="AZ1480" s="130">
        <f t="shared" si="792"/>
        <v>0</v>
      </c>
      <c r="BA1480" s="74">
        <f t="shared" si="773"/>
        <v>0</v>
      </c>
      <c r="BB1480" s="193">
        <f t="shared" si="793"/>
        <v>0</v>
      </c>
      <c r="BC1480" s="102">
        <f t="shared" si="794"/>
        <v>0</v>
      </c>
      <c r="BD1480" s="102">
        <f t="shared" si="795"/>
        <v>0</v>
      </c>
      <c r="BE1480" s="413" t="s">
        <v>69</v>
      </c>
    </row>
    <row r="1481" spans="1:57" s="65" customFormat="1" ht="12" customHeight="1" x14ac:dyDescent="0.2">
      <c r="A1481" s="43">
        <v>1466</v>
      </c>
      <c r="B1481" s="166"/>
      <c r="C1481" s="166"/>
      <c r="D1481" s="166"/>
      <c r="E1481" s="162"/>
      <c r="F1481" s="166"/>
      <c r="G1481" s="162"/>
      <c r="H1481" s="162"/>
      <c r="I1481" s="189">
        <f t="shared" si="774"/>
        <v>0</v>
      </c>
      <c r="J1481" s="195"/>
      <c r="K1481" s="162"/>
      <c r="L1481" s="168"/>
      <c r="M1481" s="75">
        <f>_xlfn.XLOOKUP(L1481,list_vat[Страна],list_vat[Ставка НДС %],0,0)</f>
        <v>0</v>
      </c>
      <c r="N1481" s="162">
        <f t="shared" si="775"/>
        <v>0</v>
      </c>
      <c r="O1481" s="169"/>
      <c r="P1481" s="74">
        <f t="shared" si="796"/>
        <v>0</v>
      </c>
      <c r="Q1481" s="162"/>
      <c r="R1481" s="162" t="str">
        <f t="shared" si="776"/>
        <v>введи курс</v>
      </c>
      <c r="S1481" s="196">
        <f t="shared" si="777"/>
        <v>0</v>
      </c>
      <c r="T1481" s="192">
        <f t="shared" si="778"/>
        <v>0</v>
      </c>
      <c r="U1481" s="76">
        <f t="shared" si="779"/>
        <v>0</v>
      </c>
      <c r="V1481" s="123">
        <f t="shared" si="780"/>
        <v>0</v>
      </c>
      <c r="W1481" s="191"/>
      <c r="X1481" s="170"/>
      <c r="Y1481" s="74">
        <f t="shared" si="765"/>
        <v>0</v>
      </c>
      <c r="Z1481" s="188"/>
      <c r="AA1481" s="130">
        <f t="shared" si="781"/>
        <v>0</v>
      </c>
      <c r="AB1481" s="74">
        <f t="shared" si="782"/>
        <v>0</v>
      </c>
      <c r="AC1481" s="356"/>
      <c r="AD1481" s="130" cm="1">
        <f t="array" ref="AD1481">IFERROR(ROUND((_xlfn.IFS(offer_sale_type="поставка",AB1481,offer_sale_type="транзит",S1481)*(1+AC1481))/E1481,2),0)</f>
        <v>0</v>
      </c>
      <c r="AE1481" s="74">
        <f t="shared" si="783"/>
        <v>0</v>
      </c>
      <c r="AF1481" s="123" cm="1">
        <f t="array" ref="AF1481">IFERROR(ROUND(_xlfn.IFS(offer_sale_type="поставка",AB1481,offer_sale_type="транзит",S1481)*AC1481,2),0)</f>
        <v>0</v>
      </c>
      <c r="AG1481" s="130">
        <f t="shared" si="766"/>
        <v>0</v>
      </c>
      <c r="AH1481" s="74">
        <f t="shared" si="767"/>
        <v>0</v>
      </c>
      <c r="AI1481" s="123">
        <f t="shared" si="768"/>
        <v>0</v>
      </c>
      <c r="AJ1481" s="118">
        <f t="shared" si="784"/>
        <v>0</v>
      </c>
      <c r="AK1481" s="74">
        <f t="shared" si="785"/>
        <v>0</v>
      </c>
      <c r="AL1481" s="174">
        <f t="shared" si="786"/>
        <v>0</v>
      </c>
      <c r="AM1481" s="175">
        <f t="shared" si="769"/>
        <v>0</v>
      </c>
      <c r="AN1481" s="130">
        <f t="shared" si="787"/>
        <v>0</v>
      </c>
      <c r="AO1481" s="74">
        <f t="shared" si="770"/>
        <v>0</v>
      </c>
      <c r="AP1481" s="123">
        <f t="shared" si="788"/>
        <v>0</v>
      </c>
      <c r="AQ1481" s="118">
        <f t="shared" si="771"/>
        <v>0</v>
      </c>
      <c r="AR1481" s="82" t="str">
        <f t="shared" si="789"/>
        <v>https://www.alta.ru/tnved/code//</v>
      </c>
      <c r="AS1481" s="157"/>
      <c r="AT1481" s="162"/>
      <c r="AU1481" s="74">
        <f t="shared" si="772"/>
        <v>0</v>
      </c>
      <c r="AV1481" s="157"/>
      <c r="AW1481" s="75">
        <f>_xlfn.IFNA(VLOOKUP(L1481,list_vat[],3,FALSE),0)</f>
        <v>0</v>
      </c>
      <c r="AX1481" s="74">
        <f t="shared" si="790"/>
        <v>0</v>
      </c>
      <c r="AY1481" s="74">
        <f t="shared" si="791"/>
        <v>0</v>
      </c>
      <c r="AZ1481" s="130">
        <f t="shared" si="792"/>
        <v>0</v>
      </c>
      <c r="BA1481" s="74">
        <f t="shared" si="773"/>
        <v>0</v>
      </c>
      <c r="BB1481" s="193">
        <f t="shared" si="793"/>
        <v>0</v>
      </c>
      <c r="BC1481" s="102">
        <f t="shared" si="794"/>
        <v>0</v>
      </c>
      <c r="BD1481" s="102">
        <f t="shared" si="795"/>
        <v>0</v>
      </c>
      <c r="BE1481" s="413" t="s">
        <v>69</v>
      </c>
    </row>
    <row r="1482" spans="1:57" s="65" customFormat="1" ht="12" customHeight="1" x14ac:dyDescent="0.2">
      <c r="A1482" s="43">
        <v>1467</v>
      </c>
      <c r="B1482" s="166"/>
      <c r="C1482" s="166"/>
      <c r="D1482" s="166"/>
      <c r="E1482" s="162"/>
      <c r="F1482" s="166"/>
      <c r="G1482" s="162"/>
      <c r="H1482" s="162"/>
      <c r="I1482" s="189">
        <f t="shared" si="774"/>
        <v>0</v>
      </c>
      <c r="J1482" s="195"/>
      <c r="K1482" s="162"/>
      <c r="L1482" s="168"/>
      <c r="M1482" s="75">
        <f>_xlfn.XLOOKUP(L1482,list_vat[Страна],list_vat[Ставка НДС %],0,0)</f>
        <v>0</v>
      </c>
      <c r="N1482" s="162">
        <f t="shared" si="775"/>
        <v>0</v>
      </c>
      <c r="O1482" s="169"/>
      <c r="P1482" s="74">
        <f t="shared" si="796"/>
        <v>0</v>
      </c>
      <c r="Q1482" s="162"/>
      <c r="R1482" s="162" t="str">
        <f t="shared" si="776"/>
        <v>введи курс</v>
      </c>
      <c r="S1482" s="196">
        <f t="shared" si="777"/>
        <v>0</v>
      </c>
      <c r="T1482" s="192">
        <f t="shared" si="778"/>
        <v>0</v>
      </c>
      <c r="U1482" s="76">
        <f t="shared" si="779"/>
        <v>0</v>
      </c>
      <c r="V1482" s="123">
        <f t="shared" si="780"/>
        <v>0</v>
      </c>
      <c r="W1482" s="191"/>
      <c r="X1482" s="170"/>
      <c r="Y1482" s="74">
        <f t="shared" si="765"/>
        <v>0</v>
      </c>
      <c r="Z1482" s="188"/>
      <c r="AA1482" s="130">
        <f t="shared" si="781"/>
        <v>0</v>
      </c>
      <c r="AB1482" s="74">
        <f t="shared" si="782"/>
        <v>0</v>
      </c>
      <c r="AC1482" s="356"/>
      <c r="AD1482" s="130" cm="1">
        <f t="array" ref="AD1482">IFERROR(ROUND((_xlfn.IFS(offer_sale_type="поставка",AB1482,offer_sale_type="транзит",S1482)*(1+AC1482))/E1482,2),0)</f>
        <v>0</v>
      </c>
      <c r="AE1482" s="74">
        <f t="shared" si="783"/>
        <v>0</v>
      </c>
      <c r="AF1482" s="123" cm="1">
        <f t="array" ref="AF1482">IFERROR(ROUND(_xlfn.IFS(offer_sale_type="поставка",AB1482,offer_sale_type="транзит",S1482)*AC1482,2),0)</f>
        <v>0</v>
      </c>
      <c r="AG1482" s="130">
        <f t="shared" si="766"/>
        <v>0</v>
      </c>
      <c r="AH1482" s="74">
        <f t="shared" si="767"/>
        <v>0</v>
      </c>
      <c r="AI1482" s="123">
        <f t="shared" si="768"/>
        <v>0</v>
      </c>
      <c r="AJ1482" s="118">
        <f t="shared" si="784"/>
        <v>0</v>
      </c>
      <c r="AK1482" s="74">
        <f t="shared" si="785"/>
        <v>0</v>
      </c>
      <c r="AL1482" s="174">
        <f t="shared" si="786"/>
        <v>0</v>
      </c>
      <c r="AM1482" s="175">
        <f t="shared" si="769"/>
        <v>0</v>
      </c>
      <c r="AN1482" s="130">
        <f t="shared" si="787"/>
        <v>0</v>
      </c>
      <c r="AO1482" s="74">
        <f t="shared" si="770"/>
        <v>0</v>
      </c>
      <c r="AP1482" s="123">
        <f t="shared" si="788"/>
        <v>0</v>
      </c>
      <c r="AQ1482" s="118">
        <f t="shared" si="771"/>
        <v>0</v>
      </c>
      <c r="AR1482" s="82" t="str">
        <f t="shared" si="789"/>
        <v>https://www.alta.ru/tnved/code//</v>
      </c>
      <c r="AS1482" s="157"/>
      <c r="AT1482" s="162"/>
      <c r="AU1482" s="74">
        <f t="shared" si="772"/>
        <v>0</v>
      </c>
      <c r="AV1482" s="157"/>
      <c r="AW1482" s="75">
        <f>_xlfn.IFNA(VLOOKUP(L1482,list_vat[],3,FALSE),0)</f>
        <v>0</v>
      </c>
      <c r="AX1482" s="74">
        <f t="shared" si="790"/>
        <v>0</v>
      </c>
      <c r="AY1482" s="74">
        <f t="shared" si="791"/>
        <v>0</v>
      </c>
      <c r="AZ1482" s="130">
        <f t="shared" si="792"/>
        <v>0</v>
      </c>
      <c r="BA1482" s="74">
        <f t="shared" si="773"/>
        <v>0</v>
      </c>
      <c r="BB1482" s="193">
        <f t="shared" si="793"/>
        <v>0</v>
      </c>
      <c r="BC1482" s="102">
        <f t="shared" si="794"/>
        <v>0</v>
      </c>
      <c r="BD1482" s="102">
        <f t="shared" si="795"/>
        <v>0</v>
      </c>
      <c r="BE1482" s="413" t="s">
        <v>69</v>
      </c>
    </row>
    <row r="1483" spans="1:57" s="65" customFormat="1" ht="12" customHeight="1" x14ac:dyDescent="0.2">
      <c r="A1483" s="43">
        <v>1468</v>
      </c>
      <c r="B1483" s="166"/>
      <c r="C1483" s="166"/>
      <c r="D1483" s="166"/>
      <c r="E1483" s="162"/>
      <c r="F1483" s="166"/>
      <c r="G1483" s="162"/>
      <c r="H1483" s="162"/>
      <c r="I1483" s="189">
        <f t="shared" si="774"/>
        <v>0</v>
      </c>
      <c r="J1483" s="195"/>
      <c r="K1483" s="162"/>
      <c r="L1483" s="168"/>
      <c r="M1483" s="75">
        <f>_xlfn.XLOOKUP(L1483,list_vat[Страна],list_vat[Ставка НДС %],0,0)</f>
        <v>0</v>
      </c>
      <c r="N1483" s="162">
        <f t="shared" si="775"/>
        <v>0</v>
      </c>
      <c r="O1483" s="169"/>
      <c r="P1483" s="74">
        <f t="shared" si="796"/>
        <v>0</v>
      </c>
      <c r="Q1483" s="162"/>
      <c r="R1483" s="162" t="str">
        <f t="shared" si="776"/>
        <v>введи курс</v>
      </c>
      <c r="S1483" s="196">
        <f t="shared" si="777"/>
        <v>0</v>
      </c>
      <c r="T1483" s="192">
        <f t="shared" si="778"/>
        <v>0</v>
      </c>
      <c r="U1483" s="76">
        <f t="shared" si="779"/>
        <v>0</v>
      </c>
      <c r="V1483" s="123">
        <f t="shared" si="780"/>
        <v>0</v>
      </c>
      <c r="W1483" s="191"/>
      <c r="X1483" s="170"/>
      <c r="Y1483" s="74">
        <f t="shared" si="765"/>
        <v>0</v>
      </c>
      <c r="Z1483" s="188"/>
      <c r="AA1483" s="130">
        <f t="shared" si="781"/>
        <v>0</v>
      </c>
      <c r="AB1483" s="74">
        <f t="shared" si="782"/>
        <v>0</v>
      </c>
      <c r="AC1483" s="356"/>
      <c r="AD1483" s="130" cm="1">
        <f t="array" ref="AD1483">IFERROR(ROUND((_xlfn.IFS(offer_sale_type="поставка",AB1483,offer_sale_type="транзит",S1483)*(1+AC1483))/E1483,2),0)</f>
        <v>0</v>
      </c>
      <c r="AE1483" s="74">
        <f t="shared" si="783"/>
        <v>0</v>
      </c>
      <c r="AF1483" s="123" cm="1">
        <f t="array" ref="AF1483">IFERROR(ROUND(_xlfn.IFS(offer_sale_type="поставка",AB1483,offer_sale_type="транзит",S1483)*AC1483,2),0)</f>
        <v>0</v>
      </c>
      <c r="AG1483" s="130">
        <f t="shared" si="766"/>
        <v>0</v>
      </c>
      <c r="AH1483" s="74">
        <f t="shared" si="767"/>
        <v>0</v>
      </c>
      <c r="AI1483" s="123">
        <f t="shared" si="768"/>
        <v>0</v>
      </c>
      <c r="AJ1483" s="118">
        <f t="shared" si="784"/>
        <v>0</v>
      </c>
      <c r="AK1483" s="74">
        <f t="shared" si="785"/>
        <v>0</v>
      </c>
      <c r="AL1483" s="174">
        <f t="shared" si="786"/>
        <v>0</v>
      </c>
      <c r="AM1483" s="175">
        <f t="shared" si="769"/>
        <v>0</v>
      </c>
      <c r="AN1483" s="130">
        <f t="shared" si="787"/>
        <v>0</v>
      </c>
      <c r="AO1483" s="74">
        <f t="shared" si="770"/>
        <v>0</v>
      </c>
      <c r="AP1483" s="123">
        <f t="shared" si="788"/>
        <v>0</v>
      </c>
      <c r="AQ1483" s="118">
        <f t="shared" si="771"/>
        <v>0</v>
      </c>
      <c r="AR1483" s="82" t="str">
        <f t="shared" si="789"/>
        <v>https://www.alta.ru/tnved/code//</v>
      </c>
      <c r="AS1483" s="157"/>
      <c r="AT1483" s="162"/>
      <c r="AU1483" s="74">
        <f t="shared" si="772"/>
        <v>0</v>
      </c>
      <c r="AV1483" s="157"/>
      <c r="AW1483" s="75">
        <f>_xlfn.IFNA(VLOOKUP(L1483,list_vat[],3,FALSE),0)</f>
        <v>0</v>
      </c>
      <c r="AX1483" s="74">
        <f t="shared" si="790"/>
        <v>0</v>
      </c>
      <c r="AY1483" s="74">
        <f t="shared" si="791"/>
        <v>0</v>
      </c>
      <c r="AZ1483" s="130">
        <f t="shared" si="792"/>
        <v>0</v>
      </c>
      <c r="BA1483" s="74">
        <f t="shared" si="773"/>
        <v>0</v>
      </c>
      <c r="BB1483" s="193">
        <f t="shared" si="793"/>
        <v>0</v>
      </c>
      <c r="BC1483" s="102">
        <f t="shared" si="794"/>
        <v>0</v>
      </c>
      <c r="BD1483" s="102">
        <f t="shared" si="795"/>
        <v>0</v>
      </c>
      <c r="BE1483" s="413" t="s">
        <v>69</v>
      </c>
    </row>
    <row r="1484" spans="1:57" s="65" customFormat="1" ht="12" customHeight="1" x14ac:dyDescent="0.2">
      <c r="A1484" s="43">
        <v>1469</v>
      </c>
      <c r="B1484" s="166"/>
      <c r="C1484" s="166"/>
      <c r="D1484" s="166"/>
      <c r="E1484" s="162"/>
      <c r="F1484" s="166"/>
      <c r="G1484" s="162"/>
      <c r="H1484" s="162"/>
      <c r="I1484" s="189">
        <f t="shared" si="774"/>
        <v>0</v>
      </c>
      <c r="J1484" s="195"/>
      <c r="K1484" s="162"/>
      <c r="L1484" s="168"/>
      <c r="M1484" s="75">
        <f>_xlfn.XLOOKUP(L1484,list_vat[Страна],list_vat[Ставка НДС %],0,0)</f>
        <v>0</v>
      </c>
      <c r="N1484" s="162">
        <f t="shared" si="775"/>
        <v>0</v>
      </c>
      <c r="O1484" s="169"/>
      <c r="P1484" s="74">
        <f t="shared" si="796"/>
        <v>0</v>
      </c>
      <c r="Q1484" s="162"/>
      <c r="R1484" s="162" t="str">
        <f t="shared" si="776"/>
        <v>введи курс</v>
      </c>
      <c r="S1484" s="196">
        <f t="shared" si="777"/>
        <v>0</v>
      </c>
      <c r="T1484" s="192">
        <f t="shared" si="778"/>
        <v>0</v>
      </c>
      <c r="U1484" s="76">
        <f t="shared" si="779"/>
        <v>0</v>
      </c>
      <c r="V1484" s="123">
        <f t="shared" si="780"/>
        <v>0</v>
      </c>
      <c r="W1484" s="191"/>
      <c r="X1484" s="170"/>
      <c r="Y1484" s="74">
        <f t="shared" si="765"/>
        <v>0</v>
      </c>
      <c r="Z1484" s="188"/>
      <c r="AA1484" s="130">
        <f t="shared" si="781"/>
        <v>0</v>
      </c>
      <c r="AB1484" s="74">
        <f t="shared" si="782"/>
        <v>0</v>
      </c>
      <c r="AC1484" s="356"/>
      <c r="AD1484" s="130" cm="1">
        <f t="array" ref="AD1484">IFERROR(ROUND((_xlfn.IFS(offer_sale_type="поставка",AB1484,offer_sale_type="транзит",S1484)*(1+AC1484))/E1484,2),0)</f>
        <v>0</v>
      </c>
      <c r="AE1484" s="74">
        <f t="shared" si="783"/>
        <v>0</v>
      </c>
      <c r="AF1484" s="123" cm="1">
        <f t="array" ref="AF1484">IFERROR(ROUND(_xlfn.IFS(offer_sale_type="поставка",AB1484,offer_sale_type="транзит",S1484)*AC1484,2),0)</f>
        <v>0</v>
      </c>
      <c r="AG1484" s="130">
        <f t="shared" si="766"/>
        <v>0</v>
      </c>
      <c r="AH1484" s="74">
        <f t="shared" si="767"/>
        <v>0</v>
      </c>
      <c r="AI1484" s="123">
        <f t="shared" si="768"/>
        <v>0</v>
      </c>
      <c r="AJ1484" s="118">
        <f t="shared" si="784"/>
        <v>0</v>
      </c>
      <c r="AK1484" s="74">
        <f t="shared" si="785"/>
        <v>0</v>
      </c>
      <c r="AL1484" s="174">
        <f t="shared" si="786"/>
        <v>0</v>
      </c>
      <c r="AM1484" s="175">
        <f t="shared" si="769"/>
        <v>0</v>
      </c>
      <c r="AN1484" s="130">
        <f t="shared" si="787"/>
        <v>0</v>
      </c>
      <c r="AO1484" s="74">
        <f t="shared" si="770"/>
        <v>0</v>
      </c>
      <c r="AP1484" s="123">
        <f t="shared" si="788"/>
        <v>0</v>
      </c>
      <c r="AQ1484" s="118">
        <f t="shared" si="771"/>
        <v>0</v>
      </c>
      <c r="AR1484" s="82" t="str">
        <f t="shared" si="789"/>
        <v>https://www.alta.ru/tnved/code//</v>
      </c>
      <c r="AS1484" s="157"/>
      <c r="AT1484" s="162"/>
      <c r="AU1484" s="74">
        <f t="shared" si="772"/>
        <v>0</v>
      </c>
      <c r="AV1484" s="157"/>
      <c r="AW1484" s="75">
        <f>_xlfn.IFNA(VLOOKUP(L1484,list_vat[],3,FALSE),0)</f>
        <v>0</v>
      </c>
      <c r="AX1484" s="74">
        <f t="shared" si="790"/>
        <v>0</v>
      </c>
      <c r="AY1484" s="74">
        <f t="shared" si="791"/>
        <v>0</v>
      </c>
      <c r="AZ1484" s="130">
        <f t="shared" si="792"/>
        <v>0</v>
      </c>
      <c r="BA1484" s="74">
        <f t="shared" si="773"/>
        <v>0</v>
      </c>
      <c r="BB1484" s="193">
        <f t="shared" si="793"/>
        <v>0</v>
      </c>
      <c r="BC1484" s="102">
        <f t="shared" si="794"/>
        <v>0</v>
      </c>
      <c r="BD1484" s="102">
        <f t="shared" si="795"/>
        <v>0</v>
      </c>
      <c r="BE1484" s="413" t="s">
        <v>69</v>
      </c>
    </row>
    <row r="1485" spans="1:57" s="65" customFormat="1" ht="12" customHeight="1" x14ac:dyDescent="0.2">
      <c r="A1485" s="43">
        <v>1470</v>
      </c>
      <c r="B1485" s="166"/>
      <c r="C1485" s="166"/>
      <c r="D1485" s="166"/>
      <c r="E1485" s="162"/>
      <c r="F1485" s="166"/>
      <c r="G1485" s="162"/>
      <c r="H1485" s="162"/>
      <c r="I1485" s="189">
        <f t="shared" si="774"/>
        <v>0</v>
      </c>
      <c r="J1485" s="195"/>
      <c r="K1485" s="162"/>
      <c r="L1485" s="168"/>
      <c r="M1485" s="75">
        <f>_xlfn.XLOOKUP(L1485,list_vat[Страна],list_vat[Ставка НДС %],0,0)</f>
        <v>0</v>
      </c>
      <c r="N1485" s="162">
        <f t="shared" si="775"/>
        <v>0</v>
      </c>
      <c r="O1485" s="169"/>
      <c r="P1485" s="74">
        <f t="shared" si="796"/>
        <v>0</v>
      </c>
      <c r="Q1485" s="162"/>
      <c r="R1485" s="162" t="str">
        <f t="shared" si="776"/>
        <v>введи курс</v>
      </c>
      <c r="S1485" s="196">
        <f t="shared" si="777"/>
        <v>0</v>
      </c>
      <c r="T1485" s="192">
        <f t="shared" si="778"/>
        <v>0</v>
      </c>
      <c r="U1485" s="76">
        <f t="shared" si="779"/>
        <v>0</v>
      </c>
      <c r="V1485" s="123">
        <f t="shared" si="780"/>
        <v>0</v>
      </c>
      <c r="W1485" s="191"/>
      <c r="X1485" s="170"/>
      <c r="Y1485" s="74">
        <f t="shared" si="765"/>
        <v>0</v>
      </c>
      <c r="Z1485" s="188"/>
      <c r="AA1485" s="130">
        <f t="shared" si="781"/>
        <v>0</v>
      </c>
      <c r="AB1485" s="74">
        <f t="shared" si="782"/>
        <v>0</v>
      </c>
      <c r="AC1485" s="356"/>
      <c r="AD1485" s="130" cm="1">
        <f t="array" ref="AD1485">IFERROR(ROUND((_xlfn.IFS(offer_sale_type="поставка",AB1485,offer_sale_type="транзит",S1485)*(1+AC1485))/E1485,2),0)</f>
        <v>0</v>
      </c>
      <c r="AE1485" s="74">
        <f t="shared" si="783"/>
        <v>0</v>
      </c>
      <c r="AF1485" s="123" cm="1">
        <f t="array" ref="AF1485">IFERROR(ROUND(_xlfn.IFS(offer_sale_type="поставка",AB1485,offer_sale_type="транзит",S1485)*AC1485,2),0)</f>
        <v>0</v>
      </c>
      <c r="AG1485" s="130">
        <f t="shared" si="766"/>
        <v>0</v>
      </c>
      <c r="AH1485" s="74">
        <f t="shared" si="767"/>
        <v>0</v>
      </c>
      <c r="AI1485" s="123">
        <f t="shared" si="768"/>
        <v>0</v>
      </c>
      <c r="AJ1485" s="118">
        <f t="shared" si="784"/>
        <v>0</v>
      </c>
      <c r="AK1485" s="74">
        <f t="shared" si="785"/>
        <v>0</v>
      </c>
      <c r="AL1485" s="174">
        <f t="shared" si="786"/>
        <v>0</v>
      </c>
      <c r="AM1485" s="175">
        <f t="shared" si="769"/>
        <v>0</v>
      </c>
      <c r="AN1485" s="130">
        <f t="shared" si="787"/>
        <v>0</v>
      </c>
      <c r="AO1485" s="74">
        <f t="shared" si="770"/>
        <v>0</v>
      </c>
      <c r="AP1485" s="123">
        <f t="shared" si="788"/>
        <v>0</v>
      </c>
      <c r="AQ1485" s="118">
        <f t="shared" si="771"/>
        <v>0</v>
      </c>
      <c r="AR1485" s="82" t="str">
        <f t="shared" si="789"/>
        <v>https://www.alta.ru/tnved/code//</v>
      </c>
      <c r="AS1485" s="157"/>
      <c r="AT1485" s="162"/>
      <c r="AU1485" s="74">
        <f t="shared" si="772"/>
        <v>0</v>
      </c>
      <c r="AV1485" s="157"/>
      <c r="AW1485" s="75">
        <f>_xlfn.IFNA(VLOOKUP(L1485,list_vat[],3,FALSE),0)</f>
        <v>0</v>
      </c>
      <c r="AX1485" s="74">
        <f t="shared" si="790"/>
        <v>0</v>
      </c>
      <c r="AY1485" s="74">
        <f t="shared" si="791"/>
        <v>0</v>
      </c>
      <c r="AZ1485" s="130">
        <f t="shared" si="792"/>
        <v>0</v>
      </c>
      <c r="BA1485" s="74">
        <f t="shared" si="773"/>
        <v>0</v>
      </c>
      <c r="BB1485" s="193">
        <f t="shared" si="793"/>
        <v>0</v>
      </c>
      <c r="BC1485" s="102">
        <f t="shared" si="794"/>
        <v>0</v>
      </c>
      <c r="BD1485" s="102">
        <f t="shared" si="795"/>
        <v>0</v>
      </c>
      <c r="BE1485" s="413" t="s">
        <v>69</v>
      </c>
    </row>
    <row r="1486" spans="1:57" s="65" customFormat="1" ht="12" customHeight="1" x14ac:dyDescent="0.2">
      <c r="A1486" s="43">
        <v>1471</v>
      </c>
      <c r="B1486" s="166"/>
      <c r="C1486" s="166"/>
      <c r="D1486" s="166"/>
      <c r="E1486" s="162"/>
      <c r="F1486" s="166"/>
      <c r="G1486" s="162"/>
      <c r="H1486" s="162"/>
      <c r="I1486" s="189">
        <f t="shared" si="774"/>
        <v>0</v>
      </c>
      <c r="J1486" s="195"/>
      <c r="K1486" s="162"/>
      <c r="L1486" s="168"/>
      <c r="M1486" s="75">
        <f>_xlfn.XLOOKUP(L1486,list_vat[Страна],list_vat[Ставка НДС %],0,0)</f>
        <v>0</v>
      </c>
      <c r="N1486" s="162">
        <f t="shared" si="775"/>
        <v>0</v>
      </c>
      <c r="O1486" s="169"/>
      <c r="P1486" s="74">
        <f t="shared" si="796"/>
        <v>0</v>
      </c>
      <c r="Q1486" s="162"/>
      <c r="R1486" s="162" t="str">
        <f t="shared" si="776"/>
        <v>введи курс</v>
      </c>
      <c r="S1486" s="196">
        <f t="shared" si="777"/>
        <v>0</v>
      </c>
      <c r="T1486" s="192">
        <f t="shared" si="778"/>
        <v>0</v>
      </c>
      <c r="U1486" s="76">
        <f t="shared" si="779"/>
        <v>0</v>
      </c>
      <c r="V1486" s="123">
        <f t="shared" si="780"/>
        <v>0</v>
      </c>
      <c r="W1486" s="191"/>
      <c r="X1486" s="170"/>
      <c r="Y1486" s="74">
        <f t="shared" si="765"/>
        <v>0</v>
      </c>
      <c r="Z1486" s="188"/>
      <c r="AA1486" s="130">
        <f t="shared" si="781"/>
        <v>0</v>
      </c>
      <c r="AB1486" s="74">
        <f t="shared" si="782"/>
        <v>0</v>
      </c>
      <c r="AC1486" s="356"/>
      <c r="AD1486" s="130" cm="1">
        <f t="array" ref="AD1486">IFERROR(ROUND((_xlfn.IFS(offer_sale_type="поставка",AB1486,offer_sale_type="транзит",S1486)*(1+AC1486))/E1486,2),0)</f>
        <v>0</v>
      </c>
      <c r="AE1486" s="74">
        <f t="shared" si="783"/>
        <v>0</v>
      </c>
      <c r="AF1486" s="123" cm="1">
        <f t="array" ref="AF1486">IFERROR(ROUND(_xlfn.IFS(offer_sale_type="поставка",AB1486,offer_sale_type="транзит",S1486)*AC1486,2),0)</f>
        <v>0</v>
      </c>
      <c r="AG1486" s="130">
        <f t="shared" si="766"/>
        <v>0</v>
      </c>
      <c r="AH1486" s="74">
        <f t="shared" si="767"/>
        <v>0</v>
      </c>
      <c r="AI1486" s="123">
        <f t="shared" si="768"/>
        <v>0</v>
      </c>
      <c r="AJ1486" s="118">
        <f t="shared" si="784"/>
        <v>0</v>
      </c>
      <c r="AK1486" s="74">
        <f t="shared" si="785"/>
        <v>0</v>
      </c>
      <c r="AL1486" s="174">
        <f t="shared" si="786"/>
        <v>0</v>
      </c>
      <c r="AM1486" s="175">
        <f t="shared" si="769"/>
        <v>0</v>
      </c>
      <c r="AN1486" s="130">
        <f t="shared" si="787"/>
        <v>0</v>
      </c>
      <c r="AO1486" s="74">
        <f t="shared" si="770"/>
        <v>0</v>
      </c>
      <c r="AP1486" s="123">
        <f t="shared" si="788"/>
        <v>0</v>
      </c>
      <c r="AQ1486" s="118">
        <f t="shared" si="771"/>
        <v>0</v>
      </c>
      <c r="AR1486" s="82" t="str">
        <f t="shared" si="789"/>
        <v>https://www.alta.ru/tnved/code//</v>
      </c>
      <c r="AS1486" s="157"/>
      <c r="AT1486" s="162"/>
      <c r="AU1486" s="74">
        <f t="shared" si="772"/>
        <v>0</v>
      </c>
      <c r="AV1486" s="157"/>
      <c r="AW1486" s="75">
        <f>_xlfn.IFNA(VLOOKUP(L1486,list_vat[],3,FALSE),0)</f>
        <v>0</v>
      </c>
      <c r="AX1486" s="74">
        <f t="shared" si="790"/>
        <v>0</v>
      </c>
      <c r="AY1486" s="74">
        <f t="shared" si="791"/>
        <v>0</v>
      </c>
      <c r="AZ1486" s="130">
        <f t="shared" si="792"/>
        <v>0</v>
      </c>
      <c r="BA1486" s="74">
        <f t="shared" si="773"/>
        <v>0</v>
      </c>
      <c r="BB1486" s="193">
        <f t="shared" si="793"/>
        <v>0</v>
      </c>
      <c r="BC1486" s="102">
        <f t="shared" si="794"/>
        <v>0</v>
      </c>
      <c r="BD1486" s="102">
        <f t="shared" si="795"/>
        <v>0</v>
      </c>
      <c r="BE1486" s="413" t="s">
        <v>69</v>
      </c>
    </row>
    <row r="1487" spans="1:57" s="65" customFormat="1" ht="12" customHeight="1" x14ac:dyDescent="0.2">
      <c r="A1487" s="43">
        <v>1472</v>
      </c>
      <c r="B1487" s="166"/>
      <c r="C1487" s="166"/>
      <c r="D1487" s="166"/>
      <c r="E1487" s="162"/>
      <c r="F1487" s="166"/>
      <c r="G1487" s="162"/>
      <c r="H1487" s="162"/>
      <c r="I1487" s="189">
        <f t="shared" si="774"/>
        <v>0</v>
      </c>
      <c r="J1487" s="195"/>
      <c r="K1487" s="162"/>
      <c r="L1487" s="168"/>
      <c r="M1487" s="75">
        <f>_xlfn.XLOOKUP(L1487,list_vat[Страна],list_vat[Ставка НДС %],0,0)</f>
        <v>0</v>
      </c>
      <c r="N1487" s="162">
        <f t="shared" si="775"/>
        <v>0</v>
      </c>
      <c r="O1487" s="169"/>
      <c r="P1487" s="74">
        <f t="shared" si="796"/>
        <v>0</v>
      </c>
      <c r="Q1487" s="162"/>
      <c r="R1487" s="162" t="str">
        <f t="shared" si="776"/>
        <v>введи курс</v>
      </c>
      <c r="S1487" s="196">
        <f t="shared" si="777"/>
        <v>0</v>
      </c>
      <c r="T1487" s="192">
        <f t="shared" si="778"/>
        <v>0</v>
      </c>
      <c r="U1487" s="76">
        <f t="shared" si="779"/>
        <v>0</v>
      </c>
      <c r="V1487" s="123">
        <f t="shared" si="780"/>
        <v>0</v>
      </c>
      <c r="W1487" s="191"/>
      <c r="X1487" s="170"/>
      <c r="Y1487" s="74">
        <f t="shared" si="765"/>
        <v>0</v>
      </c>
      <c r="Z1487" s="188"/>
      <c r="AA1487" s="130">
        <f t="shared" si="781"/>
        <v>0</v>
      </c>
      <c r="AB1487" s="74">
        <f t="shared" si="782"/>
        <v>0</v>
      </c>
      <c r="AC1487" s="356"/>
      <c r="AD1487" s="130" cm="1">
        <f t="array" ref="AD1487">IFERROR(ROUND((_xlfn.IFS(offer_sale_type="поставка",AB1487,offer_sale_type="транзит",S1487)*(1+AC1487))/E1487,2),0)</f>
        <v>0</v>
      </c>
      <c r="AE1487" s="74">
        <f t="shared" si="783"/>
        <v>0</v>
      </c>
      <c r="AF1487" s="123" cm="1">
        <f t="array" ref="AF1487">IFERROR(ROUND(_xlfn.IFS(offer_sale_type="поставка",AB1487,offer_sale_type="транзит",S1487)*AC1487,2),0)</f>
        <v>0</v>
      </c>
      <c r="AG1487" s="130">
        <f t="shared" si="766"/>
        <v>0</v>
      </c>
      <c r="AH1487" s="74">
        <f t="shared" si="767"/>
        <v>0</v>
      </c>
      <c r="AI1487" s="123">
        <f t="shared" si="768"/>
        <v>0</v>
      </c>
      <c r="AJ1487" s="118">
        <f t="shared" si="784"/>
        <v>0</v>
      </c>
      <c r="AK1487" s="74">
        <f t="shared" si="785"/>
        <v>0</v>
      </c>
      <c r="AL1487" s="174">
        <f t="shared" si="786"/>
        <v>0</v>
      </c>
      <c r="AM1487" s="175">
        <f t="shared" si="769"/>
        <v>0</v>
      </c>
      <c r="AN1487" s="130">
        <f t="shared" si="787"/>
        <v>0</v>
      </c>
      <c r="AO1487" s="74">
        <f t="shared" si="770"/>
        <v>0</v>
      </c>
      <c r="AP1487" s="123">
        <f t="shared" si="788"/>
        <v>0</v>
      </c>
      <c r="AQ1487" s="118">
        <f t="shared" si="771"/>
        <v>0</v>
      </c>
      <c r="AR1487" s="82" t="str">
        <f t="shared" si="789"/>
        <v>https://www.alta.ru/tnved/code//</v>
      </c>
      <c r="AS1487" s="157"/>
      <c r="AT1487" s="162"/>
      <c r="AU1487" s="74">
        <f t="shared" si="772"/>
        <v>0</v>
      </c>
      <c r="AV1487" s="157"/>
      <c r="AW1487" s="75">
        <f>_xlfn.IFNA(VLOOKUP(L1487,list_vat[],3,FALSE),0)</f>
        <v>0</v>
      </c>
      <c r="AX1487" s="74">
        <f t="shared" si="790"/>
        <v>0</v>
      </c>
      <c r="AY1487" s="74">
        <f t="shared" si="791"/>
        <v>0</v>
      </c>
      <c r="AZ1487" s="130">
        <f t="shared" si="792"/>
        <v>0</v>
      </c>
      <c r="BA1487" s="74">
        <f t="shared" si="773"/>
        <v>0</v>
      </c>
      <c r="BB1487" s="193">
        <f t="shared" si="793"/>
        <v>0</v>
      </c>
      <c r="BC1487" s="102">
        <f t="shared" si="794"/>
        <v>0</v>
      </c>
      <c r="BD1487" s="102">
        <f t="shared" si="795"/>
        <v>0</v>
      </c>
      <c r="BE1487" s="413" t="s">
        <v>69</v>
      </c>
    </row>
    <row r="1488" spans="1:57" s="65" customFormat="1" ht="12" customHeight="1" x14ac:dyDescent="0.2">
      <c r="A1488" s="43">
        <v>1473</v>
      </c>
      <c r="B1488" s="166"/>
      <c r="C1488" s="166"/>
      <c r="D1488" s="166"/>
      <c r="E1488" s="162"/>
      <c r="F1488" s="166"/>
      <c r="G1488" s="162"/>
      <c r="H1488" s="162"/>
      <c r="I1488" s="189">
        <f t="shared" si="774"/>
        <v>0</v>
      </c>
      <c r="J1488" s="195"/>
      <c r="K1488" s="162"/>
      <c r="L1488" s="168"/>
      <c r="M1488" s="75">
        <f>_xlfn.XLOOKUP(L1488,list_vat[Страна],list_vat[Ставка НДС %],0,0)</f>
        <v>0</v>
      </c>
      <c r="N1488" s="162">
        <f t="shared" si="775"/>
        <v>0</v>
      </c>
      <c r="O1488" s="169"/>
      <c r="P1488" s="74">
        <f t="shared" si="796"/>
        <v>0</v>
      </c>
      <c r="Q1488" s="162"/>
      <c r="R1488" s="162" t="str">
        <f t="shared" si="776"/>
        <v>введи курс</v>
      </c>
      <c r="S1488" s="196">
        <f t="shared" si="777"/>
        <v>0</v>
      </c>
      <c r="T1488" s="192">
        <f t="shared" si="778"/>
        <v>0</v>
      </c>
      <c r="U1488" s="76">
        <f t="shared" si="779"/>
        <v>0</v>
      </c>
      <c r="V1488" s="123">
        <f t="shared" si="780"/>
        <v>0</v>
      </c>
      <c r="W1488" s="191"/>
      <c r="X1488" s="170"/>
      <c r="Y1488" s="74">
        <f t="shared" ref="Y1488:Y1551" si="797">ROUND(IF(offer_incoterms="DDP",X1488*(S1488+T1488),0),2)</f>
        <v>0</v>
      </c>
      <c r="Z1488" s="188"/>
      <c r="AA1488" s="130">
        <f t="shared" si="781"/>
        <v>0</v>
      </c>
      <c r="AB1488" s="74">
        <f t="shared" si="782"/>
        <v>0</v>
      </c>
      <c r="AC1488" s="356"/>
      <c r="AD1488" s="130" cm="1">
        <f t="array" ref="AD1488">IFERROR(ROUND((_xlfn.IFS(offer_sale_type="поставка",AB1488,offer_sale_type="транзит",S1488)*(1+AC1488))/E1488,2),0)</f>
        <v>0</v>
      </c>
      <c r="AE1488" s="74">
        <f t="shared" si="783"/>
        <v>0</v>
      </c>
      <c r="AF1488" s="123" cm="1">
        <f t="array" ref="AF1488">IFERROR(ROUND(_xlfn.IFS(offer_sale_type="поставка",AB1488,offer_sale_type="транзит",S1488)*AC1488,2),0)</f>
        <v>0</v>
      </c>
      <c r="AG1488" s="130">
        <f t="shared" ref="AG1488:AG1551" si="798">$BD1488*VLOOKUP($AG$3,$AF$4:$AG$7,2,FALSE)</f>
        <v>0</v>
      </c>
      <c r="AH1488" s="74">
        <f t="shared" ref="AH1488:AH1551" si="799">SUM(AE1488,AG1488,AI1488)*rate_forex_risk</f>
        <v>0</v>
      </c>
      <c r="AI1488" s="123">
        <f t="shared" ref="AI1488:AI1551" si="800">IF(OR(seller_region="TR",offer_sale_type="экспорт"),0,rate_fin_comm)*SUM(AZ1488,AZ1488*AW1488,T1488)</f>
        <v>0</v>
      </c>
      <c r="AJ1488" s="118">
        <f t="shared" si="784"/>
        <v>0</v>
      </c>
      <c r="AK1488" s="74">
        <f t="shared" si="785"/>
        <v>0</v>
      </c>
      <c r="AL1488" s="174">
        <f t="shared" si="786"/>
        <v>0</v>
      </c>
      <c r="AM1488" s="175">
        <f t="shared" ref="AM1488:AM1551" si="801">ROUND(AJ1488*(1+IF(offer_incoterms="DDP",rate_vatRu,0)),2)</f>
        <v>0</v>
      </c>
      <c r="AN1488" s="130">
        <f t="shared" si="787"/>
        <v>0</v>
      </c>
      <c r="AO1488" s="74">
        <f t="shared" ref="AO1488:AO1551" si="802">SUM(AY1488,Y1488:Z1488,T1488)*IF(AND(offer_incoterms="DDP",offer_sale_type&lt;&gt;"экспорт"),rate_vatRu,0)</f>
        <v>0</v>
      </c>
      <c r="AP1488" s="123">
        <f t="shared" si="788"/>
        <v>0</v>
      </c>
      <c r="AQ1488" s="118">
        <f t="shared" ref="AQ1488:AQ1551" si="803">IF(offer_sale_type="транзит",SUM(AF1488:AI1488,BA1488,BB1488),0)</f>
        <v>0</v>
      </c>
      <c r="AR1488" s="82" t="str">
        <f t="shared" si="789"/>
        <v>https://www.alta.ru/tnved/code//</v>
      </c>
      <c r="AS1488" s="157"/>
      <c r="AT1488" s="162"/>
      <c r="AU1488" s="74">
        <f t="shared" ref="AU1488:AU1551" si="804">IF(ISBLANK(AT1488),0,AJ1488-AT1488)</f>
        <v>0</v>
      </c>
      <c r="AV1488" s="157"/>
      <c r="AW1488" s="75">
        <f>_xlfn.IFNA(VLOOKUP(L1488,list_vat[],3,FALSE),0)</f>
        <v>0</v>
      </c>
      <c r="AX1488" s="74">
        <f t="shared" si="790"/>
        <v>0</v>
      </c>
      <c r="AY1488" s="74">
        <f t="shared" si="791"/>
        <v>0</v>
      </c>
      <c r="AZ1488" s="130">
        <f t="shared" si="792"/>
        <v>0</v>
      </c>
      <c r="BA1488" s="74">
        <f t="shared" ref="BA1488:BA1551" si="805">cost_fin_total*$BD1488</f>
        <v>0</v>
      </c>
      <c r="BB1488" s="193">
        <f t="shared" si="793"/>
        <v>0</v>
      </c>
      <c r="BC1488" s="102">
        <f t="shared" si="794"/>
        <v>0</v>
      </c>
      <c r="BD1488" s="102">
        <f t="shared" si="795"/>
        <v>0</v>
      </c>
      <c r="BE1488" s="413" t="s">
        <v>69</v>
      </c>
    </row>
    <row r="1489" spans="1:57" s="65" customFormat="1" ht="12" customHeight="1" x14ac:dyDescent="0.2">
      <c r="A1489" s="43">
        <v>1474</v>
      </c>
      <c r="B1489" s="166"/>
      <c r="C1489" s="166"/>
      <c r="D1489" s="166"/>
      <c r="E1489" s="162"/>
      <c r="F1489" s="166"/>
      <c r="G1489" s="162"/>
      <c r="H1489" s="162"/>
      <c r="I1489" s="189">
        <f t="shared" ref="I1489:I1552" si="806">E1489*G1489</f>
        <v>0</v>
      </c>
      <c r="J1489" s="195"/>
      <c r="K1489" s="162"/>
      <c r="L1489" s="168"/>
      <c r="M1489" s="75">
        <f>_xlfn.XLOOKUP(L1489,list_vat[Страна],list_vat[Ставка НДС %],0,0)</f>
        <v>0</v>
      </c>
      <c r="N1489" s="162">
        <f t="shared" ref="N1489:N1552" si="807">IFERROR(IF(L1489="Китай",K1489,K1489/(1+M1489)),0)</f>
        <v>0</v>
      </c>
      <c r="O1489" s="169"/>
      <c r="P1489" s="74">
        <f t="shared" si="796"/>
        <v>0</v>
      </c>
      <c r="Q1489" s="162"/>
      <c r="R1489" s="162" t="str">
        <f t="shared" ref="R1489:R1552" si="808">IF(ISBLANK(Q1489),"введи курс",P1489/Q1489)</f>
        <v>введи курс</v>
      </c>
      <c r="S1489" s="196">
        <f t="shared" ref="S1489:S1552" si="809">IF(AND(ISNUMBER(E1489),ISNUMBER(Q1489)),E1489*R1489,0)</f>
        <v>0</v>
      </c>
      <c r="T1489" s="192">
        <f t="shared" ref="T1489:T1552" si="810">$BC1489*V$11</f>
        <v>0</v>
      </c>
      <c r="U1489" s="76">
        <f t="shared" ref="U1489:U1552" si="811">$BC1489*W$11</f>
        <v>0</v>
      </c>
      <c r="V1489" s="123">
        <f t="shared" ref="V1489:V1552" si="812">+SUM(T1489:U1489)</f>
        <v>0</v>
      </c>
      <c r="W1489" s="191"/>
      <c r="X1489" s="170"/>
      <c r="Y1489" s="74">
        <f t="shared" si="797"/>
        <v>0</v>
      </c>
      <c r="Z1489" s="188"/>
      <c r="AA1489" s="130">
        <f t="shared" ref="AA1489:AA1552" si="813">IFERROR(AB1489/E1489,0)</f>
        <v>0</v>
      </c>
      <c r="AB1489" s="74">
        <f t="shared" ref="AB1489:AB1552" si="814">ROUND(SUM(S1489,V1489,Y1489:Z1489,BA1489:BB1489),2)</f>
        <v>0</v>
      </c>
      <c r="AC1489" s="356"/>
      <c r="AD1489" s="130" cm="1">
        <f t="array" ref="AD1489">IFERROR(ROUND((_xlfn.IFS(offer_sale_type="поставка",AB1489,offer_sale_type="транзит",S1489)*(1+AC1489))/E1489,2),0)</f>
        <v>0</v>
      </c>
      <c r="AE1489" s="74">
        <f t="shared" ref="AE1489:AE1552" si="815">AD1489*E1489</f>
        <v>0</v>
      </c>
      <c r="AF1489" s="123" cm="1">
        <f t="array" ref="AF1489">IFERROR(ROUND(_xlfn.IFS(offer_sale_type="поставка",AB1489,offer_sale_type="транзит",S1489)*AC1489,2),0)</f>
        <v>0</v>
      </c>
      <c r="AG1489" s="130">
        <f t="shared" si="798"/>
        <v>0</v>
      </c>
      <c r="AH1489" s="74">
        <f t="shared" si="799"/>
        <v>0</v>
      </c>
      <c r="AI1489" s="123">
        <f t="shared" si="800"/>
        <v>0</v>
      </c>
      <c r="AJ1489" s="118">
        <f t="shared" ref="AJ1489:AJ1552" si="816">IFERROR(ROUND(SUM(AB1489,AF1489:AI1489)/E1489,2),0)</f>
        <v>0</v>
      </c>
      <c r="AK1489" s="74">
        <f t="shared" ref="AK1489:AK1552" si="817">AJ1489*E1489</f>
        <v>0</v>
      </c>
      <c r="AL1489" s="174">
        <f t="shared" ref="AL1489:AL1552" si="818">ROUND(IFERROR(AM1489*E1489,0),2)</f>
        <v>0</v>
      </c>
      <c r="AM1489" s="175">
        <f t="shared" si="801"/>
        <v>0</v>
      </c>
      <c r="AN1489" s="130">
        <f t="shared" ref="AN1489:AN1552" si="819">AL1489-AK1489</f>
        <v>0</v>
      </c>
      <c r="AO1489" s="74">
        <f t="shared" si="802"/>
        <v>0</v>
      </c>
      <c r="AP1489" s="123">
        <f t="shared" ref="AP1489:AP1552" si="820">AN1489-AO1489</f>
        <v>0</v>
      </c>
      <c r="AQ1489" s="118">
        <f t="shared" si="803"/>
        <v>0</v>
      </c>
      <c r="AR1489" s="82" t="str">
        <f t="shared" ref="AR1489:AR1552" si="821">HYPERLINK("https://www.alta.ru/tnved/code/")&amp;W1489&amp;"/"</f>
        <v>https://www.alta.ru/tnved/code//</v>
      </c>
      <c r="AS1489" s="157"/>
      <c r="AT1489" s="162"/>
      <c r="AU1489" s="74">
        <f t="shared" si="804"/>
        <v>0</v>
      </c>
      <c r="AV1489" s="157"/>
      <c r="AW1489" s="75">
        <f>_xlfn.IFNA(VLOOKUP(L1489,list_vat[],3,FALSE),0)</f>
        <v>0</v>
      </c>
      <c r="AX1489" s="74">
        <f t="shared" ref="AX1489:AX1552" si="822">IFERROR(ROUND(S1489*(1+AW1489)/E1489,2),0)</f>
        <v>0</v>
      </c>
      <c r="AY1489" s="74">
        <f t="shared" ref="AY1489:AY1552" si="823">E1489*AX1489</f>
        <v>0</v>
      </c>
      <c r="AZ1489" s="130">
        <f t="shared" ref="AZ1489:AZ1552" si="824">S1489*(1+M1489)</f>
        <v>0</v>
      </c>
      <c r="BA1489" s="74">
        <f t="shared" si="805"/>
        <v>0</v>
      </c>
      <c r="BB1489" s="193">
        <f t="shared" ref="BB1489:BB1552" si="825">credit_sales_interest*BD1489</f>
        <v>0</v>
      </c>
      <c r="BC1489" s="102">
        <f t="shared" ref="BC1489:BC1552" si="826">IFERROR(IF($I$13&gt;0,$I1489/$I$13,$S1489/$S$13),0)</f>
        <v>0</v>
      </c>
      <c r="BD1489" s="102">
        <f t="shared" ref="BD1489:BD1552" si="827">IFERROR($S1489/$S$13,0)</f>
        <v>0</v>
      </c>
      <c r="BE1489" s="413" t="s">
        <v>69</v>
      </c>
    </row>
    <row r="1490" spans="1:57" s="65" customFormat="1" ht="12" customHeight="1" x14ac:dyDescent="0.2">
      <c r="A1490" s="43">
        <v>1475</v>
      </c>
      <c r="B1490" s="166"/>
      <c r="C1490" s="166"/>
      <c r="D1490" s="166"/>
      <c r="E1490" s="162"/>
      <c r="F1490" s="166"/>
      <c r="G1490" s="162"/>
      <c r="H1490" s="162"/>
      <c r="I1490" s="189">
        <f t="shared" si="806"/>
        <v>0</v>
      </c>
      <c r="J1490" s="195"/>
      <c r="K1490" s="162"/>
      <c r="L1490" s="168"/>
      <c r="M1490" s="75">
        <f>_xlfn.XLOOKUP(L1490,list_vat[Страна],list_vat[Ставка НДС %],0,0)</f>
        <v>0</v>
      </c>
      <c r="N1490" s="162">
        <f t="shared" si="807"/>
        <v>0</v>
      </c>
      <c r="O1490" s="169"/>
      <c r="P1490" s="74">
        <f t="shared" ref="P1490:P1553" si="828">N1490*(1-O1490)</f>
        <v>0</v>
      </c>
      <c r="Q1490" s="162"/>
      <c r="R1490" s="162" t="str">
        <f t="shared" si="808"/>
        <v>введи курс</v>
      </c>
      <c r="S1490" s="196">
        <f t="shared" si="809"/>
        <v>0</v>
      </c>
      <c r="T1490" s="192">
        <f t="shared" si="810"/>
        <v>0</v>
      </c>
      <c r="U1490" s="76">
        <f t="shared" si="811"/>
        <v>0</v>
      </c>
      <c r="V1490" s="123">
        <f t="shared" si="812"/>
        <v>0</v>
      </c>
      <c r="W1490" s="191"/>
      <c r="X1490" s="170"/>
      <c r="Y1490" s="74">
        <f t="shared" si="797"/>
        <v>0</v>
      </c>
      <c r="Z1490" s="188"/>
      <c r="AA1490" s="130">
        <f t="shared" si="813"/>
        <v>0</v>
      </c>
      <c r="AB1490" s="74">
        <f t="shared" si="814"/>
        <v>0</v>
      </c>
      <c r="AC1490" s="356"/>
      <c r="AD1490" s="130" cm="1">
        <f t="array" ref="AD1490">IFERROR(ROUND((_xlfn.IFS(offer_sale_type="поставка",AB1490,offer_sale_type="транзит",S1490)*(1+AC1490))/E1490,2),0)</f>
        <v>0</v>
      </c>
      <c r="AE1490" s="74">
        <f t="shared" si="815"/>
        <v>0</v>
      </c>
      <c r="AF1490" s="123" cm="1">
        <f t="array" ref="AF1490">IFERROR(ROUND(_xlfn.IFS(offer_sale_type="поставка",AB1490,offer_sale_type="транзит",S1490)*AC1490,2),0)</f>
        <v>0</v>
      </c>
      <c r="AG1490" s="130">
        <f t="shared" si="798"/>
        <v>0</v>
      </c>
      <c r="AH1490" s="74">
        <f t="shared" si="799"/>
        <v>0</v>
      </c>
      <c r="AI1490" s="123">
        <f t="shared" si="800"/>
        <v>0</v>
      </c>
      <c r="AJ1490" s="118">
        <f t="shared" si="816"/>
        <v>0</v>
      </c>
      <c r="AK1490" s="74">
        <f t="shared" si="817"/>
        <v>0</v>
      </c>
      <c r="AL1490" s="174">
        <f t="shared" si="818"/>
        <v>0</v>
      </c>
      <c r="AM1490" s="175">
        <f t="shared" si="801"/>
        <v>0</v>
      </c>
      <c r="AN1490" s="130">
        <f t="shared" si="819"/>
        <v>0</v>
      </c>
      <c r="AO1490" s="74">
        <f t="shared" si="802"/>
        <v>0</v>
      </c>
      <c r="AP1490" s="123">
        <f t="shared" si="820"/>
        <v>0</v>
      </c>
      <c r="AQ1490" s="118">
        <f t="shared" si="803"/>
        <v>0</v>
      </c>
      <c r="AR1490" s="82" t="str">
        <f t="shared" si="821"/>
        <v>https://www.alta.ru/tnved/code//</v>
      </c>
      <c r="AS1490" s="157"/>
      <c r="AT1490" s="162"/>
      <c r="AU1490" s="74">
        <f t="shared" si="804"/>
        <v>0</v>
      </c>
      <c r="AV1490" s="157"/>
      <c r="AW1490" s="75">
        <f>_xlfn.IFNA(VLOOKUP(L1490,list_vat[],3,FALSE),0)</f>
        <v>0</v>
      </c>
      <c r="AX1490" s="74">
        <f t="shared" si="822"/>
        <v>0</v>
      </c>
      <c r="AY1490" s="74">
        <f t="shared" si="823"/>
        <v>0</v>
      </c>
      <c r="AZ1490" s="130">
        <f t="shared" si="824"/>
        <v>0</v>
      </c>
      <c r="BA1490" s="74">
        <f t="shared" si="805"/>
        <v>0</v>
      </c>
      <c r="BB1490" s="193">
        <f t="shared" si="825"/>
        <v>0</v>
      </c>
      <c r="BC1490" s="102">
        <f t="shared" si="826"/>
        <v>0</v>
      </c>
      <c r="BD1490" s="102">
        <f t="shared" si="827"/>
        <v>0</v>
      </c>
      <c r="BE1490" s="413" t="s">
        <v>69</v>
      </c>
    </row>
    <row r="1491" spans="1:57" s="65" customFormat="1" ht="12" customHeight="1" x14ac:dyDescent="0.2">
      <c r="A1491" s="43">
        <v>1476</v>
      </c>
      <c r="B1491" s="166"/>
      <c r="C1491" s="166"/>
      <c r="D1491" s="166"/>
      <c r="E1491" s="162"/>
      <c r="F1491" s="166"/>
      <c r="G1491" s="162"/>
      <c r="H1491" s="162"/>
      <c r="I1491" s="189">
        <f t="shared" si="806"/>
        <v>0</v>
      </c>
      <c r="J1491" s="195"/>
      <c r="K1491" s="162"/>
      <c r="L1491" s="168"/>
      <c r="M1491" s="75">
        <f>_xlfn.XLOOKUP(L1491,list_vat[Страна],list_vat[Ставка НДС %],0,0)</f>
        <v>0</v>
      </c>
      <c r="N1491" s="162">
        <f t="shared" si="807"/>
        <v>0</v>
      </c>
      <c r="O1491" s="169"/>
      <c r="P1491" s="74">
        <f t="shared" si="828"/>
        <v>0</v>
      </c>
      <c r="Q1491" s="162"/>
      <c r="R1491" s="162" t="str">
        <f t="shared" si="808"/>
        <v>введи курс</v>
      </c>
      <c r="S1491" s="196">
        <f t="shared" si="809"/>
        <v>0</v>
      </c>
      <c r="T1491" s="192">
        <f t="shared" si="810"/>
        <v>0</v>
      </c>
      <c r="U1491" s="76">
        <f t="shared" si="811"/>
        <v>0</v>
      </c>
      <c r="V1491" s="123">
        <f t="shared" si="812"/>
        <v>0</v>
      </c>
      <c r="W1491" s="191"/>
      <c r="X1491" s="170"/>
      <c r="Y1491" s="74">
        <f t="shared" si="797"/>
        <v>0</v>
      </c>
      <c r="Z1491" s="188"/>
      <c r="AA1491" s="130">
        <f t="shared" si="813"/>
        <v>0</v>
      </c>
      <c r="AB1491" s="74">
        <f t="shared" si="814"/>
        <v>0</v>
      </c>
      <c r="AC1491" s="356"/>
      <c r="AD1491" s="130" cm="1">
        <f t="array" ref="AD1491">IFERROR(ROUND((_xlfn.IFS(offer_sale_type="поставка",AB1491,offer_sale_type="транзит",S1491)*(1+AC1491))/E1491,2),0)</f>
        <v>0</v>
      </c>
      <c r="AE1491" s="74">
        <f t="shared" si="815"/>
        <v>0</v>
      </c>
      <c r="AF1491" s="123" cm="1">
        <f t="array" ref="AF1491">IFERROR(ROUND(_xlfn.IFS(offer_sale_type="поставка",AB1491,offer_sale_type="транзит",S1491)*AC1491,2),0)</f>
        <v>0</v>
      </c>
      <c r="AG1491" s="130">
        <f t="shared" si="798"/>
        <v>0</v>
      </c>
      <c r="AH1491" s="74">
        <f t="shared" si="799"/>
        <v>0</v>
      </c>
      <c r="AI1491" s="123">
        <f t="shared" si="800"/>
        <v>0</v>
      </c>
      <c r="AJ1491" s="118">
        <f t="shared" si="816"/>
        <v>0</v>
      </c>
      <c r="AK1491" s="74">
        <f t="shared" si="817"/>
        <v>0</v>
      </c>
      <c r="AL1491" s="174">
        <f t="shared" si="818"/>
        <v>0</v>
      </c>
      <c r="AM1491" s="175">
        <f t="shared" si="801"/>
        <v>0</v>
      </c>
      <c r="AN1491" s="130">
        <f t="shared" si="819"/>
        <v>0</v>
      </c>
      <c r="AO1491" s="74">
        <f t="shared" si="802"/>
        <v>0</v>
      </c>
      <c r="AP1491" s="123">
        <f t="shared" si="820"/>
        <v>0</v>
      </c>
      <c r="AQ1491" s="118">
        <f t="shared" si="803"/>
        <v>0</v>
      </c>
      <c r="AR1491" s="82" t="str">
        <f t="shared" si="821"/>
        <v>https://www.alta.ru/tnved/code//</v>
      </c>
      <c r="AS1491" s="157"/>
      <c r="AT1491" s="162"/>
      <c r="AU1491" s="74">
        <f t="shared" si="804"/>
        <v>0</v>
      </c>
      <c r="AV1491" s="157"/>
      <c r="AW1491" s="75">
        <f>_xlfn.IFNA(VLOOKUP(L1491,list_vat[],3,FALSE),0)</f>
        <v>0</v>
      </c>
      <c r="AX1491" s="74">
        <f t="shared" si="822"/>
        <v>0</v>
      </c>
      <c r="AY1491" s="74">
        <f t="shared" si="823"/>
        <v>0</v>
      </c>
      <c r="AZ1491" s="130">
        <f t="shared" si="824"/>
        <v>0</v>
      </c>
      <c r="BA1491" s="74">
        <f t="shared" si="805"/>
        <v>0</v>
      </c>
      <c r="BB1491" s="193">
        <f t="shared" si="825"/>
        <v>0</v>
      </c>
      <c r="BC1491" s="102">
        <f t="shared" si="826"/>
        <v>0</v>
      </c>
      <c r="BD1491" s="102">
        <f t="shared" si="827"/>
        <v>0</v>
      </c>
      <c r="BE1491" s="413" t="s">
        <v>69</v>
      </c>
    </row>
    <row r="1492" spans="1:57" s="65" customFormat="1" ht="12" customHeight="1" x14ac:dyDescent="0.2">
      <c r="A1492" s="43">
        <v>1477</v>
      </c>
      <c r="B1492" s="166"/>
      <c r="C1492" s="166"/>
      <c r="D1492" s="166"/>
      <c r="E1492" s="162"/>
      <c r="F1492" s="166"/>
      <c r="G1492" s="162"/>
      <c r="H1492" s="162"/>
      <c r="I1492" s="189">
        <f t="shared" si="806"/>
        <v>0</v>
      </c>
      <c r="J1492" s="195"/>
      <c r="K1492" s="162"/>
      <c r="L1492" s="168"/>
      <c r="M1492" s="75">
        <f>_xlfn.XLOOKUP(L1492,list_vat[Страна],list_vat[Ставка НДС %],0,0)</f>
        <v>0</v>
      </c>
      <c r="N1492" s="162">
        <f t="shared" si="807"/>
        <v>0</v>
      </c>
      <c r="O1492" s="169"/>
      <c r="P1492" s="74">
        <f t="shared" si="828"/>
        <v>0</v>
      </c>
      <c r="Q1492" s="162"/>
      <c r="R1492" s="162" t="str">
        <f t="shared" si="808"/>
        <v>введи курс</v>
      </c>
      <c r="S1492" s="196">
        <f t="shared" si="809"/>
        <v>0</v>
      </c>
      <c r="T1492" s="192">
        <f t="shared" si="810"/>
        <v>0</v>
      </c>
      <c r="U1492" s="76">
        <f t="shared" si="811"/>
        <v>0</v>
      </c>
      <c r="V1492" s="123">
        <f t="shared" si="812"/>
        <v>0</v>
      </c>
      <c r="W1492" s="191"/>
      <c r="X1492" s="170"/>
      <c r="Y1492" s="74">
        <f t="shared" si="797"/>
        <v>0</v>
      </c>
      <c r="Z1492" s="188"/>
      <c r="AA1492" s="130">
        <f t="shared" si="813"/>
        <v>0</v>
      </c>
      <c r="AB1492" s="74">
        <f t="shared" si="814"/>
        <v>0</v>
      </c>
      <c r="AC1492" s="356"/>
      <c r="AD1492" s="130" cm="1">
        <f t="array" ref="AD1492">IFERROR(ROUND((_xlfn.IFS(offer_sale_type="поставка",AB1492,offer_sale_type="транзит",S1492)*(1+AC1492))/E1492,2),0)</f>
        <v>0</v>
      </c>
      <c r="AE1492" s="74">
        <f t="shared" si="815"/>
        <v>0</v>
      </c>
      <c r="AF1492" s="123" cm="1">
        <f t="array" ref="AF1492">IFERROR(ROUND(_xlfn.IFS(offer_sale_type="поставка",AB1492,offer_sale_type="транзит",S1492)*AC1492,2),0)</f>
        <v>0</v>
      </c>
      <c r="AG1492" s="130">
        <f t="shared" si="798"/>
        <v>0</v>
      </c>
      <c r="AH1492" s="74">
        <f t="shared" si="799"/>
        <v>0</v>
      </c>
      <c r="AI1492" s="123">
        <f t="shared" si="800"/>
        <v>0</v>
      </c>
      <c r="AJ1492" s="118">
        <f t="shared" si="816"/>
        <v>0</v>
      </c>
      <c r="AK1492" s="74">
        <f t="shared" si="817"/>
        <v>0</v>
      </c>
      <c r="AL1492" s="174">
        <f t="shared" si="818"/>
        <v>0</v>
      </c>
      <c r="AM1492" s="175">
        <f t="shared" si="801"/>
        <v>0</v>
      </c>
      <c r="AN1492" s="130">
        <f t="shared" si="819"/>
        <v>0</v>
      </c>
      <c r="AO1492" s="74">
        <f t="shared" si="802"/>
        <v>0</v>
      </c>
      <c r="AP1492" s="123">
        <f t="shared" si="820"/>
        <v>0</v>
      </c>
      <c r="AQ1492" s="118">
        <f t="shared" si="803"/>
        <v>0</v>
      </c>
      <c r="AR1492" s="82" t="str">
        <f t="shared" si="821"/>
        <v>https://www.alta.ru/tnved/code//</v>
      </c>
      <c r="AS1492" s="157"/>
      <c r="AT1492" s="162"/>
      <c r="AU1492" s="74">
        <f t="shared" si="804"/>
        <v>0</v>
      </c>
      <c r="AV1492" s="157"/>
      <c r="AW1492" s="75">
        <f>_xlfn.IFNA(VLOOKUP(L1492,list_vat[],3,FALSE),0)</f>
        <v>0</v>
      </c>
      <c r="AX1492" s="74">
        <f t="shared" si="822"/>
        <v>0</v>
      </c>
      <c r="AY1492" s="74">
        <f t="shared" si="823"/>
        <v>0</v>
      </c>
      <c r="AZ1492" s="130">
        <f t="shared" si="824"/>
        <v>0</v>
      </c>
      <c r="BA1492" s="74">
        <f t="shared" si="805"/>
        <v>0</v>
      </c>
      <c r="BB1492" s="193">
        <f t="shared" si="825"/>
        <v>0</v>
      </c>
      <c r="BC1492" s="102">
        <f t="shared" si="826"/>
        <v>0</v>
      </c>
      <c r="BD1492" s="102">
        <f t="shared" si="827"/>
        <v>0</v>
      </c>
      <c r="BE1492" s="413" t="s">
        <v>69</v>
      </c>
    </row>
    <row r="1493" spans="1:57" s="65" customFormat="1" ht="12" customHeight="1" x14ac:dyDescent="0.2">
      <c r="A1493" s="43">
        <v>1478</v>
      </c>
      <c r="B1493" s="166"/>
      <c r="C1493" s="166"/>
      <c r="D1493" s="166"/>
      <c r="E1493" s="162"/>
      <c r="F1493" s="166"/>
      <c r="G1493" s="162"/>
      <c r="H1493" s="162"/>
      <c r="I1493" s="189">
        <f t="shared" si="806"/>
        <v>0</v>
      </c>
      <c r="J1493" s="195"/>
      <c r="K1493" s="162"/>
      <c r="L1493" s="168"/>
      <c r="M1493" s="75">
        <f>_xlfn.XLOOKUP(L1493,list_vat[Страна],list_vat[Ставка НДС %],0,0)</f>
        <v>0</v>
      </c>
      <c r="N1493" s="162">
        <f t="shared" si="807"/>
        <v>0</v>
      </c>
      <c r="O1493" s="169"/>
      <c r="P1493" s="74">
        <f t="shared" si="828"/>
        <v>0</v>
      </c>
      <c r="Q1493" s="162"/>
      <c r="R1493" s="162" t="str">
        <f t="shared" si="808"/>
        <v>введи курс</v>
      </c>
      <c r="S1493" s="196">
        <f t="shared" si="809"/>
        <v>0</v>
      </c>
      <c r="T1493" s="192">
        <f t="shared" si="810"/>
        <v>0</v>
      </c>
      <c r="U1493" s="76">
        <f t="shared" si="811"/>
        <v>0</v>
      </c>
      <c r="V1493" s="123">
        <f t="shared" si="812"/>
        <v>0</v>
      </c>
      <c r="W1493" s="191"/>
      <c r="X1493" s="170"/>
      <c r="Y1493" s="74">
        <f t="shared" si="797"/>
        <v>0</v>
      </c>
      <c r="Z1493" s="188"/>
      <c r="AA1493" s="130">
        <f t="shared" si="813"/>
        <v>0</v>
      </c>
      <c r="AB1493" s="74">
        <f t="shared" si="814"/>
        <v>0</v>
      </c>
      <c r="AC1493" s="356"/>
      <c r="AD1493" s="130" cm="1">
        <f t="array" ref="AD1493">IFERROR(ROUND((_xlfn.IFS(offer_sale_type="поставка",AB1493,offer_sale_type="транзит",S1493)*(1+AC1493))/E1493,2),0)</f>
        <v>0</v>
      </c>
      <c r="AE1493" s="74">
        <f t="shared" si="815"/>
        <v>0</v>
      </c>
      <c r="AF1493" s="123" cm="1">
        <f t="array" ref="AF1493">IFERROR(ROUND(_xlfn.IFS(offer_sale_type="поставка",AB1493,offer_sale_type="транзит",S1493)*AC1493,2),0)</f>
        <v>0</v>
      </c>
      <c r="AG1493" s="130">
        <f t="shared" si="798"/>
        <v>0</v>
      </c>
      <c r="AH1493" s="74">
        <f t="shared" si="799"/>
        <v>0</v>
      </c>
      <c r="AI1493" s="123">
        <f t="shared" si="800"/>
        <v>0</v>
      </c>
      <c r="AJ1493" s="118">
        <f t="shared" si="816"/>
        <v>0</v>
      </c>
      <c r="AK1493" s="74">
        <f t="shared" si="817"/>
        <v>0</v>
      </c>
      <c r="AL1493" s="174">
        <f t="shared" si="818"/>
        <v>0</v>
      </c>
      <c r="AM1493" s="175">
        <f t="shared" si="801"/>
        <v>0</v>
      </c>
      <c r="AN1493" s="130">
        <f t="shared" si="819"/>
        <v>0</v>
      </c>
      <c r="AO1493" s="74">
        <f t="shared" si="802"/>
        <v>0</v>
      </c>
      <c r="AP1493" s="123">
        <f t="shared" si="820"/>
        <v>0</v>
      </c>
      <c r="AQ1493" s="118">
        <f t="shared" si="803"/>
        <v>0</v>
      </c>
      <c r="AR1493" s="82" t="str">
        <f t="shared" si="821"/>
        <v>https://www.alta.ru/tnved/code//</v>
      </c>
      <c r="AS1493" s="157"/>
      <c r="AT1493" s="162"/>
      <c r="AU1493" s="74">
        <f t="shared" si="804"/>
        <v>0</v>
      </c>
      <c r="AV1493" s="157"/>
      <c r="AW1493" s="75">
        <f>_xlfn.IFNA(VLOOKUP(L1493,list_vat[],3,FALSE),0)</f>
        <v>0</v>
      </c>
      <c r="AX1493" s="74">
        <f t="shared" si="822"/>
        <v>0</v>
      </c>
      <c r="AY1493" s="74">
        <f t="shared" si="823"/>
        <v>0</v>
      </c>
      <c r="AZ1493" s="130">
        <f t="shared" si="824"/>
        <v>0</v>
      </c>
      <c r="BA1493" s="74">
        <f t="shared" si="805"/>
        <v>0</v>
      </c>
      <c r="BB1493" s="193">
        <f t="shared" si="825"/>
        <v>0</v>
      </c>
      <c r="BC1493" s="102">
        <f t="shared" si="826"/>
        <v>0</v>
      </c>
      <c r="BD1493" s="102">
        <f t="shared" si="827"/>
        <v>0</v>
      </c>
      <c r="BE1493" s="413" t="s">
        <v>69</v>
      </c>
    </row>
    <row r="1494" spans="1:57" s="65" customFormat="1" ht="12" customHeight="1" x14ac:dyDescent="0.2">
      <c r="A1494" s="43">
        <v>1479</v>
      </c>
      <c r="B1494" s="166"/>
      <c r="C1494" s="166"/>
      <c r="D1494" s="166"/>
      <c r="E1494" s="162"/>
      <c r="F1494" s="166"/>
      <c r="G1494" s="162"/>
      <c r="H1494" s="162"/>
      <c r="I1494" s="189">
        <f t="shared" si="806"/>
        <v>0</v>
      </c>
      <c r="J1494" s="195"/>
      <c r="K1494" s="162"/>
      <c r="L1494" s="168"/>
      <c r="M1494" s="75">
        <f>_xlfn.XLOOKUP(L1494,list_vat[Страна],list_vat[Ставка НДС %],0,0)</f>
        <v>0</v>
      </c>
      <c r="N1494" s="162">
        <f t="shared" si="807"/>
        <v>0</v>
      </c>
      <c r="O1494" s="169"/>
      <c r="P1494" s="74">
        <f t="shared" si="828"/>
        <v>0</v>
      </c>
      <c r="Q1494" s="162"/>
      <c r="R1494" s="162" t="str">
        <f t="shared" si="808"/>
        <v>введи курс</v>
      </c>
      <c r="S1494" s="196">
        <f t="shared" si="809"/>
        <v>0</v>
      </c>
      <c r="T1494" s="192">
        <f t="shared" si="810"/>
        <v>0</v>
      </c>
      <c r="U1494" s="76">
        <f t="shared" si="811"/>
        <v>0</v>
      </c>
      <c r="V1494" s="123">
        <f t="shared" si="812"/>
        <v>0</v>
      </c>
      <c r="W1494" s="191"/>
      <c r="X1494" s="170"/>
      <c r="Y1494" s="74">
        <f t="shared" si="797"/>
        <v>0</v>
      </c>
      <c r="Z1494" s="188"/>
      <c r="AA1494" s="130">
        <f t="shared" si="813"/>
        <v>0</v>
      </c>
      <c r="AB1494" s="74">
        <f t="shared" si="814"/>
        <v>0</v>
      </c>
      <c r="AC1494" s="356"/>
      <c r="AD1494" s="130" cm="1">
        <f t="array" ref="AD1494">IFERROR(ROUND((_xlfn.IFS(offer_sale_type="поставка",AB1494,offer_sale_type="транзит",S1494)*(1+AC1494))/E1494,2),0)</f>
        <v>0</v>
      </c>
      <c r="AE1494" s="74">
        <f t="shared" si="815"/>
        <v>0</v>
      </c>
      <c r="AF1494" s="123" cm="1">
        <f t="array" ref="AF1494">IFERROR(ROUND(_xlfn.IFS(offer_sale_type="поставка",AB1494,offer_sale_type="транзит",S1494)*AC1494,2),0)</f>
        <v>0</v>
      </c>
      <c r="AG1494" s="130">
        <f t="shared" si="798"/>
        <v>0</v>
      </c>
      <c r="AH1494" s="74">
        <f t="shared" si="799"/>
        <v>0</v>
      </c>
      <c r="AI1494" s="123">
        <f t="shared" si="800"/>
        <v>0</v>
      </c>
      <c r="AJ1494" s="118">
        <f t="shared" si="816"/>
        <v>0</v>
      </c>
      <c r="AK1494" s="74">
        <f t="shared" si="817"/>
        <v>0</v>
      </c>
      <c r="AL1494" s="174">
        <f t="shared" si="818"/>
        <v>0</v>
      </c>
      <c r="AM1494" s="175">
        <f t="shared" si="801"/>
        <v>0</v>
      </c>
      <c r="AN1494" s="130">
        <f t="shared" si="819"/>
        <v>0</v>
      </c>
      <c r="AO1494" s="74">
        <f t="shared" si="802"/>
        <v>0</v>
      </c>
      <c r="AP1494" s="123">
        <f t="shared" si="820"/>
        <v>0</v>
      </c>
      <c r="AQ1494" s="118">
        <f t="shared" si="803"/>
        <v>0</v>
      </c>
      <c r="AR1494" s="82" t="str">
        <f t="shared" si="821"/>
        <v>https://www.alta.ru/tnved/code//</v>
      </c>
      <c r="AS1494" s="157"/>
      <c r="AT1494" s="162"/>
      <c r="AU1494" s="74">
        <f t="shared" si="804"/>
        <v>0</v>
      </c>
      <c r="AV1494" s="157"/>
      <c r="AW1494" s="75">
        <f>_xlfn.IFNA(VLOOKUP(L1494,list_vat[],3,FALSE),0)</f>
        <v>0</v>
      </c>
      <c r="AX1494" s="74">
        <f t="shared" si="822"/>
        <v>0</v>
      </c>
      <c r="AY1494" s="74">
        <f t="shared" si="823"/>
        <v>0</v>
      </c>
      <c r="AZ1494" s="130">
        <f t="shared" si="824"/>
        <v>0</v>
      </c>
      <c r="BA1494" s="74">
        <f t="shared" si="805"/>
        <v>0</v>
      </c>
      <c r="BB1494" s="193">
        <f t="shared" si="825"/>
        <v>0</v>
      </c>
      <c r="BC1494" s="102">
        <f t="shared" si="826"/>
        <v>0</v>
      </c>
      <c r="BD1494" s="102">
        <f t="shared" si="827"/>
        <v>0</v>
      </c>
      <c r="BE1494" s="413" t="s">
        <v>69</v>
      </c>
    </row>
    <row r="1495" spans="1:57" s="65" customFormat="1" ht="12" customHeight="1" x14ac:dyDescent="0.2">
      <c r="A1495" s="43">
        <v>1480</v>
      </c>
      <c r="B1495" s="166"/>
      <c r="C1495" s="166"/>
      <c r="D1495" s="166"/>
      <c r="E1495" s="162"/>
      <c r="F1495" s="166"/>
      <c r="G1495" s="162"/>
      <c r="H1495" s="162"/>
      <c r="I1495" s="189">
        <f t="shared" si="806"/>
        <v>0</v>
      </c>
      <c r="J1495" s="195"/>
      <c r="K1495" s="162"/>
      <c r="L1495" s="168"/>
      <c r="M1495" s="75">
        <f>_xlfn.XLOOKUP(L1495,list_vat[Страна],list_vat[Ставка НДС %],0,0)</f>
        <v>0</v>
      </c>
      <c r="N1495" s="162">
        <f t="shared" si="807"/>
        <v>0</v>
      </c>
      <c r="O1495" s="169"/>
      <c r="P1495" s="74">
        <f t="shared" si="828"/>
        <v>0</v>
      </c>
      <c r="Q1495" s="162"/>
      <c r="R1495" s="162" t="str">
        <f t="shared" si="808"/>
        <v>введи курс</v>
      </c>
      <c r="S1495" s="196">
        <f t="shared" si="809"/>
        <v>0</v>
      </c>
      <c r="T1495" s="192">
        <f t="shared" si="810"/>
        <v>0</v>
      </c>
      <c r="U1495" s="76">
        <f t="shared" si="811"/>
        <v>0</v>
      </c>
      <c r="V1495" s="123">
        <f t="shared" si="812"/>
        <v>0</v>
      </c>
      <c r="W1495" s="191"/>
      <c r="X1495" s="170"/>
      <c r="Y1495" s="74">
        <f t="shared" si="797"/>
        <v>0</v>
      </c>
      <c r="Z1495" s="188"/>
      <c r="AA1495" s="130">
        <f t="shared" si="813"/>
        <v>0</v>
      </c>
      <c r="AB1495" s="74">
        <f t="shared" si="814"/>
        <v>0</v>
      </c>
      <c r="AC1495" s="356"/>
      <c r="AD1495" s="130" cm="1">
        <f t="array" ref="AD1495">IFERROR(ROUND((_xlfn.IFS(offer_sale_type="поставка",AB1495,offer_sale_type="транзит",S1495)*(1+AC1495))/E1495,2),0)</f>
        <v>0</v>
      </c>
      <c r="AE1495" s="74">
        <f t="shared" si="815"/>
        <v>0</v>
      </c>
      <c r="AF1495" s="123" cm="1">
        <f t="array" ref="AF1495">IFERROR(ROUND(_xlfn.IFS(offer_sale_type="поставка",AB1495,offer_sale_type="транзит",S1495)*AC1495,2),0)</f>
        <v>0</v>
      </c>
      <c r="AG1495" s="130">
        <f t="shared" si="798"/>
        <v>0</v>
      </c>
      <c r="AH1495" s="74">
        <f t="shared" si="799"/>
        <v>0</v>
      </c>
      <c r="AI1495" s="123">
        <f t="shared" si="800"/>
        <v>0</v>
      </c>
      <c r="AJ1495" s="118">
        <f t="shared" si="816"/>
        <v>0</v>
      </c>
      <c r="AK1495" s="74">
        <f t="shared" si="817"/>
        <v>0</v>
      </c>
      <c r="AL1495" s="174">
        <f t="shared" si="818"/>
        <v>0</v>
      </c>
      <c r="AM1495" s="175">
        <f t="shared" si="801"/>
        <v>0</v>
      </c>
      <c r="AN1495" s="130">
        <f t="shared" si="819"/>
        <v>0</v>
      </c>
      <c r="AO1495" s="74">
        <f t="shared" si="802"/>
        <v>0</v>
      </c>
      <c r="AP1495" s="123">
        <f t="shared" si="820"/>
        <v>0</v>
      </c>
      <c r="AQ1495" s="118">
        <f t="shared" si="803"/>
        <v>0</v>
      </c>
      <c r="AR1495" s="82" t="str">
        <f t="shared" si="821"/>
        <v>https://www.alta.ru/tnved/code//</v>
      </c>
      <c r="AS1495" s="157"/>
      <c r="AT1495" s="162"/>
      <c r="AU1495" s="74">
        <f t="shared" si="804"/>
        <v>0</v>
      </c>
      <c r="AV1495" s="157"/>
      <c r="AW1495" s="75">
        <f>_xlfn.IFNA(VLOOKUP(L1495,list_vat[],3,FALSE),0)</f>
        <v>0</v>
      </c>
      <c r="AX1495" s="74">
        <f t="shared" si="822"/>
        <v>0</v>
      </c>
      <c r="AY1495" s="74">
        <f t="shared" si="823"/>
        <v>0</v>
      </c>
      <c r="AZ1495" s="130">
        <f t="shared" si="824"/>
        <v>0</v>
      </c>
      <c r="BA1495" s="74">
        <f t="shared" si="805"/>
        <v>0</v>
      </c>
      <c r="BB1495" s="193">
        <f t="shared" si="825"/>
        <v>0</v>
      </c>
      <c r="BC1495" s="102">
        <f t="shared" si="826"/>
        <v>0</v>
      </c>
      <c r="BD1495" s="102">
        <f t="shared" si="827"/>
        <v>0</v>
      </c>
      <c r="BE1495" s="413" t="s">
        <v>69</v>
      </c>
    </row>
    <row r="1496" spans="1:57" s="65" customFormat="1" ht="12" customHeight="1" x14ac:dyDescent="0.2">
      <c r="A1496" s="43">
        <v>1481</v>
      </c>
      <c r="B1496" s="166"/>
      <c r="C1496" s="166"/>
      <c r="D1496" s="166"/>
      <c r="E1496" s="162"/>
      <c r="F1496" s="166"/>
      <c r="G1496" s="162"/>
      <c r="H1496" s="162"/>
      <c r="I1496" s="189">
        <f t="shared" si="806"/>
        <v>0</v>
      </c>
      <c r="J1496" s="195"/>
      <c r="K1496" s="162"/>
      <c r="L1496" s="168"/>
      <c r="M1496" s="75">
        <f>_xlfn.XLOOKUP(L1496,list_vat[Страна],list_vat[Ставка НДС %],0,0)</f>
        <v>0</v>
      </c>
      <c r="N1496" s="162">
        <f t="shared" si="807"/>
        <v>0</v>
      </c>
      <c r="O1496" s="169"/>
      <c r="P1496" s="74">
        <f t="shared" si="828"/>
        <v>0</v>
      </c>
      <c r="Q1496" s="162"/>
      <c r="R1496" s="162" t="str">
        <f t="shared" si="808"/>
        <v>введи курс</v>
      </c>
      <c r="S1496" s="196">
        <f t="shared" si="809"/>
        <v>0</v>
      </c>
      <c r="T1496" s="192">
        <f t="shared" si="810"/>
        <v>0</v>
      </c>
      <c r="U1496" s="76">
        <f t="shared" si="811"/>
        <v>0</v>
      </c>
      <c r="V1496" s="123">
        <f t="shared" si="812"/>
        <v>0</v>
      </c>
      <c r="W1496" s="191"/>
      <c r="X1496" s="170"/>
      <c r="Y1496" s="74">
        <f t="shared" si="797"/>
        <v>0</v>
      </c>
      <c r="Z1496" s="188"/>
      <c r="AA1496" s="130">
        <f t="shared" si="813"/>
        <v>0</v>
      </c>
      <c r="AB1496" s="74">
        <f t="shared" si="814"/>
        <v>0</v>
      </c>
      <c r="AC1496" s="356"/>
      <c r="AD1496" s="130" cm="1">
        <f t="array" ref="AD1496">IFERROR(ROUND((_xlfn.IFS(offer_sale_type="поставка",AB1496,offer_sale_type="транзит",S1496)*(1+AC1496))/E1496,2),0)</f>
        <v>0</v>
      </c>
      <c r="AE1496" s="74">
        <f t="shared" si="815"/>
        <v>0</v>
      </c>
      <c r="AF1496" s="123" cm="1">
        <f t="array" ref="AF1496">IFERROR(ROUND(_xlfn.IFS(offer_sale_type="поставка",AB1496,offer_sale_type="транзит",S1496)*AC1496,2),0)</f>
        <v>0</v>
      </c>
      <c r="AG1496" s="130">
        <f t="shared" si="798"/>
        <v>0</v>
      </c>
      <c r="AH1496" s="74">
        <f t="shared" si="799"/>
        <v>0</v>
      </c>
      <c r="AI1496" s="123">
        <f t="shared" si="800"/>
        <v>0</v>
      </c>
      <c r="AJ1496" s="118">
        <f t="shared" si="816"/>
        <v>0</v>
      </c>
      <c r="AK1496" s="74">
        <f t="shared" si="817"/>
        <v>0</v>
      </c>
      <c r="AL1496" s="174">
        <f t="shared" si="818"/>
        <v>0</v>
      </c>
      <c r="AM1496" s="175">
        <f t="shared" si="801"/>
        <v>0</v>
      </c>
      <c r="AN1496" s="130">
        <f t="shared" si="819"/>
        <v>0</v>
      </c>
      <c r="AO1496" s="74">
        <f t="shared" si="802"/>
        <v>0</v>
      </c>
      <c r="AP1496" s="123">
        <f t="shared" si="820"/>
        <v>0</v>
      </c>
      <c r="AQ1496" s="118">
        <f t="shared" si="803"/>
        <v>0</v>
      </c>
      <c r="AR1496" s="82" t="str">
        <f t="shared" si="821"/>
        <v>https://www.alta.ru/tnved/code//</v>
      </c>
      <c r="AS1496" s="157"/>
      <c r="AT1496" s="162"/>
      <c r="AU1496" s="74">
        <f t="shared" si="804"/>
        <v>0</v>
      </c>
      <c r="AV1496" s="157"/>
      <c r="AW1496" s="75">
        <f>_xlfn.IFNA(VLOOKUP(L1496,list_vat[],3,FALSE),0)</f>
        <v>0</v>
      </c>
      <c r="AX1496" s="74">
        <f t="shared" si="822"/>
        <v>0</v>
      </c>
      <c r="AY1496" s="74">
        <f t="shared" si="823"/>
        <v>0</v>
      </c>
      <c r="AZ1496" s="130">
        <f t="shared" si="824"/>
        <v>0</v>
      </c>
      <c r="BA1496" s="74">
        <f t="shared" si="805"/>
        <v>0</v>
      </c>
      <c r="BB1496" s="193">
        <f t="shared" si="825"/>
        <v>0</v>
      </c>
      <c r="BC1496" s="102">
        <f t="shared" si="826"/>
        <v>0</v>
      </c>
      <c r="BD1496" s="102">
        <f t="shared" si="827"/>
        <v>0</v>
      </c>
      <c r="BE1496" s="413" t="s">
        <v>69</v>
      </c>
    </row>
    <row r="1497" spans="1:57" s="65" customFormat="1" ht="12" customHeight="1" x14ac:dyDescent="0.2">
      <c r="A1497" s="43">
        <v>1482</v>
      </c>
      <c r="B1497" s="166"/>
      <c r="C1497" s="166"/>
      <c r="D1497" s="166"/>
      <c r="E1497" s="162"/>
      <c r="F1497" s="166"/>
      <c r="G1497" s="162"/>
      <c r="H1497" s="162"/>
      <c r="I1497" s="189">
        <f t="shared" si="806"/>
        <v>0</v>
      </c>
      <c r="J1497" s="195"/>
      <c r="K1497" s="162"/>
      <c r="L1497" s="168"/>
      <c r="M1497" s="75">
        <f>_xlfn.XLOOKUP(L1497,list_vat[Страна],list_vat[Ставка НДС %],0,0)</f>
        <v>0</v>
      </c>
      <c r="N1497" s="162">
        <f t="shared" si="807"/>
        <v>0</v>
      </c>
      <c r="O1497" s="169"/>
      <c r="P1497" s="74">
        <f t="shared" si="828"/>
        <v>0</v>
      </c>
      <c r="Q1497" s="162"/>
      <c r="R1497" s="162" t="str">
        <f t="shared" si="808"/>
        <v>введи курс</v>
      </c>
      <c r="S1497" s="196">
        <f t="shared" si="809"/>
        <v>0</v>
      </c>
      <c r="T1497" s="192">
        <f t="shared" si="810"/>
        <v>0</v>
      </c>
      <c r="U1497" s="76">
        <f t="shared" si="811"/>
        <v>0</v>
      </c>
      <c r="V1497" s="123">
        <f t="shared" si="812"/>
        <v>0</v>
      </c>
      <c r="W1497" s="191"/>
      <c r="X1497" s="170"/>
      <c r="Y1497" s="74">
        <f t="shared" si="797"/>
        <v>0</v>
      </c>
      <c r="Z1497" s="188"/>
      <c r="AA1497" s="130">
        <f t="shared" si="813"/>
        <v>0</v>
      </c>
      <c r="AB1497" s="74">
        <f t="shared" si="814"/>
        <v>0</v>
      </c>
      <c r="AC1497" s="356"/>
      <c r="AD1497" s="130" cm="1">
        <f t="array" ref="AD1497">IFERROR(ROUND((_xlfn.IFS(offer_sale_type="поставка",AB1497,offer_sale_type="транзит",S1497)*(1+AC1497))/E1497,2),0)</f>
        <v>0</v>
      </c>
      <c r="AE1497" s="74">
        <f t="shared" si="815"/>
        <v>0</v>
      </c>
      <c r="AF1497" s="123" cm="1">
        <f t="array" ref="AF1497">IFERROR(ROUND(_xlfn.IFS(offer_sale_type="поставка",AB1497,offer_sale_type="транзит",S1497)*AC1497,2),0)</f>
        <v>0</v>
      </c>
      <c r="AG1497" s="130">
        <f t="shared" si="798"/>
        <v>0</v>
      </c>
      <c r="AH1497" s="74">
        <f t="shared" si="799"/>
        <v>0</v>
      </c>
      <c r="AI1497" s="123">
        <f t="shared" si="800"/>
        <v>0</v>
      </c>
      <c r="AJ1497" s="118">
        <f t="shared" si="816"/>
        <v>0</v>
      </c>
      <c r="AK1497" s="74">
        <f t="shared" si="817"/>
        <v>0</v>
      </c>
      <c r="AL1497" s="174">
        <f t="shared" si="818"/>
        <v>0</v>
      </c>
      <c r="AM1497" s="175">
        <f t="shared" si="801"/>
        <v>0</v>
      </c>
      <c r="AN1497" s="130">
        <f t="shared" si="819"/>
        <v>0</v>
      </c>
      <c r="AO1497" s="74">
        <f t="shared" si="802"/>
        <v>0</v>
      </c>
      <c r="AP1497" s="123">
        <f t="shared" si="820"/>
        <v>0</v>
      </c>
      <c r="AQ1497" s="118">
        <f t="shared" si="803"/>
        <v>0</v>
      </c>
      <c r="AR1497" s="82" t="str">
        <f t="shared" si="821"/>
        <v>https://www.alta.ru/tnved/code//</v>
      </c>
      <c r="AS1497" s="157"/>
      <c r="AT1497" s="162"/>
      <c r="AU1497" s="74">
        <f t="shared" si="804"/>
        <v>0</v>
      </c>
      <c r="AV1497" s="157"/>
      <c r="AW1497" s="75">
        <f>_xlfn.IFNA(VLOOKUP(L1497,list_vat[],3,FALSE),0)</f>
        <v>0</v>
      </c>
      <c r="AX1497" s="74">
        <f t="shared" si="822"/>
        <v>0</v>
      </c>
      <c r="AY1497" s="74">
        <f t="shared" si="823"/>
        <v>0</v>
      </c>
      <c r="AZ1497" s="130">
        <f t="shared" si="824"/>
        <v>0</v>
      </c>
      <c r="BA1497" s="74">
        <f t="shared" si="805"/>
        <v>0</v>
      </c>
      <c r="BB1497" s="193">
        <f t="shared" si="825"/>
        <v>0</v>
      </c>
      <c r="BC1497" s="102">
        <f t="shared" si="826"/>
        <v>0</v>
      </c>
      <c r="BD1497" s="102">
        <f t="shared" si="827"/>
        <v>0</v>
      </c>
      <c r="BE1497" s="413" t="s">
        <v>69</v>
      </c>
    </row>
    <row r="1498" spans="1:57" s="65" customFormat="1" ht="12" customHeight="1" x14ac:dyDescent="0.2">
      <c r="A1498" s="43">
        <v>1483</v>
      </c>
      <c r="B1498" s="166"/>
      <c r="C1498" s="166"/>
      <c r="D1498" s="166"/>
      <c r="E1498" s="162"/>
      <c r="F1498" s="166"/>
      <c r="G1498" s="162"/>
      <c r="H1498" s="162"/>
      <c r="I1498" s="189">
        <f t="shared" si="806"/>
        <v>0</v>
      </c>
      <c r="J1498" s="195"/>
      <c r="K1498" s="162"/>
      <c r="L1498" s="168"/>
      <c r="M1498" s="75">
        <f>_xlfn.XLOOKUP(L1498,list_vat[Страна],list_vat[Ставка НДС %],0,0)</f>
        <v>0</v>
      </c>
      <c r="N1498" s="162">
        <f t="shared" si="807"/>
        <v>0</v>
      </c>
      <c r="O1498" s="169"/>
      <c r="P1498" s="74">
        <f t="shared" si="828"/>
        <v>0</v>
      </c>
      <c r="Q1498" s="162"/>
      <c r="R1498" s="162" t="str">
        <f t="shared" si="808"/>
        <v>введи курс</v>
      </c>
      <c r="S1498" s="196">
        <f t="shared" si="809"/>
        <v>0</v>
      </c>
      <c r="T1498" s="192">
        <f t="shared" si="810"/>
        <v>0</v>
      </c>
      <c r="U1498" s="76">
        <f t="shared" si="811"/>
        <v>0</v>
      </c>
      <c r="V1498" s="123">
        <f t="shared" si="812"/>
        <v>0</v>
      </c>
      <c r="W1498" s="191"/>
      <c r="X1498" s="170"/>
      <c r="Y1498" s="74">
        <f t="shared" si="797"/>
        <v>0</v>
      </c>
      <c r="Z1498" s="188"/>
      <c r="AA1498" s="130">
        <f t="shared" si="813"/>
        <v>0</v>
      </c>
      <c r="AB1498" s="74">
        <f t="shared" si="814"/>
        <v>0</v>
      </c>
      <c r="AC1498" s="356"/>
      <c r="AD1498" s="130" cm="1">
        <f t="array" ref="AD1498">IFERROR(ROUND((_xlfn.IFS(offer_sale_type="поставка",AB1498,offer_sale_type="транзит",S1498)*(1+AC1498))/E1498,2),0)</f>
        <v>0</v>
      </c>
      <c r="AE1498" s="74">
        <f t="shared" si="815"/>
        <v>0</v>
      </c>
      <c r="AF1498" s="123" cm="1">
        <f t="array" ref="AF1498">IFERROR(ROUND(_xlfn.IFS(offer_sale_type="поставка",AB1498,offer_sale_type="транзит",S1498)*AC1498,2),0)</f>
        <v>0</v>
      </c>
      <c r="AG1498" s="130">
        <f t="shared" si="798"/>
        <v>0</v>
      </c>
      <c r="AH1498" s="74">
        <f t="shared" si="799"/>
        <v>0</v>
      </c>
      <c r="AI1498" s="123">
        <f t="shared" si="800"/>
        <v>0</v>
      </c>
      <c r="AJ1498" s="118">
        <f t="shared" si="816"/>
        <v>0</v>
      </c>
      <c r="AK1498" s="74">
        <f t="shared" si="817"/>
        <v>0</v>
      </c>
      <c r="AL1498" s="174">
        <f t="shared" si="818"/>
        <v>0</v>
      </c>
      <c r="AM1498" s="175">
        <f t="shared" si="801"/>
        <v>0</v>
      </c>
      <c r="AN1498" s="130">
        <f t="shared" si="819"/>
        <v>0</v>
      </c>
      <c r="AO1498" s="74">
        <f t="shared" si="802"/>
        <v>0</v>
      </c>
      <c r="AP1498" s="123">
        <f t="shared" si="820"/>
        <v>0</v>
      </c>
      <c r="AQ1498" s="118">
        <f t="shared" si="803"/>
        <v>0</v>
      </c>
      <c r="AR1498" s="82" t="str">
        <f t="shared" si="821"/>
        <v>https://www.alta.ru/tnved/code//</v>
      </c>
      <c r="AS1498" s="157"/>
      <c r="AT1498" s="162"/>
      <c r="AU1498" s="74">
        <f t="shared" si="804"/>
        <v>0</v>
      </c>
      <c r="AV1498" s="157"/>
      <c r="AW1498" s="75">
        <f>_xlfn.IFNA(VLOOKUP(L1498,list_vat[],3,FALSE),0)</f>
        <v>0</v>
      </c>
      <c r="AX1498" s="74">
        <f t="shared" si="822"/>
        <v>0</v>
      </c>
      <c r="AY1498" s="74">
        <f t="shared" si="823"/>
        <v>0</v>
      </c>
      <c r="AZ1498" s="130">
        <f t="shared" si="824"/>
        <v>0</v>
      </c>
      <c r="BA1498" s="74">
        <f t="shared" si="805"/>
        <v>0</v>
      </c>
      <c r="BB1498" s="193">
        <f t="shared" si="825"/>
        <v>0</v>
      </c>
      <c r="BC1498" s="102">
        <f t="shared" si="826"/>
        <v>0</v>
      </c>
      <c r="BD1498" s="102">
        <f t="shared" si="827"/>
        <v>0</v>
      </c>
      <c r="BE1498" s="413" t="s">
        <v>69</v>
      </c>
    </row>
    <row r="1499" spans="1:57" s="65" customFormat="1" ht="12" customHeight="1" x14ac:dyDescent="0.2">
      <c r="A1499" s="43">
        <v>1484</v>
      </c>
      <c r="B1499" s="166"/>
      <c r="C1499" s="166"/>
      <c r="D1499" s="166"/>
      <c r="E1499" s="162"/>
      <c r="F1499" s="166"/>
      <c r="G1499" s="162"/>
      <c r="H1499" s="162"/>
      <c r="I1499" s="189">
        <f t="shared" si="806"/>
        <v>0</v>
      </c>
      <c r="J1499" s="195"/>
      <c r="K1499" s="162"/>
      <c r="L1499" s="168"/>
      <c r="M1499" s="75">
        <f>_xlfn.XLOOKUP(L1499,list_vat[Страна],list_vat[Ставка НДС %],0,0)</f>
        <v>0</v>
      </c>
      <c r="N1499" s="162">
        <f t="shared" si="807"/>
        <v>0</v>
      </c>
      <c r="O1499" s="169"/>
      <c r="P1499" s="74">
        <f t="shared" si="828"/>
        <v>0</v>
      </c>
      <c r="Q1499" s="162"/>
      <c r="R1499" s="162" t="str">
        <f t="shared" si="808"/>
        <v>введи курс</v>
      </c>
      <c r="S1499" s="196">
        <f t="shared" si="809"/>
        <v>0</v>
      </c>
      <c r="T1499" s="192">
        <f t="shared" si="810"/>
        <v>0</v>
      </c>
      <c r="U1499" s="76">
        <f t="shared" si="811"/>
        <v>0</v>
      </c>
      <c r="V1499" s="123">
        <f t="shared" si="812"/>
        <v>0</v>
      </c>
      <c r="W1499" s="191"/>
      <c r="X1499" s="170"/>
      <c r="Y1499" s="74">
        <f t="shared" si="797"/>
        <v>0</v>
      </c>
      <c r="Z1499" s="188"/>
      <c r="AA1499" s="130">
        <f t="shared" si="813"/>
        <v>0</v>
      </c>
      <c r="AB1499" s="74">
        <f t="shared" si="814"/>
        <v>0</v>
      </c>
      <c r="AC1499" s="356"/>
      <c r="AD1499" s="130" cm="1">
        <f t="array" ref="AD1499">IFERROR(ROUND((_xlfn.IFS(offer_sale_type="поставка",AB1499,offer_sale_type="транзит",S1499)*(1+AC1499))/E1499,2),0)</f>
        <v>0</v>
      </c>
      <c r="AE1499" s="74">
        <f t="shared" si="815"/>
        <v>0</v>
      </c>
      <c r="AF1499" s="123" cm="1">
        <f t="array" ref="AF1499">IFERROR(ROUND(_xlfn.IFS(offer_sale_type="поставка",AB1499,offer_sale_type="транзит",S1499)*AC1499,2),0)</f>
        <v>0</v>
      </c>
      <c r="AG1499" s="130">
        <f t="shared" si="798"/>
        <v>0</v>
      </c>
      <c r="AH1499" s="74">
        <f t="shared" si="799"/>
        <v>0</v>
      </c>
      <c r="AI1499" s="123">
        <f t="shared" si="800"/>
        <v>0</v>
      </c>
      <c r="AJ1499" s="118">
        <f t="shared" si="816"/>
        <v>0</v>
      </c>
      <c r="AK1499" s="74">
        <f t="shared" si="817"/>
        <v>0</v>
      </c>
      <c r="AL1499" s="174">
        <f t="shared" si="818"/>
        <v>0</v>
      </c>
      <c r="AM1499" s="175">
        <f t="shared" si="801"/>
        <v>0</v>
      </c>
      <c r="AN1499" s="130">
        <f t="shared" si="819"/>
        <v>0</v>
      </c>
      <c r="AO1499" s="74">
        <f t="shared" si="802"/>
        <v>0</v>
      </c>
      <c r="AP1499" s="123">
        <f t="shared" si="820"/>
        <v>0</v>
      </c>
      <c r="AQ1499" s="118">
        <f t="shared" si="803"/>
        <v>0</v>
      </c>
      <c r="AR1499" s="82" t="str">
        <f t="shared" si="821"/>
        <v>https://www.alta.ru/tnved/code//</v>
      </c>
      <c r="AS1499" s="157"/>
      <c r="AT1499" s="162"/>
      <c r="AU1499" s="74">
        <f t="shared" si="804"/>
        <v>0</v>
      </c>
      <c r="AV1499" s="157"/>
      <c r="AW1499" s="75">
        <f>_xlfn.IFNA(VLOOKUP(L1499,list_vat[],3,FALSE),0)</f>
        <v>0</v>
      </c>
      <c r="AX1499" s="74">
        <f t="shared" si="822"/>
        <v>0</v>
      </c>
      <c r="AY1499" s="74">
        <f t="shared" si="823"/>
        <v>0</v>
      </c>
      <c r="AZ1499" s="130">
        <f t="shared" si="824"/>
        <v>0</v>
      </c>
      <c r="BA1499" s="74">
        <f t="shared" si="805"/>
        <v>0</v>
      </c>
      <c r="BB1499" s="193">
        <f t="shared" si="825"/>
        <v>0</v>
      </c>
      <c r="BC1499" s="102">
        <f t="shared" si="826"/>
        <v>0</v>
      </c>
      <c r="BD1499" s="102">
        <f t="shared" si="827"/>
        <v>0</v>
      </c>
      <c r="BE1499" s="413" t="s">
        <v>69</v>
      </c>
    </row>
    <row r="1500" spans="1:57" s="65" customFormat="1" ht="12" customHeight="1" x14ac:dyDescent="0.2">
      <c r="A1500" s="43">
        <v>1485</v>
      </c>
      <c r="B1500" s="166"/>
      <c r="C1500" s="166"/>
      <c r="D1500" s="166"/>
      <c r="E1500" s="162"/>
      <c r="F1500" s="166"/>
      <c r="G1500" s="162"/>
      <c r="H1500" s="162"/>
      <c r="I1500" s="189">
        <f t="shared" si="806"/>
        <v>0</v>
      </c>
      <c r="J1500" s="195"/>
      <c r="K1500" s="162"/>
      <c r="L1500" s="168"/>
      <c r="M1500" s="75">
        <f>_xlfn.XLOOKUP(L1500,list_vat[Страна],list_vat[Ставка НДС %],0,0)</f>
        <v>0</v>
      </c>
      <c r="N1500" s="162">
        <f t="shared" si="807"/>
        <v>0</v>
      </c>
      <c r="O1500" s="169"/>
      <c r="P1500" s="74">
        <f t="shared" si="828"/>
        <v>0</v>
      </c>
      <c r="Q1500" s="162"/>
      <c r="R1500" s="162" t="str">
        <f t="shared" si="808"/>
        <v>введи курс</v>
      </c>
      <c r="S1500" s="196">
        <f t="shared" si="809"/>
        <v>0</v>
      </c>
      <c r="T1500" s="192">
        <f t="shared" si="810"/>
        <v>0</v>
      </c>
      <c r="U1500" s="76">
        <f t="shared" si="811"/>
        <v>0</v>
      </c>
      <c r="V1500" s="123">
        <f t="shared" si="812"/>
        <v>0</v>
      </c>
      <c r="W1500" s="191"/>
      <c r="X1500" s="170"/>
      <c r="Y1500" s="74">
        <f t="shared" si="797"/>
        <v>0</v>
      </c>
      <c r="Z1500" s="188"/>
      <c r="AA1500" s="130">
        <f t="shared" si="813"/>
        <v>0</v>
      </c>
      <c r="AB1500" s="74">
        <f t="shared" si="814"/>
        <v>0</v>
      </c>
      <c r="AC1500" s="356"/>
      <c r="AD1500" s="130" cm="1">
        <f t="array" ref="AD1500">IFERROR(ROUND((_xlfn.IFS(offer_sale_type="поставка",AB1500,offer_sale_type="транзит",S1500)*(1+AC1500))/E1500,2),0)</f>
        <v>0</v>
      </c>
      <c r="AE1500" s="74">
        <f t="shared" si="815"/>
        <v>0</v>
      </c>
      <c r="AF1500" s="123" cm="1">
        <f t="array" ref="AF1500">IFERROR(ROUND(_xlfn.IFS(offer_sale_type="поставка",AB1500,offer_sale_type="транзит",S1500)*AC1500,2),0)</f>
        <v>0</v>
      </c>
      <c r="AG1500" s="130">
        <f t="shared" si="798"/>
        <v>0</v>
      </c>
      <c r="AH1500" s="74">
        <f t="shared" si="799"/>
        <v>0</v>
      </c>
      <c r="AI1500" s="123">
        <f t="shared" si="800"/>
        <v>0</v>
      </c>
      <c r="AJ1500" s="118">
        <f t="shared" si="816"/>
        <v>0</v>
      </c>
      <c r="AK1500" s="74">
        <f t="shared" si="817"/>
        <v>0</v>
      </c>
      <c r="AL1500" s="174">
        <f t="shared" si="818"/>
        <v>0</v>
      </c>
      <c r="AM1500" s="175">
        <f t="shared" si="801"/>
        <v>0</v>
      </c>
      <c r="AN1500" s="130">
        <f t="shared" si="819"/>
        <v>0</v>
      </c>
      <c r="AO1500" s="74">
        <f t="shared" si="802"/>
        <v>0</v>
      </c>
      <c r="AP1500" s="123">
        <f t="shared" si="820"/>
        <v>0</v>
      </c>
      <c r="AQ1500" s="118">
        <f t="shared" si="803"/>
        <v>0</v>
      </c>
      <c r="AR1500" s="82" t="str">
        <f t="shared" si="821"/>
        <v>https://www.alta.ru/tnved/code//</v>
      </c>
      <c r="AS1500" s="157"/>
      <c r="AT1500" s="162"/>
      <c r="AU1500" s="74">
        <f t="shared" si="804"/>
        <v>0</v>
      </c>
      <c r="AV1500" s="157"/>
      <c r="AW1500" s="75">
        <f>_xlfn.IFNA(VLOOKUP(L1500,list_vat[],3,FALSE),0)</f>
        <v>0</v>
      </c>
      <c r="AX1500" s="74">
        <f t="shared" si="822"/>
        <v>0</v>
      </c>
      <c r="AY1500" s="74">
        <f t="shared" si="823"/>
        <v>0</v>
      </c>
      <c r="AZ1500" s="130">
        <f t="shared" si="824"/>
        <v>0</v>
      </c>
      <c r="BA1500" s="74">
        <f t="shared" si="805"/>
        <v>0</v>
      </c>
      <c r="BB1500" s="193">
        <f t="shared" si="825"/>
        <v>0</v>
      </c>
      <c r="BC1500" s="102">
        <f t="shared" si="826"/>
        <v>0</v>
      </c>
      <c r="BD1500" s="102">
        <f t="shared" si="827"/>
        <v>0</v>
      </c>
      <c r="BE1500" s="413" t="s">
        <v>69</v>
      </c>
    </row>
    <row r="1501" spans="1:57" s="65" customFormat="1" ht="12" customHeight="1" x14ac:dyDescent="0.2">
      <c r="A1501" s="43">
        <v>1486</v>
      </c>
      <c r="B1501" s="166"/>
      <c r="C1501" s="166"/>
      <c r="D1501" s="166"/>
      <c r="E1501" s="162"/>
      <c r="F1501" s="166"/>
      <c r="G1501" s="162"/>
      <c r="H1501" s="162"/>
      <c r="I1501" s="189">
        <f t="shared" si="806"/>
        <v>0</v>
      </c>
      <c r="J1501" s="195"/>
      <c r="K1501" s="162"/>
      <c r="L1501" s="168"/>
      <c r="M1501" s="75">
        <f>_xlfn.XLOOKUP(L1501,list_vat[Страна],list_vat[Ставка НДС %],0,0)</f>
        <v>0</v>
      </c>
      <c r="N1501" s="162">
        <f t="shared" si="807"/>
        <v>0</v>
      </c>
      <c r="O1501" s="169"/>
      <c r="P1501" s="74">
        <f t="shared" si="828"/>
        <v>0</v>
      </c>
      <c r="Q1501" s="162"/>
      <c r="R1501" s="162" t="str">
        <f t="shared" si="808"/>
        <v>введи курс</v>
      </c>
      <c r="S1501" s="196">
        <f t="shared" si="809"/>
        <v>0</v>
      </c>
      <c r="T1501" s="192">
        <f t="shared" si="810"/>
        <v>0</v>
      </c>
      <c r="U1501" s="76">
        <f t="shared" si="811"/>
        <v>0</v>
      </c>
      <c r="V1501" s="123">
        <f t="shared" si="812"/>
        <v>0</v>
      </c>
      <c r="W1501" s="191"/>
      <c r="X1501" s="170"/>
      <c r="Y1501" s="74">
        <f t="shared" si="797"/>
        <v>0</v>
      </c>
      <c r="Z1501" s="188"/>
      <c r="AA1501" s="130">
        <f t="shared" si="813"/>
        <v>0</v>
      </c>
      <c r="AB1501" s="74">
        <f t="shared" si="814"/>
        <v>0</v>
      </c>
      <c r="AC1501" s="356"/>
      <c r="AD1501" s="130" cm="1">
        <f t="array" ref="AD1501">IFERROR(ROUND((_xlfn.IFS(offer_sale_type="поставка",AB1501,offer_sale_type="транзит",S1501)*(1+AC1501))/E1501,2),0)</f>
        <v>0</v>
      </c>
      <c r="AE1501" s="74">
        <f t="shared" si="815"/>
        <v>0</v>
      </c>
      <c r="AF1501" s="123" cm="1">
        <f t="array" ref="AF1501">IFERROR(ROUND(_xlfn.IFS(offer_sale_type="поставка",AB1501,offer_sale_type="транзит",S1501)*AC1501,2),0)</f>
        <v>0</v>
      </c>
      <c r="AG1501" s="130">
        <f t="shared" si="798"/>
        <v>0</v>
      </c>
      <c r="AH1501" s="74">
        <f t="shared" si="799"/>
        <v>0</v>
      </c>
      <c r="AI1501" s="123">
        <f t="shared" si="800"/>
        <v>0</v>
      </c>
      <c r="AJ1501" s="118">
        <f t="shared" si="816"/>
        <v>0</v>
      </c>
      <c r="AK1501" s="74">
        <f t="shared" si="817"/>
        <v>0</v>
      </c>
      <c r="AL1501" s="174">
        <f t="shared" si="818"/>
        <v>0</v>
      </c>
      <c r="AM1501" s="175">
        <f t="shared" si="801"/>
        <v>0</v>
      </c>
      <c r="AN1501" s="130">
        <f t="shared" si="819"/>
        <v>0</v>
      </c>
      <c r="AO1501" s="74">
        <f t="shared" si="802"/>
        <v>0</v>
      </c>
      <c r="AP1501" s="123">
        <f t="shared" si="820"/>
        <v>0</v>
      </c>
      <c r="AQ1501" s="118">
        <f t="shared" si="803"/>
        <v>0</v>
      </c>
      <c r="AR1501" s="82" t="str">
        <f t="shared" si="821"/>
        <v>https://www.alta.ru/tnved/code//</v>
      </c>
      <c r="AS1501" s="157"/>
      <c r="AT1501" s="162"/>
      <c r="AU1501" s="74">
        <f t="shared" si="804"/>
        <v>0</v>
      </c>
      <c r="AV1501" s="157"/>
      <c r="AW1501" s="75">
        <f>_xlfn.IFNA(VLOOKUP(L1501,list_vat[],3,FALSE),0)</f>
        <v>0</v>
      </c>
      <c r="AX1501" s="74">
        <f t="shared" si="822"/>
        <v>0</v>
      </c>
      <c r="AY1501" s="74">
        <f t="shared" si="823"/>
        <v>0</v>
      </c>
      <c r="AZ1501" s="130">
        <f t="shared" si="824"/>
        <v>0</v>
      </c>
      <c r="BA1501" s="74">
        <f t="shared" si="805"/>
        <v>0</v>
      </c>
      <c r="BB1501" s="193">
        <f t="shared" si="825"/>
        <v>0</v>
      </c>
      <c r="BC1501" s="102">
        <f t="shared" si="826"/>
        <v>0</v>
      </c>
      <c r="BD1501" s="102">
        <f t="shared" si="827"/>
        <v>0</v>
      </c>
      <c r="BE1501" s="413" t="s">
        <v>69</v>
      </c>
    </row>
    <row r="1502" spans="1:57" s="65" customFormat="1" ht="12" customHeight="1" x14ac:dyDescent="0.2">
      <c r="A1502" s="43">
        <v>1487</v>
      </c>
      <c r="B1502" s="166"/>
      <c r="C1502" s="166"/>
      <c r="D1502" s="166"/>
      <c r="E1502" s="162"/>
      <c r="F1502" s="166"/>
      <c r="G1502" s="162"/>
      <c r="H1502" s="162"/>
      <c r="I1502" s="189">
        <f t="shared" si="806"/>
        <v>0</v>
      </c>
      <c r="J1502" s="195"/>
      <c r="K1502" s="162"/>
      <c r="L1502" s="168"/>
      <c r="M1502" s="75">
        <f>_xlfn.XLOOKUP(L1502,list_vat[Страна],list_vat[Ставка НДС %],0,0)</f>
        <v>0</v>
      </c>
      <c r="N1502" s="162">
        <f t="shared" si="807"/>
        <v>0</v>
      </c>
      <c r="O1502" s="169"/>
      <c r="P1502" s="74">
        <f t="shared" si="828"/>
        <v>0</v>
      </c>
      <c r="Q1502" s="162"/>
      <c r="R1502" s="162" t="str">
        <f t="shared" si="808"/>
        <v>введи курс</v>
      </c>
      <c r="S1502" s="196">
        <f t="shared" si="809"/>
        <v>0</v>
      </c>
      <c r="T1502" s="192">
        <f t="shared" si="810"/>
        <v>0</v>
      </c>
      <c r="U1502" s="76">
        <f t="shared" si="811"/>
        <v>0</v>
      </c>
      <c r="V1502" s="123">
        <f t="shared" si="812"/>
        <v>0</v>
      </c>
      <c r="W1502" s="191"/>
      <c r="X1502" s="170"/>
      <c r="Y1502" s="74">
        <f t="shared" si="797"/>
        <v>0</v>
      </c>
      <c r="Z1502" s="188"/>
      <c r="AA1502" s="130">
        <f t="shared" si="813"/>
        <v>0</v>
      </c>
      <c r="AB1502" s="74">
        <f t="shared" si="814"/>
        <v>0</v>
      </c>
      <c r="AC1502" s="356"/>
      <c r="AD1502" s="130" cm="1">
        <f t="array" ref="AD1502">IFERROR(ROUND((_xlfn.IFS(offer_sale_type="поставка",AB1502,offer_sale_type="транзит",S1502)*(1+AC1502))/E1502,2),0)</f>
        <v>0</v>
      </c>
      <c r="AE1502" s="74">
        <f t="shared" si="815"/>
        <v>0</v>
      </c>
      <c r="AF1502" s="123" cm="1">
        <f t="array" ref="AF1502">IFERROR(ROUND(_xlfn.IFS(offer_sale_type="поставка",AB1502,offer_sale_type="транзит",S1502)*AC1502,2),0)</f>
        <v>0</v>
      </c>
      <c r="AG1502" s="130">
        <f t="shared" si="798"/>
        <v>0</v>
      </c>
      <c r="AH1502" s="74">
        <f t="shared" si="799"/>
        <v>0</v>
      </c>
      <c r="AI1502" s="123">
        <f t="shared" si="800"/>
        <v>0</v>
      </c>
      <c r="AJ1502" s="118">
        <f t="shared" si="816"/>
        <v>0</v>
      </c>
      <c r="AK1502" s="74">
        <f t="shared" si="817"/>
        <v>0</v>
      </c>
      <c r="AL1502" s="174">
        <f t="shared" si="818"/>
        <v>0</v>
      </c>
      <c r="AM1502" s="175">
        <f t="shared" si="801"/>
        <v>0</v>
      </c>
      <c r="AN1502" s="130">
        <f t="shared" si="819"/>
        <v>0</v>
      </c>
      <c r="AO1502" s="74">
        <f t="shared" si="802"/>
        <v>0</v>
      </c>
      <c r="AP1502" s="123">
        <f t="shared" si="820"/>
        <v>0</v>
      </c>
      <c r="AQ1502" s="118">
        <f t="shared" si="803"/>
        <v>0</v>
      </c>
      <c r="AR1502" s="82" t="str">
        <f t="shared" si="821"/>
        <v>https://www.alta.ru/tnved/code//</v>
      </c>
      <c r="AS1502" s="157"/>
      <c r="AT1502" s="162"/>
      <c r="AU1502" s="74">
        <f t="shared" si="804"/>
        <v>0</v>
      </c>
      <c r="AV1502" s="157"/>
      <c r="AW1502" s="75">
        <f>_xlfn.IFNA(VLOOKUP(L1502,list_vat[],3,FALSE),0)</f>
        <v>0</v>
      </c>
      <c r="AX1502" s="74">
        <f t="shared" si="822"/>
        <v>0</v>
      </c>
      <c r="AY1502" s="74">
        <f t="shared" si="823"/>
        <v>0</v>
      </c>
      <c r="AZ1502" s="130">
        <f t="shared" si="824"/>
        <v>0</v>
      </c>
      <c r="BA1502" s="74">
        <f t="shared" si="805"/>
        <v>0</v>
      </c>
      <c r="BB1502" s="193">
        <f t="shared" si="825"/>
        <v>0</v>
      </c>
      <c r="BC1502" s="102">
        <f t="shared" si="826"/>
        <v>0</v>
      </c>
      <c r="BD1502" s="102">
        <f t="shared" si="827"/>
        <v>0</v>
      </c>
      <c r="BE1502" s="413" t="s">
        <v>69</v>
      </c>
    </row>
    <row r="1503" spans="1:57" s="65" customFormat="1" ht="12" customHeight="1" x14ac:dyDescent="0.2">
      <c r="A1503" s="43">
        <v>1488</v>
      </c>
      <c r="B1503" s="166"/>
      <c r="C1503" s="166"/>
      <c r="D1503" s="166"/>
      <c r="E1503" s="162"/>
      <c r="F1503" s="166"/>
      <c r="G1503" s="162"/>
      <c r="H1503" s="162"/>
      <c r="I1503" s="189">
        <f t="shared" si="806"/>
        <v>0</v>
      </c>
      <c r="J1503" s="195"/>
      <c r="K1503" s="162"/>
      <c r="L1503" s="168"/>
      <c r="M1503" s="75">
        <f>_xlfn.XLOOKUP(L1503,list_vat[Страна],list_vat[Ставка НДС %],0,0)</f>
        <v>0</v>
      </c>
      <c r="N1503" s="162">
        <f t="shared" si="807"/>
        <v>0</v>
      </c>
      <c r="O1503" s="169"/>
      <c r="P1503" s="74">
        <f t="shared" si="828"/>
        <v>0</v>
      </c>
      <c r="Q1503" s="162"/>
      <c r="R1503" s="162" t="str">
        <f t="shared" si="808"/>
        <v>введи курс</v>
      </c>
      <c r="S1503" s="196">
        <f t="shared" si="809"/>
        <v>0</v>
      </c>
      <c r="T1503" s="192">
        <f t="shared" si="810"/>
        <v>0</v>
      </c>
      <c r="U1503" s="76">
        <f t="shared" si="811"/>
        <v>0</v>
      </c>
      <c r="V1503" s="123">
        <f t="shared" si="812"/>
        <v>0</v>
      </c>
      <c r="W1503" s="191"/>
      <c r="X1503" s="170"/>
      <c r="Y1503" s="74">
        <f t="shared" si="797"/>
        <v>0</v>
      </c>
      <c r="Z1503" s="188"/>
      <c r="AA1503" s="130">
        <f t="shared" si="813"/>
        <v>0</v>
      </c>
      <c r="AB1503" s="74">
        <f t="shared" si="814"/>
        <v>0</v>
      </c>
      <c r="AC1503" s="356"/>
      <c r="AD1503" s="130" cm="1">
        <f t="array" ref="AD1503">IFERROR(ROUND((_xlfn.IFS(offer_sale_type="поставка",AB1503,offer_sale_type="транзит",S1503)*(1+AC1503))/E1503,2),0)</f>
        <v>0</v>
      </c>
      <c r="AE1503" s="74">
        <f t="shared" si="815"/>
        <v>0</v>
      </c>
      <c r="AF1503" s="123" cm="1">
        <f t="array" ref="AF1503">IFERROR(ROUND(_xlfn.IFS(offer_sale_type="поставка",AB1503,offer_sale_type="транзит",S1503)*AC1503,2),0)</f>
        <v>0</v>
      </c>
      <c r="AG1503" s="130">
        <f t="shared" si="798"/>
        <v>0</v>
      </c>
      <c r="AH1503" s="74">
        <f t="shared" si="799"/>
        <v>0</v>
      </c>
      <c r="AI1503" s="123">
        <f t="shared" si="800"/>
        <v>0</v>
      </c>
      <c r="AJ1503" s="118">
        <f t="shared" si="816"/>
        <v>0</v>
      </c>
      <c r="AK1503" s="74">
        <f t="shared" si="817"/>
        <v>0</v>
      </c>
      <c r="AL1503" s="174">
        <f t="shared" si="818"/>
        <v>0</v>
      </c>
      <c r="AM1503" s="175">
        <f t="shared" si="801"/>
        <v>0</v>
      </c>
      <c r="AN1503" s="130">
        <f t="shared" si="819"/>
        <v>0</v>
      </c>
      <c r="AO1503" s="74">
        <f t="shared" si="802"/>
        <v>0</v>
      </c>
      <c r="AP1503" s="123">
        <f t="shared" si="820"/>
        <v>0</v>
      </c>
      <c r="AQ1503" s="118">
        <f t="shared" si="803"/>
        <v>0</v>
      </c>
      <c r="AR1503" s="82" t="str">
        <f t="shared" si="821"/>
        <v>https://www.alta.ru/tnved/code//</v>
      </c>
      <c r="AS1503" s="157"/>
      <c r="AT1503" s="162"/>
      <c r="AU1503" s="74">
        <f t="shared" si="804"/>
        <v>0</v>
      </c>
      <c r="AV1503" s="157"/>
      <c r="AW1503" s="75">
        <f>_xlfn.IFNA(VLOOKUP(L1503,list_vat[],3,FALSE),0)</f>
        <v>0</v>
      </c>
      <c r="AX1503" s="74">
        <f t="shared" si="822"/>
        <v>0</v>
      </c>
      <c r="AY1503" s="74">
        <f t="shared" si="823"/>
        <v>0</v>
      </c>
      <c r="AZ1503" s="130">
        <f t="shared" si="824"/>
        <v>0</v>
      </c>
      <c r="BA1503" s="74">
        <f t="shared" si="805"/>
        <v>0</v>
      </c>
      <c r="BB1503" s="193">
        <f t="shared" si="825"/>
        <v>0</v>
      </c>
      <c r="BC1503" s="102">
        <f t="shared" si="826"/>
        <v>0</v>
      </c>
      <c r="BD1503" s="102">
        <f t="shared" si="827"/>
        <v>0</v>
      </c>
      <c r="BE1503" s="413" t="s">
        <v>69</v>
      </c>
    </row>
    <row r="1504" spans="1:57" s="65" customFormat="1" ht="12" customHeight="1" x14ac:dyDescent="0.2">
      <c r="A1504" s="43">
        <v>1489</v>
      </c>
      <c r="B1504" s="166"/>
      <c r="C1504" s="166"/>
      <c r="D1504" s="166"/>
      <c r="E1504" s="162"/>
      <c r="F1504" s="166"/>
      <c r="G1504" s="162"/>
      <c r="H1504" s="162"/>
      <c r="I1504" s="189">
        <f t="shared" si="806"/>
        <v>0</v>
      </c>
      <c r="J1504" s="195"/>
      <c r="K1504" s="162"/>
      <c r="L1504" s="168"/>
      <c r="M1504" s="75">
        <f>_xlfn.XLOOKUP(L1504,list_vat[Страна],list_vat[Ставка НДС %],0,0)</f>
        <v>0</v>
      </c>
      <c r="N1504" s="162">
        <f t="shared" si="807"/>
        <v>0</v>
      </c>
      <c r="O1504" s="169"/>
      <c r="P1504" s="74">
        <f t="shared" si="828"/>
        <v>0</v>
      </c>
      <c r="Q1504" s="162"/>
      <c r="R1504" s="162" t="str">
        <f t="shared" si="808"/>
        <v>введи курс</v>
      </c>
      <c r="S1504" s="196">
        <f t="shared" si="809"/>
        <v>0</v>
      </c>
      <c r="T1504" s="192">
        <f t="shared" si="810"/>
        <v>0</v>
      </c>
      <c r="U1504" s="76">
        <f t="shared" si="811"/>
        <v>0</v>
      </c>
      <c r="V1504" s="123">
        <f t="shared" si="812"/>
        <v>0</v>
      </c>
      <c r="W1504" s="191"/>
      <c r="X1504" s="170"/>
      <c r="Y1504" s="74">
        <f t="shared" si="797"/>
        <v>0</v>
      </c>
      <c r="Z1504" s="188"/>
      <c r="AA1504" s="130">
        <f t="shared" si="813"/>
        <v>0</v>
      </c>
      <c r="AB1504" s="74">
        <f t="shared" si="814"/>
        <v>0</v>
      </c>
      <c r="AC1504" s="356"/>
      <c r="AD1504" s="130" cm="1">
        <f t="array" ref="AD1504">IFERROR(ROUND((_xlfn.IFS(offer_sale_type="поставка",AB1504,offer_sale_type="транзит",S1504)*(1+AC1504))/E1504,2),0)</f>
        <v>0</v>
      </c>
      <c r="AE1504" s="74">
        <f t="shared" si="815"/>
        <v>0</v>
      </c>
      <c r="AF1504" s="123" cm="1">
        <f t="array" ref="AF1504">IFERROR(ROUND(_xlfn.IFS(offer_sale_type="поставка",AB1504,offer_sale_type="транзит",S1504)*AC1504,2),0)</f>
        <v>0</v>
      </c>
      <c r="AG1504" s="130">
        <f t="shared" si="798"/>
        <v>0</v>
      </c>
      <c r="AH1504" s="74">
        <f t="shared" si="799"/>
        <v>0</v>
      </c>
      <c r="AI1504" s="123">
        <f t="shared" si="800"/>
        <v>0</v>
      </c>
      <c r="AJ1504" s="118">
        <f t="shared" si="816"/>
        <v>0</v>
      </c>
      <c r="AK1504" s="74">
        <f t="shared" si="817"/>
        <v>0</v>
      </c>
      <c r="AL1504" s="174">
        <f t="shared" si="818"/>
        <v>0</v>
      </c>
      <c r="AM1504" s="175">
        <f t="shared" si="801"/>
        <v>0</v>
      </c>
      <c r="AN1504" s="130">
        <f t="shared" si="819"/>
        <v>0</v>
      </c>
      <c r="AO1504" s="74">
        <f t="shared" si="802"/>
        <v>0</v>
      </c>
      <c r="AP1504" s="123">
        <f t="shared" si="820"/>
        <v>0</v>
      </c>
      <c r="AQ1504" s="118">
        <f t="shared" si="803"/>
        <v>0</v>
      </c>
      <c r="AR1504" s="82" t="str">
        <f t="shared" si="821"/>
        <v>https://www.alta.ru/tnved/code//</v>
      </c>
      <c r="AS1504" s="157"/>
      <c r="AT1504" s="162"/>
      <c r="AU1504" s="74">
        <f t="shared" si="804"/>
        <v>0</v>
      </c>
      <c r="AV1504" s="157"/>
      <c r="AW1504" s="75">
        <f>_xlfn.IFNA(VLOOKUP(L1504,list_vat[],3,FALSE),0)</f>
        <v>0</v>
      </c>
      <c r="AX1504" s="74">
        <f t="shared" si="822"/>
        <v>0</v>
      </c>
      <c r="AY1504" s="74">
        <f t="shared" si="823"/>
        <v>0</v>
      </c>
      <c r="AZ1504" s="130">
        <f t="shared" si="824"/>
        <v>0</v>
      </c>
      <c r="BA1504" s="74">
        <f t="shared" si="805"/>
        <v>0</v>
      </c>
      <c r="BB1504" s="193">
        <f t="shared" si="825"/>
        <v>0</v>
      </c>
      <c r="BC1504" s="102">
        <f t="shared" si="826"/>
        <v>0</v>
      </c>
      <c r="BD1504" s="102">
        <f t="shared" si="827"/>
        <v>0</v>
      </c>
      <c r="BE1504" s="413" t="s">
        <v>69</v>
      </c>
    </row>
    <row r="1505" spans="1:57" s="65" customFormat="1" ht="12" customHeight="1" x14ac:dyDescent="0.2">
      <c r="A1505" s="43">
        <v>1490</v>
      </c>
      <c r="B1505" s="166"/>
      <c r="C1505" s="166"/>
      <c r="D1505" s="166"/>
      <c r="E1505" s="162"/>
      <c r="F1505" s="166"/>
      <c r="G1505" s="162"/>
      <c r="H1505" s="162"/>
      <c r="I1505" s="189">
        <f t="shared" si="806"/>
        <v>0</v>
      </c>
      <c r="J1505" s="195"/>
      <c r="K1505" s="162"/>
      <c r="L1505" s="168"/>
      <c r="M1505" s="75">
        <f>_xlfn.XLOOKUP(L1505,list_vat[Страна],list_vat[Ставка НДС %],0,0)</f>
        <v>0</v>
      </c>
      <c r="N1505" s="162">
        <f t="shared" si="807"/>
        <v>0</v>
      </c>
      <c r="O1505" s="169"/>
      <c r="P1505" s="74">
        <f t="shared" si="828"/>
        <v>0</v>
      </c>
      <c r="Q1505" s="162"/>
      <c r="R1505" s="162" t="str">
        <f t="shared" si="808"/>
        <v>введи курс</v>
      </c>
      <c r="S1505" s="196">
        <f t="shared" si="809"/>
        <v>0</v>
      </c>
      <c r="T1505" s="192">
        <f t="shared" si="810"/>
        <v>0</v>
      </c>
      <c r="U1505" s="76">
        <f t="shared" si="811"/>
        <v>0</v>
      </c>
      <c r="V1505" s="123">
        <f t="shared" si="812"/>
        <v>0</v>
      </c>
      <c r="W1505" s="191"/>
      <c r="X1505" s="170"/>
      <c r="Y1505" s="74">
        <f t="shared" si="797"/>
        <v>0</v>
      </c>
      <c r="Z1505" s="188"/>
      <c r="AA1505" s="130">
        <f t="shared" si="813"/>
        <v>0</v>
      </c>
      <c r="AB1505" s="74">
        <f t="shared" si="814"/>
        <v>0</v>
      </c>
      <c r="AC1505" s="356"/>
      <c r="AD1505" s="130" cm="1">
        <f t="array" ref="AD1505">IFERROR(ROUND((_xlfn.IFS(offer_sale_type="поставка",AB1505,offer_sale_type="транзит",S1505)*(1+AC1505))/E1505,2),0)</f>
        <v>0</v>
      </c>
      <c r="AE1505" s="74">
        <f t="shared" si="815"/>
        <v>0</v>
      </c>
      <c r="AF1505" s="123" cm="1">
        <f t="array" ref="AF1505">IFERROR(ROUND(_xlfn.IFS(offer_sale_type="поставка",AB1505,offer_sale_type="транзит",S1505)*AC1505,2),0)</f>
        <v>0</v>
      </c>
      <c r="AG1505" s="130">
        <f t="shared" si="798"/>
        <v>0</v>
      </c>
      <c r="AH1505" s="74">
        <f t="shared" si="799"/>
        <v>0</v>
      </c>
      <c r="AI1505" s="123">
        <f t="shared" si="800"/>
        <v>0</v>
      </c>
      <c r="AJ1505" s="118">
        <f t="shared" si="816"/>
        <v>0</v>
      </c>
      <c r="AK1505" s="74">
        <f t="shared" si="817"/>
        <v>0</v>
      </c>
      <c r="AL1505" s="174">
        <f t="shared" si="818"/>
        <v>0</v>
      </c>
      <c r="AM1505" s="175">
        <f t="shared" si="801"/>
        <v>0</v>
      </c>
      <c r="AN1505" s="130">
        <f t="shared" si="819"/>
        <v>0</v>
      </c>
      <c r="AO1505" s="74">
        <f t="shared" si="802"/>
        <v>0</v>
      </c>
      <c r="AP1505" s="123">
        <f t="shared" si="820"/>
        <v>0</v>
      </c>
      <c r="AQ1505" s="118">
        <f t="shared" si="803"/>
        <v>0</v>
      </c>
      <c r="AR1505" s="82" t="str">
        <f t="shared" si="821"/>
        <v>https://www.alta.ru/tnved/code//</v>
      </c>
      <c r="AS1505" s="157"/>
      <c r="AT1505" s="162"/>
      <c r="AU1505" s="74">
        <f t="shared" si="804"/>
        <v>0</v>
      </c>
      <c r="AV1505" s="157"/>
      <c r="AW1505" s="75">
        <f>_xlfn.IFNA(VLOOKUP(L1505,list_vat[],3,FALSE),0)</f>
        <v>0</v>
      </c>
      <c r="AX1505" s="74">
        <f t="shared" si="822"/>
        <v>0</v>
      </c>
      <c r="AY1505" s="74">
        <f t="shared" si="823"/>
        <v>0</v>
      </c>
      <c r="AZ1505" s="130">
        <f t="shared" si="824"/>
        <v>0</v>
      </c>
      <c r="BA1505" s="74">
        <f t="shared" si="805"/>
        <v>0</v>
      </c>
      <c r="BB1505" s="193">
        <f t="shared" si="825"/>
        <v>0</v>
      </c>
      <c r="BC1505" s="102">
        <f t="shared" si="826"/>
        <v>0</v>
      </c>
      <c r="BD1505" s="102">
        <f t="shared" si="827"/>
        <v>0</v>
      </c>
      <c r="BE1505" s="413" t="s">
        <v>69</v>
      </c>
    </row>
    <row r="1506" spans="1:57" s="65" customFormat="1" ht="12" customHeight="1" x14ac:dyDescent="0.2">
      <c r="A1506" s="43">
        <v>1491</v>
      </c>
      <c r="B1506" s="166"/>
      <c r="C1506" s="166"/>
      <c r="D1506" s="166"/>
      <c r="E1506" s="162"/>
      <c r="F1506" s="166"/>
      <c r="G1506" s="162"/>
      <c r="H1506" s="162"/>
      <c r="I1506" s="189">
        <f t="shared" si="806"/>
        <v>0</v>
      </c>
      <c r="J1506" s="195"/>
      <c r="K1506" s="162"/>
      <c r="L1506" s="168"/>
      <c r="M1506" s="75">
        <f>_xlfn.XLOOKUP(L1506,list_vat[Страна],list_vat[Ставка НДС %],0,0)</f>
        <v>0</v>
      </c>
      <c r="N1506" s="162">
        <f t="shared" si="807"/>
        <v>0</v>
      </c>
      <c r="O1506" s="169"/>
      <c r="P1506" s="74">
        <f t="shared" si="828"/>
        <v>0</v>
      </c>
      <c r="Q1506" s="162"/>
      <c r="R1506" s="162" t="str">
        <f t="shared" si="808"/>
        <v>введи курс</v>
      </c>
      <c r="S1506" s="196">
        <f t="shared" si="809"/>
        <v>0</v>
      </c>
      <c r="T1506" s="192">
        <f t="shared" si="810"/>
        <v>0</v>
      </c>
      <c r="U1506" s="76">
        <f t="shared" si="811"/>
        <v>0</v>
      </c>
      <c r="V1506" s="123">
        <f t="shared" si="812"/>
        <v>0</v>
      </c>
      <c r="W1506" s="191"/>
      <c r="X1506" s="170"/>
      <c r="Y1506" s="74">
        <f t="shared" si="797"/>
        <v>0</v>
      </c>
      <c r="Z1506" s="188"/>
      <c r="AA1506" s="130">
        <f t="shared" si="813"/>
        <v>0</v>
      </c>
      <c r="AB1506" s="74">
        <f t="shared" si="814"/>
        <v>0</v>
      </c>
      <c r="AC1506" s="356"/>
      <c r="AD1506" s="130" cm="1">
        <f t="array" ref="AD1506">IFERROR(ROUND((_xlfn.IFS(offer_sale_type="поставка",AB1506,offer_sale_type="транзит",S1506)*(1+AC1506))/E1506,2),0)</f>
        <v>0</v>
      </c>
      <c r="AE1506" s="74">
        <f t="shared" si="815"/>
        <v>0</v>
      </c>
      <c r="AF1506" s="123" cm="1">
        <f t="array" ref="AF1506">IFERROR(ROUND(_xlfn.IFS(offer_sale_type="поставка",AB1506,offer_sale_type="транзит",S1506)*AC1506,2),0)</f>
        <v>0</v>
      </c>
      <c r="AG1506" s="130">
        <f t="shared" si="798"/>
        <v>0</v>
      </c>
      <c r="AH1506" s="74">
        <f t="shared" si="799"/>
        <v>0</v>
      </c>
      <c r="AI1506" s="123">
        <f t="shared" si="800"/>
        <v>0</v>
      </c>
      <c r="AJ1506" s="118">
        <f t="shared" si="816"/>
        <v>0</v>
      </c>
      <c r="AK1506" s="74">
        <f t="shared" si="817"/>
        <v>0</v>
      </c>
      <c r="AL1506" s="174">
        <f t="shared" si="818"/>
        <v>0</v>
      </c>
      <c r="AM1506" s="175">
        <f t="shared" si="801"/>
        <v>0</v>
      </c>
      <c r="AN1506" s="130">
        <f t="shared" si="819"/>
        <v>0</v>
      </c>
      <c r="AO1506" s="74">
        <f t="shared" si="802"/>
        <v>0</v>
      </c>
      <c r="AP1506" s="123">
        <f t="shared" si="820"/>
        <v>0</v>
      </c>
      <c r="AQ1506" s="118">
        <f t="shared" si="803"/>
        <v>0</v>
      </c>
      <c r="AR1506" s="82" t="str">
        <f t="shared" si="821"/>
        <v>https://www.alta.ru/tnved/code//</v>
      </c>
      <c r="AS1506" s="157"/>
      <c r="AT1506" s="162"/>
      <c r="AU1506" s="74">
        <f t="shared" si="804"/>
        <v>0</v>
      </c>
      <c r="AV1506" s="157"/>
      <c r="AW1506" s="75">
        <f>_xlfn.IFNA(VLOOKUP(L1506,list_vat[],3,FALSE),0)</f>
        <v>0</v>
      </c>
      <c r="AX1506" s="74">
        <f t="shared" si="822"/>
        <v>0</v>
      </c>
      <c r="AY1506" s="74">
        <f t="shared" si="823"/>
        <v>0</v>
      </c>
      <c r="AZ1506" s="130">
        <f t="shared" si="824"/>
        <v>0</v>
      </c>
      <c r="BA1506" s="74">
        <f t="shared" si="805"/>
        <v>0</v>
      </c>
      <c r="BB1506" s="193">
        <f t="shared" si="825"/>
        <v>0</v>
      </c>
      <c r="BC1506" s="102">
        <f t="shared" si="826"/>
        <v>0</v>
      </c>
      <c r="BD1506" s="102">
        <f t="shared" si="827"/>
        <v>0</v>
      </c>
      <c r="BE1506" s="413" t="s">
        <v>69</v>
      </c>
    </row>
    <row r="1507" spans="1:57" s="65" customFormat="1" ht="12" customHeight="1" x14ac:dyDescent="0.2">
      <c r="A1507" s="43">
        <v>1492</v>
      </c>
      <c r="B1507" s="166"/>
      <c r="C1507" s="166"/>
      <c r="D1507" s="166"/>
      <c r="E1507" s="162"/>
      <c r="F1507" s="166"/>
      <c r="G1507" s="162"/>
      <c r="H1507" s="162"/>
      <c r="I1507" s="189">
        <f t="shared" si="806"/>
        <v>0</v>
      </c>
      <c r="J1507" s="195"/>
      <c r="K1507" s="162"/>
      <c r="L1507" s="168"/>
      <c r="M1507" s="75">
        <f>_xlfn.XLOOKUP(L1507,list_vat[Страна],list_vat[Ставка НДС %],0,0)</f>
        <v>0</v>
      </c>
      <c r="N1507" s="162">
        <f t="shared" si="807"/>
        <v>0</v>
      </c>
      <c r="O1507" s="169"/>
      <c r="P1507" s="74">
        <f t="shared" si="828"/>
        <v>0</v>
      </c>
      <c r="Q1507" s="162"/>
      <c r="R1507" s="162" t="str">
        <f t="shared" si="808"/>
        <v>введи курс</v>
      </c>
      <c r="S1507" s="196">
        <f t="shared" si="809"/>
        <v>0</v>
      </c>
      <c r="T1507" s="192">
        <f t="shared" si="810"/>
        <v>0</v>
      </c>
      <c r="U1507" s="76">
        <f t="shared" si="811"/>
        <v>0</v>
      </c>
      <c r="V1507" s="123">
        <f t="shared" si="812"/>
        <v>0</v>
      </c>
      <c r="W1507" s="191"/>
      <c r="X1507" s="170"/>
      <c r="Y1507" s="74">
        <f t="shared" si="797"/>
        <v>0</v>
      </c>
      <c r="Z1507" s="188"/>
      <c r="AA1507" s="130">
        <f t="shared" si="813"/>
        <v>0</v>
      </c>
      <c r="AB1507" s="74">
        <f t="shared" si="814"/>
        <v>0</v>
      </c>
      <c r="AC1507" s="356"/>
      <c r="AD1507" s="130" cm="1">
        <f t="array" ref="AD1507">IFERROR(ROUND((_xlfn.IFS(offer_sale_type="поставка",AB1507,offer_sale_type="транзит",S1507)*(1+AC1507))/E1507,2),0)</f>
        <v>0</v>
      </c>
      <c r="AE1507" s="74">
        <f t="shared" si="815"/>
        <v>0</v>
      </c>
      <c r="AF1507" s="123" cm="1">
        <f t="array" ref="AF1507">IFERROR(ROUND(_xlfn.IFS(offer_sale_type="поставка",AB1507,offer_sale_type="транзит",S1507)*AC1507,2),0)</f>
        <v>0</v>
      </c>
      <c r="AG1507" s="130">
        <f t="shared" si="798"/>
        <v>0</v>
      </c>
      <c r="AH1507" s="74">
        <f t="shared" si="799"/>
        <v>0</v>
      </c>
      <c r="AI1507" s="123">
        <f t="shared" si="800"/>
        <v>0</v>
      </c>
      <c r="AJ1507" s="118">
        <f t="shared" si="816"/>
        <v>0</v>
      </c>
      <c r="AK1507" s="74">
        <f t="shared" si="817"/>
        <v>0</v>
      </c>
      <c r="AL1507" s="174">
        <f t="shared" si="818"/>
        <v>0</v>
      </c>
      <c r="AM1507" s="175">
        <f t="shared" si="801"/>
        <v>0</v>
      </c>
      <c r="AN1507" s="130">
        <f t="shared" si="819"/>
        <v>0</v>
      </c>
      <c r="AO1507" s="74">
        <f t="shared" si="802"/>
        <v>0</v>
      </c>
      <c r="AP1507" s="123">
        <f t="shared" si="820"/>
        <v>0</v>
      </c>
      <c r="AQ1507" s="118">
        <f t="shared" si="803"/>
        <v>0</v>
      </c>
      <c r="AR1507" s="82" t="str">
        <f t="shared" si="821"/>
        <v>https://www.alta.ru/tnved/code//</v>
      </c>
      <c r="AS1507" s="157"/>
      <c r="AT1507" s="162"/>
      <c r="AU1507" s="74">
        <f t="shared" si="804"/>
        <v>0</v>
      </c>
      <c r="AV1507" s="157"/>
      <c r="AW1507" s="75">
        <f>_xlfn.IFNA(VLOOKUP(L1507,list_vat[],3,FALSE),0)</f>
        <v>0</v>
      </c>
      <c r="AX1507" s="74">
        <f t="shared" si="822"/>
        <v>0</v>
      </c>
      <c r="AY1507" s="74">
        <f t="shared" si="823"/>
        <v>0</v>
      </c>
      <c r="AZ1507" s="130">
        <f t="shared" si="824"/>
        <v>0</v>
      </c>
      <c r="BA1507" s="74">
        <f t="shared" si="805"/>
        <v>0</v>
      </c>
      <c r="BB1507" s="193">
        <f t="shared" si="825"/>
        <v>0</v>
      </c>
      <c r="BC1507" s="102">
        <f t="shared" si="826"/>
        <v>0</v>
      </c>
      <c r="BD1507" s="102">
        <f t="shared" si="827"/>
        <v>0</v>
      </c>
      <c r="BE1507" s="413" t="s">
        <v>69</v>
      </c>
    </row>
    <row r="1508" spans="1:57" s="65" customFormat="1" ht="12" customHeight="1" x14ac:dyDescent="0.2">
      <c r="A1508" s="43">
        <v>1493</v>
      </c>
      <c r="B1508" s="166"/>
      <c r="C1508" s="166"/>
      <c r="D1508" s="166"/>
      <c r="E1508" s="162"/>
      <c r="F1508" s="166"/>
      <c r="G1508" s="162"/>
      <c r="H1508" s="162"/>
      <c r="I1508" s="189">
        <f t="shared" si="806"/>
        <v>0</v>
      </c>
      <c r="J1508" s="195"/>
      <c r="K1508" s="162"/>
      <c r="L1508" s="168"/>
      <c r="M1508" s="75">
        <f>_xlfn.XLOOKUP(L1508,list_vat[Страна],list_vat[Ставка НДС %],0,0)</f>
        <v>0</v>
      </c>
      <c r="N1508" s="162">
        <f t="shared" si="807"/>
        <v>0</v>
      </c>
      <c r="O1508" s="169"/>
      <c r="P1508" s="74">
        <f t="shared" si="828"/>
        <v>0</v>
      </c>
      <c r="Q1508" s="162"/>
      <c r="R1508" s="162" t="str">
        <f t="shared" si="808"/>
        <v>введи курс</v>
      </c>
      <c r="S1508" s="196">
        <f t="shared" si="809"/>
        <v>0</v>
      </c>
      <c r="T1508" s="192">
        <f t="shared" si="810"/>
        <v>0</v>
      </c>
      <c r="U1508" s="76">
        <f t="shared" si="811"/>
        <v>0</v>
      </c>
      <c r="V1508" s="123">
        <f t="shared" si="812"/>
        <v>0</v>
      </c>
      <c r="W1508" s="191"/>
      <c r="X1508" s="170"/>
      <c r="Y1508" s="74">
        <f t="shared" si="797"/>
        <v>0</v>
      </c>
      <c r="Z1508" s="188"/>
      <c r="AA1508" s="130">
        <f t="shared" si="813"/>
        <v>0</v>
      </c>
      <c r="AB1508" s="74">
        <f t="shared" si="814"/>
        <v>0</v>
      </c>
      <c r="AC1508" s="356"/>
      <c r="AD1508" s="130" cm="1">
        <f t="array" ref="AD1508">IFERROR(ROUND((_xlfn.IFS(offer_sale_type="поставка",AB1508,offer_sale_type="транзит",S1508)*(1+AC1508))/E1508,2),0)</f>
        <v>0</v>
      </c>
      <c r="AE1508" s="74">
        <f t="shared" si="815"/>
        <v>0</v>
      </c>
      <c r="AF1508" s="123" cm="1">
        <f t="array" ref="AF1508">IFERROR(ROUND(_xlfn.IFS(offer_sale_type="поставка",AB1508,offer_sale_type="транзит",S1508)*AC1508,2),0)</f>
        <v>0</v>
      </c>
      <c r="AG1508" s="130">
        <f t="shared" si="798"/>
        <v>0</v>
      </c>
      <c r="AH1508" s="74">
        <f t="shared" si="799"/>
        <v>0</v>
      </c>
      <c r="AI1508" s="123">
        <f t="shared" si="800"/>
        <v>0</v>
      </c>
      <c r="AJ1508" s="118">
        <f t="shared" si="816"/>
        <v>0</v>
      </c>
      <c r="AK1508" s="74">
        <f t="shared" si="817"/>
        <v>0</v>
      </c>
      <c r="AL1508" s="174">
        <f t="shared" si="818"/>
        <v>0</v>
      </c>
      <c r="AM1508" s="175">
        <f t="shared" si="801"/>
        <v>0</v>
      </c>
      <c r="AN1508" s="130">
        <f t="shared" si="819"/>
        <v>0</v>
      </c>
      <c r="AO1508" s="74">
        <f t="shared" si="802"/>
        <v>0</v>
      </c>
      <c r="AP1508" s="123">
        <f t="shared" si="820"/>
        <v>0</v>
      </c>
      <c r="AQ1508" s="118">
        <f t="shared" si="803"/>
        <v>0</v>
      </c>
      <c r="AR1508" s="82" t="str">
        <f t="shared" si="821"/>
        <v>https://www.alta.ru/tnved/code//</v>
      </c>
      <c r="AS1508" s="157"/>
      <c r="AT1508" s="162"/>
      <c r="AU1508" s="74">
        <f t="shared" si="804"/>
        <v>0</v>
      </c>
      <c r="AV1508" s="157"/>
      <c r="AW1508" s="75">
        <f>_xlfn.IFNA(VLOOKUP(L1508,list_vat[],3,FALSE),0)</f>
        <v>0</v>
      </c>
      <c r="AX1508" s="74">
        <f t="shared" si="822"/>
        <v>0</v>
      </c>
      <c r="AY1508" s="74">
        <f t="shared" si="823"/>
        <v>0</v>
      </c>
      <c r="AZ1508" s="130">
        <f t="shared" si="824"/>
        <v>0</v>
      </c>
      <c r="BA1508" s="74">
        <f t="shared" si="805"/>
        <v>0</v>
      </c>
      <c r="BB1508" s="193">
        <f t="shared" si="825"/>
        <v>0</v>
      </c>
      <c r="BC1508" s="102">
        <f t="shared" si="826"/>
        <v>0</v>
      </c>
      <c r="BD1508" s="102">
        <f t="shared" si="827"/>
        <v>0</v>
      </c>
      <c r="BE1508" s="413" t="s">
        <v>69</v>
      </c>
    </row>
    <row r="1509" spans="1:57" s="65" customFormat="1" ht="12" customHeight="1" x14ac:dyDescent="0.2">
      <c r="A1509" s="43">
        <v>1494</v>
      </c>
      <c r="B1509" s="166"/>
      <c r="C1509" s="166"/>
      <c r="D1509" s="166"/>
      <c r="E1509" s="162"/>
      <c r="F1509" s="166"/>
      <c r="G1509" s="162"/>
      <c r="H1509" s="162"/>
      <c r="I1509" s="189">
        <f t="shared" si="806"/>
        <v>0</v>
      </c>
      <c r="J1509" s="195"/>
      <c r="K1509" s="162"/>
      <c r="L1509" s="168"/>
      <c r="M1509" s="75">
        <f>_xlfn.XLOOKUP(L1509,list_vat[Страна],list_vat[Ставка НДС %],0,0)</f>
        <v>0</v>
      </c>
      <c r="N1509" s="162">
        <f t="shared" si="807"/>
        <v>0</v>
      </c>
      <c r="O1509" s="169"/>
      <c r="P1509" s="74">
        <f t="shared" si="828"/>
        <v>0</v>
      </c>
      <c r="Q1509" s="162"/>
      <c r="R1509" s="162" t="str">
        <f t="shared" si="808"/>
        <v>введи курс</v>
      </c>
      <c r="S1509" s="196">
        <f t="shared" si="809"/>
        <v>0</v>
      </c>
      <c r="T1509" s="192">
        <f t="shared" si="810"/>
        <v>0</v>
      </c>
      <c r="U1509" s="76">
        <f t="shared" si="811"/>
        <v>0</v>
      </c>
      <c r="V1509" s="123">
        <f t="shared" si="812"/>
        <v>0</v>
      </c>
      <c r="W1509" s="191"/>
      <c r="X1509" s="170"/>
      <c r="Y1509" s="74">
        <f t="shared" si="797"/>
        <v>0</v>
      </c>
      <c r="Z1509" s="188"/>
      <c r="AA1509" s="130">
        <f t="shared" si="813"/>
        <v>0</v>
      </c>
      <c r="AB1509" s="74">
        <f t="shared" si="814"/>
        <v>0</v>
      </c>
      <c r="AC1509" s="356"/>
      <c r="AD1509" s="130" cm="1">
        <f t="array" ref="AD1509">IFERROR(ROUND((_xlfn.IFS(offer_sale_type="поставка",AB1509,offer_sale_type="транзит",S1509)*(1+AC1509))/E1509,2),0)</f>
        <v>0</v>
      </c>
      <c r="AE1509" s="74">
        <f t="shared" si="815"/>
        <v>0</v>
      </c>
      <c r="AF1509" s="123" cm="1">
        <f t="array" ref="AF1509">IFERROR(ROUND(_xlfn.IFS(offer_sale_type="поставка",AB1509,offer_sale_type="транзит",S1509)*AC1509,2),0)</f>
        <v>0</v>
      </c>
      <c r="AG1509" s="130">
        <f t="shared" si="798"/>
        <v>0</v>
      </c>
      <c r="AH1509" s="74">
        <f t="shared" si="799"/>
        <v>0</v>
      </c>
      <c r="AI1509" s="123">
        <f t="shared" si="800"/>
        <v>0</v>
      </c>
      <c r="AJ1509" s="118">
        <f t="shared" si="816"/>
        <v>0</v>
      </c>
      <c r="AK1509" s="74">
        <f t="shared" si="817"/>
        <v>0</v>
      </c>
      <c r="AL1509" s="174">
        <f t="shared" si="818"/>
        <v>0</v>
      </c>
      <c r="AM1509" s="175">
        <f t="shared" si="801"/>
        <v>0</v>
      </c>
      <c r="AN1509" s="130">
        <f t="shared" si="819"/>
        <v>0</v>
      </c>
      <c r="AO1509" s="74">
        <f t="shared" si="802"/>
        <v>0</v>
      </c>
      <c r="AP1509" s="123">
        <f t="shared" si="820"/>
        <v>0</v>
      </c>
      <c r="AQ1509" s="118">
        <f t="shared" si="803"/>
        <v>0</v>
      </c>
      <c r="AR1509" s="82" t="str">
        <f t="shared" si="821"/>
        <v>https://www.alta.ru/tnved/code//</v>
      </c>
      <c r="AS1509" s="157"/>
      <c r="AT1509" s="162"/>
      <c r="AU1509" s="74">
        <f t="shared" si="804"/>
        <v>0</v>
      </c>
      <c r="AV1509" s="157"/>
      <c r="AW1509" s="75">
        <f>_xlfn.IFNA(VLOOKUP(L1509,list_vat[],3,FALSE),0)</f>
        <v>0</v>
      </c>
      <c r="AX1509" s="74">
        <f t="shared" si="822"/>
        <v>0</v>
      </c>
      <c r="AY1509" s="74">
        <f t="shared" si="823"/>
        <v>0</v>
      </c>
      <c r="AZ1509" s="130">
        <f t="shared" si="824"/>
        <v>0</v>
      </c>
      <c r="BA1509" s="74">
        <f t="shared" si="805"/>
        <v>0</v>
      </c>
      <c r="BB1509" s="193">
        <f t="shared" si="825"/>
        <v>0</v>
      </c>
      <c r="BC1509" s="102">
        <f t="shared" si="826"/>
        <v>0</v>
      </c>
      <c r="BD1509" s="102">
        <f t="shared" si="827"/>
        <v>0</v>
      </c>
      <c r="BE1509" s="413" t="s">
        <v>69</v>
      </c>
    </row>
    <row r="1510" spans="1:57" s="65" customFormat="1" ht="12" customHeight="1" x14ac:dyDescent="0.2">
      <c r="A1510" s="43">
        <v>1495</v>
      </c>
      <c r="B1510" s="166"/>
      <c r="C1510" s="166"/>
      <c r="D1510" s="166"/>
      <c r="E1510" s="162"/>
      <c r="F1510" s="166"/>
      <c r="G1510" s="162"/>
      <c r="H1510" s="162"/>
      <c r="I1510" s="189">
        <f t="shared" si="806"/>
        <v>0</v>
      </c>
      <c r="J1510" s="195"/>
      <c r="K1510" s="162"/>
      <c r="L1510" s="168"/>
      <c r="M1510" s="75">
        <f>_xlfn.XLOOKUP(L1510,list_vat[Страна],list_vat[Ставка НДС %],0,0)</f>
        <v>0</v>
      </c>
      <c r="N1510" s="162">
        <f t="shared" si="807"/>
        <v>0</v>
      </c>
      <c r="O1510" s="169"/>
      <c r="P1510" s="74">
        <f t="shared" si="828"/>
        <v>0</v>
      </c>
      <c r="Q1510" s="162"/>
      <c r="R1510" s="162" t="str">
        <f t="shared" si="808"/>
        <v>введи курс</v>
      </c>
      <c r="S1510" s="196">
        <f t="shared" si="809"/>
        <v>0</v>
      </c>
      <c r="T1510" s="192">
        <f t="shared" si="810"/>
        <v>0</v>
      </c>
      <c r="U1510" s="76">
        <f t="shared" si="811"/>
        <v>0</v>
      </c>
      <c r="V1510" s="123">
        <f t="shared" si="812"/>
        <v>0</v>
      </c>
      <c r="W1510" s="191"/>
      <c r="X1510" s="170"/>
      <c r="Y1510" s="74">
        <f t="shared" si="797"/>
        <v>0</v>
      </c>
      <c r="Z1510" s="188"/>
      <c r="AA1510" s="130">
        <f t="shared" si="813"/>
        <v>0</v>
      </c>
      <c r="AB1510" s="74">
        <f t="shared" si="814"/>
        <v>0</v>
      </c>
      <c r="AC1510" s="356"/>
      <c r="AD1510" s="130" cm="1">
        <f t="array" ref="AD1510">IFERROR(ROUND((_xlfn.IFS(offer_sale_type="поставка",AB1510,offer_sale_type="транзит",S1510)*(1+AC1510))/E1510,2),0)</f>
        <v>0</v>
      </c>
      <c r="AE1510" s="74">
        <f t="shared" si="815"/>
        <v>0</v>
      </c>
      <c r="AF1510" s="123" cm="1">
        <f t="array" ref="AF1510">IFERROR(ROUND(_xlfn.IFS(offer_sale_type="поставка",AB1510,offer_sale_type="транзит",S1510)*AC1510,2),0)</f>
        <v>0</v>
      </c>
      <c r="AG1510" s="130">
        <f t="shared" si="798"/>
        <v>0</v>
      </c>
      <c r="AH1510" s="74">
        <f t="shared" si="799"/>
        <v>0</v>
      </c>
      <c r="AI1510" s="123">
        <f t="shared" si="800"/>
        <v>0</v>
      </c>
      <c r="AJ1510" s="118">
        <f t="shared" si="816"/>
        <v>0</v>
      </c>
      <c r="AK1510" s="74">
        <f t="shared" si="817"/>
        <v>0</v>
      </c>
      <c r="AL1510" s="174">
        <f t="shared" si="818"/>
        <v>0</v>
      </c>
      <c r="AM1510" s="175">
        <f t="shared" si="801"/>
        <v>0</v>
      </c>
      <c r="AN1510" s="130">
        <f t="shared" si="819"/>
        <v>0</v>
      </c>
      <c r="AO1510" s="74">
        <f t="shared" si="802"/>
        <v>0</v>
      </c>
      <c r="AP1510" s="123">
        <f t="shared" si="820"/>
        <v>0</v>
      </c>
      <c r="AQ1510" s="118">
        <f t="shared" si="803"/>
        <v>0</v>
      </c>
      <c r="AR1510" s="82" t="str">
        <f t="shared" si="821"/>
        <v>https://www.alta.ru/tnved/code//</v>
      </c>
      <c r="AS1510" s="157"/>
      <c r="AT1510" s="162"/>
      <c r="AU1510" s="74">
        <f t="shared" si="804"/>
        <v>0</v>
      </c>
      <c r="AV1510" s="157"/>
      <c r="AW1510" s="75">
        <f>_xlfn.IFNA(VLOOKUP(L1510,list_vat[],3,FALSE),0)</f>
        <v>0</v>
      </c>
      <c r="AX1510" s="74">
        <f t="shared" si="822"/>
        <v>0</v>
      </c>
      <c r="AY1510" s="74">
        <f t="shared" si="823"/>
        <v>0</v>
      </c>
      <c r="AZ1510" s="130">
        <f t="shared" si="824"/>
        <v>0</v>
      </c>
      <c r="BA1510" s="74">
        <f t="shared" si="805"/>
        <v>0</v>
      </c>
      <c r="BB1510" s="193">
        <f t="shared" si="825"/>
        <v>0</v>
      </c>
      <c r="BC1510" s="102">
        <f t="shared" si="826"/>
        <v>0</v>
      </c>
      <c r="BD1510" s="102">
        <f t="shared" si="827"/>
        <v>0</v>
      </c>
      <c r="BE1510" s="413" t="s">
        <v>69</v>
      </c>
    </row>
    <row r="1511" spans="1:57" s="65" customFormat="1" ht="12" customHeight="1" x14ac:dyDescent="0.2">
      <c r="A1511" s="43">
        <v>1496</v>
      </c>
      <c r="B1511" s="166"/>
      <c r="C1511" s="166"/>
      <c r="D1511" s="166"/>
      <c r="E1511" s="162"/>
      <c r="F1511" s="166"/>
      <c r="G1511" s="162"/>
      <c r="H1511" s="162"/>
      <c r="I1511" s="189">
        <f t="shared" si="806"/>
        <v>0</v>
      </c>
      <c r="J1511" s="195"/>
      <c r="K1511" s="162"/>
      <c r="L1511" s="168"/>
      <c r="M1511" s="75">
        <f>_xlfn.XLOOKUP(L1511,list_vat[Страна],list_vat[Ставка НДС %],0,0)</f>
        <v>0</v>
      </c>
      <c r="N1511" s="162">
        <f t="shared" si="807"/>
        <v>0</v>
      </c>
      <c r="O1511" s="169"/>
      <c r="P1511" s="74">
        <f t="shared" si="828"/>
        <v>0</v>
      </c>
      <c r="Q1511" s="162"/>
      <c r="R1511" s="162" t="str">
        <f t="shared" si="808"/>
        <v>введи курс</v>
      </c>
      <c r="S1511" s="196">
        <f t="shared" si="809"/>
        <v>0</v>
      </c>
      <c r="T1511" s="192">
        <f t="shared" si="810"/>
        <v>0</v>
      </c>
      <c r="U1511" s="76">
        <f t="shared" si="811"/>
        <v>0</v>
      </c>
      <c r="V1511" s="123">
        <f t="shared" si="812"/>
        <v>0</v>
      </c>
      <c r="W1511" s="191"/>
      <c r="X1511" s="170"/>
      <c r="Y1511" s="74">
        <f t="shared" si="797"/>
        <v>0</v>
      </c>
      <c r="Z1511" s="188"/>
      <c r="AA1511" s="130">
        <f t="shared" si="813"/>
        <v>0</v>
      </c>
      <c r="AB1511" s="74">
        <f t="shared" si="814"/>
        <v>0</v>
      </c>
      <c r="AC1511" s="356"/>
      <c r="AD1511" s="130" cm="1">
        <f t="array" ref="AD1511">IFERROR(ROUND((_xlfn.IFS(offer_sale_type="поставка",AB1511,offer_sale_type="транзит",S1511)*(1+AC1511))/E1511,2),0)</f>
        <v>0</v>
      </c>
      <c r="AE1511" s="74">
        <f t="shared" si="815"/>
        <v>0</v>
      </c>
      <c r="AF1511" s="123" cm="1">
        <f t="array" ref="AF1511">IFERROR(ROUND(_xlfn.IFS(offer_sale_type="поставка",AB1511,offer_sale_type="транзит",S1511)*AC1511,2),0)</f>
        <v>0</v>
      </c>
      <c r="AG1511" s="130">
        <f t="shared" si="798"/>
        <v>0</v>
      </c>
      <c r="AH1511" s="74">
        <f t="shared" si="799"/>
        <v>0</v>
      </c>
      <c r="AI1511" s="123">
        <f t="shared" si="800"/>
        <v>0</v>
      </c>
      <c r="AJ1511" s="118">
        <f t="shared" si="816"/>
        <v>0</v>
      </c>
      <c r="AK1511" s="74">
        <f t="shared" si="817"/>
        <v>0</v>
      </c>
      <c r="AL1511" s="174">
        <f t="shared" si="818"/>
        <v>0</v>
      </c>
      <c r="AM1511" s="175">
        <f t="shared" si="801"/>
        <v>0</v>
      </c>
      <c r="AN1511" s="130">
        <f t="shared" si="819"/>
        <v>0</v>
      </c>
      <c r="AO1511" s="74">
        <f t="shared" si="802"/>
        <v>0</v>
      </c>
      <c r="AP1511" s="123">
        <f t="shared" si="820"/>
        <v>0</v>
      </c>
      <c r="AQ1511" s="118">
        <f t="shared" si="803"/>
        <v>0</v>
      </c>
      <c r="AR1511" s="82" t="str">
        <f t="shared" si="821"/>
        <v>https://www.alta.ru/tnved/code//</v>
      </c>
      <c r="AS1511" s="157"/>
      <c r="AT1511" s="162"/>
      <c r="AU1511" s="74">
        <f t="shared" si="804"/>
        <v>0</v>
      </c>
      <c r="AV1511" s="157"/>
      <c r="AW1511" s="75">
        <f>_xlfn.IFNA(VLOOKUP(L1511,list_vat[],3,FALSE),0)</f>
        <v>0</v>
      </c>
      <c r="AX1511" s="74">
        <f t="shared" si="822"/>
        <v>0</v>
      </c>
      <c r="AY1511" s="74">
        <f t="shared" si="823"/>
        <v>0</v>
      </c>
      <c r="AZ1511" s="130">
        <f t="shared" si="824"/>
        <v>0</v>
      </c>
      <c r="BA1511" s="74">
        <f t="shared" si="805"/>
        <v>0</v>
      </c>
      <c r="BB1511" s="193">
        <f t="shared" si="825"/>
        <v>0</v>
      </c>
      <c r="BC1511" s="102">
        <f t="shared" si="826"/>
        <v>0</v>
      </c>
      <c r="BD1511" s="102">
        <f t="shared" si="827"/>
        <v>0</v>
      </c>
      <c r="BE1511" s="413" t="s">
        <v>69</v>
      </c>
    </row>
    <row r="1512" spans="1:57" s="65" customFormat="1" ht="12" customHeight="1" x14ac:dyDescent="0.2">
      <c r="A1512" s="43">
        <v>1497</v>
      </c>
      <c r="B1512" s="166"/>
      <c r="C1512" s="166"/>
      <c r="D1512" s="166"/>
      <c r="E1512" s="162"/>
      <c r="F1512" s="166"/>
      <c r="G1512" s="162"/>
      <c r="H1512" s="162"/>
      <c r="I1512" s="189">
        <f t="shared" si="806"/>
        <v>0</v>
      </c>
      <c r="J1512" s="195"/>
      <c r="K1512" s="162"/>
      <c r="L1512" s="168"/>
      <c r="M1512" s="75">
        <f>_xlfn.XLOOKUP(L1512,list_vat[Страна],list_vat[Ставка НДС %],0,0)</f>
        <v>0</v>
      </c>
      <c r="N1512" s="162">
        <f t="shared" si="807"/>
        <v>0</v>
      </c>
      <c r="O1512" s="169"/>
      <c r="P1512" s="74">
        <f t="shared" si="828"/>
        <v>0</v>
      </c>
      <c r="Q1512" s="162"/>
      <c r="R1512" s="162" t="str">
        <f t="shared" si="808"/>
        <v>введи курс</v>
      </c>
      <c r="S1512" s="196">
        <f t="shared" si="809"/>
        <v>0</v>
      </c>
      <c r="T1512" s="192">
        <f t="shared" si="810"/>
        <v>0</v>
      </c>
      <c r="U1512" s="76">
        <f t="shared" si="811"/>
        <v>0</v>
      </c>
      <c r="V1512" s="123">
        <f t="shared" si="812"/>
        <v>0</v>
      </c>
      <c r="W1512" s="191"/>
      <c r="X1512" s="170"/>
      <c r="Y1512" s="74">
        <f t="shared" si="797"/>
        <v>0</v>
      </c>
      <c r="Z1512" s="188"/>
      <c r="AA1512" s="130">
        <f t="shared" si="813"/>
        <v>0</v>
      </c>
      <c r="AB1512" s="74">
        <f t="shared" si="814"/>
        <v>0</v>
      </c>
      <c r="AC1512" s="356"/>
      <c r="AD1512" s="130" cm="1">
        <f t="array" ref="AD1512">IFERROR(ROUND((_xlfn.IFS(offer_sale_type="поставка",AB1512,offer_sale_type="транзит",S1512)*(1+AC1512))/E1512,2),0)</f>
        <v>0</v>
      </c>
      <c r="AE1512" s="74">
        <f t="shared" si="815"/>
        <v>0</v>
      </c>
      <c r="AF1512" s="123" cm="1">
        <f t="array" ref="AF1512">IFERROR(ROUND(_xlfn.IFS(offer_sale_type="поставка",AB1512,offer_sale_type="транзит",S1512)*AC1512,2),0)</f>
        <v>0</v>
      </c>
      <c r="AG1512" s="130">
        <f t="shared" si="798"/>
        <v>0</v>
      </c>
      <c r="AH1512" s="74">
        <f t="shared" si="799"/>
        <v>0</v>
      </c>
      <c r="AI1512" s="123">
        <f t="shared" si="800"/>
        <v>0</v>
      </c>
      <c r="AJ1512" s="118">
        <f t="shared" si="816"/>
        <v>0</v>
      </c>
      <c r="AK1512" s="74">
        <f t="shared" si="817"/>
        <v>0</v>
      </c>
      <c r="AL1512" s="174">
        <f t="shared" si="818"/>
        <v>0</v>
      </c>
      <c r="AM1512" s="175">
        <f t="shared" si="801"/>
        <v>0</v>
      </c>
      <c r="AN1512" s="130">
        <f t="shared" si="819"/>
        <v>0</v>
      </c>
      <c r="AO1512" s="74">
        <f t="shared" si="802"/>
        <v>0</v>
      </c>
      <c r="AP1512" s="123">
        <f t="shared" si="820"/>
        <v>0</v>
      </c>
      <c r="AQ1512" s="118">
        <f t="shared" si="803"/>
        <v>0</v>
      </c>
      <c r="AR1512" s="82" t="str">
        <f t="shared" si="821"/>
        <v>https://www.alta.ru/tnved/code//</v>
      </c>
      <c r="AS1512" s="157"/>
      <c r="AT1512" s="162"/>
      <c r="AU1512" s="74">
        <f t="shared" si="804"/>
        <v>0</v>
      </c>
      <c r="AV1512" s="157"/>
      <c r="AW1512" s="75">
        <f>_xlfn.IFNA(VLOOKUP(L1512,list_vat[],3,FALSE),0)</f>
        <v>0</v>
      </c>
      <c r="AX1512" s="74">
        <f t="shared" si="822"/>
        <v>0</v>
      </c>
      <c r="AY1512" s="74">
        <f t="shared" si="823"/>
        <v>0</v>
      </c>
      <c r="AZ1512" s="130">
        <f t="shared" si="824"/>
        <v>0</v>
      </c>
      <c r="BA1512" s="74">
        <f t="shared" si="805"/>
        <v>0</v>
      </c>
      <c r="BB1512" s="193">
        <f t="shared" si="825"/>
        <v>0</v>
      </c>
      <c r="BC1512" s="102">
        <f t="shared" si="826"/>
        <v>0</v>
      </c>
      <c r="BD1512" s="102">
        <f t="shared" si="827"/>
        <v>0</v>
      </c>
      <c r="BE1512" s="413" t="s">
        <v>69</v>
      </c>
    </row>
    <row r="1513" spans="1:57" s="65" customFormat="1" ht="12" customHeight="1" x14ac:dyDescent="0.2">
      <c r="A1513" s="43">
        <v>1498</v>
      </c>
      <c r="B1513" s="166"/>
      <c r="C1513" s="166"/>
      <c r="D1513" s="166"/>
      <c r="E1513" s="162"/>
      <c r="F1513" s="166"/>
      <c r="G1513" s="162"/>
      <c r="H1513" s="162"/>
      <c r="I1513" s="189">
        <f t="shared" si="806"/>
        <v>0</v>
      </c>
      <c r="J1513" s="195"/>
      <c r="K1513" s="162"/>
      <c r="L1513" s="168"/>
      <c r="M1513" s="75">
        <f>_xlfn.XLOOKUP(L1513,list_vat[Страна],list_vat[Ставка НДС %],0,0)</f>
        <v>0</v>
      </c>
      <c r="N1513" s="162">
        <f t="shared" si="807"/>
        <v>0</v>
      </c>
      <c r="O1513" s="169"/>
      <c r="P1513" s="74">
        <f t="shared" si="828"/>
        <v>0</v>
      </c>
      <c r="Q1513" s="162"/>
      <c r="R1513" s="162" t="str">
        <f t="shared" si="808"/>
        <v>введи курс</v>
      </c>
      <c r="S1513" s="196">
        <f t="shared" si="809"/>
        <v>0</v>
      </c>
      <c r="T1513" s="192">
        <f t="shared" si="810"/>
        <v>0</v>
      </c>
      <c r="U1513" s="76">
        <f t="shared" si="811"/>
        <v>0</v>
      </c>
      <c r="V1513" s="123">
        <f t="shared" si="812"/>
        <v>0</v>
      </c>
      <c r="W1513" s="191"/>
      <c r="X1513" s="170"/>
      <c r="Y1513" s="74">
        <f t="shared" si="797"/>
        <v>0</v>
      </c>
      <c r="Z1513" s="188"/>
      <c r="AA1513" s="130">
        <f t="shared" si="813"/>
        <v>0</v>
      </c>
      <c r="AB1513" s="74">
        <f t="shared" si="814"/>
        <v>0</v>
      </c>
      <c r="AC1513" s="356"/>
      <c r="AD1513" s="130" cm="1">
        <f t="array" ref="AD1513">IFERROR(ROUND((_xlfn.IFS(offer_sale_type="поставка",AB1513,offer_sale_type="транзит",S1513)*(1+AC1513))/E1513,2),0)</f>
        <v>0</v>
      </c>
      <c r="AE1513" s="74">
        <f t="shared" si="815"/>
        <v>0</v>
      </c>
      <c r="AF1513" s="123" cm="1">
        <f t="array" ref="AF1513">IFERROR(ROUND(_xlfn.IFS(offer_sale_type="поставка",AB1513,offer_sale_type="транзит",S1513)*AC1513,2),0)</f>
        <v>0</v>
      </c>
      <c r="AG1513" s="130">
        <f t="shared" si="798"/>
        <v>0</v>
      </c>
      <c r="AH1513" s="74">
        <f t="shared" si="799"/>
        <v>0</v>
      </c>
      <c r="AI1513" s="123">
        <f t="shared" si="800"/>
        <v>0</v>
      </c>
      <c r="AJ1513" s="118">
        <f t="shared" si="816"/>
        <v>0</v>
      </c>
      <c r="AK1513" s="74">
        <f t="shared" si="817"/>
        <v>0</v>
      </c>
      <c r="AL1513" s="174">
        <f t="shared" si="818"/>
        <v>0</v>
      </c>
      <c r="AM1513" s="175">
        <f t="shared" si="801"/>
        <v>0</v>
      </c>
      <c r="AN1513" s="130">
        <f t="shared" si="819"/>
        <v>0</v>
      </c>
      <c r="AO1513" s="74">
        <f t="shared" si="802"/>
        <v>0</v>
      </c>
      <c r="AP1513" s="123">
        <f t="shared" si="820"/>
        <v>0</v>
      </c>
      <c r="AQ1513" s="118">
        <f t="shared" si="803"/>
        <v>0</v>
      </c>
      <c r="AR1513" s="82" t="str">
        <f t="shared" si="821"/>
        <v>https://www.alta.ru/tnved/code//</v>
      </c>
      <c r="AS1513" s="157"/>
      <c r="AT1513" s="162"/>
      <c r="AU1513" s="74">
        <f t="shared" si="804"/>
        <v>0</v>
      </c>
      <c r="AV1513" s="157"/>
      <c r="AW1513" s="75">
        <f>_xlfn.IFNA(VLOOKUP(L1513,list_vat[],3,FALSE),0)</f>
        <v>0</v>
      </c>
      <c r="AX1513" s="74">
        <f t="shared" si="822"/>
        <v>0</v>
      </c>
      <c r="AY1513" s="74">
        <f t="shared" si="823"/>
        <v>0</v>
      </c>
      <c r="AZ1513" s="130">
        <f t="shared" si="824"/>
        <v>0</v>
      </c>
      <c r="BA1513" s="74">
        <f t="shared" si="805"/>
        <v>0</v>
      </c>
      <c r="BB1513" s="193">
        <f t="shared" si="825"/>
        <v>0</v>
      </c>
      <c r="BC1513" s="102">
        <f t="shared" si="826"/>
        <v>0</v>
      </c>
      <c r="BD1513" s="102">
        <f t="shared" si="827"/>
        <v>0</v>
      </c>
      <c r="BE1513" s="413" t="s">
        <v>69</v>
      </c>
    </row>
    <row r="1514" spans="1:57" s="65" customFormat="1" ht="12" customHeight="1" x14ac:dyDescent="0.2">
      <c r="A1514" s="43">
        <v>1499</v>
      </c>
      <c r="B1514" s="166"/>
      <c r="C1514" s="166"/>
      <c r="D1514" s="166"/>
      <c r="E1514" s="162"/>
      <c r="F1514" s="166"/>
      <c r="G1514" s="162"/>
      <c r="H1514" s="162"/>
      <c r="I1514" s="189">
        <f t="shared" si="806"/>
        <v>0</v>
      </c>
      <c r="J1514" s="195"/>
      <c r="K1514" s="162"/>
      <c r="L1514" s="168"/>
      <c r="M1514" s="75">
        <f>_xlfn.XLOOKUP(L1514,list_vat[Страна],list_vat[Ставка НДС %],0,0)</f>
        <v>0</v>
      </c>
      <c r="N1514" s="162">
        <f t="shared" si="807"/>
        <v>0</v>
      </c>
      <c r="O1514" s="169"/>
      <c r="P1514" s="74">
        <f t="shared" si="828"/>
        <v>0</v>
      </c>
      <c r="Q1514" s="162"/>
      <c r="R1514" s="162" t="str">
        <f t="shared" si="808"/>
        <v>введи курс</v>
      </c>
      <c r="S1514" s="196">
        <f t="shared" si="809"/>
        <v>0</v>
      </c>
      <c r="T1514" s="192">
        <f t="shared" si="810"/>
        <v>0</v>
      </c>
      <c r="U1514" s="76">
        <f t="shared" si="811"/>
        <v>0</v>
      </c>
      <c r="V1514" s="123">
        <f t="shared" si="812"/>
        <v>0</v>
      </c>
      <c r="W1514" s="191"/>
      <c r="X1514" s="170"/>
      <c r="Y1514" s="74">
        <f t="shared" si="797"/>
        <v>0</v>
      </c>
      <c r="Z1514" s="188"/>
      <c r="AA1514" s="130">
        <f t="shared" si="813"/>
        <v>0</v>
      </c>
      <c r="AB1514" s="74">
        <f t="shared" si="814"/>
        <v>0</v>
      </c>
      <c r="AC1514" s="356"/>
      <c r="AD1514" s="130" cm="1">
        <f t="array" ref="AD1514">IFERROR(ROUND((_xlfn.IFS(offer_sale_type="поставка",AB1514,offer_sale_type="транзит",S1514)*(1+AC1514))/E1514,2),0)</f>
        <v>0</v>
      </c>
      <c r="AE1514" s="74">
        <f t="shared" si="815"/>
        <v>0</v>
      </c>
      <c r="AF1514" s="123" cm="1">
        <f t="array" ref="AF1514">IFERROR(ROUND(_xlfn.IFS(offer_sale_type="поставка",AB1514,offer_sale_type="транзит",S1514)*AC1514,2),0)</f>
        <v>0</v>
      </c>
      <c r="AG1514" s="130">
        <f t="shared" si="798"/>
        <v>0</v>
      </c>
      <c r="AH1514" s="74">
        <f t="shared" si="799"/>
        <v>0</v>
      </c>
      <c r="AI1514" s="123">
        <f t="shared" si="800"/>
        <v>0</v>
      </c>
      <c r="AJ1514" s="118">
        <f t="shared" si="816"/>
        <v>0</v>
      </c>
      <c r="AK1514" s="74">
        <f t="shared" si="817"/>
        <v>0</v>
      </c>
      <c r="AL1514" s="174">
        <f t="shared" si="818"/>
        <v>0</v>
      </c>
      <c r="AM1514" s="175">
        <f t="shared" si="801"/>
        <v>0</v>
      </c>
      <c r="AN1514" s="130">
        <f t="shared" si="819"/>
        <v>0</v>
      </c>
      <c r="AO1514" s="74">
        <f t="shared" si="802"/>
        <v>0</v>
      </c>
      <c r="AP1514" s="123">
        <f t="shared" si="820"/>
        <v>0</v>
      </c>
      <c r="AQ1514" s="118">
        <f t="shared" si="803"/>
        <v>0</v>
      </c>
      <c r="AR1514" s="82" t="str">
        <f t="shared" si="821"/>
        <v>https://www.alta.ru/tnved/code//</v>
      </c>
      <c r="AS1514" s="157"/>
      <c r="AT1514" s="162"/>
      <c r="AU1514" s="74">
        <f t="shared" si="804"/>
        <v>0</v>
      </c>
      <c r="AV1514" s="157"/>
      <c r="AW1514" s="75">
        <f>_xlfn.IFNA(VLOOKUP(L1514,list_vat[],3,FALSE),0)</f>
        <v>0</v>
      </c>
      <c r="AX1514" s="74">
        <f t="shared" si="822"/>
        <v>0</v>
      </c>
      <c r="AY1514" s="74">
        <f t="shared" si="823"/>
        <v>0</v>
      </c>
      <c r="AZ1514" s="130">
        <f t="shared" si="824"/>
        <v>0</v>
      </c>
      <c r="BA1514" s="74">
        <f t="shared" si="805"/>
        <v>0</v>
      </c>
      <c r="BB1514" s="193">
        <f t="shared" si="825"/>
        <v>0</v>
      </c>
      <c r="BC1514" s="102">
        <f t="shared" si="826"/>
        <v>0</v>
      </c>
      <c r="BD1514" s="102">
        <f t="shared" si="827"/>
        <v>0</v>
      </c>
      <c r="BE1514" s="413" t="s">
        <v>69</v>
      </c>
    </row>
    <row r="1515" spans="1:57" s="65" customFormat="1" ht="12" customHeight="1" x14ac:dyDescent="0.2">
      <c r="A1515" s="43">
        <v>1500</v>
      </c>
      <c r="B1515" s="166"/>
      <c r="C1515" s="166"/>
      <c r="D1515" s="166"/>
      <c r="E1515" s="162"/>
      <c r="F1515" s="166"/>
      <c r="G1515" s="162"/>
      <c r="H1515" s="162"/>
      <c r="I1515" s="189">
        <f t="shared" si="806"/>
        <v>0</v>
      </c>
      <c r="J1515" s="195"/>
      <c r="K1515" s="162"/>
      <c r="L1515" s="168"/>
      <c r="M1515" s="75">
        <f>_xlfn.XLOOKUP(L1515,list_vat[Страна],list_vat[Ставка НДС %],0,0)</f>
        <v>0</v>
      </c>
      <c r="N1515" s="162">
        <f t="shared" si="807"/>
        <v>0</v>
      </c>
      <c r="O1515" s="169"/>
      <c r="P1515" s="74">
        <f t="shared" si="828"/>
        <v>0</v>
      </c>
      <c r="Q1515" s="162"/>
      <c r="R1515" s="162" t="str">
        <f t="shared" si="808"/>
        <v>введи курс</v>
      </c>
      <c r="S1515" s="196">
        <f t="shared" si="809"/>
        <v>0</v>
      </c>
      <c r="T1515" s="192">
        <f t="shared" si="810"/>
        <v>0</v>
      </c>
      <c r="U1515" s="76">
        <f t="shared" si="811"/>
        <v>0</v>
      </c>
      <c r="V1515" s="123">
        <f t="shared" si="812"/>
        <v>0</v>
      </c>
      <c r="W1515" s="191"/>
      <c r="X1515" s="170"/>
      <c r="Y1515" s="74">
        <f t="shared" si="797"/>
        <v>0</v>
      </c>
      <c r="Z1515" s="188"/>
      <c r="AA1515" s="130">
        <f t="shared" si="813"/>
        <v>0</v>
      </c>
      <c r="AB1515" s="74">
        <f t="shared" si="814"/>
        <v>0</v>
      </c>
      <c r="AC1515" s="356"/>
      <c r="AD1515" s="130" cm="1">
        <f t="array" ref="AD1515">IFERROR(ROUND((_xlfn.IFS(offer_sale_type="поставка",AB1515,offer_sale_type="транзит",S1515)*(1+AC1515))/E1515,2),0)</f>
        <v>0</v>
      </c>
      <c r="AE1515" s="74">
        <f t="shared" si="815"/>
        <v>0</v>
      </c>
      <c r="AF1515" s="123" cm="1">
        <f t="array" ref="AF1515">IFERROR(ROUND(_xlfn.IFS(offer_sale_type="поставка",AB1515,offer_sale_type="транзит",S1515)*AC1515,2),0)</f>
        <v>0</v>
      </c>
      <c r="AG1515" s="130">
        <f t="shared" si="798"/>
        <v>0</v>
      </c>
      <c r="AH1515" s="74">
        <f t="shared" si="799"/>
        <v>0</v>
      </c>
      <c r="AI1515" s="123">
        <f t="shared" si="800"/>
        <v>0</v>
      </c>
      <c r="AJ1515" s="118">
        <f t="shared" si="816"/>
        <v>0</v>
      </c>
      <c r="AK1515" s="74">
        <f t="shared" si="817"/>
        <v>0</v>
      </c>
      <c r="AL1515" s="174">
        <f t="shared" si="818"/>
        <v>0</v>
      </c>
      <c r="AM1515" s="175">
        <f t="shared" si="801"/>
        <v>0</v>
      </c>
      <c r="AN1515" s="130">
        <f t="shared" si="819"/>
        <v>0</v>
      </c>
      <c r="AO1515" s="74">
        <f t="shared" si="802"/>
        <v>0</v>
      </c>
      <c r="AP1515" s="123">
        <f t="shared" si="820"/>
        <v>0</v>
      </c>
      <c r="AQ1515" s="118">
        <f t="shared" si="803"/>
        <v>0</v>
      </c>
      <c r="AR1515" s="82" t="str">
        <f t="shared" si="821"/>
        <v>https://www.alta.ru/tnved/code//</v>
      </c>
      <c r="AS1515" s="157"/>
      <c r="AT1515" s="162"/>
      <c r="AU1515" s="74">
        <f t="shared" si="804"/>
        <v>0</v>
      </c>
      <c r="AV1515" s="157"/>
      <c r="AW1515" s="75">
        <f>_xlfn.IFNA(VLOOKUP(L1515,list_vat[],3,FALSE),0)</f>
        <v>0</v>
      </c>
      <c r="AX1515" s="74">
        <f t="shared" si="822"/>
        <v>0</v>
      </c>
      <c r="AY1515" s="74">
        <f t="shared" si="823"/>
        <v>0</v>
      </c>
      <c r="AZ1515" s="130">
        <f t="shared" si="824"/>
        <v>0</v>
      </c>
      <c r="BA1515" s="74">
        <f t="shared" si="805"/>
        <v>0</v>
      </c>
      <c r="BB1515" s="193">
        <f t="shared" si="825"/>
        <v>0</v>
      </c>
      <c r="BC1515" s="102">
        <f t="shared" si="826"/>
        <v>0</v>
      </c>
      <c r="BD1515" s="102">
        <f t="shared" si="827"/>
        <v>0</v>
      </c>
      <c r="BE1515" s="413" t="s">
        <v>69</v>
      </c>
    </row>
    <row r="1516" spans="1:57" s="65" customFormat="1" ht="12" customHeight="1" x14ac:dyDescent="0.2">
      <c r="A1516" s="43">
        <v>1501</v>
      </c>
      <c r="B1516" s="166"/>
      <c r="C1516" s="166"/>
      <c r="D1516" s="166"/>
      <c r="E1516" s="162"/>
      <c r="F1516" s="166"/>
      <c r="G1516" s="162"/>
      <c r="H1516" s="162"/>
      <c r="I1516" s="189">
        <f t="shared" si="806"/>
        <v>0</v>
      </c>
      <c r="J1516" s="195"/>
      <c r="K1516" s="162"/>
      <c r="L1516" s="168"/>
      <c r="M1516" s="75">
        <f>_xlfn.XLOOKUP(L1516,list_vat[Страна],list_vat[Ставка НДС %],0,0)</f>
        <v>0</v>
      </c>
      <c r="N1516" s="162">
        <f t="shared" si="807"/>
        <v>0</v>
      </c>
      <c r="O1516" s="169"/>
      <c r="P1516" s="74">
        <f t="shared" si="828"/>
        <v>0</v>
      </c>
      <c r="Q1516" s="162"/>
      <c r="R1516" s="162" t="str">
        <f t="shared" si="808"/>
        <v>введи курс</v>
      </c>
      <c r="S1516" s="196">
        <f t="shared" si="809"/>
        <v>0</v>
      </c>
      <c r="T1516" s="192">
        <f t="shared" si="810"/>
        <v>0</v>
      </c>
      <c r="U1516" s="76">
        <f t="shared" si="811"/>
        <v>0</v>
      </c>
      <c r="V1516" s="123">
        <f t="shared" si="812"/>
        <v>0</v>
      </c>
      <c r="W1516" s="191"/>
      <c r="X1516" s="170"/>
      <c r="Y1516" s="74">
        <f t="shared" si="797"/>
        <v>0</v>
      </c>
      <c r="Z1516" s="188"/>
      <c r="AA1516" s="130">
        <f t="shared" si="813"/>
        <v>0</v>
      </c>
      <c r="AB1516" s="74">
        <f t="shared" si="814"/>
        <v>0</v>
      </c>
      <c r="AC1516" s="356"/>
      <c r="AD1516" s="130" cm="1">
        <f t="array" ref="AD1516">IFERROR(ROUND((_xlfn.IFS(offer_sale_type="поставка",AB1516,offer_sale_type="транзит",S1516)*(1+AC1516))/E1516,2),0)</f>
        <v>0</v>
      </c>
      <c r="AE1516" s="74">
        <f t="shared" si="815"/>
        <v>0</v>
      </c>
      <c r="AF1516" s="123" cm="1">
        <f t="array" ref="AF1516">IFERROR(ROUND(_xlfn.IFS(offer_sale_type="поставка",AB1516,offer_sale_type="транзит",S1516)*AC1516,2),0)</f>
        <v>0</v>
      </c>
      <c r="AG1516" s="130">
        <f t="shared" si="798"/>
        <v>0</v>
      </c>
      <c r="AH1516" s="74">
        <f t="shared" si="799"/>
        <v>0</v>
      </c>
      <c r="AI1516" s="123">
        <f t="shared" si="800"/>
        <v>0</v>
      </c>
      <c r="AJ1516" s="118">
        <f t="shared" si="816"/>
        <v>0</v>
      </c>
      <c r="AK1516" s="74">
        <f t="shared" si="817"/>
        <v>0</v>
      </c>
      <c r="AL1516" s="174">
        <f t="shared" si="818"/>
        <v>0</v>
      </c>
      <c r="AM1516" s="175">
        <f t="shared" si="801"/>
        <v>0</v>
      </c>
      <c r="AN1516" s="130">
        <f t="shared" si="819"/>
        <v>0</v>
      </c>
      <c r="AO1516" s="74">
        <f t="shared" si="802"/>
        <v>0</v>
      </c>
      <c r="AP1516" s="123">
        <f t="shared" si="820"/>
        <v>0</v>
      </c>
      <c r="AQ1516" s="118">
        <f t="shared" si="803"/>
        <v>0</v>
      </c>
      <c r="AR1516" s="82" t="str">
        <f t="shared" si="821"/>
        <v>https://www.alta.ru/tnved/code//</v>
      </c>
      <c r="AS1516" s="157"/>
      <c r="AT1516" s="162"/>
      <c r="AU1516" s="74">
        <f t="shared" si="804"/>
        <v>0</v>
      </c>
      <c r="AV1516" s="157"/>
      <c r="AW1516" s="75">
        <f>_xlfn.IFNA(VLOOKUP(L1516,list_vat[],3,FALSE),0)</f>
        <v>0</v>
      </c>
      <c r="AX1516" s="74">
        <f t="shared" si="822"/>
        <v>0</v>
      </c>
      <c r="AY1516" s="74">
        <f t="shared" si="823"/>
        <v>0</v>
      </c>
      <c r="AZ1516" s="130">
        <f t="shared" si="824"/>
        <v>0</v>
      </c>
      <c r="BA1516" s="74">
        <f t="shared" si="805"/>
        <v>0</v>
      </c>
      <c r="BB1516" s="193">
        <f t="shared" si="825"/>
        <v>0</v>
      </c>
      <c r="BC1516" s="102">
        <f t="shared" si="826"/>
        <v>0</v>
      </c>
      <c r="BD1516" s="102">
        <f t="shared" si="827"/>
        <v>0</v>
      </c>
      <c r="BE1516" s="413" t="s">
        <v>69</v>
      </c>
    </row>
    <row r="1517" spans="1:57" s="65" customFormat="1" ht="12" customHeight="1" x14ac:dyDescent="0.2">
      <c r="A1517" s="43">
        <v>1502</v>
      </c>
      <c r="B1517" s="166"/>
      <c r="C1517" s="166"/>
      <c r="D1517" s="166"/>
      <c r="E1517" s="162"/>
      <c r="F1517" s="166"/>
      <c r="G1517" s="162"/>
      <c r="H1517" s="162"/>
      <c r="I1517" s="189">
        <f t="shared" si="806"/>
        <v>0</v>
      </c>
      <c r="J1517" s="195"/>
      <c r="K1517" s="162"/>
      <c r="L1517" s="168"/>
      <c r="M1517" s="75">
        <f>_xlfn.XLOOKUP(L1517,list_vat[Страна],list_vat[Ставка НДС %],0,0)</f>
        <v>0</v>
      </c>
      <c r="N1517" s="162">
        <f t="shared" si="807"/>
        <v>0</v>
      </c>
      <c r="O1517" s="169"/>
      <c r="P1517" s="74">
        <f t="shared" si="828"/>
        <v>0</v>
      </c>
      <c r="Q1517" s="162"/>
      <c r="R1517" s="162" t="str">
        <f t="shared" si="808"/>
        <v>введи курс</v>
      </c>
      <c r="S1517" s="196">
        <f t="shared" si="809"/>
        <v>0</v>
      </c>
      <c r="T1517" s="192">
        <f t="shared" si="810"/>
        <v>0</v>
      </c>
      <c r="U1517" s="76">
        <f t="shared" si="811"/>
        <v>0</v>
      </c>
      <c r="V1517" s="123">
        <f t="shared" si="812"/>
        <v>0</v>
      </c>
      <c r="W1517" s="191"/>
      <c r="X1517" s="170"/>
      <c r="Y1517" s="74">
        <f t="shared" si="797"/>
        <v>0</v>
      </c>
      <c r="Z1517" s="188"/>
      <c r="AA1517" s="130">
        <f t="shared" si="813"/>
        <v>0</v>
      </c>
      <c r="AB1517" s="74">
        <f t="shared" si="814"/>
        <v>0</v>
      </c>
      <c r="AC1517" s="356"/>
      <c r="AD1517" s="130" cm="1">
        <f t="array" ref="AD1517">IFERROR(ROUND((_xlfn.IFS(offer_sale_type="поставка",AB1517,offer_sale_type="транзит",S1517)*(1+AC1517))/E1517,2),0)</f>
        <v>0</v>
      </c>
      <c r="AE1517" s="74">
        <f t="shared" si="815"/>
        <v>0</v>
      </c>
      <c r="AF1517" s="123" cm="1">
        <f t="array" ref="AF1517">IFERROR(ROUND(_xlfn.IFS(offer_sale_type="поставка",AB1517,offer_sale_type="транзит",S1517)*AC1517,2),0)</f>
        <v>0</v>
      </c>
      <c r="AG1517" s="130">
        <f t="shared" si="798"/>
        <v>0</v>
      </c>
      <c r="AH1517" s="74">
        <f t="shared" si="799"/>
        <v>0</v>
      </c>
      <c r="AI1517" s="123">
        <f t="shared" si="800"/>
        <v>0</v>
      </c>
      <c r="AJ1517" s="118">
        <f t="shared" si="816"/>
        <v>0</v>
      </c>
      <c r="AK1517" s="74">
        <f t="shared" si="817"/>
        <v>0</v>
      </c>
      <c r="AL1517" s="174">
        <f t="shared" si="818"/>
        <v>0</v>
      </c>
      <c r="AM1517" s="175">
        <f t="shared" si="801"/>
        <v>0</v>
      </c>
      <c r="AN1517" s="130">
        <f t="shared" si="819"/>
        <v>0</v>
      </c>
      <c r="AO1517" s="74">
        <f t="shared" si="802"/>
        <v>0</v>
      </c>
      <c r="AP1517" s="123">
        <f t="shared" si="820"/>
        <v>0</v>
      </c>
      <c r="AQ1517" s="118">
        <f t="shared" si="803"/>
        <v>0</v>
      </c>
      <c r="AR1517" s="82" t="str">
        <f t="shared" si="821"/>
        <v>https://www.alta.ru/tnved/code//</v>
      </c>
      <c r="AS1517" s="157"/>
      <c r="AT1517" s="162"/>
      <c r="AU1517" s="74">
        <f t="shared" si="804"/>
        <v>0</v>
      </c>
      <c r="AV1517" s="157"/>
      <c r="AW1517" s="75">
        <f>_xlfn.IFNA(VLOOKUP(L1517,list_vat[],3,FALSE),0)</f>
        <v>0</v>
      </c>
      <c r="AX1517" s="74">
        <f t="shared" si="822"/>
        <v>0</v>
      </c>
      <c r="AY1517" s="74">
        <f t="shared" si="823"/>
        <v>0</v>
      </c>
      <c r="AZ1517" s="130">
        <f t="shared" si="824"/>
        <v>0</v>
      </c>
      <c r="BA1517" s="74">
        <f t="shared" si="805"/>
        <v>0</v>
      </c>
      <c r="BB1517" s="193">
        <f t="shared" si="825"/>
        <v>0</v>
      </c>
      <c r="BC1517" s="102">
        <f t="shared" si="826"/>
        <v>0</v>
      </c>
      <c r="BD1517" s="102">
        <f t="shared" si="827"/>
        <v>0</v>
      </c>
      <c r="BE1517" s="413" t="s">
        <v>69</v>
      </c>
    </row>
    <row r="1518" spans="1:57" s="65" customFormat="1" ht="12" customHeight="1" x14ac:dyDescent="0.2">
      <c r="A1518" s="43">
        <v>1503</v>
      </c>
      <c r="B1518" s="166"/>
      <c r="C1518" s="166"/>
      <c r="D1518" s="166"/>
      <c r="E1518" s="162"/>
      <c r="F1518" s="166"/>
      <c r="G1518" s="162"/>
      <c r="H1518" s="162"/>
      <c r="I1518" s="189">
        <f t="shared" si="806"/>
        <v>0</v>
      </c>
      <c r="J1518" s="195"/>
      <c r="K1518" s="162"/>
      <c r="L1518" s="168"/>
      <c r="M1518" s="75">
        <f>_xlfn.XLOOKUP(L1518,list_vat[Страна],list_vat[Ставка НДС %],0,0)</f>
        <v>0</v>
      </c>
      <c r="N1518" s="162">
        <f t="shared" si="807"/>
        <v>0</v>
      </c>
      <c r="O1518" s="169"/>
      <c r="P1518" s="74">
        <f t="shared" si="828"/>
        <v>0</v>
      </c>
      <c r="Q1518" s="162"/>
      <c r="R1518" s="162" t="str">
        <f t="shared" si="808"/>
        <v>введи курс</v>
      </c>
      <c r="S1518" s="196">
        <f t="shared" si="809"/>
        <v>0</v>
      </c>
      <c r="T1518" s="192">
        <f t="shared" si="810"/>
        <v>0</v>
      </c>
      <c r="U1518" s="76">
        <f t="shared" si="811"/>
        <v>0</v>
      </c>
      <c r="V1518" s="123">
        <f t="shared" si="812"/>
        <v>0</v>
      </c>
      <c r="W1518" s="191"/>
      <c r="X1518" s="170"/>
      <c r="Y1518" s="74">
        <f t="shared" si="797"/>
        <v>0</v>
      </c>
      <c r="Z1518" s="188"/>
      <c r="AA1518" s="130">
        <f t="shared" si="813"/>
        <v>0</v>
      </c>
      <c r="AB1518" s="74">
        <f t="shared" si="814"/>
        <v>0</v>
      </c>
      <c r="AC1518" s="356"/>
      <c r="AD1518" s="130" cm="1">
        <f t="array" ref="AD1518">IFERROR(ROUND((_xlfn.IFS(offer_sale_type="поставка",AB1518,offer_sale_type="транзит",S1518)*(1+AC1518))/E1518,2),0)</f>
        <v>0</v>
      </c>
      <c r="AE1518" s="74">
        <f t="shared" si="815"/>
        <v>0</v>
      </c>
      <c r="AF1518" s="123" cm="1">
        <f t="array" ref="AF1518">IFERROR(ROUND(_xlfn.IFS(offer_sale_type="поставка",AB1518,offer_sale_type="транзит",S1518)*AC1518,2),0)</f>
        <v>0</v>
      </c>
      <c r="AG1518" s="130">
        <f t="shared" si="798"/>
        <v>0</v>
      </c>
      <c r="AH1518" s="74">
        <f t="shared" si="799"/>
        <v>0</v>
      </c>
      <c r="AI1518" s="123">
        <f t="shared" si="800"/>
        <v>0</v>
      </c>
      <c r="AJ1518" s="118">
        <f t="shared" si="816"/>
        <v>0</v>
      </c>
      <c r="AK1518" s="74">
        <f t="shared" si="817"/>
        <v>0</v>
      </c>
      <c r="AL1518" s="174">
        <f t="shared" si="818"/>
        <v>0</v>
      </c>
      <c r="AM1518" s="175">
        <f t="shared" si="801"/>
        <v>0</v>
      </c>
      <c r="AN1518" s="130">
        <f t="shared" si="819"/>
        <v>0</v>
      </c>
      <c r="AO1518" s="74">
        <f t="shared" si="802"/>
        <v>0</v>
      </c>
      <c r="AP1518" s="123">
        <f t="shared" si="820"/>
        <v>0</v>
      </c>
      <c r="AQ1518" s="118">
        <f t="shared" si="803"/>
        <v>0</v>
      </c>
      <c r="AR1518" s="82" t="str">
        <f t="shared" si="821"/>
        <v>https://www.alta.ru/tnved/code//</v>
      </c>
      <c r="AS1518" s="157"/>
      <c r="AT1518" s="162"/>
      <c r="AU1518" s="74">
        <f t="shared" si="804"/>
        <v>0</v>
      </c>
      <c r="AV1518" s="157"/>
      <c r="AW1518" s="75">
        <f>_xlfn.IFNA(VLOOKUP(L1518,list_vat[],3,FALSE),0)</f>
        <v>0</v>
      </c>
      <c r="AX1518" s="74">
        <f t="shared" si="822"/>
        <v>0</v>
      </c>
      <c r="AY1518" s="74">
        <f t="shared" si="823"/>
        <v>0</v>
      </c>
      <c r="AZ1518" s="130">
        <f t="shared" si="824"/>
        <v>0</v>
      </c>
      <c r="BA1518" s="74">
        <f t="shared" si="805"/>
        <v>0</v>
      </c>
      <c r="BB1518" s="193">
        <f t="shared" si="825"/>
        <v>0</v>
      </c>
      <c r="BC1518" s="102">
        <f t="shared" si="826"/>
        <v>0</v>
      </c>
      <c r="BD1518" s="102">
        <f t="shared" si="827"/>
        <v>0</v>
      </c>
      <c r="BE1518" s="413" t="s">
        <v>69</v>
      </c>
    </row>
    <row r="1519" spans="1:57" s="65" customFormat="1" ht="12" customHeight="1" x14ac:dyDescent="0.2">
      <c r="A1519" s="43">
        <v>1504</v>
      </c>
      <c r="B1519" s="166"/>
      <c r="C1519" s="166"/>
      <c r="D1519" s="166"/>
      <c r="E1519" s="162"/>
      <c r="F1519" s="166"/>
      <c r="G1519" s="162"/>
      <c r="H1519" s="162"/>
      <c r="I1519" s="189">
        <f t="shared" si="806"/>
        <v>0</v>
      </c>
      <c r="J1519" s="195"/>
      <c r="K1519" s="162"/>
      <c r="L1519" s="168"/>
      <c r="M1519" s="75">
        <f>_xlfn.XLOOKUP(L1519,list_vat[Страна],list_vat[Ставка НДС %],0,0)</f>
        <v>0</v>
      </c>
      <c r="N1519" s="162">
        <f t="shared" si="807"/>
        <v>0</v>
      </c>
      <c r="O1519" s="169"/>
      <c r="P1519" s="74">
        <f t="shared" si="828"/>
        <v>0</v>
      </c>
      <c r="Q1519" s="162"/>
      <c r="R1519" s="162" t="str">
        <f t="shared" si="808"/>
        <v>введи курс</v>
      </c>
      <c r="S1519" s="196">
        <f t="shared" si="809"/>
        <v>0</v>
      </c>
      <c r="T1519" s="192">
        <f t="shared" si="810"/>
        <v>0</v>
      </c>
      <c r="U1519" s="76">
        <f t="shared" si="811"/>
        <v>0</v>
      </c>
      <c r="V1519" s="123">
        <f t="shared" si="812"/>
        <v>0</v>
      </c>
      <c r="W1519" s="191"/>
      <c r="X1519" s="170"/>
      <c r="Y1519" s="74">
        <f t="shared" si="797"/>
        <v>0</v>
      </c>
      <c r="Z1519" s="188"/>
      <c r="AA1519" s="130">
        <f t="shared" si="813"/>
        <v>0</v>
      </c>
      <c r="AB1519" s="74">
        <f t="shared" si="814"/>
        <v>0</v>
      </c>
      <c r="AC1519" s="356"/>
      <c r="AD1519" s="130" cm="1">
        <f t="array" ref="AD1519">IFERROR(ROUND((_xlfn.IFS(offer_sale_type="поставка",AB1519,offer_sale_type="транзит",S1519)*(1+AC1519))/E1519,2),0)</f>
        <v>0</v>
      </c>
      <c r="AE1519" s="74">
        <f t="shared" si="815"/>
        <v>0</v>
      </c>
      <c r="AF1519" s="123" cm="1">
        <f t="array" ref="AF1519">IFERROR(ROUND(_xlfn.IFS(offer_sale_type="поставка",AB1519,offer_sale_type="транзит",S1519)*AC1519,2),0)</f>
        <v>0</v>
      </c>
      <c r="AG1519" s="130">
        <f t="shared" si="798"/>
        <v>0</v>
      </c>
      <c r="AH1519" s="74">
        <f t="shared" si="799"/>
        <v>0</v>
      </c>
      <c r="AI1519" s="123">
        <f t="shared" si="800"/>
        <v>0</v>
      </c>
      <c r="AJ1519" s="118">
        <f t="shared" si="816"/>
        <v>0</v>
      </c>
      <c r="AK1519" s="74">
        <f t="shared" si="817"/>
        <v>0</v>
      </c>
      <c r="AL1519" s="174">
        <f t="shared" si="818"/>
        <v>0</v>
      </c>
      <c r="AM1519" s="175">
        <f t="shared" si="801"/>
        <v>0</v>
      </c>
      <c r="AN1519" s="130">
        <f t="shared" si="819"/>
        <v>0</v>
      </c>
      <c r="AO1519" s="74">
        <f t="shared" si="802"/>
        <v>0</v>
      </c>
      <c r="AP1519" s="123">
        <f t="shared" si="820"/>
        <v>0</v>
      </c>
      <c r="AQ1519" s="118">
        <f t="shared" si="803"/>
        <v>0</v>
      </c>
      <c r="AR1519" s="82" t="str">
        <f t="shared" si="821"/>
        <v>https://www.alta.ru/tnved/code//</v>
      </c>
      <c r="AS1519" s="157"/>
      <c r="AT1519" s="162"/>
      <c r="AU1519" s="74">
        <f t="shared" si="804"/>
        <v>0</v>
      </c>
      <c r="AV1519" s="157"/>
      <c r="AW1519" s="75">
        <f>_xlfn.IFNA(VLOOKUP(L1519,list_vat[],3,FALSE),0)</f>
        <v>0</v>
      </c>
      <c r="AX1519" s="74">
        <f t="shared" si="822"/>
        <v>0</v>
      </c>
      <c r="AY1519" s="74">
        <f t="shared" si="823"/>
        <v>0</v>
      </c>
      <c r="AZ1519" s="130">
        <f t="shared" si="824"/>
        <v>0</v>
      </c>
      <c r="BA1519" s="74">
        <f t="shared" si="805"/>
        <v>0</v>
      </c>
      <c r="BB1519" s="193">
        <f t="shared" si="825"/>
        <v>0</v>
      </c>
      <c r="BC1519" s="102">
        <f t="shared" si="826"/>
        <v>0</v>
      </c>
      <c r="BD1519" s="102">
        <f t="shared" si="827"/>
        <v>0</v>
      </c>
      <c r="BE1519" s="413" t="s">
        <v>69</v>
      </c>
    </row>
    <row r="1520" spans="1:57" s="65" customFormat="1" ht="12" customHeight="1" x14ac:dyDescent="0.2">
      <c r="A1520" s="43">
        <v>1505</v>
      </c>
      <c r="B1520" s="166"/>
      <c r="C1520" s="166"/>
      <c r="D1520" s="166"/>
      <c r="E1520" s="162"/>
      <c r="F1520" s="166"/>
      <c r="G1520" s="162"/>
      <c r="H1520" s="162"/>
      <c r="I1520" s="189">
        <f t="shared" si="806"/>
        <v>0</v>
      </c>
      <c r="J1520" s="195"/>
      <c r="K1520" s="162"/>
      <c r="L1520" s="168"/>
      <c r="M1520" s="75">
        <f>_xlfn.XLOOKUP(L1520,list_vat[Страна],list_vat[Ставка НДС %],0,0)</f>
        <v>0</v>
      </c>
      <c r="N1520" s="162">
        <f t="shared" si="807"/>
        <v>0</v>
      </c>
      <c r="O1520" s="169"/>
      <c r="P1520" s="74">
        <f t="shared" si="828"/>
        <v>0</v>
      </c>
      <c r="Q1520" s="162"/>
      <c r="R1520" s="162" t="str">
        <f t="shared" si="808"/>
        <v>введи курс</v>
      </c>
      <c r="S1520" s="196">
        <f t="shared" si="809"/>
        <v>0</v>
      </c>
      <c r="T1520" s="192">
        <f t="shared" si="810"/>
        <v>0</v>
      </c>
      <c r="U1520" s="76">
        <f t="shared" si="811"/>
        <v>0</v>
      </c>
      <c r="V1520" s="123">
        <f t="shared" si="812"/>
        <v>0</v>
      </c>
      <c r="W1520" s="191"/>
      <c r="X1520" s="170"/>
      <c r="Y1520" s="74">
        <f t="shared" si="797"/>
        <v>0</v>
      </c>
      <c r="Z1520" s="188"/>
      <c r="AA1520" s="130">
        <f t="shared" si="813"/>
        <v>0</v>
      </c>
      <c r="AB1520" s="74">
        <f t="shared" si="814"/>
        <v>0</v>
      </c>
      <c r="AC1520" s="356"/>
      <c r="AD1520" s="130" cm="1">
        <f t="array" ref="AD1520">IFERROR(ROUND((_xlfn.IFS(offer_sale_type="поставка",AB1520,offer_sale_type="транзит",S1520)*(1+AC1520))/E1520,2),0)</f>
        <v>0</v>
      </c>
      <c r="AE1520" s="74">
        <f t="shared" si="815"/>
        <v>0</v>
      </c>
      <c r="AF1520" s="123" cm="1">
        <f t="array" ref="AF1520">IFERROR(ROUND(_xlfn.IFS(offer_sale_type="поставка",AB1520,offer_sale_type="транзит",S1520)*AC1520,2),0)</f>
        <v>0</v>
      </c>
      <c r="AG1520" s="130">
        <f t="shared" si="798"/>
        <v>0</v>
      </c>
      <c r="AH1520" s="74">
        <f t="shared" si="799"/>
        <v>0</v>
      </c>
      <c r="AI1520" s="123">
        <f t="shared" si="800"/>
        <v>0</v>
      </c>
      <c r="AJ1520" s="118">
        <f t="shared" si="816"/>
        <v>0</v>
      </c>
      <c r="AK1520" s="74">
        <f t="shared" si="817"/>
        <v>0</v>
      </c>
      <c r="AL1520" s="174">
        <f t="shared" si="818"/>
        <v>0</v>
      </c>
      <c r="AM1520" s="175">
        <f t="shared" si="801"/>
        <v>0</v>
      </c>
      <c r="AN1520" s="130">
        <f t="shared" si="819"/>
        <v>0</v>
      </c>
      <c r="AO1520" s="74">
        <f t="shared" si="802"/>
        <v>0</v>
      </c>
      <c r="AP1520" s="123">
        <f t="shared" si="820"/>
        <v>0</v>
      </c>
      <c r="AQ1520" s="118">
        <f t="shared" si="803"/>
        <v>0</v>
      </c>
      <c r="AR1520" s="82" t="str">
        <f t="shared" si="821"/>
        <v>https://www.alta.ru/tnved/code//</v>
      </c>
      <c r="AS1520" s="157"/>
      <c r="AT1520" s="162"/>
      <c r="AU1520" s="74">
        <f t="shared" si="804"/>
        <v>0</v>
      </c>
      <c r="AV1520" s="157"/>
      <c r="AW1520" s="75">
        <f>_xlfn.IFNA(VLOOKUP(L1520,list_vat[],3,FALSE),0)</f>
        <v>0</v>
      </c>
      <c r="AX1520" s="74">
        <f t="shared" si="822"/>
        <v>0</v>
      </c>
      <c r="AY1520" s="74">
        <f t="shared" si="823"/>
        <v>0</v>
      </c>
      <c r="AZ1520" s="130">
        <f t="shared" si="824"/>
        <v>0</v>
      </c>
      <c r="BA1520" s="74">
        <f t="shared" si="805"/>
        <v>0</v>
      </c>
      <c r="BB1520" s="193">
        <f t="shared" si="825"/>
        <v>0</v>
      </c>
      <c r="BC1520" s="102">
        <f t="shared" si="826"/>
        <v>0</v>
      </c>
      <c r="BD1520" s="102">
        <f t="shared" si="827"/>
        <v>0</v>
      </c>
      <c r="BE1520" s="413" t="s">
        <v>69</v>
      </c>
    </row>
    <row r="1521" spans="1:57" s="65" customFormat="1" ht="12" customHeight="1" x14ac:dyDescent="0.2">
      <c r="A1521" s="43">
        <v>1506</v>
      </c>
      <c r="B1521" s="166"/>
      <c r="C1521" s="166"/>
      <c r="D1521" s="166"/>
      <c r="E1521" s="162"/>
      <c r="F1521" s="166"/>
      <c r="G1521" s="162"/>
      <c r="H1521" s="162"/>
      <c r="I1521" s="189">
        <f t="shared" si="806"/>
        <v>0</v>
      </c>
      <c r="J1521" s="195"/>
      <c r="K1521" s="162"/>
      <c r="L1521" s="168"/>
      <c r="M1521" s="75">
        <f>_xlfn.XLOOKUP(L1521,list_vat[Страна],list_vat[Ставка НДС %],0,0)</f>
        <v>0</v>
      </c>
      <c r="N1521" s="162">
        <f t="shared" si="807"/>
        <v>0</v>
      </c>
      <c r="O1521" s="169"/>
      <c r="P1521" s="74">
        <f t="shared" si="828"/>
        <v>0</v>
      </c>
      <c r="Q1521" s="162"/>
      <c r="R1521" s="162" t="str">
        <f t="shared" si="808"/>
        <v>введи курс</v>
      </c>
      <c r="S1521" s="196">
        <f t="shared" si="809"/>
        <v>0</v>
      </c>
      <c r="T1521" s="192">
        <f t="shared" si="810"/>
        <v>0</v>
      </c>
      <c r="U1521" s="76">
        <f t="shared" si="811"/>
        <v>0</v>
      </c>
      <c r="V1521" s="123">
        <f t="shared" si="812"/>
        <v>0</v>
      </c>
      <c r="W1521" s="191"/>
      <c r="X1521" s="170"/>
      <c r="Y1521" s="74">
        <f t="shared" si="797"/>
        <v>0</v>
      </c>
      <c r="Z1521" s="188"/>
      <c r="AA1521" s="130">
        <f t="shared" si="813"/>
        <v>0</v>
      </c>
      <c r="AB1521" s="74">
        <f t="shared" si="814"/>
        <v>0</v>
      </c>
      <c r="AC1521" s="356"/>
      <c r="AD1521" s="130" cm="1">
        <f t="array" ref="AD1521">IFERROR(ROUND((_xlfn.IFS(offer_sale_type="поставка",AB1521,offer_sale_type="транзит",S1521)*(1+AC1521))/E1521,2),0)</f>
        <v>0</v>
      </c>
      <c r="AE1521" s="74">
        <f t="shared" si="815"/>
        <v>0</v>
      </c>
      <c r="AF1521" s="123" cm="1">
        <f t="array" ref="AF1521">IFERROR(ROUND(_xlfn.IFS(offer_sale_type="поставка",AB1521,offer_sale_type="транзит",S1521)*AC1521,2),0)</f>
        <v>0</v>
      </c>
      <c r="AG1521" s="130">
        <f t="shared" si="798"/>
        <v>0</v>
      </c>
      <c r="AH1521" s="74">
        <f t="shared" si="799"/>
        <v>0</v>
      </c>
      <c r="AI1521" s="123">
        <f t="shared" si="800"/>
        <v>0</v>
      </c>
      <c r="AJ1521" s="118">
        <f t="shared" si="816"/>
        <v>0</v>
      </c>
      <c r="AK1521" s="74">
        <f t="shared" si="817"/>
        <v>0</v>
      </c>
      <c r="AL1521" s="174">
        <f t="shared" si="818"/>
        <v>0</v>
      </c>
      <c r="AM1521" s="175">
        <f t="shared" si="801"/>
        <v>0</v>
      </c>
      <c r="AN1521" s="130">
        <f t="shared" si="819"/>
        <v>0</v>
      </c>
      <c r="AO1521" s="74">
        <f t="shared" si="802"/>
        <v>0</v>
      </c>
      <c r="AP1521" s="123">
        <f t="shared" si="820"/>
        <v>0</v>
      </c>
      <c r="AQ1521" s="118">
        <f t="shared" si="803"/>
        <v>0</v>
      </c>
      <c r="AR1521" s="82" t="str">
        <f t="shared" si="821"/>
        <v>https://www.alta.ru/tnved/code//</v>
      </c>
      <c r="AS1521" s="157"/>
      <c r="AT1521" s="162"/>
      <c r="AU1521" s="74">
        <f t="shared" si="804"/>
        <v>0</v>
      </c>
      <c r="AV1521" s="157"/>
      <c r="AW1521" s="75">
        <f>_xlfn.IFNA(VLOOKUP(L1521,list_vat[],3,FALSE),0)</f>
        <v>0</v>
      </c>
      <c r="AX1521" s="74">
        <f t="shared" si="822"/>
        <v>0</v>
      </c>
      <c r="AY1521" s="74">
        <f t="shared" si="823"/>
        <v>0</v>
      </c>
      <c r="AZ1521" s="130">
        <f t="shared" si="824"/>
        <v>0</v>
      </c>
      <c r="BA1521" s="74">
        <f t="shared" si="805"/>
        <v>0</v>
      </c>
      <c r="BB1521" s="193">
        <f t="shared" si="825"/>
        <v>0</v>
      </c>
      <c r="BC1521" s="102">
        <f t="shared" si="826"/>
        <v>0</v>
      </c>
      <c r="BD1521" s="102">
        <f t="shared" si="827"/>
        <v>0</v>
      </c>
      <c r="BE1521" s="413" t="s">
        <v>69</v>
      </c>
    </row>
    <row r="1522" spans="1:57" s="65" customFormat="1" ht="12" customHeight="1" x14ac:dyDescent="0.2">
      <c r="A1522" s="43">
        <v>1507</v>
      </c>
      <c r="B1522" s="166"/>
      <c r="C1522" s="166"/>
      <c r="D1522" s="166"/>
      <c r="E1522" s="162"/>
      <c r="F1522" s="166"/>
      <c r="G1522" s="162"/>
      <c r="H1522" s="162"/>
      <c r="I1522" s="189">
        <f t="shared" si="806"/>
        <v>0</v>
      </c>
      <c r="J1522" s="195"/>
      <c r="K1522" s="162"/>
      <c r="L1522" s="168"/>
      <c r="M1522" s="75">
        <f>_xlfn.XLOOKUP(L1522,list_vat[Страна],list_vat[Ставка НДС %],0,0)</f>
        <v>0</v>
      </c>
      <c r="N1522" s="162">
        <f t="shared" si="807"/>
        <v>0</v>
      </c>
      <c r="O1522" s="169"/>
      <c r="P1522" s="74">
        <f t="shared" si="828"/>
        <v>0</v>
      </c>
      <c r="Q1522" s="162"/>
      <c r="R1522" s="162" t="str">
        <f t="shared" si="808"/>
        <v>введи курс</v>
      </c>
      <c r="S1522" s="196">
        <f t="shared" si="809"/>
        <v>0</v>
      </c>
      <c r="T1522" s="192">
        <f t="shared" si="810"/>
        <v>0</v>
      </c>
      <c r="U1522" s="76">
        <f t="shared" si="811"/>
        <v>0</v>
      </c>
      <c r="V1522" s="123">
        <f t="shared" si="812"/>
        <v>0</v>
      </c>
      <c r="W1522" s="191"/>
      <c r="X1522" s="170"/>
      <c r="Y1522" s="74">
        <f t="shared" si="797"/>
        <v>0</v>
      </c>
      <c r="Z1522" s="188"/>
      <c r="AA1522" s="130">
        <f t="shared" si="813"/>
        <v>0</v>
      </c>
      <c r="AB1522" s="74">
        <f t="shared" si="814"/>
        <v>0</v>
      </c>
      <c r="AC1522" s="356"/>
      <c r="AD1522" s="130" cm="1">
        <f t="array" ref="AD1522">IFERROR(ROUND((_xlfn.IFS(offer_sale_type="поставка",AB1522,offer_sale_type="транзит",S1522)*(1+AC1522))/E1522,2),0)</f>
        <v>0</v>
      </c>
      <c r="AE1522" s="74">
        <f t="shared" si="815"/>
        <v>0</v>
      </c>
      <c r="AF1522" s="123" cm="1">
        <f t="array" ref="AF1522">IFERROR(ROUND(_xlfn.IFS(offer_sale_type="поставка",AB1522,offer_sale_type="транзит",S1522)*AC1522,2),0)</f>
        <v>0</v>
      </c>
      <c r="AG1522" s="130">
        <f t="shared" si="798"/>
        <v>0</v>
      </c>
      <c r="AH1522" s="74">
        <f t="shared" si="799"/>
        <v>0</v>
      </c>
      <c r="AI1522" s="123">
        <f t="shared" si="800"/>
        <v>0</v>
      </c>
      <c r="AJ1522" s="118">
        <f t="shared" si="816"/>
        <v>0</v>
      </c>
      <c r="AK1522" s="74">
        <f t="shared" si="817"/>
        <v>0</v>
      </c>
      <c r="AL1522" s="174">
        <f t="shared" si="818"/>
        <v>0</v>
      </c>
      <c r="AM1522" s="175">
        <f t="shared" si="801"/>
        <v>0</v>
      </c>
      <c r="AN1522" s="130">
        <f t="shared" si="819"/>
        <v>0</v>
      </c>
      <c r="AO1522" s="74">
        <f t="shared" si="802"/>
        <v>0</v>
      </c>
      <c r="AP1522" s="123">
        <f t="shared" si="820"/>
        <v>0</v>
      </c>
      <c r="AQ1522" s="118">
        <f t="shared" si="803"/>
        <v>0</v>
      </c>
      <c r="AR1522" s="82" t="str">
        <f t="shared" si="821"/>
        <v>https://www.alta.ru/tnved/code//</v>
      </c>
      <c r="AS1522" s="157"/>
      <c r="AT1522" s="162"/>
      <c r="AU1522" s="74">
        <f t="shared" si="804"/>
        <v>0</v>
      </c>
      <c r="AV1522" s="157"/>
      <c r="AW1522" s="75">
        <f>_xlfn.IFNA(VLOOKUP(L1522,list_vat[],3,FALSE),0)</f>
        <v>0</v>
      </c>
      <c r="AX1522" s="74">
        <f t="shared" si="822"/>
        <v>0</v>
      </c>
      <c r="AY1522" s="74">
        <f t="shared" si="823"/>
        <v>0</v>
      </c>
      <c r="AZ1522" s="130">
        <f t="shared" si="824"/>
        <v>0</v>
      </c>
      <c r="BA1522" s="74">
        <f t="shared" si="805"/>
        <v>0</v>
      </c>
      <c r="BB1522" s="193">
        <f t="shared" si="825"/>
        <v>0</v>
      </c>
      <c r="BC1522" s="102">
        <f t="shared" si="826"/>
        <v>0</v>
      </c>
      <c r="BD1522" s="102">
        <f t="shared" si="827"/>
        <v>0</v>
      </c>
      <c r="BE1522" s="413" t="s">
        <v>69</v>
      </c>
    </row>
    <row r="1523" spans="1:57" s="65" customFormat="1" ht="12" customHeight="1" x14ac:dyDescent="0.2">
      <c r="A1523" s="43">
        <v>1508</v>
      </c>
      <c r="B1523" s="166"/>
      <c r="C1523" s="166"/>
      <c r="D1523" s="166"/>
      <c r="E1523" s="162"/>
      <c r="F1523" s="166"/>
      <c r="G1523" s="162"/>
      <c r="H1523" s="162"/>
      <c r="I1523" s="189">
        <f t="shared" si="806"/>
        <v>0</v>
      </c>
      <c r="J1523" s="195"/>
      <c r="K1523" s="162"/>
      <c r="L1523" s="168"/>
      <c r="M1523" s="75">
        <f>_xlfn.XLOOKUP(L1523,list_vat[Страна],list_vat[Ставка НДС %],0,0)</f>
        <v>0</v>
      </c>
      <c r="N1523" s="162">
        <f t="shared" si="807"/>
        <v>0</v>
      </c>
      <c r="O1523" s="169"/>
      <c r="P1523" s="74">
        <f t="shared" si="828"/>
        <v>0</v>
      </c>
      <c r="Q1523" s="162"/>
      <c r="R1523" s="162" t="str">
        <f t="shared" si="808"/>
        <v>введи курс</v>
      </c>
      <c r="S1523" s="196">
        <f t="shared" si="809"/>
        <v>0</v>
      </c>
      <c r="T1523" s="192">
        <f t="shared" si="810"/>
        <v>0</v>
      </c>
      <c r="U1523" s="76">
        <f t="shared" si="811"/>
        <v>0</v>
      </c>
      <c r="V1523" s="123">
        <f t="shared" si="812"/>
        <v>0</v>
      </c>
      <c r="W1523" s="191"/>
      <c r="X1523" s="170"/>
      <c r="Y1523" s="74">
        <f t="shared" si="797"/>
        <v>0</v>
      </c>
      <c r="Z1523" s="188"/>
      <c r="AA1523" s="130">
        <f t="shared" si="813"/>
        <v>0</v>
      </c>
      <c r="AB1523" s="74">
        <f t="shared" si="814"/>
        <v>0</v>
      </c>
      <c r="AC1523" s="356"/>
      <c r="AD1523" s="130" cm="1">
        <f t="array" ref="AD1523">IFERROR(ROUND((_xlfn.IFS(offer_sale_type="поставка",AB1523,offer_sale_type="транзит",S1523)*(1+AC1523))/E1523,2),0)</f>
        <v>0</v>
      </c>
      <c r="AE1523" s="74">
        <f t="shared" si="815"/>
        <v>0</v>
      </c>
      <c r="AF1523" s="123" cm="1">
        <f t="array" ref="AF1523">IFERROR(ROUND(_xlfn.IFS(offer_sale_type="поставка",AB1523,offer_sale_type="транзит",S1523)*AC1523,2),0)</f>
        <v>0</v>
      </c>
      <c r="AG1523" s="130">
        <f t="shared" si="798"/>
        <v>0</v>
      </c>
      <c r="AH1523" s="74">
        <f t="shared" si="799"/>
        <v>0</v>
      </c>
      <c r="AI1523" s="123">
        <f t="shared" si="800"/>
        <v>0</v>
      </c>
      <c r="AJ1523" s="118">
        <f t="shared" si="816"/>
        <v>0</v>
      </c>
      <c r="AK1523" s="74">
        <f t="shared" si="817"/>
        <v>0</v>
      </c>
      <c r="AL1523" s="174">
        <f t="shared" si="818"/>
        <v>0</v>
      </c>
      <c r="AM1523" s="175">
        <f t="shared" si="801"/>
        <v>0</v>
      </c>
      <c r="AN1523" s="130">
        <f t="shared" si="819"/>
        <v>0</v>
      </c>
      <c r="AO1523" s="74">
        <f t="shared" si="802"/>
        <v>0</v>
      </c>
      <c r="AP1523" s="123">
        <f t="shared" si="820"/>
        <v>0</v>
      </c>
      <c r="AQ1523" s="118">
        <f t="shared" si="803"/>
        <v>0</v>
      </c>
      <c r="AR1523" s="82" t="str">
        <f t="shared" si="821"/>
        <v>https://www.alta.ru/tnved/code//</v>
      </c>
      <c r="AS1523" s="157"/>
      <c r="AT1523" s="162"/>
      <c r="AU1523" s="74">
        <f t="shared" si="804"/>
        <v>0</v>
      </c>
      <c r="AV1523" s="157"/>
      <c r="AW1523" s="75">
        <f>_xlfn.IFNA(VLOOKUP(L1523,list_vat[],3,FALSE),0)</f>
        <v>0</v>
      </c>
      <c r="AX1523" s="74">
        <f t="shared" si="822"/>
        <v>0</v>
      </c>
      <c r="AY1523" s="74">
        <f t="shared" si="823"/>
        <v>0</v>
      </c>
      <c r="AZ1523" s="130">
        <f t="shared" si="824"/>
        <v>0</v>
      </c>
      <c r="BA1523" s="74">
        <f t="shared" si="805"/>
        <v>0</v>
      </c>
      <c r="BB1523" s="193">
        <f t="shared" si="825"/>
        <v>0</v>
      </c>
      <c r="BC1523" s="102">
        <f t="shared" si="826"/>
        <v>0</v>
      </c>
      <c r="BD1523" s="102">
        <f t="shared" si="827"/>
        <v>0</v>
      </c>
      <c r="BE1523" s="413" t="s">
        <v>69</v>
      </c>
    </row>
    <row r="1524" spans="1:57" s="65" customFormat="1" ht="12" customHeight="1" x14ac:dyDescent="0.2">
      <c r="A1524" s="43">
        <v>1509</v>
      </c>
      <c r="B1524" s="166"/>
      <c r="C1524" s="166"/>
      <c r="D1524" s="166"/>
      <c r="E1524" s="162"/>
      <c r="F1524" s="166"/>
      <c r="G1524" s="162"/>
      <c r="H1524" s="162"/>
      <c r="I1524" s="189">
        <f t="shared" si="806"/>
        <v>0</v>
      </c>
      <c r="J1524" s="195"/>
      <c r="K1524" s="162"/>
      <c r="L1524" s="168"/>
      <c r="M1524" s="75">
        <f>_xlfn.XLOOKUP(L1524,list_vat[Страна],list_vat[Ставка НДС %],0,0)</f>
        <v>0</v>
      </c>
      <c r="N1524" s="162">
        <f t="shared" si="807"/>
        <v>0</v>
      </c>
      <c r="O1524" s="169"/>
      <c r="P1524" s="74">
        <f t="shared" si="828"/>
        <v>0</v>
      </c>
      <c r="Q1524" s="162"/>
      <c r="R1524" s="162" t="str">
        <f t="shared" si="808"/>
        <v>введи курс</v>
      </c>
      <c r="S1524" s="196">
        <f t="shared" si="809"/>
        <v>0</v>
      </c>
      <c r="T1524" s="192">
        <f t="shared" si="810"/>
        <v>0</v>
      </c>
      <c r="U1524" s="76">
        <f t="shared" si="811"/>
        <v>0</v>
      </c>
      <c r="V1524" s="123">
        <f t="shared" si="812"/>
        <v>0</v>
      </c>
      <c r="W1524" s="191"/>
      <c r="X1524" s="170"/>
      <c r="Y1524" s="74">
        <f t="shared" si="797"/>
        <v>0</v>
      </c>
      <c r="Z1524" s="188"/>
      <c r="AA1524" s="130">
        <f t="shared" si="813"/>
        <v>0</v>
      </c>
      <c r="AB1524" s="74">
        <f t="shared" si="814"/>
        <v>0</v>
      </c>
      <c r="AC1524" s="356"/>
      <c r="AD1524" s="130" cm="1">
        <f t="array" ref="AD1524">IFERROR(ROUND((_xlfn.IFS(offer_sale_type="поставка",AB1524,offer_sale_type="транзит",S1524)*(1+AC1524))/E1524,2),0)</f>
        <v>0</v>
      </c>
      <c r="AE1524" s="74">
        <f t="shared" si="815"/>
        <v>0</v>
      </c>
      <c r="AF1524" s="123" cm="1">
        <f t="array" ref="AF1524">IFERROR(ROUND(_xlfn.IFS(offer_sale_type="поставка",AB1524,offer_sale_type="транзит",S1524)*AC1524,2),0)</f>
        <v>0</v>
      </c>
      <c r="AG1524" s="130">
        <f t="shared" si="798"/>
        <v>0</v>
      </c>
      <c r="AH1524" s="74">
        <f t="shared" si="799"/>
        <v>0</v>
      </c>
      <c r="AI1524" s="123">
        <f t="shared" si="800"/>
        <v>0</v>
      </c>
      <c r="AJ1524" s="118">
        <f t="shared" si="816"/>
        <v>0</v>
      </c>
      <c r="AK1524" s="74">
        <f t="shared" si="817"/>
        <v>0</v>
      </c>
      <c r="AL1524" s="174">
        <f t="shared" si="818"/>
        <v>0</v>
      </c>
      <c r="AM1524" s="175">
        <f t="shared" si="801"/>
        <v>0</v>
      </c>
      <c r="AN1524" s="130">
        <f t="shared" si="819"/>
        <v>0</v>
      </c>
      <c r="AO1524" s="74">
        <f t="shared" si="802"/>
        <v>0</v>
      </c>
      <c r="AP1524" s="123">
        <f t="shared" si="820"/>
        <v>0</v>
      </c>
      <c r="AQ1524" s="118">
        <f t="shared" si="803"/>
        <v>0</v>
      </c>
      <c r="AR1524" s="82" t="str">
        <f t="shared" si="821"/>
        <v>https://www.alta.ru/tnved/code//</v>
      </c>
      <c r="AS1524" s="157"/>
      <c r="AT1524" s="162"/>
      <c r="AU1524" s="74">
        <f t="shared" si="804"/>
        <v>0</v>
      </c>
      <c r="AV1524" s="157"/>
      <c r="AW1524" s="75">
        <f>_xlfn.IFNA(VLOOKUP(L1524,list_vat[],3,FALSE),0)</f>
        <v>0</v>
      </c>
      <c r="AX1524" s="74">
        <f t="shared" si="822"/>
        <v>0</v>
      </c>
      <c r="AY1524" s="74">
        <f t="shared" si="823"/>
        <v>0</v>
      </c>
      <c r="AZ1524" s="130">
        <f t="shared" si="824"/>
        <v>0</v>
      </c>
      <c r="BA1524" s="74">
        <f t="shared" si="805"/>
        <v>0</v>
      </c>
      <c r="BB1524" s="193">
        <f t="shared" si="825"/>
        <v>0</v>
      </c>
      <c r="BC1524" s="102">
        <f t="shared" si="826"/>
        <v>0</v>
      </c>
      <c r="BD1524" s="102">
        <f t="shared" si="827"/>
        <v>0</v>
      </c>
      <c r="BE1524" s="413" t="s">
        <v>69</v>
      </c>
    </row>
    <row r="1525" spans="1:57" s="65" customFormat="1" ht="12" customHeight="1" x14ac:dyDescent="0.2">
      <c r="A1525" s="43">
        <v>1510</v>
      </c>
      <c r="B1525" s="166"/>
      <c r="C1525" s="166"/>
      <c r="D1525" s="166"/>
      <c r="E1525" s="162"/>
      <c r="F1525" s="166"/>
      <c r="G1525" s="162"/>
      <c r="H1525" s="162"/>
      <c r="I1525" s="189">
        <f t="shared" si="806"/>
        <v>0</v>
      </c>
      <c r="J1525" s="195"/>
      <c r="K1525" s="162"/>
      <c r="L1525" s="168"/>
      <c r="M1525" s="75">
        <f>_xlfn.XLOOKUP(L1525,list_vat[Страна],list_vat[Ставка НДС %],0,0)</f>
        <v>0</v>
      </c>
      <c r="N1525" s="162">
        <f t="shared" si="807"/>
        <v>0</v>
      </c>
      <c r="O1525" s="169"/>
      <c r="P1525" s="74">
        <f t="shared" si="828"/>
        <v>0</v>
      </c>
      <c r="Q1525" s="162"/>
      <c r="R1525" s="162" t="str">
        <f t="shared" si="808"/>
        <v>введи курс</v>
      </c>
      <c r="S1525" s="196">
        <f t="shared" si="809"/>
        <v>0</v>
      </c>
      <c r="T1525" s="192">
        <f t="shared" si="810"/>
        <v>0</v>
      </c>
      <c r="U1525" s="76">
        <f t="shared" si="811"/>
        <v>0</v>
      </c>
      <c r="V1525" s="123">
        <f t="shared" si="812"/>
        <v>0</v>
      </c>
      <c r="W1525" s="191"/>
      <c r="X1525" s="170"/>
      <c r="Y1525" s="74">
        <f t="shared" si="797"/>
        <v>0</v>
      </c>
      <c r="Z1525" s="188"/>
      <c r="AA1525" s="130">
        <f t="shared" si="813"/>
        <v>0</v>
      </c>
      <c r="AB1525" s="74">
        <f t="shared" si="814"/>
        <v>0</v>
      </c>
      <c r="AC1525" s="356"/>
      <c r="AD1525" s="130" cm="1">
        <f t="array" ref="AD1525">IFERROR(ROUND((_xlfn.IFS(offer_sale_type="поставка",AB1525,offer_sale_type="транзит",S1525)*(1+AC1525))/E1525,2),0)</f>
        <v>0</v>
      </c>
      <c r="AE1525" s="74">
        <f t="shared" si="815"/>
        <v>0</v>
      </c>
      <c r="AF1525" s="123" cm="1">
        <f t="array" ref="AF1525">IFERROR(ROUND(_xlfn.IFS(offer_sale_type="поставка",AB1525,offer_sale_type="транзит",S1525)*AC1525,2),0)</f>
        <v>0</v>
      </c>
      <c r="AG1525" s="130">
        <f t="shared" si="798"/>
        <v>0</v>
      </c>
      <c r="AH1525" s="74">
        <f t="shared" si="799"/>
        <v>0</v>
      </c>
      <c r="AI1525" s="123">
        <f t="shared" si="800"/>
        <v>0</v>
      </c>
      <c r="AJ1525" s="118">
        <f t="shared" si="816"/>
        <v>0</v>
      </c>
      <c r="AK1525" s="74">
        <f t="shared" si="817"/>
        <v>0</v>
      </c>
      <c r="AL1525" s="174">
        <f t="shared" si="818"/>
        <v>0</v>
      </c>
      <c r="AM1525" s="175">
        <f t="shared" si="801"/>
        <v>0</v>
      </c>
      <c r="AN1525" s="130">
        <f t="shared" si="819"/>
        <v>0</v>
      </c>
      <c r="AO1525" s="74">
        <f t="shared" si="802"/>
        <v>0</v>
      </c>
      <c r="AP1525" s="123">
        <f t="shared" si="820"/>
        <v>0</v>
      </c>
      <c r="AQ1525" s="118">
        <f t="shared" si="803"/>
        <v>0</v>
      </c>
      <c r="AR1525" s="82" t="str">
        <f t="shared" si="821"/>
        <v>https://www.alta.ru/tnved/code//</v>
      </c>
      <c r="AS1525" s="157"/>
      <c r="AT1525" s="162"/>
      <c r="AU1525" s="74">
        <f t="shared" si="804"/>
        <v>0</v>
      </c>
      <c r="AV1525" s="157"/>
      <c r="AW1525" s="75">
        <f>_xlfn.IFNA(VLOOKUP(L1525,list_vat[],3,FALSE),0)</f>
        <v>0</v>
      </c>
      <c r="AX1525" s="74">
        <f t="shared" si="822"/>
        <v>0</v>
      </c>
      <c r="AY1525" s="74">
        <f t="shared" si="823"/>
        <v>0</v>
      </c>
      <c r="AZ1525" s="130">
        <f t="shared" si="824"/>
        <v>0</v>
      </c>
      <c r="BA1525" s="74">
        <f t="shared" si="805"/>
        <v>0</v>
      </c>
      <c r="BB1525" s="193">
        <f t="shared" si="825"/>
        <v>0</v>
      </c>
      <c r="BC1525" s="102">
        <f t="shared" si="826"/>
        <v>0</v>
      </c>
      <c r="BD1525" s="102">
        <f t="shared" si="827"/>
        <v>0</v>
      </c>
      <c r="BE1525" s="413" t="s">
        <v>69</v>
      </c>
    </row>
    <row r="1526" spans="1:57" s="65" customFormat="1" ht="12" customHeight="1" x14ac:dyDescent="0.2">
      <c r="A1526" s="43">
        <v>1511</v>
      </c>
      <c r="B1526" s="166"/>
      <c r="C1526" s="166"/>
      <c r="D1526" s="166"/>
      <c r="E1526" s="162"/>
      <c r="F1526" s="166"/>
      <c r="G1526" s="162"/>
      <c r="H1526" s="162"/>
      <c r="I1526" s="189">
        <f t="shared" si="806"/>
        <v>0</v>
      </c>
      <c r="J1526" s="195"/>
      <c r="K1526" s="162"/>
      <c r="L1526" s="168"/>
      <c r="M1526" s="75">
        <f>_xlfn.XLOOKUP(L1526,list_vat[Страна],list_vat[Ставка НДС %],0,0)</f>
        <v>0</v>
      </c>
      <c r="N1526" s="162">
        <f t="shared" si="807"/>
        <v>0</v>
      </c>
      <c r="O1526" s="169"/>
      <c r="P1526" s="74">
        <f t="shared" si="828"/>
        <v>0</v>
      </c>
      <c r="Q1526" s="162"/>
      <c r="R1526" s="162" t="str">
        <f t="shared" si="808"/>
        <v>введи курс</v>
      </c>
      <c r="S1526" s="196">
        <f t="shared" si="809"/>
        <v>0</v>
      </c>
      <c r="T1526" s="192">
        <f t="shared" si="810"/>
        <v>0</v>
      </c>
      <c r="U1526" s="76">
        <f t="shared" si="811"/>
        <v>0</v>
      </c>
      <c r="V1526" s="123">
        <f t="shared" si="812"/>
        <v>0</v>
      </c>
      <c r="W1526" s="191"/>
      <c r="X1526" s="170"/>
      <c r="Y1526" s="74">
        <f t="shared" si="797"/>
        <v>0</v>
      </c>
      <c r="Z1526" s="188"/>
      <c r="AA1526" s="130">
        <f t="shared" si="813"/>
        <v>0</v>
      </c>
      <c r="AB1526" s="74">
        <f t="shared" si="814"/>
        <v>0</v>
      </c>
      <c r="AC1526" s="356"/>
      <c r="AD1526" s="130" cm="1">
        <f t="array" ref="AD1526">IFERROR(ROUND((_xlfn.IFS(offer_sale_type="поставка",AB1526,offer_sale_type="транзит",S1526)*(1+AC1526))/E1526,2),0)</f>
        <v>0</v>
      </c>
      <c r="AE1526" s="74">
        <f t="shared" si="815"/>
        <v>0</v>
      </c>
      <c r="AF1526" s="123" cm="1">
        <f t="array" ref="AF1526">IFERROR(ROUND(_xlfn.IFS(offer_sale_type="поставка",AB1526,offer_sale_type="транзит",S1526)*AC1526,2),0)</f>
        <v>0</v>
      </c>
      <c r="AG1526" s="130">
        <f t="shared" si="798"/>
        <v>0</v>
      </c>
      <c r="AH1526" s="74">
        <f t="shared" si="799"/>
        <v>0</v>
      </c>
      <c r="AI1526" s="123">
        <f t="shared" si="800"/>
        <v>0</v>
      </c>
      <c r="AJ1526" s="118">
        <f t="shared" si="816"/>
        <v>0</v>
      </c>
      <c r="AK1526" s="74">
        <f t="shared" si="817"/>
        <v>0</v>
      </c>
      <c r="AL1526" s="174">
        <f t="shared" si="818"/>
        <v>0</v>
      </c>
      <c r="AM1526" s="175">
        <f t="shared" si="801"/>
        <v>0</v>
      </c>
      <c r="AN1526" s="130">
        <f t="shared" si="819"/>
        <v>0</v>
      </c>
      <c r="AO1526" s="74">
        <f t="shared" si="802"/>
        <v>0</v>
      </c>
      <c r="AP1526" s="123">
        <f t="shared" si="820"/>
        <v>0</v>
      </c>
      <c r="AQ1526" s="118">
        <f t="shared" si="803"/>
        <v>0</v>
      </c>
      <c r="AR1526" s="82" t="str">
        <f t="shared" si="821"/>
        <v>https://www.alta.ru/tnved/code//</v>
      </c>
      <c r="AS1526" s="157"/>
      <c r="AT1526" s="162"/>
      <c r="AU1526" s="74">
        <f t="shared" si="804"/>
        <v>0</v>
      </c>
      <c r="AV1526" s="157"/>
      <c r="AW1526" s="75">
        <f>_xlfn.IFNA(VLOOKUP(L1526,list_vat[],3,FALSE),0)</f>
        <v>0</v>
      </c>
      <c r="AX1526" s="74">
        <f t="shared" si="822"/>
        <v>0</v>
      </c>
      <c r="AY1526" s="74">
        <f t="shared" si="823"/>
        <v>0</v>
      </c>
      <c r="AZ1526" s="130">
        <f t="shared" si="824"/>
        <v>0</v>
      </c>
      <c r="BA1526" s="74">
        <f t="shared" si="805"/>
        <v>0</v>
      </c>
      <c r="BB1526" s="193">
        <f t="shared" si="825"/>
        <v>0</v>
      </c>
      <c r="BC1526" s="102">
        <f t="shared" si="826"/>
        <v>0</v>
      </c>
      <c r="BD1526" s="102">
        <f t="shared" si="827"/>
        <v>0</v>
      </c>
      <c r="BE1526" s="413" t="s">
        <v>69</v>
      </c>
    </row>
    <row r="1527" spans="1:57" s="65" customFormat="1" ht="12" customHeight="1" x14ac:dyDescent="0.2">
      <c r="A1527" s="43">
        <v>1512</v>
      </c>
      <c r="B1527" s="166"/>
      <c r="C1527" s="166"/>
      <c r="D1527" s="166"/>
      <c r="E1527" s="162"/>
      <c r="F1527" s="166"/>
      <c r="G1527" s="162"/>
      <c r="H1527" s="162"/>
      <c r="I1527" s="189">
        <f t="shared" si="806"/>
        <v>0</v>
      </c>
      <c r="J1527" s="195"/>
      <c r="K1527" s="162"/>
      <c r="L1527" s="168"/>
      <c r="M1527" s="75">
        <f>_xlfn.XLOOKUP(L1527,list_vat[Страна],list_vat[Ставка НДС %],0,0)</f>
        <v>0</v>
      </c>
      <c r="N1527" s="162">
        <f t="shared" si="807"/>
        <v>0</v>
      </c>
      <c r="O1527" s="169"/>
      <c r="P1527" s="74">
        <f t="shared" si="828"/>
        <v>0</v>
      </c>
      <c r="Q1527" s="162"/>
      <c r="R1527" s="162" t="str">
        <f t="shared" si="808"/>
        <v>введи курс</v>
      </c>
      <c r="S1527" s="196">
        <f t="shared" si="809"/>
        <v>0</v>
      </c>
      <c r="T1527" s="192">
        <f t="shared" si="810"/>
        <v>0</v>
      </c>
      <c r="U1527" s="76">
        <f t="shared" si="811"/>
        <v>0</v>
      </c>
      <c r="V1527" s="123">
        <f t="shared" si="812"/>
        <v>0</v>
      </c>
      <c r="W1527" s="191"/>
      <c r="X1527" s="170"/>
      <c r="Y1527" s="74">
        <f t="shared" si="797"/>
        <v>0</v>
      </c>
      <c r="Z1527" s="188"/>
      <c r="AA1527" s="130">
        <f t="shared" si="813"/>
        <v>0</v>
      </c>
      <c r="AB1527" s="74">
        <f t="shared" si="814"/>
        <v>0</v>
      </c>
      <c r="AC1527" s="356"/>
      <c r="AD1527" s="130" cm="1">
        <f t="array" ref="AD1527">IFERROR(ROUND((_xlfn.IFS(offer_sale_type="поставка",AB1527,offer_sale_type="транзит",S1527)*(1+AC1527))/E1527,2),0)</f>
        <v>0</v>
      </c>
      <c r="AE1527" s="74">
        <f t="shared" si="815"/>
        <v>0</v>
      </c>
      <c r="AF1527" s="123" cm="1">
        <f t="array" ref="AF1527">IFERROR(ROUND(_xlfn.IFS(offer_sale_type="поставка",AB1527,offer_sale_type="транзит",S1527)*AC1527,2),0)</f>
        <v>0</v>
      </c>
      <c r="AG1527" s="130">
        <f t="shared" si="798"/>
        <v>0</v>
      </c>
      <c r="AH1527" s="74">
        <f t="shared" si="799"/>
        <v>0</v>
      </c>
      <c r="AI1527" s="123">
        <f t="shared" si="800"/>
        <v>0</v>
      </c>
      <c r="AJ1527" s="118">
        <f t="shared" si="816"/>
        <v>0</v>
      </c>
      <c r="AK1527" s="74">
        <f t="shared" si="817"/>
        <v>0</v>
      </c>
      <c r="AL1527" s="174">
        <f t="shared" si="818"/>
        <v>0</v>
      </c>
      <c r="AM1527" s="175">
        <f t="shared" si="801"/>
        <v>0</v>
      </c>
      <c r="AN1527" s="130">
        <f t="shared" si="819"/>
        <v>0</v>
      </c>
      <c r="AO1527" s="74">
        <f t="shared" si="802"/>
        <v>0</v>
      </c>
      <c r="AP1527" s="123">
        <f t="shared" si="820"/>
        <v>0</v>
      </c>
      <c r="AQ1527" s="118">
        <f t="shared" si="803"/>
        <v>0</v>
      </c>
      <c r="AR1527" s="82" t="str">
        <f t="shared" si="821"/>
        <v>https://www.alta.ru/tnved/code//</v>
      </c>
      <c r="AS1527" s="157"/>
      <c r="AT1527" s="162"/>
      <c r="AU1527" s="74">
        <f t="shared" si="804"/>
        <v>0</v>
      </c>
      <c r="AV1527" s="157"/>
      <c r="AW1527" s="75">
        <f>_xlfn.IFNA(VLOOKUP(L1527,list_vat[],3,FALSE),0)</f>
        <v>0</v>
      </c>
      <c r="AX1527" s="74">
        <f t="shared" si="822"/>
        <v>0</v>
      </c>
      <c r="AY1527" s="74">
        <f t="shared" si="823"/>
        <v>0</v>
      </c>
      <c r="AZ1527" s="130">
        <f t="shared" si="824"/>
        <v>0</v>
      </c>
      <c r="BA1527" s="74">
        <f t="shared" si="805"/>
        <v>0</v>
      </c>
      <c r="BB1527" s="193">
        <f t="shared" si="825"/>
        <v>0</v>
      </c>
      <c r="BC1527" s="102">
        <f t="shared" si="826"/>
        <v>0</v>
      </c>
      <c r="BD1527" s="102">
        <f t="shared" si="827"/>
        <v>0</v>
      </c>
      <c r="BE1527" s="413" t="s">
        <v>69</v>
      </c>
    </row>
    <row r="1528" spans="1:57" s="65" customFormat="1" ht="12" customHeight="1" x14ac:dyDescent="0.2">
      <c r="A1528" s="43">
        <v>1513</v>
      </c>
      <c r="B1528" s="166"/>
      <c r="C1528" s="166"/>
      <c r="D1528" s="166"/>
      <c r="E1528" s="162"/>
      <c r="F1528" s="166"/>
      <c r="G1528" s="162"/>
      <c r="H1528" s="162"/>
      <c r="I1528" s="189">
        <f t="shared" si="806"/>
        <v>0</v>
      </c>
      <c r="J1528" s="195"/>
      <c r="K1528" s="162"/>
      <c r="L1528" s="168"/>
      <c r="M1528" s="75">
        <f>_xlfn.XLOOKUP(L1528,list_vat[Страна],list_vat[Ставка НДС %],0,0)</f>
        <v>0</v>
      </c>
      <c r="N1528" s="162">
        <f t="shared" si="807"/>
        <v>0</v>
      </c>
      <c r="O1528" s="169"/>
      <c r="P1528" s="74">
        <f t="shared" si="828"/>
        <v>0</v>
      </c>
      <c r="Q1528" s="162"/>
      <c r="R1528" s="162" t="str">
        <f t="shared" si="808"/>
        <v>введи курс</v>
      </c>
      <c r="S1528" s="196">
        <f t="shared" si="809"/>
        <v>0</v>
      </c>
      <c r="T1528" s="192">
        <f t="shared" si="810"/>
        <v>0</v>
      </c>
      <c r="U1528" s="76">
        <f t="shared" si="811"/>
        <v>0</v>
      </c>
      <c r="V1528" s="123">
        <f t="shared" si="812"/>
        <v>0</v>
      </c>
      <c r="W1528" s="191"/>
      <c r="X1528" s="170"/>
      <c r="Y1528" s="74">
        <f t="shared" si="797"/>
        <v>0</v>
      </c>
      <c r="Z1528" s="188"/>
      <c r="AA1528" s="130">
        <f t="shared" si="813"/>
        <v>0</v>
      </c>
      <c r="AB1528" s="74">
        <f t="shared" si="814"/>
        <v>0</v>
      </c>
      <c r="AC1528" s="356"/>
      <c r="AD1528" s="130" cm="1">
        <f t="array" ref="AD1528">IFERROR(ROUND((_xlfn.IFS(offer_sale_type="поставка",AB1528,offer_sale_type="транзит",S1528)*(1+AC1528))/E1528,2),0)</f>
        <v>0</v>
      </c>
      <c r="AE1528" s="74">
        <f t="shared" si="815"/>
        <v>0</v>
      </c>
      <c r="AF1528" s="123" cm="1">
        <f t="array" ref="AF1528">IFERROR(ROUND(_xlfn.IFS(offer_sale_type="поставка",AB1528,offer_sale_type="транзит",S1528)*AC1528,2),0)</f>
        <v>0</v>
      </c>
      <c r="AG1528" s="130">
        <f t="shared" si="798"/>
        <v>0</v>
      </c>
      <c r="AH1528" s="74">
        <f t="shared" si="799"/>
        <v>0</v>
      </c>
      <c r="AI1528" s="123">
        <f t="shared" si="800"/>
        <v>0</v>
      </c>
      <c r="AJ1528" s="118">
        <f t="shared" si="816"/>
        <v>0</v>
      </c>
      <c r="AK1528" s="74">
        <f t="shared" si="817"/>
        <v>0</v>
      </c>
      <c r="AL1528" s="174">
        <f t="shared" si="818"/>
        <v>0</v>
      </c>
      <c r="AM1528" s="175">
        <f t="shared" si="801"/>
        <v>0</v>
      </c>
      <c r="AN1528" s="130">
        <f t="shared" si="819"/>
        <v>0</v>
      </c>
      <c r="AO1528" s="74">
        <f t="shared" si="802"/>
        <v>0</v>
      </c>
      <c r="AP1528" s="123">
        <f t="shared" si="820"/>
        <v>0</v>
      </c>
      <c r="AQ1528" s="118">
        <f t="shared" si="803"/>
        <v>0</v>
      </c>
      <c r="AR1528" s="82" t="str">
        <f t="shared" si="821"/>
        <v>https://www.alta.ru/tnved/code//</v>
      </c>
      <c r="AS1528" s="157"/>
      <c r="AT1528" s="162"/>
      <c r="AU1528" s="74">
        <f t="shared" si="804"/>
        <v>0</v>
      </c>
      <c r="AV1528" s="157"/>
      <c r="AW1528" s="75">
        <f>_xlfn.IFNA(VLOOKUP(L1528,list_vat[],3,FALSE),0)</f>
        <v>0</v>
      </c>
      <c r="AX1528" s="74">
        <f t="shared" si="822"/>
        <v>0</v>
      </c>
      <c r="AY1528" s="74">
        <f t="shared" si="823"/>
        <v>0</v>
      </c>
      <c r="AZ1528" s="130">
        <f t="shared" si="824"/>
        <v>0</v>
      </c>
      <c r="BA1528" s="74">
        <f t="shared" si="805"/>
        <v>0</v>
      </c>
      <c r="BB1528" s="193">
        <f t="shared" si="825"/>
        <v>0</v>
      </c>
      <c r="BC1528" s="102">
        <f t="shared" si="826"/>
        <v>0</v>
      </c>
      <c r="BD1528" s="102">
        <f t="shared" si="827"/>
        <v>0</v>
      </c>
      <c r="BE1528" s="413" t="s">
        <v>69</v>
      </c>
    </row>
    <row r="1529" spans="1:57" s="65" customFormat="1" ht="12" customHeight="1" x14ac:dyDescent="0.2">
      <c r="A1529" s="43">
        <v>1514</v>
      </c>
      <c r="B1529" s="166"/>
      <c r="C1529" s="166"/>
      <c r="D1529" s="166"/>
      <c r="E1529" s="162"/>
      <c r="F1529" s="166"/>
      <c r="G1529" s="162"/>
      <c r="H1529" s="162"/>
      <c r="I1529" s="189">
        <f t="shared" si="806"/>
        <v>0</v>
      </c>
      <c r="J1529" s="195"/>
      <c r="K1529" s="162"/>
      <c r="L1529" s="168"/>
      <c r="M1529" s="75">
        <f>_xlfn.XLOOKUP(L1529,list_vat[Страна],list_vat[Ставка НДС %],0,0)</f>
        <v>0</v>
      </c>
      <c r="N1529" s="162">
        <f t="shared" si="807"/>
        <v>0</v>
      </c>
      <c r="O1529" s="169"/>
      <c r="P1529" s="74">
        <f t="shared" si="828"/>
        <v>0</v>
      </c>
      <c r="Q1529" s="162"/>
      <c r="R1529" s="162" t="str">
        <f t="shared" si="808"/>
        <v>введи курс</v>
      </c>
      <c r="S1529" s="196">
        <f t="shared" si="809"/>
        <v>0</v>
      </c>
      <c r="T1529" s="192">
        <f t="shared" si="810"/>
        <v>0</v>
      </c>
      <c r="U1529" s="76">
        <f t="shared" si="811"/>
        <v>0</v>
      </c>
      <c r="V1529" s="123">
        <f t="shared" si="812"/>
        <v>0</v>
      </c>
      <c r="W1529" s="191"/>
      <c r="X1529" s="170"/>
      <c r="Y1529" s="74">
        <f t="shared" si="797"/>
        <v>0</v>
      </c>
      <c r="Z1529" s="188"/>
      <c r="AA1529" s="130">
        <f t="shared" si="813"/>
        <v>0</v>
      </c>
      <c r="AB1529" s="74">
        <f t="shared" si="814"/>
        <v>0</v>
      </c>
      <c r="AC1529" s="356"/>
      <c r="AD1529" s="130" cm="1">
        <f t="array" ref="AD1529">IFERROR(ROUND((_xlfn.IFS(offer_sale_type="поставка",AB1529,offer_sale_type="транзит",S1529)*(1+AC1529))/E1529,2),0)</f>
        <v>0</v>
      </c>
      <c r="AE1529" s="74">
        <f t="shared" si="815"/>
        <v>0</v>
      </c>
      <c r="AF1529" s="123" cm="1">
        <f t="array" ref="AF1529">IFERROR(ROUND(_xlfn.IFS(offer_sale_type="поставка",AB1529,offer_sale_type="транзит",S1529)*AC1529,2),0)</f>
        <v>0</v>
      </c>
      <c r="AG1529" s="130">
        <f t="shared" si="798"/>
        <v>0</v>
      </c>
      <c r="AH1529" s="74">
        <f t="shared" si="799"/>
        <v>0</v>
      </c>
      <c r="AI1529" s="123">
        <f t="shared" si="800"/>
        <v>0</v>
      </c>
      <c r="AJ1529" s="118">
        <f t="shared" si="816"/>
        <v>0</v>
      </c>
      <c r="AK1529" s="74">
        <f t="shared" si="817"/>
        <v>0</v>
      </c>
      <c r="AL1529" s="174">
        <f t="shared" si="818"/>
        <v>0</v>
      </c>
      <c r="AM1529" s="175">
        <f t="shared" si="801"/>
        <v>0</v>
      </c>
      <c r="AN1529" s="130">
        <f t="shared" si="819"/>
        <v>0</v>
      </c>
      <c r="AO1529" s="74">
        <f t="shared" si="802"/>
        <v>0</v>
      </c>
      <c r="AP1529" s="123">
        <f t="shared" si="820"/>
        <v>0</v>
      </c>
      <c r="AQ1529" s="118">
        <f t="shared" si="803"/>
        <v>0</v>
      </c>
      <c r="AR1529" s="82" t="str">
        <f t="shared" si="821"/>
        <v>https://www.alta.ru/tnved/code//</v>
      </c>
      <c r="AS1529" s="157"/>
      <c r="AT1529" s="162"/>
      <c r="AU1529" s="74">
        <f t="shared" si="804"/>
        <v>0</v>
      </c>
      <c r="AV1529" s="157"/>
      <c r="AW1529" s="75">
        <f>_xlfn.IFNA(VLOOKUP(L1529,list_vat[],3,FALSE),0)</f>
        <v>0</v>
      </c>
      <c r="AX1529" s="74">
        <f t="shared" si="822"/>
        <v>0</v>
      </c>
      <c r="AY1529" s="74">
        <f t="shared" si="823"/>
        <v>0</v>
      </c>
      <c r="AZ1529" s="130">
        <f t="shared" si="824"/>
        <v>0</v>
      </c>
      <c r="BA1529" s="74">
        <f t="shared" si="805"/>
        <v>0</v>
      </c>
      <c r="BB1529" s="193">
        <f t="shared" si="825"/>
        <v>0</v>
      </c>
      <c r="BC1529" s="102">
        <f t="shared" si="826"/>
        <v>0</v>
      </c>
      <c r="BD1529" s="102">
        <f t="shared" si="827"/>
        <v>0</v>
      </c>
      <c r="BE1529" s="413" t="s">
        <v>69</v>
      </c>
    </row>
    <row r="1530" spans="1:57" s="65" customFormat="1" ht="12" customHeight="1" x14ac:dyDescent="0.2">
      <c r="A1530" s="43">
        <v>1515</v>
      </c>
      <c r="B1530" s="166"/>
      <c r="C1530" s="166"/>
      <c r="D1530" s="166"/>
      <c r="E1530" s="162"/>
      <c r="F1530" s="166"/>
      <c r="G1530" s="162"/>
      <c r="H1530" s="162"/>
      <c r="I1530" s="189">
        <f t="shared" si="806"/>
        <v>0</v>
      </c>
      <c r="J1530" s="195"/>
      <c r="K1530" s="162"/>
      <c r="L1530" s="168"/>
      <c r="M1530" s="75">
        <f>_xlfn.XLOOKUP(L1530,list_vat[Страна],list_vat[Ставка НДС %],0,0)</f>
        <v>0</v>
      </c>
      <c r="N1530" s="162">
        <f t="shared" si="807"/>
        <v>0</v>
      </c>
      <c r="O1530" s="169"/>
      <c r="P1530" s="74">
        <f t="shared" si="828"/>
        <v>0</v>
      </c>
      <c r="Q1530" s="162"/>
      <c r="R1530" s="162" t="str">
        <f t="shared" si="808"/>
        <v>введи курс</v>
      </c>
      <c r="S1530" s="196">
        <f t="shared" si="809"/>
        <v>0</v>
      </c>
      <c r="T1530" s="192">
        <f t="shared" si="810"/>
        <v>0</v>
      </c>
      <c r="U1530" s="76">
        <f t="shared" si="811"/>
        <v>0</v>
      </c>
      <c r="V1530" s="123">
        <f t="shared" si="812"/>
        <v>0</v>
      </c>
      <c r="W1530" s="191"/>
      <c r="X1530" s="170"/>
      <c r="Y1530" s="74">
        <f t="shared" si="797"/>
        <v>0</v>
      </c>
      <c r="Z1530" s="188"/>
      <c r="AA1530" s="130">
        <f t="shared" si="813"/>
        <v>0</v>
      </c>
      <c r="AB1530" s="74">
        <f t="shared" si="814"/>
        <v>0</v>
      </c>
      <c r="AC1530" s="356"/>
      <c r="AD1530" s="130" cm="1">
        <f t="array" ref="AD1530">IFERROR(ROUND((_xlfn.IFS(offer_sale_type="поставка",AB1530,offer_sale_type="транзит",S1530)*(1+AC1530))/E1530,2),0)</f>
        <v>0</v>
      </c>
      <c r="AE1530" s="74">
        <f t="shared" si="815"/>
        <v>0</v>
      </c>
      <c r="AF1530" s="123" cm="1">
        <f t="array" ref="AF1530">IFERROR(ROUND(_xlfn.IFS(offer_sale_type="поставка",AB1530,offer_sale_type="транзит",S1530)*AC1530,2),0)</f>
        <v>0</v>
      </c>
      <c r="AG1530" s="130">
        <f t="shared" si="798"/>
        <v>0</v>
      </c>
      <c r="AH1530" s="74">
        <f t="shared" si="799"/>
        <v>0</v>
      </c>
      <c r="AI1530" s="123">
        <f t="shared" si="800"/>
        <v>0</v>
      </c>
      <c r="AJ1530" s="118">
        <f t="shared" si="816"/>
        <v>0</v>
      </c>
      <c r="AK1530" s="74">
        <f t="shared" si="817"/>
        <v>0</v>
      </c>
      <c r="AL1530" s="174">
        <f t="shared" si="818"/>
        <v>0</v>
      </c>
      <c r="AM1530" s="175">
        <f t="shared" si="801"/>
        <v>0</v>
      </c>
      <c r="AN1530" s="130">
        <f t="shared" si="819"/>
        <v>0</v>
      </c>
      <c r="AO1530" s="74">
        <f t="shared" si="802"/>
        <v>0</v>
      </c>
      <c r="AP1530" s="123">
        <f t="shared" si="820"/>
        <v>0</v>
      </c>
      <c r="AQ1530" s="118">
        <f t="shared" si="803"/>
        <v>0</v>
      </c>
      <c r="AR1530" s="82" t="str">
        <f t="shared" si="821"/>
        <v>https://www.alta.ru/tnved/code//</v>
      </c>
      <c r="AS1530" s="157"/>
      <c r="AT1530" s="162"/>
      <c r="AU1530" s="74">
        <f t="shared" si="804"/>
        <v>0</v>
      </c>
      <c r="AV1530" s="157"/>
      <c r="AW1530" s="75">
        <f>_xlfn.IFNA(VLOOKUP(L1530,list_vat[],3,FALSE),0)</f>
        <v>0</v>
      </c>
      <c r="AX1530" s="74">
        <f t="shared" si="822"/>
        <v>0</v>
      </c>
      <c r="AY1530" s="74">
        <f t="shared" si="823"/>
        <v>0</v>
      </c>
      <c r="AZ1530" s="130">
        <f t="shared" si="824"/>
        <v>0</v>
      </c>
      <c r="BA1530" s="74">
        <f t="shared" si="805"/>
        <v>0</v>
      </c>
      <c r="BB1530" s="193">
        <f t="shared" si="825"/>
        <v>0</v>
      </c>
      <c r="BC1530" s="102">
        <f t="shared" si="826"/>
        <v>0</v>
      </c>
      <c r="BD1530" s="102">
        <f t="shared" si="827"/>
        <v>0</v>
      </c>
      <c r="BE1530" s="413" t="s">
        <v>69</v>
      </c>
    </row>
    <row r="1531" spans="1:57" s="65" customFormat="1" ht="12" customHeight="1" x14ac:dyDescent="0.2">
      <c r="A1531" s="43">
        <v>1516</v>
      </c>
      <c r="B1531" s="166"/>
      <c r="C1531" s="166"/>
      <c r="D1531" s="166"/>
      <c r="E1531" s="162"/>
      <c r="F1531" s="166"/>
      <c r="G1531" s="162"/>
      <c r="H1531" s="162"/>
      <c r="I1531" s="189">
        <f t="shared" si="806"/>
        <v>0</v>
      </c>
      <c r="J1531" s="195"/>
      <c r="K1531" s="162"/>
      <c r="L1531" s="168"/>
      <c r="M1531" s="75">
        <f>_xlfn.XLOOKUP(L1531,list_vat[Страна],list_vat[Ставка НДС %],0,0)</f>
        <v>0</v>
      </c>
      <c r="N1531" s="162">
        <f t="shared" si="807"/>
        <v>0</v>
      </c>
      <c r="O1531" s="169"/>
      <c r="P1531" s="74">
        <f t="shared" si="828"/>
        <v>0</v>
      </c>
      <c r="Q1531" s="162"/>
      <c r="R1531" s="162" t="str">
        <f t="shared" si="808"/>
        <v>введи курс</v>
      </c>
      <c r="S1531" s="196">
        <f t="shared" si="809"/>
        <v>0</v>
      </c>
      <c r="T1531" s="192">
        <f t="shared" si="810"/>
        <v>0</v>
      </c>
      <c r="U1531" s="76">
        <f t="shared" si="811"/>
        <v>0</v>
      </c>
      <c r="V1531" s="123">
        <f t="shared" si="812"/>
        <v>0</v>
      </c>
      <c r="W1531" s="191"/>
      <c r="X1531" s="170"/>
      <c r="Y1531" s="74">
        <f t="shared" si="797"/>
        <v>0</v>
      </c>
      <c r="Z1531" s="188"/>
      <c r="AA1531" s="130">
        <f t="shared" si="813"/>
        <v>0</v>
      </c>
      <c r="AB1531" s="74">
        <f t="shared" si="814"/>
        <v>0</v>
      </c>
      <c r="AC1531" s="356"/>
      <c r="AD1531" s="130" cm="1">
        <f t="array" ref="AD1531">IFERROR(ROUND((_xlfn.IFS(offer_sale_type="поставка",AB1531,offer_sale_type="транзит",S1531)*(1+AC1531))/E1531,2),0)</f>
        <v>0</v>
      </c>
      <c r="AE1531" s="74">
        <f t="shared" si="815"/>
        <v>0</v>
      </c>
      <c r="AF1531" s="123" cm="1">
        <f t="array" ref="AF1531">IFERROR(ROUND(_xlfn.IFS(offer_sale_type="поставка",AB1531,offer_sale_type="транзит",S1531)*AC1531,2),0)</f>
        <v>0</v>
      </c>
      <c r="AG1531" s="130">
        <f t="shared" si="798"/>
        <v>0</v>
      </c>
      <c r="AH1531" s="74">
        <f t="shared" si="799"/>
        <v>0</v>
      </c>
      <c r="AI1531" s="123">
        <f t="shared" si="800"/>
        <v>0</v>
      </c>
      <c r="AJ1531" s="118">
        <f t="shared" si="816"/>
        <v>0</v>
      </c>
      <c r="AK1531" s="74">
        <f t="shared" si="817"/>
        <v>0</v>
      </c>
      <c r="AL1531" s="174">
        <f t="shared" si="818"/>
        <v>0</v>
      </c>
      <c r="AM1531" s="175">
        <f t="shared" si="801"/>
        <v>0</v>
      </c>
      <c r="AN1531" s="130">
        <f t="shared" si="819"/>
        <v>0</v>
      </c>
      <c r="AO1531" s="74">
        <f t="shared" si="802"/>
        <v>0</v>
      </c>
      <c r="AP1531" s="123">
        <f t="shared" si="820"/>
        <v>0</v>
      </c>
      <c r="AQ1531" s="118">
        <f t="shared" si="803"/>
        <v>0</v>
      </c>
      <c r="AR1531" s="82" t="str">
        <f t="shared" si="821"/>
        <v>https://www.alta.ru/tnved/code//</v>
      </c>
      <c r="AS1531" s="157"/>
      <c r="AT1531" s="162"/>
      <c r="AU1531" s="74">
        <f t="shared" si="804"/>
        <v>0</v>
      </c>
      <c r="AV1531" s="157"/>
      <c r="AW1531" s="75">
        <f>_xlfn.IFNA(VLOOKUP(L1531,list_vat[],3,FALSE),0)</f>
        <v>0</v>
      </c>
      <c r="AX1531" s="74">
        <f t="shared" si="822"/>
        <v>0</v>
      </c>
      <c r="AY1531" s="74">
        <f t="shared" si="823"/>
        <v>0</v>
      </c>
      <c r="AZ1531" s="130">
        <f t="shared" si="824"/>
        <v>0</v>
      </c>
      <c r="BA1531" s="74">
        <f t="shared" si="805"/>
        <v>0</v>
      </c>
      <c r="BB1531" s="193">
        <f t="shared" si="825"/>
        <v>0</v>
      </c>
      <c r="BC1531" s="102">
        <f t="shared" si="826"/>
        <v>0</v>
      </c>
      <c r="BD1531" s="102">
        <f t="shared" si="827"/>
        <v>0</v>
      </c>
      <c r="BE1531" s="413" t="s">
        <v>69</v>
      </c>
    </row>
    <row r="1532" spans="1:57" s="65" customFormat="1" ht="12" customHeight="1" x14ac:dyDescent="0.2">
      <c r="A1532" s="43">
        <v>1517</v>
      </c>
      <c r="B1532" s="166"/>
      <c r="C1532" s="166"/>
      <c r="D1532" s="166"/>
      <c r="E1532" s="162"/>
      <c r="F1532" s="166"/>
      <c r="G1532" s="162"/>
      <c r="H1532" s="162"/>
      <c r="I1532" s="189">
        <f t="shared" si="806"/>
        <v>0</v>
      </c>
      <c r="J1532" s="195"/>
      <c r="K1532" s="162"/>
      <c r="L1532" s="168"/>
      <c r="M1532" s="75">
        <f>_xlfn.XLOOKUP(L1532,list_vat[Страна],list_vat[Ставка НДС %],0,0)</f>
        <v>0</v>
      </c>
      <c r="N1532" s="162">
        <f t="shared" si="807"/>
        <v>0</v>
      </c>
      <c r="O1532" s="169"/>
      <c r="P1532" s="74">
        <f t="shared" si="828"/>
        <v>0</v>
      </c>
      <c r="Q1532" s="162"/>
      <c r="R1532" s="162" t="str">
        <f t="shared" si="808"/>
        <v>введи курс</v>
      </c>
      <c r="S1532" s="196">
        <f t="shared" si="809"/>
        <v>0</v>
      </c>
      <c r="T1532" s="192">
        <f t="shared" si="810"/>
        <v>0</v>
      </c>
      <c r="U1532" s="76">
        <f t="shared" si="811"/>
        <v>0</v>
      </c>
      <c r="V1532" s="123">
        <f t="shared" si="812"/>
        <v>0</v>
      </c>
      <c r="W1532" s="191"/>
      <c r="X1532" s="170"/>
      <c r="Y1532" s="74">
        <f t="shared" si="797"/>
        <v>0</v>
      </c>
      <c r="Z1532" s="188"/>
      <c r="AA1532" s="130">
        <f t="shared" si="813"/>
        <v>0</v>
      </c>
      <c r="AB1532" s="74">
        <f t="shared" si="814"/>
        <v>0</v>
      </c>
      <c r="AC1532" s="356"/>
      <c r="AD1532" s="130" cm="1">
        <f t="array" ref="AD1532">IFERROR(ROUND((_xlfn.IFS(offer_sale_type="поставка",AB1532,offer_sale_type="транзит",S1532)*(1+AC1532))/E1532,2),0)</f>
        <v>0</v>
      </c>
      <c r="AE1532" s="74">
        <f t="shared" si="815"/>
        <v>0</v>
      </c>
      <c r="AF1532" s="123" cm="1">
        <f t="array" ref="AF1532">IFERROR(ROUND(_xlfn.IFS(offer_sale_type="поставка",AB1532,offer_sale_type="транзит",S1532)*AC1532,2),0)</f>
        <v>0</v>
      </c>
      <c r="AG1532" s="130">
        <f t="shared" si="798"/>
        <v>0</v>
      </c>
      <c r="AH1532" s="74">
        <f t="shared" si="799"/>
        <v>0</v>
      </c>
      <c r="AI1532" s="123">
        <f t="shared" si="800"/>
        <v>0</v>
      </c>
      <c r="AJ1532" s="118">
        <f t="shared" si="816"/>
        <v>0</v>
      </c>
      <c r="AK1532" s="74">
        <f t="shared" si="817"/>
        <v>0</v>
      </c>
      <c r="AL1532" s="174">
        <f t="shared" si="818"/>
        <v>0</v>
      </c>
      <c r="AM1532" s="175">
        <f t="shared" si="801"/>
        <v>0</v>
      </c>
      <c r="AN1532" s="130">
        <f t="shared" si="819"/>
        <v>0</v>
      </c>
      <c r="AO1532" s="74">
        <f t="shared" si="802"/>
        <v>0</v>
      </c>
      <c r="AP1532" s="123">
        <f t="shared" si="820"/>
        <v>0</v>
      </c>
      <c r="AQ1532" s="118">
        <f t="shared" si="803"/>
        <v>0</v>
      </c>
      <c r="AR1532" s="82" t="str">
        <f t="shared" si="821"/>
        <v>https://www.alta.ru/tnved/code//</v>
      </c>
      <c r="AS1532" s="157"/>
      <c r="AT1532" s="162"/>
      <c r="AU1532" s="74">
        <f t="shared" si="804"/>
        <v>0</v>
      </c>
      <c r="AV1532" s="157"/>
      <c r="AW1532" s="75">
        <f>_xlfn.IFNA(VLOOKUP(L1532,list_vat[],3,FALSE),0)</f>
        <v>0</v>
      </c>
      <c r="AX1532" s="74">
        <f t="shared" si="822"/>
        <v>0</v>
      </c>
      <c r="AY1532" s="74">
        <f t="shared" si="823"/>
        <v>0</v>
      </c>
      <c r="AZ1532" s="130">
        <f t="shared" si="824"/>
        <v>0</v>
      </c>
      <c r="BA1532" s="74">
        <f t="shared" si="805"/>
        <v>0</v>
      </c>
      <c r="BB1532" s="193">
        <f t="shared" si="825"/>
        <v>0</v>
      </c>
      <c r="BC1532" s="102">
        <f t="shared" si="826"/>
        <v>0</v>
      </c>
      <c r="BD1532" s="102">
        <f t="shared" si="827"/>
        <v>0</v>
      </c>
      <c r="BE1532" s="413" t="s">
        <v>69</v>
      </c>
    </row>
    <row r="1533" spans="1:57" s="65" customFormat="1" ht="12" customHeight="1" x14ac:dyDescent="0.2">
      <c r="A1533" s="43">
        <v>1518</v>
      </c>
      <c r="B1533" s="166"/>
      <c r="C1533" s="166"/>
      <c r="D1533" s="166"/>
      <c r="E1533" s="162"/>
      <c r="F1533" s="166"/>
      <c r="G1533" s="162"/>
      <c r="H1533" s="162"/>
      <c r="I1533" s="189">
        <f t="shared" si="806"/>
        <v>0</v>
      </c>
      <c r="J1533" s="195"/>
      <c r="K1533" s="162"/>
      <c r="L1533" s="168"/>
      <c r="M1533" s="75">
        <f>_xlfn.XLOOKUP(L1533,list_vat[Страна],list_vat[Ставка НДС %],0,0)</f>
        <v>0</v>
      </c>
      <c r="N1533" s="162">
        <f t="shared" si="807"/>
        <v>0</v>
      </c>
      <c r="O1533" s="169"/>
      <c r="P1533" s="74">
        <f t="shared" si="828"/>
        <v>0</v>
      </c>
      <c r="Q1533" s="162"/>
      <c r="R1533" s="162" t="str">
        <f t="shared" si="808"/>
        <v>введи курс</v>
      </c>
      <c r="S1533" s="196">
        <f t="shared" si="809"/>
        <v>0</v>
      </c>
      <c r="T1533" s="192">
        <f t="shared" si="810"/>
        <v>0</v>
      </c>
      <c r="U1533" s="76">
        <f t="shared" si="811"/>
        <v>0</v>
      </c>
      <c r="V1533" s="123">
        <f t="shared" si="812"/>
        <v>0</v>
      </c>
      <c r="W1533" s="191"/>
      <c r="X1533" s="170"/>
      <c r="Y1533" s="74">
        <f t="shared" si="797"/>
        <v>0</v>
      </c>
      <c r="Z1533" s="188"/>
      <c r="AA1533" s="130">
        <f t="shared" si="813"/>
        <v>0</v>
      </c>
      <c r="AB1533" s="74">
        <f t="shared" si="814"/>
        <v>0</v>
      </c>
      <c r="AC1533" s="356"/>
      <c r="AD1533" s="130" cm="1">
        <f t="array" ref="AD1533">IFERROR(ROUND((_xlfn.IFS(offer_sale_type="поставка",AB1533,offer_sale_type="транзит",S1533)*(1+AC1533))/E1533,2),0)</f>
        <v>0</v>
      </c>
      <c r="AE1533" s="74">
        <f t="shared" si="815"/>
        <v>0</v>
      </c>
      <c r="AF1533" s="123" cm="1">
        <f t="array" ref="AF1533">IFERROR(ROUND(_xlfn.IFS(offer_sale_type="поставка",AB1533,offer_sale_type="транзит",S1533)*AC1533,2),0)</f>
        <v>0</v>
      </c>
      <c r="AG1533" s="130">
        <f t="shared" si="798"/>
        <v>0</v>
      </c>
      <c r="AH1533" s="74">
        <f t="shared" si="799"/>
        <v>0</v>
      </c>
      <c r="AI1533" s="123">
        <f t="shared" si="800"/>
        <v>0</v>
      </c>
      <c r="AJ1533" s="118">
        <f t="shared" si="816"/>
        <v>0</v>
      </c>
      <c r="AK1533" s="74">
        <f t="shared" si="817"/>
        <v>0</v>
      </c>
      <c r="AL1533" s="174">
        <f t="shared" si="818"/>
        <v>0</v>
      </c>
      <c r="AM1533" s="175">
        <f t="shared" si="801"/>
        <v>0</v>
      </c>
      <c r="AN1533" s="130">
        <f t="shared" si="819"/>
        <v>0</v>
      </c>
      <c r="AO1533" s="74">
        <f t="shared" si="802"/>
        <v>0</v>
      </c>
      <c r="AP1533" s="123">
        <f t="shared" si="820"/>
        <v>0</v>
      </c>
      <c r="AQ1533" s="118">
        <f t="shared" si="803"/>
        <v>0</v>
      </c>
      <c r="AR1533" s="82" t="str">
        <f t="shared" si="821"/>
        <v>https://www.alta.ru/tnved/code//</v>
      </c>
      <c r="AS1533" s="157"/>
      <c r="AT1533" s="162"/>
      <c r="AU1533" s="74">
        <f t="shared" si="804"/>
        <v>0</v>
      </c>
      <c r="AV1533" s="157"/>
      <c r="AW1533" s="75">
        <f>_xlfn.IFNA(VLOOKUP(L1533,list_vat[],3,FALSE),0)</f>
        <v>0</v>
      </c>
      <c r="AX1533" s="74">
        <f t="shared" si="822"/>
        <v>0</v>
      </c>
      <c r="AY1533" s="74">
        <f t="shared" si="823"/>
        <v>0</v>
      </c>
      <c r="AZ1533" s="130">
        <f t="shared" si="824"/>
        <v>0</v>
      </c>
      <c r="BA1533" s="74">
        <f t="shared" si="805"/>
        <v>0</v>
      </c>
      <c r="BB1533" s="193">
        <f t="shared" si="825"/>
        <v>0</v>
      </c>
      <c r="BC1533" s="102">
        <f t="shared" si="826"/>
        <v>0</v>
      </c>
      <c r="BD1533" s="102">
        <f t="shared" si="827"/>
        <v>0</v>
      </c>
      <c r="BE1533" s="413" t="s">
        <v>69</v>
      </c>
    </row>
    <row r="1534" spans="1:57" s="65" customFormat="1" ht="12" customHeight="1" x14ac:dyDescent="0.2">
      <c r="A1534" s="43">
        <v>1519</v>
      </c>
      <c r="B1534" s="166"/>
      <c r="C1534" s="166"/>
      <c r="D1534" s="166"/>
      <c r="E1534" s="162"/>
      <c r="F1534" s="166"/>
      <c r="G1534" s="162"/>
      <c r="H1534" s="162"/>
      <c r="I1534" s="189">
        <f t="shared" si="806"/>
        <v>0</v>
      </c>
      <c r="J1534" s="195"/>
      <c r="K1534" s="162"/>
      <c r="L1534" s="168"/>
      <c r="M1534" s="75">
        <f>_xlfn.XLOOKUP(L1534,list_vat[Страна],list_vat[Ставка НДС %],0,0)</f>
        <v>0</v>
      </c>
      <c r="N1534" s="162">
        <f t="shared" si="807"/>
        <v>0</v>
      </c>
      <c r="O1534" s="169"/>
      <c r="P1534" s="74">
        <f t="shared" si="828"/>
        <v>0</v>
      </c>
      <c r="Q1534" s="162"/>
      <c r="R1534" s="162" t="str">
        <f t="shared" si="808"/>
        <v>введи курс</v>
      </c>
      <c r="S1534" s="196">
        <f t="shared" si="809"/>
        <v>0</v>
      </c>
      <c r="T1534" s="192">
        <f t="shared" si="810"/>
        <v>0</v>
      </c>
      <c r="U1534" s="76">
        <f t="shared" si="811"/>
        <v>0</v>
      </c>
      <c r="V1534" s="123">
        <f t="shared" si="812"/>
        <v>0</v>
      </c>
      <c r="W1534" s="191"/>
      <c r="X1534" s="170"/>
      <c r="Y1534" s="74">
        <f t="shared" si="797"/>
        <v>0</v>
      </c>
      <c r="Z1534" s="188"/>
      <c r="AA1534" s="130">
        <f t="shared" si="813"/>
        <v>0</v>
      </c>
      <c r="AB1534" s="74">
        <f t="shared" si="814"/>
        <v>0</v>
      </c>
      <c r="AC1534" s="356"/>
      <c r="AD1534" s="130" cm="1">
        <f t="array" ref="AD1534">IFERROR(ROUND((_xlfn.IFS(offer_sale_type="поставка",AB1534,offer_sale_type="транзит",S1534)*(1+AC1534))/E1534,2),0)</f>
        <v>0</v>
      </c>
      <c r="AE1534" s="74">
        <f t="shared" si="815"/>
        <v>0</v>
      </c>
      <c r="AF1534" s="123" cm="1">
        <f t="array" ref="AF1534">IFERROR(ROUND(_xlfn.IFS(offer_sale_type="поставка",AB1534,offer_sale_type="транзит",S1534)*AC1534,2),0)</f>
        <v>0</v>
      </c>
      <c r="AG1534" s="130">
        <f t="shared" si="798"/>
        <v>0</v>
      </c>
      <c r="AH1534" s="74">
        <f t="shared" si="799"/>
        <v>0</v>
      </c>
      <c r="AI1534" s="123">
        <f t="shared" si="800"/>
        <v>0</v>
      </c>
      <c r="AJ1534" s="118">
        <f t="shared" si="816"/>
        <v>0</v>
      </c>
      <c r="AK1534" s="74">
        <f t="shared" si="817"/>
        <v>0</v>
      </c>
      <c r="AL1534" s="174">
        <f t="shared" si="818"/>
        <v>0</v>
      </c>
      <c r="AM1534" s="175">
        <f t="shared" si="801"/>
        <v>0</v>
      </c>
      <c r="AN1534" s="130">
        <f t="shared" si="819"/>
        <v>0</v>
      </c>
      <c r="AO1534" s="74">
        <f t="shared" si="802"/>
        <v>0</v>
      </c>
      <c r="AP1534" s="123">
        <f t="shared" si="820"/>
        <v>0</v>
      </c>
      <c r="AQ1534" s="118">
        <f t="shared" si="803"/>
        <v>0</v>
      </c>
      <c r="AR1534" s="82" t="str">
        <f t="shared" si="821"/>
        <v>https://www.alta.ru/tnved/code//</v>
      </c>
      <c r="AS1534" s="157"/>
      <c r="AT1534" s="162"/>
      <c r="AU1534" s="74">
        <f t="shared" si="804"/>
        <v>0</v>
      </c>
      <c r="AV1534" s="157"/>
      <c r="AW1534" s="75">
        <f>_xlfn.IFNA(VLOOKUP(L1534,list_vat[],3,FALSE),0)</f>
        <v>0</v>
      </c>
      <c r="AX1534" s="74">
        <f t="shared" si="822"/>
        <v>0</v>
      </c>
      <c r="AY1534" s="74">
        <f t="shared" si="823"/>
        <v>0</v>
      </c>
      <c r="AZ1534" s="130">
        <f t="shared" si="824"/>
        <v>0</v>
      </c>
      <c r="BA1534" s="74">
        <f t="shared" si="805"/>
        <v>0</v>
      </c>
      <c r="BB1534" s="193">
        <f t="shared" si="825"/>
        <v>0</v>
      </c>
      <c r="BC1534" s="102">
        <f t="shared" si="826"/>
        <v>0</v>
      </c>
      <c r="BD1534" s="102">
        <f t="shared" si="827"/>
        <v>0</v>
      </c>
      <c r="BE1534" s="413" t="s">
        <v>69</v>
      </c>
    </row>
    <row r="1535" spans="1:57" s="65" customFormat="1" ht="12" customHeight="1" x14ac:dyDescent="0.2">
      <c r="A1535" s="43">
        <v>1520</v>
      </c>
      <c r="B1535" s="166"/>
      <c r="C1535" s="166"/>
      <c r="D1535" s="166"/>
      <c r="E1535" s="162"/>
      <c r="F1535" s="166"/>
      <c r="G1535" s="162"/>
      <c r="H1535" s="162"/>
      <c r="I1535" s="189">
        <f t="shared" si="806"/>
        <v>0</v>
      </c>
      <c r="J1535" s="195"/>
      <c r="K1535" s="162"/>
      <c r="L1535" s="168"/>
      <c r="M1535" s="75">
        <f>_xlfn.XLOOKUP(L1535,list_vat[Страна],list_vat[Ставка НДС %],0,0)</f>
        <v>0</v>
      </c>
      <c r="N1535" s="162">
        <f t="shared" si="807"/>
        <v>0</v>
      </c>
      <c r="O1535" s="169"/>
      <c r="P1535" s="74">
        <f t="shared" si="828"/>
        <v>0</v>
      </c>
      <c r="Q1535" s="162"/>
      <c r="R1535" s="162" t="str">
        <f t="shared" si="808"/>
        <v>введи курс</v>
      </c>
      <c r="S1535" s="196">
        <f t="shared" si="809"/>
        <v>0</v>
      </c>
      <c r="T1535" s="192">
        <f t="shared" si="810"/>
        <v>0</v>
      </c>
      <c r="U1535" s="76">
        <f t="shared" si="811"/>
        <v>0</v>
      </c>
      <c r="V1535" s="123">
        <f t="shared" si="812"/>
        <v>0</v>
      </c>
      <c r="W1535" s="191"/>
      <c r="X1535" s="170"/>
      <c r="Y1535" s="74">
        <f t="shared" si="797"/>
        <v>0</v>
      </c>
      <c r="Z1535" s="188"/>
      <c r="AA1535" s="130">
        <f t="shared" si="813"/>
        <v>0</v>
      </c>
      <c r="AB1535" s="74">
        <f t="shared" si="814"/>
        <v>0</v>
      </c>
      <c r="AC1535" s="356"/>
      <c r="AD1535" s="130" cm="1">
        <f t="array" ref="AD1535">IFERROR(ROUND((_xlfn.IFS(offer_sale_type="поставка",AB1535,offer_sale_type="транзит",S1535)*(1+AC1535))/E1535,2),0)</f>
        <v>0</v>
      </c>
      <c r="AE1535" s="74">
        <f t="shared" si="815"/>
        <v>0</v>
      </c>
      <c r="AF1535" s="123" cm="1">
        <f t="array" ref="AF1535">IFERROR(ROUND(_xlfn.IFS(offer_sale_type="поставка",AB1535,offer_sale_type="транзит",S1535)*AC1535,2),0)</f>
        <v>0</v>
      </c>
      <c r="AG1535" s="130">
        <f t="shared" si="798"/>
        <v>0</v>
      </c>
      <c r="AH1535" s="74">
        <f t="shared" si="799"/>
        <v>0</v>
      </c>
      <c r="AI1535" s="123">
        <f t="shared" si="800"/>
        <v>0</v>
      </c>
      <c r="AJ1535" s="118">
        <f t="shared" si="816"/>
        <v>0</v>
      </c>
      <c r="AK1535" s="74">
        <f t="shared" si="817"/>
        <v>0</v>
      </c>
      <c r="AL1535" s="174">
        <f t="shared" si="818"/>
        <v>0</v>
      </c>
      <c r="AM1535" s="175">
        <f t="shared" si="801"/>
        <v>0</v>
      </c>
      <c r="AN1535" s="130">
        <f t="shared" si="819"/>
        <v>0</v>
      </c>
      <c r="AO1535" s="74">
        <f t="shared" si="802"/>
        <v>0</v>
      </c>
      <c r="AP1535" s="123">
        <f t="shared" si="820"/>
        <v>0</v>
      </c>
      <c r="AQ1535" s="118">
        <f t="shared" si="803"/>
        <v>0</v>
      </c>
      <c r="AR1535" s="82" t="str">
        <f t="shared" si="821"/>
        <v>https://www.alta.ru/tnved/code//</v>
      </c>
      <c r="AS1535" s="157"/>
      <c r="AT1535" s="162"/>
      <c r="AU1535" s="74">
        <f t="shared" si="804"/>
        <v>0</v>
      </c>
      <c r="AV1535" s="157"/>
      <c r="AW1535" s="75">
        <f>_xlfn.IFNA(VLOOKUP(L1535,list_vat[],3,FALSE),0)</f>
        <v>0</v>
      </c>
      <c r="AX1535" s="74">
        <f t="shared" si="822"/>
        <v>0</v>
      </c>
      <c r="AY1535" s="74">
        <f t="shared" si="823"/>
        <v>0</v>
      </c>
      <c r="AZ1535" s="130">
        <f t="shared" si="824"/>
        <v>0</v>
      </c>
      <c r="BA1535" s="74">
        <f t="shared" si="805"/>
        <v>0</v>
      </c>
      <c r="BB1535" s="193">
        <f t="shared" si="825"/>
        <v>0</v>
      </c>
      <c r="BC1535" s="102">
        <f t="shared" si="826"/>
        <v>0</v>
      </c>
      <c r="BD1535" s="102">
        <f t="shared" si="827"/>
        <v>0</v>
      </c>
      <c r="BE1535" s="413" t="s">
        <v>69</v>
      </c>
    </row>
    <row r="1536" spans="1:57" s="65" customFormat="1" ht="12" customHeight="1" x14ac:dyDescent="0.2">
      <c r="A1536" s="43">
        <v>1521</v>
      </c>
      <c r="B1536" s="166"/>
      <c r="C1536" s="166"/>
      <c r="D1536" s="166"/>
      <c r="E1536" s="162"/>
      <c r="F1536" s="166"/>
      <c r="G1536" s="162"/>
      <c r="H1536" s="162"/>
      <c r="I1536" s="189">
        <f t="shared" si="806"/>
        <v>0</v>
      </c>
      <c r="J1536" s="195"/>
      <c r="K1536" s="162"/>
      <c r="L1536" s="168"/>
      <c r="M1536" s="75">
        <f>_xlfn.XLOOKUP(L1536,list_vat[Страна],list_vat[Ставка НДС %],0,0)</f>
        <v>0</v>
      </c>
      <c r="N1536" s="162">
        <f t="shared" si="807"/>
        <v>0</v>
      </c>
      <c r="O1536" s="169"/>
      <c r="P1536" s="74">
        <f t="shared" si="828"/>
        <v>0</v>
      </c>
      <c r="Q1536" s="162"/>
      <c r="R1536" s="162" t="str">
        <f t="shared" si="808"/>
        <v>введи курс</v>
      </c>
      <c r="S1536" s="196">
        <f t="shared" si="809"/>
        <v>0</v>
      </c>
      <c r="T1536" s="192">
        <f t="shared" si="810"/>
        <v>0</v>
      </c>
      <c r="U1536" s="76">
        <f t="shared" si="811"/>
        <v>0</v>
      </c>
      <c r="V1536" s="123">
        <f t="shared" si="812"/>
        <v>0</v>
      </c>
      <c r="W1536" s="191"/>
      <c r="X1536" s="170"/>
      <c r="Y1536" s="74">
        <f t="shared" si="797"/>
        <v>0</v>
      </c>
      <c r="Z1536" s="188"/>
      <c r="AA1536" s="130">
        <f t="shared" si="813"/>
        <v>0</v>
      </c>
      <c r="AB1536" s="74">
        <f t="shared" si="814"/>
        <v>0</v>
      </c>
      <c r="AC1536" s="356"/>
      <c r="AD1536" s="130" cm="1">
        <f t="array" ref="AD1536">IFERROR(ROUND((_xlfn.IFS(offer_sale_type="поставка",AB1536,offer_sale_type="транзит",S1536)*(1+AC1536))/E1536,2),0)</f>
        <v>0</v>
      </c>
      <c r="AE1536" s="74">
        <f t="shared" si="815"/>
        <v>0</v>
      </c>
      <c r="AF1536" s="123" cm="1">
        <f t="array" ref="AF1536">IFERROR(ROUND(_xlfn.IFS(offer_sale_type="поставка",AB1536,offer_sale_type="транзит",S1536)*AC1536,2),0)</f>
        <v>0</v>
      </c>
      <c r="AG1536" s="130">
        <f t="shared" si="798"/>
        <v>0</v>
      </c>
      <c r="AH1536" s="74">
        <f t="shared" si="799"/>
        <v>0</v>
      </c>
      <c r="AI1536" s="123">
        <f t="shared" si="800"/>
        <v>0</v>
      </c>
      <c r="AJ1536" s="118">
        <f t="shared" si="816"/>
        <v>0</v>
      </c>
      <c r="AK1536" s="74">
        <f t="shared" si="817"/>
        <v>0</v>
      </c>
      <c r="AL1536" s="174">
        <f t="shared" si="818"/>
        <v>0</v>
      </c>
      <c r="AM1536" s="175">
        <f t="shared" si="801"/>
        <v>0</v>
      </c>
      <c r="AN1536" s="130">
        <f t="shared" si="819"/>
        <v>0</v>
      </c>
      <c r="AO1536" s="74">
        <f t="shared" si="802"/>
        <v>0</v>
      </c>
      <c r="AP1536" s="123">
        <f t="shared" si="820"/>
        <v>0</v>
      </c>
      <c r="AQ1536" s="118">
        <f t="shared" si="803"/>
        <v>0</v>
      </c>
      <c r="AR1536" s="82" t="str">
        <f t="shared" si="821"/>
        <v>https://www.alta.ru/tnved/code//</v>
      </c>
      <c r="AS1536" s="157"/>
      <c r="AT1536" s="162"/>
      <c r="AU1536" s="74">
        <f t="shared" si="804"/>
        <v>0</v>
      </c>
      <c r="AV1536" s="157"/>
      <c r="AW1536" s="75">
        <f>_xlfn.IFNA(VLOOKUP(L1536,list_vat[],3,FALSE),0)</f>
        <v>0</v>
      </c>
      <c r="AX1536" s="74">
        <f t="shared" si="822"/>
        <v>0</v>
      </c>
      <c r="AY1536" s="74">
        <f t="shared" si="823"/>
        <v>0</v>
      </c>
      <c r="AZ1536" s="130">
        <f t="shared" si="824"/>
        <v>0</v>
      </c>
      <c r="BA1536" s="74">
        <f t="shared" si="805"/>
        <v>0</v>
      </c>
      <c r="BB1536" s="193">
        <f t="shared" si="825"/>
        <v>0</v>
      </c>
      <c r="BC1536" s="102">
        <f t="shared" si="826"/>
        <v>0</v>
      </c>
      <c r="BD1536" s="102">
        <f t="shared" si="827"/>
        <v>0</v>
      </c>
      <c r="BE1536" s="413" t="s">
        <v>69</v>
      </c>
    </row>
    <row r="1537" spans="1:57" s="65" customFormat="1" ht="12" customHeight="1" x14ac:dyDescent="0.2">
      <c r="A1537" s="43">
        <v>1522</v>
      </c>
      <c r="B1537" s="166"/>
      <c r="C1537" s="166"/>
      <c r="D1537" s="166"/>
      <c r="E1537" s="162"/>
      <c r="F1537" s="166"/>
      <c r="G1537" s="162"/>
      <c r="H1537" s="162"/>
      <c r="I1537" s="189">
        <f t="shared" si="806"/>
        <v>0</v>
      </c>
      <c r="J1537" s="195"/>
      <c r="K1537" s="162"/>
      <c r="L1537" s="168"/>
      <c r="M1537" s="75">
        <f>_xlfn.XLOOKUP(L1537,list_vat[Страна],list_vat[Ставка НДС %],0,0)</f>
        <v>0</v>
      </c>
      <c r="N1537" s="162">
        <f t="shared" si="807"/>
        <v>0</v>
      </c>
      <c r="O1537" s="169"/>
      <c r="P1537" s="74">
        <f t="shared" si="828"/>
        <v>0</v>
      </c>
      <c r="Q1537" s="162"/>
      <c r="R1537" s="162" t="str">
        <f t="shared" si="808"/>
        <v>введи курс</v>
      </c>
      <c r="S1537" s="196">
        <f t="shared" si="809"/>
        <v>0</v>
      </c>
      <c r="T1537" s="192">
        <f t="shared" si="810"/>
        <v>0</v>
      </c>
      <c r="U1537" s="76">
        <f t="shared" si="811"/>
        <v>0</v>
      </c>
      <c r="V1537" s="123">
        <f t="shared" si="812"/>
        <v>0</v>
      </c>
      <c r="W1537" s="191"/>
      <c r="X1537" s="170"/>
      <c r="Y1537" s="74">
        <f t="shared" si="797"/>
        <v>0</v>
      </c>
      <c r="Z1537" s="188"/>
      <c r="AA1537" s="130">
        <f t="shared" si="813"/>
        <v>0</v>
      </c>
      <c r="AB1537" s="74">
        <f t="shared" si="814"/>
        <v>0</v>
      </c>
      <c r="AC1537" s="356"/>
      <c r="AD1537" s="130" cm="1">
        <f t="array" ref="AD1537">IFERROR(ROUND((_xlfn.IFS(offer_sale_type="поставка",AB1537,offer_sale_type="транзит",S1537)*(1+AC1537))/E1537,2),0)</f>
        <v>0</v>
      </c>
      <c r="AE1537" s="74">
        <f t="shared" si="815"/>
        <v>0</v>
      </c>
      <c r="AF1537" s="123" cm="1">
        <f t="array" ref="AF1537">IFERROR(ROUND(_xlfn.IFS(offer_sale_type="поставка",AB1537,offer_sale_type="транзит",S1537)*AC1537,2),0)</f>
        <v>0</v>
      </c>
      <c r="AG1537" s="130">
        <f t="shared" si="798"/>
        <v>0</v>
      </c>
      <c r="AH1537" s="74">
        <f t="shared" si="799"/>
        <v>0</v>
      </c>
      <c r="AI1537" s="123">
        <f t="shared" si="800"/>
        <v>0</v>
      </c>
      <c r="AJ1537" s="118">
        <f t="shared" si="816"/>
        <v>0</v>
      </c>
      <c r="AK1537" s="74">
        <f t="shared" si="817"/>
        <v>0</v>
      </c>
      <c r="AL1537" s="174">
        <f t="shared" si="818"/>
        <v>0</v>
      </c>
      <c r="AM1537" s="175">
        <f t="shared" si="801"/>
        <v>0</v>
      </c>
      <c r="AN1537" s="130">
        <f t="shared" si="819"/>
        <v>0</v>
      </c>
      <c r="AO1537" s="74">
        <f t="shared" si="802"/>
        <v>0</v>
      </c>
      <c r="AP1537" s="123">
        <f t="shared" si="820"/>
        <v>0</v>
      </c>
      <c r="AQ1537" s="118">
        <f t="shared" si="803"/>
        <v>0</v>
      </c>
      <c r="AR1537" s="82" t="str">
        <f t="shared" si="821"/>
        <v>https://www.alta.ru/tnved/code//</v>
      </c>
      <c r="AS1537" s="157"/>
      <c r="AT1537" s="162"/>
      <c r="AU1537" s="74">
        <f t="shared" si="804"/>
        <v>0</v>
      </c>
      <c r="AV1537" s="157"/>
      <c r="AW1537" s="75">
        <f>_xlfn.IFNA(VLOOKUP(L1537,list_vat[],3,FALSE),0)</f>
        <v>0</v>
      </c>
      <c r="AX1537" s="74">
        <f t="shared" si="822"/>
        <v>0</v>
      </c>
      <c r="AY1537" s="74">
        <f t="shared" si="823"/>
        <v>0</v>
      </c>
      <c r="AZ1537" s="130">
        <f t="shared" si="824"/>
        <v>0</v>
      </c>
      <c r="BA1537" s="74">
        <f t="shared" si="805"/>
        <v>0</v>
      </c>
      <c r="BB1537" s="193">
        <f t="shared" si="825"/>
        <v>0</v>
      </c>
      <c r="BC1537" s="102">
        <f t="shared" si="826"/>
        <v>0</v>
      </c>
      <c r="BD1537" s="102">
        <f t="shared" si="827"/>
        <v>0</v>
      </c>
      <c r="BE1537" s="413" t="s">
        <v>69</v>
      </c>
    </row>
    <row r="1538" spans="1:57" s="65" customFormat="1" ht="12" customHeight="1" x14ac:dyDescent="0.2">
      <c r="A1538" s="43">
        <v>1523</v>
      </c>
      <c r="B1538" s="166"/>
      <c r="C1538" s="166"/>
      <c r="D1538" s="166"/>
      <c r="E1538" s="162"/>
      <c r="F1538" s="166"/>
      <c r="G1538" s="162"/>
      <c r="H1538" s="162"/>
      <c r="I1538" s="189">
        <f t="shared" si="806"/>
        <v>0</v>
      </c>
      <c r="J1538" s="195"/>
      <c r="K1538" s="162"/>
      <c r="L1538" s="168"/>
      <c r="M1538" s="75">
        <f>_xlfn.XLOOKUP(L1538,list_vat[Страна],list_vat[Ставка НДС %],0,0)</f>
        <v>0</v>
      </c>
      <c r="N1538" s="162">
        <f t="shared" si="807"/>
        <v>0</v>
      </c>
      <c r="O1538" s="169"/>
      <c r="P1538" s="74">
        <f t="shared" si="828"/>
        <v>0</v>
      </c>
      <c r="Q1538" s="162"/>
      <c r="R1538" s="162" t="str">
        <f t="shared" si="808"/>
        <v>введи курс</v>
      </c>
      <c r="S1538" s="196">
        <f t="shared" si="809"/>
        <v>0</v>
      </c>
      <c r="T1538" s="192">
        <f t="shared" si="810"/>
        <v>0</v>
      </c>
      <c r="U1538" s="76">
        <f t="shared" si="811"/>
        <v>0</v>
      </c>
      <c r="V1538" s="123">
        <f t="shared" si="812"/>
        <v>0</v>
      </c>
      <c r="W1538" s="191"/>
      <c r="X1538" s="170"/>
      <c r="Y1538" s="74">
        <f t="shared" si="797"/>
        <v>0</v>
      </c>
      <c r="Z1538" s="188"/>
      <c r="AA1538" s="130">
        <f t="shared" si="813"/>
        <v>0</v>
      </c>
      <c r="AB1538" s="74">
        <f t="shared" si="814"/>
        <v>0</v>
      </c>
      <c r="AC1538" s="356"/>
      <c r="AD1538" s="130" cm="1">
        <f t="array" ref="AD1538">IFERROR(ROUND((_xlfn.IFS(offer_sale_type="поставка",AB1538,offer_sale_type="транзит",S1538)*(1+AC1538))/E1538,2),0)</f>
        <v>0</v>
      </c>
      <c r="AE1538" s="74">
        <f t="shared" si="815"/>
        <v>0</v>
      </c>
      <c r="AF1538" s="123" cm="1">
        <f t="array" ref="AF1538">IFERROR(ROUND(_xlfn.IFS(offer_sale_type="поставка",AB1538,offer_sale_type="транзит",S1538)*AC1538,2),0)</f>
        <v>0</v>
      </c>
      <c r="AG1538" s="130">
        <f t="shared" si="798"/>
        <v>0</v>
      </c>
      <c r="AH1538" s="74">
        <f t="shared" si="799"/>
        <v>0</v>
      </c>
      <c r="AI1538" s="123">
        <f t="shared" si="800"/>
        <v>0</v>
      </c>
      <c r="AJ1538" s="118">
        <f t="shared" si="816"/>
        <v>0</v>
      </c>
      <c r="AK1538" s="74">
        <f t="shared" si="817"/>
        <v>0</v>
      </c>
      <c r="AL1538" s="174">
        <f t="shared" si="818"/>
        <v>0</v>
      </c>
      <c r="AM1538" s="175">
        <f t="shared" si="801"/>
        <v>0</v>
      </c>
      <c r="AN1538" s="130">
        <f t="shared" si="819"/>
        <v>0</v>
      </c>
      <c r="AO1538" s="74">
        <f t="shared" si="802"/>
        <v>0</v>
      </c>
      <c r="AP1538" s="123">
        <f t="shared" si="820"/>
        <v>0</v>
      </c>
      <c r="AQ1538" s="118">
        <f t="shared" si="803"/>
        <v>0</v>
      </c>
      <c r="AR1538" s="82" t="str">
        <f t="shared" si="821"/>
        <v>https://www.alta.ru/tnved/code//</v>
      </c>
      <c r="AS1538" s="157"/>
      <c r="AT1538" s="162"/>
      <c r="AU1538" s="74">
        <f t="shared" si="804"/>
        <v>0</v>
      </c>
      <c r="AV1538" s="157"/>
      <c r="AW1538" s="75">
        <f>_xlfn.IFNA(VLOOKUP(L1538,list_vat[],3,FALSE),0)</f>
        <v>0</v>
      </c>
      <c r="AX1538" s="74">
        <f t="shared" si="822"/>
        <v>0</v>
      </c>
      <c r="AY1538" s="74">
        <f t="shared" si="823"/>
        <v>0</v>
      </c>
      <c r="AZ1538" s="130">
        <f t="shared" si="824"/>
        <v>0</v>
      </c>
      <c r="BA1538" s="74">
        <f t="shared" si="805"/>
        <v>0</v>
      </c>
      <c r="BB1538" s="193">
        <f t="shared" si="825"/>
        <v>0</v>
      </c>
      <c r="BC1538" s="102">
        <f t="shared" si="826"/>
        <v>0</v>
      </c>
      <c r="BD1538" s="102">
        <f t="shared" si="827"/>
        <v>0</v>
      </c>
      <c r="BE1538" s="413" t="s">
        <v>69</v>
      </c>
    </row>
    <row r="1539" spans="1:57" s="65" customFormat="1" ht="12" customHeight="1" x14ac:dyDescent="0.2">
      <c r="A1539" s="43">
        <v>1524</v>
      </c>
      <c r="B1539" s="166"/>
      <c r="C1539" s="166"/>
      <c r="D1539" s="166"/>
      <c r="E1539" s="162"/>
      <c r="F1539" s="166"/>
      <c r="G1539" s="162"/>
      <c r="H1539" s="162"/>
      <c r="I1539" s="189">
        <f t="shared" si="806"/>
        <v>0</v>
      </c>
      <c r="J1539" s="195"/>
      <c r="K1539" s="162"/>
      <c r="L1539" s="168"/>
      <c r="M1539" s="75">
        <f>_xlfn.XLOOKUP(L1539,list_vat[Страна],list_vat[Ставка НДС %],0,0)</f>
        <v>0</v>
      </c>
      <c r="N1539" s="162">
        <f t="shared" si="807"/>
        <v>0</v>
      </c>
      <c r="O1539" s="169"/>
      <c r="P1539" s="74">
        <f t="shared" si="828"/>
        <v>0</v>
      </c>
      <c r="Q1539" s="162"/>
      <c r="R1539" s="162" t="str">
        <f t="shared" si="808"/>
        <v>введи курс</v>
      </c>
      <c r="S1539" s="196">
        <f t="shared" si="809"/>
        <v>0</v>
      </c>
      <c r="T1539" s="192">
        <f t="shared" si="810"/>
        <v>0</v>
      </c>
      <c r="U1539" s="76">
        <f t="shared" si="811"/>
        <v>0</v>
      </c>
      <c r="V1539" s="123">
        <f t="shared" si="812"/>
        <v>0</v>
      </c>
      <c r="W1539" s="191"/>
      <c r="X1539" s="170"/>
      <c r="Y1539" s="74">
        <f t="shared" si="797"/>
        <v>0</v>
      </c>
      <c r="Z1539" s="188"/>
      <c r="AA1539" s="130">
        <f t="shared" si="813"/>
        <v>0</v>
      </c>
      <c r="AB1539" s="74">
        <f t="shared" si="814"/>
        <v>0</v>
      </c>
      <c r="AC1539" s="356"/>
      <c r="AD1539" s="130" cm="1">
        <f t="array" ref="AD1539">IFERROR(ROUND((_xlfn.IFS(offer_sale_type="поставка",AB1539,offer_sale_type="транзит",S1539)*(1+AC1539))/E1539,2),0)</f>
        <v>0</v>
      </c>
      <c r="AE1539" s="74">
        <f t="shared" si="815"/>
        <v>0</v>
      </c>
      <c r="AF1539" s="123" cm="1">
        <f t="array" ref="AF1539">IFERROR(ROUND(_xlfn.IFS(offer_sale_type="поставка",AB1539,offer_sale_type="транзит",S1539)*AC1539,2),0)</f>
        <v>0</v>
      </c>
      <c r="AG1539" s="130">
        <f t="shared" si="798"/>
        <v>0</v>
      </c>
      <c r="AH1539" s="74">
        <f t="shared" si="799"/>
        <v>0</v>
      </c>
      <c r="AI1539" s="123">
        <f t="shared" si="800"/>
        <v>0</v>
      </c>
      <c r="AJ1539" s="118">
        <f t="shared" si="816"/>
        <v>0</v>
      </c>
      <c r="AK1539" s="74">
        <f t="shared" si="817"/>
        <v>0</v>
      </c>
      <c r="AL1539" s="174">
        <f t="shared" si="818"/>
        <v>0</v>
      </c>
      <c r="AM1539" s="175">
        <f t="shared" si="801"/>
        <v>0</v>
      </c>
      <c r="AN1539" s="130">
        <f t="shared" si="819"/>
        <v>0</v>
      </c>
      <c r="AO1539" s="74">
        <f t="shared" si="802"/>
        <v>0</v>
      </c>
      <c r="AP1539" s="123">
        <f t="shared" si="820"/>
        <v>0</v>
      </c>
      <c r="AQ1539" s="118">
        <f t="shared" si="803"/>
        <v>0</v>
      </c>
      <c r="AR1539" s="82" t="str">
        <f t="shared" si="821"/>
        <v>https://www.alta.ru/tnved/code//</v>
      </c>
      <c r="AS1539" s="157"/>
      <c r="AT1539" s="162"/>
      <c r="AU1539" s="74">
        <f t="shared" si="804"/>
        <v>0</v>
      </c>
      <c r="AV1539" s="157"/>
      <c r="AW1539" s="75">
        <f>_xlfn.IFNA(VLOOKUP(L1539,list_vat[],3,FALSE),0)</f>
        <v>0</v>
      </c>
      <c r="AX1539" s="74">
        <f t="shared" si="822"/>
        <v>0</v>
      </c>
      <c r="AY1539" s="74">
        <f t="shared" si="823"/>
        <v>0</v>
      </c>
      <c r="AZ1539" s="130">
        <f t="shared" si="824"/>
        <v>0</v>
      </c>
      <c r="BA1539" s="74">
        <f t="shared" si="805"/>
        <v>0</v>
      </c>
      <c r="BB1539" s="193">
        <f t="shared" si="825"/>
        <v>0</v>
      </c>
      <c r="BC1539" s="102">
        <f t="shared" si="826"/>
        <v>0</v>
      </c>
      <c r="BD1539" s="102">
        <f t="shared" si="827"/>
        <v>0</v>
      </c>
      <c r="BE1539" s="413" t="s">
        <v>69</v>
      </c>
    </row>
    <row r="1540" spans="1:57" s="65" customFormat="1" ht="12" customHeight="1" x14ac:dyDescent="0.2">
      <c r="A1540" s="43">
        <v>1525</v>
      </c>
      <c r="B1540" s="166"/>
      <c r="C1540" s="166"/>
      <c r="D1540" s="166"/>
      <c r="E1540" s="162"/>
      <c r="F1540" s="166"/>
      <c r="G1540" s="162"/>
      <c r="H1540" s="162"/>
      <c r="I1540" s="189">
        <f t="shared" si="806"/>
        <v>0</v>
      </c>
      <c r="J1540" s="195"/>
      <c r="K1540" s="162"/>
      <c r="L1540" s="168"/>
      <c r="M1540" s="75">
        <f>_xlfn.XLOOKUP(L1540,list_vat[Страна],list_vat[Ставка НДС %],0,0)</f>
        <v>0</v>
      </c>
      <c r="N1540" s="162">
        <f t="shared" si="807"/>
        <v>0</v>
      </c>
      <c r="O1540" s="169"/>
      <c r="P1540" s="74">
        <f t="shared" si="828"/>
        <v>0</v>
      </c>
      <c r="Q1540" s="162"/>
      <c r="R1540" s="162" t="str">
        <f t="shared" si="808"/>
        <v>введи курс</v>
      </c>
      <c r="S1540" s="196">
        <f t="shared" si="809"/>
        <v>0</v>
      </c>
      <c r="T1540" s="192">
        <f t="shared" si="810"/>
        <v>0</v>
      </c>
      <c r="U1540" s="76">
        <f t="shared" si="811"/>
        <v>0</v>
      </c>
      <c r="V1540" s="123">
        <f t="shared" si="812"/>
        <v>0</v>
      </c>
      <c r="W1540" s="191"/>
      <c r="X1540" s="170"/>
      <c r="Y1540" s="74">
        <f t="shared" si="797"/>
        <v>0</v>
      </c>
      <c r="Z1540" s="188"/>
      <c r="AA1540" s="130">
        <f t="shared" si="813"/>
        <v>0</v>
      </c>
      <c r="AB1540" s="74">
        <f t="shared" si="814"/>
        <v>0</v>
      </c>
      <c r="AC1540" s="356"/>
      <c r="AD1540" s="130" cm="1">
        <f t="array" ref="AD1540">IFERROR(ROUND((_xlfn.IFS(offer_sale_type="поставка",AB1540,offer_sale_type="транзит",S1540)*(1+AC1540))/E1540,2),0)</f>
        <v>0</v>
      </c>
      <c r="AE1540" s="74">
        <f t="shared" si="815"/>
        <v>0</v>
      </c>
      <c r="AF1540" s="123" cm="1">
        <f t="array" ref="AF1540">IFERROR(ROUND(_xlfn.IFS(offer_sale_type="поставка",AB1540,offer_sale_type="транзит",S1540)*AC1540,2),0)</f>
        <v>0</v>
      </c>
      <c r="AG1540" s="130">
        <f t="shared" si="798"/>
        <v>0</v>
      </c>
      <c r="AH1540" s="74">
        <f t="shared" si="799"/>
        <v>0</v>
      </c>
      <c r="AI1540" s="123">
        <f t="shared" si="800"/>
        <v>0</v>
      </c>
      <c r="AJ1540" s="118">
        <f t="shared" si="816"/>
        <v>0</v>
      </c>
      <c r="AK1540" s="74">
        <f t="shared" si="817"/>
        <v>0</v>
      </c>
      <c r="AL1540" s="174">
        <f t="shared" si="818"/>
        <v>0</v>
      </c>
      <c r="AM1540" s="175">
        <f t="shared" si="801"/>
        <v>0</v>
      </c>
      <c r="AN1540" s="130">
        <f t="shared" si="819"/>
        <v>0</v>
      </c>
      <c r="AO1540" s="74">
        <f t="shared" si="802"/>
        <v>0</v>
      </c>
      <c r="AP1540" s="123">
        <f t="shared" si="820"/>
        <v>0</v>
      </c>
      <c r="AQ1540" s="118">
        <f t="shared" si="803"/>
        <v>0</v>
      </c>
      <c r="AR1540" s="82" t="str">
        <f t="shared" si="821"/>
        <v>https://www.alta.ru/tnved/code//</v>
      </c>
      <c r="AS1540" s="157"/>
      <c r="AT1540" s="162"/>
      <c r="AU1540" s="74">
        <f t="shared" si="804"/>
        <v>0</v>
      </c>
      <c r="AV1540" s="157"/>
      <c r="AW1540" s="75">
        <f>_xlfn.IFNA(VLOOKUP(L1540,list_vat[],3,FALSE),0)</f>
        <v>0</v>
      </c>
      <c r="AX1540" s="74">
        <f t="shared" si="822"/>
        <v>0</v>
      </c>
      <c r="AY1540" s="74">
        <f t="shared" si="823"/>
        <v>0</v>
      </c>
      <c r="AZ1540" s="130">
        <f t="shared" si="824"/>
        <v>0</v>
      </c>
      <c r="BA1540" s="74">
        <f t="shared" si="805"/>
        <v>0</v>
      </c>
      <c r="BB1540" s="193">
        <f t="shared" si="825"/>
        <v>0</v>
      </c>
      <c r="BC1540" s="102">
        <f t="shared" si="826"/>
        <v>0</v>
      </c>
      <c r="BD1540" s="102">
        <f t="shared" si="827"/>
        <v>0</v>
      </c>
      <c r="BE1540" s="413" t="s">
        <v>69</v>
      </c>
    </row>
    <row r="1541" spans="1:57" s="65" customFormat="1" ht="12" customHeight="1" x14ac:dyDescent="0.2">
      <c r="A1541" s="43">
        <v>1526</v>
      </c>
      <c r="B1541" s="166"/>
      <c r="C1541" s="166"/>
      <c r="D1541" s="166"/>
      <c r="E1541" s="162"/>
      <c r="F1541" s="166"/>
      <c r="G1541" s="162"/>
      <c r="H1541" s="162"/>
      <c r="I1541" s="189">
        <f t="shared" si="806"/>
        <v>0</v>
      </c>
      <c r="J1541" s="195"/>
      <c r="K1541" s="162"/>
      <c r="L1541" s="168"/>
      <c r="M1541" s="75">
        <f>_xlfn.XLOOKUP(L1541,list_vat[Страна],list_vat[Ставка НДС %],0,0)</f>
        <v>0</v>
      </c>
      <c r="N1541" s="162">
        <f t="shared" si="807"/>
        <v>0</v>
      </c>
      <c r="O1541" s="169"/>
      <c r="P1541" s="74">
        <f t="shared" si="828"/>
        <v>0</v>
      </c>
      <c r="Q1541" s="162"/>
      <c r="R1541" s="162" t="str">
        <f t="shared" si="808"/>
        <v>введи курс</v>
      </c>
      <c r="S1541" s="196">
        <f t="shared" si="809"/>
        <v>0</v>
      </c>
      <c r="T1541" s="192">
        <f t="shared" si="810"/>
        <v>0</v>
      </c>
      <c r="U1541" s="76">
        <f t="shared" si="811"/>
        <v>0</v>
      </c>
      <c r="V1541" s="123">
        <f t="shared" si="812"/>
        <v>0</v>
      </c>
      <c r="W1541" s="191"/>
      <c r="X1541" s="170"/>
      <c r="Y1541" s="74">
        <f t="shared" si="797"/>
        <v>0</v>
      </c>
      <c r="Z1541" s="188"/>
      <c r="AA1541" s="130">
        <f t="shared" si="813"/>
        <v>0</v>
      </c>
      <c r="AB1541" s="74">
        <f t="shared" si="814"/>
        <v>0</v>
      </c>
      <c r="AC1541" s="356"/>
      <c r="AD1541" s="130" cm="1">
        <f t="array" ref="AD1541">IFERROR(ROUND((_xlfn.IFS(offer_sale_type="поставка",AB1541,offer_sale_type="транзит",S1541)*(1+AC1541))/E1541,2),0)</f>
        <v>0</v>
      </c>
      <c r="AE1541" s="74">
        <f t="shared" si="815"/>
        <v>0</v>
      </c>
      <c r="AF1541" s="123" cm="1">
        <f t="array" ref="AF1541">IFERROR(ROUND(_xlfn.IFS(offer_sale_type="поставка",AB1541,offer_sale_type="транзит",S1541)*AC1541,2),0)</f>
        <v>0</v>
      </c>
      <c r="AG1541" s="130">
        <f t="shared" si="798"/>
        <v>0</v>
      </c>
      <c r="AH1541" s="74">
        <f t="shared" si="799"/>
        <v>0</v>
      </c>
      <c r="AI1541" s="123">
        <f t="shared" si="800"/>
        <v>0</v>
      </c>
      <c r="AJ1541" s="118">
        <f t="shared" si="816"/>
        <v>0</v>
      </c>
      <c r="AK1541" s="74">
        <f t="shared" si="817"/>
        <v>0</v>
      </c>
      <c r="AL1541" s="174">
        <f t="shared" si="818"/>
        <v>0</v>
      </c>
      <c r="AM1541" s="175">
        <f t="shared" si="801"/>
        <v>0</v>
      </c>
      <c r="AN1541" s="130">
        <f t="shared" si="819"/>
        <v>0</v>
      </c>
      <c r="AO1541" s="74">
        <f t="shared" si="802"/>
        <v>0</v>
      </c>
      <c r="AP1541" s="123">
        <f t="shared" si="820"/>
        <v>0</v>
      </c>
      <c r="AQ1541" s="118">
        <f t="shared" si="803"/>
        <v>0</v>
      </c>
      <c r="AR1541" s="82" t="str">
        <f t="shared" si="821"/>
        <v>https://www.alta.ru/tnved/code//</v>
      </c>
      <c r="AS1541" s="157"/>
      <c r="AT1541" s="162"/>
      <c r="AU1541" s="74">
        <f t="shared" si="804"/>
        <v>0</v>
      </c>
      <c r="AV1541" s="157"/>
      <c r="AW1541" s="75">
        <f>_xlfn.IFNA(VLOOKUP(L1541,list_vat[],3,FALSE),0)</f>
        <v>0</v>
      </c>
      <c r="AX1541" s="74">
        <f t="shared" si="822"/>
        <v>0</v>
      </c>
      <c r="AY1541" s="74">
        <f t="shared" si="823"/>
        <v>0</v>
      </c>
      <c r="AZ1541" s="130">
        <f t="shared" si="824"/>
        <v>0</v>
      </c>
      <c r="BA1541" s="74">
        <f t="shared" si="805"/>
        <v>0</v>
      </c>
      <c r="BB1541" s="193">
        <f t="shared" si="825"/>
        <v>0</v>
      </c>
      <c r="BC1541" s="102">
        <f t="shared" si="826"/>
        <v>0</v>
      </c>
      <c r="BD1541" s="102">
        <f t="shared" si="827"/>
        <v>0</v>
      </c>
      <c r="BE1541" s="413" t="s">
        <v>69</v>
      </c>
    </row>
    <row r="1542" spans="1:57" s="65" customFormat="1" ht="12" customHeight="1" x14ac:dyDescent="0.2">
      <c r="A1542" s="43">
        <v>1527</v>
      </c>
      <c r="B1542" s="166"/>
      <c r="C1542" s="166"/>
      <c r="D1542" s="166"/>
      <c r="E1542" s="162"/>
      <c r="F1542" s="166"/>
      <c r="G1542" s="162"/>
      <c r="H1542" s="162"/>
      <c r="I1542" s="189">
        <f t="shared" si="806"/>
        <v>0</v>
      </c>
      <c r="J1542" s="195"/>
      <c r="K1542" s="162"/>
      <c r="L1542" s="168"/>
      <c r="M1542" s="75">
        <f>_xlfn.XLOOKUP(L1542,list_vat[Страна],list_vat[Ставка НДС %],0,0)</f>
        <v>0</v>
      </c>
      <c r="N1542" s="162">
        <f t="shared" si="807"/>
        <v>0</v>
      </c>
      <c r="O1542" s="169"/>
      <c r="P1542" s="74">
        <f t="shared" si="828"/>
        <v>0</v>
      </c>
      <c r="Q1542" s="162"/>
      <c r="R1542" s="162" t="str">
        <f t="shared" si="808"/>
        <v>введи курс</v>
      </c>
      <c r="S1542" s="196">
        <f t="shared" si="809"/>
        <v>0</v>
      </c>
      <c r="T1542" s="192">
        <f t="shared" si="810"/>
        <v>0</v>
      </c>
      <c r="U1542" s="76">
        <f t="shared" si="811"/>
        <v>0</v>
      </c>
      <c r="V1542" s="123">
        <f t="shared" si="812"/>
        <v>0</v>
      </c>
      <c r="W1542" s="191"/>
      <c r="X1542" s="170"/>
      <c r="Y1542" s="74">
        <f t="shared" si="797"/>
        <v>0</v>
      </c>
      <c r="Z1542" s="188"/>
      <c r="AA1542" s="130">
        <f t="shared" si="813"/>
        <v>0</v>
      </c>
      <c r="AB1542" s="74">
        <f t="shared" si="814"/>
        <v>0</v>
      </c>
      <c r="AC1542" s="356"/>
      <c r="AD1542" s="130" cm="1">
        <f t="array" ref="AD1542">IFERROR(ROUND((_xlfn.IFS(offer_sale_type="поставка",AB1542,offer_sale_type="транзит",S1542)*(1+AC1542))/E1542,2),0)</f>
        <v>0</v>
      </c>
      <c r="AE1542" s="74">
        <f t="shared" si="815"/>
        <v>0</v>
      </c>
      <c r="AF1542" s="123" cm="1">
        <f t="array" ref="AF1542">IFERROR(ROUND(_xlfn.IFS(offer_sale_type="поставка",AB1542,offer_sale_type="транзит",S1542)*AC1542,2),0)</f>
        <v>0</v>
      </c>
      <c r="AG1542" s="130">
        <f t="shared" si="798"/>
        <v>0</v>
      </c>
      <c r="AH1542" s="74">
        <f t="shared" si="799"/>
        <v>0</v>
      </c>
      <c r="AI1542" s="123">
        <f t="shared" si="800"/>
        <v>0</v>
      </c>
      <c r="AJ1542" s="118">
        <f t="shared" si="816"/>
        <v>0</v>
      </c>
      <c r="AK1542" s="74">
        <f t="shared" si="817"/>
        <v>0</v>
      </c>
      <c r="AL1542" s="174">
        <f t="shared" si="818"/>
        <v>0</v>
      </c>
      <c r="AM1542" s="175">
        <f t="shared" si="801"/>
        <v>0</v>
      </c>
      <c r="AN1542" s="130">
        <f t="shared" si="819"/>
        <v>0</v>
      </c>
      <c r="AO1542" s="74">
        <f t="shared" si="802"/>
        <v>0</v>
      </c>
      <c r="AP1542" s="123">
        <f t="shared" si="820"/>
        <v>0</v>
      </c>
      <c r="AQ1542" s="118">
        <f t="shared" si="803"/>
        <v>0</v>
      </c>
      <c r="AR1542" s="82" t="str">
        <f t="shared" si="821"/>
        <v>https://www.alta.ru/tnved/code//</v>
      </c>
      <c r="AS1542" s="157"/>
      <c r="AT1542" s="162"/>
      <c r="AU1542" s="74">
        <f t="shared" si="804"/>
        <v>0</v>
      </c>
      <c r="AV1542" s="157"/>
      <c r="AW1542" s="75">
        <f>_xlfn.IFNA(VLOOKUP(L1542,list_vat[],3,FALSE),0)</f>
        <v>0</v>
      </c>
      <c r="AX1542" s="74">
        <f t="shared" si="822"/>
        <v>0</v>
      </c>
      <c r="AY1542" s="74">
        <f t="shared" si="823"/>
        <v>0</v>
      </c>
      <c r="AZ1542" s="130">
        <f t="shared" si="824"/>
        <v>0</v>
      </c>
      <c r="BA1542" s="74">
        <f t="shared" si="805"/>
        <v>0</v>
      </c>
      <c r="BB1542" s="193">
        <f t="shared" si="825"/>
        <v>0</v>
      </c>
      <c r="BC1542" s="102">
        <f t="shared" si="826"/>
        <v>0</v>
      </c>
      <c r="BD1542" s="102">
        <f t="shared" si="827"/>
        <v>0</v>
      </c>
      <c r="BE1542" s="413" t="s">
        <v>69</v>
      </c>
    </row>
    <row r="1543" spans="1:57" s="65" customFormat="1" ht="12" customHeight="1" x14ac:dyDescent="0.2">
      <c r="A1543" s="43">
        <v>1528</v>
      </c>
      <c r="B1543" s="166"/>
      <c r="C1543" s="166"/>
      <c r="D1543" s="166"/>
      <c r="E1543" s="162"/>
      <c r="F1543" s="166"/>
      <c r="G1543" s="162"/>
      <c r="H1543" s="162"/>
      <c r="I1543" s="189">
        <f t="shared" si="806"/>
        <v>0</v>
      </c>
      <c r="J1543" s="195"/>
      <c r="K1543" s="162"/>
      <c r="L1543" s="168"/>
      <c r="M1543" s="75">
        <f>_xlfn.XLOOKUP(L1543,list_vat[Страна],list_vat[Ставка НДС %],0,0)</f>
        <v>0</v>
      </c>
      <c r="N1543" s="162">
        <f t="shared" si="807"/>
        <v>0</v>
      </c>
      <c r="O1543" s="169"/>
      <c r="P1543" s="74">
        <f t="shared" si="828"/>
        <v>0</v>
      </c>
      <c r="Q1543" s="162"/>
      <c r="R1543" s="162" t="str">
        <f t="shared" si="808"/>
        <v>введи курс</v>
      </c>
      <c r="S1543" s="196">
        <f t="shared" si="809"/>
        <v>0</v>
      </c>
      <c r="T1543" s="192">
        <f t="shared" si="810"/>
        <v>0</v>
      </c>
      <c r="U1543" s="76">
        <f t="shared" si="811"/>
        <v>0</v>
      </c>
      <c r="V1543" s="123">
        <f t="shared" si="812"/>
        <v>0</v>
      </c>
      <c r="W1543" s="191"/>
      <c r="X1543" s="170"/>
      <c r="Y1543" s="74">
        <f t="shared" si="797"/>
        <v>0</v>
      </c>
      <c r="Z1543" s="188"/>
      <c r="AA1543" s="130">
        <f t="shared" si="813"/>
        <v>0</v>
      </c>
      <c r="AB1543" s="74">
        <f t="shared" si="814"/>
        <v>0</v>
      </c>
      <c r="AC1543" s="356"/>
      <c r="AD1543" s="130" cm="1">
        <f t="array" ref="AD1543">IFERROR(ROUND((_xlfn.IFS(offer_sale_type="поставка",AB1543,offer_sale_type="транзит",S1543)*(1+AC1543))/E1543,2),0)</f>
        <v>0</v>
      </c>
      <c r="AE1543" s="74">
        <f t="shared" si="815"/>
        <v>0</v>
      </c>
      <c r="AF1543" s="123" cm="1">
        <f t="array" ref="AF1543">IFERROR(ROUND(_xlfn.IFS(offer_sale_type="поставка",AB1543,offer_sale_type="транзит",S1543)*AC1543,2),0)</f>
        <v>0</v>
      </c>
      <c r="AG1543" s="130">
        <f t="shared" si="798"/>
        <v>0</v>
      </c>
      <c r="AH1543" s="74">
        <f t="shared" si="799"/>
        <v>0</v>
      </c>
      <c r="AI1543" s="123">
        <f t="shared" si="800"/>
        <v>0</v>
      </c>
      <c r="AJ1543" s="118">
        <f t="shared" si="816"/>
        <v>0</v>
      </c>
      <c r="AK1543" s="74">
        <f t="shared" si="817"/>
        <v>0</v>
      </c>
      <c r="AL1543" s="174">
        <f t="shared" si="818"/>
        <v>0</v>
      </c>
      <c r="AM1543" s="175">
        <f t="shared" si="801"/>
        <v>0</v>
      </c>
      <c r="AN1543" s="130">
        <f t="shared" si="819"/>
        <v>0</v>
      </c>
      <c r="AO1543" s="74">
        <f t="shared" si="802"/>
        <v>0</v>
      </c>
      <c r="AP1543" s="123">
        <f t="shared" si="820"/>
        <v>0</v>
      </c>
      <c r="AQ1543" s="118">
        <f t="shared" si="803"/>
        <v>0</v>
      </c>
      <c r="AR1543" s="82" t="str">
        <f t="shared" si="821"/>
        <v>https://www.alta.ru/tnved/code//</v>
      </c>
      <c r="AS1543" s="157"/>
      <c r="AT1543" s="162"/>
      <c r="AU1543" s="74">
        <f t="shared" si="804"/>
        <v>0</v>
      </c>
      <c r="AV1543" s="157"/>
      <c r="AW1543" s="75">
        <f>_xlfn.IFNA(VLOOKUP(L1543,list_vat[],3,FALSE),0)</f>
        <v>0</v>
      </c>
      <c r="AX1543" s="74">
        <f t="shared" si="822"/>
        <v>0</v>
      </c>
      <c r="AY1543" s="74">
        <f t="shared" si="823"/>
        <v>0</v>
      </c>
      <c r="AZ1543" s="130">
        <f t="shared" si="824"/>
        <v>0</v>
      </c>
      <c r="BA1543" s="74">
        <f t="shared" si="805"/>
        <v>0</v>
      </c>
      <c r="BB1543" s="193">
        <f t="shared" si="825"/>
        <v>0</v>
      </c>
      <c r="BC1543" s="102">
        <f t="shared" si="826"/>
        <v>0</v>
      </c>
      <c r="BD1543" s="102">
        <f t="shared" si="827"/>
        <v>0</v>
      </c>
      <c r="BE1543" s="413" t="s">
        <v>69</v>
      </c>
    </row>
    <row r="1544" spans="1:57" s="65" customFormat="1" ht="12" customHeight="1" x14ac:dyDescent="0.2">
      <c r="A1544" s="43">
        <v>1529</v>
      </c>
      <c r="B1544" s="166"/>
      <c r="C1544" s="166"/>
      <c r="D1544" s="166"/>
      <c r="E1544" s="162"/>
      <c r="F1544" s="166"/>
      <c r="G1544" s="162"/>
      <c r="H1544" s="162"/>
      <c r="I1544" s="189">
        <f t="shared" si="806"/>
        <v>0</v>
      </c>
      <c r="J1544" s="195"/>
      <c r="K1544" s="162"/>
      <c r="L1544" s="168"/>
      <c r="M1544" s="75">
        <f>_xlfn.XLOOKUP(L1544,list_vat[Страна],list_vat[Ставка НДС %],0,0)</f>
        <v>0</v>
      </c>
      <c r="N1544" s="162">
        <f t="shared" si="807"/>
        <v>0</v>
      </c>
      <c r="O1544" s="169"/>
      <c r="P1544" s="74">
        <f t="shared" si="828"/>
        <v>0</v>
      </c>
      <c r="Q1544" s="162"/>
      <c r="R1544" s="162" t="str">
        <f t="shared" si="808"/>
        <v>введи курс</v>
      </c>
      <c r="S1544" s="196">
        <f t="shared" si="809"/>
        <v>0</v>
      </c>
      <c r="T1544" s="192">
        <f t="shared" si="810"/>
        <v>0</v>
      </c>
      <c r="U1544" s="76">
        <f t="shared" si="811"/>
        <v>0</v>
      </c>
      <c r="V1544" s="123">
        <f t="shared" si="812"/>
        <v>0</v>
      </c>
      <c r="W1544" s="191"/>
      <c r="X1544" s="170"/>
      <c r="Y1544" s="74">
        <f t="shared" si="797"/>
        <v>0</v>
      </c>
      <c r="Z1544" s="188"/>
      <c r="AA1544" s="130">
        <f t="shared" si="813"/>
        <v>0</v>
      </c>
      <c r="AB1544" s="74">
        <f t="shared" si="814"/>
        <v>0</v>
      </c>
      <c r="AC1544" s="356"/>
      <c r="AD1544" s="130" cm="1">
        <f t="array" ref="AD1544">IFERROR(ROUND((_xlfn.IFS(offer_sale_type="поставка",AB1544,offer_sale_type="транзит",S1544)*(1+AC1544))/E1544,2),0)</f>
        <v>0</v>
      </c>
      <c r="AE1544" s="74">
        <f t="shared" si="815"/>
        <v>0</v>
      </c>
      <c r="AF1544" s="123" cm="1">
        <f t="array" ref="AF1544">IFERROR(ROUND(_xlfn.IFS(offer_sale_type="поставка",AB1544,offer_sale_type="транзит",S1544)*AC1544,2),0)</f>
        <v>0</v>
      </c>
      <c r="AG1544" s="130">
        <f t="shared" si="798"/>
        <v>0</v>
      </c>
      <c r="AH1544" s="74">
        <f t="shared" si="799"/>
        <v>0</v>
      </c>
      <c r="AI1544" s="123">
        <f t="shared" si="800"/>
        <v>0</v>
      </c>
      <c r="AJ1544" s="118">
        <f t="shared" si="816"/>
        <v>0</v>
      </c>
      <c r="AK1544" s="74">
        <f t="shared" si="817"/>
        <v>0</v>
      </c>
      <c r="AL1544" s="174">
        <f t="shared" si="818"/>
        <v>0</v>
      </c>
      <c r="AM1544" s="175">
        <f t="shared" si="801"/>
        <v>0</v>
      </c>
      <c r="AN1544" s="130">
        <f t="shared" si="819"/>
        <v>0</v>
      </c>
      <c r="AO1544" s="74">
        <f t="shared" si="802"/>
        <v>0</v>
      </c>
      <c r="AP1544" s="123">
        <f t="shared" si="820"/>
        <v>0</v>
      </c>
      <c r="AQ1544" s="118">
        <f t="shared" si="803"/>
        <v>0</v>
      </c>
      <c r="AR1544" s="82" t="str">
        <f t="shared" si="821"/>
        <v>https://www.alta.ru/tnved/code//</v>
      </c>
      <c r="AS1544" s="157"/>
      <c r="AT1544" s="162"/>
      <c r="AU1544" s="74">
        <f t="shared" si="804"/>
        <v>0</v>
      </c>
      <c r="AV1544" s="157"/>
      <c r="AW1544" s="75">
        <f>_xlfn.IFNA(VLOOKUP(L1544,list_vat[],3,FALSE),0)</f>
        <v>0</v>
      </c>
      <c r="AX1544" s="74">
        <f t="shared" si="822"/>
        <v>0</v>
      </c>
      <c r="AY1544" s="74">
        <f t="shared" si="823"/>
        <v>0</v>
      </c>
      <c r="AZ1544" s="130">
        <f t="shared" si="824"/>
        <v>0</v>
      </c>
      <c r="BA1544" s="74">
        <f t="shared" si="805"/>
        <v>0</v>
      </c>
      <c r="BB1544" s="193">
        <f t="shared" si="825"/>
        <v>0</v>
      </c>
      <c r="BC1544" s="102">
        <f t="shared" si="826"/>
        <v>0</v>
      </c>
      <c r="BD1544" s="102">
        <f t="shared" si="827"/>
        <v>0</v>
      </c>
      <c r="BE1544" s="413" t="s">
        <v>69</v>
      </c>
    </row>
    <row r="1545" spans="1:57" s="65" customFormat="1" ht="12" customHeight="1" x14ac:dyDescent="0.2">
      <c r="A1545" s="43">
        <v>1530</v>
      </c>
      <c r="B1545" s="166"/>
      <c r="C1545" s="166"/>
      <c r="D1545" s="166"/>
      <c r="E1545" s="162"/>
      <c r="F1545" s="166"/>
      <c r="G1545" s="162"/>
      <c r="H1545" s="162"/>
      <c r="I1545" s="189">
        <f t="shared" si="806"/>
        <v>0</v>
      </c>
      <c r="J1545" s="195"/>
      <c r="K1545" s="162"/>
      <c r="L1545" s="168"/>
      <c r="M1545" s="75">
        <f>_xlfn.XLOOKUP(L1545,list_vat[Страна],list_vat[Ставка НДС %],0,0)</f>
        <v>0</v>
      </c>
      <c r="N1545" s="162">
        <f t="shared" si="807"/>
        <v>0</v>
      </c>
      <c r="O1545" s="169"/>
      <c r="P1545" s="74">
        <f t="shared" si="828"/>
        <v>0</v>
      </c>
      <c r="Q1545" s="162"/>
      <c r="R1545" s="162" t="str">
        <f t="shared" si="808"/>
        <v>введи курс</v>
      </c>
      <c r="S1545" s="196">
        <f t="shared" si="809"/>
        <v>0</v>
      </c>
      <c r="T1545" s="192">
        <f t="shared" si="810"/>
        <v>0</v>
      </c>
      <c r="U1545" s="76">
        <f t="shared" si="811"/>
        <v>0</v>
      </c>
      <c r="V1545" s="123">
        <f t="shared" si="812"/>
        <v>0</v>
      </c>
      <c r="W1545" s="191"/>
      <c r="X1545" s="170"/>
      <c r="Y1545" s="74">
        <f t="shared" si="797"/>
        <v>0</v>
      </c>
      <c r="Z1545" s="188"/>
      <c r="AA1545" s="130">
        <f t="shared" si="813"/>
        <v>0</v>
      </c>
      <c r="AB1545" s="74">
        <f t="shared" si="814"/>
        <v>0</v>
      </c>
      <c r="AC1545" s="356"/>
      <c r="AD1545" s="130" cm="1">
        <f t="array" ref="AD1545">IFERROR(ROUND((_xlfn.IFS(offer_sale_type="поставка",AB1545,offer_sale_type="транзит",S1545)*(1+AC1545))/E1545,2),0)</f>
        <v>0</v>
      </c>
      <c r="AE1545" s="74">
        <f t="shared" si="815"/>
        <v>0</v>
      </c>
      <c r="AF1545" s="123" cm="1">
        <f t="array" ref="AF1545">IFERROR(ROUND(_xlfn.IFS(offer_sale_type="поставка",AB1545,offer_sale_type="транзит",S1545)*AC1545,2),0)</f>
        <v>0</v>
      </c>
      <c r="AG1545" s="130">
        <f t="shared" si="798"/>
        <v>0</v>
      </c>
      <c r="AH1545" s="74">
        <f t="shared" si="799"/>
        <v>0</v>
      </c>
      <c r="AI1545" s="123">
        <f t="shared" si="800"/>
        <v>0</v>
      </c>
      <c r="AJ1545" s="118">
        <f t="shared" si="816"/>
        <v>0</v>
      </c>
      <c r="AK1545" s="74">
        <f t="shared" si="817"/>
        <v>0</v>
      </c>
      <c r="AL1545" s="174">
        <f t="shared" si="818"/>
        <v>0</v>
      </c>
      <c r="AM1545" s="175">
        <f t="shared" si="801"/>
        <v>0</v>
      </c>
      <c r="AN1545" s="130">
        <f t="shared" si="819"/>
        <v>0</v>
      </c>
      <c r="AO1545" s="74">
        <f t="shared" si="802"/>
        <v>0</v>
      </c>
      <c r="AP1545" s="123">
        <f t="shared" si="820"/>
        <v>0</v>
      </c>
      <c r="AQ1545" s="118">
        <f t="shared" si="803"/>
        <v>0</v>
      </c>
      <c r="AR1545" s="82" t="str">
        <f t="shared" si="821"/>
        <v>https://www.alta.ru/tnved/code//</v>
      </c>
      <c r="AS1545" s="157"/>
      <c r="AT1545" s="162"/>
      <c r="AU1545" s="74">
        <f t="shared" si="804"/>
        <v>0</v>
      </c>
      <c r="AV1545" s="157"/>
      <c r="AW1545" s="75">
        <f>_xlfn.IFNA(VLOOKUP(L1545,list_vat[],3,FALSE),0)</f>
        <v>0</v>
      </c>
      <c r="AX1545" s="74">
        <f t="shared" si="822"/>
        <v>0</v>
      </c>
      <c r="AY1545" s="74">
        <f t="shared" si="823"/>
        <v>0</v>
      </c>
      <c r="AZ1545" s="130">
        <f t="shared" si="824"/>
        <v>0</v>
      </c>
      <c r="BA1545" s="74">
        <f t="shared" si="805"/>
        <v>0</v>
      </c>
      <c r="BB1545" s="193">
        <f t="shared" si="825"/>
        <v>0</v>
      </c>
      <c r="BC1545" s="102">
        <f t="shared" si="826"/>
        <v>0</v>
      </c>
      <c r="BD1545" s="102">
        <f t="shared" si="827"/>
        <v>0</v>
      </c>
      <c r="BE1545" s="413" t="s">
        <v>69</v>
      </c>
    </row>
    <row r="1546" spans="1:57" s="65" customFormat="1" ht="12" customHeight="1" x14ac:dyDescent="0.2">
      <c r="A1546" s="43">
        <v>1531</v>
      </c>
      <c r="B1546" s="166"/>
      <c r="C1546" s="166"/>
      <c r="D1546" s="166"/>
      <c r="E1546" s="162"/>
      <c r="F1546" s="166"/>
      <c r="G1546" s="162"/>
      <c r="H1546" s="162"/>
      <c r="I1546" s="189">
        <f t="shared" si="806"/>
        <v>0</v>
      </c>
      <c r="J1546" s="195"/>
      <c r="K1546" s="162"/>
      <c r="L1546" s="168"/>
      <c r="M1546" s="75">
        <f>_xlfn.XLOOKUP(L1546,list_vat[Страна],list_vat[Ставка НДС %],0,0)</f>
        <v>0</v>
      </c>
      <c r="N1546" s="162">
        <f t="shared" si="807"/>
        <v>0</v>
      </c>
      <c r="O1546" s="169"/>
      <c r="P1546" s="74">
        <f t="shared" si="828"/>
        <v>0</v>
      </c>
      <c r="Q1546" s="162"/>
      <c r="R1546" s="162" t="str">
        <f t="shared" si="808"/>
        <v>введи курс</v>
      </c>
      <c r="S1546" s="196">
        <f t="shared" si="809"/>
        <v>0</v>
      </c>
      <c r="T1546" s="192">
        <f t="shared" si="810"/>
        <v>0</v>
      </c>
      <c r="U1546" s="76">
        <f t="shared" si="811"/>
        <v>0</v>
      </c>
      <c r="V1546" s="123">
        <f t="shared" si="812"/>
        <v>0</v>
      </c>
      <c r="W1546" s="191"/>
      <c r="X1546" s="170"/>
      <c r="Y1546" s="74">
        <f t="shared" si="797"/>
        <v>0</v>
      </c>
      <c r="Z1546" s="188"/>
      <c r="AA1546" s="130">
        <f t="shared" si="813"/>
        <v>0</v>
      </c>
      <c r="AB1546" s="74">
        <f t="shared" si="814"/>
        <v>0</v>
      </c>
      <c r="AC1546" s="356"/>
      <c r="AD1546" s="130" cm="1">
        <f t="array" ref="AD1546">IFERROR(ROUND((_xlfn.IFS(offer_sale_type="поставка",AB1546,offer_sale_type="транзит",S1546)*(1+AC1546))/E1546,2),0)</f>
        <v>0</v>
      </c>
      <c r="AE1546" s="74">
        <f t="shared" si="815"/>
        <v>0</v>
      </c>
      <c r="AF1546" s="123" cm="1">
        <f t="array" ref="AF1546">IFERROR(ROUND(_xlfn.IFS(offer_sale_type="поставка",AB1546,offer_sale_type="транзит",S1546)*AC1546,2),0)</f>
        <v>0</v>
      </c>
      <c r="AG1546" s="130">
        <f t="shared" si="798"/>
        <v>0</v>
      </c>
      <c r="AH1546" s="74">
        <f t="shared" si="799"/>
        <v>0</v>
      </c>
      <c r="AI1546" s="123">
        <f t="shared" si="800"/>
        <v>0</v>
      </c>
      <c r="AJ1546" s="118">
        <f t="shared" si="816"/>
        <v>0</v>
      </c>
      <c r="AK1546" s="74">
        <f t="shared" si="817"/>
        <v>0</v>
      </c>
      <c r="AL1546" s="174">
        <f t="shared" si="818"/>
        <v>0</v>
      </c>
      <c r="AM1546" s="175">
        <f t="shared" si="801"/>
        <v>0</v>
      </c>
      <c r="AN1546" s="130">
        <f t="shared" si="819"/>
        <v>0</v>
      </c>
      <c r="AO1546" s="74">
        <f t="shared" si="802"/>
        <v>0</v>
      </c>
      <c r="AP1546" s="123">
        <f t="shared" si="820"/>
        <v>0</v>
      </c>
      <c r="AQ1546" s="118">
        <f t="shared" si="803"/>
        <v>0</v>
      </c>
      <c r="AR1546" s="82" t="str">
        <f t="shared" si="821"/>
        <v>https://www.alta.ru/tnved/code//</v>
      </c>
      <c r="AS1546" s="157"/>
      <c r="AT1546" s="162"/>
      <c r="AU1546" s="74">
        <f t="shared" si="804"/>
        <v>0</v>
      </c>
      <c r="AV1546" s="157"/>
      <c r="AW1546" s="75">
        <f>_xlfn.IFNA(VLOOKUP(L1546,list_vat[],3,FALSE),0)</f>
        <v>0</v>
      </c>
      <c r="AX1546" s="74">
        <f t="shared" si="822"/>
        <v>0</v>
      </c>
      <c r="AY1546" s="74">
        <f t="shared" si="823"/>
        <v>0</v>
      </c>
      <c r="AZ1546" s="130">
        <f t="shared" si="824"/>
        <v>0</v>
      </c>
      <c r="BA1546" s="74">
        <f t="shared" si="805"/>
        <v>0</v>
      </c>
      <c r="BB1546" s="193">
        <f t="shared" si="825"/>
        <v>0</v>
      </c>
      <c r="BC1546" s="102">
        <f t="shared" si="826"/>
        <v>0</v>
      </c>
      <c r="BD1546" s="102">
        <f t="shared" si="827"/>
        <v>0</v>
      </c>
      <c r="BE1546" s="413" t="s">
        <v>69</v>
      </c>
    </row>
    <row r="1547" spans="1:57" s="65" customFormat="1" ht="12" customHeight="1" x14ac:dyDescent="0.2">
      <c r="A1547" s="43">
        <v>1532</v>
      </c>
      <c r="B1547" s="166"/>
      <c r="C1547" s="166"/>
      <c r="D1547" s="166"/>
      <c r="E1547" s="162"/>
      <c r="F1547" s="166"/>
      <c r="G1547" s="162"/>
      <c r="H1547" s="162"/>
      <c r="I1547" s="189">
        <f t="shared" si="806"/>
        <v>0</v>
      </c>
      <c r="J1547" s="195"/>
      <c r="K1547" s="162"/>
      <c r="L1547" s="168"/>
      <c r="M1547" s="75">
        <f>_xlfn.XLOOKUP(L1547,list_vat[Страна],list_vat[Ставка НДС %],0,0)</f>
        <v>0</v>
      </c>
      <c r="N1547" s="162">
        <f t="shared" si="807"/>
        <v>0</v>
      </c>
      <c r="O1547" s="169"/>
      <c r="P1547" s="74">
        <f t="shared" si="828"/>
        <v>0</v>
      </c>
      <c r="Q1547" s="162"/>
      <c r="R1547" s="162" t="str">
        <f t="shared" si="808"/>
        <v>введи курс</v>
      </c>
      <c r="S1547" s="196">
        <f t="shared" si="809"/>
        <v>0</v>
      </c>
      <c r="T1547" s="192">
        <f t="shared" si="810"/>
        <v>0</v>
      </c>
      <c r="U1547" s="76">
        <f t="shared" si="811"/>
        <v>0</v>
      </c>
      <c r="V1547" s="123">
        <f t="shared" si="812"/>
        <v>0</v>
      </c>
      <c r="W1547" s="191"/>
      <c r="X1547" s="170"/>
      <c r="Y1547" s="74">
        <f t="shared" si="797"/>
        <v>0</v>
      </c>
      <c r="Z1547" s="188"/>
      <c r="AA1547" s="130">
        <f t="shared" si="813"/>
        <v>0</v>
      </c>
      <c r="AB1547" s="74">
        <f t="shared" si="814"/>
        <v>0</v>
      </c>
      <c r="AC1547" s="356"/>
      <c r="AD1547" s="130" cm="1">
        <f t="array" ref="AD1547">IFERROR(ROUND((_xlfn.IFS(offer_sale_type="поставка",AB1547,offer_sale_type="транзит",S1547)*(1+AC1547))/E1547,2),0)</f>
        <v>0</v>
      </c>
      <c r="AE1547" s="74">
        <f t="shared" si="815"/>
        <v>0</v>
      </c>
      <c r="AF1547" s="123" cm="1">
        <f t="array" ref="AF1547">IFERROR(ROUND(_xlfn.IFS(offer_sale_type="поставка",AB1547,offer_sale_type="транзит",S1547)*AC1547,2),0)</f>
        <v>0</v>
      </c>
      <c r="AG1547" s="130">
        <f t="shared" si="798"/>
        <v>0</v>
      </c>
      <c r="AH1547" s="74">
        <f t="shared" si="799"/>
        <v>0</v>
      </c>
      <c r="AI1547" s="123">
        <f t="shared" si="800"/>
        <v>0</v>
      </c>
      <c r="AJ1547" s="118">
        <f t="shared" si="816"/>
        <v>0</v>
      </c>
      <c r="AK1547" s="74">
        <f t="shared" si="817"/>
        <v>0</v>
      </c>
      <c r="AL1547" s="174">
        <f t="shared" si="818"/>
        <v>0</v>
      </c>
      <c r="AM1547" s="175">
        <f t="shared" si="801"/>
        <v>0</v>
      </c>
      <c r="AN1547" s="130">
        <f t="shared" si="819"/>
        <v>0</v>
      </c>
      <c r="AO1547" s="74">
        <f t="shared" si="802"/>
        <v>0</v>
      </c>
      <c r="AP1547" s="123">
        <f t="shared" si="820"/>
        <v>0</v>
      </c>
      <c r="AQ1547" s="118">
        <f t="shared" si="803"/>
        <v>0</v>
      </c>
      <c r="AR1547" s="82" t="str">
        <f t="shared" si="821"/>
        <v>https://www.alta.ru/tnved/code//</v>
      </c>
      <c r="AS1547" s="157"/>
      <c r="AT1547" s="162"/>
      <c r="AU1547" s="74">
        <f t="shared" si="804"/>
        <v>0</v>
      </c>
      <c r="AV1547" s="157"/>
      <c r="AW1547" s="75">
        <f>_xlfn.IFNA(VLOOKUP(L1547,list_vat[],3,FALSE),0)</f>
        <v>0</v>
      </c>
      <c r="AX1547" s="74">
        <f t="shared" si="822"/>
        <v>0</v>
      </c>
      <c r="AY1547" s="74">
        <f t="shared" si="823"/>
        <v>0</v>
      </c>
      <c r="AZ1547" s="130">
        <f t="shared" si="824"/>
        <v>0</v>
      </c>
      <c r="BA1547" s="74">
        <f t="shared" si="805"/>
        <v>0</v>
      </c>
      <c r="BB1547" s="193">
        <f t="shared" si="825"/>
        <v>0</v>
      </c>
      <c r="BC1547" s="102">
        <f t="shared" si="826"/>
        <v>0</v>
      </c>
      <c r="BD1547" s="102">
        <f t="shared" si="827"/>
        <v>0</v>
      </c>
      <c r="BE1547" s="413" t="s">
        <v>69</v>
      </c>
    </row>
    <row r="1548" spans="1:57" s="65" customFormat="1" ht="12" customHeight="1" x14ac:dyDescent="0.2">
      <c r="A1548" s="43">
        <v>1533</v>
      </c>
      <c r="B1548" s="166"/>
      <c r="C1548" s="166"/>
      <c r="D1548" s="166"/>
      <c r="E1548" s="162"/>
      <c r="F1548" s="166"/>
      <c r="G1548" s="162"/>
      <c r="H1548" s="162"/>
      <c r="I1548" s="189">
        <f t="shared" si="806"/>
        <v>0</v>
      </c>
      <c r="J1548" s="195"/>
      <c r="K1548" s="162"/>
      <c r="L1548" s="168"/>
      <c r="M1548" s="75">
        <f>_xlfn.XLOOKUP(L1548,list_vat[Страна],list_vat[Ставка НДС %],0,0)</f>
        <v>0</v>
      </c>
      <c r="N1548" s="162">
        <f t="shared" si="807"/>
        <v>0</v>
      </c>
      <c r="O1548" s="169"/>
      <c r="P1548" s="74">
        <f t="shared" si="828"/>
        <v>0</v>
      </c>
      <c r="Q1548" s="162"/>
      <c r="R1548" s="162" t="str">
        <f t="shared" si="808"/>
        <v>введи курс</v>
      </c>
      <c r="S1548" s="196">
        <f t="shared" si="809"/>
        <v>0</v>
      </c>
      <c r="T1548" s="192">
        <f t="shared" si="810"/>
        <v>0</v>
      </c>
      <c r="U1548" s="76">
        <f t="shared" si="811"/>
        <v>0</v>
      </c>
      <c r="V1548" s="123">
        <f t="shared" si="812"/>
        <v>0</v>
      </c>
      <c r="W1548" s="191"/>
      <c r="X1548" s="170"/>
      <c r="Y1548" s="74">
        <f t="shared" si="797"/>
        <v>0</v>
      </c>
      <c r="Z1548" s="188"/>
      <c r="AA1548" s="130">
        <f t="shared" si="813"/>
        <v>0</v>
      </c>
      <c r="AB1548" s="74">
        <f t="shared" si="814"/>
        <v>0</v>
      </c>
      <c r="AC1548" s="356"/>
      <c r="AD1548" s="130" cm="1">
        <f t="array" ref="AD1548">IFERROR(ROUND((_xlfn.IFS(offer_sale_type="поставка",AB1548,offer_sale_type="транзит",S1548)*(1+AC1548))/E1548,2),0)</f>
        <v>0</v>
      </c>
      <c r="AE1548" s="74">
        <f t="shared" si="815"/>
        <v>0</v>
      </c>
      <c r="AF1548" s="123" cm="1">
        <f t="array" ref="AF1548">IFERROR(ROUND(_xlfn.IFS(offer_sale_type="поставка",AB1548,offer_sale_type="транзит",S1548)*AC1548,2),0)</f>
        <v>0</v>
      </c>
      <c r="AG1548" s="130">
        <f t="shared" si="798"/>
        <v>0</v>
      </c>
      <c r="AH1548" s="74">
        <f t="shared" si="799"/>
        <v>0</v>
      </c>
      <c r="AI1548" s="123">
        <f t="shared" si="800"/>
        <v>0</v>
      </c>
      <c r="AJ1548" s="118">
        <f t="shared" si="816"/>
        <v>0</v>
      </c>
      <c r="AK1548" s="74">
        <f t="shared" si="817"/>
        <v>0</v>
      </c>
      <c r="AL1548" s="174">
        <f t="shared" si="818"/>
        <v>0</v>
      </c>
      <c r="AM1548" s="175">
        <f t="shared" si="801"/>
        <v>0</v>
      </c>
      <c r="AN1548" s="130">
        <f t="shared" si="819"/>
        <v>0</v>
      </c>
      <c r="AO1548" s="74">
        <f t="shared" si="802"/>
        <v>0</v>
      </c>
      <c r="AP1548" s="123">
        <f t="shared" si="820"/>
        <v>0</v>
      </c>
      <c r="AQ1548" s="118">
        <f t="shared" si="803"/>
        <v>0</v>
      </c>
      <c r="AR1548" s="82" t="str">
        <f t="shared" si="821"/>
        <v>https://www.alta.ru/tnved/code//</v>
      </c>
      <c r="AS1548" s="157"/>
      <c r="AT1548" s="162"/>
      <c r="AU1548" s="74">
        <f t="shared" si="804"/>
        <v>0</v>
      </c>
      <c r="AV1548" s="157"/>
      <c r="AW1548" s="75">
        <f>_xlfn.IFNA(VLOOKUP(L1548,list_vat[],3,FALSE),0)</f>
        <v>0</v>
      </c>
      <c r="AX1548" s="74">
        <f t="shared" si="822"/>
        <v>0</v>
      </c>
      <c r="AY1548" s="74">
        <f t="shared" si="823"/>
        <v>0</v>
      </c>
      <c r="AZ1548" s="130">
        <f t="shared" si="824"/>
        <v>0</v>
      </c>
      <c r="BA1548" s="74">
        <f t="shared" si="805"/>
        <v>0</v>
      </c>
      <c r="BB1548" s="193">
        <f t="shared" si="825"/>
        <v>0</v>
      </c>
      <c r="BC1548" s="102">
        <f t="shared" si="826"/>
        <v>0</v>
      </c>
      <c r="BD1548" s="102">
        <f t="shared" si="827"/>
        <v>0</v>
      </c>
      <c r="BE1548" s="413" t="s">
        <v>69</v>
      </c>
    </row>
    <row r="1549" spans="1:57" s="65" customFormat="1" ht="12" customHeight="1" x14ac:dyDescent="0.2">
      <c r="A1549" s="43">
        <v>1534</v>
      </c>
      <c r="B1549" s="166"/>
      <c r="C1549" s="166"/>
      <c r="D1549" s="166"/>
      <c r="E1549" s="162"/>
      <c r="F1549" s="166"/>
      <c r="G1549" s="162"/>
      <c r="H1549" s="162"/>
      <c r="I1549" s="189">
        <f t="shared" si="806"/>
        <v>0</v>
      </c>
      <c r="J1549" s="195"/>
      <c r="K1549" s="162"/>
      <c r="L1549" s="168"/>
      <c r="M1549" s="75">
        <f>_xlfn.XLOOKUP(L1549,list_vat[Страна],list_vat[Ставка НДС %],0,0)</f>
        <v>0</v>
      </c>
      <c r="N1549" s="162">
        <f t="shared" si="807"/>
        <v>0</v>
      </c>
      <c r="O1549" s="169"/>
      <c r="P1549" s="74">
        <f t="shared" si="828"/>
        <v>0</v>
      </c>
      <c r="Q1549" s="162"/>
      <c r="R1549" s="162" t="str">
        <f t="shared" si="808"/>
        <v>введи курс</v>
      </c>
      <c r="S1549" s="196">
        <f t="shared" si="809"/>
        <v>0</v>
      </c>
      <c r="T1549" s="192">
        <f t="shared" si="810"/>
        <v>0</v>
      </c>
      <c r="U1549" s="76">
        <f t="shared" si="811"/>
        <v>0</v>
      </c>
      <c r="V1549" s="123">
        <f t="shared" si="812"/>
        <v>0</v>
      </c>
      <c r="W1549" s="191"/>
      <c r="X1549" s="170"/>
      <c r="Y1549" s="74">
        <f t="shared" si="797"/>
        <v>0</v>
      </c>
      <c r="Z1549" s="188"/>
      <c r="AA1549" s="130">
        <f t="shared" si="813"/>
        <v>0</v>
      </c>
      <c r="AB1549" s="74">
        <f t="shared" si="814"/>
        <v>0</v>
      </c>
      <c r="AC1549" s="356"/>
      <c r="AD1549" s="130" cm="1">
        <f t="array" ref="AD1549">IFERROR(ROUND((_xlfn.IFS(offer_sale_type="поставка",AB1549,offer_sale_type="транзит",S1549)*(1+AC1549))/E1549,2),0)</f>
        <v>0</v>
      </c>
      <c r="AE1549" s="74">
        <f t="shared" si="815"/>
        <v>0</v>
      </c>
      <c r="AF1549" s="123" cm="1">
        <f t="array" ref="AF1549">IFERROR(ROUND(_xlfn.IFS(offer_sale_type="поставка",AB1549,offer_sale_type="транзит",S1549)*AC1549,2),0)</f>
        <v>0</v>
      </c>
      <c r="AG1549" s="130">
        <f t="shared" si="798"/>
        <v>0</v>
      </c>
      <c r="AH1549" s="74">
        <f t="shared" si="799"/>
        <v>0</v>
      </c>
      <c r="AI1549" s="123">
        <f t="shared" si="800"/>
        <v>0</v>
      </c>
      <c r="AJ1549" s="118">
        <f t="shared" si="816"/>
        <v>0</v>
      </c>
      <c r="AK1549" s="74">
        <f t="shared" si="817"/>
        <v>0</v>
      </c>
      <c r="AL1549" s="174">
        <f t="shared" si="818"/>
        <v>0</v>
      </c>
      <c r="AM1549" s="175">
        <f t="shared" si="801"/>
        <v>0</v>
      </c>
      <c r="AN1549" s="130">
        <f t="shared" si="819"/>
        <v>0</v>
      </c>
      <c r="AO1549" s="74">
        <f t="shared" si="802"/>
        <v>0</v>
      </c>
      <c r="AP1549" s="123">
        <f t="shared" si="820"/>
        <v>0</v>
      </c>
      <c r="AQ1549" s="118">
        <f t="shared" si="803"/>
        <v>0</v>
      </c>
      <c r="AR1549" s="82" t="str">
        <f t="shared" si="821"/>
        <v>https://www.alta.ru/tnved/code//</v>
      </c>
      <c r="AS1549" s="157"/>
      <c r="AT1549" s="162"/>
      <c r="AU1549" s="74">
        <f t="shared" si="804"/>
        <v>0</v>
      </c>
      <c r="AV1549" s="157"/>
      <c r="AW1549" s="75">
        <f>_xlfn.IFNA(VLOOKUP(L1549,list_vat[],3,FALSE),0)</f>
        <v>0</v>
      </c>
      <c r="AX1549" s="74">
        <f t="shared" si="822"/>
        <v>0</v>
      </c>
      <c r="AY1549" s="74">
        <f t="shared" si="823"/>
        <v>0</v>
      </c>
      <c r="AZ1549" s="130">
        <f t="shared" si="824"/>
        <v>0</v>
      </c>
      <c r="BA1549" s="74">
        <f t="shared" si="805"/>
        <v>0</v>
      </c>
      <c r="BB1549" s="193">
        <f t="shared" si="825"/>
        <v>0</v>
      </c>
      <c r="BC1549" s="102">
        <f t="shared" si="826"/>
        <v>0</v>
      </c>
      <c r="BD1549" s="102">
        <f t="shared" si="827"/>
        <v>0</v>
      </c>
      <c r="BE1549" s="413" t="s">
        <v>69</v>
      </c>
    </row>
    <row r="1550" spans="1:57" s="65" customFormat="1" ht="12" customHeight="1" x14ac:dyDescent="0.2">
      <c r="A1550" s="43">
        <v>1535</v>
      </c>
      <c r="B1550" s="166"/>
      <c r="C1550" s="166"/>
      <c r="D1550" s="166"/>
      <c r="E1550" s="162"/>
      <c r="F1550" s="166"/>
      <c r="G1550" s="162"/>
      <c r="H1550" s="162"/>
      <c r="I1550" s="189">
        <f t="shared" si="806"/>
        <v>0</v>
      </c>
      <c r="J1550" s="195"/>
      <c r="K1550" s="162"/>
      <c r="L1550" s="168"/>
      <c r="M1550" s="75">
        <f>_xlfn.XLOOKUP(L1550,list_vat[Страна],list_vat[Ставка НДС %],0,0)</f>
        <v>0</v>
      </c>
      <c r="N1550" s="162">
        <f t="shared" si="807"/>
        <v>0</v>
      </c>
      <c r="O1550" s="169"/>
      <c r="P1550" s="74">
        <f t="shared" si="828"/>
        <v>0</v>
      </c>
      <c r="Q1550" s="162"/>
      <c r="R1550" s="162" t="str">
        <f t="shared" si="808"/>
        <v>введи курс</v>
      </c>
      <c r="S1550" s="196">
        <f t="shared" si="809"/>
        <v>0</v>
      </c>
      <c r="T1550" s="192">
        <f t="shared" si="810"/>
        <v>0</v>
      </c>
      <c r="U1550" s="76">
        <f t="shared" si="811"/>
        <v>0</v>
      </c>
      <c r="V1550" s="123">
        <f t="shared" si="812"/>
        <v>0</v>
      </c>
      <c r="W1550" s="191"/>
      <c r="X1550" s="170"/>
      <c r="Y1550" s="74">
        <f t="shared" si="797"/>
        <v>0</v>
      </c>
      <c r="Z1550" s="188"/>
      <c r="AA1550" s="130">
        <f t="shared" si="813"/>
        <v>0</v>
      </c>
      <c r="AB1550" s="74">
        <f t="shared" si="814"/>
        <v>0</v>
      </c>
      <c r="AC1550" s="356"/>
      <c r="AD1550" s="130" cm="1">
        <f t="array" ref="AD1550">IFERROR(ROUND((_xlfn.IFS(offer_sale_type="поставка",AB1550,offer_sale_type="транзит",S1550)*(1+AC1550))/E1550,2),0)</f>
        <v>0</v>
      </c>
      <c r="AE1550" s="74">
        <f t="shared" si="815"/>
        <v>0</v>
      </c>
      <c r="AF1550" s="123" cm="1">
        <f t="array" ref="AF1550">IFERROR(ROUND(_xlfn.IFS(offer_sale_type="поставка",AB1550,offer_sale_type="транзит",S1550)*AC1550,2),0)</f>
        <v>0</v>
      </c>
      <c r="AG1550" s="130">
        <f t="shared" si="798"/>
        <v>0</v>
      </c>
      <c r="AH1550" s="74">
        <f t="shared" si="799"/>
        <v>0</v>
      </c>
      <c r="AI1550" s="123">
        <f t="shared" si="800"/>
        <v>0</v>
      </c>
      <c r="AJ1550" s="118">
        <f t="shared" si="816"/>
        <v>0</v>
      </c>
      <c r="AK1550" s="74">
        <f t="shared" si="817"/>
        <v>0</v>
      </c>
      <c r="AL1550" s="174">
        <f t="shared" si="818"/>
        <v>0</v>
      </c>
      <c r="AM1550" s="175">
        <f t="shared" si="801"/>
        <v>0</v>
      </c>
      <c r="AN1550" s="130">
        <f t="shared" si="819"/>
        <v>0</v>
      </c>
      <c r="AO1550" s="74">
        <f t="shared" si="802"/>
        <v>0</v>
      </c>
      <c r="AP1550" s="123">
        <f t="shared" si="820"/>
        <v>0</v>
      </c>
      <c r="AQ1550" s="118">
        <f t="shared" si="803"/>
        <v>0</v>
      </c>
      <c r="AR1550" s="82" t="str">
        <f t="shared" si="821"/>
        <v>https://www.alta.ru/tnved/code//</v>
      </c>
      <c r="AS1550" s="157"/>
      <c r="AT1550" s="162"/>
      <c r="AU1550" s="74">
        <f t="shared" si="804"/>
        <v>0</v>
      </c>
      <c r="AV1550" s="157"/>
      <c r="AW1550" s="75">
        <f>_xlfn.IFNA(VLOOKUP(L1550,list_vat[],3,FALSE),0)</f>
        <v>0</v>
      </c>
      <c r="AX1550" s="74">
        <f t="shared" si="822"/>
        <v>0</v>
      </c>
      <c r="AY1550" s="74">
        <f t="shared" si="823"/>
        <v>0</v>
      </c>
      <c r="AZ1550" s="130">
        <f t="shared" si="824"/>
        <v>0</v>
      </c>
      <c r="BA1550" s="74">
        <f t="shared" si="805"/>
        <v>0</v>
      </c>
      <c r="BB1550" s="193">
        <f t="shared" si="825"/>
        <v>0</v>
      </c>
      <c r="BC1550" s="102">
        <f t="shared" si="826"/>
        <v>0</v>
      </c>
      <c r="BD1550" s="102">
        <f t="shared" si="827"/>
        <v>0</v>
      </c>
      <c r="BE1550" s="413" t="s">
        <v>69</v>
      </c>
    </row>
    <row r="1551" spans="1:57" s="65" customFormat="1" ht="12" customHeight="1" x14ac:dyDescent="0.2">
      <c r="A1551" s="43">
        <v>1536</v>
      </c>
      <c r="B1551" s="166"/>
      <c r="C1551" s="166"/>
      <c r="D1551" s="166"/>
      <c r="E1551" s="162"/>
      <c r="F1551" s="166"/>
      <c r="G1551" s="162"/>
      <c r="H1551" s="162"/>
      <c r="I1551" s="189">
        <f t="shared" si="806"/>
        <v>0</v>
      </c>
      <c r="J1551" s="195"/>
      <c r="K1551" s="162"/>
      <c r="L1551" s="168"/>
      <c r="M1551" s="75">
        <f>_xlfn.XLOOKUP(L1551,list_vat[Страна],list_vat[Ставка НДС %],0,0)</f>
        <v>0</v>
      </c>
      <c r="N1551" s="162">
        <f t="shared" si="807"/>
        <v>0</v>
      </c>
      <c r="O1551" s="169"/>
      <c r="P1551" s="74">
        <f t="shared" si="828"/>
        <v>0</v>
      </c>
      <c r="Q1551" s="162"/>
      <c r="R1551" s="162" t="str">
        <f t="shared" si="808"/>
        <v>введи курс</v>
      </c>
      <c r="S1551" s="196">
        <f t="shared" si="809"/>
        <v>0</v>
      </c>
      <c r="T1551" s="192">
        <f t="shared" si="810"/>
        <v>0</v>
      </c>
      <c r="U1551" s="76">
        <f t="shared" si="811"/>
        <v>0</v>
      </c>
      <c r="V1551" s="123">
        <f t="shared" si="812"/>
        <v>0</v>
      </c>
      <c r="W1551" s="191"/>
      <c r="X1551" s="170"/>
      <c r="Y1551" s="74">
        <f t="shared" si="797"/>
        <v>0</v>
      </c>
      <c r="Z1551" s="188"/>
      <c r="AA1551" s="130">
        <f t="shared" si="813"/>
        <v>0</v>
      </c>
      <c r="AB1551" s="74">
        <f t="shared" si="814"/>
        <v>0</v>
      </c>
      <c r="AC1551" s="356"/>
      <c r="AD1551" s="130" cm="1">
        <f t="array" ref="AD1551">IFERROR(ROUND((_xlfn.IFS(offer_sale_type="поставка",AB1551,offer_sale_type="транзит",S1551)*(1+AC1551))/E1551,2),0)</f>
        <v>0</v>
      </c>
      <c r="AE1551" s="74">
        <f t="shared" si="815"/>
        <v>0</v>
      </c>
      <c r="AF1551" s="123" cm="1">
        <f t="array" ref="AF1551">IFERROR(ROUND(_xlfn.IFS(offer_sale_type="поставка",AB1551,offer_sale_type="транзит",S1551)*AC1551,2),0)</f>
        <v>0</v>
      </c>
      <c r="AG1551" s="130">
        <f t="shared" si="798"/>
        <v>0</v>
      </c>
      <c r="AH1551" s="74">
        <f t="shared" si="799"/>
        <v>0</v>
      </c>
      <c r="AI1551" s="123">
        <f t="shared" si="800"/>
        <v>0</v>
      </c>
      <c r="AJ1551" s="118">
        <f t="shared" si="816"/>
        <v>0</v>
      </c>
      <c r="AK1551" s="74">
        <f t="shared" si="817"/>
        <v>0</v>
      </c>
      <c r="AL1551" s="174">
        <f t="shared" si="818"/>
        <v>0</v>
      </c>
      <c r="AM1551" s="175">
        <f t="shared" si="801"/>
        <v>0</v>
      </c>
      <c r="AN1551" s="130">
        <f t="shared" si="819"/>
        <v>0</v>
      </c>
      <c r="AO1551" s="74">
        <f t="shared" si="802"/>
        <v>0</v>
      </c>
      <c r="AP1551" s="123">
        <f t="shared" si="820"/>
        <v>0</v>
      </c>
      <c r="AQ1551" s="118">
        <f t="shared" si="803"/>
        <v>0</v>
      </c>
      <c r="AR1551" s="82" t="str">
        <f t="shared" si="821"/>
        <v>https://www.alta.ru/tnved/code//</v>
      </c>
      <c r="AS1551" s="157"/>
      <c r="AT1551" s="162"/>
      <c r="AU1551" s="74">
        <f t="shared" si="804"/>
        <v>0</v>
      </c>
      <c r="AV1551" s="157"/>
      <c r="AW1551" s="75">
        <f>_xlfn.IFNA(VLOOKUP(L1551,list_vat[],3,FALSE),0)</f>
        <v>0</v>
      </c>
      <c r="AX1551" s="74">
        <f t="shared" si="822"/>
        <v>0</v>
      </c>
      <c r="AY1551" s="74">
        <f t="shared" si="823"/>
        <v>0</v>
      </c>
      <c r="AZ1551" s="130">
        <f t="shared" si="824"/>
        <v>0</v>
      </c>
      <c r="BA1551" s="74">
        <f t="shared" si="805"/>
        <v>0</v>
      </c>
      <c r="BB1551" s="193">
        <f t="shared" si="825"/>
        <v>0</v>
      </c>
      <c r="BC1551" s="102">
        <f t="shared" si="826"/>
        <v>0</v>
      </c>
      <c r="BD1551" s="102">
        <f t="shared" si="827"/>
        <v>0</v>
      </c>
      <c r="BE1551" s="413" t="s">
        <v>69</v>
      </c>
    </row>
    <row r="1552" spans="1:57" s="65" customFormat="1" ht="12" customHeight="1" x14ac:dyDescent="0.2">
      <c r="A1552" s="43">
        <v>1537</v>
      </c>
      <c r="B1552" s="166"/>
      <c r="C1552" s="166"/>
      <c r="D1552" s="166"/>
      <c r="E1552" s="162"/>
      <c r="F1552" s="166"/>
      <c r="G1552" s="162"/>
      <c r="H1552" s="162"/>
      <c r="I1552" s="189">
        <f t="shared" si="806"/>
        <v>0</v>
      </c>
      <c r="J1552" s="195"/>
      <c r="K1552" s="162"/>
      <c r="L1552" s="168"/>
      <c r="M1552" s="75">
        <f>_xlfn.XLOOKUP(L1552,list_vat[Страна],list_vat[Ставка НДС %],0,0)</f>
        <v>0</v>
      </c>
      <c r="N1552" s="162">
        <f t="shared" si="807"/>
        <v>0</v>
      </c>
      <c r="O1552" s="169"/>
      <c r="P1552" s="74">
        <f t="shared" si="828"/>
        <v>0</v>
      </c>
      <c r="Q1552" s="162"/>
      <c r="R1552" s="162" t="str">
        <f t="shared" si="808"/>
        <v>введи курс</v>
      </c>
      <c r="S1552" s="196">
        <f t="shared" si="809"/>
        <v>0</v>
      </c>
      <c r="T1552" s="192">
        <f t="shared" si="810"/>
        <v>0</v>
      </c>
      <c r="U1552" s="76">
        <f t="shared" si="811"/>
        <v>0</v>
      </c>
      <c r="V1552" s="123">
        <f t="shared" si="812"/>
        <v>0</v>
      </c>
      <c r="W1552" s="191"/>
      <c r="X1552" s="170"/>
      <c r="Y1552" s="74">
        <f t="shared" ref="Y1552:Y1615" si="829">ROUND(IF(offer_incoterms="DDP",X1552*(S1552+T1552),0),2)</f>
        <v>0</v>
      </c>
      <c r="Z1552" s="188"/>
      <c r="AA1552" s="130">
        <f t="shared" si="813"/>
        <v>0</v>
      </c>
      <c r="AB1552" s="74">
        <f t="shared" si="814"/>
        <v>0</v>
      </c>
      <c r="AC1552" s="356"/>
      <c r="AD1552" s="130" cm="1">
        <f t="array" ref="AD1552">IFERROR(ROUND((_xlfn.IFS(offer_sale_type="поставка",AB1552,offer_sale_type="транзит",S1552)*(1+AC1552))/E1552,2),0)</f>
        <v>0</v>
      </c>
      <c r="AE1552" s="74">
        <f t="shared" si="815"/>
        <v>0</v>
      </c>
      <c r="AF1552" s="123" cm="1">
        <f t="array" ref="AF1552">IFERROR(ROUND(_xlfn.IFS(offer_sale_type="поставка",AB1552,offer_sale_type="транзит",S1552)*AC1552,2),0)</f>
        <v>0</v>
      </c>
      <c r="AG1552" s="130">
        <f t="shared" ref="AG1552:AG1615" si="830">$BD1552*VLOOKUP($AG$3,$AF$4:$AG$7,2,FALSE)</f>
        <v>0</v>
      </c>
      <c r="AH1552" s="74">
        <f t="shared" ref="AH1552:AH1615" si="831">SUM(AE1552,AG1552,AI1552)*rate_forex_risk</f>
        <v>0</v>
      </c>
      <c r="AI1552" s="123">
        <f t="shared" ref="AI1552:AI1615" si="832">IF(OR(seller_region="TR",offer_sale_type="экспорт"),0,rate_fin_comm)*SUM(AZ1552,AZ1552*AW1552,T1552)</f>
        <v>0</v>
      </c>
      <c r="AJ1552" s="118">
        <f t="shared" si="816"/>
        <v>0</v>
      </c>
      <c r="AK1552" s="74">
        <f t="shared" si="817"/>
        <v>0</v>
      </c>
      <c r="AL1552" s="174">
        <f t="shared" si="818"/>
        <v>0</v>
      </c>
      <c r="AM1552" s="175">
        <f t="shared" ref="AM1552:AM1615" si="833">ROUND(AJ1552*(1+IF(offer_incoterms="DDP",rate_vatRu,0)),2)</f>
        <v>0</v>
      </c>
      <c r="AN1552" s="130">
        <f t="shared" si="819"/>
        <v>0</v>
      </c>
      <c r="AO1552" s="74">
        <f t="shared" ref="AO1552:AO1615" si="834">SUM(AY1552,Y1552:Z1552,T1552)*IF(AND(offer_incoterms="DDP",offer_sale_type&lt;&gt;"экспорт"),rate_vatRu,0)</f>
        <v>0</v>
      </c>
      <c r="AP1552" s="123">
        <f t="shared" si="820"/>
        <v>0</v>
      </c>
      <c r="AQ1552" s="118">
        <f t="shared" ref="AQ1552:AQ1615" si="835">IF(offer_sale_type="транзит",SUM(AF1552:AI1552,BA1552,BB1552),0)</f>
        <v>0</v>
      </c>
      <c r="AR1552" s="82" t="str">
        <f t="shared" si="821"/>
        <v>https://www.alta.ru/tnved/code//</v>
      </c>
      <c r="AS1552" s="157"/>
      <c r="AT1552" s="162"/>
      <c r="AU1552" s="74">
        <f t="shared" ref="AU1552:AU1615" si="836">IF(ISBLANK(AT1552),0,AJ1552-AT1552)</f>
        <v>0</v>
      </c>
      <c r="AV1552" s="157"/>
      <c r="AW1552" s="75">
        <f>_xlfn.IFNA(VLOOKUP(L1552,list_vat[],3,FALSE),0)</f>
        <v>0</v>
      </c>
      <c r="AX1552" s="74">
        <f t="shared" si="822"/>
        <v>0</v>
      </c>
      <c r="AY1552" s="74">
        <f t="shared" si="823"/>
        <v>0</v>
      </c>
      <c r="AZ1552" s="130">
        <f t="shared" si="824"/>
        <v>0</v>
      </c>
      <c r="BA1552" s="74">
        <f t="shared" ref="BA1552:BA1615" si="837">cost_fin_total*$BD1552</f>
        <v>0</v>
      </c>
      <c r="BB1552" s="193">
        <f t="shared" si="825"/>
        <v>0</v>
      </c>
      <c r="BC1552" s="102">
        <f t="shared" si="826"/>
        <v>0</v>
      </c>
      <c r="BD1552" s="102">
        <f t="shared" si="827"/>
        <v>0</v>
      </c>
      <c r="BE1552" s="413" t="s">
        <v>69</v>
      </c>
    </row>
    <row r="1553" spans="1:57" s="65" customFormat="1" ht="12" customHeight="1" x14ac:dyDescent="0.2">
      <c r="A1553" s="43">
        <v>1538</v>
      </c>
      <c r="B1553" s="166"/>
      <c r="C1553" s="166"/>
      <c r="D1553" s="166"/>
      <c r="E1553" s="162"/>
      <c r="F1553" s="166"/>
      <c r="G1553" s="162"/>
      <c r="H1553" s="162"/>
      <c r="I1553" s="189">
        <f t="shared" ref="I1553:I1616" si="838">E1553*G1553</f>
        <v>0</v>
      </c>
      <c r="J1553" s="195"/>
      <c r="K1553" s="162"/>
      <c r="L1553" s="168"/>
      <c r="M1553" s="75">
        <f>_xlfn.XLOOKUP(L1553,list_vat[Страна],list_vat[Ставка НДС %],0,0)</f>
        <v>0</v>
      </c>
      <c r="N1553" s="162">
        <f t="shared" ref="N1553:N1616" si="839">IFERROR(IF(L1553="Китай",K1553,K1553/(1+M1553)),0)</f>
        <v>0</v>
      </c>
      <c r="O1553" s="169"/>
      <c r="P1553" s="74">
        <f t="shared" si="828"/>
        <v>0</v>
      </c>
      <c r="Q1553" s="162"/>
      <c r="R1553" s="162" t="str">
        <f t="shared" ref="R1553:R1616" si="840">IF(ISBLANK(Q1553),"введи курс",P1553/Q1553)</f>
        <v>введи курс</v>
      </c>
      <c r="S1553" s="196">
        <f t="shared" ref="S1553:S1616" si="841">IF(AND(ISNUMBER(E1553),ISNUMBER(Q1553)),E1553*R1553,0)</f>
        <v>0</v>
      </c>
      <c r="T1553" s="192">
        <f t="shared" ref="T1553:T1616" si="842">$BC1553*V$11</f>
        <v>0</v>
      </c>
      <c r="U1553" s="76">
        <f t="shared" ref="U1553:U1616" si="843">$BC1553*W$11</f>
        <v>0</v>
      </c>
      <c r="V1553" s="123">
        <f t="shared" ref="V1553:V1616" si="844">+SUM(T1553:U1553)</f>
        <v>0</v>
      </c>
      <c r="W1553" s="191"/>
      <c r="X1553" s="170"/>
      <c r="Y1553" s="74">
        <f t="shared" si="829"/>
        <v>0</v>
      </c>
      <c r="Z1553" s="188"/>
      <c r="AA1553" s="130">
        <f t="shared" ref="AA1553:AA1616" si="845">IFERROR(AB1553/E1553,0)</f>
        <v>0</v>
      </c>
      <c r="AB1553" s="74">
        <f t="shared" ref="AB1553:AB1616" si="846">ROUND(SUM(S1553,V1553,Y1553:Z1553,BA1553:BB1553),2)</f>
        <v>0</v>
      </c>
      <c r="AC1553" s="356"/>
      <c r="AD1553" s="130" cm="1">
        <f t="array" ref="AD1553">IFERROR(ROUND((_xlfn.IFS(offer_sale_type="поставка",AB1553,offer_sale_type="транзит",S1553)*(1+AC1553))/E1553,2),0)</f>
        <v>0</v>
      </c>
      <c r="AE1553" s="74">
        <f t="shared" ref="AE1553:AE1616" si="847">AD1553*E1553</f>
        <v>0</v>
      </c>
      <c r="AF1553" s="123" cm="1">
        <f t="array" ref="AF1553">IFERROR(ROUND(_xlfn.IFS(offer_sale_type="поставка",AB1553,offer_sale_type="транзит",S1553)*AC1553,2),0)</f>
        <v>0</v>
      </c>
      <c r="AG1553" s="130">
        <f t="shared" si="830"/>
        <v>0</v>
      </c>
      <c r="AH1553" s="74">
        <f t="shared" si="831"/>
        <v>0</v>
      </c>
      <c r="AI1553" s="123">
        <f t="shared" si="832"/>
        <v>0</v>
      </c>
      <c r="AJ1553" s="118">
        <f t="shared" ref="AJ1553:AJ1616" si="848">IFERROR(ROUND(SUM(AB1553,AF1553:AI1553)/E1553,2),0)</f>
        <v>0</v>
      </c>
      <c r="AK1553" s="74">
        <f t="shared" ref="AK1553:AK1616" si="849">AJ1553*E1553</f>
        <v>0</v>
      </c>
      <c r="AL1553" s="174">
        <f t="shared" ref="AL1553:AL1616" si="850">ROUND(IFERROR(AM1553*E1553,0),2)</f>
        <v>0</v>
      </c>
      <c r="AM1553" s="175">
        <f t="shared" si="833"/>
        <v>0</v>
      </c>
      <c r="AN1553" s="130">
        <f t="shared" ref="AN1553:AN1616" si="851">AL1553-AK1553</f>
        <v>0</v>
      </c>
      <c r="AO1553" s="74">
        <f t="shared" si="834"/>
        <v>0</v>
      </c>
      <c r="AP1553" s="123">
        <f t="shared" ref="AP1553:AP1616" si="852">AN1553-AO1553</f>
        <v>0</v>
      </c>
      <c r="AQ1553" s="118">
        <f t="shared" si="835"/>
        <v>0</v>
      </c>
      <c r="AR1553" s="82" t="str">
        <f t="shared" ref="AR1553:AR1616" si="853">HYPERLINK("https://www.alta.ru/tnved/code/")&amp;W1553&amp;"/"</f>
        <v>https://www.alta.ru/tnved/code//</v>
      </c>
      <c r="AS1553" s="157"/>
      <c r="AT1553" s="162"/>
      <c r="AU1553" s="74">
        <f t="shared" si="836"/>
        <v>0</v>
      </c>
      <c r="AV1553" s="157"/>
      <c r="AW1553" s="75">
        <f>_xlfn.IFNA(VLOOKUP(L1553,list_vat[],3,FALSE),0)</f>
        <v>0</v>
      </c>
      <c r="AX1553" s="74">
        <f t="shared" ref="AX1553:AX1616" si="854">IFERROR(ROUND(S1553*(1+AW1553)/E1553,2),0)</f>
        <v>0</v>
      </c>
      <c r="AY1553" s="74">
        <f t="shared" ref="AY1553:AY1616" si="855">E1553*AX1553</f>
        <v>0</v>
      </c>
      <c r="AZ1553" s="130">
        <f t="shared" ref="AZ1553:AZ1616" si="856">S1553*(1+M1553)</f>
        <v>0</v>
      </c>
      <c r="BA1553" s="74">
        <f t="shared" si="837"/>
        <v>0</v>
      </c>
      <c r="BB1553" s="193">
        <f t="shared" ref="BB1553:BB1616" si="857">credit_sales_interest*BD1553</f>
        <v>0</v>
      </c>
      <c r="BC1553" s="102">
        <f t="shared" ref="BC1553:BC1616" si="858">IFERROR(IF($I$13&gt;0,$I1553/$I$13,$S1553/$S$13),0)</f>
        <v>0</v>
      </c>
      <c r="BD1553" s="102">
        <f t="shared" ref="BD1553:BD1616" si="859">IFERROR($S1553/$S$13,0)</f>
        <v>0</v>
      </c>
      <c r="BE1553" s="413" t="s">
        <v>69</v>
      </c>
    </row>
    <row r="1554" spans="1:57" s="65" customFormat="1" ht="12" customHeight="1" x14ac:dyDescent="0.2">
      <c r="A1554" s="43">
        <v>1539</v>
      </c>
      <c r="B1554" s="166"/>
      <c r="C1554" s="166"/>
      <c r="D1554" s="166"/>
      <c r="E1554" s="162"/>
      <c r="F1554" s="166"/>
      <c r="G1554" s="162"/>
      <c r="H1554" s="162"/>
      <c r="I1554" s="189">
        <f t="shared" si="838"/>
        <v>0</v>
      </c>
      <c r="J1554" s="195"/>
      <c r="K1554" s="162"/>
      <c r="L1554" s="168"/>
      <c r="M1554" s="75">
        <f>_xlfn.XLOOKUP(L1554,list_vat[Страна],list_vat[Ставка НДС %],0,0)</f>
        <v>0</v>
      </c>
      <c r="N1554" s="162">
        <f t="shared" si="839"/>
        <v>0</v>
      </c>
      <c r="O1554" s="169"/>
      <c r="P1554" s="74">
        <f t="shared" ref="P1554:P1617" si="860">N1554*(1-O1554)</f>
        <v>0</v>
      </c>
      <c r="Q1554" s="162"/>
      <c r="R1554" s="162" t="str">
        <f t="shared" si="840"/>
        <v>введи курс</v>
      </c>
      <c r="S1554" s="196">
        <f t="shared" si="841"/>
        <v>0</v>
      </c>
      <c r="T1554" s="192">
        <f t="shared" si="842"/>
        <v>0</v>
      </c>
      <c r="U1554" s="76">
        <f t="shared" si="843"/>
        <v>0</v>
      </c>
      <c r="V1554" s="123">
        <f t="shared" si="844"/>
        <v>0</v>
      </c>
      <c r="W1554" s="191"/>
      <c r="X1554" s="170"/>
      <c r="Y1554" s="74">
        <f t="shared" si="829"/>
        <v>0</v>
      </c>
      <c r="Z1554" s="188"/>
      <c r="AA1554" s="130">
        <f t="shared" si="845"/>
        <v>0</v>
      </c>
      <c r="AB1554" s="74">
        <f t="shared" si="846"/>
        <v>0</v>
      </c>
      <c r="AC1554" s="356"/>
      <c r="AD1554" s="130" cm="1">
        <f t="array" ref="AD1554">IFERROR(ROUND((_xlfn.IFS(offer_sale_type="поставка",AB1554,offer_sale_type="транзит",S1554)*(1+AC1554))/E1554,2),0)</f>
        <v>0</v>
      </c>
      <c r="AE1554" s="74">
        <f t="shared" si="847"/>
        <v>0</v>
      </c>
      <c r="AF1554" s="123" cm="1">
        <f t="array" ref="AF1554">IFERROR(ROUND(_xlfn.IFS(offer_sale_type="поставка",AB1554,offer_sale_type="транзит",S1554)*AC1554,2),0)</f>
        <v>0</v>
      </c>
      <c r="AG1554" s="130">
        <f t="shared" si="830"/>
        <v>0</v>
      </c>
      <c r="AH1554" s="74">
        <f t="shared" si="831"/>
        <v>0</v>
      </c>
      <c r="AI1554" s="123">
        <f t="shared" si="832"/>
        <v>0</v>
      </c>
      <c r="AJ1554" s="118">
        <f t="shared" si="848"/>
        <v>0</v>
      </c>
      <c r="AK1554" s="74">
        <f t="shared" si="849"/>
        <v>0</v>
      </c>
      <c r="AL1554" s="174">
        <f t="shared" si="850"/>
        <v>0</v>
      </c>
      <c r="AM1554" s="175">
        <f t="shared" si="833"/>
        <v>0</v>
      </c>
      <c r="AN1554" s="130">
        <f t="shared" si="851"/>
        <v>0</v>
      </c>
      <c r="AO1554" s="74">
        <f t="shared" si="834"/>
        <v>0</v>
      </c>
      <c r="AP1554" s="123">
        <f t="shared" si="852"/>
        <v>0</v>
      </c>
      <c r="AQ1554" s="118">
        <f t="shared" si="835"/>
        <v>0</v>
      </c>
      <c r="AR1554" s="82" t="str">
        <f t="shared" si="853"/>
        <v>https://www.alta.ru/tnved/code//</v>
      </c>
      <c r="AS1554" s="157"/>
      <c r="AT1554" s="162"/>
      <c r="AU1554" s="74">
        <f t="shared" si="836"/>
        <v>0</v>
      </c>
      <c r="AV1554" s="157"/>
      <c r="AW1554" s="75">
        <f>_xlfn.IFNA(VLOOKUP(L1554,list_vat[],3,FALSE),0)</f>
        <v>0</v>
      </c>
      <c r="AX1554" s="74">
        <f t="shared" si="854"/>
        <v>0</v>
      </c>
      <c r="AY1554" s="74">
        <f t="shared" si="855"/>
        <v>0</v>
      </c>
      <c r="AZ1554" s="130">
        <f t="shared" si="856"/>
        <v>0</v>
      </c>
      <c r="BA1554" s="74">
        <f t="shared" si="837"/>
        <v>0</v>
      </c>
      <c r="BB1554" s="193">
        <f t="shared" si="857"/>
        <v>0</v>
      </c>
      <c r="BC1554" s="102">
        <f t="shared" si="858"/>
        <v>0</v>
      </c>
      <c r="BD1554" s="102">
        <f t="shared" si="859"/>
        <v>0</v>
      </c>
      <c r="BE1554" s="413" t="s">
        <v>69</v>
      </c>
    </row>
    <row r="1555" spans="1:57" s="65" customFormat="1" ht="12" customHeight="1" x14ac:dyDescent="0.2">
      <c r="A1555" s="43">
        <v>1540</v>
      </c>
      <c r="B1555" s="166"/>
      <c r="C1555" s="166"/>
      <c r="D1555" s="166"/>
      <c r="E1555" s="162"/>
      <c r="F1555" s="166"/>
      <c r="G1555" s="162"/>
      <c r="H1555" s="162"/>
      <c r="I1555" s="189">
        <f t="shared" si="838"/>
        <v>0</v>
      </c>
      <c r="J1555" s="195"/>
      <c r="K1555" s="162"/>
      <c r="L1555" s="168"/>
      <c r="M1555" s="75">
        <f>_xlfn.XLOOKUP(L1555,list_vat[Страна],list_vat[Ставка НДС %],0,0)</f>
        <v>0</v>
      </c>
      <c r="N1555" s="162">
        <f t="shared" si="839"/>
        <v>0</v>
      </c>
      <c r="O1555" s="169"/>
      <c r="P1555" s="74">
        <f t="shared" si="860"/>
        <v>0</v>
      </c>
      <c r="Q1555" s="162"/>
      <c r="R1555" s="162" t="str">
        <f t="shared" si="840"/>
        <v>введи курс</v>
      </c>
      <c r="S1555" s="196">
        <f t="shared" si="841"/>
        <v>0</v>
      </c>
      <c r="T1555" s="192">
        <f t="shared" si="842"/>
        <v>0</v>
      </c>
      <c r="U1555" s="76">
        <f t="shared" si="843"/>
        <v>0</v>
      </c>
      <c r="V1555" s="123">
        <f t="shared" si="844"/>
        <v>0</v>
      </c>
      <c r="W1555" s="191"/>
      <c r="X1555" s="170"/>
      <c r="Y1555" s="74">
        <f t="shared" si="829"/>
        <v>0</v>
      </c>
      <c r="Z1555" s="188"/>
      <c r="AA1555" s="130">
        <f t="shared" si="845"/>
        <v>0</v>
      </c>
      <c r="AB1555" s="74">
        <f t="shared" si="846"/>
        <v>0</v>
      </c>
      <c r="AC1555" s="356"/>
      <c r="AD1555" s="130" cm="1">
        <f t="array" ref="AD1555">IFERROR(ROUND((_xlfn.IFS(offer_sale_type="поставка",AB1555,offer_sale_type="транзит",S1555)*(1+AC1555))/E1555,2),0)</f>
        <v>0</v>
      </c>
      <c r="AE1555" s="74">
        <f t="shared" si="847"/>
        <v>0</v>
      </c>
      <c r="AF1555" s="123" cm="1">
        <f t="array" ref="AF1555">IFERROR(ROUND(_xlfn.IFS(offer_sale_type="поставка",AB1555,offer_sale_type="транзит",S1555)*AC1555,2),0)</f>
        <v>0</v>
      </c>
      <c r="AG1555" s="130">
        <f t="shared" si="830"/>
        <v>0</v>
      </c>
      <c r="AH1555" s="74">
        <f t="shared" si="831"/>
        <v>0</v>
      </c>
      <c r="AI1555" s="123">
        <f t="shared" si="832"/>
        <v>0</v>
      </c>
      <c r="AJ1555" s="118">
        <f t="shared" si="848"/>
        <v>0</v>
      </c>
      <c r="AK1555" s="74">
        <f t="shared" si="849"/>
        <v>0</v>
      </c>
      <c r="AL1555" s="174">
        <f t="shared" si="850"/>
        <v>0</v>
      </c>
      <c r="AM1555" s="175">
        <f t="shared" si="833"/>
        <v>0</v>
      </c>
      <c r="AN1555" s="130">
        <f t="shared" si="851"/>
        <v>0</v>
      </c>
      <c r="AO1555" s="74">
        <f t="shared" si="834"/>
        <v>0</v>
      </c>
      <c r="AP1555" s="123">
        <f t="shared" si="852"/>
        <v>0</v>
      </c>
      <c r="AQ1555" s="118">
        <f t="shared" si="835"/>
        <v>0</v>
      </c>
      <c r="AR1555" s="82" t="str">
        <f t="shared" si="853"/>
        <v>https://www.alta.ru/tnved/code//</v>
      </c>
      <c r="AS1555" s="157"/>
      <c r="AT1555" s="162"/>
      <c r="AU1555" s="74">
        <f t="shared" si="836"/>
        <v>0</v>
      </c>
      <c r="AV1555" s="157"/>
      <c r="AW1555" s="75">
        <f>_xlfn.IFNA(VLOOKUP(L1555,list_vat[],3,FALSE),0)</f>
        <v>0</v>
      </c>
      <c r="AX1555" s="74">
        <f t="shared" si="854"/>
        <v>0</v>
      </c>
      <c r="AY1555" s="74">
        <f t="shared" si="855"/>
        <v>0</v>
      </c>
      <c r="AZ1555" s="130">
        <f t="shared" si="856"/>
        <v>0</v>
      </c>
      <c r="BA1555" s="74">
        <f t="shared" si="837"/>
        <v>0</v>
      </c>
      <c r="BB1555" s="193">
        <f t="shared" si="857"/>
        <v>0</v>
      </c>
      <c r="BC1555" s="102">
        <f t="shared" si="858"/>
        <v>0</v>
      </c>
      <c r="BD1555" s="102">
        <f t="shared" si="859"/>
        <v>0</v>
      </c>
      <c r="BE1555" s="413" t="s">
        <v>69</v>
      </c>
    </row>
    <row r="1556" spans="1:57" s="65" customFormat="1" ht="12" customHeight="1" x14ac:dyDescent="0.2">
      <c r="A1556" s="43">
        <v>1541</v>
      </c>
      <c r="B1556" s="166"/>
      <c r="C1556" s="166"/>
      <c r="D1556" s="166"/>
      <c r="E1556" s="162"/>
      <c r="F1556" s="166"/>
      <c r="G1556" s="162"/>
      <c r="H1556" s="162"/>
      <c r="I1556" s="189">
        <f t="shared" si="838"/>
        <v>0</v>
      </c>
      <c r="J1556" s="195"/>
      <c r="K1556" s="162"/>
      <c r="L1556" s="168"/>
      <c r="M1556" s="75">
        <f>_xlfn.XLOOKUP(L1556,list_vat[Страна],list_vat[Ставка НДС %],0,0)</f>
        <v>0</v>
      </c>
      <c r="N1556" s="162">
        <f t="shared" si="839"/>
        <v>0</v>
      </c>
      <c r="O1556" s="169"/>
      <c r="P1556" s="74">
        <f t="shared" si="860"/>
        <v>0</v>
      </c>
      <c r="Q1556" s="162"/>
      <c r="R1556" s="162" t="str">
        <f t="shared" si="840"/>
        <v>введи курс</v>
      </c>
      <c r="S1556" s="196">
        <f t="shared" si="841"/>
        <v>0</v>
      </c>
      <c r="T1556" s="192">
        <f t="shared" si="842"/>
        <v>0</v>
      </c>
      <c r="U1556" s="76">
        <f t="shared" si="843"/>
        <v>0</v>
      </c>
      <c r="V1556" s="123">
        <f t="shared" si="844"/>
        <v>0</v>
      </c>
      <c r="W1556" s="191"/>
      <c r="X1556" s="170"/>
      <c r="Y1556" s="74">
        <f t="shared" si="829"/>
        <v>0</v>
      </c>
      <c r="Z1556" s="188"/>
      <c r="AA1556" s="130">
        <f t="shared" si="845"/>
        <v>0</v>
      </c>
      <c r="AB1556" s="74">
        <f t="shared" si="846"/>
        <v>0</v>
      </c>
      <c r="AC1556" s="356"/>
      <c r="AD1556" s="130" cm="1">
        <f t="array" ref="AD1556">IFERROR(ROUND((_xlfn.IFS(offer_sale_type="поставка",AB1556,offer_sale_type="транзит",S1556)*(1+AC1556))/E1556,2),0)</f>
        <v>0</v>
      </c>
      <c r="AE1556" s="74">
        <f t="shared" si="847"/>
        <v>0</v>
      </c>
      <c r="AF1556" s="123" cm="1">
        <f t="array" ref="AF1556">IFERROR(ROUND(_xlfn.IFS(offer_sale_type="поставка",AB1556,offer_sale_type="транзит",S1556)*AC1556,2),0)</f>
        <v>0</v>
      </c>
      <c r="AG1556" s="130">
        <f t="shared" si="830"/>
        <v>0</v>
      </c>
      <c r="AH1556" s="74">
        <f t="shared" si="831"/>
        <v>0</v>
      </c>
      <c r="AI1556" s="123">
        <f t="shared" si="832"/>
        <v>0</v>
      </c>
      <c r="AJ1556" s="118">
        <f t="shared" si="848"/>
        <v>0</v>
      </c>
      <c r="AK1556" s="74">
        <f t="shared" si="849"/>
        <v>0</v>
      </c>
      <c r="AL1556" s="174">
        <f t="shared" si="850"/>
        <v>0</v>
      </c>
      <c r="AM1556" s="175">
        <f t="shared" si="833"/>
        <v>0</v>
      </c>
      <c r="AN1556" s="130">
        <f t="shared" si="851"/>
        <v>0</v>
      </c>
      <c r="AO1556" s="74">
        <f t="shared" si="834"/>
        <v>0</v>
      </c>
      <c r="AP1556" s="123">
        <f t="shared" si="852"/>
        <v>0</v>
      </c>
      <c r="AQ1556" s="118">
        <f t="shared" si="835"/>
        <v>0</v>
      </c>
      <c r="AR1556" s="82" t="str">
        <f t="shared" si="853"/>
        <v>https://www.alta.ru/tnved/code//</v>
      </c>
      <c r="AS1556" s="157"/>
      <c r="AT1556" s="162"/>
      <c r="AU1556" s="74">
        <f t="shared" si="836"/>
        <v>0</v>
      </c>
      <c r="AV1556" s="157"/>
      <c r="AW1556" s="75">
        <f>_xlfn.IFNA(VLOOKUP(L1556,list_vat[],3,FALSE),0)</f>
        <v>0</v>
      </c>
      <c r="AX1556" s="74">
        <f t="shared" si="854"/>
        <v>0</v>
      </c>
      <c r="AY1556" s="74">
        <f t="shared" si="855"/>
        <v>0</v>
      </c>
      <c r="AZ1556" s="130">
        <f t="shared" si="856"/>
        <v>0</v>
      </c>
      <c r="BA1556" s="74">
        <f t="shared" si="837"/>
        <v>0</v>
      </c>
      <c r="BB1556" s="193">
        <f t="shared" si="857"/>
        <v>0</v>
      </c>
      <c r="BC1556" s="102">
        <f t="shared" si="858"/>
        <v>0</v>
      </c>
      <c r="BD1556" s="102">
        <f t="shared" si="859"/>
        <v>0</v>
      </c>
      <c r="BE1556" s="413" t="s">
        <v>69</v>
      </c>
    </row>
    <row r="1557" spans="1:57" s="65" customFormat="1" ht="12" customHeight="1" x14ac:dyDescent="0.2">
      <c r="A1557" s="43">
        <v>1542</v>
      </c>
      <c r="B1557" s="166"/>
      <c r="C1557" s="166"/>
      <c r="D1557" s="166"/>
      <c r="E1557" s="162"/>
      <c r="F1557" s="166"/>
      <c r="G1557" s="162"/>
      <c r="H1557" s="162"/>
      <c r="I1557" s="189">
        <f t="shared" si="838"/>
        <v>0</v>
      </c>
      <c r="J1557" s="195"/>
      <c r="K1557" s="162"/>
      <c r="L1557" s="168"/>
      <c r="M1557" s="75">
        <f>_xlfn.XLOOKUP(L1557,list_vat[Страна],list_vat[Ставка НДС %],0,0)</f>
        <v>0</v>
      </c>
      <c r="N1557" s="162">
        <f t="shared" si="839"/>
        <v>0</v>
      </c>
      <c r="O1557" s="169"/>
      <c r="P1557" s="74">
        <f t="shared" si="860"/>
        <v>0</v>
      </c>
      <c r="Q1557" s="162"/>
      <c r="R1557" s="162" t="str">
        <f t="shared" si="840"/>
        <v>введи курс</v>
      </c>
      <c r="S1557" s="196">
        <f t="shared" si="841"/>
        <v>0</v>
      </c>
      <c r="T1557" s="192">
        <f t="shared" si="842"/>
        <v>0</v>
      </c>
      <c r="U1557" s="76">
        <f t="shared" si="843"/>
        <v>0</v>
      </c>
      <c r="V1557" s="123">
        <f t="shared" si="844"/>
        <v>0</v>
      </c>
      <c r="W1557" s="191"/>
      <c r="X1557" s="170"/>
      <c r="Y1557" s="74">
        <f t="shared" si="829"/>
        <v>0</v>
      </c>
      <c r="Z1557" s="188"/>
      <c r="AA1557" s="130">
        <f t="shared" si="845"/>
        <v>0</v>
      </c>
      <c r="AB1557" s="74">
        <f t="shared" si="846"/>
        <v>0</v>
      </c>
      <c r="AC1557" s="356"/>
      <c r="AD1557" s="130" cm="1">
        <f t="array" ref="AD1557">IFERROR(ROUND((_xlfn.IFS(offer_sale_type="поставка",AB1557,offer_sale_type="транзит",S1557)*(1+AC1557))/E1557,2),0)</f>
        <v>0</v>
      </c>
      <c r="AE1557" s="74">
        <f t="shared" si="847"/>
        <v>0</v>
      </c>
      <c r="AF1557" s="123" cm="1">
        <f t="array" ref="AF1557">IFERROR(ROUND(_xlfn.IFS(offer_sale_type="поставка",AB1557,offer_sale_type="транзит",S1557)*AC1557,2),0)</f>
        <v>0</v>
      </c>
      <c r="AG1557" s="130">
        <f t="shared" si="830"/>
        <v>0</v>
      </c>
      <c r="AH1557" s="74">
        <f t="shared" si="831"/>
        <v>0</v>
      </c>
      <c r="AI1557" s="123">
        <f t="shared" si="832"/>
        <v>0</v>
      </c>
      <c r="AJ1557" s="118">
        <f t="shared" si="848"/>
        <v>0</v>
      </c>
      <c r="AK1557" s="74">
        <f t="shared" si="849"/>
        <v>0</v>
      </c>
      <c r="AL1557" s="174">
        <f t="shared" si="850"/>
        <v>0</v>
      </c>
      <c r="AM1557" s="175">
        <f t="shared" si="833"/>
        <v>0</v>
      </c>
      <c r="AN1557" s="130">
        <f t="shared" si="851"/>
        <v>0</v>
      </c>
      <c r="AO1557" s="74">
        <f t="shared" si="834"/>
        <v>0</v>
      </c>
      <c r="AP1557" s="123">
        <f t="shared" si="852"/>
        <v>0</v>
      </c>
      <c r="AQ1557" s="118">
        <f t="shared" si="835"/>
        <v>0</v>
      </c>
      <c r="AR1557" s="82" t="str">
        <f t="shared" si="853"/>
        <v>https://www.alta.ru/tnved/code//</v>
      </c>
      <c r="AS1557" s="157"/>
      <c r="AT1557" s="162"/>
      <c r="AU1557" s="74">
        <f t="shared" si="836"/>
        <v>0</v>
      </c>
      <c r="AV1557" s="157"/>
      <c r="AW1557" s="75">
        <f>_xlfn.IFNA(VLOOKUP(L1557,list_vat[],3,FALSE),0)</f>
        <v>0</v>
      </c>
      <c r="AX1557" s="74">
        <f t="shared" si="854"/>
        <v>0</v>
      </c>
      <c r="AY1557" s="74">
        <f t="shared" si="855"/>
        <v>0</v>
      </c>
      <c r="AZ1557" s="130">
        <f t="shared" si="856"/>
        <v>0</v>
      </c>
      <c r="BA1557" s="74">
        <f t="shared" si="837"/>
        <v>0</v>
      </c>
      <c r="BB1557" s="193">
        <f t="shared" si="857"/>
        <v>0</v>
      </c>
      <c r="BC1557" s="102">
        <f t="shared" si="858"/>
        <v>0</v>
      </c>
      <c r="BD1557" s="102">
        <f t="shared" si="859"/>
        <v>0</v>
      </c>
      <c r="BE1557" s="413" t="s">
        <v>69</v>
      </c>
    </row>
    <row r="1558" spans="1:57" s="65" customFormat="1" ht="12" customHeight="1" x14ac:dyDescent="0.2">
      <c r="A1558" s="43">
        <v>1543</v>
      </c>
      <c r="B1558" s="166"/>
      <c r="C1558" s="166"/>
      <c r="D1558" s="166"/>
      <c r="E1558" s="162"/>
      <c r="F1558" s="166"/>
      <c r="G1558" s="162"/>
      <c r="H1558" s="162"/>
      <c r="I1558" s="189">
        <f t="shared" si="838"/>
        <v>0</v>
      </c>
      <c r="J1558" s="195"/>
      <c r="K1558" s="162"/>
      <c r="L1558" s="168"/>
      <c r="M1558" s="75">
        <f>_xlfn.XLOOKUP(L1558,list_vat[Страна],list_vat[Ставка НДС %],0,0)</f>
        <v>0</v>
      </c>
      <c r="N1558" s="162">
        <f t="shared" si="839"/>
        <v>0</v>
      </c>
      <c r="O1558" s="169"/>
      <c r="P1558" s="74">
        <f t="shared" si="860"/>
        <v>0</v>
      </c>
      <c r="Q1558" s="162"/>
      <c r="R1558" s="162" t="str">
        <f t="shared" si="840"/>
        <v>введи курс</v>
      </c>
      <c r="S1558" s="196">
        <f t="shared" si="841"/>
        <v>0</v>
      </c>
      <c r="T1558" s="192">
        <f t="shared" si="842"/>
        <v>0</v>
      </c>
      <c r="U1558" s="76">
        <f t="shared" si="843"/>
        <v>0</v>
      </c>
      <c r="V1558" s="123">
        <f t="shared" si="844"/>
        <v>0</v>
      </c>
      <c r="W1558" s="191"/>
      <c r="X1558" s="170"/>
      <c r="Y1558" s="74">
        <f t="shared" si="829"/>
        <v>0</v>
      </c>
      <c r="Z1558" s="188"/>
      <c r="AA1558" s="130">
        <f t="shared" si="845"/>
        <v>0</v>
      </c>
      <c r="AB1558" s="74">
        <f t="shared" si="846"/>
        <v>0</v>
      </c>
      <c r="AC1558" s="356"/>
      <c r="AD1558" s="130" cm="1">
        <f t="array" ref="AD1558">IFERROR(ROUND((_xlfn.IFS(offer_sale_type="поставка",AB1558,offer_sale_type="транзит",S1558)*(1+AC1558))/E1558,2),0)</f>
        <v>0</v>
      </c>
      <c r="AE1558" s="74">
        <f t="shared" si="847"/>
        <v>0</v>
      </c>
      <c r="AF1558" s="123" cm="1">
        <f t="array" ref="AF1558">IFERROR(ROUND(_xlfn.IFS(offer_sale_type="поставка",AB1558,offer_sale_type="транзит",S1558)*AC1558,2),0)</f>
        <v>0</v>
      </c>
      <c r="AG1558" s="130">
        <f t="shared" si="830"/>
        <v>0</v>
      </c>
      <c r="AH1558" s="74">
        <f t="shared" si="831"/>
        <v>0</v>
      </c>
      <c r="AI1558" s="123">
        <f t="shared" si="832"/>
        <v>0</v>
      </c>
      <c r="AJ1558" s="118">
        <f t="shared" si="848"/>
        <v>0</v>
      </c>
      <c r="AK1558" s="74">
        <f t="shared" si="849"/>
        <v>0</v>
      </c>
      <c r="AL1558" s="174">
        <f t="shared" si="850"/>
        <v>0</v>
      </c>
      <c r="AM1558" s="175">
        <f t="shared" si="833"/>
        <v>0</v>
      </c>
      <c r="AN1558" s="130">
        <f t="shared" si="851"/>
        <v>0</v>
      </c>
      <c r="AO1558" s="74">
        <f t="shared" si="834"/>
        <v>0</v>
      </c>
      <c r="AP1558" s="123">
        <f t="shared" si="852"/>
        <v>0</v>
      </c>
      <c r="AQ1558" s="118">
        <f t="shared" si="835"/>
        <v>0</v>
      </c>
      <c r="AR1558" s="82" t="str">
        <f t="shared" si="853"/>
        <v>https://www.alta.ru/tnved/code//</v>
      </c>
      <c r="AS1558" s="157"/>
      <c r="AT1558" s="162"/>
      <c r="AU1558" s="74">
        <f t="shared" si="836"/>
        <v>0</v>
      </c>
      <c r="AV1558" s="157"/>
      <c r="AW1558" s="75">
        <f>_xlfn.IFNA(VLOOKUP(L1558,list_vat[],3,FALSE),0)</f>
        <v>0</v>
      </c>
      <c r="AX1558" s="74">
        <f t="shared" si="854"/>
        <v>0</v>
      </c>
      <c r="AY1558" s="74">
        <f t="shared" si="855"/>
        <v>0</v>
      </c>
      <c r="AZ1558" s="130">
        <f t="shared" si="856"/>
        <v>0</v>
      </c>
      <c r="BA1558" s="74">
        <f t="shared" si="837"/>
        <v>0</v>
      </c>
      <c r="BB1558" s="193">
        <f t="shared" si="857"/>
        <v>0</v>
      </c>
      <c r="BC1558" s="102">
        <f t="shared" si="858"/>
        <v>0</v>
      </c>
      <c r="BD1558" s="102">
        <f t="shared" si="859"/>
        <v>0</v>
      </c>
      <c r="BE1558" s="413" t="s">
        <v>69</v>
      </c>
    </row>
    <row r="1559" spans="1:57" s="65" customFormat="1" ht="12" customHeight="1" x14ac:dyDescent="0.2">
      <c r="A1559" s="43">
        <v>1544</v>
      </c>
      <c r="B1559" s="166"/>
      <c r="C1559" s="166"/>
      <c r="D1559" s="166"/>
      <c r="E1559" s="162"/>
      <c r="F1559" s="166"/>
      <c r="G1559" s="162"/>
      <c r="H1559" s="162"/>
      <c r="I1559" s="189">
        <f t="shared" si="838"/>
        <v>0</v>
      </c>
      <c r="J1559" s="195"/>
      <c r="K1559" s="162"/>
      <c r="L1559" s="168"/>
      <c r="M1559" s="75">
        <f>_xlfn.XLOOKUP(L1559,list_vat[Страна],list_vat[Ставка НДС %],0,0)</f>
        <v>0</v>
      </c>
      <c r="N1559" s="162">
        <f t="shared" si="839"/>
        <v>0</v>
      </c>
      <c r="O1559" s="169"/>
      <c r="P1559" s="74">
        <f t="shared" si="860"/>
        <v>0</v>
      </c>
      <c r="Q1559" s="162"/>
      <c r="R1559" s="162" t="str">
        <f t="shared" si="840"/>
        <v>введи курс</v>
      </c>
      <c r="S1559" s="196">
        <f t="shared" si="841"/>
        <v>0</v>
      </c>
      <c r="T1559" s="192">
        <f t="shared" si="842"/>
        <v>0</v>
      </c>
      <c r="U1559" s="76">
        <f t="shared" si="843"/>
        <v>0</v>
      </c>
      <c r="V1559" s="123">
        <f t="shared" si="844"/>
        <v>0</v>
      </c>
      <c r="W1559" s="191"/>
      <c r="X1559" s="170"/>
      <c r="Y1559" s="74">
        <f t="shared" si="829"/>
        <v>0</v>
      </c>
      <c r="Z1559" s="188"/>
      <c r="AA1559" s="130">
        <f t="shared" si="845"/>
        <v>0</v>
      </c>
      <c r="AB1559" s="74">
        <f t="shared" si="846"/>
        <v>0</v>
      </c>
      <c r="AC1559" s="356"/>
      <c r="AD1559" s="130" cm="1">
        <f t="array" ref="AD1559">IFERROR(ROUND((_xlfn.IFS(offer_sale_type="поставка",AB1559,offer_sale_type="транзит",S1559)*(1+AC1559))/E1559,2),0)</f>
        <v>0</v>
      </c>
      <c r="AE1559" s="74">
        <f t="shared" si="847"/>
        <v>0</v>
      </c>
      <c r="AF1559" s="123" cm="1">
        <f t="array" ref="AF1559">IFERROR(ROUND(_xlfn.IFS(offer_sale_type="поставка",AB1559,offer_sale_type="транзит",S1559)*AC1559,2),0)</f>
        <v>0</v>
      </c>
      <c r="AG1559" s="130">
        <f t="shared" si="830"/>
        <v>0</v>
      </c>
      <c r="AH1559" s="74">
        <f t="shared" si="831"/>
        <v>0</v>
      </c>
      <c r="AI1559" s="123">
        <f t="shared" si="832"/>
        <v>0</v>
      </c>
      <c r="AJ1559" s="118">
        <f t="shared" si="848"/>
        <v>0</v>
      </c>
      <c r="AK1559" s="74">
        <f t="shared" si="849"/>
        <v>0</v>
      </c>
      <c r="AL1559" s="174">
        <f t="shared" si="850"/>
        <v>0</v>
      </c>
      <c r="AM1559" s="175">
        <f t="shared" si="833"/>
        <v>0</v>
      </c>
      <c r="AN1559" s="130">
        <f t="shared" si="851"/>
        <v>0</v>
      </c>
      <c r="AO1559" s="74">
        <f t="shared" si="834"/>
        <v>0</v>
      </c>
      <c r="AP1559" s="123">
        <f t="shared" si="852"/>
        <v>0</v>
      </c>
      <c r="AQ1559" s="118">
        <f t="shared" si="835"/>
        <v>0</v>
      </c>
      <c r="AR1559" s="82" t="str">
        <f t="shared" si="853"/>
        <v>https://www.alta.ru/tnved/code//</v>
      </c>
      <c r="AS1559" s="157"/>
      <c r="AT1559" s="162"/>
      <c r="AU1559" s="74">
        <f t="shared" si="836"/>
        <v>0</v>
      </c>
      <c r="AV1559" s="157"/>
      <c r="AW1559" s="75">
        <f>_xlfn.IFNA(VLOOKUP(L1559,list_vat[],3,FALSE),0)</f>
        <v>0</v>
      </c>
      <c r="AX1559" s="74">
        <f t="shared" si="854"/>
        <v>0</v>
      </c>
      <c r="AY1559" s="74">
        <f t="shared" si="855"/>
        <v>0</v>
      </c>
      <c r="AZ1559" s="130">
        <f t="shared" si="856"/>
        <v>0</v>
      </c>
      <c r="BA1559" s="74">
        <f t="shared" si="837"/>
        <v>0</v>
      </c>
      <c r="BB1559" s="193">
        <f t="shared" si="857"/>
        <v>0</v>
      </c>
      <c r="BC1559" s="102">
        <f t="shared" si="858"/>
        <v>0</v>
      </c>
      <c r="BD1559" s="102">
        <f t="shared" si="859"/>
        <v>0</v>
      </c>
      <c r="BE1559" s="413" t="s">
        <v>69</v>
      </c>
    </row>
    <row r="1560" spans="1:57" s="65" customFormat="1" ht="12" customHeight="1" x14ac:dyDescent="0.2">
      <c r="A1560" s="43">
        <v>1545</v>
      </c>
      <c r="B1560" s="166"/>
      <c r="C1560" s="166"/>
      <c r="D1560" s="166"/>
      <c r="E1560" s="162"/>
      <c r="F1560" s="166"/>
      <c r="G1560" s="162"/>
      <c r="H1560" s="162"/>
      <c r="I1560" s="189">
        <f t="shared" si="838"/>
        <v>0</v>
      </c>
      <c r="J1560" s="195"/>
      <c r="K1560" s="162"/>
      <c r="L1560" s="168"/>
      <c r="M1560" s="75">
        <f>_xlfn.XLOOKUP(L1560,list_vat[Страна],list_vat[Ставка НДС %],0,0)</f>
        <v>0</v>
      </c>
      <c r="N1560" s="162">
        <f t="shared" si="839"/>
        <v>0</v>
      </c>
      <c r="O1560" s="169"/>
      <c r="P1560" s="74">
        <f t="shared" si="860"/>
        <v>0</v>
      </c>
      <c r="Q1560" s="162"/>
      <c r="R1560" s="162" t="str">
        <f t="shared" si="840"/>
        <v>введи курс</v>
      </c>
      <c r="S1560" s="196">
        <f t="shared" si="841"/>
        <v>0</v>
      </c>
      <c r="T1560" s="192">
        <f t="shared" si="842"/>
        <v>0</v>
      </c>
      <c r="U1560" s="76">
        <f t="shared" si="843"/>
        <v>0</v>
      </c>
      <c r="V1560" s="123">
        <f t="shared" si="844"/>
        <v>0</v>
      </c>
      <c r="W1560" s="191"/>
      <c r="X1560" s="170"/>
      <c r="Y1560" s="74">
        <f t="shared" si="829"/>
        <v>0</v>
      </c>
      <c r="Z1560" s="188"/>
      <c r="AA1560" s="130">
        <f t="shared" si="845"/>
        <v>0</v>
      </c>
      <c r="AB1560" s="74">
        <f t="shared" si="846"/>
        <v>0</v>
      </c>
      <c r="AC1560" s="356"/>
      <c r="AD1560" s="130" cm="1">
        <f t="array" ref="AD1560">IFERROR(ROUND((_xlfn.IFS(offer_sale_type="поставка",AB1560,offer_sale_type="транзит",S1560)*(1+AC1560))/E1560,2),0)</f>
        <v>0</v>
      </c>
      <c r="AE1560" s="74">
        <f t="shared" si="847"/>
        <v>0</v>
      </c>
      <c r="AF1560" s="123" cm="1">
        <f t="array" ref="AF1560">IFERROR(ROUND(_xlfn.IFS(offer_sale_type="поставка",AB1560,offer_sale_type="транзит",S1560)*AC1560,2),0)</f>
        <v>0</v>
      </c>
      <c r="AG1560" s="130">
        <f t="shared" si="830"/>
        <v>0</v>
      </c>
      <c r="AH1560" s="74">
        <f t="shared" si="831"/>
        <v>0</v>
      </c>
      <c r="AI1560" s="123">
        <f t="shared" si="832"/>
        <v>0</v>
      </c>
      <c r="AJ1560" s="118">
        <f t="shared" si="848"/>
        <v>0</v>
      </c>
      <c r="AK1560" s="74">
        <f t="shared" si="849"/>
        <v>0</v>
      </c>
      <c r="AL1560" s="174">
        <f t="shared" si="850"/>
        <v>0</v>
      </c>
      <c r="AM1560" s="175">
        <f t="shared" si="833"/>
        <v>0</v>
      </c>
      <c r="AN1560" s="130">
        <f t="shared" si="851"/>
        <v>0</v>
      </c>
      <c r="AO1560" s="74">
        <f t="shared" si="834"/>
        <v>0</v>
      </c>
      <c r="AP1560" s="123">
        <f t="shared" si="852"/>
        <v>0</v>
      </c>
      <c r="AQ1560" s="118">
        <f t="shared" si="835"/>
        <v>0</v>
      </c>
      <c r="AR1560" s="82" t="str">
        <f t="shared" si="853"/>
        <v>https://www.alta.ru/tnved/code//</v>
      </c>
      <c r="AS1560" s="157"/>
      <c r="AT1560" s="162"/>
      <c r="AU1560" s="74">
        <f t="shared" si="836"/>
        <v>0</v>
      </c>
      <c r="AV1560" s="157"/>
      <c r="AW1560" s="75">
        <f>_xlfn.IFNA(VLOOKUP(L1560,list_vat[],3,FALSE),0)</f>
        <v>0</v>
      </c>
      <c r="AX1560" s="74">
        <f t="shared" si="854"/>
        <v>0</v>
      </c>
      <c r="AY1560" s="74">
        <f t="shared" si="855"/>
        <v>0</v>
      </c>
      <c r="AZ1560" s="130">
        <f t="shared" si="856"/>
        <v>0</v>
      </c>
      <c r="BA1560" s="74">
        <f t="shared" si="837"/>
        <v>0</v>
      </c>
      <c r="BB1560" s="193">
        <f t="shared" si="857"/>
        <v>0</v>
      </c>
      <c r="BC1560" s="102">
        <f t="shared" si="858"/>
        <v>0</v>
      </c>
      <c r="BD1560" s="102">
        <f t="shared" si="859"/>
        <v>0</v>
      </c>
      <c r="BE1560" s="413" t="s">
        <v>69</v>
      </c>
    </row>
    <row r="1561" spans="1:57" s="65" customFormat="1" ht="12" customHeight="1" x14ac:dyDescent="0.2">
      <c r="A1561" s="43">
        <v>1546</v>
      </c>
      <c r="B1561" s="166"/>
      <c r="C1561" s="166"/>
      <c r="D1561" s="166"/>
      <c r="E1561" s="162"/>
      <c r="F1561" s="166"/>
      <c r="G1561" s="162"/>
      <c r="H1561" s="162"/>
      <c r="I1561" s="189">
        <f t="shared" si="838"/>
        <v>0</v>
      </c>
      <c r="J1561" s="195"/>
      <c r="K1561" s="162"/>
      <c r="L1561" s="168"/>
      <c r="M1561" s="75">
        <f>_xlfn.XLOOKUP(L1561,list_vat[Страна],list_vat[Ставка НДС %],0,0)</f>
        <v>0</v>
      </c>
      <c r="N1561" s="162">
        <f t="shared" si="839"/>
        <v>0</v>
      </c>
      <c r="O1561" s="169"/>
      <c r="P1561" s="74">
        <f t="shared" si="860"/>
        <v>0</v>
      </c>
      <c r="Q1561" s="162"/>
      <c r="R1561" s="162" t="str">
        <f t="shared" si="840"/>
        <v>введи курс</v>
      </c>
      <c r="S1561" s="196">
        <f t="shared" si="841"/>
        <v>0</v>
      </c>
      <c r="T1561" s="192">
        <f t="shared" si="842"/>
        <v>0</v>
      </c>
      <c r="U1561" s="76">
        <f t="shared" si="843"/>
        <v>0</v>
      </c>
      <c r="V1561" s="123">
        <f t="shared" si="844"/>
        <v>0</v>
      </c>
      <c r="W1561" s="191"/>
      <c r="X1561" s="170"/>
      <c r="Y1561" s="74">
        <f t="shared" si="829"/>
        <v>0</v>
      </c>
      <c r="Z1561" s="188"/>
      <c r="AA1561" s="130">
        <f t="shared" si="845"/>
        <v>0</v>
      </c>
      <c r="AB1561" s="74">
        <f t="shared" si="846"/>
        <v>0</v>
      </c>
      <c r="AC1561" s="356"/>
      <c r="AD1561" s="130" cm="1">
        <f t="array" ref="AD1561">IFERROR(ROUND((_xlfn.IFS(offer_sale_type="поставка",AB1561,offer_sale_type="транзит",S1561)*(1+AC1561))/E1561,2),0)</f>
        <v>0</v>
      </c>
      <c r="AE1561" s="74">
        <f t="shared" si="847"/>
        <v>0</v>
      </c>
      <c r="AF1561" s="123" cm="1">
        <f t="array" ref="AF1561">IFERROR(ROUND(_xlfn.IFS(offer_sale_type="поставка",AB1561,offer_sale_type="транзит",S1561)*AC1561,2),0)</f>
        <v>0</v>
      </c>
      <c r="AG1561" s="130">
        <f t="shared" si="830"/>
        <v>0</v>
      </c>
      <c r="AH1561" s="74">
        <f t="shared" si="831"/>
        <v>0</v>
      </c>
      <c r="AI1561" s="123">
        <f t="shared" si="832"/>
        <v>0</v>
      </c>
      <c r="AJ1561" s="118">
        <f t="shared" si="848"/>
        <v>0</v>
      </c>
      <c r="AK1561" s="74">
        <f t="shared" si="849"/>
        <v>0</v>
      </c>
      <c r="AL1561" s="174">
        <f t="shared" si="850"/>
        <v>0</v>
      </c>
      <c r="AM1561" s="175">
        <f t="shared" si="833"/>
        <v>0</v>
      </c>
      <c r="AN1561" s="130">
        <f t="shared" si="851"/>
        <v>0</v>
      </c>
      <c r="AO1561" s="74">
        <f t="shared" si="834"/>
        <v>0</v>
      </c>
      <c r="AP1561" s="123">
        <f t="shared" si="852"/>
        <v>0</v>
      </c>
      <c r="AQ1561" s="118">
        <f t="shared" si="835"/>
        <v>0</v>
      </c>
      <c r="AR1561" s="82" t="str">
        <f t="shared" si="853"/>
        <v>https://www.alta.ru/tnved/code//</v>
      </c>
      <c r="AS1561" s="157"/>
      <c r="AT1561" s="162"/>
      <c r="AU1561" s="74">
        <f t="shared" si="836"/>
        <v>0</v>
      </c>
      <c r="AV1561" s="157"/>
      <c r="AW1561" s="75">
        <f>_xlfn.IFNA(VLOOKUP(L1561,list_vat[],3,FALSE),0)</f>
        <v>0</v>
      </c>
      <c r="AX1561" s="74">
        <f t="shared" si="854"/>
        <v>0</v>
      </c>
      <c r="AY1561" s="74">
        <f t="shared" si="855"/>
        <v>0</v>
      </c>
      <c r="AZ1561" s="130">
        <f t="shared" si="856"/>
        <v>0</v>
      </c>
      <c r="BA1561" s="74">
        <f t="shared" si="837"/>
        <v>0</v>
      </c>
      <c r="BB1561" s="193">
        <f t="shared" si="857"/>
        <v>0</v>
      </c>
      <c r="BC1561" s="102">
        <f t="shared" si="858"/>
        <v>0</v>
      </c>
      <c r="BD1561" s="102">
        <f t="shared" si="859"/>
        <v>0</v>
      </c>
      <c r="BE1561" s="413" t="s">
        <v>69</v>
      </c>
    </row>
    <row r="1562" spans="1:57" s="65" customFormat="1" ht="12" customHeight="1" x14ac:dyDescent="0.2">
      <c r="A1562" s="43">
        <v>1547</v>
      </c>
      <c r="B1562" s="166"/>
      <c r="C1562" s="166"/>
      <c r="D1562" s="166"/>
      <c r="E1562" s="162"/>
      <c r="F1562" s="166"/>
      <c r="G1562" s="162"/>
      <c r="H1562" s="162"/>
      <c r="I1562" s="189">
        <f t="shared" si="838"/>
        <v>0</v>
      </c>
      <c r="J1562" s="195"/>
      <c r="K1562" s="162"/>
      <c r="L1562" s="168"/>
      <c r="M1562" s="75">
        <f>_xlfn.XLOOKUP(L1562,list_vat[Страна],list_vat[Ставка НДС %],0,0)</f>
        <v>0</v>
      </c>
      <c r="N1562" s="162">
        <f t="shared" si="839"/>
        <v>0</v>
      </c>
      <c r="O1562" s="169"/>
      <c r="P1562" s="74">
        <f t="shared" si="860"/>
        <v>0</v>
      </c>
      <c r="Q1562" s="162"/>
      <c r="R1562" s="162" t="str">
        <f t="shared" si="840"/>
        <v>введи курс</v>
      </c>
      <c r="S1562" s="196">
        <f t="shared" si="841"/>
        <v>0</v>
      </c>
      <c r="T1562" s="192">
        <f t="shared" si="842"/>
        <v>0</v>
      </c>
      <c r="U1562" s="76">
        <f t="shared" si="843"/>
        <v>0</v>
      </c>
      <c r="V1562" s="123">
        <f t="shared" si="844"/>
        <v>0</v>
      </c>
      <c r="W1562" s="191"/>
      <c r="X1562" s="170"/>
      <c r="Y1562" s="74">
        <f t="shared" si="829"/>
        <v>0</v>
      </c>
      <c r="Z1562" s="188"/>
      <c r="AA1562" s="130">
        <f t="shared" si="845"/>
        <v>0</v>
      </c>
      <c r="AB1562" s="74">
        <f t="shared" si="846"/>
        <v>0</v>
      </c>
      <c r="AC1562" s="356"/>
      <c r="AD1562" s="130" cm="1">
        <f t="array" ref="AD1562">IFERROR(ROUND((_xlfn.IFS(offer_sale_type="поставка",AB1562,offer_sale_type="транзит",S1562)*(1+AC1562))/E1562,2),0)</f>
        <v>0</v>
      </c>
      <c r="AE1562" s="74">
        <f t="shared" si="847"/>
        <v>0</v>
      </c>
      <c r="AF1562" s="123" cm="1">
        <f t="array" ref="AF1562">IFERROR(ROUND(_xlfn.IFS(offer_sale_type="поставка",AB1562,offer_sale_type="транзит",S1562)*AC1562,2),0)</f>
        <v>0</v>
      </c>
      <c r="AG1562" s="130">
        <f t="shared" si="830"/>
        <v>0</v>
      </c>
      <c r="AH1562" s="74">
        <f t="shared" si="831"/>
        <v>0</v>
      </c>
      <c r="AI1562" s="123">
        <f t="shared" si="832"/>
        <v>0</v>
      </c>
      <c r="AJ1562" s="118">
        <f t="shared" si="848"/>
        <v>0</v>
      </c>
      <c r="AK1562" s="74">
        <f t="shared" si="849"/>
        <v>0</v>
      </c>
      <c r="AL1562" s="174">
        <f t="shared" si="850"/>
        <v>0</v>
      </c>
      <c r="AM1562" s="175">
        <f t="shared" si="833"/>
        <v>0</v>
      </c>
      <c r="AN1562" s="130">
        <f t="shared" si="851"/>
        <v>0</v>
      </c>
      <c r="AO1562" s="74">
        <f t="shared" si="834"/>
        <v>0</v>
      </c>
      <c r="AP1562" s="123">
        <f t="shared" si="852"/>
        <v>0</v>
      </c>
      <c r="AQ1562" s="118">
        <f t="shared" si="835"/>
        <v>0</v>
      </c>
      <c r="AR1562" s="82" t="str">
        <f t="shared" si="853"/>
        <v>https://www.alta.ru/tnved/code//</v>
      </c>
      <c r="AS1562" s="157"/>
      <c r="AT1562" s="162"/>
      <c r="AU1562" s="74">
        <f t="shared" si="836"/>
        <v>0</v>
      </c>
      <c r="AV1562" s="157"/>
      <c r="AW1562" s="75">
        <f>_xlfn.IFNA(VLOOKUP(L1562,list_vat[],3,FALSE),0)</f>
        <v>0</v>
      </c>
      <c r="AX1562" s="74">
        <f t="shared" si="854"/>
        <v>0</v>
      </c>
      <c r="AY1562" s="74">
        <f t="shared" si="855"/>
        <v>0</v>
      </c>
      <c r="AZ1562" s="130">
        <f t="shared" si="856"/>
        <v>0</v>
      </c>
      <c r="BA1562" s="74">
        <f t="shared" si="837"/>
        <v>0</v>
      </c>
      <c r="BB1562" s="193">
        <f t="shared" si="857"/>
        <v>0</v>
      </c>
      <c r="BC1562" s="102">
        <f t="shared" si="858"/>
        <v>0</v>
      </c>
      <c r="BD1562" s="102">
        <f t="shared" si="859"/>
        <v>0</v>
      </c>
      <c r="BE1562" s="413" t="s">
        <v>69</v>
      </c>
    </row>
    <row r="1563" spans="1:57" s="65" customFormat="1" ht="12" customHeight="1" x14ac:dyDescent="0.2">
      <c r="A1563" s="43">
        <v>1548</v>
      </c>
      <c r="B1563" s="166"/>
      <c r="C1563" s="166"/>
      <c r="D1563" s="166"/>
      <c r="E1563" s="162"/>
      <c r="F1563" s="166"/>
      <c r="G1563" s="162"/>
      <c r="H1563" s="162"/>
      <c r="I1563" s="189">
        <f t="shared" si="838"/>
        <v>0</v>
      </c>
      <c r="J1563" s="195"/>
      <c r="K1563" s="162"/>
      <c r="L1563" s="168"/>
      <c r="M1563" s="75">
        <f>_xlfn.XLOOKUP(L1563,list_vat[Страна],list_vat[Ставка НДС %],0,0)</f>
        <v>0</v>
      </c>
      <c r="N1563" s="162">
        <f t="shared" si="839"/>
        <v>0</v>
      </c>
      <c r="O1563" s="169"/>
      <c r="P1563" s="74">
        <f t="shared" si="860"/>
        <v>0</v>
      </c>
      <c r="Q1563" s="162"/>
      <c r="R1563" s="162" t="str">
        <f t="shared" si="840"/>
        <v>введи курс</v>
      </c>
      <c r="S1563" s="196">
        <f t="shared" si="841"/>
        <v>0</v>
      </c>
      <c r="T1563" s="192">
        <f t="shared" si="842"/>
        <v>0</v>
      </c>
      <c r="U1563" s="76">
        <f t="shared" si="843"/>
        <v>0</v>
      </c>
      <c r="V1563" s="123">
        <f t="shared" si="844"/>
        <v>0</v>
      </c>
      <c r="W1563" s="191"/>
      <c r="X1563" s="170"/>
      <c r="Y1563" s="74">
        <f t="shared" si="829"/>
        <v>0</v>
      </c>
      <c r="Z1563" s="188"/>
      <c r="AA1563" s="130">
        <f t="shared" si="845"/>
        <v>0</v>
      </c>
      <c r="AB1563" s="74">
        <f t="shared" si="846"/>
        <v>0</v>
      </c>
      <c r="AC1563" s="356"/>
      <c r="AD1563" s="130" cm="1">
        <f t="array" ref="AD1563">IFERROR(ROUND((_xlfn.IFS(offer_sale_type="поставка",AB1563,offer_sale_type="транзит",S1563)*(1+AC1563))/E1563,2),0)</f>
        <v>0</v>
      </c>
      <c r="AE1563" s="74">
        <f t="shared" si="847"/>
        <v>0</v>
      </c>
      <c r="AF1563" s="123" cm="1">
        <f t="array" ref="AF1563">IFERROR(ROUND(_xlfn.IFS(offer_sale_type="поставка",AB1563,offer_sale_type="транзит",S1563)*AC1563,2),0)</f>
        <v>0</v>
      </c>
      <c r="AG1563" s="130">
        <f t="shared" si="830"/>
        <v>0</v>
      </c>
      <c r="AH1563" s="74">
        <f t="shared" si="831"/>
        <v>0</v>
      </c>
      <c r="AI1563" s="123">
        <f t="shared" si="832"/>
        <v>0</v>
      </c>
      <c r="AJ1563" s="118">
        <f t="shared" si="848"/>
        <v>0</v>
      </c>
      <c r="AK1563" s="74">
        <f t="shared" si="849"/>
        <v>0</v>
      </c>
      <c r="AL1563" s="174">
        <f t="shared" si="850"/>
        <v>0</v>
      </c>
      <c r="AM1563" s="175">
        <f t="shared" si="833"/>
        <v>0</v>
      </c>
      <c r="AN1563" s="130">
        <f t="shared" si="851"/>
        <v>0</v>
      </c>
      <c r="AO1563" s="74">
        <f t="shared" si="834"/>
        <v>0</v>
      </c>
      <c r="AP1563" s="123">
        <f t="shared" si="852"/>
        <v>0</v>
      </c>
      <c r="AQ1563" s="118">
        <f t="shared" si="835"/>
        <v>0</v>
      </c>
      <c r="AR1563" s="82" t="str">
        <f t="shared" si="853"/>
        <v>https://www.alta.ru/tnved/code//</v>
      </c>
      <c r="AS1563" s="157"/>
      <c r="AT1563" s="162"/>
      <c r="AU1563" s="74">
        <f t="shared" si="836"/>
        <v>0</v>
      </c>
      <c r="AV1563" s="157"/>
      <c r="AW1563" s="75">
        <f>_xlfn.IFNA(VLOOKUP(L1563,list_vat[],3,FALSE),0)</f>
        <v>0</v>
      </c>
      <c r="AX1563" s="74">
        <f t="shared" si="854"/>
        <v>0</v>
      </c>
      <c r="AY1563" s="74">
        <f t="shared" si="855"/>
        <v>0</v>
      </c>
      <c r="AZ1563" s="130">
        <f t="shared" si="856"/>
        <v>0</v>
      </c>
      <c r="BA1563" s="74">
        <f t="shared" si="837"/>
        <v>0</v>
      </c>
      <c r="BB1563" s="193">
        <f t="shared" si="857"/>
        <v>0</v>
      </c>
      <c r="BC1563" s="102">
        <f t="shared" si="858"/>
        <v>0</v>
      </c>
      <c r="BD1563" s="102">
        <f t="shared" si="859"/>
        <v>0</v>
      </c>
      <c r="BE1563" s="413" t="s">
        <v>69</v>
      </c>
    </row>
    <row r="1564" spans="1:57" s="65" customFormat="1" ht="12" customHeight="1" x14ac:dyDescent="0.2">
      <c r="A1564" s="43">
        <v>1549</v>
      </c>
      <c r="B1564" s="166"/>
      <c r="C1564" s="166"/>
      <c r="D1564" s="166"/>
      <c r="E1564" s="162"/>
      <c r="F1564" s="166"/>
      <c r="G1564" s="162"/>
      <c r="H1564" s="162"/>
      <c r="I1564" s="189">
        <f t="shared" si="838"/>
        <v>0</v>
      </c>
      <c r="J1564" s="195"/>
      <c r="K1564" s="162"/>
      <c r="L1564" s="168"/>
      <c r="M1564" s="75">
        <f>_xlfn.XLOOKUP(L1564,list_vat[Страна],list_vat[Ставка НДС %],0,0)</f>
        <v>0</v>
      </c>
      <c r="N1564" s="162">
        <f t="shared" si="839"/>
        <v>0</v>
      </c>
      <c r="O1564" s="169"/>
      <c r="P1564" s="74">
        <f t="shared" si="860"/>
        <v>0</v>
      </c>
      <c r="Q1564" s="162"/>
      <c r="R1564" s="162" t="str">
        <f t="shared" si="840"/>
        <v>введи курс</v>
      </c>
      <c r="S1564" s="196">
        <f t="shared" si="841"/>
        <v>0</v>
      </c>
      <c r="T1564" s="192">
        <f t="shared" si="842"/>
        <v>0</v>
      </c>
      <c r="U1564" s="76">
        <f t="shared" si="843"/>
        <v>0</v>
      </c>
      <c r="V1564" s="123">
        <f t="shared" si="844"/>
        <v>0</v>
      </c>
      <c r="W1564" s="191"/>
      <c r="X1564" s="170"/>
      <c r="Y1564" s="74">
        <f t="shared" si="829"/>
        <v>0</v>
      </c>
      <c r="Z1564" s="188"/>
      <c r="AA1564" s="130">
        <f t="shared" si="845"/>
        <v>0</v>
      </c>
      <c r="AB1564" s="74">
        <f t="shared" si="846"/>
        <v>0</v>
      </c>
      <c r="AC1564" s="356"/>
      <c r="AD1564" s="130" cm="1">
        <f t="array" ref="AD1564">IFERROR(ROUND((_xlfn.IFS(offer_sale_type="поставка",AB1564,offer_sale_type="транзит",S1564)*(1+AC1564))/E1564,2),0)</f>
        <v>0</v>
      </c>
      <c r="AE1564" s="74">
        <f t="shared" si="847"/>
        <v>0</v>
      </c>
      <c r="AF1564" s="123" cm="1">
        <f t="array" ref="AF1564">IFERROR(ROUND(_xlfn.IFS(offer_sale_type="поставка",AB1564,offer_sale_type="транзит",S1564)*AC1564,2),0)</f>
        <v>0</v>
      </c>
      <c r="AG1564" s="130">
        <f t="shared" si="830"/>
        <v>0</v>
      </c>
      <c r="AH1564" s="74">
        <f t="shared" si="831"/>
        <v>0</v>
      </c>
      <c r="AI1564" s="123">
        <f t="shared" si="832"/>
        <v>0</v>
      </c>
      <c r="AJ1564" s="118">
        <f t="shared" si="848"/>
        <v>0</v>
      </c>
      <c r="AK1564" s="74">
        <f t="shared" si="849"/>
        <v>0</v>
      </c>
      <c r="AL1564" s="174">
        <f t="shared" si="850"/>
        <v>0</v>
      </c>
      <c r="AM1564" s="175">
        <f t="shared" si="833"/>
        <v>0</v>
      </c>
      <c r="AN1564" s="130">
        <f t="shared" si="851"/>
        <v>0</v>
      </c>
      <c r="AO1564" s="74">
        <f t="shared" si="834"/>
        <v>0</v>
      </c>
      <c r="AP1564" s="123">
        <f t="shared" si="852"/>
        <v>0</v>
      </c>
      <c r="AQ1564" s="118">
        <f t="shared" si="835"/>
        <v>0</v>
      </c>
      <c r="AR1564" s="82" t="str">
        <f t="shared" si="853"/>
        <v>https://www.alta.ru/tnved/code//</v>
      </c>
      <c r="AS1564" s="157"/>
      <c r="AT1564" s="162"/>
      <c r="AU1564" s="74">
        <f t="shared" si="836"/>
        <v>0</v>
      </c>
      <c r="AV1564" s="157"/>
      <c r="AW1564" s="75">
        <f>_xlfn.IFNA(VLOOKUP(L1564,list_vat[],3,FALSE),0)</f>
        <v>0</v>
      </c>
      <c r="AX1564" s="74">
        <f t="shared" si="854"/>
        <v>0</v>
      </c>
      <c r="AY1564" s="74">
        <f t="shared" si="855"/>
        <v>0</v>
      </c>
      <c r="AZ1564" s="130">
        <f t="shared" si="856"/>
        <v>0</v>
      </c>
      <c r="BA1564" s="74">
        <f t="shared" si="837"/>
        <v>0</v>
      </c>
      <c r="BB1564" s="193">
        <f t="shared" si="857"/>
        <v>0</v>
      </c>
      <c r="BC1564" s="102">
        <f t="shared" si="858"/>
        <v>0</v>
      </c>
      <c r="BD1564" s="102">
        <f t="shared" si="859"/>
        <v>0</v>
      </c>
      <c r="BE1564" s="413" t="s">
        <v>69</v>
      </c>
    </row>
    <row r="1565" spans="1:57" s="65" customFormat="1" ht="12" customHeight="1" x14ac:dyDescent="0.2">
      <c r="A1565" s="43">
        <v>1550</v>
      </c>
      <c r="B1565" s="166"/>
      <c r="C1565" s="166"/>
      <c r="D1565" s="166"/>
      <c r="E1565" s="162"/>
      <c r="F1565" s="166"/>
      <c r="G1565" s="162"/>
      <c r="H1565" s="162"/>
      <c r="I1565" s="189">
        <f t="shared" si="838"/>
        <v>0</v>
      </c>
      <c r="J1565" s="195"/>
      <c r="K1565" s="162"/>
      <c r="L1565" s="168"/>
      <c r="M1565" s="75">
        <f>_xlfn.XLOOKUP(L1565,list_vat[Страна],list_vat[Ставка НДС %],0,0)</f>
        <v>0</v>
      </c>
      <c r="N1565" s="162">
        <f t="shared" si="839"/>
        <v>0</v>
      </c>
      <c r="O1565" s="169"/>
      <c r="P1565" s="74">
        <f t="shared" si="860"/>
        <v>0</v>
      </c>
      <c r="Q1565" s="162"/>
      <c r="R1565" s="162" t="str">
        <f t="shared" si="840"/>
        <v>введи курс</v>
      </c>
      <c r="S1565" s="196">
        <f t="shared" si="841"/>
        <v>0</v>
      </c>
      <c r="T1565" s="192">
        <f t="shared" si="842"/>
        <v>0</v>
      </c>
      <c r="U1565" s="76">
        <f t="shared" si="843"/>
        <v>0</v>
      </c>
      <c r="V1565" s="123">
        <f t="shared" si="844"/>
        <v>0</v>
      </c>
      <c r="W1565" s="191"/>
      <c r="X1565" s="170"/>
      <c r="Y1565" s="74">
        <f t="shared" si="829"/>
        <v>0</v>
      </c>
      <c r="Z1565" s="188"/>
      <c r="AA1565" s="130">
        <f t="shared" si="845"/>
        <v>0</v>
      </c>
      <c r="AB1565" s="74">
        <f t="shared" si="846"/>
        <v>0</v>
      </c>
      <c r="AC1565" s="356"/>
      <c r="AD1565" s="130" cm="1">
        <f t="array" ref="AD1565">IFERROR(ROUND((_xlfn.IFS(offer_sale_type="поставка",AB1565,offer_sale_type="транзит",S1565)*(1+AC1565))/E1565,2),0)</f>
        <v>0</v>
      </c>
      <c r="AE1565" s="74">
        <f t="shared" si="847"/>
        <v>0</v>
      </c>
      <c r="AF1565" s="123" cm="1">
        <f t="array" ref="AF1565">IFERROR(ROUND(_xlfn.IFS(offer_sale_type="поставка",AB1565,offer_sale_type="транзит",S1565)*AC1565,2),0)</f>
        <v>0</v>
      </c>
      <c r="AG1565" s="130">
        <f t="shared" si="830"/>
        <v>0</v>
      </c>
      <c r="AH1565" s="74">
        <f t="shared" si="831"/>
        <v>0</v>
      </c>
      <c r="AI1565" s="123">
        <f t="shared" si="832"/>
        <v>0</v>
      </c>
      <c r="AJ1565" s="118">
        <f t="shared" si="848"/>
        <v>0</v>
      </c>
      <c r="AK1565" s="74">
        <f t="shared" si="849"/>
        <v>0</v>
      </c>
      <c r="AL1565" s="174">
        <f t="shared" si="850"/>
        <v>0</v>
      </c>
      <c r="AM1565" s="175">
        <f t="shared" si="833"/>
        <v>0</v>
      </c>
      <c r="AN1565" s="130">
        <f t="shared" si="851"/>
        <v>0</v>
      </c>
      <c r="AO1565" s="74">
        <f t="shared" si="834"/>
        <v>0</v>
      </c>
      <c r="AP1565" s="123">
        <f t="shared" si="852"/>
        <v>0</v>
      </c>
      <c r="AQ1565" s="118">
        <f t="shared" si="835"/>
        <v>0</v>
      </c>
      <c r="AR1565" s="82" t="str">
        <f t="shared" si="853"/>
        <v>https://www.alta.ru/tnved/code//</v>
      </c>
      <c r="AS1565" s="157"/>
      <c r="AT1565" s="162"/>
      <c r="AU1565" s="74">
        <f t="shared" si="836"/>
        <v>0</v>
      </c>
      <c r="AV1565" s="157"/>
      <c r="AW1565" s="75">
        <f>_xlfn.IFNA(VLOOKUP(L1565,list_vat[],3,FALSE),0)</f>
        <v>0</v>
      </c>
      <c r="AX1565" s="74">
        <f t="shared" si="854"/>
        <v>0</v>
      </c>
      <c r="AY1565" s="74">
        <f t="shared" si="855"/>
        <v>0</v>
      </c>
      <c r="AZ1565" s="130">
        <f t="shared" si="856"/>
        <v>0</v>
      </c>
      <c r="BA1565" s="74">
        <f t="shared" si="837"/>
        <v>0</v>
      </c>
      <c r="BB1565" s="193">
        <f t="shared" si="857"/>
        <v>0</v>
      </c>
      <c r="BC1565" s="102">
        <f t="shared" si="858"/>
        <v>0</v>
      </c>
      <c r="BD1565" s="102">
        <f t="shared" si="859"/>
        <v>0</v>
      </c>
      <c r="BE1565" s="413" t="s">
        <v>69</v>
      </c>
    </row>
    <row r="1566" spans="1:57" s="65" customFormat="1" ht="12" customHeight="1" x14ac:dyDescent="0.2">
      <c r="A1566" s="43">
        <v>1551</v>
      </c>
      <c r="B1566" s="166"/>
      <c r="C1566" s="166"/>
      <c r="D1566" s="166"/>
      <c r="E1566" s="162"/>
      <c r="F1566" s="166"/>
      <c r="G1566" s="162"/>
      <c r="H1566" s="162"/>
      <c r="I1566" s="189">
        <f t="shared" si="838"/>
        <v>0</v>
      </c>
      <c r="J1566" s="195"/>
      <c r="K1566" s="162"/>
      <c r="L1566" s="168"/>
      <c r="M1566" s="75">
        <f>_xlfn.XLOOKUP(L1566,list_vat[Страна],list_vat[Ставка НДС %],0,0)</f>
        <v>0</v>
      </c>
      <c r="N1566" s="162">
        <f t="shared" si="839"/>
        <v>0</v>
      </c>
      <c r="O1566" s="169"/>
      <c r="P1566" s="74">
        <f t="shared" si="860"/>
        <v>0</v>
      </c>
      <c r="Q1566" s="162"/>
      <c r="R1566" s="162" t="str">
        <f t="shared" si="840"/>
        <v>введи курс</v>
      </c>
      <c r="S1566" s="196">
        <f t="shared" si="841"/>
        <v>0</v>
      </c>
      <c r="T1566" s="192">
        <f t="shared" si="842"/>
        <v>0</v>
      </c>
      <c r="U1566" s="76">
        <f t="shared" si="843"/>
        <v>0</v>
      </c>
      <c r="V1566" s="123">
        <f t="shared" si="844"/>
        <v>0</v>
      </c>
      <c r="W1566" s="191"/>
      <c r="X1566" s="170"/>
      <c r="Y1566" s="74">
        <f t="shared" si="829"/>
        <v>0</v>
      </c>
      <c r="Z1566" s="188"/>
      <c r="AA1566" s="130">
        <f t="shared" si="845"/>
        <v>0</v>
      </c>
      <c r="AB1566" s="74">
        <f t="shared" si="846"/>
        <v>0</v>
      </c>
      <c r="AC1566" s="356"/>
      <c r="AD1566" s="130" cm="1">
        <f t="array" ref="AD1566">IFERROR(ROUND((_xlfn.IFS(offer_sale_type="поставка",AB1566,offer_sale_type="транзит",S1566)*(1+AC1566))/E1566,2),0)</f>
        <v>0</v>
      </c>
      <c r="AE1566" s="74">
        <f t="shared" si="847"/>
        <v>0</v>
      </c>
      <c r="AF1566" s="123" cm="1">
        <f t="array" ref="AF1566">IFERROR(ROUND(_xlfn.IFS(offer_sale_type="поставка",AB1566,offer_sale_type="транзит",S1566)*AC1566,2),0)</f>
        <v>0</v>
      </c>
      <c r="AG1566" s="130">
        <f t="shared" si="830"/>
        <v>0</v>
      </c>
      <c r="AH1566" s="74">
        <f t="shared" si="831"/>
        <v>0</v>
      </c>
      <c r="AI1566" s="123">
        <f t="shared" si="832"/>
        <v>0</v>
      </c>
      <c r="AJ1566" s="118">
        <f t="shared" si="848"/>
        <v>0</v>
      </c>
      <c r="AK1566" s="74">
        <f t="shared" si="849"/>
        <v>0</v>
      </c>
      <c r="AL1566" s="174">
        <f t="shared" si="850"/>
        <v>0</v>
      </c>
      <c r="AM1566" s="175">
        <f t="shared" si="833"/>
        <v>0</v>
      </c>
      <c r="AN1566" s="130">
        <f t="shared" si="851"/>
        <v>0</v>
      </c>
      <c r="AO1566" s="74">
        <f t="shared" si="834"/>
        <v>0</v>
      </c>
      <c r="AP1566" s="123">
        <f t="shared" si="852"/>
        <v>0</v>
      </c>
      <c r="AQ1566" s="118">
        <f t="shared" si="835"/>
        <v>0</v>
      </c>
      <c r="AR1566" s="82" t="str">
        <f t="shared" si="853"/>
        <v>https://www.alta.ru/tnved/code//</v>
      </c>
      <c r="AS1566" s="157"/>
      <c r="AT1566" s="162"/>
      <c r="AU1566" s="74">
        <f t="shared" si="836"/>
        <v>0</v>
      </c>
      <c r="AV1566" s="157"/>
      <c r="AW1566" s="75">
        <f>_xlfn.IFNA(VLOOKUP(L1566,list_vat[],3,FALSE),0)</f>
        <v>0</v>
      </c>
      <c r="AX1566" s="74">
        <f t="shared" si="854"/>
        <v>0</v>
      </c>
      <c r="AY1566" s="74">
        <f t="shared" si="855"/>
        <v>0</v>
      </c>
      <c r="AZ1566" s="130">
        <f t="shared" si="856"/>
        <v>0</v>
      </c>
      <c r="BA1566" s="74">
        <f t="shared" si="837"/>
        <v>0</v>
      </c>
      <c r="BB1566" s="193">
        <f t="shared" si="857"/>
        <v>0</v>
      </c>
      <c r="BC1566" s="102">
        <f t="shared" si="858"/>
        <v>0</v>
      </c>
      <c r="BD1566" s="102">
        <f t="shared" si="859"/>
        <v>0</v>
      </c>
      <c r="BE1566" s="413" t="s">
        <v>69</v>
      </c>
    </row>
    <row r="1567" spans="1:57" s="65" customFormat="1" ht="12" customHeight="1" x14ac:dyDescent="0.2">
      <c r="A1567" s="43">
        <v>1552</v>
      </c>
      <c r="B1567" s="166"/>
      <c r="C1567" s="166"/>
      <c r="D1567" s="166"/>
      <c r="E1567" s="162"/>
      <c r="F1567" s="166"/>
      <c r="G1567" s="162"/>
      <c r="H1567" s="162"/>
      <c r="I1567" s="189">
        <f t="shared" si="838"/>
        <v>0</v>
      </c>
      <c r="J1567" s="195"/>
      <c r="K1567" s="162"/>
      <c r="L1567" s="168"/>
      <c r="M1567" s="75">
        <f>_xlfn.XLOOKUP(L1567,list_vat[Страна],list_vat[Ставка НДС %],0,0)</f>
        <v>0</v>
      </c>
      <c r="N1567" s="162">
        <f t="shared" si="839"/>
        <v>0</v>
      </c>
      <c r="O1567" s="169"/>
      <c r="P1567" s="74">
        <f t="shared" si="860"/>
        <v>0</v>
      </c>
      <c r="Q1567" s="162"/>
      <c r="R1567" s="162" t="str">
        <f t="shared" si="840"/>
        <v>введи курс</v>
      </c>
      <c r="S1567" s="196">
        <f t="shared" si="841"/>
        <v>0</v>
      </c>
      <c r="T1567" s="192">
        <f t="shared" si="842"/>
        <v>0</v>
      </c>
      <c r="U1567" s="76">
        <f t="shared" si="843"/>
        <v>0</v>
      </c>
      <c r="V1567" s="123">
        <f t="shared" si="844"/>
        <v>0</v>
      </c>
      <c r="W1567" s="191"/>
      <c r="X1567" s="170"/>
      <c r="Y1567" s="74">
        <f t="shared" si="829"/>
        <v>0</v>
      </c>
      <c r="Z1567" s="188"/>
      <c r="AA1567" s="130">
        <f t="shared" si="845"/>
        <v>0</v>
      </c>
      <c r="AB1567" s="74">
        <f t="shared" si="846"/>
        <v>0</v>
      </c>
      <c r="AC1567" s="356"/>
      <c r="AD1567" s="130" cm="1">
        <f t="array" ref="AD1567">IFERROR(ROUND((_xlfn.IFS(offer_sale_type="поставка",AB1567,offer_sale_type="транзит",S1567)*(1+AC1567))/E1567,2),0)</f>
        <v>0</v>
      </c>
      <c r="AE1567" s="74">
        <f t="shared" si="847"/>
        <v>0</v>
      </c>
      <c r="AF1567" s="123" cm="1">
        <f t="array" ref="AF1567">IFERROR(ROUND(_xlfn.IFS(offer_sale_type="поставка",AB1567,offer_sale_type="транзит",S1567)*AC1567,2),0)</f>
        <v>0</v>
      </c>
      <c r="AG1567" s="130">
        <f t="shared" si="830"/>
        <v>0</v>
      </c>
      <c r="AH1567" s="74">
        <f t="shared" si="831"/>
        <v>0</v>
      </c>
      <c r="AI1567" s="123">
        <f t="shared" si="832"/>
        <v>0</v>
      </c>
      <c r="AJ1567" s="118">
        <f t="shared" si="848"/>
        <v>0</v>
      </c>
      <c r="AK1567" s="74">
        <f t="shared" si="849"/>
        <v>0</v>
      </c>
      <c r="AL1567" s="174">
        <f t="shared" si="850"/>
        <v>0</v>
      </c>
      <c r="AM1567" s="175">
        <f t="shared" si="833"/>
        <v>0</v>
      </c>
      <c r="AN1567" s="130">
        <f t="shared" si="851"/>
        <v>0</v>
      </c>
      <c r="AO1567" s="74">
        <f t="shared" si="834"/>
        <v>0</v>
      </c>
      <c r="AP1567" s="123">
        <f t="shared" si="852"/>
        <v>0</v>
      </c>
      <c r="AQ1567" s="118">
        <f t="shared" si="835"/>
        <v>0</v>
      </c>
      <c r="AR1567" s="82" t="str">
        <f t="shared" si="853"/>
        <v>https://www.alta.ru/tnved/code//</v>
      </c>
      <c r="AS1567" s="157"/>
      <c r="AT1567" s="162"/>
      <c r="AU1567" s="74">
        <f t="shared" si="836"/>
        <v>0</v>
      </c>
      <c r="AV1567" s="157"/>
      <c r="AW1567" s="75">
        <f>_xlfn.IFNA(VLOOKUP(L1567,list_vat[],3,FALSE),0)</f>
        <v>0</v>
      </c>
      <c r="AX1567" s="74">
        <f t="shared" si="854"/>
        <v>0</v>
      </c>
      <c r="AY1567" s="74">
        <f t="shared" si="855"/>
        <v>0</v>
      </c>
      <c r="AZ1567" s="130">
        <f t="shared" si="856"/>
        <v>0</v>
      </c>
      <c r="BA1567" s="74">
        <f t="shared" si="837"/>
        <v>0</v>
      </c>
      <c r="BB1567" s="193">
        <f t="shared" si="857"/>
        <v>0</v>
      </c>
      <c r="BC1567" s="102">
        <f t="shared" si="858"/>
        <v>0</v>
      </c>
      <c r="BD1567" s="102">
        <f t="shared" si="859"/>
        <v>0</v>
      </c>
      <c r="BE1567" s="413" t="s">
        <v>69</v>
      </c>
    </row>
    <row r="1568" spans="1:57" s="65" customFormat="1" ht="12" customHeight="1" x14ac:dyDescent="0.2">
      <c r="A1568" s="43">
        <v>1553</v>
      </c>
      <c r="B1568" s="166"/>
      <c r="C1568" s="166"/>
      <c r="D1568" s="166"/>
      <c r="E1568" s="162"/>
      <c r="F1568" s="166"/>
      <c r="G1568" s="162"/>
      <c r="H1568" s="162"/>
      <c r="I1568" s="189">
        <f t="shared" si="838"/>
        <v>0</v>
      </c>
      <c r="J1568" s="195"/>
      <c r="K1568" s="162"/>
      <c r="L1568" s="168"/>
      <c r="M1568" s="75">
        <f>_xlfn.XLOOKUP(L1568,list_vat[Страна],list_vat[Ставка НДС %],0,0)</f>
        <v>0</v>
      </c>
      <c r="N1568" s="162">
        <f t="shared" si="839"/>
        <v>0</v>
      </c>
      <c r="O1568" s="169"/>
      <c r="P1568" s="74">
        <f t="shared" si="860"/>
        <v>0</v>
      </c>
      <c r="Q1568" s="162"/>
      <c r="R1568" s="162" t="str">
        <f t="shared" si="840"/>
        <v>введи курс</v>
      </c>
      <c r="S1568" s="196">
        <f t="shared" si="841"/>
        <v>0</v>
      </c>
      <c r="T1568" s="192">
        <f t="shared" si="842"/>
        <v>0</v>
      </c>
      <c r="U1568" s="76">
        <f t="shared" si="843"/>
        <v>0</v>
      </c>
      <c r="V1568" s="123">
        <f t="shared" si="844"/>
        <v>0</v>
      </c>
      <c r="W1568" s="191"/>
      <c r="X1568" s="170"/>
      <c r="Y1568" s="74">
        <f t="shared" si="829"/>
        <v>0</v>
      </c>
      <c r="Z1568" s="188"/>
      <c r="AA1568" s="130">
        <f t="shared" si="845"/>
        <v>0</v>
      </c>
      <c r="AB1568" s="74">
        <f t="shared" si="846"/>
        <v>0</v>
      </c>
      <c r="AC1568" s="356"/>
      <c r="AD1568" s="130" cm="1">
        <f t="array" ref="AD1568">IFERROR(ROUND((_xlfn.IFS(offer_sale_type="поставка",AB1568,offer_sale_type="транзит",S1568)*(1+AC1568))/E1568,2),0)</f>
        <v>0</v>
      </c>
      <c r="AE1568" s="74">
        <f t="shared" si="847"/>
        <v>0</v>
      </c>
      <c r="AF1568" s="123" cm="1">
        <f t="array" ref="AF1568">IFERROR(ROUND(_xlfn.IFS(offer_sale_type="поставка",AB1568,offer_sale_type="транзит",S1568)*AC1568,2),0)</f>
        <v>0</v>
      </c>
      <c r="AG1568" s="130">
        <f t="shared" si="830"/>
        <v>0</v>
      </c>
      <c r="AH1568" s="74">
        <f t="shared" si="831"/>
        <v>0</v>
      </c>
      <c r="AI1568" s="123">
        <f t="shared" si="832"/>
        <v>0</v>
      </c>
      <c r="AJ1568" s="118">
        <f t="shared" si="848"/>
        <v>0</v>
      </c>
      <c r="AK1568" s="74">
        <f t="shared" si="849"/>
        <v>0</v>
      </c>
      <c r="AL1568" s="174">
        <f t="shared" si="850"/>
        <v>0</v>
      </c>
      <c r="AM1568" s="175">
        <f t="shared" si="833"/>
        <v>0</v>
      </c>
      <c r="AN1568" s="130">
        <f t="shared" si="851"/>
        <v>0</v>
      </c>
      <c r="AO1568" s="74">
        <f t="shared" si="834"/>
        <v>0</v>
      </c>
      <c r="AP1568" s="123">
        <f t="shared" si="852"/>
        <v>0</v>
      </c>
      <c r="AQ1568" s="118">
        <f t="shared" si="835"/>
        <v>0</v>
      </c>
      <c r="AR1568" s="82" t="str">
        <f t="shared" si="853"/>
        <v>https://www.alta.ru/tnved/code//</v>
      </c>
      <c r="AS1568" s="157"/>
      <c r="AT1568" s="162"/>
      <c r="AU1568" s="74">
        <f t="shared" si="836"/>
        <v>0</v>
      </c>
      <c r="AV1568" s="157"/>
      <c r="AW1568" s="75">
        <f>_xlfn.IFNA(VLOOKUP(L1568,list_vat[],3,FALSE),0)</f>
        <v>0</v>
      </c>
      <c r="AX1568" s="74">
        <f t="shared" si="854"/>
        <v>0</v>
      </c>
      <c r="AY1568" s="74">
        <f t="shared" si="855"/>
        <v>0</v>
      </c>
      <c r="AZ1568" s="130">
        <f t="shared" si="856"/>
        <v>0</v>
      </c>
      <c r="BA1568" s="74">
        <f t="shared" si="837"/>
        <v>0</v>
      </c>
      <c r="BB1568" s="193">
        <f t="shared" si="857"/>
        <v>0</v>
      </c>
      <c r="BC1568" s="102">
        <f t="shared" si="858"/>
        <v>0</v>
      </c>
      <c r="BD1568" s="102">
        <f t="shared" si="859"/>
        <v>0</v>
      </c>
      <c r="BE1568" s="413" t="s">
        <v>69</v>
      </c>
    </row>
    <row r="1569" spans="1:57" s="65" customFormat="1" ht="12" customHeight="1" x14ac:dyDescent="0.2">
      <c r="A1569" s="43">
        <v>1554</v>
      </c>
      <c r="B1569" s="166"/>
      <c r="C1569" s="166"/>
      <c r="D1569" s="166"/>
      <c r="E1569" s="162"/>
      <c r="F1569" s="166"/>
      <c r="G1569" s="162"/>
      <c r="H1569" s="162"/>
      <c r="I1569" s="189">
        <f t="shared" si="838"/>
        <v>0</v>
      </c>
      <c r="J1569" s="195"/>
      <c r="K1569" s="162"/>
      <c r="L1569" s="168"/>
      <c r="M1569" s="75">
        <f>_xlfn.XLOOKUP(L1569,list_vat[Страна],list_vat[Ставка НДС %],0,0)</f>
        <v>0</v>
      </c>
      <c r="N1569" s="162">
        <f t="shared" si="839"/>
        <v>0</v>
      </c>
      <c r="O1569" s="169"/>
      <c r="P1569" s="74">
        <f t="shared" si="860"/>
        <v>0</v>
      </c>
      <c r="Q1569" s="162"/>
      <c r="R1569" s="162" t="str">
        <f t="shared" si="840"/>
        <v>введи курс</v>
      </c>
      <c r="S1569" s="196">
        <f t="shared" si="841"/>
        <v>0</v>
      </c>
      <c r="T1569" s="192">
        <f t="shared" si="842"/>
        <v>0</v>
      </c>
      <c r="U1569" s="76">
        <f t="shared" si="843"/>
        <v>0</v>
      </c>
      <c r="V1569" s="123">
        <f t="shared" si="844"/>
        <v>0</v>
      </c>
      <c r="W1569" s="191"/>
      <c r="X1569" s="170"/>
      <c r="Y1569" s="74">
        <f t="shared" si="829"/>
        <v>0</v>
      </c>
      <c r="Z1569" s="188"/>
      <c r="AA1569" s="130">
        <f t="shared" si="845"/>
        <v>0</v>
      </c>
      <c r="AB1569" s="74">
        <f t="shared" si="846"/>
        <v>0</v>
      </c>
      <c r="AC1569" s="356"/>
      <c r="AD1569" s="130" cm="1">
        <f t="array" ref="AD1569">IFERROR(ROUND((_xlfn.IFS(offer_sale_type="поставка",AB1569,offer_sale_type="транзит",S1569)*(1+AC1569))/E1569,2),0)</f>
        <v>0</v>
      </c>
      <c r="AE1569" s="74">
        <f t="shared" si="847"/>
        <v>0</v>
      </c>
      <c r="AF1569" s="123" cm="1">
        <f t="array" ref="AF1569">IFERROR(ROUND(_xlfn.IFS(offer_sale_type="поставка",AB1569,offer_sale_type="транзит",S1569)*AC1569,2),0)</f>
        <v>0</v>
      </c>
      <c r="AG1569" s="130">
        <f t="shared" si="830"/>
        <v>0</v>
      </c>
      <c r="AH1569" s="74">
        <f t="shared" si="831"/>
        <v>0</v>
      </c>
      <c r="AI1569" s="123">
        <f t="shared" si="832"/>
        <v>0</v>
      </c>
      <c r="AJ1569" s="118">
        <f t="shared" si="848"/>
        <v>0</v>
      </c>
      <c r="AK1569" s="74">
        <f t="shared" si="849"/>
        <v>0</v>
      </c>
      <c r="AL1569" s="174">
        <f t="shared" si="850"/>
        <v>0</v>
      </c>
      <c r="AM1569" s="175">
        <f t="shared" si="833"/>
        <v>0</v>
      </c>
      <c r="AN1569" s="130">
        <f t="shared" si="851"/>
        <v>0</v>
      </c>
      <c r="AO1569" s="74">
        <f t="shared" si="834"/>
        <v>0</v>
      </c>
      <c r="AP1569" s="123">
        <f t="shared" si="852"/>
        <v>0</v>
      </c>
      <c r="AQ1569" s="118">
        <f t="shared" si="835"/>
        <v>0</v>
      </c>
      <c r="AR1569" s="82" t="str">
        <f t="shared" si="853"/>
        <v>https://www.alta.ru/tnved/code//</v>
      </c>
      <c r="AS1569" s="157"/>
      <c r="AT1569" s="162"/>
      <c r="AU1569" s="74">
        <f t="shared" si="836"/>
        <v>0</v>
      </c>
      <c r="AV1569" s="157"/>
      <c r="AW1569" s="75">
        <f>_xlfn.IFNA(VLOOKUP(L1569,list_vat[],3,FALSE),0)</f>
        <v>0</v>
      </c>
      <c r="AX1569" s="74">
        <f t="shared" si="854"/>
        <v>0</v>
      </c>
      <c r="AY1569" s="74">
        <f t="shared" si="855"/>
        <v>0</v>
      </c>
      <c r="AZ1569" s="130">
        <f t="shared" si="856"/>
        <v>0</v>
      </c>
      <c r="BA1569" s="74">
        <f t="shared" si="837"/>
        <v>0</v>
      </c>
      <c r="BB1569" s="193">
        <f t="shared" si="857"/>
        <v>0</v>
      </c>
      <c r="BC1569" s="102">
        <f t="shared" si="858"/>
        <v>0</v>
      </c>
      <c r="BD1569" s="102">
        <f t="shared" si="859"/>
        <v>0</v>
      </c>
      <c r="BE1569" s="413" t="s">
        <v>69</v>
      </c>
    </row>
    <row r="1570" spans="1:57" s="65" customFormat="1" ht="12" customHeight="1" x14ac:dyDescent="0.2">
      <c r="A1570" s="43">
        <v>1555</v>
      </c>
      <c r="B1570" s="166"/>
      <c r="C1570" s="166"/>
      <c r="D1570" s="166"/>
      <c r="E1570" s="162"/>
      <c r="F1570" s="166"/>
      <c r="G1570" s="162"/>
      <c r="H1570" s="162"/>
      <c r="I1570" s="189">
        <f t="shared" si="838"/>
        <v>0</v>
      </c>
      <c r="J1570" s="195"/>
      <c r="K1570" s="162"/>
      <c r="L1570" s="168"/>
      <c r="M1570" s="75">
        <f>_xlfn.XLOOKUP(L1570,list_vat[Страна],list_vat[Ставка НДС %],0,0)</f>
        <v>0</v>
      </c>
      <c r="N1570" s="162">
        <f t="shared" si="839"/>
        <v>0</v>
      </c>
      <c r="O1570" s="169"/>
      <c r="P1570" s="74">
        <f t="shared" si="860"/>
        <v>0</v>
      </c>
      <c r="Q1570" s="162"/>
      <c r="R1570" s="162" t="str">
        <f t="shared" si="840"/>
        <v>введи курс</v>
      </c>
      <c r="S1570" s="196">
        <f t="shared" si="841"/>
        <v>0</v>
      </c>
      <c r="T1570" s="192">
        <f t="shared" si="842"/>
        <v>0</v>
      </c>
      <c r="U1570" s="76">
        <f t="shared" si="843"/>
        <v>0</v>
      </c>
      <c r="V1570" s="123">
        <f t="shared" si="844"/>
        <v>0</v>
      </c>
      <c r="W1570" s="191"/>
      <c r="X1570" s="170"/>
      <c r="Y1570" s="74">
        <f t="shared" si="829"/>
        <v>0</v>
      </c>
      <c r="Z1570" s="188"/>
      <c r="AA1570" s="130">
        <f t="shared" si="845"/>
        <v>0</v>
      </c>
      <c r="AB1570" s="74">
        <f t="shared" si="846"/>
        <v>0</v>
      </c>
      <c r="AC1570" s="356"/>
      <c r="AD1570" s="130" cm="1">
        <f t="array" ref="AD1570">IFERROR(ROUND((_xlfn.IFS(offer_sale_type="поставка",AB1570,offer_sale_type="транзит",S1570)*(1+AC1570))/E1570,2),0)</f>
        <v>0</v>
      </c>
      <c r="AE1570" s="74">
        <f t="shared" si="847"/>
        <v>0</v>
      </c>
      <c r="AF1570" s="123" cm="1">
        <f t="array" ref="AF1570">IFERROR(ROUND(_xlfn.IFS(offer_sale_type="поставка",AB1570,offer_sale_type="транзит",S1570)*AC1570,2),0)</f>
        <v>0</v>
      </c>
      <c r="AG1570" s="130">
        <f t="shared" si="830"/>
        <v>0</v>
      </c>
      <c r="AH1570" s="74">
        <f t="shared" si="831"/>
        <v>0</v>
      </c>
      <c r="AI1570" s="123">
        <f t="shared" si="832"/>
        <v>0</v>
      </c>
      <c r="AJ1570" s="118">
        <f t="shared" si="848"/>
        <v>0</v>
      </c>
      <c r="AK1570" s="74">
        <f t="shared" si="849"/>
        <v>0</v>
      </c>
      <c r="AL1570" s="174">
        <f t="shared" si="850"/>
        <v>0</v>
      </c>
      <c r="AM1570" s="175">
        <f t="shared" si="833"/>
        <v>0</v>
      </c>
      <c r="AN1570" s="130">
        <f t="shared" si="851"/>
        <v>0</v>
      </c>
      <c r="AO1570" s="74">
        <f t="shared" si="834"/>
        <v>0</v>
      </c>
      <c r="AP1570" s="123">
        <f t="shared" si="852"/>
        <v>0</v>
      </c>
      <c r="AQ1570" s="118">
        <f t="shared" si="835"/>
        <v>0</v>
      </c>
      <c r="AR1570" s="82" t="str">
        <f t="shared" si="853"/>
        <v>https://www.alta.ru/tnved/code//</v>
      </c>
      <c r="AS1570" s="157"/>
      <c r="AT1570" s="162"/>
      <c r="AU1570" s="74">
        <f t="shared" si="836"/>
        <v>0</v>
      </c>
      <c r="AV1570" s="157"/>
      <c r="AW1570" s="75">
        <f>_xlfn.IFNA(VLOOKUP(L1570,list_vat[],3,FALSE),0)</f>
        <v>0</v>
      </c>
      <c r="AX1570" s="74">
        <f t="shared" si="854"/>
        <v>0</v>
      </c>
      <c r="AY1570" s="74">
        <f t="shared" si="855"/>
        <v>0</v>
      </c>
      <c r="AZ1570" s="130">
        <f t="shared" si="856"/>
        <v>0</v>
      </c>
      <c r="BA1570" s="74">
        <f t="shared" si="837"/>
        <v>0</v>
      </c>
      <c r="BB1570" s="193">
        <f t="shared" si="857"/>
        <v>0</v>
      </c>
      <c r="BC1570" s="102">
        <f t="shared" si="858"/>
        <v>0</v>
      </c>
      <c r="BD1570" s="102">
        <f t="shared" si="859"/>
        <v>0</v>
      </c>
      <c r="BE1570" s="413" t="s">
        <v>69</v>
      </c>
    </row>
    <row r="1571" spans="1:57" s="65" customFormat="1" ht="12" customHeight="1" x14ac:dyDescent="0.2">
      <c r="A1571" s="43">
        <v>1556</v>
      </c>
      <c r="B1571" s="166"/>
      <c r="C1571" s="166"/>
      <c r="D1571" s="166"/>
      <c r="E1571" s="162"/>
      <c r="F1571" s="166"/>
      <c r="G1571" s="162"/>
      <c r="H1571" s="162"/>
      <c r="I1571" s="189">
        <f t="shared" si="838"/>
        <v>0</v>
      </c>
      <c r="J1571" s="195"/>
      <c r="K1571" s="162"/>
      <c r="L1571" s="168"/>
      <c r="M1571" s="75">
        <f>_xlfn.XLOOKUP(L1571,list_vat[Страна],list_vat[Ставка НДС %],0,0)</f>
        <v>0</v>
      </c>
      <c r="N1571" s="162">
        <f t="shared" si="839"/>
        <v>0</v>
      </c>
      <c r="O1571" s="169"/>
      <c r="P1571" s="74">
        <f t="shared" si="860"/>
        <v>0</v>
      </c>
      <c r="Q1571" s="162"/>
      <c r="R1571" s="162" t="str">
        <f t="shared" si="840"/>
        <v>введи курс</v>
      </c>
      <c r="S1571" s="196">
        <f t="shared" si="841"/>
        <v>0</v>
      </c>
      <c r="T1571" s="192">
        <f t="shared" si="842"/>
        <v>0</v>
      </c>
      <c r="U1571" s="76">
        <f t="shared" si="843"/>
        <v>0</v>
      </c>
      <c r="V1571" s="123">
        <f t="shared" si="844"/>
        <v>0</v>
      </c>
      <c r="W1571" s="191"/>
      <c r="X1571" s="170"/>
      <c r="Y1571" s="74">
        <f t="shared" si="829"/>
        <v>0</v>
      </c>
      <c r="Z1571" s="188"/>
      <c r="AA1571" s="130">
        <f t="shared" si="845"/>
        <v>0</v>
      </c>
      <c r="AB1571" s="74">
        <f t="shared" si="846"/>
        <v>0</v>
      </c>
      <c r="AC1571" s="356"/>
      <c r="AD1571" s="130" cm="1">
        <f t="array" ref="AD1571">IFERROR(ROUND((_xlfn.IFS(offer_sale_type="поставка",AB1571,offer_sale_type="транзит",S1571)*(1+AC1571))/E1571,2),0)</f>
        <v>0</v>
      </c>
      <c r="AE1571" s="74">
        <f t="shared" si="847"/>
        <v>0</v>
      </c>
      <c r="AF1571" s="123" cm="1">
        <f t="array" ref="AF1571">IFERROR(ROUND(_xlfn.IFS(offer_sale_type="поставка",AB1571,offer_sale_type="транзит",S1571)*AC1571,2),0)</f>
        <v>0</v>
      </c>
      <c r="AG1571" s="130">
        <f t="shared" si="830"/>
        <v>0</v>
      </c>
      <c r="AH1571" s="74">
        <f t="shared" si="831"/>
        <v>0</v>
      </c>
      <c r="AI1571" s="123">
        <f t="shared" si="832"/>
        <v>0</v>
      </c>
      <c r="AJ1571" s="118">
        <f t="shared" si="848"/>
        <v>0</v>
      </c>
      <c r="AK1571" s="74">
        <f t="shared" si="849"/>
        <v>0</v>
      </c>
      <c r="AL1571" s="174">
        <f t="shared" si="850"/>
        <v>0</v>
      </c>
      <c r="AM1571" s="175">
        <f t="shared" si="833"/>
        <v>0</v>
      </c>
      <c r="AN1571" s="130">
        <f t="shared" si="851"/>
        <v>0</v>
      </c>
      <c r="AO1571" s="74">
        <f t="shared" si="834"/>
        <v>0</v>
      </c>
      <c r="AP1571" s="123">
        <f t="shared" si="852"/>
        <v>0</v>
      </c>
      <c r="AQ1571" s="118">
        <f t="shared" si="835"/>
        <v>0</v>
      </c>
      <c r="AR1571" s="82" t="str">
        <f t="shared" si="853"/>
        <v>https://www.alta.ru/tnved/code//</v>
      </c>
      <c r="AS1571" s="157"/>
      <c r="AT1571" s="162"/>
      <c r="AU1571" s="74">
        <f t="shared" si="836"/>
        <v>0</v>
      </c>
      <c r="AV1571" s="157"/>
      <c r="AW1571" s="75">
        <f>_xlfn.IFNA(VLOOKUP(L1571,list_vat[],3,FALSE),0)</f>
        <v>0</v>
      </c>
      <c r="AX1571" s="74">
        <f t="shared" si="854"/>
        <v>0</v>
      </c>
      <c r="AY1571" s="74">
        <f t="shared" si="855"/>
        <v>0</v>
      </c>
      <c r="AZ1571" s="130">
        <f t="shared" si="856"/>
        <v>0</v>
      </c>
      <c r="BA1571" s="74">
        <f t="shared" si="837"/>
        <v>0</v>
      </c>
      <c r="BB1571" s="193">
        <f t="shared" si="857"/>
        <v>0</v>
      </c>
      <c r="BC1571" s="102">
        <f t="shared" si="858"/>
        <v>0</v>
      </c>
      <c r="BD1571" s="102">
        <f t="shared" si="859"/>
        <v>0</v>
      </c>
      <c r="BE1571" s="413" t="s">
        <v>69</v>
      </c>
    </row>
    <row r="1572" spans="1:57" s="65" customFormat="1" ht="12" customHeight="1" x14ac:dyDescent="0.2">
      <c r="A1572" s="43">
        <v>1557</v>
      </c>
      <c r="B1572" s="166"/>
      <c r="C1572" s="166"/>
      <c r="D1572" s="166"/>
      <c r="E1572" s="162"/>
      <c r="F1572" s="166"/>
      <c r="G1572" s="162"/>
      <c r="H1572" s="162"/>
      <c r="I1572" s="189">
        <f t="shared" si="838"/>
        <v>0</v>
      </c>
      <c r="J1572" s="195"/>
      <c r="K1572" s="162"/>
      <c r="L1572" s="168"/>
      <c r="M1572" s="75">
        <f>_xlfn.XLOOKUP(L1572,list_vat[Страна],list_vat[Ставка НДС %],0,0)</f>
        <v>0</v>
      </c>
      <c r="N1572" s="162">
        <f t="shared" si="839"/>
        <v>0</v>
      </c>
      <c r="O1572" s="169"/>
      <c r="P1572" s="74">
        <f t="shared" si="860"/>
        <v>0</v>
      </c>
      <c r="Q1572" s="162"/>
      <c r="R1572" s="162" t="str">
        <f t="shared" si="840"/>
        <v>введи курс</v>
      </c>
      <c r="S1572" s="196">
        <f t="shared" si="841"/>
        <v>0</v>
      </c>
      <c r="T1572" s="192">
        <f t="shared" si="842"/>
        <v>0</v>
      </c>
      <c r="U1572" s="76">
        <f t="shared" si="843"/>
        <v>0</v>
      </c>
      <c r="V1572" s="123">
        <f t="shared" si="844"/>
        <v>0</v>
      </c>
      <c r="W1572" s="191"/>
      <c r="X1572" s="170"/>
      <c r="Y1572" s="74">
        <f t="shared" si="829"/>
        <v>0</v>
      </c>
      <c r="Z1572" s="188"/>
      <c r="AA1572" s="130">
        <f t="shared" si="845"/>
        <v>0</v>
      </c>
      <c r="AB1572" s="74">
        <f t="shared" si="846"/>
        <v>0</v>
      </c>
      <c r="AC1572" s="356"/>
      <c r="AD1572" s="130" cm="1">
        <f t="array" ref="AD1572">IFERROR(ROUND((_xlfn.IFS(offer_sale_type="поставка",AB1572,offer_sale_type="транзит",S1572)*(1+AC1572))/E1572,2),0)</f>
        <v>0</v>
      </c>
      <c r="AE1572" s="74">
        <f t="shared" si="847"/>
        <v>0</v>
      </c>
      <c r="AF1572" s="123" cm="1">
        <f t="array" ref="AF1572">IFERROR(ROUND(_xlfn.IFS(offer_sale_type="поставка",AB1572,offer_sale_type="транзит",S1572)*AC1572,2),0)</f>
        <v>0</v>
      </c>
      <c r="AG1572" s="130">
        <f t="shared" si="830"/>
        <v>0</v>
      </c>
      <c r="AH1572" s="74">
        <f t="shared" si="831"/>
        <v>0</v>
      </c>
      <c r="AI1572" s="123">
        <f t="shared" si="832"/>
        <v>0</v>
      </c>
      <c r="AJ1572" s="118">
        <f t="shared" si="848"/>
        <v>0</v>
      </c>
      <c r="AK1572" s="74">
        <f t="shared" si="849"/>
        <v>0</v>
      </c>
      <c r="AL1572" s="174">
        <f t="shared" si="850"/>
        <v>0</v>
      </c>
      <c r="AM1572" s="175">
        <f t="shared" si="833"/>
        <v>0</v>
      </c>
      <c r="AN1572" s="130">
        <f t="shared" si="851"/>
        <v>0</v>
      </c>
      <c r="AO1572" s="74">
        <f t="shared" si="834"/>
        <v>0</v>
      </c>
      <c r="AP1572" s="123">
        <f t="shared" si="852"/>
        <v>0</v>
      </c>
      <c r="AQ1572" s="118">
        <f t="shared" si="835"/>
        <v>0</v>
      </c>
      <c r="AR1572" s="82" t="str">
        <f t="shared" si="853"/>
        <v>https://www.alta.ru/tnved/code//</v>
      </c>
      <c r="AS1572" s="157"/>
      <c r="AT1572" s="162"/>
      <c r="AU1572" s="74">
        <f t="shared" si="836"/>
        <v>0</v>
      </c>
      <c r="AV1572" s="157"/>
      <c r="AW1572" s="75">
        <f>_xlfn.IFNA(VLOOKUP(L1572,list_vat[],3,FALSE),0)</f>
        <v>0</v>
      </c>
      <c r="AX1572" s="74">
        <f t="shared" si="854"/>
        <v>0</v>
      </c>
      <c r="AY1572" s="74">
        <f t="shared" si="855"/>
        <v>0</v>
      </c>
      <c r="AZ1572" s="130">
        <f t="shared" si="856"/>
        <v>0</v>
      </c>
      <c r="BA1572" s="74">
        <f t="shared" si="837"/>
        <v>0</v>
      </c>
      <c r="BB1572" s="193">
        <f t="shared" si="857"/>
        <v>0</v>
      </c>
      <c r="BC1572" s="102">
        <f t="shared" si="858"/>
        <v>0</v>
      </c>
      <c r="BD1572" s="102">
        <f t="shared" si="859"/>
        <v>0</v>
      </c>
      <c r="BE1572" s="413" t="s">
        <v>69</v>
      </c>
    </row>
    <row r="1573" spans="1:57" s="65" customFormat="1" ht="12" customHeight="1" x14ac:dyDescent="0.2">
      <c r="A1573" s="43">
        <v>1558</v>
      </c>
      <c r="B1573" s="166"/>
      <c r="C1573" s="166"/>
      <c r="D1573" s="166"/>
      <c r="E1573" s="162"/>
      <c r="F1573" s="166"/>
      <c r="G1573" s="162"/>
      <c r="H1573" s="162"/>
      <c r="I1573" s="189">
        <f t="shared" si="838"/>
        <v>0</v>
      </c>
      <c r="J1573" s="195"/>
      <c r="K1573" s="162"/>
      <c r="L1573" s="168"/>
      <c r="M1573" s="75">
        <f>_xlfn.XLOOKUP(L1573,list_vat[Страна],list_vat[Ставка НДС %],0,0)</f>
        <v>0</v>
      </c>
      <c r="N1573" s="162">
        <f t="shared" si="839"/>
        <v>0</v>
      </c>
      <c r="O1573" s="169"/>
      <c r="P1573" s="74">
        <f t="shared" si="860"/>
        <v>0</v>
      </c>
      <c r="Q1573" s="162"/>
      <c r="R1573" s="162" t="str">
        <f t="shared" si="840"/>
        <v>введи курс</v>
      </c>
      <c r="S1573" s="196">
        <f t="shared" si="841"/>
        <v>0</v>
      </c>
      <c r="T1573" s="192">
        <f t="shared" si="842"/>
        <v>0</v>
      </c>
      <c r="U1573" s="76">
        <f t="shared" si="843"/>
        <v>0</v>
      </c>
      <c r="V1573" s="123">
        <f t="shared" si="844"/>
        <v>0</v>
      </c>
      <c r="W1573" s="191"/>
      <c r="X1573" s="170"/>
      <c r="Y1573" s="74">
        <f t="shared" si="829"/>
        <v>0</v>
      </c>
      <c r="Z1573" s="188"/>
      <c r="AA1573" s="130">
        <f t="shared" si="845"/>
        <v>0</v>
      </c>
      <c r="AB1573" s="74">
        <f t="shared" si="846"/>
        <v>0</v>
      </c>
      <c r="AC1573" s="356"/>
      <c r="AD1573" s="130" cm="1">
        <f t="array" ref="AD1573">IFERROR(ROUND((_xlfn.IFS(offer_sale_type="поставка",AB1573,offer_sale_type="транзит",S1573)*(1+AC1573))/E1573,2),0)</f>
        <v>0</v>
      </c>
      <c r="AE1573" s="74">
        <f t="shared" si="847"/>
        <v>0</v>
      </c>
      <c r="AF1573" s="123" cm="1">
        <f t="array" ref="AF1573">IFERROR(ROUND(_xlfn.IFS(offer_sale_type="поставка",AB1573,offer_sale_type="транзит",S1573)*AC1573,2),0)</f>
        <v>0</v>
      </c>
      <c r="AG1573" s="130">
        <f t="shared" si="830"/>
        <v>0</v>
      </c>
      <c r="AH1573" s="74">
        <f t="shared" si="831"/>
        <v>0</v>
      </c>
      <c r="AI1573" s="123">
        <f t="shared" si="832"/>
        <v>0</v>
      </c>
      <c r="AJ1573" s="118">
        <f t="shared" si="848"/>
        <v>0</v>
      </c>
      <c r="AK1573" s="74">
        <f t="shared" si="849"/>
        <v>0</v>
      </c>
      <c r="AL1573" s="174">
        <f t="shared" si="850"/>
        <v>0</v>
      </c>
      <c r="AM1573" s="175">
        <f t="shared" si="833"/>
        <v>0</v>
      </c>
      <c r="AN1573" s="130">
        <f t="shared" si="851"/>
        <v>0</v>
      </c>
      <c r="AO1573" s="74">
        <f t="shared" si="834"/>
        <v>0</v>
      </c>
      <c r="AP1573" s="123">
        <f t="shared" si="852"/>
        <v>0</v>
      </c>
      <c r="AQ1573" s="118">
        <f t="shared" si="835"/>
        <v>0</v>
      </c>
      <c r="AR1573" s="82" t="str">
        <f t="shared" si="853"/>
        <v>https://www.alta.ru/tnved/code//</v>
      </c>
      <c r="AS1573" s="157"/>
      <c r="AT1573" s="162"/>
      <c r="AU1573" s="74">
        <f t="shared" si="836"/>
        <v>0</v>
      </c>
      <c r="AV1573" s="157"/>
      <c r="AW1573" s="75">
        <f>_xlfn.IFNA(VLOOKUP(L1573,list_vat[],3,FALSE),0)</f>
        <v>0</v>
      </c>
      <c r="AX1573" s="74">
        <f t="shared" si="854"/>
        <v>0</v>
      </c>
      <c r="AY1573" s="74">
        <f t="shared" si="855"/>
        <v>0</v>
      </c>
      <c r="AZ1573" s="130">
        <f t="shared" si="856"/>
        <v>0</v>
      </c>
      <c r="BA1573" s="74">
        <f t="shared" si="837"/>
        <v>0</v>
      </c>
      <c r="BB1573" s="193">
        <f t="shared" si="857"/>
        <v>0</v>
      </c>
      <c r="BC1573" s="102">
        <f t="shared" si="858"/>
        <v>0</v>
      </c>
      <c r="BD1573" s="102">
        <f t="shared" si="859"/>
        <v>0</v>
      </c>
      <c r="BE1573" s="413" t="s">
        <v>69</v>
      </c>
    </row>
    <row r="1574" spans="1:57" s="65" customFormat="1" ht="12" customHeight="1" x14ac:dyDescent="0.2">
      <c r="A1574" s="43">
        <v>1559</v>
      </c>
      <c r="B1574" s="166"/>
      <c r="C1574" s="166"/>
      <c r="D1574" s="166"/>
      <c r="E1574" s="162"/>
      <c r="F1574" s="166"/>
      <c r="G1574" s="162"/>
      <c r="H1574" s="162"/>
      <c r="I1574" s="189">
        <f t="shared" si="838"/>
        <v>0</v>
      </c>
      <c r="J1574" s="195"/>
      <c r="K1574" s="162"/>
      <c r="L1574" s="168"/>
      <c r="M1574" s="75">
        <f>_xlfn.XLOOKUP(L1574,list_vat[Страна],list_vat[Ставка НДС %],0,0)</f>
        <v>0</v>
      </c>
      <c r="N1574" s="162">
        <f t="shared" si="839"/>
        <v>0</v>
      </c>
      <c r="O1574" s="169"/>
      <c r="P1574" s="74">
        <f t="shared" si="860"/>
        <v>0</v>
      </c>
      <c r="Q1574" s="162"/>
      <c r="R1574" s="162" t="str">
        <f t="shared" si="840"/>
        <v>введи курс</v>
      </c>
      <c r="S1574" s="196">
        <f t="shared" si="841"/>
        <v>0</v>
      </c>
      <c r="T1574" s="192">
        <f t="shared" si="842"/>
        <v>0</v>
      </c>
      <c r="U1574" s="76">
        <f t="shared" si="843"/>
        <v>0</v>
      </c>
      <c r="V1574" s="123">
        <f t="shared" si="844"/>
        <v>0</v>
      </c>
      <c r="W1574" s="191"/>
      <c r="X1574" s="170"/>
      <c r="Y1574" s="74">
        <f t="shared" si="829"/>
        <v>0</v>
      </c>
      <c r="Z1574" s="188"/>
      <c r="AA1574" s="130">
        <f t="shared" si="845"/>
        <v>0</v>
      </c>
      <c r="AB1574" s="74">
        <f t="shared" si="846"/>
        <v>0</v>
      </c>
      <c r="AC1574" s="356"/>
      <c r="AD1574" s="130" cm="1">
        <f t="array" ref="AD1574">IFERROR(ROUND((_xlfn.IFS(offer_sale_type="поставка",AB1574,offer_sale_type="транзит",S1574)*(1+AC1574))/E1574,2),0)</f>
        <v>0</v>
      </c>
      <c r="AE1574" s="74">
        <f t="shared" si="847"/>
        <v>0</v>
      </c>
      <c r="AF1574" s="123" cm="1">
        <f t="array" ref="AF1574">IFERROR(ROUND(_xlfn.IFS(offer_sale_type="поставка",AB1574,offer_sale_type="транзит",S1574)*AC1574,2),0)</f>
        <v>0</v>
      </c>
      <c r="AG1574" s="130">
        <f t="shared" si="830"/>
        <v>0</v>
      </c>
      <c r="AH1574" s="74">
        <f t="shared" si="831"/>
        <v>0</v>
      </c>
      <c r="AI1574" s="123">
        <f t="shared" si="832"/>
        <v>0</v>
      </c>
      <c r="AJ1574" s="118">
        <f t="shared" si="848"/>
        <v>0</v>
      </c>
      <c r="AK1574" s="74">
        <f t="shared" si="849"/>
        <v>0</v>
      </c>
      <c r="AL1574" s="174">
        <f t="shared" si="850"/>
        <v>0</v>
      </c>
      <c r="AM1574" s="175">
        <f t="shared" si="833"/>
        <v>0</v>
      </c>
      <c r="AN1574" s="130">
        <f t="shared" si="851"/>
        <v>0</v>
      </c>
      <c r="AO1574" s="74">
        <f t="shared" si="834"/>
        <v>0</v>
      </c>
      <c r="AP1574" s="123">
        <f t="shared" si="852"/>
        <v>0</v>
      </c>
      <c r="AQ1574" s="118">
        <f t="shared" si="835"/>
        <v>0</v>
      </c>
      <c r="AR1574" s="82" t="str">
        <f t="shared" si="853"/>
        <v>https://www.alta.ru/tnved/code//</v>
      </c>
      <c r="AS1574" s="157"/>
      <c r="AT1574" s="162"/>
      <c r="AU1574" s="74">
        <f t="shared" si="836"/>
        <v>0</v>
      </c>
      <c r="AV1574" s="157"/>
      <c r="AW1574" s="75">
        <f>_xlfn.IFNA(VLOOKUP(L1574,list_vat[],3,FALSE),0)</f>
        <v>0</v>
      </c>
      <c r="AX1574" s="74">
        <f t="shared" si="854"/>
        <v>0</v>
      </c>
      <c r="AY1574" s="74">
        <f t="shared" si="855"/>
        <v>0</v>
      </c>
      <c r="AZ1574" s="130">
        <f t="shared" si="856"/>
        <v>0</v>
      </c>
      <c r="BA1574" s="74">
        <f t="shared" si="837"/>
        <v>0</v>
      </c>
      <c r="BB1574" s="193">
        <f t="shared" si="857"/>
        <v>0</v>
      </c>
      <c r="BC1574" s="102">
        <f t="shared" si="858"/>
        <v>0</v>
      </c>
      <c r="BD1574" s="102">
        <f t="shared" si="859"/>
        <v>0</v>
      </c>
      <c r="BE1574" s="413" t="s">
        <v>69</v>
      </c>
    </row>
    <row r="1575" spans="1:57" s="65" customFormat="1" ht="12" customHeight="1" x14ac:dyDescent="0.2">
      <c r="A1575" s="43">
        <v>1560</v>
      </c>
      <c r="B1575" s="166"/>
      <c r="C1575" s="166"/>
      <c r="D1575" s="166"/>
      <c r="E1575" s="162"/>
      <c r="F1575" s="166"/>
      <c r="G1575" s="162"/>
      <c r="H1575" s="162"/>
      <c r="I1575" s="189">
        <f t="shared" si="838"/>
        <v>0</v>
      </c>
      <c r="J1575" s="195"/>
      <c r="K1575" s="162"/>
      <c r="L1575" s="168"/>
      <c r="M1575" s="75">
        <f>_xlfn.XLOOKUP(L1575,list_vat[Страна],list_vat[Ставка НДС %],0,0)</f>
        <v>0</v>
      </c>
      <c r="N1575" s="162">
        <f t="shared" si="839"/>
        <v>0</v>
      </c>
      <c r="O1575" s="169"/>
      <c r="P1575" s="74">
        <f t="shared" si="860"/>
        <v>0</v>
      </c>
      <c r="Q1575" s="162"/>
      <c r="R1575" s="162" t="str">
        <f t="shared" si="840"/>
        <v>введи курс</v>
      </c>
      <c r="S1575" s="196">
        <f t="shared" si="841"/>
        <v>0</v>
      </c>
      <c r="T1575" s="192">
        <f t="shared" si="842"/>
        <v>0</v>
      </c>
      <c r="U1575" s="76">
        <f t="shared" si="843"/>
        <v>0</v>
      </c>
      <c r="V1575" s="123">
        <f t="shared" si="844"/>
        <v>0</v>
      </c>
      <c r="W1575" s="191"/>
      <c r="X1575" s="170"/>
      <c r="Y1575" s="74">
        <f t="shared" si="829"/>
        <v>0</v>
      </c>
      <c r="Z1575" s="188"/>
      <c r="AA1575" s="130">
        <f t="shared" si="845"/>
        <v>0</v>
      </c>
      <c r="AB1575" s="74">
        <f t="shared" si="846"/>
        <v>0</v>
      </c>
      <c r="AC1575" s="356"/>
      <c r="AD1575" s="130" cm="1">
        <f t="array" ref="AD1575">IFERROR(ROUND((_xlfn.IFS(offer_sale_type="поставка",AB1575,offer_sale_type="транзит",S1575)*(1+AC1575))/E1575,2),0)</f>
        <v>0</v>
      </c>
      <c r="AE1575" s="74">
        <f t="shared" si="847"/>
        <v>0</v>
      </c>
      <c r="AF1575" s="123" cm="1">
        <f t="array" ref="AF1575">IFERROR(ROUND(_xlfn.IFS(offer_sale_type="поставка",AB1575,offer_sale_type="транзит",S1575)*AC1575,2),0)</f>
        <v>0</v>
      </c>
      <c r="AG1575" s="130">
        <f t="shared" si="830"/>
        <v>0</v>
      </c>
      <c r="AH1575" s="74">
        <f t="shared" si="831"/>
        <v>0</v>
      </c>
      <c r="AI1575" s="123">
        <f t="shared" si="832"/>
        <v>0</v>
      </c>
      <c r="AJ1575" s="118">
        <f t="shared" si="848"/>
        <v>0</v>
      </c>
      <c r="AK1575" s="74">
        <f t="shared" si="849"/>
        <v>0</v>
      </c>
      <c r="AL1575" s="174">
        <f t="shared" si="850"/>
        <v>0</v>
      </c>
      <c r="AM1575" s="175">
        <f t="shared" si="833"/>
        <v>0</v>
      </c>
      <c r="AN1575" s="130">
        <f t="shared" si="851"/>
        <v>0</v>
      </c>
      <c r="AO1575" s="74">
        <f t="shared" si="834"/>
        <v>0</v>
      </c>
      <c r="AP1575" s="123">
        <f t="shared" si="852"/>
        <v>0</v>
      </c>
      <c r="AQ1575" s="118">
        <f t="shared" si="835"/>
        <v>0</v>
      </c>
      <c r="AR1575" s="82" t="str">
        <f t="shared" si="853"/>
        <v>https://www.alta.ru/tnved/code//</v>
      </c>
      <c r="AS1575" s="157"/>
      <c r="AT1575" s="162"/>
      <c r="AU1575" s="74">
        <f t="shared" si="836"/>
        <v>0</v>
      </c>
      <c r="AV1575" s="157"/>
      <c r="AW1575" s="75">
        <f>_xlfn.IFNA(VLOOKUP(L1575,list_vat[],3,FALSE),0)</f>
        <v>0</v>
      </c>
      <c r="AX1575" s="74">
        <f t="shared" si="854"/>
        <v>0</v>
      </c>
      <c r="AY1575" s="74">
        <f t="shared" si="855"/>
        <v>0</v>
      </c>
      <c r="AZ1575" s="130">
        <f t="shared" si="856"/>
        <v>0</v>
      </c>
      <c r="BA1575" s="74">
        <f t="shared" si="837"/>
        <v>0</v>
      </c>
      <c r="BB1575" s="193">
        <f t="shared" si="857"/>
        <v>0</v>
      </c>
      <c r="BC1575" s="102">
        <f t="shared" si="858"/>
        <v>0</v>
      </c>
      <c r="BD1575" s="102">
        <f t="shared" si="859"/>
        <v>0</v>
      </c>
      <c r="BE1575" s="413" t="s">
        <v>69</v>
      </c>
    </row>
    <row r="1576" spans="1:57" s="65" customFormat="1" ht="12" customHeight="1" x14ac:dyDescent="0.2">
      <c r="A1576" s="43">
        <v>1561</v>
      </c>
      <c r="B1576" s="166"/>
      <c r="C1576" s="166"/>
      <c r="D1576" s="166"/>
      <c r="E1576" s="162"/>
      <c r="F1576" s="166"/>
      <c r="G1576" s="162"/>
      <c r="H1576" s="162"/>
      <c r="I1576" s="189">
        <f t="shared" si="838"/>
        <v>0</v>
      </c>
      <c r="J1576" s="195"/>
      <c r="K1576" s="162"/>
      <c r="L1576" s="168"/>
      <c r="M1576" s="75">
        <f>_xlfn.XLOOKUP(L1576,list_vat[Страна],list_vat[Ставка НДС %],0,0)</f>
        <v>0</v>
      </c>
      <c r="N1576" s="162">
        <f t="shared" si="839"/>
        <v>0</v>
      </c>
      <c r="O1576" s="169"/>
      <c r="P1576" s="74">
        <f t="shared" si="860"/>
        <v>0</v>
      </c>
      <c r="Q1576" s="162"/>
      <c r="R1576" s="162" t="str">
        <f t="shared" si="840"/>
        <v>введи курс</v>
      </c>
      <c r="S1576" s="196">
        <f t="shared" si="841"/>
        <v>0</v>
      </c>
      <c r="T1576" s="192">
        <f t="shared" si="842"/>
        <v>0</v>
      </c>
      <c r="U1576" s="76">
        <f t="shared" si="843"/>
        <v>0</v>
      </c>
      <c r="V1576" s="123">
        <f t="shared" si="844"/>
        <v>0</v>
      </c>
      <c r="W1576" s="191"/>
      <c r="X1576" s="170"/>
      <c r="Y1576" s="74">
        <f t="shared" si="829"/>
        <v>0</v>
      </c>
      <c r="Z1576" s="188"/>
      <c r="AA1576" s="130">
        <f t="shared" si="845"/>
        <v>0</v>
      </c>
      <c r="AB1576" s="74">
        <f t="shared" si="846"/>
        <v>0</v>
      </c>
      <c r="AC1576" s="356"/>
      <c r="AD1576" s="130" cm="1">
        <f t="array" ref="AD1576">IFERROR(ROUND((_xlfn.IFS(offer_sale_type="поставка",AB1576,offer_sale_type="транзит",S1576)*(1+AC1576))/E1576,2),0)</f>
        <v>0</v>
      </c>
      <c r="AE1576" s="74">
        <f t="shared" si="847"/>
        <v>0</v>
      </c>
      <c r="AF1576" s="123" cm="1">
        <f t="array" ref="AF1576">IFERROR(ROUND(_xlfn.IFS(offer_sale_type="поставка",AB1576,offer_sale_type="транзит",S1576)*AC1576,2),0)</f>
        <v>0</v>
      </c>
      <c r="AG1576" s="130">
        <f t="shared" si="830"/>
        <v>0</v>
      </c>
      <c r="AH1576" s="74">
        <f t="shared" si="831"/>
        <v>0</v>
      </c>
      <c r="AI1576" s="123">
        <f t="shared" si="832"/>
        <v>0</v>
      </c>
      <c r="AJ1576" s="118">
        <f t="shared" si="848"/>
        <v>0</v>
      </c>
      <c r="AK1576" s="74">
        <f t="shared" si="849"/>
        <v>0</v>
      </c>
      <c r="AL1576" s="174">
        <f t="shared" si="850"/>
        <v>0</v>
      </c>
      <c r="AM1576" s="175">
        <f t="shared" si="833"/>
        <v>0</v>
      </c>
      <c r="AN1576" s="130">
        <f t="shared" si="851"/>
        <v>0</v>
      </c>
      <c r="AO1576" s="74">
        <f t="shared" si="834"/>
        <v>0</v>
      </c>
      <c r="AP1576" s="123">
        <f t="shared" si="852"/>
        <v>0</v>
      </c>
      <c r="AQ1576" s="118">
        <f t="shared" si="835"/>
        <v>0</v>
      </c>
      <c r="AR1576" s="82" t="str">
        <f t="shared" si="853"/>
        <v>https://www.alta.ru/tnved/code//</v>
      </c>
      <c r="AS1576" s="157"/>
      <c r="AT1576" s="162"/>
      <c r="AU1576" s="74">
        <f t="shared" si="836"/>
        <v>0</v>
      </c>
      <c r="AV1576" s="157"/>
      <c r="AW1576" s="75">
        <f>_xlfn.IFNA(VLOOKUP(L1576,list_vat[],3,FALSE),0)</f>
        <v>0</v>
      </c>
      <c r="AX1576" s="74">
        <f t="shared" si="854"/>
        <v>0</v>
      </c>
      <c r="AY1576" s="74">
        <f t="shared" si="855"/>
        <v>0</v>
      </c>
      <c r="AZ1576" s="130">
        <f t="shared" si="856"/>
        <v>0</v>
      </c>
      <c r="BA1576" s="74">
        <f t="shared" si="837"/>
        <v>0</v>
      </c>
      <c r="BB1576" s="193">
        <f t="shared" si="857"/>
        <v>0</v>
      </c>
      <c r="BC1576" s="102">
        <f t="shared" si="858"/>
        <v>0</v>
      </c>
      <c r="BD1576" s="102">
        <f t="shared" si="859"/>
        <v>0</v>
      </c>
      <c r="BE1576" s="413" t="s">
        <v>69</v>
      </c>
    </row>
    <row r="1577" spans="1:57" s="65" customFormat="1" ht="12" customHeight="1" x14ac:dyDescent="0.2">
      <c r="A1577" s="43">
        <v>1562</v>
      </c>
      <c r="B1577" s="166"/>
      <c r="C1577" s="166"/>
      <c r="D1577" s="166"/>
      <c r="E1577" s="162"/>
      <c r="F1577" s="166"/>
      <c r="G1577" s="162"/>
      <c r="H1577" s="162"/>
      <c r="I1577" s="189">
        <f t="shared" si="838"/>
        <v>0</v>
      </c>
      <c r="J1577" s="195"/>
      <c r="K1577" s="162"/>
      <c r="L1577" s="168"/>
      <c r="M1577" s="75">
        <f>_xlfn.XLOOKUP(L1577,list_vat[Страна],list_vat[Ставка НДС %],0,0)</f>
        <v>0</v>
      </c>
      <c r="N1577" s="162">
        <f t="shared" si="839"/>
        <v>0</v>
      </c>
      <c r="O1577" s="169"/>
      <c r="P1577" s="74">
        <f t="shared" si="860"/>
        <v>0</v>
      </c>
      <c r="Q1577" s="162"/>
      <c r="R1577" s="162" t="str">
        <f t="shared" si="840"/>
        <v>введи курс</v>
      </c>
      <c r="S1577" s="196">
        <f t="shared" si="841"/>
        <v>0</v>
      </c>
      <c r="T1577" s="192">
        <f t="shared" si="842"/>
        <v>0</v>
      </c>
      <c r="U1577" s="76">
        <f t="shared" si="843"/>
        <v>0</v>
      </c>
      <c r="V1577" s="123">
        <f t="shared" si="844"/>
        <v>0</v>
      </c>
      <c r="W1577" s="191"/>
      <c r="X1577" s="170"/>
      <c r="Y1577" s="74">
        <f t="shared" si="829"/>
        <v>0</v>
      </c>
      <c r="Z1577" s="188"/>
      <c r="AA1577" s="130">
        <f t="shared" si="845"/>
        <v>0</v>
      </c>
      <c r="AB1577" s="74">
        <f t="shared" si="846"/>
        <v>0</v>
      </c>
      <c r="AC1577" s="356"/>
      <c r="AD1577" s="130" cm="1">
        <f t="array" ref="AD1577">IFERROR(ROUND((_xlfn.IFS(offer_sale_type="поставка",AB1577,offer_sale_type="транзит",S1577)*(1+AC1577))/E1577,2),0)</f>
        <v>0</v>
      </c>
      <c r="AE1577" s="74">
        <f t="shared" si="847"/>
        <v>0</v>
      </c>
      <c r="AF1577" s="123" cm="1">
        <f t="array" ref="AF1577">IFERROR(ROUND(_xlfn.IFS(offer_sale_type="поставка",AB1577,offer_sale_type="транзит",S1577)*AC1577,2),0)</f>
        <v>0</v>
      </c>
      <c r="AG1577" s="130">
        <f t="shared" si="830"/>
        <v>0</v>
      </c>
      <c r="AH1577" s="74">
        <f t="shared" si="831"/>
        <v>0</v>
      </c>
      <c r="AI1577" s="123">
        <f t="shared" si="832"/>
        <v>0</v>
      </c>
      <c r="AJ1577" s="118">
        <f t="shared" si="848"/>
        <v>0</v>
      </c>
      <c r="AK1577" s="74">
        <f t="shared" si="849"/>
        <v>0</v>
      </c>
      <c r="AL1577" s="174">
        <f t="shared" si="850"/>
        <v>0</v>
      </c>
      <c r="AM1577" s="175">
        <f t="shared" si="833"/>
        <v>0</v>
      </c>
      <c r="AN1577" s="130">
        <f t="shared" si="851"/>
        <v>0</v>
      </c>
      <c r="AO1577" s="74">
        <f t="shared" si="834"/>
        <v>0</v>
      </c>
      <c r="AP1577" s="123">
        <f t="shared" si="852"/>
        <v>0</v>
      </c>
      <c r="AQ1577" s="118">
        <f t="shared" si="835"/>
        <v>0</v>
      </c>
      <c r="AR1577" s="82" t="str">
        <f t="shared" si="853"/>
        <v>https://www.alta.ru/tnved/code//</v>
      </c>
      <c r="AS1577" s="157"/>
      <c r="AT1577" s="162"/>
      <c r="AU1577" s="74">
        <f t="shared" si="836"/>
        <v>0</v>
      </c>
      <c r="AV1577" s="157"/>
      <c r="AW1577" s="75">
        <f>_xlfn.IFNA(VLOOKUP(L1577,list_vat[],3,FALSE),0)</f>
        <v>0</v>
      </c>
      <c r="AX1577" s="74">
        <f t="shared" si="854"/>
        <v>0</v>
      </c>
      <c r="AY1577" s="74">
        <f t="shared" si="855"/>
        <v>0</v>
      </c>
      <c r="AZ1577" s="130">
        <f t="shared" si="856"/>
        <v>0</v>
      </c>
      <c r="BA1577" s="74">
        <f t="shared" si="837"/>
        <v>0</v>
      </c>
      <c r="BB1577" s="193">
        <f t="shared" si="857"/>
        <v>0</v>
      </c>
      <c r="BC1577" s="102">
        <f t="shared" si="858"/>
        <v>0</v>
      </c>
      <c r="BD1577" s="102">
        <f t="shared" si="859"/>
        <v>0</v>
      </c>
      <c r="BE1577" s="413" t="s">
        <v>69</v>
      </c>
    </row>
    <row r="1578" spans="1:57" s="65" customFormat="1" ht="12" customHeight="1" x14ac:dyDescent="0.2">
      <c r="A1578" s="43">
        <v>1563</v>
      </c>
      <c r="B1578" s="166"/>
      <c r="C1578" s="166"/>
      <c r="D1578" s="166"/>
      <c r="E1578" s="162"/>
      <c r="F1578" s="166"/>
      <c r="G1578" s="162"/>
      <c r="H1578" s="162"/>
      <c r="I1578" s="189">
        <f t="shared" si="838"/>
        <v>0</v>
      </c>
      <c r="J1578" s="195"/>
      <c r="K1578" s="162"/>
      <c r="L1578" s="168"/>
      <c r="M1578" s="75">
        <f>_xlfn.XLOOKUP(L1578,list_vat[Страна],list_vat[Ставка НДС %],0,0)</f>
        <v>0</v>
      </c>
      <c r="N1578" s="162">
        <f t="shared" si="839"/>
        <v>0</v>
      </c>
      <c r="O1578" s="169"/>
      <c r="P1578" s="74">
        <f t="shared" si="860"/>
        <v>0</v>
      </c>
      <c r="Q1578" s="162"/>
      <c r="R1578" s="162" t="str">
        <f t="shared" si="840"/>
        <v>введи курс</v>
      </c>
      <c r="S1578" s="196">
        <f t="shared" si="841"/>
        <v>0</v>
      </c>
      <c r="T1578" s="192">
        <f t="shared" si="842"/>
        <v>0</v>
      </c>
      <c r="U1578" s="76">
        <f t="shared" si="843"/>
        <v>0</v>
      </c>
      <c r="V1578" s="123">
        <f t="shared" si="844"/>
        <v>0</v>
      </c>
      <c r="W1578" s="191"/>
      <c r="X1578" s="170"/>
      <c r="Y1578" s="74">
        <f t="shared" si="829"/>
        <v>0</v>
      </c>
      <c r="Z1578" s="188"/>
      <c r="AA1578" s="130">
        <f t="shared" si="845"/>
        <v>0</v>
      </c>
      <c r="AB1578" s="74">
        <f t="shared" si="846"/>
        <v>0</v>
      </c>
      <c r="AC1578" s="356"/>
      <c r="AD1578" s="130" cm="1">
        <f t="array" ref="AD1578">IFERROR(ROUND((_xlfn.IFS(offer_sale_type="поставка",AB1578,offer_sale_type="транзит",S1578)*(1+AC1578))/E1578,2),0)</f>
        <v>0</v>
      </c>
      <c r="AE1578" s="74">
        <f t="shared" si="847"/>
        <v>0</v>
      </c>
      <c r="AF1578" s="123" cm="1">
        <f t="array" ref="AF1578">IFERROR(ROUND(_xlfn.IFS(offer_sale_type="поставка",AB1578,offer_sale_type="транзит",S1578)*AC1578,2),0)</f>
        <v>0</v>
      </c>
      <c r="AG1578" s="130">
        <f t="shared" si="830"/>
        <v>0</v>
      </c>
      <c r="AH1578" s="74">
        <f t="shared" si="831"/>
        <v>0</v>
      </c>
      <c r="AI1578" s="123">
        <f t="shared" si="832"/>
        <v>0</v>
      </c>
      <c r="AJ1578" s="118">
        <f t="shared" si="848"/>
        <v>0</v>
      </c>
      <c r="AK1578" s="74">
        <f t="shared" si="849"/>
        <v>0</v>
      </c>
      <c r="AL1578" s="174">
        <f t="shared" si="850"/>
        <v>0</v>
      </c>
      <c r="AM1578" s="175">
        <f t="shared" si="833"/>
        <v>0</v>
      </c>
      <c r="AN1578" s="130">
        <f t="shared" si="851"/>
        <v>0</v>
      </c>
      <c r="AO1578" s="74">
        <f t="shared" si="834"/>
        <v>0</v>
      </c>
      <c r="AP1578" s="123">
        <f t="shared" si="852"/>
        <v>0</v>
      </c>
      <c r="AQ1578" s="118">
        <f t="shared" si="835"/>
        <v>0</v>
      </c>
      <c r="AR1578" s="82" t="str">
        <f t="shared" si="853"/>
        <v>https://www.alta.ru/tnved/code//</v>
      </c>
      <c r="AS1578" s="157"/>
      <c r="AT1578" s="162"/>
      <c r="AU1578" s="74">
        <f t="shared" si="836"/>
        <v>0</v>
      </c>
      <c r="AV1578" s="157"/>
      <c r="AW1578" s="75">
        <f>_xlfn.IFNA(VLOOKUP(L1578,list_vat[],3,FALSE),0)</f>
        <v>0</v>
      </c>
      <c r="AX1578" s="74">
        <f t="shared" si="854"/>
        <v>0</v>
      </c>
      <c r="AY1578" s="74">
        <f t="shared" si="855"/>
        <v>0</v>
      </c>
      <c r="AZ1578" s="130">
        <f t="shared" si="856"/>
        <v>0</v>
      </c>
      <c r="BA1578" s="74">
        <f t="shared" si="837"/>
        <v>0</v>
      </c>
      <c r="BB1578" s="193">
        <f t="shared" si="857"/>
        <v>0</v>
      </c>
      <c r="BC1578" s="102">
        <f t="shared" si="858"/>
        <v>0</v>
      </c>
      <c r="BD1578" s="102">
        <f t="shared" si="859"/>
        <v>0</v>
      </c>
      <c r="BE1578" s="413" t="s">
        <v>69</v>
      </c>
    </row>
    <row r="1579" spans="1:57" s="65" customFormat="1" ht="12" customHeight="1" x14ac:dyDescent="0.2">
      <c r="A1579" s="43">
        <v>1564</v>
      </c>
      <c r="B1579" s="166"/>
      <c r="C1579" s="166"/>
      <c r="D1579" s="166"/>
      <c r="E1579" s="162"/>
      <c r="F1579" s="166"/>
      <c r="G1579" s="162"/>
      <c r="H1579" s="162"/>
      <c r="I1579" s="189">
        <f t="shared" si="838"/>
        <v>0</v>
      </c>
      <c r="J1579" s="195"/>
      <c r="K1579" s="162"/>
      <c r="L1579" s="168"/>
      <c r="M1579" s="75">
        <f>_xlfn.XLOOKUP(L1579,list_vat[Страна],list_vat[Ставка НДС %],0,0)</f>
        <v>0</v>
      </c>
      <c r="N1579" s="162">
        <f t="shared" si="839"/>
        <v>0</v>
      </c>
      <c r="O1579" s="169"/>
      <c r="P1579" s="74">
        <f t="shared" si="860"/>
        <v>0</v>
      </c>
      <c r="Q1579" s="162"/>
      <c r="R1579" s="162" t="str">
        <f t="shared" si="840"/>
        <v>введи курс</v>
      </c>
      <c r="S1579" s="196">
        <f t="shared" si="841"/>
        <v>0</v>
      </c>
      <c r="T1579" s="192">
        <f t="shared" si="842"/>
        <v>0</v>
      </c>
      <c r="U1579" s="76">
        <f t="shared" si="843"/>
        <v>0</v>
      </c>
      <c r="V1579" s="123">
        <f t="shared" si="844"/>
        <v>0</v>
      </c>
      <c r="W1579" s="191"/>
      <c r="X1579" s="170"/>
      <c r="Y1579" s="74">
        <f t="shared" si="829"/>
        <v>0</v>
      </c>
      <c r="Z1579" s="188"/>
      <c r="AA1579" s="130">
        <f t="shared" si="845"/>
        <v>0</v>
      </c>
      <c r="AB1579" s="74">
        <f t="shared" si="846"/>
        <v>0</v>
      </c>
      <c r="AC1579" s="356"/>
      <c r="AD1579" s="130" cm="1">
        <f t="array" ref="AD1579">IFERROR(ROUND((_xlfn.IFS(offer_sale_type="поставка",AB1579,offer_sale_type="транзит",S1579)*(1+AC1579))/E1579,2),0)</f>
        <v>0</v>
      </c>
      <c r="AE1579" s="74">
        <f t="shared" si="847"/>
        <v>0</v>
      </c>
      <c r="AF1579" s="123" cm="1">
        <f t="array" ref="AF1579">IFERROR(ROUND(_xlfn.IFS(offer_sale_type="поставка",AB1579,offer_sale_type="транзит",S1579)*AC1579,2),0)</f>
        <v>0</v>
      </c>
      <c r="AG1579" s="130">
        <f t="shared" si="830"/>
        <v>0</v>
      </c>
      <c r="AH1579" s="74">
        <f t="shared" si="831"/>
        <v>0</v>
      </c>
      <c r="AI1579" s="123">
        <f t="shared" si="832"/>
        <v>0</v>
      </c>
      <c r="AJ1579" s="118">
        <f t="shared" si="848"/>
        <v>0</v>
      </c>
      <c r="AK1579" s="74">
        <f t="shared" si="849"/>
        <v>0</v>
      </c>
      <c r="AL1579" s="174">
        <f t="shared" si="850"/>
        <v>0</v>
      </c>
      <c r="AM1579" s="175">
        <f t="shared" si="833"/>
        <v>0</v>
      </c>
      <c r="AN1579" s="130">
        <f t="shared" si="851"/>
        <v>0</v>
      </c>
      <c r="AO1579" s="74">
        <f t="shared" si="834"/>
        <v>0</v>
      </c>
      <c r="AP1579" s="123">
        <f t="shared" si="852"/>
        <v>0</v>
      </c>
      <c r="AQ1579" s="118">
        <f t="shared" si="835"/>
        <v>0</v>
      </c>
      <c r="AR1579" s="82" t="str">
        <f t="shared" si="853"/>
        <v>https://www.alta.ru/tnved/code//</v>
      </c>
      <c r="AS1579" s="157"/>
      <c r="AT1579" s="162"/>
      <c r="AU1579" s="74">
        <f t="shared" si="836"/>
        <v>0</v>
      </c>
      <c r="AV1579" s="157"/>
      <c r="AW1579" s="75">
        <f>_xlfn.IFNA(VLOOKUP(L1579,list_vat[],3,FALSE),0)</f>
        <v>0</v>
      </c>
      <c r="AX1579" s="74">
        <f t="shared" si="854"/>
        <v>0</v>
      </c>
      <c r="AY1579" s="74">
        <f t="shared" si="855"/>
        <v>0</v>
      </c>
      <c r="AZ1579" s="130">
        <f t="shared" si="856"/>
        <v>0</v>
      </c>
      <c r="BA1579" s="74">
        <f t="shared" si="837"/>
        <v>0</v>
      </c>
      <c r="BB1579" s="193">
        <f t="shared" si="857"/>
        <v>0</v>
      </c>
      <c r="BC1579" s="102">
        <f t="shared" si="858"/>
        <v>0</v>
      </c>
      <c r="BD1579" s="102">
        <f t="shared" si="859"/>
        <v>0</v>
      </c>
      <c r="BE1579" s="413" t="s">
        <v>69</v>
      </c>
    </row>
    <row r="1580" spans="1:57" s="65" customFormat="1" ht="12" customHeight="1" x14ac:dyDescent="0.2">
      <c r="A1580" s="43">
        <v>1565</v>
      </c>
      <c r="B1580" s="166"/>
      <c r="C1580" s="166"/>
      <c r="D1580" s="166"/>
      <c r="E1580" s="162"/>
      <c r="F1580" s="166"/>
      <c r="G1580" s="162"/>
      <c r="H1580" s="162"/>
      <c r="I1580" s="189">
        <f t="shared" si="838"/>
        <v>0</v>
      </c>
      <c r="J1580" s="195"/>
      <c r="K1580" s="162"/>
      <c r="L1580" s="168"/>
      <c r="M1580" s="75">
        <f>_xlfn.XLOOKUP(L1580,list_vat[Страна],list_vat[Ставка НДС %],0,0)</f>
        <v>0</v>
      </c>
      <c r="N1580" s="162">
        <f t="shared" si="839"/>
        <v>0</v>
      </c>
      <c r="O1580" s="169"/>
      <c r="P1580" s="74">
        <f t="shared" si="860"/>
        <v>0</v>
      </c>
      <c r="Q1580" s="162"/>
      <c r="R1580" s="162" t="str">
        <f t="shared" si="840"/>
        <v>введи курс</v>
      </c>
      <c r="S1580" s="196">
        <f t="shared" si="841"/>
        <v>0</v>
      </c>
      <c r="T1580" s="192">
        <f t="shared" si="842"/>
        <v>0</v>
      </c>
      <c r="U1580" s="76">
        <f t="shared" si="843"/>
        <v>0</v>
      </c>
      <c r="V1580" s="123">
        <f t="shared" si="844"/>
        <v>0</v>
      </c>
      <c r="W1580" s="191"/>
      <c r="X1580" s="170"/>
      <c r="Y1580" s="74">
        <f t="shared" si="829"/>
        <v>0</v>
      </c>
      <c r="Z1580" s="188"/>
      <c r="AA1580" s="130">
        <f t="shared" si="845"/>
        <v>0</v>
      </c>
      <c r="AB1580" s="74">
        <f t="shared" si="846"/>
        <v>0</v>
      </c>
      <c r="AC1580" s="356"/>
      <c r="AD1580" s="130" cm="1">
        <f t="array" ref="AD1580">IFERROR(ROUND((_xlfn.IFS(offer_sale_type="поставка",AB1580,offer_sale_type="транзит",S1580)*(1+AC1580))/E1580,2),0)</f>
        <v>0</v>
      </c>
      <c r="AE1580" s="74">
        <f t="shared" si="847"/>
        <v>0</v>
      </c>
      <c r="AF1580" s="123" cm="1">
        <f t="array" ref="AF1580">IFERROR(ROUND(_xlfn.IFS(offer_sale_type="поставка",AB1580,offer_sale_type="транзит",S1580)*AC1580,2),0)</f>
        <v>0</v>
      </c>
      <c r="AG1580" s="130">
        <f t="shared" si="830"/>
        <v>0</v>
      </c>
      <c r="AH1580" s="74">
        <f t="shared" si="831"/>
        <v>0</v>
      </c>
      <c r="AI1580" s="123">
        <f t="shared" si="832"/>
        <v>0</v>
      </c>
      <c r="AJ1580" s="118">
        <f t="shared" si="848"/>
        <v>0</v>
      </c>
      <c r="AK1580" s="74">
        <f t="shared" si="849"/>
        <v>0</v>
      </c>
      <c r="AL1580" s="174">
        <f t="shared" si="850"/>
        <v>0</v>
      </c>
      <c r="AM1580" s="175">
        <f t="shared" si="833"/>
        <v>0</v>
      </c>
      <c r="AN1580" s="130">
        <f t="shared" si="851"/>
        <v>0</v>
      </c>
      <c r="AO1580" s="74">
        <f t="shared" si="834"/>
        <v>0</v>
      </c>
      <c r="AP1580" s="123">
        <f t="shared" si="852"/>
        <v>0</v>
      </c>
      <c r="AQ1580" s="118">
        <f t="shared" si="835"/>
        <v>0</v>
      </c>
      <c r="AR1580" s="82" t="str">
        <f t="shared" si="853"/>
        <v>https://www.alta.ru/tnved/code//</v>
      </c>
      <c r="AS1580" s="157"/>
      <c r="AT1580" s="162"/>
      <c r="AU1580" s="74">
        <f t="shared" si="836"/>
        <v>0</v>
      </c>
      <c r="AV1580" s="157"/>
      <c r="AW1580" s="75">
        <f>_xlfn.IFNA(VLOOKUP(L1580,list_vat[],3,FALSE),0)</f>
        <v>0</v>
      </c>
      <c r="AX1580" s="74">
        <f t="shared" si="854"/>
        <v>0</v>
      </c>
      <c r="AY1580" s="74">
        <f t="shared" si="855"/>
        <v>0</v>
      </c>
      <c r="AZ1580" s="130">
        <f t="shared" si="856"/>
        <v>0</v>
      </c>
      <c r="BA1580" s="74">
        <f t="shared" si="837"/>
        <v>0</v>
      </c>
      <c r="BB1580" s="193">
        <f t="shared" si="857"/>
        <v>0</v>
      </c>
      <c r="BC1580" s="102">
        <f t="shared" si="858"/>
        <v>0</v>
      </c>
      <c r="BD1580" s="102">
        <f t="shared" si="859"/>
        <v>0</v>
      </c>
      <c r="BE1580" s="413" t="s">
        <v>69</v>
      </c>
    </row>
    <row r="1581" spans="1:57" s="65" customFormat="1" ht="12" customHeight="1" x14ac:dyDescent="0.2">
      <c r="A1581" s="43">
        <v>1566</v>
      </c>
      <c r="B1581" s="166"/>
      <c r="C1581" s="166"/>
      <c r="D1581" s="166"/>
      <c r="E1581" s="162"/>
      <c r="F1581" s="166"/>
      <c r="G1581" s="162"/>
      <c r="H1581" s="162"/>
      <c r="I1581" s="189">
        <f t="shared" si="838"/>
        <v>0</v>
      </c>
      <c r="J1581" s="195"/>
      <c r="K1581" s="162"/>
      <c r="L1581" s="168"/>
      <c r="M1581" s="75">
        <f>_xlfn.XLOOKUP(L1581,list_vat[Страна],list_vat[Ставка НДС %],0,0)</f>
        <v>0</v>
      </c>
      <c r="N1581" s="162">
        <f t="shared" si="839"/>
        <v>0</v>
      </c>
      <c r="O1581" s="169"/>
      <c r="P1581" s="74">
        <f t="shared" si="860"/>
        <v>0</v>
      </c>
      <c r="Q1581" s="162"/>
      <c r="R1581" s="162" t="str">
        <f t="shared" si="840"/>
        <v>введи курс</v>
      </c>
      <c r="S1581" s="196">
        <f t="shared" si="841"/>
        <v>0</v>
      </c>
      <c r="T1581" s="192">
        <f t="shared" si="842"/>
        <v>0</v>
      </c>
      <c r="U1581" s="76">
        <f t="shared" si="843"/>
        <v>0</v>
      </c>
      <c r="V1581" s="123">
        <f t="shared" si="844"/>
        <v>0</v>
      </c>
      <c r="W1581" s="191"/>
      <c r="X1581" s="170"/>
      <c r="Y1581" s="74">
        <f t="shared" si="829"/>
        <v>0</v>
      </c>
      <c r="Z1581" s="188"/>
      <c r="AA1581" s="130">
        <f t="shared" si="845"/>
        <v>0</v>
      </c>
      <c r="AB1581" s="74">
        <f t="shared" si="846"/>
        <v>0</v>
      </c>
      <c r="AC1581" s="356"/>
      <c r="AD1581" s="130" cm="1">
        <f t="array" ref="AD1581">IFERROR(ROUND((_xlfn.IFS(offer_sale_type="поставка",AB1581,offer_sale_type="транзит",S1581)*(1+AC1581))/E1581,2),0)</f>
        <v>0</v>
      </c>
      <c r="AE1581" s="74">
        <f t="shared" si="847"/>
        <v>0</v>
      </c>
      <c r="AF1581" s="123" cm="1">
        <f t="array" ref="AF1581">IFERROR(ROUND(_xlfn.IFS(offer_sale_type="поставка",AB1581,offer_sale_type="транзит",S1581)*AC1581,2),0)</f>
        <v>0</v>
      </c>
      <c r="AG1581" s="130">
        <f t="shared" si="830"/>
        <v>0</v>
      </c>
      <c r="AH1581" s="74">
        <f t="shared" si="831"/>
        <v>0</v>
      </c>
      <c r="AI1581" s="123">
        <f t="shared" si="832"/>
        <v>0</v>
      </c>
      <c r="AJ1581" s="118">
        <f t="shared" si="848"/>
        <v>0</v>
      </c>
      <c r="AK1581" s="74">
        <f t="shared" si="849"/>
        <v>0</v>
      </c>
      <c r="AL1581" s="174">
        <f t="shared" si="850"/>
        <v>0</v>
      </c>
      <c r="AM1581" s="175">
        <f t="shared" si="833"/>
        <v>0</v>
      </c>
      <c r="AN1581" s="130">
        <f t="shared" si="851"/>
        <v>0</v>
      </c>
      <c r="AO1581" s="74">
        <f t="shared" si="834"/>
        <v>0</v>
      </c>
      <c r="AP1581" s="123">
        <f t="shared" si="852"/>
        <v>0</v>
      </c>
      <c r="AQ1581" s="118">
        <f t="shared" si="835"/>
        <v>0</v>
      </c>
      <c r="AR1581" s="82" t="str">
        <f t="shared" si="853"/>
        <v>https://www.alta.ru/tnved/code//</v>
      </c>
      <c r="AS1581" s="157"/>
      <c r="AT1581" s="162"/>
      <c r="AU1581" s="74">
        <f t="shared" si="836"/>
        <v>0</v>
      </c>
      <c r="AV1581" s="157"/>
      <c r="AW1581" s="75">
        <f>_xlfn.IFNA(VLOOKUP(L1581,list_vat[],3,FALSE),0)</f>
        <v>0</v>
      </c>
      <c r="AX1581" s="74">
        <f t="shared" si="854"/>
        <v>0</v>
      </c>
      <c r="AY1581" s="74">
        <f t="shared" si="855"/>
        <v>0</v>
      </c>
      <c r="AZ1581" s="130">
        <f t="shared" si="856"/>
        <v>0</v>
      </c>
      <c r="BA1581" s="74">
        <f t="shared" si="837"/>
        <v>0</v>
      </c>
      <c r="BB1581" s="193">
        <f t="shared" si="857"/>
        <v>0</v>
      </c>
      <c r="BC1581" s="102">
        <f t="shared" si="858"/>
        <v>0</v>
      </c>
      <c r="BD1581" s="102">
        <f t="shared" si="859"/>
        <v>0</v>
      </c>
      <c r="BE1581" s="413" t="s">
        <v>69</v>
      </c>
    </row>
    <row r="1582" spans="1:57" s="65" customFormat="1" ht="12" customHeight="1" x14ac:dyDescent="0.2">
      <c r="A1582" s="43">
        <v>1567</v>
      </c>
      <c r="B1582" s="166"/>
      <c r="C1582" s="166"/>
      <c r="D1582" s="166"/>
      <c r="E1582" s="162"/>
      <c r="F1582" s="166"/>
      <c r="G1582" s="162"/>
      <c r="H1582" s="162"/>
      <c r="I1582" s="189">
        <f t="shared" si="838"/>
        <v>0</v>
      </c>
      <c r="J1582" s="195"/>
      <c r="K1582" s="162"/>
      <c r="L1582" s="168"/>
      <c r="M1582" s="75">
        <f>_xlfn.XLOOKUP(L1582,list_vat[Страна],list_vat[Ставка НДС %],0,0)</f>
        <v>0</v>
      </c>
      <c r="N1582" s="162">
        <f t="shared" si="839"/>
        <v>0</v>
      </c>
      <c r="O1582" s="169"/>
      <c r="P1582" s="74">
        <f t="shared" si="860"/>
        <v>0</v>
      </c>
      <c r="Q1582" s="162"/>
      <c r="R1582" s="162" t="str">
        <f t="shared" si="840"/>
        <v>введи курс</v>
      </c>
      <c r="S1582" s="196">
        <f t="shared" si="841"/>
        <v>0</v>
      </c>
      <c r="T1582" s="192">
        <f t="shared" si="842"/>
        <v>0</v>
      </c>
      <c r="U1582" s="76">
        <f t="shared" si="843"/>
        <v>0</v>
      </c>
      <c r="V1582" s="123">
        <f t="shared" si="844"/>
        <v>0</v>
      </c>
      <c r="W1582" s="191"/>
      <c r="X1582" s="170"/>
      <c r="Y1582" s="74">
        <f t="shared" si="829"/>
        <v>0</v>
      </c>
      <c r="Z1582" s="188"/>
      <c r="AA1582" s="130">
        <f t="shared" si="845"/>
        <v>0</v>
      </c>
      <c r="AB1582" s="74">
        <f t="shared" si="846"/>
        <v>0</v>
      </c>
      <c r="AC1582" s="356"/>
      <c r="AD1582" s="130" cm="1">
        <f t="array" ref="AD1582">IFERROR(ROUND((_xlfn.IFS(offer_sale_type="поставка",AB1582,offer_sale_type="транзит",S1582)*(1+AC1582))/E1582,2),0)</f>
        <v>0</v>
      </c>
      <c r="AE1582" s="74">
        <f t="shared" si="847"/>
        <v>0</v>
      </c>
      <c r="AF1582" s="123" cm="1">
        <f t="array" ref="AF1582">IFERROR(ROUND(_xlfn.IFS(offer_sale_type="поставка",AB1582,offer_sale_type="транзит",S1582)*AC1582,2),0)</f>
        <v>0</v>
      </c>
      <c r="AG1582" s="130">
        <f t="shared" si="830"/>
        <v>0</v>
      </c>
      <c r="AH1582" s="74">
        <f t="shared" si="831"/>
        <v>0</v>
      </c>
      <c r="AI1582" s="123">
        <f t="shared" si="832"/>
        <v>0</v>
      </c>
      <c r="AJ1582" s="118">
        <f t="shared" si="848"/>
        <v>0</v>
      </c>
      <c r="AK1582" s="74">
        <f t="shared" si="849"/>
        <v>0</v>
      </c>
      <c r="AL1582" s="174">
        <f t="shared" si="850"/>
        <v>0</v>
      </c>
      <c r="AM1582" s="175">
        <f t="shared" si="833"/>
        <v>0</v>
      </c>
      <c r="AN1582" s="130">
        <f t="shared" si="851"/>
        <v>0</v>
      </c>
      <c r="AO1582" s="74">
        <f t="shared" si="834"/>
        <v>0</v>
      </c>
      <c r="AP1582" s="123">
        <f t="shared" si="852"/>
        <v>0</v>
      </c>
      <c r="AQ1582" s="118">
        <f t="shared" si="835"/>
        <v>0</v>
      </c>
      <c r="AR1582" s="82" t="str">
        <f t="shared" si="853"/>
        <v>https://www.alta.ru/tnved/code//</v>
      </c>
      <c r="AS1582" s="157"/>
      <c r="AT1582" s="162"/>
      <c r="AU1582" s="74">
        <f t="shared" si="836"/>
        <v>0</v>
      </c>
      <c r="AV1582" s="157"/>
      <c r="AW1582" s="75">
        <f>_xlfn.IFNA(VLOOKUP(L1582,list_vat[],3,FALSE),0)</f>
        <v>0</v>
      </c>
      <c r="AX1582" s="74">
        <f t="shared" si="854"/>
        <v>0</v>
      </c>
      <c r="AY1582" s="74">
        <f t="shared" si="855"/>
        <v>0</v>
      </c>
      <c r="AZ1582" s="130">
        <f t="shared" si="856"/>
        <v>0</v>
      </c>
      <c r="BA1582" s="74">
        <f t="shared" si="837"/>
        <v>0</v>
      </c>
      <c r="BB1582" s="193">
        <f t="shared" si="857"/>
        <v>0</v>
      </c>
      <c r="BC1582" s="102">
        <f t="shared" si="858"/>
        <v>0</v>
      </c>
      <c r="BD1582" s="102">
        <f t="shared" si="859"/>
        <v>0</v>
      </c>
      <c r="BE1582" s="413" t="s">
        <v>69</v>
      </c>
    </row>
    <row r="1583" spans="1:57" s="65" customFormat="1" ht="12" customHeight="1" x14ac:dyDescent="0.2">
      <c r="A1583" s="43">
        <v>1568</v>
      </c>
      <c r="B1583" s="166"/>
      <c r="C1583" s="166"/>
      <c r="D1583" s="166"/>
      <c r="E1583" s="162"/>
      <c r="F1583" s="166"/>
      <c r="G1583" s="162"/>
      <c r="H1583" s="162"/>
      <c r="I1583" s="189">
        <f t="shared" si="838"/>
        <v>0</v>
      </c>
      <c r="J1583" s="195"/>
      <c r="K1583" s="162"/>
      <c r="L1583" s="168"/>
      <c r="M1583" s="75">
        <f>_xlfn.XLOOKUP(L1583,list_vat[Страна],list_vat[Ставка НДС %],0,0)</f>
        <v>0</v>
      </c>
      <c r="N1583" s="162">
        <f t="shared" si="839"/>
        <v>0</v>
      </c>
      <c r="O1583" s="169"/>
      <c r="P1583" s="74">
        <f t="shared" si="860"/>
        <v>0</v>
      </c>
      <c r="Q1583" s="162"/>
      <c r="R1583" s="162" t="str">
        <f t="shared" si="840"/>
        <v>введи курс</v>
      </c>
      <c r="S1583" s="196">
        <f t="shared" si="841"/>
        <v>0</v>
      </c>
      <c r="T1583" s="192">
        <f t="shared" si="842"/>
        <v>0</v>
      </c>
      <c r="U1583" s="76">
        <f t="shared" si="843"/>
        <v>0</v>
      </c>
      <c r="V1583" s="123">
        <f t="shared" si="844"/>
        <v>0</v>
      </c>
      <c r="W1583" s="191"/>
      <c r="X1583" s="170"/>
      <c r="Y1583" s="74">
        <f t="shared" si="829"/>
        <v>0</v>
      </c>
      <c r="Z1583" s="188"/>
      <c r="AA1583" s="130">
        <f t="shared" si="845"/>
        <v>0</v>
      </c>
      <c r="AB1583" s="74">
        <f t="shared" si="846"/>
        <v>0</v>
      </c>
      <c r="AC1583" s="356"/>
      <c r="AD1583" s="130" cm="1">
        <f t="array" ref="AD1583">IFERROR(ROUND((_xlfn.IFS(offer_sale_type="поставка",AB1583,offer_sale_type="транзит",S1583)*(1+AC1583))/E1583,2),0)</f>
        <v>0</v>
      </c>
      <c r="AE1583" s="74">
        <f t="shared" si="847"/>
        <v>0</v>
      </c>
      <c r="AF1583" s="123" cm="1">
        <f t="array" ref="AF1583">IFERROR(ROUND(_xlfn.IFS(offer_sale_type="поставка",AB1583,offer_sale_type="транзит",S1583)*AC1583,2),0)</f>
        <v>0</v>
      </c>
      <c r="AG1583" s="130">
        <f t="shared" si="830"/>
        <v>0</v>
      </c>
      <c r="AH1583" s="74">
        <f t="shared" si="831"/>
        <v>0</v>
      </c>
      <c r="AI1583" s="123">
        <f t="shared" si="832"/>
        <v>0</v>
      </c>
      <c r="AJ1583" s="118">
        <f t="shared" si="848"/>
        <v>0</v>
      </c>
      <c r="AK1583" s="74">
        <f t="shared" si="849"/>
        <v>0</v>
      </c>
      <c r="AL1583" s="174">
        <f t="shared" si="850"/>
        <v>0</v>
      </c>
      <c r="AM1583" s="175">
        <f t="shared" si="833"/>
        <v>0</v>
      </c>
      <c r="AN1583" s="130">
        <f t="shared" si="851"/>
        <v>0</v>
      </c>
      <c r="AO1583" s="74">
        <f t="shared" si="834"/>
        <v>0</v>
      </c>
      <c r="AP1583" s="123">
        <f t="shared" si="852"/>
        <v>0</v>
      </c>
      <c r="AQ1583" s="118">
        <f t="shared" si="835"/>
        <v>0</v>
      </c>
      <c r="AR1583" s="82" t="str">
        <f t="shared" si="853"/>
        <v>https://www.alta.ru/tnved/code//</v>
      </c>
      <c r="AS1583" s="157"/>
      <c r="AT1583" s="162"/>
      <c r="AU1583" s="74">
        <f t="shared" si="836"/>
        <v>0</v>
      </c>
      <c r="AV1583" s="157"/>
      <c r="AW1583" s="75">
        <f>_xlfn.IFNA(VLOOKUP(L1583,list_vat[],3,FALSE),0)</f>
        <v>0</v>
      </c>
      <c r="AX1583" s="74">
        <f t="shared" si="854"/>
        <v>0</v>
      </c>
      <c r="AY1583" s="74">
        <f t="shared" si="855"/>
        <v>0</v>
      </c>
      <c r="AZ1583" s="130">
        <f t="shared" si="856"/>
        <v>0</v>
      </c>
      <c r="BA1583" s="74">
        <f t="shared" si="837"/>
        <v>0</v>
      </c>
      <c r="BB1583" s="193">
        <f t="shared" si="857"/>
        <v>0</v>
      </c>
      <c r="BC1583" s="102">
        <f t="shared" si="858"/>
        <v>0</v>
      </c>
      <c r="BD1583" s="102">
        <f t="shared" si="859"/>
        <v>0</v>
      </c>
      <c r="BE1583" s="413" t="s">
        <v>69</v>
      </c>
    </row>
    <row r="1584" spans="1:57" s="65" customFormat="1" ht="12" customHeight="1" x14ac:dyDescent="0.2">
      <c r="A1584" s="43">
        <v>1569</v>
      </c>
      <c r="B1584" s="166"/>
      <c r="C1584" s="166"/>
      <c r="D1584" s="166"/>
      <c r="E1584" s="162"/>
      <c r="F1584" s="166"/>
      <c r="G1584" s="162"/>
      <c r="H1584" s="162"/>
      <c r="I1584" s="189">
        <f t="shared" si="838"/>
        <v>0</v>
      </c>
      <c r="J1584" s="195"/>
      <c r="K1584" s="162"/>
      <c r="L1584" s="168"/>
      <c r="M1584" s="75">
        <f>_xlfn.XLOOKUP(L1584,list_vat[Страна],list_vat[Ставка НДС %],0,0)</f>
        <v>0</v>
      </c>
      <c r="N1584" s="162">
        <f t="shared" si="839"/>
        <v>0</v>
      </c>
      <c r="O1584" s="169"/>
      <c r="P1584" s="74">
        <f t="shared" si="860"/>
        <v>0</v>
      </c>
      <c r="Q1584" s="162"/>
      <c r="R1584" s="162" t="str">
        <f t="shared" si="840"/>
        <v>введи курс</v>
      </c>
      <c r="S1584" s="196">
        <f t="shared" si="841"/>
        <v>0</v>
      </c>
      <c r="T1584" s="192">
        <f t="shared" si="842"/>
        <v>0</v>
      </c>
      <c r="U1584" s="76">
        <f t="shared" si="843"/>
        <v>0</v>
      </c>
      <c r="V1584" s="123">
        <f t="shared" si="844"/>
        <v>0</v>
      </c>
      <c r="W1584" s="191"/>
      <c r="X1584" s="170"/>
      <c r="Y1584" s="74">
        <f t="shared" si="829"/>
        <v>0</v>
      </c>
      <c r="Z1584" s="188"/>
      <c r="AA1584" s="130">
        <f t="shared" si="845"/>
        <v>0</v>
      </c>
      <c r="AB1584" s="74">
        <f t="shared" si="846"/>
        <v>0</v>
      </c>
      <c r="AC1584" s="356"/>
      <c r="AD1584" s="130" cm="1">
        <f t="array" ref="AD1584">IFERROR(ROUND((_xlfn.IFS(offer_sale_type="поставка",AB1584,offer_sale_type="транзит",S1584)*(1+AC1584))/E1584,2),0)</f>
        <v>0</v>
      </c>
      <c r="AE1584" s="74">
        <f t="shared" si="847"/>
        <v>0</v>
      </c>
      <c r="AF1584" s="123" cm="1">
        <f t="array" ref="AF1584">IFERROR(ROUND(_xlfn.IFS(offer_sale_type="поставка",AB1584,offer_sale_type="транзит",S1584)*AC1584,2),0)</f>
        <v>0</v>
      </c>
      <c r="AG1584" s="130">
        <f t="shared" si="830"/>
        <v>0</v>
      </c>
      <c r="AH1584" s="74">
        <f t="shared" si="831"/>
        <v>0</v>
      </c>
      <c r="AI1584" s="123">
        <f t="shared" si="832"/>
        <v>0</v>
      </c>
      <c r="AJ1584" s="118">
        <f t="shared" si="848"/>
        <v>0</v>
      </c>
      <c r="AK1584" s="74">
        <f t="shared" si="849"/>
        <v>0</v>
      </c>
      <c r="AL1584" s="174">
        <f t="shared" si="850"/>
        <v>0</v>
      </c>
      <c r="AM1584" s="175">
        <f t="shared" si="833"/>
        <v>0</v>
      </c>
      <c r="AN1584" s="130">
        <f t="shared" si="851"/>
        <v>0</v>
      </c>
      <c r="AO1584" s="74">
        <f t="shared" si="834"/>
        <v>0</v>
      </c>
      <c r="AP1584" s="123">
        <f t="shared" si="852"/>
        <v>0</v>
      </c>
      <c r="AQ1584" s="118">
        <f t="shared" si="835"/>
        <v>0</v>
      </c>
      <c r="AR1584" s="82" t="str">
        <f t="shared" si="853"/>
        <v>https://www.alta.ru/tnved/code//</v>
      </c>
      <c r="AS1584" s="157"/>
      <c r="AT1584" s="162"/>
      <c r="AU1584" s="74">
        <f t="shared" si="836"/>
        <v>0</v>
      </c>
      <c r="AV1584" s="157"/>
      <c r="AW1584" s="75">
        <f>_xlfn.IFNA(VLOOKUP(L1584,list_vat[],3,FALSE),0)</f>
        <v>0</v>
      </c>
      <c r="AX1584" s="74">
        <f t="shared" si="854"/>
        <v>0</v>
      </c>
      <c r="AY1584" s="74">
        <f t="shared" si="855"/>
        <v>0</v>
      </c>
      <c r="AZ1584" s="130">
        <f t="shared" si="856"/>
        <v>0</v>
      </c>
      <c r="BA1584" s="74">
        <f t="shared" si="837"/>
        <v>0</v>
      </c>
      <c r="BB1584" s="193">
        <f t="shared" si="857"/>
        <v>0</v>
      </c>
      <c r="BC1584" s="102">
        <f t="shared" si="858"/>
        <v>0</v>
      </c>
      <c r="BD1584" s="102">
        <f t="shared" si="859"/>
        <v>0</v>
      </c>
      <c r="BE1584" s="413" t="s">
        <v>69</v>
      </c>
    </row>
    <row r="1585" spans="1:57" s="65" customFormat="1" ht="12" customHeight="1" x14ac:dyDescent="0.2">
      <c r="A1585" s="43">
        <v>1570</v>
      </c>
      <c r="B1585" s="166"/>
      <c r="C1585" s="166"/>
      <c r="D1585" s="166"/>
      <c r="E1585" s="162"/>
      <c r="F1585" s="166"/>
      <c r="G1585" s="162"/>
      <c r="H1585" s="162"/>
      <c r="I1585" s="189">
        <f t="shared" si="838"/>
        <v>0</v>
      </c>
      <c r="J1585" s="195"/>
      <c r="K1585" s="162"/>
      <c r="L1585" s="168"/>
      <c r="M1585" s="75">
        <f>_xlfn.XLOOKUP(L1585,list_vat[Страна],list_vat[Ставка НДС %],0,0)</f>
        <v>0</v>
      </c>
      <c r="N1585" s="162">
        <f t="shared" si="839"/>
        <v>0</v>
      </c>
      <c r="O1585" s="169"/>
      <c r="P1585" s="74">
        <f t="shared" si="860"/>
        <v>0</v>
      </c>
      <c r="Q1585" s="162"/>
      <c r="R1585" s="162" t="str">
        <f t="shared" si="840"/>
        <v>введи курс</v>
      </c>
      <c r="S1585" s="196">
        <f t="shared" si="841"/>
        <v>0</v>
      </c>
      <c r="T1585" s="192">
        <f t="shared" si="842"/>
        <v>0</v>
      </c>
      <c r="U1585" s="76">
        <f t="shared" si="843"/>
        <v>0</v>
      </c>
      <c r="V1585" s="123">
        <f t="shared" si="844"/>
        <v>0</v>
      </c>
      <c r="W1585" s="191"/>
      <c r="X1585" s="170"/>
      <c r="Y1585" s="74">
        <f t="shared" si="829"/>
        <v>0</v>
      </c>
      <c r="Z1585" s="188"/>
      <c r="AA1585" s="130">
        <f t="shared" si="845"/>
        <v>0</v>
      </c>
      <c r="AB1585" s="74">
        <f t="shared" si="846"/>
        <v>0</v>
      </c>
      <c r="AC1585" s="356"/>
      <c r="AD1585" s="130" cm="1">
        <f t="array" ref="AD1585">IFERROR(ROUND((_xlfn.IFS(offer_sale_type="поставка",AB1585,offer_sale_type="транзит",S1585)*(1+AC1585))/E1585,2),0)</f>
        <v>0</v>
      </c>
      <c r="AE1585" s="74">
        <f t="shared" si="847"/>
        <v>0</v>
      </c>
      <c r="AF1585" s="123" cm="1">
        <f t="array" ref="AF1585">IFERROR(ROUND(_xlfn.IFS(offer_sale_type="поставка",AB1585,offer_sale_type="транзит",S1585)*AC1585,2),0)</f>
        <v>0</v>
      </c>
      <c r="AG1585" s="130">
        <f t="shared" si="830"/>
        <v>0</v>
      </c>
      <c r="AH1585" s="74">
        <f t="shared" si="831"/>
        <v>0</v>
      </c>
      <c r="AI1585" s="123">
        <f t="shared" si="832"/>
        <v>0</v>
      </c>
      <c r="AJ1585" s="118">
        <f t="shared" si="848"/>
        <v>0</v>
      </c>
      <c r="AK1585" s="74">
        <f t="shared" si="849"/>
        <v>0</v>
      </c>
      <c r="AL1585" s="174">
        <f t="shared" si="850"/>
        <v>0</v>
      </c>
      <c r="AM1585" s="175">
        <f t="shared" si="833"/>
        <v>0</v>
      </c>
      <c r="AN1585" s="130">
        <f t="shared" si="851"/>
        <v>0</v>
      </c>
      <c r="AO1585" s="74">
        <f t="shared" si="834"/>
        <v>0</v>
      </c>
      <c r="AP1585" s="123">
        <f t="shared" si="852"/>
        <v>0</v>
      </c>
      <c r="AQ1585" s="118">
        <f t="shared" si="835"/>
        <v>0</v>
      </c>
      <c r="AR1585" s="82" t="str">
        <f t="shared" si="853"/>
        <v>https://www.alta.ru/tnved/code//</v>
      </c>
      <c r="AS1585" s="157"/>
      <c r="AT1585" s="162"/>
      <c r="AU1585" s="74">
        <f t="shared" si="836"/>
        <v>0</v>
      </c>
      <c r="AV1585" s="157"/>
      <c r="AW1585" s="75">
        <f>_xlfn.IFNA(VLOOKUP(L1585,list_vat[],3,FALSE),0)</f>
        <v>0</v>
      </c>
      <c r="AX1585" s="74">
        <f t="shared" si="854"/>
        <v>0</v>
      </c>
      <c r="AY1585" s="74">
        <f t="shared" si="855"/>
        <v>0</v>
      </c>
      <c r="AZ1585" s="130">
        <f t="shared" si="856"/>
        <v>0</v>
      </c>
      <c r="BA1585" s="74">
        <f t="shared" si="837"/>
        <v>0</v>
      </c>
      <c r="BB1585" s="193">
        <f t="shared" si="857"/>
        <v>0</v>
      </c>
      <c r="BC1585" s="102">
        <f t="shared" si="858"/>
        <v>0</v>
      </c>
      <c r="BD1585" s="102">
        <f t="shared" si="859"/>
        <v>0</v>
      </c>
      <c r="BE1585" s="413" t="s">
        <v>69</v>
      </c>
    </row>
    <row r="1586" spans="1:57" s="65" customFormat="1" ht="12" customHeight="1" x14ac:dyDescent="0.2">
      <c r="A1586" s="43">
        <v>1571</v>
      </c>
      <c r="B1586" s="166"/>
      <c r="C1586" s="166"/>
      <c r="D1586" s="166"/>
      <c r="E1586" s="162"/>
      <c r="F1586" s="166"/>
      <c r="G1586" s="162"/>
      <c r="H1586" s="162"/>
      <c r="I1586" s="189">
        <f t="shared" si="838"/>
        <v>0</v>
      </c>
      <c r="J1586" s="195"/>
      <c r="K1586" s="162"/>
      <c r="L1586" s="168"/>
      <c r="M1586" s="75">
        <f>_xlfn.XLOOKUP(L1586,list_vat[Страна],list_vat[Ставка НДС %],0,0)</f>
        <v>0</v>
      </c>
      <c r="N1586" s="162">
        <f t="shared" si="839"/>
        <v>0</v>
      </c>
      <c r="O1586" s="169"/>
      <c r="P1586" s="74">
        <f t="shared" si="860"/>
        <v>0</v>
      </c>
      <c r="Q1586" s="162"/>
      <c r="R1586" s="162" t="str">
        <f t="shared" si="840"/>
        <v>введи курс</v>
      </c>
      <c r="S1586" s="196">
        <f t="shared" si="841"/>
        <v>0</v>
      </c>
      <c r="T1586" s="192">
        <f t="shared" si="842"/>
        <v>0</v>
      </c>
      <c r="U1586" s="76">
        <f t="shared" si="843"/>
        <v>0</v>
      </c>
      <c r="V1586" s="123">
        <f t="shared" si="844"/>
        <v>0</v>
      </c>
      <c r="W1586" s="191"/>
      <c r="X1586" s="170"/>
      <c r="Y1586" s="74">
        <f t="shared" si="829"/>
        <v>0</v>
      </c>
      <c r="Z1586" s="188"/>
      <c r="AA1586" s="130">
        <f t="shared" si="845"/>
        <v>0</v>
      </c>
      <c r="AB1586" s="74">
        <f t="shared" si="846"/>
        <v>0</v>
      </c>
      <c r="AC1586" s="356"/>
      <c r="AD1586" s="130" cm="1">
        <f t="array" ref="AD1586">IFERROR(ROUND((_xlfn.IFS(offer_sale_type="поставка",AB1586,offer_sale_type="транзит",S1586)*(1+AC1586))/E1586,2),0)</f>
        <v>0</v>
      </c>
      <c r="AE1586" s="74">
        <f t="shared" si="847"/>
        <v>0</v>
      </c>
      <c r="AF1586" s="123" cm="1">
        <f t="array" ref="AF1586">IFERROR(ROUND(_xlfn.IFS(offer_sale_type="поставка",AB1586,offer_sale_type="транзит",S1586)*AC1586,2),0)</f>
        <v>0</v>
      </c>
      <c r="AG1586" s="130">
        <f t="shared" si="830"/>
        <v>0</v>
      </c>
      <c r="AH1586" s="74">
        <f t="shared" si="831"/>
        <v>0</v>
      </c>
      <c r="AI1586" s="123">
        <f t="shared" si="832"/>
        <v>0</v>
      </c>
      <c r="AJ1586" s="118">
        <f t="shared" si="848"/>
        <v>0</v>
      </c>
      <c r="AK1586" s="74">
        <f t="shared" si="849"/>
        <v>0</v>
      </c>
      <c r="AL1586" s="174">
        <f t="shared" si="850"/>
        <v>0</v>
      </c>
      <c r="AM1586" s="175">
        <f t="shared" si="833"/>
        <v>0</v>
      </c>
      <c r="AN1586" s="130">
        <f t="shared" si="851"/>
        <v>0</v>
      </c>
      <c r="AO1586" s="74">
        <f t="shared" si="834"/>
        <v>0</v>
      </c>
      <c r="AP1586" s="123">
        <f t="shared" si="852"/>
        <v>0</v>
      </c>
      <c r="AQ1586" s="118">
        <f t="shared" si="835"/>
        <v>0</v>
      </c>
      <c r="AR1586" s="82" t="str">
        <f t="shared" si="853"/>
        <v>https://www.alta.ru/tnved/code//</v>
      </c>
      <c r="AS1586" s="157"/>
      <c r="AT1586" s="162"/>
      <c r="AU1586" s="74">
        <f t="shared" si="836"/>
        <v>0</v>
      </c>
      <c r="AV1586" s="157"/>
      <c r="AW1586" s="75">
        <f>_xlfn.IFNA(VLOOKUP(L1586,list_vat[],3,FALSE),0)</f>
        <v>0</v>
      </c>
      <c r="AX1586" s="74">
        <f t="shared" si="854"/>
        <v>0</v>
      </c>
      <c r="AY1586" s="74">
        <f t="shared" si="855"/>
        <v>0</v>
      </c>
      <c r="AZ1586" s="130">
        <f t="shared" si="856"/>
        <v>0</v>
      </c>
      <c r="BA1586" s="74">
        <f t="shared" si="837"/>
        <v>0</v>
      </c>
      <c r="BB1586" s="193">
        <f t="shared" si="857"/>
        <v>0</v>
      </c>
      <c r="BC1586" s="102">
        <f t="shared" si="858"/>
        <v>0</v>
      </c>
      <c r="BD1586" s="102">
        <f t="shared" si="859"/>
        <v>0</v>
      </c>
      <c r="BE1586" s="413" t="s">
        <v>69</v>
      </c>
    </row>
    <row r="1587" spans="1:57" s="65" customFormat="1" ht="12" customHeight="1" x14ac:dyDescent="0.2">
      <c r="A1587" s="43">
        <v>1572</v>
      </c>
      <c r="B1587" s="166"/>
      <c r="C1587" s="166"/>
      <c r="D1587" s="166"/>
      <c r="E1587" s="162"/>
      <c r="F1587" s="166"/>
      <c r="G1587" s="162"/>
      <c r="H1587" s="162"/>
      <c r="I1587" s="189">
        <f t="shared" si="838"/>
        <v>0</v>
      </c>
      <c r="J1587" s="195"/>
      <c r="K1587" s="162"/>
      <c r="L1587" s="168"/>
      <c r="M1587" s="75">
        <f>_xlfn.XLOOKUP(L1587,list_vat[Страна],list_vat[Ставка НДС %],0,0)</f>
        <v>0</v>
      </c>
      <c r="N1587" s="162">
        <f t="shared" si="839"/>
        <v>0</v>
      </c>
      <c r="O1587" s="169"/>
      <c r="P1587" s="74">
        <f t="shared" si="860"/>
        <v>0</v>
      </c>
      <c r="Q1587" s="162"/>
      <c r="R1587" s="162" t="str">
        <f t="shared" si="840"/>
        <v>введи курс</v>
      </c>
      <c r="S1587" s="196">
        <f t="shared" si="841"/>
        <v>0</v>
      </c>
      <c r="T1587" s="192">
        <f t="shared" si="842"/>
        <v>0</v>
      </c>
      <c r="U1587" s="76">
        <f t="shared" si="843"/>
        <v>0</v>
      </c>
      <c r="V1587" s="123">
        <f t="shared" si="844"/>
        <v>0</v>
      </c>
      <c r="W1587" s="191"/>
      <c r="X1587" s="170"/>
      <c r="Y1587" s="74">
        <f t="shared" si="829"/>
        <v>0</v>
      </c>
      <c r="Z1587" s="188"/>
      <c r="AA1587" s="130">
        <f t="shared" si="845"/>
        <v>0</v>
      </c>
      <c r="AB1587" s="74">
        <f t="shared" si="846"/>
        <v>0</v>
      </c>
      <c r="AC1587" s="356"/>
      <c r="AD1587" s="130" cm="1">
        <f t="array" ref="AD1587">IFERROR(ROUND((_xlfn.IFS(offer_sale_type="поставка",AB1587,offer_sale_type="транзит",S1587)*(1+AC1587))/E1587,2),0)</f>
        <v>0</v>
      </c>
      <c r="AE1587" s="74">
        <f t="shared" si="847"/>
        <v>0</v>
      </c>
      <c r="AF1587" s="123" cm="1">
        <f t="array" ref="AF1587">IFERROR(ROUND(_xlfn.IFS(offer_sale_type="поставка",AB1587,offer_sale_type="транзит",S1587)*AC1587,2),0)</f>
        <v>0</v>
      </c>
      <c r="AG1587" s="130">
        <f t="shared" si="830"/>
        <v>0</v>
      </c>
      <c r="AH1587" s="74">
        <f t="shared" si="831"/>
        <v>0</v>
      </c>
      <c r="AI1587" s="123">
        <f t="shared" si="832"/>
        <v>0</v>
      </c>
      <c r="AJ1587" s="118">
        <f t="shared" si="848"/>
        <v>0</v>
      </c>
      <c r="AK1587" s="74">
        <f t="shared" si="849"/>
        <v>0</v>
      </c>
      <c r="AL1587" s="174">
        <f t="shared" si="850"/>
        <v>0</v>
      </c>
      <c r="AM1587" s="175">
        <f t="shared" si="833"/>
        <v>0</v>
      </c>
      <c r="AN1587" s="130">
        <f t="shared" si="851"/>
        <v>0</v>
      </c>
      <c r="AO1587" s="74">
        <f t="shared" si="834"/>
        <v>0</v>
      </c>
      <c r="AP1587" s="123">
        <f t="shared" si="852"/>
        <v>0</v>
      </c>
      <c r="AQ1587" s="118">
        <f t="shared" si="835"/>
        <v>0</v>
      </c>
      <c r="AR1587" s="82" t="str">
        <f t="shared" si="853"/>
        <v>https://www.alta.ru/tnved/code//</v>
      </c>
      <c r="AS1587" s="157"/>
      <c r="AT1587" s="162"/>
      <c r="AU1587" s="74">
        <f t="shared" si="836"/>
        <v>0</v>
      </c>
      <c r="AV1587" s="157"/>
      <c r="AW1587" s="75">
        <f>_xlfn.IFNA(VLOOKUP(L1587,list_vat[],3,FALSE),0)</f>
        <v>0</v>
      </c>
      <c r="AX1587" s="74">
        <f t="shared" si="854"/>
        <v>0</v>
      </c>
      <c r="AY1587" s="74">
        <f t="shared" si="855"/>
        <v>0</v>
      </c>
      <c r="AZ1587" s="130">
        <f t="shared" si="856"/>
        <v>0</v>
      </c>
      <c r="BA1587" s="74">
        <f t="shared" si="837"/>
        <v>0</v>
      </c>
      <c r="BB1587" s="193">
        <f t="shared" si="857"/>
        <v>0</v>
      </c>
      <c r="BC1587" s="102">
        <f t="shared" si="858"/>
        <v>0</v>
      </c>
      <c r="BD1587" s="102">
        <f t="shared" si="859"/>
        <v>0</v>
      </c>
      <c r="BE1587" s="413" t="s">
        <v>69</v>
      </c>
    </row>
    <row r="1588" spans="1:57" s="65" customFormat="1" ht="12" customHeight="1" x14ac:dyDescent="0.2">
      <c r="A1588" s="43">
        <v>1573</v>
      </c>
      <c r="B1588" s="166"/>
      <c r="C1588" s="166"/>
      <c r="D1588" s="166"/>
      <c r="E1588" s="162"/>
      <c r="F1588" s="166"/>
      <c r="G1588" s="162"/>
      <c r="H1588" s="162"/>
      <c r="I1588" s="189">
        <f t="shared" si="838"/>
        <v>0</v>
      </c>
      <c r="J1588" s="195"/>
      <c r="K1588" s="162"/>
      <c r="L1588" s="168"/>
      <c r="M1588" s="75">
        <f>_xlfn.XLOOKUP(L1588,list_vat[Страна],list_vat[Ставка НДС %],0,0)</f>
        <v>0</v>
      </c>
      <c r="N1588" s="162">
        <f t="shared" si="839"/>
        <v>0</v>
      </c>
      <c r="O1588" s="169"/>
      <c r="P1588" s="74">
        <f t="shared" si="860"/>
        <v>0</v>
      </c>
      <c r="Q1588" s="162"/>
      <c r="R1588" s="162" t="str">
        <f t="shared" si="840"/>
        <v>введи курс</v>
      </c>
      <c r="S1588" s="196">
        <f t="shared" si="841"/>
        <v>0</v>
      </c>
      <c r="T1588" s="192">
        <f t="shared" si="842"/>
        <v>0</v>
      </c>
      <c r="U1588" s="76">
        <f t="shared" si="843"/>
        <v>0</v>
      </c>
      <c r="V1588" s="123">
        <f t="shared" si="844"/>
        <v>0</v>
      </c>
      <c r="W1588" s="191"/>
      <c r="X1588" s="170"/>
      <c r="Y1588" s="74">
        <f t="shared" si="829"/>
        <v>0</v>
      </c>
      <c r="Z1588" s="188"/>
      <c r="AA1588" s="130">
        <f t="shared" si="845"/>
        <v>0</v>
      </c>
      <c r="AB1588" s="74">
        <f t="shared" si="846"/>
        <v>0</v>
      </c>
      <c r="AC1588" s="356"/>
      <c r="AD1588" s="130" cm="1">
        <f t="array" ref="AD1588">IFERROR(ROUND((_xlfn.IFS(offer_sale_type="поставка",AB1588,offer_sale_type="транзит",S1588)*(1+AC1588))/E1588,2),0)</f>
        <v>0</v>
      </c>
      <c r="AE1588" s="74">
        <f t="shared" si="847"/>
        <v>0</v>
      </c>
      <c r="AF1588" s="123" cm="1">
        <f t="array" ref="AF1588">IFERROR(ROUND(_xlfn.IFS(offer_sale_type="поставка",AB1588,offer_sale_type="транзит",S1588)*AC1588,2),0)</f>
        <v>0</v>
      </c>
      <c r="AG1588" s="130">
        <f t="shared" si="830"/>
        <v>0</v>
      </c>
      <c r="AH1588" s="74">
        <f t="shared" si="831"/>
        <v>0</v>
      </c>
      <c r="AI1588" s="123">
        <f t="shared" si="832"/>
        <v>0</v>
      </c>
      <c r="AJ1588" s="118">
        <f t="shared" si="848"/>
        <v>0</v>
      </c>
      <c r="AK1588" s="74">
        <f t="shared" si="849"/>
        <v>0</v>
      </c>
      <c r="AL1588" s="174">
        <f t="shared" si="850"/>
        <v>0</v>
      </c>
      <c r="AM1588" s="175">
        <f t="shared" si="833"/>
        <v>0</v>
      </c>
      <c r="AN1588" s="130">
        <f t="shared" si="851"/>
        <v>0</v>
      </c>
      <c r="AO1588" s="74">
        <f t="shared" si="834"/>
        <v>0</v>
      </c>
      <c r="AP1588" s="123">
        <f t="shared" si="852"/>
        <v>0</v>
      </c>
      <c r="AQ1588" s="118">
        <f t="shared" si="835"/>
        <v>0</v>
      </c>
      <c r="AR1588" s="82" t="str">
        <f t="shared" si="853"/>
        <v>https://www.alta.ru/tnved/code//</v>
      </c>
      <c r="AS1588" s="157"/>
      <c r="AT1588" s="162"/>
      <c r="AU1588" s="74">
        <f t="shared" si="836"/>
        <v>0</v>
      </c>
      <c r="AV1588" s="157"/>
      <c r="AW1588" s="75">
        <f>_xlfn.IFNA(VLOOKUP(L1588,list_vat[],3,FALSE),0)</f>
        <v>0</v>
      </c>
      <c r="AX1588" s="74">
        <f t="shared" si="854"/>
        <v>0</v>
      </c>
      <c r="AY1588" s="74">
        <f t="shared" si="855"/>
        <v>0</v>
      </c>
      <c r="AZ1588" s="130">
        <f t="shared" si="856"/>
        <v>0</v>
      </c>
      <c r="BA1588" s="74">
        <f t="shared" si="837"/>
        <v>0</v>
      </c>
      <c r="BB1588" s="193">
        <f t="shared" si="857"/>
        <v>0</v>
      </c>
      <c r="BC1588" s="102">
        <f t="shared" si="858"/>
        <v>0</v>
      </c>
      <c r="BD1588" s="102">
        <f t="shared" si="859"/>
        <v>0</v>
      </c>
      <c r="BE1588" s="413" t="s">
        <v>69</v>
      </c>
    </row>
    <row r="1589" spans="1:57" s="65" customFormat="1" ht="12" customHeight="1" x14ac:dyDescent="0.2">
      <c r="A1589" s="43">
        <v>1574</v>
      </c>
      <c r="B1589" s="166"/>
      <c r="C1589" s="166"/>
      <c r="D1589" s="166"/>
      <c r="E1589" s="162"/>
      <c r="F1589" s="166"/>
      <c r="G1589" s="162"/>
      <c r="H1589" s="162"/>
      <c r="I1589" s="189">
        <f t="shared" si="838"/>
        <v>0</v>
      </c>
      <c r="J1589" s="195"/>
      <c r="K1589" s="162"/>
      <c r="L1589" s="168"/>
      <c r="M1589" s="75">
        <f>_xlfn.XLOOKUP(L1589,list_vat[Страна],list_vat[Ставка НДС %],0,0)</f>
        <v>0</v>
      </c>
      <c r="N1589" s="162">
        <f t="shared" si="839"/>
        <v>0</v>
      </c>
      <c r="O1589" s="169"/>
      <c r="P1589" s="74">
        <f t="shared" si="860"/>
        <v>0</v>
      </c>
      <c r="Q1589" s="162"/>
      <c r="R1589" s="162" t="str">
        <f t="shared" si="840"/>
        <v>введи курс</v>
      </c>
      <c r="S1589" s="196">
        <f t="shared" si="841"/>
        <v>0</v>
      </c>
      <c r="T1589" s="192">
        <f t="shared" si="842"/>
        <v>0</v>
      </c>
      <c r="U1589" s="76">
        <f t="shared" si="843"/>
        <v>0</v>
      </c>
      <c r="V1589" s="123">
        <f t="shared" si="844"/>
        <v>0</v>
      </c>
      <c r="W1589" s="191"/>
      <c r="X1589" s="170"/>
      <c r="Y1589" s="74">
        <f t="shared" si="829"/>
        <v>0</v>
      </c>
      <c r="Z1589" s="188"/>
      <c r="AA1589" s="130">
        <f t="shared" si="845"/>
        <v>0</v>
      </c>
      <c r="AB1589" s="74">
        <f t="shared" si="846"/>
        <v>0</v>
      </c>
      <c r="AC1589" s="356"/>
      <c r="AD1589" s="130" cm="1">
        <f t="array" ref="AD1589">IFERROR(ROUND((_xlfn.IFS(offer_sale_type="поставка",AB1589,offer_sale_type="транзит",S1589)*(1+AC1589))/E1589,2),0)</f>
        <v>0</v>
      </c>
      <c r="AE1589" s="74">
        <f t="shared" si="847"/>
        <v>0</v>
      </c>
      <c r="AF1589" s="123" cm="1">
        <f t="array" ref="AF1589">IFERROR(ROUND(_xlfn.IFS(offer_sale_type="поставка",AB1589,offer_sale_type="транзит",S1589)*AC1589,2),0)</f>
        <v>0</v>
      </c>
      <c r="AG1589" s="130">
        <f t="shared" si="830"/>
        <v>0</v>
      </c>
      <c r="AH1589" s="74">
        <f t="shared" si="831"/>
        <v>0</v>
      </c>
      <c r="AI1589" s="123">
        <f t="shared" si="832"/>
        <v>0</v>
      </c>
      <c r="AJ1589" s="118">
        <f t="shared" si="848"/>
        <v>0</v>
      </c>
      <c r="AK1589" s="74">
        <f t="shared" si="849"/>
        <v>0</v>
      </c>
      <c r="AL1589" s="174">
        <f t="shared" si="850"/>
        <v>0</v>
      </c>
      <c r="AM1589" s="175">
        <f t="shared" si="833"/>
        <v>0</v>
      </c>
      <c r="AN1589" s="130">
        <f t="shared" si="851"/>
        <v>0</v>
      </c>
      <c r="AO1589" s="74">
        <f t="shared" si="834"/>
        <v>0</v>
      </c>
      <c r="AP1589" s="123">
        <f t="shared" si="852"/>
        <v>0</v>
      </c>
      <c r="AQ1589" s="118">
        <f t="shared" si="835"/>
        <v>0</v>
      </c>
      <c r="AR1589" s="82" t="str">
        <f t="shared" si="853"/>
        <v>https://www.alta.ru/tnved/code//</v>
      </c>
      <c r="AS1589" s="157"/>
      <c r="AT1589" s="162"/>
      <c r="AU1589" s="74">
        <f t="shared" si="836"/>
        <v>0</v>
      </c>
      <c r="AV1589" s="157"/>
      <c r="AW1589" s="75">
        <f>_xlfn.IFNA(VLOOKUP(L1589,list_vat[],3,FALSE),0)</f>
        <v>0</v>
      </c>
      <c r="AX1589" s="74">
        <f t="shared" si="854"/>
        <v>0</v>
      </c>
      <c r="AY1589" s="74">
        <f t="shared" si="855"/>
        <v>0</v>
      </c>
      <c r="AZ1589" s="130">
        <f t="shared" si="856"/>
        <v>0</v>
      </c>
      <c r="BA1589" s="74">
        <f t="shared" si="837"/>
        <v>0</v>
      </c>
      <c r="BB1589" s="193">
        <f t="shared" si="857"/>
        <v>0</v>
      </c>
      <c r="BC1589" s="102">
        <f t="shared" si="858"/>
        <v>0</v>
      </c>
      <c r="BD1589" s="102">
        <f t="shared" si="859"/>
        <v>0</v>
      </c>
      <c r="BE1589" s="413" t="s">
        <v>69</v>
      </c>
    </row>
    <row r="1590" spans="1:57" s="65" customFormat="1" ht="12" customHeight="1" x14ac:dyDescent="0.2">
      <c r="A1590" s="43">
        <v>1575</v>
      </c>
      <c r="B1590" s="166"/>
      <c r="C1590" s="166"/>
      <c r="D1590" s="166"/>
      <c r="E1590" s="162"/>
      <c r="F1590" s="166"/>
      <c r="G1590" s="162"/>
      <c r="H1590" s="162"/>
      <c r="I1590" s="189">
        <f t="shared" si="838"/>
        <v>0</v>
      </c>
      <c r="J1590" s="195"/>
      <c r="K1590" s="162"/>
      <c r="L1590" s="168"/>
      <c r="M1590" s="75">
        <f>_xlfn.XLOOKUP(L1590,list_vat[Страна],list_vat[Ставка НДС %],0,0)</f>
        <v>0</v>
      </c>
      <c r="N1590" s="162">
        <f t="shared" si="839"/>
        <v>0</v>
      </c>
      <c r="O1590" s="169"/>
      <c r="P1590" s="74">
        <f t="shared" si="860"/>
        <v>0</v>
      </c>
      <c r="Q1590" s="162"/>
      <c r="R1590" s="162" t="str">
        <f t="shared" si="840"/>
        <v>введи курс</v>
      </c>
      <c r="S1590" s="196">
        <f t="shared" si="841"/>
        <v>0</v>
      </c>
      <c r="T1590" s="192">
        <f t="shared" si="842"/>
        <v>0</v>
      </c>
      <c r="U1590" s="76">
        <f t="shared" si="843"/>
        <v>0</v>
      </c>
      <c r="V1590" s="123">
        <f t="shared" si="844"/>
        <v>0</v>
      </c>
      <c r="W1590" s="191"/>
      <c r="X1590" s="170"/>
      <c r="Y1590" s="74">
        <f t="shared" si="829"/>
        <v>0</v>
      </c>
      <c r="Z1590" s="188"/>
      <c r="AA1590" s="130">
        <f t="shared" si="845"/>
        <v>0</v>
      </c>
      <c r="AB1590" s="74">
        <f t="shared" si="846"/>
        <v>0</v>
      </c>
      <c r="AC1590" s="356"/>
      <c r="AD1590" s="130" cm="1">
        <f t="array" ref="AD1590">IFERROR(ROUND((_xlfn.IFS(offer_sale_type="поставка",AB1590,offer_sale_type="транзит",S1590)*(1+AC1590))/E1590,2),0)</f>
        <v>0</v>
      </c>
      <c r="AE1590" s="74">
        <f t="shared" si="847"/>
        <v>0</v>
      </c>
      <c r="AF1590" s="123" cm="1">
        <f t="array" ref="AF1590">IFERROR(ROUND(_xlfn.IFS(offer_sale_type="поставка",AB1590,offer_sale_type="транзит",S1590)*AC1590,2),0)</f>
        <v>0</v>
      </c>
      <c r="AG1590" s="130">
        <f t="shared" si="830"/>
        <v>0</v>
      </c>
      <c r="AH1590" s="74">
        <f t="shared" si="831"/>
        <v>0</v>
      </c>
      <c r="AI1590" s="123">
        <f t="shared" si="832"/>
        <v>0</v>
      </c>
      <c r="AJ1590" s="118">
        <f t="shared" si="848"/>
        <v>0</v>
      </c>
      <c r="AK1590" s="74">
        <f t="shared" si="849"/>
        <v>0</v>
      </c>
      <c r="AL1590" s="174">
        <f t="shared" si="850"/>
        <v>0</v>
      </c>
      <c r="AM1590" s="175">
        <f t="shared" si="833"/>
        <v>0</v>
      </c>
      <c r="AN1590" s="130">
        <f t="shared" si="851"/>
        <v>0</v>
      </c>
      <c r="AO1590" s="74">
        <f t="shared" si="834"/>
        <v>0</v>
      </c>
      <c r="AP1590" s="123">
        <f t="shared" si="852"/>
        <v>0</v>
      </c>
      <c r="AQ1590" s="118">
        <f t="shared" si="835"/>
        <v>0</v>
      </c>
      <c r="AR1590" s="82" t="str">
        <f t="shared" si="853"/>
        <v>https://www.alta.ru/tnved/code//</v>
      </c>
      <c r="AS1590" s="157"/>
      <c r="AT1590" s="162"/>
      <c r="AU1590" s="74">
        <f t="shared" si="836"/>
        <v>0</v>
      </c>
      <c r="AV1590" s="157"/>
      <c r="AW1590" s="75">
        <f>_xlfn.IFNA(VLOOKUP(L1590,list_vat[],3,FALSE),0)</f>
        <v>0</v>
      </c>
      <c r="AX1590" s="74">
        <f t="shared" si="854"/>
        <v>0</v>
      </c>
      <c r="AY1590" s="74">
        <f t="shared" si="855"/>
        <v>0</v>
      </c>
      <c r="AZ1590" s="130">
        <f t="shared" si="856"/>
        <v>0</v>
      </c>
      <c r="BA1590" s="74">
        <f t="shared" si="837"/>
        <v>0</v>
      </c>
      <c r="BB1590" s="193">
        <f t="shared" si="857"/>
        <v>0</v>
      </c>
      <c r="BC1590" s="102">
        <f t="shared" si="858"/>
        <v>0</v>
      </c>
      <c r="BD1590" s="102">
        <f t="shared" si="859"/>
        <v>0</v>
      </c>
      <c r="BE1590" s="413" t="s">
        <v>69</v>
      </c>
    </row>
    <row r="1591" spans="1:57" s="65" customFormat="1" ht="12" customHeight="1" x14ac:dyDescent="0.2">
      <c r="A1591" s="43">
        <v>1576</v>
      </c>
      <c r="B1591" s="166"/>
      <c r="C1591" s="166"/>
      <c r="D1591" s="166"/>
      <c r="E1591" s="162"/>
      <c r="F1591" s="166"/>
      <c r="G1591" s="162"/>
      <c r="H1591" s="162"/>
      <c r="I1591" s="189">
        <f t="shared" si="838"/>
        <v>0</v>
      </c>
      <c r="J1591" s="195"/>
      <c r="K1591" s="162"/>
      <c r="L1591" s="168"/>
      <c r="M1591" s="75">
        <f>_xlfn.XLOOKUP(L1591,list_vat[Страна],list_vat[Ставка НДС %],0,0)</f>
        <v>0</v>
      </c>
      <c r="N1591" s="162">
        <f t="shared" si="839"/>
        <v>0</v>
      </c>
      <c r="O1591" s="169"/>
      <c r="P1591" s="74">
        <f t="shared" si="860"/>
        <v>0</v>
      </c>
      <c r="Q1591" s="162"/>
      <c r="R1591" s="162" t="str">
        <f t="shared" si="840"/>
        <v>введи курс</v>
      </c>
      <c r="S1591" s="196">
        <f t="shared" si="841"/>
        <v>0</v>
      </c>
      <c r="T1591" s="192">
        <f t="shared" si="842"/>
        <v>0</v>
      </c>
      <c r="U1591" s="76">
        <f t="shared" si="843"/>
        <v>0</v>
      </c>
      <c r="V1591" s="123">
        <f t="shared" si="844"/>
        <v>0</v>
      </c>
      <c r="W1591" s="191"/>
      <c r="X1591" s="170"/>
      <c r="Y1591" s="74">
        <f t="shared" si="829"/>
        <v>0</v>
      </c>
      <c r="Z1591" s="188"/>
      <c r="AA1591" s="130">
        <f t="shared" si="845"/>
        <v>0</v>
      </c>
      <c r="AB1591" s="74">
        <f t="shared" si="846"/>
        <v>0</v>
      </c>
      <c r="AC1591" s="356"/>
      <c r="AD1591" s="130" cm="1">
        <f t="array" ref="AD1591">IFERROR(ROUND((_xlfn.IFS(offer_sale_type="поставка",AB1591,offer_sale_type="транзит",S1591)*(1+AC1591))/E1591,2),0)</f>
        <v>0</v>
      </c>
      <c r="AE1591" s="74">
        <f t="shared" si="847"/>
        <v>0</v>
      </c>
      <c r="AF1591" s="123" cm="1">
        <f t="array" ref="AF1591">IFERROR(ROUND(_xlfn.IFS(offer_sale_type="поставка",AB1591,offer_sale_type="транзит",S1591)*AC1591,2),0)</f>
        <v>0</v>
      </c>
      <c r="AG1591" s="130">
        <f t="shared" si="830"/>
        <v>0</v>
      </c>
      <c r="AH1591" s="74">
        <f t="shared" si="831"/>
        <v>0</v>
      </c>
      <c r="AI1591" s="123">
        <f t="shared" si="832"/>
        <v>0</v>
      </c>
      <c r="AJ1591" s="118">
        <f t="shared" si="848"/>
        <v>0</v>
      </c>
      <c r="AK1591" s="74">
        <f t="shared" si="849"/>
        <v>0</v>
      </c>
      <c r="AL1591" s="174">
        <f t="shared" si="850"/>
        <v>0</v>
      </c>
      <c r="AM1591" s="175">
        <f t="shared" si="833"/>
        <v>0</v>
      </c>
      <c r="AN1591" s="130">
        <f t="shared" si="851"/>
        <v>0</v>
      </c>
      <c r="AO1591" s="74">
        <f t="shared" si="834"/>
        <v>0</v>
      </c>
      <c r="AP1591" s="123">
        <f t="shared" si="852"/>
        <v>0</v>
      </c>
      <c r="AQ1591" s="118">
        <f t="shared" si="835"/>
        <v>0</v>
      </c>
      <c r="AR1591" s="82" t="str">
        <f t="shared" si="853"/>
        <v>https://www.alta.ru/tnved/code//</v>
      </c>
      <c r="AS1591" s="157"/>
      <c r="AT1591" s="162"/>
      <c r="AU1591" s="74">
        <f t="shared" si="836"/>
        <v>0</v>
      </c>
      <c r="AV1591" s="157"/>
      <c r="AW1591" s="75">
        <f>_xlfn.IFNA(VLOOKUP(L1591,list_vat[],3,FALSE),0)</f>
        <v>0</v>
      </c>
      <c r="AX1591" s="74">
        <f t="shared" si="854"/>
        <v>0</v>
      </c>
      <c r="AY1591" s="74">
        <f t="shared" si="855"/>
        <v>0</v>
      </c>
      <c r="AZ1591" s="130">
        <f t="shared" si="856"/>
        <v>0</v>
      </c>
      <c r="BA1591" s="74">
        <f t="shared" si="837"/>
        <v>0</v>
      </c>
      <c r="BB1591" s="193">
        <f t="shared" si="857"/>
        <v>0</v>
      </c>
      <c r="BC1591" s="102">
        <f t="shared" si="858"/>
        <v>0</v>
      </c>
      <c r="BD1591" s="102">
        <f t="shared" si="859"/>
        <v>0</v>
      </c>
      <c r="BE1591" s="413" t="s">
        <v>69</v>
      </c>
    </row>
    <row r="1592" spans="1:57" s="65" customFormat="1" ht="12" customHeight="1" x14ac:dyDescent="0.2">
      <c r="A1592" s="43">
        <v>1577</v>
      </c>
      <c r="B1592" s="166"/>
      <c r="C1592" s="166"/>
      <c r="D1592" s="166"/>
      <c r="E1592" s="162"/>
      <c r="F1592" s="166"/>
      <c r="G1592" s="162"/>
      <c r="H1592" s="162"/>
      <c r="I1592" s="189">
        <f t="shared" si="838"/>
        <v>0</v>
      </c>
      <c r="J1592" s="195"/>
      <c r="K1592" s="162"/>
      <c r="L1592" s="168"/>
      <c r="M1592" s="75">
        <f>_xlfn.XLOOKUP(L1592,list_vat[Страна],list_vat[Ставка НДС %],0,0)</f>
        <v>0</v>
      </c>
      <c r="N1592" s="162">
        <f t="shared" si="839"/>
        <v>0</v>
      </c>
      <c r="O1592" s="169"/>
      <c r="P1592" s="74">
        <f t="shared" si="860"/>
        <v>0</v>
      </c>
      <c r="Q1592" s="162"/>
      <c r="R1592" s="162" t="str">
        <f t="shared" si="840"/>
        <v>введи курс</v>
      </c>
      <c r="S1592" s="196">
        <f t="shared" si="841"/>
        <v>0</v>
      </c>
      <c r="T1592" s="192">
        <f t="shared" si="842"/>
        <v>0</v>
      </c>
      <c r="U1592" s="76">
        <f t="shared" si="843"/>
        <v>0</v>
      </c>
      <c r="V1592" s="123">
        <f t="shared" si="844"/>
        <v>0</v>
      </c>
      <c r="W1592" s="191"/>
      <c r="X1592" s="170"/>
      <c r="Y1592" s="74">
        <f t="shared" si="829"/>
        <v>0</v>
      </c>
      <c r="Z1592" s="188"/>
      <c r="AA1592" s="130">
        <f t="shared" si="845"/>
        <v>0</v>
      </c>
      <c r="AB1592" s="74">
        <f t="shared" si="846"/>
        <v>0</v>
      </c>
      <c r="AC1592" s="356"/>
      <c r="AD1592" s="130" cm="1">
        <f t="array" ref="AD1592">IFERROR(ROUND((_xlfn.IFS(offer_sale_type="поставка",AB1592,offer_sale_type="транзит",S1592)*(1+AC1592))/E1592,2),0)</f>
        <v>0</v>
      </c>
      <c r="AE1592" s="74">
        <f t="shared" si="847"/>
        <v>0</v>
      </c>
      <c r="AF1592" s="123" cm="1">
        <f t="array" ref="AF1592">IFERROR(ROUND(_xlfn.IFS(offer_sale_type="поставка",AB1592,offer_sale_type="транзит",S1592)*AC1592,2),0)</f>
        <v>0</v>
      </c>
      <c r="AG1592" s="130">
        <f t="shared" si="830"/>
        <v>0</v>
      </c>
      <c r="AH1592" s="74">
        <f t="shared" si="831"/>
        <v>0</v>
      </c>
      <c r="AI1592" s="123">
        <f t="shared" si="832"/>
        <v>0</v>
      </c>
      <c r="AJ1592" s="118">
        <f t="shared" si="848"/>
        <v>0</v>
      </c>
      <c r="AK1592" s="74">
        <f t="shared" si="849"/>
        <v>0</v>
      </c>
      <c r="AL1592" s="174">
        <f t="shared" si="850"/>
        <v>0</v>
      </c>
      <c r="AM1592" s="175">
        <f t="shared" si="833"/>
        <v>0</v>
      </c>
      <c r="AN1592" s="130">
        <f t="shared" si="851"/>
        <v>0</v>
      </c>
      <c r="AO1592" s="74">
        <f t="shared" si="834"/>
        <v>0</v>
      </c>
      <c r="AP1592" s="123">
        <f t="shared" si="852"/>
        <v>0</v>
      </c>
      <c r="AQ1592" s="118">
        <f t="shared" si="835"/>
        <v>0</v>
      </c>
      <c r="AR1592" s="82" t="str">
        <f t="shared" si="853"/>
        <v>https://www.alta.ru/tnved/code//</v>
      </c>
      <c r="AS1592" s="157"/>
      <c r="AT1592" s="162"/>
      <c r="AU1592" s="74">
        <f t="shared" si="836"/>
        <v>0</v>
      </c>
      <c r="AV1592" s="157"/>
      <c r="AW1592" s="75">
        <f>_xlfn.IFNA(VLOOKUP(L1592,list_vat[],3,FALSE),0)</f>
        <v>0</v>
      </c>
      <c r="AX1592" s="74">
        <f t="shared" si="854"/>
        <v>0</v>
      </c>
      <c r="AY1592" s="74">
        <f t="shared" si="855"/>
        <v>0</v>
      </c>
      <c r="AZ1592" s="130">
        <f t="shared" si="856"/>
        <v>0</v>
      </c>
      <c r="BA1592" s="74">
        <f t="shared" si="837"/>
        <v>0</v>
      </c>
      <c r="BB1592" s="193">
        <f t="shared" si="857"/>
        <v>0</v>
      </c>
      <c r="BC1592" s="102">
        <f t="shared" si="858"/>
        <v>0</v>
      </c>
      <c r="BD1592" s="102">
        <f t="shared" si="859"/>
        <v>0</v>
      </c>
      <c r="BE1592" s="413" t="s">
        <v>69</v>
      </c>
    </row>
    <row r="1593" spans="1:57" s="65" customFormat="1" ht="12" customHeight="1" x14ac:dyDescent="0.2">
      <c r="A1593" s="43">
        <v>1578</v>
      </c>
      <c r="B1593" s="166"/>
      <c r="C1593" s="166"/>
      <c r="D1593" s="166"/>
      <c r="E1593" s="162"/>
      <c r="F1593" s="166"/>
      <c r="G1593" s="162"/>
      <c r="H1593" s="162"/>
      <c r="I1593" s="189">
        <f t="shared" si="838"/>
        <v>0</v>
      </c>
      <c r="J1593" s="195"/>
      <c r="K1593" s="162"/>
      <c r="L1593" s="168"/>
      <c r="M1593" s="75">
        <f>_xlfn.XLOOKUP(L1593,list_vat[Страна],list_vat[Ставка НДС %],0,0)</f>
        <v>0</v>
      </c>
      <c r="N1593" s="162">
        <f t="shared" si="839"/>
        <v>0</v>
      </c>
      <c r="O1593" s="169"/>
      <c r="P1593" s="74">
        <f t="shared" si="860"/>
        <v>0</v>
      </c>
      <c r="Q1593" s="162"/>
      <c r="R1593" s="162" t="str">
        <f t="shared" si="840"/>
        <v>введи курс</v>
      </c>
      <c r="S1593" s="196">
        <f t="shared" si="841"/>
        <v>0</v>
      </c>
      <c r="T1593" s="192">
        <f t="shared" si="842"/>
        <v>0</v>
      </c>
      <c r="U1593" s="76">
        <f t="shared" si="843"/>
        <v>0</v>
      </c>
      <c r="V1593" s="123">
        <f t="shared" si="844"/>
        <v>0</v>
      </c>
      <c r="W1593" s="191"/>
      <c r="X1593" s="170"/>
      <c r="Y1593" s="74">
        <f t="shared" si="829"/>
        <v>0</v>
      </c>
      <c r="Z1593" s="188"/>
      <c r="AA1593" s="130">
        <f t="shared" si="845"/>
        <v>0</v>
      </c>
      <c r="AB1593" s="74">
        <f t="shared" si="846"/>
        <v>0</v>
      </c>
      <c r="AC1593" s="356"/>
      <c r="AD1593" s="130" cm="1">
        <f t="array" ref="AD1593">IFERROR(ROUND((_xlfn.IFS(offer_sale_type="поставка",AB1593,offer_sale_type="транзит",S1593)*(1+AC1593))/E1593,2),0)</f>
        <v>0</v>
      </c>
      <c r="AE1593" s="74">
        <f t="shared" si="847"/>
        <v>0</v>
      </c>
      <c r="AF1593" s="123" cm="1">
        <f t="array" ref="AF1593">IFERROR(ROUND(_xlfn.IFS(offer_sale_type="поставка",AB1593,offer_sale_type="транзит",S1593)*AC1593,2),0)</f>
        <v>0</v>
      </c>
      <c r="AG1593" s="130">
        <f t="shared" si="830"/>
        <v>0</v>
      </c>
      <c r="AH1593" s="74">
        <f t="shared" si="831"/>
        <v>0</v>
      </c>
      <c r="AI1593" s="123">
        <f t="shared" si="832"/>
        <v>0</v>
      </c>
      <c r="AJ1593" s="118">
        <f t="shared" si="848"/>
        <v>0</v>
      </c>
      <c r="AK1593" s="74">
        <f t="shared" si="849"/>
        <v>0</v>
      </c>
      <c r="AL1593" s="174">
        <f t="shared" si="850"/>
        <v>0</v>
      </c>
      <c r="AM1593" s="175">
        <f t="shared" si="833"/>
        <v>0</v>
      </c>
      <c r="AN1593" s="130">
        <f t="shared" si="851"/>
        <v>0</v>
      </c>
      <c r="AO1593" s="74">
        <f t="shared" si="834"/>
        <v>0</v>
      </c>
      <c r="AP1593" s="123">
        <f t="shared" si="852"/>
        <v>0</v>
      </c>
      <c r="AQ1593" s="118">
        <f t="shared" si="835"/>
        <v>0</v>
      </c>
      <c r="AR1593" s="82" t="str">
        <f t="shared" si="853"/>
        <v>https://www.alta.ru/tnved/code//</v>
      </c>
      <c r="AS1593" s="157"/>
      <c r="AT1593" s="162"/>
      <c r="AU1593" s="74">
        <f t="shared" si="836"/>
        <v>0</v>
      </c>
      <c r="AV1593" s="157"/>
      <c r="AW1593" s="75">
        <f>_xlfn.IFNA(VLOOKUP(L1593,list_vat[],3,FALSE),0)</f>
        <v>0</v>
      </c>
      <c r="AX1593" s="74">
        <f t="shared" si="854"/>
        <v>0</v>
      </c>
      <c r="AY1593" s="74">
        <f t="shared" si="855"/>
        <v>0</v>
      </c>
      <c r="AZ1593" s="130">
        <f t="shared" si="856"/>
        <v>0</v>
      </c>
      <c r="BA1593" s="74">
        <f t="shared" si="837"/>
        <v>0</v>
      </c>
      <c r="BB1593" s="193">
        <f t="shared" si="857"/>
        <v>0</v>
      </c>
      <c r="BC1593" s="102">
        <f t="shared" si="858"/>
        <v>0</v>
      </c>
      <c r="BD1593" s="102">
        <f t="shared" si="859"/>
        <v>0</v>
      </c>
      <c r="BE1593" s="413" t="s">
        <v>69</v>
      </c>
    </row>
    <row r="1594" spans="1:57" s="65" customFormat="1" ht="12" customHeight="1" x14ac:dyDescent="0.2">
      <c r="A1594" s="43">
        <v>1579</v>
      </c>
      <c r="B1594" s="166"/>
      <c r="C1594" s="166"/>
      <c r="D1594" s="166"/>
      <c r="E1594" s="162"/>
      <c r="F1594" s="166"/>
      <c r="G1594" s="162"/>
      <c r="H1594" s="162"/>
      <c r="I1594" s="189">
        <f t="shared" si="838"/>
        <v>0</v>
      </c>
      <c r="J1594" s="195"/>
      <c r="K1594" s="162"/>
      <c r="L1594" s="168"/>
      <c r="M1594" s="75">
        <f>_xlfn.XLOOKUP(L1594,list_vat[Страна],list_vat[Ставка НДС %],0,0)</f>
        <v>0</v>
      </c>
      <c r="N1594" s="162">
        <f t="shared" si="839"/>
        <v>0</v>
      </c>
      <c r="O1594" s="169"/>
      <c r="P1594" s="74">
        <f t="shared" si="860"/>
        <v>0</v>
      </c>
      <c r="Q1594" s="162"/>
      <c r="R1594" s="162" t="str">
        <f t="shared" si="840"/>
        <v>введи курс</v>
      </c>
      <c r="S1594" s="196">
        <f t="shared" si="841"/>
        <v>0</v>
      </c>
      <c r="T1594" s="192">
        <f t="shared" si="842"/>
        <v>0</v>
      </c>
      <c r="U1594" s="76">
        <f t="shared" si="843"/>
        <v>0</v>
      </c>
      <c r="V1594" s="123">
        <f t="shared" si="844"/>
        <v>0</v>
      </c>
      <c r="W1594" s="191"/>
      <c r="X1594" s="170"/>
      <c r="Y1594" s="74">
        <f t="shared" si="829"/>
        <v>0</v>
      </c>
      <c r="Z1594" s="188"/>
      <c r="AA1594" s="130">
        <f t="shared" si="845"/>
        <v>0</v>
      </c>
      <c r="AB1594" s="74">
        <f t="shared" si="846"/>
        <v>0</v>
      </c>
      <c r="AC1594" s="356"/>
      <c r="AD1594" s="130" cm="1">
        <f t="array" ref="AD1594">IFERROR(ROUND((_xlfn.IFS(offer_sale_type="поставка",AB1594,offer_sale_type="транзит",S1594)*(1+AC1594))/E1594,2),0)</f>
        <v>0</v>
      </c>
      <c r="AE1594" s="74">
        <f t="shared" si="847"/>
        <v>0</v>
      </c>
      <c r="AF1594" s="123" cm="1">
        <f t="array" ref="AF1594">IFERROR(ROUND(_xlfn.IFS(offer_sale_type="поставка",AB1594,offer_sale_type="транзит",S1594)*AC1594,2),0)</f>
        <v>0</v>
      </c>
      <c r="AG1594" s="130">
        <f t="shared" si="830"/>
        <v>0</v>
      </c>
      <c r="AH1594" s="74">
        <f t="shared" si="831"/>
        <v>0</v>
      </c>
      <c r="AI1594" s="123">
        <f t="shared" si="832"/>
        <v>0</v>
      </c>
      <c r="AJ1594" s="118">
        <f t="shared" si="848"/>
        <v>0</v>
      </c>
      <c r="AK1594" s="74">
        <f t="shared" si="849"/>
        <v>0</v>
      </c>
      <c r="AL1594" s="174">
        <f t="shared" si="850"/>
        <v>0</v>
      </c>
      <c r="AM1594" s="175">
        <f t="shared" si="833"/>
        <v>0</v>
      </c>
      <c r="AN1594" s="130">
        <f t="shared" si="851"/>
        <v>0</v>
      </c>
      <c r="AO1594" s="74">
        <f t="shared" si="834"/>
        <v>0</v>
      </c>
      <c r="AP1594" s="123">
        <f t="shared" si="852"/>
        <v>0</v>
      </c>
      <c r="AQ1594" s="118">
        <f t="shared" si="835"/>
        <v>0</v>
      </c>
      <c r="AR1594" s="82" t="str">
        <f t="shared" si="853"/>
        <v>https://www.alta.ru/tnved/code//</v>
      </c>
      <c r="AS1594" s="157"/>
      <c r="AT1594" s="162"/>
      <c r="AU1594" s="74">
        <f t="shared" si="836"/>
        <v>0</v>
      </c>
      <c r="AV1594" s="157"/>
      <c r="AW1594" s="75">
        <f>_xlfn.IFNA(VLOOKUP(L1594,list_vat[],3,FALSE),0)</f>
        <v>0</v>
      </c>
      <c r="AX1594" s="74">
        <f t="shared" si="854"/>
        <v>0</v>
      </c>
      <c r="AY1594" s="74">
        <f t="shared" si="855"/>
        <v>0</v>
      </c>
      <c r="AZ1594" s="130">
        <f t="shared" si="856"/>
        <v>0</v>
      </c>
      <c r="BA1594" s="74">
        <f t="shared" si="837"/>
        <v>0</v>
      </c>
      <c r="BB1594" s="193">
        <f t="shared" si="857"/>
        <v>0</v>
      </c>
      <c r="BC1594" s="102">
        <f t="shared" si="858"/>
        <v>0</v>
      </c>
      <c r="BD1594" s="102">
        <f t="shared" si="859"/>
        <v>0</v>
      </c>
      <c r="BE1594" s="413" t="s">
        <v>69</v>
      </c>
    </row>
    <row r="1595" spans="1:57" s="65" customFormat="1" ht="12" customHeight="1" x14ac:dyDescent="0.2">
      <c r="A1595" s="43">
        <v>1580</v>
      </c>
      <c r="B1595" s="166"/>
      <c r="C1595" s="166"/>
      <c r="D1595" s="166"/>
      <c r="E1595" s="162"/>
      <c r="F1595" s="166"/>
      <c r="G1595" s="162"/>
      <c r="H1595" s="162"/>
      <c r="I1595" s="189">
        <f t="shared" si="838"/>
        <v>0</v>
      </c>
      <c r="J1595" s="195"/>
      <c r="K1595" s="162"/>
      <c r="L1595" s="168"/>
      <c r="M1595" s="75">
        <f>_xlfn.XLOOKUP(L1595,list_vat[Страна],list_vat[Ставка НДС %],0,0)</f>
        <v>0</v>
      </c>
      <c r="N1595" s="162">
        <f t="shared" si="839"/>
        <v>0</v>
      </c>
      <c r="O1595" s="169"/>
      <c r="P1595" s="74">
        <f t="shared" si="860"/>
        <v>0</v>
      </c>
      <c r="Q1595" s="162"/>
      <c r="R1595" s="162" t="str">
        <f t="shared" si="840"/>
        <v>введи курс</v>
      </c>
      <c r="S1595" s="196">
        <f t="shared" si="841"/>
        <v>0</v>
      </c>
      <c r="T1595" s="192">
        <f t="shared" si="842"/>
        <v>0</v>
      </c>
      <c r="U1595" s="76">
        <f t="shared" si="843"/>
        <v>0</v>
      </c>
      <c r="V1595" s="123">
        <f t="shared" si="844"/>
        <v>0</v>
      </c>
      <c r="W1595" s="191"/>
      <c r="X1595" s="170"/>
      <c r="Y1595" s="74">
        <f t="shared" si="829"/>
        <v>0</v>
      </c>
      <c r="Z1595" s="188"/>
      <c r="AA1595" s="130">
        <f t="shared" si="845"/>
        <v>0</v>
      </c>
      <c r="AB1595" s="74">
        <f t="shared" si="846"/>
        <v>0</v>
      </c>
      <c r="AC1595" s="356"/>
      <c r="AD1595" s="130" cm="1">
        <f t="array" ref="AD1595">IFERROR(ROUND((_xlfn.IFS(offer_sale_type="поставка",AB1595,offer_sale_type="транзит",S1595)*(1+AC1595))/E1595,2),0)</f>
        <v>0</v>
      </c>
      <c r="AE1595" s="74">
        <f t="shared" si="847"/>
        <v>0</v>
      </c>
      <c r="AF1595" s="123" cm="1">
        <f t="array" ref="AF1595">IFERROR(ROUND(_xlfn.IFS(offer_sale_type="поставка",AB1595,offer_sale_type="транзит",S1595)*AC1595,2),0)</f>
        <v>0</v>
      </c>
      <c r="AG1595" s="130">
        <f t="shared" si="830"/>
        <v>0</v>
      </c>
      <c r="AH1595" s="74">
        <f t="shared" si="831"/>
        <v>0</v>
      </c>
      <c r="AI1595" s="123">
        <f t="shared" si="832"/>
        <v>0</v>
      </c>
      <c r="AJ1595" s="118">
        <f t="shared" si="848"/>
        <v>0</v>
      </c>
      <c r="AK1595" s="74">
        <f t="shared" si="849"/>
        <v>0</v>
      </c>
      <c r="AL1595" s="174">
        <f t="shared" si="850"/>
        <v>0</v>
      </c>
      <c r="AM1595" s="175">
        <f t="shared" si="833"/>
        <v>0</v>
      </c>
      <c r="AN1595" s="130">
        <f t="shared" si="851"/>
        <v>0</v>
      </c>
      <c r="AO1595" s="74">
        <f t="shared" si="834"/>
        <v>0</v>
      </c>
      <c r="AP1595" s="123">
        <f t="shared" si="852"/>
        <v>0</v>
      </c>
      <c r="AQ1595" s="118">
        <f t="shared" si="835"/>
        <v>0</v>
      </c>
      <c r="AR1595" s="82" t="str">
        <f t="shared" si="853"/>
        <v>https://www.alta.ru/tnved/code//</v>
      </c>
      <c r="AS1595" s="157"/>
      <c r="AT1595" s="162"/>
      <c r="AU1595" s="74">
        <f t="shared" si="836"/>
        <v>0</v>
      </c>
      <c r="AV1595" s="157"/>
      <c r="AW1595" s="75">
        <f>_xlfn.IFNA(VLOOKUP(L1595,list_vat[],3,FALSE),0)</f>
        <v>0</v>
      </c>
      <c r="AX1595" s="74">
        <f t="shared" si="854"/>
        <v>0</v>
      </c>
      <c r="AY1595" s="74">
        <f t="shared" si="855"/>
        <v>0</v>
      </c>
      <c r="AZ1595" s="130">
        <f t="shared" si="856"/>
        <v>0</v>
      </c>
      <c r="BA1595" s="74">
        <f t="shared" si="837"/>
        <v>0</v>
      </c>
      <c r="BB1595" s="193">
        <f t="shared" si="857"/>
        <v>0</v>
      </c>
      <c r="BC1595" s="102">
        <f t="shared" si="858"/>
        <v>0</v>
      </c>
      <c r="BD1595" s="102">
        <f t="shared" si="859"/>
        <v>0</v>
      </c>
      <c r="BE1595" s="413" t="s">
        <v>69</v>
      </c>
    </row>
    <row r="1596" spans="1:57" s="65" customFormat="1" ht="12" customHeight="1" x14ac:dyDescent="0.2">
      <c r="A1596" s="43">
        <v>1581</v>
      </c>
      <c r="B1596" s="166"/>
      <c r="C1596" s="166"/>
      <c r="D1596" s="166"/>
      <c r="E1596" s="162"/>
      <c r="F1596" s="166"/>
      <c r="G1596" s="162"/>
      <c r="H1596" s="162"/>
      <c r="I1596" s="189">
        <f t="shared" si="838"/>
        <v>0</v>
      </c>
      <c r="J1596" s="195"/>
      <c r="K1596" s="162"/>
      <c r="L1596" s="168"/>
      <c r="M1596" s="75">
        <f>_xlfn.XLOOKUP(L1596,list_vat[Страна],list_vat[Ставка НДС %],0,0)</f>
        <v>0</v>
      </c>
      <c r="N1596" s="162">
        <f t="shared" si="839"/>
        <v>0</v>
      </c>
      <c r="O1596" s="169"/>
      <c r="P1596" s="74">
        <f t="shared" si="860"/>
        <v>0</v>
      </c>
      <c r="Q1596" s="162"/>
      <c r="R1596" s="162" t="str">
        <f t="shared" si="840"/>
        <v>введи курс</v>
      </c>
      <c r="S1596" s="196">
        <f t="shared" si="841"/>
        <v>0</v>
      </c>
      <c r="T1596" s="192">
        <f t="shared" si="842"/>
        <v>0</v>
      </c>
      <c r="U1596" s="76">
        <f t="shared" si="843"/>
        <v>0</v>
      </c>
      <c r="V1596" s="123">
        <f t="shared" si="844"/>
        <v>0</v>
      </c>
      <c r="W1596" s="191"/>
      <c r="X1596" s="170"/>
      <c r="Y1596" s="74">
        <f t="shared" si="829"/>
        <v>0</v>
      </c>
      <c r="Z1596" s="188"/>
      <c r="AA1596" s="130">
        <f t="shared" si="845"/>
        <v>0</v>
      </c>
      <c r="AB1596" s="74">
        <f t="shared" si="846"/>
        <v>0</v>
      </c>
      <c r="AC1596" s="356"/>
      <c r="AD1596" s="130" cm="1">
        <f t="array" ref="AD1596">IFERROR(ROUND((_xlfn.IFS(offer_sale_type="поставка",AB1596,offer_sale_type="транзит",S1596)*(1+AC1596))/E1596,2),0)</f>
        <v>0</v>
      </c>
      <c r="AE1596" s="74">
        <f t="shared" si="847"/>
        <v>0</v>
      </c>
      <c r="AF1596" s="123" cm="1">
        <f t="array" ref="AF1596">IFERROR(ROUND(_xlfn.IFS(offer_sale_type="поставка",AB1596,offer_sale_type="транзит",S1596)*AC1596,2),0)</f>
        <v>0</v>
      </c>
      <c r="AG1596" s="130">
        <f t="shared" si="830"/>
        <v>0</v>
      </c>
      <c r="AH1596" s="74">
        <f t="shared" si="831"/>
        <v>0</v>
      </c>
      <c r="AI1596" s="123">
        <f t="shared" si="832"/>
        <v>0</v>
      </c>
      <c r="AJ1596" s="118">
        <f t="shared" si="848"/>
        <v>0</v>
      </c>
      <c r="AK1596" s="74">
        <f t="shared" si="849"/>
        <v>0</v>
      </c>
      <c r="AL1596" s="174">
        <f t="shared" si="850"/>
        <v>0</v>
      </c>
      <c r="AM1596" s="175">
        <f t="shared" si="833"/>
        <v>0</v>
      </c>
      <c r="AN1596" s="130">
        <f t="shared" si="851"/>
        <v>0</v>
      </c>
      <c r="AO1596" s="74">
        <f t="shared" si="834"/>
        <v>0</v>
      </c>
      <c r="AP1596" s="123">
        <f t="shared" si="852"/>
        <v>0</v>
      </c>
      <c r="AQ1596" s="118">
        <f t="shared" si="835"/>
        <v>0</v>
      </c>
      <c r="AR1596" s="82" t="str">
        <f t="shared" si="853"/>
        <v>https://www.alta.ru/tnved/code//</v>
      </c>
      <c r="AS1596" s="157"/>
      <c r="AT1596" s="162"/>
      <c r="AU1596" s="74">
        <f t="shared" si="836"/>
        <v>0</v>
      </c>
      <c r="AV1596" s="157"/>
      <c r="AW1596" s="75">
        <f>_xlfn.IFNA(VLOOKUP(L1596,list_vat[],3,FALSE),0)</f>
        <v>0</v>
      </c>
      <c r="AX1596" s="74">
        <f t="shared" si="854"/>
        <v>0</v>
      </c>
      <c r="AY1596" s="74">
        <f t="shared" si="855"/>
        <v>0</v>
      </c>
      <c r="AZ1596" s="130">
        <f t="shared" si="856"/>
        <v>0</v>
      </c>
      <c r="BA1596" s="74">
        <f t="shared" si="837"/>
        <v>0</v>
      </c>
      <c r="BB1596" s="193">
        <f t="shared" si="857"/>
        <v>0</v>
      </c>
      <c r="BC1596" s="102">
        <f t="shared" si="858"/>
        <v>0</v>
      </c>
      <c r="BD1596" s="102">
        <f t="shared" si="859"/>
        <v>0</v>
      </c>
      <c r="BE1596" s="413" t="s">
        <v>69</v>
      </c>
    </row>
    <row r="1597" spans="1:57" s="65" customFormat="1" ht="12" customHeight="1" x14ac:dyDescent="0.2">
      <c r="A1597" s="43">
        <v>1582</v>
      </c>
      <c r="B1597" s="166"/>
      <c r="C1597" s="166"/>
      <c r="D1597" s="166"/>
      <c r="E1597" s="162"/>
      <c r="F1597" s="166"/>
      <c r="G1597" s="162"/>
      <c r="H1597" s="162"/>
      <c r="I1597" s="189">
        <f t="shared" si="838"/>
        <v>0</v>
      </c>
      <c r="J1597" s="195"/>
      <c r="K1597" s="162"/>
      <c r="L1597" s="168"/>
      <c r="M1597" s="75">
        <f>_xlfn.XLOOKUP(L1597,list_vat[Страна],list_vat[Ставка НДС %],0,0)</f>
        <v>0</v>
      </c>
      <c r="N1597" s="162">
        <f t="shared" si="839"/>
        <v>0</v>
      </c>
      <c r="O1597" s="169"/>
      <c r="P1597" s="74">
        <f t="shared" si="860"/>
        <v>0</v>
      </c>
      <c r="Q1597" s="162"/>
      <c r="R1597" s="162" t="str">
        <f t="shared" si="840"/>
        <v>введи курс</v>
      </c>
      <c r="S1597" s="196">
        <f t="shared" si="841"/>
        <v>0</v>
      </c>
      <c r="T1597" s="192">
        <f t="shared" si="842"/>
        <v>0</v>
      </c>
      <c r="U1597" s="76">
        <f t="shared" si="843"/>
        <v>0</v>
      </c>
      <c r="V1597" s="123">
        <f t="shared" si="844"/>
        <v>0</v>
      </c>
      <c r="W1597" s="191"/>
      <c r="X1597" s="170"/>
      <c r="Y1597" s="74">
        <f t="shared" si="829"/>
        <v>0</v>
      </c>
      <c r="Z1597" s="188"/>
      <c r="AA1597" s="130">
        <f t="shared" si="845"/>
        <v>0</v>
      </c>
      <c r="AB1597" s="74">
        <f t="shared" si="846"/>
        <v>0</v>
      </c>
      <c r="AC1597" s="356"/>
      <c r="AD1597" s="130" cm="1">
        <f t="array" ref="AD1597">IFERROR(ROUND((_xlfn.IFS(offer_sale_type="поставка",AB1597,offer_sale_type="транзит",S1597)*(1+AC1597))/E1597,2),0)</f>
        <v>0</v>
      </c>
      <c r="AE1597" s="74">
        <f t="shared" si="847"/>
        <v>0</v>
      </c>
      <c r="AF1597" s="123" cm="1">
        <f t="array" ref="AF1597">IFERROR(ROUND(_xlfn.IFS(offer_sale_type="поставка",AB1597,offer_sale_type="транзит",S1597)*AC1597,2),0)</f>
        <v>0</v>
      </c>
      <c r="AG1597" s="130">
        <f t="shared" si="830"/>
        <v>0</v>
      </c>
      <c r="AH1597" s="74">
        <f t="shared" si="831"/>
        <v>0</v>
      </c>
      <c r="AI1597" s="123">
        <f t="shared" si="832"/>
        <v>0</v>
      </c>
      <c r="AJ1597" s="118">
        <f t="shared" si="848"/>
        <v>0</v>
      </c>
      <c r="AK1597" s="74">
        <f t="shared" si="849"/>
        <v>0</v>
      </c>
      <c r="AL1597" s="174">
        <f t="shared" si="850"/>
        <v>0</v>
      </c>
      <c r="AM1597" s="175">
        <f t="shared" si="833"/>
        <v>0</v>
      </c>
      <c r="AN1597" s="130">
        <f t="shared" si="851"/>
        <v>0</v>
      </c>
      <c r="AO1597" s="74">
        <f t="shared" si="834"/>
        <v>0</v>
      </c>
      <c r="AP1597" s="123">
        <f t="shared" si="852"/>
        <v>0</v>
      </c>
      <c r="AQ1597" s="118">
        <f t="shared" si="835"/>
        <v>0</v>
      </c>
      <c r="AR1597" s="82" t="str">
        <f t="shared" si="853"/>
        <v>https://www.alta.ru/tnved/code//</v>
      </c>
      <c r="AS1597" s="157"/>
      <c r="AT1597" s="162"/>
      <c r="AU1597" s="74">
        <f t="shared" si="836"/>
        <v>0</v>
      </c>
      <c r="AV1597" s="157"/>
      <c r="AW1597" s="75">
        <f>_xlfn.IFNA(VLOOKUP(L1597,list_vat[],3,FALSE),0)</f>
        <v>0</v>
      </c>
      <c r="AX1597" s="74">
        <f t="shared" si="854"/>
        <v>0</v>
      </c>
      <c r="AY1597" s="74">
        <f t="shared" si="855"/>
        <v>0</v>
      </c>
      <c r="AZ1597" s="130">
        <f t="shared" si="856"/>
        <v>0</v>
      </c>
      <c r="BA1597" s="74">
        <f t="shared" si="837"/>
        <v>0</v>
      </c>
      <c r="BB1597" s="193">
        <f t="shared" si="857"/>
        <v>0</v>
      </c>
      <c r="BC1597" s="102">
        <f t="shared" si="858"/>
        <v>0</v>
      </c>
      <c r="BD1597" s="102">
        <f t="shared" si="859"/>
        <v>0</v>
      </c>
      <c r="BE1597" s="413" t="s">
        <v>69</v>
      </c>
    </row>
    <row r="1598" spans="1:57" s="65" customFormat="1" ht="12" customHeight="1" x14ac:dyDescent="0.2">
      <c r="A1598" s="43">
        <v>1583</v>
      </c>
      <c r="B1598" s="166"/>
      <c r="C1598" s="166"/>
      <c r="D1598" s="166"/>
      <c r="E1598" s="162"/>
      <c r="F1598" s="166"/>
      <c r="G1598" s="162"/>
      <c r="H1598" s="162"/>
      <c r="I1598" s="189">
        <f t="shared" si="838"/>
        <v>0</v>
      </c>
      <c r="J1598" s="195"/>
      <c r="K1598" s="162"/>
      <c r="L1598" s="168"/>
      <c r="M1598" s="75">
        <f>_xlfn.XLOOKUP(L1598,list_vat[Страна],list_vat[Ставка НДС %],0,0)</f>
        <v>0</v>
      </c>
      <c r="N1598" s="162">
        <f t="shared" si="839"/>
        <v>0</v>
      </c>
      <c r="O1598" s="169"/>
      <c r="P1598" s="74">
        <f t="shared" si="860"/>
        <v>0</v>
      </c>
      <c r="Q1598" s="162"/>
      <c r="R1598" s="162" t="str">
        <f t="shared" si="840"/>
        <v>введи курс</v>
      </c>
      <c r="S1598" s="196">
        <f t="shared" si="841"/>
        <v>0</v>
      </c>
      <c r="T1598" s="192">
        <f t="shared" si="842"/>
        <v>0</v>
      </c>
      <c r="U1598" s="76">
        <f t="shared" si="843"/>
        <v>0</v>
      </c>
      <c r="V1598" s="123">
        <f t="shared" si="844"/>
        <v>0</v>
      </c>
      <c r="W1598" s="191"/>
      <c r="X1598" s="170"/>
      <c r="Y1598" s="74">
        <f t="shared" si="829"/>
        <v>0</v>
      </c>
      <c r="Z1598" s="188"/>
      <c r="AA1598" s="130">
        <f t="shared" si="845"/>
        <v>0</v>
      </c>
      <c r="AB1598" s="74">
        <f t="shared" si="846"/>
        <v>0</v>
      </c>
      <c r="AC1598" s="356"/>
      <c r="AD1598" s="130" cm="1">
        <f t="array" ref="AD1598">IFERROR(ROUND((_xlfn.IFS(offer_sale_type="поставка",AB1598,offer_sale_type="транзит",S1598)*(1+AC1598))/E1598,2),0)</f>
        <v>0</v>
      </c>
      <c r="AE1598" s="74">
        <f t="shared" si="847"/>
        <v>0</v>
      </c>
      <c r="AF1598" s="123" cm="1">
        <f t="array" ref="AF1598">IFERROR(ROUND(_xlfn.IFS(offer_sale_type="поставка",AB1598,offer_sale_type="транзит",S1598)*AC1598,2),0)</f>
        <v>0</v>
      </c>
      <c r="AG1598" s="130">
        <f t="shared" si="830"/>
        <v>0</v>
      </c>
      <c r="AH1598" s="74">
        <f t="shared" si="831"/>
        <v>0</v>
      </c>
      <c r="AI1598" s="123">
        <f t="shared" si="832"/>
        <v>0</v>
      </c>
      <c r="AJ1598" s="118">
        <f t="shared" si="848"/>
        <v>0</v>
      </c>
      <c r="AK1598" s="74">
        <f t="shared" si="849"/>
        <v>0</v>
      </c>
      <c r="AL1598" s="174">
        <f t="shared" si="850"/>
        <v>0</v>
      </c>
      <c r="AM1598" s="175">
        <f t="shared" si="833"/>
        <v>0</v>
      </c>
      <c r="AN1598" s="130">
        <f t="shared" si="851"/>
        <v>0</v>
      </c>
      <c r="AO1598" s="74">
        <f t="shared" si="834"/>
        <v>0</v>
      </c>
      <c r="AP1598" s="123">
        <f t="shared" si="852"/>
        <v>0</v>
      </c>
      <c r="AQ1598" s="118">
        <f t="shared" si="835"/>
        <v>0</v>
      </c>
      <c r="AR1598" s="82" t="str">
        <f t="shared" si="853"/>
        <v>https://www.alta.ru/tnved/code//</v>
      </c>
      <c r="AS1598" s="157"/>
      <c r="AT1598" s="162"/>
      <c r="AU1598" s="74">
        <f t="shared" si="836"/>
        <v>0</v>
      </c>
      <c r="AV1598" s="157"/>
      <c r="AW1598" s="75">
        <f>_xlfn.IFNA(VLOOKUP(L1598,list_vat[],3,FALSE),0)</f>
        <v>0</v>
      </c>
      <c r="AX1598" s="74">
        <f t="shared" si="854"/>
        <v>0</v>
      </c>
      <c r="AY1598" s="74">
        <f t="shared" si="855"/>
        <v>0</v>
      </c>
      <c r="AZ1598" s="130">
        <f t="shared" si="856"/>
        <v>0</v>
      </c>
      <c r="BA1598" s="74">
        <f t="shared" si="837"/>
        <v>0</v>
      </c>
      <c r="BB1598" s="193">
        <f t="shared" si="857"/>
        <v>0</v>
      </c>
      <c r="BC1598" s="102">
        <f t="shared" si="858"/>
        <v>0</v>
      </c>
      <c r="BD1598" s="102">
        <f t="shared" si="859"/>
        <v>0</v>
      </c>
      <c r="BE1598" s="413" t="s">
        <v>69</v>
      </c>
    </row>
    <row r="1599" spans="1:57" s="65" customFormat="1" ht="12" customHeight="1" x14ac:dyDescent="0.2">
      <c r="A1599" s="43">
        <v>1584</v>
      </c>
      <c r="B1599" s="166"/>
      <c r="C1599" s="166"/>
      <c r="D1599" s="166"/>
      <c r="E1599" s="162"/>
      <c r="F1599" s="166"/>
      <c r="G1599" s="162"/>
      <c r="H1599" s="162"/>
      <c r="I1599" s="189">
        <f t="shared" si="838"/>
        <v>0</v>
      </c>
      <c r="J1599" s="195"/>
      <c r="K1599" s="162"/>
      <c r="L1599" s="168"/>
      <c r="M1599" s="75">
        <f>_xlfn.XLOOKUP(L1599,list_vat[Страна],list_vat[Ставка НДС %],0,0)</f>
        <v>0</v>
      </c>
      <c r="N1599" s="162">
        <f t="shared" si="839"/>
        <v>0</v>
      </c>
      <c r="O1599" s="169"/>
      <c r="P1599" s="74">
        <f t="shared" si="860"/>
        <v>0</v>
      </c>
      <c r="Q1599" s="162"/>
      <c r="R1599" s="162" t="str">
        <f t="shared" si="840"/>
        <v>введи курс</v>
      </c>
      <c r="S1599" s="196">
        <f t="shared" si="841"/>
        <v>0</v>
      </c>
      <c r="T1599" s="192">
        <f t="shared" si="842"/>
        <v>0</v>
      </c>
      <c r="U1599" s="76">
        <f t="shared" si="843"/>
        <v>0</v>
      </c>
      <c r="V1599" s="123">
        <f t="shared" si="844"/>
        <v>0</v>
      </c>
      <c r="W1599" s="191"/>
      <c r="X1599" s="170"/>
      <c r="Y1599" s="74">
        <f t="shared" si="829"/>
        <v>0</v>
      </c>
      <c r="Z1599" s="188"/>
      <c r="AA1599" s="130">
        <f t="shared" si="845"/>
        <v>0</v>
      </c>
      <c r="AB1599" s="74">
        <f t="shared" si="846"/>
        <v>0</v>
      </c>
      <c r="AC1599" s="356"/>
      <c r="AD1599" s="130" cm="1">
        <f t="array" ref="AD1599">IFERROR(ROUND((_xlfn.IFS(offer_sale_type="поставка",AB1599,offer_sale_type="транзит",S1599)*(1+AC1599))/E1599,2),0)</f>
        <v>0</v>
      </c>
      <c r="AE1599" s="74">
        <f t="shared" si="847"/>
        <v>0</v>
      </c>
      <c r="AF1599" s="123" cm="1">
        <f t="array" ref="AF1599">IFERROR(ROUND(_xlfn.IFS(offer_sale_type="поставка",AB1599,offer_sale_type="транзит",S1599)*AC1599,2),0)</f>
        <v>0</v>
      </c>
      <c r="AG1599" s="130">
        <f t="shared" si="830"/>
        <v>0</v>
      </c>
      <c r="AH1599" s="74">
        <f t="shared" si="831"/>
        <v>0</v>
      </c>
      <c r="AI1599" s="123">
        <f t="shared" si="832"/>
        <v>0</v>
      </c>
      <c r="AJ1599" s="118">
        <f t="shared" si="848"/>
        <v>0</v>
      </c>
      <c r="AK1599" s="74">
        <f t="shared" si="849"/>
        <v>0</v>
      </c>
      <c r="AL1599" s="174">
        <f t="shared" si="850"/>
        <v>0</v>
      </c>
      <c r="AM1599" s="175">
        <f t="shared" si="833"/>
        <v>0</v>
      </c>
      <c r="AN1599" s="130">
        <f t="shared" si="851"/>
        <v>0</v>
      </c>
      <c r="AO1599" s="74">
        <f t="shared" si="834"/>
        <v>0</v>
      </c>
      <c r="AP1599" s="123">
        <f t="shared" si="852"/>
        <v>0</v>
      </c>
      <c r="AQ1599" s="118">
        <f t="shared" si="835"/>
        <v>0</v>
      </c>
      <c r="AR1599" s="82" t="str">
        <f t="shared" si="853"/>
        <v>https://www.alta.ru/tnved/code//</v>
      </c>
      <c r="AS1599" s="157"/>
      <c r="AT1599" s="162"/>
      <c r="AU1599" s="74">
        <f t="shared" si="836"/>
        <v>0</v>
      </c>
      <c r="AV1599" s="157"/>
      <c r="AW1599" s="75">
        <f>_xlfn.IFNA(VLOOKUP(L1599,list_vat[],3,FALSE),0)</f>
        <v>0</v>
      </c>
      <c r="AX1599" s="74">
        <f t="shared" si="854"/>
        <v>0</v>
      </c>
      <c r="AY1599" s="74">
        <f t="shared" si="855"/>
        <v>0</v>
      </c>
      <c r="AZ1599" s="130">
        <f t="shared" si="856"/>
        <v>0</v>
      </c>
      <c r="BA1599" s="74">
        <f t="shared" si="837"/>
        <v>0</v>
      </c>
      <c r="BB1599" s="193">
        <f t="shared" si="857"/>
        <v>0</v>
      </c>
      <c r="BC1599" s="102">
        <f t="shared" si="858"/>
        <v>0</v>
      </c>
      <c r="BD1599" s="102">
        <f t="shared" si="859"/>
        <v>0</v>
      </c>
      <c r="BE1599" s="413" t="s">
        <v>69</v>
      </c>
    </row>
    <row r="1600" spans="1:57" s="65" customFormat="1" ht="12" customHeight="1" x14ac:dyDescent="0.2">
      <c r="A1600" s="43">
        <v>1585</v>
      </c>
      <c r="B1600" s="166"/>
      <c r="C1600" s="166"/>
      <c r="D1600" s="166"/>
      <c r="E1600" s="162"/>
      <c r="F1600" s="166"/>
      <c r="G1600" s="162"/>
      <c r="H1600" s="162"/>
      <c r="I1600" s="189">
        <f t="shared" si="838"/>
        <v>0</v>
      </c>
      <c r="J1600" s="195"/>
      <c r="K1600" s="162"/>
      <c r="L1600" s="168"/>
      <c r="M1600" s="75">
        <f>_xlfn.XLOOKUP(L1600,list_vat[Страна],list_vat[Ставка НДС %],0,0)</f>
        <v>0</v>
      </c>
      <c r="N1600" s="162">
        <f t="shared" si="839"/>
        <v>0</v>
      </c>
      <c r="O1600" s="169"/>
      <c r="P1600" s="74">
        <f t="shared" si="860"/>
        <v>0</v>
      </c>
      <c r="Q1600" s="162"/>
      <c r="R1600" s="162" t="str">
        <f t="shared" si="840"/>
        <v>введи курс</v>
      </c>
      <c r="S1600" s="196">
        <f t="shared" si="841"/>
        <v>0</v>
      </c>
      <c r="T1600" s="192">
        <f t="shared" si="842"/>
        <v>0</v>
      </c>
      <c r="U1600" s="76">
        <f t="shared" si="843"/>
        <v>0</v>
      </c>
      <c r="V1600" s="123">
        <f t="shared" si="844"/>
        <v>0</v>
      </c>
      <c r="W1600" s="191"/>
      <c r="X1600" s="170"/>
      <c r="Y1600" s="74">
        <f t="shared" si="829"/>
        <v>0</v>
      </c>
      <c r="Z1600" s="188"/>
      <c r="AA1600" s="130">
        <f t="shared" si="845"/>
        <v>0</v>
      </c>
      <c r="AB1600" s="74">
        <f t="shared" si="846"/>
        <v>0</v>
      </c>
      <c r="AC1600" s="356"/>
      <c r="AD1600" s="130" cm="1">
        <f t="array" ref="AD1600">IFERROR(ROUND((_xlfn.IFS(offer_sale_type="поставка",AB1600,offer_sale_type="транзит",S1600)*(1+AC1600))/E1600,2),0)</f>
        <v>0</v>
      </c>
      <c r="AE1600" s="74">
        <f t="shared" si="847"/>
        <v>0</v>
      </c>
      <c r="AF1600" s="123" cm="1">
        <f t="array" ref="AF1600">IFERROR(ROUND(_xlfn.IFS(offer_sale_type="поставка",AB1600,offer_sale_type="транзит",S1600)*AC1600,2),0)</f>
        <v>0</v>
      </c>
      <c r="AG1600" s="130">
        <f t="shared" si="830"/>
        <v>0</v>
      </c>
      <c r="AH1600" s="74">
        <f t="shared" si="831"/>
        <v>0</v>
      </c>
      <c r="AI1600" s="123">
        <f t="shared" si="832"/>
        <v>0</v>
      </c>
      <c r="AJ1600" s="118">
        <f t="shared" si="848"/>
        <v>0</v>
      </c>
      <c r="AK1600" s="74">
        <f t="shared" si="849"/>
        <v>0</v>
      </c>
      <c r="AL1600" s="174">
        <f t="shared" si="850"/>
        <v>0</v>
      </c>
      <c r="AM1600" s="175">
        <f t="shared" si="833"/>
        <v>0</v>
      </c>
      <c r="AN1600" s="130">
        <f t="shared" si="851"/>
        <v>0</v>
      </c>
      <c r="AO1600" s="74">
        <f t="shared" si="834"/>
        <v>0</v>
      </c>
      <c r="AP1600" s="123">
        <f t="shared" si="852"/>
        <v>0</v>
      </c>
      <c r="AQ1600" s="118">
        <f t="shared" si="835"/>
        <v>0</v>
      </c>
      <c r="AR1600" s="82" t="str">
        <f t="shared" si="853"/>
        <v>https://www.alta.ru/tnved/code//</v>
      </c>
      <c r="AS1600" s="157"/>
      <c r="AT1600" s="162"/>
      <c r="AU1600" s="74">
        <f t="shared" si="836"/>
        <v>0</v>
      </c>
      <c r="AV1600" s="157"/>
      <c r="AW1600" s="75">
        <f>_xlfn.IFNA(VLOOKUP(L1600,list_vat[],3,FALSE),0)</f>
        <v>0</v>
      </c>
      <c r="AX1600" s="74">
        <f t="shared" si="854"/>
        <v>0</v>
      </c>
      <c r="AY1600" s="74">
        <f t="shared" si="855"/>
        <v>0</v>
      </c>
      <c r="AZ1600" s="130">
        <f t="shared" si="856"/>
        <v>0</v>
      </c>
      <c r="BA1600" s="74">
        <f t="shared" si="837"/>
        <v>0</v>
      </c>
      <c r="BB1600" s="193">
        <f t="shared" si="857"/>
        <v>0</v>
      </c>
      <c r="BC1600" s="102">
        <f t="shared" si="858"/>
        <v>0</v>
      </c>
      <c r="BD1600" s="102">
        <f t="shared" si="859"/>
        <v>0</v>
      </c>
      <c r="BE1600" s="413" t="s">
        <v>69</v>
      </c>
    </row>
    <row r="1601" spans="1:57" s="65" customFormat="1" ht="12" customHeight="1" x14ac:dyDescent="0.2">
      <c r="A1601" s="43">
        <v>1586</v>
      </c>
      <c r="B1601" s="166"/>
      <c r="C1601" s="166"/>
      <c r="D1601" s="166"/>
      <c r="E1601" s="162"/>
      <c r="F1601" s="166"/>
      <c r="G1601" s="162"/>
      <c r="H1601" s="162"/>
      <c r="I1601" s="189">
        <f t="shared" si="838"/>
        <v>0</v>
      </c>
      <c r="J1601" s="195"/>
      <c r="K1601" s="162"/>
      <c r="L1601" s="168"/>
      <c r="M1601" s="75">
        <f>_xlfn.XLOOKUP(L1601,list_vat[Страна],list_vat[Ставка НДС %],0,0)</f>
        <v>0</v>
      </c>
      <c r="N1601" s="162">
        <f t="shared" si="839"/>
        <v>0</v>
      </c>
      <c r="O1601" s="169"/>
      <c r="P1601" s="74">
        <f t="shared" si="860"/>
        <v>0</v>
      </c>
      <c r="Q1601" s="162"/>
      <c r="R1601" s="162" t="str">
        <f t="shared" si="840"/>
        <v>введи курс</v>
      </c>
      <c r="S1601" s="196">
        <f t="shared" si="841"/>
        <v>0</v>
      </c>
      <c r="T1601" s="192">
        <f t="shared" si="842"/>
        <v>0</v>
      </c>
      <c r="U1601" s="76">
        <f t="shared" si="843"/>
        <v>0</v>
      </c>
      <c r="V1601" s="123">
        <f t="shared" si="844"/>
        <v>0</v>
      </c>
      <c r="W1601" s="191"/>
      <c r="X1601" s="170"/>
      <c r="Y1601" s="74">
        <f t="shared" si="829"/>
        <v>0</v>
      </c>
      <c r="Z1601" s="188"/>
      <c r="AA1601" s="130">
        <f t="shared" si="845"/>
        <v>0</v>
      </c>
      <c r="AB1601" s="74">
        <f t="shared" si="846"/>
        <v>0</v>
      </c>
      <c r="AC1601" s="356"/>
      <c r="AD1601" s="130" cm="1">
        <f t="array" ref="AD1601">IFERROR(ROUND((_xlfn.IFS(offer_sale_type="поставка",AB1601,offer_sale_type="транзит",S1601)*(1+AC1601))/E1601,2),0)</f>
        <v>0</v>
      </c>
      <c r="AE1601" s="74">
        <f t="shared" si="847"/>
        <v>0</v>
      </c>
      <c r="AF1601" s="123" cm="1">
        <f t="array" ref="AF1601">IFERROR(ROUND(_xlfn.IFS(offer_sale_type="поставка",AB1601,offer_sale_type="транзит",S1601)*AC1601,2),0)</f>
        <v>0</v>
      </c>
      <c r="AG1601" s="130">
        <f t="shared" si="830"/>
        <v>0</v>
      </c>
      <c r="AH1601" s="74">
        <f t="shared" si="831"/>
        <v>0</v>
      </c>
      <c r="AI1601" s="123">
        <f t="shared" si="832"/>
        <v>0</v>
      </c>
      <c r="AJ1601" s="118">
        <f t="shared" si="848"/>
        <v>0</v>
      </c>
      <c r="AK1601" s="74">
        <f t="shared" si="849"/>
        <v>0</v>
      </c>
      <c r="AL1601" s="174">
        <f t="shared" si="850"/>
        <v>0</v>
      </c>
      <c r="AM1601" s="175">
        <f t="shared" si="833"/>
        <v>0</v>
      </c>
      <c r="AN1601" s="130">
        <f t="shared" si="851"/>
        <v>0</v>
      </c>
      <c r="AO1601" s="74">
        <f t="shared" si="834"/>
        <v>0</v>
      </c>
      <c r="AP1601" s="123">
        <f t="shared" si="852"/>
        <v>0</v>
      </c>
      <c r="AQ1601" s="118">
        <f t="shared" si="835"/>
        <v>0</v>
      </c>
      <c r="AR1601" s="82" t="str">
        <f t="shared" si="853"/>
        <v>https://www.alta.ru/tnved/code//</v>
      </c>
      <c r="AS1601" s="157"/>
      <c r="AT1601" s="162"/>
      <c r="AU1601" s="74">
        <f t="shared" si="836"/>
        <v>0</v>
      </c>
      <c r="AV1601" s="157"/>
      <c r="AW1601" s="75">
        <f>_xlfn.IFNA(VLOOKUP(L1601,list_vat[],3,FALSE),0)</f>
        <v>0</v>
      </c>
      <c r="AX1601" s="74">
        <f t="shared" si="854"/>
        <v>0</v>
      </c>
      <c r="AY1601" s="74">
        <f t="shared" si="855"/>
        <v>0</v>
      </c>
      <c r="AZ1601" s="130">
        <f t="shared" si="856"/>
        <v>0</v>
      </c>
      <c r="BA1601" s="74">
        <f t="shared" si="837"/>
        <v>0</v>
      </c>
      <c r="BB1601" s="193">
        <f t="shared" si="857"/>
        <v>0</v>
      </c>
      <c r="BC1601" s="102">
        <f t="shared" si="858"/>
        <v>0</v>
      </c>
      <c r="BD1601" s="102">
        <f t="shared" si="859"/>
        <v>0</v>
      </c>
      <c r="BE1601" s="413" t="s">
        <v>69</v>
      </c>
    </row>
    <row r="1602" spans="1:57" s="65" customFormat="1" ht="12" customHeight="1" x14ac:dyDescent="0.2">
      <c r="A1602" s="43">
        <v>1587</v>
      </c>
      <c r="B1602" s="166"/>
      <c r="C1602" s="166"/>
      <c r="D1602" s="166"/>
      <c r="E1602" s="162"/>
      <c r="F1602" s="166"/>
      <c r="G1602" s="162"/>
      <c r="H1602" s="162"/>
      <c r="I1602" s="189">
        <f t="shared" si="838"/>
        <v>0</v>
      </c>
      <c r="J1602" s="195"/>
      <c r="K1602" s="162"/>
      <c r="L1602" s="168"/>
      <c r="M1602" s="75">
        <f>_xlfn.XLOOKUP(L1602,list_vat[Страна],list_vat[Ставка НДС %],0,0)</f>
        <v>0</v>
      </c>
      <c r="N1602" s="162">
        <f t="shared" si="839"/>
        <v>0</v>
      </c>
      <c r="O1602" s="169"/>
      <c r="P1602" s="74">
        <f t="shared" si="860"/>
        <v>0</v>
      </c>
      <c r="Q1602" s="162"/>
      <c r="R1602" s="162" t="str">
        <f t="shared" si="840"/>
        <v>введи курс</v>
      </c>
      <c r="S1602" s="196">
        <f t="shared" si="841"/>
        <v>0</v>
      </c>
      <c r="T1602" s="192">
        <f t="shared" si="842"/>
        <v>0</v>
      </c>
      <c r="U1602" s="76">
        <f t="shared" si="843"/>
        <v>0</v>
      </c>
      <c r="V1602" s="123">
        <f t="shared" si="844"/>
        <v>0</v>
      </c>
      <c r="W1602" s="191"/>
      <c r="X1602" s="170"/>
      <c r="Y1602" s="74">
        <f t="shared" si="829"/>
        <v>0</v>
      </c>
      <c r="Z1602" s="188"/>
      <c r="AA1602" s="130">
        <f t="shared" si="845"/>
        <v>0</v>
      </c>
      <c r="AB1602" s="74">
        <f t="shared" si="846"/>
        <v>0</v>
      </c>
      <c r="AC1602" s="356"/>
      <c r="AD1602" s="130" cm="1">
        <f t="array" ref="AD1602">IFERROR(ROUND((_xlfn.IFS(offer_sale_type="поставка",AB1602,offer_sale_type="транзит",S1602)*(1+AC1602))/E1602,2),0)</f>
        <v>0</v>
      </c>
      <c r="AE1602" s="74">
        <f t="shared" si="847"/>
        <v>0</v>
      </c>
      <c r="AF1602" s="123" cm="1">
        <f t="array" ref="AF1602">IFERROR(ROUND(_xlfn.IFS(offer_sale_type="поставка",AB1602,offer_sale_type="транзит",S1602)*AC1602,2),0)</f>
        <v>0</v>
      </c>
      <c r="AG1602" s="130">
        <f t="shared" si="830"/>
        <v>0</v>
      </c>
      <c r="AH1602" s="74">
        <f t="shared" si="831"/>
        <v>0</v>
      </c>
      <c r="AI1602" s="123">
        <f t="shared" si="832"/>
        <v>0</v>
      </c>
      <c r="AJ1602" s="118">
        <f t="shared" si="848"/>
        <v>0</v>
      </c>
      <c r="AK1602" s="74">
        <f t="shared" si="849"/>
        <v>0</v>
      </c>
      <c r="AL1602" s="174">
        <f t="shared" si="850"/>
        <v>0</v>
      </c>
      <c r="AM1602" s="175">
        <f t="shared" si="833"/>
        <v>0</v>
      </c>
      <c r="AN1602" s="130">
        <f t="shared" si="851"/>
        <v>0</v>
      </c>
      <c r="AO1602" s="74">
        <f t="shared" si="834"/>
        <v>0</v>
      </c>
      <c r="AP1602" s="123">
        <f t="shared" si="852"/>
        <v>0</v>
      </c>
      <c r="AQ1602" s="118">
        <f t="shared" si="835"/>
        <v>0</v>
      </c>
      <c r="AR1602" s="82" t="str">
        <f t="shared" si="853"/>
        <v>https://www.alta.ru/tnved/code//</v>
      </c>
      <c r="AS1602" s="157"/>
      <c r="AT1602" s="162"/>
      <c r="AU1602" s="74">
        <f t="shared" si="836"/>
        <v>0</v>
      </c>
      <c r="AV1602" s="157"/>
      <c r="AW1602" s="75">
        <f>_xlfn.IFNA(VLOOKUP(L1602,list_vat[],3,FALSE),0)</f>
        <v>0</v>
      </c>
      <c r="AX1602" s="74">
        <f t="shared" si="854"/>
        <v>0</v>
      </c>
      <c r="AY1602" s="74">
        <f t="shared" si="855"/>
        <v>0</v>
      </c>
      <c r="AZ1602" s="130">
        <f t="shared" si="856"/>
        <v>0</v>
      </c>
      <c r="BA1602" s="74">
        <f t="shared" si="837"/>
        <v>0</v>
      </c>
      <c r="BB1602" s="193">
        <f t="shared" si="857"/>
        <v>0</v>
      </c>
      <c r="BC1602" s="102">
        <f t="shared" si="858"/>
        <v>0</v>
      </c>
      <c r="BD1602" s="102">
        <f t="shared" si="859"/>
        <v>0</v>
      </c>
      <c r="BE1602" s="413" t="s">
        <v>69</v>
      </c>
    </row>
    <row r="1603" spans="1:57" s="65" customFormat="1" ht="12" customHeight="1" x14ac:dyDescent="0.2">
      <c r="A1603" s="43">
        <v>1588</v>
      </c>
      <c r="B1603" s="166"/>
      <c r="C1603" s="166"/>
      <c r="D1603" s="166"/>
      <c r="E1603" s="162"/>
      <c r="F1603" s="166"/>
      <c r="G1603" s="162"/>
      <c r="H1603" s="162"/>
      <c r="I1603" s="189">
        <f t="shared" si="838"/>
        <v>0</v>
      </c>
      <c r="J1603" s="195"/>
      <c r="K1603" s="162"/>
      <c r="L1603" s="168"/>
      <c r="M1603" s="75">
        <f>_xlfn.XLOOKUP(L1603,list_vat[Страна],list_vat[Ставка НДС %],0,0)</f>
        <v>0</v>
      </c>
      <c r="N1603" s="162">
        <f t="shared" si="839"/>
        <v>0</v>
      </c>
      <c r="O1603" s="169"/>
      <c r="P1603" s="74">
        <f t="shared" si="860"/>
        <v>0</v>
      </c>
      <c r="Q1603" s="162"/>
      <c r="R1603" s="162" t="str">
        <f t="shared" si="840"/>
        <v>введи курс</v>
      </c>
      <c r="S1603" s="196">
        <f t="shared" si="841"/>
        <v>0</v>
      </c>
      <c r="T1603" s="192">
        <f t="shared" si="842"/>
        <v>0</v>
      </c>
      <c r="U1603" s="76">
        <f t="shared" si="843"/>
        <v>0</v>
      </c>
      <c r="V1603" s="123">
        <f t="shared" si="844"/>
        <v>0</v>
      </c>
      <c r="W1603" s="191"/>
      <c r="X1603" s="170"/>
      <c r="Y1603" s="74">
        <f t="shared" si="829"/>
        <v>0</v>
      </c>
      <c r="Z1603" s="188"/>
      <c r="AA1603" s="130">
        <f t="shared" si="845"/>
        <v>0</v>
      </c>
      <c r="AB1603" s="74">
        <f t="shared" si="846"/>
        <v>0</v>
      </c>
      <c r="AC1603" s="356"/>
      <c r="AD1603" s="130" cm="1">
        <f t="array" ref="AD1603">IFERROR(ROUND((_xlfn.IFS(offer_sale_type="поставка",AB1603,offer_sale_type="транзит",S1603)*(1+AC1603))/E1603,2),0)</f>
        <v>0</v>
      </c>
      <c r="AE1603" s="74">
        <f t="shared" si="847"/>
        <v>0</v>
      </c>
      <c r="AF1603" s="123" cm="1">
        <f t="array" ref="AF1603">IFERROR(ROUND(_xlfn.IFS(offer_sale_type="поставка",AB1603,offer_sale_type="транзит",S1603)*AC1603,2),0)</f>
        <v>0</v>
      </c>
      <c r="AG1603" s="130">
        <f t="shared" si="830"/>
        <v>0</v>
      </c>
      <c r="AH1603" s="74">
        <f t="shared" si="831"/>
        <v>0</v>
      </c>
      <c r="AI1603" s="123">
        <f t="shared" si="832"/>
        <v>0</v>
      </c>
      <c r="AJ1603" s="118">
        <f t="shared" si="848"/>
        <v>0</v>
      </c>
      <c r="AK1603" s="74">
        <f t="shared" si="849"/>
        <v>0</v>
      </c>
      <c r="AL1603" s="174">
        <f t="shared" si="850"/>
        <v>0</v>
      </c>
      <c r="AM1603" s="175">
        <f t="shared" si="833"/>
        <v>0</v>
      </c>
      <c r="AN1603" s="130">
        <f t="shared" si="851"/>
        <v>0</v>
      </c>
      <c r="AO1603" s="74">
        <f t="shared" si="834"/>
        <v>0</v>
      </c>
      <c r="AP1603" s="123">
        <f t="shared" si="852"/>
        <v>0</v>
      </c>
      <c r="AQ1603" s="118">
        <f t="shared" si="835"/>
        <v>0</v>
      </c>
      <c r="AR1603" s="82" t="str">
        <f t="shared" si="853"/>
        <v>https://www.alta.ru/tnved/code//</v>
      </c>
      <c r="AS1603" s="157"/>
      <c r="AT1603" s="162"/>
      <c r="AU1603" s="74">
        <f t="shared" si="836"/>
        <v>0</v>
      </c>
      <c r="AV1603" s="157"/>
      <c r="AW1603" s="75">
        <f>_xlfn.IFNA(VLOOKUP(L1603,list_vat[],3,FALSE),0)</f>
        <v>0</v>
      </c>
      <c r="AX1603" s="74">
        <f t="shared" si="854"/>
        <v>0</v>
      </c>
      <c r="AY1603" s="74">
        <f t="shared" si="855"/>
        <v>0</v>
      </c>
      <c r="AZ1603" s="130">
        <f t="shared" si="856"/>
        <v>0</v>
      </c>
      <c r="BA1603" s="74">
        <f t="shared" si="837"/>
        <v>0</v>
      </c>
      <c r="BB1603" s="193">
        <f t="shared" si="857"/>
        <v>0</v>
      </c>
      <c r="BC1603" s="102">
        <f t="shared" si="858"/>
        <v>0</v>
      </c>
      <c r="BD1603" s="102">
        <f t="shared" si="859"/>
        <v>0</v>
      </c>
      <c r="BE1603" s="413" t="s">
        <v>69</v>
      </c>
    </row>
    <row r="1604" spans="1:57" s="65" customFormat="1" ht="12" customHeight="1" x14ac:dyDescent="0.2">
      <c r="A1604" s="43">
        <v>1589</v>
      </c>
      <c r="B1604" s="166"/>
      <c r="C1604" s="166"/>
      <c r="D1604" s="166"/>
      <c r="E1604" s="162"/>
      <c r="F1604" s="166"/>
      <c r="G1604" s="162"/>
      <c r="H1604" s="162"/>
      <c r="I1604" s="189">
        <f t="shared" si="838"/>
        <v>0</v>
      </c>
      <c r="J1604" s="195"/>
      <c r="K1604" s="162"/>
      <c r="L1604" s="168"/>
      <c r="M1604" s="75">
        <f>_xlfn.XLOOKUP(L1604,list_vat[Страна],list_vat[Ставка НДС %],0,0)</f>
        <v>0</v>
      </c>
      <c r="N1604" s="162">
        <f t="shared" si="839"/>
        <v>0</v>
      </c>
      <c r="O1604" s="169"/>
      <c r="P1604" s="74">
        <f t="shared" si="860"/>
        <v>0</v>
      </c>
      <c r="Q1604" s="162"/>
      <c r="R1604" s="162" t="str">
        <f t="shared" si="840"/>
        <v>введи курс</v>
      </c>
      <c r="S1604" s="196">
        <f t="shared" si="841"/>
        <v>0</v>
      </c>
      <c r="T1604" s="192">
        <f t="shared" si="842"/>
        <v>0</v>
      </c>
      <c r="U1604" s="76">
        <f t="shared" si="843"/>
        <v>0</v>
      </c>
      <c r="V1604" s="123">
        <f t="shared" si="844"/>
        <v>0</v>
      </c>
      <c r="W1604" s="191"/>
      <c r="X1604" s="170"/>
      <c r="Y1604" s="74">
        <f t="shared" si="829"/>
        <v>0</v>
      </c>
      <c r="Z1604" s="188"/>
      <c r="AA1604" s="130">
        <f t="shared" si="845"/>
        <v>0</v>
      </c>
      <c r="AB1604" s="74">
        <f t="shared" si="846"/>
        <v>0</v>
      </c>
      <c r="AC1604" s="356"/>
      <c r="AD1604" s="130" cm="1">
        <f t="array" ref="AD1604">IFERROR(ROUND((_xlfn.IFS(offer_sale_type="поставка",AB1604,offer_sale_type="транзит",S1604)*(1+AC1604))/E1604,2),0)</f>
        <v>0</v>
      </c>
      <c r="AE1604" s="74">
        <f t="shared" si="847"/>
        <v>0</v>
      </c>
      <c r="AF1604" s="123" cm="1">
        <f t="array" ref="AF1604">IFERROR(ROUND(_xlfn.IFS(offer_sale_type="поставка",AB1604,offer_sale_type="транзит",S1604)*AC1604,2),0)</f>
        <v>0</v>
      </c>
      <c r="AG1604" s="130">
        <f t="shared" si="830"/>
        <v>0</v>
      </c>
      <c r="AH1604" s="74">
        <f t="shared" si="831"/>
        <v>0</v>
      </c>
      <c r="AI1604" s="123">
        <f t="shared" si="832"/>
        <v>0</v>
      </c>
      <c r="AJ1604" s="118">
        <f t="shared" si="848"/>
        <v>0</v>
      </c>
      <c r="AK1604" s="74">
        <f t="shared" si="849"/>
        <v>0</v>
      </c>
      <c r="AL1604" s="174">
        <f t="shared" si="850"/>
        <v>0</v>
      </c>
      <c r="AM1604" s="175">
        <f t="shared" si="833"/>
        <v>0</v>
      </c>
      <c r="AN1604" s="130">
        <f t="shared" si="851"/>
        <v>0</v>
      </c>
      <c r="AO1604" s="74">
        <f t="shared" si="834"/>
        <v>0</v>
      </c>
      <c r="AP1604" s="123">
        <f t="shared" si="852"/>
        <v>0</v>
      </c>
      <c r="AQ1604" s="118">
        <f t="shared" si="835"/>
        <v>0</v>
      </c>
      <c r="AR1604" s="82" t="str">
        <f t="shared" si="853"/>
        <v>https://www.alta.ru/tnved/code//</v>
      </c>
      <c r="AS1604" s="157"/>
      <c r="AT1604" s="162"/>
      <c r="AU1604" s="74">
        <f t="shared" si="836"/>
        <v>0</v>
      </c>
      <c r="AV1604" s="157"/>
      <c r="AW1604" s="75">
        <f>_xlfn.IFNA(VLOOKUP(L1604,list_vat[],3,FALSE),0)</f>
        <v>0</v>
      </c>
      <c r="AX1604" s="74">
        <f t="shared" si="854"/>
        <v>0</v>
      </c>
      <c r="AY1604" s="74">
        <f t="shared" si="855"/>
        <v>0</v>
      </c>
      <c r="AZ1604" s="130">
        <f t="shared" si="856"/>
        <v>0</v>
      </c>
      <c r="BA1604" s="74">
        <f t="shared" si="837"/>
        <v>0</v>
      </c>
      <c r="BB1604" s="193">
        <f t="shared" si="857"/>
        <v>0</v>
      </c>
      <c r="BC1604" s="102">
        <f t="shared" si="858"/>
        <v>0</v>
      </c>
      <c r="BD1604" s="102">
        <f t="shared" si="859"/>
        <v>0</v>
      </c>
      <c r="BE1604" s="413" t="s">
        <v>69</v>
      </c>
    </row>
    <row r="1605" spans="1:57" s="65" customFormat="1" ht="12" customHeight="1" x14ac:dyDescent="0.2">
      <c r="A1605" s="43">
        <v>1590</v>
      </c>
      <c r="B1605" s="166"/>
      <c r="C1605" s="166"/>
      <c r="D1605" s="166"/>
      <c r="E1605" s="162"/>
      <c r="F1605" s="166"/>
      <c r="G1605" s="162"/>
      <c r="H1605" s="162"/>
      <c r="I1605" s="189">
        <f t="shared" si="838"/>
        <v>0</v>
      </c>
      <c r="J1605" s="195"/>
      <c r="K1605" s="162"/>
      <c r="L1605" s="168"/>
      <c r="M1605" s="75">
        <f>_xlfn.XLOOKUP(L1605,list_vat[Страна],list_vat[Ставка НДС %],0,0)</f>
        <v>0</v>
      </c>
      <c r="N1605" s="162">
        <f t="shared" si="839"/>
        <v>0</v>
      </c>
      <c r="O1605" s="169"/>
      <c r="P1605" s="74">
        <f t="shared" si="860"/>
        <v>0</v>
      </c>
      <c r="Q1605" s="162"/>
      <c r="R1605" s="162" t="str">
        <f t="shared" si="840"/>
        <v>введи курс</v>
      </c>
      <c r="S1605" s="196">
        <f t="shared" si="841"/>
        <v>0</v>
      </c>
      <c r="T1605" s="192">
        <f t="shared" si="842"/>
        <v>0</v>
      </c>
      <c r="U1605" s="76">
        <f t="shared" si="843"/>
        <v>0</v>
      </c>
      <c r="V1605" s="123">
        <f t="shared" si="844"/>
        <v>0</v>
      </c>
      <c r="W1605" s="191"/>
      <c r="X1605" s="170"/>
      <c r="Y1605" s="74">
        <f t="shared" si="829"/>
        <v>0</v>
      </c>
      <c r="Z1605" s="188"/>
      <c r="AA1605" s="130">
        <f t="shared" si="845"/>
        <v>0</v>
      </c>
      <c r="AB1605" s="74">
        <f t="shared" si="846"/>
        <v>0</v>
      </c>
      <c r="AC1605" s="356"/>
      <c r="AD1605" s="130" cm="1">
        <f t="array" ref="AD1605">IFERROR(ROUND((_xlfn.IFS(offer_sale_type="поставка",AB1605,offer_sale_type="транзит",S1605)*(1+AC1605))/E1605,2),0)</f>
        <v>0</v>
      </c>
      <c r="AE1605" s="74">
        <f t="shared" si="847"/>
        <v>0</v>
      </c>
      <c r="AF1605" s="123" cm="1">
        <f t="array" ref="AF1605">IFERROR(ROUND(_xlfn.IFS(offer_sale_type="поставка",AB1605,offer_sale_type="транзит",S1605)*AC1605,2),0)</f>
        <v>0</v>
      </c>
      <c r="AG1605" s="130">
        <f t="shared" si="830"/>
        <v>0</v>
      </c>
      <c r="AH1605" s="74">
        <f t="shared" si="831"/>
        <v>0</v>
      </c>
      <c r="AI1605" s="123">
        <f t="shared" si="832"/>
        <v>0</v>
      </c>
      <c r="AJ1605" s="118">
        <f t="shared" si="848"/>
        <v>0</v>
      </c>
      <c r="AK1605" s="74">
        <f t="shared" si="849"/>
        <v>0</v>
      </c>
      <c r="AL1605" s="174">
        <f t="shared" si="850"/>
        <v>0</v>
      </c>
      <c r="AM1605" s="175">
        <f t="shared" si="833"/>
        <v>0</v>
      </c>
      <c r="AN1605" s="130">
        <f t="shared" si="851"/>
        <v>0</v>
      </c>
      <c r="AO1605" s="74">
        <f t="shared" si="834"/>
        <v>0</v>
      </c>
      <c r="AP1605" s="123">
        <f t="shared" si="852"/>
        <v>0</v>
      </c>
      <c r="AQ1605" s="118">
        <f t="shared" si="835"/>
        <v>0</v>
      </c>
      <c r="AR1605" s="82" t="str">
        <f t="shared" si="853"/>
        <v>https://www.alta.ru/tnved/code//</v>
      </c>
      <c r="AS1605" s="157"/>
      <c r="AT1605" s="162"/>
      <c r="AU1605" s="74">
        <f t="shared" si="836"/>
        <v>0</v>
      </c>
      <c r="AV1605" s="157"/>
      <c r="AW1605" s="75">
        <f>_xlfn.IFNA(VLOOKUP(L1605,list_vat[],3,FALSE),0)</f>
        <v>0</v>
      </c>
      <c r="AX1605" s="74">
        <f t="shared" si="854"/>
        <v>0</v>
      </c>
      <c r="AY1605" s="74">
        <f t="shared" si="855"/>
        <v>0</v>
      </c>
      <c r="AZ1605" s="130">
        <f t="shared" si="856"/>
        <v>0</v>
      </c>
      <c r="BA1605" s="74">
        <f t="shared" si="837"/>
        <v>0</v>
      </c>
      <c r="BB1605" s="193">
        <f t="shared" si="857"/>
        <v>0</v>
      </c>
      <c r="BC1605" s="102">
        <f t="shared" si="858"/>
        <v>0</v>
      </c>
      <c r="BD1605" s="102">
        <f t="shared" si="859"/>
        <v>0</v>
      </c>
      <c r="BE1605" s="413" t="s">
        <v>69</v>
      </c>
    </row>
    <row r="1606" spans="1:57" s="65" customFormat="1" ht="12" customHeight="1" x14ac:dyDescent="0.2">
      <c r="A1606" s="43">
        <v>1591</v>
      </c>
      <c r="B1606" s="166"/>
      <c r="C1606" s="166"/>
      <c r="D1606" s="166"/>
      <c r="E1606" s="162"/>
      <c r="F1606" s="166"/>
      <c r="G1606" s="162"/>
      <c r="H1606" s="162"/>
      <c r="I1606" s="189">
        <f t="shared" si="838"/>
        <v>0</v>
      </c>
      <c r="J1606" s="195"/>
      <c r="K1606" s="162"/>
      <c r="L1606" s="168"/>
      <c r="M1606" s="75">
        <f>_xlfn.XLOOKUP(L1606,list_vat[Страна],list_vat[Ставка НДС %],0,0)</f>
        <v>0</v>
      </c>
      <c r="N1606" s="162">
        <f t="shared" si="839"/>
        <v>0</v>
      </c>
      <c r="O1606" s="169"/>
      <c r="P1606" s="74">
        <f t="shared" si="860"/>
        <v>0</v>
      </c>
      <c r="Q1606" s="162"/>
      <c r="R1606" s="162" t="str">
        <f t="shared" si="840"/>
        <v>введи курс</v>
      </c>
      <c r="S1606" s="196">
        <f t="shared" si="841"/>
        <v>0</v>
      </c>
      <c r="T1606" s="192">
        <f t="shared" si="842"/>
        <v>0</v>
      </c>
      <c r="U1606" s="76">
        <f t="shared" si="843"/>
        <v>0</v>
      </c>
      <c r="V1606" s="123">
        <f t="shared" si="844"/>
        <v>0</v>
      </c>
      <c r="W1606" s="191"/>
      <c r="X1606" s="170"/>
      <c r="Y1606" s="74">
        <f t="shared" si="829"/>
        <v>0</v>
      </c>
      <c r="Z1606" s="188"/>
      <c r="AA1606" s="130">
        <f t="shared" si="845"/>
        <v>0</v>
      </c>
      <c r="AB1606" s="74">
        <f t="shared" si="846"/>
        <v>0</v>
      </c>
      <c r="AC1606" s="356"/>
      <c r="AD1606" s="130" cm="1">
        <f t="array" ref="AD1606">IFERROR(ROUND((_xlfn.IFS(offer_sale_type="поставка",AB1606,offer_sale_type="транзит",S1606)*(1+AC1606))/E1606,2),0)</f>
        <v>0</v>
      </c>
      <c r="AE1606" s="74">
        <f t="shared" si="847"/>
        <v>0</v>
      </c>
      <c r="AF1606" s="123" cm="1">
        <f t="array" ref="AF1606">IFERROR(ROUND(_xlfn.IFS(offer_sale_type="поставка",AB1606,offer_sale_type="транзит",S1606)*AC1606,2),0)</f>
        <v>0</v>
      </c>
      <c r="AG1606" s="130">
        <f t="shared" si="830"/>
        <v>0</v>
      </c>
      <c r="AH1606" s="74">
        <f t="shared" si="831"/>
        <v>0</v>
      </c>
      <c r="AI1606" s="123">
        <f t="shared" si="832"/>
        <v>0</v>
      </c>
      <c r="AJ1606" s="118">
        <f t="shared" si="848"/>
        <v>0</v>
      </c>
      <c r="AK1606" s="74">
        <f t="shared" si="849"/>
        <v>0</v>
      </c>
      <c r="AL1606" s="174">
        <f t="shared" si="850"/>
        <v>0</v>
      </c>
      <c r="AM1606" s="175">
        <f t="shared" si="833"/>
        <v>0</v>
      </c>
      <c r="AN1606" s="130">
        <f t="shared" si="851"/>
        <v>0</v>
      </c>
      <c r="AO1606" s="74">
        <f t="shared" si="834"/>
        <v>0</v>
      </c>
      <c r="AP1606" s="123">
        <f t="shared" si="852"/>
        <v>0</v>
      </c>
      <c r="AQ1606" s="118">
        <f t="shared" si="835"/>
        <v>0</v>
      </c>
      <c r="AR1606" s="82" t="str">
        <f t="shared" si="853"/>
        <v>https://www.alta.ru/tnved/code//</v>
      </c>
      <c r="AS1606" s="157"/>
      <c r="AT1606" s="162"/>
      <c r="AU1606" s="74">
        <f t="shared" si="836"/>
        <v>0</v>
      </c>
      <c r="AV1606" s="157"/>
      <c r="AW1606" s="75">
        <f>_xlfn.IFNA(VLOOKUP(L1606,list_vat[],3,FALSE),0)</f>
        <v>0</v>
      </c>
      <c r="AX1606" s="74">
        <f t="shared" si="854"/>
        <v>0</v>
      </c>
      <c r="AY1606" s="74">
        <f t="shared" si="855"/>
        <v>0</v>
      </c>
      <c r="AZ1606" s="130">
        <f t="shared" si="856"/>
        <v>0</v>
      </c>
      <c r="BA1606" s="74">
        <f t="shared" si="837"/>
        <v>0</v>
      </c>
      <c r="BB1606" s="193">
        <f t="shared" si="857"/>
        <v>0</v>
      </c>
      <c r="BC1606" s="102">
        <f t="shared" si="858"/>
        <v>0</v>
      </c>
      <c r="BD1606" s="102">
        <f t="shared" si="859"/>
        <v>0</v>
      </c>
      <c r="BE1606" s="413" t="s">
        <v>69</v>
      </c>
    </row>
    <row r="1607" spans="1:57" s="65" customFormat="1" ht="12" customHeight="1" x14ac:dyDescent="0.2">
      <c r="A1607" s="43">
        <v>1592</v>
      </c>
      <c r="B1607" s="166"/>
      <c r="C1607" s="166"/>
      <c r="D1607" s="166"/>
      <c r="E1607" s="162"/>
      <c r="F1607" s="166"/>
      <c r="G1607" s="162"/>
      <c r="H1607" s="162"/>
      <c r="I1607" s="189">
        <f t="shared" si="838"/>
        <v>0</v>
      </c>
      <c r="J1607" s="195"/>
      <c r="K1607" s="162"/>
      <c r="L1607" s="168"/>
      <c r="M1607" s="75">
        <f>_xlfn.XLOOKUP(L1607,list_vat[Страна],list_vat[Ставка НДС %],0,0)</f>
        <v>0</v>
      </c>
      <c r="N1607" s="162">
        <f t="shared" si="839"/>
        <v>0</v>
      </c>
      <c r="O1607" s="169"/>
      <c r="P1607" s="74">
        <f t="shared" si="860"/>
        <v>0</v>
      </c>
      <c r="Q1607" s="162"/>
      <c r="R1607" s="162" t="str">
        <f t="shared" si="840"/>
        <v>введи курс</v>
      </c>
      <c r="S1607" s="196">
        <f t="shared" si="841"/>
        <v>0</v>
      </c>
      <c r="T1607" s="192">
        <f t="shared" si="842"/>
        <v>0</v>
      </c>
      <c r="U1607" s="76">
        <f t="shared" si="843"/>
        <v>0</v>
      </c>
      <c r="V1607" s="123">
        <f t="shared" si="844"/>
        <v>0</v>
      </c>
      <c r="W1607" s="191"/>
      <c r="X1607" s="170"/>
      <c r="Y1607" s="74">
        <f t="shared" si="829"/>
        <v>0</v>
      </c>
      <c r="Z1607" s="188"/>
      <c r="AA1607" s="130">
        <f t="shared" si="845"/>
        <v>0</v>
      </c>
      <c r="AB1607" s="74">
        <f t="shared" si="846"/>
        <v>0</v>
      </c>
      <c r="AC1607" s="356"/>
      <c r="AD1607" s="130" cm="1">
        <f t="array" ref="AD1607">IFERROR(ROUND((_xlfn.IFS(offer_sale_type="поставка",AB1607,offer_sale_type="транзит",S1607)*(1+AC1607))/E1607,2),0)</f>
        <v>0</v>
      </c>
      <c r="AE1607" s="74">
        <f t="shared" si="847"/>
        <v>0</v>
      </c>
      <c r="AF1607" s="123" cm="1">
        <f t="array" ref="AF1607">IFERROR(ROUND(_xlfn.IFS(offer_sale_type="поставка",AB1607,offer_sale_type="транзит",S1607)*AC1607,2),0)</f>
        <v>0</v>
      </c>
      <c r="AG1607" s="130">
        <f t="shared" si="830"/>
        <v>0</v>
      </c>
      <c r="AH1607" s="74">
        <f t="shared" si="831"/>
        <v>0</v>
      </c>
      <c r="AI1607" s="123">
        <f t="shared" si="832"/>
        <v>0</v>
      </c>
      <c r="AJ1607" s="118">
        <f t="shared" si="848"/>
        <v>0</v>
      </c>
      <c r="AK1607" s="74">
        <f t="shared" si="849"/>
        <v>0</v>
      </c>
      <c r="AL1607" s="174">
        <f t="shared" si="850"/>
        <v>0</v>
      </c>
      <c r="AM1607" s="175">
        <f t="shared" si="833"/>
        <v>0</v>
      </c>
      <c r="AN1607" s="130">
        <f t="shared" si="851"/>
        <v>0</v>
      </c>
      <c r="AO1607" s="74">
        <f t="shared" si="834"/>
        <v>0</v>
      </c>
      <c r="AP1607" s="123">
        <f t="shared" si="852"/>
        <v>0</v>
      </c>
      <c r="AQ1607" s="118">
        <f t="shared" si="835"/>
        <v>0</v>
      </c>
      <c r="AR1607" s="82" t="str">
        <f t="shared" si="853"/>
        <v>https://www.alta.ru/tnved/code//</v>
      </c>
      <c r="AS1607" s="157"/>
      <c r="AT1607" s="162"/>
      <c r="AU1607" s="74">
        <f t="shared" si="836"/>
        <v>0</v>
      </c>
      <c r="AV1607" s="157"/>
      <c r="AW1607" s="75">
        <f>_xlfn.IFNA(VLOOKUP(L1607,list_vat[],3,FALSE),0)</f>
        <v>0</v>
      </c>
      <c r="AX1607" s="74">
        <f t="shared" si="854"/>
        <v>0</v>
      </c>
      <c r="AY1607" s="74">
        <f t="shared" si="855"/>
        <v>0</v>
      </c>
      <c r="AZ1607" s="130">
        <f t="shared" si="856"/>
        <v>0</v>
      </c>
      <c r="BA1607" s="74">
        <f t="shared" si="837"/>
        <v>0</v>
      </c>
      <c r="BB1607" s="193">
        <f t="shared" si="857"/>
        <v>0</v>
      </c>
      <c r="BC1607" s="102">
        <f t="shared" si="858"/>
        <v>0</v>
      </c>
      <c r="BD1607" s="102">
        <f t="shared" si="859"/>
        <v>0</v>
      </c>
      <c r="BE1607" s="413" t="s">
        <v>69</v>
      </c>
    </row>
    <row r="1608" spans="1:57" s="65" customFormat="1" ht="12" customHeight="1" x14ac:dyDescent="0.2">
      <c r="A1608" s="43">
        <v>1593</v>
      </c>
      <c r="B1608" s="166"/>
      <c r="C1608" s="166"/>
      <c r="D1608" s="166"/>
      <c r="E1608" s="162"/>
      <c r="F1608" s="166"/>
      <c r="G1608" s="162"/>
      <c r="H1608" s="162"/>
      <c r="I1608" s="189">
        <f t="shared" si="838"/>
        <v>0</v>
      </c>
      <c r="J1608" s="195"/>
      <c r="K1608" s="162"/>
      <c r="L1608" s="168"/>
      <c r="M1608" s="75">
        <f>_xlfn.XLOOKUP(L1608,list_vat[Страна],list_vat[Ставка НДС %],0,0)</f>
        <v>0</v>
      </c>
      <c r="N1608" s="162">
        <f t="shared" si="839"/>
        <v>0</v>
      </c>
      <c r="O1608" s="169"/>
      <c r="P1608" s="74">
        <f t="shared" si="860"/>
        <v>0</v>
      </c>
      <c r="Q1608" s="162"/>
      <c r="R1608" s="162" t="str">
        <f t="shared" si="840"/>
        <v>введи курс</v>
      </c>
      <c r="S1608" s="196">
        <f t="shared" si="841"/>
        <v>0</v>
      </c>
      <c r="T1608" s="192">
        <f t="shared" si="842"/>
        <v>0</v>
      </c>
      <c r="U1608" s="76">
        <f t="shared" si="843"/>
        <v>0</v>
      </c>
      <c r="V1608" s="123">
        <f t="shared" si="844"/>
        <v>0</v>
      </c>
      <c r="W1608" s="191"/>
      <c r="X1608" s="170"/>
      <c r="Y1608" s="74">
        <f t="shared" si="829"/>
        <v>0</v>
      </c>
      <c r="Z1608" s="188"/>
      <c r="AA1608" s="130">
        <f t="shared" si="845"/>
        <v>0</v>
      </c>
      <c r="AB1608" s="74">
        <f t="shared" si="846"/>
        <v>0</v>
      </c>
      <c r="AC1608" s="356"/>
      <c r="AD1608" s="130" cm="1">
        <f t="array" ref="AD1608">IFERROR(ROUND((_xlfn.IFS(offer_sale_type="поставка",AB1608,offer_sale_type="транзит",S1608)*(1+AC1608))/E1608,2),0)</f>
        <v>0</v>
      </c>
      <c r="AE1608" s="74">
        <f t="shared" si="847"/>
        <v>0</v>
      </c>
      <c r="AF1608" s="123" cm="1">
        <f t="array" ref="AF1608">IFERROR(ROUND(_xlfn.IFS(offer_sale_type="поставка",AB1608,offer_sale_type="транзит",S1608)*AC1608,2),0)</f>
        <v>0</v>
      </c>
      <c r="AG1608" s="130">
        <f t="shared" si="830"/>
        <v>0</v>
      </c>
      <c r="AH1608" s="74">
        <f t="shared" si="831"/>
        <v>0</v>
      </c>
      <c r="AI1608" s="123">
        <f t="shared" si="832"/>
        <v>0</v>
      </c>
      <c r="AJ1608" s="118">
        <f t="shared" si="848"/>
        <v>0</v>
      </c>
      <c r="AK1608" s="74">
        <f t="shared" si="849"/>
        <v>0</v>
      </c>
      <c r="AL1608" s="174">
        <f t="shared" si="850"/>
        <v>0</v>
      </c>
      <c r="AM1608" s="175">
        <f t="shared" si="833"/>
        <v>0</v>
      </c>
      <c r="AN1608" s="130">
        <f t="shared" si="851"/>
        <v>0</v>
      </c>
      <c r="AO1608" s="74">
        <f t="shared" si="834"/>
        <v>0</v>
      </c>
      <c r="AP1608" s="123">
        <f t="shared" si="852"/>
        <v>0</v>
      </c>
      <c r="AQ1608" s="118">
        <f t="shared" si="835"/>
        <v>0</v>
      </c>
      <c r="AR1608" s="82" t="str">
        <f t="shared" si="853"/>
        <v>https://www.alta.ru/tnved/code//</v>
      </c>
      <c r="AS1608" s="157"/>
      <c r="AT1608" s="162"/>
      <c r="AU1608" s="74">
        <f t="shared" si="836"/>
        <v>0</v>
      </c>
      <c r="AV1608" s="157"/>
      <c r="AW1608" s="75">
        <f>_xlfn.IFNA(VLOOKUP(L1608,list_vat[],3,FALSE),0)</f>
        <v>0</v>
      </c>
      <c r="AX1608" s="74">
        <f t="shared" si="854"/>
        <v>0</v>
      </c>
      <c r="AY1608" s="74">
        <f t="shared" si="855"/>
        <v>0</v>
      </c>
      <c r="AZ1608" s="130">
        <f t="shared" si="856"/>
        <v>0</v>
      </c>
      <c r="BA1608" s="74">
        <f t="shared" si="837"/>
        <v>0</v>
      </c>
      <c r="BB1608" s="193">
        <f t="shared" si="857"/>
        <v>0</v>
      </c>
      <c r="BC1608" s="102">
        <f t="shared" si="858"/>
        <v>0</v>
      </c>
      <c r="BD1608" s="102">
        <f t="shared" si="859"/>
        <v>0</v>
      </c>
      <c r="BE1608" s="413" t="s">
        <v>69</v>
      </c>
    </row>
    <row r="1609" spans="1:57" s="65" customFormat="1" ht="12" customHeight="1" x14ac:dyDescent="0.2">
      <c r="A1609" s="43">
        <v>1594</v>
      </c>
      <c r="B1609" s="166"/>
      <c r="C1609" s="166"/>
      <c r="D1609" s="166"/>
      <c r="E1609" s="162"/>
      <c r="F1609" s="166"/>
      <c r="G1609" s="162"/>
      <c r="H1609" s="162"/>
      <c r="I1609" s="189">
        <f t="shared" si="838"/>
        <v>0</v>
      </c>
      <c r="J1609" s="195"/>
      <c r="K1609" s="162"/>
      <c r="L1609" s="168"/>
      <c r="M1609" s="75">
        <f>_xlfn.XLOOKUP(L1609,list_vat[Страна],list_vat[Ставка НДС %],0,0)</f>
        <v>0</v>
      </c>
      <c r="N1609" s="162">
        <f t="shared" si="839"/>
        <v>0</v>
      </c>
      <c r="O1609" s="169"/>
      <c r="P1609" s="74">
        <f t="shared" si="860"/>
        <v>0</v>
      </c>
      <c r="Q1609" s="162"/>
      <c r="R1609" s="162" t="str">
        <f t="shared" si="840"/>
        <v>введи курс</v>
      </c>
      <c r="S1609" s="196">
        <f t="shared" si="841"/>
        <v>0</v>
      </c>
      <c r="T1609" s="192">
        <f t="shared" si="842"/>
        <v>0</v>
      </c>
      <c r="U1609" s="76">
        <f t="shared" si="843"/>
        <v>0</v>
      </c>
      <c r="V1609" s="123">
        <f t="shared" si="844"/>
        <v>0</v>
      </c>
      <c r="W1609" s="191"/>
      <c r="X1609" s="170"/>
      <c r="Y1609" s="74">
        <f t="shared" si="829"/>
        <v>0</v>
      </c>
      <c r="Z1609" s="188"/>
      <c r="AA1609" s="130">
        <f t="shared" si="845"/>
        <v>0</v>
      </c>
      <c r="AB1609" s="74">
        <f t="shared" si="846"/>
        <v>0</v>
      </c>
      <c r="AC1609" s="356"/>
      <c r="AD1609" s="130" cm="1">
        <f t="array" ref="AD1609">IFERROR(ROUND((_xlfn.IFS(offer_sale_type="поставка",AB1609,offer_sale_type="транзит",S1609)*(1+AC1609))/E1609,2),0)</f>
        <v>0</v>
      </c>
      <c r="AE1609" s="74">
        <f t="shared" si="847"/>
        <v>0</v>
      </c>
      <c r="AF1609" s="123" cm="1">
        <f t="array" ref="AF1609">IFERROR(ROUND(_xlfn.IFS(offer_sale_type="поставка",AB1609,offer_sale_type="транзит",S1609)*AC1609,2),0)</f>
        <v>0</v>
      </c>
      <c r="AG1609" s="130">
        <f t="shared" si="830"/>
        <v>0</v>
      </c>
      <c r="AH1609" s="74">
        <f t="shared" si="831"/>
        <v>0</v>
      </c>
      <c r="AI1609" s="123">
        <f t="shared" si="832"/>
        <v>0</v>
      </c>
      <c r="AJ1609" s="118">
        <f t="shared" si="848"/>
        <v>0</v>
      </c>
      <c r="AK1609" s="74">
        <f t="shared" si="849"/>
        <v>0</v>
      </c>
      <c r="AL1609" s="174">
        <f t="shared" si="850"/>
        <v>0</v>
      </c>
      <c r="AM1609" s="175">
        <f t="shared" si="833"/>
        <v>0</v>
      </c>
      <c r="AN1609" s="130">
        <f t="shared" si="851"/>
        <v>0</v>
      </c>
      <c r="AO1609" s="74">
        <f t="shared" si="834"/>
        <v>0</v>
      </c>
      <c r="AP1609" s="123">
        <f t="shared" si="852"/>
        <v>0</v>
      </c>
      <c r="AQ1609" s="118">
        <f t="shared" si="835"/>
        <v>0</v>
      </c>
      <c r="AR1609" s="82" t="str">
        <f t="shared" si="853"/>
        <v>https://www.alta.ru/tnved/code//</v>
      </c>
      <c r="AS1609" s="157"/>
      <c r="AT1609" s="162"/>
      <c r="AU1609" s="74">
        <f t="shared" si="836"/>
        <v>0</v>
      </c>
      <c r="AV1609" s="157"/>
      <c r="AW1609" s="75">
        <f>_xlfn.IFNA(VLOOKUP(L1609,list_vat[],3,FALSE),0)</f>
        <v>0</v>
      </c>
      <c r="AX1609" s="74">
        <f t="shared" si="854"/>
        <v>0</v>
      </c>
      <c r="AY1609" s="74">
        <f t="shared" si="855"/>
        <v>0</v>
      </c>
      <c r="AZ1609" s="130">
        <f t="shared" si="856"/>
        <v>0</v>
      </c>
      <c r="BA1609" s="74">
        <f t="shared" si="837"/>
        <v>0</v>
      </c>
      <c r="BB1609" s="193">
        <f t="shared" si="857"/>
        <v>0</v>
      </c>
      <c r="BC1609" s="102">
        <f t="shared" si="858"/>
        <v>0</v>
      </c>
      <c r="BD1609" s="102">
        <f t="shared" si="859"/>
        <v>0</v>
      </c>
      <c r="BE1609" s="413" t="s">
        <v>69</v>
      </c>
    </row>
    <row r="1610" spans="1:57" s="65" customFormat="1" ht="12" customHeight="1" x14ac:dyDescent="0.2">
      <c r="A1610" s="43">
        <v>1595</v>
      </c>
      <c r="B1610" s="166"/>
      <c r="C1610" s="166"/>
      <c r="D1610" s="166"/>
      <c r="E1610" s="162"/>
      <c r="F1610" s="166"/>
      <c r="G1610" s="162"/>
      <c r="H1610" s="162"/>
      <c r="I1610" s="189">
        <f t="shared" si="838"/>
        <v>0</v>
      </c>
      <c r="J1610" s="195"/>
      <c r="K1610" s="162"/>
      <c r="L1610" s="168"/>
      <c r="M1610" s="75">
        <f>_xlfn.XLOOKUP(L1610,list_vat[Страна],list_vat[Ставка НДС %],0,0)</f>
        <v>0</v>
      </c>
      <c r="N1610" s="162">
        <f t="shared" si="839"/>
        <v>0</v>
      </c>
      <c r="O1610" s="169"/>
      <c r="P1610" s="74">
        <f t="shared" si="860"/>
        <v>0</v>
      </c>
      <c r="Q1610" s="162"/>
      <c r="R1610" s="162" t="str">
        <f t="shared" si="840"/>
        <v>введи курс</v>
      </c>
      <c r="S1610" s="196">
        <f t="shared" si="841"/>
        <v>0</v>
      </c>
      <c r="T1610" s="192">
        <f t="shared" si="842"/>
        <v>0</v>
      </c>
      <c r="U1610" s="76">
        <f t="shared" si="843"/>
        <v>0</v>
      </c>
      <c r="V1610" s="123">
        <f t="shared" si="844"/>
        <v>0</v>
      </c>
      <c r="W1610" s="191"/>
      <c r="X1610" s="170"/>
      <c r="Y1610" s="74">
        <f t="shared" si="829"/>
        <v>0</v>
      </c>
      <c r="Z1610" s="188"/>
      <c r="AA1610" s="130">
        <f t="shared" si="845"/>
        <v>0</v>
      </c>
      <c r="AB1610" s="74">
        <f t="shared" si="846"/>
        <v>0</v>
      </c>
      <c r="AC1610" s="356"/>
      <c r="AD1610" s="130" cm="1">
        <f t="array" ref="AD1610">IFERROR(ROUND((_xlfn.IFS(offer_sale_type="поставка",AB1610,offer_sale_type="транзит",S1610)*(1+AC1610))/E1610,2),0)</f>
        <v>0</v>
      </c>
      <c r="AE1610" s="74">
        <f t="shared" si="847"/>
        <v>0</v>
      </c>
      <c r="AF1610" s="123" cm="1">
        <f t="array" ref="AF1610">IFERROR(ROUND(_xlfn.IFS(offer_sale_type="поставка",AB1610,offer_sale_type="транзит",S1610)*AC1610,2),0)</f>
        <v>0</v>
      </c>
      <c r="AG1610" s="130">
        <f t="shared" si="830"/>
        <v>0</v>
      </c>
      <c r="AH1610" s="74">
        <f t="shared" si="831"/>
        <v>0</v>
      </c>
      <c r="AI1610" s="123">
        <f t="shared" si="832"/>
        <v>0</v>
      </c>
      <c r="AJ1610" s="118">
        <f t="shared" si="848"/>
        <v>0</v>
      </c>
      <c r="AK1610" s="74">
        <f t="shared" si="849"/>
        <v>0</v>
      </c>
      <c r="AL1610" s="174">
        <f t="shared" si="850"/>
        <v>0</v>
      </c>
      <c r="AM1610" s="175">
        <f t="shared" si="833"/>
        <v>0</v>
      </c>
      <c r="AN1610" s="130">
        <f t="shared" si="851"/>
        <v>0</v>
      </c>
      <c r="AO1610" s="74">
        <f t="shared" si="834"/>
        <v>0</v>
      </c>
      <c r="AP1610" s="123">
        <f t="shared" si="852"/>
        <v>0</v>
      </c>
      <c r="AQ1610" s="118">
        <f t="shared" si="835"/>
        <v>0</v>
      </c>
      <c r="AR1610" s="82" t="str">
        <f t="shared" si="853"/>
        <v>https://www.alta.ru/tnved/code//</v>
      </c>
      <c r="AS1610" s="157"/>
      <c r="AT1610" s="162"/>
      <c r="AU1610" s="74">
        <f t="shared" si="836"/>
        <v>0</v>
      </c>
      <c r="AV1610" s="157"/>
      <c r="AW1610" s="75">
        <f>_xlfn.IFNA(VLOOKUP(L1610,list_vat[],3,FALSE),0)</f>
        <v>0</v>
      </c>
      <c r="AX1610" s="74">
        <f t="shared" si="854"/>
        <v>0</v>
      </c>
      <c r="AY1610" s="74">
        <f t="shared" si="855"/>
        <v>0</v>
      </c>
      <c r="AZ1610" s="130">
        <f t="shared" si="856"/>
        <v>0</v>
      </c>
      <c r="BA1610" s="74">
        <f t="shared" si="837"/>
        <v>0</v>
      </c>
      <c r="BB1610" s="193">
        <f t="shared" si="857"/>
        <v>0</v>
      </c>
      <c r="BC1610" s="102">
        <f t="shared" si="858"/>
        <v>0</v>
      </c>
      <c r="BD1610" s="102">
        <f t="shared" si="859"/>
        <v>0</v>
      </c>
      <c r="BE1610" s="413" t="s">
        <v>69</v>
      </c>
    </row>
    <row r="1611" spans="1:57" s="65" customFormat="1" ht="12" customHeight="1" x14ac:dyDescent="0.2">
      <c r="A1611" s="43">
        <v>1596</v>
      </c>
      <c r="B1611" s="166"/>
      <c r="C1611" s="166"/>
      <c r="D1611" s="166"/>
      <c r="E1611" s="162"/>
      <c r="F1611" s="166"/>
      <c r="G1611" s="162"/>
      <c r="H1611" s="162"/>
      <c r="I1611" s="189">
        <f t="shared" si="838"/>
        <v>0</v>
      </c>
      <c r="J1611" s="195"/>
      <c r="K1611" s="162"/>
      <c r="L1611" s="168"/>
      <c r="M1611" s="75">
        <f>_xlfn.XLOOKUP(L1611,list_vat[Страна],list_vat[Ставка НДС %],0,0)</f>
        <v>0</v>
      </c>
      <c r="N1611" s="162">
        <f t="shared" si="839"/>
        <v>0</v>
      </c>
      <c r="O1611" s="169"/>
      <c r="P1611" s="74">
        <f t="shared" si="860"/>
        <v>0</v>
      </c>
      <c r="Q1611" s="162"/>
      <c r="R1611" s="162" t="str">
        <f t="shared" si="840"/>
        <v>введи курс</v>
      </c>
      <c r="S1611" s="196">
        <f t="shared" si="841"/>
        <v>0</v>
      </c>
      <c r="T1611" s="192">
        <f t="shared" si="842"/>
        <v>0</v>
      </c>
      <c r="U1611" s="76">
        <f t="shared" si="843"/>
        <v>0</v>
      </c>
      <c r="V1611" s="123">
        <f t="shared" si="844"/>
        <v>0</v>
      </c>
      <c r="W1611" s="191"/>
      <c r="X1611" s="170"/>
      <c r="Y1611" s="74">
        <f t="shared" si="829"/>
        <v>0</v>
      </c>
      <c r="Z1611" s="188"/>
      <c r="AA1611" s="130">
        <f t="shared" si="845"/>
        <v>0</v>
      </c>
      <c r="AB1611" s="74">
        <f t="shared" si="846"/>
        <v>0</v>
      </c>
      <c r="AC1611" s="356"/>
      <c r="AD1611" s="130" cm="1">
        <f t="array" ref="AD1611">IFERROR(ROUND((_xlfn.IFS(offer_sale_type="поставка",AB1611,offer_sale_type="транзит",S1611)*(1+AC1611))/E1611,2),0)</f>
        <v>0</v>
      </c>
      <c r="AE1611" s="74">
        <f t="shared" si="847"/>
        <v>0</v>
      </c>
      <c r="AF1611" s="123" cm="1">
        <f t="array" ref="AF1611">IFERROR(ROUND(_xlfn.IFS(offer_sale_type="поставка",AB1611,offer_sale_type="транзит",S1611)*AC1611,2),0)</f>
        <v>0</v>
      </c>
      <c r="AG1611" s="130">
        <f t="shared" si="830"/>
        <v>0</v>
      </c>
      <c r="AH1611" s="74">
        <f t="shared" si="831"/>
        <v>0</v>
      </c>
      <c r="AI1611" s="123">
        <f t="shared" si="832"/>
        <v>0</v>
      </c>
      <c r="AJ1611" s="118">
        <f t="shared" si="848"/>
        <v>0</v>
      </c>
      <c r="AK1611" s="74">
        <f t="shared" si="849"/>
        <v>0</v>
      </c>
      <c r="AL1611" s="174">
        <f t="shared" si="850"/>
        <v>0</v>
      </c>
      <c r="AM1611" s="175">
        <f t="shared" si="833"/>
        <v>0</v>
      </c>
      <c r="AN1611" s="130">
        <f t="shared" si="851"/>
        <v>0</v>
      </c>
      <c r="AO1611" s="74">
        <f t="shared" si="834"/>
        <v>0</v>
      </c>
      <c r="AP1611" s="123">
        <f t="shared" si="852"/>
        <v>0</v>
      </c>
      <c r="AQ1611" s="118">
        <f t="shared" si="835"/>
        <v>0</v>
      </c>
      <c r="AR1611" s="82" t="str">
        <f t="shared" si="853"/>
        <v>https://www.alta.ru/tnved/code//</v>
      </c>
      <c r="AS1611" s="157"/>
      <c r="AT1611" s="162"/>
      <c r="AU1611" s="74">
        <f t="shared" si="836"/>
        <v>0</v>
      </c>
      <c r="AV1611" s="157"/>
      <c r="AW1611" s="75">
        <f>_xlfn.IFNA(VLOOKUP(L1611,list_vat[],3,FALSE),0)</f>
        <v>0</v>
      </c>
      <c r="AX1611" s="74">
        <f t="shared" si="854"/>
        <v>0</v>
      </c>
      <c r="AY1611" s="74">
        <f t="shared" si="855"/>
        <v>0</v>
      </c>
      <c r="AZ1611" s="130">
        <f t="shared" si="856"/>
        <v>0</v>
      </c>
      <c r="BA1611" s="74">
        <f t="shared" si="837"/>
        <v>0</v>
      </c>
      <c r="BB1611" s="193">
        <f t="shared" si="857"/>
        <v>0</v>
      </c>
      <c r="BC1611" s="102">
        <f t="shared" si="858"/>
        <v>0</v>
      </c>
      <c r="BD1611" s="102">
        <f t="shared" si="859"/>
        <v>0</v>
      </c>
      <c r="BE1611" s="413" t="s">
        <v>69</v>
      </c>
    </row>
    <row r="1612" spans="1:57" s="65" customFormat="1" ht="12" customHeight="1" x14ac:dyDescent="0.2">
      <c r="A1612" s="43">
        <v>1597</v>
      </c>
      <c r="B1612" s="166"/>
      <c r="C1612" s="166"/>
      <c r="D1612" s="166"/>
      <c r="E1612" s="162"/>
      <c r="F1612" s="166"/>
      <c r="G1612" s="162"/>
      <c r="H1612" s="162"/>
      <c r="I1612" s="189">
        <f t="shared" si="838"/>
        <v>0</v>
      </c>
      <c r="J1612" s="195"/>
      <c r="K1612" s="162"/>
      <c r="L1612" s="168"/>
      <c r="M1612" s="75">
        <f>_xlfn.XLOOKUP(L1612,list_vat[Страна],list_vat[Ставка НДС %],0,0)</f>
        <v>0</v>
      </c>
      <c r="N1612" s="162">
        <f t="shared" si="839"/>
        <v>0</v>
      </c>
      <c r="O1612" s="169"/>
      <c r="P1612" s="74">
        <f t="shared" si="860"/>
        <v>0</v>
      </c>
      <c r="Q1612" s="162"/>
      <c r="R1612" s="162" t="str">
        <f t="shared" si="840"/>
        <v>введи курс</v>
      </c>
      <c r="S1612" s="196">
        <f t="shared" si="841"/>
        <v>0</v>
      </c>
      <c r="T1612" s="192">
        <f t="shared" si="842"/>
        <v>0</v>
      </c>
      <c r="U1612" s="76">
        <f t="shared" si="843"/>
        <v>0</v>
      </c>
      <c r="V1612" s="123">
        <f t="shared" si="844"/>
        <v>0</v>
      </c>
      <c r="W1612" s="191"/>
      <c r="X1612" s="170"/>
      <c r="Y1612" s="74">
        <f t="shared" si="829"/>
        <v>0</v>
      </c>
      <c r="Z1612" s="188"/>
      <c r="AA1612" s="130">
        <f t="shared" si="845"/>
        <v>0</v>
      </c>
      <c r="AB1612" s="74">
        <f t="shared" si="846"/>
        <v>0</v>
      </c>
      <c r="AC1612" s="356"/>
      <c r="AD1612" s="130" cm="1">
        <f t="array" ref="AD1612">IFERROR(ROUND((_xlfn.IFS(offer_sale_type="поставка",AB1612,offer_sale_type="транзит",S1612)*(1+AC1612))/E1612,2),0)</f>
        <v>0</v>
      </c>
      <c r="AE1612" s="74">
        <f t="shared" si="847"/>
        <v>0</v>
      </c>
      <c r="AF1612" s="123" cm="1">
        <f t="array" ref="AF1612">IFERROR(ROUND(_xlfn.IFS(offer_sale_type="поставка",AB1612,offer_sale_type="транзит",S1612)*AC1612,2),0)</f>
        <v>0</v>
      </c>
      <c r="AG1612" s="130">
        <f t="shared" si="830"/>
        <v>0</v>
      </c>
      <c r="AH1612" s="74">
        <f t="shared" si="831"/>
        <v>0</v>
      </c>
      <c r="AI1612" s="123">
        <f t="shared" si="832"/>
        <v>0</v>
      </c>
      <c r="AJ1612" s="118">
        <f t="shared" si="848"/>
        <v>0</v>
      </c>
      <c r="AK1612" s="74">
        <f t="shared" si="849"/>
        <v>0</v>
      </c>
      <c r="AL1612" s="174">
        <f t="shared" si="850"/>
        <v>0</v>
      </c>
      <c r="AM1612" s="175">
        <f t="shared" si="833"/>
        <v>0</v>
      </c>
      <c r="AN1612" s="130">
        <f t="shared" si="851"/>
        <v>0</v>
      </c>
      <c r="AO1612" s="74">
        <f t="shared" si="834"/>
        <v>0</v>
      </c>
      <c r="AP1612" s="123">
        <f t="shared" si="852"/>
        <v>0</v>
      </c>
      <c r="AQ1612" s="118">
        <f t="shared" si="835"/>
        <v>0</v>
      </c>
      <c r="AR1612" s="82" t="str">
        <f t="shared" si="853"/>
        <v>https://www.alta.ru/tnved/code//</v>
      </c>
      <c r="AS1612" s="157"/>
      <c r="AT1612" s="162"/>
      <c r="AU1612" s="74">
        <f t="shared" si="836"/>
        <v>0</v>
      </c>
      <c r="AV1612" s="157"/>
      <c r="AW1612" s="75">
        <f>_xlfn.IFNA(VLOOKUP(L1612,list_vat[],3,FALSE),0)</f>
        <v>0</v>
      </c>
      <c r="AX1612" s="74">
        <f t="shared" si="854"/>
        <v>0</v>
      </c>
      <c r="AY1612" s="74">
        <f t="shared" si="855"/>
        <v>0</v>
      </c>
      <c r="AZ1612" s="130">
        <f t="shared" si="856"/>
        <v>0</v>
      </c>
      <c r="BA1612" s="74">
        <f t="shared" si="837"/>
        <v>0</v>
      </c>
      <c r="BB1612" s="193">
        <f t="shared" si="857"/>
        <v>0</v>
      </c>
      <c r="BC1612" s="102">
        <f t="shared" si="858"/>
        <v>0</v>
      </c>
      <c r="BD1612" s="102">
        <f t="shared" si="859"/>
        <v>0</v>
      </c>
      <c r="BE1612" s="413" t="s">
        <v>69</v>
      </c>
    </row>
    <row r="1613" spans="1:57" s="65" customFormat="1" ht="12" customHeight="1" x14ac:dyDescent="0.2">
      <c r="A1613" s="43">
        <v>1598</v>
      </c>
      <c r="B1613" s="166"/>
      <c r="C1613" s="166"/>
      <c r="D1613" s="166"/>
      <c r="E1613" s="162"/>
      <c r="F1613" s="166"/>
      <c r="G1613" s="162"/>
      <c r="H1613" s="162"/>
      <c r="I1613" s="189">
        <f t="shared" si="838"/>
        <v>0</v>
      </c>
      <c r="J1613" s="195"/>
      <c r="K1613" s="162"/>
      <c r="L1613" s="168"/>
      <c r="M1613" s="75">
        <f>_xlfn.XLOOKUP(L1613,list_vat[Страна],list_vat[Ставка НДС %],0,0)</f>
        <v>0</v>
      </c>
      <c r="N1613" s="162">
        <f t="shared" si="839"/>
        <v>0</v>
      </c>
      <c r="O1613" s="169"/>
      <c r="P1613" s="74">
        <f t="shared" si="860"/>
        <v>0</v>
      </c>
      <c r="Q1613" s="162"/>
      <c r="R1613" s="162" t="str">
        <f t="shared" si="840"/>
        <v>введи курс</v>
      </c>
      <c r="S1613" s="196">
        <f t="shared" si="841"/>
        <v>0</v>
      </c>
      <c r="T1613" s="192">
        <f t="shared" si="842"/>
        <v>0</v>
      </c>
      <c r="U1613" s="76">
        <f t="shared" si="843"/>
        <v>0</v>
      </c>
      <c r="V1613" s="123">
        <f t="shared" si="844"/>
        <v>0</v>
      </c>
      <c r="W1613" s="191"/>
      <c r="X1613" s="170"/>
      <c r="Y1613" s="74">
        <f t="shared" si="829"/>
        <v>0</v>
      </c>
      <c r="Z1613" s="188"/>
      <c r="AA1613" s="130">
        <f t="shared" si="845"/>
        <v>0</v>
      </c>
      <c r="AB1613" s="74">
        <f t="shared" si="846"/>
        <v>0</v>
      </c>
      <c r="AC1613" s="356"/>
      <c r="AD1613" s="130" cm="1">
        <f t="array" ref="AD1613">IFERROR(ROUND((_xlfn.IFS(offer_sale_type="поставка",AB1613,offer_sale_type="транзит",S1613)*(1+AC1613))/E1613,2),0)</f>
        <v>0</v>
      </c>
      <c r="AE1613" s="74">
        <f t="shared" si="847"/>
        <v>0</v>
      </c>
      <c r="AF1613" s="123" cm="1">
        <f t="array" ref="AF1613">IFERROR(ROUND(_xlfn.IFS(offer_sale_type="поставка",AB1613,offer_sale_type="транзит",S1613)*AC1613,2),0)</f>
        <v>0</v>
      </c>
      <c r="AG1613" s="130">
        <f t="shared" si="830"/>
        <v>0</v>
      </c>
      <c r="AH1613" s="74">
        <f t="shared" si="831"/>
        <v>0</v>
      </c>
      <c r="AI1613" s="123">
        <f t="shared" si="832"/>
        <v>0</v>
      </c>
      <c r="AJ1613" s="118">
        <f t="shared" si="848"/>
        <v>0</v>
      </c>
      <c r="AK1613" s="74">
        <f t="shared" si="849"/>
        <v>0</v>
      </c>
      <c r="AL1613" s="174">
        <f t="shared" si="850"/>
        <v>0</v>
      </c>
      <c r="AM1613" s="175">
        <f t="shared" si="833"/>
        <v>0</v>
      </c>
      <c r="AN1613" s="130">
        <f t="shared" si="851"/>
        <v>0</v>
      </c>
      <c r="AO1613" s="74">
        <f t="shared" si="834"/>
        <v>0</v>
      </c>
      <c r="AP1613" s="123">
        <f t="shared" si="852"/>
        <v>0</v>
      </c>
      <c r="AQ1613" s="118">
        <f t="shared" si="835"/>
        <v>0</v>
      </c>
      <c r="AR1613" s="82" t="str">
        <f t="shared" si="853"/>
        <v>https://www.alta.ru/tnved/code//</v>
      </c>
      <c r="AS1613" s="157"/>
      <c r="AT1613" s="162"/>
      <c r="AU1613" s="74">
        <f t="shared" si="836"/>
        <v>0</v>
      </c>
      <c r="AV1613" s="157"/>
      <c r="AW1613" s="75">
        <f>_xlfn.IFNA(VLOOKUP(L1613,list_vat[],3,FALSE),0)</f>
        <v>0</v>
      </c>
      <c r="AX1613" s="74">
        <f t="shared" si="854"/>
        <v>0</v>
      </c>
      <c r="AY1613" s="74">
        <f t="shared" si="855"/>
        <v>0</v>
      </c>
      <c r="AZ1613" s="130">
        <f t="shared" si="856"/>
        <v>0</v>
      </c>
      <c r="BA1613" s="74">
        <f t="shared" si="837"/>
        <v>0</v>
      </c>
      <c r="BB1613" s="193">
        <f t="shared" si="857"/>
        <v>0</v>
      </c>
      <c r="BC1613" s="102">
        <f t="shared" si="858"/>
        <v>0</v>
      </c>
      <c r="BD1613" s="102">
        <f t="shared" si="859"/>
        <v>0</v>
      </c>
      <c r="BE1613" s="413" t="s">
        <v>69</v>
      </c>
    </row>
    <row r="1614" spans="1:57" s="65" customFormat="1" ht="12" customHeight="1" x14ac:dyDescent="0.2">
      <c r="A1614" s="43">
        <v>1599</v>
      </c>
      <c r="B1614" s="166"/>
      <c r="C1614" s="166"/>
      <c r="D1614" s="166"/>
      <c r="E1614" s="162"/>
      <c r="F1614" s="166"/>
      <c r="G1614" s="162"/>
      <c r="H1614" s="162"/>
      <c r="I1614" s="189">
        <f t="shared" si="838"/>
        <v>0</v>
      </c>
      <c r="J1614" s="195"/>
      <c r="K1614" s="162"/>
      <c r="L1614" s="168"/>
      <c r="M1614" s="75">
        <f>_xlfn.XLOOKUP(L1614,list_vat[Страна],list_vat[Ставка НДС %],0,0)</f>
        <v>0</v>
      </c>
      <c r="N1614" s="162">
        <f t="shared" si="839"/>
        <v>0</v>
      </c>
      <c r="O1614" s="169"/>
      <c r="P1614" s="74">
        <f t="shared" si="860"/>
        <v>0</v>
      </c>
      <c r="Q1614" s="162"/>
      <c r="R1614" s="162" t="str">
        <f t="shared" si="840"/>
        <v>введи курс</v>
      </c>
      <c r="S1614" s="196">
        <f t="shared" si="841"/>
        <v>0</v>
      </c>
      <c r="T1614" s="192">
        <f t="shared" si="842"/>
        <v>0</v>
      </c>
      <c r="U1614" s="76">
        <f t="shared" si="843"/>
        <v>0</v>
      </c>
      <c r="V1614" s="123">
        <f t="shared" si="844"/>
        <v>0</v>
      </c>
      <c r="W1614" s="191"/>
      <c r="X1614" s="170"/>
      <c r="Y1614" s="74">
        <f t="shared" si="829"/>
        <v>0</v>
      </c>
      <c r="Z1614" s="188"/>
      <c r="AA1614" s="130">
        <f t="shared" si="845"/>
        <v>0</v>
      </c>
      <c r="AB1614" s="74">
        <f t="shared" si="846"/>
        <v>0</v>
      </c>
      <c r="AC1614" s="356"/>
      <c r="AD1614" s="130" cm="1">
        <f t="array" ref="AD1614">IFERROR(ROUND((_xlfn.IFS(offer_sale_type="поставка",AB1614,offer_sale_type="транзит",S1614)*(1+AC1614))/E1614,2),0)</f>
        <v>0</v>
      </c>
      <c r="AE1614" s="74">
        <f t="shared" si="847"/>
        <v>0</v>
      </c>
      <c r="AF1614" s="123" cm="1">
        <f t="array" ref="AF1614">IFERROR(ROUND(_xlfn.IFS(offer_sale_type="поставка",AB1614,offer_sale_type="транзит",S1614)*AC1614,2),0)</f>
        <v>0</v>
      </c>
      <c r="AG1614" s="130">
        <f t="shared" si="830"/>
        <v>0</v>
      </c>
      <c r="AH1614" s="74">
        <f t="shared" si="831"/>
        <v>0</v>
      </c>
      <c r="AI1614" s="123">
        <f t="shared" si="832"/>
        <v>0</v>
      </c>
      <c r="AJ1614" s="118">
        <f t="shared" si="848"/>
        <v>0</v>
      </c>
      <c r="AK1614" s="74">
        <f t="shared" si="849"/>
        <v>0</v>
      </c>
      <c r="AL1614" s="174">
        <f t="shared" si="850"/>
        <v>0</v>
      </c>
      <c r="AM1614" s="175">
        <f t="shared" si="833"/>
        <v>0</v>
      </c>
      <c r="AN1614" s="130">
        <f t="shared" si="851"/>
        <v>0</v>
      </c>
      <c r="AO1614" s="74">
        <f t="shared" si="834"/>
        <v>0</v>
      </c>
      <c r="AP1614" s="123">
        <f t="shared" si="852"/>
        <v>0</v>
      </c>
      <c r="AQ1614" s="118">
        <f t="shared" si="835"/>
        <v>0</v>
      </c>
      <c r="AR1614" s="82" t="str">
        <f t="shared" si="853"/>
        <v>https://www.alta.ru/tnved/code//</v>
      </c>
      <c r="AS1614" s="157"/>
      <c r="AT1614" s="162"/>
      <c r="AU1614" s="74">
        <f t="shared" si="836"/>
        <v>0</v>
      </c>
      <c r="AV1614" s="157"/>
      <c r="AW1614" s="75">
        <f>_xlfn.IFNA(VLOOKUP(L1614,list_vat[],3,FALSE),0)</f>
        <v>0</v>
      </c>
      <c r="AX1614" s="74">
        <f t="shared" si="854"/>
        <v>0</v>
      </c>
      <c r="AY1614" s="74">
        <f t="shared" si="855"/>
        <v>0</v>
      </c>
      <c r="AZ1614" s="130">
        <f t="shared" si="856"/>
        <v>0</v>
      </c>
      <c r="BA1614" s="74">
        <f t="shared" si="837"/>
        <v>0</v>
      </c>
      <c r="BB1614" s="193">
        <f t="shared" si="857"/>
        <v>0</v>
      </c>
      <c r="BC1614" s="102">
        <f t="shared" si="858"/>
        <v>0</v>
      </c>
      <c r="BD1614" s="102">
        <f t="shared" si="859"/>
        <v>0</v>
      </c>
      <c r="BE1614" s="413" t="s">
        <v>69</v>
      </c>
    </row>
    <row r="1615" spans="1:57" s="65" customFormat="1" ht="12" customHeight="1" x14ac:dyDescent="0.2">
      <c r="A1615" s="43">
        <v>1600</v>
      </c>
      <c r="B1615" s="166"/>
      <c r="C1615" s="166"/>
      <c r="D1615" s="166"/>
      <c r="E1615" s="162"/>
      <c r="F1615" s="166"/>
      <c r="G1615" s="162"/>
      <c r="H1615" s="162"/>
      <c r="I1615" s="189">
        <f t="shared" si="838"/>
        <v>0</v>
      </c>
      <c r="J1615" s="195"/>
      <c r="K1615" s="162"/>
      <c r="L1615" s="168"/>
      <c r="M1615" s="75">
        <f>_xlfn.XLOOKUP(L1615,list_vat[Страна],list_vat[Ставка НДС %],0,0)</f>
        <v>0</v>
      </c>
      <c r="N1615" s="162">
        <f t="shared" si="839"/>
        <v>0</v>
      </c>
      <c r="O1615" s="169"/>
      <c r="P1615" s="74">
        <f t="shared" si="860"/>
        <v>0</v>
      </c>
      <c r="Q1615" s="162"/>
      <c r="R1615" s="162" t="str">
        <f t="shared" si="840"/>
        <v>введи курс</v>
      </c>
      <c r="S1615" s="196">
        <f t="shared" si="841"/>
        <v>0</v>
      </c>
      <c r="T1615" s="192">
        <f t="shared" si="842"/>
        <v>0</v>
      </c>
      <c r="U1615" s="76">
        <f t="shared" si="843"/>
        <v>0</v>
      </c>
      <c r="V1615" s="123">
        <f t="shared" si="844"/>
        <v>0</v>
      </c>
      <c r="W1615" s="191"/>
      <c r="X1615" s="170"/>
      <c r="Y1615" s="74">
        <f t="shared" si="829"/>
        <v>0</v>
      </c>
      <c r="Z1615" s="188"/>
      <c r="AA1615" s="130">
        <f t="shared" si="845"/>
        <v>0</v>
      </c>
      <c r="AB1615" s="74">
        <f t="shared" si="846"/>
        <v>0</v>
      </c>
      <c r="AC1615" s="356"/>
      <c r="AD1615" s="130" cm="1">
        <f t="array" ref="AD1615">IFERROR(ROUND((_xlfn.IFS(offer_sale_type="поставка",AB1615,offer_sale_type="транзит",S1615)*(1+AC1615))/E1615,2),0)</f>
        <v>0</v>
      </c>
      <c r="AE1615" s="74">
        <f t="shared" si="847"/>
        <v>0</v>
      </c>
      <c r="AF1615" s="123" cm="1">
        <f t="array" ref="AF1615">IFERROR(ROUND(_xlfn.IFS(offer_sale_type="поставка",AB1615,offer_sale_type="транзит",S1615)*AC1615,2),0)</f>
        <v>0</v>
      </c>
      <c r="AG1615" s="130">
        <f t="shared" si="830"/>
        <v>0</v>
      </c>
      <c r="AH1615" s="74">
        <f t="shared" si="831"/>
        <v>0</v>
      </c>
      <c r="AI1615" s="123">
        <f t="shared" si="832"/>
        <v>0</v>
      </c>
      <c r="AJ1615" s="118">
        <f t="shared" si="848"/>
        <v>0</v>
      </c>
      <c r="AK1615" s="74">
        <f t="shared" si="849"/>
        <v>0</v>
      </c>
      <c r="AL1615" s="174">
        <f t="shared" si="850"/>
        <v>0</v>
      </c>
      <c r="AM1615" s="175">
        <f t="shared" si="833"/>
        <v>0</v>
      </c>
      <c r="AN1615" s="130">
        <f t="shared" si="851"/>
        <v>0</v>
      </c>
      <c r="AO1615" s="74">
        <f t="shared" si="834"/>
        <v>0</v>
      </c>
      <c r="AP1615" s="123">
        <f t="shared" si="852"/>
        <v>0</v>
      </c>
      <c r="AQ1615" s="118">
        <f t="shared" si="835"/>
        <v>0</v>
      </c>
      <c r="AR1615" s="82" t="str">
        <f t="shared" si="853"/>
        <v>https://www.alta.ru/tnved/code//</v>
      </c>
      <c r="AS1615" s="157"/>
      <c r="AT1615" s="162"/>
      <c r="AU1615" s="74">
        <f t="shared" si="836"/>
        <v>0</v>
      </c>
      <c r="AV1615" s="157"/>
      <c r="AW1615" s="75">
        <f>_xlfn.IFNA(VLOOKUP(L1615,list_vat[],3,FALSE),0)</f>
        <v>0</v>
      </c>
      <c r="AX1615" s="74">
        <f t="shared" si="854"/>
        <v>0</v>
      </c>
      <c r="AY1615" s="74">
        <f t="shared" si="855"/>
        <v>0</v>
      </c>
      <c r="AZ1615" s="130">
        <f t="shared" si="856"/>
        <v>0</v>
      </c>
      <c r="BA1615" s="74">
        <f t="shared" si="837"/>
        <v>0</v>
      </c>
      <c r="BB1615" s="193">
        <f t="shared" si="857"/>
        <v>0</v>
      </c>
      <c r="BC1615" s="102">
        <f t="shared" si="858"/>
        <v>0</v>
      </c>
      <c r="BD1615" s="102">
        <f t="shared" si="859"/>
        <v>0</v>
      </c>
      <c r="BE1615" s="413" t="s">
        <v>69</v>
      </c>
    </row>
    <row r="1616" spans="1:57" s="65" customFormat="1" ht="12" customHeight="1" x14ac:dyDescent="0.2">
      <c r="A1616" s="43">
        <v>1601</v>
      </c>
      <c r="B1616" s="166"/>
      <c r="C1616" s="166"/>
      <c r="D1616" s="166"/>
      <c r="E1616" s="162"/>
      <c r="F1616" s="166"/>
      <c r="G1616" s="162"/>
      <c r="H1616" s="162"/>
      <c r="I1616" s="189">
        <f t="shared" si="838"/>
        <v>0</v>
      </c>
      <c r="J1616" s="195"/>
      <c r="K1616" s="162"/>
      <c r="L1616" s="168"/>
      <c r="M1616" s="75">
        <f>_xlfn.XLOOKUP(L1616,list_vat[Страна],list_vat[Ставка НДС %],0,0)</f>
        <v>0</v>
      </c>
      <c r="N1616" s="162">
        <f t="shared" si="839"/>
        <v>0</v>
      </c>
      <c r="O1616" s="169"/>
      <c r="P1616" s="74">
        <f t="shared" si="860"/>
        <v>0</v>
      </c>
      <c r="Q1616" s="162"/>
      <c r="R1616" s="162" t="str">
        <f t="shared" si="840"/>
        <v>введи курс</v>
      </c>
      <c r="S1616" s="196">
        <f t="shared" si="841"/>
        <v>0</v>
      </c>
      <c r="T1616" s="192">
        <f t="shared" si="842"/>
        <v>0</v>
      </c>
      <c r="U1616" s="76">
        <f t="shared" si="843"/>
        <v>0</v>
      </c>
      <c r="V1616" s="123">
        <f t="shared" si="844"/>
        <v>0</v>
      </c>
      <c r="W1616" s="191"/>
      <c r="X1616" s="170"/>
      <c r="Y1616" s="74">
        <f t="shared" ref="Y1616:Y1679" si="861">ROUND(IF(offer_incoterms="DDP",X1616*(S1616+T1616),0),2)</f>
        <v>0</v>
      </c>
      <c r="Z1616" s="188"/>
      <c r="AA1616" s="130">
        <f t="shared" si="845"/>
        <v>0</v>
      </c>
      <c r="AB1616" s="74">
        <f t="shared" si="846"/>
        <v>0</v>
      </c>
      <c r="AC1616" s="356"/>
      <c r="AD1616" s="130" cm="1">
        <f t="array" ref="AD1616">IFERROR(ROUND((_xlfn.IFS(offer_sale_type="поставка",AB1616,offer_sale_type="транзит",S1616)*(1+AC1616))/E1616,2),0)</f>
        <v>0</v>
      </c>
      <c r="AE1616" s="74">
        <f t="shared" si="847"/>
        <v>0</v>
      </c>
      <c r="AF1616" s="123" cm="1">
        <f t="array" ref="AF1616">IFERROR(ROUND(_xlfn.IFS(offer_sale_type="поставка",AB1616,offer_sale_type="транзит",S1616)*AC1616,2),0)</f>
        <v>0</v>
      </c>
      <c r="AG1616" s="130">
        <f t="shared" ref="AG1616:AG1679" si="862">$BD1616*VLOOKUP($AG$3,$AF$4:$AG$7,2,FALSE)</f>
        <v>0</v>
      </c>
      <c r="AH1616" s="74">
        <f t="shared" ref="AH1616:AH1679" si="863">SUM(AE1616,AG1616,AI1616)*rate_forex_risk</f>
        <v>0</v>
      </c>
      <c r="AI1616" s="123">
        <f t="shared" ref="AI1616:AI1679" si="864">IF(OR(seller_region="TR",offer_sale_type="экспорт"),0,rate_fin_comm)*SUM(AZ1616,AZ1616*AW1616,T1616)</f>
        <v>0</v>
      </c>
      <c r="AJ1616" s="118">
        <f t="shared" si="848"/>
        <v>0</v>
      </c>
      <c r="AK1616" s="74">
        <f t="shared" si="849"/>
        <v>0</v>
      </c>
      <c r="AL1616" s="174">
        <f t="shared" si="850"/>
        <v>0</v>
      </c>
      <c r="AM1616" s="175">
        <f t="shared" ref="AM1616:AM1679" si="865">ROUND(AJ1616*(1+IF(offer_incoterms="DDP",rate_vatRu,0)),2)</f>
        <v>0</v>
      </c>
      <c r="AN1616" s="130">
        <f t="shared" si="851"/>
        <v>0</v>
      </c>
      <c r="AO1616" s="74">
        <f t="shared" ref="AO1616:AO1679" si="866">SUM(AY1616,Y1616:Z1616,T1616)*IF(AND(offer_incoterms="DDP",offer_sale_type&lt;&gt;"экспорт"),rate_vatRu,0)</f>
        <v>0</v>
      </c>
      <c r="AP1616" s="123">
        <f t="shared" si="852"/>
        <v>0</v>
      </c>
      <c r="AQ1616" s="118">
        <f t="shared" ref="AQ1616:AQ1679" si="867">IF(offer_sale_type="транзит",SUM(AF1616:AI1616,BA1616,BB1616),0)</f>
        <v>0</v>
      </c>
      <c r="AR1616" s="82" t="str">
        <f t="shared" si="853"/>
        <v>https://www.alta.ru/tnved/code//</v>
      </c>
      <c r="AS1616" s="157"/>
      <c r="AT1616" s="162"/>
      <c r="AU1616" s="74">
        <f t="shared" ref="AU1616:AU1679" si="868">IF(ISBLANK(AT1616),0,AJ1616-AT1616)</f>
        <v>0</v>
      </c>
      <c r="AV1616" s="157"/>
      <c r="AW1616" s="75">
        <f>_xlfn.IFNA(VLOOKUP(L1616,list_vat[],3,FALSE),0)</f>
        <v>0</v>
      </c>
      <c r="AX1616" s="74">
        <f t="shared" si="854"/>
        <v>0</v>
      </c>
      <c r="AY1616" s="74">
        <f t="shared" si="855"/>
        <v>0</v>
      </c>
      <c r="AZ1616" s="130">
        <f t="shared" si="856"/>
        <v>0</v>
      </c>
      <c r="BA1616" s="74">
        <f t="shared" ref="BA1616:BA1679" si="869">cost_fin_total*$BD1616</f>
        <v>0</v>
      </c>
      <c r="BB1616" s="193">
        <f t="shared" si="857"/>
        <v>0</v>
      </c>
      <c r="BC1616" s="102">
        <f t="shared" si="858"/>
        <v>0</v>
      </c>
      <c r="BD1616" s="102">
        <f t="shared" si="859"/>
        <v>0</v>
      </c>
      <c r="BE1616" s="413" t="s">
        <v>69</v>
      </c>
    </row>
    <row r="1617" spans="1:57" s="65" customFormat="1" ht="12" customHeight="1" x14ac:dyDescent="0.2">
      <c r="A1617" s="43">
        <v>1602</v>
      </c>
      <c r="B1617" s="166"/>
      <c r="C1617" s="166"/>
      <c r="D1617" s="166"/>
      <c r="E1617" s="162"/>
      <c r="F1617" s="166"/>
      <c r="G1617" s="162"/>
      <c r="H1617" s="162"/>
      <c r="I1617" s="189">
        <f t="shared" ref="I1617:I1680" si="870">E1617*G1617</f>
        <v>0</v>
      </c>
      <c r="J1617" s="195"/>
      <c r="K1617" s="162"/>
      <c r="L1617" s="168"/>
      <c r="M1617" s="75">
        <f>_xlfn.XLOOKUP(L1617,list_vat[Страна],list_vat[Ставка НДС %],0,0)</f>
        <v>0</v>
      </c>
      <c r="N1617" s="162">
        <f t="shared" ref="N1617:N1680" si="871">IFERROR(IF(L1617="Китай",K1617,K1617/(1+M1617)),0)</f>
        <v>0</v>
      </c>
      <c r="O1617" s="169"/>
      <c r="P1617" s="74">
        <f t="shared" si="860"/>
        <v>0</v>
      </c>
      <c r="Q1617" s="162"/>
      <c r="R1617" s="162" t="str">
        <f t="shared" ref="R1617:R1680" si="872">IF(ISBLANK(Q1617),"введи курс",P1617/Q1617)</f>
        <v>введи курс</v>
      </c>
      <c r="S1617" s="196">
        <f t="shared" ref="S1617:S1680" si="873">IF(AND(ISNUMBER(E1617),ISNUMBER(Q1617)),E1617*R1617,0)</f>
        <v>0</v>
      </c>
      <c r="T1617" s="192">
        <f t="shared" ref="T1617:T1680" si="874">$BC1617*V$11</f>
        <v>0</v>
      </c>
      <c r="U1617" s="76">
        <f t="shared" ref="U1617:U1680" si="875">$BC1617*W$11</f>
        <v>0</v>
      </c>
      <c r="V1617" s="123">
        <f t="shared" ref="V1617:V1680" si="876">+SUM(T1617:U1617)</f>
        <v>0</v>
      </c>
      <c r="W1617" s="191"/>
      <c r="X1617" s="170"/>
      <c r="Y1617" s="74">
        <f t="shared" si="861"/>
        <v>0</v>
      </c>
      <c r="Z1617" s="188"/>
      <c r="AA1617" s="130">
        <f t="shared" ref="AA1617:AA1680" si="877">IFERROR(AB1617/E1617,0)</f>
        <v>0</v>
      </c>
      <c r="AB1617" s="74">
        <f t="shared" ref="AB1617:AB1680" si="878">ROUND(SUM(S1617,V1617,Y1617:Z1617,BA1617:BB1617),2)</f>
        <v>0</v>
      </c>
      <c r="AC1617" s="356"/>
      <c r="AD1617" s="130" cm="1">
        <f t="array" ref="AD1617">IFERROR(ROUND((_xlfn.IFS(offer_sale_type="поставка",AB1617,offer_sale_type="транзит",S1617)*(1+AC1617))/E1617,2),0)</f>
        <v>0</v>
      </c>
      <c r="AE1617" s="74">
        <f t="shared" ref="AE1617:AE1680" si="879">AD1617*E1617</f>
        <v>0</v>
      </c>
      <c r="AF1617" s="123" cm="1">
        <f t="array" ref="AF1617">IFERROR(ROUND(_xlfn.IFS(offer_sale_type="поставка",AB1617,offer_sale_type="транзит",S1617)*AC1617,2),0)</f>
        <v>0</v>
      </c>
      <c r="AG1617" s="130">
        <f t="shared" si="862"/>
        <v>0</v>
      </c>
      <c r="AH1617" s="74">
        <f t="shared" si="863"/>
        <v>0</v>
      </c>
      <c r="AI1617" s="123">
        <f t="shared" si="864"/>
        <v>0</v>
      </c>
      <c r="AJ1617" s="118">
        <f t="shared" ref="AJ1617:AJ1680" si="880">IFERROR(ROUND(SUM(AB1617,AF1617:AI1617)/E1617,2),0)</f>
        <v>0</v>
      </c>
      <c r="AK1617" s="74">
        <f t="shared" ref="AK1617:AK1680" si="881">AJ1617*E1617</f>
        <v>0</v>
      </c>
      <c r="AL1617" s="174">
        <f t="shared" ref="AL1617:AL1680" si="882">ROUND(IFERROR(AM1617*E1617,0),2)</f>
        <v>0</v>
      </c>
      <c r="AM1617" s="175">
        <f t="shared" si="865"/>
        <v>0</v>
      </c>
      <c r="AN1617" s="130">
        <f t="shared" ref="AN1617:AN1680" si="883">AL1617-AK1617</f>
        <v>0</v>
      </c>
      <c r="AO1617" s="74">
        <f t="shared" si="866"/>
        <v>0</v>
      </c>
      <c r="AP1617" s="123">
        <f t="shared" ref="AP1617:AP1680" si="884">AN1617-AO1617</f>
        <v>0</v>
      </c>
      <c r="AQ1617" s="118">
        <f t="shared" si="867"/>
        <v>0</v>
      </c>
      <c r="AR1617" s="82" t="str">
        <f t="shared" ref="AR1617:AR1680" si="885">HYPERLINK("https://www.alta.ru/tnved/code/")&amp;W1617&amp;"/"</f>
        <v>https://www.alta.ru/tnved/code//</v>
      </c>
      <c r="AS1617" s="157"/>
      <c r="AT1617" s="162"/>
      <c r="AU1617" s="74">
        <f t="shared" si="868"/>
        <v>0</v>
      </c>
      <c r="AV1617" s="157"/>
      <c r="AW1617" s="75">
        <f>_xlfn.IFNA(VLOOKUP(L1617,list_vat[],3,FALSE),0)</f>
        <v>0</v>
      </c>
      <c r="AX1617" s="74">
        <f t="shared" ref="AX1617:AX1680" si="886">IFERROR(ROUND(S1617*(1+AW1617)/E1617,2),0)</f>
        <v>0</v>
      </c>
      <c r="AY1617" s="74">
        <f t="shared" ref="AY1617:AY1680" si="887">E1617*AX1617</f>
        <v>0</v>
      </c>
      <c r="AZ1617" s="130">
        <f t="shared" ref="AZ1617:AZ1680" si="888">S1617*(1+M1617)</f>
        <v>0</v>
      </c>
      <c r="BA1617" s="74">
        <f t="shared" si="869"/>
        <v>0</v>
      </c>
      <c r="BB1617" s="193">
        <f t="shared" ref="BB1617:BB1680" si="889">credit_sales_interest*BD1617</f>
        <v>0</v>
      </c>
      <c r="BC1617" s="102">
        <f t="shared" ref="BC1617:BC1680" si="890">IFERROR(IF($I$13&gt;0,$I1617/$I$13,$S1617/$S$13),0)</f>
        <v>0</v>
      </c>
      <c r="BD1617" s="102">
        <f t="shared" ref="BD1617:BD1680" si="891">IFERROR($S1617/$S$13,0)</f>
        <v>0</v>
      </c>
      <c r="BE1617" s="413" t="s">
        <v>69</v>
      </c>
    </row>
    <row r="1618" spans="1:57" s="65" customFormat="1" ht="12" customHeight="1" x14ac:dyDescent="0.2">
      <c r="A1618" s="43">
        <v>1603</v>
      </c>
      <c r="B1618" s="166"/>
      <c r="C1618" s="166"/>
      <c r="D1618" s="166"/>
      <c r="E1618" s="162"/>
      <c r="F1618" s="166"/>
      <c r="G1618" s="162"/>
      <c r="H1618" s="162"/>
      <c r="I1618" s="189">
        <f t="shared" si="870"/>
        <v>0</v>
      </c>
      <c r="J1618" s="195"/>
      <c r="K1618" s="162"/>
      <c r="L1618" s="168"/>
      <c r="M1618" s="75">
        <f>_xlfn.XLOOKUP(L1618,list_vat[Страна],list_vat[Ставка НДС %],0,0)</f>
        <v>0</v>
      </c>
      <c r="N1618" s="162">
        <f t="shared" si="871"/>
        <v>0</v>
      </c>
      <c r="O1618" s="169"/>
      <c r="P1618" s="74">
        <f t="shared" ref="P1618:P1681" si="892">N1618*(1-O1618)</f>
        <v>0</v>
      </c>
      <c r="Q1618" s="162"/>
      <c r="R1618" s="162" t="str">
        <f t="shared" si="872"/>
        <v>введи курс</v>
      </c>
      <c r="S1618" s="196">
        <f t="shared" si="873"/>
        <v>0</v>
      </c>
      <c r="T1618" s="192">
        <f t="shared" si="874"/>
        <v>0</v>
      </c>
      <c r="U1618" s="76">
        <f t="shared" si="875"/>
        <v>0</v>
      </c>
      <c r="V1618" s="123">
        <f t="shared" si="876"/>
        <v>0</v>
      </c>
      <c r="W1618" s="191"/>
      <c r="X1618" s="170"/>
      <c r="Y1618" s="74">
        <f t="shared" si="861"/>
        <v>0</v>
      </c>
      <c r="Z1618" s="188"/>
      <c r="AA1618" s="130">
        <f t="shared" si="877"/>
        <v>0</v>
      </c>
      <c r="AB1618" s="74">
        <f t="shared" si="878"/>
        <v>0</v>
      </c>
      <c r="AC1618" s="356"/>
      <c r="AD1618" s="130" cm="1">
        <f t="array" ref="AD1618">IFERROR(ROUND((_xlfn.IFS(offer_sale_type="поставка",AB1618,offer_sale_type="транзит",S1618)*(1+AC1618))/E1618,2),0)</f>
        <v>0</v>
      </c>
      <c r="AE1618" s="74">
        <f t="shared" si="879"/>
        <v>0</v>
      </c>
      <c r="AF1618" s="123" cm="1">
        <f t="array" ref="AF1618">IFERROR(ROUND(_xlfn.IFS(offer_sale_type="поставка",AB1618,offer_sale_type="транзит",S1618)*AC1618,2),0)</f>
        <v>0</v>
      </c>
      <c r="AG1618" s="130">
        <f t="shared" si="862"/>
        <v>0</v>
      </c>
      <c r="AH1618" s="74">
        <f t="shared" si="863"/>
        <v>0</v>
      </c>
      <c r="AI1618" s="123">
        <f t="shared" si="864"/>
        <v>0</v>
      </c>
      <c r="AJ1618" s="118">
        <f t="shared" si="880"/>
        <v>0</v>
      </c>
      <c r="AK1618" s="74">
        <f t="shared" si="881"/>
        <v>0</v>
      </c>
      <c r="AL1618" s="174">
        <f t="shared" si="882"/>
        <v>0</v>
      </c>
      <c r="AM1618" s="175">
        <f t="shared" si="865"/>
        <v>0</v>
      </c>
      <c r="AN1618" s="130">
        <f t="shared" si="883"/>
        <v>0</v>
      </c>
      <c r="AO1618" s="74">
        <f t="shared" si="866"/>
        <v>0</v>
      </c>
      <c r="AP1618" s="123">
        <f t="shared" si="884"/>
        <v>0</v>
      </c>
      <c r="AQ1618" s="118">
        <f t="shared" si="867"/>
        <v>0</v>
      </c>
      <c r="AR1618" s="82" t="str">
        <f t="shared" si="885"/>
        <v>https://www.alta.ru/tnved/code//</v>
      </c>
      <c r="AS1618" s="157"/>
      <c r="AT1618" s="162"/>
      <c r="AU1618" s="74">
        <f t="shared" si="868"/>
        <v>0</v>
      </c>
      <c r="AV1618" s="157"/>
      <c r="AW1618" s="75">
        <f>_xlfn.IFNA(VLOOKUP(L1618,list_vat[],3,FALSE),0)</f>
        <v>0</v>
      </c>
      <c r="AX1618" s="74">
        <f t="shared" si="886"/>
        <v>0</v>
      </c>
      <c r="AY1618" s="74">
        <f t="shared" si="887"/>
        <v>0</v>
      </c>
      <c r="AZ1618" s="130">
        <f t="shared" si="888"/>
        <v>0</v>
      </c>
      <c r="BA1618" s="74">
        <f t="shared" si="869"/>
        <v>0</v>
      </c>
      <c r="BB1618" s="193">
        <f t="shared" si="889"/>
        <v>0</v>
      </c>
      <c r="BC1618" s="102">
        <f t="shared" si="890"/>
        <v>0</v>
      </c>
      <c r="BD1618" s="102">
        <f t="shared" si="891"/>
        <v>0</v>
      </c>
      <c r="BE1618" s="413" t="s">
        <v>69</v>
      </c>
    </row>
    <row r="1619" spans="1:57" s="65" customFormat="1" ht="12" customHeight="1" x14ac:dyDescent="0.2">
      <c r="A1619" s="43">
        <v>1604</v>
      </c>
      <c r="B1619" s="166"/>
      <c r="C1619" s="166"/>
      <c r="D1619" s="166"/>
      <c r="E1619" s="162"/>
      <c r="F1619" s="166"/>
      <c r="G1619" s="162"/>
      <c r="H1619" s="162"/>
      <c r="I1619" s="189">
        <f t="shared" si="870"/>
        <v>0</v>
      </c>
      <c r="J1619" s="195"/>
      <c r="K1619" s="162"/>
      <c r="L1619" s="168"/>
      <c r="M1619" s="75">
        <f>_xlfn.XLOOKUP(L1619,list_vat[Страна],list_vat[Ставка НДС %],0,0)</f>
        <v>0</v>
      </c>
      <c r="N1619" s="162">
        <f t="shared" si="871"/>
        <v>0</v>
      </c>
      <c r="O1619" s="169"/>
      <c r="P1619" s="74">
        <f t="shared" si="892"/>
        <v>0</v>
      </c>
      <c r="Q1619" s="162"/>
      <c r="R1619" s="162" t="str">
        <f t="shared" si="872"/>
        <v>введи курс</v>
      </c>
      <c r="S1619" s="196">
        <f t="shared" si="873"/>
        <v>0</v>
      </c>
      <c r="T1619" s="192">
        <f t="shared" si="874"/>
        <v>0</v>
      </c>
      <c r="U1619" s="76">
        <f t="shared" si="875"/>
        <v>0</v>
      </c>
      <c r="V1619" s="123">
        <f t="shared" si="876"/>
        <v>0</v>
      </c>
      <c r="W1619" s="191"/>
      <c r="X1619" s="170"/>
      <c r="Y1619" s="74">
        <f t="shared" si="861"/>
        <v>0</v>
      </c>
      <c r="Z1619" s="188"/>
      <c r="AA1619" s="130">
        <f t="shared" si="877"/>
        <v>0</v>
      </c>
      <c r="AB1619" s="74">
        <f t="shared" si="878"/>
        <v>0</v>
      </c>
      <c r="AC1619" s="356"/>
      <c r="AD1619" s="130" cm="1">
        <f t="array" ref="AD1619">IFERROR(ROUND((_xlfn.IFS(offer_sale_type="поставка",AB1619,offer_sale_type="транзит",S1619)*(1+AC1619))/E1619,2),0)</f>
        <v>0</v>
      </c>
      <c r="AE1619" s="74">
        <f t="shared" si="879"/>
        <v>0</v>
      </c>
      <c r="AF1619" s="123" cm="1">
        <f t="array" ref="AF1619">IFERROR(ROUND(_xlfn.IFS(offer_sale_type="поставка",AB1619,offer_sale_type="транзит",S1619)*AC1619,2),0)</f>
        <v>0</v>
      </c>
      <c r="AG1619" s="130">
        <f t="shared" si="862"/>
        <v>0</v>
      </c>
      <c r="AH1619" s="74">
        <f t="shared" si="863"/>
        <v>0</v>
      </c>
      <c r="AI1619" s="123">
        <f t="shared" si="864"/>
        <v>0</v>
      </c>
      <c r="AJ1619" s="118">
        <f t="shared" si="880"/>
        <v>0</v>
      </c>
      <c r="AK1619" s="74">
        <f t="shared" si="881"/>
        <v>0</v>
      </c>
      <c r="AL1619" s="174">
        <f t="shared" si="882"/>
        <v>0</v>
      </c>
      <c r="AM1619" s="175">
        <f t="shared" si="865"/>
        <v>0</v>
      </c>
      <c r="AN1619" s="130">
        <f t="shared" si="883"/>
        <v>0</v>
      </c>
      <c r="AO1619" s="74">
        <f t="shared" si="866"/>
        <v>0</v>
      </c>
      <c r="AP1619" s="123">
        <f t="shared" si="884"/>
        <v>0</v>
      </c>
      <c r="AQ1619" s="118">
        <f t="shared" si="867"/>
        <v>0</v>
      </c>
      <c r="AR1619" s="82" t="str">
        <f t="shared" si="885"/>
        <v>https://www.alta.ru/tnved/code//</v>
      </c>
      <c r="AS1619" s="157"/>
      <c r="AT1619" s="162"/>
      <c r="AU1619" s="74">
        <f t="shared" si="868"/>
        <v>0</v>
      </c>
      <c r="AV1619" s="157"/>
      <c r="AW1619" s="75">
        <f>_xlfn.IFNA(VLOOKUP(L1619,list_vat[],3,FALSE),0)</f>
        <v>0</v>
      </c>
      <c r="AX1619" s="74">
        <f t="shared" si="886"/>
        <v>0</v>
      </c>
      <c r="AY1619" s="74">
        <f t="shared" si="887"/>
        <v>0</v>
      </c>
      <c r="AZ1619" s="130">
        <f t="shared" si="888"/>
        <v>0</v>
      </c>
      <c r="BA1619" s="74">
        <f t="shared" si="869"/>
        <v>0</v>
      </c>
      <c r="BB1619" s="193">
        <f t="shared" si="889"/>
        <v>0</v>
      </c>
      <c r="BC1619" s="102">
        <f t="shared" si="890"/>
        <v>0</v>
      </c>
      <c r="BD1619" s="102">
        <f t="shared" si="891"/>
        <v>0</v>
      </c>
      <c r="BE1619" s="413" t="s">
        <v>69</v>
      </c>
    </row>
    <row r="1620" spans="1:57" s="65" customFormat="1" ht="12" customHeight="1" x14ac:dyDescent="0.2">
      <c r="A1620" s="43">
        <v>1605</v>
      </c>
      <c r="B1620" s="166"/>
      <c r="C1620" s="166"/>
      <c r="D1620" s="166"/>
      <c r="E1620" s="162"/>
      <c r="F1620" s="166"/>
      <c r="G1620" s="162"/>
      <c r="H1620" s="162"/>
      <c r="I1620" s="189">
        <f t="shared" si="870"/>
        <v>0</v>
      </c>
      <c r="J1620" s="195"/>
      <c r="K1620" s="162"/>
      <c r="L1620" s="168"/>
      <c r="M1620" s="75">
        <f>_xlfn.XLOOKUP(L1620,list_vat[Страна],list_vat[Ставка НДС %],0,0)</f>
        <v>0</v>
      </c>
      <c r="N1620" s="162">
        <f t="shared" si="871"/>
        <v>0</v>
      </c>
      <c r="O1620" s="169"/>
      <c r="P1620" s="74">
        <f t="shared" si="892"/>
        <v>0</v>
      </c>
      <c r="Q1620" s="162"/>
      <c r="R1620" s="162" t="str">
        <f t="shared" si="872"/>
        <v>введи курс</v>
      </c>
      <c r="S1620" s="196">
        <f t="shared" si="873"/>
        <v>0</v>
      </c>
      <c r="T1620" s="192">
        <f t="shared" si="874"/>
        <v>0</v>
      </c>
      <c r="U1620" s="76">
        <f t="shared" si="875"/>
        <v>0</v>
      </c>
      <c r="V1620" s="123">
        <f t="shared" si="876"/>
        <v>0</v>
      </c>
      <c r="W1620" s="191"/>
      <c r="X1620" s="170"/>
      <c r="Y1620" s="74">
        <f t="shared" si="861"/>
        <v>0</v>
      </c>
      <c r="Z1620" s="188"/>
      <c r="AA1620" s="130">
        <f t="shared" si="877"/>
        <v>0</v>
      </c>
      <c r="AB1620" s="74">
        <f t="shared" si="878"/>
        <v>0</v>
      </c>
      <c r="AC1620" s="356"/>
      <c r="AD1620" s="130" cm="1">
        <f t="array" ref="AD1620">IFERROR(ROUND((_xlfn.IFS(offer_sale_type="поставка",AB1620,offer_sale_type="транзит",S1620)*(1+AC1620))/E1620,2),0)</f>
        <v>0</v>
      </c>
      <c r="AE1620" s="74">
        <f t="shared" si="879"/>
        <v>0</v>
      </c>
      <c r="AF1620" s="123" cm="1">
        <f t="array" ref="AF1620">IFERROR(ROUND(_xlfn.IFS(offer_sale_type="поставка",AB1620,offer_sale_type="транзит",S1620)*AC1620,2),0)</f>
        <v>0</v>
      </c>
      <c r="AG1620" s="130">
        <f t="shared" si="862"/>
        <v>0</v>
      </c>
      <c r="AH1620" s="74">
        <f t="shared" si="863"/>
        <v>0</v>
      </c>
      <c r="AI1620" s="123">
        <f t="shared" si="864"/>
        <v>0</v>
      </c>
      <c r="AJ1620" s="118">
        <f t="shared" si="880"/>
        <v>0</v>
      </c>
      <c r="AK1620" s="74">
        <f t="shared" si="881"/>
        <v>0</v>
      </c>
      <c r="AL1620" s="174">
        <f t="shared" si="882"/>
        <v>0</v>
      </c>
      <c r="AM1620" s="175">
        <f t="shared" si="865"/>
        <v>0</v>
      </c>
      <c r="AN1620" s="130">
        <f t="shared" si="883"/>
        <v>0</v>
      </c>
      <c r="AO1620" s="74">
        <f t="shared" si="866"/>
        <v>0</v>
      </c>
      <c r="AP1620" s="123">
        <f t="shared" si="884"/>
        <v>0</v>
      </c>
      <c r="AQ1620" s="118">
        <f t="shared" si="867"/>
        <v>0</v>
      </c>
      <c r="AR1620" s="82" t="str">
        <f t="shared" si="885"/>
        <v>https://www.alta.ru/tnved/code//</v>
      </c>
      <c r="AS1620" s="157"/>
      <c r="AT1620" s="162"/>
      <c r="AU1620" s="74">
        <f t="shared" si="868"/>
        <v>0</v>
      </c>
      <c r="AV1620" s="157"/>
      <c r="AW1620" s="75">
        <f>_xlfn.IFNA(VLOOKUP(L1620,list_vat[],3,FALSE),0)</f>
        <v>0</v>
      </c>
      <c r="AX1620" s="74">
        <f t="shared" si="886"/>
        <v>0</v>
      </c>
      <c r="AY1620" s="74">
        <f t="shared" si="887"/>
        <v>0</v>
      </c>
      <c r="AZ1620" s="130">
        <f t="shared" si="888"/>
        <v>0</v>
      </c>
      <c r="BA1620" s="74">
        <f t="shared" si="869"/>
        <v>0</v>
      </c>
      <c r="BB1620" s="193">
        <f t="shared" si="889"/>
        <v>0</v>
      </c>
      <c r="BC1620" s="102">
        <f t="shared" si="890"/>
        <v>0</v>
      </c>
      <c r="BD1620" s="102">
        <f t="shared" si="891"/>
        <v>0</v>
      </c>
      <c r="BE1620" s="413" t="s">
        <v>69</v>
      </c>
    </row>
    <row r="1621" spans="1:57" s="65" customFormat="1" ht="12" customHeight="1" x14ac:dyDescent="0.2">
      <c r="A1621" s="43">
        <v>1606</v>
      </c>
      <c r="B1621" s="166"/>
      <c r="C1621" s="166"/>
      <c r="D1621" s="166"/>
      <c r="E1621" s="162"/>
      <c r="F1621" s="166"/>
      <c r="G1621" s="162"/>
      <c r="H1621" s="162"/>
      <c r="I1621" s="189">
        <f t="shared" si="870"/>
        <v>0</v>
      </c>
      <c r="J1621" s="195"/>
      <c r="K1621" s="162"/>
      <c r="L1621" s="168"/>
      <c r="M1621" s="75">
        <f>_xlfn.XLOOKUP(L1621,list_vat[Страна],list_vat[Ставка НДС %],0,0)</f>
        <v>0</v>
      </c>
      <c r="N1621" s="162">
        <f t="shared" si="871"/>
        <v>0</v>
      </c>
      <c r="O1621" s="169"/>
      <c r="P1621" s="74">
        <f t="shared" si="892"/>
        <v>0</v>
      </c>
      <c r="Q1621" s="162"/>
      <c r="R1621" s="162" t="str">
        <f t="shared" si="872"/>
        <v>введи курс</v>
      </c>
      <c r="S1621" s="196">
        <f t="shared" si="873"/>
        <v>0</v>
      </c>
      <c r="T1621" s="192">
        <f t="shared" si="874"/>
        <v>0</v>
      </c>
      <c r="U1621" s="76">
        <f t="shared" si="875"/>
        <v>0</v>
      </c>
      <c r="V1621" s="123">
        <f t="shared" si="876"/>
        <v>0</v>
      </c>
      <c r="W1621" s="191"/>
      <c r="X1621" s="170"/>
      <c r="Y1621" s="74">
        <f t="shared" si="861"/>
        <v>0</v>
      </c>
      <c r="Z1621" s="188"/>
      <c r="AA1621" s="130">
        <f t="shared" si="877"/>
        <v>0</v>
      </c>
      <c r="AB1621" s="74">
        <f t="shared" si="878"/>
        <v>0</v>
      </c>
      <c r="AC1621" s="356"/>
      <c r="AD1621" s="130" cm="1">
        <f t="array" ref="AD1621">IFERROR(ROUND((_xlfn.IFS(offer_sale_type="поставка",AB1621,offer_sale_type="транзит",S1621)*(1+AC1621))/E1621,2),0)</f>
        <v>0</v>
      </c>
      <c r="AE1621" s="74">
        <f t="shared" si="879"/>
        <v>0</v>
      </c>
      <c r="AF1621" s="123" cm="1">
        <f t="array" ref="AF1621">IFERROR(ROUND(_xlfn.IFS(offer_sale_type="поставка",AB1621,offer_sale_type="транзит",S1621)*AC1621,2),0)</f>
        <v>0</v>
      </c>
      <c r="AG1621" s="130">
        <f t="shared" si="862"/>
        <v>0</v>
      </c>
      <c r="AH1621" s="74">
        <f t="shared" si="863"/>
        <v>0</v>
      </c>
      <c r="AI1621" s="123">
        <f t="shared" si="864"/>
        <v>0</v>
      </c>
      <c r="AJ1621" s="118">
        <f t="shared" si="880"/>
        <v>0</v>
      </c>
      <c r="AK1621" s="74">
        <f t="shared" si="881"/>
        <v>0</v>
      </c>
      <c r="AL1621" s="174">
        <f t="shared" si="882"/>
        <v>0</v>
      </c>
      <c r="AM1621" s="175">
        <f t="shared" si="865"/>
        <v>0</v>
      </c>
      <c r="AN1621" s="130">
        <f t="shared" si="883"/>
        <v>0</v>
      </c>
      <c r="AO1621" s="74">
        <f t="shared" si="866"/>
        <v>0</v>
      </c>
      <c r="AP1621" s="123">
        <f t="shared" si="884"/>
        <v>0</v>
      </c>
      <c r="AQ1621" s="118">
        <f t="shared" si="867"/>
        <v>0</v>
      </c>
      <c r="AR1621" s="82" t="str">
        <f t="shared" si="885"/>
        <v>https://www.alta.ru/tnved/code//</v>
      </c>
      <c r="AS1621" s="157"/>
      <c r="AT1621" s="162"/>
      <c r="AU1621" s="74">
        <f t="shared" si="868"/>
        <v>0</v>
      </c>
      <c r="AV1621" s="157"/>
      <c r="AW1621" s="75">
        <f>_xlfn.IFNA(VLOOKUP(L1621,list_vat[],3,FALSE),0)</f>
        <v>0</v>
      </c>
      <c r="AX1621" s="74">
        <f t="shared" si="886"/>
        <v>0</v>
      </c>
      <c r="AY1621" s="74">
        <f t="shared" si="887"/>
        <v>0</v>
      </c>
      <c r="AZ1621" s="130">
        <f t="shared" si="888"/>
        <v>0</v>
      </c>
      <c r="BA1621" s="74">
        <f t="shared" si="869"/>
        <v>0</v>
      </c>
      <c r="BB1621" s="193">
        <f t="shared" si="889"/>
        <v>0</v>
      </c>
      <c r="BC1621" s="102">
        <f t="shared" si="890"/>
        <v>0</v>
      </c>
      <c r="BD1621" s="102">
        <f t="shared" si="891"/>
        <v>0</v>
      </c>
      <c r="BE1621" s="413" t="s">
        <v>69</v>
      </c>
    </row>
    <row r="1622" spans="1:57" s="65" customFormat="1" ht="12" customHeight="1" x14ac:dyDescent="0.2">
      <c r="A1622" s="43">
        <v>1607</v>
      </c>
      <c r="B1622" s="166"/>
      <c r="C1622" s="166"/>
      <c r="D1622" s="166"/>
      <c r="E1622" s="162"/>
      <c r="F1622" s="166"/>
      <c r="G1622" s="162"/>
      <c r="H1622" s="162"/>
      <c r="I1622" s="189">
        <f t="shared" si="870"/>
        <v>0</v>
      </c>
      <c r="J1622" s="195"/>
      <c r="K1622" s="162"/>
      <c r="L1622" s="168"/>
      <c r="M1622" s="75">
        <f>_xlfn.XLOOKUP(L1622,list_vat[Страна],list_vat[Ставка НДС %],0,0)</f>
        <v>0</v>
      </c>
      <c r="N1622" s="162">
        <f t="shared" si="871"/>
        <v>0</v>
      </c>
      <c r="O1622" s="169"/>
      <c r="P1622" s="74">
        <f t="shared" si="892"/>
        <v>0</v>
      </c>
      <c r="Q1622" s="162"/>
      <c r="R1622" s="162" t="str">
        <f t="shared" si="872"/>
        <v>введи курс</v>
      </c>
      <c r="S1622" s="196">
        <f t="shared" si="873"/>
        <v>0</v>
      </c>
      <c r="T1622" s="192">
        <f t="shared" si="874"/>
        <v>0</v>
      </c>
      <c r="U1622" s="76">
        <f t="shared" si="875"/>
        <v>0</v>
      </c>
      <c r="V1622" s="123">
        <f t="shared" si="876"/>
        <v>0</v>
      </c>
      <c r="W1622" s="191"/>
      <c r="X1622" s="170"/>
      <c r="Y1622" s="74">
        <f t="shared" si="861"/>
        <v>0</v>
      </c>
      <c r="Z1622" s="188"/>
      <c r="AA1622" s="130">
        <f t="shared" si="877"/>
        <v>0</v>
      </c>
      <c r="AB1622" s="74">
        <f t="shared" si="878"/>
        <v>0</v>
      </c>
      <c r="AC1622" s="356"/>
      <c r="AD1622" s="130" cm="1">
        <f t="array" ref="AD1622">IFERROR(ROUND((_xlfn.IFS(offer_sale_type="поставка",AB1622,offer_sale_type="транзит",S1622)*(1+AC1622))/E1622,2),0)</f>
        <v>0</v>
      </c>
      <c r="AE1622" s="74">
        <f t="shared" si="879"/>
        <v>0</v>
      </c>
      <c r="AF1622" s="123" cm="1">
        <f t="array" ref="AF1622">IFERROR(ROUND(_xlfn.IFS(offer_sale_type="поставка",AB1622,offer_sale_type="транзит",S1622)*AC1622,2),0)</f>
        <v>0</v>
      </c>
      <c r="AG1622" s="130">
        <f t="shared" si="862"/>
        <v>0</v>
      </c>
      <c r="AH1622" s="74">
        <f t="shared" si="863"/>
        <v>0</v>
      </c>
      <c r="AI1622" s="123">
        <f t="shared" si="864"/>
        <v>0</v>
      </c>
      <c r="AJ1622" s="118">
        <f t="shared" si="880"/>
        <v>0</v>
      </c>
      <c r="AK1622" s="74">
        <f t="shared" si="881"/>
        <v>0</v>
      </c>
      <c r="AL1622" s="174">
        <f t="shared" si="882"/>
        <v>0</v>
      </c>
      <c r="AM1622" s="175">
        <f t="shared" si="865"/>
        <v>0</v>
      </c>
      <c r="AN1622" s="130">
        <f t="shared" si="883"/>
        <v>0</v>
      </c>
      <c r="AO1622" s="74">
        <f t="shared" si="866"/>
        <v>0</v>
      </c>
      <c r="AP1622" s="123">
        <f t="shared" si="884"/>
        <v>0</v>
      </c>
      <c r="AQ1622" s="118">
        <f t="shared" si="867"/>
        <v>0</v>
      </c>
      <c r="AR1622" s="82" t="str">
        <f t="shared" si="885"/>
        <v>https://www.alta.ru/tnved/code//</v>
      </c>
      <c r="AS1622" s="157"/>
      <c r="AT1622" s="162"/>
      <c r="AU1622" s="74">
        <f t="shared" si="868"/>
        <v>0</v>
      </c>
      <c r="AV1622" s="157"/>
      <c r="AW1622" s="75">
        <f>_xlfn.IFNA(VLOOKUP(L1622,list_vat[],3,FALSE),0)</f>
        <v>0</v>
      </c>
      <c r="AX1622" s="74">
        <f t="shared" si="886"/>
        <v>0</v>
      </c>
      <c r="AY1622" s="74">
        <f t="shared" si="887"/>
        <v>0</v>
      </c>
      <c r="AZ1622" s="130">
        <f t="shared" si="888"/>
        <v>0</v>
      </c>
      <c r="BA1622" s="74">
        <f t="shared" si="869"/>
        <v>0</v>
      </c>
      <c r="BB1622" s="193">
        <f t="shared" si="889"/>
        <v>0</v>
      </c>
      <c r="BC1622" s="102">
        <f t="shared" si="890"/>
        <v>0</v>
      </c>
      <c r="BD1622" s="102">
        <f t="shared" si="891"/>
        <v>0</v>
      </c>
      <c r="BE1622" s="413" t="s">
        <v>69</v>
      </c>
    </row>
    <row r="1623" spans="1:57" s="65" customFormat="1" ht="12" customHeight="1" x14ac:dyDescent="0.2">
      <c r="A1623" s="43">
        <v>1608</v>
      </c>
      <c r="B1623" s="166"/>
      <c r="C1623" s="166"/>
      <c r="D1623" s="166"/>
      <c r="E1623" s="162"/>
      <c r="F1623" s="166"/>
      <c r="G1623" s="162"/>
      <c r="H1623" s="162"/>
      <c r="I1623" s="189">
        <f t="shared" si="870"/>
        <v>0</v>
      </c>
      <c r="J1623" s="195"/>
      <c r="K1623" s="162"/>
      <c r="L1623" s="168"/>
      <c r="M1623" s="75">
        <f>_xlfn.XLOOKUP(L1623,list_vat[Страна],list_vat[Ставка НДС %],0,0)</f>
        <v>0</v>
      </c>
      <c r="N1623" s="162">
        <f t="shared" si="871"/>
        <v>0</v>
      </c>
      <c r="O1623" s="169"/>
      <c r="P1623" s="74">
        <f t="shared" si="892"/>
        <v>0</v>
      </c>
      <c r="Q1623" s="162"/>
      <c r="R1623" s="162" t="str">
        <f t="shared" si="872"/>
        <v>введи курс</v>
      </c>
      <c r="S1623" s="196">
        <f t="shared" si="873"/>
        <v>0</v>
      </c>
      <c r="T1623" s="192">
        <f t="shared" si="874"/>
        <v>0</v>
      </c>
      <c r="U1623" s="76">
        <f t="shared" si="875"/>
        <v>0</v>
      </c>
      <c r="V1623" s="123">
        <f t="shared" si="876"/>
        <v>0</v>
      </c>
      <c r="W1623" s="191"/>
      <c r="X1623" s="170"/>
      <c r="Y1623" s="74">
        <f t="shared" si="861"/>
        <v>0</v>
      </c>
      <c r="Z1623" s="188"/>
      <c r="AA1623" s="130">
        <f t="shared" si="877"/>
        <v>0</v>
      </c>
      <c r="AB1623" s="74">
        <f t="shared" si="878"/>
        <v>0</v>
      </c>
      <c r="AC1623" s="356"/>
      <c r="AD1623" s="130" cm="1">
        <f t="array" ref="AD1623">IFERROR(ROUND((_xlfn.IFS(offer_sale_type="поставка",AB1623,offer_sale_type="транзит",S1623)*(1+AC1623))/E1623,2),0)</f>
        <v>0</v>
      </c>
      <c r="AE1623" s="74">
        <f t="shared" si="879"/>
        <v>0</v>
      </c>
      <c r="AF1623" s="123" cm="1">
        <f t="array" ref="AF1623">IFERROR(ROUND(_xlfn.IFS(offer_sale_type="поставка",AB1623,offer_sale_type="транзит",S1623)*AC1623,2),0)</f>
        <v>0</v>
      </c>
      <c r="AG1623" s="130">
        <f t="shared" si="862"/>
        <v>0</v>
      </c>
      <c r="AH1623" s="74">
        <f t="shared" si="863"/>
        <v>0</v>
      </c>
      <c r="AI1623" s="123">
        <f t="shared" si="864"/>
        <v>0</v>
      </c>
      <c r="AJ1623" s="118">
        <f t="shared" si="880"/>
        <v>0</v>
      </c>
      <c r="AK1623" s="74">
        <f t="shared" si="881"/>
        <v>0</v>
      </c>
      <c r="AL1623" s="174">
        <f t="shared" si="882"/>
        <v>0</v>
      </c>
      <c r="AM1623" s="175">
        <f t="shared" si="865"/>
        <v>0</v>
      </c>
      <c r="AN1623" s="130">
        <f t="shared" si="883"/>
        <v>0</v>
      </c>
      <c r="AO1623" s="74">
        <f t="shared" si="866"/>
        <v>0</v>
      </c>
      <c r="AP1623" s="123">
        <f t="shared" si="884"/>
        <v>0</v>
      </c>
      <c r="AQ1623" s="118">
        <f t="shared" si="867"/>
        <v>0</v>
      </c>
      <c r="AR1623" s="82" t="str">
        <f t="shared" si="885"/>
        <v>https://www.alta.ru/tnved/code//</v>
      </c>
      <c r="AS1623" s="157"/>
      <c r="AT1623" s="162"/>
      <c r="AU1623" s="74">
        <f t="shared" si="868"/>
        <v>0</v>
      </c>
      <c r="AV1623" s="157"/>
      <c r="AW1623" s="75">
        <f>_xlfn.IFNA(VLOOKUP(L1623,list_vat[],3,FALSE),0)</f>
        <v>0</v>
      </c>
      <c r="AX1623" s="74">
        <f t="shared" si="886"/>
        <v>0</v>
      </c>
      <c r="AY1623" s="74">
        <f t="shared" si="887"/>
        <v>0</v>
      </c>
      <c r="AZ1623" s="130">
        <f t="shared" si="888"/>
        <v>0</v>
      </c>
      <c r="BA1623" s="74">
        <f t="shared" si="869"/>
        <v>0</v>
      </c>
      <c r="BB1623" s="193">
        <f t="shared" si="889"/>
        <v>0</v>
      </c>
      <c r="BC1623" s="102">
        <f t="shared" si="890"/>
        <v>0</v>
      </c>
      <c r="BD1623" s="102">
        <f t="shared" si="891"/>
        <v>0</v>
      </c>
      <c r="BE1623" s="413" t="s">
        <v>69</v>
      </c>
    </row>
    <row r="1624" spans="1:57" s="65" customFormat="1" ht="12" customHeight="1" x14ac:dyDescent="0.2">
      <c r="A1624" s="43">
        <v>1609</v>
      </c>
      <c r="B1624" s="166"/>
      <c r="C1624" s="166"/>
      <c r="D1624" s="166"/>
      <c r="E1624" s="162"/>
      <c r="F1624" s="166"/>
      <c r="G1624" s="162"/>
      <c r="H1624" s="162"/>
      <c r="I1624" s="189">
        <f t="shared" si="870"/>
        <v>0</v>
      </c>
      <c r="J1624" s="195"/>
      <c r="K1624" s="162"/>
      <c r="L1624" s="168"/>
      <c r="M1624" s="75">
        <f>_xlfn.XLOOKUP(L1624,list_vat[Страна],list_vat[Ставка НДС %],0,0)</f>
        <v>0</v>
      </c>
      <c r="N1624" s="162">
        <f t="shared" si="871"/>
        <v>0</v>
      </c>
      <c r="O1624" s="169"/>
      <c r="P1624" s="74">
        <f t="shared" si="892"/>
        <v>0</v>
      </c>
      <c r="Q1624" s="162"/>
      <c r="R1624" s="162" t="str">
        <f t="shared" si="872"/>
        <v>введи курс</v>
      </c>
      <c r="S1624" s="196">
        <f t="shared" si="873"/>
        <v>0</v>
      </c>
      <c r="T1624" s="192">
        <f t="shared" si="874"/>
        <v>0</v>
      </c>
      <c r="U1624" s="76">
        <f t="shared" si="875"/>
        <v>0</v>
      </c>
      <c r="V1624" s="123">
        <f t="shared" si="876"/>
        <v>0</v>
      </c>
      <c r="W1624" s="191"/>
      <c r="X1624" s="170"/>
      <c r="Y1624" s="74">
        <f t="shared" si="861"/>
        <v>0</v>
      </c>
      <c r="Z1624" s="188"/>
      <c r="AA1624" s="130">
        <f t="shared" si="877"/>
        <v>0</v>
      </c>
      <c r="AB1624" s="74">
        <f t="shared" si="878"/>
        <v>0</v>
      </c>
      <c r="AC1624" s="356"/>
      <c r="AD1624" s="130" cm="1">
        <f t="array" ref="AD1624">IFERROR(ROUND((_xlfn.IFS(offer_sale_type="поставка",AB1624,offer_sale_type="транзит",S1624)*(1+AC1624))/E1624,2),0)</f>
        <v>0</v>
      </c>
      <c r="AE1624" s="74">
        <f t="shared" si="879"/>
        <v>0</v>
      </c>
      <c r="AF1624" s="123" cm="1">
        <f t="array" ref="AF1624">IFERROR(ROUND(_xlfn.IFS(offer_sale_type="поставка",AB1624,offer_sale_type="транзит",S1624)*AC1624,2),0)</f>
        <v>0</v>
      </c>
      <c r="AG1624" s="130">
        <f t="shared" si="862"/>
        <v>0</v>
      </c>
      <c r="AH1624" s="74">
        <f t="shared" si="863"/>
        <v>0</v>
      </c>
      <c r="AI1624" s="123">
        <f t="shared" si="864"/>
        <v>0</v>
      </c>
      <c r="AJ1624" s="118">
        <f t="shared" si="880"/>
        <v>0</v>
      </c>
      <c r="AK1624" s="74">
        <f t="shared" si="881"/>
        <v>0</v>
      </c>
      <c r="AL1624" s="174">
        <f t="shared" si="882"/>
        <v>0</v>
      </c>
      <c r="AM1624" s="175">
        <f t="shared" si="865"/>
        <v>0</v>
      </c>
      <c r="AN1624" s="130">
        <f t="shared" si="883"/>
        <v>0</v>
      </c>
      <c r="AO1624" s="74">
        <f t="shared" si="866"/>
        <v>0</v>
      </c>
      <c r="AP1624" s="123">
        <f t="shared" si="884"/>
        <v>0</v>
      </c>
      <c r="AQ1624" s="118">
        <f t="shared" si="867"/>
        <v>0</v>
      </c>
      <c r="AR1624" s="82" t="str">
        <f t="shared" si="885"/>
        <v>https://www.alta.ru/tnved/code//</v>
      </c>
      <c r="AS1624" s="157"/>
      <c r="AT1624" s="162"/>
      <c r="AU1624" s="74">
        <f t="shared" si="868"/>
        <v>0</v>
      </c>
      <c r="AV1624" s="157"/>
      <c r="AW1624" s="75">
        <f>_xlfn.IFNA(VLOOKUP(L1624,list_vat[],3,FALSE),0)</f>
        <v>0</v>
      </c>
      <c r="AX1624" s="74">
        <f t="shared" si="886"/>
        <v>0</v>
      </c>
      <c r="AY1624" s="74">
        <f t="shared" si="887"/>
        <v>0</v>
      </c>
      <c r="AZ1624" s="130">
        <f t="shared" si="888"/>
        <v>0</v>
      </c>
      <c r="BA1624" s="74">
        <f t="shared" si="869"/>
        <v>0</v>
      </c>
      <c r="BB1624" s="193">
        <f t="shared" si="889"/>
        <v>0</v>
      </c>
      <c r="BC1624" s="102">
        <f t="shared" si="890"/>
        <v>0</v>
      </c>
      <c r="BD1624" s="102">
        <f t="shared" si="891"/>
        <v>0</v>
      </c>
      <c r="BE1624" s="413" t="s">
        <v>69</v>
      </c>
    </row>
    <row r="1625" spans="1:57" s="65" customFormat="1" ht="12" customHeight="1" x14ac:dyDescent="0.2">
      <c r="A1625" s="43">
        <v>1610</v>
      </c>
      <c r="B1625" s="166"/>
      <c r="C1625" s="166"/>
      <c r="D1625" s="166"/>
      <c r="E1625" s="162"/>
      <c r="F1625" s="166"/>
      <c r="G1625" s="162"/>
      <c r="H1625" s="162"/>
      <c r="I1625" s="189">
        <f t="shared" si="870"/>
        <v>0</v>
      </c>
      <c r="J1625" s="195"/>
      <c r="K1625" s="162"/>
      <c r="L1625" s="168"/>
      <c r="M1625" s="75">
        <f>_xlfn.XLOOKUP(L1625,list_vat[Страна],list_vat[Ставка НДС %],0,0)</f>
        <v>0</v>
      </c>
      <c r="N1625" s="162">
        <f t="shared" si="871"/>
        <v>0</v>
      </c>
      <c r="O1625" s="169"/>
      <c r="P1625" s="74">
        <f t="shared" si="892"/>
        <v>0</v>
      </c>
      <c r="Q1625" s="162"/>
      <c r="R1625" s="162" t="str">
        <f t="shared" si="872"/>
        <v>введи курс</v>
      </c>
      <c r="S1625" s="196">
        <f t="shared" si="873"/>
        <v>0</v>
      </c>
      <c r="T1625" s="192">
        <f t="shared" si="874"/>
        <v>0</v>
      </c>
      <c r="U1625" s="76">
        <f t="shared" si="875"/>
        <v>0</v>
      </c>
      <c r="V1625" s="123">
        <f t="shared" si="876"/>
        <v>0</v>
      </c>
      <c r="W1625" s="191"/>
      <c r="X1625" s="170"/>
      <c r="Y1625" s="74">
        <f t="shared" si="861"/>
        <v>0</v>
      </c>
      <c r="Z1625" s="188"/>
      <c r="AA1625" s="130">
        <f t="shared" si="877"/>
        <v>0</v>
      </c>
      <c r="AB1625" s="74">
        <f t="shared" si="878"/>
        <v>0</v>
      </c>
      <c r="AC1625" s="356"/>
      <c r="AD1625" s="130" cm="1">
        <f t="array" ref="AD1625">IFERROR(ROUND((_xlfn.IFS(offer_sale_type="поставка",AB1625,offer_sale_type="транзит",S1625)*(1+AC1625))/E1625,2),0)</f>
        <v>0</v>
      </c>
      <c r="AE1625" s="74">
        <f t="shared" si="879"/>
        <v>0</v>
      </c>
      <c r="AF1625" s="123" cm="1">
        <f t="array" ref="AF1625">IFERROR(ROUND(_xlfn.IFS(offer_sale_type="поставка",AB1625,offer_sale_type="транзит",S1625)*AC1625,2),0)</f>
        <v>0</v>
      </c>
      <c r="AG1625" s="130">
        <f t="shared" si="862"/>
        <v>0</v>
      </c>
      <c r="AH1625" s="74">
        <f t="shared" si="863"/>
        <v>0</v>
      </c>
      <c r="AI1625" s="123">
        <f t="shared" si="864"/>
        <v>0</v>
      </c>
      <c r="AJ1625" s="118">
        <f t="shared" si="880"/>
        <v>0</v>
      </c>
      <c r="AK1625" s="74">
        <f t="shared" si="881"/>
        <v>0</v>
      </c>
      <c r="AL1625" s="174">
        <f t="shared" si="882"/>
        <v>0</v>
      </c>
      <c r="AM1625" s="175">
        <f t="shared" si="865"/>
        <v>0</v>
      </c>
      <c r="AN1625" s="130">
        <f t="shared" si="883"/>
        <v>0</v>
      </c>
      <c r="AO1625" s="74">
        <f t="shared" si="866"/>
        <v>0</v>
      </c>
      <c r="AP1625" s="123">
        <f t="shared" si="884"/>
        <v>0</v>
      </c>
      <c r="AQ1625" s="118">
        <f t="shared" si="867"/>
        <v>0</v>
      </c>
      <c r="AR1625" s="82" t="str">
        <f t="shared" si="885"/>
        <v>https://www.alta.ru/tnved/code//</v>
      </c>
      <c r="AS1625" s="157"/>
      <c r="AT1625" s="162"/>
      <c r="AU1625" s="74">
        <f t="shared" si="868"/>
        <v>0</v>
      </c>
      <c r="AV1625" s="157"/>
      <c r="AW1625" s="75">
        <f>_xlfn.IFNA(VLOOKUP(L1625,list_vat[],3,FALSE),0)</f>
        <v>0</v>
      </c>
      <c r="AX1625" s="74">
        <f t="shared" si="886"/>
        <v>0</v>
      </c>
      <c r="AY1625" s="74">
        <f t="shared" si="887"/>
        <v>0</v>
      </c>
      <c r="AZ1625" s="130">
        <f t="shared" si="888"/>
        <v>0</v>
      </c>
      <c r="BA1625" s="74">
        <f t="shared" si="869"/>
        <v>0</v>
      </c>
      <c r="BB1625" s="193">
        <f t="shared" si="889"/>
        <v>0</v>
      </c>
      <c r="BC1625" s="102">
        <f t="shared" si="890"/>
        <v>0</v>
      </c>
      <c r="BD1625" s="102">
        <f t="shared" si="891"/>
        <v>0</v>
      </c>
      <c r="BE1625" s="413" t="s">
        <v>69</v>
      </c>
    </row>
    <row r="1626" spans="1:57" s="65" customFormat="1" ht="12" customHeight="1" x14ac:dyDescent="0.2">
      <c r="A1626" s="43">
        <v>1611</v>
      </c>
      <c r="B1626" s="166"/>
      <c r="C1626" s="166"/>
      <c r="D1626" s="166"/>
      <c r="E1626" s="162"/>
      <c r="F1626" s="166"/>
      <c r="G1626" s="162"/>
      <c r="H1626" s="162"/>
      <c r="I1626" s="189">
        <f t="shared" si="870"/>
        <v>0</v>
      </c>
      <c r="J1626" s="195"/>
      <c r="K1626" s="162"/>
      <c r="L1626" s="168"/>
      <c r="M1626" s="75">
        <f>_xlfn.XLOOKUP(L1626,list_vat[Страна],list_vat[Ставка НДС %],0,0)</f>
        <v>0</v>
      </c>
      <c r="N1626" s="162">
        <f t="shared" si="871"/>
        <v>0</v>
      </c>
      <c r="O1626" s="169"/>
      <c r="P1626" s="74">
        <f t="shared" si="892"/>
        <v>0</v>
      </c>
      <c r="Q1626" s="162"/>
      <c r="R1626" s="162" t="str">
        <f t="shared" si="872"/>
        <v>введи курс</v>
      </c>
      <c r="S1626" s="196">
        <f t="shared" si="873"/>
        <v>0</v>
      </c>
      <c r="T1626" s="192">
        <f t="shared" si="874"/>
        <v>0</v>
      </c>
      <c r="U1626" s="76">
        <f t="shared" si="875"/>
        <v>0</v>
      </c>
      <c r="V1626" s="123">
        <f t="shared" si="876"/>
        <v>0</v>
      </c>
      <c r="W1626" s="191"/>
      <c r="X1626" s="170"/>
      <c r="Y1626" s="74">
        <f t="shared" si="861"/>
        <v>0</v>
      </c>
      <c r="Z1626" s="188"/>
      <c r="AA1626" s="130">
        <f t="shared" si="877"/>
        <v>0</v>
      </c>
      <c r="AB1626" s="74">
        <f t="shared" si="878"/>
        <v>0</v>
      </c>
      <c r="AC1626" s="356"/>
      <c r="AD1626" s="130" cm="1">
        <f t="array" ref="AD1626">IFERROR(ROUND((_xlfn.IFS(offer_sale_type="поставка",AB1626,offer_sale_type="транзит",S1626)*(1+AC1626))/E1626,2),0)</f>
        <v>0</v>
      </c>
      <c r="AE1626" s="74">
        <f t="shared" si="879"/>
        <v>0</v>
      </c>
      <c r="AF1626" s="123" cm="1">
        <f t="array" ref="AF1626">IFERROR(ROUND(_xlfn.IFS(offer_sale_type="поставка",AB1626,offer_sale_type="транзит",S1626)*AC1626,2),0)</f>
        <v>0</v>
      </c>
      <c r="AG1626" s="130">
        <f t="shared" si="862"/>
        <v>0</v>
      </c>
      <c r="AH1626" s="74">
        <f t="shared" si="863"/>
        <v>0</v>
      </c>
      <c r="AI1626" s="123">
        <f t="shared" si="864"/>
        <v>0</v>
      </c>
      <c r="AJ1626" s="118">
        <f t="shared" si="880"/>
        <v>0</v>
      </c>
      <c r="AK1626" s="74">
        <f t="shared" si="881"/>
        <v>0</v>
      </c>
      <c r="AL1626" s="174">
        <f t="shared" si="882"/>
        <v>0</v>
      </c>
      <c r="AM1626" s="175">
        <f t="shared" si="865"/>
        <v>0</v>
      </c>
      <c r="AN1626" s="130">
        <f t="shared" si="883"/>
        <v>0</v>
      </c>
      <c r="AO1626" s="74">
        <f t="shared" si="866"/>
        <v>0</v>
      </c>
      <c r="AP1626" s="123">
        <f t="shared" si="884"/>
        <v>0</v>
      </c>
      <c r="AQ1626" s="118">
        <f t="shared" si="867"/>
        <v>0</v>
      </c>
      <c r="AR1626" s="82" t="str">
        <f t="shared" si="885"/>
        <v>https://www.alta.ru/tnved/code//</v>
      </c>
      <c r="AS1626" s="157"/>
      <c r="AT1626" s="162"/>
      <c r="AU1626" s="74">
        <f t="shared" si="868"/>
        <v>0</v>
      </c>
      <c r="AV1626" s="157"/>
      <c r="AW1626" s="75">
        <f>_xlfn.IFNA(VLOOKUP(L1626,list_vat[],3,FALSE),0)</f>
        <v>0</v>
      </c>
      <c r="AX1626" s="74">
        <f t="shared" si="886"/>
        <v>0</v>
      </c>
      <c r="AY1626" s="74">
        <f t="shared" si="887"/>
        <v>0</v>
      </c>
      <c r="AZ1626" s="130">
        <f t="shared" si="888"/>
        <v>0</v>
      </c>
      <c r="BA1626" s="74">
        <f t="shared" si="869"/>
        <v>0</v>
      </c>
      <c r="BB1626" s="193">
        <f t="shared" si="889"/>
        <v>0</v>
      </c>
      <c r="BC1626" s="102">
        <f t="shared" si="890"/>
        <v>0</v>
      </c>
      <c r="BD1626" s="102">
        <f t="shared" si="891"/>
        <v>0</v>
      </c>
      <c r="BE1626" s="413" t="s">
        <v>69</v>
      </c>
    </row>
    <row r="1627" spans="1:57" s="65" customFormat="1" ht="12" customHeight="1" x14ac:dyDescent="0.2">
      <c r="A1627" s="43">
        <v>1612</v>
      </c>
      <c r="B1627" s="166"/>
      <c r="C1627" s="166"/>
      <c r="D1627" s="166"/>
      <c r="E1627" s="162"/>
      <c r="F1627" s="166"/>
      <c r="G1627" s="162"/>
      <c r="H1627" s="162"/>
      <c r="I1627" s="189">
        <f t="shared" si="870"/>
        <v>0</v>
      </c>
      <c r="J1627" s="195"/>
      <c r="K1627" s="162"/>
      <c r="L1627" s="168"/>
      <c r="M1627" s="75">
        <f>_xlfn.XLOOKUP(L1627,list_vat[Страна],list_vat[Ставка НДС %],0,0)</f>
        <v>0</v>
      </c>
      <c r="N1627" s="162">
        <f t="shared" si="871"/>
        <v>0</v>
      </c>
      <c r="O1627" s="169"/>
      <c r="P1627" s="74">
        <f t="shared" si="892"/>
        <v>0</v>
      </c>
      <c r="Q1627" s="162"/>
      <c r="R1627" s="162" t="str">
        <f t="shared" si="872"/>
        <v>введи курс</v>
      </c>
      <c r="S1627" s="196">
        <f t="shared" si="873"/>
        <v>0</v>
      </c>
      <c r="T1627" s="192">
        <f t="shared" si="874"/>
        <v>0</v>
      </c>
      <c r="U1627" s="76">
        <f t="shared" si="875"/>
        <v>0</v>
      </c>
      <c r="V1627" s="123">
        <f t="shared" si="876"/>
        <v>0</v>
      </c>
      <c r="W1627" s="191"/>
      <c r="X1627" s="170"/>
      <c r="Y1627" s="74">
        <f t="shared" si="861"/>
        <v>0</v>
      </c>
      <c r="Z1627" s="188"/>
      <c r="AA1627" s="130">
        <f t="shared" si="877"/>
        <v>0</v>
      </c>
      <c r="AB1627" s="74">
        <f t="shared" si="878"/>
        <v>0</v>
      </c>
      <c r="AC1627" s="356"/>
      <c r="AD1627" s="130" cm="1">
        <f t="array" ref="AD1627">IFERROR(ROUND((_xlfn.IFS(offer_sale_type="поставка",AB1627,offer_sale_type="транзит",S1627)*(1+AC1627))/E1627,2),0)</f>
        <v>0</v>
      </c>
      <c r="AE1627" s="74">
        <f t="shared" si="879"/>
        <v>0</v>
      </c>
      <c r="AF1627" s="123" cm="1">
        <f t="array" ref="AF1627">IFERROR(ROUND(_xlfn.IFS(offer_sale_type="поставка",AB1627,offer_sale_type="транзит",S1627)*AC1627,2),0)</f>
        <v>0</v>
      </c>
      <c r="AG1627" s="130">
        <f t="shared" si="862"/>
        <v>0</v>
      </c>
      <c r="AH1627" s="74">
        <f t="shared" si="863"/>
        <v>0</v>
      </c>
      <c r="AI1627" s="123">
        <f t="shared" si="864"/>
        <v>0</v>
      </c>
      <c r="AJ1627" s="118">
        <f t="shared" si="880"/>
        <v>0</v>
      </c>
      <c r="AK1627" s="74">
        <f t="shared" si="881"/>
        <v>0</v>
      </c>
      <c r="AL1627" s="174">
        <f t="shared" si="882"/>
        <v>0</v>
      </c>
      <c r="AM1627" s="175">
        <f t="shared" si="865"/>
        <v>0</v>
      </c>
      <c r="AN1627" s="130">
        <f t="shared" si="883"/>
        <v>0</v>
      </c>
      <c r="AO1627" s="74">
        <f t="shared" si="866"/>
        <v>0</v>
      </c>
      <c r="AP1627" s="123">
        <f t="shared" si="884"/>
        <v>0</v>
      </c>
      <c r="AQ1627" s="118">
        <f t="shared" si="867"/>
        <v>0</v>
      </c>
      <c r="AR1627" s="82" t="str">
        <f t="shared" si="885"/>
        <v>https://www.alta.ru/tnved/code//</v>
      </c>
      <c r="AS1627" s="157"/>
      <c r="AT1627" s="162"/>
      <c r="AU1627" s="74">
        <f t="shared" si="868"/>
        <v>0</v>
      </c>
      <c r="AV1627" s="157"/>
      <c r="AW1627" s="75">
        <f>_xlfn.IFNA(VLOOKUP(L1627,list_vat[],3,FALSE),0)</f>
        <v>0</v>
      </c>
      <c r="AX1627" s="74">
        <f t="shared" si="886"/>
        <v>0</v>
      </c>
      <c r="AY1627" s="74">
        <f t="shared" si="887"/>
        <v>0</v>
      </c>
      <c r="AZ1627" s="130">
        <f t="shared" si="888"/>
        <v>0</v>
      </c>
      <c r="BA1627" s="74">
        <f t="shared" si="869"/>
        <v>0</v>
      </c>
      <c r="BB1627" s="193">
        <f t="shared" si="889"/>
        <v>0</v>
      </c>
      <c r="BC1627" s="102">
        <f t="shared" si="890"/>
        <v>0</v>
      </c>
      <c r="BD1627" s="102">
        <f t="shared" si="891"/>
        <v>0</v>
      </c>
      <c r="BE1627" s="413" t="s">
        <v>69</v>
      </c>
    </row>
    <row r="1628" spans="1:57" s="65" customFormat="1" ht="12" customHeight="1" x14ac:dyDescent="0.2">
      <c r="A1628" s="43">
        <v>1613</v>
      </c>
      <c r="B1628" s="166"/>
      <c r="C1628" s="166"/>
      <c r="D1628" s="166"/>
      <c r="E1628" s="162"/>
      <c r="F1628" s="166"/>
      <c r="G1628" s="162"/>
      <c r="H1628" s="162"/>
      <c r="I1628" s="189">
        <f t="shared" si="870"/>
        <v>0</v>
      </c>
      <c r="J1628" s="195"/>
      <c r="K1628" s="162"/>
      <c r="L1628" s="168"/>
      <c r="M1628" s="75">
        <f>_xlfn.XLOOKUP(L1628,list_vat[Страна],list_vat[Ставка НДС %],0,0)</f>
        <v>0</v>
      </c>
      <c r="N1628" s="162">
        <f t="shared" si="871"/>
        <v>0</v>
      </c>
      <c r="O1628" s="169"/>
      <c r="P1628" s="74">
        <f t="shared" si="892"/>
        <v>0</v>
      </c>
      <c r="Q1628" s="162"/>
      <c r="R1628" s="162" t="str">
        <f t="shared" si="872"/>
        <v>введи курс</v>
      </c>
      <c r="S1628" s="196">
        <f t="shared" si="873"/>
        <v>0</v>
      </c>
      <c r="T1628" s="192">
        <f t="shared" si="874"/>
        <v>0</v>
      </c>
      <c r="U1628" s="76">
        <f t="shared" si="875"/>
        <v>0</v>
      </c>
      <c r="V1628" s="123">
        <f t="shared" si="876"/>
        <v>0</v>
      </c>
      <c r="W1628" s="191"/>
      <c r="X1628" s="170"/>
      <c r="Y1628" s="74">
        <f t="shared" si="861"/>
        <v>0</v>
      </c>
      <c r="Z1628" s="188"/>
      <c r="AA1628" s="130">
        <f t="shared" si="877"/>
        <v>0</v>
      </c>
      <c r="AB1628" s="74">
        <f t="shared" si="878"/>
        <v>0</v>
      </c>
      <c r="AC1628" s="356"/>
      <c r="AD1628" s="130" cm="1">
        <f t="array" ref="AD1628">IFERROR(ROUND((_xlfn.IFS(offer_sale_type="поставка",AB1628,offer_sale_type="транзит",S1628)*(1+AC1628))/E1628,2),0)</f>
        <v>0</v>
      </c>
      <c r="AE1628" s="74">
        <f t="shared" si="879"/>
        <v>0</v>
      </c>
      <c r="AF1628" s="123" cm="1">
        <f t="array" ref="AF1628">IFERROR(ROUND(_xlfn.IFS(offer_sale_type="поставка",AB1628,offer_sale_type="транзит",S1628)*AC1628,2),0)</f>
        <v>0</v>
      </c>
      <c r="AG1628" s="130">
        <f t="shared" si="862"/>
        <v>0</v>
      </c>
      <c r="AH1628" s="74">
        <f t="shared" si="863"/>
        <v>0</v>
      </c>
      <c r="AI1628" s="123">
        <f t="shared" si="864"/>
        <v>0</v>
      </c>
      <c r="AJ1628" s="118">
        <f t="shared" si="880"/>
        <v>0</v>
      </c>
      <c r="AK1628" s="74">
        <f t="shared" si="881"/>
        <v>0</v>
      </c>
      <c r="AL1628" s="174">
        <f t="shared" si="882"/>
        <v>0</v>
      </c>
      <c r="AM1628" s="175">
        <f t="shared" si="865"/>
        <v>0</v>
      </c>
      <c r="AN1628" s="130">
        <f t="shared" si="883"/>
        <v>0</v>
      </c>
      <c r="AO1628" s="74">
        <f t="shared" si="866"/>
        <v>0</v>
      </c>
      <c r="AP1628" s="123">
        <f t="shared" si="884"/>
        <v>0</v>
      </c>
      <c r="AQ1628" s="118">
        <f t="shared" si="867"/>
        <v>0</v>
      </c>
      <c r="AR1628" s="82" t="str">
        <f t="shared" si="885"/>
        <v>https://www.alta.ru/tnved/code//</v>
      </c>
      <c r="AS1628" s="157"/>
      <c r="AT1628" s="162"/>
      <c r="AU1628" s="74">
        <f t="shared" si="868"/>
        <v>0</v>
      </c>
      <c r="AV1628" s="157"/>
      <c r="AW1628" s="75">
        <f>_xlfn.IFNA(VLOOKUP(L1628,list_vat[],3,FALSE),0)</f>
        <v>0</v>
      </c>
      <c r="AX1628" s="74">
        <f t="shared" si="886"/>
        <v>0</v>
      </c>
      <c r="AY1628" s="74">
        <f t="shared" si="887"/>
        <v>0</v>
      </c>
      <c r="AZ1628" s="130">
        <f t="shared" si="888"/>
        <v>0</v>
      </c>
      <c r="BA1628" s="74">
        <f t="shared" si="869"/>
        <v>0</v>
      </c>
      <c r="BB1628" s="193">
        <f t="shared" si="889"/>
        <v>0</v>
      </c>
      <c r="BC1628" s="102">
        <f t="shared" si="890"/>
        <v>0</v>
      </c>
      <c r="BD1628" s="102">
        <f t="shared" si="891"/>
        <v>0</v>
      </c>
      <c r="BE1628" s="413" t="s">
        <v>69</v>
      </c>
    </row>
    <row r="1629" spans="1:57" s="65" customFormat="1" ht="12" customHeight="1" x14ac:dyDescent="0.2">
      <c r="A1629" s="43">
        <v>1614</v>
      </c>
      <c r="B1629" s="166"/>
      <c r="C1629" s="166"/>
      <c r="D1629" s="166"/>
      <c r="E1629" s="162"/>
      <c r="F1629" s="166"/>
      <c r="G1629" s="162"/>
      <c r="H1629" s="162"/>
      <c r="I1629" s="189">
        <f t="shared" si="870"/>
        <v>0</v>
      </c>
      <c r="J1629" s="195"/>
      <c r="K1629" s="162"/>
      <c r="L1629" s="168"/>
      <c r="M1629" s="75">
        <f>_xlfn.XLOOKUP(L1629,list_vat[Страна],list_vat[Ставка НДС %],0,0)</f>
        <v>0</v>
      </c>
      <c r="N1629" s="162">
        <f t="shared" si="871"/>
        <v>0</v>
      </c>
      <c r="O1629" s="169"/>
      <c r="P1629" s="74">
        <f t="shared" si="892"/>
        <v>0</v>
      </c>
      <c r="Q1629" s="162"/>
      <c r="R1629" s="162" t="str">
        <f t="shared" si="872"/>
        <v>введи курс</v>
      </c>
      <c r="S1629" s="196">
        <f t="shared" si="873"/>
        <v>0</v>
      </c>
      <c r="T1629" s="192">
        <f t="shared" si="874"/>
        <v>0</v>
      </c>
      <c r="U1629" s="76">
        <f t="shared" si="875"/>
        <v>0</v>
      </c>
      <c r="V1629" s="123">
        <f t="shared" si="876"/>
        <v>0</v>
      </c>
      <c r="W1629" s="191"/>
      <c r="X1629" s="170"/>
      <c r="Y1629" s="74">
        <f t="shared" si="861"/>
        <v>0</v>
      </c>
      <c r="Z1629" s="188"/>
      <c r="AA1629" s="130">
        <f t="shared" si="877"/>
        <v>0</v>
      </c>
      <c r="AB1629" s="74">
        <f t="shared" si="878"/>
        <v>0</v>
      </c>
      <c r="AC1629" s="356"/>
      <c r="AD1629" s="130" cm="1">
        <f t="array" ref="AD1629">IFERROR(ROUND((_xlfn.IFS(offer_sale_type="поставка",AB1629,offer_sale_type="транзит",S1629)*(1+AC1629))/E1629,2),0)</f>
        <v>0</v>
      </c>
      <c r="AE1629" s="74">
        <f t="shared" si="879"/>
        <v>0</v>
      </c>
      <c r="AF1629" s="123" cm="1">
        <f t="array" ref="AF1629">IFERROR(ROUND(_xlfn.IFS(offer_sale_type="поставка",AB1629,offer_sale_type="транзит",S1629)*AC1629,2),0)</f>
        <v>0</v>
      </c>
      <c r="AG1629" s="130">
        <f t="shared" si="862"/>
        <v>0</v>
      </c>
      <c r="AH1629" s="74">
        <f t="shared" si="863"/>
        <v>0</v>
      </c>
      <c r="AI1629" s="123">
        <f t="shared" si="864"/>
        <v>0</v>
      </c>
      <c r="AJ1629" s="118">
        <f t="shared" si="880"/>
        <v>0</v>
      </c>
      <c r="AK1629" s="74">
        <f t="shared" si="881"/>
        <v>0</v>
      </c>
      <c r="AL1629" s="174">
        <f t="shared" si="882"/>
        <v>0</v>
      </c>
      <c r="AM1629" s="175">
        <f t="shared" si="865"/>
        <v>0</v>
      </c>
      <c r="AN1629" s="130">
        <f t="shared" si="883"/>
        <v>0</v>
      </c>
      <c r="AO1629" s="74">
        <f t="shared" si="866"/>
        <v>0</v>
      </c>
      <c r="AP1629" s="123">
        <f t="shared" si="884"/>
        <v>0</v>
      </c>
      <c r="AQ1629" s="118">
        <f t="shared" si="867"/>
        <v>0</v>
      </c>
      <c r="AR1629" s="82" t="str">
        <f t="shared" si="885"/>
        <v>https://www.alta.ru/tnved/code//</v>
      </c>
      <c r="AS1629" s="157"/>
      <c r="AT1629" s="162"/>
      <c r="AU1629" s="74">
        <f t="shared" si="868"/>
        <v>0</v>
      </c>
      <c r="AV1629" s="157"/>
      <c r="AW1629" s="75">
        <f>_xlfn.IFNA(VLOOKUP(L1629,list_vat[],3,FALSE),0)</f>
        <v>0</v>
      </c>
      <c r="AX1629" s="74">
        <f t="shared" si="886"/>
        <v>0</v>
      </c>
      <c r="AY1629" s="74">
        <f t="shared" si="887"/>
        <v>0</v>
      </c>
      <c r="AZ1629" s="130">
        <f t="shared" si="888"/>
        <v>0</v>
      </c>
      <c r="BA1629" s="74">
        <f t="shared" si="869"/>
        <v>0</v>
      </c>
      <c r="BB1629" s="193">
        <f t="shared" si="889"/>
        <v>0</v>
      </c>
      <c r="BC1629" s="102">
        <f t="shared" si="890"/>
        <v>0</v>
      </c>
      <c r="BD1629" s="102">
        <f t="shared" si="891"/>
        <v>0</v>
      </c>
      <c r="BE1629" s="413" t="s">
        <v>69</v>
      </c>
    </row>
    <row r="1630" spans="1:57" s="65" customFormat="1" ht="12" customHeight="1" x14ac:dyDescent="0.2">
      <c r="A1630" s="43">
        <v>1615</v>
      </c>
      <c r="B1630" s="166"/>
      <c r="C1630" s="166"/>
      <c r="D1630" s="166"/>
      <c r="E1630" s="162"/>
      <c r="F1630" s="166"/>
      <c r="G1630" s="162"/>
      <c r="H1630" s="162"/>
      <c r="I1630" s="189">
        <f t="shared" si="870"/>
        <v>0</v>
      </c>
      <c r="J1630" s="195"/>
      <c r="K1630" s="162"/>
      <c r="L1630" s="168"/>
      <c r="M1630" s="75">
        <f>_xlfn.XLOOKUP(L1630,list_vat[Страна],list_vat[Ставка НДС %],0,0)</f>
        <v>0</v>
      </c>
      <c r="N1630" s="162">
        <f t="shared" si="871"/>
        <v>0</v>
      </c>
      <c r="O1630" s="169"/>
      <c r="P1630" s="74">
        <f t="shared" si="892"/>
        <v>0</v>
      </c>
      <c r="Q1630" s="162"/>
      <c r="R1630" s="162" t="str">
        <f t="shared" si="872"/>
        <v>введи курс</v>
      </c>
      <c r="S1630" s="196">
        <f t="shared" si="873"/>
        <v>0</v>
      </c>
      <c r="T1630" s="192">
        <f t="shared" si="874"/>
        <v>0</v>
      </c>
      <c r="U1630" s="76">
        <f t="shared" si="875"/>
        <v>0</v>
      </c>
      <c r="V1630" s="123">
        <f t="shared" si="876"/>
        <v>0</v>
      </c>
      <c r="W1630" s="191"/>
      <c r="X1630" s="170"/>
      <c r="Y1630" s="74">
        <f t="shared" si="861"/>
        <v>0</v>
      </c>
      <c r="Z1630" s="188"/>
      <c r="AA1630" s="130">
        <f t="shared" si="877"/>
        <v>0</v>
      </c>
      <c r="AB1630" s="74">
        <f t="shared" si="878"/>
        <v>0</v>
      </c>
      <c r="AC1630" s="356"/>
      <c r="AD1630" s="130" cm="1">
        <f t="array" ref="AD1630">IFERROR(ROUND((_xlfn.IFS(offer_sale_type="поставка",AB1630,offer_sale_type="транзит",S1630)*(1+AC1630))/E1630,2),0)</f>
        <v>0</v>
      </c>
      <c r="AE1630" s="74">
        <f t="shared" si="879"/>
        <v>0</v>
      </c>
      <c r="AF1630" s="123" cm="1">
        <f t="array" ref="AF1630">IFERROR(ROUND(_xlfn.IFS(offer_sale_type="поставка",AB1630,offer_sale_type="транзит",S1630)*AC1630,2),0)</f>
        <v>0</v>
      </c>
      <c r="AG1630" s="130">
        <f t="shared" si="862"/>
        <v>0</v>
      </c>
      <c r="AH1630" s="74">
        <f t="shared" si="863"/>
        <v>0</v>
      </c>
      <c r="AI1630" s="123">
        <f t="shared" si="864"/>
        <v>0</v>
      </c>
      <c r="AJ1630" s="118">
        <f t="shared" si="880"/>
        <v>0</v>
      </c>
      <c r="AK1630" s="74">
        <f t="shared" si="881"/>
        <v>0</v>
      </c>
      <c r="AL1630" s="174">
        <f t="shared" si="882"/>
        <v>0</v>
      </c>
      <c r="AM1630" s="175">
        <f t="shared" si="865"/>
        <v>0</v>
      </c>
      <c r="AN1630" s="130">
        <f t="shared" si="883"/>
        <v>0</v>
      </c>
      <c r="AO1630" s="74">
        <f t="shared" si="866"/>
        <v>0</v>
      </c>
      <c r="AP1630" s="123">
        <f t="shared" si="884"/>
        <v>0</v>
      </c>
      <c r="AQ1630" s="118">
        <f t="shared" si="867"/>
        <v>0</v>
      </c>
      <c r="AR1630" s="82" t="str">
        <f t="shared" si="885"/>
        <v>https://www.alta.ru/tnved/code//</v>
      </c>
      <c r="AS1630" s="157"/>
      <c r="AT1630" s="162"/>
      <c r="AU1630" s="74">
        <f t="shared" si="868"/>
        <v>0</v>
      </c>
      <c r="AV1630" s="157"/>
      <c r="AW1630" s="75">
        <f>_xlfn.IFNA(VLOOKUP(L1630,list_vat[],3,FALSE),0)</f>
        <v>0</v>
      </c>
      <c r="AX1630" s="74">
        <f t="shared" si="886"/>
        <v>0</v>
      </c>
      <c r="AY1630" s="74">
        <f t="shared" si="887"/>
        <v>0</v>
      </c>
      <c r="AZ1630" s="130">
        <f t="shared" si="888"/>
        <v>0</v>
      </c>
      <c r="BA1630" s="74">
        <f t="shared" si="869"/>
        <v>0</v>
      </c>
      <c r="BB1630" s="193">
        <f t="shared" si="889"/>
        <v>0</v>
      </c>
      <c r="BC1630" s="102">
        <f t="shared" si="890"/>
        <v>0</v>
      </c>
      <c r="BD1630" s="102">
        <f t="shared" si="891"/>
        <v>0</v>
      </c>
      <c r="BE1630" s="413" t="s">
        <v>69</v>
      </c>
    </row>
    <row r="1631" spans="1:57" s="65" customFormat="1" ht="12" customHeight="1" x14ac:dyDescent="0.2">
      <c r="A1631" s="43">
        <v>1616</v>
      </c>
      <c r="B1631" s="166"/>
      <c r="C1631" s="166"/>
      <c r="D1631" s="166"/>
      <c r="E1631" s="162"/>
      <c r="F1631" s="166"/>
      <c r="G1631" s="162"/>
      <c r="H1631" s="162"/>
      <c r="I1631" s="189">
        <f t="shared" si="870"/>
        <v>0</v>
      </c>
      <c r="J1631" s="195"/>
      <c r="K1631" s="162"/>
      <c r="L1631" s="168"/>
      <c r="M1631" s="75">
        <f>_xlfn.XLOOKUP(L1631,list_vat[Страна],list_vat[Ставка НДС %],0,0)</f>
        <v>0</v>
      </c>
      <c r="N1631" s="162">
        <f t="shared" si="871"/>
        <v>0</v>
      </c>
      <c r="O1631" s="169"/>
      <c r="P1631" s="74">
        <f t="shared" si="892"/>
        <v>0</v>
      </c>
      <c r="Q1631" s="162"/>
      <c r="R1631" s="162" t="str">
        <f t="shared" si="872"/>
        <v>введи курс</v>
      </c>
      <c r="S1631" s="196">
        <f t="shared" si="873"/>
        <v>0</v>
      </c>
      <c r="T1631" s="192">
        <f t="shared" si="874"/>
        <v>0</v>
      </c>
      <c r="U1631" s="76">
        <f t="shared" si="875"/>
        <v>0</v>
      </c>
      <c r="V1631" s="123">
        <f t="shared" si="876"/>
        <v>0</v>
      </c>
      <c r="W1631" s="191"/>
      <c r="X1631" s="170"/>
      <c r="Y1631" s="74">
        <f t="shared" si="861"/>
        <v>0</v>
      </c>
      <c r="Z1631" s="188"/>
      <c r="AA1631" s="130">
        <f t="shared" si="877"/>
        <v>0</v>
      </c>
      <c r="AB1631" s="74">
        <f t="shared" si="878"/>
        <v>0</v>
      </c>
      <c r="AC1631" s="356"/>
      <c r="AD1631" s="130" cm="1">
        <f t="array" ref="AD1631">IFERROR(ROUND((_xlfn.IFS(offer_sale_type="поставка",AB1631,offer_sale_type="транзит",S1631)*(1+AC1631))/E1631,2),0)</f>
        <v>0</v>
      </c>
      <c r="AE1631" s="74">
        <f t="shared" si="879"/>
        <v>0</v>
      </c>
      <c r="AF1631" s="123" cm="1">
        <f t="array" ref="AF1631">IFERROR(ROUND(_xlfn.IFS(offer_sale_type="поставка",AB1631,offer_sale_type="транзит",S1631)*AC1631,2),0)</f>
        <v>0</v>
      </c>
      <c r="AG1631" s="130">
        <f t="shared" si="862"/>
        <v>0</v>
      </c>
      <c r="AH1631" s="74">
        <f t="shared" si="863"/>
        <v>0</v>
      </c>
      <c r="AI1631" s="123">
        <f t="shared" si="864"/>
        <v>0</v>
      </c>
      <c r="AJ1631" s="118">
        <f t="shared" si="880"/>
        <v>0</v>
      </c>
      <c r="AK1631" s="74">
        <f t="shared" si="881"/>
        <v>0</v>
      </c>
      <c r="AL1631" s="174">
        <f t="shared" si="882"/>
        <v>0</v>
      </c>
      <c r="AM1631" s="175">
        <f t="shared" si="865"/>
        <v>0</v>
      </c>
      <c r="AN1631" s="130">
        <f t="shared" si="883"/>
        <v>0</v>
      </c>
      <c r="AO1631" s="74">
        <f t="shared" si="866"/>
        <v>0</v>
      </c>
      <c r="AP1631" s="123">
        <f t="shared" si="884"/>
        <v>0</v>
      </c>
      <c r="AQ1631" s="118">
        <f t="shared" si="867"/>
        <v>0</v>
      </c>
      <c r="AR1631" s="82" t="str">
        <f t="shared" si="885"/>
        <v>https://www.alta.ru/tnved/code//</v>
      </c>
      <c r="AS1631" s="157"/>
      <c r="AT1631" s="162"/>
      <c r="AU1631" s="74">
        <f t="shared" si="868"/>
        <v>0</v>
      </c>
      <c r="AV1631" s="157"/>
      <c r="AW1631" s="75">
        <f>_xlfn.IFNA(VLOOKUP(L1631,list_vat[],3,FALSE),0)</f>
        <v>0</v>
      </c>
      <c r="AX1631" s="74">
        <f t="shared" si="886"/>
        <v>0</v>
      </c>
      <c r="AY1631" s="74">
        <f t="shared" si="887"/>
        <v>0</v>
      </c>
      <c r="AZ1631" s="130">
        <f t="shared" si="888"/>
        <v>0</v>
      </c>
      <c r="BA1631" s="74">
        <f t="shared" si="869"/>
        <v>0</v>
      </c>
      <c r="BB1631" s="193">
        <f t="shared" si="889"/>
        <v>0</v>
      </c>
      <c r="BC1631" s="102">
        <f t="shared" si="890"/>
        <v>0</v>
      </c>
      <c r="BD1631" s="102">
        <f t="shared" si="891"/>
        <v>0</v>
      </c>
      <c r="BE1631" s="413" t="s">
        <v>69</v>
      </c>
    </row>
    <row r="1632" spans="1:57" s="65" customFormat="1" ht="12" customHeight="1" x14ac:dyDescent="0.2">
      <c r="A1632" s="43">
        <v>1617</v>
      </c>
      <c r="B1632" s="166"/>
      <c r="C1632" s="166"/>
      <c r="D1632" s="166"/>
      <c r="E1632" s="162"/>
      <c r="F1632" s="166"/>
      <c r="G1632" s="162"/>
      <c r="H1632" s="162"/>
      <c r="I1632" s="189">
        <f t="shared" si="870"/>
        <v>0</v>
      </c>
      <c r="J1632" s="195"/>
      <c r="K1632" s="162"/>
      <c r="L1632" s="168"/>
      <c r="M1632" s="75">
        <f>_xlfn.XLOOKUP(L1632,list_vat[Страна],list_vat[Ставка НДС %],0,0)</f>
        <v>0</v>
      </c>
      <c r="N1632" s="162">
        <f t="shared" si="871"/>
        <v>0</v>
      </c>
      <c r="O1632" s="169"/>
      <c r="P1632" s="74">
        <f t="shared" si="892"/>
        <v>0</v>
      </c>
      <c r="Q1632" s="162"/>
      <c r="R1632" s="162" t="str">
        <f t="shared" si="872"/>
        <v>введи курс</v>
      </c>
      <c r="S1632" s="196">
        <f t="shared" si="873"/>
        <v>0</v>
      </c>
      <c r="T1632" s="192">
        <f t="shared" si="874"/>
        <v>0</v>
      </c>
      <c r="U1632" s="76">
        <f t="shared" si="875"/>
        <v>0</v>
      </c>
      <c r="V1632" s="123">
        <f t="shared" si="876"/>
        <v>0</v>
      </c>
      <c r="W1632" s="191"/>
      <c r="X1632" s="170"/>
      <c r="Y1632" s="74">
        <f t="shared" si="861"/>
        <v>0</v>
      </c>
      <c r="Z1632" s="188"/>
      <c r="AA1632" s="130">
        <f t="shared" si="877"/>
        <v>0</v>
      </c>
      <c r="AB1632" s="74">
        <f t="shared" si="878"/>
        <v>0</v>
      </c>
      <c r="AC1632" s="356"/>
      <c r="AD1632" s="130" cm="1">
        <f t="array" ref="AD1632">IFERROR(ROUND((_xlfn.IFS(offer_sale_type="поставка",AB1632,offer_sale_type="транзит",S1632)*(1+AC1632))/E1632,2),0)</f>
        <v>0</v>
      </c>
      <c r="AE1632" s="74">
        <f t="shared" si="879"/>
        <v>0</v>
      </c>
      <c r="AF1632" s="123" cm="1">
        <f t="array" ref="AF1632">IFERROR(ROUND(_xlfn.IFS(offer_sale_type="поставка",AB1632,offer_sale_type="транзит",S1632)*AC1632,2),0)</f>
        <v>0</v>
      </c>
      <c r="AG1632" s="130">
        <f t="shared" si="862"/>
        <v>0</v>
      </c>
      <c r="AH1632" s="74">
        <f t="shared" si="863"/>
        <v>0</v>
      </c>
      <c r="AI1632" s="123">
        <f t="shared" si="864"/>
        <v>0</v>
      </c>
      <c r="AJ1632" s="118">
        <f t="shared" si="880"/>
        <v>0</v>
      </c>
      <c r="AK1632" s="74">
        <f t="shared" si="881"/>
        <v>0</v>
      </c>
      <c r="AL1632" s="174">
        <f t="shared" si="882"/>
        <v>0</v>
      </c>
      <c r="AM1632" s="175">
        <f t="shared" si="865"/>
        <v>0</v>
      </c>
      <c r="AN1632" s="130">
        <f t="shared" si="883"/>
        <v>0</v>
      </c>
      <c r="AO1632" s="74">
        <f t="shared" si="866"/>
        <v>0</v>
      </c>
      <c r="AP1632" s="123">
        <f t="shared" si="884"/>
        <v>0</v>
      </c>
      <c r="AQ1632" s="118">
        <f t="shared" si="867"/>
        <v>0</v>
      </c>
      <c r="AR1632" s="82" t="str">
        <f t="shared" si="885"/>
        <v>https://www.alta.ru/tnved/code//</v>
      </c>
      <c r="AS1632" s="157"/>
      <c r="AT1632" s="162"/>
      <c r="AU1632" s="74">
        <f t="shared" si="868"/>
        <v>0</v>
      </c>
      <c r="AV1632" s="157"/>
      <c r="AW1632" s="75">
        <f>_xlfn.IFNA(VLOOKUP(L1632,list_vat[],3,FALSE),0)</f>
        <v>0</v>
      </c>
      <c r="AX1632" s="74">
        <f t="shared" si="886"/>
        <v>0</v>
      </c>
      <c r="AY1632" s="74">
        <f t="shared" si="887"/>
        <v>0</v>
      </c>
      <c r="AZ1632" s="130">
        <f t="shared" si="888"/>
        <v>0</v>
      </c>
      <c r="BA1632" s="74">
        <f t="shared" si="869"/>
        <v>0</v>
      </c>
      <c r="BB1632" s="193">
        <f t="shared" si="889"/>
        <v>0</v>
      </c>
      <c r="BC1632" s="102">
        <f t="shared" si="890"/>
        <v>0</v>
      </c>
      <c r="BD1632" s="102">
        <f t="shared" si="891"/>
        <v>0</v>
      </c>
      <c r="BE1632" s="413" t="s">
        <v>69</v>
      </c>
    </row>
    <row r="1633" spans="1:57" s="65" customFormat="1" ht="12" customHeight="1" x14ac:dyDescent="0.2">
      <c r="A1633" s="43">
        <v>1618</v>
      </c>
      <c r="B1633" s="166"/>
      <c r="C1633" s="166"/>
      <c r="D1633" s="166"/>
      <c r="E1633" s="162"/>
      <c r="F1633" s="166"/>
      <c r="G1633" s="162"/>
      <c r="H1633" s="162"/>
      <c r="I1633" s="189">
        <f t="shared" si="870"/>
        <v>0</v>
      </c>
      <c r="J1633" s="195"/>
      <c r="K1633" s="162"/>
      <c r="L1633" s="168"/>
      <c r="M1633" s="75">
        <f>_xlfn.XLOOKUP(L1633,list_vat[Страна],list_vat[Ставка НДС %],0,0)</f>
        <v>0</v>
      </c>
      <c r="N1633" s="162">
        <f t="shared" si="871"/>
        <v>0</v>
      </c>
      <c r="O1633" s="169"/>
      <c r="P1633" s="74">
        <f t="shared" si="892"/>
        <v>0</v>
      </c>
      <c r="Q1633" s="162"/>
      <c r="R1633" s="162" t="str">
        <f t="shared" si="872"/>
        <v>введи курс</v>
      </c>
      <c r="S1633" s="196">
        <f t="shared" si="873"/>
        <v>0</v>
      </c>
      <c r="T1633" s="192">
        <f t="shared" si="874"/>
        <v>0</v>
      </c>
      <c r="U1633" s="76">
        <f t="shared" si="875"/>
        <v>0</v>
      </c>
      <c r="V1633" s="123">
        <f t="shared" si="876"/>
        <v>0</v>
      </c>
      <c r="W1633" s="191"/>
      <c r="X1633" s="170"/>
      <c r="Y1633" s="74">
        <f t="shared" si="861"/>
        <v>0</v>
      </c>
      <c r="Z1633" s="188"/>
      <c r="AA1633" s="130">
        <f t="shared" si="877"/>
        <v>0</v>
      </c>
      <c r="AB1633" s="74">
        <f t="shared" si="878"/>
        <v>0</v>
      </c>
      <c r="AC1633" s="356"/>
      <c r="AD1633" s="130" cm="1">
        <f t="array" ref="AD1633">IFERROR(ROUND((_xlfn.IFS(offer_sale_type="поставка",AB1633,offer_sale_type="транзит",S1633)*(1+AC1633))/E1633,2),0)</f>
        <v>0</v>
      </c>
      <c r="AE1633" s="74">
        <f t="shared" si="879"/>
        <v>0</v>
      </c>
      <c r="AF1633" s="123" cm="1">
        <f t="array" ref="AF1633">IFERROR(ROUND(_xlfn.IFS(offer_sale_type="поставка",AB1633,offer_sale_type="транзит",S1633)*AC1633,2),0)</f>
        <v>0</v>
      </c>
      <c r="AG1633" s="130">
        <f t="shared" si="862"/>
        <v>0</v>
      </c>
      <c r="AH1633" s="74">
        <f t="shared" si="863"/>
        <v>0</v>
      </c>
      <c r="AI1633" s="123">
        <f t="shared" si="864"/>
        <v>0</v>
      </c>
      <c r="AJ1633" s="118">
        <f t="shared" si="880"/>
        <v>0</v>
      </c>
      <c r="AK1633" s="74">
        <f t="shared" si="881"/>
        <v>0</v>
      </c>
      <c r="AL1633" s="174">
        <f t="shared" si="882"/>
        <v>0</v>
      </c>
      <c r="AM1633" s="175">
        <f t="shared" si="865"/>
        <v>0</v>
      </c>
      <c r="AN1633" s="130">
        <f t="shared" si="883"/>
        <v>0</v>
      </c>
      <c r="AO1633" s="74">
        <f t="shared" si="866"/>
        <v>0</v>
      </c>
      <c r="AP1633" s="123">
        <f t="shared" si="884"/>
        <v>0</v>
      </c>
      <c r="AQ1633" s="118">
        <f t="shared" si="867"/>
        <v>0</v>
      </c>
      <c r="AR1633" s="82" t="str">
        <f t="shared" si="885"/>
        <v>https://www.alta.ru/tnved/code//</v>
      </c>
      <c r="AS1633" s="157"/>
      <c r="AT1633" s="162"/>
      <c r="AU1633" s="74">
        <f t="shared" si="868"/>
        <v>0</v>
      </c>
      <c r="AV1633" s="157"/>
      <c r="AW1633" s="75">
        <f>_xlfn.IFNA(VLOOKUP(L1633,list_vat[],3,FALSE),0)</f>
        <v>0</v>
      </c>
      <c r="AX1633" s="74">
        <f t="shared" si="886"/>
        <v>0</v>
      </c>
      <c r="AY1633" s="74">
        <f t="shared" si="887"/>
        <v>0</v>
      </c>
      <c r="AZ1633" s="130">
        <f t="shared" si="888"/>
        <v>0</v>
      </c>
      <c r="BA1633" s="74">
        <f t="shared" si="869"/>
        <v>0</v>
      </c>
      <c r="BB1633" s="193">
        <f t="shared" si="889"/>
        <v>0</v>
      </c>
      <c r="BC1633" s="102">
        <f t="shared" si="890"/>
        <v>0</v>
      </c>
      <c r="BD1633" s="102">
        <f t="shared" si="891"/>
        <v>0</v>
      </c>
      <c r="BE1633" s="413" t="s">
        <v>69</v>
      </c>
    </row>
    <row r="1634" spans="1:57" s="65" customFormat="1" ht="12" customHeight="1" x14ac:dyDescent="0.2">
      <c r="A1634" s="43">
        <v>1619</v>
      </c>
      <c r="B1634" s="166"/>
      <c r="C1634" s="166"/>
      <c r="D1634" s="166"/>
      <c r="E1634" s="162"/>
      <c r="F1634" s="166"/>
      <c r="G1634" s="162"/>
      <c r="H1634" s="162"/>
      <c r="I1634" s="189">
        <f t="shared" si="870"/>
        <v>0</v>
      </c>
      <c r="J1634" s="195"/>
      <c r="K1634" s="162"/>
      <c r="L1634" s="168"/>
      <c r="M1634" s="75">
        <f>_xlfn.XLOOKUP(L1634,list_vat[Страна],list_vat[Ставка НДС %],0,0)</f>
        <v>0</v>
      </c>
      <c r="N1634" s="162">
        <f t="shared" si="871"/>
        <v>0</v>
      </c>
      <c r="O1634" s="169"/>
      <c r="P1634" s="74">
        <f t="shared" si="892"/>
        <v>0</v>
      </c>
      <c r="Q1634" s="162"/>
      <c r="R1634" s="162" t="str">
        <f t="shared" si="872"/>
        <v>введи курс</v>
      </c>
      <c r="S1634" s="196">
        <f t="shared" si="873"/>
        <v>0</v>
      </c>
      <c r="T1634" s="192">
        <f t="shared" si="874"/>
        <v>0</v>
      </c>
      <c r="U1634" s="76">
        <f t="shared" si="875"/>
        <v>0</v>
      </c>
      <c r="V1634" s="123">
        <f t="shared" si="876"/>
        <v>0</v>
      </c>
      <c r="W1634" s="191"/>
      <c r="X1634" s="170"/>
      <c r="Y1634" s="74">
        <f t="shared" si="861"/>
        <v>0</v>
      </c>
      <c r="Z1634" s="188"/>
      <c r="AA1634" s="130">
        <f t="shared" si="877"/>
        <v>0</v>
      </c>
      <c r="AB1634" s="74">
        <f t="shared" si="878"/>
        <v>0</v>
      </c>
      <c r="AC1634" s="356"/>
      <c r="AD1634" s="130" cm="1">
        <f t="array" ref="AD1634">IFERROR(ROUND((_xlfn.IFS(offer_sale_type="поставка",AB1634,offer_sale_type="транзит",S1634)*(1+AC1634))/E1634,2),0)</f>
        <v>0</v>
      </c>
      <c r="AE1634" s="74">
        <f t="shared" si="879"/>
        <v>0</v>
      </c>
      <c r="AF1634" s="123" cm="1">
        <f t="array" ref="AF1634">IFERROR(ROUND(_xlfn.IFS(offer_sale_type="поставка",AB1634,offer_sale_type="транзит",S1634)*AC1634,2),0)</f>
        <v>0</v>
      </c>
      <c r="AG1634" s="130">
        <f t="shared" si="862"/>
        <v>0</v>
      </c>
      <c r="AH1634" s="74">
        <f t="shared" si="863"/>
        <v>0</v>
      </c>
      <c r="AI1634" s="123">
        <f t="shared" si="864"/>
        <v>0</v>
      </c>
      <c r="AJ1634" s="118">
        <f t="shared" si="880"/>
        <v>0</v>
      </c>
      <c r="AK1634" s="74">
        <f t="shared" si="881"/>
        <v>0</v>
      </c>
      <c r="AL1634" s="174">
        <f t="shared" si="882"/>
        <v>0</v>
      </c>
      <c r="AM1634" s="175">
        <f t="shared" si="865"/>
        <v>0</v>
      </c>
      <c r="AN1634" s="130">
        <f t="shared" si="883"/>
        <v>0</v>
      </c>
      <c r="AO1634" s="74">
        <f t="shared" si="866"/>
        <v>0</v>
      </c>
      <c r="AP1634" s="123">
        <f t="shared" si="884"/>
        <v>0</v>
      </c>
      <c r="AQ1634" s="118">
        <f t="shared" si="867"/>
        <v>0</v>
      </c>
      <c r="AR1634" s="82" t="str">
        <f t="shared" si="885"/>
        <v>https://www.alta.ru/tnved/code//</v>
      </c>
      <c r="AS1634" s="157"/>
      <c r="AT1634" s="162"/>
      <c r="AU1634" s="74">
        <f t="shared" si="868"/>
        <v>0</v>
      </c>
      <c r="AV1634" s="157"/>
      <c r="AW1634" s="75">
        <f>_xlfn.IFNA(VLOOKUP(L1634,list_vat[],3,FALSE),0)</f>
        <v>0</v>
      </c>
      <c r="AX1634" s="74">
        <f t="shared" si="886"/>
        <v>0</v>
      </c>
      <c r="AY1634" s="74">
        <f t="shared" si="887"/>
        <v>0</v>
      </c>
      <c r="AZ1634" s="130">
        <f t="shared" si="888"/>
        <v>0</v>
      </c>
      <c r="BA1634" s="74">
        <f t="shared" si="869"/>
        <v>0</v>
      </c>
      <c r="BB1634" s="193">
        <f t="shared" si="889"/>
        <v>0</v>
      </c>
      <c r="BC1634" s="102">
        <f t="shared" si="890"/>
        <v>0</v>
      </c>
      <c r="BD1634" s="102">
        <f t="shared" si="891"/>
        <v>0</v>
      </c>
      <c r="BE1634" s="413" t="s">
        <v>69</v>
      </c>
    </row>
    <row r="1635" spans="1:57" s="65" customFormat="1" ht="12" customHeight="1" x14ac:dyDescent="0.2">
      <c r="A1635" s="43">
        <v>1620</v>
      </c>
      <c r="B1635" s="166"/>
      <c r="C1635" s="166"/>
      <c r="D1635" s="166"/>
      <c r="E1635" s="162"/>
      <c r="F1635" s="166"/>
      <c r="G1635" s="162"/>
      <c r="H1635" s="162"/>
      <c r="I1635" s="189">
        <f t="shared" si="870"/>
        <v>0</v>
      </c>
      <c r="J1635" s="195"/>
      <c r="K1635" s="162"/>
      <c r="L1635" s="168"/>
      <c r="M1635" s="75">
        <f>_xlfn.XLOOKUP(L1635,list_vat[Страна],list_vat[Ставка НДС %],0,0)</f>
        <v>0</v>
      </c>
      <c r="N1635" s="162">
        <f t="shared" si="871"/>
        <v>0</v>
      </c>
      <c r="O1635" s="169"/>
      <c r="P1635" s="74">
        <f t="shared" si="892"/>
        <v>0</v>
      </c>
      <c r="Q1635" s="162"/>
      <c r="R1635" s="162" t="str">
        <f t="shared" si="872"/>
        <v>введи курс</v>
      </c>
      <c r="S1635" s="196">
        <f t="shared" si="873"/>
        <v>0</v>
      </c>
      <c r="T1635" s="192">
        <f t="shared" si="874"/>
        <v>0</v>
      </c>
      <c r="U1635" s="76">
        <f t="shared" si="875"/>
        <v>0</v>
      </c>
      <c r="V1635" s="123">
        <f t="shared" si="876"/>
        <v>0</v>
      </c>
      <c r="W1635" s="191"/>
      <c r="X1635" s="170"/>
      <c r="Y1635" s="74">
        <f t="shared" si="861"/>
        <v>0</v>
      </c>
      <c r="Z1635" s="188"/>
      <c r="AA1635" s="130">
        <f t="shared" si="877"/>
        <v>0</v>
      </c>
      <c r="AB1635" s="74">
        <f t="shared" si="878"/>
        <v>0</v>
      </c>
      <c r="AC1635" s="356"/>
      <c r="AD1635" s="130" cm="1">
        <f t="array" ref="AD1635">IFERROR(ROUND((_xlfn.IFS(offer_sale_type="поставка",AB1635,offer_sale_type="транзит",S1635)*(1+AC1635))/E1635,2),0)</f>
        <v>0</v>
      </c>
      <c r="AE1635" s="74">
        <f t="shared" si="879"/>
        <v>0</v>
      </c>
      <c r="AF1635" s="123" cm="1">
        <f t="array" ref="AF1635">IFERROR(ROUND(_xlfn.IFS(offer_sale_type="поставка",AB1635,offer_sale_type="транзит",S1635)*AC1635,2),0)</f>
        <v>0</v>
      </c>
      <c r="AG1635" s="130">
        <f t="shared" si="862"/>
        <v>0</v>
      </c>
      <c r="AH1635" s="74">
        <f t="shared" si="863"/>
        <v>0</v>
      </c>
      <c r="AI1635" s="123">
        <f t="shared" si="864"/>
        <v>0</v>
      </c>
      <c r="AJ1635" s="118">
        <f t="shared" si="880"/>
        <v>0</v>
      </c>
      <c r="AK1635" s="74">
        <f t="shared" si="881"/>
        <v>0</v>
      </c>
      <c r="AL1635" s="174">
        <f t="shared" si="882"/>
        <v>0</v>
      </c>
      <c r="AM1635" s="175">
        <f t="shared" si="865"/>
        <v>0</v>
      </c>
      <c r="AN1635" s="130">
        <f t="shared" si="883"/>
        <v>0</v>
      </c>
      <c r="AO1635" s="74">
        <f t="shared" si="866"/>
        <v>0</v>
      </c>
      <c r="AP1635" s="123">
        <f t="shared" si="884"/>
        <v>0</v>
      </c>
      <c r="AQ1635" s="118">
        <f t="shared" si="867"/>
        <v>0</v>
      </c>
      <c r="AR1635" s="82" t="str">
        <f t="shared" si="885"/>
        <v>https://www.alta.ru/tnved/code//</v>
      </c>
      <c r="AS1635" s="157"/>
      <c r="AT1635" s="162"/>
      <c r="AU1635" s="74">
        <f t="shared" si="868"/>
        <v>0</v>
      </c>
      <c r="AV1635" s="157"/>
      <c r="AW1635" s="75">
        <f>_xlfn.IFNA(VLOOKUP(L1635,list_vat[],3,FALSE),0)</f>
        <v>0</v>
      </c>
      <c r="AX1635" s="74">
        <f t="shared" si="886"/>
        <v>0</v>
      </c>
      <c r="AY1635" s="74">
        <f t="shared" si="887"/>
        <v>0</v>
      </c>
      <c r="AZ1635" s="130">
        <f t="shared" si="888"/>
        <v>0</v>
      </c>
      <c r="BA1635" s="74">
        <f t="shared" si="869"/>
        <v>0</v>
      </c>
      <c r="BB1635" s="193">
        <f t="shared" si="889"/>
        <v>0</v>
      </c>
      <c r="BC1635" s="102">
        <f t="shared" si="890"/>
        <v>0</v>
      </c>
      <c r="BD1635" s="102">
        <f t="shared" si="891"/>
        <v>0</v>
      </c>
      <c r="BE1635" s="413" t="s">
        <v>69</v>
      </c>
    </row>
    <row r="1636" spans="1:57" s="65" customFormat="1" ht="12" customHeight="1" x14ac:dyDescent="0.2">
      <c r="A1636" s="43">
        <v>1621</v>
      </c>
      <c r="B1636" s="166"/>
      <c r="C1636" s="166"/>
      <c r="D1636" s="166"/>
      <c r="E1636" s="162"/>
      <c r="F1636" s="166"/>
      <c r="G1636" s="162"/>
      <c r="H1636" s="162"/>
      <c r="I1636" s="189">
        <f t="shared" si="870"/>
        <v>0</v>
      </c>
      <c r="J1636" s="195"/>
      <c r="K1636" s="162"/>
      <c r="L1636" s="168"/>
      <c r="M1636" s="75">
        <f>_xlfn.XLOOKUP(L1636,list_vat[Страна],list_vat[Ставка НДС %],0,0)</f>
        <v>0</v>
      </c>
      <c r="N1636" s="162">
        <f t="shared" si="871"/>
        <v>0</v>
      </c>
      <c r="O1636" s="169"/>
      <c r="P1636" s="74">
        <f t="shared" si="892"/>
        <v>0</v>
      </c>
      <c r="Q1636" s="162"/>
      <c r="R1636" s="162" t="str">
        <f t="shared" si="872"/>
        <v>введи курс</v>
      </c>
      <c r="S1636" s="196">
        <f t="shared" si="873"/>
        <v>0</v>
      </c>
      <c r="T1636" s="192">
        <f t="shared" si="874"/>
        <v>0</v>
      </c>
      <c r="U1636" s="76">
        <f t="shared" si="875"/>
        <v>0</v>
      </c>
      <c r="V1636" s="123">
        <f t="shared" si="876"/>
        <v>0</v>
      </c>
      <c r="W1636" s="191"/>
      <c r="X1636" s="170"/>
      <c r="Y1636" s="74">
        <f t="shared" si="861"/>
        <v>0</v>
      </c>
      <c r="Z1636" s="188"/>
      <c r="AA1636" s="130">
        <f t="shared" si="877"/>
        <v>0</v>
      </c>
      <c r="AB1636" s="74">
        <f t="shared" si="878"/>
        <v>0</v>
      </c>
      <c r="AC1636" s="356"/>
      <c r="AD1636" s="130" cm="1">
        <f t="array" ref="AD1636">IFERROR(ROUND((_xlfn.IFS(offer_sale_type="поставка",AB1636,offer_sale_type="транзит",S1636)*(1+AC1636))/E1636,2),0)</f>
        <v>0</v>
      </c>
      <c r="AE1636" s="74">
        <f t="shared" si="879"/>
        <v>0</v>
      </c>
      <c r="AF1636" s="123" cm="1">
        <f t="array" ref="AF1636">IFERROR(ROUND(_xlfn.IFS(offer_sale_type="поставка",AB1636,offer_sale_type="транзит",S1636)*AC1636,2),0)</f>
        <v>0</v>
      </c>
      <c r="AG1636" s="130">
        <f t="shared" si="862"/>
        <v>0</v>
      </c>
      <c r="AH1636" s="74">
        <f t="shared" si="863"/>
        <v>0</v>
      </c>
      <c r="AI1636" s="123">
        <f t="shared" si="864"/>
        <v>0</v>
      </c>
      <c r="AJ1636" s="118">
        <f t="shared" si="880"/>
        <v>0</v>
      </c>
      <c r="AK1636" s="74">
        <f t="shared" si="881"/>
        <v>0</v>
      </c>
      <c r="AL1636" s="174">
        <f t="shared" si="882"/>
        <v>0</v>
      </c>
      <c r="AM1636" s="175">
        <f t="shared" si="865"/>
        <v>0</v>
      </c>
      <c r="AN1636" s="130">
        <f t="shared" si="883"/>
        <v>0</v>
      </c>
      <c r="AO1636" s="74">
        <f t="shared" si="866"/>
        <v>0</v>
      </c>
      <c r="AP1636" s="123">
        <f t="shared" si="884"/>
        <v>0</v>
      </c>
      <c r="AQ1636" s="118">
        <f t="shared" si="867"/>
        <v>0</v>
      </c>
      <c r="AR1636" s="82" t="str">
        <f t="shared" si="885"/>
        <v>https://www.alta.ru/tnved/code//</v>
      </c>
      <c r="AS1636" s="157"/>
      <c r="AT1636" s="162"/>
      <c r="AU1636" s="74">
        <f t="shared" si="868"/>
        <v>0</v>
      </c>
      <c r="AV1636" s="157"/>
      <c r="AW1636" s="75">
        <f>_xlfn.IFNA(VLOOKUP(L1636,list_vat[],3,FALSE),0)</f>
        <v>0</v>
      </c>
      <c r="AX1636" s="74">
        <f t="shared" si="886"/>
        <v>0</v>
      </c>
      <c r="AY1636" s="74">
        <f t="shared" si="887"/>
        <v>0</v>
      </c>
      <c r="AZ1636" s="130">
        <f t="shared" si="888"/>
        <v>0</v>
      </c>
      <c r="BA1636" s="74">
        <f t="shared" si="869"/>
        <v>0</v>
      </c>
      <c r="BB1636" s="193">
        <f t="shared" si="889"/>
        <v>0</v>
      </c>
      <c r="BC1636" s="102">
        <f t="shared" si="890"/>
        <v>0</v>
      </c>
      <c r="BD1636" s="102">
        <f t="shared" si="891"/>
        <v>0</v>
      </c>
      <c r="BE1636" s="413" t="s">
        <v>69</v>
      </c>
    </row>
    <row r="1637" spans="1:57" s="65" customFormat="1" ht="12" customHeight="1" x14ac:dyDescent="0.2">
      <c r="A1637" s="43">
        <v>1622</v>
      </c>
      <c r="B1637" s="166"/>
      <c r="C1637" s="166"/>
      <c r="D1637" s="166"/>
      <c r="E1637" s="162"/>
      <c r="F1637" s="166"/>
      <c r="G1637" s="162"/>
      <c r="H1637" s="162"/>
      <c r="I1637" s="189">
        <f t="shared" si="870"/>
        <v>0</v>
      </c>
      <c r="J1637" s="195"/>
      <c r="K1637" s="162"/>
      <c r="L1637" s="168"/>
      <c r="M1637" s="75">
        <f>_xlfn.XLOOKUP(L1637,list_vat[Страна],list_vat[Ставка НДС %],0,0)</f>
        <v>0</v>
      </c>
      <c r="N1637" s="162">
        <f t="shared" si="871"/>
        <v>0</v>
      </c>
      <c r="O1637" s="169"/>
      <c r="P1637" s="74">
        <f t="shared" si="892"/>
        <v>0</v>
      </c>
      <c r="Q1637" s="162"/>
      <c r="R1637" s="162" t="str">
        <f t="shared" si="872"/>
        <v>введи курс</v>
      </c>
      <c r="S1637" s="196">
        <f t="shared" si="873"/>
        <v>0</v>
      </c>
      <c r="T1637" s="192">
        <f t="shared" si="874"/>
        <v>0</v>
      </c>
      <c r="U1637" s="76">
        <f t="shared" si="875"/>
        <v>0</v>
      </c>
      <c r="V1637" s="123">
        <f t="shared" si="876"/>
        <v>0</v>
      </c>
      <c r="W1637" s="191"/>
      <c r="X1637" s="170"/>
      <c r="Y1637" s="74">
        <f t="shared" si="861"/>
        <v>0</v>
      </c>
      <c r="Z1637" s="188"/>
      <c r="AA1637" s="130">
        <f t="shared" si="877"/>
        <v>0</v>
      </c>
      <c r="AB1637" s="74">
        <f t="shared" si="878"/>
        <v>0</v>
      </c>
      <c r="AC1637" s="356"/>
      <c r="AD1637" s="130" cm="1">
        <f t="array" ref="AD1637">IFERROR(ROUND((_xlfn.IFS(offer_sale_type="поставка",AB1637,offer_sale_type="транзит",S1637)*(1+AC1637))/E1637,2),0)</f>
        <v>0</v>
      </c>
      <c r="AE1637" s="74">
        <f t="shared" si="879"/>
        <v>0</v>
      </c>
      <c r="AF1637" s="123" cm="1">
        <f t="array" ref="AF1637">IFERROR(ROUND(_xlfn.IFS(offer_sale_type="поставка",AB1637,offer_sale_type="транзит",S1637)*AC1637,2),0)</f>
        <v>0</v>
      </c>
      <c r="AG1637" s="130">
        <f t="shared" si="862"/>
        <v>0</v>
      </c>
      <c r="AH1637" s="74">
        <f t="shared" si="863"/>
        <v>0</v>
      </c>
      <c r="AI1637" s="123">
        <f t="shared" si="864"/>
        <v>0</v>
      </c>
      <c r="AJ1637" s="118">
        <f t="shared" si="880"/>
        <v>0</v>
      </c>
      <c r="AK1637" s="74">
        <f t="shared" si="881"/>
        <v>0</v>
      </c>
      <c r="AL1637" s="174">
        <f t="shared" si="882"/>
        <v>0</v>
      </c>
      <c r="AM1637" s="175">
        <f t="shared" si="865"/>
        <v>0</v>
      </c>
      <c r="AN1637" s="130">
        <f t="shared" si="883"/>
        <v>0</v>
      </c>
      <c r="AO1637" s="74">
        <f t="shared" si="866"/>
        <v>0</v>
      </c>
      <c r="AP1637" s="123">
        <f t="shared" si="884"/>
        <v>0</v>
      </c>
      <c r="AQ1637" s="118">
        <f t="shared" si="867"/>
        <v>0</v>
      </c>
      <c r="AR1637" s="82" t="str">
        <f t="shared" si="885"/>
        <v>https://www.alta.ru/tnved/code//</v>
      </c>
      <c r="AS1637" s="157"/>
      <c r="AT1637" s="162"/>
      <c r="AU1637" s="74">
        <f t="shared" si="868"/>
        <v>0</v>
      </c>
      <c r="AV1637" s="157"/>
      <c r="AW1637" s="75">
        <f>_xlfn.IFNA(VLOOKUP(L1637,list_vat[],3,FALSE),0)</f>
        <v>0</v>
      </c>
      <c r="AX1637" s="74">
        <f t="shared" si="886"/>
        <v>0</v>
      </c>
      <c r="AY1637" s="74">
        <f t="shared" si="887"/>
        <v>0</v>
      </c>
      <c r="AZ1637" s="130">
        <f t="shared" si="888"/>
        <v>0</v>
      </c>
      <c r="BA1637" s="74">
        <f t="shared" si="869"/>
        <v>0</v>
      </c>
      <c r="BB1637" s="193">
        <f t="shared" si="889"/>
        <v>0</v>
      </c>
      <c r="BC1637" s="102">
        <f t="shared" si="890"/>
        <v>0</v>
      </c>
      <c r="BD1637" s="102">
        <f t="shared" si="891"/>
        <v>0</v>
      </c>
      <c r="BE1637" s="413" t="s">
        <v>69</v>
      </c>
    </row>
    <row r="1638" spans="1:57" s="65" customFormat="1" ht="12" customHeight="1" x14ac:dyDescent="0.2">
      <c r="A1638" s="43">
        <v>1623</v>
      </c>
      <c r="B1638" s="166"/>
      <c r="C1638" s="166"/>
      <c r="D1638" s="166"/>
      <c r="E1638" s="162"/>
      <c r="F1638" s="166"/>
      <c r="G1638" s="162"/>
      <c r="H1638" s="162"/>
      <c r="I1638" s="189">
        <f t="shared" si="870"/>
        <v>0</v>
      </c>
      <c r="J1638" s="195"/>
      <c r="K1638" s="162"/>
      <c r="L1638" s="168"/>
      <c r="M1638" s="75">
        <f>_xlfn.XLOOKUP(L1638,list_vat[Страна],list_vat[Ставка НДС %],0,0)</f>
        <v>0</v>
      </c>
      <c r="N1638" s="162">
        <f t="shared" si="871"/>
        <v>0</v>
      </c>
      <c r="O1638" s="169"/>
      <c r="P1638" s="74">
        <f t="shared" si="892"/>
        <v>0</v>
      </c>
      <c r="Q1638" s="162"/>
      <c r="R1638" s="162" t="str">
        <f t="shared" si="872"/>
        <v>введи курс</v>
      </c>
      <c r="S1638" s="196">
        <f t="shared" si="873"/>
        <v>0</v>
      </c>
      <c r="T1638" s="192">
        <f t="shared" si="874"/>
        <v>0</v>
      </c>
      <c r="U1638" s="76">
        <f t="shared" si="875"/>
        <v>0</v>
      </c>
      <c r="V1638" s="123">
        <f t="shared" si="876"/>
        <v>0</v>
      </c>
      <c r="W1638" s="191"/>
      <c r="X1638" s="170"/>
      <c r="Y1638" s="74">
        <f t="shared" si="861"/>
        <v>0</v>
      </c>
      <c r="Z1638" s="188"/>
      <c r="AA1638" s="130">
        <f t="shared" si="877"/>
        <v>0</v>
      </c>
      <c r="AB1638" s="74">
        <f t="shared" si="878"/>
        <v>0</v>
      </c>
      <c r="AC1638" s="356"/>
      <c r="AD1638" s="130" cm="1">
        <f t="array" ref="AD1638">IFERROR(ROUND((_xlfn.IFS(offer_sale_type="поставка",AB1638,offer_sale_type="транзит",S1638)*(1+AC1638))/E1638,2),0)</f>
        <v>0</v>
      </c>
      <c r="AE1638" s="74">
        <f t="shared" si="879"/>
        <v>0</v>
      </c>
      <c r="AF1638" s="123" cm="1">
        <f t="array" ref="AF1638">IFERROR(ROUND(_xlfn.IFS(offer_sale_type="поставка",AB1638,offer_sale_type="транзит",S1638)*AC1638,2),0)</f>
        <v>0</v>
      </c>
      <c r="AG1638" s="130">
        <f t="shared" si="862"/>
        <v>0</v>
      </c>
      <c r="AH1638" s="74">
        <f t="shared" si="863"/>
        <v>0</v>
      </c>
      <c r="AI1638" s="123">
        <f t="shared" si="864"/>
        <v>0</v>
      </c>
      <c r="AJ1638" s="118">
        <f t="shared" si="880"/>
        <v>0</v>
      </c>
      <c r="AK1638" s="74">
        <f t="shared" si="881"/>
        <v>0</v>
      </c>
      <c r="AL1638" s="174">
        <f t="shared" si="882"/>
        <v>0</v>
      </c>
      <c r="AM1638" s="175">
        <f t="shared" si="865"/>
        <v>0</v>
      </c>
      <c r="AN1638" s="130">
        <f t="shared" si="883"/>
        <v>0</v>
      </c>
      <c r="AO1638" s="74">
        <f t="shared" si="866"/>
        <v>0</v>
      </c>
      <c r="AP1638" s="123">
        <f t="shared" si="884"/>
        <v>0</v>
      </c>
      <c r="AQ1638" s="118">
        <f t="shared" si="867"/>
        <v>0</v>
      </c>
      <c r="AR1638" s="82" t="str">
        <f t="shared" si="885"/>
        <v>https://www.alta.ru/tnved/code//</v>
      </c>
      <c r="AS1638" s="157"/>
      <c r="AT1638" s="162"/>
      <c r="AU1638" s="74">
        <f t="shared" si="868"/>
        <v>0</v>
      </c>
      <c r="AV1638" s="157"/>
      <c r="AW1638" s="75">
        <f>_xlfn.IFNA(VLOOKUP(L1638,list_vat[],3,FALSE),0)</f>
        <v>0</v>
      </c>
      <c r="AX1638" s="74">
        <f t="shared" si="886"/>
        <v>0</v>
      </c>
      <c r="AY1638" s="74">
        <f t="shared" si="887"/>
        <v>0</v>
      </c>
      <c r="AZ1638" s="130">
        <f t="shared" si="888"/>
        <v>0</v>
      </c>
      <c r="BA1638" s="74">
        <f t="shared" si="869"/>
        <v>0</v>
      </c>
      <c r="BB1638" s="193">
        <f t="shared" si="889"/>
        <v>0</v>
      </c>
      <c r="BC1638" s="102">
        <f t="shared" si="890"/>
        <v>0</v>
      </c>
      <c r="BD1638" s="102">
        <f t="shared" si="891"/>
        <v>0</v>
      </c>
      <c r="BE1638" s="413" t="s">
        <v>69</v>
      </c>
    </row>
    <row r="1639" spans="1:57" s="65" customFormat="1" ht="12" customHeight="1" x14ac:dyDescent="0.2">
      <c r="A1639" s="43">
        <v>1624</v>
      </c>
      <c r="B1639" s="166"/>
      <c r="C1639" s="166"/>
      <c r="D1639" s="166"/>
      <c r="E1639" s="162"/>
      <c r="F1639" s="166"/>
      <c r="G1639" s="162"/>
      <c r="H1639" s="162"/>
      <c r="I1639" s="189">
        <f t="shared" si="870"/>
        <v>0</v>
      </c>
      <c r="J1639" s="195"/>
      <c r="K1639" s="162"/>
      <c r="L1639" s="168"/>
      <c r="M1639" s="75">
        <f>_xlfn.XLOOKUP(L1639,list_vat[Страна],list_vat[Ставка НДС %],0,0)</f>
        <v>0</v>
      </c>
      <c r="N1639" s="162">
        <f t="shared" si="871"/>
        <v>0</v>
      </c>
      <c r="O1639" s="169"/>
      <c r="P1639" s="74">
        <f t="shared" si="892"/>
        <v>0</v>
      </c>
      <c r="Q1639" s="162"/>
      <c r="R1639" s="162" t="str">
        <f t="shared" si="872"/>
        <v>введи курс</v>
      </c>
      <c r="S1639" s="196">
        <f t="shared" si="873"/>
        <v>0</v>
      </c>
      <c r="T1639" s="192">
        <f t="shared" si="874"/>
        <v>0</v>
      </c>
      <c r="U1639" s="76">
        <f t="shared" si="875"/>
        <v>0</v>
      </c>
      <c r="V1639" s="123">
        <f t="shared" si="876"/>
        <v>0</v>
      </c>
      <c r="W1639" s="191"/>
      <c r="X1639" s="170"/>
      <c r="Y1639" s="74">
        <f t="shared" si="861"/>
        <v>0</v>
      </c>
      <c r="Z1639" s="188"/>
      <c r="AA1639" s="130">
        <f t="shared" si="877"/>
        <v>0</v>
      </c>
      <c r="AB1639" s="74">
        <f t="shared" si="878"/>
        <v>0</v>
      </c>
      <c r="AC1639" s="356"/>
      <c r="AD1639" s="130" cm="1">
        <f t="array" ref="AD1639">IFERROR(ROUND((_xlfn.IFS(offer_sale_type="поставка",AB1639,offer_sale_type="транзит",S1639)*(1+AC1639))/E1639,2),0)</f>
        <v>0</v>
      </c>
      <c r="AE1639" s="74">
        <f t="shared" si="879"/>
        <v>0</v>
      </c>
      <c r="AF1639" s="123" cm="1">
        <f t="array" ref="AF1639">IFERROR(ROUND(_xlfn.IFS(offer_sale_type="поставка",AB1639,offer_sale_type="транзит",S1639)*AC1639,2),0)</f>
        <v>0</v>
      </c>
      <c r="AG1639" s="130">
        <f t="shared" si="862"/>
        <v>0</v>
      </c>
      <c r="AH1639" s="74">
        <f t="shared" si="863"/>
        <v>0</v>
      </c>
      <c r="AI1639" s="123">
        <f t="shared" si="864"/>
        <v>0</v>
      </c>
      <c r="AJ1639" s="118">
        <f t="shared" si="880"/>
        <v>0</v>
      </c>
      <c r="AK1639" s="74">
        <f t="shared" si="881"/>
        <v>0</v>
      </c>
      <c r="AL1639" s="174">
        <f t="shared" si="882"/>
        <v>0</v>
      </c>
      <c r="AM1639" s="175">
        <f t="shared" si="865"/>
        <v>0</v>
      </c>
      <c r="AN1639" s="130">
        <f t="shared" si="883"/>
        <v>0</v>
      </c>
      <c r="AO1639" s="74">
        <f t="shared" si="866"/>
        <v>0</v>
      </c>
      <c r="AP1639" s="123">
        <f t="shared" si="884"/>
        <v>0</v>
      </c>
      <c r="AQ1639" s="118">
        <f t="shared" si="867"/>
        <v>0</v>
      </c>
      <c r="AR1639" s="82" t="str">
        <f t="shared" si="885"/>
        <v>https://www.alta.ru/tnved/code//</v>
      </c>
      <c r="AS1639" s="157"/>
      <c r="AT1639" s="162"/>
      <c r="AU1639" s="74">
        <f t="shared" si="868"/>
        <v>0</v>
      </c>
      <c r="AV1639" s="157"/>
      <c r="AW1639" s="75">
        <f>_xlfn.IFNA(VLOOKUP(L1639,list_vat[],3,FALSE),0)</f>
        <v>0</v>
      </c>
      <c r="AX1639" s="74">
        <f t="shared" si="886"/>
        <v>0</v>
      </c>
      <c r="AY1639" s="74">
        <f t="shared" si="887"/>
        <v>0</v>
      </c>
      <c r="AZ1639" s="130">
        <f t="shared" si="888"/>
        <v>0</v>
      </c>
      <c r="BA1639" s="74">
        <f t="shared" si="869"/>
        <v>0</v>
      </c>
      <c r="BB1639" s="193">
        <f t="shared" si="889"/>
        <v>0</v>
      </c>
      <c r="BC1639" s="102">
        <f t="shared" si="890"/>
        <v>0</v>
      </c>
      <c r="BD1639" s="102">
        <f t="shared" si="891"/>
        <v>0</v>
      </c>
      <c r="BE1639" s="413" t="s">
        <v>69</v>
      </c>
    </row>
    <row r="1640" spans="1:57" s="65" customFormat="1" ht="12" customHeight="1" x14ac:dyDescent="0.2">
      <c r="A1640" s="43">
        <v>1625</v>
      </c>
      <c r="B1640" s="166"/>
      <c r="C1640" s="166"/>
      <c r="D1640" s="166"/>
      <c r="E1640" s="162"/>
      <c r="F1640" s="166"/>
      <c r="G1640" s="162"/>
      <c r="H1640" s="162"/>
      <c r="I1640" s="189">
        <f t="shared" si="870"/>
        <v>0</v>
      </c>
      <c r="J1640" s="195"/>
      <c r="K1640" s="162"/>
      <c r="L1640" s="168"/>
      <c r="M1640" s="75">
        <f>_xlfn.XLOOKUP(L1640,list_vat[Страна],list_vat[Ставка НДС %],0,0)</f>
        <v>0</v>
      </c>
      <c r="N1640" s="162">
        <f t="shared" si="871"/>
        <v>0</v>
      </c>
      <c r="O1640" s="169"/>
      <c r="P1640" s="74">
        <f t="shared" si="892"/>
        <v>0</v>
      </c>
      <c r="Q1640" s="162"/>
      <c r="R1640" s="162" t="str">
        <f t="shared" si="872"/>
        <v>введи курс</v>
      </c>
      <c r="S1640" s="196">
        <f t="shared" si="873"/>
        <v>0</v>
      </c>
      <c r="T1640" s="192">
        <f t="shared" si="874"/>
        <v>0</v>
      </c>
      <c r="U1640" s="76">
        <f t="shared" si="875"/>
        <v>0</v>
      </c>
      <c r="V1640" s="123">
        <f t="shared" si="876"/>
        <v>0</v>
      </c>
      <c r="W1640" s="191"/>
      <c r="X1640" s="170"/>
      <c r="Y1640" s="74">
        <f t="shared" si="861"/>
        <v>0</v>
      </c>
      <c r="Z1640" s="188"/>
      <c r="AA1640" s="130">
        <f t="shared" si="877"/>
        <v>0</v>
      </c>
      <c r="AB1640" s="74">
        <f t="shared" si="878"/>
        <v>0</v>
      </c>
      <c r="AC1640" s="356"/>
      <c r="AD1640" s="130" cm="1">
        <f t="array" ref="AD1640">IFERROR(ROUND((_xlfn.IFS(offer_sale_type="поставка",AB1640,offer_sale_type="транзит",S1640)*(1+AC1640))/E1640,2),0)</f>
        <v>0</v>
      </c>
      <c r="AE1640" s="74">
        <f t="shared" si="879"/>
        <v>0</v>
      </c>
      <c r="AF1640" s="123" cm="1">
        <f t="array" ref="AF1640">IFERROR(ROUND(_xlfn.IFS(offer_sale_type="поставка",AB1640,offer_sale_type="транзит",S1640)*AC1640,2),0)</f>
        <v>0</v>
      </c>
      <c r="AG1640" s="130">
        <f t="shared" si="862"/>
        <v>0</v>
      </c>
      <c r="AH1640" s="74">
        <f t="shared" si="863"/>
        <v>0</v>
      </c>
      <c r="AI1640" s="123">
        <f t="shared" si="864"/>
        <v>0</v>
      </c>
      <c r="AJ1640" s="118">
        <f t="shared" si="880"/>
        <v>0</v>
      </c>
      <c r="AK1640" s="74">
        <f t="shared" si="881"/>
        <v>0</v>
      </c>
      <c r="AL1640" s="174">
        <f t="shared" si="882"/>
        <v>0</v>
      </c>
      <c r="AM1640" s="175">
        <f t="shared" si="865"/>
        <v>0</v>
      </c>
      <c r="AN1640" s="130">
        <f t="shared" si="883"/>
        <v>0</v>
      </c>
      <c r="AO1640" s="74">
        <f t="shared" si="866"/>
        <v>0</v>
      </c>
      <c r="AP1640" s="123">
        <f t="shared" si="884"/>
        <v>0</v>
      </c>
      <c r="AQ1640" s="118">
        <f t="shared" si="867"/>
        <v>0</v>
      </c>
      <c r="AR1640" s="82" t="str">
        <f t="shared" si="885"/>
        <v>https://www.alta.ru/tnved/code//</v>
      </c>
      <c r="AS1640" s="157"/>
      <c r="AT1640" s="162"/>
      <c r="AU1640" s="74">
        <f t="shared" si="868"/>
        <v>0</v>
      </c>
      <c r="AV1640" s="157"/>
      <c r="AW1640" s="75">
        <f>_xlfn.IFNA(VLOOKUP(L1640,list_vat[],3,FALSE),0)</f>
        <v>0</v>
      </c>
      <c r="AX1640" s="74">
        <f t="shared" si="886"/>
        <v>0</v>
      </c>
      <c r="AY1640" s="74">
        <f t="shared" si="887"/>
        <v>0</v>
      </c>
      <c r="AZ1640" s="130">
        <f t="shared" si="888"/>
        <v>0</v>
      </c>
      <c r="BA1640" s="74">
        <f t="shared" si="869"/>
        <v>0</v>
      </c>
      <c r="BB1640" s="193">
        <f t="shared" si="889"/>
        <v>0</v>
      </c>
      <c r="BC1640" s="102">
        <f t="shared" si="890"/>
        <v>0</v>
      </c>
      <c r="BD1640" s="102">
        <f t="shared" si="891"/>
        <v>0</v>
      </c>
      <c r="BE1640" s="413" t="s">
        <v>69</v>
      </c>
    </row>
    <row r="1641" spans="1:57" s="65" customFormat="1" ht="12" customHeight="1" x14ac:dyDescent="0.2">
      <c r="A1641" s="43">
        <v>1626</v>
      </c>
      <c r="B1641" s="166"/>
      <c r="C1641" s="166"/>
      <c r="D1641" s="166"/>
      <c r="E1641" s="162"/>
      <c r="F1641" s="166"/>
      <c r="G1641" s="162"/>
      <c r="H1641" s="162"/>
      <c r="I1641" s="189">
        <f t="shared" si="870"/>
        <v>0</v>
      </c>
      <c r="J1641" s="195"/>
      <c r="K1641" s="162"/>
      <c r="L1641" s="168"/>
      <c r="M1641" s="75">
        <f>_xlfn.XLOOKUP(L1641,list_vat[Страна],list_vat[Ставка НДС %],0,0)</f>
        <v>0</v>
      </c>
      <c r="N1641" s="162">
        <f t="shared" si="871"/>
        <v>0</v>
      </c>
      <c r="O1641" s="169"/>
      <c r="P1641" s="74">
        <f t="shared" si="892"/>
        <v>0</v>
      </c>
      <c r="Q1641" s="162"/>
      <c r="R1641" s="162" t="str">
        <f t="shared" si="872"/>
        <v>введи курс</v>
      </c>
      <c r="S1641" s="196">
        <f t="shared" si="873"/>
        <v>0</v>
      </c>
      <c r="T1641" s="192">
        <f t="shared" si="874"/>
        <v>0</v>
      </c>
      <c r="U1641" s="76">
        <f t="shared" si="875"/>
        <v>0</v>
      </c>
      <c r="V1641" s="123">
        <f t="shared" si="876"/>
        <v>0</v>
      </c>
      <c r="W1641" s="191"/>
      <c r="X1641" s="170"/>
      <c r="Y1641" s="74">
        <f t="shared" si="861"/>
        <v>0</v>
      </c>
      <c r="Z1641" s="188"/>
      <c r="AA1641" s="130">
        <f t="shared" si="877"/>
        <v>0</v>
      </c>
      <c r="AB1641" s="74">
        <f t="shared" si="878"/>
        <v>0</v>
      </c>
      <c r="AC1641" s="356"/>
      <c r="AD1641" s="130" cm="1">
        <f t="array" ref="AD1641">IFERROR(ROUND((_xlfn.IFS(offer_sale_type="поставка",AB1641,offer_sale_type="транзит",S1641)*(1+AC1641))/E1641,2),0)</f>
        <v>0</v>
      </c>
      <c r="AE1641" s="74">
        <f t="shared" si="879"/>
        <v>0</v>
      </c>
      <c r="AF1641" s="123" cm="1">
        <f t="array" ref="AF1641">IFERROR(ROUND(_xlfn.IFS(offer_sale_type="поставка",AB1641,offer_sale_type="транзит",S1641)*AC1641,2),0)</f>
        <v>0</v>
      </c>
      <c r="AG1641" s="130">
        <f t="shared" si="862"/>
        <v>0</v>
      </c>
      <c r="AH1641" s="74">
        <f t="shared" si="863"/>
        <v>0</v>
      </c>
      <c r="AI1641" s="123">
        <f t="shared" si="864"/>
        <v>0</v>
      </c>
      <c r="AJ1641" s="118">
        <f t="shared" si="880"/>
        <v>0</v>
      </c>
      <c r="AK1641" s="74">
        <f t="shared" si="881"/>
        <v>0</v>
      </c>
      <c r="AL1641" s="174">
        <f t="shared" si="882"/>
        <v>0</v>
      </c>
      <c r="AM1641" s="175">
        <f t="shared" si="865"/>
        <v>0</v>
      </c>
      <c r="AN1641" s="130">
        <f t="shared" si="883"/>
        <v>0</v>
      </c>
      <c r="AO1641" s="74">
        <f t="shared" si="866"/>
        <v>0</v>
      </c>
      <c r="AP1641" s="123">
        <f t="shared" si="884"/>
        <v>0</v>
      </c>
      <c r="AQ1641" s="118">
        <f t="shared" si="867"/>
        <v>0</v>
      </c>
      <c r="AR1641" s="82" t="str">
        <f t="shared" si="885"/>
        <v>https://www.alta.ru/tnved/code//</v>
      </c>
      <c r="AS1641" s="157"/>
      <c r="AT1641" s="162"/>
      <c r="AU1641" s="74">
        <f t="shared" si="868"/>
        <v>0</v>
      </c>
      <c r="AV1641" s="157"/>
      <c r="AW1641" s="75">
        <f>_xlfn.IFNA(VLOOKUP(L1641,list_vat[],3,FALSE),0)</f>
        <v>0</v>
      </c>
      <c r="AX1641" s="74">
        <f t="shared" si="886"/>
        <v>0</v>
      </c>
      <c r="AY1641" s="74">
        <f t="shared" si="887"/>
        <v>0</v>
      </c>
      <c r="AZ1641" s="130">
        <f t="shared" si="888"/>
        <v>0</v>
      </c>
      <c r="BA1641" s="74">
        <f t="shared" si="869"/>
        <v>0</v>
      </c>
      <c r="BB1641" s="193">
        <f t="shared" si="889"/>
        <v>0</v>
      </c>
      <c r="BC1641" s="102">
        <f t="shared" si="890"/>
        <v>0</v>
      </c>
      <c r="BD1641" s="102">
        <f t="shared" si="891"/>
        <v>0</v>
      </c>
      <c r="BE1641" s="413" t="s">
        <v>69</v>
      </c>
    </row>
    <row r="1642" spans="1:57" s="65" customFormat="1" ht="12" customHeight="1" x14ac:dyDescent="0.2">
      <c r="A1642" s="43">
        <v>1627</v>
      </c>
      <c r="B1642" s="166"/>
      <c r="C1642" s="166"/>
      <c r="D1642" s="166"/>
      <c r="E1642" s="162"/>
      <c r="F1642" s="166"/>
      <c r="G1642" s="162"/>
      <c r="H1642" s="162"/>
      <c r="I1642" s="189">
        <f t="shared" si="870"/>
        <v>0</v>
      </c>
      <c r="J1642" s="195"/>
      <c r="K1642" s="162"/>
      <c r="L1642" s="168"/>
      <c r="M1642" s="75">
        <f>_xlfn.XLOOKUP(L1642,list_vat[Страна],list_vat[Ставка НДС %],0,0)</f>
        <v>0</v>
      </c>
      <c r="N1642" s="162">
        <f t="shared" si="871"/>
        <v>0</v>
      </c>
      <c r="O1642" s="169"/>
      <c r="P1642" s="74">
        <f t="shared" si="892"/>
        <v>0</v>
      </c>
      <c r="Q1642" s="162"/>
      <c r="R1642" s="162" t="str">
        <f t="shared" si="872"/>
        <v>введи курс</v>
      </c>
      <c r="S1642" s="196">
        <f t="shared" si="873"/>
        <v>0</v>
      </c>
      <c r="T1642" s="192">
        <f t="shared" si="874"/>
        <v>0</v>
      </c>
      <c r="U1642" s="76">
        <f t="shared" si="875"/>
        <v>0</v>
      </c>
      <c r="V1642" s="123">
        <f t="shared" si="876"/>
        <v>0</v>
      </c>
      <c r="W1642" s="191"/>
      <c r="X1642" s="170"/>
      <c r="Y1642" s="74">
        <f t="shared" si="861"/>
        <v>0</v>
      </c>
      <c r="Z1642" s="188"/>
      <c r="AA1642" s="130">
        <f t="shared" si="877"/>
        <v>0</v>
      </c>
      <c r="AB1642" s="74">
        <f t="shared" si="878"/>
        <v>0</v>
      </c>
      <c r="AC1642" s="356"/>
      <c r="AD1642" s="130" cm="1">
        <f t="array" ref="AD1642">IFERROR(ROUND((_xlfn.IFS(offer_sale_type="поставка",AB1642,offer_sale_type="транзит",S1642)*(1+AC1642))/E1642,2),0)</f>
        <v>0</v>
      </c>
      <c r="AE1642" s="74">
        <f t="shared" si="879"/>
        <v>0</v>
      </c>
      <c r="AF1642" s="123" cm="1">
        <f t="array" ref="AF1642">IFERROR(ROUND(_xlfn.IFS(offer_sale_type="поставка",AB1642,offer_sale_type="транзит",S1642)*AC1642,2),0)</f>
        <v>0</v>
      </c>
      <c r="AG1642" s="130">
        <f t="shared" si="862"/>
        <v>0</v>
      </c>
      <c r="AH1642" s="74">
        <f t="shared" si="863"/>
        <v>0</v>
      </c>
      <c r="AI1642" s="123">
        <f t="shared" si="864"/>
        <v>0</v>
      </c>
      <c r="AJ1642" s="118">
        <f t="shared" si="880"/>
        <v>0</v>
      </c>
      <c r="AK1642" s="74">
        <f t="shared" si="881"/>
        <v>0</v>
      </c>
      <c r="AL1642" s="174">
        <f t="shared" si="882"/>
        <v>0</v>
      </c>
      <c r="AM1642" s="175">
        <f t="shared" si="865"/>
        <v>0</v>
      </c>
      <c r="AN1642" s="130">
        <f t="shared" si="883"/>
        <v>0</v>
      </c>
      <c r="AO1642" s="74">
        <f t="shared" si="866"/>
        <v>0</v>
      </c>
      <c r="AP1642" s="123">
        <f t="shared" si="884"/>
        <v>0</v>
      </c>
      <c r="AQ1642" s="118">
        <f t="shared" si="867"/>
        <v>0</v>
      </c>
      <c r="AR1642" s="82" t="str">
        <f t="shared" si="885"/>
        <v>https://www.alta.ru/tnved/code//</v>
      </c>
      <c r="AS1642" s="157"/>
      <c r="AT1642" s="162"/>
      <c r="AU1642" s="74">
        <f t="shared" si="868"/>
        <v>0</v>
      </c>
      <c r="AV1642" s="157"/>
      <c r="AW1642" s="75">
        <f>_xlfn.IFNA(VLOOKUP(L1642,list_vat[],3,FALSE),0)</f>
        <v>0</v>
      </c>
      <c r="AX1642" s="74">
        <f t="shared" si="886"/>
        <v>0</v>
      </c>
      <c r="AY1642" s="74">
        <f t="shared" si="887"/>
        <v>0</v>
      </c>
      <c r="AZ1642" s="130">
        <f t="shared" si="888"/>
        <v>0</v>
      </c>
      <c r="BA1642" s="74">
        <f t="shared" si="869"/>
        <v>0</v>
      </c>
      <c r="BB1642" s="193">
        <f t="shared" si="889"/>
        <v>0</v>
      </c>
      <c r="BC1642" s="102">
        <f t="shared" si="890"/>
        <v>0</v>
      </c>
      <c r="BD1642" s="102">
        <f t="shared" si="891"/>
        <v>0</v>
      </c>
      <c r="BE1642" s="413" t="s">
        <v>69</v>
      </c>
    </row>
    <row r="1643" spans="1:57" s="65" customFormat="1" ht="12" customHeight="1" x14ac:dyDescent="0.2">
      <c r="A1643" s="43">
        <v>1628</v>
      </c>
      <c r="B1643" s="166"/>
      <c r="C1643" s="166"/>
      <c r="D1643" s="166"/>
      <c r="E1643" s="162"/>
      <c r="F1643" s="166"/>
      <c r="G1643" s="162"/>
      <c r="H1643" s="162"/>
      <c r="I1643" s="189">
        <f t="shared" si="870"/>
        <v>0</v>
      </c>
      <c r="J1643" s="195"/>
      <c r="K1643" s="162"/>
      <c r="L1643" s="168"/>
      <c r="M1643" s="75">
        <f>_xlfn.XLOOKUP(L1643,list_vat[Страна],list_vat[Ставка НДС %],0,0)</f>
        <v>0</v>
      </c>
      <c r="N1643" s="162">
        <f t="shared" si="871"/>
        <v>0</v>
      </c>
      <c r="O1643" s="169"/>
      <c r="P1643" s="74">
        <f t="shared" si="892"/>
        <v>0</v>
      </c>
      <c r="Q1643" s="162"/>
      <c r="R1643" s="162" t="str">
        <f t="shared" si="872"/>
        <v>введи курс</v>
      </c>
      <c r="S1643" s="196">
        <f t="shared" si="873"/>
        <v>0</v>
      </c>
      <c r="T1643" s="192">
        <f t="shared" si="874"/>
        <v>0</v>
      </c>
      <c r="U1643" s="76">
        <f t="shared" si="875"/>
        <v>0</v>
      </c>
      <c r="V1643" s="123">
        <f t="shared" si="876"/>
        <v>0</v>
      </c>
      <c r="W1643" s="191"/>
      <c r="X1643" s="170"/>
      <c r="Y1643" s="74">
        <f t="shared" si="861"/>
        <v>0</v>
      </c>
      <c r="Z1643" s="188"/>
      <c r="AA1643" s="130">
        <f t="shared" si="877"/>
        <v>0</v>
      </c>
      <c r="AB1643" s="74">
        <f t="shared" si="878"/>
        <v>0</v>
      </c>
      <c r="AC1643" s="356"/>
      <c r="AD1643" s="130" cm="1">
        <f t="array" ref="AD1643">IFERROR(ROUND((_xlfn.IFS(offer_sale_type="поставка",AB1643,offer_sale_type="транзит",S1643)*(1+AC1643))/E1643,2),0)</f>
        <v>0</v>
      </c>
      <c r="AE1643" s="74">
        <f t="shared" si="879"/>
        <v>0</v>
      </c>
      <c r="AF1643" s="123" cm="1">
        <f t="array" ref="AF1643">IFERROR(ROUND(_xlfn.IFS(offer_sale_type="поставка",AB1643,offer_sale_type="транзит",S1643)*AC1643,2),0)</f>
        <v>0</v>
      </c>
      <c r="AG1643" s="130">
        <f t="shared" si="862"/>
        <v>0</v>
      </c>
      <c r="AH1643" s="74">
        <f t="shared" si="863"/>
        <v>0</v>
      </c>
      <c r="AI1643" s="123">
        <f t="shared" si="864"/>
        <v>0</v>
      </c>
      <c r="AJ1643" s="118">
        <f t="shared" si="880"/>
        <v>0</v>
      </c>
      <c r="AK1643" s="74">
        <f t="shared" si="881"/>
        <v>0</v>
      </c>
      <c r="AL1643" s="174">
        <f t="shared" si="882"/>
        <v>0</v>
      </c>
      <c r="AM1643" s="175">
        <f t="shared" si="865"/>
        <v>0</v>
      </c>
      <c r="AN1643" s="130">
        <f t="shared" si="883"/>
        <v>0</v>
      </c>
      <c r="AO1643" s="74">
        <f t="shared" si="866"/>
        <v>0</v>
      </c>
      <c r="AP1643" s="123">
        <f t="shared" si="884"/>
        <v>0</v>
      </c>
      <c r="AQ1643" s="118">
        <f t="shared" si="867"/>
        <v>0</v>
      </c>
      <c r="AR1643" s="82" t="str">
        <f t="shared" si="885"/>
        <v>https://www.alta.ru/tnved/code//</v>
      </c>
      <c r="AS1643" s="157"/>
      <c r="AT1643" s="162"/>
      <c r="AU1643" s="74">
        <f t="shared" si="868"/>
        <v>0</v>
      </c>
      <c r="AV1643" s="157"/>
      <c r="AW1643" s="75">
        <f>_xlfn.IFNA(VLOOKUP(L1643,list_vat[],3,FALSE),0)</f>
        <v>0</v>
      </c>
      <c r="AX1643" s="74">
        <f t="shared" si="886"/>
        <v>0</v>
      </c>
      <c r="AY1643" s="74">
        <f t="shared" si="887"/>
        <v>0</v>
      </c>
      <c r="AZ1643" s="130">
        <f t="shared" si="888"/>
        <v>0</v>
      </c>
      <c r="BA1643" s="74">
        <f t="shared" si="869"/>
        <v>0</v>
      </c>
      <c r="BB1643" s="193">
        <f t="shared" si="889"/>
        <v>0</v>
      </c>
      <c r="BC1643" s="102">
        <f t="shared" si="890"/>
        <v>0</v>
      </c>
      <c r="BD1643" s="102">
        <f t="shared" si="891"/>
        <v>0</v>
      </c>
      <c r="BE1643" s="413" t="s">
        <v>69</v>
      </c>
    </row>
    <row r="1644" spans="1:57" s="65" customFormat="1" ht="12" customHeight="1" x14ac:dyDescent="0.2">
      <c r="A1644" s="43">
        <v>1629</v>
      </c>
      <c r="B1644" s="166"/>
      <c r="C1644" s="166"/>
      <c r="D1644" s="166"/>
      <c r="E1644" s="162"/>
      <c r="F1644" s="166"/>
      <c r="G1644" s="162"/>
      <c r="H1644" s="162"/>
      <c r="I1644" s="189">
        <f t="shared" si="870"/>
        <v>0</v>
      </c>
      <c r="J1644" s="195"/>
      <c r="K1644" s="162"/>
      <c r="L1644" s="168"/>
      <c r="M1644" s="75">
        <f>_xlfn.XLOOKUP(L1644,list_vat[Страна],list_vat[Ставка НДС %],0,0)</f>
        <v>0</v>
      </c>
      <c r="N1644" s="162">
        <f t="shared" si="871"/>
        <v>0</v>
      </c>
      <c r="O1644" s="169"/>
      <c r="P1644" s="74">
        <f t="shared" si="892"/>
        <v>0</v>
      </c>
      <c r="Q1644" s="162"/>
      <c r="R1644" s="162" t="str">
        <f t="shared" si="872"/>
        <v>введи курс</v>
      </c>
      <c r="S1644" s="196">
        <f t="shared" si="873"/>
        <v>0</v>
      </c>
      <c r="T1644" s="192">
        <f t="shared" si="874"/>
        <v>0</v>
      </c>
      <c r="U1644" s="76">
        <f t="shared" si="875"/>
        <v>0</v>
      </c>
      <c r="V1644" s="123">
        <f t="shared" si="876"/>
        <v>0</v>
      </c>
      <c r="W1644" s="191"/>
      <c r="X1644" s="170"/>
      <c r="Y1644" s="74">
        <f t="shared" si="861"/>
        <v>0</v>
      </c>
      <c r="Z1644" s="188"/>
      <c r="AA1644" s="130">
        <f t="shared" si="877"/>
        <v>0</v>
      </c>
      <c r="AB1644" s="74">
        <f t="shared" si="878"/>
        <v>0</v>
      </c>
      <c r="AC1644" s="356"/>
      <c r="AD1644" s="130" cm="1">
        <f t="array" ref="AD1644">IFERROR(ROUND((_xlfn.IFS(offer_sale_type="поставка",AB1644,offer_sale_type="транзит",S1644)*(1+AC1644))/E1644,2),0)</f>
        <v>0</v>
      </c>
      <c r="AE1644" s="74">
        <f t="shared" si="879"/>
        <v>0</v>
      </c>
      <c r="AF1644" s="123" cm="1">
        <f t="array" ref="AF1644">IFERROR(ROUND(_xlfn.IFS(offer_sale_type="поставка",AB1644,offer_sale_type="транзит",S1644)*AC1644,2),0)</f>
        <v>0</v>
      </c>
      <c r="AG1644" s="130">
        <f t="shared" si="862"/>
        <v>0</v>
      </c>
      <c r="AH1644" s="74">
        <f t="shared" si="863"/>
        <v>0</v>
      </c>
      <c r="AI1644" s="123">
        <f t="shared" si="864"/>
        <v>0</v>
      </c>
      <c r="AJ1644" s="118">
        <f t="shared" si="880"/>
        <v>0</v>
      </c>
      <c r="AK1644" s="74">
        <f t="shared" si="881"/>
        <v>0</v>
      </c>
      <c r="AL1644" s="174">
        <f t="shared" si="882"/>
        <v>0</v>
      </c>
      <c r="AM1644" s="175">
        <f t="shared" si="865"/>
        <v>0</v>
      </c>
      <c r="AN1644" s="130">
        <f t="shared" si="883"/>
        <v>0</v>
      </c>
      <c r="AO1644" s="74">
        <f t="shared" si="866"/>
        <v>0</v>
      </c>
      <c r="AP1644" s="123">
        <f t="shared" si="884"/>
        <v>0</v>
      </c>
      <c r="AQ1644" s="118">
        <f t="shared" si="867"/>
        <v>0</v>
      </c>
      <c r="AR1644" s="82" t="str">
        <f t="shared" si="885"/>
        <v>https://www.alta.ru/tnved/code//</v>
      </c>
      <c r="AS1644" s="157"/>
      <c r="AT1644" s="162"/>
      <c r="AU1644" s="74">
        <f t="shared" si="868"/>
        <v>0</v>
      </c>
      <c r="AV1644" s="157"/>
      <c r="AW1644" s="75">
        <f>_xlfn.IFNA(VLOOKUP(L1644,list_vat[],3,FALSE),0)</f>
        <v>0</v>
      </c>
      <c r="AX1644" s="74">
        <f t="shared" si="886"/>
        <v>0</v>
      </c>
      <c r="AY1644" s="74">
        <f t="shared" si="887"/>
        <v>0</v>
      </c>
      <c r="AZ1644" s="130">
        <f t="shared" si="888"/>
        <v>0</v>
      </c>
      <c r="BA1644" s="74">
        <f t="shared" si="869"/>
        <v>0</v>
      </c>
      <c r="BB1644" s="193">
        <f t="shared" si="889"/>
        <v>0</v>
      </c>
      <c r="BC1644" s="102">
        <f t="shared" si="890"/>
        <v>0</v>
      </c>
      <c r="BD1644" s="102">
        <f t="shared" si="891"/>
        <v>0</v>
      </c>
      <c r="BE1644" s="413" t="s">
        <v>69</v>
      </c>
    </row>
    <row r="1645" spans="1:57" s="65" customFormat="1" ht="12" customHeight="1" x14ac:dyDescent="0.2">
      <c r="A1645" s="43">
        <v>1630</v>
      </c>
      <c r="B1645" s="166"/>
      <c r="C1645" s="166"/>
      <c r="D1645" s="166"/>
      <c r="E1645" s="162"/>
      <c r="F1645" s="166"/>
      <c r="G1645" s="162"/>
      <c r="H1645" s="162"/>
      <c r="I1645" s="189">
        <f t="shared" si="870"/>
        <v>0</v>
      </c>
      <c r="J1645" s="195"/>
      <c r="K1645" s="162"/>
      <c r="L1645" s="168"/>
      <c r="M1645" s="75">
        <f>_xlfn.XLOOKUP(L1645,list_vat[Страна],list_vat[Ставка НДС %],0,0)</f>
        <v>0</v>
      </c>
      <c r="N1645" s="162">
        <f t="shared" si="871"/>
        <v>0</v>
      </c>
      <c r="O1645" s="169"/>
      <c r="P1645" s="74">
        <f t="shared" si="892"/>
        <v>0</v>
      </c>
      <c r="Q1645" s="162"/>
      <c r="R1645" s="162" t="str">
        <f t="shared" si="872"/>
        <v>введи курс</v>
      </c>
      <c r="S1645" s="196">
        <f t="shared" si="873"/>
        <v>0</v>
      </c>
      <c r="T1645" s="192">
        <f t="shared" si="874"/>
        <v>0</v>
      </c>
      <c r="U1645" s="76">
        <f t="shared" si="875"/>
        <v>0</v>
      </c>
      <c r="V1645" s="123">
        <f t="shared" si="876"/>
        <v>0</v>
      </c>
      <c r="W1645" s="191"/>
      <c r="X1645" s="170"/>
      <c r="Y1645" s="74">
        <f t="shared" si="861"/>
        <v>0</v>
      </c>
      <c r="Z1645" s="188"/>
      <c r="AA1645" s="130">
        <f t="shared" si="877"/>
        <v>0</v>
      </c>
      <c r="AB1645" s="74">
        <f t="shared" si="878"/>
        <v>0</v>
      </c>
      <c r="AC1645" s="356"/>
      <c r="AD1645" s="130" cm="1">
        <f t="array" ref="AD1645">IFERROR(ROUND((_xlfn.IFS(offer_sale_type="поставка",AB1645,offer_sale_type="транзит",S1645)*(1+AC1645))/E1645,2),0)</f>
        <v>0</v>
      </c>
      <c r="AE1645" s="74">
        <f t="shared" si="879"/>
        <v>0</v>
      </c>
      <c r="AF1645" s="123" cm="1">
        <f t="array" ref="AF1645">IFERROR(ROUND(_xlfn.IFS(offer_sale_type="поставка",AB1645,offer_sale_type="транзит",S1645)*AC1645,2),0)</f>
        <v>0</v>
      </c>
      <c r="AG1645" s="130">
        <f t="shared" si="862"/>
        <v>0</v>
      </c>
      <c r="AH1645" s="74">
        <f t="shared" si="863"/>
        <v>0</v>
      </c>
      <c r="AI1645" s="123">
        <f t="shared" si="864"/>
        <v>0</v>
      </c>
      <c r="AJ1645" s="118">
        <f t="shared" si="880"/>
        <v>0</v>
      </c>
      <c r="AK1645" s="74">
        <f t="shared" si="881"/>
        <v>0</v>
      </c>
      <c r="AL1645" s="174">
        <f t="shared" si="882"/>
        <v>0</v>
      </c>
      <c r="AM1645" s="175">
        <f t="shared" si="865"/>
        <v>0</v>
      </c>
      <c r="AN1645" s="130">
        <f t="shared" si="883"/>
        <v>0</v>
      </c>
      <c r="AO1645" s="74">
        <f t="shared" si="866"/>
        <v>0</v>
      </c>
      <c r="AP1645" s="123">
        <f t="shared" si="884"/>
        <v>0</v>
      </c>
      <c r="AQ1645" s="118">
        <f t="shared" si="867"/>
        <v>0</v>
      </c>
      <c r="AR1645" s="82" t="str">
        <f t="shared" si="885"/>
        <v>https://www.alta.ru/tnved/code//</v>
      </c>
      <c r="AS1645" s="157"/>
      <c r="AT1645" s="162"/>
      <c r="AU1645" s="74">
        <f t="shared" si="868"/>
        <v>0</v>
      </c>
      <c r="AV1645" s="157"/>
      <c r="AW1645" s="75">
        <f>_xlfn.IFNA(VLOOKUP(L1645,list_vat[],3,FALSE),0)</f>
        <v>0</v>
      </c>
      <c r="AX1645" s="74">
        <f t="shared" si="886"/>
        <v>0</v>
      </c>
      <c r="AY1645" s="74">
        <f t="shared" si="887"/>
        <v>0</v>
      </c>
      <c r="AZ1645" s="130">
        <f t="shared" si="888"/>
        <v>0</v>
      </c>
      <c r="BA1645" s="74">
        <f t="shared" si="869"/>
        <v>0</v>
      </c>
      <c r="BB1645" s="193">
        <f t="shared" si="889"/>
        <v>0</v>
      </c>
      <c r="BC1645" s="102">
        <f t="shared" si="890"/>
        <v>0</v>
      </c>
      <c r="BD1645" s="102">
        <f t="shared" si="891"/>
        <v>0</v>
      </c>
      <c r="BE1645" s="413" t="s">
        <v>69</v>
      </c>
    </row>
    <row r="1646" spans="1:57" s="65" customFormat="1" ht="12" customHeight="1" x14ac:dyDescent="0.2">
      <c r="A1646" s="43">
        <v>1631</v>
      </c>
      <c r="B1646" s="166"/>
      <c r="C1646" s="166"/>
      <c r="D1646" s="166"/>
      <c r="E1646" s="162"/>
      <c r="F1646" s="166"/>
      <c r="G1646" s="162"/>
      <c r="H1646" s="162"/>
      <c r="I1646" s="189">
        <f t="shared" si="870"/>
        <v>0</v>
      </c>
      <c r="J1646" s="195"/>
      <c r="K1646" s="162"/>
      <c r="L1646" s="168"/>
      <c r="M1646" s="75">
        <f>_xlfn.XLOOKUP(L1646,list_vat[Страна],list_vat[Ставка НДС %],0,0)</f>
        <v>0</v>
      </c>
      <c r="N1646" s="162">
        <f t="shared" si="871"/>
        <v>0</v>
      </c>
      <c r="O1646" s="169"/>
      <c r="P1646" s="74">
        <f t="shared" si="892"/>
        <v>0</v>
      </c>
      <c r="Q1646" s="162"/>
      <c r="R1646" s="162" t="str">
        <f t="shared" si="872"/>
        <v>введи курс</v>
      </c>
      <c r="S1646" s="196">
        <f t="shared" si="873"/>
        <v>0</v>
      </c>
      <c r="T1646" s="192">
        <f t="shared" si="874"/>
        <v>0</v>
      </c>
      <c r="U1646" s="76">
        <f t="shared" si="875"/>
        <v>0</v>
      </c>
      <c r="V1646" s="123">
        <f t="shared" si="876"/>
        <v>0</v>
      </c>
      <c r="W1646" s="191"/>
      <c r="X1646" s="170"/>
      <c r="Y1646" s="74">
        <f t="shared" si="861"/>
        <v>0</v>
      </c>
      <c r="Z1646" s="188"/>
      <c r="AA1646" s="130">
        <f t="shared" si="877"/>
        <v>0</v>
      </c>
      <c r="AB1646" s="74">
        <f t="shared" si="878"/>
        <v>0</v>
      </c>
      <c r="AC1646" s="356"/>
      <c r="AD1646" s="130" cm="1">
        <f t="array" ref="AD1646">IFERROR(ROUND((_xlfn.IFS(offer_sale_type="поставка",AB1646,offer_sale_type="транзит",S1646)*(1+AC1646))/E1646,2),0)</f>
        <v>0</v>
      </c>
      <c r="AE1646" s="74">
        <f t="shared" si="879"/>
        <v>0</v>
      </c>
      <c r="AF1646" s="123" cm="1">
        <f t="array" ref="AF1646">IFERROR(ROUND(_xlfn.IFS(offer_sale_type="поставка",AB1646,offer_sale_type="транзит",S1646)*AC1646,2),0)</f>
        <v>0</v>
      </c>
      <c r="AG1646" s="130">
        <f t="shared" si="862"/>
        <v>0</v>
      </c>
      <c r="AH1646" s="74">
        <f t="shared" si="863"/>
        <v>0</v>
      </c>
      <c r="AI1646" s="123">
        <f t="shared" si="864"/>
        <v>0</v>
      </c>
      <c r="AJ1646" s="118">
        <f t="shared" si="880"/>
        <v>0</v>
      </c>
      <c r="AK1646" s="74">
        <f t="shared" si="881"/>
        <v>0</v>
      </c>
      <c r="AL1646" s="174">
        <f t="shared" si="882"/>
        <v>0</v>
      </c>
      <c r="AM1646" s="175">
        <f t="shared" si="865"/>
        <v>0</v>
      </c>
      <c r="AN1646" s="130">
        <f t="shared" si="883"/>
        <v>0</v>
      </c>
      <c r="AO1646" s="74">
        <f t="shared" si="866"/>
        <v>0</v>
      </c>
      <c r="AP1646" s="123">
        <f t="shared" si="884"/>
        <v>0</v>
      </c>
      <c r="AQ1646" s="118">
        <f t="shared" si="867"/>
        <v>0</v>
      </c>
      <c r="AR1646" s="82" t="str">
        <f t="shared" si="885"/>
        <v>https://www.alta.ru/tnved/code//</v>
      </c>
      <c r="AS1646" s="157"/>
      <c r="AT1646" s="162"/>
      <c r="AU1646" s="74">
        <f t="shared" si="868"/>
        <v>0</v>
      </c>
      <c r="AV1646" s="157"/>
      <c r="AW1646" s="75">
        <f>_xlfn.IFNA(VLOOKUP(L1646,list_vat[],3,FALSE),0)</f>
        <v>0</v>
      </c>
      <c r="AX1646" s="74">
        <f t="shared" si="886"/>
        <v>0</v>
      </c>
      <c r="AY1646" s="74">
        <f t="shared" si="887"/>
        <v>0</v>
      </c>
      <c r="AZ1646" s="130">
        <f t="shared" si="888"/>
        <v>0</v>
      </c>
      <c r="BA1646" s="74">
        <f t="shared" si="869"/>
        <v>0</v>
      </c>
      <c r="BB1646" s="193">
        <f t="shared" si="889"/>
        <v>0</v>
      </c>
      <c r="BC1646" s="102">
        <f t="shared" si="890"/>
        <v>0</v>
      </c>
      <c r="BD1646" s="102">
        <f t="shared" si="891"/>
        <v>0</v>
      </c>
      <c r="BE1646" s="413" t="s">
        <v>69</v>
      </c>
    </row>
    <row r="1647" spans="1:57" s="65" customFormat="1" ht="12" customHeight="1" x14ac:dyDescent="0.2">
      <c r="A1647" s="43">
        <v>1632</v>
      </c>
      <c r="B1647" s="166"/>
      <c r="C1647" s="166"/>
      <c r="D1647" s="166"/>
      <c r="E1647" s="162"/>
      <c r="F1647" s="166"/>
      <c r="G1647" s="162"/>
      <c r="H1647" s="162"/>
      <c r="I1647" s="189">
        <f t="shared" si="870"/>
        <v>0</v>
      </c>
      <c r="J1647" s="195"/>
      <c r="K1647" s="162"/>
      <c r="L1647" s="168"/>
      <c r="M1647" s="75">
        <f>_xlfn.XLOOKUP(L1647,list_vat[Страна],list_vat[Ставка НДС %],0,0)</f>
        <v>0</v>
      </c>
      <c r="N1647" s="162">
        <f t="shared" si="871"/>
        <v>0</v>
      </c>
      <c r="O1647" s="169"/>
      <c r="P1647" s="74">
        <f t="shared" si="892"/>
        <v>0</v>
      </c>
      <c r="Q1647" s="162"/>
      <c r="R1647" s="162" t="str">
        <f t="shared" si="872"/>
        <v>введи курс</v>
      </c>
      <c r="S1647" s="196">
        <f t="shared" si="873"/>
        <v>0</v>
      </c>
      <c r="T1647" s="192">
        <f t="shared" si="874"/>
        <v>0</v>
      </c>
      <c r="U1647" s="76">
        <f t="shared" si="875"/>
        <v>0</v>
      </c>
      <c r="V1647" s="123">
        <f t="shared" si="876"/>
        <v>0</v>
      </c>
      <c r="W1647" s="191"/>
      <c r="X1647" s="170"/>
      <c r="Y1647" s="74">
        <f t="shared" si="861"/>
        <v>0</v>
      </c>
      <c r="Z1647" s="188"/>
      <c r="AA1647" s="130">
        <f t="shared" si="877"/>
        <v>0</v>
      </c>
      <c r="AB1647" s="74">
        <f t="shared" si="878"/>
        <v>0</v>
      </c>
      <c r="AC1647" s="356"/>
      <c r="AD1647" s="130" cm="1">
        <f t="array" ref="AD1647">IFERROR(ROUND((_xlfn.IFS(offer_sale_type="поставка",AB1647,offer_sale_type="транзит",S1647)*(1+AC1647))/E1647,2),0)</f>
        <v>0</v>
      </c>
      <c r="AE1647" s="74">
        <f t="shared" si="879"/>
        <v>0</v>
      </c>
      <c r="AF1647" s="123" cm="1">
        <f t="array" ref="AF1647">IFERROR(ROUND(_xlfn.IFS(offer_sale_type="поставка",AB1647,offer_sale_type="транзит",S1647)*AC1647,2),0)</f>
        <v>0</v>
      </c>
      <c r="AG1647" s="130">
        <f t="shared" si="862"/>
        <v>0</v>
      </c>
      <c r="AH1647" s="74">
        <f t="shared" si="863"/>
        <v>0</v>
      </c>
      <c r="AI1647" s="123">
        <f t="shared" si="864"/>
        <v>0</v>
      </c>
      <c r="AJ1647" s="118">
        <f t="shared" si="880"/>
        <v>0</v>
      </c>
      <c r="AK1647" s="74">
        <f t="shared" si="881"/>
        <v>0</v>
      </c>
      <c r="AL1647" s="174">
        <f t="shared" si="882"/>
        <v>0</v>
      </c>
      <c r="AM1647" s="175">
        <f t="shared" si="865"/>
        <v>0</v>
      </c>
      <c r="AN1647" s="130">
        <f t="shared" si="883"/>
        <v>0</v>
      </c>
      <c r="AO1647" s="74">
        <f t="shared" si="866"/>
        <v>0</v>
      </c>
      <c r="AP1647" s="123">
        <f t="shared" si="884"/>
        <v>0</v>
      </c>
      <c r="AQ1647" s="118">
        <f t="shared" si="867"/>
        <v>0</v>
      </c>
      <c r="AR1647" s="82" t="str">
        <f t="shared" si="885"/>
        <v>https://www.alta.ru/tnved/code//</v>
      </c>
      <c r="AS1647" s="157"/>
      <c r="AT1647" s="162"/>
      <c r="AU1647" s="74">
        <f t="shared" si="868"/>
        <v>0</v>
      </c>
      <c r="AV1647" s="157"/>
      <c r="AW1647" s="75">
        <f>_xlfn.IFNA(VLOOKUP(L1647,list_vat[],3,FALSE),0)</f>
        <v>0</v>
      </c>
      <c r="AX1647" s="74">
        <f t="shared" si="886"/>
        <v>0</v>
      </c>
      <c r="AY1647" s="74">
        <f t="shared" si="887"/>
        <v>0</v>
      </c>
      <c r="AZ1647" s="130">
        <f t="shared" si="888"/>
        <v>0</v>
      </c>
      <c r="BA1647" s="74">
        <f t="shared" si="869"/>
        <v>0</v>
      </c>
      <c r="BB1647" s="193">
        <f t="shared" si="889"/>
        <v>0</v>
      </c>
      <c r="BC1647" s="102">
        <f t="shared" si="890"/>
        <v>0</v>
      </c>
      <c r="BD1647" s="102">
        <f t="shared" si="891"/>
        <v>0</v>
      </c>
      <c r="BE1647" s="413" t="s">
        <v>69</v>
      </c>
    </row>
    <row r="1648" spans="1:57" s="65" customFormat="1" ht="12" customHeight="1" x14ac:dyDescent="0.2">
      <c r="A1648" s="43">
        <v>1633</v>
      </c>
      <c r="B1648" s="166"/>
      <c r="C1648" s="166"/>
      <c r="D1648" s="166"/>
      <c r="E1648" s="162"/>
      <c r="F1648" s="166"/>
      <c r="G1648" s="162"/>
      <c r="H1648" s="162"/>
      <c r="I1648" s="189">
        <f t="shared" si="870"/>
        <v>0</v>
      </c>
      <c r="J1648" s="195"/>
      <c r="K1648" s="162"/>
      <c r="L1648" s="168"/>
      <c r="M1648" s="75">
        <f>_xlfn.XLOOKUP(L1648,list_vat[Страна],list_vat[Ставка НДС %],0,0)</f>
        <v>0</v>
      </c>
      <c r="N1648" s="162">
        <f t="shared" si="871"/>
        <v>0</v>
      </c>
      <c r="O1648" s="169"/>
      <c r="P1648" s="74">
        <f t="shared" si="892"/>
        <v>0</v>
      </c>
      <c r="Q1648" s="162"/>
      <c r="R1648" s="162" t="str">
        <f t="shared" si="872"/>
        <v>введи курс</v>
      </c>
      <c r="S1648" s="196">
        <f t="shared" si="873"/>
        <v>0</v>
      </c>
      <c r="T1648" s="192">
        <f t="shared" si="874"/>
        <v>0</v>
      </c>
      <c r="U1648" s="76">
        <f t="shared" si="875"/>
        <v>0</v>
      </c>
      <c r="V1648" s="123">
        <f t="shared" si="876"/>
        <v>0</v>
      </c>
      <c r="W1648" s="191"/>
      <c r="X1648" s="170"/>
      <c r="Y1648" s="74">
        <f t="shared" si="861"/>
        <v>0</v>
      </c>
      <c r="Z1648" s="188"/>
      <c r="AA1648" s="130">
        <f t="shared" si="877"/>
        <v>0</v>
      </c>
      <c r="AB1648" s="74">
        <f t="shared" si="878"/>
        <v>0</v>
      </c>
      <c r="AC1648" s="356"/>
      <c r="AD1648" s="130" cm="1">
        <f t="array" ref="AD1648">IFERROR(ROUND((_xlfn.IFS(offer_sale_type="поставка",AB1648,offer_sale_type="транзит",S1648)*(1+AC1648))/E1648,2),0)</f>
        <v>0</v>
      </c>
      <c r="AE1648" s="74">
        <f t="shared" si="879"/>
        <v>0</v>
      </c>
      <c r="AF1648" s="123" cm="1">
        <f t="array" ref="AF1648">IFERROR(ROUND(_xlfn.IFS(offer_sale_type="поставка",AB1648,offer_sale_type="транзит",S1648)*AC1648,2),0)</f>
        <v>0</v>
      </c>
      <c r="AG1648" s="130">
        <f t="shared" si="862"/>
        <v>0</v>
      </c>
      <c r="AH1648" s="74">
        <f t="shared" si="863"/>
        <v>0</v>
      </c>
      <c r="AI1648" s="123">
        <f t="shared" si="864"/>
        <v>0</v>
      </c>
      <c r="AJ1648" s="118">
        <f t="shared" si="880"/>
        <v>0</v>
      </c>
      <c r="AK1648" s="74">
        <f t="shared" si="881"/>
        <v>0</v>
      </c>
      <c r="AL1648" s="174">
        <f t="shared" si="882"/>
        <v>0</v>
      </c>
      <c r="AM1648" s="175">
        <f t="shared" si="865"/>
        <v>0</v>
      </c>
      <c r="AN1648" s="130">
        <f t="shared" si="883"/>
        <v>0</v>
      </c>
      <c r="AO1648" s="74">
        <f t="shared" si="866"/>
        <v>0</v>
      </c>
      <c r="AP1648" s="123">
        <f t="shared" si="884"/>
        <v>0</v>
      </c>
      <c r="AQ1648" s="118">
        <f t="shared" si="867"/>
        <v>0</v>
      </c>
      <c r="AR1648" s="82" t="str">
        <f t="shared" si="885"/>
        <v>https://www.alta.ru/tnved/code//</v>
      </c>
      <c r="AS1648" s="157"/>
      <c r="AT1648" s="162"/>
      <c r="AU1648" s="74">
        <f t="shared" si="868"/>
        <v>0</v>
      </c>
      <c r="AV1648" s="157"/>
      <c r="AW1648" s="75">
        <f>_xlfn.IFNA(VLOOKUP(L1648,list_vat[],3,FALSE),0)</f>
        <v>0</v>
      </c>
      <c r="AX1648" s="74">
        <f t="shared" si="886"/>
        <v>0</v>
      </c>
      <c r="AY1648" s="74">
        <f t="shared" si="887"/>
        <v>0</v>
      </c>
      <c r="AZ1648" s="130">
        <f t="shared" si="888"/>
        <v>0</v>
      </c>
      <c r="BA1648" s="74">
        <f t="shared" si="869"/>
        <v>0</v>
      </c>
      <c r="BB1648" s="193">
        <f t="shared" si="889"/>
        <v>0</v>
      </c>
      <c r="BC1648" s="102">
        <f t="shared" si="890"/>
        <v>0</v>
      </c>
      <c r="BD1648" s="102">
        <f t="shared" si="891"/>
        <v>0</v>
      </c>
      <c r="BE1648" s="413" t="s">
        <v>69</v>
      </c>
    </row>
    <row r="1649" spans="1:57" s="65" customFormat="1" ht="12" customHeight="1" x14ac:dyDescent="0.2">
      <c r="A1649" s="43">
        <v>1634</v>
      </c>
      <c r="B1649" s="166"/>
      <c r="C1649" s="166"/>
      <c r="D1649" s="166"/>
      <c r="E1649" s="162"/>
      <c r="F1649" s="166"/>
      <c r="G1649" s="162"/>
      <c r="H1649" s="162"/>
      <c r="I1649" s="189">
        <f t="shared" si="870"/>
        <v>0</v>
      </c>
      <c r="J1649" s="195"/>
      <c r="K1649" s="162"/>
      <c r="L1649" s="168"/>
      <c r="M1649" s="75">
        <f>_xlfn.XLOOKUP(L1649,list_vat[Страна],list_vat[Ставка НДС %],0,0)</f>
        <v>0</v>
      </c>
      <c r="N1649" s="162">
        <f t="shared" si="871"/>
        <v>0</v>
      </c>
      <c r="O1649" s="169"/>
      <c r="P1649" s="74">
        <f t="shared" si="892"/>
        <v>0</v>
      </c>
      <c r="Q1649" s="162"/>
      <c r="R1649" s="162" t="str">
        <f t="shared" si="872"/>
        <v>введи курс</v>
      </c>
      <c r="S1649" s="196">
        <f t="shared" si="873"/>
        <v>0</v>
      </c>
      <c r="T1649" s="192">
        <f t="shared" si="874"/>
        <v>0</v>
      </c>
      <c r="U1649" s="76">
        <f t="shared" si="875"/>
        <v>0</v>
      </c>
      <c r="V1649" s="123">
        <f t="shared" si="876"/>
        <v>0</v>
      </c>
      <c r="W1649" s="191"/>
      <c r="X1649" s="170"/>
      <c r="Y1649" s="74">
        <f t="shared" si="861"/>
        <v>0</v>
      </c>
      <c r="Z1649" s="188"/>
      <c r="AA1649" s="130">
        <f t="shared" si="877"/>
        <v>0</v>
      </c>
      <c r="AB1649" s="74">
        <f t="shared" si="878"/>
        <v>0</v>
      </c>
      <c r="AC1649" s="356"/>
      <c r="AD1649" s="130" cm="1">
        <f t="array" ref="AD1649">IFERROR(ROUND((_xlfn.IFS(offer_sale_type="поставка",AB1649,offer_sale_type="транзит",S1649)*(1+AC1649))/E1649,2),0)</f>
        <v>0</v>
      </c>
      <c r="AE1649" s="74">
        <f t="shared" si="879"/>
        <v>0</v>
      </c>
      <c r="AF1649" s="123" cm="1">
        <f t="array" ref="AF1649">IFERROR(ROUND(_xlfn.IFS(offer_sale_type="поставка",AB1649,offer_sale_type="транзит",S1649)*AC1649,2),0)</f>
        <v>0</v>
      </c>
      <c r="AG1649" s="130">
        <f t="shared" si="862"/>
        <v>0</v>
      </c>
      <c r="AH1649" s="74">
        <f t="shared" si="863"/>
        <v>0</v>
      </c>
      <c r="AI1649" s="123">
        <f t="shared" si="864"/>
        <v>0</v>
      </c>
      <c r="AJ1649" s="118">
        <f t="shared" si="880"/>
        <v>0</v>
      </c>
      <c r="AK1649" s="74">
        <f t="shared" si="881"/>
        <v>0</v>
      </c>
      <c r="AL1649" s="174">
        <f t="shared" si="882"/>
        <v>0</v>
      </c>
      <c r="AM1649" s="175">
        <f t="shared" si="865"/>
        <v>0</v>
      </c>
      <c r="AN1649" s="130">
        <f t="shared" si="883"/>
        <v>0</v>
      </c>
      <c r="AO1649" s="74">
        <f t="shared" si="866"/>
        <v>0</v>
      </c>
      <c r="AP1649" s="123">
        <f t="shared" si="884"/>
        <v>0</v>
      </c>
      <c r="AQ1649" s="118">
        <f t="shared" si="867"/>
        <v>0</v>
      </c>
      <c r="AR1649" s="82" t="str">
        <f t="shared" si="885"/>
        <v>https://www.alta.ru/tnved/code//</v>
      </c>
      <c r="AS1649" s="157"/>
      <c r="AT1649" s="162"/>
      <c r="AU1649" s="74">
        <f t="shared" si="868"/>
        <v>0</v>
      </c>
      <c r="AV1649" s="157"/>
      <c r="AW1649" s="75">
        <f>_xlfn.IFNA(VLOOKUP(L1649,list_vat[],3,FALSE),0)</f>
        <v>0</v>
      </c>
      <c r="AX1649" s="74">
        <f t="shared" si="886"/>
        <v>0</v>
      </c>
      <c r="AY1649" s="74">
        <f t="shared" si="887"/>
        <v>0</v>
      </c>
      <c r="AZ1649" s="130">
        <f t="shared" si="888"/>
        <v>0</v>
      </c>
      <c r="BA1649" s="74">
        <f t="shared" si="869"/>
        <v>0</v>
      </c>
      <c r="BB1649" s="193">
        <f t="shared" si="889"/>
        <v>0</v>
      </c>
      <c r="BC1649" s="102">
        <f t="shared" si="890"/>
        <v>0</v>
      </c>
      <c r="BD1649" s="102">
        <f t="shared" si="891"/>
        <v>0</v>
      </c>
      <c r="BE1649" s="413" t="s">
        <v>69</v>
      </c>
    </row>
    <row r="1650" spans="1:57" s="65" customFormat="1" ht="12" customHeight="1" x14ac:dyDescent="0.2">
      <c r="A1650" s="43">
        <v>1635</v>
      </c>
      <c r="B1650" s="166"/>
      <c r="C1650" s="166"/>
      <c r="D1650" s="166"/>
      <c r="E1650" s="162"/>
      <c r="F1650" s="166"/>
      <c r="G1650" s="162"/>
      <c r="H1650" s="162"/>
      <c r="I1650" s="189">
        <f t="shared" si="870"/>
        <v>0</v>
      </c>
      <c r="J1650" s="195"/>
      <c r="K1650" s="162"/>
      <c r="L1650" s="168"/>
      <c r="M1650" s="75">
        <f>_xlfn.XLOOKUP(L1650,list_vat[Страна],list_vat[Ставка НДС %],0,0)</f>
        <v>0</v>
      </c>
      <c r="N1650" s="162">
        <f t="shared" si="871"/>
        <v>0</v>
      </c>
      <c r="O1650" s="169"/>
      <c r="P1650" s="74">
        <f t="shared" si="892"/>
        <v>0</v>
      </c>
      <c r="Q1650" s="162"/>
      <c r="R1650" s="162" t="str">
        <f t="shared" si="872"/>
        <v>введи курс</v>
      </c>
      <c r="S1650" s="196">
        <f t="shared" si="873"/>
        <v>0</v>
      </c>
      <c r="T1650" s="192">
        <f t="shared" si="874"/>
        <v>0</v>
      </c>
      <c r="U1650" s="76">
        <f t="shared" si="875"/>
        <v>0</v>
      </c>
      <c r="V1650" s="123">
        <f t="shared" si="876"/>
        <v>0</v>
      </c>
      <c r="W1650" s="191"/>
      <c r="X1650" s="170"/>
      <c r="Y1650" s="74">
        <f t="shared" si="861"/>
        <v>0</v>
      </c>
      <c r="Z1650" s="188"/>
      <c r="AA1650" s="130">
        <f t="shared" si="877"/>
        <v>0</v>
      </c>
      <c r="AB1650" s="74">
        <f t="shared" si="878"/>
        <v>0</v>
      </c>
      <c r="AC1650" s="356"/>
      <c r="AD1650" s="130" cm="1">
        <f t="array" ref="AD1650">IFERROR(ROUND((_xlfn.IFS(offer_sale_type="поставка",AB1650,offer_sale_type="транзит",S1650)*(1+AC1650))/E1650,2),0)</f>
        <v>0</v>
      </c>
      <c r="AE1650" s="74">
        <f t="shared" si="879"/>
        <v>0</v>
      </c>
      <c r="AF1650" s="123" cm="1">
        <f t="array" ref="AF1650">IFERROR(ROUND(_xlfn.IFS(offer_sale_type="поставка",AB1650,offer_sale_type="транзит",S1650)*AC1650,2),0)</f>
        <v>0</v>
      </c>
      <c r="AG1650" s="130">
        <f t="shared" si="862"/>
        <v>0</v>
      </c>
      <c r="AH1650" s="74">
        <f t="shared" si="863"/>
        <v>0</v>
      </c>
      <c r="AI1650" s="123">
        <f t="shared" si="864"/>
        <v>0</v>
      </c>
      <c r="AJ1650" s="118">
        <f t="shared" si="880"/>
        <v>0</v>
      </c>
      <c r="AK1650" s="74">
        <f t="shared" si="881"/>
        <v>0</v>
      </c>
      <c r="AL1650" s="174">
        <f t="shared" si="882"/>
        <v>0</v>
      </c>
      <c r="AM1650" s="175">
        <f t="shared" si="865"/>
        <v>0</v>
      </c>
      <c r="AN1650" s="130">
        <f t="shared" si="883"/>
        <v>0</v>
      </c>
      <c r="AO1650" s="74">
        <f t="shared" si="866"/>
        <v>0</v>
      </c>
      <c r="AP1650" s="123">
        <f t="shared" si="884"/>
        <v>0</v>
      </c>
      <c r="AQ1650" s="118">
        <f t="shared" si="867"/>
        <v>0</v>
      </c>
      <c r="AR1650" s="82" t="str">
        <f t="shared" si="885"/>
        <v>https://www.alta.ru/tnved/code//</v>
      </c>
      <c r="AS1650" s="157"/>
      <c r="AT1650" s="162"/>
      <c r="AU1650" s="74">
        <f t="shared" si="868"/>
        <v>0</v>
      </c>
      <c r="AV1650" s="157"/>
      <c r="AW1650" s="75">
        <f>_xlfn.IFNA(VLOOKUP(L1650,list_vat[],3,FALSE),0)</f>
        <v>0</v>
      </c>
      <c r="AX1650" s="74">
        <f t="shared" si="886"/>
        <v>0</v>
      </c>
      <c r="AY1650" s="74">
        <f t="shared" si="887"/>
        <v>0</v>
      </c>
      <c r="AZ1650" s="130">
        <f t="shared" si="888"/>
        <v>0</v>
      </c>
      <c r="BA1650" s="74">
        <f t="shared" si="869"/>
        <v>0</v>
      </c>
      <c r="BB1650" s="193">
        <f t="shared" si="889"/>
        <v>0</v>
      </c>
      <c r="BC1650" s="102">
        <f t="shared" si="890"/>
        <v>0</v>
      </c>
      <c r="BD1650" s="102">
        <f t="shared" si="891"/>
        <v>0</v>
      </c>
      <c r="BE1650" s="413" t="s">
        <v>69</v>
      </c>
    </row>
    <row r="1651" spans="1:57" s="65" customFormat="1" ht="12" customHeight="1" x14ac:dyDescent="0.2">
      <c r="A1651" s="43">
        <v>1636</v>
      </c>
      <c r="B1651" s="166"/>
      <c r="C1651" s="166"/>
      <c r="D1651" s="166"/>
      <c r="E1651" s="162"/>
      <c r="F1651" s="166"/>
      <c r="G1651" s="162"/>
      <c r="H1651" s="162"/>
      <c r="I1651" s="189">
        <f t="shared" si="870"/>
        <v>0</v>
      </c>
      <c r="J1651" s="195"/>
      <c r="K1651" s="162"/>
      <c r="L1651" s="168"/>
      <c r="M1651" s="75">
        <f>_xlfn.XLOOKUP(L1651,list_vat[Страна],list_vat[Ставка НДС %],0,0)</f>
        <v>0</v>
      </c>
      <c r="N1651" s="162">
        <f t="shared" si="871"/>
        <v>0</v>
      </c>
      <c r="O1651" s="169"/>
      <c r="P1651" s="74">
        <f t="shared" si="892"/>
        <v>0</v>
      </c>
      <c r="Q1651" s="162"/>
      <c r="R1651" s="162" t="str">
        <f t="shared" si="872"/>
        <v>введи курс</v>
      </c>
      <c r="S1651" s="196">
        <f t="shared" si="873"/>
        <v>0</v>
      </c>
      <c r="T1651" s="192">
        <f t="shared" si="874"/>
        <v>0</v>
      </c>
      <c r="U1651" s="76">
        <f t="shared" si="875"/>
        <v>0</v>
      </c>
      <c r="V1651" s="123">
        <f t="shared" si="876"/>
        <v>0</v>
      </c>
      <c r="W1651" s="191"/>
      <c r="X1651" s="170"/>
      <c r="Y1651" s="74">
        <f t="shared" si="861"/>
        <v>0</v>
      </c>
      <c r="Z1651" s="188"/>
      <c r="AA1651" s="130">
        <f t="shared" si="877"/>
        <v>0</v>
      </c>
      <c r="AB1651" s="74">
        <f t="shared" si="878"/>
        <v>0</v>
      </c>
      <c r="AC1651" s="356"/>
      <c r="AD1651" s="130" cm="1">
        <f t="array" ref="AD1651">IFERROR(ROUND((_xlfn.IFS(offer_sale_type="поставка",AB1651,offer_sale_type="транзит",S1651)*(1+AC1651))/E1651,2),0)</f>
        <v>0</v>
      </c>
      <c r="AE1651" s="74">
        <f t="shared" si="879"/>
        <v>0</v>
      </c>
      <c r="AF1651" s="123" cm="1">
        <f t="array" ref="AF1651">IFERROR(ROUND(_xlfn.IFS(offer_sale_type="поставка",AB1651,offer_sale_type="транзит",S1651)*AC1651,2),0)</f>
        <v>0</v>
      </c>
      <c r="AG1651" s="130">
        <f t="shared" si="862"/>
        <v>0</v>
      </c>
      <c r="AH1651" s="74">
        <f t="shared" si="863"/>
        <v>0</v>
      </c>
      <c r="AI1651" s="123">
        <f t="shared" si="864"/>
        <v>0</v>
      </c>
      <c r="AJ1651" s="118">
        <f t="shared" si="880"/>
        <v>0</v>
      </c>
      <c r="AK1651" s="74">
        <f t="shared" si="881"/>
        <v>0</v>
      </c>
      <c r="AL1651" s="174">
        <f t="shared" si="882"/>
        <v>0</v>
      </c>
      <c r="AM1651" s="175">
        <f t="shared" si="865"/>
        <v>0</v>
      </c>
      <c r="AN1651" s="130">
        <f t="shared" si="883"/>
        <v>0</v>
      </c>
      <c r="AO1651" s="74">
        <f t="shared" si="866"/>
        <v>0</v>
      </c>
      <c r="AP1651" s="123">
        <f t="shared" si="884"/>
        <v>0</v>
      </c>
      <c r="AQ1651" s="118">
        <f t="shared" si="867"/>
        <v>0</v>
      </c>
      <c r="AR1651" s="82" t="str">
        <f t="shared" si="885"/>
        <v>https://www.alta.ru/tnved/code//</v>
      </c>
      <c r="AS1651" s="157"/>
      <c r="AT1651" s="162"/>
      <c r="AU1651" s="74">
        <f t="shared" si="868"/>
        <v>0</v>
      </c>
      <c r="AV1651" s="157"/>
      <c r="AW1651" s="75">
        <f>_xlfn.IFNA(VLOOKUP(L1651,list_vat[],3,FALSE),0)</f>
        <v>0</v>
      </c>
      <c r="AX1651" s="74">
        <f t="shared" si="886"/>
        <v>0</v>
      </c>
      <c r="AY1651" s="74">
        <f t="shared" si="887"/>
        <v>0</v>
      </c>
      <c r="AZ1651" s="130">
        <f t="shared" si="888"/>
        <v>0</v>
      </c>
      <c r="BA1651" s="74">
        <f t="shared" si="869"/>
        <v>0</v>
      </c>
      <c r="BB1651" s="193">
        <f t="shared" si="889"/>
        <v>0</v>
      </c>
      <c r="BC1651" s="102">
        <f t="shared" si="890"/>
        <v>0</v>
      </c>
      <c r="BD1651" s="102">
        <f t="shared" si="891"/>
        <v>0</v>
      </c>
      <c r="BE1651" s="413" t="s">
        <v>69</v>
      </c>
    </row>
    <row r="1652" spans="1:57" s="65" customFormat="1" ht="12" customHeight="1" x14ac:dyDescent="0.2">
      <c r="A1652" s="43">
        <v>1637</v>
      </c>
      <c r="B1652" s="166"/>
      <c r="C1652" s="166"/>
      <c r="D1652" s="166"/>
      <c r="E1652" s="162"/>
      <c r="F1652" s="166"/>
      <c r="G1652" s="162"/>
      <c r="H1652" s="162"/>
      <c r="I1652" s="189">
        <f t="shared" si="870"/>
        <v>0</v>
      </c>
      <c r="J1652" s="195"/>
      <c r="K1652" s="162"/>
      <c r="L1652" s="168"/>
      <c r="M1652" s="75">
        <f>_xlfn.XLOOKUP(L1652,list_vat[Страна],list_vat[Ставка НДС %],0,0)</f>
        <v>0</v>
      </c>
      <c r="N1652" s="162">
        <f t="shared" si="871"/>
        <v>0</v>
      </c>
      <c r="O1652" s="169"/>
      <c r="P1652" s="74">
        <f t="shared" si="892"/>
        <v>0</v>
      </c>
      <c r="Q1652" s="162"/>
      <c r="R1652" s="162" t="str">
        <f t="shared" si="872"/>
        <v>введи курс</v>
      </c>
      <c r="S1652" s="196">
        <f t="shared" si="873"/>
        <v>0</v>
      </c>
      <c r="T1652" s="192">
        <f t="shared" si="874"/>
        <v>0</v>
      </c>
      <c r="U1652" s="76">
        <f t="shared" si="875"/>
        <v>0</v>
      </c>
      <c r="V1652" s="123">
        <f t="shared" si="876"/>
        <v>0</v>
      </c>
      <c r="W1652" s="191"/>
      <c r="X1652" s="170"/>
      <c r="Y1652" s="74">
        <f t="shared" si="861"/>
        <v>0</v>
      </c>
      <c r="Z1652" s="188"/>
      <c r="AA1652" s="130">
        <f t="shared" si="877"/>
        <v>0</v>
      </c>
      <c r="AB1652" s="74">
        <f t="shared" si="878"/>
        <v>0</v>
      </c>
      <c r="AC1652" s="356"/>
      <c r="AD1652" s="130" cm="1">
        <f t="array" ref="AD1652">IFERROR(ROUND((_xlfn.IFS(offer_sale_type="поставка",AB1652,offer_sale_type="транзит",S1652)*(1+AC1652))/E1652,2),0)</f>
        <v>0</v>
      </c>
      <c r="AE1652" s="74">
        <f t="shared" si="879"/>
        <v>0</v>
      </c>
      <c r="AF1652" s="123" cm="1">
        <f t="array" ref="AF1652">IFERROR(ROUND(_xlfn.IFS(offer_sale_type="поставка",AB1652,offer_sale_type="транзит",S1652)*AC1652,2),0)</f>
        <v>0</v>
      </c>
      <c r="AG1652" s="130">
        <f t="shared" si="862"/>
        <v>0</v>
      </c>
      <c r="AH1652" s="74">
        <f t="shared" si="863"/>
        <v>0</v>
      </c>
      <c r="AI1652" s="123">
        <f t="shared" si="864"/>
        <v>0</v>
      </c>
      <c r="AJ1652" s="118">
        <f t="shared" si="880"/>
        <v>0</v>
      </c>
      <c r="AK1652" s="74">
        <f t="shared" si="881"/>
        <v>0</v>
      </c>
      <c r="AL1652" s="174">
        <f t="shared" si="882"/>
        <v>0</v>
      </c>
      <c r="AM1652" s="175">
        <f t="shared" si="865"/>
        <v>0</v>
      </c>
      <c r="AN1652" s="130">
        <f t="shared" si="883"/>
        <v>0</v>
      </c>
      <c r="AO1652" s="74">
        <f t="shared" si="866"/>
        <v>0</v>
      </c>
      <c r="AP1652" s="123">
        <f t="shared" si="884"/>
        <v>0</v>
      </c>
      <c r="AQ1652" s="118">
        <f t="shared" si="867"/>
        <v>0</v>
      </c>
      <c r="AR1652" s="82" t="str">
        <f t="shared" si="885"/>
        <v>https://www.alta.ru/tnved/code//</v>
      </c>
      <c r="AS1652" s="157"/>
      <c r="AT1652" s="162"/>
      <c r="AU1652" s="74">
        <f t="shared" si="868"/>
        <v>0</v>
      </c>
      <c r="AV1652" s="157"/>
      <c r="AW1652" s="75">
        <f>_xlfn.IFNA(VLOOKUP(L1652,list_vat[],3,FALSE),0)</f>
        <v>0</v>
      </c>
      <c r="AX1652" s="74">
        <f t="shared" si="886"/>
        <v>0</v>
      </c>
      <c r="AY1652" s="74">
        <f t="shared" si="887"/>
        <v>0</v>
      </c>
      <c r="AZ1652" s="130">
        <f t="shared" si="888"/>
        <v>0</v>
      </c>
      <c r="BA1652" s="74">
        <f t="shared" si="869"/>
        <v>0</v>
      </c>
      <c r="BB1652" s="193">
        <f t="shared" si="889"/>
        <v>0</v>
      </c>
      <c r="BC1652" s="102">
        <f t="shared" si="890"/>
        <v>0</v>
      </c>
      <c r="BD1652" s="102">
        <f t="shared" si="891"/>
        <v>0</v>
      </c>
      <c r="BE1652" s="413" t="s">
        <v>69</v>
      </c>
    </row>
    <row r="1653" spans="1:57" s="65" customFormat="1" ht="12" customHeight="1" x14ac:dyDescent="0.2">
      <c r="A1653" s="43">
        <v>1638</v>
      </c>
      <c r="B1653" s="166"/>
      <c r="C1653" s="166"/>
      <c r="D1653" s="166"/>
      <c r="E1653" s="162"/>
      <c r="F1653" s="166"/>
      <c r="G1653" s="162"/>
      <c r="H1653" s="162"/>
      <c r="I1653" s="189">
        <f t="shared" si="870"/>
        <v>0</v>
      </c>
      <c r="J1653" s="195"/>
      <c r="K1653" s="162"/>
      <c r="L1653" s="168"/>
      <c r="M1653" s="75">
        <f>_xlfn.XLOOKUP(L1653,list_vat[Страна],list_vat[Ставка НДС %],0,0)</f>
        <v>0</v>
      </c>
      <c r="N1653" s="162">
        <f t="shared" si="871"/>
        <v>0</v>
      </c>
      <c r="O1653" s="169"/>
      <c r="P1653" s="74">
        <f t="shared" si="892"/>
        <v>0</v>
      </c>
      <c r="Q1653" s="162"/>
      <c r="R1653" s="162" t="str">
        <f t="shared" si="872"/>
        <v>введи курс</v>
      </c>
      <c r="S1653" s="196">
        <f t="shared" si="873"/>
        <v>0</v>
      </c>
      <c r="T1653" s="192">
        <f t="shared" si="874"/>
        <v>0</v>
      </c>
      <c r="U1653" s="76">
        <f t="shared" si="875"/>
        <v>0</v>
      </c>
      <c r="V1653" s="123">
        <f t="shared" si="876"/>
        <v>0</v>
      </c>
      <c r="W1653" s="191"/>
      <c r="X1653" s="170"/>
      <c r="Y1653" s="74">
        <f t="shared" si="861"/>
        <v>0</v>
      </c>
      <c r="Z1653" s="188"/>
      <c r="AA1653" s="130">
        <f t="shared" si="877"/>
        <v>0</v>
      </c>
      <c r="AB1653" s="74">
        <f t="shared" si="878"/>
        <v>0</v>
      </c>
      <c r="AC1653" s="356"/>
      <c r="AD1653" s="130" cm="1">
        <f t="array" ref="AD1653">IFERROR(ROUND((_xlfn.IFS(offer_sale_type="поставка",AB1653,offer_sale_type="транзит",S1653)*(1+AC1653))/E1653,2),0)</f>
        <v>0</v>
      </c>
      <c r="AE1653" s="74">
        <f t="shared" si="879"/>
        <v>0</v>
      </c>
      <c r="AF1653" s="123" cm="1">
        <f t="array" ref="AF1653">IFERROR(ROUND(_xlfn.IFS(offer_sale_type="поставка",AB1653,offer_sale_type="транзит",S1653)*AC1653,2),0)</f>
        <v>0</v>
      </c>
      <c r="AG1653" s="130">
        <f t="shared" si="862"/>
        <v>0</v>
      </c>
      <c r="AH1653" s="74">
        <f t="shared" si="863"/>
        <v>0</v>
      </c>
      <c r="AI1653" s="123">
        <f t="shared" si="864"/>
        <v>0</v>
      </c>
      <c r="AJ1653" s="118">
        <f t="shared" si="880"/>
        <v>0</v>
      </c>
      <c r="AK1653" s="74">
        <f t="shared" si="881"/>
        <v>0</v>
      </c>
      <c r="AL1653" s="174">
        <f t="shared" si="882"/>
        <v>0</v>
      </c>
      <c r="AM1653" s="175">
        <f t="shared" si="865"/>
        <v>0</v>
      </c>
      <c r="AN1653" s="130">
        <f t="shared" si="883"/>
        <v>0</v>
      </c>
      <c r="AO1653" s="74">
        <f t="shared" si="866"/>
        <v>0</v>
      </c>
      <c r="AP1653" s="123">
        <f t="shared" si="884"/>
        <v>0</v>
      </c>
      <c r="AQ1653" s="118">
        <f t="shared" si="867"/>
        <v>0</v>
      </c>
      <c r="AR1653" s="82" t="str">
        <f t="shared" si="885"/>
        <v>https://www.alta.ru/tnved/code//</v>
      </c>
      <c r="AS1653" s="157"/>
      <c r="AT1653" s="162"/>
      <c r="AU1653" s="74">
        <f t="shared" si="868"/>
        <v>0</v>
      </c>
      <c r="AV1653" s="157"/>
      <c r="AW1653" s="75">
        <f>_xlfn.IFNA(VLOOKUP(L1653,list_vat[],3,FALSE),0)</f>
        <v>0</v>
      </c>
      <c r="AX1653" s="74">
        <f t="shared" si="886"/>
        <v>0</v>
      </c>
      <c r="AY1653" s="74">
        <f t="shared" si="887"/>
        <v>0</v>
      </c>
      <c r="AZ1653" s="130">
        <f t="shared" si="888"/>
        <v>0</v>
      </c>
      <c r="BA1653" s="74">
        <f t="shared" si="869"/>
        <v>0</v>
      </c>
      <c r="BB1653" s="193">
        <f t="shared" si="889"/>
        <v>0</v>
      </c>
      <c r="BC1653" s="102">
        <f t="shared" si="890"/>
        <v>0</v>
      </c>
      <c r="BD1653" s="102">
        <f t="shared" si="891"/>
        <v>0</v>
      </c>
      <c r="BE1653" s="413" t="s">
        <v>69</v>
      </c>
    </row>
    <row r="1654" spans="1:57" s="65" customFormat="1" ht="12" customHeight="1" x14ac:dyDescent="0.2">
      <c r="A1654" s="43">
        <v>1639</v>
      </c>
      <c r="B1654" s="166"/>
      <c r="C1654" s="166"/>
      <c r="D1654" s="166"/>
      <c r="E1654" s="162"/>
      <c r="F1654" s="166"/>
      <c r="G1654" s="162"/>
      <c r="H1654" s="162"/>
      <c r="I1654" s="189">
        <f t="shared" si="870"/>
        <v>0</v>
      </c>
      <c r="J1654" s="195"/>
      <c r="K1654" s="162"/>
      <c r="L1654" s="168"/>
      <c r="M1654" s="75">
        <f>_xlfn.XLOOKUP(L1654,list_vat[Страна],list_vat[Ставка НДС %],0,0)</f>
        <v>0</v>
      </c>
      <c r="N1654" s="162">
        <f t="shared" si="871"/>
        <v>0</v>
      </c>
      <c r="O1654" s="169"/>
      <c r="P1654" s="74">
        <f t="shared" si="892"/>
        <v>0</v>
      </c>
      <c r="Q1654" s="162"/>
      <c r="R1654" s="162" t="str">
        <f t="shared" si="872"/>
        <v>введи курс</v>
      </c>
      <c r="S1654" s="196">
        <f t="shared" si="873"/>
        <v>0</v>
      </c>
      <c r="T1654" s="192">
        <f t="shared" si="874"/>
        <v>0</v>
      </c>
      <c r="U1654" s="76">
        <f t="shared" si="875"/>
        <v>0</v>
      </c>
      <c r="V1654" s="123">
        <f t="shared" si="876"/>
        <v>0</v>
      </c>
      <c r="W1654" s="191"/>
      <c r="X1654" s="170"/>
      <c r="Y1654" s="74">
        <f t="shared" si="861"/>
        <v>0</v>
      </c>
      <c r="Z1654" s="188"/>
      <c r="AA1654" s="130">
        <f t="shared" si="877"/>
        <v>0</v>
      </c>
      <c r="AB1654" s="74">
        <f t="shared" si="878"/>
        <v>0</v>
      </c>
      <c r="AC1654" s="356"/>
      <c r="AD1654" s="130" cm="1">
        <f t="array" ref="AD1654">IFERROR(ROUND((_xlfn.IFS(offer_sale_type="поставка",AB1654,offer_sale_type="транзит",S1654)*(1+AC1654))/E1654,2),0)</f>
        <v>0</v>
      </c>
      <c r="AE1654" s="74">
        <f t="shared" si="879"/>
        <v>0</v>
      </c>
      <c r="AF1654" s="123" cm="1">
        <f t="array" ref="AF1654">IFERROR(ROUND(_xlfn.IFS(offer_sale_type="поставка",AB1654,offer_sale_type="транзит",S1654)*AC1654,2),0)</f>
        <v>0</v>
      </c>
      <c r="AG1654" s="130">
        <f t="shared" si="862"/>
        <v>0</v>
      </c>
      <c r="AH1654" s="74">
        <f t="shared" si="863"/>
        <v>0</v>
      </c>
      <c r="AI1654" s="123">
        <f t="shared" si="864"/>
        <v>0</v>
      </c>
      <c r="AJ1654" s="118">
        <f t="shared" si="880"/>
        <v>0</v>
      </c>
      <c r="AK1654" s="74">
        <f t="shared" si="881"/>
        <v>0</v>
      </c>
      <c r="AL1654" s="174">
        <f t="shared" si="882"/>
        <v>0</v>
      </c>
      <c r="AM1654" s="175">
        <f t="shared" si="865"/>
        <v>0</v>
      </c>
      <c r="AN1654" s="130">
        <f t="shared" si="883"/>
        <v>0</v>
      </c>
      <c r="AO1654" s="74">
        <f t="shared" si="866"/>
        <v>0</v>
      </c>
      <c r="AP1654" s="123">
        <f t="shared" si="884"/>
        <v>0</v>
      </c>
      <c r="AQ1654" s="118">
        <f t="shared" si="867"/>
        <v>0</v>
      </c>
      <c r="AR1654" s="82" t="str">
        <f t="shared" si="885"/>
        <v>https://www.alta.ru/tnved/code//</v>
      </c>
      <c r="AS1654" s="157"/>
      <c r="AT1654" s="162"/>
      <c r="AU1654" s="74">
        <f t="shared" si="868"/>
        <v>0</v>
      </c>
      <c r="AV1654" s="157"/>
      <c r="AW1654" s="75">
        <f>_xlfn.IFNA(VLOOKUP(L1654,list_vat[],3,FALSE),0)</f>
        <v>0</v>
      </c>
      <c r="AX1654" s="74">
        <f t="shared" si="886"/>
        <v>0</v>
      </c>
      <c r="AY1654" s="74">
        <f t="shared" si="887"/>
        <v>0</v>
      </c>
      <c r="AZ1654" s="130">
        <f t="shared" si="888"/>
        <v>0</v>
      </c>
      <c r="BA1654" s="74">
        <f t="shared" si="869"/>
        <v>0</v>
      </c>
      <c r="BB1654" s="193">
        <f t="shared" si="889"/>
        <v>0</v>
      </c>
      <c r="BC1654" s="102">
        <f t="shared" si="890"/>
        <v>0</v>
      </c>
      <c r="BD1654" s="102">
        <f t="shared" si="891"/>
        <v>0</v>
      </c>
      <c r="BE1654" s="413" t="s">
        <v>69</v>
      </c>
    </row>
    <row r="1655" spans="1:57" s="65" customFormat="1" ht="12" customHeight="1" x14ac:dyDescent="0.2">
      <c r="A1655" s="43">
        <v>1640</v>
      </c>
      <c r="B1655" s="166"/>
      <c r="C1655" s="166"/>
      <c r="D1655" s="166"/>
      <c r="E1655" s="162"/>
      <c r="F1655" s="166"/>
      <c r="G1655" s="162"/>
      <c r="H1655" s="162"/>
      <c r="I1655" s="189">
        <f t="shared" si="870"/>
        <v>0</v>
      </c>
      <c r="J1655" s="195"/>
      <c r="K1655" s="162"/>
      <c r="L1655" s="168"/>
      <c r="M1655" s="75">
        <f>_xlfn.XLOOKUP(L1655,list_vat[Страна],list_vat[Ставка НДС %],0,0)</f>
        <v>0</v>
      </c>
      <c r="N1655" s="162">
        <f t="shared" si="871"/>
        <v>0</v>
      </c>
      <c r="O1655" s="169"/>
      <c r="P1655" s="74">
        <f t="shared" si="892"/>
        <v>0</v>
      </c>
      <c r="Q1655" s="162"/>
      <c r="R1655" s="162" t="str">
        <f t="shared" si="872"/>
        <v>введи курс</v>
      </c>
      <c r="S1655" s="196">
        <f t="shared" si="873"/>
        <v>0</v>
      </c>
      <c r="T1655" s="192">
        <f t="shared" si="874"/>
        <v>0</v>
      </c>
      <c r="U1655" s="76">
        <f t="shared" si="875"/>
        <v>0</v>
      </c>
      <c r="V1655" s="123">
        <f t="shared" si="876"/>
        <v>0</v>
      </c>
      <c r="W1655" s="191"/>
      <c r="X1655" s="170"/>
      <c r="Y1655" s="74">
        <f t="shared" si="861"/>
        <v>0</v>
      </c>
      <c r="Z1655" s="188"/>
      <c r="AA1655" s="130">
        <f t="shared" si="877"/>
        <v>0</v>
      </c>
      <c r="AB1655" s="74">
        <f t="shared" si="878"/>
        <v>0</v>
      </c>
      <c r="AC1655" s="356"/>
      <c r="AD1655" s="130" cm="1">
        <f t="array" ref="AD1655">IFERROR(ROUND((_xlfn.IFS(offer_sale_type="поставка",AB1655,offer_sale_type="транзит",S1655)*(1+AC1655))/E1655,2),0)</f>
        <v>0</v>
      </c>
      <c r="AE1655" s="74">
        <f t="shared" si="879"/>
        <v>0</v>
      </c>
      <c r="AF1655" s="123" cm="1">
        <f t="array" ref="AF1655">IFERROR(ROUND(_xlfn.IFS(offer_sale_type="поставка",AB1655,offer_sale_type="транзит",S1655)*AC1655,2),0)</f>
        <v>0</v>
      </c>
      <c r="AG1655" s="130">
        <f t="shared" si="862"/>
        <v>0</v>
      </c>
      <c r="AH1655" s="74">
        <f t="shared" si="863"/>
        <v>0</v>
      </c>
      <c r="AI1655" s="123">
        <f t="shared" si="864"/>
        <v>0</v>
      </c>
      <c r="AJ1655" s="118">
        <f t="shared" si="880"/>
        <v>0</v>
      </c>
      <c r="AK1655" s="74">
        <f t="shared" si="881"/>
        <v>0</v>
      </c>
      <c r="AL1655" s="174">
        <f t="shared" si="882"/>
        <v>0</v>
      </c>
      <c r="AM1655" s="175">
        <f t="shared" si="865"/>
        <v>0</v>
      </c>
      <c r="AN1655" s="130">
        <f t="shared" si="883"/>
        <v>0</v>
      </c>
      <c r="AO1655" s="74">
        <f t="shared" si="866"/>
        <v>0</v>
      </c>
      <c r="AP1655" s="123">
        <f t="shared" si="884"/>
        <v>0</v>
      </c>
      <c r="AQ1655" s="118">
        <f t="shared" si="867"/>
        <v>0</v>
      </c>
      <c r="AR1655" s="82" t="str">
        <f t="shared" si="885"/>
        <v>https://www.alta.ru/tnved/code//</v>
      </c>
      <c r="AS1655" s="157"/>
      <c r="AT1655" s="162"/>
      <c r="AU1655" s="74">
        <f t="shared" si="868"/>
        <v>0</v>
      </c>
      <c r="AV1655" s="157"/>
      <c r="AW1655" s="75">
        <f>_xlfn.IFNA(VLOOKUP(L1655,list_vat[],3,FALSE),0)</f>
        <v>0</v>
      </c>
      <c r="AX1655" s="74">
        <f t="shared" si="886"/>
        <v>0</v>
      </c>
      <c r="AY1655" s="74">
        <f t="shared" si="887"/>
        <v>0</v>
      </c>
      <c r="AZ1655" s="130">
        <f t="shared" si="888"/>
        <v>0</v>
      </c>
      <c r="BA1655" s="74">
        <f t="shared" si="869"/>
        <v>0</v>
      </c>
      <c r="BB1655" s="193">
        <f t="shared" si="889"/>
        <v>0</v>
      </c>
      <c r="BC1655" s="102">
        <f t="shared" si="890"/>
        <v>0</v>
      </c>
      <c r="BD1655" s="102">
        <f t="shared" si="891"/>
        <v>0</v>
      </c>
      <c r="BE1655" s="413" t="s">
        <v>69</v>
      </c>
    </row>
    <row r="1656" spans="1:57" s="65" customFormat="1" ht="12" customHeight="1" x14ac:dyDescent="0.2">
      <c r="A1656" s="43">
        <v>1641</v>
      </c>
      <c r="B1656" s="166"/>
      <c r="C1656" s="166"/>
      <c r="D1656" s="166"/>
      <c r="E1656" s="162"/>
      <c r="F1656" s="166"/>
      <c r="G1656" s="162"/>
      <c r="H1656" s="162"/>
      <c r="I1656" s="189">
        <f t="shared" si="870"/>
        <v>0</v>
      </c>
      <c r="J1656" s="195"/>
      <c r="K1656" s="162"/>
      <c r="L1656" s="168"/>
      <c r="M1656" s="75">
        <f>_xlfn.XLOOKUP(L1656,list_vat[Страна],list_vat[Ставка НДС %],0,0)</f>
        <v>0</v>
      </c>
      <c r="N1656" s="162">
        <f t="shared" si="871"/>
        <v>0</v>
      </c>
      <c r="O1656" s="169"/>
      <c r="P1656" s="74">
        <f t="shared" si="892"/>
        <v>0</v>
      </c>
      <c r="Q1656" s="162"/>
      <c r="R1656" s="162" t="str">
        <f t="shared" si="872"/>
        <v>введи курс</v>
      </c>
      <c r="S1656" s="196">
        <f t="shared" si="873"/>
        <v>0</v>
      </c>
      <c r="T1656" s="192">
        <f t="shared" si="874"/>
        <v>0</v>
      </c>
      <c r="U1656" s="76">
        <f t="shared" si="875"/>
        <v>0</v>
      </c>
      <c r="V1656" s="123">
        <f t="shared" si="876"/>
        <v>0</v>
      </c>
      <c r="W1656" s="191"/>
      <c r="X1656" s="170"/>
      <c r="Y1656" s="74">
        <f t="shared" si="861"/>
        <v>0</v>
      </c>
      <c r="Z1656" s="188"/>
      <c r="AA1656" s="130">
        <f t="shared" si="877"/>
        <v>0</v>
      </c>
      <c r="AB1656" s="74">
        <f t="shared" si="878"/>
        <v>0</v>
      </c>
      <c r="AC1656" s="356"/>
      <c r="AD1656" s="130" cm="1">
        <f t="array" ref="AD1656">IFERROR(ROUND((_xlfn.IFS(offer_sale_type="поставка",AB1656,offer_sale_type="транзит",S1656)*(1+AC1656))/E1656,2),0)</f>
        <v>0</v>
      </c>
      <c r="AE1656" s="74">
        <f t="shared" si="879"/>
        <v>0</v>
      </c>
      <c r="AF1656" s="123" cm="1">
        <f t="array" ref="AF1656">IFERROR(ROUND(_xlfn.IFS(offer_sale_type="поставка",AB1656,offer_sale_type="транзит",S1656)*AC1656,2),0)</f>
        <v>0</v>
      </c>
      <c r="AG1656" s="130">
        <f t="shared" si="862"/>
        <v>0</v>
      </c>
      <c r="AH1656" s="74">
        <f t="shared" si="863"/>
        <v>0</v>
      </c>
      <c r="AI1656" s="123">
        <f t="shared" si="864"/>
        <v>0</v>
      </c>
      <c r="AJ1656" s="118">
        <f t="shared" si="880"/>
        <v>0</v>
      </c>
      <c r="AK1656" s="74">
        <f t="shared" si="881"/>
        <v>0</v>
      </c>
      <c r="AL1656" s="174">
        <f t="shared" si="882"/>
        <v>0</v>
      </c>
      <c r="AM1656" s="175">
        <f t="shared" si="865"/>
        <v>0</v>
      </c>
      <c r="AN1656" s="130">
        <f t="shared" si="883"/>
        <v>0</v>
      </c>
      <c r="AO1656" s="74">
        <f t="shared" si="866"/>
        <v>0</v>
      </c>
      <c r="AP1656" s="123">
        <f t="shared" si="884"/>
        <v>0</v>
      </c>
      <c r="AQ1656" s="118">
        <f t="shared" si="867"/>
        <v>0</v>
      </c>
      <c r="AR1656" s="82" t="str">
        <f t="shared" si="885"/>
        <v>https://www.alta.ru/tnved/code//</v>
      </c>
      <c r="AS1656" s="157"/>
      <c r="AT1656" s="162"/>
      <c r="AU1656" s="74">
        <f t="shared" si="868"/>
        <v>0</v>
      </c>
      <c r="AV1656" s="157"/>
      <c r="AW1656" s="75">
        <f>_xlfn.IFNA(VLOOKUP(L1656,list_vat[],3,FALSE),0)</f>
        <v>0</v>
      </c>
      <c r="AX1656" s="74">
        <f t="shared" si="886"/>
        <v>0</v>
      </c>
      <c r="AY1656" s="74">
        <f t="shared" si="887"/>
        <v>0</v>
      </c>
      <c r="AZ1656" s="130">
        <f t="shared" si="888"/>
        <v>0</v>
      </c>
      <c r="BA1656" s="74">
        <f t="shared" si="869"/>
        <v>0</v>
      </c>
      <c r="BB1656" s="193">
        <f t="shared" si="889"/>
        <v>0</v>
      </c>
      <c r="BC1656" s="102">
        <f t="shared" si="890"/>
        <v>0</v>
      </c>
      <c r="BD1656" s="102">
        <f t="shared" si="891"/>
        <v>0</v>
      </c>
      <c r="BE1656" s="413" t="s">
        <v>69</v>
      </c>
    </row>
    <row r="1657" spans="1:57" s="65" customFormat="1" ht="12" customHeight="1" x14ac:dyDescent="0.2">
      <c r="A1657" s="43">
        <v>1642</v>
      </c>
      <c r="B1657" s="166"/>
      <c r="C1657" s="166"/>
      <c r="D1657" s="166"/>
      <c r="E1657" s="162"/>
      <c r="F1657" s="166"/>
      <c r="G1657" s="162"/>
      <c r="H1657" s="162"/>
      <c r="I1657" s="189">
        <f t="shared" si="870"/>
        <v>0</v>
      </c>
      <c r="J1657" s="195"/>
      <c r="K1657" s="162"/>
      <c r="L1657" s="168"/>
      <c r="M1657" s="75">
        <f>_xlfn.XLOOKUP(L1657,list_vat[Страна],list_vat[Ставка НДС %],0,0)</f>
        <v>0</v>
      </c>
      <c r="N1657" s="162">
        <f t="shared" si="871"/>
        <v>0</v>
      </c>
      <c r="O1657" s="169"/>
      <c r="P1657" s="74">
        <f t="shared" si="892"/>
        <v>0</v>
      </c>
      <c r="Q1657" s="162"/>
      <c r="R1657" s="162" t="str">
        <f t="shared" si="872"/>
        <v>введи курс</v>
      </c>
      <c r="S1657" s="196">
        <f t="shared" si="873"/>
        <v>0</v>
      </c>
      <c r="T1657" s="192">
        <f t="shared" si="874"/>
        <v>0</v>
      </c>
      <c r="U1657" s="76">
        <f t="shared" si="875"/>
        <v>0</v>
      </c>
      <c r="V1657" s="123">
        <f t="shared" si="876"/>
        <v>0</v>
      </c>
      <c r="W1657" s="191"/>
      <c r="X1657" s="170"/>
      <c r="Y1657" s="74">
        <f t="shared" si="861"/>
        <v>0</v>
      </c>
      <c r="Z1657" s="188"/>
      <c r="AA1657" s="130">
        <f t="shared" si="877"/>
        <v>0</v>
      </c>
      <c r="AB1657" s="74">
        <f t="shared" si="878"/>
        <v>0</v>
      </c>
      <c r="AC1657" s="356"/>
      <c r="AD1657" s="130" cm="1">
        <f t="array" ref="AD1657">IFERROR(ROUND((_xlfn.IFS(offer_sale_type="поставка",AB1657,offer_sale_type="транзит",S1657)*(1+AC1657))/E1657,2),0)</f>
        <v>0</v>
      </c>
      <c r="AE1657" s="74">
        <f t="shared" si="879"/>
        <v>0</v>
      </c>
      <c r="AF1657" s="123" cm="1">
        <f t="array" ref="AF1657">IFERROR(ROUND(_xlfn.IFS(offer_sale_type="поставка",AB1657,offer_sale_type="транзит",S1657)*AC1657,2),0)</f>
        <v>0</v>
      </c>
      <c r="AG1657" s="130">
        <f t="shared" si="862"/>
        <v>0</v>
      </c>
      <c r="AH1657" s="74">
        <f t="shared" si="863"/>
        <v>0</v>
      </c>
      <c r="AI1657" s="123">
        <f t="shared" si="864"/>
        <v>0</v>
      </c>
      <c r="AJ1657" s="118">
        <f t="shared" si="880"/>
        <v>0</v>
      </c>
      <c r="AK1657" s="74">
        <f t="shared" si="881"/>
        <v>0</v>
      </c>
      <c r="AL1657" s="174">
        <f t="shared" si="882"/>
        <v>0</v>
      </c>
      <c r="AM1657" s="175">
        <f t="shared" si="865"/>
        <v>0</v>
      </c>
      <c r="AN1657" s="130">
        <f t="shared" si="883"/>
        <v>0</v>
      </c>
      <c r="AO1657" s="74">
        <f t="shared" si="866"/>
        <v>0</v>
      </c>
      <c r="AP1657" s="123">
        <f t="shared" si="884"/>
        <v>0</v>
      </c>
      <c r="AQ1657" s="118">
        <f t="shared" si="867"/>
        <v>0</v>
      </c>
      <c r="AR1657" s="82" t="str">
        <f t="shared" si="885"/>
        <v>https://www.alta.ru/tnved/code//</v>
      </c>
      <c r="AS1657" s="157"/>
      <c r="AT1657" s="162"/>
      <c r="AU1657" s="74">
        <f t="shared" si="868"/>
        <v>0</v>
      </c>
      <c r="AV1657" s="157"/>
      <c r="AW1657" s="75">
        <f>_xlfn.IFNA(VLOOKUP(L1657,list_vat[],3,FALSE),0)</f>
        <v>0</v>
      </c>
      <c r="AX1657" s="74">
        <f t="shared" si="886"/>
        <v>0</v>
      </c>
      <c r="AY1657" s="74">
        <f t="shared" si="887"/>
        <v>0</v>
      </c>
      <c r="AZ1657" s="130">
        <f t="shared" si="888"/>
        <v>0</v>
      </c>
      <c r="BA1657" s="74">
        <f t="shared" si="869"/>
        <v>0</v>
      </c>
      <c r="BB1657" s="193">
        <f t="shared" si="889"/>
        <v>0</v>
      </c>
      <c r="BC1657" s="102">
        <f t="shared" si="890"/>
        <v>0</v>
      </c>
      <c r="BD1657" s="102">
        <f t="shared" si="891"/>
        <v>0</v>
      </c>
      <c r="BE1657" s="413" t="s">
        <v>69</v>
      </c>
    </row>
    <row r="1658" spans="1:57" s="65" customFormat="1" ht="12" customHeight="1" x14ac:dyDescent="0.2">
      <c r="A1658" s="43">
        <v>1643</v>
      </c>
      <c r="B1658" s="166"/>
      <c r="C1658" s="166"/>
      <c r="D1658" s="166"/>
      <c r="E1658" s="162"/>
      <c r="F1658" s="166"/>
      <c r="G1658" s="162"/>
      <c r="H1658" s="162"/>
      <c r="I1658" s="189">
        <f t="shared" si="870"/>
        <v>0</v>
      </c>
      <c r="J1658" s="195"/>
      <c r="K1658" s="162"/>
      <c r="L1658" s="168"/>
      <c r="M1658" s="75">
        <f>_xlfn.XLOOKUP(L1658,list_vat[Страна],list_vat[Ставка НДС %],0,0)</f>
        <v>0</v>
      </c>
      <c r="N1658" s="162">
        <f t="shared" si="871"/>
        <v>0</v>
      </c>
      <c r="O1658" s="169"/>
      <c r="P1658" s="74">
        <f t="shared" si="892"/>
        <v>0</v>
      </c>
      <c r="Q1658" s="162"/>
      <c r="R1658" s="162" t="str">
        <f t="shared" si="872"/>
        <v>введи курс</v>
      </c>
      <c r="S1658" s="196">
        <f t="shared" si="873"/>
        <v>0</v>
      </c>
      <c r="T1658" s="192">
        <f t="shared" si="874"/>
        <v>0</v>
      </c>
      <c r="U1658" s="76">
        <f t="shared" si="875"/>
        <v>0</v>
      </c>
      <c r="V1658" s="123">
        <f t="shared" si="876"/>
        <v>0</v>
      </c>
      <c r="W1658" s="191"/>
      <c r="X1658" s="170"/>
      <c r="Y1658" s="74">
        <f t="shared" si="861"/>
        <v>0</v>
      </c>
      <c r="Z1658" s="188"/>
      <c r="AA1658" s="130">
        <f t="shared" si="877"/>
        <v>0</v>
      </c>
      <c r="AB1658" s="74">
        <f t="shared" si="878"/>
        <v>0</v>
      </c>
      <c r="AC1658" s="356"/>
      <c r="AD1658" s="130" cm="1">
        <f t="array" ref="AD1658">IFERROR(ROUND((_xlfn.IFS(offer_sale_type="поставка",AB1658,offer_sale_type="транзит",S1658)*(1+AC1658))/E1658,2),0)</f>
        <v>0</v>
      </c>
      <c r="AE1658" s="74">
        <f t="shared" si="879"/>
        <v>0</v>
      </c>
      <c r="AF1658" s="123" cm="1">
        <f t="array" ref="AF1658">IFERROR(ROUND(_xlfn.IFS(offer_sale_type="поставка",AB1658,offer_sale_type="транзит",S1658)*AC1658,2),0)</f>
        <v>0</v>
      </c>
      <c r="AG1658" s="130">
        <f t="shared" si="862"/>
        <v>0</v>
      </c>
      <c r="AH1658" s="74">
        <f t="shared" si="863"/>
        <v>0</v>
      </c>
      <c r="AI1658" s="123">
        <f t="shared" si="864"/>
        <v>0</v>
      </c>
      <c r="AJ1658" s="118">
        <f t="shared" si="880"/>
        <v>0</v>
      </c>
      <c r="AK1658" s="74">
        <f t="shared" si="881"/>
        <v>0</v>
      </c>
      <c r="AL1658" s="174">
        <f t="shared" si="882"/>
        <v>0</v>
      </c>
      <c r="AM1658" s="175">
        <f t="shared" si="865"/>
        <v>0</v>
      </c>
      <c r="AN1658" s="130">
        <f t="shared" si="883"/>
        <v>0</v>
      </c>
      <c r="AO1658" s="74">
        <f t="shared" si="866"/>
        <v>0</v>
      </c>
      <c r="AP1658" s="123">
        <f t="shared" si="884"/>
        <v>0</v>
      </c>
      <c r="AQ1658" s="118">
        <f t="shared" si="867"/>
        <v>0</v>
      </c>
      <c r="AR1658" s="82" t="str">
        <f t="shared" si="885"/>
        <v>https://www.alta.ru/tnved/code//</v>
      </c>
      <c r="AS1658" s="157"/>
      <c r="AT1658" s="162"/>
      <c r="AU1658" s="74">
        <f t="shared" si="868"/>
        <v>0</v>
      </c>
      <c r="AV1658" s="157"/>
      <c r="AW1658" s="75">
        <f>_xlfn.IFNA(VLOOKUP(L1658,list_vat[],3,FALSE),0)</f>
        <v>0</v>
      </c>
      <c r="AX1658" s="74">
        <f t="shared" si="886"/>
        <v>0</v>
      </c>
      <c r="AY1658" s="74">
        <f t="shared" si="887"/>
        <v>0</v>
      </c>
      <c r="AZ1658" s="130">
        <f t="shared" si="888"/>
        <v>0</v>
      </c>
      <c r="BA1658" s="74">
        <f t="shared" si="869"/>
        <v>0</v>
      </c>
      <c r="BB1658" s="193">
        <f t="shared" si="889"/>
        <v>0</v>
      </c>
      <c r="BC1658" s="102">
        <f t="shared" si="890"/>
        <v>0</v>
      </c>
      <c r="BD1658" s="102">
        <f t="shared" si="891"/>
        <v>0</v>
      </c>
      <c r="BE1658" s="413" t="s">
        <v>69</v>
      </c>
    </row>
    <row r="1659" spans="1:57" s="65" customFormat="1" ht="12" customHeight="1" x14ac:dyDescent="0.2">
      <c r="A1659" s="43">
        <v>1644</v>
      </c>
      <c r="B1659" s="166"/>
      <c r="C1659" s="166"/>
      <c r="D1659" s="166"/>
      <c r="E1659" s="162"/>
      <c r="F1659" s="166"/>
      <c r="G1659" s="162"/>
      <c r="H1659" s="162"/>
      <c r="I1659" s="189">
        <f t="shared" si="870"/>
        <v>0</v>
      </c>
      <c r="J1659" s="195"/>
      <c r="K1659" s="162"/>
      <c r="L1659" s="168"/>
      <c r="M1659" s="75">
        <f>_xlfn.XLOOKUP(L1659,list_vat[Страна],list_vat[Ставка НДС %],0,0)</f>
        <v>0</v>
      </c>
      <c r="N1659" s="162">
        <f t="shared" si="871"/>
        <v>0</v>
      </c>
      <c r="O1659" s="169"/>
      <c r="P1659" s="74">
        <f t="shared" si="892"/>
        <v>0</v>
      </c>
      <c r="Q1659" s="162"/>
      <c r="R1659" s="162" t="str">
        <f t="shared" si="872"/>
        <v>введи курс</v>
      </c>
      <c r="S1659" s="196">
        <f t="shared" si="873"/>
        <v>0</v>
      </c>
      <c r="T1659" s="192">
        <f t="shared" si="874"/>
        <v>0</v>
      </c>
      <c r="U1659" s="76">
        <f t="shared" si="875"/>
        <v>0</v>
      </c>
      <c r="V1659" s="123">
        <f t="shared" si="876"/>
        <v>0</v>
      </c>
      <c r="W1659" s="191"/>
      <c r="X1659" s="170"/>
      <c r="Y1659" s="74">
        <f t="shared" si="861"/>
        <v>0</v>
      </c>
      <c r="Z1659" s="188"/>
      <c r="AA1659" s="130">
        <f t="shared" si="877"/>
        <v>0</v>
      </c>
      <c r="AB1659" s="74">
        <f t="shared" si="878"/>
        <v>0</v>
      </c>
      <c r="AC1659" s="356"/>
      <c r="AD1659" s="130" cm="1">
        <f t="array" ref="AD1659">IFERROR(ROUND((_xlfn.IFS(offer_sale_type="поставка",AB1659,offer_sale_type="транзит",S1659)*(1+AC1659))/E1659,2),0)</f>
        <v>0</v>
      </c>
      <c r="AE1659" s="74">
        <f t="shared" si="879"/>
        <v>0</v>
      </c>
      <c r="AF1659" s="123" cm="1">
        <f t="array" ref="AF1659">IFERROR(ROUND(_xlfn.IFS(offer_sale_type="поставка",AB1659,offer_sale_type="транзит",S1659)*AC1659,2),0)</f>
        <v>0</v>
      </c>
      <c r="AG1659" s="130">
        <f t="shared" si="862"/>
        <v>0</v>
      </c>
      <c r="AH1659" s="74">
        <f t="shared" si="863"/>
        <v>0</v>
      </c>
      <c r="AI1659" s="123">
        <f t="shared" si="864"/>
        <v>0</v>
      </c>
      <c r="AJ1659" s="118">
        <f t="shared" si="880"/>
        <v>0</v>
      </c>
      <c r="AK1659" s="74">
        <f t="shared" si="881"/>
        <v>0</v>
      </c>
      <c r="AL1659" s="174">
        <f t="shared" si="882"/>
        <v>0</v>
      </c>
      <c r="AM1659" s="175">
        <f t="shared" si="865"/>
        <v>0</v>
      </c>
      <c r="AN1659" s="130">
        <f t="shared" si="883"/>
        <v>0</v>
      </c>
      <c r="AO1659" s="74">
        <f t="shared" si="866"/>
        <v>0</v>
      </c>
      <c r="AP1659" s="123">
        <f t="shared" si="884"/>
        <v>0</v>
      </c>
      <c r="AQ1659" s="118">
        <f t="shared" si="867"/>
        <v>0</v>
      </c>
      <c r="AR1659" s="82" t="str">
        <f t="shared" si="885"/>
        <v>https://www.alta.ru/tnved/code//</v>
      </c>
      <c r="AS1659" s="157"/>
      <c r="AT1659" s="162"/>
      <c r="AU1659" s="74">
        <f t="shared" si="868"/>
        <v>0</v>
      </c>
      <c r="AV1659" s="157"/>
      <c r="AW1659" s="75">
        <f>_xlfn.IFNA(VLOOKUP(L1659,list_vat[],3,FALSE),0)</f>
        <v>0</v>
      </c>
      <c r="AX1659" s="74">
        <f t="shared" si="886"/>
        <v>0</v>
      </c>
      <c r="AY1659" s="74">
        <f t="shared" si="887"/>
        <v>0</v>
      </c>
      <c r="AZ1659" s="130">
        <f t="shared" si="888"/>
        <v>0</v>
      </c>
      <c r="BA1659" s="74">
        <f t="shared" si="869"/>
        <v>0</v>
      </c>
      <c r="BB1659" s="193">
        <f t="shared" si="889"/>
        <v>0</v>
      </c>
      <c r="BC1659" s="102">
        <f t="shared" si="890"/>
        <v>0</v>
      </c>
      <c r="BD1659" s="102">
        <f t="shared" si="891"/>
        <v>0</v>
      </c>
      <c r="BE1659" s="413" t="s">
        <v>69</v>
      </c>
    </row>
    <row r="1660" spans="1:57" s="65" customFormat="1" ht="12" customHeight="1" x14ac:dyDescent="0.2">
      <c r="A1660" s="43">
        <v>1645</v>
      </c>
      <c r="B1660" s="166"/>
      <c r="C1660" s="166"/>
      <c r="D1660" s="166"/>
      <c r="E1660" s="162"/>
      <c r="F1660" s="166"/>
      <c r="G1660" s="162"/>
      <c r="H1660" s="162"/>
      <c r="I1660" s="189">
        <f t="shared" si="870"/>
        <v>0</v>
      </c>
      <c r="J1660" s="195"/>
      <c r="K1660" s="162"/>
      <c r="L1660" s="168"/>
      <c r="M1660" s="75">
        <f>_xlfn.XLOOKUP(L1660,list_vat[Страна],list_vat[Ставка НДС %],0,0)</f>
        <v>0</v>
      </c>
      <c r="N1660" s="162">
        <f t="shared" si="871"/>
        <v>0</v>
      </c>
      <c r="O1660" s="169"/>
      <c r="P1660" s="74">
        <f t="shared" si="892"/>
        <v>0</v>
      </c>
      <c r="Q1660" s="162"/>
      <c r="R1660" s="162" t="str">
        <f t="shared" si="872"/>
        <v>введи курс</v>
      </c>
      <c r="S1660" s="196">
        <f t="shared" si="873"/>
        <v>0</v>
      </c>
      <c r="T1660" s="192">
        <f t="shared" si="874"/>
        <v>0</v>
      </c>
      <c r="U1660" s="76">
        <f t="shared" si="875"/>
        <v>0</v>
      </c>
      <c r="V1660" s="123">
        <f t="shared" si="876"/>
        <v>0</v>
      </c>
      <c r="W1660" s="191"/>
      <c r="X1660" s="170"/>
      <c r="Y1660" s="74">
        <f t="shared" si="861"/>
        <v>0</v>
      </c>
      <c r="Z1660" s="188"/>
      <c r="AA1660" s="130">
        <f t="shared" si="877"/>
        <v>0</v>
      </c>
      <c r="AB1660" s="74">
        <f t="shared" si="878"/>
        <v>0</v>
      </c>
      <c r="AC1660" s="356"/>
      <c r="AD1660" s="130" cm="1">
        <f t="array" ref="AD1660">IFERROR(ROUND((_xlfn.IFS(offer_sale_type="поставка",AB1660,offer_sale_type="транзит",S1660)*(1+AC1660))/E1660,2),0)</f>
        <v>0</v>
      </c>
      <c r="AE1660" s="74">
        <f t="shared" si="879"/>
        <v>0</v>
      </c>
      <c r="AF1660" s="123" cm="1">
        <f t="array" ref="AF1660">IFERROR(ROUND(_xlfn.IFS(offer_sale_type="поставка",AB1660,offer_sale_type="транзит",S1660)*AC1660,2),0)</f>
        <v>0</v>
      </c>
      <c r="AG1660" s="130">
        <f t="shared" si="862"/>
        <v>0</v>
      </c>
      <c r="AH1660" s="74">
        <f t="shared" si="863"/>
        <v>0</v>
      </c>
      <c r="AI1660" s="123">
        <f t="shared" si="864"/>
        <v>0</v>
      </c>
      <c r="AJ1660" s="118">
        <f t="shared" si="880"/>
        <v>0</v>
      </c>
      <c r="AK1660" s="74">
        <f t="shared" si="881"/>
        <v>0</v>
      </c>
      <c r="AL1660" s="174">
        <f t="shared" si="882"/>
        <v>0</v>
      </c>
      <c r="AM1660" s="175">
        <f t="shared" si="865"/>
        <v>0</v>
      </c>
      <c r="AN1660" s="130">
        <f t="shared" si="883"/>
        <v>0</v>
      </c>
      <c r="AO1660" s="74">
        <f t="shared" si="866"/>
        <v>0</v>
      </c>
      <c r="AP1660" s="123">
        <f t="shared" si="884"/>
        <v>0</v>
      </c>
      <c r="AQ1660" s="118">
        <f t="shared" si="867"/>
        <v>0</v>
      </c>
      <c r="AR1660" s="82" t="str">
        <f t="shared" si="885"/>
        <v>https://www.alta.ru/tnved/code//</v>
      </c>
      <c r="AS1660" s="157"/>
      <c r="AT1660" s="162"/>
      <c r="AU1660" s="74">
        <f t="shared" si="868"/>
        <v>0</v>
      </c>
      <c r="AV1660" s="157"/>
      <c r="AW1660" s="75">
        <f>_xlfn.IFNA(VLOOKUP(L1660,list_vat[],3,FALSE),0)</f>
        <v>0</v>
      </c>
      <c r="AX1660" s="74">
        <f t="shared" si="886"/>
        <v>0</v>
      </c>
      <c r="AY1660" s="74">
        <f t="shared" si="887"/>
        <v>0</v>
      </c>
      <c r="AZ1660" s="130">
        <f t="shared" si="888"/>
        <v>0</v>
      </c>
      <c r="BA1660" s="74">
        <f t="shared" si="869"/>
        <v>0</v>
      </c>
      <c r="BB1660" s="193">
        <f t="shared" si="889"/>
        <v>0</v>
      </c>
      <c r="BC1660" s="102">
        <f t="shared" si="890"/>
        <v>0</v>
      </c>
      <c r="BD1660" s="102">
        <f t="shared" si="891"/>
        <v>0</v>
      </c>
      <c r="BE1660" s="413" t="s">
        <v>69</v>
      </c>
    </row>
    <row r="1661" spans="1:57" s="65" customFormat="1" ht="12" customHeight="1" x14ac:dyDescent="0.2">
      <c r="A1661" s="43">
        <v>1646</v>
      </c>
      <c r="B1661" s="166"/>
      <c r="C1661" s="166"/>
      <c r="D1661" s="166"/>
      <c r="E1661" s="162"/>
      <c r="F1661" s="166"/>
      <c r="G1661" s="162"/>
      <c r="H1661" s="162"/>
      <c r="I1661" s="189">
        <f t="shared" si="870"/>
        <v>0</v>
      </c>
      <c r="J1661" s="195"/>
      <c r="K1661" s="162"/>
      <c r="L1661" s="168"/>
      <c r="M1661" s="75">
        <f>_xlfn.XLOOKUP(L1661,list_vat[Страна],list_vat[Ставка НДС %],0,0)</f>
        <v>0</v>
      </c>
      <c r="N1661" s="162">
        <f t="shared" si="871"/>
        <v>0</v>
      </c>
      <c r="O1661" s="169"/>
      <c r="P1661" s="74">
        <f t="shared" si="892"/>
        <v>0</v>
      </c>
      <c r="Q1661" s="162"/>
      <c r="R1661" s="162" t="str">
        <f t="shared" si="872"/>
        <v>введи курс</v>
      </c>
      <c r="S1661" s="196">
        <f t="shared" si="873"/>
        <v>0</v>
      </c>
      <c r="T1661" s="192">
        <f t="shared" si="874"/>
        <v>0</v>
      </c>
      <c r="U1661" s="76">
        <f t="shared" si="875"/>
        <v>0</v>
      </c>
      <c r="V1661" s="123">
        <f t="shared" si="876"/>
        <v>0</v>
      </c>
      <c r="W1661" s="191"/>
      <c r="X1661" s="170"/>
      <c r="Y1661" s="74">
        <f t="shared" si="861"/>
        <v>0</v>
      </c>
      <c r="Z1661" s="188"/>
      <c r="AA1661" s="130">
        <f t="shared" si="877"/>
        <v>0</v>
      </c>
      <c r="AB1661" s="74">
        <f t="shared" si="878"/>
        <v>0</v>
      </c>
      <c r="AC1661" s="356"/>
      <c r="AD1661" s="130" cm="1">
        <f t="array" ref="AD1661">IFERROR(ROUND((_xlfn.IFS(offer_sale_type="поставка",AB1661,offer_sale_type="транзит",S1661)*(1+AC1661))/E1661,2),0)</f>
        <v>0</v>
      </c>
      <c r="AE1661" s="74">
        <f t="shared" si="879"/>
        <v>0</v>
      </c>
      <c r="AF1661" s="123" cm="1">
        <f t="array" ref="AF1661">IFERROR(ROUND(_xlfn.IFS(offer_sale_type="поставка",AB1661,offer_sale_type="транзит",S1661)*AC1661,2),0)</f>
        <v>0</v>
      </c>
      <c r="AG1661" s="130">
        <f t="shared" si="862"/>
        <v>0</v>
      </c>
      <c r="AH1661" s="74">
        <f t="shared" si="863"/>
        <v>0</v>
      </c>
      <c r="AI1661" s="123">
        <f t="shared" si="864"/>
        <v>0</v>
      </c>
      <c r="AJ1661" s="118">
        <f t="shared" si="880"/>
        <v>0</v>
      </c>
      <c r="AK1661" s="74">
        <f t="shared" si="881"/>
        <v>0</v>
      </c>
      <c r="AL1661" s="174">
        <f t="shared" si="882"/>
        <v>0</v>
      </c>
      <c r="AM1661" s="175">
        <f t="shared" si="865"/>
        <v>0</v>
      </c>
      <c r="AN1661" s="130">
        <f t="shared" si="883"/>
        <v>0</v>
      </c>
      <c r="AO1661" s="74">
        <f t="shared" si="866"/>
        <v>0</v>
      </c>
      <c r="AP1661" s="123">
        <f t="shared" si="884"/>
        <v>0</v>
      </c>
      <c r="AQ1661" s="118">
        <f t="shared" si="867"/>
        <v>0</v>
      </c>
      <c r="AR1661" s="82" t="str">
        <f t="shared" si="885"/>
        <v>https://www.alta.ru/tnved/code//</v>
      </c>
      <c r="AS1661" s="157"/>
      <c r="AT1661" s="162"/>
      <c r="AU1661" s="74">
        <f t="shared" si="868"/>
        <v>0</v>
      </c>
      <c r="AV1661" s="157"/>
      <c r="AW1661" s="75">
        <f>_xlfn.IFNA(VLOOKUP(L1661,list_vat[],3,FALSE),0)</f>
        <v>0</v>
      </c>
      <c r="AX1661" s="74">
        <f t="shared" si="886"/>
        <v>0</v>
      </c>
      <c r="AY1661" s="74">
        <f t="shared" si="887"/>
        <v>0</v>
      </c>
      <c r="AZ1661" s="130">
        <f t="shared" si="888"/>
        <v>0</v>
      </c>
      <c r="BA1661" s="74">
        <f t="shared" si="869"/>
        <v>0</v>
      </c>
      <c r="BB1661" s="193">
        <f t="shared" si="889"/>
        <v>0</v>
      </c>
      <c r="BC1661" s="102">
        <f t="shared" si="890"/>
        <v>0</v>
      </c>
      <c r="BD1661" s="102">
        <f t="shared" si="891"/>
        <v>0</v>
      </c>
      <c r="BE1661" s="413" t="s">
        <v>69</v>
      </c>
    </row>
    <row r="1662" spans="1:57" s="65" customFormat="1" ht="12" customHeight="1" x14ac:dyDescent="0.2">
      <c r="A1662" s="43">
        <v>1647</v>
      </c>
      <c r="B1662" s="166"/>
      <c r="C1662" s="166"/>
      <c r="D1662" s="166"/>
      <c r="E1662" s="162"/>
      <c r="F1662" s="166"/>
      <c r="G1662" s="162"/>
      <c r="H1662" s="162"/>
      <c r="I1662" s="189">
        <f t="shared" si="870"/>
        <v>0</v>
      </c>
      <c r="J1662" s="195"/>
      <c r="K1662" s="162"/>
      <c r="L1662" s="168"/>
      <c r="M1662" s="75">
        <f>_xlfn.XLOOKUP(L1662,list_vat[Страна],list_vat[Ставка НДС %],0,0)</f>
        <v>0</v>
      </c>
      <c r="N1662" s="162">
        <f t="shared" si="871"/>
        <v>0</v>
      </c>
      <c r="O1662" s="169"/>
      <c r="P1662" s="74">
        <f t="shared" si="892"/>
        <v>0</v>
      </c>
      <c r="Q1662" s="162"/>
      <c r="R1662" s="162" t="str">
        <f t="shared" si="872"/>
        <v>введи курс</v>
      </c>
      <c r="S1662" s="196">
        <f t="shared" si="873"/>
        <v>0</v>
      </c>
      <c r="T1662" s="192">
        <f t="shared" si="874"/>
        <v>0</v>
      </c>
      <c r="U1662" s="76">
        <f t="shared" si="875"/>
        <v>0</v>
      </c>
      <c r="V1662" s="123">
        <f t="shared" si="876"/>
        <v>0</v>
      </c>
      <c r="W1662" s="191"/>
      <c r="X1662" s="170"/>
      <c r="Y1662" s="74">
        <f t="shared" si="861"/>
        <v>0</v>
      </c>
      <c r="Z1662" s="188"/>
      <c r="AA1662" s="130">
        <f t="shared" si="877"/>
        <v>0</v>
      </c>
      <c r="AB1662" s="74">
        <f t="shared" si="878"/>
        <v>0</v>
      </c>
      <c r="AC1662" s="356"/>
      <c r="AD1662" s="130" cm="1">
        <f t="array" ref="AD1662">IFERROR(ROUND((_xlfn.IFS(offer_sale_type="поставка",AB1662,offer_sale_type="транзит",S1662)*(1+AC1662))/E1662,2),0)</f>
        <v>0</v>
      </c>
      <c r="AE1662" s="74">
        <f t="shared" si="879"/>
        <v>0</v>
      </c>
      <c r="AF1662" s="123" cm="1">
        <f t="array" ref="AF1662">IFERROR(ROUND(_xlfn.IFS(offer_sale_type="поставка",AB1662,offer_sale_type="транзит",S1662)*AC1662,2),0)</f>
        <v>0</v>
      </c>
      <c r="AG1662" s="130">
        <f t="shared" si="862"/>
        <v>0</v>
      </c>
      <c r="AH1662" s="74">
        <f t="shared" si="863"/>
        <v>0</v>
      </c>
      <c r="AI1662" s="123">
        <f t="shared" si="864"/>
        <v>0</v>
      </c>
      <c r="AJ1662" s="118">
        <f t="shared" si="880"/>
        <v>0</v>
      </c>
      <c r="AK1662" s="74">
        <f t="shared" si="881"/>
        <v>0</v>
      </c>
      <c r="AL1662" s="174">
        <f t="shared" si="882"/>
        <v>0</v>
      </c>
      <c r="AM1662" s="175">
        <f t="shared" si="865"/>
        <v>0</v>
      </c>
      <c r="AN1662" s="130">
        <f t="shared" si="883"/>
        <v>0</v>
      </c>
      <c r="AO1662" s="74">
        <f t="shared" si="866"/>
        <v>0</v>
      </c>
      <c r="AP1662" s="123">
        <f t="shared" si="884"/>
        <v>0</v>
      </c>
      <c r="AQ1662" s="118">
        <f t="shared" si="867"/>
        <v>0</v>
      </c>
      <c r="AR1662" s="82" t="str">
        <f t="shared" si="885"/>
        <v>https://www.alta.ru/tnved/code//</v>
      </c>
      <c r="AS1662" s="157"/>
      <c r="AT1662" s="162"/>
      <c r="AU1662" s="74">
        <f t="shared" si="868"/>
        <v>0</v>
      </c>
      <c r="AV1662" s="157"/>
      <c r="AW1662" s="75">
        <f>_xlfn.IFNA(VLOOKUP(L1662,list_vat[],3,FALSE),0)</f>
        <v>0</v>
      </c>
      <c r="AX1662" s="74">
        <f t="shared" si="886"/>
        <v>0</v>
      </c>
      <c r="AY1662" s="74">
        <f t="shared" si="887"/>
        <v>0</v>
      </c>
      <c r="AZ1662" s="130">
        <f t="shared" si="888"/>
        <v>0</v>
      </c>
      <c r="BA1662" s="74">
        <f t="shared" si="869"/>
        <v>0</v>
      </c>
      <c r="BB1662" s="193">
        <f t="shared" si="889"/>
        <v>0</v>
      </c>
      <c r="BC1662" s="102">
        <f t="shared" si="890"/>
        <v>0</v>
      </c>
      <c r="BD1662" s="102">
        <f t="shared" si="891"/>
        <v>0</v>
      </c>
      <c r="BE1662" s="413" t="s">
        <v>69</v>
      </c>
    </row>
    <row r="1663" spans="1:57" s="65" customFormat="1" ht="12" customHeight="1" x14ac:dyDescent="0.2">
      <c r="A1663" s="43">
        <v>1648</v>
      </c>
      <c r="B1663" s="166"/>
      <c r="C1663" s="166"/>
      <c r="D1663" s="166"/>
      <c r="E1663" s="162"/>
      <c r="F1663" s="166"/>
      <c r="G1663" s="162"/>
      <c r="H1663" s="162"/>
      <c r="I1663" s="189">
        <f t="shared" si="870"/>
        <v>0</v>
      </c>
      <c r="J1663" s="195"/>
      <c r="K1663" s="162"/>
      <c r="L1663" s="168"/>
      <c r="M1663" s="75">
        <f>_xlfn.XLOOKUP(L1663,list_vat[Страна],list_vat[Ставка НДС %],0,0)</f>
        <v>0</v>
      </c>
      <c r="N1663" s="162">
        <f t="shared" si="871"/>
        <v>0</v>
      </c>
      <c r="O1663" s="169"/>
      <c r="P1663" s="74">
        <f t="shared" si="892"/>
        <v>0</v>
      </c>
      <c r="Q1663" s="162"/>
      <c r="R1663" s="162" t="str">
        <f t="shared" si="872"/>
        <v>введи курс</v>
      </c>
      <c r="S1663" s="196">
        <f t="shared" si="873"/>
        <v>0</v>
      </c>
      <c r="T1663" s="192">
        <f t="shared" si="874"/>
        <v>0</v>
      </c>
      <c r="U1663" s="76">
        <f t="shared" si="875"/>
        <v>0</v>
      </c>
      <c r="V1663" s="123">
        <f t="shared" si="876"/>
        <v>0</v>
      </c>
      <c r="W1663" s="191"/>
      <c r="X1663" s="170"/>
      <c r="Y1663" s="74">
        <f t="shared" si="861"/>
        <v>0</v>
      </c>
      <c r="Z1663" s="188"/>
      <c r="AA1663" s="130">
        <f t="shared" si="877"/>
        <v>0</v>
      </c>
      <c r="AB1663" s="74">
        <f t="shared" si="878"/>
        <v>0</v>
      </c>
      <c r="AC1663" s="356"/>
      <c r="AD1663" s="130" cm="1">
        <f t="array" ref="AD1663">IFERROR(ROUND((_xlfn.IFS(offer_sale_type="поставка",AB1663,offer_sale_type="транзит",S1663)*(1+AC1663))/E1663,2),0)</f>
        <v>0</v>
      </c>
      <c r="AE1663" s="74">
        <f t="shared" si="879"/>
        <v>0</v>
      </c>
      <c r="AF1663" s="123" cm="1">
        <f t="array" ref="AF1663">IFERROR(ROUND(_xlfn.IFS(offer_sale_type="поставка",AB1663,offer_sale_type="транзит",S1663)*AC1663,2),0)</f>
        <v>0</v>
      </c>
      <c r="AG1663" s="130">
        <f t="shared" si="862"/>
        <v>0</v>
      </c>
      <c r="AH1663" s="74">
        <f t="shared" si="863"/>
        <v>0</v>
      </c>
      <c r="AI1663" s="123">
        <f t="shared" si="864"/>
        <v>0</v>
      </c>
      <c r="AJ1663" s="118">
        <f t="shared" si="880"/>
        <v>0</v>
      </c>
      <c r="AK1663" s="74">
        <f t="shared" si="881"/>
        <v>0</v>
      </c>
      <c r="AL1663" s="174">
        <f t="shared" si="882"/>
        <v>0</v>
      </c>
      <c r="AM1663" s="175">
        <f t="shared" si="865"/>
        <v>0</v>
      </c>
      <c r="AN1663" s="130">
        <f t="shared" si="883"/>
        <v>0</v>
      </c>
      <c r="AO1663" s="74">
        <f t="shared" si="866"/>
        <v>0</v>
      </c>
      <c r="AP1663" s="123">
        <f t="shared" si="884"/>
        <v>0</v>
      </c>
      <c r="AQ1663" s="118">
        <f t="shared" si="867"/>
        <v>0</v>
      </c>
      <c r="AR1663" s="82" t="str">
        <f t="shared" si="885"/>
        <v>https://www.alta.ru/tnved/code//</v>
      </c>
      <c r="AS1663" s="157"/>
      <c r="AT1663" s="162"/>
      <c r="AU1663" s="74">
        <f t="shared" si="868"/>
        <v>0</v>
      </c>
      <c r="AV1663" s="157"/>
      <c r="AW1663" s="75">
        <f>_xlfn.IFNA(VLOOKUP(L1663,list_vat[],3,FALSE),0)</f>
        <v>0</v>
      </c>
      <c r="AX1663" s="74">
        <f t="shared" si="886"/>
        <v>0</v>
      </c>
      <c r="AY1663" s="74">
        <f t="shared" si="887"/>
        <v>0</v>
      </c>
      <c r="AZ1663" s="130">
        <f t="shared" si="888"/>
        <v>0</v>
      </c>
      <c r="BA1663" s="74">
        <f t="shared" si="869"/>
        <v>0</v>
      </c>
      <c r="BB1663" s="193">
        <f t="shared" si="889"/>
        <v>0</v>
      </c>
      <c r="BC1663" s="102">
        <f t="shared" si="890"/>
        <v>0</v>
      </c>
      <c r="BD1663" s="102">
        <f t="shared" si="891"/>
        <v>0</v>
      </c>
      <c r="BE1663" s="413" t="s">
        <v>69</v>
      </c>
    </row>
    <row r="1664" spans="1:57" s="65" customFormat="1" ht="12" customHeight="1" x14ac:dyDescent="0.2">
      <c r="A1664" s="43">
        <v>1649</v>
      </c>
      <c r="B1664" s="166"/>
      <c r="C1664" s="166"/>
      <c r="D1664" s="166"/>
      <c r="E1664" s="162"/>
      <c r="F1664" s="166"/>
      <c r="G1664" s="162"/>
      <c r="H1664" s="162"/>
      <c r="I1664" s="189">
        <f t="shared" si="870"/>
        <v>0</v>
      </c>
      <c r="J1664" s="195"/>
      <c r="K1664" s="162"/>
      <c r="L1664" s="168"/>
      <c r="M1664" s="75">
        <f>_xlfn.XLOOKUP(L1664,list_vat[Страна],list_vat[Ставка НДС %],0,0)</f>
        <v>0</v>
      </c>
      <c r="N1664" s="162">
        <f t="shared" si="871"/>
        <v>0</v>
      </c>
      <c r="O1664" s="169"/>
      <c r="P1664" s="74">
        <f t="shared" si="892"/>
        <v>0</v>
      </c>
      <c r="Q1664" s="162"/>
      <c r="R1664" s="162" t="str">
        <f t="shared" si="872"/>
        <v>введи курс</v>
      </c>
      <c r="S1664" s="196">
        <f t="shared" si="873"/>
        <v>0</v>
      </c>
      <c r="T1664" s="192">
        <f t="shared" si="874"/>
        <v>0</v>
      </c>
      <c r="U1664" s="76">
        <f t="shared" si="875"/>
        <v>0</v>
      </c>
      <c r="V1664" s="123">
        <f t="shared" si="876"/>
        <v>0</v>
      </c>
      <c r="W1664" s="191"/>
      <c r="X1664" s="170"/>
      <c r="Y1664" s="74">
        <f t="shared" si="861"/>
        <v>0</v>
      </c>
      <c r="Z1664" s="188"/>
      <c r="AA1664" s="130">
        <f t="shared" si="877"/>
        <v>0</v>
      </c>
      <c r="AB1664" s="74">
        <f t="shared" si="878"/>
        <v>0</v>
      </c>
      <c r="AC1664" s="356"/>
      <c r="AD1664" s="130" cm="1">
        <f t="array" ref="AD1664">IFERROR(ROUND((_xlfn.IFS(offer_sale_type="поставка",AB1664,offer_sale_type="транзит",S1664)*(1+AC1664))/E1664,2),0)</f>
        <v>0</v>
      </c>
      <c r="AE1664" s="74">
        <f t="shared" si="879"/>
        <v>0</v>
      </c>
      <c r="AF1664" s="123" cm="1">
        <f t="array" ref="AF1664">IFERROR(ROUND(_xlfn.IFS(offer_sale_type="поставка",AB1664,offer_sale_type="транзит",S1664)*AC1664,2),0)</f>
        <v>0</v>
      </c>
      <c r="AG1664" s="130">
        <f t="shared" si="862"/>
        <v>0</v>
      </c>
      <c r="AH1664" s="74">
        <f t="shared" si="863"/>
        <v>0</v>
      </c>
      <c r="AI1664" s="123">
        <f t="shared" si="864"/>
        <v>0</v>
      </c>
      <c r="AJ1664" s="118">
        <f t="shared" si="880"/>
        <v>0</v>
      </c>
      <c r="AK1664" s="74">
        <f t="shared" si="881"/>
        <v>0</v>
      </c>
      <c r="AL1664" s="174">
        <f t="shared" si="882"/>
        <v>0</v>
      </c>
      <c r="AM1664" s="175">
        <f t="shared" si="865"/>
        <v>0</v>
      </c>
      <c r="AN1664" s="130">
        <f t="shared" si="883"/>
        <v>0</v>
      </c>
      <c r="AO1664" s="74">
        <f t="shared" si="866"/>
        <v>0</v>
      </c>
      <c r="AP1664" s="123">
        <f t="shared" si="884"/>
        <v>0</v>
      </c>
      <c r="AQ1664" s="118">
        <f t="shared" si="867"/>
        <v>0</v>
      </c>
      <c r="AR1664" s="82" t="str">
        <f t="shared" si="885"/>
        <v>https://www.alta.ru/tnved/code//</v>
      </c>
      <c r="AS1664" s="157"/>
      <c r="AT1664" s="162"/>
      <c r="AU1664" s="74">
        <f t="shared" si="868"/>
        <v>0</v>
      </c>
      <c r="AV1664" s="157"/>
      <c r="AW1664" s="75">
        <f>_xlfn.IFNA(VLOOKUP(L1664,list_vat[],3,FALSE),0)</f>
        <v>0</v>
      </c>
      <c r="AX1664" s="74">
        <f t="shared" si="886"/>
        <v>0</v>
      </c>
      <c r="AY1664" s="74">
        <f t="shared" si="887"/>
        <v>0</v>
      </c>
      <c r="AZ1664" s="130">
        <f t="shared" si="888"/>
        <v>0</v>
      </c>
      <c r="BA1664" s="74">
        <f t="shared" si="869"/>
        <v>0</v>
      </c>
      <c r="BB1664" s="193">
        <f t="shared" si="889"/>
        <v>0</v>
      </c>
      <c r="BC1664" s="102">
        <f t="shared" si="890"/>
        <v>0</v>
      </c>
      <c r="BD1664" s="102">
        <f t="shared" si="891"/>
        <v>0</v>
      </c>
      <c r="BE1664" s="413" t="s">
        <v>69</v>
      </c>
    </row>
    <row r="1665" spans="1:57" s="65" customFormat="1" ht="12" customHeight="1" x14ac:dyDescent="0.2">
      <c r="A1665" s="43">
        <v>1650</v>
      </c>
      <c r="B1665" s="166"/>
      <c r="C1665" s="166"/>
      <c r="D1665" s="166"/>
      <c r="E1665" s="162"/>
      <c r="F1665" s="166"/>
      <c r="G1665" s="162"/>
      <c r="H1665" s="162"/>
      <c r="I1665" s="189">
        <f t="shared" si="870"/>
        <v>0</v>
      </c>
      <c r="J1665" s="195"/>
      <c r="K1665" s="162"/>
      <c r="L1665" s="168"/>
      <c r="M1665" s="75">
        <f>_xlfn.XLOOKUP(L1665,list_vat[Страна],list_vat[Ставка НДС %],0,0)</f>
        <v>0</v>
      </c>
      <c r="N1665" s="162">
        <f t="shared" si="871"/>
        <v>0</v>
      </c>
      <c r="O1665" s="169"/>
      <c r="P1665" s="74">
        <f t="shared" si="892"/>
        <v>0</v>
      </c>
      <c r="Q1665" s="162"/>
      <c r="R1665" s="162" t="str">
        <f t="shared" si="872"/>
        <v>введи курс</v>
      </c>
      <c r="S1665" s="196">
        <f t="shared" si="873"/>
        <v>0</v>
      </c>
      <c r="T1665" s="192">
        <f t="shared" si="874"/>
        <v>0</v>
      </c>
      <c r="U1665" s="76">
        <f t="shared" si="875"/>
        <v>0</v>
      </c>
      <c r="V1665" s="123">
        <f t="shared" si="876"/>
        <v>0</v>
      </c>
      <c r="W1665" s="191"/>
      <c r="X1665" s="170"/>
      <c r="Y1665" s="74">
        <f t="shared" si="861"/>
        <v>0</v>
      </c>
      <c r="Z1665" s="188"/>
      <c r="AA1665" s="130">
        <f t="shared" si="877"/>
        <v>0</v>
      </c>
      <c r="AB1665" s="74">
        <f t="shared" si="878"/>
        <v>0</v>
      </c>
      <c r="AC1665" s="356"/>
      <c r="AD1665" s="130" cm="1">
        <f t="array" ref="AD1665">IFERROR(ROUND((_xlfn.IFS(offer_sale_type="поставка",AB1665,offer_sale_type="транзит",S1665)*(1+AC1665))/E1665,2),0)</f>
        <v>0</v>
      </c>
      <c r="AE1665" s="74">
        <f t="shared" si="879"/>
        <v>0</v>
      </c>
      <c r="AF1665" s="123" cm="1">
        <f t="array" ref="AF1665">IFERROR(ROUND(_xlfn.IFS(offer_sale_type="поставка",AB1665,offer_sale_type="транзит",S1665)*AC1665,2),0)</f>
        <v>0</v>
      </c>
      <c r="AG1665" s="130">
        <f t="shared" si="862"/>
        <v>0</v>
      </c>
      <c r="AH1665" s="74">
        <f t="shared" si="863"/>
        <v>0</v>
      </c>
      <c r="AI1665" s="123">
        <f t="shared" si="864"/>
        <v>0</v>
      </c>
      <c r="AJ1665" s="118">
        <f t="shared" si="880"/>
        <v>0</v>
      </c>
      <c r="AK1665" s="74">
        <f t="shared" si="881"/>
        <v>0</v>
      </c>
      <c r="AL1665" s="174">
        <f t="shared" si="882"/>
        <v>0</v>
      </c>
      <c r="AM1665" s="175">
        <f t="shared" si="865"/>
        <v>0</v>
      </c>
      <c r="AN1665" s="130">
        <f t="shared" si="883"/>
        <v>0</v>
      </c>
      <c r="AO1665" s="74">
        <f t="shared" si="866"/>
        <v>0</v>
      </c>
      <c r="AP1665" s="123">
        <f t="shared" si="884"/>
        <v>0</v>
      </c>
      <c r="AQ1665" s="118">
        <f t="shared" si="867"/>
        <v>0</v>
      </c>
      <c r="AR1665" s="82" t="str">
        <f t="shared" si="885"/>
        <v>https://www.alta.ru/tnved/code//</v>
      </c>
      <c r="AS1665" s="157"/>
      <c r="AT1665" s="162"/>
      <c r="AU1665" s="74">
        <f t="shared" si="868"/>
        <v>0</v>
      </c>
      <c r="AV1665" s="157"/>
      <c r="AW1665" s="75">
        <f>_xlfn.IFNA(VLOOKUP(L1665,list_vat[],3,FALSE),0)</f>
        <v>0</v>
      </c>
      <c r="AX1665" s="74">
        <f t="shared" si="886"/>
        <v>0</v>
      </c>
      <c r="AY1665" s="74">
        <f t="shared" si="887"/>
        <v>0</v>
      </c>
      <c r="AZ1665" s="130">
        <f t="shared" si="888"/>
        <v>0</v>
      </c>
      <c r="BA1665" s="74">
        <f t="shared" si="869"/>
        <v>0</v>
      </c>
      <c r="BB1665" s="193">
        <f t="shared" si="889"/>
        <v>0</v>
      </c>
      <c r="BC1665" s="102">
        <f t="shared" si="890"/>
        <v>0</v>
      </c>
      <c r="BD1665" s="102">
        <f t="shared" si="891"/>
        <v>0</v>
      </c>
      <c r="BE1665" s="413" t="s">
        <v>69</v>
      </c>
    </row>
    <row r="1666" spans="1:57" s="65" customFormat="1" ht="12" customHeight="1" x14ac:dyDescent="0.2">
      <c r="A1666" s="43">
        <v>1651</v>
      </c>
      <c r="B1666" s="166"/>
      <c r="C1666" s="166"/>
      <c r="D1666" s="166"/>
      <c r="E1666" s="162"/>
      <c r="F1666" s="166"/>
      <c r="G1666" s="162"/>
      <c r="H1666" s="162"/>
      <c r="I1666" s="189">
        <f t="shared" si="870"/>
        <v>0</v>
      </c>
      <c r="J1666" s="195"/>
      <c r="K1666" s="162"/>
      <c r="L1666" s="168"/>
      <c r="M1666" s="75">
        <f>_xlfn.XLOOKUP(L1666,list_vat[Страна],list_vat[Ставка НДС %],0,0)</f>
        <v>0</v>
      </c>
      <c r="N1666" s="162">
        <f t="shared" si="871"/>
        <v>0</v>
      </c>
      <c r="O1666" s="169"/>
      <c r="P1666" s="74">
        <f t="shared" si="892"/>
        <v>0</v>
      </c>
      <c r="Q1666" s="162"/>
      <c r="R1666" s="162" t="str">
        <f t="shared" si="872"/>
        <v>введи курс</v>
      </c>
      <c r="S1666" s="196">
        <f t="shared" si="873"/>
        <v>0</v>
      </c>
      <c r="T1666" s="192">
        <f t="shared" si="874"/>
        <v>0</v>
      </c>
      <c r="U1666" s="76">
        <f t="shared" si="875"/>
        <v>0</v>
      </c>
      <c r="V1666" s="123">
        <f t="shared" si="876"/>
        <v>0</v>
      </c>
      <c r="W1666" s="191"/>
      <c r="X1666" s="170"/>
      <c r="Y1666" s="74">
        <f t="shared" si="861"/>
        <v>0</v>
      </c>
      <c r="Z1666" s="188"/>
      <c r="AA1666" s="130">
        <f t="shared" si="877"/>
        <v>0</v>
      </c>
      <c r="AB1666" s="74">
        <f t="shared" si="878"/>
        <v>0</v>
      </c>
      <c r="AC1666" s="356"/>
      <c r="AD1666" s="130" cm="1">
        <f t="array" ref="AD1666">IFERROR(ROUND((_xlfn.IFS(offer_sale_type="поставка",AB1666,offer_sale_type="транзит",S1666)*(1+AC1666))/E1666,2),0)</f>
        <v>0</v>
      </c>
      <c r="AE1666" s="74">
        <f t="shared" si="879"/>
        <v>0</v>
      </c>
      <c r="AF1666" s="123" cm="1">
        <f t="array" ref="AF1666">IFERROR(ROUND(_xlfn.IFS(offer_sale_type="поставка",AB1666,offer_sale_type="транзит",S1666)*AC1666,2),0)</f>
        <v>0</v>
      </c>
      <c r="AG1666" s="130">
        <f t="shared" si="862"/>
        <v>0</v>
      </c>
      <c r="AH1666" s="74">
        <f t="shared" si="863"/>
        <v>0</v>
      </c>
      <c r="AI1666" s="123">
        <f t="shared" si="864"/>
        <v>0</v>
      </c>
      <c r="AJ1666" s="118">
        <f t="shared" si="880"/>
        <v>0</v>
      </c>
      <c r="AK1666" s="74">
        <f t="shared" si="881"/>
        <v>0</v>
      </c>
      <c r="AL1666" s="174">
        <f t="shared" si="882"/>
        <v>0</v>
      </c>
      <c r="AM1666" s="175">
        <f t="shared" si="865"/>
        <v>0</v>
      </c>
      <c r="AN1666" s="130">
        <f t="shared" si="883"/>
        <v>0</v>
      </c>
      <c r="AO1666" s="74">
        <f t="shared" si="866"/>
        <v>0</v>
      </c>
      <c r="AP1666" s="123">
        <f t="shared" si="884"/>
        <v>0</v>
      </c>
      <c r="AQ1666" s="118">
        <f t="shared" si="867"/>
        <v>0</v>
      </c>
      <c r="AR1666" s="82" t="str">
        <f t="shared" si="885"/>
        <v>https://www.alta.ru/tnved/code//</v>
      </c>
      <c r="AS1666" s="157"/>
      <c r="AT1666" s="162"/>
      <c r="AU1666" s="74">
        <f t="shared" si="868"/>
        <v>0</v>
      </c>
      <c r="AV1666" s="157"/>
      <c r="AW1666" s="75">
        <f>_xlfn.IFNA(VLOOKUP(L1666,list_vat[],3,FALSE),0)</f>
        <v>0</v>
      </c>
      <c r="AX1666" s="74">
        <f t="shared" si="886"/>
        <v>0</v>
      </c>
      <c r="AY1666" s="74">
        <f t="shared" si="887"/>
        <v>0</v>
      </c>
      <c r="AZ1666" s="130">
        <f t="shared" si="888"/>
        <v>0</v>
      </c>
      <c r="BA1666" s="74">
        <f t="shared" si="869"/>
        <v>0</v>
      </c>
      <c r="BB1666" s="193">
        <f t="shared" si="889"/>
        <v>0</v>
      </c>
      <c r="BC1666" s="102">
        <f t="shared" si="890"/>
        <v>0</v>
      </c>
      <c r="BD1666" s="102">
        <f t="shared" si="891"/>
        <v>0</v>
      </c>
      <c r="BE1666" s="413" t="s">
        <v>69</v>
      </c>
    </row>
    <row r="1667" spans="1:57" s="65" customFormat="1" ht="12" customHeight="1" x14ac:dyDescent="0.2">
      <c r="A1667" s="43">
        <v>1652</v>
      </c>
      <c r="B1667" s="166"/>
      <c r="C1667" s="166"/>
      <c r="D1667" s="166"/>
      <c r="E1667" s="162"/>
      <c r="F1667" s="166"/>
      <c r="G1667" s="162"/>
      <c r="H1667" s="162"/>
      <c r="I1667" s="189">
        <f t="shared" si="870"/>
        <v>0</v>
      </c>
      <c r="J1667" s="195"/>
      <c r="K1667" s="162"/>
      <c r="L1667" s="168"/>
      <c r="M1667" s="75">
        <f>_xlfn.XLOOKUP(L1667,list_vat[Страна],list_vat[Ставка НДС %],0,0)</f>
        <v>0</v>
      </c>
      <c r="N1667" s="162">
        <f t="shared" si="871"/>
        <v>0</v>
      </c>
      <c r="O1667" s="169"/>
      <c r="P1667" s="74">
        <f t="shared" si="892"/>
        <v>0</v>
      </c>
      <c r="Q1667" s="162"/>
      <c r="R1667" s="162" t="str">
        <f t="shared" si="872"/>
        <v>введи курс</v>
      </c>
      <c r="S1667" s="196">
        <f t="shared" si="873"/>
        <v>0</v>
      </c>
      <c r="T1667" s="192">
        <f t="shared" si="874"/>
        <v>0</v>
      </c>
      <c r="U1667" s="76">
        <f t="shared" si="875"/>
        <v>0</v>
      </c>
      <c r="V1667" s="123">
        <f t="shared" si="876"/>
        <v>0</v>
      </c>
      <c r="W1667" s="191"/>
      <c r="X1667" s="170"/>
      <c r="Y1667" s="74">
        <f t="shared" si="861"/>
        <v>0</v>
      </c>
      <c r="Z1667" s="188"/>
      <c r="AA1667" s="130">
        <f t="shared" si="877"/>
        <v>0</v>
      </c>
      <c r="AB1667" s="74">
        <f t="shared" si="878"/>
        <v>0</v>
      </c>
      <c r="AC1667" s="356"/>
      <c r="AD1667" s="130" cm="1">
        <f t="array" ref="AD1667">IFERROR(ROUND((_xlfn.IFS(offer_sale_type="поставка",AB1667,offer_sale_type="транзит",S1667)*(1+AC1667))/E1667,2),0)</f>
        <v>0</v>
      </c>
      <c r="AE1667" s="74">
        <f t="shared" si="879"/>
        <v>0</v>
      </c>
      <c r="AF1667" s="123" cm="1">
        <f t="array" ref="AF1667">IFERROR(ROUND(_xlfn.IFS(offer_sale_type="поставка",AB1667,offer_sale_type="транзит",S1667)*AC1667,2),0)</f>
        <v>0</v>
      </c>
      <c r="AG1667" s="130">
        <f t="shared" si="862"/>
        <v>0</v>
      </c>
      <c r="AH1667" s="74">
        <f t="shared" si="863"/>
        <v>0</v>
      </c>
      <c r="AI1667" s="123">
        <f t="shared" si="864"/>
        <v>0</v>
      </c>
      <c r="AJ1667" s="118">
        <f t="shared" si="880"/>
        <v>0</v>
      </c>
      <c r="AK1667" s="74">
        <f t="shared" si="881"/>
        <v>0</v>
      </c>
      <c r="AL1667" s="174">
        <f t="shared" si="882"/>
        <v>0</v>
      </c>
      <c r="AM1667" s="175">
        <f t="shared" si="865"/>
        <v>0</v>
      </c>
      <c r="AN1667" s="130">
        <f t="shared" si="883"/>
        <v>0</v>
      </c>
      <c r="AO1667" s="74">
        <f t="shared" si="866"/>
        <v>0</v>
      </c>
      <c r="AP1667" s="123">
        <f t="shared" si="884"/>
        <v>0</v>
      </c>
      <c r="AQ1667" s="118">
        <f t="shared" si="867"/>
        <v>0</v>
      </c>
      <c r="AR1667" s="82" t="str">
        <f t="shared" si="885"/>
        <v>https://www.alta.ru/tnved/code//</v>
      </c>
      <c r="AS1667" s="157"/>
      <c r="AT1667" s="162"/>
      <c r="AU1667" s="74">
        <f t="shared" si="868"/>
        <v>0</v>
      </c>
      <c r="AV1667" s="157"/>
      <c r="AW1667" s="75">
        <f>_xlfn.IFNA(VLOOKUP(L1667,list_vat[],3,FALSE),0)</f>
        <v>0</v>
      </c>
      <c r="AX1667" s="74">
        <f t="shared" si="886"/>
        <v>0</v>
      </c>
      <c r="AY1667" s="74">
        <f t="shared" si="887"/>
        <v>0</v>
      </c>
      <c r="AZ1667" s="130">
        <f t="shared" si="888"/>
        <v>0</v>
      </c>
      <c r="BA1667" s="74">
        <f t="shared" si="869"/>
        <v>0</v>
      </c>
      <c r="BB1667" s="193">
        <f t="shared" si="889"/>
        <v>0</v>
      </c>
      <c r="BC1667" s="102">
        <f t="shared" si="890"/>
        <v>0</v>
      </c>
      <c r="BD1667" s="102">
        <f t="shared" si="891"/>
        <v>0</v>
      </c>
      <c r="BE1667" s="413" t="s">
        <v>69</v>
      </c>
    </row>
    <row r="1668" spans="1:57" s="65" customFormat="1" ht="12" customHeight="1" x14ac:dyDescent="0.2">
      <c r="A1668" s="43">
        <v>1653</v>
      </c>
      <c r="B1668" s="166"/>
      <c r="C1668" s="166"/>
      <c r="D1668" s="166"/>
      <c r="E1668" s="162"/>
      <c r="F1668" s="166"/>
      <c r="G1668" s="162"/>
      <c r="H1668" s="162"/>
      <c r="I1668" s="189">
        <f t="shared" si="870"/>
        <v>0</v>
      </c>
      <c r="J1668" s="195"/>
      <c r="K1668" s="162"/>
      <c r="L1668" s="168"/>
      <c r="M1668" s="75">
        <f>_xlfn.XLOOKUP(L1668,list_vat[Страна],list_vat[Ставка НДС %],0,0)</f>
        <v>0</v>
      </c>
      <c r="N1668" s="162">
        <f t="shared" si="871"/>
        <v>0</v>
      </c>
      <c r="O1668" s="169"/>
      <c r="P1668" s="74">
        <f t="shared" si="892"/>
        <v>0</v>
      </c>
      <c r="Q1668" s="162"/>
      <c r="R1668" s="162" t="str">
        <f t="shared" si="872"/>
        <v>введи курс</v>
      </c>
      <c r="S1668" s="196">
        <f t="shared" si="873"/>
        <v>0</v>
      </c>
      <c r="T1668" s="192">
        <f t="shared" si="874"/>
        <v>0</v>
      </c>
      <c r="U1668" s="76">
        <f t="shared" si="875"/>
        <v>0</v>
      </c>
      <c r="V1668" s="123">
        <f t="shared" si="876"/>
        <v>0</v>
      </c>
      <c r="W1668" s="191"/>
      <c r="X1668" s="170"/>
      <c r="Y1668" s="74">
        <f t="shared" si="861"/>
        <v>0</v>
      </c>
      <c r="Z1668" s="188"/>
      <c r="AA1668" s="130">
        <f t="shared" si="877"/>
        <v>0</v>
      </c>
      <c r="AB1668" s="74">
        <f t="shared" si="878"/>
        <v>0</v>
      </c>
      <c r="AC1668" s="356"/>
      <c r="AD1668" s="130" cm="1">
        <f t="array" ref="AD1668">IFERROR(ROUND((_xlfn.IFS(offer_sale_type="поставка",AB1668,offer_sale_type="транзит",S1668)*(1+AC1668))/E1668,2),0)</f>
        <v>0</v>
      </c>
      <c r="AE1668" s="74">
        <f t="shared" si="879"/>
        <v>0</v>
      </c>
      <c r="AF1668" s="123" cm="1">
        <f t="array" ref="AF1668">IFERROR(ROUND(_xlfn.IFS(offer_sale_type="поставка",AB1668,offer_sale_type="транзит",S1668)*AC1668,2),0)</f>
        <v>0</v>
      </c>
      <c r="AG1668" s="130">
        <f t="shared" si="862"/>
        <v>0</v>
      </c>
      <c r="AH1668" s="74">
        <f t="shared" si="863"/>
        <v>0</v>
      </c>
      <c r="AI1668" s="123">
        <f t="shared" si="864"/>
        <v>0</v>
      </c>
      <c r="AJ1668" s="118">
        <f t="shared" si="880"/>
        <v>0</v>
      </c>
      <c r="AK1668" s="74">
        <f t="shared" si="881"/>
        <v>0</v>
      </c>
      <c r="AL1668" s="174">
        <f t="shared" si="882"/>
        <v>0</v>
      </c>
      <c r="AM1668" s="175">
        <f t="shared" si="865"/>
        <v>0</v>
      </c>
      <c r="AN1668" s="130">
        <f t="shared" si="883"/>
        <v>0</v>
      </c>
      <c r="AO1668" s="74">
        <f t="shared" si="866"/>
        <v>0</v>
      </c>
      <c r="AP1668" s="123">
        <f t="shared" si="884"/>
        <v>0</v>
      </c>
      <c r="AQ1668" s="118">
        <f t="shared" si="867"/>
        <v>0</v>
      </c>
      <c r="AR1668" s="82" t="str">
        <f t="shared" si="885"/>
        <v>https://www.alta.ru/tnved/code//</v>
      </c>
      <c r="AS1668" s="157"/>
      <c r="AT1668" s="162"/>
      <c r="AU1668" s="74">
        <f t="shared" si="868"/>
        <v>0</v>
      </c>
      <c r="AV1668" s="157"/>
      <c r="AW1668" s="75">
        <f>_xlfn.IFNA(VLOOKUP(L1668,list_vat[],3,FALSE),0)</f>
        <v>0</v>
      </c>
      <c r="AX1668" s="74">
        <f t="shared" si="886"/>
        <v>0</v>
      </c>
      <c r="AY1668" s="74">
        <f t="shared" si="887"/>
        <v>0</v>
      </c>
      <c r="AZ1668" s="130">
        <f t="shared" si="888"/>
        <v>0</v>
      </c>
      <c r="BA1668" s="74">
        <f t="shared" si="869"/>
        <v>0</v>
      </c>
      <c r="BB1668" s="193">
        <f t="shared" si="889"/>
        <v>0</v>
      </c>
      <c r="BC1668" s="102">
        <f t="shared" si="890"/>
        <v>0</v>
      </c>
      <c r="BD1668" s="102">
        <f t="shared" si="891"/>
        <v>0</v>
      </c>
      <c r="BE1668" s="413" t="s">
        <v>69</v>
      </c>
    </row>
    <row r="1669" spans="1:57" s="65" customFormat="1" ht="12" customHeight="1" x14ac:dyDescent="0.2">
      <c r="A1669" s="43">
        <v>1654</v>
      </c>
      <c r="B1669" s="166"/>
      <c r="C1669" s="166"/>
      <c r="D1669" s="166"/>
      <c r="E1669" s="162"/>
      <c r="F1669" s="166"/>
      <c r="G1669" s="162"/>
      <c r="H1669" s="162"/>
      <c r="I1669" s="189">
        <f t="shared" si="870"/>
        <v>0</v>
      </c>
      <c r="J1669" s="195"/>
      <c r="K1669" s="162"/>
      <c r="L1669" s="168"/>
      <c r="M1669" s="75">
        <f>_xlfn.XLOOKUP(L1669,list_vat[Страна],list_vat[Ставка НДС %],0,0)</f>
        <v>0</v>
      </c>
      <c r="N1669" s="162">
        <f t="shared" si="871"/>
        <v>0</v>
      </c>
      <c r="O1669" s="169"/>
      <c r="P1669" s="74">
        <f t="shared" si="892"/>
        <v>0</v>
      </c>
      <c r="Q1669" s="162"/>
      <c r="R1669" s="162" t="str">
        <f t="shared" si="872"/>
        <v>введи курс</v>
      </c>
      <c r="S1669" s="196">
        <f t="shared" si="873"/>
        <v>0</v>
      </c>
      <c r="T1669" s="192">
        <f t="shared" si="874"/>
        <v>0</v>
      </c>
      <c r="U1669" s="76">
        <f t="shared" si="875"/>
        <v>0</v>
      </c>
      <c r="V1669" s="123">
        <f t="shared" si="876"/>
        <v>0</v>
      </c>
      <c r="W1669" s="191"/>
      <c r="X1669" s="170"/>
      <c r="Y1669" s="74">
        <f t="shared" si="861"/>
        <v>0</v>
      </c>
      <c r="Z1669" s="188"/>
      <c r="AA1669" s="130">
        <f t="shared" si="877"/>
        <v>0</v>
      </c>
      <c r="AB1669" s="74">
        <f t="shared" si="878"/>
        <v>0</v>
      </c>
      <c r="AC1669" s="356"/>
      <c r="AD1669" s="130" cm="1">
        <f t="array" ref="AD1669">IFERROR(ROUND((_xlfn.IFS(offer_sale_type="поставка",AB1669,offer_sale_type="транзит",S1669)*(1+AC1669))/E1669,2),0)</f>
        <v>0</v>
      </c>
      <c r="AE1669" s="74">
        <f t="shared" si="879"/>
        <v>0</v>
      </c>
      <c r="AF1669" s="123" cm="1">
        <f t="array" ref="AF1669">IFERROR(ROUND(_xlfn.IFS(offer_sale_type="поставка",AB1669,offer_sale_type="транзит",S1669)*AC1669,2),0)</f>
        <v>0</v>
      </c>
      <c r="AG1669" s="130">
        <f t="shared" si="862"/>
        <v>0</v>
      </c>
      <c r="AH1669" s="74">
        <f t="shared" si="863"/>
        <v>0</v>
      </c>
      <c r="AI1669" s="123">
        <f t="shared" si="864"/>
        <v>0</v>
      </c>
      <c r="AJ1669" s="118">
        <f t="shared" si="880"/>
        <v>0</v>
      </c>
      <c r="AK1669" s="74">
        <f t="shared" si="881"/>
        <v>0</v>
      </c>
      <c r="AL1669" s="174">
        <f t="shared" si="882"/>
        <v>0</v>
      </c>
      <c r="AM1669" s="175">
        <f t="shared" si="865"/>
        <v>0</v>
      </c>
      <c r="AN1669" s="130">
        <f t="shared" si="883"/>
        <v>0</v>
      </c>
      <c r="AO1669" s="74">
        <f t="shared" si="866"/>
        <v>0</v>
      </c>
      <c r="AP1669" s="123">
        <f t="shared" si="884"/>
        <v>0</v>
      </c>
      <c r="AQ1669" s="118">
        <f t="shared" si="867"/>
        <v>0</v>
      </c>
      <c r="AR1669" s="82" t="str">
        <f t="shared" si="885"/>
        <v>https://www.alta.ru/tnved/code//</v>
      </c>
      <c r="AS1669" s="157"/>
      <c r="AT1669" s="162"/>
      <c r="AU1669" s="74">
        <f t="shared" si="868"/>
        <v>0</v>
      </c>
      <c r="AV1669" s="157"/>
      <c r="AW1669" s="75">
        <f>_xlfn.IFNA(VLOOKUP(L1669,list_vat[],3,FALSE),0)</f>
        <v>0</v>
      </c>
      <c r="AX1669" s="74">
        <f t="shared" si="886"/>
        <v>0</v>
      </c>
      <c r="AY1669" s="74">
        <f t="shared" si="887"/>
        <v>0</v>
      </c>
      <c r="AZ1669" s="130">
        <f t="shared" si="888"/>
        <v>0</v>
      </c>
      <c r="BA1669" s="74">
        <f t="shared" si="869"/>
        <v>0</v>
      </c>
      <c r="BB1669" s="193">
        <f t="shared" si="889"/>
        <v>0</v>
      </c>
      <c r="BC1669" s="102">
        <f t="shared" si="890"/>
        <v>0</v>
      </c>
      <c r="BD1669" s="102">
        <f t="shared" si="891"/>
        <v>0</v>
      </c>
      <c r="BE1669" s="413" t="s">
        <v>69</v>
      </c>
    </row>
    <row r="1670" spans="1:57" s="65" customFormat="1" ht="12" customHeight="1" x14ac:dyDescent="0.2">
      <c r="A1670" s="43">
        <v>1655</v>
      </c>
      <c r="B1670" s="166"/>
      <c r="C1670" s="166"/>
      <c r="D1670" s="166"/>
      <c r="E1670" s="162"/>
      <c r="F1670" s="166"/>
      <c r="G1670" s="162"/>
      <c r="H1670" s="162"/>
      <c r="I1670" s="189">
        <f t="shared" si="870"/>
        <v>0</v>
      </c>
      <c r="J1670" s="195"/>
      <c r="K1670" s="162"/>
      <c r="L1670" s="168"/>
      <c r="M1670" s="75">
        <f>_xlfn.XLOOKUP(L1670,list_vat[Страна],list_vat[Ставка НДС %],0,0)</f>
        <v>0</v>
      </c>
      <c r="N1670" s="162">
        <f t="shared" si="871"/>
        <v>0</v>
      </c>
      <c r="O1670" s="169"/>
      <c r="P1670" s="74">
        <f t="shared" si="892"/>
        <v>0</v>
      </c>
      <c r="Q1670" s="162"/>
      <c r="R1670" s="162" t="str">
        <f t="shared" si="872"/>
        <v>введи курс</v>
      </c>
      <c r="S1670" s="196">
        <f t="shared" si="873"/>
        <v>0</v>
      </c>
      <c r="T1670" s="192">
        <f t="shared" si="874"/>
        <v>0</v>
      </c>
      <c r="U1670" s="76">
        <f t="shared" si="875"/>
        <v>0</v>
      </c>
      <c r="V1670" s="123">
        <f t="shared" si="876"/>
        <v>0</v>
      </c>
      <c r="W1670" s="191"/>
      <c r="X1670" s="170"/>
      <c r="Y1670" s="74">
        <f t="shared" si="861"/>
        <v>0</v>
      </c>
      <c r="Z1670" s="188"/>
      <c r="AA1670" s="130">
        <f t="shared" si="877"/>
        <v>0</v>
      </c>
      <c r="AB1670" s="74">
        <f t="shared" si="878"/>
        <v>0</v>
      </c>
      <c r="AC1670" s="356"/>
      <c r="AD1670" s="130" cm="1">
        <f t="array" ref="AD1670">IFERROR(ROUND((_xlfn.IFS(offer_sale_type="поставка",AB1670,offer_sale_type="транзит",S1670)*(1+AC1670))/E1670,2),0)</f>
        <v>0</v>
      </c>
      <c r="AE1670" s="74">
        <f t="shared" si="879"/>
        <v>0</v>
      </c>
      <c r="AF1670" s="123" cm="1">
        <f t="array" ref="AF1670">IFERROR(ROUND(_xlfn.IFS(offer_sale_type="поставка",AB1670,offer_sale_type="транзит",S1670)*AC1670,2),0)</f>
        <v>0</v>
      </c>
      <c r="AG1670" s="130">
        <f t="shared" si="862"/>
        <v>0</v>
      </c>
      <c r="AH1670" s="74">
        <f t="shared" si="863"/>
        <v>0</v>
      </c>
      <c r="AI1670" s="123">
        <f t="shared" si="864"/>
        <v>0</v>
      </c>
      <c r="AJ1670" s="118">
        <f t="shared" si="880"/>
        <v>0</v>
      </c>
      <c r="AK1670" s="74">
        <f t="shared" si="881"/>
        <v>0</v>
      </c>
      <c r="AL1670" s="174">
        <f t="shared" si="882"/>
        <v>0</v>
      </c>
      <c r="AM1670" s="175">
        <f t="shared" si="865"/>
        <v>0</v>
      </c>
      <c r="AN1670" s="130">
        <f t="shared" si="883"/>
        <v>0</v>
      </c>
      <c r="AO1670" s="74">
        <f t="shared" si="866"/>
        <v>0</v>
      </c>
      <c r="AP1670" s="123">
        <f t="shared" si="884"/>
        <v>0</v>
      </c>
      <c r="AQ1670" s="118">
        <f t="shared" si="867"/>
        <v>0</v>
      </c>
      <c r="AR1670" s="82" t="str">
        <f t="shared" si="885"/>
        <v>https://www.alta.ru/tnved/code//</v>
      </c>
      <c r="AS1670" s="157"/>
      <c r="AT1670" s="162"/>
      <c r="AU1670" s="74">
        <f t="shared" si="868"/>
        <v>0</v>
      </c>
      <c r="AV1670" s="157"/>
      <c r="AW1670" s="75">
        <f>_xlfn.IFNA(VLOOKUP(L1670,list_vat[],3,FALSE),0)</f>
        <v>0</v>
      </c>
      <c r="AX1670" s="74">
        <f t="shared" si="886"/>
        <v>0</v>
      </c>
      <c r="AY1670" s="74">
        <f t="shared" si="887"/>
        <v>0</v>
      </c>
      <c r="AZ1670" s="130">
        <f t="shared" si="888"/>
        <v>0</v>
      </c>
      <c r="BA1670" s="74">
        <f t="shared" si="869"/>
        <v>0</v>
      </c>
      <c r="BB1670" s="193">
        <f t="shared" si="889"/>
        <v>0</v>
      </c>
      <c r="BC1670" s="102">
        <f t="shared" si="890"/>
        <v>0</v>
      </c>
      <c r="BD1670" s="102">
        <f t="shared" si="891"/>
        <v>0</v>
      </c>
      <c r="BE1670" s="413" t="s">
        <v>69</v>
      </c>
    </row>
    <row r="1671" spans="1:57" s="65" customFormat="1" ht="12" customHeight="1" x14ac:dyDescent="0.2">
      <c r="A1671" s="43">
        <v>1656</v>
      </c>
      <c r="B1671" s="166"/>
      <c r="C1671" s="166"/>
      <c r="D1671" s="166"/>
      <c r="E1671" s="162"/>
      <c r="F1671" s="166"/>
      <c r="G1671" s="162"/>
      <c r="H1671" s="162"/>
      <c r="I1671" s="189">
        <f t="shared" si="870"/>
        <v>0</v>
      </c>
      <c r="J1671" s="195"/>
      <c r="K1671" s="162"/>
      <c r="L1671" s="168"/>
      <c r="M1671" s="75">
        <f>_xlfn.XLOOKUP(L1671,list_vat[Страна],list_vat[Ставка НДС %],0,0)</f>
        <v>0</v>
      </c>
      <c r="N1671" s="162">
        <f t="shared" si="871"/>
        <v>0</v>
      </c>
      <c r="O1671" s="169"/>
      <c r="P1671" s="74">
        <f t="shared" si="892"/>
        <v>0</v>
      </c>
      <c r="Q1671" s="162"/>
      <c r="R1671" s="162" t="str">
        <f t="shared" si="872"/>
        <v>введи курс</v>
      </c>
      <c r="S1671" s="196">
        <f t="shared" si="873"/>
        <v>0</v>
      </c>
      <c r="T1671" s="192">
        <f t="shared" si="874"/>
        <v>0</v>
      </c>
      <c r="U1671" s="76">
        <f t="shared" si="875"/>
        <v>0</v>
      </c>
      <c r="V1671" s="123">
        <f t="shared" si="876"/>
        <v>0</v>
      </c>
      <c r="W1671" s="191"/>
      <c r="X1671" s="170"/>
      <c r="Y1671" s="74">
        <f t="shared" si="861"/>
        <v>0</v>
      </c>
      <c r="Z1671" s="188"/>
      <c r="AA1671" s="130">
        <f t="shared" si="877"/>
        <v>0</v>
      </c>
      <c r="AB1671" s="74">
        <f t="shared" si="878"/>
        <v>0</v>
      </c>
      <c r="AC1671" s="356"/>
      <c r="AD1671" s="130" cm="1">
        <f t="array" ref="AD1671">IFERROR(ROUND((_xlfn.IFS(offer_sale_type="поставка",AB1671,offer_sale_type="транзит",S1671)*(1+AC1671))/E1671,2),0)</f>
        <v>0</v>
      </c>
      <c r="AE1671" s="74">
        <f t="shared" si="879"/>
        <v>0</v>
      </c>
      <c r="AF1671" s="123" cm="1">
        <f t="array" ref="AF1671">IFERROR(ROUND(_xlfn.IFS(offer_sale_type="поставка",AB1671,offer_sale_type="транзит",S1671)*AC1671,2),0)</f>
        <v>0</v>
      </c>
      <c r="AG1671" s="130">
        <f t="shared" si="862"/>
        <v>0</v>
      </c>
      <c r="AH1671" s="74">
        <f t="shared" si="863"/>
        <v>0</v>
      </c>
      <c r="AI1671" s="123">
        <f t="shared" si="864"/>
        <v>0</v>
      </c>
      <c r="AJ1671" s="118">
        <f t="shared" si="880"/>
        <v>0</v>
      </c>
      <c r="AK1671" s="74">
        <f t="shared" si="881"/>
        <v>0</v>
      </c>
      <c r="AL1671" s="174">
        <f t="shared" si="882"/>
        <v>0</v>
      </c>
      <c r="AM1671" s="175">
        <f t="shared" si="865"/>
        <v>0</v>
      </c>
      <c r="AN1671" s="130">
        <f t="shared" si="883"/>
        <v>0</v>
      </c>
      <c r="AO1671" s="74">
        <f t="shared" si="866"/>
        <v>0</v>
      </c>
      <c r="AP1671" s="123">
        <f t="shared" si="884"/>
        <v>0</v>
      </c>
      <c r="AQ1671" s="118">
        <f t="shared" si="867"/>
        <v>0</v>
      </c>
      <c r="AR1671" s="82" t="str">
        <f t="shared" si="885"/>
        <v>https://www.alta.ru/tnved/code//</v>
      </c>
      <c r="AS1671" s="157"/>
      <c r="AT1671" s="162"/>
      <c r="AU1671" s="74">
        <f t="shared" si="868"/>
        <v>0</v>
      </c>
      <c r="AV1671" s="157"/>
      <c r="AW1671" s="75">
        <f>_xlfn.IFNA(VLOOKUP(L1671,list_vat[],3,FALSE),0)</f>
        <v>0</v>
      </c>
      <c r="AX1671" s="74">
        <f t="shared" si="886"/>
        <v>0</v>
      </c>
      <c r="AY1671" s="74">
        <f t="shared" si="887"/>
        <v>0</v>
      </c>
      <c r="AZ1671" s="130">
        <f t="shared" si="888"/>
        <v>0</v>
      </c>
      <c r="BA1671" s="74">
        <f t="shared" si="869"/>
        <v>0</v>
      </c>
      <c r="BB1671" s="193">
        <f t="shared" si="889"/>
        <v>0</v>
      </c>
      <c r="BC1671" s="102">
        <f t="shared" si="890"/>
        <v>0</v>
      </c>
      <c r="BD1671" s="102">
        <f t="shared" si="891"/>
        <v>0</v>
      </c>
      <c r="BE1671" s="413" t="s">
        <v>69</v>
      </c>
    </row>
    <row r="1672" spans="1:57" s="65" customFormat="1" ht="12" customHeight="1" x14ac:dyDescent="0.2">
      <c r="A1672" s="43">
        <v>1657</v>
      </c>
      <c r="B1672" s="166"/>
      <c r="C1672" s="166"/>
      <c r="D1672" s="166"/>
      <c r="E1672" s="162"/>
      <c r="F1672" s="166"/>
      <c r="G1672" s="162"/>
      <c r="H1672" s="162"/>
      <c r="I1672" s="189">
        <f t="shared" si="870"/>
        <v>0</v>
      </c>
      <c r="J1672" s="195"/>
      <c r="K1672" s="162"/>
      <c r="L1672" s="168"/>
      <c r="M1672" s="75">
        <f>_xlfn.XLOOKUP(L1672,list_vat[Страна],list_vat[Ставка НДС %],0,0)</f>
        <v>0</v>
      </c>
      <c r="N1672" s="162">
        <f t="shared" si="871"/>
        <v>0</v>
      </c>
      <c r="O1672" s="169"/>
      <c r="P1672" s="74">
        <f t="shared" si="892"/>
        <v>0</v>
      </c>
      <c r="Q1672" s="162"/>
      <c r="R1672" s="162" t="str">
        <f t="shared" si="872"/>
        <v>введи курс</v>
      </c>
      <c r="S1672" s="196">
        <f t="shared" si="873"/>
        <v>0</v>
      </c>
      <c r="T1672" s="192">
        <f t="shared" si="874"/>
        <v>0</v>
      </c>
      <c r="U1672" s="76">
        <f t="shared" si="875"/>
        <v>0</v>
      </c>
      <c r="V1672" s="123">
        <f t="shared" si="876"/>
        <v>0</v>
      </c>
      <c r="W1672" s="191"/>
      <c r="X1672" s="170"/>
      <c r="Y1672" s="74">
        <f t="shared" si="861"/>
        <v>0</v>
      </c>
      <c r="Z1672" s="188"/>
      <c r="AA1672" s="130">
        <f t="shared" si="877"/>
        <v>0</v>
      </c>
      <c r="AB1672" s="74">
        <f t="shared" si="878"/>
        <v>0</v>
      </c>
      <c r="AC1672" s="356"/>
      <c r="AD1672" s="130" cm="1">
        <f t="array" ref="AD1672">IFERROR(ROUND((_xlfn.IFS(offer_sale_type="поставка",AB1672,offer_sale_type="транзит",S1672)*(1+AC1672))/E1672,2),0)</f>
        <v>0</v>
      </c>
      <c r="AE1672" s="74">
        <f t="shared" si="879"/>
        <v>0</v>
      </c>
      <c r="AF1672" s="123" cm="1">
        <f t="array" ref="AF1672">IFERROR(ROUND(_xlfn.IFS(offer_sale_type="поставка",AB1672,offer_sale_type="транзит",S1672)*AC1672,2),0)</f>
        <v>0</v>
      </c>
      <c r="AG1672" s="130">
        <f t="shared" si="862"/>
        <v>0</v>
      </c>
      <c r="AH1672" s="74">
        <f t="shared" si="863"/>
        <v>0</v>
      </c>
      <c r="AI1672" s="123">
        <f t="shared" si="864"/>
        <v>0</v>
      </c>
      <c r="AJ1672" s="118">
        <f t="shared" si="880"/>
        <v>0</v>
      </c>
      <c r="AK1672" s="74">
        <f t="shared" si="881"/>
        <v>0</v>
      </c>
      <c r="AL1672" s="174">
        <f t="shared" si="882"/>
        <v>0</v>
      </c>
      <c r="AM1672" s="175">
        <f t="shared" si="865"/>
        <v>0</v>
      </c>
      <c r="AN1672" s="130">
        <f t="shared" si="883"/>
        <v>0</v>
      </c>
      <c r="AO1672" s="74">
        <f t="shared" si="866"/>
        <v>0</v>
      </c>
      <c r="AP1672" s="123">
        <f t="shared" si="884"/>
        <v>0</v>
      </c>
      <c r="AQ1672" s="118">
        <f t="shared" si="867"/>
        <v>0</v>
      </c>
      <c r="AR1672" s="82" t="str">
        <f t="shared" si="885"/>
        <v>https://www.alta.ru/tnved/code//</v>
      </c>
      <c r="AS1672" s="157"/>
      <c r="AT1672" s="162"/>
      <c r="AU1672" s="74">
        <f t="shared" si="868"/>
        <v>0</v>
      </c>
      <c r="AV1672" s="157"/>
      <c r="AW1672" s="75">
        <f>_xlfn.IFNA(VLOOKUP(L1672,list_vat[],3,FALSE),0)</f>
        <v>0</v>
      </c>
      <c r="AX1672" s="74">
        <f t="shared" si="886"/>
        <v>0</v>
      </c>
      <c r="AY1672" s="74">
        <f t="shared" si="887"/>
        <v>0</v>
      </c>
      <c r="AZ1672" s="130">
        <f t="shared" si="888"/>
        <v>0</v>
      </c>
      <c r="BA1672" s="74">
        <f t="shared" si="869"/>
        <v>0</v>
      </c>
      <c r="BB1672" s="193">
        <f t="shared" si="889"/>
        <v>0</v>
      </c>
      <c r="BC1672" s="102">
        <f t="shared" si="890"/>
        <v>0</v>
      </c>
      <c r="BD1672" s="102">
        <f t="shared" si="891"/>
        <v>0</v>
      </c>
      <c r="BE1672" s="413" t="s">
        <v>69</v>
      </c>
    </row>
    <row r="1673" spans="1:57" s="65" customFormat="1" ht="12" customHeight="1" x14ac:dyDescent="0.2">
      <c r="A1673" s="43">
        <v>1658</v>
      </c>
      <c r="B1673" s="166"/>
      <c r="C1673" s="166"/>
      <c r="D1673" s="166"/>
      <c r="E1673" s="162"/>
      <c r="F1673" s="166"/>
      <c r="G1673" s="162"/>
      <c r="H1673" s="162"/>
      <c r="I1673" s="189">
        <f t="shared" si="870"/>
        <v>0</v>
      </c>
      <c r="J1673" s="195"/>
      <c r="K1673" s="162"/>
      <c r="L1673" s="168"/>
      <c r="M1673" s="75">
        <f>_xlfn.XLOOKUP(L1673,list_vat[Страна],list_vat[Ставка НДС %],0,0)</f>
        <v>0</v>
      </c>
      <c r="N1673" s="162">
        <f t="shared" si="871"/>
        <v>0</v>
      </c>
      <c r="O1673" s="169"/>
      <c r="P1673" s="74">
        <f t="shared" si="892"/>
        <v>0</v>
      </c>
      <c r="Q1673" s="162"/>
      <c r="R1673" s="162" t="str">
        <f t="shared" si="872"/>
        <v>введи курс</v>
      </c>
      <c r="S1673" s="196">
        <f t="shared" si="873"/>
        <v>0</v>
      </c>
      <c r="T1673" s="192">
        <f t="shared" si="874"/>
        <v>0</v>
      </c>
      <c r="U1673" s="76">
        <f t="shared" si="875"/>
        <v>0</v>
      </c>
      <c r="V1673" s="123">
        <f t="shared" si="876"/>
        <v>0</v>
      </c>
      <c r="W1673" s="191"/>
      <c r="X1673" s="170"/>
      <c r="Y1673" s="74">
        <f t="shared" si="861"/>
        <v>0</v>
      </c>
      <c r="Z1673" s="188"/>
      <c r="AA1673" s="130">
        <f t="shared" si="877"/>
        <v>0</v>
      </c>
      <c r="AB1673" s="74">
        <f t="shared" si="878"/>
        <v>0</v>
      </c>
      <c r="AC1673" s="356"/>
      <c r="AD1673" s="130" cm="1">
        <f t="array" ref="AD1673">IFERROR(ROUND((_xlfn.IFS(offer_sale_type="поставка",AB1673,offer_sale_type="транзит",S1673)*(1+AC1673))/E1673,2),0)</f>
        <v>0</v>
      </c>
      <c r="AE1673" s="74">
        <f t="shared" si="879"/>
        <v>0</v>
      </c>
      <c r="AF1673" s="123" cm="1">
        <f t="array" ref="AF1673">IFERROR(ROUND(_xlfn.IFS(offer_sale_type="поставка",AB1673,offer_sale_type="транзит",S1673)*AC1673,2),0)</f>
        <v>0</v>
      </c>
      <c r="AG1673" s="130">
        <f t="shared" si="862"/>
        <v>0</v>
      </c>
      <c r="AH1673" s="74">
        <f t="shared" si="863"/>
        <v>0</v>
      </c>
      <c r="AI1673" s="123">
        <f t="shared" si="864"/>
        <v>0</v>
      </c>
      <c r="AJ1673" s="118">
        <f t="shared" si="880"/>
        <v>0</v>
      </c>
      <c r="AK1673" s="74">
        <f t="shared" si="881"/>
        <v>0</v>
      </c>
      <c r="AL1673" s="174">
        <f t="shared" si="882"/>
        <v>0</v>
      </c>
      <c r="AM1673" s="175">
        <f t="shared" si="865"/>
        <v>0</v>
      </c>
      <c r="AN1673" s="130">
        <f t="shared" si="883"/>
        <v>0</v>
      </c>
      <c r="AO1673" s="74">
        <f t="shared" si="866"/>
        <v>0</v>
      </c>
      <c r="AP1673" s="123">
        <f t="shared" si="884"/>
        <v>0</v>
      </c>
      <c r="AQ1673" s="118">
        <f t="shared" si="867"/>
        <v>0</v>
      </c>
      <c r="AR1673" s="82" t="str">
        <f t="shared" si="885"/>
        <v>https://www.alta.ru/tnved/code//</v>
      </c>
      <c r="AS1673" s="157"/>
      <c r="AT1673" s="162"/>
      <c r="AU1673" s="74">
        <f t="shared" si="868"/>
        <v>0</v>
      </c>
      <c r="AV1673" s="157"/>
      <c r="AW1673" s="75">
        <f>_xlfn.IFNA(VLOOKUP(L1673,list_vat[],3,FALSE),0)</f>
        <v>0</v>
      </c>
      <c r="AX1673" s="74">
        <f t="shared" si="886"/>
        <v>0</v>
      </c>
      <c r="AY1673" s="74">
        <f t="shared" si="887"/>
        <v>0</v>
      </c>
      <c r="AZ1673" s="130">
        <f t="shared" si="888"/>
        <v>0</v>
      </c>
      <c r="BA1673" s="74">
        <f t="shared" si="869"/>
        <v>0</v>
      </c>
      <c r="BB1673" s="193">
        <f t="shared" si="889"/>
        <v>0</v>
      </c>
      <c r="BC1673" s="102">
        <f t="shared" si="890"/>
        <v>0</v>
      </c>
      <c r="BD1673" s="102">
        <f t="shared" si="891"/>
        <v>0</v>
      </c>
      <c r="BE1673" s="413" t="s">
        <v>69</v>
      </c>
    </row>
    <row r="1674" spans="1:57" s="65" customFormat="1" ht="12" customHeight="1" x14ac:dyDescent="0.2">
      <c r="A1674" s="43">
        <v>1659</v>
      </c>
      <c r="B1674" s="166"/>
      <c r="C1674" s="166"/>
      <c r="D1674" s="166"/>
      <c r="E1674" s="162"/>
      <c r="F1674" s="166"/>
      <c r="G1674" s="162"/>
      <c r="H1674" s="162"/>
      <c r="I1674" s="189">
        <f t="shared" si="870"/>
        <v>0</v>
      </c>
      <c r="J1674" s="195"/>
      <c r="K1674" s="162"/>
      <c r="L1674" s="168"/>
      <c r="M1674" s="75">
        <f>_xlfn.XLOOKUP(L1674,list_vat[Страна],list_vat[Ставка НДС %],0,0)</f>
        <v>0</v>
      </c>
      <c r="N1674" s="162">
        <f t="shared" si="871"/>
        <v>0</v>
      </c>
      <c r="O1674" s="169"/>
      <c r="P1674" s="74">
        <f t="shared" si="892"/>
        <v>0</v>
      </c>
      <c r="Q1674" s="162"/>
      <c r="R1674" s="162" t="str">
        <f t="shared" si="872"/>
        <v>введи курс</v>
      </c>
      <c r="S1674" s="196">
        <f t="shared" si="873"/>
        <v>0</v>
      </c>
      <c r="T1674" s="192">
        <f t="shared" si="874"/>
        <v>0</v>
      </c>
      <c r="U1674" s="76">
        <f t="shared" si="875"/>
        <v>0</v>
      </c>
      <c r="V1674" s="123">
        <f t="shared" si="876"/>
        <v>0</v>
      </c>
      <c r="W1674" s="191"/>
      <c r="X1674" s="170"/>
      <c r="Y1674" s="74">
        <f t="shared" si="861"/>
        <v>0</v>
      </c>
      <c r="Z1674" s="188"/>
      <c r="AA1674" s="130">
        <f t="shared" si="877"/>
        <v>0</v>
      </c>
      <c r="AB1674" s="74">
        <f t="shared" si="878"/>
        <v>0</v>
      </c>
      <c r="AC1674" s="356"/>
      <c r="AD1674" s="130" cm="1">
        <f t="array" ref="AD1674">IFERROR(ROUND((_xlfn.IFS(offer_sale_type="поставка",AB1674,offer_sale_type="транзит",S1674)*(1+AC1674))/E1674,2),0)</f>
        <v>0</v>
      </c>
      <c r="AE1674" s="74">
        <f t="shared" si="879"/>
        <v>0</v>
      </c>
      <c r="AF1674" s="123" cm="1">
        <f t="array" ref="AF1674">IFERROR(ROUND(_xlfn.IFS(offer_sale_type="поставка",AB1674,offer_sale_type="транзит",S1674)*AC1674,2),0)</f>
        <v>0</v>
      </c>
      <c r="AG1674" s="130">
        <f t="shared" si="862"/>
        <v>0</v>
      </c>
      <c r="AH1674" s="74">
        <f t="shared" si="863"/>
        <v>0</v>
      </c>
      <c r="AI1674" s="123">
        <f t="shared" si="864"/>
        <v>0</v>
      </c>
      <c r="AJ1674" s="118">
        <f t="shared" si="880"/>
        <v>0</v>
      </c>
      <c r="AK1674" s="74">
        <f t="shared" si="881"/>
        <v>0</v>
      </c>
      <c r="AL1674" s="174">
        <f t="shared" si="882"/>
        <v>0</v>
      </c>
      <c r="AM1674" s="175">
        <f t="shared" si="865"/>
        <v>0</v>
      </c>
      <c r="AN1674" s="130">
        <f t="shared" si="883"/>
        <v>0</v>
      </c>
      <c r="AO1674" s="74">
        <f t="shared" si="866"/>
        <v>0</v>
      </c>
      <c r="AP1674" s="123">
        <f t="shared" si="884"/>
        <v>0</v>
      </c>
      <c r="AQ1674" s="118">
        <f t="shared" si="867"/>
        <v>0</v>
      </c>
      <c r="AR1674" s="82" t="str">
        <f t="shared" si="885"/>
        <v>https://www.alta.ru/tnved/code//</v>
      </c>
      <c r="AS1674" s="157"/>
      <c r="AT1674" s="162"/>
      <c r="AU1674" s="74">
        <f t="shared" si="868"/>
        <v>0</v>
      </c>
      <c r="AV1674" s="157"/>
      <c r="AW1674" s="75">
        <f>_xlfn.IFNA(VLOOKUP(L1674,list_vat[],3,FALSE),0)</f>
        <v>0</v>
      </c>
      <c r="AX1674" s="74">
        <f t="shared" si="886"/>
        <v>0</v>
      </c>
      <c r="AY1674" s="74">
        <f t="shared" si="887"/>
        <v>0</v>
      </c>
      <c r="AZ1674" s="130">
        <f t="shared" si="888"/>
        <v>0</v>
      </c>
      <c r="BA1674" s="74">
        <f t="shared" si="869"/>
        <v>0</v>
      </c>
      <c r="BB1674" s="193">
        <f t="shared" si="889"/>
        <v>0</v>
      </c>
      <c r="BC1674" s="102">
        <f t="shared" si="890"/>
        <v>0</v>
      </c>
      <c r="BD1674" s="102">
        <f t="shared" si="891"/>
        <v>0</v>
      </c>
      <c r="BE1674" s="413" t="s">
        <v>69</v>
      </c>
    </row>
    <row r="1675" spans="1:57" s="65" customFormat="1" ht="12" customHeight="1" x14ac:dyDescent="0.2">
      <c r="A1675" s="43">
        <v>1660</v>
      </c>
      <c r="B1675" s="166"/>
      <c r="C1675" s="166"/>
      <c r="D1675" s="166"/>
      <c r="E1675" s="162"/>
      <c r="F1675" s="166"/>
      <c r="G1675" s="162"/>
      <c r="H1675" s="162"/>
      <c r="I1675" s="189">
        <f t="shared" si="870"/>
        <v>0</v>
      </c>
      <c r="J1675" s="195"/>
      <c r="K1675" s="162"/>
      <c r="L1675" s="168"/>
      <c r="M1675" s="75">
        <f>_xlfn.XLOOKUP(L1675,list_vat[Страна],list_vat[Ставка НДС %],0,0)</f>
        <v>0</v>
      </c>
      <c r="N1675" s="162">
        <f t="shared" si="871"/>
        <v>0</v>
      </c>
      <c r="O1675" s="169"/>
      <c r="P1675" s="74">
        <f t="shared" si="892"/>
        <v>0</v>
      </c>
      <c r="Q1675" s="162"/>
      <c r="R1675" s="162" t="str">
        <f t="shared" si="872"/>
        <v>введи курс</v>
      </c>
      <c r="S1675" s="196">
        <f t="shared" si="873"/>
        <v>0</v>
      </c>
      <c r="T1675" s="192">
        <f t="shared" si="874"/>
        <v>0</v>
      </c>
      <c r="U1675" s="76">
        <f t="shared" si="875"/>
        <v>0</v>
      </c>
      <c r="V1675" s="123">
        <f t="shared" si="876"/>
        <v>0</v>
      </c>
      <c r="W1675" s="191"/>
      <c r="X1675" s="170"/>
      <c r="Y1675" s="74">
        <f t="shared" si="861"/>
        <v>0</v>
      </c>
      <c r="Z1675" s="188"/>
      <c r="AA1675" s="130">
        <f t="shared" si="877"/>
        <v>0</v>
      </c>
      <c r="AB1675" s="74">
        <f t="shared" si="878"/>
        <v>0</v>
      </c>
      <c r="AC1675" s="356"/>
      <c r="AD1675" s="130" cm="1">
        <f t="array" ref="AD1675">IFERROR(ROUND((_xlfn.IFS(offer_sale_type="поставка",AB1675,offer_sale_type="транзит",S1675)*(1+AC1675))/E1675,2),0)</f>
        <v>0</v>
      </c>
      <c r="AE1675" s="74">
        <f t="shared" si="879"/>
        <v>0</v>
      </c>
      <c r="AF1675" s="123" cm="1">
        <f t="array" ref="AF1675">IFERROR(ROUND(_xlfn.IFS(offer_sale_type="поставка",AB1675,offer_sale_type="транзит",S1675)*AC1675,2),0)</f>
        <v>0</v>
      </c>
      <c r="AG1675" s="130">
        <f t="shared" si="862"/>
        <v>0</v>
      </c>
      <c r="AH1675" s="74">
        <f t="shared" si="863"/>
        <v>0</v>
      </c>
      <c r="AI1675" s="123">
        <f t="shared" si="864"/>
        <v>0</v>
      </c>
      <c r="AJ1675" s="118">
        <f t="shared" si="880"/>
        <v>0</v>
      </c>
      <c r="AK1675" s="74">
        <f t="shared" si="881"/>
        <v>0</v>
      </c>
      <c r="AL1675" s="174">
        <f t="shared" si="882"/>
        <v>0</v>
      </c>
      <c r="AM1675" s="175">
        <f t="shared" si="865"/>
        <v>0</v>
      </c>
      <c r="AN1675" s="130">
        <f t="shared" si="883"/>
        <v>0</v>
      </c>
      <c r="AO1675" s="74">
        <f t="shared" si="866"/>
        <v>0</v>
      </c>
      <c r="AP1675" s="123">
        <f t="shared" si="884"/>
        <v>0</v>
      </c>
      <c r="AQ1675" s="118">
        <f t="shared" si="867"/>
        <v>0</v>
      </c>
      <c r="AR1675" s="82" t="str">
        <f t="shared" si="885"/>
        <v>https://www.alta.ru/tnved/code//</v>
      </c>
      <c r="AS1675" s="157"/>
      <c r="AT1675" s="162"/>
      <c r="AU1675" s="74">
        <f t="shared" si="868"/>
        <v>0</v>
      </c>
      <c r="AV1675" s="157"/>
      <c r="AW1675" s="75">
        <f>_xlfn.IFNA(VLOOKUP(L1675,list_vat[],3,FALSE),0)</f>
        <v>0</v>
      </c>
      <c r="AX1675" s="74">
        <f t="shared" si="886"/>
        <v>0</v>
      </c>
      <c r="AY1675" s="74">
        <f t="shared" si="887"/>
        <v>0</v>
      </c>
      <c r="AZ1675" s="130">
        <f t="shared" si="888"/>
        <v>0</v>
      </c>
      <c r="BA1675" s="74">
        <f t="shared" si="869"/>
        <v>0</v>
      </c>
      <c r="BB1675" s="193">
        <f t="shared" si="889"/>
        <v>0</v>
      </c>
      <c r="BC1675" s="102">
        <f t="shared" si="890"/>
        <v>0</v>
      </c>
      <c r="BD1675" s="102">
        <f t="shared" si="891"/>
        <v>0</v>
      </c>
      <c r="BE1675" s="413" t="s">
        <v>69</v>
      </c>
    </row>
    <row r="1676" spans="1:57" s="65" customFormat="1" ht="12" customHeight="1" x14ac:dyDescent="0.2">
      <c r="A1676" s="43">
        <v>1661</v>
      </c>
      <c r="B1676" s="166"/>
      <c r="C1676" s="166"/>
      <c r="D1676" s="166"/>
      <c r="E1676" s="162"/>
      <c r="F1676" s="166"/>
      <c r="G1676" s="162"/>
      <c r="H1676" s="162"/>
      <c r="I1676" s="189">
        <f t="shared" si="870"/>
        <v>0</v>
      </c>
      <c r="J1676" s="195"/>
      <c r="K1676" s="162"/>
      <c r="L1676" s="168"/>
      <c r="M1676" s="75">
        <f>_xlfn.XLOOKUP(L1676,list_vat[Страна],list_vat[Ставка НДС %],0,0)</f>
        <v>0</v>
      </c>
      <c r="N1676" s="162">
        <f t="shared" si="871"/>
        <v>0</v>
      </c>
      <c r="O1676" s="169"/>
      <c r="P1676" s="74">
        <f t="shared" si="892"/>
        <v>0</v>
      </c>
      <c r="Q1676" s="162"/>
      <c r="R1676" s="162" t="str">
        <f t="shared" si="872"/>
        <v>введи курс</v>
      </c>
      <c r="S1676" s="196">
        <f t="shared" si="873"/>
        <v>0</v>
      </c>
      <c r="T1676" s="192">
        <f t="shared" si="874"/>
        <v>0</v>
      </c>
      <c r="U1676" s="76">
        <f t="shared" si="875"/>
        <v>0</v>
      </c>
      <c r="V1676" s="123">
        <f t="shared" si="876"/>
        <v>0</v>
      </c>
      <c r="W1676" s="191"/>
      <c r="X1676" s="170"/>
      <c r="Y1676" s="74">
        <f t="shared" si="861"/>
        <v>0</v>
      </c>
      <c r="Z1676" s="188"/>
      <c r="AA1676" s="130">
        <f t="shared" si="877"/>
        <v>0</v>
      </c>
      <c r="AB1676" s="74">
        <f t="shared" si="878"/>
        <v>0</v>
      </c>
      <c r="AC1676" s="356"/>
      <c r="AD1676" s="130" cm="1">
        <f t="array" ref="AD1676">IFERROR(ROUND((_xlfn.IFS(offer_sale_type="поставка",AB1676,offer_sale_type="транзит",S1676)*(1+AC1676))/E1676,2),0)</f>
        <v>0</v>
      </c>
      <c r="AE1676" s="74">
        <f t="shared" si="879"/>
        <v>0</v>
      </c>
      <c r="AF1676" s="123" cm="1">
        <f t="array" ref="AF1676">IFERROR(ROUND(_xlfn.IFS(offer_sale_type="поставка",AB1676,offer_sale_type="транзит",S1676)*AC1676,2),0)</f>
        <v>0</v>
      </c>
      <c r="AG1676" s="130">
        <f t="shared" si="862"/>
        <v>0</v>
      </c>
      <c r="AH1676" s="74">
        <f t="shared" si="863"/>
        <v>0</v>
      </c>
      <c r="AI1676" s="123">
        <f t="shared" si="864"/>
        <v>0</v>
      </c>
      <c r="AJ1676" s="118">
        <f t="shared" si="880"/>
        <v>0</v>
      </c>
      <c r="AK1676" s="74">
        <f t="shared" si="881"/>
        <v>0</v>
      </c>
      <c r="AL1676" s="174">
        <f t="shared" si="882"/>
        <v>0</v>
      </c>
      <c r="AM1676" s="175">
        <f t="shared" si="865"/>
        <v>0</v>
      </c>
      <c r="AN1676" s="130">
        <f t="shared" si="883"/>
        <v>0</v>
      </c>
      <c r="AO1676" s="74">
        <f t="shared" si="866"/>
        <v>0</v>
      </c>
      <c r="AP1676" s="123">
        <f t="shared" si="884"/>
        <v>0</v>
      </c>
      <c r="AQ1676" s="118">
        <f t="shared" si="867"/>
        <v>0</v>
      </c>
      <c r="AR1676" s="82" t="str">
        <f t="shared" si="885"/>
        <v>https://www.alta.ru/tnved/code//</v>
      </c>
      <c r="AS1676" s="157"/>
      <c r="AT1676" s="162"/>
      <c r="AU1676" s="74">
        <f t="shared" si="868"/>
        <v>0</v>
      </c>
      <c r="AV1676" s="157"/>
      <c r="AW1676" s="75">
        <f>_xlfn.IFNA(VLOOKUP(L1676,list_vat[],3,FALSE),0)</f>
        <v>0</v>
      </c>
      <c r="AX1676" s="74">
        <f t="shared" si="886"/>
        <v>0</v>
      </c>
      <c r="AY1676" s="74">
        <f t="shared" si="887"/>
        <v>0</v>
      </c>
      <c r="AZ1676" s="130">
        <f t="shared" si="888"/>
        <v>0</v>
      </c>
      <c r="BA1676" s="74">
        <f t="shared" si="869"/>
        <v>0</v>
      </c>
      <c r="BB1676" s="193">
        <f t="shared" si="889"/>
        <v>0</v>
      </c>
      <c r="BC1676" s="102">
        <f t="shared" si="890"/>
        <v>0</v>
      </c>
      <c r="BD1676" s="102">
        <f t="shared" si="891"/>
        <v>0</v>
      </c>
      <c r="BE1676" s="413" t="s">
        <v>69</v>
      </c>
    </row>
    <row r="1677" spans="1:57" s="65" customFormat="1" ht="12" customHeight="1" x14ac:dyDescent="0.2">
      <c r="A1677" s="43">
        <v>1662</v>
      </c>
      <c r="B1677" s="166"/>
      <c r="C1677" s="166"/>
      <c r="D1677" s="166"/>
      <c r="E1677" s="162"/>
      <c r="F1677" s="166"/>
      <c r="G1677" s="162"/>
      <c r="H1677" s="162"/>
      <c r="I1677" s="189">
        <f t="shared" si="870"/>
        <v>0</v>
      </c>
      <c r="J1677" s="195"/>
      <c r="K1677" s="162"/>
      <c r="L1677" s="168"/>
      <c r="M1677" s="75">
        <f>_xlfn.XLOOKUP(L1677,list_vat[Страна],list_vat[Ставка НДС %],0,0)</f>
        <v>0</v>
      </c>
      <c r="N1677" s="162">
        <f t="shared" si="871"/>
        <v>0</v>
      </c>
      <c r="O1677" s="169"/>
      <c r="P1677" s="74">
        <f t="shared" si="892"/>
        <v>0</v>
      </c>
      <c r="Q1677" s="162"/>
      <c r="R1677" s="162" t="str">
        <f t="shared" si="872"/>
        <v>введи курс</v>
      </c>
      <c r="S1677" s="196">
        <f t="shared" si="873"/>
        <v>0</v>
      </c>
      <c r="T1677" s="192">
        <f t="shared" si="874"/>
        <v>0</v>
      </c>
      <c r="U1677" s="76">
        <f t="shared" si="875"/>
        <v>0</v>
      </c>
      <c r="V1677" s="123">
        <f t="shared" si="876"/>
        <v>0</v>
      </c>
      <c r="W1677" s="191"/>
      <c r="X1677" s="170"/>
      <c r="Y1677" s="74">
        <f t="shared" si="861"/>
        <v>0</v>
      </c>
      <c r="Z1677" s="188"/>
      <c r="AA1677" s="130">
        <f t="shared" si="877"/>
        <v>0</v>
      </c>
      <c r="AB1677" s="74">
        <f t="shared" si="878"/>
        <v>0</v>
      </c>
      <c r="AC1677" s="356"/>
      <c r="AD1677" s="130" cm="1">
        <f t="array" ref="AD1677">IFERROR(ROUND((_xlfn.IFS(offer_sale_type="поставка",AB1677,offer_sale_type="транзит",S1677)*(1+AC1677))/E1677,2),0)</f>
        <v>0</v>
      </c>
      <c r="AE1677" s="74">
        <f t="shared" si="879"/>
        <v>0</v>
      </c>
      <c r="AF1677" s="123" cm="1">
        <f t="array" ref="AF1677">IFERROR(ROUND(_xlfn.IFS(offer_sale_type="поставка",AB1677,offer_sale_type="транзит",S1677)*AC1677,2),0)</f>
        <v>0</v>
      </c>
      <c r="AG1677" s="130">
        <f t="shared" si="862"/>
        <v>0</v>
      </c>
      <c r="AH1677" s="74">
        <f t="shared" si="863"/>
        <v>0</v>
      </c>
      <c r="AI1677" s="123">
        <f t="shared" si="864"/>
        <v>0</v>
      </c>
      <c r="AJ1677" s="118">
        <f t="shared" si="880"/>
        <v>0</v>
      </c>
      <c r="AK1677" s="74">
        <f t="shared" si="881"/>
        <v>0</v>
      </c>
      <c r="AL1677" s="174">
        <f t="shared" si="882"/>
        <v>0</v>
      </c>
      <c r="AM1677" s="175">
        <f t="shared" si="865"/>
        <v>0</v>
      </c>
      <c r="AN1677" s="130">
        <f t="shared" si="883"/>
        <v>0</v>
      </c>
      <c r="AO1677" s="74">
        <f t="shared" si="866"/>
        <v>0</v>
      </c>
      <c r="AP1677" s="123">
        <f t="shared" si="884"/>
        <v>0</v>
      </c>
      <c r="AQ1677" s="118">
        <f t="shared" si="867"/>
        <v>0</v>
      </c>
      <c r="AR1677" s="82" t="str">
        <f t="shared" si="885"/>
        <v>https://www.alta.ru/tnved/code//</v>
      </c>
      <c r="AS1677" s="157"/>
      <c r="AT1677" s="162"/>
      <c r="AU1677" s="74">
        <f t="shared" si="868"/>
        <v>0</v>
      </c>
      <c r="AV1677" s="157"/>
      <c r="AW1677" s="75">
        <f>_xlfn.IFNA(VLOOKUP(L1677,list_vat[],3,FALSE),0)</f>
        <v>0</v>
      </c>
      <c r="AX1677" s="74">
        <f t="shared" si="886"/>
        <v>0</v>
      </c>
      <c r="AY1677" s="74">
        <f t="shared" si="887"/>
        <v>0</v>
      </c>
      <c r="AZ1677" s="130">
        <f t="shared" si="888"/>
        <v>0</v>
      </c>
      <c r="BA1677" s="74">
        <f t="shared" si="869"/>
        <v>0</v>
      </c>
      <c r="BB1677" s="193">
        <f t="shared" si="889"/>
        <v>0</v>
      </c>
      <c r="BC1677" s="102">
        <f t="shared" si="890"/>
        <v>0</v>
      </c>
      <c r="BD1677" s="102">
        <f t="shared" si="891"/>
        <v>0</v>
      </c>
      <c r="BE1677" s="413" t="s">
        <v>69</v>
      </c>
    </row>
    <row r="1678" spans="1:57" s="65" customFormat="1" ht="12" customHeight="1" x14ac:dyDescent="0.2">
      <c r="A1678" s="43">
        <v>1663</v>
      </c>
      <c r="B1678" s="166"/>
      <c r="C1678" s="166"/>
      <c r="D1678" s="166"/>
      <c r="E1678" s="162"/>
      <c r="F1678" s="166"/>
      <c r="G1678" s="162"/>
      <c r="H1678" s="162"/>
      <c r="I1678" s="189">
        <f t="shared" si="870"/>
        <v>0</v>
      </c>
      <c r="J1678" s="195"/>
      <c r="K1678" s="162"/>
      <c r="L1678" s="168"/>
      <c r="M1678" s="75">
        <f>_xlfn.XLOOKUP(L1678,list_vat[Страна],list_vat[Ставка НДС %],0,0)</f>
        <v>0</v>
      </c>
      <c r="N1678" s="162">
        <f t="shared" si="871"/>
        <v>0</v>
      </c>
      <c r="O1678" s="169"/>
      <c r="P1678" s="74">
        <f t="shared" si="892"/>
        <v>0</v>
      </c>
      <c r="Q1678" s="162"/>
      <c r="R1678" s="162" t="str">
        <f t="shared" si="872"/>
        <v>введи курс</v>
      </c>
      <c r="S1678" s="196">
        <f t="shared" si="873"/>
        <v>0</v>
      </c>
      <c r="T1678" s="192">
        <f t="shared" si="874"/>
        <v>0</v>
      </c>
      <c r="U1678" s="76">
        <f t="shared" si="875"/>
        <v>0</v>
      </c>
      <c r="V1678" s="123">
        <f t="shared" si="876"/>
        <v>0</v>
      </c>
      <c r="W1678" s="191"/>
      <c r="X1678" s="170"/>
      <c r="Y1678" s="74">
        <f t="shared" si="861"/>
        <v>0</v>
      </c>
      <c r="Z1678" s="188"/>
      <c r="AA1678" s="130">
        <f t="shared" si="877"/>
        <v>0</v>
      </c>
      <c r="AB1678" s="74">
        <f t="shared" si="878"/>
        <v>0</v>
      </c>
      <c r="AC1678" s="356"/>
      <c r="AD1678" s="130" cm="1">
        <f t="array" ref="AD1678">IFERROR(ROUND((_xlfn.IFS(offer_sale_type="поставка",AB1678,offer_sale_type="транзит",S1678)*(1+AC1678))/E1678,2),0)</f>
        <v>0</v>
      </c>
      <c r="AE1678" s="74">
        <f t="shared" si="879"/>
        <v>0</v>
      </c>
      <c r="AF1678" s="123" cm="1">
        <f t="array" ref="AF1678">IFERROR(ROUND(_xlfn.IFS(offer_sale_type="поставка",AB1678,offer_sale_type="транзит",S1678)*AC1678,2),0)</f>
        <v>0</v>
      </c>
      <c r="AG1678" s="130">
        <f t="shared" si="862"/>
        <v>0</v>
      </c>
      <c r="AH1678" s="74">
        <f t="shared" si="863"/>
        <v>0</v>
      </c>
      <c r="AI1678" s="123">
        <f t="shared" si="864"/>
        <v>0</v>
      </c>
      <c r="AJ1678" s="118">
        <f t="shared" si="880"/>
        <v>0</v>
      </c>
      <c r="AK1678" s="74">
        <f t="shared" si="881"/>
        <v>0</v>
      </c>
      <c r="AL1678" s="174">
        <f t="shared" si="882"/>
        <v>0</v>
      </c>
      <c r="AM1678" s="175">
        <f t="shared" si="865"/>
        <v>0</v>
      </c>
      <c r="AN1678" s="130">
        <f t="shared" si="883"/>
        <v>0</v>
      </c>
      <c r="AO1678" s="74">
        <f t="shared" si="866"/>
        <v>0</v>
      </c>
      <c r="AP1678" s="123">
        <f t="shared" si="884"/>
        <v>0</v>
      </c>
      <c r="AQ1678" s="118">
        <f t="shared" si="867"/>
        <v>0</v>
      </c>
      <c r="AR1678" s="82" t="str">
        <f t="shared" si="885"/>
        <v>https://www.alta.ru/tnved/code//</v>
      </c>
      <c r="AS1678" s="157"/>
      <c r="AT1678" s="162"/>
      <c r="AU1678" s="74">
        <f t="shared" si="868"/>
        <v>0</v>
      </c>
      <c r="AV1678" s="157"/>
      <c r="AW1678" s="75">
        <f>_xlfn.IFNA(VLOOKUP(L1678,list_vat[],3,FALSE),0)</f>
        <v>0</v>
      </c>
      <c r="AX1678" s="74">
        <f t="shared" si="886"/>
        <v>0</v>
      </c>
      <c r="AY1678" s="74">
        <f t="shared" si="887"/>
        <v>0</v>
      </c>
      <c r="AZ1678" s="130">
        <f t="shared" si="888"/>
        <v>0</v>
      </c>
      <c r="BA1678" s="74">
        <f t="shared" si="869"/>
        <v>0</v>
      </c>
      <c r="BB1678" s="193">
        <f t="shared" si="889"/>
        <v>0</v>
      </c>
      <c r="BC1678" s="102">
        <f t="shared" si="890"/>
        <v>0</v>
      </c>
      <c r="BD1678" s="102">
        <f t="shared" si="891"/>
        <v>0</v>
      </c>
      <c r="BE1678" s="413" t="s">
        <v>69</v>
      </c>
    </row>
    <row r="1679" spans="1:57" s="65" customFormat="1" ht="12" customHeight="1" x14ac:dyDescent="0.2">
      <c r="A1679" s="43">
        <v>1664</v>
      </c>
      <c r="B1679" s="166"/>
      <c r="C1679" s="166"/>
      <c r="D1679" s="166"/>
      <c r="E1679" s="162"/>
      <c r="F1679" s="166"/>
      <c r="G1679" s="162"/>
      <c r="H1679" s="162"/>
      <c r="I1679" s="189">
        <f t="shared" si="870"/>
        <v>0</v>
      </c>
      <c r="J1679" s="195"/>
      <c r="K1679" s="162"/>
      <c r="L1679" s="168"/>
      <c r="M1679" s="75">
        <f>_xlfn.XLOOKUP(L1679,list_vat[Страна],list_vat[Ставка НДС %],0,0)</f>
        <v>0</v>
      </c>
      <c r="N1679" s="162">
        <f t="shared" si="871"/>
        <v>0</v>
      </c>
      <c r="O1679" s="169"/>
      <c r="P1679" s="74">
        <f t="shared" si="892"/>
        <v>0</v>
      </c>
      <c r="Q1679" s="162"/>
      <c r="R1679" s="162" t="str">
        <f t="shared" si="872"/>
        <v>введи курс</v>
      </c>
      <c r="S1679" s="196">
        <f t="shared" si="873"/>
        <v>0</v>
      </c>
      <c r="T1679" s="192">
        <f t="shared" si="874"/>
        <v>0</v>
      </c>
      <c r="U1679" s="76">
        <f t="shared" si="875"/>
        <v>0</v>
      </c>
      <c r="V1679" s="123">
        <f t="shared" si="876"/>
        <v>0</v>
      </c>
      <c r="W1679" s="191"/>
      <c r="X1679" s="170"/>
      <c r="Y1679" s="74">
        <f t="shared" si="861"/>
        <v>0</v>
      </c>
      <c r="Z1679" s="188"/>
      <c r="AA1679" s="130">
        <f t="shared" si="877"/>
        <v>0</v>
      </c>
      <c r="AB1679" s="74">
        <f t="shared" si="878"/>
        <v>0</v>
      </c>
      <c r="AC1679" s="356"/>
      <c r="AD1679" s="130" cm="1">
        <f t="array" ref="AD1679">IFERROR(ROUND((_xlfn.IFS(offer_sale_type="поставка",AB1679,offer_sale_type="транзит",S1679)*(1+AC1679))/E1679,2),0)</f>
        <v>0</v>
      </c>
      <c r="AE1679" s="74">
        <f t="shared" si="879"/>
        <v>0</v>
      </c>
      <c r="AF1679" s="123" cm="1">
        <f t="array" ref="AF1679">IFERROR(ROUND(_xlfn.IFS(offer_sale_type="поставка",AB1679,offer_sale_type="транзит",S1679)*AC1679,2),0)</f>
        <v>0</v>
      </c>
      <c r="AG1679" s="130">
        <f t="shared" si="862"/>
        <v>0</v>
      </c>
      <c r="AH1679" s="74">
        <f t="shared" si="863"/>
        <v>0</v>
      </c>
      <c r="AI1679" s="123">
        <f t="shared" si="864"/>
        <v>0</v>
      </c>
      <c r="AJ1679" s="118">
        <f t="shared" si="880"/>
        <v>0</v>
      </c>
      <c r="AK1679" s="74">
        <f t="shared" si="881"/>
        <v>0</v>
      </c>
      <c r="AL1679" s="174">
        <f t="shared" si="882"/>
        <v>0</v>
      </c>
      <c r="AM1679" s="175">
        <f t="shared" si="865"/>
        <v>0</v>
      </c>
      <c r="AN1679" s="130">
        <f t="shared" si="883"/>
        <v>0</v>
      </c>
      <c r="AO1679" s="74">
        <f t="shared" si="866"/>
        <v>0</v>
      </c>
      <c r="AP1679" s="123">
        <f t="shared" si="884"/>
        <v>0</v>
      </c>
      <c r="AQ1679" s="118">
        <f t="shared" si="867"/>
        <v>0</v>
      </c>
      <c r="AR1679" s="82" t="str">
        <f t="shared" si="885"/>
        <v>https://www.alta.ru/tnved/code//</v>
      </c>
      <c r="AS1679" s="157"/>
      <c r="AT1679" s="162"/>
      <c r="AU1679" s="74">
        <f t="shared" si="868"/>
        <v>0</v>
      </c>
      <c r="AV1679" s="157"/>
      <c r="AW1679" s="75">
        <f>_xlfn.IFNA(VLOOKUP(L1679,list_vat[],3,FALSE),0)</f>
        <v>0</v>
      </c>
      <c r="AX1679" s="74">
        <f t="shared" si="886"/>
        <v>0</v>
      </c>
      <c r="AY1679" s="74">
        <f t="shared" si="887"/>
        <v>0</v>
      </c>
      <c r="AZ1679" s="130">
        <f t="shared" si="888"/>
        <v>0</v>
      </c>
      <c r="BA1679" s="74">
        <f t="shared" si="869"/>
        <v>0</v>
      </c>
      <c r="BB1679" s="193">
        <f t="shared" si="889"/>
        <v>0</v>
      </c>
      <c r="BC1679" s="102">
        <f t="shared" si="890"/>
        <v>0</v>
      </c>
      <c r="BD1679" s="102">
        <f t="shared" si="891"/>
        <v>0</v>
      </c>
      <c r="BE1679" s="413" t="s">
        <v>69</v>
      </c>
    </row>
    <row r="1680" spans="1:57" s="65" customFormat="1" ht="12" customHeight="1" x14ac:dyDescent="0.2">
      <c r="A1680" s="43">
        <v>1665</v>
      </c>
      <c r="B1680" s="166"/>
      <c r="C1680" s="166"/>
      <c r="D1680" s="166"/>
      <c r="E1680" s="162"/>
      <c r="F1680" s="166"/>
      <c r="G1680" s="162"/>
      <c r="H1680" s="162"/>
      <c r="I1680" s="189">
        <f t="shared" si="870"/>
        <v>0</v>
      </c>
      <c r="J1680" s="195"/>
      <c r="K1680" s="162"/>
      <c r="L1680" s="168"/>
      <c r="M1680" s="75">
        <f>_xlfn.XLOOKUP(L1680,list_vat[Страна],list_vat[Ставка НДС %],0,0)</f>
        <v>0</v>
      </c>
      <c r="N1680" s="162">
        <f t="shared" si="871"/>
        <v>0</v>
      </c>
      <c r="O1680" s="169"/>
      <c r="P1680" s="74">
        <f t="shared" si="892"/>
        <v>0</v>
      </c>
      <c r="Q1680" s="162"/>
      <c r="R1680" s="162" t="str">
        <f t="shared" si="872"/>
        <v>введи курс</v>
      </c>
      <c r="S1680" s="196">
        <f t="shared" si="873"/>
        <v>0</v>
      </c>
      <c r="T1680" s="192">
        <f t="shared" si="874"/>
        <v>0</v>
      </c>
      <c r="U1680" s="76">
        <f t="shared" si="875"/>
        <v>0</v>
      </c>
      <c r="V1680" s="123">
        <f t="shared" si="876"/>
        <v>0</v>
      </c>
      <c r="W1680" s="191"/>
      <c r="X1680" s="170"/>
      <c r="Y1680" s="74">
        <f t="shared" ref="Y1680:Y1743" si="893">ROUND(IF(offer_incoterms="DDP",X1680*(S1680+T1680),0),2)</f>
        <v>0</v>
      </c>
      <c r="Z1680" s="188"/>
      <c r="AA1680" s="130">
        <f t="shared" si="877"/>
        <v>0</v>
      </c>
      <c r="AB1680" s="74">
        <f t="shared" si="878"/>
        <v>0</v>
      </c>
      <c r="AC1680" s="356"/>
      <c r="AD1680" s="130" cm="1">
        <f t="array" ref="AD1680">IFERROR(ROUND((_xlfn.IFS(offer_sale_type="поставка",AB1680,offer_sale_type="транзит",S1680)*(1+AC1680))/E1680,2),0)</f>
        <v>0</v>
      </c>
      <c r="AE1680" s="74">
        <f t="shared" si="879"/>
        <v>0</v>
      </c>
      <c r="AF1680" s="123" cm="1">
        <f t="array" ref="AF1680">IFERROR(ROUND(_xlfn.IFS(offer_sale_type="поставка",AB1680,offer_sale_type="транзит",S1680)*AC1680,2),0)</f>
        <v>0</v>
      </c>
      <c r="AG1680" s="130">
        <f t="shared" ref="AG1680:AG1743" si="894">$BD1680*VLOOKUP($AG$3,$AF$4:$AG$7,2,FALSE)</f>
        <v>0</v>
      </c>
      <c r="AH1680" s="74">
        <f t="shared" ref="AH1680:AH1743" si="895">SUM(AE1680,AG1680,AI1680)*rate_forex_risk</f>
        <v>0</v>
      </c>
      <c r="AI1680" s="123">
        <f t="shared" ref="AI1680:AI1743" si="896">IF(OR(seller_region="TR",offer_sale_type="экспорт"),0,rate_fin_comm)*SUM(AZ1680,AZ1680*AW1680,T1680)</f>
        <v>0</v>
      </c>
      <c r="AJ1680" s="118">
        <f t="shared" si="880"/>
        <v>0</v>
      </c>
      <c r="AK1680" s="74">
        <f t="shared" si="881"/>
        <v>0</v>
      </c>
      <c r="AL1680" s="174">
        <f t="shared" si="882"/>
        <v>0</v>
      </c>
      <c r="AM1680" s="175">
        <f t="shared" ref="AM1680:AM1743" si="897">ROUND(AJ1680*(1+IF(offer_incoterms="DDP",rate_vatRu,0)),2)</f>
        <v>0</v>
      </c>
      <c r="AN1680" s="130">
        <f t="shared" si="883"/>
        <v>0</v>
      </c>
      <c r="AO1680" s="74">
        <f t="shared" ref="AO1680:AO1743" si="898">SUM(AY1680,Y1680:Z1680,T1680)*IF(AND(offer_incoterms="DDP",offer_sale_type&lt;&gt;"экспорт"),rate_vatRu,0)</f>
        <v>0</v>
      </c>
      <c r="AP1680" s="123">
        <f t="shared" si="884"/>
        <v>0</v>
      </c>
      <c r="AQ1680" s="118">
        <f t="shared" ref="AQ1680:AQ1743" si="899">IF(offer_sale_type="транзит",SUM(AF1680:AI1680,BA1680,BB1680),0)</f>
        <v>0</v>
      </c>
      <c r="AR1680" s="82" t="str">
        <f t="shared" si="885"/>
        <v>https://www.alta.ru/tnved/code//</v>
      </c>
      <c r="AS1680" s="157"/>
      <c r="AT1680" s="162"/>
      <c r="AU1680" s="74">
        <f t="shared" ref="AU1680:AU1743" si="900">IF(ISBLANK(AT1680),0,AJ1680-AT1680)</f>
        <v>0</v>
      </c>
      <c r="AV1680" s="157"/>
      <c r="AW1680" s="75">
        <f>_xlfn.IFNA(VLOOKUP(L1680,list_vat[],3,FALSE),0)</f>
        <v>0</v>
      </c>
      <c r="AX1680" s="74">
        <f t="shared" si="886"/>
        <v>0</v>
      </c>
      <c r="AY1680" s="74">
        <f t="shared" si="887"/>
        <v>0</v>
      </c>
      <c r="AZ1680" s="130">
        <f t="shared" si="888"/>
        <v>0</v>
      </c>
      <c r="BA1680" s="74">
        <f t="shared" ref="BA1680:BA1743" si="901">cost_fin_total*$BD1680</f>
        <v>0</v>
      </c>
      <c r="BB1680" s="193">
        <f t="shared" si="889"/>
        <v>0</v>
      </c>
      <c r="BC1680" s="102">
        <f t="shared" si="890"/>
        <v>0</v>
      </c>
      <c r="BD1680" s="102">
        <f t="shared" si="891"/>
        <v>0</v>
      </c>
      <c r="BE1680" s="413" t="s">
        <v>69</v>
      </c>
    </row>
    <row r="1681" spans="1:57" s="65" customFormat="1" ht="12" customHeight="1" x14ac:dyDescent="0.2">
      <c r="A1681" s="43">
        <v>1666</v>
      </c>
      <c r="B1681" s="166"/>
      <c r="C1681" s="166"/>
      <c r="D1681" s="166"/>
      <c r="E1681" s="162"/>
      <c r="F1681" s="166"/>
      <c r="G1681" s="162"/>
      <c r="H1681" s="162"/>
      <c r="I1681" s="189">
        <f t="shared" ref="I1681:I1744" si="902">E1681*G1681</f>
        <v>0</v>
      </c>
      <c r="J1681" s="195"/>
      <c r="K1681" s="162"/>
      <c r="L1681" s="168"/>
      <c r="M1681" s="75">
        <f>_xlfn.XLOOKUP(L1681,list_vat[Страна],list_vat[Ставка НДС %],0,0)</f>
        <v>0</v>
      </c>
      <c r="N1681" s="162">
        <f t="shared" ref="N1681:N1744" si="903">IFERROR(IF(L1681="Китай",K1681,K1681/(1+M1681)),0)</f>
        <v>0</v>
      </c>
      <c r="O1681" s="169"/>
      <c r="P1681" s="74">
        <f t="shared" si="892"/>
        <v>0</v>
      </c>
      <c r="Q1681" s="162"/>
      <c r="R1681" s="162" t="str">
        <f t="shared" ref="R1681:R1744" si="904">IF(ISBLANK(Q1681),"введи курс",P1681/Q1681)</f>
        <v>введи курс</v>
      </c>
      <c r="S1681" s="196">
        <f t="shared" ref="S1681:S1744" si="905">IF(AND(ISNUMBER(E1681),ISNUMBER(Q1681)),E1681*R1681,0)</f>
        <v>0</v>
      </c>
      <c r="T1681" s="192">
        <f t="shared" ref="T1681:T1744" si="906">$BC1681*V$11</f>
        <v>0</v>
      </c>
      <c r="U1681" s="76">
        <f t="shared" ref="U1681:U1744" si="907">$BC1681*W$11</f>
        <v>0</v>
      </c>
      <c r="V1681" s="123">
        <f t="shared" ref="V1681:V1744" si="908">+SUM(T1681:U1681)</f>
        <v>0</v>
      </c>
      <c r="W1681" s="191"/>
      <c r="X1681" s="170"/>
      <c r="Y1681" s="74">
        <f t="shared" si="893"/>
        <v>0</v>
      </c>
      <c r="Z1681" s="188"/>
      <c r="AA1681" s="130">
        <f t="shared" ref="AA1681:AA1744" si="909">IFERROR(AB1681/E1681,0)</f>
        <v>0</v>
      </c>
      <c r="AB1681" s="74">
        <f t="shared" ref="AB1681:AB1744" si="910">ROUND(SUM(S1681,V1681,Y1681:Z1681,BA1681:BB1681),2)</f>
        <v>0</v>
      </c>
      <c r="AC1681" s="356"/>
      <c r="AD1681" s="130" cm="1">
        <f t="array" ref="AD1681">IFERROR(ROUND((_xlfn.IFS(offer_sale_type="поставка",AB1681,offer_sale_type="транзит",S1681)*(1+AC1681))/E1681,2),0)</f>
        <v>0</v>
      </c>
      <c r="AE1681" s="74">
        <f t="shared" ref="AE1681:AE1744" si="911">AD1681*E1681</f>
        <v>0</v>
      </c>
      <c r="AF1681" s="123" cm="1">
        <f t="array" ref="AF1681">IFERROR(ROUND(_xlfn.IFS(offer_sale_type="поставка",AB1681,offer_sale_type="транзит",S1681)*AC1681,2),0)</f>
        <v>0</v>
      </c>
      <c r="AG1681" s="130">
        <f t="shared" si="894"/>
        <v>0</v>
      </c>
      <c r="AH1681" s="74">
        <f t="shared" si="895"/>
        <v>0</v>
      </c>
      <c r="AI1681" s="123">
        <f t="shared" si="896"/>
        <v>0</v>
      </c>
      <c r="AJ1681" s="118">
        <f t="shared" ref="AJ1681:AJ1744" si="912">IFERROR(ROUND(SUM(AB1681,AF1681:AI1681)/E1681,2),0)</f>
        <v>0</v>
      </c>
      <c r="AK1681" s="74">
        <f t="shared" ref="AK1681:AK1744" si="913">AJ1681*E1681</f>
        <v>0</v>
      </c>
      <c r="AL1681" s="174">
        <f t="shared" ref="AL1681:AL1744" si="914">ROUND(IFERROR(AM1681*E1681,0),2)</f>
        <v>0</v>
      </c>
      <c r="AM1681" s="175">
        <f t="shared" si="897"/>
        <v>0</v>
      </c>
      <c r="AN1681" s="130">
        <f t="shared" ref="AN1681:AN1744" si="915">AL1681-AK1681</f>
        <v>0</v>
      </c>
      <c r="AO1681" s="74">
        <f t="shared" si="898"/>
        <v>0</v>
      </c>
      <c r="AP1681" s="123">
        <f t="shared" ref="AP1681:AP1744" si="916">AN1681-AO1681</f>
        <v>0</v>
      </c>
      <c r="AQ1681" s="118">
        <f t="shared" si="899"/>
        <v>0</v>
      </c>
      <c r="AR1681" s="82" t="str">
        <f t="shared" ref="AR1681:AR1744" si="917">HYPERLINK("https://www.alta.ru/tnved/code/")&amp;W1681&amp;"/"</f>
        <v>https://www.alta.ru/tnved/code//</v>
      </c>
      <c r="AS1681" s="157"/>
      <c r="AT1681" s="162"/>
      <c r="AU1681" s="74">
        <f t="shared" si="900"/>
        <v>0</v>
      </c>
      <c r="AV1681" s="157"/>
      <c r="AW1681" s="75">
        <f>_xlfn.IFNA(VLOOKUP(L1681,list_vat[],3,FALSE),0)</f>
        <v>0</v>
      </c>
      <c r="AX1681" s="74">
        <f t="shared" ref="AX1681:AX1744" si="918">IFERROR(ROUND(S1681*(1+AW1681)/E1681,2),0)</f>
        <v>0</v>
      </c>
      <c r="AY1681" s="74">
        <f t="shared" ref="AY1681:AY1744" si="919">E1681*AX1681</f>
        <v>0</v>
      </c>
      <c r="AZ1681" s="130">
        <f t="shared" ref="AZ1681:AZ1744" si="920">S1681*(1+M1681)</f>
        <v>0</v>
      </c>
      <c r="BA1681" s="74">
        <f t="shared" si="901"/>
        <v>0</v>
      </c>
      <c r="BB1681" s="193">
        <f t="shared" ref="BB1681:BB1744" si="921">credit_sales_interest*BD1681</f>
        <v>0</v>
      </c>
      <c r="BC1681" s="102">
        <f t="shared" ref="BC1681:BC1744" si="922">IFERROR(IF($I$13&gt;0,$I1681/$I$13,$S1681/$S$13),0)</f>
        <v>0</v>
      </c>
      <c r="BD1681" s="102">
        <f t="shared" ref="BD1681:BD1744" si="923">IFERROR($S1681/$S$13,0)</f>
        <v>0</v>
      </c>
      <c r="BE1681" s="413" t="s">
        <v>69</v>
      </c>
    </row>
    <row r="1682" spans="1:57" s="65" customFormat="1" ht="12" customHeight="1" x14ac:dyDescent="0.2">
      <c r="A1682" s="43">
        <v>1667</v>
      </c>
      <c r="B1682" s="166"/>
      <c r="C1682" s="166"/>
      <c r="D1682" s="166"/>
      <c r="E1682" s="162"/>
      <c r="F1682" s="166"/>
      <c r="G1682" s="162"/>
      <c r="H1682" s="162"/>
      <c r="I1682" s="189">
        <f t="shared" si="902"/>
        <v>0</v>
      </c>
      <c r="J1682" s="195"/>
      <c r="K1682" s="162"/>
      <c r="L1682" s="168"/>
      <c r="M1682" s="75">
        <f>_xlfn.XLOOKUP(L1682,list_vat[Страна],list_vat[Ставка НДС %],0,0)</f>
        <v>0</v>
      </c>
      <c r="N1682" s="162">
        <f t="shared" si="903"/>
        <v>0</v>
      </c>
      <c r="O1682" s="169"/>
      <c r="P1682" s="74">
        <f t="shared" ref="P1682:P1745" si="924">N1682*(1-O1682)</f>
        <v>0</v>
      </c>
      <c r="Q1682" s="162"/>
      <c r="R1682" s="162" t="str">
        <f t="shared" si="904"/>
        <v>введи курс</v>
      </c>
      <c r="S1682" s="196">
        <f t="shared" si="905"/>
        <v>0</v>
      </c>
      <c r="T1682" s="192">
        <f t="shared" si="906"/>
        <v>0</v>
      </c>
      <c r="U1682" s="76">
        <f t="shared" si="907"/>
        <v>0</v>
      </c>
      <c r="V1682" s="123">
        <f t="shared" si="908"/>
        <v>0</v>
      </c>
      <c r="W1682" s="191"/>
      <c r="X1682" s="170"/>
      <c r="Y1682" s="74">
        <f t="shared" si="893"/>
        <v>0</v>
      </c>
      <c r="Z1682" s="188"/>
      <c r="AA1682" s="130">
        <f t="shared" si="909"/>
        <v>0</v>
      </c>
      <c r="AB1682" s="74">
        <f t="shared" si="910"/>
        <v>0</v>
      </c>
      <c r="AC1682" s="356"/>
      <c r="AD1682" s="130" cm="1">
        <f t="array" ref="AD1682">IFERROR(ROUND((_xlfn.IFS(offer_sale_type="поставка",AB1682,offer_sale_type="транзит",S1682)*(1+AC1682))/E1682,2),0)</f>
        <v>0</v>
      </c>
      <c r="AE1682" s="74">
        <f t="shared" si="911"/>
        <v>0</v>
      </c>
      <c r="AF1682" s="123" cm="1">
        <f t="array" ref="AF1682">IFERROR(ROUND(_xlfn.IFS(offer_sale_type="поставка",AB1682,offer_sale_type="транзит",S1682)*AC1682,2),0)</f>
        <v>0</v>
      </c>
      <c r="AG1682" s="130">
        <f t="shared" si="894"/>
        <v>0</v>
      </c>
      <c r="AH1682" s="74">
        <f t="shared" si="895"/>
        <v>0</v>
      </c>
      <c r="AI1682" s="123">
        <f t="shared" si="896"/>
        <v>0</v>
      </c>
      <c r="AJ1682" s="118">
        <f t="shared" si="912"/>
        <v>0</v>
      </c>
      <c r="AK1682" s="74">
        <f t="shared" si="913"/>
        <v>0</v>
      </c>
      <c r="AL1682" s="174">
        <f t="shared" si="914"/>
        <v>0</v>
      </c>
      <c r="AM1682" s="175">
        <f t="shared" si="897"/>
        <v>0</v>
      </c>
      <c r="AN1682" s="130">
        <f t="shared" si="915"/>
        <v>0</v>
      </c>
      <c r="AO1682" s="74">
        <f t="shared" si="898"/>
        <v>0</v>
      </c>
      <c r="AP1682" s="123">
        <f t="shared" si="916"/>
        <v>0</v>
      </c>
      <c r="AQ1682" s="118">
        <f t="shared" si="899"/>
        <v>0</v>
      </c>
      <c r="AR1682" s="82" t="str">
        <f t="shared" si="917"/>
        <v>https://www.alta.ru/tnved/code//</v>
      </c>
      <c r="AS1682" s="157"/>
      <c r="AT1682" s="162"/>
      <c r="AU1682" s="74">
        <f t="shared" si="900"/>
        <v>0</v>
      </c>
      <c r="AV1682" s="157"/>
      <c r="AW1682" s="75">
        <f>_xlfn.IFNA(VLOOKUP(L1682,list_vat[],3,FALSE),0)</f>
        <v>0</v>
      </c>
      <c r="AX1682" s="74">
        <f t="shared" si="918"/>
        <v>0</v>
      </c>
      <c r="AY1682" s="74">
        <f t="shared" si="919"/>
        <v>0</v>
      </c>
      <c r="AZ1682" s="130">
        <f t="shared" si="920"/>
        <v>0</v>
      </c>
      <c r="BA1682" s="74">
        <f t="shared" si="901"/>
        <v>0</v>
      </c>
      <c r="BB1682" s="193">
        <f t="shared" si="921"/>
        <v>0</v>
      </c>
      <c r="BC1682" s="102">
        <f t="shared" si="922"/>
        <v>0</v>
      </c>
      <c r="BD1682" s="102">
        <f t="shared" si="923"/>
        <v>0</v>
      </c>
      <c r="BE1682" s="413" t="s">
        <v>69</v>
      </c>
    </row>
    <row r="1683" spans="1:57" s="65" customFormat="1" ht="12" customHeight="1" x14ac:dyDescent="0.2">
      <c r="A1683" s="43">
        <v>1668</v>
      </c>
      <c r="B1683" s="166"/>
      <c r="C1683" s="166"/>
      <c r="D1683" s="166"/>
      <c r="E1683" s="162"/>
      <c r="F1683" s="166"/>
      <c r="G1683" s="162"/>
      <c r="H1683" s="162"/>
      <c r="I1683" s="189">
        <f t="shared" si="902"/>
        <v>0</v>
      </c>
      <c r="J1683" s="195"/>
      <c r="K1683" s="162"/>
      <c r="L1683" s="168"/>
      <c r="M1683" s="75">
        <f>_xlfn.XLOOKUP(L1683,list_vat[Страна],list_vat[Ставка НДС %],0,0)</f>
        <v>0</v>
      </c>
      <c r="N1683" s="162">
        <f t="shared" si="903"/>
        <v>0</v>
      </c>
      <c r="O1683" s="169"/>
      <c r="P1683" s="74">
        <f t="shared" si="924"/>
        <v>0</v>
      </c>
      <c r="Q1683" s="162"/>
      <c r="R1683" s="162" t="str">
        <f t="shared" si="904"/>
        <v>введи курс</v>
      </c>
      <c r="S1683" s="196">
        <f t="shared" si="905"/>
        <v>0</v>
      </c>
      <c r="T1683" s="192">
        <f t="shared" si="906"/>
        <v>0</v>
      </c>
      <c r="U1683" s="76">
        <f t="shared" si="907"/>
        <v>0</v>
      </c>
      <c r="V1683" s="123">
        <f t="shared" si="908"/>
        <v>0</v>
      </c>
      <c r="W1683" s="191"/>
      <c r="X1683" s="170"/>
      <c r="Y1683" s="74">
        <f t="shared" si="893"/>
        <v>0</v>
      </c>
      <c r="Z1683" s="188"/>
      <c r="AA1683" s="130">
        <f t="shared" si="909"/>
        <v>0</v>
      </c>
      <c r="AB1683" s="74">
        <f t="shared" si="910"/>
        <v>0</v>
      </c>
      <c r="AC1683" s="356"/>
      <c r="AD1683" s="130" cm="1">
        <f t="array" ref="AD1683">IFERROR(ROUND((_xlfn.IFS(offer_sale_type="поставка",AB1683,offer_sale_type="транзит",S1683)*(1+AC1683))/E1683,2),0)</f>
        <v>0</v>
      </c>
      <c r="AE1683" s="74">
        <f t="shared" si="911"/>
        <v>0</v>
      </c>
      <c r="AF1683" s="123" cm="1">
        <f t="array" ref="AF1683">IFERROR(ROUND(_xlfn.IFS(offer_sale_type="поставка",AB1683,offer_sale_type="транзит",S1683)*AC1683,2),0)</f>
        <v>0</v>
      </c>
      <c r="AG1683" s="130">
        <f t="shared" si="894"/>
        <v>0</v>
      </c>
      <c r="AH1683" s="74">
        <f t="shared" si="895"/>
        <v>0</v>
      </c>
      <c r="AI1683" s="123">
        <f t="shared" si="896"/>
        <v>0</v>
      </c>
      <c r="AJ1683" s="118">
        <f t="shared" si="912"/>
        <v>0</v>
      </c>
      <c r="AK1683" s="74">
        <f t="shared" si="913"/>
        <v>0</v>
      </c>
      <c r="AL1683" s="174">
        <f t="shared" si="914"/>
        <v>0</v>
      </c>
      <c r="AM1683" s="175">
        <f t="shared" si="897"/>
        <v>0</v>
      </c>
      <c r="AN1683" s="130">
        <f t="shared" si="915"/>
        <v>0</v>
      </c>
      <c r="AO1683" s="74">
        <f t="shared" si="898"/>
        <v>0</v>
      </c>
      <c r="AP1683" s="123">
        <f t="shared" si="916"/>
        <v>0</v>
      </c>
      <c r="AQ1683" s="118">
        <f t="shared" si="899"/>
        <v>0</v>
      </c>
      <c r="AR1683" s="82" t="str">
        <f t="shared" si="917"/>
        <v>https://www.alta.ru/tnved/code//</v>
      </c>
      <c r="AS1683" s="157"/>
      <c r="AT1683" s="162"/>
      <c r="AU1683" s="74">
        <f t="shared" si="900"/>
        <v>0</v>
      </c>
      <c r="AV1683" s="157"/>
      <c r="AW1683" s="75">
        <f>_xlfn.IFNA(VLOOKUP(L1683,list_vat[],3,FALSE),0)</f>
        <v>0</v>
      </c>
      <c r="AX1683" s="74">
        <f t="shared" si="918"/>
        <v>0</v>
      </c>
      <c r="AY1683" s="74">
        <f t="shared" si="919"/>
        <v>0</v>
      </c>
      <c r="AZ1683" s="130">
        <f t="shared" si="920"/>
        <v>0</v>
      </c>
      <c r="BA1683" s="74">
        <f t="shared" si="901"/>
        <v>0</v>
      </c>
      <c r="BB1683" s="193">
        <f t="shared" si="921"/>
        <v>0</v>
      </c>
      <c r="BC1683" s="102">
        <f t="shared" si="922"/>
        <v>0</v>
      </c>
      <c r="BD1683" s="102">
        <f t="shared" si="923"/>
        <v>0</v>
      </c>
      <c r="BE1683" s="413" t="s">
        <v>69</v>
      </c>
    </row>
    <row r="1684" spans="1:57" s="65" customFormat="1" ht="12" customHeight="1" x14ac:dyDescent="0.2">
      <c r="A1684" s="43">
        <v>1669</v>
      </c>
      <c r="B1684" s="166"/>
      <c r="C1684" s="166"/>
      <c r="D1684" s="166"/>
      <c r="E1684" s="162"/>
      <c r="F1684" s="166"/>
      <c r="G1684" s="162"/>
      <c r="H1684" s="162"/>
      <c r="I1684" s="189">
        <f t="shared" si="902"/>
        <v>0</v>
      </c>
      <c r="J1684" s="195"/>
      <c r="K1684" s="162"/>
      <c r="L1684" s="168"/>
      <c r="M1684" s="75">
        <f>_xlfn.XLOOKUP(L1684,list_vat[Страна],list_vat[Ставка НДС %],0,0)</f>
        <v>0</v>
      </c>
      <c r="N1684" s="162">
        <f t="shared" si="903"/>
        <v>0</v>
      </c>
      <c r="O1684" s="169"/>
      <c r="P1684" s="74">
        <f t="shared" si="924"/>
        <v>0</v>
      </c>
      <c r="Q1684" s="162"/>
      <c r="R1684" s="162" t="str">
        <f t="shared" si="904"/>
        <v>введи курс</v>
      </c>
      <c r="S1684" s="196">
        <f t="shared" si="905"/>
        <v>0</v>
      </c>
      <c r="T1684" s="192">
        <f t="shared" si="906"/>
        <v>0</v>
      </c>
      <c r="U1684" s="76">
        <f t="shared" si="907"/>
        <v>0</v>
      </c>
      <c r="V1684" s="123">
        <f t="shared" si="908"/>
        <v>0</v>
      </c>
      <c r="W1684" s="191"/>
      <c r="X1684" s="170"/>
      <c r="Y1684" s="74">
        <f t="shared" si="893"/>
        <v>0</v>
      </c>
      <c r="Z1684" s="188"/>
      <c r="AA1684" s="130">
        <f t="shared" si="909"/>
        <v>0</v>
      </c>
      <c r="AB1684" s="74">
        <f t="shared" si="910"/>
        <v>0</v>
      </c>
      <c r="AC1684" s="356"/>
      <c r="AD1684" s="130" cm="1">
        <f t="array" ref="AD1684">IFERROR(ROUND((_xlfn.IFS(offer_sale_type="поставка",AB1684,offer_sale_type="транзит",S1684)*(1+AC1684))/E1684,2),0)</f>
        <v>0</v>
      </c>
      <c r="AE1684" s="74">
        <f t="shared" si="911"/>
        <v>0</v>
      </c>
      <c r="AF1684" s="123" cm="1">
        <f t="array" ref="AF1684">IFERROR(ROUND(_xlfn.IFS(offer_sale_type="поставка",AB1684,offer_sale_type="транзит",S1684)*AC1684,2),0)</f>
        <v>0</v>
      </c>
      <c r="AG1684" s="130">
        <f t="shared" si="894"/>
        <v>0</v>
      </c>
      <c r="AH1684" s="74">
        <f t="shared" si="895"/>
        <v>0</v>
      </c>
      <c r="AI1684" s="123">
        <f t="shared" si="896"/>
        <v>0</v>
      </c>
      <c r="AJ1684" s="118">
        <f t="shared" si="912"/>
        <v>0</v>
      </c>
      <c r="AK1684" s="74">
        <f t="shared" si="913"/>
        <v>0</v>
      </c>
      <c r="AL1684" s="174">
        <f t="shared" si="914"/>
        <v>0</v>
      </c>
      <c r="AM1684" s="175">
        <f t="shared" si="897"/>
        <v>0</v>
      </c>
      <c r="AN1684" s="130">
        <f t="shared" si="915"/>
        <v>0</v>
      </c>
      <c r="AO1684" s="74">
        <f t="shared" si="898"/>
        <v>0</v>
      </c>
      <c r="AP1684" s="123">
        <f t="shared" si="916"/>
        <v>0</v>
      </c>
      <c r="AQ1684" s="118">
        <f t="shared" si="899"/>
        <v>0</v>
      </c>
      <c r="AR1684" s="82" t="str">
        <f t="shared" si="917"/>
        <v>https://www.alta.ru/tnved/code//</v>
      </c>
      <c r="AS1684" s="157"/>
      <c r="AT1684" s="162"/>
      <c r="AU1684" s="74">
        <f t="shared" si="900"/>
        <v>0</v>
      </c>
      <c r="AV1684" s="157"/>
      <c r="AW1684" s="75">
        <f>_xlfn.IFNA(VLOOKUP(L1684,list_vat[],3,FALSE),0)</f>
        <v>0</v>
      </c>
      <c r="AX1684" s="74">
        <f t="shared" si="918"/>
        <v>0</v>
      </c>
      <c r="AY1684" s="74">
        <f t="shared" si="919"/>
        <v>0</v>
      </c>
      <c r="AZ1684" s="130">
        <f t="shared" si="920"/>
        <v>0</v>
      </c>
      <c r="BA1684" s="74">
        <f t="shared" si="901"/>
        <v>0</v>
      </c>
      <c r="BB1684" s="193">
        <f t="shared" si="921"/>
        <v>0</v>
      </c>
      <c r="BC1684" s="102">
        <f t="shared" si="922"/>
        <v>0</v>
      </c>
      <c r="BD1684" s="102">
        <f t="shared" si="923"/>
        <v>0</v>
      </c>
      <c r="BE1684" s="413" t="s">
        <v>69</v>
      </c>
    </row>
    <row r="1685" spans="1:57" s="65" customFormat="1" ht="12" customHeight="1" x14ac:dyDescent="0.2">
      <c r="A1685" s="43">
        <v>1670</v>
      </c>
      <c r="B1685" s="166"/>
      <c r="C1685" s="166"/>
      <c r="D1685" s="166"/>
      <c r="E1685" s="162"/>
      <c r="F1685" s="166"/>
      <c r="G1685" s="162"/>
      <c r="H1685" s="162"/>
      <c r="I1685" s="189">
        <f t="shared" si="902"/>
        <v>0</v>
      </c>
      <c r="J1685" s="195"/>
      <c r="K1685" s="162"/>
      <c r="L1685" s="168"/>
      <c r="M1685" s="75">
        <f>_xlfn.XLOOKUP(L1685,list_vat[Страна],list_vat[Ставка НДС %],0,0)</f>
        <v>0</v>
      </c>
      <c r="N1685" s="162">
        <f t="shared" si="903"/>
        <v>0</v>
      </c>
      <c r="O1685" s="169"/>
      <c r="P1685" s="74">
        <f t="shared" si="924"/>
        <v>0</v>
      </c>
      <c r="Q1685" s="162"/>
      <c r="R1685" s="162" t="str">
        <f t="shared" si="904"/>
        <v>введи курс</v>
      </c>
      <c r="S1685" s="196">
        <f t="shared" si="905"/>
        <v>0</v>
      </c>
      <c r="T1685" s="192">
        <f t="shared" si="906"/>
        <v>0</v>
      </c>
      <c r="U1685" s="76">
        <f t="shared" si="907"/>
        <v>0</v>
      </c>
      <c r="V1685" s="123">
        <f t="shared" si="908"/>
        <v>0</v>
      </c>
      <c r="W1685" s="191"/>
      <c r="X1685" s="170"/>
      <c r="Y1685" s="74">
        <f t="shared" si="893"/>
        <v>0</v>
      </c>
      <c r="Z1685" s="188"/>
      <c r="AA1685" s="130">
        <f t="shared" si="909"/>
        <v>0</v>
      </c>
      <c r="AB1685" s="74">
        <f t="shared" si="910"/>
        <v>0</v>
      </c>
      <c r="AC1685" s="356"/>
      <c r="AD1685" s="130" cm="1">
        <f t="array" ref="AD1685">IFERROR(ROUND((_xlfn.IFS(offer_sale_type="поставка",AB1685,offer_sale_type="транзит",S1685)*(1+AC1685))/E1685,2),0)</f>
        <v>0</v>
      </c>
      <c r="AE1685" s="74">
        <f t="shared" si="911"/>
        <v>0</v>
      </c>
      <c r="AF1685" s="123" cm="1">
        <f t="array" ref="AF1685">IFERROR(ROUND(_xlfn.IFS(offer_sale_type="поставка",AB1685,offer_sale_type="транзит",S1685)*AC1685,2),0)</f>
        <v>0</v>
      </c>
      <c r="AG1685" s="130">
        <f t="shared" si="894"/>
        <v>0</v>
      </c>
      <c r="AH1685" s="74">
        <f t="shared" si="895"/>
        <v>0</v>
      </c>
      <c r="AI1685" s="123">
        <f t="shared" si="896"/>
        <v>0</v>
      </c>
      <c r="AJ1685" s="118">
        <f t="shared" si="912"/>
        <v>0</v>
      </c>
      <c r="AK1685" s="74">
        <f t="shared" si="913"/>
        <v>0</v>
      </c>
      <c r="AL1685" s="174">
        <f t="shared" si="914"/>
        <v>0</v>
      </c>
      <c r="AM1685" s="175">
        <f t="shared" si="897"/>
        <v>0</v>
      </c>
      <c r="AN1685" s="130">
        <f t="shared" si="915"/>
        <v>0</v>
      </c>
      <c r="AO1685" s="74">
        <f t="shared" si="898"/>
        <v>0</v>
      </c>
      <c r="AP1685" s="123">
        <f t="shared" si="916"/>
        <v>0</v>
      </c>
      <c r="AQ1685" s="118">
        <f t="shared" si="899"/>
        <v>0</v>
      </c>
      <c r="AR1685" s="82" t="str">
        <f t="shared" si="917"/>
        <v>https://www.alta.ru/tnved/code//</v>
      </c>
      <c r="AS1685" s="157"/>
      <c r="AT1685" s="162"/>
      <c r="AU1685" s="74">
        <f t="shared" si="900"/>
        <v>0</v>
      </c>
      <c r="AV1685" s="157"/>
      <c r="AW1685" s="75">
        <f>_xlfn.IFNA(VLOOKUP(L1685,list_vat[],3,FALSE),0)</f>
        <v>0</v>
      </c>
      <c r="AX1685" s="74">
        <f t="shared" si="918"/>
        <v>0</v>
      </c>
      <c r="AY1685" s="74">
        <f t="shared" si="919"/>
        <v>0</v>
      </c>
      <c r="AZ1685" s="130">
        <f t="shared" si="920"/>
        <v>0</v>
      </c>
      <c r="BA1685" s="74">
        <f t="shared" si="901"/>
        <v>0</v>
      </c>
      <c r="BB1685" s="193">
        <f t="shared" si="921"/>
        <v>0</v>
      </c>
      <c r="BC1685" s="102">
        <f t="shared" si="922"/>
        <v>0</v>
      </c>
      <c r="BD1685" s="102">
        <f t="shared" si="923"/>
        <v>0</v>
      </c>
      <c r="BE1685" s="413" t="s">
        <v>69</v>
      </c>
    </row>
    <row r="1686" spans="1:57" s="65" customFormat="1" ht="12" customHeight="1" x14ac:dyDescent="0.2">
      <c r="A1686" s="43">
        <v>1671</v>
      </c>
      <c r="B1686" s="166"/>
      <c r="C1686" s="166"/>
      <c r="D1686" s="166"/>
      <c r="E1686" s="162"/>
      <c r="F1686" s="166"/>
      <c r="G1686" s="162"/>
      <c r="H1686" s="162"/>
      <c r="I1686" s="189">
        <f t="shared" si="902"/>
        <v>0</v>
      </c>
      <c r="J1686" s="195"/>
      <c r="K1686" s="162"/>
      <c r="L1686" s="168"/>
      <c r="M1686" s="75">
        <f>_xlfn.XLOOKUP(L1686,list_vat[Страна],list_vat[Ставка НДС %],0,0)</f>
        <v>0</v>
      </c>
      <c r="N1686" s="162">
        <f t="shared" si="903"/>
        <v>0</v>
      </c>
      <c r="O1686" s="169"/>
      <c r="P1686" s="74">
        <f t="shared" si="924"/>
        <v>0</v>
      </c>
      <c r="Q1686" s="162"/>
      <c r="R1686" s="162" t="str">
        <f t="shared" si="904"/>
        <v>введи курс</v>
      </c>
      <c r="S1686" s="196">
        <f t="shared" si="905"/>
        <v>0</v>
      </c>
      <c r="T1686" s="192">
        <f t="shared" si="906"/>
        <v>0</v>
      </c>
      <c r="U1686" s="76">
        <f t="shared" si="907"/>
        <v>0</v>
      </c>
      <c r="V1686" s="123">
        <f t="shared" si="908"/>
        <v>0</v>
      </c>
      <c r="W1686" s="191"/>
      <c r="X1686" s="170"/>
      <c r="Y1686" s="74">
        <f t="shared" si="893"/>
        <v>0</v>
      </c>
      <c r="Z1686" s="188"/>
      <c r="AA1686" s="130">
        <f t="shared" si="909"/>
        <v>0</v>
      </c>
      <c r="AB1686" s="74">
        <f t="shared" si="910"/>
        <v>0</v>
      </c>
      <c r="AC1686" s="356"/>
      <c r="AD1686" s="130" cm="1">
        <f t="array" ref="AD1686">IFERROR(ROUND((_xlfn.IFS(offer_sale_type="поставка",AB1686,offer_sale_type="транзит",S1686)*(1+AC1686))/E1686,2),0)</f>
        <v>0</v>
      </c>
      <c r="AE1686" s="74">
        <f t="shared" si="911"/>
        <v>0</v>
      </c>
      <c r="AF1686" s="123" cm="1">
        <f t="array" ref="AF1686">IFERROR(ROUND(_xlfn.IFS(offer_sale_type="поставка",AB1686,offer_sale_type="транзит",S1686)*AC1686,2),0)</f>
        <v>0</v>
      </c>
      <c r="AG1686" s="130">
        <f t="shared" si="894"/>
        <v>0</v>
      </c>
      <c r="AH1686" s="74">
        <f t="shared" si="895"/>
        <v>0</v>
      </c>
      <c r="AI1686" s="123">
        <f t="shared" si="896"/>
        <v>0</v>
      </c>
      <c r="AJ1686" s="118">
        <f t="shared" si="912"/>
        <v>0</v>
      </c>
      <c r="AK1686" s="74">
        <f t="shared" si="913"/>
        <v>0</v>
      </c>
      <c r="AL1686" s="174">
        <f t="shared" si="914"/>
        <v>0</v>
      </c>
      <c r="AM1686" s="175">
        <f t="shared" si="897"/>
        <v>0</v>
      </c>
      <c r="AN1686" s="130">
        <f t="shared" si="915"/>
        <v>0</v>
      </c>
      <c r="AO1686" s="74">
        <f t="shared" si="898"/>
        <v>0</v>
      </c>
      <c r="AP1686" s="123">
        <f t="shared" si="916"/>
        <v>0</v>
      </c>
      <c r="AQ1686" s="118">
        <f t="shared" si="899"/>
        <v>0</v>
      </c>
      <c r="AR1686" s="82" t="str">
        <f t="shared" si="917"/>
        <v>https://www.alta.ru/tnved/code//</v>
      </c>
      <c r="AS1686" s="157"/>
      <c r="AT1686" s="162"/>
      <c r="AU1686" s="74">
        <f t="shared" si="900"/>
        <v>0</v>
      </c>
      <c r="AV1686" s="157"/>
      <c r="AW1686" s="75">
        <f>_xlfn.IFNA(VLOOKUP(L1686,list_vat[],3,FALSE),0)</f>
        <v>0</v>
      </c>
      <c r="AX1686" s="74">
        <f t="shared" si="918"/>
        <v>0</v>
      </c>
      <c r="AY1686" s="74">
        <f t="shared" si="919"/>
        <v>0</v>
      </c>
      <c r="AZ1686" s="130">
        <f t="shared" si="920"/>
        <v>0</v>
      </c>
      <c r="BA1686" s="74">
        <f t="shared" si="901"/>
        <v>0</v>
      </c>
      <c r="BB1686" s="193">
        <f t="shared" si="921"/>
        <v>0</v>
      </c>
      <c r="BC1686" s="102">
        <f t="shared" si="922"/>
        <v>0</v>
      </c>
      <c r="BD1686" s="102">
        <f t="shared" si="923"/>
        <v>0</v>
      </c>
      <c r="BE1686" s="413" t="s">
        <v>69</v>
      </c>
    </row>
    <row r="1687" spans="1:57" s="65" customFormat="1" ht="12" customHeight="1" x14ac:dyDescent="0.2">
      <c r="A1687" s="43">
        <v>1672</v>
      </c>
      <c r="B1687" s="166"/>
      <c r="C1687" s="166"/>
      <c r="D1687" s="166"/>
      <c r="E1687" s="162"/>
      <c r="F1687" s="166"/>
      <c r="G1687" s="162"/>
      <c r="H1687" s="162"/>
      <c r="I1687" s="189">
        <f t="shared" si="902"/>
        <v>0</v>
      </c>
      <c r="J1687" s="195"/>
      <c r="K1687" s="162"/>
      <c r="L1687" s="168"/>
      <c r="M1687" s="75">
        <f>_xlfn.XLOOKUP(L1687,list_vat[Страна],list_vat[Ставка НДС %],0,0)</f>
        <v>0</v>
      </c>
      <c r="N1687" s="162">
        <f t="shared" si="903"/>
        <v>0</v>
      </c>
      <c r="O1687" s="169"/>
      <c r="P1687" s="74">
        <f t="shared" si="924"/>
        <v>0</v>
      </c>
      <c r="Q1687" s="162"/>
      <c r="R1687" s="162" t="str">
        <f t="shared" si="904"/>
        <v>введи курс</v>
      </c>
      <c r="S1687" s="196">
        <f t="shared" si="905"/>
        <v>0</v>
      </c>
      <c r="T1687" s="192">
        <f t="shared" si="906"/>
        <v>0</v>
      </c>
      <c r="U1687" s="76">
        <f t="shared" si="907"/>
        <v>0</v>
      </c>
      <c r="V1687" s="123">
        <f t="shared" si="908"/>
        <v>0</v>
      </c>
      <c r="W1687" s="191"/>
      <c r="X1687" s="170"/>
      <c r="Y1687" s="74">
        <f t="shared" si="893"/>
        <v>0</v>
      </c>
      <c r="Z1687" s="188"/>
      <c r="AA1687" s="130">
        <f t="shared" si="909"/>
        <v>0</v>
      </c>
      <c r="AB1687" s="74">
        <f t="shared" si="910"/>
        <v>0</v>
      </c>
      <c r="AC1687" s="356"/>
      <c r="AD1687" s="130" cm="1">
        <f t="array" ref="AD1687">IFERROR(ROUND((_xlfn.IFS(offer_sale_type="поставка",AB1687,offer_sale_type="транзит",S1687)*(1+AC1687))/E1687,2),0)</f>
        <v>0</v>
      </c>
      <c r="AE1687" s="74">
        <f t="shared" si="911"/>
        <v>0</v>
      </c>
      <c r="AF1687" s="123" cm="1">
        <f t="array" ref="AF1687">IFERROR(ROUND(_xlfn.IFS(offer_sale_type="поставка",AB1687,offer_sale_type="транзит",S1687)*AC1687,2),0)</f>
        <v>0</v>
      </c>
      <c r="AG1687" s="130">
        <f t="shared" si="894"/>
        <v>0</v>
      </c>
      <c r="AH1687" s="74">
        <f t="shared" si="895"/>
        <v>0</v>
      </c>
      <c r="AI1687" s="123">
        <f t="shared" si="896"/>
        <v>0</v>
      </c>
      <c r="AJ1687" s="118">
        <f t="shared" si="912"/>
        <v>0</v>
      </c>
      <c r="AK1687" s="74">
        <f t="shared" si="913"/>
        <v>0</v>
      </c>
      <c r="AL1687" s="174">
        <f t="shared" si="914"/>
        <v>0</v>
      </c>
      <c r="AM1687" s="175">
        <f t="shared" si="897"/>
        <v>0</v>
      </c>
      <c r="AN1687" s="130">
        <f t="shared" si="915"/>
        <v>0</v>
      </c>
      <c r="AO1687" s="74">
        <f t="shared" si="898"/>
        <v>0</v>
      </c>
      <c r="AP1687" s="123">
        <f t="shared" si="916"/>
        <v>0</v>
      </c>
      <c r="AQ1687" s="118">
        <f t="shared" si="899"/>
        <v>0</v>
      </c>
      <c r="AR1687" s="82" t="str">
        <f t="shared" si="917"/>
        <v>https://www.alta.ru/tnved/code//</v>
      </c>
      <c r="AS1687" s="157"/>
      <c r="AT1687" s="162"/>
      <c r="AU1687" s="74">
        <f t="shared" si="900"/>
        <v>0</v>
      </c>
      <c r="AV1687" s="157"/>
      <c r="AW1687" s="75">
        <f>_xlfn.IFNA(VLOOKUP(L1687,list_vat[],3,FALSE),0)</f>
        <v>0</v>
      </c>
      <c r="AX1687" s="74">
        <f t="shared" si="918"/>
        <v>0</v>
      </c>
      <c r="AY1687" s="74">
        <f t="shared" si="919"/>
        <v>0</v>
      </c>
      <c r="AZ1687" s="130">
        <f t="shared" si="920"/>
        <v>0</v>
      </c>
      <c r="BA1687" s="74">
        <f t="shared" si="901"/>
        <v>0</v>
      </c>
      <c r="BB1687" s="193">
        <f t="shared" si="921"/>
        <v>0</v>
      </c>
      <c r="BC1687" s="102">
        <f t="shared" si="922"/>
        <v>0</v>
      </c>
      <c r="BD1687" s="102">
        <f t="shared" si="923"/>
        <v>0</v>
      </c>
      <c r="BE1687" s="413" t="s">
        <v>69</v>
      </c>
    </row>
    <row r="1688" spans="1:57" s="65" customFormat="1" ht="12" customHeight="1" x14ac:dyDescent="0.2">
      <c r="A1688" s="43">
        <v>1673</v>
      </c>
      <c r="B1688" s="166"/>
      <c r="C1688" s="166"/>
      <c r="D1688" s="166"/>
      <c r="E1688" s="162"/>
      <c r="F1688" s="166"/>
      <c r="G1688" s="162"/>
      <c r="H1688" s="162"/>
      <c r="I1688" s="189">
        <f t="shared" si="902"/>
        <v>0</v>
      </c>
      <c r="J1688" s="195"/>
      <c r="K1688" s="162"/>
      <c r="L1688" s="168"/>
      <c r="M1688" s="75">
        <f>_xlfn.XLOOKUP(L1688,list_vat[Страна],list_vat[Ставка НДС %],0,0)</f>
        <v>0</v>
      </c>
      <c r="N1688" s="162">
        <f t="shared" si="903"/>
        <v>0</v>
      </c>
      <c r="O1688" s="169"/>
      <c r="P1688" s="74">
        <f t="shared" si="924"/>
        <v>0</v>
      </c>
      <c r="Q1688" s="162"/>
      <c r="R1688" s="162" t="str">
        <f t="shared" si="904"/>
        <v>введи курс</v>
      </c>
      <c r="S1688" s="196">
        <f t="shared" si="905"/>
        <v>0</v>
      </c>
      <c r="T1688" s="192">
        <f t="shared" si="906"/>
        <v>0</v>
      </c>
      <c r="U1688" s="76">
        <f t="shared" si="907"/>
        <v>0</v>
      </c>
      <c r="V1688" s="123">
        <f t="shared" si="908"/>
        <v>0</v>
      </c>
      <c r="W1688" s="191"/>
      <c r="X1688" s="170"/>
      <c r="Y1688" s="74">
        <f t="shared" si="893"/>
        <v>0</v>
      </c>
      <c r="Z1688" s="188"/>
      <c r="AA1688" s="130">
        <f t="shared" si="909"/>
        <v>0</v>
      </c>
      <c r="AB1688" s="74">
        <f t="shared" si="910"/>
        <v>0</v>
      </c>
      <c r="AC1688" s="356"/>
      <c r="AD1688" s="130" cm="1">
        <f t="array" ref="AD1688">IFERROR(ROUND((_xlfn.IFS(offer_sale_type="поставка",AB1688,offer_sale_type="транзит",S1688)*(1+AC1688))/E1688,2),0)</f>
        <v>0</v>
      </c>
      <c r="AE1688" s="74">
        <f t="shared" si="911"/>
        <v>0</v>
      </c>
      <c r="AF1688" s="123" cm="1">
        <f t="array" ref="AF1688">IFERROR(ROUND(_xlfn.IFS(offer_sale_type="поставка",AB1688,offer_sale_type="транзит",S1688)*AC1688,2),0)</f>
        <v>0</v>
      </c>
      <c r="AG1688" s="130">
        <f t="shared" si="894"/>
        <v>0</v>
      </c>
      <c r="AH1688" s="74">
        <f t="shared" si="895"/>
        <v>0</v>
      </c>
      <c r="AI1688" s="123">
        <f t="shared" si="896"/>
        <v>0</v>
      </c>
      <c r="AJ1688" s="118">
        <f t="shared" si="912"/>
        <v>0</v>
      </c>
      <c r="AK1688" s="74">
        <f t="shared" si="913"/>
        <v>0</v>
      </c>
      <c r="AL1688" s="174">
        <f t="shared" si="914"/>
        <v>0</v>
      </c>
      <c r="AM1688" s="175">
        <f t="shared" si="897"/>
        <v>0</v>
      </c>
      <c r="AN1688" s="130">
        <f t="shared" si="915"/>
        <v>0</v>
      </c>
      <c r="AO1688" s="74">
        <f t="shared" si="898"/>
        <v>0</v>
      </c>
      <c r="AP1688" s="123">
        <f t="shared" si="916"/>
        <v>0</v>
      </c>
      <c r="AQ1688" s="118">
        <f t="shared" si="899"/>
        <v>0</v>
      </c>
      <c r="AR1688" s="82" t="str">
        <f t="shared" si="917"/>
        <v>https://www.alta.ru/tnved/code//</v>
      </c>
      <c r="AS1688" s="157"/>
      <c r="AT1688" s="162"/>
      <c r="AU1688" s="74">
        <f t="shared" si="900"/>
        <v>0</v>
      </c>
      <c r="AV1688" s="157"/>
      <c r="AW1688" s="75">
        <f>_xlfn.IFNA(VLOOKUP(L1688,list_vat[],3,FALSE),0)</f>
        <v>0</v>
      </c>
      <c r="AX1688" s="74">
        <f t="shared" si="918"/>
        <v>0</v>
      </c>
      <c r="AY1688" s="74">
        <f t="shared" si="919"/>
        <v>0</v>
      </c>
      <c r="AZ1688" s="130">
        <f t="shared" si="920"/>
        <v>0</v>
      </c>
      <c r="BA1688" s="74">
        <f t="shared" si="901"/>
        <v>0</v>
      </c>
      <c r="BB1688" s="193">
        <f t="shared" si="921"/>
        <v>0</v>
      </c>
      <c r="BC1688" s="102">
        <f t="shared" si="922"/>
        <v>0</v>
      </c>
      <c r="BD1688" s="102">
        <f t="shared" si="923"/>
        <v>0</v>
      </c>
      <c r="BE1688" s="413" t="s">
        <v>69</v>
      </c>
    </row>
    <row r="1689" spans="1:57" s="65" customFormat="1" ht="12" customHeight="1" x14ac:dyDescent="0.2">
      <c r="A1689" s="43">
        <v>1674</v>
      </c>
      <c r="B1689" s="166"/>
      <c r="C1689" s="166"/>
      <c r="D1689" s="166"/>
      <c r="E1689" s="162"/>
      <c r="F1689" s="166"/>
      <c r="G1689" s="162"/>
      <c r="H1689" s="162"/>
      <c r="I1689" s="189">
        <f t="shared" si="902"/>
        <v>0</v>
      </c>
      <c r="J1689" s="195"/>
      <c r="K1689" s="162"/>
      <c r="L1689" s="168"/>
      <c r="M1689" s="75">
        <f>_xlfn.XLOOKUP(L1689,list_vat[Страна],list_vat[Ставка НДС %],0,0)</f>
        <v>0</v>
      </c>
      <c r="N1689" s="162">
        <f t="shared" si="903"/>
        <v>0</v>
      </c>
      <c r="O1689" s="169"/>
      <c r="P1689" s="74">
        <f t="shared" si="924"/>
        <v>0</v>
      </c>
      <c r="Q1689" s="162"/>
      <c r="R1689" s="162" t="str">
        <f t="shared" si="904"/>
        <v>введи курс</v>
      </c>
      <c r="S1689" s="196">
        <f t="shared" si="905"/>
        <v>0</v>
      </c>
      <c r="T1689" s="192">
        <f t="shared" si="906"/>
        <v>0</v>
      </c>
      <c r="U1689" s="76">
        <f t="shared" si="907"/>
        <v>0</v>
      </c>
      <c r="V1689" s="123">
        <f t="shared" si="908"/>
        <v>0</v>
      </c>
      <c r="W1689" s="191"/>
      <c r="X1689" s="170"/>
      <c r="Y1689" s="74">
        <f t="shared" si="893"/>
        <v>0</v>
      </c>
      <c r="Z1689" s="188"/>
      <c r="AA1689" s="130">
        <f t="shared" si="909"/>
        <v>0</v>
      </c>
      <c r="AB1689" s="74">
        <f t="shared" si="910"/>
        <v>0</v>
      </c>
      <c r="AC1689" s="356"/>
      <c r="AD1689" s="130" cm="1">
        <f t="array" ref="AD1689">IFERROR(ROUND((_xlfn.IFS(offer_sale_type="поставка",AB1689,offer_sale_type="транзит",S1689)*(1+AC1689))/E1689,2),0)</f>
        <v>0</v>
      </c>
      <c r="AE1689" s="74">
        <f t="shared" si="911"/>
        <v>0</v>
      </c>
      <c r="AF1689" s="123" cm="1">
        <f t="array" ref="AF1689">IFERROR(ROUND(_xlfn.IFS(offer_sale_type="поставка",AB1689,offer_sale_type="транзит",S1689)*AC1689,2),0)</f>
        <v>0</v>
      </c>
      <c r="AG1689" s="130">
        <f t="shared" si="894"/>
        <v>0</v>
      </c>
      <c r="AH1689" s="74">
        <f t="shared" si="895"/>
        <v>0</v>
      </c>
      <c r="AI1689" s="123">
        <f t="shared" si="896"/>
        <v>0</v>
      </c>
      <c r="AJ1689" s="118">
        <f t="shared" si="912"/>
        <v>0</v>
      </c>
      <c r="AK1689" s="74">
        <f t="shared" si="913"/>
        <v>0</v>
      </c>
      <c r="AL1689" s="174">
        <f t="shared" si="914"/>
        <v>0</v>
      </c>
      <c r="AM1689" s="175">
        <f t="shared" si="897"/>
        <v>0</v>
      </c>
      <c r="AN1689" s="130">
        <f t="shared" si="915"/>
        <v>0</v>
      </c>
      <c r="AO1689" s="74">
        <f t="shared" si="898"/>
        <v>0</v>
      </c>
      <c r="AP1689" s="123">
        <f t="shared" si="916"/>
        <v>0</v>
      </c>
      <c r="AQ1689" s="118">
        <f t="shared" si="899"/>
        <v>0</v>
      </c>
      <c r="AR1689" s="82" t="str">
        <f t="shared" si="917"/>
        <v>https://www.alta.ru/tnved/code//</v>
      </c>
      <c r="AS1689" s="157"/>
      <c r="AT1689" s="162"/>
      <c r="AU1689" s="74">
        <f t="shared" si="900"/>
        <v>0</v>
      </c>
      <c r="AV1689" s="157"/>
      <c r="AW1689" s="75">
        <f>_xlfn.IFNA(VLOOKUP(L1689,list_vat[],3,FALSE),0)</f>
        <v>0</v>
      </c>
      <c r="AX1689" s="74">
        <f t="shared" si="918"/>
        <v>0</v>
      </c>
      <c r="AY1689" s="74">
        <f t="shared" si="919"/>
        <v>0</v>
      </c>
      <c r="AZ1689" s="130">
        <f t="shared" si="920"/>
        <v>0</v>
      </c>
      <c r="BA1689" s="74">
        <f t="shared" si="901"/>
        <v>0</v>
      </c>
      <c r="BB1689" s="193">
        <f t="shared" si="921"/>
        <v>0</v>
      </c>
      <c r="BC1689" s="102">
        <f t="shared" si="922"/>
        <v>0</v>
      </c>
      <c r="BD1689" s="102">
        <f t="shared" si="923"/>
        <v>0</v>
      </c>
      <c r="BE1689" s="413" t="s">
        <v>69</v>
      </c>
    </row>
    <row r="1690" spans="1:57" s="65" customFormat="1" ht="12" customHeight="1" x14ac:dyDescent="0.2">
      <c r="A1690" s="43">
        <v>1675</v>
      </c>
      <c r="B1690" s="166"/>
      <c r="C1690" s="166"/>
      <c r="D1690" s="166"/>
      <c r="E1690" s="162"/>
      <c r="F1690" s="166"/>
      <c r="G1690" s="162"/>
      <c r="H1690" s="162"/>
      <c r="I1690" s="189">
        <f t="shared" si="902"/>
        <v>0</v>
      </c>
      <c r="J1690" s="195"/>
      <c r="K1690" s="162"/>
      <c r="L1690" s="168"/>
      <c r="M1690" s="75">
        <f>_xlfn.XLOOKUP(L1690,list_vat[Страна],list_vat[Ставка НДС %],0,0)</f>
        <v>0</v>
      </c>
      <c r="N1690" s="162">
        <f t="shared" si="903"/>
        <v>0</v>
      </c>
      <c r="O1690" s="169"/>
      <c r="P1690" s="74">
        <f t="shared" si="924"/>
        <v>0</v>
      </c>
      <c r="Q1690" s="162"/>
      <c r="R1690" s="162" t="str">
        <f t="shared" si="904"/>
        <v>введи курс</v>
      </c>
      <c r="S1690" s="196">
        <f t="shared" si="905"/>
        <v>0</v>
      </c>
      <c r="T1690" s="192">
        <f t="shared" si="906"/>
        <v>0</v>
      </c>
      <c r="U1690" s="76">
        <f t="shared" si="907"/>
        <v>0</v>
      </c>
      <c r="V1690" s="123">
        <f t="shared" si="908"/>
        <v>0</v>
      </c>
      <c r="W1690" s="191"/>
      <c r="X1690" s="170"/>
      <c r="Y1690" s="74">
        <f t="shared" si="893"/>
        <v>0</v>
      </c>
      <c r="Z1690" s="188"/>
      <c r="AA1690" s="130">
        <f t="shared" si="909"/>
        <v>0</v>
      </c>
      <c r="AB1690" s="74">
        <f t="shared" si="910"/>
        <v>0</v>
      </c>
      <c r="AC1690" s="356"/>
      <c r="AD1690" s="130" cm="1">
        <f t="array" ref="AD1690">IFERROR(ROUND((_xlfn.IFS(offer_sale_type="поставка",AB1690,offer_sale_type="транзит",S1690)*(1+AC1690))/E1690,2),0)</f>
        <v>0</v>
      </c>
      <c r="AE1690" s="74">
        <f t="shared" si="911"/>
        <v>0</v>
      </c>
      <c r="AF1690" s="123" cm="1">
        <f t="array" ref="AF1690">IFERROR(ROUND(_xlfn.IFS(offer_sale_type="поставка",AB1690,offer_sale_type="транзит",S1690)*AC1690,2),0)</f>
        <v>0</v>
      </c>
      <c r="AG1690" s="130">
        <f t="shared" si="894"/>
        <v>0</v>
      </c>
      <c r="AH1690" s="74">
        <f t="shared" si="895"/>
        <v>0</v>
      </c>
      <c r="AI1690" s="123">
        <f t="shared" si="896"/>
        <v>0</v>
      </c>
      <c r="AJ1690" s="118">
        <f t="shared" si="912"/>
        <v>0</v>
      </c>
      <c r="AK1690" s="74">
        <f t="shared" si="913"/>
        <v>0</v>
      </c>
      <c r="AL1690" s="174">
        <f t="shared" si="914"/>
        <v>0</v>
      </c>
      <c r="AM1690" s="175">
        <f t="shared" si="897"/>
        <v>0</v>
      </c>
      <c r="AN1690" s="130">
        <f t="shared" si="915"/>
        <v>0</v>
      </c>
      <c r="AO1690" s="74">
        <f t="shared" si="898"/>
        <v>0</v>
      </c>
      <c r="AP1690" s="123">
        <f t="shared" si="916"/>
        <v>0</v>
      </c>
      <c r="AQ1690" s="118">
        <f t="shared" si="899"/>
        <v>0</v>
      </c>
      <c r="AR1690" s="82" t="str">
        <f t="shared" si="917"/>
        <v>https://www.alta.ru/tnved/code//</v>
      </c>
      <c r="AS1690" s="157"/>
      <c r="AT1690" s="162"/>
      <c r="AU1690" s="74">
        <f t="shared" si="900"/>
        <v>0</v>
      </c>
      <c r="AV1690" s="157"/>
      <c r="AW1690" s="75">
        <f>_xlfn.IFNA(VLOOKUP(L1690,list_vat[],3,FALSE),0)</f>
        <v>0</v>
      </c>
      <c r="AX1690" s="74">
        <f t="shared" si="918"/>
        <v>0</v>
      </c>
      <c r="AY1690" s="74">
        <f t="shared" si="919"/>
        <v>0</v>
      </c>
      <c r="AZ1690" s="130">
        <f t="shared" si="920"/>
        <v>0</v>
      </c>
      <c r="BA1690" s="74">
        <f t="shared" si="901"/>
        <v>0</v>
      </c>
      <c r="BB1690" s="193">
        <f t="shared" si="921"/>
        <v>0</v>
      </c>
      <c r="BC1690" s="102">
        <f t="shared" si="922"/>
        <v>0</v>
      </c>
      <c r="BD1690" s="102">
        <f t="shared" si="923"/>
        <v>0</v>
      </c>
      <c r="BE1690" s="413" t="s">
        <v>69</v>
      </c>
    </row>
    <row r="1691" spans="1:57" s="65" customFormat="1" ht="12" customHeight="1" x14ac:dyDescent="0.2">
      <c r="A1691" s="43">
        <v>1676</v>
      </c>
      <c r="B1691" s="166"/>
      <c r="C1691" s="166"/>
      <c r="D1691" s="166"/>
      <c r="E1691" s="162"/>
      <c r="F1691" s="166"/>
      <c r="G1691" s="162"/>
      <c r="H1691" s="162"/>
      <c r="I1691" s="189">
        <f t="shared" si="902"/>
        <v>0</v>
      </c>
      <c r="J1691" s="195"/>
      <c r="K1691" s="162"/>
      <c r="L1691" s="168"/>
      <c r="M1691" s="75">
        <f>_xlfn.XLOOKUP(L1691,list_vat[Страна],list_vat[Ставка НДС %],0,0)</f>
        <v>0</v>
      </c>
      <c r="N1691" s="162">
        <f t="shared" si="903"/>
        <v>0</v>
      </c>
      <c r="O1691" s="169"/>
      <c r="P1691" s="74">
        <f t="shared" si="924"/>
        <v>0</v>
      </c>
      <c r="Q1691" s="162"/>
      <c r="R1691" s="162" t="str">
        <f t="shared" si="904"/>
        <v>введи курс</v>
      </c>
      <c r="S1691" s="196">
        <f t="shared" si="905"/>
        <v>0</v>
      </c>
      <c r="T1691" s="192">
        <f t="shared" si="906"/>
        <v>0</v>
      </c>
      <c r="U1691" s="76">
        <f t="shared" si="907"/>
        <v>0</v>
      </c>
      <c r="V1691" s="123">
        <f t="shared" si="908"/>
        <v>0</v>
      </c>
      <c r="W1691" s="191"/>
      <c r="X1691" s="170"/>
      <c r="Y1691" s="74">
        <f t="shared" si="893"/>
        <v>0</v>
      </c>
      <c r="Z1691" s="188"/>
      <c r="AA1691" s="130">
        <f t="shared" si="909"/>
        <v>0</v>
      </c>
      <c r="AB1691" s="74">
        <f t="shared" si="910"/>
        <v>0</v>
      </c>
      <c r="AC1691" s="356"/>
      <c r="AD1691" s="130" cm="1">
        <f t="array" ref="AD1691">IFERROR(ROUND((_xlfn.IFS(offer_sale_type="поставка",AB1691,offer_sale_type="транзит",S1691)*(1+AC1691))/E1691,2),0)</f>
        <v>0</v>
      </c>
      <c r="AE1691" s="74">
        <f t="shared" si="911"/>
        <v>0</v>
      </c>
      <c r="AF1691" s="123" cm="1">
        <f t="array" ref="AF1691">IFERROR(ROUND(_xlfn.IFS(offer_sale_type="поставка",AB1691,offer_sale_type="транзит",S1691)*AC1691,2),0)</f>
        <v>0</v>
      </c>
      <c r="AG1691" s="130">
        <f t="shared" si="894"/>
        <v>0</v>
      </c>
      <c r="AH1691" s="74">
        <f t="shared" si="895"/>
        <v>0</v>
      </c>
      <c r="AI1691" s="123">
        <f t="shared" si="896"/>
        <v>0</v>
      </c>
      <c r="AJ1691" s="118">
        <f t="shared" si="912"/>
        <v>0</v>
      </c>
      <c r="AK1691" s="74">
        <f t="shared" si="913"/>
        <v>0</v>
      </c>
      <c r="AL1691" s="174">
        <f t="shared" si="914"/>
        <v>0</v>
      </c>
      <c r="AM1691" s="175">
        <f t="shared" si="897"/>
        <v>0</v>
      </c>
      <c r="AN1691" s="130">
        <f t="shared" si="915"/>
        <v>0</v>
      </c>
      <c r="AO1691" s="74">
        <f t="shared" si="898"/>
        <v>0</v>
      </c>
      <c r="AP1691" s="123">
        <f t="shared" si="916"/>
        <v>0</v>
      </c>
      <c r="AQ1691" s="118">
        <f t="shared" si="899"/>
        <v>0</v>
      </c>
      <c r="AR1691" s="82" t="str">
        <f t="shared" si="917"/>
        <v>https://www.alta.ru/tnved/code//</v>
      </c>
      <c r="AS1691" s="157"/>
      <c r="AT1691" s="162"/>
      <c r="AU1691" s="74">
        <f t="shared" si="900"/>
        <v>0</v>
      </c>
      <c r="AV1691" s="157"/>
      <c r="AW1691" s="75">
        <f>_xlfn.IFNA(VLOOKUP(L1691,list_vat[],3,FALSE),0)</f>
        <v>0</v>
      </c>
      <c r="AX1691" s="74">
        <f t="shared" si="918"/>
        <v>0</v>
      </c>
      <c r="AY1691" s="74">
        <f t="shared" si="919"/>
        <v>0</v>
      </c>
      <c r="AZ1691" s="130">
        <f t="shared" si="920"/>
        <v>0</v>
      </c>
      <c r="BA1691" s="74">
        <f t="shared" si="901"/>
        <v>0</v>
      </c>
      <c r="BB1691" s="193">
        <f t="shared" si="921"/>
        <v>0</v>
      </c>
      <c r="BC1691" s="102">
        <f t="shared" si="922"/>
        <v>0</v>
      </c>
      <c r="BD1691" s="102">
        <f t="shared" si="923"/>
        <v>0</v>
      </c>
      <c r="BE1691" s="413" t="s">
        <v>69</v>
      </c>
    </row>
    <row r="1692" spans="1:57" s="65" customFormat="1" ht="12" customHeight="1" x14ac:dyDescent="0.2">
      <c r="A1692" s="43">
        <v>1677</v>
      </c>
      <c r="B1692" s="166"/>
      <c r="C1692" s="166"/>
      <c r="D1692" s="166"/>
      <c r="E1692" s="162"/>
      <c r="F1692" s="166"/>
      <c r="G1692" s="162"/>
      <c r="H1692" s="162"/>
      <c r="I1692" s="189">
        <f t="shared" si="902"/>
        <v>0</v>
      </c>
      <c r="J1692" s="195"/>
      <c r="K1692" s="162"/>
      <c r="L1692" s="168"/>
      <c r="M1692" s="75">
        <f>_xlfn.XLOOKUP(L1692,list_vat[Страна],list_vat[Ставка НДС %],0,0)</f>
        <v>0</v>
      </c>
      <c r="N1692" s="162">
        <f t="shared" si="903"/>
        <v>0</v>
      </c>
      <c r="O1692" s="169"/>
      <c r="P1692" s="74">
        <f t="shared" si="924"/>
        <v>0</v>
      </c>
      <c r="Q1692" s="162"/>
      <c r="R1692" s="162" t="str">
        <f t="shared" si="904"/>
        <v>введи курс</v>
      </c>
      <c r="S1692" s="196">
        <f t="shared" si="905"/>
        <v>0</v>
      </c>
      <c r="T1692" s="192">
        <f t="shared" si="906"/>
        <v>0</v>
      </c>
      <c r="U1692" s="76">
        <f t="shared" si="907"/>
        <v>0</v>
      </c>
      <c r="V1692" s="123">
        <f t="shared" si="908"/>
        <v>0</v>
      </c>
      <c r="W1692" s="191"/>
      <c r="X1692" s="170"/>
      <c r="Y1692" s="74">
        <f t="shared" si="893"/>
        <v>0</v>
      </c>
      <c r="Z1692" s="188"/>
      <c r="AA1692" s="130">
        <f t="shared" si="909"/>
        <v>0</v>
      </c>
      <c r="AB1692" s="74">
        <f t="shared" si="910"/>
        <v>0</v>
      </c>
      <c r="AC1692" s="356"/>
      <c r="AD1692" s="130" cm="1">
        <f t="array" ref="AD1692">IFERROR(ROUND((_xlfn.IFS(offer_sale_type="поставка",AB1692,offer_sale_type="транзит",S1692)*(1+AC1692))/E1692,2),0)</f>
        <v>0</v>
      </c>
      <c r="AE1692" s="74">
        <f t="shared" si="911"/>
        <v>0</v>
      </c>
      <c r="AF1692" s="123" cm="1">
        <f t="array" ref="AF1692">IFERROR(ROUND(_xlfn.IFS(offer_sale_type="поставка",AB1692,offer_sale_type="транзит",S1692)*AC1692,2),0)</f>
        <v>0</v>
      </c>
      <c r="AG1692" s="130">
        <f t="shared" si="894"/>
        <v>0</v>
      </c>
      <c r="AH1692" s="74">
        <f t="shared" si="895"/>
        <v>0</v>
      </c>
      <c r="AI1692" s="123">
        <f t="shared" si="896"/>
        <v>0</v>
      </c>
      <c r="AJ1692" s="118">
        <f t="shared" si="912"/>
        <v>0</v>
      </c>
      <c r="AK1692" s="74">
        <f t="shared" si="913"/>
        <v>0</v>
      </c>
      <c r="AL1692" s="174">
        <f t="shared" si="914"/>
        <v>0</v>
      </c>
      <c r="AM1692" s="175">
        <f t="shared" si="897"/>
        <v>0</v>
      </c>
      <c r="AN1692" s="130">
        <f t="shared" si="915"/>
        <v>0</v>
      </c>
      <c r="AO1692" s="74">
        <f t="shared" si="898"/>
        <v>0</v>
      </c>
      <c r="AP1692" s="123">
        <f t="shared" si="916"/>
        <v>0</v>
      </c>
      <c r="AQ1692" s="118">
        <f t="shared" si="899"/>
        <v>0</v>
      </c>
      <c r="AR1692" s="82" t="str">
        <f t="shared" si="917"/>
        <v>https://www.alta.ru/tnved/code//</v>
      </c>
      <c r="AS1692" s="157"/>
      <c r="AT1692" s="162"/>
      <c r="AU1692" s="74">
        <f t="shared" si="900"/>
        <v>0</v>
      </c>
      <c r="AV1692" s="157"/>
      <c r="AW1692" s="75">
        <f>_xlfn.IFNA(VLOOKUP(L1692,list_vat[],3,FALSE),0)</f>
        <v>0</v>
      </c>
      <c r="AX1692" s="74">
        <f t="shared" si="918"/>
        <v>0</v>
      </c>
      <c r="AY1692" s="74">
        <f t="shared" si="919"/>
        <v>0</v>
      </c>
      <c r="AZ1692" s="130">
        <f t="shared" si="920"/>
        <v>0</v>
      </c>
      <c r="BA1692" s="74">
        <f t="shared" si="901"/>
        <v>0</v>
      </c>
      <c r="BB1692" s="193">
        <f t="shared" si="921"/>
        <v>0</v>
      </c>
      <c r="BC1692" s="102">
        <f t="shared" si="922"/>
        <v>0</v>
      </c>
      <c r="BD1692" s="102">
        <f t="shared" si="923"/>
        <v>0</v>
      </c>
      <c r="BE1692" s="413" t="s">
        <v>69</v>
      </c>
    </row>
    <row r="1693" spans="1:57" s="65" customFormat="1" ht="12" customHeight="1" x14ac:dyDescent="0.2">
      <c r="A1693" s="43">
        <v>1678</v>
      </c>
      <c r="B1693" s="166"/>
      <c r="C1693" s="166"/>
      <c r="D1693" s="166"/>
      <c r="E1693" s="162"/>
      <c r="F1693" s="166"/>
      <c r="G1693" s="162"/>
      <c r="H1693" s="162"/>
      <c r="I1693" s="189">
        <f t="shared" si="902"/>
        <v>0</v>
      </c>
      <c r="J1693" s="195"/>
      <c r="K1693" s="162"/>
      <c r="L1693" s="168"/>
      <c r="M1693" s="75">
        <f>_xlfn.XLOOKUP(L1693,list_vat[Страна],list_vat[Ставка НДС %],0,0)</f>
        <v>0</v>
      </c>
      <c r="N1693" s="162">
        <f t="shared" si="903"/>
        <v>0</v>
      </c>
      <c r="O1693" s="169"/>
      <c r="P1693" s="74">
        <f t="shared" si="924"/>
        <v>0</v>
      </c>
      <c r="Q1693" s="162"/>
      <c r="R1693" s="162" t="str">
        <f t="shared" si="904"/>
        <v>введи курс</v>
      </c>
      <c r="S1693" s="196">
        <f t="shared" si="905"/>
        <v>0</v>
      </c>
      <c r="T1693" s="192">
        <f t="shared" si="906"/>
        <v>0</v>
      </c>
      <c r="U1693" s="76">
        <f t="shared" si="907"/>
        <v>0</v>
      </c>
      <c r="V1693" s="123">
        <f t="shared" si="908"/>
        <v>0</v>
      </c>
      <c r="W1693" s="191"/>
      <c r="X1693" s="170"/>
      <c r="Y1693" s="74">
        <f t="shared" si="893"/>
        <v>0</v>
      </c>
      <c r="Z1693" s="188"/>
      <c r="AA1693" s="130">
        <f t="shared" si="909"/>
        <v>0</v>
      </c>
      <c r="AB1693" s="74">
        <f t="shared" si="910"/>
        <v>0</v>
      </c>
      <c r="AC1693" s="356"/>
      <c r="AD1693" s="130" cm="1">
        <f t="array" ref="AD1693">IFERROR(ROUND((_xlfn.IFS(offer_sale_type="поставка",AB1693,offer_sale_type="транзит",S1693)*(1+AC1693))/E1693,2),0)</f>
        <v>0</v>
      </c>
      <c r="AE1693" s="74">
        <f t="shared" si="911"/>
        <v>0</v>
      </c>
      <c r="AF1693" s="123" cm="1">
        <f t="array" ref="AF1693">IFERROR(ROUND(_xlfn.IFS(offer_sale_type="поставка",AB1693,offer_sale_type="транзит",S1693)*AC1693,2),0)</f>
        <v>0</v>
      </c>
      <c r="AG1693" s="130">
        <f t="shared" si="894"/>
        <v>0</v>
      </c>
      <c r="AH1693" s="74">
        <f t="shared" si="895"/>
        <v>0</v>
      </c>
      <c r="AI1693" s="123">
        <f t="shared" si="896"/>
        <v>0</v>
      </c>
      <c r="AJ1693" s="118">
        <f t="shared" si="912"/>
        <v>0</v>
      </c>
      <c r="AK1693" s="74">
        <f t="shared" si="913"/>
        <v>0</v>
      </c>
      <c r="AL1693" s="174">
        <f t="shared" si="914"/>
        <v>0</v>
      </c>
      <c r="AM1693" s="175">
        <f t="shared" si="897"/>
        <v>0</v>
      </c>
      <c r="AN1693" s="130">
        <f t="shared" si="915"/>
        <v>0</v>
      </c>
      <c r="AO1693" s="74">
        <f t="shared" si="898"/>
        <v>0</v>
      </c>
      <c r="AP1693" s="123">
        <f t="shared" si="916"/>
        <v>0</v>
      </c>
      <c r="AQ1693" s="118">
        <f t="shared" si="899"/>
        <v>0</v>
      </c>
      <c r="AR1693" s="82" t="str">
        <f t="shared" si="917"/>
        <v>https://www.alta.ru/tnved/code//</v>
      </c>
      <c r="AS1693" s="157"/>
      <c r="AT1693" s="162"/>
      <c r="AU1693" s="74">
        <f t="shared" si="900"/>
        <v>0</v>
      </c>
      <c r="AV1693" s="157"/>
      <c r="AW1693" s="75">
        <f>_xlfn.IFNA(VLOOKUP(L1693,list_vat[],3,FALSE),0)</f>
        <v>0</v>
      </c>
      <c r="AX1693" s="74">
        <f t="shared" si="918"/>
        <v>0</v>
      </c>
      <c r="AY1693" s="74">
        <f t="shared" si="919"/>
        <v>0</v>
      </c>
      <c r="AZ1693" s="130">
        <f t="shared" si="920"/>
        <v>0</v>
      </c>
      <c r="BA1693" s="74">
        <f t="shared" si="901"/>
        <v>0</v>
      </c>
      <c r="BB1693" s="193">
        <f t="shared" si="921"/>
        <v>0</v>
      </c>
      <c r="BC1693" s="102">
        <f t="shared" si="922"/>
        <v>0</v>
      </c>
      <c r="BD1693" s="102">
        <f t="shared" si="923"/>
        <v>0</v>
      </c>
      <c r="BE1693" s="413" t="s">
        <v>69</v>
      </c>
    </row>
    <row r="1694" spans="1:57" s="65" customFormat="1" ht="12" customHeight="1" x14ac:dyDescent="0.2">
      <c r="A1694" s="43">
        <v>1679</v>
      </c>
      <c r="B1694" s="166"/>
      <c r="C1694" s="166"/>
      <c r="D1694" s="166"/>
      <c r="E1694" s="162"/>
      <c r="F1694" s="166"/>
      <c r="G1694" s="162"/>
      <c r="H1694" s="162"/>
      <c r="I1694" s="189">
        <f t="shared" si="902"/>
        <v>0</v>
      </c>
      <c r="J1694" s="195"/>
      <c r="K1694" s="162"/>
      <c r="L1694" s="168"/>
      <c r="M1694" s="75">
        <f>_xlfn.XLOOKUP(L1694,list_vat[Страна],list_vat[Ставка НДС %],0,0)</f>
        <v>0</v>
      </c>
      <c r="N1694" s="162">
        <f t="shared" si="903"/>
        <v>0</v>
      </c>
      <c r="O1694" s="169"/>
      <c r="P1694" s="74">
        <f t="shared" si="924"/>
        <v>0</v>
      </c>
      <c r="Q1694" s="162"/>
      <c r="R1694" s="162" t="str">
        <f t="shared" si="904"/>
        <v>введи курс</v>
      </c>
      <c r="S1694" s="196">
        <f t="shared" si="905"/>
        <v>0</v>
      </c>
      <c r="T1694" s="192">
        <f t="shared" si="906"/>
        <v>0</v>
      </c>
      <c r="U1694" s="76">
        <f t="shared" si="907"/>
        <v>0</v>
      </c>
      <c r="V1694" s="123">
        <f t="shared" si="908"/>
        <v>0</v>
      </c>
      <c r="W1694" s="191"/>
      <c r="X1694" s="170"/>
      <c r="Y1694" s="74">
        <f t="shared" si="893"/>
        <v>0</v>
      </c>
      <c r="Z1694" s="188"/>
      <c r="AA1694" s="130">
        <f t="shared" si="909"/>
        <v>0</v>
      </c>
      <c r="AB1694" s="74">
        <f t="shared" si="910"/>
        <v>0</v>
      </c>
      <c r="AC1694" s="356"/>
      <c r="AD1694" s="130" cm="1">
        <f t="array" ref="AD1694">IFERROR(ROUND((_xlfn.IFS(offer_sale_type="поставка",AB1694,offer_sale_type="транзит",S1694)*(1+AC1694))/E1694,2),0)</f>
        <v>0</v>
      </c>
      <c r="AE1694" s="74">
        <f t="shared" si="911"/>
        <v>0</v>
      </c>
      <c r="AF1694" s="123" cm="1">
        <f t="array" ref="AF1694">IFERROR(ROUND(_xlfn.IFS(offer_sale_type="поставка",AB1694,offer_sale_type="транзит",S1694)*AC1694,2),0)</f>
        <v>0</v>
      </c>
      <c r="AG1694" s="130">
        <f t="shared" si="894"/>
        <v>0</v>
      </c>
      <c r="AH1694" s="74">
        <f t="shared" si="895"/>
        <v>0</v>
      </c>
      <c r="AI1694" s="123">
        <f t="shared" si="896"/>
        <v>0</v>
      </c>
      <c r="AJ1694" s="118">
        <f t="shared" si="912"/>
        <v>0</v>
      </c>
      <c r="AK1694" s="74">
        <f t="shared" si="913"/>
        <v>0</v>
      </c>
      <c r="AL1694" s="174">
        <f t="shared" si="914"/>
        <v>0</v>
      </c>
      <c r="AM1694" s="175">
        <f t="shared" si="897"/>
        <v>0</v>
      </c>
      <c r="AN1694" s="130">
        <f t="shared" si="915"/>
        <v>0</v>
      </c>
      <c r="AO1694" s="74">
        <f t="shared" si="898"/>
        <v>0</v>
      </c>
      <c r="AP1694" s="123">
        <f t="shared" si="916"/>
        <v>0</v>
      </c>
      <c r="AQ1694" s="118">
        <f t="shared" si="899"/>
        <v>0</v>
      </c>
      <c r="AR1694" s="82" t="str">
        <f t="shared" si="917"/>
        <v>https://www.alta.ru/tnved/code//</v>
      </c>
      <c r="AS1694" s="157"/>
      <c r="AT1694" s="162"/>
      <c r="AU1694" s="74">
        <f t="shared" si="900"/>
        <v>0</v>
      </c>
      <c r="AV1694" s="157"/>
      <c r="AW1694" s="75">
        <f>_xlfn.IFNA(VLOOKUP(L1694,list_vat[],3,FALSE),0)</f>
        <v>0</v>
      </c>
      <c r="AX1694" s="74">
        <f t="shared" si="918"/>
        <v>0</v>
      </c>
      <c r="AY1694" s="74">
        <f t="shared" si="919"/>
        <v>0</v>
      </c>
      <c r="AZ1694" s="130">
        <f t="shared" si="920"/>
        <v>0</v>
      </c>
      <c r="BA1694" s="74">
        <f t="shared" si="901"/>
        <v>0</v>
      </c>
      <c r="BB1694" s="193">
        <f t="shared" si="921"/>
        <v>0</v>
      </c>
      <c r="BC1694" s="102">
        <f t="shared" si="922"/>
        <v>0</v>
      </c>
      <c r="BD1694" s="102">
        <f t="shared" si="923"/>
        <v>0</v>
      </c>
      <c r="BE1694" s="413" t="s">
        <v>69</v>
      </c>
    </row>
    <row r="1695" spans="1:57" s="65" customFormat="1" ht="12" customHeight="1" x14ac:dyDescent="0.2">
      <c r="A1695" s="43">
        <v>1680</v>
      </c>
      <c r="B1695" s="166"/>
      <c r="C1695" s="166"/>
      <c r="D1695" s="166"/>
      <c r="E1695" s="162"/>
      <c r="F1695" s="166"/>
      <c r="G1695" s="162"/>
      <c r="H1695" s="162"/>
      <c r="I1695" s="189">
        <f t="shared" si="902"/>
        <v>0</v>
      </c>
      <c r="J1695" s="195"/>
      <c r="K1695" s="162"/>
      <c r="L1695" s="168"/>
      <c r="M1695" s="75">
        <f>_xlfn.XLOOKUP(L1695,list_vat[Страна],list_vat[Ставка НДС %],0,0)</f>
        <v>0</v>
      </c>
      <c r="N1695" s="162">
        <f t="shared" si="903"/>
        <v>0</v>
      </c>
      <c r="O1695" s="169"/>
      <c r="P1695" s="74">
        <f t="shared" si="924"/>
        <v>0</v>
      </c>
      <c r="Q1695" s="162"/>
      <c r="R1695" s="162" t="str">
        <f t="shared" si="904"/>
        <v>введи курс</v>
      </c>
      <c r="S1695" s="196">
        <f t="shared" si="905"/>
        <v>0</v>
      </c>
      <c r="T1695" s="192">
        <f t="shared" si="906"/>
        <v>0</v>
      </c>
      <c r="U1695" s="76">
        <f t="shared" si="907"/>
        <v>0</v>
      </c>
      <c r="V1695" s="123">
        <f t="shared" si="908"/>
        <v>0</v>
      </c>
      <c r="W1695" s="191"/>
      <c r="X1695" s="170"/>
      <c r="Y1695" s="74">
        <f t="shared" si="893"/>
        <v>0</v>
      </c>
      <c r="Z1695" s="188"/>
      <c r="AA1695" s="130">
        <f t="shared" si="909"/>
        <v>0</v>
      </c>
      <c r="AB1695" s="74">
        <f t="shared" si="910"/>
        <v>0</v>
      </c>
      <c r="AC1695" s="356"/>
      <c r="AD1695" s="130" cm="1">
        <f t="array" ref="AD1695">IFERROR(ROUND((_xlfn.IFS(offer_sale_type="поставка",AB1695,offer_sale_type="транзит",S1695)*(1+AC1695))/E1695,2),0)</f>
        <v>0</v>
      </c>
      <c r="AE1695" s="74">
        <f t="shared" si="911"/>
        <v>0</v>
      </c>
      <c r="AF1695" s="123" cm="1">
        <f t="array" ref="AF1695">IFERROR(ROUND(_xlfn.IFS(offer_sale_type="поставка",AB1695,offer_sale_type="транзит",S1695)*AC1695,2),0)</f>
        <v>0</v>
      </c>
      <c r="AG1695" s="130">
        <f t="shared" si="894"/>
        <v>0</v>
      </c>
      <c r="AH1695" s="74">
        <f t="shared" si="895"/>
        <v>0</v>
      </c>
      <c r="AI1695" s="123">
        <f t="shared" si="896"/>
        <v>0</v>
      </c>
      <c r="AJ1695" s="118">
        <f t="shared" si="912"/>
        <v>0</v>
      </c>
      <c r="AK1695" s="74">
        <f t="shared" si="913"/>
        <v>0</v>
      </c>
      <c r="AL1695" s="174">
        <f t="shared" si="914"/>
        <v>0</v>
      </c>
      <c r="AM1695" s="175">
        <f t="shared" si="897"/>
        <v>0</v>
      </c>
      <c r="AN1695" s="130">
        <f t="shared" si="915"/>
        <v>0</v>
      </c>
      <c r="AO1695" s="74">
        <f t="shared" si="898"/>
        <v>0</v>
      </c>
      <c r="AP1695" s="123">
        <f t="shared" si="916"/>
        <v>0</v>
      </c>
      <c r="AQ1695" s="118">
        <f t="shared" si="899"/>
        <v>0</v>
      </c>
      <c r="AR1695" s="82" t="str">
        <f t="shared" si="917"/>
        <v>https://www.alta.ru/tnved/code//</v>
      </c>
      <c r="AS1695" s="157"/>
      <c r="AT1695" s="162"/>
      <c r="AU1695" s="74">
        <f t="shared" si="900"/>
        <v>0</v>
      </c>
      <c r="AV1695" s="157"/>
      <c r="AW1695" s="75">
        <f>_xlfn.IFNA(VLOOKUP(L1695,list_vat[],3,FALSE),0)</f>
        <v>0</v>
      </c>
      <c r="AX1695" s="74">
        <f t="shared" si="918"/>
        <v>0</v>
      </c>
      <c r="AY1695" s="74">
        <f t="shared" si="919"/>
        <v>0</v>
      </c>
      <c r="AZ1695" s="130">
        <f t="shared" si="920"/>
        <v>0</v>
      </c>
      <c r="BA1695" s="74">
        <f t="shared" si="901"/>
        <v>0</v>
      </c>
      <c r="BB1695" s="193">
        <f t="shared" si="921"/>
        <v>0</v>
      </c>
      <c r="BC1695" s="102">
        <f t="shared" si="922"/>
        <v>0</v>
      </c>
      <c r="BD1695" s="102">
        <f t="shared" si="923"/>
        <v>0</v>
      </c>
      <c r="BE1695" s="413" t="s">
        <v>69</v>
      </c>
    </row>
    <row r="1696" spans="1:57" s="65" customFormat="1" ht="12" customHeight="1" x14ac:dyDescent="0.2">
      <c r="A1696" s="43">
        <v>1681</v>
      </c>
      <c r="B1696" s="166"/>
      <c r="C1696" s="166"/>
      <c r="D1696" s="166"/>
      <c r="E1696" s="162"/>
      <c r="F1696" s="166"/>
      <c r="G1696" s="162"/>
      <c r="H1696" s="162"/>
      <c r="I1696" s="189">
        <f t="shared" si="902"/>
        <v>0</v>
      </c>
      <c r="J1696" s="195"/>
      <c r="K1696" s="162"/>
      <c r="L1696" s="168"/>
      <c r="M1696" s="75">
        <f>_xlfn.XLOOKUP(L1696,list_vat[Страна],list_vat[Ставка НДС %],0,0)</f>
        <v>0</v>
      </c>
      <c r="N1696" s="162">
        <f t="shared" si="903"/>
        <v>0</v>
      </c>
      <c r="O1696" s="169"/>
      <c r="P1696" s="74">
        <f t="shared" si="924"/>
        <v>0</v>
      </c>
      <c r="Q1696" s="162"/>
      <c r="R1696" s="162" t="str">
        <f t="shared" si="904"/>
        <v>введи курс</v>
      </c>
      <c r="S1696" s="196">
        <f t="shared" si="905"/>
        <v>0</v>
      </c>
      <c r="T1696" s="192">
        <f t="shared" si="906"/>
        <v>0</v>
      </c>
      <c r="U1696" s="76">
        <f t="shared" si="907"/>
        <v>0</v>
      </c>
      <c r="V1696" s="123">
        <f t="shared" si="908"/>
        <v>0</v>
      </c>
      <c r="W1696" s="191"/>
      <c r="X1696" s="170"/>
      <c r="Y1696" s="74">
        <f t="shared" si="893"/>
        <v>0</v>
      </c>
      <c r="Z1696" s="188"/>
      <c r="AA1696" s="130">
        <f t="shared" si="909"/>
        <v>0</v>
      </c>
      <c r="AB1696" s="74">
        <f t="shared" si="910"/>
        <v>0</v>
      </c>
      <c r="AC1696" s="356"/>
      <c r="AD1696" s="130" cm="1">
        <f t="array" ref="AD1696">IFERROR(ROUND((_xlfn.IFS(offer_sale_type="поставка",AB1696,offer_sale_type="транзит",S1696)*(1+AC1696))/E1696,2),0)</f>
        <v>0</v>
      </c>
      <c r="AE1696" s="74">
        <f t="shared" si="911"/>
        <v>0</v>
      </c>
      <c r="AF1696" s="123" cm="1">
        <f t="array" ref="AF1696">IFERROR(ROUND(_xlfn.IFS(offer_sale_type="поставка",AB1696,offer_sale_type="транзит",S1696)*AC1696,2),0)</f>
        <v>0</v>
      </c>
      <c r="AG1696" s="130">
        <f t="shared" si="894"/>
        <v>0</v>
      </c>
      <c r="AH1696" s="74">
        <f t="shared" si="895"/>
        <v>0</v>
      </c>
      <c r="AI1696" s="123">
        <f t="shared" si="896"/>
        <v>0</v>
      </c>
      <c r="AJ1696" s="118">
        <f t="shared" si="912"/>
        <v>0</v>
      </c>
      <c r="AK1696" s="74">
        <f t="shared" si="913"/>
        <v>0</v>
      </c>
      <c r="AL1696" s="174">
        <f t="shared" si="914"/>
        <v>0</v>
      </c>
      <c r="AM1696" s="175">
        <f t="shared" si="897"/>
        <v>0</v>
      </c>
      <c r="AN1696" s="130">
        <f t="shared" si="915"/>
        <v>0</v>
      </c>
      <c r="AO1696" s="74">
        <f t="shared" si="898"/>
        <v>0</v>
      </c>
      <c r="AP1696" s="123">
        <f t="shared" si="916"/>
        <v>0</v>
      </c>
      <c r="AQ1696" s="118">
        <f t="shared" si="899"/>
        <v>0</v>
      </c>
      <c r="AR1696" s="82" t="str">
        <f t="shared" si="917"/>
        <v>https://www.alta.ru/tnved/code//</v>
      </c>
      <c r="AS1696" s="157"/>
      <c r="AT1696" s="162"/>
      <c r="AU1696" s="74">
        <f t="shared" si="900"/>
        <v>0</v>
      </c>
      <c r="AV1696" s="157"/>
      <c r="AW1696" s="75">
        <f>_xlfn.IFNA(VLOOKUP(L1696,list_vat[],3,FALSE),0)</f>
        <v>0</v>
      </c>
      <c r="AX1696" s="74">
        <f t="shared" si="918"/>
        <v>0</v>
      </c>
      <c r="AY1696" s="74">
        <f t="shared" si="919"/>
        <v>0</v>
      </c>
      <c r="AZ1696" s="130">
        <f t="shared" si="920"/>
        <v>0</v>
      </c>
      <c r="BA1696" s="74">
        <f t="shared" si="901"/>
        <v>0</v>
      </c>
      <c r="BB1696" s="193">
        <f t="shared" si="921"/>
        <v>0</v>
      </c>
      <c r="BC1696" s="102">
        <f t="shared" si="922"/>
        <v>0</v>
      </c>
      <c r="BD1696" s="102">
        <f t="shared" si="923"/>
        <v>0</v>
      </c>
      <c r="BE1696" s="413" t="s">
        <v>69</v>
      </c>
    </row>
    <row r="1697" spans="1:57" s="65" customFormat="1" ht="12" customHeight="1" x14ac:dyDescent="0.2">
      <c r="A1697" s="43">
        <v>1682</v>
      </c>
      <c r="B1697" s="166"/>
      <c r="C1697" s="166"/>
      <c r="D1697" s="166"/>
      <c r="E1697" s="162"/>
      <c r="F1697" s="166"/>
      <c r="G1697" s="162"/>
      <c r="H1697" s="162"/>
      <c r="I1697" s="189">
        <f t="shared" si="902"/>
        <v>0</v>
      </c>
      <c r="J1697" s="195"/>
      <c r="K1697" s="162"/>
      <c r="L1697" s="168"/>
      <c r="M1697" s="75">
        <f>_xlfn.XLOOKUP(L1697,list_vat[Страна],list_vat[Ставка НДС %],0,0)</f>
        <v>0</v>
      </c>
      <c r="N1697" s="162">
        <f t="shared" si="903"/>
        <v>0</v>
      </c>
      <c r="O1697" s="169"/>
      <c r="P1697" s="74">
        <f t="shared" si="924"/>
        <v>0</v>
      </c>
      <c r="Q1697" s="162"/>
      <c r="R1697" s="162" t="str">
        <f t="shared" si="904"/>
        <v>введи курс</v>
      </c>
      <c r="S1697" s="196">
        <f t="shared" si="905"/>
        <v>0</v>
      </c>
      <c r="T1697" s="192">
        <f t="shared" si="906"/>
        <v>0</v>
      </c>
      <c r="U1697" s="76">
        <f t="shared" si="907"/>
        <v>0</v>
      </c>
      <c r="V1697" s="123">
        <f t="shared" si="908"/>
        <v>0</v>
      </c>
      <c r="W1697" s="191"/>
      <c r="X1697" s="170"/>
      <c r="Y1697" s="74">
        <f t="shared" si="893"/>
        <v>0</v>
      </c>
      <c r="Z1697" s="188"/>
      <c r="AA1697" s="130">
        <f t="shared" si="909"/>
        <v>0</v>
      </c>
      <c r="AB1697" s="74">
        <f t="shared" si="910"/>
        <v>0</v>
      </c>
      <c r="AC1697" s="356"/>
      <c r="AD1697" s="130" cm="1">
        <f t="array" ref="AD1697">IFERROR(ROUND((_xlfn.IFS(offer_sale_type="поставка",AB1697,offer_sale_type="транзит",S1697)*(1+AC1697))/E1697,2),0)</f>
        <v>0</v>
      </c>
      <c r="AE1697" s="74">
        <f t="shared" si="911"/>
        <v>0</v>
      </c>
      <c r="AF1697" s="123" cm="1">
        <f t="array" ref="AF1697">IFERROR(ROUND(_xlfn.IFS(offer_sale_type="поставка",AB1697,offer_sale_type="транзит",S1697)*AC1697,2),0)</f>
        <v>0</v>
      </c>
      <c r="AG1697" s="130">
        <f t="shared" si="894"/>
        <v>0</v>
      </c>
      <c r="AH1697" s="74">
        <f t="shared" si="895"/>
        <v>0</v>
      </c>
      <c r="AI1697" s="123">
        <f t="shared" si="896"/>
        <v>0</v>
      </c>
      <c r="AJ1697" s="118">
        <f t="shared" si="912"/>
        <v>0</v>
      </c>
      <c r="AK1697" s="74">
        <f t="shared" si="913"/>
        <v>0</v>
      </c>
      <c r="AL1697" s="174">
        <f t="shared" si="914"/>
        <v>0</v>
      </c>
      <c r="AM1697" s="175">
        <f t="shared" si="897"/>
        <v>0</v>
      </c>
      <c r="AN1697" s="130">
        <f t="shared" si="915"/>
        <v>0</v>
      </c>
      <c r="AO1697" s="74">
        <f t="shared" si="898"/>
        <v>0</v>
      </c>
      <c r="AP1697" s="123">
        <f t="shared" si="916"/>
        <v>0</v>
      </c>
      <c r="AQ1697" s="118">
        <f t="shared" si="899"/>
        <v>0</v>
      </c>
      <c r="AR1697" s="82" t="str">
        <f t="shared" si="917"/>
        <v>https://www.alta.ru/tnved/code//</v>
      </c>
      <c r="AS1697" s="157"/>
      <c r="AT1697" s="162"/>
      <c r="AU1697" s="74">
        <f t="shared" si="900"/>
        <v>0</v>
      </c>
      <c r="AV1697" s="157"/>
      <c r="AW1697" s="75">
        <f>_xlfn.IFNA(VLOOKUP(L1697,list_vat[],3,FALSE),0)</f>
        <v>0</v>
      </c>
      <c r="AX1697" s="74">
        <f t="shared" si="918"/>
        <v>0</v>
      </c>
      <c r="AY1697" s="74">
        <f t="shared" si="919"/>
        <v>0</v>
      </c>
      <c r="AZ1697" s="130">
        <f t="shared" si="920"/>
        <v>0</v>
      </c>
      <c r="BA1697" s="74">
        <f t="shared" si="901"/>
        <v>0</v>
      </c>
      <c r="BB1697" s="193">
        <f t="shared" si="921"/>
        <v>0</v>
      </c>
      <c r="BC1697" s="102">
        <f t="shared" si="922"/>
        <v>0</v>
      </c>
      <c r="BD1697" s="102">
        <f t="shared" si="923"/>
        <v>0</v>
      </c>
      <c r="BE1697" s="413" t="s">
        <v>69</v>
      </c>
    </row>
    <row r="1698" spans="1:57" s="65" customFormat="1" ht="12" customHeight="1" x14ac:dyDescent="0.2">
      <c r="A1698" s="43">
        <v>1683</v>
      </c>
      <c r="B1698" s="166"/>
      <c r="C1698" s="166"/>
      <c r="D1698" s="166"/>
      <c r="E1698" s="162"/>
      <c r="F1698" s="166"/>
      <c r="G1698" s="162"/>
      <c r="H1698" s="162"/>
      <c r="I1698" s="189">
        <f t="shared" si="902"/>
        <v>0</v>
      </c>
      <c r="J1698" s="195"/>
      <c r="K1698" s="162"/>
      <c r="L1698" s="168"/>
      <c r="M1698" s="75">
        <f>_xlfn.XLOOKUP(L1698,list_vat[Страна],list_vat[Ставка НДС %],0,0)</f>
        <v>0</v>
      </c>
      <c r="N1698" s="162">
        <f t="shared" si="903"/>
        <v>0</v>
      </c>
      <c r="O1698" s="169"/>
      <c r="P1698" s="74">
        <f t="shared" si="924"/>
        <v>0</v>
      </c>
      <c r="Q1698" s="162"/>
      <c r="R1698" s="162" t="str">
        <f t="shared" si="904"/>
        <v>введи курс</v>
      </c>
      <c r="S1698" s="196">
        <f t="shared" si="905"/>
        <v>0</v>
      </c>
      <c r="T1698" s="192">
        <f t="shared" si="906"/>
        <v>0</v>
      </c>
      <c r="U1698" s="76">
        <f t="shared" si="907"/>
        <v>0</v>
      </c>
      <c r="V1698" s="123">
        <f t="shared" si="908"/>
        <v>0</v>
      </c>
      <c r="W1698" s="191"/>
      <c r="X1698" s="170"/>
      <c r="Y1698" s="74">
        <f t="shared" si="893"/>
        <v>0</v>
      </c>
      <c r="Z1698" s="188"/>
      <c r="AA1698" s="130">
        <f t="shared" si="909"/>
        <v>0</v>
      </c>
      <c r="AB1698" s="74">
        <f t="shared" si="910"/>
        <v>0</v>
      </c>
      <c r="AC1698" s="356"/>
      <c r="AD1698" s="130" cm="1">
        <f t="array" ref="AD1698">IFERROR(ROUND((_xlfn.IFS(offer_sale_type="поставка",AB1698,offer_sale_type="транзит",S1698)*(1+AC1698))/E1698,2),0)</f>
        <v>0</v>
      </c>
      <c r="AE1698" s="74">
        <f t="shared" si="911"/>
        <v>0</v>
      </c>
      <c r="AF1698" s="123" cm="1">
        <f t="array" ref="AF1698">IFERROR(ROUND(_xlfn.IFS(offer_sale_type="поставка",AB1698,offer_sale_type="транзит",S1698)*AC1698,2),0)</f>
        <v>0</v>
      </c>
      <c r="AG1698" s="130">
        <f t="shared" si="894"/>
        <v>0</v>
      </c>
      <c r="AH1698" s="74">
        <f t="shared" si="895"/>
        <v>0</v>
      </c>
      <c r="AI1698" s="123">
        <f t="shared" si="896"/>
        <v>0</v>
      </c>
      <c r="AJ1698" s="118">
        <f t="shared" si="912"/>
        <v>0</v>
      </c>
      <c r="AK1698" s="74">
        <f t="shared" si="913"/>
        <v>0</v>
      </c>
      <c r="AL1698" s="174">
        <f t="shared" si="914"/>
        <v>0</v>
      </c>
      <c r="AM1698" s="175">
        <f t="shared" si="897"/>
        <v>0</v>
      </c>
      <c r="AN1698" s="130">
        <f t="shared" si="915"/>
        <v>0</v>
      </c>
      <c r="AO1698" s="74">
        <f t="shared" si="898"/>
        <v>0</v>
      </c>
      <c r="AP1698" s="123">
        <f t="shared" si="916"/>
        <v>0</v>
      </c>
      <c r="AQ1698" s="118">
        <f t="shared" si="899"/>
        <v>0</v>
      </c>
      <c r="AR1698" s="82" t="str">
        <f t="shared" si="917"/>
        <v>https://www.alta.ru/tnved/code//</v>
      </c>
      <c r="AS1698" s="157"/>
      <c r="AT1698" s="162"/>
      <c r="AU1698" s="74">
        <f t="shared" si="900"/>
        <v>0</v>
      </c>
      <c r="AV1698" s="157"/>
      <c r="AW1698" s="75">
        <f>_xlfn.IFNA(VLOOKUP(L1698,list_vat[],3,FALSE),0)</f>
        <v>0</v>
      </c>
      <c r="AX1698" s="74">
        <f t="shared" si="918"/>
        <v>0</v>
      </c>
      <c r="AY1698" s="74">
        <f t="shared" si="919"/>
        <v>0</v>
      </c>
      <c r="AZ1698" s="130">
        <f t="shared" si="920"/>
        <v>0</v>
      </c>
      <c r="BA1698" s="74">
        <f t="shared" si="901"/>
        <v>0</v>
      </c>
      <c r="BB1698" s="193">
        <f t="shared" si="921"/>
        <v>0</v>
      </c>
      <c r="BC1698" s="102">
        <f t="shared" si="922"/>
        <v>0</v>
      </c>
      <c r="BD1698" s="102">
        <f t="shared" si="923"/>
        <v>0</v>
      </c>
      <c r="BE1698" s="413" t="s">
        <v>69</v>
      </c>
    </row>
    <row r="1699" spans="1:57" s="65" customFormat="1" ht="12" customHeight="1" x14ac:dyDescent="0.2">
      <c r="A1699" s="43">
        <v>1684</v>
      </c>
      <c r="B1699" s="166"/>
      <c r="C1699" s="166"/>
      <c r="D1699" s="166"/>
      <c r="E1699" s="162"/>
      <c r="F1699" s="166"/>
      <c r="G1699" s="162"/>
      <c r="H1699" s="162"/>
      <c r="I1699" s="189">
        <f t="shared" si="902"/>
        <v>0</v>
      </c>
      <c r="J1699" s="195"/>
      <c r="K1699" s="162"/>
      <c r="L1699" s="168"/>
      <c r="M1699" s="75">
        <f>_xlfn.XLOOKUP(L1699,list_vat[Страна],list_vat[Ставка НДС %],0,0)</f>
        <v>0</v>
      </c>
      <c r="N1699" s="162">
        <f t="shared" si="903"/>
        <v>0</v>
      </c>
      <c r="O1699" s="169"/>
      <c r="P1699" s="74">
        <f t="shared" si="924"/>
        <v>0</v>
      </c>
      <c r="Q1699" s="162"/>
      <c r="R1699" s="162" t="str">
        <f t="shared" si="904"/>
        <v>введи курс</v>
      </c>
      <c r="S1699" s="196">
        <f t="shared" si="905"/>
        <v>0</v>
      </c>
      <c r="T1699" s="192">
        <f t="shared" si="906"/>
        <v>0</v>
      </c>
      <c r="U1699" s="76">
        <f t="shared" si="907"/>
        <v>0</v>
      </c>
      <c r="V1699" s="123">
        <f t="shared" si="908"/>
        <v>0</v>
      </c>
      <c r="W1699" s="191"/>
      <c r="X1699" s="170"/>
      <c r="Y1699" s="74">
        <f t="shared" si="893"/>
        <v>0</v>
      </c>
      <c r="Z1699" s="188"/>
      <c r="AA1699" s="130">
        <f t="shared" si="909"/>
        <v>0</v>
      </c>
      <c r="AB1699" s="74">
        <f t="shared" si="910"/>
        <v>0</v>
      </c>
      <c r="AC1699" s="356"/>
      <c r="AD1699" s="130" cm="1">
        <f t="array" ref="AD1699">IFERROR(ROUND((_xlfn.IFS(offer_sale_type="поставка",AB1699,offer_sale_type="транзит",S1699)*(1+AC1699))/E1699,2),0)</f>
        <v>0</v>
      </c>
      <c r="AE1699" s="74">
        <f t="shared" si="911"/>
        <v>0</v>
      </c>
      <c r="AF1699" s="123" cm="1">
        <f t="array" ref="AF1699">IFERROR(ROUND(_xlfn.IFS(offer_sale_type="поставка",AB1699,offer_sale_type="транзит",S1699)*AC1699,2),0)</f>
        <v>0</v>
      </c>
      <c r="AG1699" s="130">
        <f t="shared" si="894"/>
        <v>0</v>
      </c>
      <c r="AH1699" s="74">
        <f t="shared" si="895"/>
        <v>0</v>
      </c>
      <c r="AI1699" s="123">
        <f t="shared" si="896"/>
        <v>0</v>
      </c>
      <c r="AJ1699" s="118">
        <f t="shared" si="912"/>
        <v>0</v>
      </c>
      <c r="AK1699" s="74">
        <f t="shared" si="913"/>
        <v>0</v>
      </c>
      <c r="AL1699" s="174">
        <f t="shared" si="914"/>
        <v>0</v>
      </c>
      <c r="AM1699" s="175">
        <f t="shared" si="897"/>
        <v>0</v>
      </c>
      <c r="AN1699" s="130">
        <f t="shared" si="915"/>
        <v>0</v>
      </c>
      <c r="AO1699" s="74">
        <f t="shared" si="898"/>
        <v>0</v>
      </c>
      <c r="AP1699" s="123">
        <f t="shared" si="916"/>
        <v>0</v>
      </c>
      <c r="AQ1699" s="118">
        <f t="shared" si="899"/>
        <v>0</v>
      </c>
      <c r="AR1699" s="82" t="str">
        <f t="shared" si="917"/>
        <v>https://www.alta.ru/tnved/code//</v>
      </c>
      <c r="AS1699" s="157"/>
      <c r="AT1699" s="162"/>
      <c r="AU1699" s="74">
        <f t="shared" si="900"/>
        <v>0</v>
      </c>
      <c r="AV1699" s="157"/>
      <c r="AW1699" s="75">
        <f>_xlfn.IFNA(VLOOKUP(L1699,list_vat[],3,FALSE),0)</f>
        <v>0</v>
      </c>
      <c r="AX1699" s="74">
        <f t="shared" si="918"/>
        <v>0</v>
      </c>
      <c r="AY1699" s="74">
        <f t="shared" si="919"/>
        <v>0</v>
      </c>
      <c r="AZ1699" s="130">
        <f t="shared" si="920"/>
        <v>0</v>
      </c>
      <c r="BA1699" s="74">
        <f t="shared" si="901"/>
        <v>0</v>
      </c>
      <c r="BB1699" s="193">
        <f t="shared" si="921"/>
        <v>0</v>
      </c>
      <c r="BC1699" s="102">
        <f t="shared" si="922"/>
        <v>0</v>
      </c>
      <c r="BD1699" s="102">
        <f t="shared" si="923"/>
        <v>0</v>
      </c>
      <c r="BE1699" s="413" t="s">
        <v>69</v>
      </c>
    </row>
    <row r="1700" spans="1:57" s="65" customFormat="1" ht="12" customHeight="1" x14ac:dyDescent="0.2">
      <c r="A1700" s="43">
        <v>1685</v>
      </c>
      <c r="B1700" s="166"/>
      <c r="C1700" s="166"/>
      <c r="D1700" s="166"/>
      <c r="E1700" s="162"/>
      <c r="F1700" s="166"/>
      <c r="G1700" s="162"/>
      <c r="H1700" s="162"/>
      <c r="I1700" s="189">
        <f t="shared" si="902"/>
        <v>0</v>
      </c>
      <c r="J1700" s="195"/>
      <c r="K1700" s="162"/>
      <c r="L1700" s="168"/>
      <c r="M1700" s="75">
        <f>_xlfn.XLOOKUP(L1700,list_vat[Страна],list_vat[Ставка НДС %],0,0)</f>
        <v>0</v>
      </c>
      <c r="N1700" s="162">
        <f t="shared" si="903"/>
        <v>0</v>
      </c>
      <c r="O1700" s="169"/>
      <c r="P1700" s="74">
        <f t="shared" si="924"/>
        <v>0</v>
      </c>
      <c r="Q1700" s="162"/>
      <c r="R1700" s="162" t="str">
        <f t="shared" si="904"/>
        <v>введи курс</v>
      </c>
      <c r="S1700" s="196">
        <f t="shared" si="905"/>
        <v>0</v>
      </c>
      <c r="T1700" s="192">
        <f t="shared" si="906"/>
        <v>0</v>
      </c>
      <c r="U1700" s="76">
        <f t="shared" si="907"/>
        <v>0</v>
      </c>
      <c r="V1700" s="123">
        <f t="shared" si="908"/>
        <v>0</v>
      </c>
      <c r="W1700" s="191"/>
      <c r="X1700" s="170"/>
      <c r="Y1700" s="74">
        <f t="shared" si="893"/>
        <v>0</v>
      </c>
      <c r="Z1700" s="188"/>
      <c r="AA1700" s="130">
        <f t="shared" si="909"/>
        <v>0</v>
      </c>
      <c r="AB1700" s="74">
        <f t="shared" si="910"/>
        <v>0</v>
      </c>
      <c r="AC1700" s="356"/>
      <c r="AD1700" s="130" cm="1">
        <f t="array" ref="AD1700">IFERROR(ROUND((_xlfn.IFS(offer_sale_type="поставка",AB1700,offer_sale_type="транзит",S1700)*(1+AC1700))/E1700,2),0)</f>
        <v>0</v>
      </c>
      <c r="AE1700" s="74">
        <f t="shared" si="911"/>
        <v>0</v>
      </c>
      <c r="AF1700" s="123" cm="1">
        <f t="array" ref="AF1700">IFERROR(ROUND(_xlfn.IFS(offer_sale_type="поставка",AB1700,offer_sale_type="транзит",S1700)*AC1700,2),0)</f>
        <v>0</v>
      </c>
      <c r="AG1700" s="130">
        <f t="shared" si="894"/>
        <v>0</v>
      </c>
      <c r="AH1700" s="74">
        <f t="shared" si="895"/>
        <v>0</v>
      </c>
      <c r="AI1700" s="123">
        <f t="shared" si="896"/>
        <v>0</v>
      </c>
      <c r="AJ1700" s="118">
        <f t="shared" si="912"/>
        <v>0</v>
      </c>
      <c r="AK1700" s="74">
        <f t="shared" si="913"/>
        <v>0</v>
      </c>
      <c r="AL1700" s="174">
        <f t="shared" si="914"/>
        <v>0</v>
      </c>
      <c r="AM1700" s="175">
        <f t="shared" si="897"/>
        <v>0</v>
      </c>
      <c r="AN1700" s="130">
        <f t="shared" si="915"/>
        <v>0</v>
      </c>
      <c r="AO1700" s="74">
        <f t="shared" si="898"/>
        <v>0</v>
      </c>
      <c r="AP1700" s="123">
        <f t="shared" si="916"/>
        <v>0</v>
      </c>
      <c r="AQ1700" s="118">
        <f t="shared" si="899"/>
        <v>0</v>
      </c>
      <c r="AR1700" s="82" t="str">
        <f t="shared" si="917"/>
        <v>https://www.alta.ru/tnved/code//</v>
      </c>
      <c r="AS1700" s="157"/>
      <c r="AT1700" s="162"/>
      <c r="AU1700" s="74">
        <f t="shared" si="900"/>
        <v>0</v>
      </c>
      <c r="AV1700" s="157"/>
      <c r="AW1700" s="75">
        <f>_xlfn.IFNA(VLOOKUP(L1700,list_vat[],3,FALSE),0)</f>
        <v>0</v>
      </c>
      <c r="AX1700" s="74">
        <f t="shared" si="918"/>
        <v>0</v>
      </c>
      <c r="AY1700" s="74">
        <f t="shared" si="919"/>
        <v>0</v>
      </c>
      <c r="AZ1700" s="130">
        <f t="shared" si="920"/>
        <v>0</v>
      </c>
      <c r="BA1700" s="74">
        <f t="shared" si="901"/>
        <v>0</v>
      </c>
      <c r="BB1700" s="193">
        <f t="shared" si="921"/>
        <v>0</v>
      </c>
      <c r="BC1700" s="102">
        <f t="shared" si="922"/>
        <v>0</v>
      </c>
      <c r="BD1700" s="102">
        <f t="shared" si="923"/>
        <v>0</v>
      </c>
      <c r="BE1700" s="413" t="s">
        <v>69</v>
      </c>
    </row>
    <row r="1701" spans="1:57" s="65" customFormat="1" ht="12" customHeight="1" x14ac:dyDescent="0.2">
      <c r="A1701" s="43">
        <v>1686</v>
      </c>
      <c r="B1701" s="166"/>
      <c r="C1701" s="166"/>
      <c r="D1701" s="166"/>
      <c r="E1701" s="162"/>
      <c r="F1701" s="166"/>
      <c r="G1701" s="162"/>
      <c r="H1701" s="162"/>
      <c r="I1701" s="189">
        <f t="shared" si="902"/>
        <v>0</v>
      </c>
      <c r="J1701" s="195"/>
      <c r="K1701" s="162"/>
      <c r="L1701" s="168"/>
      <c r="M1701" s="75">
        <f>_xlfn.XLOOKUP(L1701,list_vat[Страна],list_vat[Ставка НДС %],0,0)</f>
        <v>0</v>
      </c>
      <c r="N1701" s="162">
        <f t="shared" si="903"/>
        <v>0</v>
      </c>
      <c r="O1701" s="169"/>
      <c r="P1701" s="74">
        <f t="shared" si="924"/>
        <v>0</v>
      </c>
      <c r="Q1701" s="162"/>
      <c r="R1701" s="162" t="str">
        <f t="shared" si="904"/>
        <v>введи курс</v>
      </c>
      <c r="S1701" s="196">
        <f t="shared" si="905"/>
        <v>0</v>
      </c>
      <c r="T1701" s="192">
        <f t="shared" si="906"/>
        <v>0</v>
      </c>
      <c r="U1701" s="76">
        <f t="shared" si="907"/>
        <v>0</v>
      </c>
      <c r="V1701" s="123">
        <f t="shared" si="908"/>
        <v>0</v>
      </c>
      <c r="W1701" s="191"/>
      <c r="X1701" s="170"/>
      <c r="Y1701" s="74">
        <f t="shared" si="893"/>
        <v>0</v>
      </c>
      <c r="Z1701" s="188"/>
      <c r="AA1701" s="130">
        <f t="shared" si="909"/>
        <v>0</v>
      </c>
      <c r="AB1701" s="74">
        <f t="shared" si="910"/>
        <v>0</v>
      </c>
      <c r="AC1701" s="356"/>
      <c r="AD1701" s="130" cm="1">
        <f t="array" ref="AD1701">IFERROR(ROUND((_xlfn.IFS(offer_sale_type="поставка",AB1701,offer_sale_type="транзит",S1701)*(1+AC1701))/E1701,2),0)</f>
        <v>0</v>
      </c>
      <c r="AE1701" s="74">
        <f t="shared" si="911"/>
        <v>0</v>
      </c>
      <c r="AF1701" s="123" cm="1">
        <f t="array" ref="AF1701">IFERROR(ROUND(_xlfn.IFS(offer_sale_type="поставка",AB1701,offer_sale_type="транзит",S1701)*AC1701,2),0)</f>
        <v>0</v>
      </c>
      <c r="AG1701" s="130">
        <f t="shared" si="894"/>
        <v>0</v>
      </c>
      <c r="AH1701" s="74">
        <f t="shared" si="895"/>
        <v>0</v>
      </c>
      <c r="AI1701" s="123">
        <f t="shared" si="896"/>
        <v>0</v>
      </c>
      <c r="AJ1701" s="118">
        <f t="shared" si="912"/>
        <v>0</v>
      </c>
      <c r="AK1701" s="74">
        <f t="shared" si="913"/>
        <v>0</v>
      </c>
      <c r="AL1701" s="174">
        <f t="shared" si="914"/>
        <v>0</v>
      </c>
      <c r="AM1701" s="175">
        <f t="shared" si="897"/>
        <v>0</v>
      </c>
      <c r="AN1701" s="130">
        <f t="shared" si="915"/>
        <v>0</v>
      </c>
      <c r="AO1701" s="74">
        <f t="shared" si="898"/>
        <v>0</v>
      </c>
      <c r="AP1701" s="123">
        <f t="shared" si="916"/>
        <v>0</v>
      </c>
      <c r="AQ1701" s="118">
        <f t="shared" si="899"/>
        <v>0</v>
      </c>
      <c r="AR1701" s="82" t="str">
        <f t="shared" si="917"/>
        <v>https://www.alta.ru/tnved/code//</v>
      </c>
      <c r="AS1701" s="157"/>
      <c r="AT1701" s="162"/>
      <c r="AU1701" s="74">
        <f t="shared" si="900"/>
        <v>0</v>
      </c>
      <c r="AV1701" s="157"/>
      <c r="AW1701" s="75">
        <f>_xlfn.IFNA(VLOOKUP(L1701,list_vat[],3,FALSE),0)</f>
        <v>0</v>
      </c>
      <c r="AX1701" s="74">
        <f t="shared" si="918"/>
        <v>0</v>
      </c>
      <c r="AY1701" s="74">
        <f t="shared" si="919"/>
        <v>0</v>
      </c>
      <c r="AZ1701" s="130">
        <f t="shared" si="920"/>
        <v>0</v>
      </c>
      <c r="BA1701" s="74">
        <f t="shared" si="901"/>
        <v>0</v>
      </c>
      <c r="BB1701" s="193">
        <f t="shared" si="921"/>
        <v>0</v>
      </c>
      <c r="BC1701" s="102">
        <f t="shared" si="922"/>
        <v>0</v>
      </c>
      <c r="BD1701" s="102">
        <f t="shared" si="923"/>
        <v>0</v>
      </c>
      <c r="BE1701" s="413" t="s">
        <v>69</v>
      </c>
    </row>
    <row r="1702" spans="1:57" s="65" customFormat="1" ht="12" customHeight="1" x14ac:dyDescent="0.2">
      <c r="A1702" s="43">
        <v>1687</v>
      </c>
      <c r="B1702" s="166"/>
      <c r="C1702" s="166"/>
      <c r="D1702" s="166"/>
      <c r="E1702" s="162"/>
      <c r="F1702" s="166"/>
      <c r="G1702" s="162"/>
      <c r="H1702" s="162"/>
      <c r="I1702" s="189">
        <f t="shared" si="902"/>
        <v>0</v>
      </c>
      <c r="J1702" s="195"/>
      <c r="K1702" s="162"/>
      <c r="L1702" s="168"/>
      <c r="M1702" s="75">
        <f>_xlfn.XLOOKUP(L1702,list_vat[Страна],list_vat[Ставка НДС %],0,0)</f>
        <v>0</v>
      </c>
      <c r="N1702" s="162">
        <f t="shared" si="903"/>
        <v>0</v>
      </c>
      <c r="O1702" s="169"/>
      <c r="P1702" s="74">
        <f t="shared" si="924"/>
        <v>0</v>
      </c>
      <c r="Q1702" s="162"/>
      <c r="R1702" s="162" t="str">
        <f t="shared" si="904"/>
        <v>введи курс</v>
      </c>
      <c r="S1702" s="196">
        <f t="shared" si="905"/>
        <v>0</v>
      </c>
      <c r="T1702" s="192">
        <f t="shared" si="906"/>
        <v>0</v>
      </c>
      <c r="U1702" s="76">
        <f t="shared" si="907"/>
        <v>0</v>
      </c>
      <c r="V1702" s="123">
        <f t="shared" si="908"/>
        <v>0</v>
      </c>
      <c r="W1702" s="191"/>
      <c r="X1702" s="170"/>
      <c r="Y1702" s="74">
        <f t="shared" si="893"/>
        <v>0</v>
      </c>
      <c r="Z1702" s="188"/>
      <c r="AA1702" s="130">
        <f t="shared" si="909"/>
        <v>0</v>
      </c>
      <c r="AB1702" s="74">
        <f t="shared" si="910"/>
        <v>0</v>
      </c>
      <c r="AC1702" s="356"/>
      <c r="AD1702" s="130" cm="1">
        <f t="array" ref="AD1702">IFERROR(ROUND((_xlfn.IFS(offer_sale_type="поставка",AB1702,offer_sale_type="транзит",S1702)*(1+AC1702))/E1702,2),0)</f>
        <v>0</v>
      </c>
      <c r="AE1702" s="74">
        <f t="shared" si="911"/>
        <v>0</v>
      </c>
      <c r="AF1702" s="123" cm="1">
        <f t="array" ref="AF1702">IFERROR(ROUND(_xlfn.IFS(offer_sale_type="поставка",AB1702,offer_sale_type="транзит",S1702)*AC1702,2),0)</f>
        <v>0</v>
      </c>
      <c r="AG1702" s="130">
        <f t="shared" si="894"/>
        <v>0</v>
      </c>
      <c r="AH1702" s="74">
        <f t="shared" si="895"/>
        <v>0</v>
      </c>
      <c r="AI1702" s="123">
        <f t="shared" si="896"/>
        <v>0</v>
      </c>
      <c r="AJ1702" s="118">
        <f t="shared" si="912"/>
        <v>0</v>
      </c>
      <c r="AK1702" s="74">
        <f t="shared" si="913"/>
        <v>0</v>
      </c>
      <c r="AL1702" s="174">
        <f t="shared" si="914"/>
        <v>0</v>
      </c>
      <c r="AM1702" s="175">
        <f t="shared" si="897"/>
        <v>0</v>
      </c>
      <c r="AN1702" s="130">
        <f t="shared" si="915"/>
        <v>0</v>
      </c>
      <c r="AO1702" s="74">
        <f t="shared" si="898"/>
        <v>0</v>
      </c>
      <c r="AP1702" s="123">
        <f t="shared" si="916"/>
        <v>0</v>
      </c>
      <c r="AQ1702" s="118">
        <f t="shared" si="899"/>
        <v>0</v>
      </c>
      <c r="AR1702" s="82" t="str">
        <f t="shared" si="917"/>
        <v>https://www.alta.ru/tnved/code//</v>
      </c>
      <c r="AS1702" s="157"/>
      <c r="AT1702" s="162"/>
      <c r="AU1702" s="74">
        <f t="shared" si="900"/>
        <v>0</v>
      </c>
      <c r="AV1702" s="157"/>
      <c r="AW1702" s="75">
        <f>_xlfn.IFNA(VLOOKUP(L1702,list_vat[],3,FALSE),0)</f>
        <v>0</v>
      </c>
      <c r="AX1702" s="74">
        <f t="shared" si="918"/>
        <v>0</v>
      </c>
      <c r="AY1702" s="74">
        <f t="shared" si="919"/>
        <v>0</v>
      </c>
      <c r="AZ1702" s="130">
        <f t="shared" si="920"/>
        <v>0</v>
      </c>
      <c r="BA1702" s="74">
        <f t="shared" si="901"/>
        <v>0</v>
      </c>
      <c r="BB1702" s="193">
        <f t="shared" si="921"/>
        <v>0</v>
      </c>
      <c r="BC1702" s="102">
        <f t="shared" si="922"/>
        <v>0</v>
      </c>
      <c r="BD1702" s="102">
        <f t="shared" si="923"/>
        <v>0</v>
      </c>
      <c r="BE1702" s="413" t="s">
        <v>69</v>
      </c>
    </row>
    <row r="1703" spans="1:57" s="65" customFormat="1" ht="12" customHeight="1" x14ac:dyDescent="0.2">
      <c r="A1703" s="43">
        <v>1688</v>
      </c>
      <c r="B1703" s="166"/>
      <c r="C1703" s="166"/>
      <c r="D1703" s="166"/>
      <c r="E1703" s="162"/>
      <c r="F1703" s="166"/>
      <c r="G1703" s="162"/>
      <c r="H1703" s="162"/>
      <c r="I1703" s="189">
        <f t="shared" si="902"/>
        <v>0</v>
      </c>
      <c r="J1703" s="195"/>
      <c r="K1703" s="162"/>
      <c r="L1703" s="168"/>
      <c r="M1703" s="75">
        <f>_xlfn.XLOOKUP(L1703,list_vat[Страна],list_vat[Ставка НДС %],0,0)</f>
        <v>0</v>
      </c>
      <c r="N1703" s="162">
        <f t="shared" si="903"/>
        <v>0</v>
      </c>
      <c r="O1703" s="169"/>
      <c r="P1703" s="74">
        <f t="shared" si="924"/>
        <v>0</v>
      </c>
      <c r="Q1703" s="162"/>
      <c r="R1703" s="162" t="str">
        <f t="shared" si="904"/>
        <v>введи курс</v>
      </c>
      <c r="S1703" s="196">
        <f t="shared" si="905"/>
        <v>0</v>
      </c>
      <c r="T1703" s="192">
        <f t="shared" si="906"/>
        <v>0</v>
      </c>
      <c r="U1703" s="76">
        <f t="shared" si="907"/>
        <v>0</v>
      </c>
      <c r="V1703" s="123">
        <f t="shared" si="908"/>
        <v>0</v>
      </c>
      <c r="W1703" s="191"/>
      <c r="X1703" s="170"/>
      <c r="Y1703" s="74">
        <f t="shared" si="893"/>
        <v>0</v>
      </c>
      <c r="Z1703" s="188"/>
      <c r="AA1703" s="130">
        <f t="shared" si="909"/>
        <v>0</v>
      </c>
      <c r="AB1703" s="74">
        <f t="shared" si="910"/>
        <v>0</v>
      </c>
      <c r="AC1703" s="356"/>
      <c r="AD1703" s="130" cm="1">
        <f t="array" ref="AD1703">IFERROR(ROUND((_xlfn.IFS(offer_sale_type="поставка",AB1703,offer_sale_type="транзит",S1703)*(1+AC1703))/E1703,2),0)</f>
        <v>0</v>
      </c>
      <c r="AE1703" s="74">
        <f t="shared" si="911"/>
        <v>0</v>
      </c>
      <c r="AF1703" s="123" cm="1">
        <f t="array" ref="AF1703">IFERROR(ROUND(_xlfn.IFS(offer_sale_type="поставка",AB1703,offer_sale_type="транзит",S1703)*AC1703,2),0)</f>
        <v>0</v>
      </c>
      <c r="AG1703" s="130">
        <f t="shared" si="894"/>
        <v>0</v>
      </c>
      <c r="AH1703" s="74">
        <f t="shared" si="895"/>
        <v>0</v>
      </c>
      <c r="AI1703" s="123">
        <f t="shared" si="896"/>
        <v>0</v>
      </c>
      <c r="AJ1703" s="118">
        <f t="shared" si="912"/>
        <v>0</v>
      </c>
      <c r="AK1703" s="74">
        <f t="shared" si="913"/>
        <v>0</v>
      </c>
      <c r="AL1703" s="174">
        <f t="shared" si="914"/>
        <v>0</v>
      </c>
      <c r="AM1703" s="175">
        <f t="shared" si="897"/>
        <v>0</v>
      </c>
      <c r="AN1703" s="130">
        <f t="shared" si="915"/>
        <v>0</v>
      </c>
      <c r="AO1703" s="74">
        <f t="shared" si="898"/>
        <v>0</v>
      </c>
      <c r="AP1703" s="123">
        <f t="shared" si="916"/>
        <v>0</v>
      </c>
      <c r="AQ1703" s="118">
        <f t="shared" si="899"/>
        <v>0</v>
      </c>
      <c r="AR1703" s="82" t="str">
        <f t="shared" si="917"/>
        <v>https://www.alta.ru/tnved/code//</v>
      </c>
      <c r="AS1703" s="157"/>
      <c r="AT1703" s="162"/>
      <c r="AU1703" s="74">
        <f t="shared" si="900"/>
        <v>0</v>
      </c>
      <c r="AV1703" s="157"/>
      <c r="AW1703" s="75">
        <f>_xlfn.IFNA(VLOOKUP(L1703,list_vat[],3,FALSE),0)</f>
        <v>0</v>
      </c>
      <c r="AX1703" s="74">
        <f t="shared" si="918"/>
        <v>0</v>
      </c>
      <c r="AY1703" s="74">
        <f t="shared" si="919"/>
        <v>0</v>
      </c>
      <c r="AZ1703" s="130">
        <f t="shared" si="920"/>
        <v>0</v>
      </c>
      <c r="BA1703" s="74">
        <f t="shared" si="901"/>
        <v>0</v>
      </c>
      <c r="BB1703" s="193">
        <f t="shared" si="921"/>
        <v>0</v>
      </c>
      <c r="BC1703" s="102">
        <f t="shared" si="922"/>
        <v>0</v>
      </c>
      <c r="BD1703" s="102">
        <f t="shared" si="923"/>
        <v>0</v>
      </c>
      <c r="BE1703" s="413" t="s">
        <v>69</v>
      </c>
    </row>
    <row r="1704" spans="1:57" s="65" customFormat="1" ht="12" customHeight="1" x14ac:dyDescent="0.2">
      <c r="A1704" s="43">
        <v>1689</v>
      </c>
      <c r="B1704" s="166"/>
      <c r="C1704" s="166"/>
      <c r="D1704" s="166"/>
      <c r="E1704" s="162"/>
      <c r="F1704" s="166"/>
      <c r="G1704" s="162"/>
      <c r="H1704" s="162"/>
      <c r="I1704" s="189">
        <f t="shared" si="902"/>
        <v>0</v>
      </c>
      <c r="J1704" s="195"/>
      <c r="K1704" s="162"/>
      <c r="L1704" s="168"/>
      <c r="M1704" s="75">
        <f>_xlfn.XLOOKUP(L1704,list_vat[Страна],list_vat[Ставка НДС %],0,0)</f>
        <v>0</v>
      </c>
      <c r="N1704" s="162">
        <f t="shared" si="903"/>
        <v>0</v>
      </c>
      <c r="O1704" s="169"/>
      <c r="P1704" s="74">
        <f t="shared" si="924"/>
        <v>0</v>
      </c>
      <c r="Q1704" s="162"/>
      <c r="R1704" s="162" t="str">
        <f t="shared" si="904"/>
        <v>введи курс</v>
      </c>
      <c r="S1704" s="196">
        <f t="shared" si="905"/>
        <v>0</v>
      </c>
      <c r="T1704" s="192">
        <f t="shared" si="906"/>
        <v>0</v>
      </c>
      <c r="U1704" s="76">
        <f t="shared" si="907"/>
        <v>0</v>
      </c>
      <c r="V1704" s="123">
        <f t="shared" si="908"/>
        <v>0</v>
      </c>
      <c r="W1704" s="191"/>
      <c r="X1704" s="170"/>
      <c r="Y1704" s="74">
        <f t="shared" si="893"/>
        <v>0</v>
      </c>
      <c r="Z1704" s="188"/>
      <c r="AA1704" s="130">
        <f t="shared" si="909"/>
        <v>0</v>
      </c>
      <c r="AB1704" s="74">
        <f t="shared" si="910"/>
        <v>0</v>
      </c>
      <c r="AC1704" s="356"/>
      <c r="AD1704" s="130" cm="1">
        <f t="array" ref="AD1704">IFERROR(ROUND((_xlfn.IFS(offer_sale_type="поставка",AB1704,offer_sale_type="транзит",S1704)*(1+AC1704))/E1704,2),0)</f>
        <v>0</v>
      </c>
      <c r="AE1704" s="74">
        <f t="shared" si="911"/>
        <v>0</v>
      </c>
      <c r="AF1704" s="123" cm="1">
        <f t="array" ref="AF1704">IFERROR(ROUND(_xlfn.IFS(offer_sale_type="поставка",AB1704,offer_sale_type="транзит",S1704)*AC1704,2),0)</f>
        <v>0</v>
      </c>
      <c r="AG1704" s="130">
        <f t="shared" si="894"/>
        <v>0</v>
      </c>
      <c r="AH1704" s="74">
        <f t="shared" si="895"/>
        <v>0</v>
      </c>
      <c r="AI1704" s="123">
        <f t="shared" si="896"/>
        <v>0</v>
      </c>
      <c r="AJ1704" s="118">
        <f t="shared" si="912"/>
        <v>0</v>
      </c>
      <c r="AK1704" s="74">
        <f t="shared" si="913"/>
        <v>0</v>
      </c>
      <c r="AL1704" s="174">
        <f t="shared" si="914"/>
        <v>0</v>
      </c>
      <c r="AM1704" s="175">
        <f t="shared" si="897"/>
        <v>0</v>
      </c>
      <c r="AN1704" s="130">
        <f t="shared" si="915"/>
        <v>0</v>
      </c>
      <c r="AO1704" s="74">
        <f t="shared" si="898"/>
        <v>0</v>
      </c>
      <c r="AP1704" s="123">
        <f t="shared" si="916"/>
        <v>0</v>
      </c>
      <c r="AQ1704" s="118">
        <f t="shared" si="899"/>
        <v>0</v>
      </c>
      <c r="AR1704" s="82" t="str">
        <f t="shared" si="917"/>
        <v>https://www.alta.ru/tnved/code//</v>
      </c>
      <c r="AS1704" s="157"/>
      <c r="AT1704" s="162"/>
      <c r="AU1704" s="74">
        <f t="shared" si="900"/>
        <v>0</v>
      </c>
      <c r="AV1704" s="157"/>
      <c r="AW1704" s="75">
        <f>_xlfn.IFNA(VLOOKUP(L1704,list_vat[],3,FALSE),0)</f>
        <v>0</v>
      </c>
      <c r="AX1704" s="74">
        <f t="shared" si="918"/>
        <v>0</v>
      </c>
      <c r="AY1704" s="74">
        <f t="shared" si="919"/>
        <v>0</v>
      </c>
      <c r="AZ1704" s="130">
        <f t="shared" si="920"/>
        <v>0</v>
      </c>
      <c r="BA1704" s="74">
        <f t="shared" si="901"/>
        <v>0</v>
      </c>
      <c r="BB1704" s="193">
        <f t="shared" si="921"/>
        <v>0</v>
      </c>
      <c r="BC1704" s="102">
        <f t="shared" si="922"/>
        <v>0</v>
      </c>
      <c r="BD1704" s="102">
        <f t="shared" si="923"/>
        <v>0</v>
      </c>
      <c r="BE1704" s="413" t="s">
        <v>69</v>
      </c>
    </row>
    <row r="1705" spans="1:57" s="65" customFormat="1" ht="12" customHeight="1" x14ac:dyDescent="0.2">
      <c r="A1705" s="43">
        <v>1690</v>
      </c>
      <c r="B1705" s="166"/>
      <c r="C1705" s="166"/>
      <c r="D1705" s="166"/>
      <c r="E1705" s="162"/>
      <c r="F1705" s="166"/>
      <c r="G1705" s="162"/>
      <c r="H1705" s="162"/>
      <c r="I1705" s="189">
        <f t="shared" si="902"/>
        <v>0</v>
      </c>
      <c r="J1705" s="195"/>
      <c r="K1705" s="162"/>
      <c r="L1705" s="168"/>
      <c r="M1705" s="75">
        <f>_xlfn.XLOOKUP(L1705,list_vat[Страна],list_vat[Ставка НДС %],0,0)</f>
        <v>0</v>
      </c>
      <c r="N1705" s="162">
        <f t="shared" si="903"/>
        <v>0</v>
      </c>
      <c r="O1705" s="169"/>
      <c r="P1705" s="74">
        <f t="shared" si="924"/>
        <v>0</v>
      </c>
      <c r="Q1705" s="162"/>
      <c r="R1705" s="162" t="str">
        <f t="shared" si="904"/>
        <v>введи курс</v>
      </c>
      <c r="S1705" s="196">
        <f t="shared" si="905"/>
        <v>0</v>
      </c>
      <c r="T1705" s="192">
        <f t="shared" si="906"/>
        <v>0</v>
      </c>
      <c r="U1705" s="76">
        <f t="shared" si="907"/>
        <v>0</v>
      </c>
      <c r="V1705" s="123">
        <f t="shared" si="908"/>
        <v>0</v>
      </c>
      <c r="W1705" s="191"/>
      <c r="X1705" s="170"/>
      <c r="Y1705" s="74">
        <f t="shared" si="893"/>
        <v>0</v>
      </c>
      <c r="Z1705" s="188"/>
      <c r="AA1705" s="130">
        <f t="shared" si="909"/>
        <v>0</v>
      </c>
      <c r="AB1705" s="74">
        <f t="shared" si="910"/>
        <v>0</v>
      </c>
      <c r="AC1705" s="356"/>
      <c r="AD1705" s="130" cm="1">
        <f t="array" ref="AD1705">IFERROR(ROUND((_xlfn.IFS(offer_sale_type="поставка",AB1705,offer_sale_type="транзит",S1705)*(1+AC1705))/E1705,2),0)</f>
        <v>0</v>
      </c>
      <c r="AE1705" s="74">
        <f t="shared" si="911"/>
        <v>0</v>
      </c>
      <c r="AF1705" s="123" cm="1">
        <f t="array" ref="AF1705">IFERROR(ROUND(_xlfn.IFS(offer_sale_type="поставка",AB1705,offer_sale_type="транзит",S1705)*AC1705,2),0)</f>
        <v>0</v>
      </c>
      <c r="AG1705" s="130">
        <f t="shared" si="894"/>
        <v>0</v>
      </c>
      <c r="AH1705" s="74">
        <f t="shared" si="895"/>
        <v>0</v>
      </c>
      <c r="AI1705" s="123">
        <f t="shared" si="896"/>
        <v>0</v>
      </c>
      <c r="AJ1705" s="118">
        <f t="shared" si="912"/>
        <v>0</v>
      </c>
      <c r="AK1705" s="74">
        <f t="shared" si="913"/>
        <v>0</v>
      </c>
      <c r="AL1705" s="174">
        <f t="shared" si="914"/>
        <v>0</v>
      </c>
      <c r="AM1705" s="175">
        <f t="shared" si="897"/>
        <v>0</v>
      </c>
      <c r="AN1705" s="130">
        <f t="shared" si="915"/>
        <v>0</v>
      </c>
      <c r="AO1705" s="74">
        <f t="shared" si="898"/>
        <v>0</v>
      </c>
      <c r="AP1705" s="123">
        <f t="shared" si="916"/>
        <v>0</v>
      </c>
      <c r="AQ1705" s="118">
        <f t="shared" si="899"/>
        <v>0</v>
      </c>
      <c r="AR1705" s="82" t="str">
        <f t="shared" si="917"/>
        <v>https://www.alta.ru/tnved/code//</v>
      </c>
      <c r="AS1705" s="157"/>
      <c r="AT1705" s="162"/>
      <c r="AU1705" s="74">
        <f t="shared" si="900"/>
        <v>0</v>
      </c>
      <c r="AV1705" s="157"/>
      <c r="AW1705" s="75">
        <f>_xlfn.IFNA(VLOOKUP(L1705,list_vat[],3,FALSE),0)</f>
        <v>0</v>
      </c>
      <c r="AX1705" s="74">
        <f t="shared" si="918"/>
        <v>0</v>
      </c>
      <c r="AY1705" s="74">
        <f t="shared" si="919"/>
        <v>0</v>
      </c>
      <c r="AZ1705" s="130">
        <f t="shared" si="920"/>
        <v>0</v>
      </c>
      <c r="BA1705" s="74">
        <f t="shared" si="901"/>
        <v>0</v>
      </c>
      <c r="BB1705" s="193">
        <f t="shared" si="921"/>
        <v>0</v>
      </c>
      <c r="BC1705" s="102">
        <f t="shared" si="922"/>
        <v>0</v>
      </c>
      <c r="BD1705" s="102">
        <f t="shared" si="923"/>
        <v>0</v>
      </c>
      <c r="BE1705" s="413" t="s">
        <v>69</v>
      </c>
    </row>
    <row r="1706" spans="1:57" s="65" customFormat="1" ht="12" customHeight="1" x14ac:dyDescent="0.2">
      <c r="A1706" s="43">
        <v>1691</v>
      </c>
      <c r="B1706" s="166"/>
      <c r="C1706" s="166"/>
      <c r="D1706" s="166"/>
      <c r="E1706" s="162"/>
      <c r="F1706" s="166"/>
      <c r="G1706" s="162"/>
      <c r="H1706" s="162"/>
      <c r="I1706" s="189">
        <f t="shared" si="902"/>
        <v>0</v>
      </c>
      <c r="J1706" s="195"/>
      <c r="K1706" s="162"/>
      <c r="L1706" s="168"/>
      <c r="M1706" s="75">
        <f>_xlfn.XLOOKUP(L1706,list_vat[Страна],list_vat[Ставка НДС %],0,0)</f>
        <v>0</v>
      </c>
      <c r="N1706" s="162">
        <f t="shared" si="903"/>
        <v>0</v>
      </c>
      <c r="O1706" s="169"/>
      <c r="P1706" s="74">
        <f t="shared" si="924"/>
        <v>0</v>
      </c>
      <c r="Q1706" s="162"/>
      <c r="R1706" s="162" t="str">
        <f t="shared" si="904"/>
        <v>введи курс</v>
      </c>
      <c r="S1706" s="196">
        <f t="shared" si="905"/>
        <v>0</v>
      </c>
      <c r="T1706" s="192">
        <f t="shared" si="906"/>
        <v>0</v>
      </c>
      <c r="U1706" s="76">
        <f t="shared" si="907"/>
        <v>0</v>
      </c>
      <c r="V1706" s="123">
        <f t="shared" si="908"/>
        <v>0</v>
      </c>
      <c r="W1706" s="191"/>
      <c r="X1706" s="170"/>
      <c r="Y1706" s="74">
        <f t="shared" si="893"/>
        <v>0</v>
      </c>
      <c r="Z1706" s="188"/>
      <c r="AA1706" s="130">
        <f t="shared" si="909"/>
        <v>0</v>
      </c>
      <c r="AB1706" s="74">
        <f t="shared" si="910"/>
        <v>0</v>
      </c>
      <c r="AC1706" s="356"/>
      <c r="AD1706" s="130" cm="1">
        <f t="array" ref="AD1706">IFERROR(ROUND((_xlfn.IFS(offer_sale_type="поставка",AB1706,offer_sale_type="транзит",S1706)*(1+AC1706))/E1706,2),0)</f>
        <v>0</v>
      </c>
      <c r="AE1706" s="74">
        <f t="shared" si="911"/>
        <v>0</v>
      </c>
      <c r="AF1706" s="123" cm="1">
        <f t="array" ref="AF1706">IFERROR(ROUND(_xlfn.IFS(offer_sale_type="поставка",AB1706,offer_sale_type="транзит",S1706)*AC1706,2),0)</f>
        <v>0</v>
      </c>
      <c r="AG1706" s="130">
        <f t="shared" si="894"/>
        <v>0</v>
      </c>
      <c r="AH1706" s="74">
        <f t="shared" si="895"/>
        <v>0</v>
      </c>
      <c r="AI1706" s="123">
        <f t="shared" si="896"/>
        <v>0</v>
      </c>
      <c r="AJ1706" s="118">
        <f t="shared" si="912"/>
        <v>0</v>
      </c>
      <c r="AK1706" s="74">
        <f t="shared" si="913"/>
        <v>0</v>
      </c>
      <c r="AL1706" s="174">
        <f t="shared" si="914"/>
        <v>0</v>
      </c>
      <c r="AM1706" s="175">
        <f t="shared" si="897"/>
        <v>0</v>
      </c>
      <c r="AN1706" s="130">
        <f t="shared" si="915"/>
        <v>0</v>
      </c>
      <c r="AO1706" s="74">
        <f t="shared" si="898"/>
        <v>0</v>
      </c>
      <c r="AP1706" s="123">
        <f t="shared" si="916"/>
        <v>0</v>
      </c>
      <c r="AQ1706" s="118">
        <f t="shared" si="899"/>
        <v>0</v>
      </c>
      <c r="AR1706" s="82" t="str">
        <f t="shared" si="917"/>
        <v>https://www.alta.ru/tnved/code//</v>
      </c>
      <c r="AS1706" s="157"/>
      <c r="AT1706" s="162"/>
      <c r="AU1706" s="74">
        <f t="shared" si="900"/>
        <v>0</v>
      </c>
      <c r="AV1706" s="157"/>
      <c r="AW1706" s="75">
        <f>_xlfn.IFNA(VLOOKUP(L1706,list_vat[],3,FALSE),0)</f>
        <v>0</v>
      </c>
      <c r="AX1706" s="74">
        <f t="shared" si="918"/>
        <v>0</v>
      </c>
      <c r="AY1706" s="74">
        <f t="shared" si="919"/>
        <v>0</v>
      </c>
      <c r="AZ1706" s="130">
        <f t="shared" si="920"/>
        <v>0</v>
      </c>
      <c r="BA1706" s="74">
        <f t="shared" si="901"/>
        <v>0</v>
      </c>
      <c r="BB1706" s="193">
        <f t="shared" si="921"/>
        <v>0</v>
      </c>
      <c r="BC1706" s="102">
        <f t="shared" si="922"/>
        <v>0</v>
      </c>
      <c r="BD1706" s="102">
        <f t="shared" si="923"/>
        <v>0</v>
      </c>
      <c r="BE1706" s="413" t="s">
        <v>69</v>
      </c>
    </row>
    <row r="1707" spans="1:57" s="65" customFormat="1" ht="12" customHeight="1" x14ac:dyDescent="0.2">
      <c r="A1707" s="43">
        <v>1692</v>
      </c>
      <c r="B1707" s="166"/>
      <c r="C1707" s="166"/>
      <c r="D1707" s="166"/>
      <c r="E1707" s="162"/>
      <c r="F1707" s="166"/>
      <c r="G1707" s="162"/>
      <c r="H1707" s="162"/>
      <c r="I1707" s="189">
        <f t="shared" si="902"/>
        <v>0</v>
      </c>
      <c r="J1707" s="195"/>
      <c r="K1707" s="162"/>
      <c r="L1707" s="168"/>
      <c r="M1707" s="75">
        <f>_xlfn.XLOOKUP(L1707,list_vat[Страна],list_vat[Ставка НДС %],0,0)</f>
        <v>0</v>
      </c>
      <c r="N1707" s="162">
        <f t="shared" si="903"/>
        <v>0</v>
      </c>
      <c r="O1707" s="169"/>
      <c r="P1707" s="74">
        <f t="shared" si="924"/>
        <v>0</v>
      </c>
      <c r="Q1707" s="162"/>
      <c r="R1707" s="162" t="str">
        <f t="shared" si="904"/>
        <v>введи курс</v>
      </c>
      <c r="S1707" s="196">
        <f t="shared" si="905"/>
        <v>0</v>
      </c>
      <c r="T1707" s="192">
        <f t="shared" si="906"/>
        <v>0</v>
      </c>
      <c r="U1707" s="76">
        <f t="shared" si="907"/>
        <v>0</v>
      </c>
      <c r="V1707" s="123">
        <f t="shared" si="908"/>
        <v>0</v>
      </c>
      <c r="W1707" s="191"/>
      <c r="X1707" s="170"/>
      <c r="Y1707" s="74">
        <f t="shared" si="893"/>
        <v>0</v>
      </c>
      <c r="Z1707" s="188"/>
      <c r="AA1707" s="130">
        <f t="shared" si="909"/>
        <v>0</v>
      </c>
      <c r="AB1707" s="74">
        <f t="shared" si="910"/>
        <v>0</v>
      </c>
      <c r="AC1707" s="356"/>
      <c r="AD1707" s="130" cm="1">
        <f t="array" ref="AD1707">IFERROR(ROUND((_xlfn.IFS(offer_sale_type="поставка",AB1707,offer_sale_type="транзит",S1707)*(1+AC1707))/E1707,2),0)</f>
        <v>0</v>
      </c>
      <c r="AE1707" s="74">
        <f t="shared" si="911"/>
        <v>0</v>
      </c>
      <c r="AF1707" s="123" cm="1">
        <f t="array" ref="AF1707">IFERROR(ROUND(_xlfn.IFS(offer_sale_type="поставка",AB1707,offer_sale_type="транзит",S1707)*AC1707,2),0)</f>
        <v>0</v>
      </c>
      <c r="AG1707" s="130">
        <f t="shared" si="894"/>
        <v>0</v>
      </c>
      <c r="AH1707" s="74">
        <f t="shared" si="895"/>
        <v>0</v>
      </c>
      <c r="AI1707" s="123">
        <f t="shared" si="896"/>
        <v>0</v>
      </c>
      <c r="AJ1707" s="118">
        <f t="shared" si="912"/>
        <v>0</v>
      </c>
      <c r="AK1707" s="74">
        <f t="shared" si="913"/>
        <v>0</v>
      </c>
      <c r="AL1707" s="174">
        <f t="shared" si="914"/>
        <v>0</v>
      </c>
      <c r="AM1707" s="175">
        <f t="shared" si="897"/>
        <v>0</v>
      </c>
      <c r="AN1707" s="130">
        <f t="shared" si="915"/>
        <v>0</v>
      </c>
      <c r="AO1707" s="74">
        <f t="shared" si="898"/>
        <v>0</v>
      </c>
      <c r="AP1707" s="123">
        <f t="shared" si="916"/>
        <v>0</v>
      </c>
      <c r="AQ1707" s="118">
        <f t="shared" si="899"/>
        <v>0</v>
      </c>
      <c r="AR1707" s="82" t="str">
        <f t="shared" si="917"/>
        <v>https://www.alta.ru/tnved/code//</v>
      </c>
      <c r="AS1707" s="157"/>
      <c r="AT1707" s="162"/>
      <c r="AU1707" s="74">
        <f t="shared" si="900"/>
        <v>0</v>
      </c>
      <c r="AV1707" s="157"/>
      <c r="AW1707" s="75">
        <f>_xlfn.IFNA(VLOOKUP(L1707,list_vat[],3,FALSE),0)</f>
        <v>0</v>
      </c>
      <c r="AX1707" s="74">
        <f t="shared" si="918"/>
        <v>0</v>
      </c>
      <c r="AY1707" s="74">
        <f t="shared" si="919"/>
        <v>0</v>
      </c>
      <c r="AZ1707" s="130">
        <f t="shared" si="920"/>
        <v>0</v>
      </c>
      <c r="BA1707" s="74">
        <f t="shared" si="901"/>
        <v>0</v>
      </c>
      <c r="BB1707" s="193">
        <f t="shared" si="921"/>
        <v>0</v>
      </c>
      <c r="BC1707" s="102">
        <f t="shared" si="922"/>
        <v>0</v>
      </c>
      <c r="BD1707" s="102">
        <f t="shared" si="923"/>
        <v>0</v>
      </c>
      <c r="BE1707" s="413" t="s">
        <v>69</v>
      </c>
    </row>
    <row r="1708" spans="1:57" s="65" customFormat="1" ht="12" customHeight="1" x14ac:dyDescent="0.2">
      <c r="A1708" s="43">
        <v>1693</v>
      </c>
      <c r="B1708" s="166"/>
      <c r="C1708" s="166"/>
      <c r="D1708" s="166"/>
      <c r="E1708" s="162"/>
      <c r="F1708" s="166"/>
      <c r="G1708" s="162"/>
      <c r="H1708" s="162"/>
      <c r="I1708" s="189">
        <f t="shared" si="902"/>
        <v>0</v>
      </c>
      <c r="J1708" s="195"/>
      <c r="K1708" s="162"/>
      <c r="L1708" s="168"/>
      <c r="M1708" s="75">
        <f>_xlfn.XLOOKUP(L1708,list_vat[Страна],list_vat[Ставка НДС %],0,0)</f>
        <v>0</v>
      </c>
      <c r="N1708" s="162">
        <f t="shared" si="903"/>
        <v>0</v>
      </c>
      <c r="O1708" s="169"/>
      <c r="P1708" s="74">
        <f t="shared" si="924"/>
        <v>0</v>
      </c>
      <c r="Q1708" s="162"/>
      <c r="R1708" s="162" t="str">
        <f t="shared" si="904"/>
        <v>введи курс</v>
      </c>
      <c r="S1708" s="196">
        <f t="shared" si="905"/>
        <v>0</v>
      </c>
      <c r="T1708" s="192">
        <f t="shared" si="906"/>
        <v>0</v>
      </c>
      <c r="U1708" s="76">
        <f t="shared" si="907"/>
        <v>0</v>
      </c>
      <c r="V1708" s="123">
        <f t="shared" si="908"/>
        <v>0</v>
      </c>
      <c r="W1708" s="191"/>
      <c r="X1708" s="170"/>
      <c r="Y1708" s="74">
        <f t="shared" si="893"/>
        <v>0</v>
      </c>
      <c r="Z1708" s="188"/>
      <c r="AA1708" s="130">
        <f t="shared" si="909"/>
        <v>0</v>
      </c>
      <c r="AB1708" s="74">
        <f t="shared" si="910"/>
        <v>0</v>
      </c>
      <c r="AC1708" s="356"/>
      <c r="AD1708" s="130" cm="1">
        <f t="array" ref="AD1708">IFERROR(ROUND((_xlfn.IFS(offer_sale_type="поставка",AB1708,offer_sale_type="транзит",S1708)*(1+AC1708))/E1708,2),0)</f>
        <v>0</v>
      </c>
      <c r="AE1708" s="74">
        <f t="shared" si="911"/>
        <v>0</v>
      </c>
      <c r="AF1708" s="123" cm="1">
        <f t="array" ref="AF1708">IFERROR(ROUND(_xlfn.IFS(offer_sale_type="поставка",AB1708,offer_sale_type="транзит",S1708)*AC1708,2),0)</f>
        <v>0</v>
      </c>
      <c r="AG1708" s="130">
        <f t="shared" si="894"/>
        <v>0</v>
      </c>
      <c r="AH1708" s="74">
        <f t="shared" si="895"/>
        <v>0</v>
      </c>
      <c r="AI1708" s="123">
        <f t="shared" si="896"/>
        <v>0</v>
      </c>
      <c r="AJ1708" s="118">
        <f t="shared" si="912"/>
        <v>0</v>
      </c>
      <c r="AK1708" s="74">
        <f t="shared" si="913"/>
        <v>0</v>
      </c>
      <c r="AL1708" s="174">
        <f t="shared" si="914"/>
        <v>0</v>
      </c>
      <c r="AM1708" s="175">
        <f t="shared" si="897"/>
        <v>0</v>
      </c>
      <c r="AN1708" s="130">
        <f t="shared" si="915"/>
        <v>0</v>
      </c>
      <c r="AO1708" s="74">
        <f t="shared" si="898"/>
        <v>0</v>
      </c>
      <c r="AP1708" s="123">
        <f t="shared" si="916"/>
        <v>0</v>
      </c>
      <c r="AQ1708" s="118">
        <f t="shared" si="899"/>
        <v>0</v>
      </c>
      <c r="AR1708" s="82" t="str">
        <f t="shared" si="917"/>
        <v>https://www.alta.ru/tnved/code//</v>
      </c>
      <c r="AS1708" s="157"/>
      <c r="AT1708" s="162"/>
      <c r="AU1708" s="74">
        <f t="shared" si="900"/>
        <v>0</v>
      </c>
      <c r="AV1708" s="157"/>
      <c r="AW1708" s="75">
        <f>_xlfn.IFNA(VLOOKUP(L1708,list_vat[],3,FALSE),0)</f>
        <v>0</v>
      </c>
      <c r="AX1708" s="74">
        <f t="shared" si="918"/>
        <v>0</v>
      </c>
      <c r="AY1708" s="74">
        <f t="shared" si="919"/>
        <v>0</v>
      </c>
      <c r="AZ1708" s="130">
        <f t="shared" si="920"/>
        <v>0</v>
      </c>
      <c r="BA1708" s="74">
        <f t="shared" si="901"/>
        <v>0</v>
      </c>
      <c r="BB1708" s="193">
        <f t="shared" si="921"/>
        <v>0</v>
      </c>
      <c r="BC1708" s="102">
        <f t="shared" si="922"/>
        <v>0</v>
      </c>
      <c r="BD1708" s="102">
        <f t="shared" si="923"/>
        <v>0</v>
      </c>
      <c r="BE1708" s="413" t="s">
        <v>69</v>
      </c>
    </row>
    <row r="1709" spans="1:57" s="65" customFormat="1" ht="12" customHeight="1" x14ac:dyDescent="0.2">
      <c r="A1709" s="43">
        <v>1694</v>
      </c>
      <c r="B1709" s="166"/>
      <c r="C1709" s="166"/>
      <c r="D1709" s="166"/>
      <c r="E1709" s="162"/>
      <c r="F1709" s="166"/>
      <c r="G1709" s="162"/>
      <c r="H1709" s="162"/>
      <c r="I1709" s="189">
        <f t="shared" si="902"/>
        <v>0</v>
      </c>
      <c r="J1709" s="195"/>
      <c r="K1709" s="162"/>
      <c r="L1709" s="168"/>
      <c r="M1709" s="75">
        <f>_xlfn.XLOOKUP(L1709,list_vat[Страна],list_vat[Ставка НДС %],0,0)</f>
        <v>0</v>
      </c>
      <c r="N1709" s="162">
        <f t="shared" si="903"/>
        <v>0</v>
      </c>
      <c r="O1709" s="169"/>
      <c r="P1709" s="74">
        <f t="shared" si="924"/>
        <v>0</v>
      </c>
      <c r="Q1709" s="162"/>
      <c r="R1709" s="162" t="str">
        <f t="shared" si="904"/>
        <v>введи курс</v>
      </c>
      <c r="S1709" s="196">
        <f t="shared" si="905"/>
        <v>0</v>
      </c>
      <c r="T1709" s="192">
        <f t="shared" si="906"/>
        <v>0</v>
      </c>
      <c r="U1709" s="76">
        <f t="shared" si="907"/>
        <v>0</v>
      </c>
      <c r="V1709" s="123">
        <f t="shared" si="908"/>
        <v>0</v>
      </c>
      <c r="W1709" s="191"/>
      <c r="X1709" s="170"/>
      <c r="Y1709" s="74">
        <f t="shared" si="893"/>
        <v>0</v>
      </c>
      <c r="Z1709" s="188"/>
      <c r="AA1709" s="130">
        <f t="shared" si="909"/>
        <v>0</v>
      </c>
      <c r="AB1709" s="74">
        <f t="shared" si="910"/>
        <v>0</v>
      </c>
      <c r="AC1709" s="356"/>
      <c r="AD1709" s="130" cm="1">
        <f t="array" ref="AD1709">IFERROR(ROUND((_xlfn.IFS(offer_sale_type="поставка",AB1709,offer_sale_type="транзит",S1709)*(1+AC1709))/E1709,2),0)</f>
        <v>0</v>
      </c>
      <c r="AE1709" s="74">
        <f t="shared" si="911"/>
        <v>0</v>
      </c>
      <c r="AF1709" s="123" cm="1">
        <f t="array" ref="AF1709">IFERROR(ROUND(_xlfn.IFS(offer_sale_type="поставка",AB1709,offer_sale_type="транзит",S1709)*AC1709,2),0)</f>
        <v>0</v>
      </c>
      <c r="AG1709" s="130">
        <f t="shared" si="894"/>
        <v>0</v>
      </c>
      <c r="AH1709" s="74">
        <f t="shared" si="895"/>
        <v>0</v>
      </c>
      <c r="AI1709" s="123">
        <f t="shared" si="896"/>
        <v>0</v>
      </c>
      <c r="AJ1709" s="118">
        <f t="shared" si="912"/>
        <v>0</v>
      </c>
      <c r="AK1709" s="74">
        <f t="shared" si="913"/>
        <v>0</v>
      </c>
      <c r="AL1709" s="174">
        <f t="shared" si="914"/>
        <v>0</v>
      </c>
      <c r="AM1709" s="175">
        <f t="shared" si="897"/>
        <v>0</v>
      </c>
      <c r="AN1709" s="130">
        <f t="shared" si="915"/>
        <v>0</v>
      </c>
      <c r="AO1709" s="74">
        <f t="shared" si="898"/>
        <v>0</v>
      </c>
      <c r="AP1709" s="123">
        <f t="shared" si="916"/>
        <v>0</v>
      </c>
      <c r="AQ1709" s="118">
        <f t="shared" si="899"/>
        <v>0</v>
      </c>
      <c r="AR1709" s="82" t="str">
        <f t="shared" si="917"/>
        <v>https://www.alta.ru/tnved/code//</v>
      </c>
      <c r="AS1709" s="157"/>
      <c r="AT1709" s="162"/>
      <c r="AU1709" s="74">
        <f t="shared" si="900"/>
        <v>0</v>
      </c>
      <c r="AV1709" s="157"/>
      <c r="AW1709" s="75">
        <f>_xlfn.IFNA(VLOOKUP(L1709,list_vat[],3,FALSE),0)</f>
        <v>0</v>
      </c>
      <c r="AX1709" s="74">
        <f t="shared" si="918"/>
        <v>0</v>
      </c>
      <c r="AY1709" s="74">
        <f t="shared" si="919"/>
        <v>0</v>
      </c>
      <c r="AZ1709" s="130">
        <f t="shared" si="920"/>
        <v>0</v>
      </c>
      <c r="BA1709" s="74">
        <f t="shared" si="901"/>
        <v>0</v>
      </c>
      <c r="BB1709" s="193">
        <f t="shared" si="921"/>
        <v>0</v>
      </c>
      <c r="BC1709" s="102">
        <f t="shared" si="922"/>
        <v>0</v>
      </c>
      <c r="BD1709" s="102">
        <f t="shared" si="923"/>
        <v>0</v>
      </c>
      <c r="BE1709" s="413" t="s">
        <v>69</v>
      </c>
    </row>
    <row r="1710" spans="1:57" s="65" customFormat="1" ht="12" customHeight="1" x14ac:dyDescent="0.2">
      <c r="A1710" s="43">
        <v>1695</v>
      </c>
      <c r="B1710" s="166"/>
      <c r="C1710" s="166"/>
      <c r="D1710" s="166"/>
      <c r="E1710" s="162"/>
      <c r="F1710" s="166"/>
      <c r="G1710" s="162"/>
      <c r="H1710" s="162"/>
      <c r="I1710" s="189">
        <f t="shared" si="902"/>
        <v>0</v>
      </c>
      <c r="J1710" s="195"/>
      <c r="K1710" s="162"/>
      <c r="L1710" s="168"/>
      <c r="M1710" s="75">
        <f>_xlfn.XLOOKUP(L1710,list_vat[Страна],list_vat[Ставка НДС %],0,0)</f>
        <v>0</v>
      </c>
      <c r="N1710" s="162">
        <f t="shared" si="903"/>
        <v>0</v>
      </c>
      <c r="O1710" s="169"/>
      <c r="P1710" s="74">
        <f t="shared" si="924"/>
        <v>0</v>
      </c>
      <c r="Q1710" s="162"/>
      <c r="R1710" s="162" t="str">
        <f t="shared" si="904"/>
        <v>введи курс</v>
      </c>
      <c r="S1710" s="196">
        <f t="shared" si="905"/>
        <v>0</v>
      </c>
      <c r="T1710" s="192">
        <f t="shared" si="906"/>
        <v>0</v>
      </c>
      <c r="U1710" s="76">
        <f t="shared" si="907"/>
        <v>0</v>
      </c>
      <c r="V1710" s="123">
        <f t="shared" si="908"/>
        <v>0</v>
      </c>
      <c r="W1710" s="191"/>
      <c r="X1710" s="170"/>
      <c r="Y1710" s="74">
        <f t="shared" si="893"/>
        <v>0</v>
      </c>
      <c r="Z1710" s="188"/>
      <c r="AA1710" s="130">
        <f t="shared" si="909"/>
        <v>0</v>
      </c>
      <c r="AB1710" s="74">
        <f t="shared" si="910"/>
        <v>0</v>
      </c>
      <c r="AC1710" s="356"/>
      <c r="AD1710" s="130" cm="1">
        <f t="array" ref="AD1710">IFERROR(ROUND((_xlfn.IFS(offer_sale_type="поставка",AB1710,offer_sale_type="транзит",S1710)*(1+AC1710))/E1710,2),0)</f>
        <v>0</v>
      </c>
      <c r="AE1710" s="74">
        <f t="shared" si="911"/>
        <v>0</v>
      </c>
      <c r="AF1710" s="123" cm="1">
        <f t="array" ref="AF1710">IFERROR(ROUND(_xlfn.IFS(offer_sale_type="поставка",AB1710,offer_sale_type="транзит",S1710)*AC1710,2),0)</f>
        <v>0</v>
      </c>
      <c r="AG1710" s="130">
        <f t="shared" si="894"/>
        <v>0</v>
      </c>
      <c r="AH1710" s="74">
        <f t="shared" si="895"/>
        <v>0</v>
      </c>
      <c r="AI1710" s="123">
        <f t="shared" si="896"/>
        <v>0</v>
      </c>
      <c r="AJ1710" s="118">
        <f t="shared" si="912"/>
        <v>0</v>
      </c>
      <c r="AK1710" s="74">
        <f t="shared" si="913"/>
        <v>0</v>
      </c>
      <c r="AL1710" s="174">
        <f t="shared" si="914"/>
        <v>0</v>
      </c>
      <c r="AM1710" s="175">
        <f t="shared" si="897"/>
        <v>0</v>
      </c>
      <c r="AN1710" s="130">
        <f t="shared" si="915"/>
        <v>0</v>
      </c>
      <c r="AO1710" s="74">
        <f t="shared" si="898"/>
        <v>0</v>
      </c>
      <c r="AP1710" s="123">
        <f t="shared" si="916"/>
        <v>0</v>
      </c>
      <c r="AQ1710" s="118">
        <f t="shared" si="899"/>
        <v>0</v>
      </c>
      <c r="AR1710" s="82" t="str">
        <f t="shared" si="917"/>
        <v>https://www.alta.ru/tnved/code//</v>
      </c>
      <c r="AS1710" s="157"/>
      <c r="AT1710" s="162"/>
      <c r="AU1710" s="74">
        <f t="shared" si="900"/>
        <v>0</v>
      </c>
      <c r="AV1710" s="157"/>
      <c r="AW1710" s="75">
        <f>_xlfn.IFNA(VLOOKUP(L1710,list_vat[],3,FALSE),0)</f>
        <v>0</v>
      </c>
      <c r="AX1710" s="74">
        <f t="shared" si="918"/>
        <v>0</v>
      </c>
      <c r="AY1710" s="74">
        <f t="shared" si="919"/>
        <v>0</v>
      </c>
      <c r="AZ1710" s="130">
        <f t="shared" si="920"/>
        <v>0</v>
      </c>
      <c r="BA1710" s="74">
        <f t="shared" si="901"/>
        <v>0</v>
      </c>
      <c r="BB1710" s="193">
        <f t="shared" si="921"/>
        <v>0</v>
      </c>
      <c r="BC1710" s="102">
        <f t="shared" si="922"/>
        <v>0</v>
      </c>
      <c r="BD1710" s="102">
        <f t="shared" si="923"/>
        <v>0</v>
      </c>
      <c r="BE1710" s="413" t="s">
        <v>69</v>
      </c>
    </row>
    <row r="1711" spans="1:57" s="65" customFormat="1" ht="12" customHeight="1" x14ac:dyDescent="0.2">
      <c r="A1711" s="43">
        <v>1696</v>
      </c>
      <c r="B1711" s="166"/>
      <c r="C1711" s="166"/>
      <c r="D1711" s="166"/>
      <c r="E1711" s="162"/>
      <c r="F1711" s="166"/>
      <c r="G1711" s="162"/>
      <c r="H1711" s="162"/>
      <c r="I1711" s="189">
        <f t="shared" si="902"/>
        <v>0</v>
      </c>
      <c r="J1711" s="195"/>
      <c r="K1711" s="162"/>
      <c r="L1711" s="168"/>
      <c r="M1711" s="75">
        <f>_xlfn.XLOOKUP(L1711,list_vat[Страна],list_vat[Ставка НДС %],0,0)</f>
        <v>0</v>
      </c>
      <c r="N1711" s="162">
        <f t="shared" si="903"/>
        <v>0</v>
      </c>
      <c r="O1711" s="169"/>
      <c r="P1711" s="74">
        <f t="shared" si="924"/>
        <v>0</v>
      </c>
      <c r="Q1711" s="162"/>
      <c r="R1711" s="162" t="str">
        <f t="shared" si="904"/>
        <v>введи курс</v>
      </c>
      <c r="S1711" s="196">
        <f t="shared" si="905"/>
        <v>0</v>
      </c>
      <c r="T1711" s="192">
        <f t="shared" si="906"/>
        <v>0</v>
      </c>
      <c r="U1711" s="76">
        <f t="shared" si="907"/>
        <v>0</v>
      </c>
      <c r="V1711" s="123">
        <f t="shared" si="908"/>
        <v>0</v>
      </c>
      <c r="W1711" s="191"/>
      <c r="X1711" s="170"/>
      <c r="Y1711" s="74">
        <f t="shared" si="893"/>
        <v>0</v>
      </c>
      <c r="Z1711" s="188"/>
      <c r="AA1711" s="130">
        <f t="shared" si="909"/>
        <v>0</v>
      </c>
      <c r="AB1711" s="74">
        <f t="shared" si="910"/>
        <v>0</v>
      </c>
      <c r="AC1711" s="356"/>
      <c r="AD1711" s="130" cm="1">
        <f t="array" ref="AD1711">IFERROR(ROUND((_xlfn.IFS(offer_sale_type="поставка",AB1711,offer_sale_type="транзит",S1711)*(1+AC1711))/E1711,2),0)</f>
        <v>0</v>
      </c>
      <c r="AE1711" s="74">
        <f t="shared" si="911"/>
        <v>0</v>
      </c>
      <c r="AF1711" s="123" cm="1">
        <f t="array" ref="AF1711">IFERROR(ROUND(_xlfn.IFS(offer_sale_type="поставка",AB1711,offer_sale_type="транзит",S1711)*AC1711,2),0)</f>
        <v>0</v>
      </c>
      <c r="AG1711" s="130">
        <f t="shared" si="894"/>
        <v>0</v>
      </c>
      <c r="AH1711" s="74">
        <f t="shared" si="895"/>
        <v>0</v>
      </c>
      <c r="AI1711" s="123">
        <f t="shared" si="896"/>
        <v>0</v>
      </c>
      <c r="AJ1711" s="118">
        <f t="shared" si="912"/>
        <v>0</v>
      </c>
      <c r="AK1711" s="74">
        <f t="shared" si="913"/>
        <v>0</v>
      </c>
      <c r="AL1711" s="174">
        <f t="shared" si="914"/>
        <v>0</v>
      </c>
      <c r="AM1711" s="175">
        <f t="shared" si="897"/>
        <v>0</v>
      </c>
      <c r="AN1711" s="130">
        <f t="shared" si="915"/>
        <v>0</v>
      </c>
      <c r="AO1711" s="74">
        <f t="shared" si="898"/>
        <v>0</v>
      </c>
      <c r="AP1711" s="123">
        <f t="shared" si="916"/>
        <v>0</v>
      </c>
      <c r="AQ1711" s="118">
        <f t="shared" si="899"/>
        <v>0</v>
      </c>
      <c r="AR1711" s="82" t="str">
        <f t="shared" si="917"/>
        <v>https://www.alta.ru/tnved/code//</v>
      </c>
      <c r="AS1711" s="157"/>
      <c r="AT1711" s="162"/>
      <c r="AU1711" s="74">
        <f t="shared" si="900"/>
        <v>0</v>
      </c>
      <c r="AV1711" s="157"/>
      <c r="AW1711" s="75">
        <f>_xlfn.IFNA(VLOOKUP(L1711,list_vat[],3,FALSE),0)</f>
        <v>0</v>
      </c>
      <c r="AX1711" s="74">
        <f t="shared" si="918"/>
        <v>0</v>
      </c>
      <c r="AY1711" s="74">
        <f t="shared" si="919"/>
        <v>0</v>
      </c>
      <c r="AZ1711" s="130">
        <f t="shared" si="920"/>
        <v>0</v>
      </c>
      <c r="BA1711" s="74">
        <f t="shared" si="901"/>
        <v>0</v>
      </c>
      <c r="BB1711" s="193">
        <f t="shared" si="921"/>
        <v>0</v>
      </c>
      <c r="BC1711" s="102">
        <f t="shared" si="922"/>
        <v>0</v>
      </c>
      <c r="BD1711" s="102">
        <f t="shared" si="923"/>
        <v>0</v>
      </c>
      <c r="BE1711" s="413" t="s">
        <v>69</v>
      </c>
    </row>
    <row r="1712" spans="1:57" s="65" customFormat="1" ht="12" customHeight="1" x14ac:dyDescent="0.2">
      <c r="A1712" s="43">
        <v>1697</v>
      </c>
      <c r="B1712" s="166"/>
      <c r="C1712" s="166"/>
      <c r="D1712" s="166"/>
      <c r="E1712" s="162"/>
      <c r="F1712" s="166"/>
      <c r="G1712" s="162"/>
      <c r="H1712" s="162"/>
      <c r="I1712" s="189">
        <f t="shared" si="902"/>
        <v>0</v>
      </c>
      <c r="J1712" s="195"/>
      <c r="K1712" s="162"/>
      <c r="L1712" s="168"/>
      <c r="M1712" s="75">
        <f>_xlfn.XLOOKUP(L1712,list_vat[Страна],list_vat[Ставка НДС %],0,0)</f>
        <v>0</v>
      </c>
      <c r="N1712" s="162">
        <f t="shared" si="903"/>
        <v>0</v>
      </c>
      <c r="O1712" s="169"/>
      <c r="P1712" s="74">
        <f t="shared" si="924"/>
        <v>0</v>
      </c>
      <c r="Q1712" s="162"/>
      <c r="R1712" s="162" t="str">
        <f t="shared" si="904"/>
        <v>введи курс</v>
      </c>
      <c r="S1712" s="196">
        <f t="shared" si="905"/>
        <v>0</v>
      </c>
      <c r="T1712" s="192">
        <f t="shared" si="906"/>
        <v>0</v>
      </c>
      <c r="U1712" s="76">
        <f t="shared" si="907"/>
        <v>0</v>
      </c>
      <c r="V1712" s="123">
        <f t="shared" si="908"/>
        <v>0</v>
      </c>
      <c r="W1712" s="191"/>
      <c r="X1712" s="170"/>
      <c r="Y1712" s="74">
        <f t="shared" si="893"/>
        <v>0</v>
      </c>
      <c r="Z1712" s="188"/>
      <c r="AA1712" s="130">
        <f t="shared" si="909"/>
        <v>0</v>
      </c>
      <c r="AB1712" s="74">
        <f t="shared" si="910"/>
        <v>0</v>
      </c>
      <c r="AC1712" s="356"/>
      <c r="AD1712" s="130" cm="1">
        <f t="array" ref="AD1712">IFERROR(ROUND((_xlfn.IFS(offer_sale_type="поставка",AB1712,offer_sale_type="транзит",S1712)*(1+AC1712))/E1712,2),0)</f>
        <v>0</v>
      </c>
      <c r="AE1712" s="74">
        <f t="shared" si="911"/>
        <v>0</v>
      </c>
      <c r="AF1712" s="123" cm="1">
        <f t="array" ref="AF1712">IFERROR(ROUND(_xlfn.IFS(offer_sale_type="поставка",AB1712,offer_sale_type="транзит",S1712)*AC1712,2),0)</f>
        <v>0</v>
      </c>
      <c r="AG1712" s="130">
        <f t="shared" si="894"/>
        <v>0</v>
      </c>
      <c r="AH1712" s="74">
        <f t="shared" si="895"/>
        <v>0</v>
      </c>
      <c r="AI1712" s="123">
        <f t="shared" si="896"/>
        <v>0</v>
      </c>
      <c r="AJ1712" s="118">
        <f t="shared" si="912"/>
        <v>0</v>
      </c>
      <c r="AK1712" s="74">
        <f t="shared" si="913"/>
        <v>0</v>
      </c>
      <c r="AL1712" s="174">
        <f t="shared" si="914"/>
        <v>0</v>
      </c>
      <c r="AM1712" s="175">
        <f t="shared" si="897"/>
        <v>0</v>
      </c>
      <c r="AN1712" s="130">
        <f t="shared" si="915"/>
        <v>0</v>
      </c>
      <c r="AO1712" s="74">
        <f t="shared" si="898"/>
        <v>0</v>
      </c>
      <c r="AP1712" s="123">
        <f t="shared" si="916"/>
        <v>0</v>
      </c>
      <c r="AQ1712" s="118">
        <f t="shared" si="899"/>
        <v>0</v>
      </c>
      <c r="AR1712" s="82" t="str">
        <f t="shared" si="917"/>
        <v>https://www.alta.ru/tnved/code//</v>
      </c>
      <c r="AS1712" s="157"/>
      <c r="AT1712" s="162"/>
      <c r="AU1712" s="74">
        <f t="shared" si="900"/>
        <v>0</v>
      </c>
      <c r="AV1712" s="157"/>
      <c r="AW1712" s="75">
        <f>_xlfn.IFNA(VLOOKUP(L1712,list_vat[],3,FALSE),0)</f>
        <v>0</v>
      </c>
      <c r="AX1712" s="74">
        <f t="shared" si="918"/>
        <v>0</v>
      </c>
      <c r="AY1712" s="74">
        <f t="shared" si="919"/>
        <v>0</v>
      </c>
      <c r="AZ1712" s="130">
        <f t="shared" si="920"/>
        <v>0</v>
      </c>
      <c r="BA1712" s="74">
        <f t="shared" si="901"/>
        <v>0</v>
      </c>
      <c r="BB1712" s="193">
        <f t="shared" si="921"/>
        <v>0</v>
      </c>
      <c r="BC1712" s="102">
        <f t="shared" si="922"/>
        <v>0</v>
      </c>
      <c r="BD1712" s="102">
        <f t="shared" si="923"/>
        <v>0</v>
      </c>
      <c r="BE1712" s="413" t="s">
        <v>69</v>
      </c>
    </row>
    <row r="1713" spans="1:57" s="65" customFormat="1" ht="12" customHeight="1" x14ac:dyDescent="0.2">
      <c r="A1713" s="43">
        <v>1698</v>
      </c>
      <c r="B1713" s="166"/>
      <c r="C1713" s="166"/>
      <c r="D1713" s="166"/>
      <c r="E1713" s="162"/>
      <c r="F1713" s="166"/>
      <c r="G1713" s="162"/>
      <c r="H1713" s="162"/>
      <c r="I1713" s="189">
        <f t="shared" si="902"/>
        <v>0</v>
      </c>
      <c r="J1713" s="195"/>
      <c r="K1713" s="162"/>
      <c r="L1713" s="168"/>
      <c r="M1713" s="75">
        <f>_xlfn.XLOOKUP(L1713,list_vat[Страна],list_vat[Ставка НДС %],0,0)</f>
        <v>0</v>
      </c>
      <c r="N1713" s="162">
        <f t="shared" si="903"/>
        <v>0</v>
      </c>
      <c r="O1713" s="169"/>
      <c r="P1713" s="74">
        <f t="shared" si="924"/>
        <v>0</v>
      </c>
      <c r="Q1713" s="162"/>
      <c r="R1713" s="162" t="str">
        <f t="shared" si="904"/>
        <v>введи курс</v>
      </c>
      <c r="S1713" s="196">
        <f t="shared" si="905"/>
        <v>0</v>
      </c>
      <c r="T1713" s="192">
        <f t="shared" si="906"/>
        <v>0</v>
      </c>
      <c r="U1713" s="76">
        <f t="shared" si="907"/>
        <v>0</v>
      </c>
      <c r="V1713" s="123">
        <f t="shared" si="908"/>
        <v>0</v>
      </c>
      <c r="W1713" s="191"/>
      <c r="X1713" s="170"/>
      <c r="Y1713" s="74">
        <f t="shared" si="893"/>
        <v>0</v>
      </c>
      <c r="Z1713" s="188"/>
      <c r="AA1713" s="130">
        <f t="shared" si="909"/>
        <v>0</v>
      </c>
      <c r="AB1713" s="74">
        <f t="shared" si="910"/>
        <v>0</v>
      </c>
      <c r="AC1713" s="356"/>
      <c r="AD1713" s="130" cm="1">
        <f t="array" ref="AD1713">IFERROR(ROUND((_xlfn.IFS(offer_sale_type="поставка",AB1713,offer_sale_type="транзит",S1713)*(1+AC1713))/E1713,2),0)</f>
        <v>0</v>
      </c>
      <c r="AE1713" s="74">
        <f t="shared" si="911"/>
        <v>0</v>
      </c>
      <c r="AF1713" s="123" cm="1">
        <f t="array" ref="AF1713">IFERROR(ROUND(_xlfn.IFS(offer_sale_type="поставка",AB1713,offer_sale_type="транзит",S1713)*AC1713,2),0)</f>
        <v>0</v>
      </c>
      <c r="AG1713" s="130">
        <f t="shared" si="894"/>
        <v>0</v>
      </c>
      <c r="AH1713" s="74">
        <f t="shared" si="895"/>
        <v>0</v>
      </c>
      <c r="AI1713" s="123">
        <f t="shared" si="896"/>
        <v>0</v>
      </c>
      <c r="AJ1713" s="118">
        <f t="shared" si="912"/>
        <v>0</v>
      </c>
      <c r="AK1713" s="74">
        <f t="shared" si="913"/>
        <v>0</v>
      </c>
      <c r="AL1713" s="174">
        <f t="shared" si="914"/>
        <v>0</v>
      </c>
      <c r="AM1713" s="175">
        <f t="shared" si="897"/>
        <v>0</v>
      </c>
      <c r="AN1713" s="130">
        <f t="shared" si="915"/>
        <v>0</v>
      </c>
      <c r="AO1713" s="74">
        <f t="shared" si="898"/>
        <v>0</v>
      </c>
      <c r="AP1713" s="123">
        <f t="shared" si="916"/>
        <v>0</v>
      </c>
      <c r="AQ1713" s="118">
        <f t="shared" si="899"/>
        <v>0</v>
      </c>
      <c r="AR1713" s="82" t="str">
        <f t="shared" si="917"/>
        <v>https://www.alta.ru/tnved/code//</v>
      </c>
      <c r="AS1713" s="157"/>
      <c r="AT1713" s="162"/>
      <c r="AU1713" s="74">
        <f t="shared" si="900"/>
        <v>0</v>
      </c>
      <c r="AV1713" s="157"/>
      <c r="AW1713" s="75">
        <f>_xlfn.IFNA(VLOOKUP(L1713,list_vat[],3,FALSE),0)</f>
        <v>0</v>
      </c>
      <c r="AX1713" s="74">
        <f t="shared" si="918"/>
        <v>0</v>
      </c>
      <c r="AY1713" s="74">
        <f t="shared" si="919"/>
        <v>0</v>
      </c>
      <c r="AZ1713" s="130">
        <f t="shared" si="920"/>
        <v>0</v>
      </c>
      <c r="BA1713" s="74">
        <f t="shared" si="901"/>
        <v>0</v>
      </c>
      <c r="BB1713" s="193">
        <f t="shared" si="921"/>
        <v>0</v>
      </c>
      <c r="BC1713" s="102">
        <f t="shared" si="922"/>
        <v>0</v>
      </c>
      <c r="BD1713" s="102">
        <f t="shared" si="923"/>
        <v>0</v>
      </c>
      <c r="BE1713" s="413" t="s">
        <v>69</v>
      </c>
    </row>
    <row r="1714" spans="1:57" s="65" customFormat="1" ht="12" customHeight="1" x14ac:dyDescent="0.2">
      <c r="A1714" s="43">
        <v>1699</v>
      </c>
      <c r="B1714" s="166"/>
      <c r="C1714" s="166"/>
      <c r="D1714" s="166"/>
      <c r="E1714" s="162"/>
      <c r="F1714" s="166"/>
      <c r="G1714" s="162"/>
      <c r="H1714" s="162"/>
      <c r="I1714" s="189">
        <f t="shared" si="902"/>
        <v>0</v>
      </c>
      <c r="J1714" s="195"/>
      <c r="K1714" s="162"/>
      <c r="L1714" s="168"/>
      <c r="M1714" s="75">
        <f>_xlfn.XLOOKUP(L1714,list_vat[Страна],list_vat[Ставка НДС %],0,0)</f>
        <v>0</v>
      </c>
      <c r="N1714" s="162">
        <f t="shared" si="903"/>
        <v>0</v>
      </c>
      <c r="O1714" s="169"/>
      <c r="P1714" s="74">
        <f t="shared" si="924"/>
        <v>0</v>
      </c>
      <c r="Q1714" s="162"/>
      <c r="R1714" s="162" t="str">
        <f t="shared" si="904"/>
        <v>введи курс</v>
      </c>
      <c r="S1714" s="196">
        <f t="shared" si="905"/>
        <v>0</v>
      </c>
      <c r="T1714" s="192">
        <f t="shared" si="906"/>
        <v>0</v>
      </c>
      <c r="U1714" s="76">
        <f t="shared" si="907"/>
        <v>0</v>
      </c>
      <c r="V1714" s="123">
        <f t="shared" si="908"/>
        <v>0</v>
      </c>
      <c r="W1714" s="191"/>
      <c r="X1714" s="170"/>
      <c r="Y1714" s="74">
        <f t="shared" si="893"/>
        <v>0</v>
      </c>
      <c r="Z1714" s="188"/>
      <c r="AA1714" s="130">
        <f t="shared" si="909"/>
        <v>0</v>
      </c>
      <c r="AB1714" s="74">
        <f t="shared" si="910"/>
        <v>0</v>
      </c>
      <c r="AC1714" s="356"/>
      <c r="AD1714" s="130" cm="1">
        <f t="array" ref="AD1714">IFERROR(ROUND((_xlfn.IFS(offer_sale_type="поставка",AB1714,offer_sale_type="транзит",S1714)*(1+AC1714))/E1714,2),0)</f>
        <v>0</v>
      </c>
      <c r="AE1714" s="74">
        <f t="shared" si="911"/>
        <v>0</v>
      </c>
      <c r="AF1714" s="123" cm="1">
        <f t="array" ref="AF1714">IFERROR(ROUND(_xlfn.IFS(offer_sale_type="поставка",AB1714,offer_sale_type="транзит",S1714)*AC1714,2),0)</f>
        <v>0</v>
      </c>
      <c r="AG1714" s="130">
        <f t="shared" si="894"/>
        <v>0</v>
      </c>
      <c r="AH1714" s="74">
        <f t="shared" si="895"/>
        <v>0</v>
      </c>
      <c r="AI1714" s="123">
        <f t="shared" si="896"/>
        <v>0</v>
      </c>
      <c r="AJ1714" s="118">
        <f t="shared" si="912"/>
        <v>0</v>
      </c>
      <c r="AK1714" s="74">
        <f t="shared" si="913"/>
        <v>0</v>
      </c>
      <c r="AL1714" s="174">
        <f t="shared" si="914"/>
        <v>0</v>
      </c>
      <c r="AM1714" s="175">
        <f t="shared" si="897"/>
        <v>0</v>
      </c>
      <c r="AN1714" s="130">
        <f t="shared" si="915"/>
        <v>0</v>
      </c>
      <c r="AO1714" s="74">
        <f t="shared" si="898"/>
        <v>0</v>
      </c>
      <c r="AP1714" s="123">
        <f t="shared" si="916"/>
        <v>0</v>
      </c>
      <c r="AQ1714" s="118">
        <f t="shared" si="899"/>
        <v>0</v>
      </c>
      <c r="AR1714" s="82" t="str">
        <f t="shared" si="917"/>
        <v>https://www.alta.ru/tnved/code//</v>
      </c>
      <c r="AS1714" s="157"/>
      <c r="AT1714" s="162"/>
      <c r="AU1714" s="74">
        <f t="shared" si="900"/>
        <v>0</v>
      </c>
      <c r="AV1714" s="157"/>
      <c r="AW1714" s="75">
        <f>_xlfn.IFNA(VLOOKUP(L1714,list_vat[],3,FALSE),0)</f>
        <v>0</v>
      </c>
      <c r="AX1714" s="74">
        <f t="shared" si="918"/>
        <v>0</v>
      </c>
      <c r="AY1714" s="74">
        <f t="shared" si="919"/>
        <v>0</v>
      </c>
      <c r="AZ1714" s="130">
        <f t="shared" si="920"/>
        <v>0</v>
      </c>
      <c r="BA1714" s="74">
        <f t="shared" si="901"/>
        <v>0</v>
      </c>
      <c r="BB1714" s="193">
        <f t="shared" si="921"/>
        <v>0</v>
      </c>
      <c r="BC1714" s="102">
        <f t="shared" si="922"/>
        <v>0</v>
      </c>
      <c r="BD1714" s="102">
        <f t="shared" si="923"/>
        <v>0</v>
      </c>
      <c r="BE1714" s="413" t="s">
        <v>69</v>
      </c>
    </row>
    <row r="1715" spans="1:57" s="65" customFormat="1" ht="12" customHeight="1" x14ac:dyDescent="0.2">
      <c r="A1715" s="43">
        <v>1700</v>
      </c>
      <c r="B1715" s="166"/>
      <c r="C1715" s="166"/>
      <c r="D1715" s="166"/>
      <c r="E1715" s="162"/>
      <c r="F1715" s="166"/>
      <c r="G1715" s="162"/>
      <c r="H1715" s="162"/>
      <c r="I1715" s="189">
        <f t="shared" si="902"/>
        <v>0</v>
      </c>
      <c r="J1715" s="195"/>
      <c r="K1715" s="162"/>
      <c r="L1715" s="168"/>
      <c r="M1715" s="75">
        <f>_xlfn.XLOOKUP(L1715,list_vat[Страна],list_vat[Ставка НДС %],0,0)</f>
        <v>0</v>
      </c>
      <c r="N1715" s="162">
        <f t="shared" si="903"/>
        <v>0</v>
      </c>
      <c r="O1715" s="169"/>
      <c r="P1715" s="74">
        <f t="shared" si="924"/>
        <v>0</v>
      </c>
      <c r="Q1715" s="162"/>
      <c r="R1715" s="162" t="str">
        <f t="shared" si="904"/>
        <v>введи курс</v>
      </c>
      <c r="S1715" s="196">
        <f t="shared" si="905"/>
        <v>0</v>
      </c>
      <c r="T1715" s="192">
        <f t="shared" si="906"/>
        <v>0</v>
      </c>
      <c r="U1715" s="76">
        <f t="shared" si="907"/>
        <v>0</v>
      </c>
      <c r="V1715" s="123">
        <f t="shared" si="908"/>
        <v>0</v>
      </c>
      <c r="W1715" s="191"/>
      <c r="X1715" s="170"/>
      <c r="Y1715" s="74">
        <f t="shared" si="893"/>
        <v>0</v>
      </c>
      <c r="Z1715" s="188"/>
      <c r="AA1715" s="130">
        <f t="shared" si="909"/>
        <v>0</v>
      </c>
      <c r="AB1715" s="74">
        <f t="shared" si="910"/>
        <v>0</v>
      </c>
      <c r="AC1715" s="356"/>
      <c r="AD1715" s="130" cm="1">
        <f t="array" ref="AD1715">IFERROR(ROUND((_xlfn.IFS(offer_sale_type="поставка",AB1715,offer_sale_type="транзит",S1715)*(1+AC1715))/E1715,2),0)</f>
        <v>0</v>
      </c>
      <c r="AE1715" s="74">
        <f t="shared" si="911"/>
        <v>0</v>
      </c>
      <c r="AF1715" s="123" cm="1">
        <f t="array" ref="AF1715">IFERROR(ROUND(_xlfn.IFS(offer_sale_type="поставка",AB1715,offer_sale_type="транзит",S1715)*AC1715,2),0)</f>
        <v>0</v>
      </c>
      <c r="AG1715" s="130">
        <f t="shared" si="894"/>
        <v>0</v>
      </c>
      <c r="AH1715" s="74">
        <f t="shared" si="895"/>
        <v>0</v>
      </c>
      <c r="AI1715" s="123">
        <f t="shared" si="896"/>
        <v>0</v>
      </c>
      <c r="AJ1715" s="118">
        <f t="shared" si="912"/>
        <v>0</v>
      </c>
      <c r="AK1715" s="74">
        <f t="shared" si="913"/>
        <v>0</v>
      </c>
      <c r="AL1715" s="174">
        <f t="shared" si="914"/>
        <v>0</v>
      </c>
      <c r="AM1715" s="175">
        <f t="shared" si="897"/>
        <v>0</v>
      </c>
      <c r="AN1715" s="130">
        <f t="shared" si="915"/>
        <v>0</v>
      </c>
      <c r="AO1715" s="74">
        <f t="shared" si="898"/>
        <v>0</v>
      </c>
      <c r="AP1715" s="123">
        <f t="shared" si="916"/>
        <v>0</v>
      </c>
      <c r="AQ1715" s="118">
        <f t="shared" si="899"/>
        <v>0</v>
      </c>
      <c r="AR1715" s="82" t="str">
        <f t="shared" si="917"/>
        <v>https://www.alta.ru/tnved/code//</v>
      </c>
      <c r="AS1715" s="157"/>
      <c r="AT1715" s="162"/>
      <c r="AU1715" s="74">
        <f t="shared" si="900"/>
        <v>0</v>
      </c>
      <c r="AV1715" s="157"/>
      <c r="AW1715" s="75">
        <f>_xlfn.IFNA(VLOOKUP(L1715,list_vat[],3,FALSE),0)</f>
        <v>0</v>
      </c>
      <c r="AX1715" s="74">
        <f t="shared" si="918"/>
        <v>0</v>
      </c>
      <c r="AY1715" s="74">
        <f t="shared" si="919"/>
        <v>0</v>
      </c>
      <c r="AZ1715" s="130">
        <f t="shared" si="920"/>
        <v>0</v>
      </c>
      <c r="BA1715" s="74">
        <f t="shared" si="901"/>
        <v>0</v>
      </c>
      <c r="BB1715" s="193">
        <f t="shared" si="921"/>
        <v>0</v>
      </c>
      <c r="BC1715" s="102">
        <f t="shared" si="922"/>
        <v>0</v>
      </c>
      <c r="BD1715" s="102">
        <f t="shared" si="923"/>
        <v>0</v>
      </c>
      <c r="BE1715" s="413" t="s">
        <v>69</v>
      </c>
    </row>
    <row r="1716" spans="1:57" s="65" customFormat="1" ht="12" customHeight="1" x14ac:dyDescent="0.2">
      <c r="A1716" s="43">
        <v>1701</v>
      </c>
      <c r="B1716" s="166"/>
      <c r="C1716" s="166"/>
      <c r="D1716" s="166"/>
      <c r="E1716" s="162"/>
      <c r="F1716" s="166"/>
      <c r="G1716" s="162"/>
      <c r="H1716" s="162"/>
      <c r="I1716" s="189">
        <f t="shared" si="902"/>
        <v>0</v>
      </c>
      <c r="J1716" s="195"/>
      <c r="K1716" s="162"/>
      <c r="L1716" s="168"/>
      <c r="M1716" s="75">
        <f>_xlfn.XLOOKUP(L1716,list_vat[Страна],list_vat[Ставка НДС %],0,0)</f>
        <v>0</v>
      </c>
      <c r="N1716" s="162">
        <f t="shared" si="903"/>
        <v>0</v>
      </c>
      <c r="O1716" s="169"/>
      <c r="P1716" s="74">
        <f t="shared" si="924"/>
        <v>0</v>
      </c>
      <c r="Q1716" s="162"/>
      <c r="R1716" s="162" t="str">
        <f t="shared" si="904"/>
        <v>введи курс</v>
      </c>
      <c r="S1716" s="196">
        <f t="shared" si="905"/>
        <v>0</v>
      </c>
      <c r="T1716" s="192">
        <f t="shared" si="906"/>
        <v>0</v>
      </c>
      <c r="U1716" s="76">
        <f t="shared" si="907"/>
        <v>0</v>
      </c>
      <c r="V1716" s="123">
        <f t="shared" si="908"/>
        <v>0</v>
      </c>
      <c r="W1716" s="191"/>
      <c r="X1716" s="170"/>
      <c r="Y1716" s="74">
        <f t="shared" si="893"/>
        <v>0</v>
      </c>
      <c r="Z1716" s="188"/>
      <c r="AA1716" s="130">
        <f t="shared" si="909"/>
        <v>0</v>
      </c>
      <c r="AB1716" s="74">
        <f t="shared" si="910"/>
        <v>0</v>
      </c>
      <c r="AC1716" s="356"/>
      <c r="AD1716" s="130" cm="1">
        <f t="array" ref="AD1716">IFERROR(ROUND((_xlfn.IFS(offer_sale_type="поставка",AB1716,offer_sale_type="транзит",S1716)*(1+AC1716))/E1716,2),0)</f>
        <v>0</v>
      </c>
      <c r="AE1716" s="74">
        <f t="shared" si="911"/>
        <v>0</v>
      </c>
      <c r="AF1716" s="123" cm="1">
        <f t="array" ref="AF1716">IFERROR(ROUND(_xlfn.IFS(offer_sale_type="поставка",AB1716,offer_sale_type="транзит",S1716)*AC1716,2),0)</f>
        <v>0</v>
      </c>
      <c r="AG1716" s="130">
        <f t="shared" si="894"/>
        <v>0</v>
      </c>
      <c r="AH1716" s="74">
        <f t="shared" si="895"/>
        <v>0</v>
      </c>
      <c r="AI1716" s="123">
        <f t="shared" si="896"/>
        <v>0</v>
      </c>
      <c r="AJ1716" s="118">
        <f t="shared" si="912"/>
        <v>0</v>
      </c>
      <c r="AK1716" s="74">
        <f t="shared" si="913"/>
        <v>0</v>
      </c>
      <c r="AL1716" s="174">
        <f t="shared" si="914"/>
        <v>0</v>
      </c>
      <c r="AM1716" s="175">
        <f t="shared" si="897"/>
        <v>0</v>
      </c>
      <c r="AN1716" s="130">
        <f t="shared" si="915"/>
        <v>0</v>
      </c>
      <c r="AO1716" s="74">
        <f t="shared" si="898"/>
        <v>0</v>
      </c>
      <c r="AP1716" s="123">
        <f t="shared" si="916"/>
        <v>0</v>
      </c>
      <c r="AQ1716" s="118">
        <f t="shared" si="899"/>
        <v>0</v>
      </c>
      <c r="AR1716" s="82" t="str">
        <f t="shared" si="917"/>
        <v>https://www.alta.ru/tnved/code//</v>
      </c>
      <c r="AS1716" s="157"/>
      <c r="AT1716" s="162"/>
      <c r="AU1716" s="74">
        <f t="shared" si="900"/>
        <v>0</v>
      </c>
      <c r="AV1716" s="157"/>
      <c r="AW1716" s="75">
        <f>_xlfn.IFNA(VLOOKUP(L1716,list_vat[],3,FALSE),0)</f>
        <v>0</v>
      </c>
      <c r="AX1716" s="74">
        <f t="shared" si="918"/>
        <v>0</v>
      </c>
      <c r="AY1716" s="74">
        <f t="shared" si="919"/>
        <v>0</v>
      </c>
      <c r="AZ1716" s="130">
        <f t="shared" si="920"/>
        <v>0</v>
      </c>
      <c r="BA1716" s="74">
        <f t="shared" si="901"/>
        <v>0</v>
      </c>
      <c r="BB1716" s="193">
        <f t="shared" si="921"/>
        <v>0</v>
      </c>
      <c r="BC1716" s="102">
        <f t="shared" si="922"/>
        <v>0</v>
      </c>
      <c r="BD1716" s="102">
        <f t="shared" si="923"/>
        <v>0</v>
      </c>
      <c r="BE1716" s="413" t="s">
        <v>69</v>
      </c>
    </row>
    <row r="1717" spans="1:57" s="65" customFormat="1" ht="12" customHeight="1" x14ac:dyDescent="0.2">
      <c r="A1717" s="43">
        <v>1702</v>
      </c>
      <c r="B1717" s="166"/>
      <c r="C1717" s="166"/>
      <c r="D1717" s="166"/>
      <c r="E1717" s="162"/>
      <c r="F1717" s="166"/>
      <c r="G1717" s="162"/>
      <c r="H1717" s="162"/>
      <c r="I1717" s="189">
        <f t="shared" si="902"/>
        <v>0</v>
      </c>
      <c r="J1717" s="195"/>
      <c r="K1717" s="162"/>
      <c r="L1717" s="168"/>
      <c r="M1717" s="75">
        <f>_xlfn.XLOOKUP(L1717,list_vat[Страна],list_vat[Ставка НДС %],0,0)</f>
        <v>0</v>
      </c>
      <c r="N1717" s="162">
        <f t="shared" si="903"/>
        <v>0</v>
      </c>
      <c r="O1717" s="169"/>
      <c r="P1717" s="74">
        <f t="shared" si="924"/>
        <v>0</v>
      </c>
      <c r="Q1717" s="162"/>
      <c r="R1717" s="162" t="str">
        <f t="shared" si="904"/>
        <v>введи курс</v>
      </c>
      <c r="S1717" s="196">
        <f t="shared" si="905"/>
        <v>0</v>
      </c>
      <c r="T1717" s="192">
        <f t="shared" si="906"/>
        <v>0</v>
      </c>
      <c r="U1717" s="76">
        <f t="shared" si="907"/>
        <v>0</v>
      </c>
      <c r="V1717" s="123">
        <f t="shared" si="908"/>
        <v>0</v>
      </c>
      <c r="W1717" s="191"/>
      <c r="X1717" s="170"/>
      <c r="Y1717" s="74">
        <f t="shared" si="893"/>
        <v>0</v>
      </c>
      <c r="Z1717" s="188"/>
      <c r="AA1717" s="130">
        <f t="shared" si="909"/>
        <v>0</v>
      </c>
      <c r="AB1717" s="74">
        <f t="shared" si="910"/>
        <v>0</v>
      </c>
      <c r="AC1717" s="356"/>
      <c r="AD1717" s="130" cm="1">
        <f t="array" ref="AD1717">IFERROR(ROUND((_xlfn.IFS(offer_sale_type="поставка",AB1717,offer_sale_type="транзит",S1717)*(1+AC1717))/E1717,2),0)</f>
        <v>0</v>
      </c>
      <c r="AE1717" s="74">
        <f t="shared" si="911"/>
        <v>0</v>
      </c>
      <c r="AF1717" s="123" cm="1">
        <f t="array" ref="AF1717">IFERROR(ROUND(_xlfn.IFS(offer_sale_type="поставка",AB1717,offer_sale_type="транзит",S1717)*AC1717,2),0)</f>
        <v>0</v>
      </c>
      <c r="AG1717" s="130">
        <f t="shared" si="894"/>
        <v>0</v>
      </c>
      <c r="AH1717" s="74">
        <f t="shared" si="895"/>
        <v>0</v>
      </c>
      <c r="AI1717" s="123">
        <f t="shared" si="896"/>
        <v>0</v>
      </c>
      <c r="AJ1717" s="118">
        <f t="shared" si="912"/>
        <v>0</v>
      </c>
      <c r="AK1717" s="74">
        <f t="shared" si="913"/>
        <v>0</v>
      </c>
      <c r="AL1717" s="174">
        <f t="shared" si="914"/>
        <v>0</v>
      </c>
      <c r="AM1717" s="175">
        <f t="shared" si="897"/>
        <v>0</v>
      </c>
      <c r="AN1717" s="130">
        <f t="shared" si="915"/>
        <v>0</v>
      </c>
      <c r="AO1717" s="74">
        <f t="shared" si="898"/>
        <v>0</v>
      </c>
      <c r="AP1717" s="123">
        <f t="shared" si="916"/>
        <v>0</v>
      </c>
      <c r="AQ1717" s="118">
        <f t="shared" si="899"/>
        <v>0</v>
      </c>
      <c r="AR1717" s="82" t="str">
        <f t="shared" si="917"/>
        <v>https://www.alta.ru/tnved/code//</v>
      </c>
      <c r="AS1717" s="157"/>
      <c r="AT1717" s="162"/>
      <c r="AU1717" s="74">
        <f t="shared" si="900"/>
        <v>0</v>
      </c>
      <c r="AV1717" s="157"/>
      <c r="AW1717" s="75">
        <f>_xlfn.IFNA(VLOOKUP(L1717,list_vat[],3,FALSE),0)</f>
        <v>0</v>
      </c>
      <c r="AX1717" s="74">
        <f t="shared" si="918"/>
        <v>0</v>
      </c>
      <c r="AY1717" s="74">
        <f t="shared" si="919"/>
        <v>0</v>
      </c>
      <c r="AZ1717" s="130">
        <f t="shared" si="920"/>
        <v>0</v>
      </c>
      <c r="BA1717" s="74">
        <f t="shared" si="901"/>
        <v>0</v>
      </c>
      <c r="BB1717" s="193">
        <f t="shared" si="921"/>
        <v>0</v>
      </c>
      <c r="BC1717" s="102">
        <f t="shared" si="922"/>
        <v>0</v>
      </c>
      <c r="BD1717" s="102">
        <f t="shared" si="923"/>
        <v>0</v>
      </c>
      <c r="BE1717" s="413" t="s">
        <v>69</v>
      </c>
    </row>
    <row r="1718" spans="1:57" s="65" customFormat="1" ht="12" customHeight="1" x14ac:dyDescent="0.2">
      <c r="A1718" s="43">
        <v>1703</v>
      </c>
      <c r="B1718" s="166"/>
      <c r="C1718" s="166"/>
      <c r="D1718" s="166"/>
      <c r="E1718" s="162"/>
      <c r="F1718" s="166"/>
      <c r="G1718" s="162"/>
      <c r="H1718" s="162"/>
      <c r="I1718" s="189">
        <f t="shared" si="902"/>
        <v>0</v>
      </c>
      <c r="J1718" s="195"/>
      <c r="K1718" s="162"/>
      <c r="L1718" s="168"/>
      <c r="M1718" s="75">
        <f>_xlfn.XLOOKUP(L1718,list_vat[Страна],list_vat[Ставка НДС %],0,0)</f>
        <v>0</v>
      </c>
      <c r="N1718" s="162">
        <f t="shared" si="903"/>
        <v>0</v>
      </c>
      <c r="O1718" s="169"/>
      <c r="P1718" s="74">
        <f t="shared" si="924"/>
        <v>0</v>
      </c>
      <c r="Q1718" s="162"/>
      <c r="R1718" s="162" t="str">
        <f t="shared" si="904"/>
        <v>введи курс</v>
      </c>
      <c r="S1718" s="196">
        <f t="shared" si="905"/>
        <v>0</v>
      </c>
      <c r="T1718" s="192">
        <f t="shared" si="906"/>
        <v>0</v>
      </c>
      <c r="U1718" s="76">
        <f t="shared" si="907"/>
        <v>0</v>
      </c>
      <c r="V1718" s="123">
        <f t="shared" si="908"/>
        <v>0</v>
      </c>
      <c r="W1718" s="191"/>
      <c r="X1718" s="170"/>
      <c r="Y1718" s="74">
        <f t="shared" si="893"/>
        <v>0</v>
      </c>
      <c r="Z1718" s="188"/>
      <c r="AA1718" s="130">
        <f t="shared" si="909"/>
        <v>0</v>
      </c>
      <c r="AB1718" s="74">
        <f t="shared" si="910"/>
        <v>0</v>
      </c>
      <c r="AC1718" s="356"/>
      <c r="AD1718" s="130" cm="1">
        <f t="array" ref="AD1718">IFERROR(ROUND((_xlfn.IFS(offer_sale_type="поставка",AB1718,offer_sale_type="транзит",S1718)*(1+AC1718))/E1718,2),0)</f>
        <v>0</v>
      </c>
      <c r="AE1718" s="74">
        <f t="shared" si="911"/>
        <v>0</v>
      </c>
      <c r="AF1718" s="123" cm="1">
        <f t="array" ref="AF1718">IFERROR(ROUND(_xlfn.IFS(offer_sale_type="поставка",AB1718,offer_sale_type="транзит",S1718)*AC1718,2),0)</f>
        <v>0</v>
      </c>
      <c r="AG1718" s="130">
        <f t="shared" si="894"/>
        <v>0</v>
      </c>
      <c r="AH1718" s="74">
        <f t="shared" si="895"/>
        <v>0</v>
      </c>
      <c r="AI1718" s="123">
        <f t="shared" si="896"/>
        <v>0</v>
      </c>
      <c r="AJ1718" s="118">
        <f t="shared" si="912"/>
        <v>0</v>
      </c>
      <c r="AK1718" s="74">
        <f t="shared" si="913"/>
        <v>0</v>
      </c>
      <c r="AL1718" s="174">
        <f t="shared" si="914"/>
        <v>0</v>
      </c>
      <c r="AM1718" s="175">
        <f t="shared" si="897"/>
        <v>0</v>
      </c>
      <c r="AN1718" s="130">
        <f t="shared" si="915"/>
        <v>0</v>
      </c>
      <c r="AO1718" s="74">
        <f t="shared" si="898"/>
        <v>0</v>
      </c>
      <c r="AP1718" s="123">
        <f t="shared" si="916"/>
        <v>0</v>
      </c>
      <c r="AQ1718" s="118">
        <f t="shared" si="899"/>
        <v>0</v>
      </c>
      <c r="AR1718" s="82" t="str">
        <f t="shared" si="917"/>
        <v>https://www.alta.ru/tnved/code//</v>
      </c>
      <c r="AS1718" s="157"/>
      <c r="AT1718" s="162"/>
      <c r="AU1718" s="74">
        <f t="shared" si="900"/>
        <v>0</v>
      </c>
      <c r="AV1718" s="157"/>
      <c r="AW1718" s="75">
        <f>_xlfn.IFNA(VLOOKUP(L1718,list_vat[],3,FALSE),0)</f>
        <v>0</v>
      </c>
      <c r="AX1718" s="74">
        <f t="shared" si="918"/>
        <v>0</v>
      </c>
      <c r="AY1718" s="74">
        <f t="shared" si="919"/>
        <v>0</v>
      </c>
      <c r="AZ1718" s="130">
        <f t="shared" si="920"/>
        <v>0</v>
      </c>
      <c r="BA1718" s="74">
        <f t="shared" si="901"/>
        <v>0</v>
      </c>
      <c r="BB1718" s="193">
        <f t="shared" si="921"/>
        <v>0</v>
      </c>
      <c r="BC1718" s="102">
        <f t="shared" si="922"/>
        <v>0</v>
      </c>
      <c r="BD1718" s="102">
        <f t="shared" si="923"/>
        <v>0</v>
      </c>
      <c r="BE1718" s="413" t="s">
        <v>69</v>
      </c>
    </row>
    <row r="1719" spans="1:57" s="65" customFormat="1" ht="12" customHeight="1" x14ac:dyDescent="0.2">
      <c r="A1719" s="43">
        <v>1704</v>
      </c>
      <c r="B1719" s="166"/>
      <c r="C1719" s="166"/>
      <c r="D1719" s="166"/>
      <c r="E1719" s="162"/>
      <c r="F1719" s="166"/>
      <c r="G1719" s="162"/>
      <c r="H1719" s="162"/>
      <c r="I1719" s="189">
        <f t="shared" si="902"/>
        <v>0</v>
      </c>
      <c r="J1719" s="195"/>
      <c r="K1719" s="162"/>
      <c r="L1719" s="168"/>
      <c r="M1719" s="75">
        <f>_xlfn.XLOOKUP(L1719,list_vat[Страна],list_vat[Ставка НДС %],0,0)</f>
        <v>0</v>
      </c>
      <c r="N1719" s="162">
        <f t="shared" si="903"/>
        <v>0</v>
      </c>
      <c r="O1719" s="169"/>
      <c r="P1719" s="74">
        <f t="shared" si="924"/>
        <v>0</v>
      </c>
      <c r="Q1719" s="162"/>
      <c r="R1719" s="162" t="str">
        <f t="shared" si="904"/>
        <v>введи курс</v>
      </c>
      <c r="S1719" s="196">
        <f t="shared" si="905"/>
        <v>0</v>
      </c>
      <c r="T1719" s="192">
        <f t="shared" si="906"/>
        <v>0</v>
      </c>
      <c r="U1719" s="76">
        <f t="shared" si="907"/>
        <v>0</v>
      </c>
      <c r="V1719" s="123">
        <f t="shared" si="908"/>
        <v>0</v>
      </c>
      <c r="W1719" s="191"/>
      <c r="X1719" s="170"/>
      <c r="Y1719" s="74">
        <f t="shared" si="893"/>
        <v>0</v>
      </c>
      <c r="Z1719" s="188"/>
      <c r="AA1719" s="130">
        <f t="shared" si="909"/>
        <v>0</v>
      </c>
      <c r="AB1719" s="74">
        <f t="shared" si="910"/>
        <v>0</v>
      </c>
      <c r="AC1719" s="356"/>
      <c r="AD1719" s="130" cm="1">
        <f t="array" ref="AD1719">IFERROR(ROUND((_xlfn.IFS(offer_sale_type="поставка",AB1719,offer_sale_type="транзит",S1719)*(1+AC1719))/E1719,2),0)</f>
        <v>0</v>
      </c>
      <c r="AE1719" s="74">
        <f t="shared" si="911"/>
        <v>0</v>
      </c>
      <c r="AF1719" s="123" cm="1">
        <f t="array" ref="AF1719">IFERROR(ROUND(_xlfn.IFS(offer_sale_type="поставка",AB1719,offer_sale_type="транзит",S1719)*AC1719,2),0)</f>
        <v>0</v>
      </c>
      <c r="AG1719" s="130">
        <f t="shared" si="894"/>
        <v>0</v>
      </c>
      <c r="AH1719" s="74">
        <f t="shared" si="895"/>
        <v>0</v>
      </c>
      <c r="AI1719" s="123">
        <f t="shared" si="896"/>
        <v>0</v>
      </c>
      <c r="AJ1719" s="118">
        <f t="shared" si="912"/>
        <v>0</v>
      </c>
      <c r="AK1719" s="74">
        <f t="shared" si="913"/>
        <v>0</v>
      </c>
      <c r="AL1719" s="174">
        <f t="shared" si="914"/>
        <v>0</v>
      </c>
      <c r="AM1719" s="175">
        <f t="shared" si="897"/>
        <v>0</v>
      </c>
      <c r="AN1719" s="130">
        <f t="shared" si="915"/>
        <v>0</v>
      </c>
      <c r="AO1719" s="74">
        <f t="shared" si="898"/>
        <v>0</v>
      </c>
      <c r="AP1719" s="123">
        <f t="shared" si="916"/>
        <v>0</v>
      </c>
      <c r="AQ1719" s="118">
        <f t="shared" si="899"/>
        <v>0</v>
      </c>
      <c r="AR1719" s="82" t="str">
        <f t="shared" si="917"/>
        <v>https://www.alta.ru/tnved/code//</v>
      </c>
      <c r="AS1719" s="157"/>
      <c r="AT1719" s="162"/>
      <c r="AU1719" s="74">
        <f t="shared" si="900"/>
        <v>0</v>
      </c>
      <c r="AV1719" s="157"/>
      <c r="AW1719" s="75">
        <f>_xlfn.IFNA(VLOOKUP(L1719,list_vat[],3,FALSE),0)</f>
        <v>0</v>
      </c>
      <c r="AX1719" s="74">
        <f t="shared" si="918"/>
        <v>0</v>
      </c>
      <c r="AY1719" s="74">
        <f t="shared" si="919"/>
        <v>0</v>
      </c>
      <c r="AZ1719" s="130">
        <f t="shared" si="920"/>
        <v>0</v>
      </c>
      <c r="BA1719" s="74">
        <f t="shared" si="901"/>
        <v>0</v>
      </c>
      <c r="BB1719" s="193">
        <f t="shared" si="921"/>
        <v>0</v>
      </c>
      <c r="BC1719" s="102">
        <f t="shared" si="922"/>
        <v>0</v>
      </c>
      <c r="BD1719" s="102">
        <f t="shared" si="923"/>
        <v>0</v>
      </c>
      <c r="BE1719" s="413" t="s">
        <v>69</v>
      </c>
    </row>
    <row r="1720" spans="1:57" s="65" customFormat="1" ht="12" customHeight="1" x14ac:dyDescent="0.2">
      <c r="A1720" s="43">
        <v>1705</v>
      </c>
      <c r="B1720" s="166"/>
      <c r="C1720" s="166"/>
      <c r="D1720" s="166"/>
      <c r="E1720" s="162"/>
      <c r="F1720" s="166"/>
      <c r="G1720" s="162"/>
      <c r="H1720" s="162"/>
      <c r="I1720" s="189">
        <f t="shared" si="902"/>
        <v>0</v>
      </c>
      <c r="J1720" s="195"/>
      <c r="K1720" s="162"/>
      <c r="L1720" s="168"/>
      <c r="M1720" s="75">
        <f>_xlfn.XLOOKUP(L1720,list_vat[Страна],list_vat[Ставка НДС %],0,0)</f>
        <v>0</v>
      </c>
      <c r="N1720" s="162">
        <f t="shared" si="903"/>
        <v>0</v>
      </c>
      <c r="O1720" s="169"/>
      <c r="P1720" s="74">
        <f t="shared" si="924"/>
        <v>0</v>
      </c>
      <c r="Q1720" s="162"/>
      <c r="R1720" s="162" t="str">
        <f t="shared" si="904"/>
        <v>введи курс</v>
      </c>
      <c r="S1720" s="196">
        <f t="shared" si="905"/>
        <v>0</v>
      </c>
      <c r="T1720" s="192">
        <f t="shared" si="906"/>
        <v>0</v>
      </c>
      <c r="U1720" s="76">
        <f t="shared" si="907"/>
        <v>0</v>
      </c>
      <c r="V1720" s="123">
        <f t="shared" si="908"/>
        <v>0</v>
      </c>
      <c r="W1720" s="191"/>
      <c r="X1720" s="170"/>
      <c r="Y1720" s="74">
        <f t="shared" si="893"/>
        <v>0</v>
      </c>
      <c r="Z1720" s="188"/>
      <c r="AA1720" s="130">
        <f t="shared" si="909"/>
        <v>0</v>
      </c>
      <c r="AB1720" s="74">
        <f t="shared" si="910"/>
        <v>0</v>
      </c>
      <c r="AC1720" s="356"/>
      <c r="AD1720" s="130" cm="1">
        <f t="array" ref="AD1720">IFERROR(ROUND((_xlfn.IFS(offer_sale_type="поставка",AB1720,offer_sale_type="транзит",S1720)*(1+AC1720))/E1720,2),0)</f>
        <v>0</v>
      </c>
      <c r="AE1720" s="74">
        <f t="shared" si="911"/>
        <v>0</v>
      </c>
      <c r="AF1720" s="123" cm="1">
        <f t="array" ref="AF1720">IFERROR(ROUND(_xlfn.IFS(offer_sale_type="поставка",AB1720,offer_sale_type="транзит",S1720)*AC1720,2),0)</f>
        <v>0</v>
      </c>
      <c r="AG1720" s="130">
        <f t="shared" si="894"/>
        <v>0</v>
      </c>
      <c r="AH1720" s="74">
        <f t="shared" si="895"/>
        <v>0</v>
      </c>
      <c r="AI1720" s="123">
        <f t="shared" si="896"/>
        <v>0</v>
      </c>
      <c r="AJ1720" s="118">
        <f t="shared" si="912"/>
        <v>0</v>
      </c>
      <c r="AK1720" s="74">
        <f t="shared" si="913"/>
        <v>0</v>
      </c>
      <c r="AL1720" s="174">
        <f t="shared" si="914"/>
        <v>0</v>
      </c>
      <c r="AM1720" s="175">
        <f t="shared" si="897"/>
        <v>0</v>
      </c>
      <c r="AN1720" s="130">
        <f t="shared" si="915"/>
        <v>0</v>
      </c>
      <c r="AO1720" s="74">
        <f t="shared" si="898"/>
        <v>0</v>
      </c>
      <c r="AP1720" s="123">
        <f t="shared" si="916"/>
        <v>0</v>
      </c>
      <c r="AQ1720" s="118">
        <f t="shared" si="899"/>
        <v>0</v>
      </c>
      <c r="AR1720" s="82" t="str">
        <f t="shared" si="917"/>
        <v>https://www.alta.ru/tnved/code//</v>
      </c>
      <c r="AS1720" s="157"/>
      <c r="AT1720" s="162"/>
      <c r="AU1720" s="74">
        <f t="shared" si="900"/>
        <v>0</v>
      </c>
      <c r="AV1720" s="157"/>
      <c r="AW1720" s="75">
        <f>_xlfn.IFNA(VLOOKUP(L1720,list_vat[],3,FALSE),0)</f>
        <v>0</v>
      </c>
      <c r="AX1720" s="74">
        <f t="shared" si="918"/>
        <v>0</v>
      </c>
      <c r="AY1720" s="74">
        <f t="shared" si="919"/>
        <v>0</v>
      </c>
      <c r="AZ1720" s="130">
        <f t="shared" si="920"/>
        <v>0</v>
      </c>
      <c r="BA1720" s="74">
        <f t="shared" si="901"/>
        <v>0</v>
      </c>
      <c r="BB1720" s="193">
        <f t="shared" si="921"/>
        <v>0</v>
      </c>
      <c r="BC1720" s="102">
        <f t="shared" si="922"/>
        <v>0</v>
      </c>
      <c r="BD1720" s="102">
        <f t="shared" si="923"/>
        <v>0</v>
      </c>
      <c r="BE1720" s="413" t="s">
        <v>69</v>
      </c>
    </row>
    <row r="1721" spans="1:57" s="65" customFormat="1" ht="12" customHeight="1" x14ac:dyDescent="0.2">
      <c r="A1721" s="43">
        <v>1706</v>
      </c>
      <c r="B1721" s="166"/>
      <c r="C1721" s="166"/>
      <c r="D1721" s="166"/>
      <c r="E1721" s="162"/>
      <c r="F1721" s="166"/>
      <c r="G1721" s="162"/>
      <c r="H1721" s="162"/>
      <c r="I1721" s="189">
        <f t="shared" si="902"/>
        <v>0</v>
      </c>
      <c r="J1721" s="195"/>
      <c r="K1721" s="162"/>
      <c r="L1721" s="168"/>
      <c r="M1721" s="75">
        <f>_xlfn.XLOOKUP(L1721,list_vat[Страна],list_vat[Ставка НДС %],0,0)</f>
        <v>0</v>
      </c>
      <c r="N1721" s="162">
        <f t="shared" si="903"/>
        <v>0</v>
      </c>
      <c r="O1721" s="169"/>
      <c r="P1721" s="74">
        <f t="shared" si="924"/>
        <v>0</v>
      </c>
      <c r="Q1721" s="162"/>
      <c r="R1721" s="162" t="str">
        <f t="shared" si="904"/>
        <v>введи курс</v>
      </c>
      <c r="S1721" s="196">
        <f t="shared" si="905"/>
        <v>0</v>
      </c>
      <c r="T1721" s="192">
        <f t="shared" si="906"/>
        <v>0</v>
      </c>
      <c r="U1721" s="76">
        <f t="shared" si="907"/>
        <v>0</v>
      </c>
      <c r="V1721" s="123">
        <f t="shared" si="908"/>
        <v>0</v>
      </c>
      <c r="W1721" s="191"/>
      <c r="X1721" s="170"/>
      <c r="Y1721" s="74">
        <f t="shared" si="893"/>
        <v>0</v>
      </c>
      <c r="Z1721" s="188"/>
      <c r="AA1721" s="130">
        <f t="shared" si="909"/>
        <v>0</v>
      </c>
      <c r="AB1721" s="74">
        <f t="shared" si="910"/>
        <v>0</v>
      </c>
      <c r="AC1721" s="356"/>
      <c r="AD1721" s="130" cm="1">
        <f t="array" ref="AD1721">IFERROR(ROUND((_xlfn.IFS(offer_sale_type="поставка",AB1721,offer_sale_type="транзит",S1721)*(1+AC1721))/E1721,2),0)</f>
        <v>0</v>
      </c>
      <c r="AE1721" s="74">
        <f t="shared" si="911"/>
        <v>0</v>
      </c>
      <c r="AF1721" s="123" cm="1">
        <f t="array" ref="AF1721">IFERROR(ROUND(_xlfn.IFS(offer_sale_type="поставка",AB1721,offer_sale_type="транзит",S1721)*AC1721,2),0)</f>
        <v>0</v>
      </c>
      <c r="AG1721" s="130">
        <f t="shared" si="894"/>
        <v>0</v>
      </c>
      <c r="AH1721" s="74">
        <f t="shared" si="895"/>
        <v>0</v>
      </c>
      <c r="AI1721" s="123">
        <f t="shared" si="896"/>
        <v>0</v>
      </c>
      <c r="AJ1721" s="118">
        <f t="shared" si="912"/>
        <v>0</v>
      </c>
      <c r="AK1721" s="74">
        <f t="shared" si="913"/>
        <v>0</v>
      </c>
      <c r="AL1721" s="174">
        <f t="shared" si="914"/>
        <v>0</v>
      </c>
      <c r="AM1721" s="175">
        <f t="shared" si="897"/>
        <v>0</v>
      </c>
      <c r="AN1721" s="130">
        <f t="shared" si="915"/>
        <v>0</v>
      </c>
      <c r="AO1721" s="74">
        <f t="shared" si="898"/>
        <v>0</v>
      </c>
      <c r="AP1721" s="123">
        <f t="shared" si="916"/>
        <v>0</v>
      </c>
      <c r="AQ1721" s="118">
        <f t="shared" si="899"/>
        <v>0</v>
      </c>
      <c r="AR1721" s="82" t="str">
        <f t="shared" si="917"/>
        <v>https://www.alta.ru/tnved/code//</v>
      </c>
      <c r="AS1721" s="157"/>
      <c r="AT1721" s="162"/>
      <c r="AU1721" s="74">
        <f t="shared" si="900"/>
        <v>0</v>
      </c>
      <c r="AV1721" s="157"/>
      <c r="AW1721" s="75">
        <f>_xlfn.IFNA(VLOOKUP(L1721,list_vat[],3,FALSE),0)</f>
        <v>0</v>
      </c>
      <c r="AX1721" s="74">
        <f t="shared" si="918"/>
        <v>0</v>
      </c>
      <c r="AY1721" s="74">
        <f t="shared" si="919"/>
        <v>0</v>
      </c>
      <c r="AZ1721" s="130">
        <f t="shared" si="920"/>
        <v>0</v>
      </c>
      <c r="BA1721" s="74">
        <f t="shared" si="901"/>
        <v>0</v>
      </c>
      <c r="BB1721" s="193">
        <f t="shared" si="921"/>
        <v>0</v>
      </c>
      <c r="BC1721" s="102">
        <f t="shared" si="922"/>
        <v>0</v>
      </c>
      <c r="BD1721" s="102">
        <f t="shared" si="923"/>
        <v>0</v>
      </c>
      <c r="BE1721" s="413" t="s">
        <v>69</v>
      </c>
    </row>
    <row r="1722" spans="1:57" s="65" customFormat="1" ht="12" customHeight="1" x14ac:dyDescent="0.2">
      <c r="A1722" s="43">
        <v>1707</v>
      </c>
      <c r="B1722" s="166"/>
      <c r="C1722" s="166"/>
      <c r="D1722" s="166"/>
      <c r="E1722" s="162"/>
      <c r="F1722" s="166"/>
      <c r="G1722" s="162"/>
      <c r="H1722" s="162"/>
      <c r="I1722" s="189">
        <f t="shared" si="902"/>
        <v>0</v>
      </c>
      <c r="J1722" s="195"/>
      <c r="K1722" s="162"/>
      <c r="L1722" s="168"/>
      <c r="M1722" s="75">
        <f>_xlfn.XLOOKUP(L1722,list_vat[Страна],list_vat[Ставка НДС %],0,0)</f>
        <v>0</v>
      </c>
      <c r="N1722" s="162">
        <f t="shared" si="903"/>
        <v>0</v>
      </c>
      <c r="O1722" s="169"/>
      <c r="P1722" s="74">
        <f t="shared" si="924"/>
        <v>0</v>
      </c>
      <c r="Q1722" s="162"/>
      <c r="R1722" s="162" t="str">
        <f t="shared" si="904"/>
        <v>введи курс</v>
      </c>
      <c r="S1722" s="196">
        <f t="shared" si="905"/>
        <v>0</v>
      </c>
      <c r="T1722" s="192">
        <f t="shared" si="906"/>
        <v>0</v>
      </c>
      <c r="U1722" s="76">
        <f t="shared" si="907"/>
        <v>0</v>
      </c>
      <c r="V1722" s="123">
        <f t="shared" si="908"/>
        <v>0</v>
      </c>
      <c r="W1722" s="191"/>
      <c r="X1722" s="170"/>
      <c r="Y1722" s="74">
        <f t="shared" si="893"/>
        <v>0</v>
      </c>
      <c r="Z1722" s="188"/>
      <c r="AA1722" s="130">
        <f t="shared" si="909"/>
        <v>0</v>
      </c>
      <c r="AB1722" s="74">
        <f t="shared" si="910"/>
        <v>0</v>
      </c>
      <c r="AC1722" s="356"/>
      <c r="AD1722" s="130" cm="1">
        <f t="array" ref="AD1722">IFERROR(ROUND((_xlfn.IFS(offer_sale_type="поставка",AB1722,offer_sale_type="транзит",S1722)*(1+AC1722))/E1722,2),0)</f>
        <v>0</v>
      </c>
      <c r="AE1722" s="74">
        <f t="shared" si="911"/>
        <v>0</v>
      </c>
      <c r="AF1722" s="123" cm="1">
        <f t="array" ref="AF1722">IFERROR(ROUND(_xlfn.IFS(offer_sale_type="поставка",AB1722,offer_sale_type="транзит",S1722)*AC1722,2),0)</f>
        <v>0</v>
      </c>
      <c r="AG1722" s="130">
        <f t="shared" si="894"/>
        <v>0</v>
      </c>
      <c r="AH1722" s="74">
        <f t="shared" si="895"/>
        <v>0</v>
      </c>
      <c r="AI1722" s="123">
        <f t="shared" si="896"/>
        <v>0</v>
      </c>
      <c r="AJ1722" s="118">
        <f t="shared" si="912"/>
        <v>0</v>
      </c>
      <c r="AK1722" s="74">
        <f t="shared" si="913"/>
        <v>0</v>
      </c>
      <c r="AL1722" s="174">
        <f t="shared" si="914"/>
        <v>0</v>
      </c>
      <c r="AM1722" s="175">
        <f t="shared" si="897"/>
        <v>0</v>
      </c>
      <c r="AN1722" s="130">
        <f t="shared" si="915"/>
        <v>0</v>
      </c>
      <c r="AO1722" s="74">
        <f t="shared" si="898"/>
        <v>0</v>
      </c>
      <c r="AP1722" s="123">
        <f t="shared" si="916"/>
        <v>0</v>
      </c>
      <c r="AQ1722" s="118">
        <f t="shared" si="899"/>
        <v>0</v>
      </c>
      <c r="AR1722" s="82" t="str">
        <f t="shared" si="917"/>
        <v>https://www.alta.ru/tnved/code//</v>
      </c>
      <c r="AS1722" s="157"/>
      <c r="AT1722" s="162"/>
      <c r="AU1722" s="74">
        <f t="shared" si="900"/>
        <v>0</v>
      </c>
      <c r="AV1722" s="157"/>
      <c r="AW1722" s="75">
        <f>_xlfn.IFNA(VLOOKUP(L1722,list_vat[],3,FALSE),0)</f>
        <v>0</v>
      </c>
      <c r="AX1722" s="74">
        <f t="shared" si="918"/>
        <v>0</v>
      </c>
      <c r="AY1722" s="74">
        <f t="shared" si="919"/>
        <v>0</v>
      </c>
      <c r="AZ1722" s="130">
        <f t="shared" si="920"/>
        <v>0</v>
      </c>
      <c r="BA1722" s="74">
        <f t="shared" si="901"/>
        <v>0</v>
      </c>
      <c r="BB1722" s="193">
        <f t="shared" si="921"/>
        <v>0</v>
      </c>
      <c r="BC1722" s="102">
        <f t="shared" si="922"/>
        <v>0</v>
      </c>
      <c r="BD1722" s="102">
        <f t="shared" si="923"/>
        <v>0</v>
      </c>
      <c r="BE1722" s="413" t="s">
        <v>69</v>
      </c>
    </row>
    <row r="1723" spans="1:57" s="65" customFormat="1" ht="12" customHeight="1" x14ac:dyDescent="0.2">
      <c r="A1723" s="43">
        <v>1708</v>
      </c>
      <c r="B1723" s="166"/>
      <c r="C1723" s="166"/>
      <c r="D1723" s="166"/>
      <c r="E1723" s="162"/>
      <c r="F1723" s="166"/>
      <c r="G1723" s="162"/>
      <c r="H1723" s="162"/>
      <c r="I1723" s="189">
        <f t="shared" si="902"/>
        <v>0</v>
      </c>
      <c r="J1723" s="195"/>
      <c r="K1723" s="162"/>
      <c r="L1723" s="168"/>
      <c r="M1723" s="75">
        <f>_xlfn.XLOOKUP(L1723,list_vat[Страна],list_vat[Ставка НДС %],0,0)</f>
        <v>0</v>
      </c>
      <c r="N1723" s="162">
        <f t="shared" si="903"/>
        <v>0</v>
      </c>
      <c r="O1723" s="169"/>
      <c r="P1723" s="74">
        <f t="shared" si="924"/>
        <v>0</v>
      </c>
      <c r="Q1723" s="162"/>
      <c r="R1723" s="162" t="str">
        <f t="shared" si="904"/>
        <v>введи курс</v>
      </c>
      <c r="S1723" s="196">
        <f t="shared" si="905"/>
        <v>0</v>
      </c>
      <c r="T1723" s="192">
        <f t="shared" si="906"/>
        <v>0</v>
      </c>
      <c r="U1723" s="76">
        <f t="shared" si="907"/>
        <v>0</v>
      </c>
      <c r="V1723" s="123">
        <f t="shared" si="908"/>
        <v>0</v>
      </c>
      <c r="W1723" s="191"/>
      <c r="X1723" s="170"/>
      <c r="Y1723" s="74">
        <f t="shared" si="893"/>
        <v>0</v>
      </c>
      <c r="Z1723" s="188"/>
      <c r="AA1723" s="130">
        <f t="shared" si="909"/>
        <v>0</v>
      </c>
      <c r="AB1723" s="74">
        <f t="shared" si="910"/>
        <v>0</v>
      </c>
      <c r="AC1723" s="356"/>
      <c r="AD1723" s="130" cm="1">
        <f t="array" ref="AD1723">IFERROR(ROUND((_xlfn.IFS(offer_sale_type="поставка",AB1723,offer_sale_type="транзит",S1723)*(1+AC1723))/E1723,2),0)</f>
        <v>0</v>
      </c>
      <c r="AE1723" s="74">
        <f t="shared" si="911"/>
        <v>0</v>
      </c>
      <c r="AF1723" s="123" cm="1">
        <f t="array" ref="AF1723">IFERROR(ROUND(_xlfn.IFS(offer_sale_type="поставка",AB1723,offer_sale_type="транзит",S1723)*AC1723,2),0)</f>
        <v>0</v>
      </c>
      <c r="AG1723" s="130">
        <f t="shared" si="894"/>
        <v>0</v>
      </c>
      <c r="AH1723" s="74">
        <f t="shared" si="895"/>
        <v>0</v>
      </c>
      <c r="AI1723" s="123">
        <f t="shared" si="896"/>
        <v>0</v>
      </c>
      <c r="AJ1723" s="118">
        <f t="shared" si="912"/>
        <v>0</v>
      </c>
      <c r="AK1723" s="74">
        <f t="shared" si="913"/>
        <v>0</v>
      </c>
      <c r="AL1723" s="174">
        <f t="shared" si="914"/>
        <v>0</v>
      </c>
      <c r="AM1723" s="175">
        <f t="shared" si="897"/>
        <v>0</v>
      </c>
      <c r="AN1723" s="130">
        <f t="shared" si="915"/>
        <v>0</v>
      </c>
      <c r="AO1723" s="74">
        <f t="shared" si="898"/>
        <v>0</v>
      </c>
      <c r="AP1723" s="123">
        <f t="shared" si="916"/>
        <v>0</v>
      </c>
      <c r="AQ1723" s="118">
        <f t="shared" si="899"/>
        <v>0</v>
      </c>
      <c r="AR1723" s="82" t="str">
        <f t="shared" si="917"/>
        <v>https://www.alta.ru/tnved/code//</v>
      </c>
      <c r="AS1723" s="157"/>
      <c r="AT1723" s="162"/>
      <c r="AU1723" s="74">
        <f t="shared" si="900"/>
        <v>0</v>
      </c>
      <c r="AV1723" s="157"/>
      <c r="AW1723" s="75">
        <f>_xlfn.IFNA(VLOOKUP(L1723,list_vat[],3,FALSE),0)</f>
        <v>0</v>
      </c>
      <c r="AX1723" s="74">
        <f t="shared" si="918"/>
        <v>0</v>
      </c>
      <c r="AY1723" s="74">
        <f t="shared" si="919"/>
        <v>0</v>
      </c>
      <c r="AZ1723" s="130">
        <f t="shared" si="920"/>
        <v>0</v>
      </c>
      <c r="BA1723" s="74">
        <f t="shared" si="901"/>
        <v>0</v>
      </c>
      <c r="BB1723" s="193">
        <f t="shared" si="921"/>
        <v>0</v>
      </c>
      <c r="BC1723" s="102">
        <f t="shared" si="922"/>
        <v>0</v>
      </c>
      <c r="BD1723" s="102">
        <f t="shared" si="923"/>
        <v>0</v>
      </c>
      <c r="BE1723" s="413" t="s">
        <v>69</v>
      </c>
    </row>
    <row r="1724" spans="1:57" s="65" customFormat="1" ht="12" customHeight="1" x14ac:dyDescent="0.2">
      <c r="A1724" s="43">
        <v>1709</v>
      </c>
      <c r="B1724" s="166"/>
      <c r="C1724" s="166"/>
      <c r="D1724" s="166"/>
      <c r="E1724" s="162"/>
      <c r="F1724" s="166"/>
      <c r="G1724" s="162"/>
      <c r="H1724" s="162"/>
      <c r="I1724" s="189">
        <f t="shared" si="902"/>
        <v>0</v>
      </c>
      <c r="J1724" s="195"/>
      <c r="K1724" s="162"/>
      <c r="L1724" s="168"/>
      <c r="M1724" s="75">
        <f>_xlfn.XLOOKUP(L1724,list_vat[Страна],list_vat[Ставка НДС %],0,0)</f>
        <v>0</v>
      </c>
      <c r="N1724" s="162">
        <f t="shared" si="903"/>
        <v>0</v>
      </c>
      <c r="O1724" s="169"/>
      <c r="P1724" s="74">
        <f t="shared" si="924"/>
        <v>0</v>
      </c>
      <c r="Q1724" s="162"/>
      <c r="R1724" s="162" t="str">
        <f t="shared" si="904"/>
        <v>введи курс</v>
      </c>
      <c r="S1724" s="196">
        <f t="shared" si="905"/>
        <v>0</v>
      </c>
      <c r="T1724" s="192">
        <f t="shared" si="906"/>
        <v>0</v>
      </c>
      <c r="U1724" s="76">
        <f t="shared" si="907"/>
        <v>0</v>
      </c>
      <c r="V1724" s="123">
        <f t="shared" si="908"/>
        <v>0</v>
      </c>
      <c r="W1724" s="191"/>
      <c r="X1724" s="170"/>
      <c r="Y1724" s="74">
        <f t="shared" si="893"/>
        <v>0</v>
      </c>
      <c r="Z1724" s="188"/>
      <c r="AA1724" s="130">
        <f t="shared" si="909"/>
        <v>0</v>
      </c>
      <c r="AB1724" s="74">
        <f t="shared" si="910"/>
        <v>0</v>
      </c>
      <c r="AC1724" s="356"/>
      <c r="AD1724" s="130" cm="1">
        <f t="array" ref="AD1724">IFERROR(ROUND((_xlfn.IFS(offer_sale_type="поставка",AB1724,offer_sale_type="транзит",S1724)*(1+AC1724))/E1724,2),0)</f>
        <v>0</v>
      </c>
      <c r="AE1724" s="74">
        <f t="shared" si="911"/>
        <v>0</v>
      </c>
      <c r="AF1724" s="123" cm="1">
        <f t="array" ref="AF1724">IFERROR(ROUND(_xlfn.IFS(offer_sale_type="поставка",AB1724,offer_sale_type="транзит",S1724)*AC1724,2),0)</f>
        <v>0</v>
      </c>
      <c r="AG1724" s="130">
        <f t="shared" si="894"/>
        <v>0</v>
      </c>
      <c r="AH1724" s="74">
        <f t="shared" si="895"/>
        <v>0</v>
      </c>
      <c r="AI1724" s="123">
        <f t="shared" si="896"/>
        <v>0</v>
      </c>
      <c r="AJ1724" s="118">
        <f t="shared" si="912"/>
        <v>0</v>
      </c>
      <c r="AK1724" s="74">
        <f t="shared" si="913"/>
        <v>0</v>
      </c>
      <c r="AL1724" s="174">
        <f t="shared" si="914"/>
        <v>0</v>
      </c>
      <c r="AM1724" s="175">
        <f t="shared" si="897"/>
        <v>0</v>
      </c>
      <c r="AN1724" s="130">
        <f t="shared" si="915"/>
        <v>0</v>
      </c>
      <c r="AO1724" s="74">
        <f t="shared" si="898"/>
        <v>0</v>
      </c>
      <c r="AP1724" s="123">
        <f t="shared" si="916"/>
        <v>0</v>
      </c>
      <c r="AQ1724" s="118">
        <f t="shared" si="899"/>
        <v>0</v>
      </c>
      <c r="AR1724" s="82" t="str">
        <f t="shared" si="917"/>
        <v>https://www.alta.ru/tnved/code//</v>
      </c>
      <c r="AS1724" s="157"/>
      <c r="AT1724" s="162"/>
      <c r="AU1724" s="74">
        <f t="shared" si="900"/>
        <v>0</v>
      </c>
      <c r="AV1724" s="157"/>
      <c r="AW1724" s="75">
        <f>_xlfn.IFNA(VLOOKUP(L1724,list_vat[],3,FALSE),0)</f>
        <v>0</v>
      </c>
      <c r="AX1724" s="74">
        <f t="shared" si="918"/>
        <v>0</v>
      </c>
      <c r="AY1724" s="74">
        <f t="shared" si="919"/>
        <v>0</v>
      </c>
      <c r="AZ1724" s="130">
        <f t="shared" si="920"/>
        <v>0</v>
      </c>
      <c r="BA1724" s="74">
        <f t="shared" si="901"/>
        <v>0</v>
      </c>
      <c r="BB1724" s="193">
        <f t="shared" si="921"/>
        <v>0</v>
      </c>
      <c r="BC1724" s="102">
        <f t="shared" si="922"/>
        <v>0</v>
      </c>
      <c r="BD1724" s="102">
        <f t="shared" si="923"/>
        <v>0</v>
      </c>
      <c r="BE1724" s="413" t="s">
        <v>69</v>
      </c>
    </row>
    <row r="1725" spans="1:57" s="65" customFormat="1" ht="12" customHeight="1" x14ac:dyDescent="0.2">
      <c r="A1725" s="43">
        <v>1710</v>
      </c>
      <c r="B1725" s="166"/>
      <c r="C1725" s="166"/>
      <c r="D1725" s="166"/>
      <c r="E1725" s="162"/>
      <c r="F1725" s="166"/>
      <c r="G1725" s="162"/>
      <c r="H1725" s="162"/>
      <c r="I1725" s="189">
        <f t="shared" si="902"/>
        <v>0</v>
      </c>
      <c r="J1725" s="195"/>
      <c r="K1725" s="162"/>
      <c r="L1725" s="168"/>
      <c r="M1725" s="75">
        <f>_xlfn.XLOOKUP(L1725,list_vat[Страна],list_vat[Ставка НДС %],0,0)</f>
        <v>0</v>
      </c>
      <c r="N1725" s="162">
        <f t="shared" si="903"/>
        <v>0</v>
      </c>
      <c r="O1725" s="169"/>
      <c r="P1725" s="74">
        <f t="shared" si="924"/>
        <v>0</v>
      </c>
      <c r="Q1725" s="162"/>
      <c r="R1725" s="162" t="str">
        <f t="shared" si="904"/>
        <v>введи курс</v>
      </c>
      <c r="S1725" s="196">
        <f t="shared" si="905"/>
        <v>0</v>
      </c>
      <c r="T1725" s="192">
        <f t="shared" si="906"/>
        <v>0</v>
      </c>
      <c r="U1725" s="76">
        <f t="shared" si="907"/>
        <v>0</v>
      </c>
      <c r="V1725" s="123">
        <f t="shared" si="908"/>
        <v>0</v>
      </c>
      <c r="W1725" s="191"/>
      <c r="X1725" s="170"/>
      <c r="Y1725" s="74">
        <f t="shared" si="893"/>
        <v>0</v>
      </c>
      <c r="Z1725" s="188"/>
      <c r="AA1725" s="130">
        <f t="shared" si="909"/>
        <v>0</v>
      </c>
      <c r="AB1725" s="74">
        <f t="shared" si="910"/>
        <v>0</v>
      </c>
      <c r="AC1725" s="356"/>
      <c r="AD1725" s="130" cm="1">
        <f t="array" ref="AD1725">IFERROR(ROUND((_xlfn.IFS(offer_sale_type="поставка",AB1725,offer_sale_type="транзит",S1725)*(1+AC1725))/E1725,2),0)</f>
        <v>0</v>
      </c>
      <c r="AE1725" s="74">
        <f t="shared" si="911"/>
        <v>0</v>
      </c>
      <c r="AF1725" s="123" cm="1">
        <f t="array" ref="AF1725">IFERROR(ROUND(_xlfn.IFS(offer_sale_type="поставка",AB1725,offer_sale_type="транзит",S1725)*AC1725,2),0)</f>
        <v>0</v>
      </c>
      <c r="AG1725" s="130">
        <f t="shared" si="894"/>
        <v>0</v>
      </c>
      <c r="AH1725" s="74">
        <f t="shared" si="895"/>
        <v>0</v>
      </c>
      <c r="AI1725" s="123">
        <f t="shared" si="896"/>
        <v>0</v>
      </c>
      <c r="AJ1725" s="118">
        <f t="shared" si="912"/>
        <v>0</v>
      </c>
      <c r="AK1725" s="74">
        <f t="shared" si="913"/>
        <v>0</v>
      </c>
      <c r="AL1725" s="174">
        <f t="shared" si="914"/>
        <v>0</v>
      </c>
      <c r="AM1725" s="175">
        <f t="shared" si="897"/>
        <v>0</v>
      </c>
      <c r="AN1725" s="130">
        <f t="shared" si="915"/>
        <v>0</v>
      </c>
      <c r="AO1725" s="74">
        <f t="shared" si="898"/>
        <v>0</v>
      </c>
      <c r="AP1725" s="123">
        <f t="shared" si="916"/>
        <v>0</v>
      </c>
      <c r="AQ1725" s="118">
        <f t="shared" si="899"/>
        <v>0</v>
      </c>
      <c r="AR1725" s="82" t="str">
        <f t="shared" si="917"/>
        <v>https://www.alta.ru/tnved/code//</v>
      </c>
      <c r="AS1725" s="157"/>
      <c r="AT1725" s="162"/>
      <c r="AU1725" s="74">
        <f t="shared" si="900"/>
        <v>0</v>
      </c>
      <c r="AV1725" s="157"/>
      <c r="AW1725" s="75">
        <f>_xlfn.IFNA(VLOOKUP(L1725,list_vat[],3,FALSE),0)</f>
        <v>0</v>
      </c>
      <c r="AX1725" s="74">
        <f t="shared" si="918"/>
        <v>0</v>
      </c>
      <c r="AY1725" s="74">
        <f t="shared" si="919"/>
        <v>0</v>
      </c>
      <c r="AZ1725" s="130">
        <f t="shared" si="920"/>
        <v>0</v>
      </c>
      <c r="BA1725" s="74">
        <f t="shared" si="901"/>
        <v>0</v>
      </c>
      <c r="BB1725" s="193">
        <f t="shared" si="921"/>
        <v>0</v>
      </c>
      <c r="BC1725" s="102">
        <f t="shared" si="922"/>
        <v>0</v>
      </c>
      <c r="BD1725" s="102">
        <f t="shared" si="923"/>
        <v>0</v>
      </c>
      <c r="BE1725" s="413" t="s">
        <v>69</v>
      </c>
    </row>
    <row r="1726" spans="1:57" s="65" customFormat="1" ht="12" customHeight="1" x14ac:dyDescent="0.2">
      <c r="A1726" s="43">
        <v>1711</v>
      </c>
      <c r="B1726" s="166"/>
      <c r="C1726" s="166"/>
      <c r="D1726" s="166"/>
      <c r="E1726" s="162"/>
      <c r="F1726" s="166"/>
      <c r="G1726" s="162"/>
      <c r="H1726" s="162"/>
      <c r="I1726" s="189">
        <f t="shared" si="902"/>
        <v>0</v>
      </c>
      <c r="J1726" s="195"/>
      <c r="K1726" s="162"/>
      <c r="L1726" s="168"/>
      <c r="M1726" s="75">
        <f>_xlfn.XLOOKUP(L1726,list_vat[Страна],list_vat[Ставка НДС %],0,0)</f>
        <v>0</v>
      </c>
      <c r="N1726" s="162">
        <f t="shared" si="903"/>
        <v>0</v>
      </c>
      <c r="O1726" s="169"/>
      <c r="P1726" s="74">
        <f t="shared" si="924"/>
        <v>0</v>
      </c>
      <c r="Q1726" s="162"/>
      <c r="R1726" s="162" t="str">
        <f t="shared" si="904"/>
        <v>введи курс</v>
      </c>
      <c r="S1726" s="196">
        <f t="shared" si="905"/>
        <v>0</v>
      </c>
      <c r="T1726" s="192">
        <f t="shared" si="906"/>
        <v>0</v>
      </c>
      <c r="U1726" s="76">
        <f t="shared" si="907"/>
        <v>0</v>
      </c>
      <c r="V1726" s="123">
        <f t="shared" si="908"/>
        <v>0</v>
      </c>
      <c r="W1726" s="191"/>
      <c r="X1726" s="170"/>
      <c r="Y1726" s="74">
        <f t="shared" si="893"/>
        <v>0</v>
      </c>
      <c r="Z1726" s="188"/>
      <c r="AA1726" s="130">
        <f t="shared" si="909"/>
        <v>0</v>
      </c>
      <c r="AB1726" s="74">
        <f t="shared" si="910"/>
        <v>0</v>
      </c>
      <c r="AC1726" s="356"/>
      <c r="AD1726" s="130" cm="1">
        <f t="array" ref="AD1726">IFERROR(ROUND((_xlfn.IFS(offer_sale_type="поставка",AB1726,offer_sale_type="транзит",S1726)*(1+AC1726))/E1726,2),0)</f>
        <v>0</v>
      </c>
      <c r="AE1726" s="74">
        <f t="shared" si="911"/>
        <v>0</v>
      </c>
      <c r="AF1726" s="123" cm="1">
        <f t="array" ref="AF1726">IFERROR(ROUND(_xlfn.IFS(offer_sale_type="поставка",AB1726,offer_sale_type="транзит",S1726)*AC1726,2),0)</f>
        <v>0</v>
      </c>
      <c r="AG1726" s="130">
        <f t="shared" si="894"/>
        <v>0</v>
      </c>
      <c r="AH1726" s="74">
        <f t="shared" si="895"/>
        <v>0</v>
      </c>
      <c r="AI1726" s="123">
        <f t="shared" si="896"/>
        <v>0</v>
      </c>
      <c r="AJ1726" s="118">
        <f t="shared" si="912"/>
        <v>0</v>
      </c>
      <c r="AK1726" s="74">
        <f t="shared" si="913"/>
        <v>0</v>
      </c>
      <c r="AL1726" s="174">
        <f t="shared" si="914"/>
        <v>0</v>
      </c>
      <c r="AM1726" s="175">
        <f t="shared" si="897"/>
        <v>0</v>
      </c>
      <c r="AN1726" s="130">
        <f t="shared" si="915"/>
        <v>0</v>
      </c>
      <c r="AO1726" s="74">
        <f t="shared" si="898"/>
        <v>0</v>
      </c>
      <c r="AP1726" s="123">
        <f t="shared" si="916"/>
        <v>0</v>
      </c>
      <c r="AQ1726" s="118">
        <f t="shared" si="899"/>
        <v>0</v>
      </c>
      <c r="AR1726" s="82" t="str">
        <f t="shared" si="917"/>
        <v>https://www.alta.ru/tnved/code//</v>
      </c>
      <c r="AS1726" s="157"/>
      <c r="AT1726" s="162"/>
      <c r="AU1726" s="74">
        <f t="shared" si="900"/>
        <v>0</v>
      </c>
      <c r="AV1726" s="157"/>
      <c r="AW1726" s="75">
        <f>_xlfn.IFNA(VLOOKUP(L1726,list_vat[],3,FALSE),0)</f>
        <v>0</v>
      </c>
      <c r="AX1726" s="74">
        <f t="shared" si="918"/>
        <v>0</v>
      </c>
      <c r="AY1726" s="74">
        <f t="shared" si="919"/>
        <v>0</v>
      </c>
      <c r="AZ1726" s="130">
        <f t="shared" si="920"/>
        <v>0</v>
      </c>
      <c r="BA1726" s="74">
        <f t="shared" si="901"/>
        <v>0</v>
      </c>
      <c r="BB1726" s="193">
        <f t="shared" si="921"/>
        <v>0</v>
      </c>
      <c r="BC1726" s="102">
        <f t="shared" si="922"/>
        <v>0</v>
      </c>
      <c r="BD1726" s="102">
        <f t="shared" si="923"/>
        <v>0</v>
      </c>
      <c r="BE1726" s="413" t="s">
        <v>69</v>
      </c>
    </row>
    <row r="1727" spans="1:57" s="65" customFormat="1" ht="12" customHeight="1" x14ac:dyDescent="0.2">
      <c r="A1727" s="43">
        <v>1712</v>
      </c>
      <c r="B1727" s="166"/>
      <c r="C1727" s="166"/>
      <c r="D1727" s="166"/>
      <c r="E1727" s="162"/>
      <c r="F1727" s="166"/>
      <c r="G1727" s="162"/>
      <c r="H1727" s="162"/>
      <c r="I1727" s="189">
        <f t="shared" si="902"/>
        <v>0</v>
      </c>
      <c r="J1727" s="195"/>
      <c r="K1727" s="162"/>
      <c r="L1727" s="168"/>
      <c r="M1727" s="75">
        <f>_xlfn.XLOOKUP(L1727,list_vat[Страна],list_vat[Ставка НДС %],0,0)</f>
        <v>0</v>
      </c>
      <c r="N1727" s="162">
        <f t="shared" si="903"/>
        <v>0</v>
      </c>
      <c r="O1727" s="169"/>
      <c r="P1727" s="74">
        <f t="shared" si="924"/>
        <v>0</v>
      </c>
      <c r="Q1727" s="162"/>
      <c r="R1727" s="162" t="str">
        <f t="shared" si="904"/>
        <v>введи курс</v>
      </c>
      <c r="S1727" s="196">
        <f t="shared" si="905"/>
        <v>0</v>
      </c>
      <c r="T1727" s="192">
        <f t="shared" si="906"/>
        <v>0</v>
      </c>
      <c r="U1727" s="76">
        <f t="shared" si="907"/>
        <v>0</v>
      </c>
      <c r="V1727" s="123">
        <f t="shared" si="908"/>
        <v>0</v>
      </c>
      <c r="W1727" s="191"/>
      <c r="X1727" s="170"/>
      <c r="Y1727" s="74">
        <f t="shared" si="893"/>
        <v>0</v>
      </c>
      <c r="Z1727" s="188"/>
      <c r="AA1727" s="130">
        <f t="shared" si="909"/>
        <v>0</v>
      </c>
      <c r="AB1727" s="74">
        <f t="shared" si="910"/>
        <v>0</v>
      </c>
      <c r="AC1727" s="356"/>
      <c r="AD1727" s="130" cm="1">
        <f t="array" ref="AD1727">IFERROR(ROUND((_xlfn.IFS(offer_sale_type="поставка",AB1727,offer_sale_type="транзит",S1727)*(1+AC1727))/E1727,2),0)</f>
        <v>0</v>
      </c>
      <c r="AE1727" s="74">
        <f t="shared" si="911"/>
        <v>0</v>
      </c>
      <c r="AF1727" s="123" cm="1">
        <f t="array" ref="AF1727">IFERROR(ROUND(_xlfn.IFS(offer_sale_type="поставка",AB1727,offer_sale_type="транзит",S1727)*AC1727,2),0)</f>
        <v>0</v>
      </c>
      <c r="AG1727" s="130">
        <f t="shared" si="894"/>
        <v>0</v>
      </c>
      <c r="AH1727" s="74">
        <f t="shared" si="895"/>
        <v>0</v>
      </c>
      <c r="AI1727" s="123">
        <f t="shared" si="896"/>
        <v>0</v>
      </c>
      <c r="AJ1727" s="118">
        <f t="shared" si="912"/>
        <v>0</v>
      </c>
      <c r="AK1727" s="74">
        <f t="shared" si="913"/>
        <v>0</v>
      </c>
      <c r="AL1727" s="174">
        <f t="shared" si="914"/>
        <v>0</v>
      </c>
      <c r="AM1727" s="175">
        <f t="shared" si="897"/>
        <v>0</v>
      </c>
      <c r="AN1727" s="130">
        <f t="shared" si="915"/>
        <v>0</v>
      </c>
      <c r="AO1727" s="74">
        <f t="shared" si="898"/>
        <v>0</v>
      </c>
      <c r="AP1727" s="123">
        <f t="shared" si="916"/>
        <v>0</v>
      </c>
      <c r="AQ1727" s="118">
        <f t="shared" si="899"/>
        <v>0</v>
      </c>
      <c r="AR1727" s="82" t="str">
        <f t="shared" si="917"/>
        <v>https://www.alta.ru/tnved/code//</v>
      </c>
      <c r="AS1727" s="157"/>
      <c r="AT1727" s="162"/>
      <c r="AU1727" s="74">
        <f t="shared" si="900"/>
        <v>0</v>
      </c>
      <c r="AV1727" s="157"/>
      <c r="AW1727" s="75">
        <f>_xlfn.IFNA(VLOOKUP(L1727,list_vat[],3,FALSE),0)</f>
        <v>0</v>
      </c>
      <c r="AX1727" s="74">
        <f t="shared" si="918"/>
        <v>0</v>
      </c>
      <c r="AY1727" s="74">
        <f t="shared" si="919"/>
        <v>0</v>
      </c>
      <c r="AZ1727" s="130">
        <f t="shared" si="920"/>
        <v>0</v>
      </c>
      <c r="BA1727" s="74">
        <f t="shared" si="901"/>
        <v>0</v>
      </c>
      <c r="BB1727" s="193">
        <f t="shared" si="921"/>
        <v>0</v>
      </c>
      <c r="BC1727" s="102">
        <f t="shared" si="922"/>
        <v>0</v>
      </c>
      <c r="BD1727" s="102">
        <f t="shared" si="923"/>
        <v>0</v>
      </c>
      <c r="BE1727" s="413" t="s">
        <v>69</v>
      </c>
    </row>
    <row r="1728" spans="1:57" s="65" customFormat="1" ht="12" customHeight="1" x14ac:dyDescent="0.2">
      <c r="A1728" s="43">
        <v>1713</v>
      </c>
      <c r="B1728" s="166"/>
      <c r="C1728" s="166"/>
      <c r="D1728" s="166"/>
      <c r="E1728" s="162"/>
      <c r="F1728" s="166"/>
      <c r="G1728" s="162"/>
      <c r="H1728" s="162"/>
      <c r="I1728" s="189">
        <f t="shared" si="902"/>
        <v>0</v>
      </c>
      <c r="J1728" s="195"/>
      <c r="K1728" s="162"/>
      <c r="L1728" s="168"/>
      <c r="M1728" s="75">
        <f>_xlfn.XLOOKUP(L1728,list_vat[Страна],list_vat[Ставка НДС %],0,0)</f>
        <v>0</v>
      </c>
      <c r="N1728" s="162">
        <f t="shared" si="903"/>
        <v>0</v>
      </c>
      <c r="O1728" s="169"/>
      <c r="P1728" s="74">
        <f t="shared" si="924"/>
        <v>0</v>
      </c>
      <c r="Q1728" s="162"/>
      <c r="R1728" s="162" t="str">
        <f t="shared" si="904"/>
        <v>введи курс</v>
      </c>
      <c r="S1728" s="196">
        <f t="shared" si="905"/>
        <v>0</v>
      </c>
      <c r="T1728" s="192">
        <f t="shared" si="906"/>
        <v>0</v>
      </c>
      <c r="U1728" s="76">
        <f t="shared" si="907"/>
        <v>0</v>
      </c>
      <c r="V1728" s="123">
        <f t="shared" si="908"/>
        <v>0</v>
      </c>
      <c r="W1728" s="191"/>
      <c r="X1728" s="170"/>
      <c r="Y1728" s="74">
        <f t="shared" si="893"/>
        <v>0</v>
      </c>
      <c r="Z1728" s="188"/>
      <c r="AA1728" s="130">
        <f t="shared" si="909"/>
        <v>0</v>
      </c>
      <c r="AB1728" s="74">
        <f t="shared" si="910"/>
        <v>0</v>
      </c>
      <c r="AC1728" s="356"/>
      <c r="AD1728" s="130" cm="1">
        <f t="array" ref="AD1728">IFERROR(ROUND((_xlfn.IFS(offer_sale_type="поставка",AB1728,offer_sale_type="транзит",S1728)*(1+AC1728))/E1728,2),0)</f>
        <v>0</v>
      </c>
      <c r="AE1728" s="74">
        <f t="shared" si="911"/>
        <v>0</v>
      </c>
      <c r="AF1728" s="123" cm="1">
        <f t="array" ref="AF1728">IFERROR(ROUND(_xlfn.IFS(offer_sale_type="поставка",AB1728,offer_sale_type="транзит",S1728)*AC1728,2),0)</f>
        <v>0</v>
      </c>
      <c r="AG1728" s="130">
        <f t="shared" si="894"/>
        <v>0</v>
      </c>
      <c r="AH1728" s="74">
        <f t="shared" si="895"/>
        <v>0</v>
      </c>
      <c r="AI1728" s="123">
        <f t="shared" si="896"/>
        <v>0</v>
      </c>
      <c r="AJ1728" s="118">
        <f t="shared" si="912"/>
        <v>0</v>
      </c>
      <c r="AK1728" s="74">
        <f t="shared" si="913"/>
        <v>0</v>
      </c>
      <c r="AL1728" s="174">
        <f t="shared" si="914"/>
        <v>0</v>
      </c>
      <c r="AM1728" s="175">
        <f t="shared" si="897"/>
        <v>0</v>
      </c>
      <c r="AN1728" s="130">
        <f t="shared" si="915"/>
        <v>0</v>
      </c>
      <c r="AO1728" s="74">
        <f t="shared" si="898"/>
        <v>0</v>
      </c>
      <c r="AP1728" s="123">
        <f t="shared" si="916"/>
        <v>0</v>
      </c>
      <c r="AQ1728" s="118">
        <f t="shared" si="899"/>
        <v>0</v>
      </c>
      <c r="AR1728" s="82" t="str">
        <f t="shared" si="917"/>
        <v>https://www.alta.ru/tnved/code//</v>
      </c>
      <c r="AS1728" s="157"/>
      <c r="AT1728" s="162"/>
      <c r="AU1728" s="74">
        <f t="shared" si="900"/>
        <v>0</v>
      </c>
      <c r="AV1728" s="157"/>
      <c r="AW1728" s="75">
        <f>_xlfn.IFNA(VLOOKUP(L1728,list_vat[],3,FALSE),0)</f>
        <v>0</v>
      </c>
      <c r="AX1728" s="74">
        <f t="shared" si="918"/>
        <v>0</v>
      </c>
      <c r="AY1728" s="74">
        <f t="shared" si="919"/>
        <v>0</v>
      </c>
      <c r="AZ1728" s="130">
        <f t="shared" si="920"/>
        <v>0</v>
      </c>
      <c r="BA1728" s="74">
        <f t="shared" si="901"/>
        <v>0</v>
      </c>
      <c r="BB1728" s="193">
        <f t="shared" si="921"/>
        <v>0</v>
      </c>
      <c r="BC1728" s="102">
        <f t="shared" si="922"/>
        <v>0</v>
      </c>
      <c r="BD1728" s="102">
        <f t="shared" si="923"/>
        <v>0</v>
      </c>
      <c r="BE1728" s="413" t="s">
        <v>69</v>
      </c>
    </row>
    <row r="1729" spans="1:57" s="65" customFormat="1" ht="12" customHeight="1" x14ac:dyDescent="0.2">
      <c r="A1729" s="43">
        <v>1714</v>
      </c>
      <c r="B1729" s="166"/>
      <c r="C1729" s="166"/>
      <c r="D1729" s="166"/>
      <c r="E1729" s="162"/>
      <c r="F1729" s="166"/>
      <c r="G1729" s="162"/>
      <c r="H1729" s="162"/>
      <c r="I1729" s="189">
        <f t="shared" si="902"/>
        <v>0</v>
      </c>
      <c r="J1729" s="195"/>
      <c r="K1729" s="162"/>
      <c r="L1729" s="168"/>
      <c r="M1729" s="75">
        <f>_xlfn.XLOOKUP(L1729,list_vat[Страна],list_vat[Ставка НДС %],0,0)</f>
        <v>0</v>
      </c>
      <c r="N1729" s="162">
        <f t="shared" si="903"/>
        <v>0</v>
      </c>
      <c r="O1729" s="169"/>
      <c r="P1729" s="74">
        <f t="shared" si="924"/>
        <v>0</v>
      </c>
      <c r="Q1729" s="162"/>
      <c r="R1729" s="162" t="str">
        <f t="shared" si="904"/>
        <v>введи курс</v>
      </c>
      <c r="S1729" s="196">
        <f t="shared" si="905"/>
        <v>0</v>
      </c>
      <c r="T1729" s="192">
        <f t="shared" si="906"/>
        <v>0</v>
      </c>
      <c r="U1729" s="76">
        <f t="shared" si="907"/>
        <v>0</v>
      </c>
      <c r="V1729" s="123">
        <f t="shared" si="908"/>
        <v>0</v>
      </c>
      <c r="W1729" s="191"/>
      <c r="X1729" s="170"/>
      <c r="Y1729" s="74">
        <f t="shared" si="893"/>
        <v>0</v>
      </c>
      <c r="Z1729" s="188"/>
      <c r="AA1729" s="130">
        <f t="shared" si="909"/>
        <v>0</v>
      </c>
      <c r="AB1729" s="74">
        <f t="shared" si="910"/>
        <v>0</v>
      </c>
      <c r="AC1729" s="356"/>
      <c r="AD1729" s="130" cm="1">
        <f t="array" ref="AD1729">IFERROR(ROUND((_xlfn.IFS(offer_sale_type="поставка",AB1729,offer_sale_type="транзит",S1729)*(1+AC1729))/E1729,2),0)</f>
        <v>0</v>
      </c>
      <c r="AE1729" s="74">
        <f t="shared" si="911"/>
        <v>0</v>
      </c>
      <c r="AF1729" s="123" cm="1">
        <f t="array" ref="AF1729">IFERROR(ROUND(_xlfn.IFS(offer_sale_type="поставка",AB1729,offer_sale_type="транзит",S1729)*AC1729,2),0)</f>
        <v>0</v>
      </c>
      <c r="AG1729" s="130">
        <f t="shared" si="894"/>
        <v>0</v>
      </c>
      <c r="AH1729" s="74">
        <f t="shared" si="895"/>
        <v>0</v>
      </c>
      <c r="AI1729" s="123">
        <f t="shared" si="896"/>
        <v>0</v>
      </c>
      <c r="AJ1729" s="118">
        <f t="shared" si="912"/>
        <v>0</v>
      </c>
      <c r="AK1729" s="74">
        <f t="shared" si="913"/>
        <v>0</v>
      </c>
      <c r="AL1729" s="174">
        <f t="shared" si="914"/>
        <v>0</v>
      </c>
      <c r="AM1729" s="175">
        <f t="shared" si="897"/>
        <v>0</v>
      </c>
      <c r="AN1729" s="130">
        <f t="shared" si="915"/>
        <v>0</v>
      </c>
      <c r="AO1729" s="74">
        <f t="shared" si="898"/>
        <v>0</v>
      </c>
      <c r="AP1729" s="123">
        <f t="shared" si="916"/>
        <v>0</v>
      </c>
      <c r="AQ1729" s="118">
        <f t="shared" si="899"/>
        <v>0</v>
      </c>
      <c r="AR1729" s="82" t="str">
        <f t="shared" si="917"/>
        <v>https://www.alta.ru/tnved/code//</v>
      </c>
      <c r="AS1729" s="157"/>
      <c r="AT1729" s="162"/>
      <c r="AU1729" s="74">
        <f t="shared" si="900"/>
        <v>0</v>
      </c>
      <c r="AV1729" s="157"/>
      <c r="AW1729" s="75">
        <f>_xlfn.IFNA(VLOOKUP(L1729,list_vat[],3,FALSE),0)</f>
        <v>0</v>
      </c>
      <c r="AX1729" s="74">
        <f t="shared" si="918"/>
        <v>0</v>
      </c>
      <c r="AY1729" s="74">
        <f t="shared" si="919"/>
        <v>0</v>
      </c>
      <c r="AZ1729" s="130">
        <f t="shared" si="920"/>
        <v>0</v>
      </c>
      <c r="BA1729" s="74">
        <f t="shared" si="901"/>
        <v>0</v>
      </c>
      <c r="BB1729" s="193">
        <f t="shared" si="921"/>
        <v>0</v>
      </c>
      <c r="BC1729" s="102">
        <f t="shared" si="922"/>
        <v>0</v>
      </c>
      <c r="BD1729" s="102">
        <f t="shared" si="923"/>
        <v>0</v>
      </c>
      <c r="BE1729" s="413" t="s">
        <v>69</v>
      </c>
    </row>
    <row r="1730" spans="1:57" s="65" customFormat="1" ht="12" customHeight="1" x14ac:dyDescent="0.2">
      <c r="A1730" s="43">
        <v>1715</v>
      </c>
      <c r="B1730" s="166"/>
      <c r="C1730" s="166"/>
      <c r="D1730" s="166"/>
      <c r="E1730" s="162"/>
      <c r="F1730" s="166"/>
      <c r="G1730" s="162"/>
      <c r="H1730" s="162"/>
      <c r="I1730" s="189">
        <f t="shared" si="902"/>
        <v>0</v>
      </c>
      <c r="J1730" s="195"/>
      <c r="K1730" s="162"/>
      <c r="L1730" s="168"/>
      <c r="M1730" s="75">
        <f>_xlfn.XLOOKUP(L1730,list_vat[Страна],list_vat[Ставка НДС %],0,0)</f>
        <v>0</v>
      </c>
      <c r="N1730" s="162">
        <f t="shared" si="903"/>
        <v>0</v>
      </c>
      <c r="O1730" s="169"/>
      <c r="P1730" s="74">
        <f t="shared" si="924"/>
        <v>0</v>
      </c>
      <c r="Q1730" s="162"/>
      <c r="R1730" s="162" t="str">
        <f t="shared" si="904"/>
        <v>введи курс</v>
      </c>
      <c r="S1730" s="196">
        <f t="shared" si="905"/>
        <v>0</v>
      </c>
      <c r="T1730" s="192">
        <f t="shared" si="906"/>
        <v>0</v>
      </c>
      <c r="U1730" s="76">
        <f t="shared" si="907"/>
        <v>0</v>
      </c>
      <c r="V1730" s="123">
        <f t="shared" si="908"/>
        <v>0</v>
      </c>
      <c r="W1730" s="191"/>
      <c r="X1730" s="170"/>
      <c r="Y1730" s="74">
        <f t="shared" si="893"/>
        <v>0</v>
      </c>
      <c r="Z1730" s="188"/>
      <c r="AA1730" s="130">
        <f t="shared" si="909"/>
        <v>0</v>
      </c>
      <c r="AB1730" s="74">
        <f t="shared" si="910"/>
        <v>0</v>
      </c>
      <c r="AC1730" s="356"/>
      <c r="AD1730" s="130" cm="1">
        <f t="array" ref="AD1730">IFERROR(ROUND((_xlfn.IFS(offer_sale_type="поставка",AB1730,offer_sale_type="транзит",S1730)*(1+AC1730))/E1730,2),0)</f>
        <v>0</v>
      </c>
      <c r="AE1730" s="74">
        <f t="shared" si="911"/>
        <v>0</v>
      </c>
      <c r="AF1730" s="123" cm="1">
        <f t="array" ref="AF1730">IFERROR(ROUND(_xlfn.IFS(offer_sale_type="поставка",AB1730,offer_sale_type="транзит",S1730)*AC1730,2),0)</f>
        <v>0</v>
      </c>
      <c r="AG1730" s="130">
        <f t="shared" si="894"/>
        <v>0</v>
      </c>
      <c r="AH1730" s="74">
        <f t="shared" si="895"/>
        <v>0</v>
      </c>
      <c r="AI1730" s="123">
        <f t="shared" si="896"/>
        <v>0</v>
      </c>
      <c r="AJ1730" s="118">
        <f t="shared" si="912"/>
        <v>0</v>
      </c>
      <c r="AK1730" s="74">
        <f t="shared" si="913"/>
        <v>0</v>
      </c>
      <c r="AL1730" s="174">
        <f t="shared" si="914"/>
        <v>0</v>
      </c>
      <c r="AM1730" s="175">
        <f t="shared" si="897"/>
        <v>0</v>
      </c>
      <c r="AN1730" s="130">
        <f t="shared" si="915"/>
        <v>0</v>
      </c>
      <c r="AO1730" s="74">
        <f t="shared" si="898"/>
        <v>0</v>
      </c>
      <c r="AP1730" s="123">
        <f t="shared" si="916"/>
        <v>0</v>
      </c>
      <c r="AQ1730" s="118">
        <f t="shared" si="899"/>
        <v>0</v>
      </c>
      <c r="AR1730" s="82" t="str">
        <f t="shared" si="917"/>
        <v>https://www.alta.ru/tnved/code//</v>
      </c>
      <c r="AS1730" s="157"/>
      <c r="AT1730" s="162"/>
      <c r="AU1730" s="74">
        <f t="shared" si="900"/>
        <v>0</v>
      </c>
      <c r="AV1730" s="157"/>
      <c r="AW1730" s="75">
        <f>_xlfn.IFNA(VLOOKUP(L1730,list_vat[],3,FALSE),0)</f>
        <v>0</v>
      </c>
      <c r="AX1730" s="74">
        <f t="shared" si="918"/>
        <v>0</v>
      </c>
      <c r="AY1730" s="74">
        <f t="shared" si="919"/>
        <v>0</v>
      </c>
      <c r="AZ1730" s="130">
        <f t="shared" si="920"/>
        <v>0</v>
      </c>
      <c r="BA1730" s="74">
        <f t="shared" si="901"/>
        <v>0</v>
      </c>
      <c r="BB1730" s="193">
        <f t="shared" si="921"/>
        <v>0</v>
      </c>
      <c r="BC1730" s="102">
        <f t="shared" si="922"/>
        <v>0</v>
      </c>
      <c r="BD1730" s="102">
        <f t="shared" si="923"/>
        <v>0</v>
      </c>
      <c r="BE1730" s="413" t="s">
        <v>69</v>
      </c>
    </row>
    <row r="1731" spans="1:57" s="65" customFormat="1" ht="12" customHeight="1" x14ac:dyDescent="0.2">
      <c r="A1731" s="43">
        <v>1716</v>
      </c>
      <c r="B1731" s="166"/>
      <c r="C1731" s="166"/>
      <c r="D1731" s="166"/>
      <c r="E1731" s="162"/>
      <c r="F1731" s="166"/>
      <c r="G1731" s="162"/>
      <c r="H1731" s="162"/>
      <c r="I1731" s="189">
        <f t="shared" si="902"/>
        <v>0</v>
      </c>
      <c r="J1731" s="195"/>
      <c r="K1731" s="162"/>
      <c r="L1731" s="168"/>
      <c r="M1731" s="75">
        <f>_xlfn.XLOOKUP(L1731,list_vat[Страна],list_vat[Ставка НДС %],0,0)</f>
        <v>0</v>
      </c>
      <c r="N1731" s="162">
        <f t="shared" si="903"/>
        <v>0</v>
      </c>
      <c r="O1731" s="169"/>
      <c r="P1731" s="74">
        <f t="shared" si="924"/>
        <v>0</v>
      </c>
      <c r="Q1731" s="162"/>
      <c r="R1731" s="162" t="str">
        <f t="shared" si="904"/>
        <v>введи курс</v>
      </c>
      <c r="S1731" s="196">
        <f t="shared" si="905"/>
        <v>0</v>
      </c>
      <c r="T1731" s="192">
        <f t="shared" si="906"/>
        <v>0</v>
      </c>
      <c r="U1731" s="76">
        <f t="shared" si="907"/>
        <v>0</v>
      </c>
      <c r="V1731" s="123">
        <f t="shared" si="908"/>
        <v>0</v>
      </c>
      <c r="W1731" s="191"/>
      <c r="X1731" s="170"/>
      <c r="Y1731" s="74">
        <f t="shared" si="893"/>
        <v>0</v>
      </c>
      <c r="Z1731" s="188"/>
      <c r="AA1731" s="130">
        <f t="shared" si="909"/>
        <v>0</v>
      </c>
      <c r="AB1731" s="74">
        <f t="shared" si="910"/>
        <v>0</v>
      </c>
      <c r="AC1731" s="356"/>
      <c r="AD1731" s="130" cm="1">
        <f t="array" ref="AD1731">IFERROR(ROUND((_xlfn.IFS(offer_sale_type="поставка",AB1731,offer_sale_type="транзит",S1731)*(1+AC1731))/E1731,2),0)</f>
        <v>0</v>
      </c>
      <c r="AE1731" s="74">
        <f t="shared" si="911"/>
        <v>0</v>
      </c>
      <c r="AF1731" s="123" cm="1">
        <f t="array" ref="AF1731">IFERROR(ROUND(_xlfn.IFS(offer_sale_type="поставка",AB1731,offer_sale_type="транзит",S1731)*AC1731,2),0)</f>
        <v>0</v>
      </c>
      <c r="AG1731" s="130">
        <f t="shared" si="894"/>
        <v>0</v>
      </c>
      <c r="AH1731" s="74">
        <f t="shared" si="895"/>
        <v>0</v>
      </c>
      <c r="AI1731" s="123">
        <f t="shared" si="896"/>
        <v>0</v>
      </c>
      <c r="AJ1731" s="118">
        <f t="shared" si="912"/>
        <v>0</v>
      </c>
      <c r="AK1731" s="74">
        <f t="shared" si="913"/>
        <v>0</v>
      </c>
      <c r="AL1731" s="174">
        <f t="shared" si="914"/>
        <v>0</v>
      </c>
      <c r="AM1731" s="175">
        <f t="shared" si="897"/>
        <v>0</v>
      </c>
      <c r="AN1731" s="130">
        <f t="shared" si="915"/>
        <v>0</v>
      </c>
      <c r="AO1731" s="74">
        <f t="shared" si="898"/>
        <v>0</v>
      </c>
      <c r="AP1731" s="123">
        <f t="shared" si="916"/>
        <v>0</v>
      </c>
      <c r="AQ1731" s="118">
        <f t="shared" si="899"/>
        <v>0</v>
      </c>
      <c r="AR1731" s="82" t="str">
        <f t="shared" si="917"/>
        <v>https://www.alta.ru/tnved/code//</v>
      </c>
      <c r="AS1731" s="157"/>
      <c r="AT1731" s="162"/>
      <c r="AU1731" s="74">
        <f t="shared" si="900"/>
        <v>0</v>
      </c>
      <c r="AV1731" s="157"/>
      <c r="AW1731" s="75">
        <f>_xlfn.IFNA(VLOOKUP(L1731,list_vat[],3,FALSE),0)</f>
        <v>0</v>
      </c>
      <c r="AX1731" s="74">
        <f t="shared" si="918"/>
        <v>0</v>
      </c>
      <c r="AY1731" s="74">
        <f t="shared" si="919"/>
        <v>0</v>
      </c>
      <c r="AZ1731" s="130">
        <f t="shared" si="920"/>
        <v>0</v>
      </c>
      <c r="BA1731" s="74">
        <f t="shared" si="901"/>
        <v>0</v>
      </c>
      <c r="BB1731" s="193">
        <f t="shared" si="921"/>
        <v>0</v>
      </c>
      <c r="BC1731" s="102">
        <f t="shared" si="922"/>
        <v>0</v>
      </c>
      <c r="BD1731" s="102">
        <f t="shared" si="923"/>
        <v>0</v>
      </c>
      <c r="BE1731" s="413" t="s">
        <v>69</v>
      </c>
    </row>
    <row r="1732" spans="1:57" s="65" customFormat="1" ht="12" customHeight="1" x14ac:dyDescent="0.2">
      <c r="A1732" s="43">
        <v>1717</v>
      </c>
      <c r="B1732" s="166"/>
      <c r="C1732" s="166"/>
      <c r="D1732" s="166"/>
      <c r="E1732" s="162"/>
      <c r="F1732" s="166"/>
      <c r="G1732" s="162"/>
      <c r="H1732" s="162"/>
      <c r="I1732" s="189">
        <f t="shared" si="902"/>
        <v>0</v>
      </c>
      <c r="J1732" s="195"/>
      <c r="K1732" s="162"/>
      <c r="L1732" s="168"/>
      <c r="M1732" s="75">
        <f>_xlfn.XLOOKUP(L1732,list_vat[Страна],list_vat[Ставка НДС %],0,0)</f>
        <v>0</v>
      </c>
      <c r="N1732" s="162">
        <f t="shared" si="903"/>
        <v>0</v>
      </c>
      <c r="O1732" s="169"/>
      <c r="P1732" s="74">
        <f t="shared" si="924"/>
        <v>0</v>
      </c>
      <c r="Q1732" s="162"/>
      <c r="R1732" s="162" t="str">
        <f t="shared" si="904"/>
        <v>введи курс</v>
      </c>
      <c r="S1732" s="196">
        <f t="shared" si="905"/>
        <v>0</v>
      </c>
      <c r="T1732" s="192">
        <f t="shared" si="906"/>
        <v>0</v>
      </c>
      <c r="U1732" s="76">
        <f t="shared" si="907"/>
        <v>0</v>
      </c>
      <c r="V1732" s="123">
        <f t="shared" si="908"/>
        <v>0</v>
      </c>
      <c r="W1732" s="191"/>
      <c r="X1732" s="170"/>
      <c r="Y1732" s="74">
        <f t="shared" si="893"/>
        <v>0</v>
      </c>
      <c r="Z1732" s="188"/>
      <c r="AA1732" s="130">
        <f t="shared" si="909"/>
        <v>0</v>
      </c>
      <c r="AB1732" s="74">
        <f t="shared" si="910"/>
        <v>0</v>
      </c>
      <c r="AC1732" s="356"/>
      <c r="AD1732" s="130" cm="1">
        <f t="array" ref="AD1732">IFERROR(ROUND((_xlfn.IFS(offer_sale_type="поставка",AB1732,offer_sale_type="транзит",S1732)*(1+AC1732))/E1732,2),0)</f>
        <v>0</v>
      </c>
      <c r="AE1732" s="74">
        <f t="shared" si="911"/>
        <v>0</v>
      </c>
      <c r="AF1732" s="123" cm="1">
        <f t="array" ref="AF1732">IFERROR(ROUND(_xlfn.IFS(offer_sale_type="поставка",AB1732,offer_sale_type="транзит",S1732)*AC1732,2),0)</f>
        <v>0</v>
      </c>
      <c r="AG1732" s="130">
        <f t="shared" si="894"/>
        <v>0</v>
      </c>
      <c r="AH1732" s="74">
        <f t="shared" si="895"/>
        <v>0</v>
      </c>
      <c r="AI1732" s="123">
        <f t="shared" si="896"/>
        <v>0</v>
      </c>
      <c r="AJ1732" s="118">
        <f t="shared" si="912"/>
        <v>0</v>
      </c>
      <c r="AK1732" s="74">
        <f t="shared" si="913"/>
        <v>0</v>
      </c>
      <c r="AL1732" s="174">
        <f t="shared" si="914"/>
        <v>0</v>
      </c>
      <c r="AM1732" s="175">
        <f t="shared" si="897"/>
        <v>0</v>
      </c>
      <c r="AN1732" s="130">
        <f t="shared" si="915"/>
        <v>0</v>
      </c>
      <c r="AO1732" s="74">
        <f t="shared" si="898"/>
        <v>0</v>
      </c>
      <c r="AP1732" s="123">
        <f t="shared" si="916"/>
        <v>0</v>
      </c>
      <c r="AQ1732" s="118">
        <f t="shared" si="899"/>
        <v>0</v>
      </c>
      <c r="AR1732" s="82" t="str">
        <f t="shared" si="917"/>
        <v>https://www.alta.ru/tnved/code//</v>
      </c>
      <c r="AS1732" s="157"/>
      <c r="AT1732" s="162"/>
      <c r="AU1732" s="74">
        <f t="shared" si="900"/>
        <v>0</v>
      </c>
      <c r="AV1732" s="157"/>
      <c r="AW1732" s="75">
        <f>_xlfn.IFNA(VLOOKUP(L1732,list_vat[],3,FALSE),0)</f>
        <v>0</v>
      </c>
      <c r="AX1732" s="74">
        <f t="shared" si="918"/>
        <v>0</v>
      </c>
      <c r="AY1732" s="74">
        <f t="shared" si="919"/>
        <v>0</v>
      </c>
      <c r="AZ1732" s="130">
        <f t="shared" si="920"/>
        <v>0</v>
      </c>
      <c r="BA1732" s="74">
        <f t="shared" si="901"/>
        <v>0</v>
      </c>
      <c r="BB1732" s="193">
        <f t="shared" si="921"/>
        <v>0</v>
      </c>
      <c r="BC1732" s="102">
        <f t="shared" si="922"/>
        <v>0</v>
      </c>
      <c r="BD1732" s="102">
        <f t="shared" si="923"/>
        <v>0</v>
      </c>
      <c r="BE1732" s="413" t="s">
        <v>69</v>
      </c>
    </row>
    <row r="1733" spans="1:57" s="65" customFormat="1" ht="12" customHeight="1" x14ac:dyDescent="0.2">
      <c r="A1733" s="43">
        <v>1718</v>
      </c>
      <c r="B1733" s="166"/>
      <c r="C1733" s="166"/>
      <c r="D1733" s="166"/>
      <c r="E1733" s="162"/>
      <c r="F1733" s="166"/>
      <c r="G1733" s="162"/>
      <c r="H1733" s="162"/>
      <c r="I1733" s="189">
        <f t="shared" si="902"/>
        <v>0</v>
      </c>
      <c r="J1733" s="195"/>
      <c r="K1733" s="162"/>
      <c r="L1733" s="168"/>
      <c r="M1733" s="75">
        <f>_xlfn.XLOOKUP(L1733,list_vat[Страна],list_vat[Ставка НДС %],0,0)</f>
        <v>0</v>
      </c>
      <c r="N1733" s="162">
        <f t="shared" si="903"/>
        <v>0</v>
      </c>
      <c r="O1733" s="169"/>
      <c r="P1733" s="74">
        <f t="shared" si="924"/>
        <v>0</v>
      </c>
      <c r="Q1733" s="162"/>
      <c r="R1733" s="162" t="str">
        <f t="shared" si="904"/>
        <v>введи курс</v>
      </c>
      <c r="S1733" s="196">
        <f t="shared" si="905"/>
        <v>0</v>
      </c>
      <c r="T1733" s="192">
        <f t="shared" si="906"/>
        <v>0</v>
      </c>
      <c r="U1733" s="76">
        <f t="shared" si="907"/>
        <v>0</v>
      </c>
      <c r="V1733" s="123">
        <f t="shared" si="908"/>
        <v>0</v>
      </c>
      <c r="W1733" s="191"/>
      <c r="X1733" s="170"/>
      <c r="Y1733" s="74">
        <f t="shared" si="893"/>
        <v>0</v>
      </c>
      <c r="Z1733" s="188"/>
      <c r="AA1733" s="130">
        <f t="shared" si="909"/>
        <v>0</v>
      </c>
      <c r="AB1733" s="74">
        <f t="shared" si="910"/>
        <v>0</v>
      </c>
      <c r="AC1733" s="356"/>
      <c r="AD1733" s="130" cm="1">
        <f t="array" ref="AD1733">IFERROR(ROUND((_xlfn.IFS(offer_sale_type="поставка",AB1733,offer_sale_type="транзит",S1733)*(1+AC1733))/E1733,2),0)</f>
        <v>0</v>
      </c>
      <c r="AE1733" s="74">
        <f t="shared" si="911"/>
        <v>0</v>
      </c>
      <c r="AF1733" s="123" cm="1">
        <f t="array" ref="AF1733">IFERROR(ROUND(_xlfn.IFS(offer_sale_type="поставка",AB1733,offer_sale_type="транзит",S1733)*AC1733,2),0)</f>
        <v>0</v>
      </c>
      <c r="AG1733" s="130">
        <f t="shared" si="894"/>
        <v>0</v>
      </c>
      <c r="AH1733" s="74">
        <f t="shared" si="895"/>
        <v>0</v>
      </c>
      <c r="AI1733" s="123">
        <f t="shared" si="896"/>
        <v>0</v>
      </c>
      <c r="AJ1733" s="118">
        <f t="shared" si="912"/>
        <v>0</v>
      </c>
      <c r="AK1733" s="74">
        <f t="shared" si="913"/>
        <v>0</v>
      </c>
      <c r="AL1733" s="174">
        <f t="shared" si="914"/>
        <v>0</v>
      </c>
      <c r="AM1733" s="175">
        <f t="shared" si="897"/>
        <v>0</v>
      </c>
      <c r="AN1733" s="130">
        <f t="shared" si="915"/>
        <v>0</v>
      </c>
      <c r="AO1733" s="74">
        <f t="shared" si="898"/>
        <v>0</v>
      </c>
      <c r="AP1733" s="123">
        <f t="shared" si="916"/>
        <v>0</v>
      </c>
      <c r="AQ1733" s="118">
        <f t="shared" si="899"/>
        <v>0</v>
      </c>
      <c r="AR1733" s="82" t="str">
        <f t="shared" si="917"/>
        <v>https://www.alta.ru/tnved/code//</v>
      </c>
      <c r="AS1733" s="157"/>
      <c r="AT1733" s="162"/>
      <c r="AU1733" s="74">
        <f t="shared" si="900"/>
        <v>0</v>
      </c>
      <c r="AV1733" s="157"/>
      <c r="AW1733" s="75">
        <f>_xlfn.IFNA(VLOOKUP(L1733,list_vat[],3,FALSE),0)</f>
        <v>0</v>
      </c>
      <c r="AX1733" s="74">
        <f t="shared" si="918"/>
        <v>0</v>
      </c>
      <c r="AY1733" s="74">
        <f t="shared" si="919"/>
        <v>0</v>
      </c>
      <c r="AZ1733" s="130">
        <f t="shared" si="920"/>
        <v>0</v>
      </c>
      <c r="BA1733" s="74">
        <f t="shared" si="901"/>
        <v>0</v>
      </c>
      <c r="BB1733" s="193">
        <f t="shared" si="921"/>
        <v>0</v>
      </c>
      <c r="BC1733" s="102">
        <f t="shared" si="922"/>
        <v>0</v>
      </c>
      <c r="BD1733" s="102">
        <f t="shared" si="923"/>
        <v>0</v>
      </c>
      <c r="BE1733" s="413" t="s">
        <v>69</v>
      </c>
    </row>
    <row r="1734" spans="1:57" s="65" customFormat="1" ht="12" customHeight="1" x14ac:dyDescent="0.2">
      <c r="A1734" s="43">
        <v>1719</v>
      </c>
      <c r="B1734" s="166"/>
      <c r="C1734" s="166"/>
      <c r="D1734" s="166"/>
      <c r="E1734" s="162"/>
      <c r="F1734" s="166"/>
      <c r="G1734" s="162"/>
      <c r="H1734" s="162"/>
      <c r="I1734" s="189">
        <f t="shared" si="902"/>
        <v>0</v>
      </c>
      <c r="J1734" s="195"/>
      <c r="K1734" s="162"/>
      <c r="L1734" s="168"/>
      <c r="M1734" s="75">
        <f>_xlfn.XLOOKUP(L1734,list_vat[Страна],list_vat[Ставка НДС %],0,0)</f>
        <v>0</v>
      </c>
      <c r="N1734" s="162">
        <f t="shared" si="903"/>
        <v>0</v>
      </c>
      <c r="O1734" s="169"/>
      <c r="P1734" s="74">
        <f t="shared" si="924"/>
        <v>0</v>
      </c>
      <c r="Q1734" s="162"/>
      <c r="R1734" s="162" t="str">
        <f t="shared" si="904"/>
        <v>введи курс</v>
      </c>
      <c r="S1734" s="196">
        <f t="shared" si="905"/>
        <v>0</v>
      </c>
      <c r="T1734" s="192">
        <f t="shared" si="906"/>
        <v>0</v>
      </c>
      <c r="U1734" s="76">
        <f t="shared" si="907"/>
        <v>0</v>
      </c>
      <c r="V1734" s="123">
        <f t="shared" si="908"/>
        <v>0</v>
      </c>
      <c r="W1734" s="191"/>
      <c r="X1734" s="170"/>
      <c r="Y1734" s="74">
        <f t="shared" si="893"/>
        <v>0</v>
      </c>
      <c r="Z1734" s="188"/>
      <c r="AA1734" s="130">
        <f t="shared" si="909"/>
        <v>0</v>
      </c>
      <c r="AB1734" s="74">
        <f t="shared" si="910"/>
        <v>0</v>
      </c>
      <c r="AC1734" s="356"/>
      <c r="AD1734" s="130" cm="1">
        <f t="array" ref="AD1734">IFERROR(ROUND((_xlfn.IFS(offer_sale_type="поставка",AB1734,offer_sale_type="транзит",S1734)*(1+AC1734))/E1734,2),0)</f>
        <v>0</v>
      </c>
      <c r="AE1734" s="74">
        <f t="shared" si="911"/>
        <v>0</v>
      </c>
      <c r="AF1734" s="123" cm="1">
        <f t="array" ref="AF1734">IFERROR(ROUND(_xlfn.IFS(offer_sale_type="поставка",AB1734,offer_sale_type="транзит",S1734)*AC1734,2),0)</f>
        <v>0</v>
      </c>
      <c r="AG1734" s="130">
        <f t="shared" si="894"/>
        <v>0</v>
      </c>
      <c r="AH1734" s="74">
        <f t="shared" si="895"/>
        <v>0</v>
      </c>
      <c r="AI1734" s="123">
        <f t="shared" si="896"/>
        <v>0</v>
      </c>
      <c r="AJ1734" s="118">
        <f t="shared" si="912"/>
        <v>0</v>
      </c>
      <c r="AK1734" s="74">
        <f t="shared" si="913"/>
        <v>0</v>
      </c>
      <c r="AL1734" s="174">
        <f t="shared" si="914"/>
        <v>0</v>
      </c>
      <c r="AM1734" s="175">
        <f t="shared" si="897"/>
        <v>0</v>
      </c>
      <c r="AN1734" s="130">
        <f t="shared" si="915"/>
        <v>0</v>
      </c>
      <c r="AO1734" s="74">
        <f t="shared" si="898"/>
        <v>0</v>
      </c>
      <c r="AP1734" s="123">
        <f t="shared" si="916"/>
        <v>0</v>
      </c>
      <c r="AQ1734" s="118">
        <f t="shared" si="899"/>
        <v>0</v>
      </c>
      <c r="AR1734" s="82" t="str">
        <f t="shared" si="917"/>
        <v>https://www.alta.ru/tnved/code//</v>
      </c>
      <c r="AS1734" s="157"/>
      <c r="AT1734" s="162"/>
      <c r="AU1734" s="74">
        <f t="shared" si="900"/>
        <v>0</v>
      </c>
      <c r="AV1734" s="157"/>
      <c r="AW1734" s="75">
        <f>_xlfn.IFNA(VLOOKUP(L1734,list_vat[],3,FALSE),0)</f>
        <v>0</v>
      </c>
      <c r="AX1734" s="74">
        <f t="shared" si="918"/>
        <v>0</v>
      </c>
      <c r="AY1734" s="74">
        <f t="shared" si="919"/>
        <v>0</v>
      </c>
      <c r="AZ1734" s="130">
        <f t="shared" si="920"/>
        <v>0</v>
      </c>
      <c r="BA1734" s="74">
        <f t="shared" si="901"/>
        <v>0</v>
      </c>
      <c r="BB1734" s="193">
        <f t="shared" si="921"/>
        <v>0</v>
      </c>
      <c r="BC1734" s="102">
        <f t="shared" si="922"/>
        <v>0</v>
      </c>
      <c r="BD1734" s="102">
        <f t="shared" si="923"/>
        <v>0</v>
      </c>
      <c r="BE1734" s="413" t="s">
        <v>69</v>
      </c>
    </row>
    <row r="1735" spans="1:57" s="65" customFormat="1" ht="12" customHeight="1" x14ac:dyDescent="0.2">
      <c r="A1735" s="43">
        <v>1720</v>
      </c>
      <c r="B1735" s="166"/>
      <c r="C1735" s="166"/>
      <c r="D1735" s="166"/>
      <c r="E1735" s="162"/>
      <c r="F1735" s="166"/>
      <c r="G1735" s="162"/>
      <c r="H1735" s="162"/>
      <c r="I1735" s="189">
        <f t="shared" si="902"/>
        <v>0</v>
      </c>
      <c r="J1735" s="195"/>
      <c r="K1735" s="162"/>
      <c r="L1735" s="168"/>
      <c r="M1735" s="75">
        <f>_xlfn.XLOOKUP(L1735,list_vat[Страна],list_vat[Ставка НДС %],0,0)</f>
        <v>0</v>
      </c>
      <c r="N1735" s="162">
        <f t="shared" si="903"/>
        <v>0</v>
      </c>
      <c r="O1735" s="169"/>
      <c r="P1735" s="74">
        <f t="shared" si="924"/>
        <v>0</v>
      </c>
      <c r="Q1735" s="162"/>
      <c r="R1735" s="162" t="str">
        <f t="shared" si="904"/>
        <v>введи курс</v>
      </c>
      <c r="S1735" s="196">
        <f t="shared" si="905"/>
        <v>0</v>
      </c>
      <c r="T1735" s="192">
        <f t="shared" si="906"/>
        <v>0</v>
      </c>
      <c r="U1735" s="76">
        <f t="shared" si="907"/>
        <v>0</v>
      </c>
      <c r="V1735" s="123">
        <f t="shared" si="908"/>
        <v>0</v>
      </c>
      <c r="W1735" s="191"/>
      <c r="X1735" s="170"/>
      <c r="Y1735" s="74">
        <f t="shared" si="893"/>
        <v>0</v>
      </c>
      <c r="Z1735" s="188"/>
      <c r="AA1735" s="130">
        <f t="shared" si="909"/>
        <v>0</v>
      </c>
      <c r="AB1735" s="74">
        <f t="shared" si="910"/>
        <v>0</v>
      </c>
      <c r="AC1735" s="356"/>
      <c r="AD1735" s="130" cm="1">
        <f t="array" ref="AD1735">IFERROR(ROUND((_xlfn.IFS(offer_sale_type="поставка",AB1735,offer_sale_type="транзит",S1735)*(1+AC1735))/E1735,2),0)</f>
        <v>0</v>
      </c>
      <c r="AE1735" s="74">
        <f t="shared" si="911"/>
        <v>0</v>
      </c>
      <c r="AF1735" s="123" cm="1">
        <f t="array" ref="AF1735">IFERROR(ROUND(_xlfn.IFS(offer_sale_type="поставка",AB1735,offer_sale_type="транзит",S1735)*AC1735,2),0)</f>
        <v>0</v>
      </c>
      <c r="AG1735" s="130">
        <f t="shared" si="894"/>
        <v>0</v>
      </c>
      <c r="AH1735" s="74">
        <f t="shared" si="895"/>
        <v>0</v>
      </c>
      <c r="AI1735" s="123">
        <f t="shared" si="896"/>
        <v>0</v>
      </c>
      <c r="AJ1735" s="118">
        <f t="shared" si="912"/>
        <v>0</v>
      </c>
      <c r="AK1735" s="74">
        <f t="shared" si="913"/>
        <v>0</v>
      </c>
      <c r="AL1735" s="174">
        <f t="shared" si="914"/>
        <v>0</v>
      </c>
      <c r="AM1735" s="175">
        <f t="shared" si="897"/>
        <v>0</v>
      </c>
      <c r="AN1735" s="130">
        <f t="shared" si="915"/>
        <v>0</v>
      </c>
      <c r="AO1735" s="74">
        <f t="shared" si="898"/>
        <v>0</v>
      </c>
      <c r="AP1735" s="123">
        <f t="shared" si="916"/>
        <v>0</v>
      </c>
      <c r="AQ1735" s="118">
        <f t="shared" si="899"/>
        <v>0</v>
      </c>
      <c r="AR1735" s="82" t="str">
        <f t="shared" si="917"/>
        <v>https://www.alta.ru/tnved/code//</v>
      </c>
      <c r="AS1735" s="157"/>
      <c r="AT1735" s="162"/>
      <c r="AU1735" s="74">
        <f t="shared" si="900"/>
        <v>0</v>
      </c>
      <c r="AV1735" s="157"/>
      <c r="AW1735" s="75">
        <f>_xlfn.IFNA(VLOOKUP(L1735,list_vat[],3,FALSE),0)</f>
        <v>0</v>
      </c>
      <c r="AX1735" s="74">
        <f t="shared" si="918"/>
        <v>0</v>
      </c>
      <c r="AY1735" s="74">
        <f t="shared" si="919"/>
        <v>0</v>
      </c>
      <c r="AZ1735" s="130">
        <f t="shared" si="920"/>
        <v>0</v>
      </c>
      <c r="BA1735" s="74">
        <f t="shared" si="901"/>
        <v>0</v>
      </c>
      <c r="BB1735" s="193">
        <f t="shared" si="921"/>
        <v>0</v>
      </c>
      <c r="BC1735" s="102">
        <f t="shared" si="922"/>
        <v>0</v>
      </c>
      <c r="BD1735" s="102">
        <f t="shared" si="923"/>
        <v>0</v>
      </c>
      <c r="BE1735" s="413" t="s">
        <v>69</v>
      </c>
    </row>
    <row r="1736" spans="1:57" s="65" customFormat="1" ht="12" customHeight="1" x14ac:dyDescent="0.2">
      <c r="A1736" s="43">
        <v>1721</v>
      </c>
      <c r="B1736" s="166"/>
      <c r="C1736" s="166"/>
      <c r="D1736" s="166"/>
      <c r="E1736" s="162"/>
      <c r="F1736" s="166"/>
      <c r="G1736" s="162"/>
      <c r="H1736" s="162"/>
      <c r="I1736" s="189">
        <f t="shared" si="902"/>
        <v>0</v>
      </c>
      <c r="J1736" s="195"/>
      <c r="K1736" s="162"/>
      <c r="L1736" s="168"/>
      <c r="M1736" s="75">
        <f>_xlfn.XLOOKUP(L1736,list_vat[Страна],list_vat[Ставка НДС %],0,0)</f>
        <v>0</v>
      </c>
      <c r="N1736" s="162">
        <f t="shared" si="903"/>
        <v>0</v>
      </c>
      <c r="O1736" s="169"/>
      <c r="P1736" s="74">
        <f t="shared" si="924"/>
        <v>0</v>
      </c>
      <c r="Q1736" s="162"/>
      <c r="R1736" s="162" t="str">
        <f t="shared" si="904"/>
        <v>введи курс</v>
      </c>
      <c r="S1736" s="196">
        <f t="shared" si="905"/>
        <v>0</v>
      </c>
      <c r="T1736" s="192">
        <f t="shared" si="906"/>
        <v>0</v>
      </c>
      <c r="U1736" s="76">
        <f t="shared" si="907"/>
        <v>0</v>
      </c>
      <c r="V1736" s="123">
        <f t="shared" si="908"/>
        <v>0</v>
      </c>
      <c r="W1736" s="191"/>
      <c r="X1736" s="170"/>
      <c r="Y1736" s="74">
        <f t="shared" si="893"/>
        <v>0</v>
      </c>
      <c r="Z1736" s="188"/>
      <c r="AA1736" s="130">
        <f t="shared" si="909"/>
        <v>0</v>
      </c>
      <c r="AB1736" s="74">
        <f t="shared" si="910"/>
        <v>0</v>
      </c>
      <c r="AC1736" s="356"/>
      <c r="AD1736" s="130" cm="1">
        <f t="array" ref="AD1736">IFERROR(ROUND((_xlfn.IFS(offer_sale_type="поставка",AB1736,offer_sale_type="транзит",S1736)*(1+AC1736))/E1736,2),0)</f>
        <v>0</v>
      </c>
      <c r="AE1736" s="74">
        <f t="shared" si="911"/>
        <v>0</v>
      </c>
      <c r="AF1736" s="123" cm="1">
        <f t="array" ref="AF1736">IFERROR(ROUND(_xlfn.IFS(offer_sale_type="поставка",AB1736,offer_sale_type="транзит",S1736)*AC1736,2),0)</f>
        <v>0</v>
      </c>
      <c r="AG1736" s="130">
        <f t="shared" si="894"/>
        <v>0</v>
      </c>
      <c r="AH1736" s="74">
        <f t="shared" si="895"/>
        <v>0</v>
      </c>
      <c r="AI1736" s="123">
        <f t="shared" si="896"/>
        <v>0</v>
      </c>
      <c r="AJ1736" s="118">
        <f t="shared" si="912"/>
        <v>0</v>
      </c>
      <c r="AK1736" s="74">
        <f t="shared" si="913"/>
        <v>0</v>
      </c>
      <c r="AL1736" s="174">
        <f t="shared" si="914"/>
        <v>0</v>
      </c>
      <c r="AM1736" s="175">
        <f t="shared" si="897"/>
        <v>0</v>
      </c>
      <c r="AN1736" s="130">
        <f t="shared" si="915"/>
        <v>0</v>
      </c>
      <c r="AO1736" s="74">
        <f t="shared" si="898"/>
        <v>0</v>
      </c>
      <c r="AP1736" s="123">
        <f t="shared" si="916"/>
        <v>0</v>
      </c>
      <c r="AQ1736" s="118">
        <f t="shared" si="899"/>
        <v>0</v>
      </c>
      <c r="AR1736" s="82" t="str">
        <f t="shared" si="917"/>
        <v>https://www.alta.ru/tnved/code//</v>
      </c>
      <c r="AS1736" s="157"/>
      <c r="AT1736" s="162"/>
      <c r="AU1736" s="74">
        <f t="shared" si="900"/>
        <v>0</v>
      </c>
      <c r="AV1736" s="157"/>
      <c r="AW1736" s="75">
        <f>_xlfn.IFNA(VLOOKUP(L1736,list_vat[],3,FALSE),0)</f>
        <v>0</v>
      </c>
      <c r="AX1736" s="74">
        <f t="shared" si="918"/>
        <v>0</v>
      </c>
      <c r="AY1736" s="74">
        <f t="shared" si="919"/>
        <v>0</v>
      </c>
      <c r="AZ1736" s="130">
        <f t="shared" si="920"/>
        <v>0</v>
      </c>
      <c r="BA1736" s="74">
        <f t="shared" si="901"/>
        <v>0</v>
      </c>
      <c r="BB1736" s="193">
        <f t="shared" si="921"/>
        <v>0</v>
      </c>
      <c r="BC1736" s="102">
        <f t="shared" si="922"/>
        <v>0</v>
      </c>
      <c r="BD1736" s="102">
        <f t="shared" si="923"/>
        <v>0</v>
      </c>
      <c r="BE1736" s="413" t="s">
        <v>69</v>
      </c>
    </row>
    <row r="1737" spans="1:57" s="65" customFormat="1" ht="12" customHeight="1" x14ac:dyDescent="0.2">
      <c r="A1737" s="43">
        <v>1722</v>
      </c>
      <c r="B1737" s="166"/>
      <c r="C1737" s="166"/>
      <c r="D1737" s="166"/>
      <c r="E1737" s="162"/>
      <c r="F1737" s="166"/>
      <c r="G1737" s="162"/>
      <c r="H1737" s="162"/>
      <c r="I1737" s="189">
        <f t="shared" si="902"/>
        <v>0</v>
      </c>
      <c r="J1737" s="195"/>
      <c r="K1737" s="162"/>
      <c r="L1737" s="168"/>
      <c r="M1737" s="75">
        <f>_xlfn.XLOOKUP(L1737,list_vat[Страна],list_vat[Ставка НДС %],0,0)</f>
        <v>0</v>
      </c>
      <c r="N1737" s="162">
        <f t="shared" si="903"/>
        <v>0</v>
      </c>
      <c r="O1737" s="169"/>
      <c r="P1737" s="74">
        <f t="shared" si="924"/>
        <v>0</v>
      </c>
      <c r="Q1737" s="162"/>
      <c r="R1737" s="162" t="str">
        <f t="shared" si="904"/>
        <v>введи курс</v>
      </c>
      <c r="S1737" s="196">
        <f t="shared" si="905"/>
        <v>0</v>
      </c>
      <c r="T1737" s="192">
        <f t="shared" si="906"/>
        <v>0</v>
      </c>
      <c r="U1737" s="76">
        <f t="shared" si="907"/>
        <v>0</v>
      </c>
      <c r="V1737" s="123">
        <f t="shared" si="908"/>
        <v>0</v>
      </c>
      <c r="W1737" s="191"/>
      <c r="X1737" s="170"/>
      <c r="Y1737" s="74">
        <f t="shared" si="893"/>
        <v>0</v>
      </c>
      <c r="Z1737" s="188"/>
      <c r="AA1737" s="130">
        <f t="shared" si="909"/>
        <v>0</v>
      </c>
      <c r="AB1737" s="74">
        <f t="shared" si="910"/>
        <v>0</v>
      </c>
      <c r="AC1737" s="356"/>
      <c r="AD1737" s="130" cm="1">
        <f t="array" ref="AD1737">IFERROR(ROUND((_xlfn.IFS(offer_sale_type="поставка",AB1737,offer_sale_type="транзит",S1737)*(1+AC1737))/E1737,2),0)</f>
        <v>0</v>
      </c>
      <c r="AE1737" s="74">
        <f t="shared" si="911"/>
        <v>0</v>
      </c>
      <c r="AF1737" s="123" cm="1">
        <f t="array" ref="AF1737">IFERROR(ROUND(_xlfn.IFS(offer_sale_type="поставка",AB1737,offer_sale_type="транзит",S1737)*AC1737,2),0)</f>
        <v>0</v>
      </c>
      <c r="AG1737" s="130">
        <f t="shared" si="894"/>
        <v>0</v>
      </c>
      <c r="AH1737" s="74">
        <f t="shared" si="895"/>
        <v>0</v>
      </c>
      <c r="AI1737" s="123">
        <f t="shared" si="896"/>
        <v>0</v>
      </c>
      <c r="AJ1737" s="118">
        <f t="shared" si="912"/>
        <v>0</v>
      </c>
      <c r="AK1737" s="74">
        <f t="shared" si="913"/>
        <v>0</v>
      </c>
      <c r="AL1737" s="174">
        <f t="shared" si="914"/>
        <v>0</v>
      </c>
      <c r="AM1737" s="175">
        <f t="shared" si="897"/>
        <v>0</v>
      </c>
      <c r="AN1737" s="130">
        <f t="shared" si="915"/>
        <v>0</v>
      </c>
      <c r="AO1737" s="74">
        <f t="shared" si="898"/>
        <v>0</v>
      </c>
      <c r="AP1737" s="123">
        <f t="shared" si="916"/>
        <v>0</v>
      </c>
      <c r="AQ1737" s="118">
        <f t="shared" si="899"/>
        <v>0</v>
      </c>
      <c r="AR1737" s="82" t="str">
        <f t="shared" si="917"/>
        <v>https://www.alta.ru/tnved/code//</v>
      </c>
      <c r="AS1737" s="157"/>
      <c r="AT1737" s="162"/>
      <c r="AU1737" s="74">
        <f t="shared" si="900"/>
        <v>0</v>
      </c>
      <c r="AV1737" s="157"/>
      <c r="AW1737" s="75">
        <f>_xlfn.IFNA(VLOOKUP(L1737,list_vat[],3,FALSE),0)</f>
        <v>0</v>
      </c>
      <c r="AX1737" s="74">
        <f t="shared" si="918"/>
        <v>0</v>
      </c>
      <c r="AY1737" s="74">
        <f t="shared" si="919"/>
        <v>0</v>
      </c>
      <c r="AZ1737" s="130">
        <f t="shared" si="920"/>
        <v>0</v>
      </c>
      <c r="BA1737" s="74">
        <f t="shared" si="901"/>
        <v>0</v>
      </c>
      <c r="BB1737" s="193">
        <f t="shared" si="921"/>
        <v>0</v>
      </c>
      <c r="BC1737" s="102">
        <f t="shared" si="922"/>
        <v>0</v>
      </c>
      <c r="BD1737" s="102">
        <f t="shared" si="923"/>
        <v>0</v>
      </c>
      <c r="BE1737" s="413" t="s">
        <v>69</v>
      </c>
    </row>
    <row r="1738" spans="1:57" s="65" customFormat="1" ht="12" customHeight="1" x14ac:dyDescent="0.2">
      <c r="A1738" s="43">
        <v>1723</v>
      </c>
      <c r="B1738" s="166"/>
      <c r="C1738" s="166"/>
      <c r="D1738" s="166"/>
      <c r="E1738" s="162"/>
      <c r="F1738" s="166"/>
      <c r="G1738" s="162"/>
      <c r="H1738" s="162"/>
      <c r="I1738" s="189">
        <f t="shared" si="902"/>
        <v>0</v>
      </c>
      <c r="J1738" s="195"/>
      <c r="K1738" s="162"/>
      <c r="L1738" s="168"/>
      <c r="M1738" s="75">
        <f>_xlfn.XLOOKUP(L1738,list_vat[Страна],list_vat[Ставка НДС %],0,0)</f>
        <v>0</v>
      </c>
      <c r="N1738" s="162">
        <f t="shared" si="903"/>
        <v>0</v>
      </c>
      <c r="O1738" s="169"/>
      <c r="P1738" s="74">
        <f t="shared" si="924"/>
        <v>0</v>
      </c>
      <c r="Q1738" s="162"/>
      <c r="R1738" s="162" t="str">
        <f t="shared" si="904"/>
        <v>введи курс</v>
      </c>
      <c r="S1738" s="196">
        <f t="shared" si="905"/>
        <v>0</v>
      </c>
      <c r="T1738" s="192">
        <f t="shared" si="906"/>
        <v>0</v>
      </c>
      <c r="U1738" s="76">
        <f t="shared" si="907"/>
        <v>0</v>
      </c>
      <c r="V1738" s="123">
        <f t="shared" si="908"/>
        <v>0</v>
      </c>
      <c r="W1738" s="191"/>
      <c r="X1738" s="170"/>
      <c r="Y1738" s="74">
        <f t="shared" si="893"/>
        <v>0</v>
      </c>
      <c r="Z1738" s="188"/>
      <c r="AA1738" s="130">
        <f t="shared" si="909"/>
        <v>0</v>
      </c>
      <c r="AB1738" s="74">
        <f t="shared" si="910"/>
        <v>0</v>
      </c>
      <c r="AC1738" s="356"/>
      <c r="AD1738" s="130" cm="1">
        <f t="array" ref="AD1738">IFERROR(ROUND((_xlfn.IFS(offer_sale_type="поставка",AB1738,offer_sale_type="транзит",S1738)*(1+AC1738))/E1738,2),0)</f>
        <v>0</v>
      </c>
      <c r="AE1738" s="74">
        <f t="shared" si="911"/>
        <v>0</v>
      </c>
      <c r="AF1738" s="123" cm="1">
        <f t="array" ref="AF1738">IFERROR(ROUND(_xlfn.IFS(offer_sale_type="поставка",AB1738,offer_sale_type="транзит",S1738)*AC1738,2),0)</f>
        <v>0</v>
      </c>
      <c r="AG1738" s="130">
        <f t="shared" si="894"/>
        <v>0</v>
      </c>
      <c r="AH1738" s="74">
        <f t="shared" si="895"/>
        <v>0</v>
      </c>
      <c r="AI1738" s="123">
        <f t="shared" si="896"/>
        <v>0</v>
      </c>
      <c r="AJ1738" s="118">
        <f t="shared" si="912"/>
        <v>0</v>
      </c>
      <c r="AK1738" s="74">
        <f t="shared" si="913"/>
        <v>0</v>
      </c>
      <c r="AL1738" s="174">
        <f t="shared" si="914"/>
        <v>0</v>
      </c>
      <c r="AM1738" s="175">
        <f t="shared" si="897"/>
        <v>0</v>
      </c>
      <c r="AN1738" s="130">
        <f t="shared" si="915"/>
        <v>0</v>
      </c>
      <c r="AO1738" s="74">
        <f t="shared" si="898"/>
        <v>0</v>
      </c>
      <c r="AP1738" s="123">
        <f t="shared" si="916"/>
        <v>0</v>
      </c>
      <c r="AQ1738" s="118">
        <f t="shared" si="899"/>
        <v>0</v>
      </c>
      <c r="AR1738" s="82" t="str">
        <f t="shared" si="917"/>
        <v>https://www.alta.ru/tnved/code//</v>
      </c>
      <c r="AS1738" s="157"/>
      <c r="AT1738" s="162"/>
      <c r="AU1738" s="74">
        <f t="shared" si="900"/>
        <v>0</v>
      </c>
      <c r="AV1738" s="157"/>
      <c r="AW1738" s="75">
        <f>_xlfn.IFNA(VLOOKUP(L1738,list_vat[],3,FALSE),0)</f>
        <v>0</v>
      </c>
      <c r="AX1738" s="74">
        <f t="shared" si="918"/>
        <v>0</v>
      </c>
      <c r="AY1738" s="74">
        <f t="shared" si="919"/>
        <v>0</v>
      </c>
      <c r="AZ1738" s="130">
        <f t="shared" si="920"/>
        <v>0</v>
      </c>
      <c r="BA1738" s="74">
        <f t="shared" si="901"/>
        <v>0</v>
      </c>
      <c r="BB1738" s="193">
        <f t="shared" si="921"/>
        <v>0</v>
      </c>
      <c r="BC1738" s="102">
        <f t="shared" si="922"/>
        <v>0</v>
      </c>
      <c r="BD1738" s="102">
        <f t="shared" si="923"/>
        <v>0</v>
      </c>
      <c r="BE1738" s="413" t="s">
        <v>69</v>
      </c>
    </row>
    <row r="1739" spans="1:57" s="65" customFormat="1" ht="12" customHeight="1" x14ac:dyDescent="0.2">
      <c r="A1739" s="43">
        <v>1724</v>
      </c>
      <c r="B1739" s="166"/>
      <c r="C1739" s="166"/>
      <c r="D1739" s="166"/>
      <c r="E1739" s="162"/>
      <c r="F1739" s="166"/>
      <c r="G1739" s="162"/>
      <c r="H1739" s="162"/>
      <c r="I1739" s="189">
        <f t="shared" si="902"/>
        <v>0</v>
      </c>
      <c r="J1739" s="195"/>
      <c r="K1739" s="162"/>
      <c r="L1739" s="168"/>
      <c r="M1739" s="75">
        <f>_xlfn.XLOOKUP(L1739,list_vat[Страна],list_vat[Ставка НДС %],0,0)</f>
        <v>0</v>
      </c>
      <c r="N1739" s="162">
        <f t="shared" si="903"/>
        <v>0</v>
      </c>
      <c r="O1739" s="169"/>
      <c r="P1739" s="74">
        <f t="shared" si="924"/>
        <v>0</v>
      </c>
      <c r="Q1739" s="162"/>
      <c r="R1739" s="162" t="str">
        <f t="shared" si="904"/>
        <v>введи курс</v>
      </c>
      <c r="S1739" s="196">
        <f t="shared" si="905"/>
        <v>0</v>
      </c>
      <c r="T1739" s="192">
        <f t="shared" si="906"/>
        <v>0</v>
      </c>
      <c r="U1739" s="76">
        <f t="shared" si="907"/>
        <v>0</v>
      </c>
      <c r="V1739" s="123">
        <f t="shared" si="908"/>
        <v>0</v>
      </c>
      <c r="W1739" s="191"/>
      <c r="X1739" s="170"/>
      <c r="Y1739" s="74">
        <f t="shared" si="893"/>
        <v>0</v>
      </c>
      <c r="Z1739" s="188"/>
      <c r="AA1739" s="130">
        <f t="shared" si="909"/>
        <v>0</v>
      </c>
      <c r="AB1739" s="74">
        <f t="shared" si="910"/>
        <v>0</v>
      </c>
      <c r="AC1739" s="356"/>
      <c r="AD1739" s="130" cm="1">
        <f t="array" ref="AD1739">IFERROR(ROUND((_xlfn.IFS(offer_sale_type="поставка",AB1739,offer_sale_type="транзит",S1739)*(1+AC1739))/E1739,2),0)</f>
        <v>0</v>
      </c>
      <c r="AE1739" s="74">
        <f t="shared" si="911"/>
        <v>0</v>
      </c>
      <c r="AF1739" s="123" cm="1">
        <f t="array" ref="AF1739">IFERROR(ROUND(_xlfn.IFS(offer_sale_type="поставка",AB1739,offer_sale_type="транзит",S1739)*AC1739,2),0)</f>
        <v>0</v>
      </c>
      <c r="AG1739" s="130">
        <f t="shared" si="894"/>
        <v>0</v>
      </c>
      <c r="AH1739" s="74">
        <f t="shared" si="895"/>
        <v>0</v>
      </c>
      <c r="AI1739" s="123">
        <f t="shared" si="896"/>
        <v>0</v>
      </c>
      <c r="AJ1739" s="118">
        <f t="shared" si="912"/>
        <v>0</v>
      </c>
      <c r="AK1739" s="74">
        <f t="shared" si="913"/>
        <v>0</v>
      </c>
      <c r="AL1739" s="174">
        <f t="shared" si="914"/>
        <v>0</v>
      </c>
      <c r="AM1739" s="175">
        <f t="shared" si="897"/>
        <v>0</v>
      </c>
      <c r="AN1739" s="130">
        <f t="shared" si="915"/>
        <v>0</v>
      </c>
      <c r="AO1739" s="74">
        <f t="shared" si="898"/>
        <v>0</v>
      </c>
      <c r="AP1739" s="123">
        <f t="shared" si="916"/>
        <v>0</v>
      </c>
      <c r="AQ1739" s="118">
        <f t="shared" si="899"/>
        <v>0</v>
      </c>
      <c r="AR1739" s="82" t="str">
        <f t="shared" si="917"/>
        <v>https://www.alta.ru/tnved/code//</v>
      </c>
      <c r="AS1739" s="157"/>
      <c r="AT1739" s="162"/>
      <c r="AU1739" s="74">
        <f t="shared" si="900"/>
        <v>0</v>
      </c>
      <c r="AV1739" s="157"/>
      <c r="AW1739" s="75">
        <f>_xlfn.IFNA(VLOOKUP(L1739,list_vat[],3,FALSE),0)</f>
        <v>0</v>
      </c>
      <c r="AX1739" s="74">
        <f t="shared" si="918"/>
        <v>0</v>
      </c>
      <c r="AY1739" s="74">
        <f t="shared" si="919"/>
        <v>0</v>
      </c>
      <c r="AZ1739" s="130">
        <f t="shared" si="920"/>
        <v>0</v>
      </c>
      <c r="BA1739" s="74">
        <f t="shared" si="901"/>
        <v>0</v>
      </c>
      <c r="BB1739" s="193">
        <f t="shared" si="921"/>
        <v>0</v>
      </c>
      <c r="BC1739" s="102">
        <f t="shared" si="922"/>
        <v>0</v>
      </c>
      <c r="BD1739" s="102">
        <f t="shared" si="923"/>
        <v>0</v>
      </c>
      <c r="BE1739" s="413" t="s">
        <v>69</v>
      </c>
    </row>
    <row r="1740" spans="1:57" s="65" customFormat="1" ht="12" customHeight="1" x14ac:dyDescent="0.2">
      <c r="A1740" s="43">
        <v>1725</v>
      </c>
      <c r="B1740" s="166"/>
      <c r="C1740" s="166"/>
      <c r="D1740" s="166"/>
      <c r="E1740" s="162"/>
      <c r="F1740" s="166"/>
      <c r="G1740" s="162"/>
      <c r="H1740" s="162"/>
      <c r="I1740" s="189">
        <f t="shared" si="902"/>
        <v>0</v>
      </c>
      <c r="J1740" s="195"/>
      <c r="K1740" s="162"/>
      <c r="L1740" s="168"/>
      <c r="M1740" s="75">
        <f>_xlfn.XLOOKUP(L1740,list_vat[Страна],list_vat[Ставка НДС %],0,0)</f>
        <v>0</v>
      </c>
      <c r="N1740" s="162">
        <f t="shared" si="903"/>
        <v>0</v>
      </c>
      <c r="O1740" s="169"/>
      <c r="P1740" s="74">
        <f t="shared" si="924"/>
        <v>0</v>
      </c>
      <c r="Q1740" s="162"/>
      <c r="R1740" s="162" t="str">
        <f t="shared" si="904"/>
        <v>введи курс</v>
      </c>
      <c r="S1740" s="196">
        <f t="shared" si="905"/>
        <v>0</v>
      </c>
      <c r="T1740" s="192">
        <f t="shared" si="906"/>
        <v>0</v>
      </c>
      <c r="U1740" s="76">
        <f t="shared" si="907"/>
        <v>0</v>
      </c>
      <c r="V1740" s="123">
        <f t="shared" si="908"/>
        <v>0</v>
      </c>
      <c r="W1740" s="191"/>
      <c r="X1740" s="170"/>
      <c r="Y1740" s="74">
        <f t="shared" si="893"/>
        <v>0</v>
      </c>
      <c r="Z1740" s="188"/>
      <c r="AA1740" s="130">
        <f t="shared" si="909"/>
        <v>0</v>
      </c>
      <c r="AB1740" s="74">
        <f t="shared" si="910"/>
        <v>0</v>
      </c>
      <c r="AC1740" s="356"/>
      <c r="AD1740" s="130" cm="1">
        <f t="array" ref="AD1740">IFERROR(ROUND((_xlfn.IFS(offer_sale_type="поставка",AB1740,offer_sale_type="транзит",S1740)*(1+AC1740))/E1740,2),0)</f>
        <v>0</v>
      </c>
      <c r="AE1740" s="74">
        <f t="shared" si="911"/>
        <v>0</v>
      </c>
      <c r="AF1740" s="123" cm="1">
        <f t="array" ref="AF1740">IFERROR(ROUND(_xlfn.IFS(offer_sale_type="поставка",AB1740,offer_sale_type="транзит",S1740)*AC1740,2),0)</f>
        <v>0</v>
      </c>
      <c r="AG1740" s="130">
        <f t="shared" si="894"/>
        <v>0</v>
      </c>
      <c r="AH1740" s="74">
        <f t="shared" si="895"/>
        <v>0</v>
      </c>
      <c r="AI1740" s="123">
        <f t="shared" si="896"/>
        <v>0</v>
      </c>
      <c r="AJ1740" s="118">
        <f t="shared" si="912"/>
        <v>0</v>
      </c>
      <c r="AK1740" s="74">
        <f t="shared" si="913"/>
        <v>0</v>
      </c>
      <c r="AL1740" s="174">
        <f t="shared" si="914"/>
        <v>0</v>
      </c>
      <c r="AM1740" s="175">
        <f t="shared" si="897"/>
        <v>0</v>
      </c>
      <c r="AN1740" s="130">
        <f t="shared" si="915"/>
        <v>0</v>
      </c>
      <c r="AO1740" s="74">
        <f t="shared" si="898"/>
        <v>0</v>
      </c>
      <c r="AP1740" s="123">
        <f t="shared" si="916"/>
        <v>0</v>
      </c>
      <c r="AQ1740" s="118">
        <f t="shared" si="899"/>
        <v>0</v>
      </c>
      <c r="AR1740" s="82" t="str">
        <f t="shared" si="917"/>
        <v>https://www.alta.ru/tnved/code//</v>
      </c>
      <c r="AS1740" s="157"/>
      <c r="AT1740" s="162"/>
      <c r="AU1740" s="74">
        <f t="shared" si="900"/>
        <v>0</v>
      </c>
      <c r="AV1740" s="157"/>
      <c r="AW1740" s="75">
        <f>_xlfn.IFNA(VLOOKUP(L1740,list_vat[],3,FALSE),0)</f>
        <v>0</v>
      </c>
      <c r="AX1740" s="74">
        <f t="shared" si="918"/>
        <v>0</v>
      </c>
      <c r="AY1740" s="74">
        <f t="shared" si="919"/>
        <v>0</v>
      </c>
      <c r="AZ1740" s="130">
        <f t="shared" si="920"/>
        <v>0</v>
      </c>
      <c r="BA1740" s="74">
        <f t="shared" si="901"/>
        <v>0</v>
      </c>
      <c r="BB1740" s="193">
        <f t="shared" si="921"/>
        <v>0</v>
      </c>
      <c r="BC1740" s="102">
        <f t="shared" si="922"/>
        <v>0</v>
      </c>
      <c r="BD1740" s="102">
        <f t="shared" si="923"/>
        <v>0</v>
      </c>
      <c r="BE1740" s="413" t="s">
        <v>69</v>
      </c>
    </row>
    <row r="1741" spans="1:57" s="65" customFormat="1" ht="12" customHeight="1" x14ac:dyDescent="0.2">
      <c r="A1741" s="43">
        <v>1726</v>
      </c>
      <c r="B1741" s="166"/>
      <c r="C1741" s="166"/>
      <c r="D1741" s="166"/>
      <c r="E1741" s="162"/>
      <c r="F1741" s="166"/>
      <c r="G1741" s="162"/>
      <c r="H1741" s="162"/>
      <c r="I1741" s="189">
        <f t="shared" si="902"/>
        <v>0</v>
      </c>
      <c r="J1741" s="195"/>
      <c r="K1741" s="162"/>
      <c r="L1741" s="168"/>
      <c r="M1741" s="75">
        <f>_xlfn.XLOOKUP(L1741,list_vat[Страна],list_vat[Ставка НДС %],0,0)</f>
        <v>0</v>
      </c>
      <c r="N1741" s="162">
        <f t="shared" si="903"/>
        <v>0</v>
      </c>
      <c r="O1741" s="169"/>
      <c r="P1741" s="74">
        <f t="shared" si="924"/>
        <v>0</v>
      </c>
      <c r="Q1741" s="162"/>
      <c r="R1741" s="162" t="str">
        <f t="shared" si="904"/>
        <v>введи курс</v>
      </c>
      <c r="S1741" s="196">
        <f t="shared" si="905"/>
        <v>0</v>
      </c>
      <c r="T1741" s="192">
        <f t="shared" si="906"/>
        <v>0</v>
      </c>
      <c r="U1741" s="76">
        <f t="shared" si="907"/>
        <v>0</v>
      </c>
      <c r="V1741" s="123">
        <f t="shared" si="908"/>
        <v>0</v>
      </c>
      <c r="W1741" s="191"/>
      <c r="X1741" s="170"/>
      <c r="Y1741" s="74">
        <f t="shared" si="893"/>
        <v>0</v>
      </c>
      <c r="Z1741" s="188"/>
      <c r="AA1741" s="130">
        <f t="shared" si="909"/>
        <v>0</v>
      </c>
      <c r="AB1741" s="74">
        <f t="shared" si="910"/>
        <v>0</v>
      </c>
      <c r="AC1741" s="356"/>
      <c r="AD1741" s="130" cm="1">
        <f t="array" ref="AD1741">IFERROR(ROUND((_xlfn.IFS(offer_sale_type="поставка",AB1741,offer_sale_type="транзит",S1741)*(1+AC1741))/E1741,2),0)</f>
        <v>0</v>
      </c>
      <c r="AE1741" s="74">
        <f t="shared" si="911"/>
        <v>0</v>
      </c>
      <c r="AF1741" s="123" cm="1">
        <f t="array" ref="AF1741">IFERROR(ROUND(_xlfn.IFS(offer_sale_type="поставка",AB1741,offer_sale_type="транзит",S1741)*AC1741,2),0)</f>
        <v>0</v>
      </c>
      <c r="AG1741" s="130">
        <f t="shared" si="894"/>
        <v>0</v>
      </c>
      <c r="AH1741" s="74">
        <f t="shared" si="895"/>
        <v>0</v>
      </c>
      <c r="AI1741" s="123">
        <f t="shared" si="896"/>
        <v>0</v>
      </c>
      <c r="AJ1741" s="118">
        <f t="shared" si="912"/>
        <v>0</v>
      </c>
      <c r="AK1741" s="74">
        <f t="shared" si="913"/>
        <v>0</v>
      </c>
      <c r="AL1741" s="174">
        <f t="shared" si="914"/>
        <v>0</v>
      </c>
      <c r="AM1741" s="175">
        <f t="shared" si="897"/>
        <v>0</v>
      </c>
      <c r="AN1741" s="130">
        <f t="shared" si="915"/>
        <v>0</v>
      </c>
      <c r="AO1741" s="74">
        <f t="shared" si="898"/>
        <v>0</v>
      </c>
      <c r="AP1741" s="123">
        <f t="shared" si="916"/>
        <v>0</v>
      </c>
      <c r="AQ1741" s="118">
        <f t="shared" si="899"/>
        <v>0</v>
      </c>
      <c r="AR1741" s="82" t="str">
        <f t="shared" si="917"/>
        <v>https://www.alta.ru/tnved/code//</v>
      </c>
      <c r="AS1741" s="157"/>
      <c r="AT1741" s="162"/>
      <c r="AU1741" s="74">
        <f t="shared" si="900"/>
        <v>0</v>
      </c>
      <c r="AV1741" s="157"/>
      <c r="AW1741" s="75">
        <f>_xlfn.IFNA(VLOOKUP(L1741,list_vat[],3,FALSE),0)</f>
        <v>0</v>
      </c>
      <c r="AX1741" s="74">
        <f t="shared" si="918"/>
        <v>0</v>
      </c>
      <c r="AY1741" s="74">
        <f t="shared" si="919"/>
        <v>0</v>
      </c>
      <c r="AZ1741" s="130">
        <f t="shared" si="920"/>
        <v>0</v>
      </c>
      <c r="BA1741" s="74">
        <f t="shared" si="901"/>
        <v>0</v>
      </c>
      <c r="BB1741" s="193">
        <f t="shared" si="921"/>
        <v>0</v>
      </c>
      <c r="BC1741" s="102">
        <f t="shared" si="922"/>
        <v>0</v>
      </c>
      <c r="BD1741" s="102">
        <f t="shared" si="923"/>
        <v>0</v>
      </c>
      <c r="BE1741" s="413" t="s">
        <v>69</v>
      </c>
    </row>
    <row r="1742" spans="1:57" s="65" customFormat="1" ht="12" customHeight="1" x14ac:dyDescent="0.2">
      <c r="A1742" s="43">
        <v>1727</v>
      </c>
      <c r="B1742" s="166"/>
      <c r="C1742" s="166"/>
      <c r="D1742" s="166"/>
      <c r="E1742" s="162"/>
      <c r="F1742" s="166"/>
      <c r="G1742" s="162"/>
      <c r="H1742" s="162"/>
      <c r="I1742" s="189">
        <f t="shared" si="902"/>
        <v>0</v>
      </c>
      <c r="J1742" s="195"/>
      <c r="K1742" s="162"/>
      <c r="L1742" s="168"/>
      <c r="M1742" s="75">
        <f>_xlfn.XLOOKUP(L1742,list_vat[Страна],list_vat[Ставка НДС %],0,0)</f>
        <v>0</v>
      </c>
      <c r="N1742" s="162">
        <f t="shared" si="903"/>
        <v>0</v>
      </c>
      <c r="O1742" s="169"/>
      <c r="P1742" s="74">
        <f t="shared" si="924"/>
        <v>0</v>
      </c>
      <c r="Q1742" s="162"/>
      <c r="R1742" s="162" t="str">
        <f t="shared" si="904"/>
        <v>введи курс</v>
      </c>
      <c r="S1742" s="196">
        <f t="shared" si="905"/>
        <v>0</v>
      </c>
      <c r="T1742" s="192">
        <f t="shared" si="906"/>
        <v>0</v>
      </c>
      <c r="U1742" s="76">
        <f t="shared" si="907"/>
        <v>0</v>
      </c>
      <c r="V1742" s="123">
        <f t="shared" si="908"/>
        <v>0</v>
      </c>
      <c r="W1742" s="191"/>
      <c r="X1742" s="170"/>
      <c r="Y1742" s="74">
        <f t="shared" si="893"/>
        <v>0</v>
      </c>
      <c r="Z1742" s="188"/>
      <c r="AA1742" s="130">
        <f t="shared" si="909"/>
        <v>0</v>
      </c>
      <c r="AB1742" s="74">
        <f t="shared" si="910"/>
        <v>0</v>
      </c>
      <c r="AC1742" s="356"/>
      <c r="AD1742" s="130" cm="1">
        <f t="array" ref="AD1742">IFERROR(ROUND((_xlfn.IFS(offer_sale_type="поставка",AB1742,offer_sale_type="транзит",S1742)*(1+AC1742))/E1742,2),0)</f>
        <v>0</v>
      </c>
      <c r="AE1742" s="74">
        <f t="shared" si="911"/>
        <v>0</v>
      </c>
      <c r="AF1742" s="123" cm="1">
        <f t="array" ref="AF1742">IFERROR(ROUND(_xlfn.IFS(offer_sale_type="поставка",AB1742,offer_sale_type="транзит",S1742)*AC1742,2),0)</f>
        <v>0</v>
      </c>
      <c r="AG1742" s="130">
        <f t="shared" si="894"/>
        <v>0</v>
      </c>
      <c r="AH1742" s="74">
        <f t="shared" si="895"/>
        <v>0</v>
      </c>
      <c r="AI1742" s="123">
        <f t="shared" si="896"/>
        <v>0</v>
      </c>
      <c r="AJ1742" s="118">
        <f t="shared" si="912"/>
        <v>0</v>
      </c>
      <c r="AK1742" s="74">
        <f t="shared" si="913"/>
        <v>0</v>
      </c>
      <c r="AL1742" s="174">
        <f t="shared" si="914"/>
        <v>0</v>
      </c>
      <c r="AM1742" s="175">
        <f t="shared" si="897"/>
        <v>0</v>
      </c>
      <c r="AN1742" s="130">
        <f t="shared" si="915"/>
        <v>0</v>
      </c>
      <c r="AO1742" s="74">
        <f t="shared" si="898"/>
        <v>0</v>
      </c>
      <c r="AP1742" s="123">
        <f t="shared" si="916"/>
        <v>0</v>
      </c>
      <c r="AQ1742" s="118">
        <f t="shared" si="899"/>
        <v>0</v>
      </c>
      <c r="AR1742" s="82" t="str">
        <f t="shared" si="917"/>
        <v>https://www.alta.ru/tnved/code//</v>
      </c>
      <c r="AS1742" s="157"/>
      <c r="AT1742" s="162"/>
      <c r="AU1742" s="74">
        <f t="shared" si="900"/>
        <v>0</v>
      </c>
      <c r="AV1742" s="157"/>
      <c r="AW1742" s="75">
        <f>_xlfn.IFNA(VLOOKUP(L1742,list_vat[],3,FALSE),0)</f>
        <v>0</v>
      </c>
      <c r="AX1742" s="74">
        <f t="shared" si="918"/>
        <v>0</v>
      </c>
      <c r="AY1742" s="74">
        <f t="shared" si="919"/>
        <v>0</v>
      </c>
      <c r="AZ1742" s="130">
        <f t="shared" si="920"/>
        <v>0</v>
      </c>
      <c r="BA1742" s="74">
        <f t="shared" si="901"/>
        <v>0</v>
      </c>
      <c r="BB1742" s="193">
        <f t="shared" si="921"/>
        <v>0</v>
      </c>
      <c r="BC1742" s="102">
        <f t="shared" si="922"/>
        <v>0</v>
      </c>
      <c r="BD1742" s="102">
        <f t="shared" si="923"/>
        <v>0</v>
      </c>
      <c r="BE1742" s="413" t="s">
        <v>69</v>
      </c>
    </row>
    <row r="1743" spans="1:57" s="65" customFormat="1" ht="12" customHeight="1" x14ac:dyDescent="0.2">
      <c r="A1743" s="43">
        <v>1728</v>
      </c>
      <c r="B1743" s="166"/>
      <c r="C1743" s="166"/>
      <c r="D1743" s="166"/>
      <c r="E1743" s="162"/>
      <c r="F1743" s="166"/>
      <c r="G1743" s="162"/>
      <c r="H1743" s="162"/>
      <c r="I1743" s="189">
        <f t="shared" si="902"/>
        <v>0</v>
      </c>
      <c r="J1743" s="195"/>
      <c r="K1743" s="162"/>
      <c r="L1743" s="168"/>
      <c r="M1743" s="75">
        <f>_xlfn.XLOOKUP(L1743,list_vat[Страна],list_vat[Ставка НДС %],0,0)</f>
        <v>0</v>
      </c>
      <c r="N1743" s="162">
        <f t="shared" si="903"/>
        <v>0</v>
      </c>
      <c r="O1743" s="169"/>
      <c r="P1743" s="74">
        <f t="shared" si="924"/>
        <v>0</v>
      </c>
      <c r="Q1743" s="162"/>
      <c r="R1743" s="162" t="str">
        <f t="shared" si="904"/>
        <v>введи курс</v>
      </c>
      <c r="S1743" s="196">
        <f t="shared" si="905"/>
        <v>0</v>
      </c>
      <c r="T1743" s="192">
        <f t="shared" si="906"/>
        <v>0</v>
      </c>
      <c r="U1743" s="76">
        <f t="shared" si="907"/>
        <v>0</v>
      </c>
      <c r="V1743" s="123">
        <f t="shared" si="908"/>
        <v>0</v>
      </c>
      <c r="W1743" s="191"/>
      <c r="X1743" s="170"/>
      <c r="Y1743" s="74">
        <f t="shared" si="893"/>
        <v>0</v>
      </c>
      <c r="Z1743" s="188"/>
      <c r="AA1743" s="130">
        <f t="shared" si="909"/>
        <v>0</v>
      </c>
      <c r="AB1743" s="74">
        <f t="shared" si="910"/>
        <v>0</v>
      </c>
      <c r="AC1743" s="356"/>
      <c r="AD1743" s="130" cm="1">
        <f t="array" ref="AD1743">IFERROR(ROUND((_xlfn.IFS(offer_sale_type="поставка",AB1743,offer_sale_type="транзит",S1743)*(1+AC1743))/E1743,2),0)</f>
        <v>0</v>
      </c>
      <c r="AE1743" s="74">
        <f t="shared" si="911"/>
        <v>0</v>
      </c>
      <c r="AF1743" s="123" cm="1">
        <f t="array" ref="AF1743">IFERROR(ROUND(_xlfn.IFS(offer_sale_type="поставка",AB1743,offer_sale_type="транзит",S1743)*AC1743,2),0)</f>
        <v>0</v>
      </c>
      <c r="AG1743" s="130">
        <f t="shared" si="894"/>
        <v>0</v>
      </c>
      <c r="AH1743" s="74">
        <f t="shared" si="895"/>
        <v>0</v>
      </c>
      <c r="AI1743" s="123">
        <f t="shared" si="896"/>
        <v>0</v>
      </c>
      <c r="AJ1743" s="118">
        <f t="shared" si="912"/>
        <v>0</v>
      </c>
      <c r="AK1743" s="74">
        <f t="shared" si="913"/>
        <v>0</v>
      </c>
      <c r="AL1743" s="174">
        <f t="shared" si="914"/>
        <v>0</v>
      </c>
      <c r="AM1743" s="175">
        <f t="shared" si="897"/>
        <v>0</v>
      </c>
      <c r="AN1743" s="130">
        <f t="shared" si="915"/>
        <v>0</v>
      </c>
      <c r="AO1743" s="74">
        <f t="shared" si="898"/>
        <v>0</v>
      </c>
      <c r="AP1743" s="123">
        <f t="shared" si="916"/>
        <v>0</v>
      </c>
      <c r="AQ1743" s="118">
        <f t="shared" si="899"/>
        <v>0</v>
      </c>
      <c r="AR1743" s="82" t="str">
        <f t="shared" si="917"/>
        <v>https://www.alta.ru/tnved/code//</v>
      </c>
      <c r="AS1743" s="157"/>
      <c r="AT1743" s="162"/>
      <c r="AU1743" s="74">
        <f t="shared" si="900"/>
        <v>0</v>
      </c>
      <c r="AV1743" s="157"/>
      <c r="AW1743" s="75">
        <f>_xlfn.IFNA(VLOOKUP(L1743,list_vat[],3,FALSE),0)</f>
        <v>0</v>
      </c>
      <c r="AX1743" s="74">
        <f t="shared" si="918"/>
        <v>0</v>
      </c>
      <c r="AY1743" s="74">
        <f t="shared" si="919"/>
        <v>0</v>
      </c>
      <c r="AZ1743" s="130">
        <f t="shared" si="920"/>
        <v>0</v>
      </c>
      <c r="BA1743" s="74">
        <f t="shared" si="901"/>
        <v>0</v>
      </c>
      <c r="BB1743" s="193">
        <f t="shared" si="921"/>
        <v>0</v>
      </c>
      <c r="BC1743" s="102">
        <f t="shared" si="922"/>
        <v>0</v>
      </c>
      <c r="BD1743" s="102">
        <f t="shared" si="923"/>
        <v>0</v>
      </c>
      <c r="BE1743" s="413" t="s">
        <v>69</v>
      </c>
    </row>
    <row r="1744" spans="1:57" s="65" customFormat="1" ht="12" customHeight="1" x14ac:dyDescent="0.2">
      <c r="A1744" s="43">
        <v>1729</v>
      </c>
      <c r="B1744" s="166"/>
      <c r="C1744" s="166"/>
      <c r="D1744" s="166"/>
      <c r="E1744" s="162"/>
      <c r="F1744" s="166"/>
      <c r="G1744" s="162"/>
      <c r="H1744" s="162"/>
      <c r="I1744" s="189">
        <f t="shared" si="902"/>
        <v>0</v>
      </c>
      <c r="J1744" s="195"/>
      <c r="K1744" s="162"/>
      <c r="L1744" s="168"/>
      <c r="M1744" s="75">
        <f>_xlfn.XLOOKUP(L1744,list_vat[Страна],list_vat[Ставка НДС %],0,0)</f>
        <v>0</v>
      </c>
      <c r="N1744" s="162">
        <f t="shared" si="903"/>
        <v>0</v>
      </c>
      <c r="O1744" s="169"/>
      <c r="P1744" s="74">
        <f t="shared" si="924"/>
        <v>0</v>
      </c>
      <c r="Q1744" s="162"/>
      <c r="R1744" s="162" t="str">
        <f t="shared" si="904"/>
        <v>введи курс</v>
      </c>
      <c r="S1744" s="196">
        <f t="shared" si="905"/>
        <v>0</v>
      </c>
      <c r="T1744" s="192">
        <f t="shared" si="906"/>
        <v>0</v>
      </c>
      <c r="U1744" s="76">
        <f t="shared" si="907"/>
        <v>0</v>
      </c>
      <c r="V1744" s="123">
        <f t="shared" si="908"/>
        <v>0</v>
      </c>
      <c r="W1744" s="191"/>
      <c r="X1744" s="170"/>
      <c r="Y1744" s="74">
        <f t="shared" ref="Y1744:Y1807" si="925">ROUND(IF(offer_incoterms="DDP",X1744*(S1744+T1744),0),2)</f>
        <v>0</v>
      </c>
      <c r="Z1744" s="188"/>
      <c r="AA1744" s="130">
        <f t="shared" si="909"/>
        <v>0</v>
      </c>
      <c r="AB1744" s="74">
        <f t="shared" si="910"/>
        <v>0</v>
      </c>
      <c r="AC1744" s="356"/>
      <c r="AD1744" s="130" cm="1">
        <f t="array" ref="AD1744">IFERROR(ROUND((_xlfn.IFS(offer_sale_type="поставка",AB1744,offer_sale_type="транзит",S1744)*(1+AC1744))/E1744,2),0)</f>
        <v>0</v>
      </c>
      <c r="AE1744" s="74">
        <f t="shared" si="911"/>
        <v>0</v>
      </c>
      <c r="AF1744" s="123" cm="1">
        <f t="array" ref="AF1744">IFERROR(ROUND(_xlfn.IFS(offer_sale_type="поставка",AB1744,offer_sale_type="транзит",S1744)*AC1744,2),0)</f>
        <v>0</v>
      </c>
      <c r="AG1744" s="130">
        <f t="shared" ref="AG1744:AG1807" si="926">$BD1744*VLOOKUP($AG$3,$AF$4:$AG$7,2,FALSE)</f>
        <v>0</v>
      </c>
      <c r="AH1744" s="74">
        <f t="shared" ref="AH1744:AH1807" si="927">SUM(AE1744,AG1744,AI1744)*rate_forex_risk</f>
        <v>0</v>
      </c>
      <c r="AI1744" s="123">
        <f t="shared" ref="AI1744:AI1807" si="928">IF(OR(seller_region="TR",offer_sale_type="экспорт"),0,rate_fin_comm)*SUM(AZ1744,AZ1744*AW1744,T1744)</f>
        <v>0</v>
      </c>
      <c r="AJ1744" s="118">
        <f t="shared" si="912"/>
        <v>0</v>
      </c>
      <c r="AK1744" s="74">
        <f t="shared" si="913"/>
        <v>0</v>
      </c>
      <c r="AL1744" s="174">
        <f t="shared" si="914"/>
        <v>0</v>
      </c>
      <c r="AM1744" s="175">
        <f t="shared" ref="AM1744:AM1807" si="929">ROUND(AJ1744*(1+IF(offer_incoterms="DDP",rate_vatRu,0)),2)</f>
        <v>0</v>
      </c>
      <c r="AN1744" s="130">
        <f t="shared" si="915"/>
        <v>0</v>
      </c>
      <c r="AO1744" s="74">
        <f t="shared" ref="AO1744:AO1807" si="930">SUM(AY1744,Y1744:Z1744,T1744)*IF(AND(offer_incoterms="DDP",offer_sale_type&lt;&gt;"экспорт"),rate_vatRu,0)</f>
        <v>0</v>
      </c>
      <c r="AP1744" s="123">
        <f t="shared" si="916"/>
        <v>0</v>
      </c>
      <c r="AQ1744" s="118">
        <f t="shared" ref="AQ1744:AQ1807" si="931">IF(offer_sale_type="транзит",SUM(AF1744:AI1744,BA1744,BB1744),0)</f>
        <v>0</v>
      </c>
      <c r="AR1744" s="82" t="str">
        <f t="shared" si="917"/>
        <v>https://www.alta.ru/tnved/code//</v>
      </c>
      <c r="AS1744" s="157"/>
      <c r="AT1744" s="162"/>
      <c r="AU1744" s="74">
        <f t="shared" ref="AU1744:AU1807" si="932">IF(ISBLANK(AT1744),0,AJ1744-AT1744)</f>
        <v>0</v>
      </c>
      <c r="AV1744" s="157"/>
      <c r="AW1744" s="75">
        <f>_xlfn.IFNA(VLOOKUP(L1744,list_vat[],3,FALSE),0)</f>
        <v>0</v>
      </c>
      <c r="AX1744" s="74">
        <f t="shared" si="918"/>
        <v>0</v>
      </c>
      <c r="AY1744" s="74">
        <f t="shared" si="919"/>
        <v>0</v>
      </c>
      <c r="AZ1744" s="130">
        <f t="shared" si="920"/>
        <v>0</v>
      </c>
      <c r="BA1744" s="74">
        <f t="shared" ref="BA1744:BA1807" si="933">cost_fin_total*$BD1744</f>
        <v>0</v>
      </c>
      <c r="BB1744" s="193">
        <f t="shared" si="921"/>
        <v>0</v>
      </c>
      <c r="BC1744" s="102">
        <f t="shared" si="922"/>
        <v>0</v>
      </c>
      <c r="BD1744" s="102">
        <f t="shared" si="923"/>
        <v>0</v>
      </c>
      <c r="BE1744" s="413" t="s">
        <v>69</v>
      </c>
    </row>
    <row r="1745" spans="1:57" s="65" customFormat="1" ht="12" customHeight="1" x14ac:dyDescent="0.2">
      <c r="A1745" s="43">
        <v>1730</v>
      </c>
      <c r="B1745" s="166"/>
      <c r="C1745" s="166"/>
      <c r="D1745" s="166"/>
      <c r="E1745" s="162"/>
      <c r="F1745" s="166"/>
      <c r="G1745" s="162"/>
      <c r="H1745" s="162"/>
      <c r="I1745" s="189">
        <f t="shared" ref="I1745:I1808" si="934">E1745*G1745</f>
        <v>0</v>
      </c>
      <c r="J1745" s="195"/>
      <c r="K1745" s="162"/>
      <c r="L1745" s="168"/>
      <c r="M1745" s="75">
        <f>_xlfn.XLOOKUP(L1745,list_vat[Страна],list_vat[Ставка НДС %],0,0)</f>
        <v>0</v>
      </c>
      <c r="N1745" s="162">
        <f t="shared" ref="N1745:N1808" si="935">IFERROR(IF(L1745="Китай",K1745,K1745/(1+M1745)),0)</f>
        <v>0</v>
      </c>
      <c r="O1745" s="169"/>
      <c r="P1745" s="74">
        <f t="shared" si="924"/>
        <v>0</v>
      </c>
      <c r="Q1745" s="162"/>
      <c r="R1745" s="162" t="str">
        <f t="shared" ref="R1745:R1808" si="936">IF(ISBLANK(Q1745),"введи курс",P1745/Q1745)</f>
        <v>введи курс</v>
      </c>
      <c r="S1745" s="196">
        <f t="shared" ref="S1745:S1808" si="937">IF(AND(ISNUMBER(E1745),ISNUMBER(Q1745)),E1745*R1745,0)</f>
        <v>0</v>
      </c>
      <c r="T1745" s="192">
        <f t="shared" ref="T1745:T1808" si="938">$BC1745*V$11</f>
        <v>0</v>
      </c>
      <c r="U1745" s="76">
        <f t="shared" ref="U1745:U1808" si="939">$BC1745*W$11</f>
        <v>0</v>
      </c>
      <c r="V1745" s="123">
        <f t="shared" ref="V1745:V1808" si="940">+SUM(T1745:U1745)</f>
        <v>0</v>
      </c>
      <c r="W1745" s="191"/>
      <c r="X1745" s="170"/>
      <c r="Y1745" s="74">
        <f t="shared" si="925"/>
        <v>0</v>
      </c>
      <c r="Z1745" s="188"/>
      <c r="AA1745" s="130">
        <f t="shared" ref="AA1745:AA1808" si="941">IFERROR(AB1745/E1745,0)</f>
        <v>0</v>
      </c>
      <c r="AB1745" s="74">
        <f t="shared" ref="AB1745:AB1808" si="942">ROUND(SUM(S1745,V1745,Y1745:Z1745,BA1745:BB1745),2)</f>
        <v>0</v>
      </c>
      <c r="AC1745" s="356"/>
      <c r="AD1745" s="130" cm="1">
        <f t="array" ref="AD1745">IFERROR(ROUND((_xlfn.IFS(offer_sale_type="поставка",AB1745,offer_sale_type="транзит",S1745)*(1+AC1745))/E1745,2),0)</f>
        <v>0</v>
      </c>
      <c r="AE1745" s="74">
        <f t="shared" ref="AE1745:AE1808" si="943">AD1745*E1745</f>
        <v>0</v>
      </c>
      <c r="AF1745" s="123" cm="1">
        <f t="array" ref="AF1745">IFERROR(ROUND(_xlfn.IFS(offer_sale_type="поставка",AB1745,offer_sale_type="транзит",S1745)*AC1745,2),0)</f>
        <v>0</v>
      </c>
      <c r="AG1745" s="130">
        <f t="shared" si="926"/>
        <v>0</v>
      </c>
      <c r="AH1745" s="74">
        <f t="shared" si="927"/>
        <v>0</v>
      </c>
      <c r="AI1745" s="123">
        <f t="shared" si="928"/>
        <v>0</v>
      </c>
      <c r="AJ1745" s="118">
        <f t="shared" ref="AJ1745:AJ1808" si="944">IFERROR(ROUND(SUM(AB1745,AF1745:AI1745)/E1745,2),0)</f>
        <v>0</v>
      </c>
      <c r="AK1745" s="74">
        <f t="shared" ref="AK1745:AK1808" si="945">AJ1745*E1745</f>
        <v>0</v>
      </c>
      <c r="AL1745" s="174">
        <f t="shared" ref="AL1745:AL1808" si="946">ROUND(IFERROR(AM1745*E1745,0),2)</f>
        <v>0</v>
      </c>
      <c r="AM1745" s="175">
        <f t="shared" si="929"/>
        <v>0</v>
      </c>
      <c r="AN1745" s="130">
        <f t="shared" ref="AN1745:AN1808" si="947">AL1745-AK1745</f>
        <v>0</v>
      </c>
      <c r="AO1745" s="74">
        <f t="shared" si="930"/>
        <v>0</v>
      </c>
      <c r="AP1745" s="123">
        <f t="shared" ref="AP1745:AP1808" si="948">AN1745-AO1745</f>
        <v>0</v>
      </c>
      <c r="AQ1745" s="118">
        <f t="shared" si="931"/>
        <v>0</v>
      </c>
      <c r="AR1745" s="82" t="str">
        <f t="shared" ref="AR1745:AR1808" si="949">HYPERLINK("https://www.alta.ru/tnved/code/")&amp;W1745&amp;"/"</f>
        <v>https://www.alta.ru/tnved/code//</v>
      </c>
      <c r="AS1745" s="157"/>
      <c r="AT1745" s="162"/>
      <c r="AU1745" s="74">
        <f t="shared" si="932"/>
        <v>0</v>
      </c>
      <c r="AV1745" s="157"/>
      <c r="AW1745" s="75">
        <f>_xlfn.IFNA(VLOOKUP(L1745,list_vat[],3,FALSE),0)</f>
        <v>0</v>
      </c>
      <c r="AX1745" s="74">
        <f t="shared" ref="AX1745:AX1808" si="950">IFERROR(ROUND(S1745*(1+AW1745)/E1745,2),0)</f>
        <v>0</v>
      </c>
      <c r="AY1745" s="74">
        <f t="shared" ref="AY1745:AY1808" si="951">E1745*AX1745</f>
        <v>0</v>
      </c>
      <c r="AZ1745" s="130">
        <f t="shared" ref="AZ1745:AZ1808" si="952">S1745*(1+M1745)</f>
        <v>0</v>
      </c>
      <c r="BA1745" s="74">
        <f t="shared" si="933"/>
        <v>0</v>
      </c>
      <c r="BB1745" s="193">
        <f t="shared" ref="BB1745:BB1808" si="953">credit_sales_interest*BD1745</f>
        <v>0</v>
      </c>
      <c r="BC1745" s="102">
        <f t="shared" ref="BC1745:BC1808" si="954">IFERROR(IF($I$13&gt;0,$I1745/$I$13,$S1745/$S$13),0)</f>
        <v>0</v>
      </c>
      <c r="BD1745" s="102">
        <f t="shared" ref="BD1745:BD1808" si="955">IFERROR($S1745/$S$13,0)</f>
        <v>0</v>
      </c>
      <c r="BE1745" s="413" t="s">
        <v>69</v>
      </c>
    </row>
    <row r="1746" spans="1:57" s="65" customFormat="1" ht="12" customHeight="1" x14ac:dyDescent="0.2">
      <c r="A1746" s="43">
        <v>1731</v>
      </c>
      <c r="B1746" s="166"/>
      <c r="C1746" s="166"/>
      <c r="D1746" s="166"/>
      <c r="E1746" s="162"/>
      <c r="F1746" s="166"/>
      <c r="G1746" s="162"/>
      <c r="H1746" s="162"/>
      <c r="I1746" s="189">
        <f t="shared" si="934"/>
        <v>0</v>
      </c>
      <c r="J1746" s="195"/>
      <c r="K1746" s="162"/>
      <c r="L1746" s="168"/>
      <c r="M1746" s="75">
        <f>_xlfn.XLOOKUP(L1746,list_vat[Страна],list_vat[Ставка НДС %],0,0)</f>
        <v>0</v>
      </c>
      <c r="N1746" s="162">
        <f t="shared" si="935"/>
        <v>0</v>
      </c>
      <c r="O1746" s="169"/>
      <c r="P1746" s="74">
        <f t="shared" ref="P1746:P1809" si="956">N1746*(1-O1746)</f>
        <v>0</v>
      </c>
      <c r="Q1746" s="162"/>
      <c r="R1746" s="162" t="str">
        <f t="shared" si="936"/>
        <v>введи курс</v>
      </c>
      <c r="S1746" s="196">
        <f t="shared" si="937"/>
        <v>0</v>
      </c>
      <c r="T1746" s="192">
        <f t="shared" si="938"/>
        <v>0</v>
      </c>
      <c r="U1746" s="76">
        <f t="shared" si="939"/>
        <v>0</v>
      </c>
      <c r="V1746" s="123">
        <f t="shared" si="940"/>
        <v>0</v>
      </c>
      <c r="W1746" s="191"/>
      <c r="X1746" s="170"/>
      <c r="Y1746" s="74">
        <f t="shared" si="925"/>
        <v>0</v>
      </c>
      <c r="Z1746" s="188"/>
      <c r="AA1746" s="130">
        <f t="shared" si="941"/>
        <v>0</v>
      </c>
      <c r="AB1746" s="74">
        <f t="shared" si="942"/>
        <v>0</v>
      </c>
      <c r="AC1746" s="356"/>
      <c r="AD1746" s="130" cm="1">
        <f t="array" ref="AD1746">IFERROR(ROUND((_xlfn.IFS(offer_sale_type="поставка",AB1746,offer_sale_type="транзит",S1746)*(1+AC1746))/E1746,2),0)</f>
        <v>0</v>
      </c>
      <c r="AE1746" s="74">
        <f t="shared" si="943"/>
        <v>0</v>
      </c>
      <c r="AF1746" s="123" cm="1">
        <f t="array" ref="AF1746">IFERROR(ROUND(_xlfn.IFS(offer_sale_type="поставка",AB1746,offer_sale_type="транзит",S1746)*AC1746,2),0)</f>
        <v>0</v>
      </c>
      <c r="AG1746" s="130">
        <f t="shared" si="926"/>
        <v>0</v>
      </c>
      <c r="AH1746" s="74">
        <f t="shared" si="927"/>
        <v>0</v>
      </c>
      <c r="AI1746" s="123">
        <f t="shared" si="928"/>
        <v>0</v>
      </c>
      <c r="AJ1746" s="118">
        <f t="shared" si="944"/>
        <v>0</v>
      </c>
      <c r="AK1746" s="74">
        <f t="shared" si="945"/>
        <v>0</v>
      </c>
      <c r="AL1746" s="174">
        <f t="shared" si="946"/>
        <v>0</v>
      </c>
      <c r="AM1746" s="175">
        <f t="shared" si="929"/>
        <v>0</v>
      </c>
      <c r="AN1746" s="130">
        <f t="shared" si="947"/>
        <v>0</v>
      </c>
      <c r="AO1746" s="74">
        <f t="shared" si="930"/>
        <v>0</v>
      </c>
      <c r="AP1746" s="123">
        <f t="shared" si="948"/>
        <v>0</v>
      </c>
      <c r="AQ1746" s="118">
        <f t="shared" si="931"/>
        <v>0</v>
      </c>
      <c r="AR1746" s="82" t="str">
        <f t="shared" si="949"/>
        <v>https://www.alta.ru/tnved/code//</v>
      </c>
      <c r="AS1746" s="157"/>
      <c r="AT1746" s="162"/>
      <c r="AU1746" s="74">
        <f t="shared" si="932"/>
        <v>0</v>
      </c>
      <c r="AV1746" s="157"/>
      <c r="AW1746" s="75">
        <f>_xlfn.IFNA(VLOOKUP(L1746,list_vat[],3,FALSE),0)</f>
        <v>0</v>
      </c>
      <c r="AX1746" s="74">
        <f t="shared" si="950"/>
        <v>0</v>
      </c>
      <c r="AY1746" s="74">
        <f t="shared" si="951"/>
        <v>0</v>
      </c>
      <c r="AZ1746" s="130">
        <f t="shared" si="952"/>
        <v>0</v>
      </c>
      <c r="BA1746" s="74">
        <f t="shared" si="933"/>
        <v>0</v>
      </c>
      <c r="BB1746" s="193">
        <f t="shared" si="953"/>
        <v>0</v>
      </c>
      <c r="BC1746" s="102">
        <f t="shared" si="954"/>
        <v>0</v>
      </c>
      <c r="BD1746" s="102">
        <f t="shared" si="955"/>
        <v>0</v>
      </c>
      <c r="BE1746" s="413" t="s">
        <v>69</v>
      </c>
    </row>
    <row r="1747" spans="1:57" s="65" customFormat="1" ht="12" customHeight="1" x14ac:dyDescent="0.2">
      <c r="A1747" s="43">
        <v>1732</v>
      </c>
      <c r="B1747" s="166"/>
      <c r="C1747" s="166"/>
      <c r="D1747" s="166"/>
      <c r="E1747" s="162"/>
      <c r="F1747" s="166"/>
      <c r="G1747" s="162"/>
      <c r="H1747" s="162"/>
      <c r="I1747" s="189">
        <f t="shared" si="934"/>
        <v>0</v>
      </c>
      <c r="J1747" s="195"/>
      <c r="K1747" s="162"/>
      <c r="L1747" s="168"/>
      <c r="M1747" s="75">
        <f>_xlfn.XLOOKUP(L1747,list_vat[Страна],list_vat[Ставка НДС %],0,0)</f>
        <v>0</v>
      </c>
      <c r="N1747" s="162">
        <f t="shared" si="935"/>
        <v>0</v>
      </c>
      <c r="O1747" s="169"/>
      <c r="P1747" s="74">
        <f t="shared" si="956"/>
        <v>0</v>
      </c>
      <c r="Q1747" s="162"/>
      <c r="R1747" s="162" t="str">
        <f t="shared" si="936"/>
        <v>введи курс</v>
      </c>
      <c r="S1747" s="196">
        <f t="shared" si="937"/>
        <v>0</v>
      </c>
      <c r="T1747" s="192">
        <f t="shared" si="938"/>
        <v>0</v>
      </c>
      <c r="U1747" s="76">
        <f t="shared" si="939"/>
        <v>0</v>
      </c>
      <c r="V1747" s="123">
        <f t="shared" si="940"/>
        <v>0</v>
      </c>
      <c r="W1747" s="191"/>
      <c r="X1747" s="170"/>
      <c r="Y1747" s="74">
        <f t="shared" si="925"/>
        <v>0</v>
      </c>
      <c r="Z1747" s="188"/>
      <c r="AA1747" s="130">
        <f t="shared" si="941"/>
        <v>0</v>
      </c>
      <c r="AB1747" s="74">
        <f t="shared" si="942"/>
        <v>0</v>
      </c>
      <c r="AC1747" s="356"/>
      <c r="AD1747" s="130" cm="1">
        <f t="array" ref="AD1747">IFERROR(ROUND((_xlfn.IFS(offer_sale_type="поставка",AB1747,offer_sale_type="транзит",S1747)*(1+AC1747))/E1747,2),0)</f>
        <v>0</v>
      </c>
      <c r="AE1747" s="74">
        <f t="shared" si="943"/>
        <v>0</v>
      </c>
      <c r="AF1747" s="123" cm="1">
        <f t="array" ref="AF1747">IFERROR(ROUND(_xlfn.IFS(offer_sale_type="поставка",AB1747,offer_sale_type="транзит",S1747)*AC1747,2),0)</f>
        <v>0</v>
      </c>
      <c r="AG1747" s="130">
        <f t="shared" si="926"/>
        <v>0</v>
      </c>
      <c r="AH1747" s="74">
        <f t="shared" si="927"/>
        <v>0</v>
      </c>
      <c r="AI1747" s="123">
        <f t="shared" si="928"/>
        <v>0</v>
      </c>
      <c r="AJ1747" s="118">
        <f t="shared" si="944"/>
        <v>0</v>
      </c>
      <c r="AK1747" s="74">
        <f t="shared" si="945"/>
        <v>0</v>
      </c>
      <c r="AL1747" s="174">
        <f t="shared" si="946"/>
        <v>0</v>
      </c>
      <c r="AM1747" s="175">
        <f t="shared" si="929"/>
        <v>0</v>
      </c>
      <c r="AN1747" s="130">
        <f t="shared" si="947"/>
        <v>0</v>
      </c>
      <c r="AO1747" s="74">
        <f t="shared" si="930"/>
        <v>0</v>
      </c>
      <c r="AP1747" s="123">
        <f t="shared" si="948"/>
        <v>0</v>
      </c>
      <c r="AQ1747" s="118">
        <f t="shared" si="931"/>
        <v>0</v>
      </c>
      <c r="AR1747" s="82" t="str">
        <f t="shared" si="949"/>
        <v>https://www.alta.ru/tnved/code//</v>
      </c>
      <c r="AS1747" s="157"/>
      <c r="AT1747" s="162"/>
      <c r="AU1747" s="74">
        <f t="shared" si="932"/>
        <v>0</v>
      </c>
      <c r="AV1747" s="157"/>
      <c r="AW1747" s="75">
        <f>_xlfn.IFNA(VLOOKUP(L1747,list_vat[],3,FALSE),0)</f>
        <v>0</v>
      </c>
      <c r="AX1747" s="74">
        <f t="shared" si="950"/>
        <v>0</v>
      </c>
      <c r="AY1747" s="74">
        <f t="shared" si="951"/>
        <v>0</v>
      </c>
      <c r="AZ1747" s="130">
        <f t="shared" si="952"/>
        <v>0</v>
      </c>
      <c r="BA1747" s="74">
        <f t="shared" si="933"/>
        <v>0</v>
      </c>
      <c r="BB1747" s="193">
        <f t="shared" si="953"/>
        <v>0</v>
      </c>
      <c r="BC1747" s="102">
        <f t="shared" si="954"/>
        <v>0</v>
      </c>
      <c r="BD1747" s="102">
        <f t="shared" si="955"/>
        <v>0</v>
      </c>
      <c r="BE1747" s="413" t="s">
        <v>69</v>
      </c>
    </row>
    <row r="1748" spans="1:57" s="65" customFormat="1" ht="12" customHeight="1" x14ac:dyDescent="0.2">
      <c r="A1748" s="43">
        <v>1733</v>
      </c>
      <c r="B1748" s="166"/>
      <c r="C1748" s="166"/>
      <c r="D1748" s="166"/>
      <c r="E1748" s="162"/>
      <c r="F1748" s="166"/>
      <c r="G1748" s="162"/>
      <c r="H1748" s="162"/>
      <c r="I1748" s="189">
        <f t="shared" si="934"/>
        <v>0</v>
      </c>
      <c r="J1748" s="195"/>
      <c r="K1748" s="162"/>
      <c r="L1748" s="168"/>
      <c r="M1748" s="75">
        <f>_xlfn.XLOOKUP(L1748,list_vat[Страна],list_vat[Ставка НДС %],0,0)</f>
        <v>0</v>
      </c>
      <c r="N1748" s="162">
        <f t="shared" si="935"/>
        <v>0</v>
      </c>
      <c r="O1748" s="169"/>
      <c r="P1748" s="74">
        <f t="shared" si="956"/>
        <v>0</v>
      </c>
      <c r="Q1748" s="162"/>
      <c r="R1748" s="162" t="str">
        <f t="shared" si="936"/>
        <v>введи курс</v>
      </c>
      <c r="S1748" s="196">
        <f t="shared" si="937"/>
        <v>0</v>
      </c>
      <c r="T1748" s="192">
        <f t="shared" si="938"/>
        <v>0</v>
      </c>
      <c r="U1748" s="76">
        <f t="shared" si="939"/>
        <v>0</v>
      </c>
      <c r="V1748" s="123">
        <f t="shared" si="940"/>
        <v>0</v>
      </c>
      <c r="W1748" s="191"/>
      <c r="X1748" s="170"/>
      <c r="Y1748" s="74">
        <f t="shared" si="925"/>
        <v>0</v>
      </c>
      <c r="Z1748" s="188"/>
      <c r="AA1748" s="130">
        <f t="shared" si="941"/>
        <v>0</v>
      </c>
      <c r="AB1748" s="74">
        <f t="shared" si="942"/>
        <v>0</v>
      </c>
      <c r="AC1748" s="356"/>
      <c r="AD1748" s="130" cm="1">
        <f t="array" ref="AD1748">IFERROR(ROUND((_xlfn.IFS(offer_sale_type="поставка",AB1748,offer_sale_type="транзит",S1748)*(1+AC1748))/E1748,2),0)</f>
        <v>0</v>
      </c>
      <c r="AE1748" s="74">
        <f t="shared" si="943"/>
        <v>0</v>
      </c>
      <c r="AF1748" s="123" cm="1">
        <f t="array" ref="AF1748">IFERROR(ROUND(_xlfn.IFS(offer_sale_type="поставка",AB1748,offer_sale_type="транзит",S1748)*AC1748,2),0)</f>
        <v>0</v>
      </c>
      <c r="AG1748" s="130">
        <f t="shared" si="926"/>
        <v>0</v>
      </c>
      <c r="AH1748" s="74">
        <f t="shared" si="927"/>
        <v>0</v>
      </c>
      <c r="AI1748" s="123">
        <f t="shared" si="928"/>
        <v>0</v>
      </c>
      <c r="AJ1748" s="118">
        <f t="shared" si="944"/>
        <v>0</v>
      </c>
      <c r="AK1748" s="74">
        <f t="shared" si="945"/>
        <v>0</v>
      </c>
      <c r="AL1748" s="174">
        <f t="shared" si="946"/>
        <v>0</v>
      </c>
      <c r="AM1748" s="175">
        <f t="shared" si="929"/>
        <v>0</v>
      </c>
      <c r="AN1748" s="130">
        <f t="shared" si="947"/>
        <v>0</v>
      </c>
      <c r="AO1748" s="74">
        <f t="shared" si="930"/>
        <v>0</v>
      </c>
      <c r="AP1748" s="123">
        <f t="shared" si="948"/>
        <v>0</v>
      </c>
      <c r="AQ1748" s="118">
        <f t="shared" si="931"/>
        <v>0</v>
      </c>
      <c r="AR1748" s="82" t="str">
        <f t="shared" si="949"/>
        <v>https://www.alta.ru/tnved/code//</v>
      </c>
      <c r="AS1748" s="157"/>
      <c r="AT1748" s="162"/>
      <c r="AU1748" s="74">
        <f t="shared" si="932"/>
        <v>0</v>
      </c>
      <c r="AV1748" s="157"/>
      <c r="AW1748" s="75">
        <f>_xlfn.IFNA(VLOOKUP(L1748,list_vat[],3,FALSE),0)</f>
        <v>0</v>
      </c>
      <c r="AX1748" s="74">
        <f t="shared" si="950"/>
        <v>0</v>
      </c>
      <c r="AY1748" s="74">
        <f t="shared" si="951"/>
        <v>0</v>
      </c>
      <c r="AZ1748" s="130">
        <f t="shared" si="952"/>
        <v>0</v>
      </c>
      <c r="BA1748" s="74">
        <f t="shared" si="933"/>
        <v>0</v>
      </c>
      <c r="BB1748" s="193">
        <f t="shared" si="953"/>
        <v>0</v>
      </c>
      <c r="BC1748" s="102">
        <f t="shared" si="954"/>
        <v>0</v>
      </c>
      <c r="BD1748" s="102">
        <f t="shared" si="955"/>
        <v>0</v>
      </c>
      <c r="BE1748" s="413" t="s">
        <v>69</v>
      </c>
    </row>
    <row r="1749" spans="1:57" s="65" customFormat="1" ht="12" customHeight="1" x14ac:dyDescent="0.2">
      <c r="A1749" s="43">
        <v>1734</v>
      </c>
      <c r="B1749" s="166"/>
      <c r="C1749" s="166"/>
      <c r="D1749" s="166"/>
      <c r="E1749" s="162"/>
      <c r="F1749" s="166"/>
      <c r="G1749" s="162"/>
      <c r="H1749" s="162"/>
      <c r="I1749" s="189">
        <f t="shared" si="934"/>
        <v>0</v>
      </c>
      <c r="J1749" s="195"/>
      <c r="K1749" s="162"/>
      <c r="L1749" s="168"/>
      <c r="M1749" s="75">
        <f>_xlfn.XLOOKUP(L1749,list_vat[Страна],list_vat[Ставка НДС %],0,0)</f>
        <v>0</v>
      </c>
      <c r="N1749" s="162">
        <f t="shared" si="935"/>
        <v>0</v>
      </c>
      <c r="O1749" s="169"/>
      <c r="P1749" s="74">
        <f t="shared" si="956"/>
        <v>0</v>
      </c>
      <c r="Q1749" s="162"/>
      <c r="R1749" s="162" t="str">
        <f t="shared" si="936"/>
        <v>введи курс</v>
      </c>
      <c r="S1749" s="196">
        <f t="shared" si="937"/>
        <v>0</v>
      </c>
      <c r="T1749" s="192">
        <f t="shared" si="938"/>
        <v>0</v>
      </c>
      <c r="U1749" s="76">
        <f t="shared" si="939"/>
        <v>0</v>
      </c>
      <c r="V1749" s="123">
        <f t="shared" si="940"/>
        <v>0</v>
      </c>
      <c r="W1749" s="191"/>
      <c r="X1749" s="170"/>
      <c r="Y1749" s="74">
        <f t="shared" si="925"/>
        <v>0</v>
      </c>
      <c r="Z1749" s="188"/>
      <c r="AA1749" s="130">
        <f t="shared" si="941"/>
        <v>0</v>
      </c>
      <c r="AB1749" s="74">
        <f t="shared" si="942"/>
        <v>0</v>
      </c>
      <c r="AC1749" s="356"/>
      <c r="AD1749" s="130" cm="1">
        <f t="array" ref="AD1749">IFERROR(ROUND((_xlfn.IFS(offer_sale_type="поставка",AB1749,offer_sale_type="транзит",S1749)*(1+AC1749))/E1749,2),0)</f>
        <v>0</v>
      </c>
      <c r="AE1749" s="74">
        <f t="shared" si="943"/>
        <v>0</v>
      </c>
      <c r="AF1749" s="123" cm="1">
        <f t="array" ref="AF1749">IFERROR(ROUND(_xlfn.IFS(offer_sale_type="поставка",AB1749,offer_sale_type="транзит",S1749)*AC1749,2),0)</f>
        <v>0</v>
      </c>
      <c r="AG1749" s="130">
        <f t="shared" si="926"/>
        <v>0</v>
      </c>
      <c r="AH1749" s="74">
        <f t="shared" si="927"/>
        <v>0</v>
      </c>
      <c r="AI1749" s="123">
        <f t="shared" si="928"/>
        <v>0</v>
      </c>
      <c r="AJ1749" s="118">
        <f t="shared" si="944"/>
        <v>0</v>
      </c>
      <c r="AK1749" s="74">
        <f t="shared" si="945"/>
        <v>0</v>
      </c>
      <c r="AL1749" s="174">
        <f t="shared" si="946"/>
        <v>0</v>
      </c>
      <c r="AM1749" s="175">
        <f t="shared" si="929"/>
        <v>0</v>
      </c>
      <c r="AN1749" s="130">
        <f t="shared" si="947"/>
        <v>0</v>
      </c>
      <c r="AO1749" s="74">
        <f t="shared" si="930"/>
        <v>0</v>
      </c>
      <c r="AP1749" s="123">
        <f t="shared" si="948"/>
        <v>0</v>
      </c>
      <c r="AQ1749" s="118">
        <f t="shared" si="931"/>
        <v>0</v>
      </c>
      <c r="AR1749" s="82" t="str">
        <f t="shared" si="949"/>
        <v>https://www.alta.ru/tnved/code//</v>
      </c>
      <c r="AS1749" s="157"/>
      <c r="AT1749" s="162"/>
      <c r="AU1749" s="74">
        <f t="shared" si="932"/>
        <v>0</v>
      </c>
      <c r="AV1749" s="157"/>
      <c r="AW1749" s="75">
        <f>_xlfn.IFNA(VLOOKUP(L1749,list_vat[],3,FALSE),0)</f>
        <v>0</v>
      </c>
      <c r="AX1749" s="74">
        <f t="shared" si="950"/>
        <v>0</v>
      </c>
      <c r="AY1749" s="74">
        <f t="shared" si="951"/>
        <v>0</v>
      </c>
      <c r="AZ1749" s="130">
        <f t="shared" si="952"/>
        <v>0</v>
      </c>
      <c r="BA1749" s="74">
        <f t="shared" si="933"/>
        <v>0</v>
      </c>
      <c r="BB1749" s="193">
        <f t="shared" si="953"/>
        <v>0</v>
      </c>
      <c r="BC1749" s="102">
        <f t="shared" si="954"/>
        <v>0</v>
      </c>
      <c r="BD1749" s="102">
        <f t="shared" si="955"/>
        <v>0</v>
      </c>
      <c r="BE1749" s="413" t="s">
        <v>69</v>
      </c>
    </row>
    <row r="1750" spans="1:57" s="65" customFormat="1" ht="12" customHeight="1" x14ac:dyDescent="0.2">
      <c r="A1750" s="43">
        <v>1735</v>
      </c>
      <c r="B1750" s="166"/>
      <c r="C1750" s="166"/>
      <c r="D1750" s="166"/>
      <c r="E1750" s="162"/>
      <c r="F1750" s="166"/>
      <c r="G1750" s="162"/>
      <c r="H1750" s="162"/>
      <c r="I1750" s="189">
        <f t="shared" si="934"/>
        <v>0</v>
      </c>
      <c r="J1750" s="195"/>
      <c r="K1750" s="162"/>
      <c r="L1750" s="168"/>
      <c r="M1750" s="75">
        <f>_xlfn.XLOOKUP(L1750,list_vat[Страна],list_vat[Ставка НДС %],0,0)</f>
        <v>0</v>
      </c>
      <c r="N1750" s="162">
        <f t="shared" si="935"/>
        <v>0</v>
      </c>
      <c r="O1750" s="169"/>
      <c r="P1750" s="74">
        <f t="shared" si="956"/>
        <v>0</v>
      </c>
      <c r="Q1750" s="162"/>
      <c r="R1750" s="162" t="str">
        <f t="shared" si="936"/>
        <v>введи курс</v>
      </c>
      <c r="S1750" s="196">
        <f t="shared" si="937"/>
        <v>0</v>
      </c>
      <c r="T1750" s="192">
        <f t="shared" si="938"/>
        <v>0</v>
      </c>
      <c r="U1750" s="76">
        <f t="shared" si="939"/>
        <v>0</v>
      </c>
      <c r="V1750" s="123">
        <f t="shared" si="940"/>
        <v>0</v>
      </c>
      <c r="W1750" s="191"/>
      <c r="X1750" s="170"/>
      <c r="Y1750" s="74">
        <f t="shared" si="925"/>
        <v>0</v>
      </c>
      <c r="Z1750" s="188"/>
      <c r="AA1750" s="130">
        <f t="shared" si="941"/>
        <v>0</v>
      </c>
      <c r="AB1750" s="74">
        <f t="shared" si="942"/>
        <v>0</v>
      </c>
      <c r="AC1750" s="356"/>
      <c r="AD1750" s="130" cm="1">
        <f t="array" ref="AD1750">IFERROR(ROUND((_xlfn.IFS(offer_sale_type="поставка",AB1750,offer_sale_type="транзит",S1750)*(1+AC1750))/E1750,2),0)</f>
        <v>0</v>
      </c>
      <c r="AE1750" s="74">
        <f t="shared" si="943"/>
        <v>0</v>
      </c>
      <c r="AF1750" s="123" cm="1">
        <f t="array" ref="AF1750">IFERROR(ROUND(_xlfn.IFS(offer_sale_type="поставка",AB1750,offer_sale_type="транзит",S1750)*AC1750,2),0)</f>
        <v>0</v>
      </c>
      <c r="AG1750" s="130">
        <f t="shared" si="926"/>
        <v>0</v>
      </c>
      <c r="AH1750" s="74">
        <f t="shared" si="927"/>
        <v>0</v>
      </c>
      <c r="AI1750" s="123">
        <f t="shared" si="928"/>
        <v>0</v>
      </c>
      <c r="AJ1750" s="118">
        <f t="shared" si="944"/>
        <v>0</v>
      </c>
      <c r="AK1750" s="74">
        <f t="shared" si="945"/>
        <v>0</v>
      </c>
      <c r="AL1750" s="174">
        <f t="shared" si="946"/>
        <v>0</v>
      </c>
      <c r="AM1750" s="175">
        <f t="shared" si="929"/>
        <v>0</v>
      </c>
      <c r="AN1750" s="130">
        <f t="shared" si="947"/>
        <v>0</v>
      </c>
      <c r="AO1750" s="74">
        <f t="shared" si="930"/>
        <v>0</v>
      </c>
      <c r="AP1750" s="123">
        <f t="shared" si="948"/>
        <v>0</v>
      </c>
      <c r="AQ1750" s="118">
        <f t="shared" si="931"/>
        <v>0</v>
      </c>
      <c r="AR1750" s="82" t="str">
        <f t="shared" si="949"/>
        <v>https://www.alta.ru/tnved/code//</v>
      </c>
      <c r="AS1750" s="157"/>
      <c r="AT1750" s="162"/>
      <c r="AU1750" s="74">
        <f t="shared" si="932"/>
        <v>0</v>
      </c>
      <c r="AV1750" s="157"/>
      <c r="AW1750" s="75">
        <f>_xlfn.IFNA(VLOOKUP(L1750,list_vat[],3,FALSE),0)</f>
        <v>0</v>
      </c>
      <c r="AX1750" s="74">
        <f t="shared" si="950"/>
        <v>0</v>
      </c>
      <c r="AY1750" s="74">
        <f t="shared" si="951"/>
        <v>0</v>
      </c>
      <c r="AZ1750" s="130">
        <f t="shared" si="952"/>
        <v>0</v>
      </c>
      <c r="BA1750" s="74">
        <f t="shared" si="933"/>
        <v>0</v>
      </c>
      <c r="BB1750" s="193">
        <f t="shared" si="953"/>
        <v>0</v>
      </c>
      <c r="BC1750" s="102">
        <f t="shared" si="954"/>
        <v>0</v>
      </c>
      <c r="BD1750" s="102">
        <f t="shared" si="955"/>
        <v>0</v>
      </c>
      <c r="BE1750" s="413" t="s">
        <v>69</v>
      </c>
    </row>
    <row r="1751" spans="1:57" s="65" customFormat="1" ht="12" customHeight="1" x14ac:dyDescent="0.2">
      <c r="A1751" s="43">
        <v>1736</v>
      </c>
      <c r="B1751" s="166"/>
      <c r="C1751" s="166"/>
      <c r="D1751" s="166"/>
      <c r="E1751" s="162"/>
      <c r="F1751" s="166"/>
      <c r="G1751" s="162"/>
      <c r="H1751" s="162"/>
      <c r="I1751" s="189">
        <f t="shared" si="934"/>
        <v>0</v>
      </c>
      <c r="J1751" s="195"/>
      <c r="K1751" s="162"/>
      <c r="L1751" s="168"/>
      <c r="M1751" s="75">
        <f>_xlfn.XLOOKUP(L1751,list_vat[Страна],list_vat[Ставка НДС %],0,0)</f>
        <v>0</v>
      </c>
      <c r="N1751" s="162">
        <f t="shared" si="935"/>
        <v>0</v>
      </c>
      <c r="O1751" s="169"/>
      <c r="P1751" s="74">
        <f t="shared" si="956"/>
        <v>0</v>
      </c>
      <c r="Q1751" s="162"/>
      <c r="R1751" s="162" t="str">
        <f t="shared" si="936"/>
        <v>введи курс</v>
      </c>
      <c r="S1751" s="196">
        <f t="shared" si="937"/>
        <v>0</v>
      </c>
      <c r="T1751" s="192">
        <f t="shared" si="938"/>
        <v>0</v>
      </c>
      <c r="U1751" s="76">
        <f t="shared" si="939"/>
        <v>0</v>
      </c>
      <c r="V1751" s="123">
        <f t="shared" si="940"/>
        <v>0</v>
      </c>
      <c r="W1751" s="191"/>
      <c r="X1751" s="170"/>
      <c r="Y1751" s="74">
        <f t="shared" si="925"/>
        <v>0</v>
      </c>
      <c r="Z1751" s="188"/>
      <c r="AA1751" s="130">
        <f t="shared" si="941"/>
        <v>0</v>
      </c>
      <c r="AB1751" s="74">
        <f t="shared" si="942"/>
        <v>0</v>
      </c>
      <c r="AC1751" s="356"/>
      <c r="AD1751" s="130" cm="1">
        <f t="array" ref="AD1751">IFERROR(ROUND((_xlfn.IFS(offer_sale_type="поставка",AB1751,offer_sale_type="транзит",S1751)*(1+AC1751))/E1751,2),0)</f>
        <v>0</v>
      </c>
      <c r="AE1751" s="74">
        <f t="shared" si="943"/>
        <v>0</v>
      </c>
      <c r="AF1751" s="123" cm="1">
        <f t="array" ref="AF1751">IFERROR(ROUND(_xlfn.IFS(offer_sale_type="поставка",AB1751,offer_sale_type="транзит",S1751)*AC1751,2),0)</f>
        <v>0</v>
      </c>
      <c r="AG1751" s="130">
        <f t="shared" si="926"/>
        <v>0</v>
      </c>
      <c r="AH1751" s="74">
        <f t="shared" si="927"/>
        <v>0</v>
      </c>
      <c r="AI1751" s="123">
        <f t="shared" si="928"/>
        <v>0</v>
      </c>
      <c r="AJ1751" s="118">
        <f t="shared" si="944"/>
        <v>0</v>
      </c>
      <c r="AK1751" s="74">
        <f t="shared" si="945"/>
        <v>0</v>
      </c>
      <c r="AL1751" s="174">
        <f t="shared" si="946"/>
        <v>0</v>
      </c>
      <c r="AM1751" s="175">
        <f t="shared" si="929"/>
        <v>0</v>
      </c>
      <c r="AN1751" s="130">
        <f t="shared" si="947"/>
        <v>0</v>
      </c>
      <c r="AO1751" s="74">
        <f t="shared" si="930"/>
        <v>0</v>
      </c>
      <c r="AP1751" s="123">
        <f t="shared" si="948"/>
        <v>0</v>
      </c>
      <c r="AQ1751" s="118">
        <f t="shared" si="931"/>
        <v>0</v>
      </c>
      <c r="AR1751" s="82" t="str">
        <f t="shared" si="949"/>
        <v>https://www.alta.ru/tnved/code//</v>
      </c>
      <c r="AS1751" s="157"/>
      <c r="AT1751" s="162"/>
      <c r="AU1751" s="74">
        <f t="shared" si="932"/>
        <v>0</v>
      </c>
      <c r="AV1751" s="157"/>
      <c r="AW1751" s="75">
        <f>_xlfn.IFNA(VLOOKUP(L1751,list_vat[],3,FALSE),0)</f>
        <v>0</v>
      </c>
      <c r="AX1751" s="74">
        <f t="shared" si="950"/>
        <v>0</v>
      </c>
      <c r="AY1751" s="74">
        <f t="shared" si="951"/>
        <v>0</v>
      </c>
      <c r="AZ1751" s="130">
        <f t="shared" si="952"/>
        <v>0</v>
      </c>
      <c r="BA1751" s="74">
        <f t="shared" si="933"/>
        <v>0</v>
      </c>
      <c r="BB1751" s="193">
        <f t="shared" si="953"/>
        <v>0</v>
      </c>
      <c r="BC1751" s="102">
        <f t="shared" si="954"/>
        <v>0</v>
      </c>
      <c r="BD1751" s="102">
        <f t="shared" si="955"/>
        <v>0</v>
      </c>
      <c r="BE1751" s="413" t="s">
        <v>69</v>
      </c>
    </row>
    <row r="1752" spans="1:57" s="65" customFormat="1" ht="12" customHeight="1" x14ac:dyDescent="0.2">
      <c r="A1752" s="43">
        <v>1737</v>
      </c>
      <c r="B1752" s="166"/>
      <c r="C1752" s="166"/>
      <c r="D1752" s="166"/>
      <c r="E1752" s="162"/>
      <c r="F1752" s="166"/>
      <c r="G1752" s="162"/>
      <c r="H1752" s="162"/>
      <c r="I1752" s="189">
        <f t="shared" si="934"/>
        <v>0</v>
      </c>
      <c r="J1752" s="195"/>
      <c r="K1752" s="162"/>
      <c r="L1752" s="168"/>
      <c r="M1752" s="75">
        <f>_xlfn.XLOOKUP(L1752,list_vat[Страна],list_vat[Ставка НДС %],0,0)</f>
        <v>0</v>
      </c>
      <c r="N1752" s="162">
        <f t="shared" si="935"/>
        <v>0</v>
      </c>
      <c r="O1752" s="169"/>
      <c r="P1752" s="74">
        <f t="shared" si="956"/>
        <v>0</v>
      </c>
      <c r="Q1752" s="162"/>
      <c r="R1752" s="162" t="str">
        <f t="shared" si="936"/>
        <v>введи курс</v>
      </c>
      <c r="S1752" s="196">
        <f t="shared" si="937"/>
        <v>0</v>
      </c>
      <c r="T1752" s="192">
        <f t="shared" si="938"/>
        <v>0</v>
      </c>
      <c r="U1752" s="76">
        <f t="shared" si="939"/>
        <v>0</v>
      </c>
      <c r="V1752" s="123">
        <f t="shared" si="940"/>
        <v>0</v>
      </c>
      <c r="W1752" s="191"/>
      <c r="X1752" s="170"/>
      <c r="Y1752" s="74">
        <f t="shared" si="925"/>
        <v>0</v>
      </c>
      <c r="Z1752" s="188"/>
      <c r="AA1752" s="130">
        <f t="shared" si="941"/>
        <v>0</v>
      </c>
      <c r="AB1752" s="74">
        <f t="shared" si="942"/>
        <v>0</v>
      </c>
      <c r="AC1752" s="356"/>
      <c r="AD1752" s="130" cm="1">
        <f t="array" ref="AD1752">IFERROR(ROUND((_xlfn.IFS(offer_sale_type="поставка",AB1752,offer_sale_type="транзит",S1752)*(1+AC1752))/E1752,2),0)</f>
        <v>0</v>
      </c>
      <c r="AE1752" s="74">
        <f t="shared" si="943"/>
        <v>0</v>
      </c>
      <c r="AF1752" s="123" cm="1">
        <f t="array" ref="AF1752">IFERROR(ROUND(_xlfn.IFS(offer_sale_type="поставка",AB1752,offer_sale_type="транзит",S1752)*AC1752,2),0)</f>
        <v>0</v>
      </c>
      <c r="AG1752" s="130">
        <f t="shared" si="926"/>
        <v>0</v>
      </c>
      <c r="AH1752" s="74">
        <f t="shared" si="927"/>
        <v>0</v>
      </c>
      <c r="AI1752" s="123">
        <f t="shared" si="928"/>
        <v>0</v>
      </c>
      <c r="AJ1752" s="118">
        <f t="shared" si="944"/>
        <v>0</v>
      </c>
      <c r="AK1752" s="74">
        <f t="shared" si="945"/>
        <v>0</v>
      </c>
      <c r="AL1752" s="174">
        <f t="shared" si="946"/>
        <v>0</v>
      </c>
      <c r="AM1752" s="175">
        <f t="shared" si="929"/>
        <v>0</v>
      </c>
      <c r="AN1752" s="130">
        <f t="shared" si="947"/>
        <v>0</v>
      </c>
      <c r="AO1752" s="74">
        <f t="shared" si="930"/>
        <v>0</v>
      </c>
      <c r="AP1752" s="123">
        <f t="shared" si="948"/>
        <v>0</v>
      </c>
      <c r="AQ1752" s="118">
        <f t="shared" si="931"/>
        <v>0</v>
      </c>
      <c r="AR1752" s="82" t="str">
        <f t="shared" si="949"/>
        <v>https://www.alta.ru/tnved/code//</v>
      </c>
      <c r="AS1752" s="157"/>
      <c r="AT1752" s="162"/>
      <c r="AU1752" s="74">
        <f t="shared" si="932"/>
        <v>0</v>
      </c>
      <c r="AV1752" s="157"/>
      <c r="AW1752" s="75">
        <f>_xlfn.IFNA(VLOOKUP(L1752,list_vat[],3,FALSE),0)</f>
        <v>0</v>
      </c>
      <c r="AX1752" s="74">
        <f t="shared" si="950"/>
        <v>0</v>
      </c>
      <c r="AY1752" s="74">
        <f t="shared" si="951"/>
        <v>0</v>
      </c>
      <c r="AZ1752" s="130">
        <f t="shared" si="952"/>
        <v>0</v>
      </c>
      <c r="BA1752" s="74">
        <f t="shared" si="933"/>
        <v>0</v>
      </c>
      <c r="BB1752" s="193">
        <f t="shared" si="953"/>
        <v>0</v>
      </c>
      <c r="BC1752" s="102">
        <f t="shared" si="954"/>
        <v>0</v>
      </c>
      <c r="BD1752" s="102">
        <f t="shared" si="955"/>
        <v>0</v>
      </c>
      <c r="BE1752" s="413" t="s">
        <v>69</v>
      </c>
    </row>
    <row r="1753" spans="1:57" s="65" customFormat="1" ht="12" customHeight="1" x14ac:dyDescent="0.2">
      <c r="A1753" s="43">
        <v>1738</v>
      </c>
      <c r="B1753" s="166"/>
      <c r="C1753" s="166"/>
      <c r="D1753" s="166"/>
      <c r="E1753" s="162"/>
      <c r="F1753" s="166"/>
      <c r="G1753" s="162"/>
      <c r="H1753" s="162"/>
      <c r="I1753" s="189">
        <f t="shared" si="934"/>
        <v>0</v>
      </c>
      <c r="J1753" s="195"/>
      <c r="K1753" s="162"/>
      <c r="L1753" s="168"/>
      <c r="M1753" s="75">
        <f>_xlfn.XLOOKUP(L1753,list_vat[Страна],list_vat[Ставка НДС %],0,0)</f>
        <v>0</v>
      </c>
      <c r="N1753" s="162">
        <f t="shared" si="935"/>
        <v>0</v>
      </c>
      <c r="O1753" s="169"/>
      <c r="P1753" s="74">
        <f t="shared" si="956"/>
        <v>0</v>
      </c>
      <c r="Q1753" s="162"/>
      <c r="R1753" s="162" t="str">
        <f t="shared" si="936"/>
        <v>введи курс</v>
      </c>
      <c r="S1753" s="196">
        <f t="shared" si="937"/>
        <v>0</v>
      </c>
      <c r="T1753" s="192">
        <f t="shared" si="938"/>
        <v>0</v>
      </c>
      <c r="U1753" s="76">
        <f t="shared" si="939"/>
        <v>0</v>
      </c>
      <c r="V1753" s="123">
        <f t="shared" si="940"/>
        <v>0</v>
      </c>
      <c r="W1753" s="191"/>
      <c r="X1753" s="170"/>
      <c r="Y1753" s="74">
        <f t="shared" si="925"/>
        <v>0</v>
      </c>
      <c r="Z1753" s="188"/>
      <c r="AA1753" s="130">
        <f t="shared" si="941"/>
        <v>0</v>
      </c>
      <c r="AB1753" s="74">
        <f t="shared" si="942"/>
        <v>0</v>
      </c>
      <c r="AC1753" s="356"/>
      <c r="AD1753" s="130" cm="1">
        <f t="array" ref="AD1753">IFERROR(ROUND((_xlfn.IFS(offer_sale_type="поставка",AB1753,offer_sale_type="транзит",S1753)*(1+AC1753))/E1753,2),0)</f>
        <v>0</v>
      </c>
      <c r="AE1753" s="74">
        <f t="shared" si="943"/>
        <v>0</v>
      </c>
      <c r="AF1753" s="123" cm="1">
        <f t="array" ref="AF1753">IFERROR(ROUND(_xlfn.IFS(offer_sale_type="поставка",AB1753,offer_sale_type="транзит",S1753)*AC1753,2),0)</f>
        <v>0</v>
      </c>
      <c r="AG1753" s="130">
        <f t="shared" si="926"/>
        <v>0</v>
      </c>
      <c r="AH1753" s="74">
        <f t="shared" si="927"/>
        <v>0</v>
      </c>
      <c r="AI1753" s="123">
        <f t="shared" si="928"/>
        <v>0</v>
      </c>
      <c r="AJ1753" s="118">
        <f t="shared" si="944"/>
        <v>0</v>
      </c>
      <c r="AK1753" s="74">
        <f t="shared" si="945"/>
        <v>0</v>
      </c>
      <c r="AL1753" s="174">
        <f t="shared" si="946"/>
        <v>0</v>
      </c>
      <c r="AM1753" s="175">
        <f t="shared" si="929"/>
        <v>0</v>
      </c>
      <c r="AN1753" s="130">
        <f t="shared" si="947"/>
        <v>0</v>
      </c>
      <c r="AO1753" s="74">
        <f t="shared" si="930"/>
        <v>0</v>
      </c>
      <c r="AP1753" s="123">
        <f t="shared" si="948"/>
        <v>0</v>
      </c>
      <c r="AQ1753" s="118">
        <f t="shared" si="931"/>
        <v>0</v>
      </c>
      <c r="AR1753" s="82" t="str">
        <f t="shared" si="949"/>
        <v>https://www.alta.ru/tnved/code//</v>
      </c>
      <c r="AS1753" s="157"/>
      <c r="AT1753" s="162"/>
      <c r="AU1753" s="74">
        <f t="shared" si="932"/>
        <v>0</v>
      </c>
      <c r="AV1753" s="157"/>
      <c r="AW1753" s="75">
        <f>_xlfn.IFNA(VLOOKUP(L1753,list_vat[],3,FALSE),0)</f>
        <v>0</v>
      </c>
      <c r="AX1753" s="74">
        <f t="shared" si="950"/>
        <v>0</v>
      </c>
      <c r="AY1753" s="74">
        <f t="shared" si="951"/>
        <v>0</v>
      </c>
      <c r="AZ1753" s="130">
        <f t="shared" si="952"/>
        <v>0</v>
      </c>
      <c r="BA1753" s="74">
        <f t="shared" si="933"/>
        <v>0</v>
      </c>
      <c r="BB1753" s="193">
        <f t="shared" si="953"/>
        <v>0</v>
      </c>
      <c r="BC1753" s="102">
        <f t="shared" si="954"/>
        <v>0</v>
      </c>
      <c r="BD1753" s="102">
        <f t="shared" si="955"/>
        <v>0</v>
      </c>
      <c r="BE1753" s="413" t="s">
        <v>69</v>
      </c>
    </row>
    <row r="1754" spans="1:57" s="65" customFormat="1" ht="12" customHeight="1" x14ac:dyDescent="0.2">
      <c r="A1754" s="43">
        <v>1739</v>
      </c>
      <c r="B1754" s="166"/>
      <c r="C1754" s="166"/>
      <c r="D1754" s="166"/>
      <c r="E1754" s="162"/>
      <c r="F1754" s="166"/>
      <c r="G1754" s="162"/>
      <c r="H1754" s="162"/>
      <c r="I1754" s="189">
        <f t="shared" si="934"/>
        <v>0</v>
      </c>
      <c r="J1754" s="195"/>
      <c r="K1754" s="162"/>
      <c r="L1754" s="168"/>
      <c r="M1754" s="75">
        <f>_xlfn.XLOOKUP(L1754,list_vat[Страна],list_vat[Ставка НДС %],0,0)</f>
        <v>0</v>
      </c>
      <c r="N1754" s="162">
        <f t="shared" si="935"/>
        <v>0</v>
      </c>
      <c r="O1754" s="169"/>
      <c r="P1754" s="74">
        <f t="shared" si="956"/>
        <v>0</v>
      </c>
      <c r="Q1754" s="162"/>
      <c r="R1754" s="162" t="str">
        <f t="shared" si="936"/>
        <v>введи курс</v>
      </c>
      <c r="S1754" s="196">
        <f t="shared" si="937"/>
        <v>0</v>
      </c>
      <c r="T1754" s="192">
        <f t="shared" si="938"/>
        <v>0</v>
      </c>
      <c r="U1754" s="76">
        <f t="shared" si="939"/>
        <v>0</v>
      </c>
      <c r="V1754" s="123">
        <f t="shared" si="940"/>
        <v>0</v>
      </c>
      <c r="W1754" s="191"/>
      <c r="X1754" s="170"/>
      <c r="Y1754" s="74">
        <f t="shared" si="925"/>
        <v>0</v>
      </c>
      <c r="Z1754" s="188"/>
      <c r="AA1754" s="130">
        <f t="shared" si="941"/>
        <v>0</v>
      </c>
      <c r="AB1754" s="74">
        <f t="shared" si="942"/>
        <v>0</v>
      </c>
      <c r="AC1754" s="356"/>
      <c r="AD1754" s="130" cm="1">
        <f t="array" ref="AD1754">IFERROR(ROUND((_xlfn.IFS(offer_sale_type="поставка",AB1754,offer_sale_type="транзит",S1754)*(1+AC1754))/E1754,2),0)</f>
        <v>0</v>
      </c>
      <c r="AE1754" s="74">
        <f t="shared" si="943"/>
        <v>0</v>
      </c>
      <c r="AF1754" s="123" cm="1">
        <f t="array" ref="AF1754">IFERROR(ROUND(_xlfn.IFS(offer_sale_type="поставка",AB1754,offer_sale_type="транзит",S1754)*AC1754,2),0)</f>
        <v>0</v>
      </c>
      <c r="AG1754" s="130">
        <f t="shared" si="926"/>
        <v>0</v>
      </c>
      <c r="AH1754" s="74">
        <f t="shared" si="927"/>
        <v>0</v>
      </c>
      <c r="AI1754" s="123">
        <f t="shared" si="928"/>
        <v>0</v>
      </c>
      <c r="AJ1754" s="118">
        <f t="shared" si="944"/>
        <v>0</v>
      </c>
      <c r="AK1754" s="74">
        <f t="shared" si="945"/>
        <v>0</v>
      </c>
      <c r="AL1754" s="174">
        <f t="shared" si="946"/>
        <v>0</v>
      </c>
      <c r="AM1754" s="175">
        <f t="shared" si="929"/>
        <v>0</v>
      </c>
      <c r="AN1754" s="130">
        <f t="shared" si="947"/>
        <v>0</v>
      </c>
      <c r="AO1754" s="74">
        <f t="shared" si="930"/>
        <v>0</v>
      </c>
      <c r="AP1754" s="123">
        <f t="shared" si="948"/>
        <v>0</v>
      </c>
      <c r="AQ1754" s="118">
        <f t="shared" si="931"/>
        <v>0</v>
      </c>
      <c r="AR1754" s="82" t="str">
        <f t="shared" si="949"/>
        <v>https://www.alta.ru/tnved/code//</v>
      </c>
      <c r="AS1754" s="157"/>
      <c r="AT1754" s="162"/>
      <c r="AU1754" s="74">
        <f t="shared" si="932"/>
        <v>0</v>
      </c>
      <c r="AV1754" s="157"/>
      <c r="AW1754" s="75">
        <f>_xlfn.IFNA(VLOOKUP(L1754,list_vat[],3,FALSE),0)</f>
        <v>0</v>
      </c>
      <c r="AX1754" s="74">
        <f t="shared" si="950"/>
        <v>0</v>
      </c>
      <c r="AY1754" s="74">
        <f t="shared" si="951"/>
        <v>0</v>
      </c>
      <c r="AZ1754" s="130">
        <f t="shared" si="952"/>
        <v>0</v>
      </c>
      <c r="BA1754" s="74">
        <f t="shared" si="933"/>
        <v>0</v>
      </c>
      <c r="BB1754" s="193">
        <f t="shared" si="953"/>
        <v>0</v>
      </c>
      <c r="BC1754" s="102">
        <f t="shared" si="954"/>
        <v>0</v>
      </c>
      <c r="BD1754" s="102">
        <f t="shared" si="955"/>
        <v>0</v>
      </c>
      <c r="BE1754" s="413" t="s">
        <v>69</v>
      </c>
    </row>
    <row r="1755" spans="1:57" s="65" customFormat="1" ht="12" customHeight="1" x14ac:dyDescent="0.2">
      <c r="A1755" s="43">
        <v>1740</v>
      </c>
      <c r="B1755" s="166"/>
      <c r="C1755" s="166"/>
      <c r="D1755" s="166"/>
      <c r="E1755" s="162"/>
      <c r="F1755" s="166"/>
      <c r="G1755" s="162"/>
      <c r="H1755" s="162"/>
      <c r="I1755" s="189">
        <f t="shared" si="934"/>
        <v>0</v>
      </c>
      <c r="J1755" s="195"/>
      <c r="K1755" s="162"/>
      <c r="L1755" s="168"/>
      <c r="M1755" s="75">
        <f>_xlfn.XLOOKUP(L1755,list_vat[Страна],list_vat[Ставка НДС %],0,0)</f>
        <v>0</v>
      </c>
      <c r="N1755" s="162">
        <f t="shared" si="935"/>
        <v>0</v>
      </c>
      <c r="O1755" s="169"/>
      <c r="P1755" s="74">
        <f t="shared" si="956"/>
        <v>0</v>
      </c>
      <c r="Q1755" s="162"/>
      <c r="R1755" s="162" t="str">
        <f t="shared" si="936"/>
        <v>введи курс</v>
      </c>
      <c r="S1755" s="196">
        <f t="shared" si="937"/>
        <v>0</v>
      </c>
      <c r="T1755" s="192">
        <f t="shared" si="938"/>
        <v>0</v>
      </c>
      <c r="U1755" s="76">
        <f t="shared" si="939"/>
        <v>0</v>
      </c>
      <c r="V1755" s="123">
        <f t="shared" si="940"/>
        <v>0</v>
      </c>
      <c r="W1755" s="191"/>
      <c r="X1755" s="170"/>
      <c r="Y1755" s="74">
        <f t="shared" si="925"/>
        <v>0</v>
      </c>
      <c r="Z1755" s="188"/>
      <c r="AA1755" s="130">
        <f t="shared" si="941"/>
        <v>0</v>
      </c>
      <c r="AB1755" s="74">
        <f t="shared" si="942"/>
        <v>0</v>
      </c>
      <c r="AC1755" s="356"/>
      <c r="AD1755" s="130" cm="1">
        <f t="array" ref="AD1755">IFERROR(ROUND((_xlfn.IFS(offer_sale_type="поставка",AB1755,offer_sale_type="транзит",S1755)*(1+AC1755))/E1755,2),0)</f>
        <v>0</v>
      </c>
      <c r="AE1755" s="74">
        <f t="shared" si="943"/>
        <v>0</v>
      </c>
      <c r="AF1755" s="123" cm="1">
        <f t="array" ref="AF1755">IFERROR(ROUND(_xlfn.IFS(offer_sale_type="поставка",AB1755,offer_sale_type="транзит",S1755)*AC1755,2),0)</f>
        <v>0</v>
      </c>
      <c r="AG1755" s="130">
        <f t="shared" si="926"/>
        <v>0</v>
      </c>
      <c r="AH1755" s="74">
        <f t="shared" si="927"/>
        <v>0</v>
      </c>
      <c r="AI1755" s="123">
        <f t="shared" si="928"/>
        <v>0</v>
      </c>
      <c r="AJ1755" s="118">
        <f t="shared" si="944"/>
        <v>0</v>
      </c>
      <c r="AK1755" s="74">
        <f t="shared" si="945"/>
        <v>0</v>
      </c>
      <c r="AL1755" s="174">
        <f t="shared" si="946"/>
        <v>0</v>
      </c>
      <c r="AM1755" s="175">
        <f t="shared" si="929"/>
        <v>0</v>
      </c>
      <c r="AN1755" s="130">
        <f t="shared" si="947"/>
        <v>0</v>
      </c>
      <c r="AO1755" s="74">
        <f t="shared" si="930"/>
        <v>0</v>
      </c>
      <c r="AP1755" s="123">
        <f t="shared" si="948"/>
        <v>0</v>
      </c>
      <c r="AQ1755" s="118">
        <f t="shared" si="931"/>
        <v>0</v>
      </c>
      <c r="AR1755" s="82" t="str">
        <f t="shared" si="949"/>
        <v>https://www.alta.ru/tnved/code//</v>
      </c>
      <c r="AS1755" s="157"/>
      <c r="AT1755" s="162"/>
      <c r="AU1755" s="74">
        <f t="shared" si="932"/>
        <v>0</v>
      </c>
      <c r="AV1755" s="157"/>
      <c r="AW1755" s="75">
        <f>_xlfn.IFNA(VLOOKUP(L1755,list_vat[],3,FALSE),0)</f>
        <v>0</v>
      </c>
      <c r="AX1755" s="74">
        <f t="shared" si="950"/>
        <v>0</v>
      </c>
      <c r="AY1755" s="74">
        <f t="shared" si="951"/>
        <v>0</v>
      </c>
      <c r="AZ1755" s="130">
        <f t="shared" si="952"/>
        <v>0</v>
      </c>
      <c r="BA1755" s="74">
        <f t="shared" si="933"/>
        <v>0</v>
      </c>
      <c r="BB1755" s="193">
        <f t="shared" si="953"/>
        <v>0</v>
      </c>
      <c r="BC1755" s="102">
        <f t="shared" si="954"/>
        <v>0</v>
      </c>
      <c r="BD1755" s="102">
        <f t="shared" si="955"/>
        <v>0</v>
      </c>
      <c r="BE1755" s="413" t="s">
        <v>69</v>
      </c>
    </row>
    <row r="1756" spans="1:57" s="65" customFormat="1" ht="12" customHeight="1" x14ac:dyDescent="0.2">
      <c r="A1756" s="43">
        <v>1741</v>
      </c>
      <c r="B1756" s="166"/>
      <c r="C1756" s="166"/>
      <c r="D1756" s="166"/>
      <c r="E1756" s="162"/>
      <c r="F1756" s="166"/>
      <c r="G1756" s="162"/>
      <c r="H1756" s="162"/>
      <c r="I1756" s="189">
        <f t="shared" si="934"/>
        <v>0</v>
      </c>
      <c r="J1756" s="195"/>
      <c r="K1756" s="162"/>
      <c r="L1756" s="168"/>
      <c r="M1756" s="75">
        <f>_xlfn.XLOOKUP(L1756,list_vat[Страна],list_vat[Ставка НДС %],0,0)</f>
        <v>0</v>
      </c>
      <c r="N1756" s="162">
        <f t="shared" si="935"/>
        <v>0</v>
      </c>
      <c r="O1756" s="169"/>
      <c r="P1756" s="74">
        <f t="shared" si="956"/>
        <v>0</v>
      </c>
      <c r="Q1756" s="162"/>
      <c r="R1756" s="162" t="str">
        <f t="shared" si="936"/>
        <v>введи курс</v>
      </c>
      <c r="S1756" s="196">
        <f t="shared" si="937"/>
        <v>0</v>
      </c>
      <c r="T1756" s="192">
        <f t="shared" si="938"/>
        <v>0</v>
      </c>
      <c r="U1756" s="76">
        <f t="shared" si="939"/>
        <v>0</v>
      </c>
      <c r="V1756" s="123">
        <f t="shared" si="940"/>
        <v>0</v>
      </c>
      <c r="W1756" s="191"/>
      <c r="X1756" s="170"/>
      <c r="Y1756" s="74">
        <f t="shared" si="925"/>
        <v>0</v>
      </c>
      <c r="Z1756" s="188"/>
      <c r="AA1756" s="130">
        <f t="shared" si="941"/>
        <v>0</v>
      </c>
      <c r="AB1756" s="74">
        <f t="shared" si="942"/>
        <v>0</v>
      </c>
      <c r="AC1756" s="356"/>
      <c r="AD1756" s="130" cm="1">
        <f t="array" ref="AD1756">IFERROR(ROUND((_xlfn.IFS(offer_sale_type="поставка",AB1756,offer_sale_type="транзит",S1756)*(1+AC1756))/E1756,2),0)</f>
        <v>0</v>
      </c>
      <c r="AE1756" s="74">
        <f t="shared" si="943"/>
        <v>0</v>
      </c>
      <c r="AF1756" s="123" cm="1">
        <f t="array" ref="AF1756">IFERROR(ROUND(_xlfn.IFS(offer_sale_type="поставка",AB1756,offer_sale_type="транзит",S1756)*AC1756,2),0)</f>
        <v>0</v>
      </c>
      <c r="AG1756" s="130">
        <f t="shared" si="926"/>
        <v>0</v>
      </c>
      <c r="AH1756" s="74">
        <f t="shared" si="927"/>
        <v>0</v>
      </c>
      <c r="AI1756" s="123">
        <f t="shared" si="928"/>
        <v>0</v>
      </c>
      <c r="AJ1756" s="118">
        <f t="shared" si="944"/>
        <v>0</v>
      </c>
      <c r="AK1756" s="74">
        <f t="shared" si="945"/>
        <v>0</v>
      </c>
      <c r="AL1756" s="174">
        <f t="shared" si="946"/>
        <v>0</v>
      </c>
      <c r="AM1756" s="175">
        <f t="shared" si="929"/>
        <v>0</v>
      </c>
      <c r="AN1756" s="130">
        <f t="shared" si="947"/>
        <v>0</v>
      </c>
      <c r="AO1756" s="74">
        <f t="shared" si="930"/>
        <v>0</v>
      </c>
      <c r="AP1756" s="123">
        <f t="shared" si="948"/>
        <v>0</v>
      </c>
      <c r="AQ1756" s="118">
        <f t="shared" si="931"/>
        <v>0</v>
      </c>
      <c r="AR1756" s="82" t="str">
        <f t="shared" si="949"/>
        <v>https://www.alta.ru/tnved/code//</v>
      </c>
      <c r="AS1756" s="157"/>
      <c r="AT1756" s="162"/>
      <c r="AU1756" s="74">
        <f t="shared" si="932"/>
        <v>0</v>
      </c>
      <c r="AV1756" s="157"/>
      <c r="AW1756" s="75">
        <f>_xlfn.IFNA(VLOOKUP(L1756,list_vat[],3,FALSE),0)</f>
        <v>0</v>
      </c>
      <c r="AX1756" s="74">
        <f t="shared" si="950"/>
        <v>0</v>
      </c>
      <c r="AY1756" s="74">
        <f t="shared" si="951"/>
        <v>0</v>
      </c>
      <c r="AZ1756" s="130">
        <f t="shared" si="952"/>
        <v>0</v>
      </c>
      <c r="BA1756" s="74">
        <f t="shared" si="933"/>
        <v>0</v>
      </c>
      <c r="BB1756" s="193">
        <f t="shared" si="953"/>
        <v>0</v>
      </c>
      <c r="BC1756" s="102">
        <f t="shared" si="954"/>
        <v>0</v>
      </c>
      <c r="BD1756" s="102">
        <f t="shared" si="955"/>
        <v>0</v>
      </c>
      <c r="BE1756" s="413" t="s">
        <v>69</v>
      </c>
    </row>
    <row r="1757" spans="1:57" s="65" customFormat="1" ht="12" customHeight="1" x14ac:dyDescent="0.2">
      <c r="A1757" s="43">
        <v>1742</v>
      </c>
      <c r="B1757" s="166"/>
      <c r="C1757" s="166"/>
      <c r="D1757" s="166"/>
      <c r="E1757" s="162"/>
      <c r="F1757" s="166"/>
      <c r="G1757" s="162"/>
      <c r="H1757" s="162"/>
      <c r="I1757" s="189">
        <f t="shared" si="934"/>
        <v>0</v>
      </c>
      <c r="J1757" s="195"/>
      <c r="K1757" s="162"/>
      <c r="L1757" s="168"/>
      <c r="M1757" s="75">
        <f>_xlfn.XLOOKUP(L1757,list_vat[Страна],list_vat[Ставка НДС %],0,0)</f>
        <v>0</v>
      </c>
      <c r="N1757" s="162">
        <f t="shared" si="935"/>
        <v>0</v>
      </c>
      <c r="O1757" s="169"/>
      <c r="P1757" s="74">
        <f t="shared" si="956"/>
        <v>0</v>
      </c>
      <c r="Q1757" s="162"/>
      <c r="R1757" s="162" t="str">
        <f t="shared" si="936"/>
        <v>введи курс</v>
      </c>
      <c r="S1757" s="196">
        <f t="shared" si="937"/>
        <v>0</v>
      </c>
      <c r="T1757" s="192">
        <f t="shared" si="938"/>
        <v>0</v>
      </c>
      <c r="U1757" s="76">
        <f t="shared" si="939"/>
        <v>0</v>
      </c>
      <c r="V1757" s="123">
        <f t="shared" si="940"/>
        <v>0</v>
      </c>
      <c r="W1757" s="191"/>
      <c r="X1757" s="170"/>
      <c r="Y1757" s="74">
        <f t="shared" si="925"/>
        <v>0</v>
      </c>
      <c r="Z1757" s="188"/>
      <c r="AA1757" s="130">
        <f t="shared" si="941"/>
        <v>0</v>
      </c>
      <c r="AB1757" s="74">
        <f t="shared" si="942"/>
        <v>0</v>
      </c>
      <c r="AC1757" s="356"/>
      <c r="AD1757" s="130" cm="1">
        <f t="array" ref="AD1757">IFERROR(ROUND((_xlfn.IFS(offer_sale_type="поставка",AB1757,offer_sale_type="транзит",S1757)*(1+AC1757))/E1757,2),0)</f>
        <v>0</v>
      </c>
      <c r="AE1757" s="74">
        <f t="shared" si="943"/>
        <v>0</v>
      </c>
      <c r="AF1757" s="123" cm="1">
        <f t="array" ref="AF1757">IFERROR(ROUND(_xlfn.IFS(offer_sale_type="поставка",AB1757,offer_sale_type="транзит",S1757)*AC1757,2),0)</f>
        <v>0</v>
      </c>
      <c r="AG1757" s="130">
        <f t="shared" si="926"/>
        <v>0</v>
      </c>
      <c r="AH1757" s="74">
        <f t="shared" si="927"/>
        <v>0</v>
      </c>
      <c r="AI1757" s="123">
        <f t="shared" si="928"/>
        <v>0</v>
      </c>
      <c r="AJ1757" s="118">
        <f t="shared" si="944"/>
        <v>0</v>
      </c>
      <c r="AK1757" s="74">
        <f t="shared" si="945"/>
        <v>0</v>
      </c>
      <c r="AL1757" s="174">
        <f t="shared" si="946"/>
        <v>0</v>
      </c>
      <c r="AM1757" s="175">
        <f t="shared" si="929"/>
        <v>0</v>
      </c>
      <c r="AN1757" s="130">
        <f t="shared" si="947"/>
        <v>0</v>
      </c>
      <c r="AO1757" s="74">
        <f t="shared" si="930"/>
        <v>0</v>
      </c>
      <c r="AP1757" s="123">
        <f t="shared" si="948"/>
        <v>0</v>
      </c>
      <c r="AQ1757" s="118">
        <f t="shared" si="931"/>
        <v>0</v>
      </c>
      <c r="AR1757" s="82" t="str">
        <f t="shared" si="949"/>
        <v>https://www.alta.ru/tnved/code//</v>
      </c>
      <c r="AS1757" s="157"/>
      <c r="AT1757" s="162"/>
      <c r="AU1757" s="74">
        <f t="shared" si="932"/>
        <v>0</v>
      </c>
      <c r="AV1757" s="157"/>
      <c r="AW1757" s="75">
        <f>_xlfn.IFNA(VLOOKUP(L1757,list_vat[],3,FALSE),0)</f>
        <v>0</v>
      </c>
      <c r="AX1757" s="74">
        <f t="shared" si="950"/>
        <v>0</v>
      </c>
      <c r="AY1757" s="74">
        <f t="shared" si="951"/>
        <v>0</v>
      </c>
      <c r="AZ1757" s="130">
        <f t="shared" si="952"/>
        <v>0</v>
      </c>
      <c r="BA1757" s="74">
        <f t="shared" si="933"/>
        <v>0</v>
      </c>
      <c r="BB1757" s="193">
        <f t="shared" si="953"/>
        <v>0</v>
      </c>
      <c r="BC1757" s="102">
        <f t="shared" si="954"/>
        <v>0</v>
      </c>
      <c r="BD1757" s="102">
        <f t="shared" si="955"/>
        <v>0</v>
      </c>
      <c r="BE1757" s="413" t="s">
        <v>69</v>
      </c>
    </row>
    <row r="1758" spans="1:57" s="65" customFormat="1" ht="12" customHeight="1" x14ac:dyDescent="0.2">
      <c r="A1758" s="43">
        <v>1743</v>
      </c>
      <c r="B1758" s="166"/>
      <c r="C1758" s="166"/>
      <c r="D1758" s="166"/>
      <c r="E1758" s="162"/>
      <c r="F1758" s="166"/>
      <c r="G1758" s="162"/>
      <c r="H1758" s="162"/>
      <c r="I1758" s="189">
        <f t="shared" si="934"/>
        <v>0</v>
      </c>
      <c r="J1758" s="195"/>
      <c r="K1758" s="162"/>
      <c r="L1758" s="168"/>
      <c r="M1758" s="75">
        <f>_xlfn.XLOOKUP(L1758,list_vat[Страна],list_vat[Ставка НДС %],0,0)</f>
        <v>0</v>
      </c>
      <c r="N1758" s="162">
        <f t="shared" si="935"/>
        <v>0</v>
      </c>
      <c r="O1758" s="169"/>
      <c r="P1758" s="74">
        <f t="shared" si="956"/>
        <v>0</v>
      </c>
      <c r="Q1758" s="162"/>
      <c r="R1758" s="162" t="str">
        <f t="shared" si="936"/>
        <v>введи курс</v>
      </c>
      <c r="S1758" s="196">
        <f t="shared" si="937"/>
        <v>0</v>
      </c>
      <c r="T1758" s="192">
        <f t="shared" si="938"/>
        <v>0</v>
      </c>
      <c r="U1758" s="76">
        <f t="shared" si="939"/>
        <v>0</v>
      </c>
      <c r="V1758" s="123">
        <f t="shared" si="940"/>
        <v>0</v>
      </c>
      <c r="W1758" s="191"/>
      <c r="X1758" s="170"/>
      <c r="Y1758" s="74">
        <f t="shared" si="925"/>
        <v>0</v>
      </c>
      <c r="Z1758" s="188"/>
      <c r="AA1758" s="130">
        <f t="shared" si="941"/>
        <v>0</v>
      </c>
      <c r="AB1758" s="74">
        <f t="shared" si="942"/>
        <v>0</v>
      </c>
      <c r="AC1758" s="356"/>
      <c r="AD1758" s="130" cm="1">
        <f t="array" ref="AD1758">IFERROR(ROUND((_xlfn.IFS(offer_sale_type="поставка",AB1758,offer_sale_type="транзит",S1758)*(1+AC1758))/E1758,2),0)</f>
        <v>0</v>
      </c>
      <c r="AE1758" s="74">
        <f t="shared" si="943"/>
        <v>0</v>
      </c>
      <c r="AF1758" s="123" cm="1">
        <f t="array" ref="AF1758">IFERROR(ROUND(_xlfn.IFS(offer_sale_type="поставка",AB1758,offer_sale_type="транзит",S1758)*AC1758,2),0)</f>
        <v>0</v>
      </c>
      <c r="AG1758" s="130">
        <f t="shared" si="926"/>
        <v>0</v>
      </c>
      <c r="AH1758" s="74">
        <f t="shared" si="927"/>
        <v>0</v>
      </c>
      <c r="AI1758" s="123">
        <f t="shared" si="928"/>
        <v>0</v>
      </c>
      <c r="AJ1758" s="118">
        <f t="shared" si="944"/>
        <v>0</v>
      </c>
      <c r="AK1758" s="74">
        <f t="shared" si="945"/>
        <v>0</v>
      </c>
      <c r="AL1758" s="174">
        <f t="shared" si="946"/>
        <v>0</v>
      </c>
      <c r="AM1758" s="175">
        <f t="shared" si="929"/>
        <v>0</v>
      </c>
      <c r="AN1758" s="130">
        <f t="shared" si="947"/>
        <v>0</v>
      </c>
      <c r="AO1758" s="74">
        <f t="shared" si="930"/>
        <v>0</v>
      </c>
      <c r="AP1758" s="123">
        <f t="shared" si="948"/>
        <v>0</v>
      </c>
      <c r="AQ1758" s="118">
        <f t="shared" si="931"/>
        <v>0</v>
      </c>
      <c r="AR1758" s="82" t="str">
        <f t="shared" si="949"/>
        <v>https://www.alta.ru/tnved/code//</v>
      </c>
      <c r="AS1758" s="157"/>
      <c r="AT1758" s="162"/>
      <c r="AU1758" s="74">
        <f t="shared" si="932"/>
        <v>0</v>
      </c>
      <c r="AV1758" s="157"/>
      <c r="AW1758" s="75">
        <f>_xlfn.IFNA(VLOOKUP(L1758,list_vat[],3,FALSE),0)</f>
        <v>0</v>
      </c>
      <c r="AX1758" s="74">
        <f t="shared" si="950"/>
        <v>0</v>
      </c>
      <c r="AY1758" s="74">
        <f t="shared" si="951"/>
        <v>0</v>
      </c>
      <c r="AZ1758" s="130">
        <f t="shared" si="952"/>
        <v>0</v>
      </c>
      <c r="BA1758" s="74">
        <f t="shared" si="933"/>
        <v>0</v>
      </c>
      <c r="BB1758" s="193">
        <f t="shared" si="953"/>
        <v>0</v>
      </c>
      <c r="BC1758" s="102">
        <f t="shared" si="954"/>
        <v>0</v>
      </c>
      <c r="BD1758" s="102">
        <f t="shared" si="955"/>
        <v>0</v>
      </c>
      <c r="BE1758" s="413" t="s">
        <v>69</v>
      </c>
    </row>
    <row r="1759" spans="1:57" s="65" customFormat="1" ht="12" customHeight="1" x14ac:dyDescent="0.2">
      <c r="A1759" s="43">
        <v>1744</v>
      </c>
      <c r="B1759" s="166"/>
      <c r="C1759" s="166"/>
      <c r="D1759" s="166"/>
      <c r="E1759" s="162"/>
      <c r="F1759" s="166"/>
      <c r="G1759" s="162"/>
      <c r="H1759" s="162"/>
      <c r="I1759" s="189">
        <f t="shared" si="934"/>
        <v>0</v>
      </c>
      <c r="J1759" s="195"/>
      <c r="K1759" s="162"/>
      <c r="L1759" s="168"/>
      <c r="M1759" s="75">
        <f>_xlfn.XLOOKUP(L1759,list_vat[Страна],list_vat[Ставка НДС %],0,0)</f>
        <v>0</v>
      </c>
      <c r="N1759" s="162">
        <f t="shared" si="935"/>
        <v>0</v>
      </c>
      <c r="O1759" s="169"/>
      <c r="P1759" s="74">
        <f t="shared" si="956"/>
        <v>0</v>
      </c>
      <c r="Q1759" s="162"/>
      <c r="R1759" s="162" t="str">
        <f t="shared" si="936"/>
        <v>введи курс</v>
      </c>
      <c r="S1759" s="196">
        <f t="shared" si="937"/>
        <v>0</v>
      </c>
      <c r="T1759" s="192">
        <f t="shared" si="938"/>
        <v>0</v>
      </c>
      <c r="U1759" s="76">
        <f t="shared" si="939"/>
        <v>0</v>
      </c>
      <c r="V1759" s="123">
        <f t="shared" si="940"/>
        <v>0</v>
      </c>
      <c r="W1759" s="191"/>
      <c r="X1759" s="170"/>
      <c r="Y1759" s="74">
        <f t="shared" si="925"/>
        <v>0</v>
      </c>
      <c r="Z1759" s="188"/>
      <c r="AA1759" s="130">
        <f t="shared" si="941"/>
        <v>0</v>
      </c>
      <c r="AB1759" s="74">
        <f t="shared" si="942"/>
        <v>0</v>
      </c>
      <c r="AC1759" s="356"/>
      <c r="AD1759" s="130" cm="1">
        <f t="array" ref="AD1759">IFERROR(ROUND((_xlfn.IFS(offer_sale_type="поставка",AB1759,offer_sale_type="транзит",S1759)*(1+AC1759))/E1759,2),0)</f>
        <v>0</v>
      </c>
      <c r="AE1759" s="74">
        <f t="shared" si="943"/>
        <v>0</v>
      </c>
      <c r="AF1759" s="123" cm="1">
        <f t="array" ref="AF1759">IFERROR(ROUND(_xlfn.IFS(offer_sale_type="поставка",AB1759,offer_sale_type="транзит",S1759)*AC1759,2),0)</f>
        <v>0</v>
      </c>
      <c r="AG1759" s="130">
        <f t="shared" si="926"/>
        <v>0</v>
      </c>
      <c r="AH1759" s="74">
        <f t="shared" si="927"/>
        <v>0</v>
      </c>
      <c r="AI1759" s="123">
        <f t="shared" si="928"/>
        <v>0</v>
      </c>
      <c r="AJ1759" s="118">
        <f t="shared" si="944"/>
        <v>0</v>
      </c>
      <c r="AK1759" s="74">
        <f t="shared" si="945"/>
        <v>0</v>
      </c>
      <c r="AL1759" s="174">
        <f t="shared" si="946"/>
        <v>0</v>
      </c>
      <c r="AM1759" s="175">
        <f t="shared" si="929"/>
        <v>0</v>
      </c>
      <c r="AN1759" s="130">
        <f t="shared" si="947"/>
        <v>0</v>
      </c>
      <c r="AO1759" s="74">
        <f t="shared" si="930"/>
        <v>0</v>
      </c>
      <c r="AP1759" s="123">
        <f t="shared" si="948"/>
        <v>0</v>
      </c>
      <c r="AQ1759" s="118">
        <f t="shared" si="931"/>
        <v>0</v>
      </c>
      <c r="AR1759" s="82" t="str">
        <f t="shared" si="949"/>
        <v>https://www.alta.ru/tnved/code//</v>
      </c>
      <c r="AS1759" s="157"/>
      <c r="AT1759" s="162"/>
      <c r="AU1759" s="74">
        <f t="shared" si="932"/>
        <v>0</v>
      </c>
      <c r="AV1759" s="157"/>
      <c r="AW1759" s="75">
        <f>_xlfn.IFNA(VLOOKUP(L1759,list_vat[],3,FALSE),0)</f>
        <v>0</v>
      </c>
      <c r="AX1759" s="74">
        <f t="shared" si="950"/>
        <v>0</v>
      </c>
      <c r="AY1759" s="74">
        <f t="shared" si="951"/>
        <v>0</v>
      </c>
      <c r="AZ1759" s="130">
        <f t="shared" si="952"/>
        <v>0</v>
      </c>
      <c r="BA1759" s="74">
        <f t="shared" si="933"/>
        <v>0</v>
      </c>
      <c r="BB1759" s="193">
        <f t="shared" si="953"/>
        <v>0</v>
      </c>
      <c r="BC1759" s="102">
        <f t="shared" si="954"/>
        <v>0</v>
      </c>
      <c r="BD1759" s="102">
        <f t="shared" si="955"/>
        <v>0</v>
      </c>
      <c r="BE1759" s="413" t="s">
        <v>69</v>
      </c>
    </row>
    <row r="1760" spans="1:57" s="65" customFormat="1" ht="12" customHeight="1" x14ac:dyDescent="0.2">
      <c r="A1760" s="43">
        <v>1745</v>
      </c>
      <c r="B1760" s="166"/>
      <c r="C1760" s="166"/>
      <c r="D1760" s="166"/>
      <c r="E1760" s="162"/>
      <c r="F1760" s="166"/>
      <c r="G1760" s="162"/>
      <c r="H1760" s="162"/>
      <c r="I1760" s="189">
        <f t="shared" si="934"/>
        <v>0</v>
      </c>
      <c r="J1760" s="195"/>
      <c r="K1760" s="162"/>
      <c r="L1760" s="168"/>
      <c r="M1760" s="75">
        <f>_xlfn.XLOOKUP(L1760,list_vat[Страна],list_vat[Ставка НДС %],0,0)</f>
        <v>0</v>
      </c>
      <c r="N1760" s="162">
        <f t="shared" si="935"/>
        <v>0</v>
      </c>
      <c r="O1760" s="169"/>
      <c r="P1760" s="74">
        <f t="shared" si="956"/>
        <v>0</v>
      </c>
      <c r="Q1760" s="162"/>
      <c r="R1760" s="162" t="str">
        <f t="shared" si="936"/>
        <v>введи курс</v>
      </c>
      <c r="S1760" s="196">
        <f t="shared" si="937"/>
        <v>0</v>
      </c>
      <c r="T1760" s="192">
        <f t="shared" si="938"/>
        <v>0</v>
      </c>
      <c r="U1760" s="76">
        <f t="shared" si="939"/>
        <v>0</v>
      </c>
      <c r="V1760" s="123">
        <f t="shared" si="940"/>
        <v>0</v>
      </c>
      <c r="W1760" s="191"/>
      <c r="X1760" s="170"/>
      <c r="Y1760" s="74">
        <f t="shared" si="925"/>
        <v>0</v>
      </c>
      <c r="Z1760" s="188"/>
      <c r="AA1760" s="130">
        <f t="shared" si="941"/>
        <v>0</v>
      </c>
      <c r="AB1760" s="74">
        <f t="shared" si="942"/>
        <v>0</v>
      </c>
      <c r="AC1760" s="356"/>
      <c r="AD1760" s="130" cm="1">
        <f t="array" ref="AD1760">IFERROR(ROUND((_xlfn.IFS(offer_sale_type="поставка",AB1760,offer_sale_type="транзит",S1760)*(1+AC1760))/E1760,2),0)</f>
        <v>0</v>
      </c>
      <c r="AE1760" s="74">
        <f t="shared" si="943"/>
        <v>0</v>
      </c>
      <c r="AF1760" s="123" cm="1">
        <f t="array" ref="AF1760">IFERROR(ROUND(_xlfn.IFS(offer_sale_type="поставка",AB1760,offer_sale_type="транзит",S1760)*AC1760,2),0)</f>
        <v>0</v>
      </c>
      <c r="AG1760" s="130">
        <f t="shared" si="926"/>
        <v>0</v>
      </c>
      <c r="AH1760" s="74">
        <f t="shared" si="927"/>
        <v>0</v>
      </c>
      <c r="AI1760" s="123">
        <f t="shared" si="928"/>
        <v>0</v>
      </c>
      <c r="AJ1760" s="118">
        <f t="shared" si="944"/>
        <v>0</v>
      </c>
      <c r="AK1760" s="74">
        <f t="shared" si="945"/>
        <v>0</v>
      </c>
      <c r="AL1760" s="174">
        <f t="shared" si="946"/>
        <v>0</v>
      </c>
      <c r="AM1760" s="175">
        <f t="shared" si="929"/>
        <v>0</v>
      </c>
      <c r="AN1760" s="130">
        <f t="shared" si="947"/>
        <v>0</v>
      </c>
      <c r="AO1760" s="74">
        <f t="shared" si="930"/>
        <v>0</v>
      </c>
      <c r="AP1760" s="123">
        <f t="shared" si="948"/>
        <v>0</v>
      </c>
      <c r="AQ1760" s="118">
        <f t="shared" si="931"/>
        <v>0</v>
      </c>
      <c r="AR1760" s="82" t="str">
        <f t="shared" si="949"/>
        <v>https://www.alta.ru/tnved/code//</v>
      </c>
      <c r="AS1760" s="157"/>
      <c r="AT1760" s="162"/>
      <c r="AU1760" s="74">
        <f t="shared" si="932"/>
        <v>0</v>
      </c>
      <c r="AV1760" s="157"/>
      <c r="AW1760" s="75">
        <f>_xlfn.IFNA(VLOOKUP(L1760,list_vat[],3,FALSE),0)</f>
        <v>0</v>
      </c>
      <c r="AX1760" s="74">
        <f t="shared" si="950"/>
        <v>0</v>
      </c>
      <c r="AY1760" s="74">
        <f t="shared" si="951"/>
        <v>0</v>
      </c>
      <c r="AZ1760" s="130">
        <f t="shared" si="952"/>
        <v>0</v>
      </c>
      <c r="BA1760" s="74">
        <f t="shared" si="933"/>
        <v>0</v>
      </c>
      <c r="BB1760" s="193">
        <f t="shared" si="953"/>
        <v>0</v>
      </c>
      <c r="BC1760" s="102">
        <f t="shared" si="954"/>
        <v>0</v>
      </c>
      <c r="BD1760" s="102">
        <f t="shared" si="955"/>
        <v>0</v>
      </c>
      <c r="BE1760" s="413" t="s">
        <v>69</v>
      </c>
    </row>
    <row r="1761" spans="1:57" s="65" customFormat="1" ht="12" customHeight="1" x14ac:dyDescent="0.2">
      <c r="A1761" s="43">
        <v>1746</v>
      </c>
      <c r="B1761" s="166"/>
      <c r="C1761" s="166"/>
      <c r="D1761" s="166"/>
      <c r="E1761" s="162"/>
      <c r="F1761" s="166"/>
      <c r="G1761" s="162"/>
      <c r="H1761" s="162"/>
      <c r="I1761" s="189">
        <f t="shared" si="934"/>
        <v>0</v>
      </c>
      <c r="J1761" s="195"/>
      <c r="K1761" s="162"/>
      <c r="L1761" s="168"/>
      <c r="M1761" s="75">
        <f>_xlfn.XLOOKUP(L1761,list_vat[Страна],list_vat[Ставка НДС %],0,0)</f>
        <v>0</v>
      </c>
      <c r="N1761" s="162">
        <f t="shared" si="935"/>
        <v>0</v>
      </c>
      <c r="O1761" s="169"/>
      <c r="P1761" s="74">
        <f t="shared" si="956"/>
        <v>0</v>
      </c>
      <c r="Q1761" s="162"/>
      <c r="R1761" s="162" t="str">
        <f t="shared" si="936"/>
        <v>введи курс</v>
      </c>
      <c r="S1761" s="196">
        <f t="shared" si="937"/>
        <v>0</v>
      </c>
      <c r="T1761" s="192">
        <f t="shared" si="938"/>
        <v>0</v>
      </c>
      <c r="U1761" s="76">
        <f t="shared" si="939"/>
        <v>0</v>
      </c>
      <c r="V1761" s="123">
        <f t="shared" si="940"/>
        <v>0</v>
      </c>
      <c r="W1761" s="191"/>
      <c r="X1761" s="170"/>
      <c r="Y1761" s="74">
        <f t="shared" si="925"/>
        <v>0</v>
      </c>
      <c r="Z1761" s="188"/>
      <c r="AA1761" s="130">
        <f t="shared" si="941"/>
        <v>0</v>
      </c>
      <c r="AB1761" s="74">
        <f t="shared" si="942"/>
        <v>0</v>
      </c>
      <c r="AC1761" s="356"/>
      <c r="AD1761" s="130" cm="1">
        <f t="array" ref="AD1761">IFERROR(ROUND((_xlfn.IFS(offer_sale_type="поставка",AB1761,offer_sale_type="транзит",S1761)*(1+AC1761))/E1761,2),0)</f>
        <v>0</v>
      </c>
      <c r="AE1761" s="74">
        <f t="shared" si="943"/>
        <v>0</v>
      </c>
      <c r="AF1761" s="123" cm="1">
        <f t="array" ref="AF1761">IFERROR(ROUND(_xlfn.IFS(offer_sale_type="поставка",AB1761,offer_sale_type="транзит",S1761)*AC1761,2),0)</f>
        <v>0</v>
      </c>
      <c r="AG1761" s="130">
        <f t="shared" si="926"/>
        <v>0</v>
      </c>
      <c r="AH1761" s="74">
        <f t="shared" si="927"/>
        <v>0</v>
      </c>
      <c r="AI1761" s="123">
        <f t="shared" si="928"/>
        <v>0</v>
      </c>
      <c r="AJ1761" s="118">
        <f t="shared" si="944"/>
        <v>0</v>
      </c>
      <c r="AK1761" s="74">
        <f t="shared" si="945"/>
        <v>0</v>
      </c>
      <c r="AL1761" s="174">
        <f t="shared" si="946"/>
        <v>0</v>
      </c>
      <c r="AM1761" s="175">
        <f t="shared" si="929"/>
        <v>0</v>
      </c>
      <c r="AN1761" s="130">
        <f t="shared" si="947"/>
        <v>0</v>
      </c>
      <c r="AO1761" s="74">
        <f t="shared" si="930"/>
        <v>0</v>
      </c>
      <c r="AP1761" s="123">
        <f t="shared" si="948"/>
        <v>0</v>
      </c>
      <c r="AQ1761" s="118">
        <f t="shared" si="931"/>
        <v>0</v>
      </c>
      <c r="AR1761" s="82" t="str">
        <f t="shared" si="949"/>
        <v>https://www.alta.ru/tnved/code//</v>
      </c>
      <c r="AS1761" s="157"/>
      <c r="AT1761" s="162"/>
      <c r="AU1761" s="74">
        <f t="shared" si="932"/>
        <v>0</v>
      </c>
      <c r="AV1761" s="157"/>
      <c r="AW1761" s="75">
        <f>_xlfn.IFNA(VLOOKUP(L1761,list_vat[],3,FALSE),0)</f>
        <v>0</v>
      </c>
      <c r="AX1761" s="74">
        <f t="shared" si="950"/>
        <v>0</v>
      </c>
      <c r="AY1761" s="74">
        <f t="shared" si="951"/>
        <v>0</v>
      </c>
      <c r="AZ1761" s="130">
        <f t="shared" si="952"/>
        <v>0</v>
      </c>
      <c r="BA1761" s="74">
        <f t="shared" si="933"/>
        <v>0</v>
      </c>
      <c r="BB1761" s="193">
        <f t="shared" si="953"/>
        <v>0</v>
      </c>
      <c r="BC1761" s="102">
        <f t="shared" si="954"/>
        <v>0</v>
      </c>
      <c r="BD1761" s="102">
        <f t="shared" si="955"/>
        <v>0</v>
      </c>
      <c r="BE1761" s="413" t="s">
        <v>69</v>
      </c>
    </row>
    <row r="1762" spans="1:57" s="65" customFormat="1" ht="12" customHeight="1" x14ac:dyDescent="0.2">
      <c r="A1762" s="43">
        <v>1747</v>
      </c>
      <c r="B1762" s="166"/>
      <c r="C1762" s="166"/>
      <c r="D1762" s="166"/>
      <c r="E1762" s="162"/>
      <c r="F1762" s="166"/>
      <c r="G1762" s="162"/>
      <c r="H1762" s="162"/>
      <c r="I1762" s="189">
        <f t="shared" si="934"/>
        <v>0</v>
      </c>
      <c r="J1762" s="195"/>
      <c r="K1762" s="162"/>
      <c r="L1762" s="168"/>
      <c r="M1762" s="75">
        <f>_xlfn.XLOOKUP(L1762,list_vat[Страна],list_vat[Ставка НДС %],0,0)</f>
        <v>0</v>
      </c>
      <c r="N1762" s="162">
        <f t="shared" si="935"/>
        <v>0</v>
      </c>
      <c r="O1762" s="169"/>
      <c r="P1762" s="74">
        <f t="shared" si="956"/>
        <v>0</v>
      </c>
      <c r="Q1762" s="162"/>
      <c r="R1762" s="162" t="str">
        <f t="shared" si="936"/>
        <v>введи курс</v>
      </c>
      <c r="S1762" s="196">
        <f t="shared" si="937"/>
        <v>0</v>
      </c>
      <c r="T1762" s="192">
        <f t="shared" si="938"/>
        <v>0</v>
      </c>
      <c r="U1762" s="76">
        <f t="shared" si="939"/>
        <v>0</v>
      </c>
      <c r="V1762" s="123">
        <f t="shared" si="940"/>
        <v>0</v>
      </c>
      <c r="W1762" s="191"/>
      <c r="X1762" s="170"/>
      <c r="Y1762" s="74">
        <f t="shared" si="925"/>
        <v>0</v>
      </c>
      <c r="Z1762" s="188"/>
      <c r="AA1762" s="130">
        <f t="shared" si="941"/>
        <v>0</v>
      </c>
      <c r="AB1762" s="74">
        <f t="shared" si="942"/>
        <v>0</v>
      </c>
      <c r="AC1762" s="356"/>
      <c r="AD1762" s="130" cm="1">
        <f t="array" ref="AD1762">IFERROR(ROUND((_xlfn.IFS(offer_sale_type="поставка",AB1762,offer_sale_type="транзит",S1762)*(1+AC1762))/E1762,2),0)</f>
        <v>0</v>
      </c>
      <c r="AE1762" s="74">
        <f t="shared" si="943"/>
        <v>0</v>
      </c>
      <c r="AF1762" s="123" cm="1">
        <f t="array" ref="AF1762">IFERROR(ROUND(_xlfn.IFS(offer_sale_type="поставка",AB1762,offer_sale_type="транзит",S1762)*AC1762,2),0)</f>
        <v>0</v>
      </c>
      <c r="AG1762" s="130">
        <f t="shared" si="926"/>
        <v>0</v>
      </c>
      <c r="AH1762" s="74">
        <f t="shared" si="927"/>
        <v>0</v>
      </c>
      <c r="AI1762" s="123">
        <f t="shared" si="928"/>
        <v>0</v>
      </c>
      <c r="AJ1762" s="118">
        <f t="shared" si="944"/>
        <v>0</v>
      </c>
      <c r="AK1762" s="74">
        <f t="shared" si="945"/>
        <v>0</v>
      </c>
      <c r="AL1762" s="174">
        <f t="shared" si="946"/>
        <v>0</v>
      </c>
      <c r="AM1762" s="175">
        <f t="shared" si="929"/>
        <v>0</v>
      </c>
      <c r="AN1762" s="130">
        <f t="shared" si="947"/>
        <v>0</v>
      </c>
      <c r="AO1762" s="74">
        <f t="shared" si="930"/>
        <v>0</v>
      </c>
      <c r="AP1762" s="123">
        <f t="shared" si="948"/>
        <v>0</v>
      </c>
      <c r="AQ1762" s="118">
        <f t="shared" si="931"/>
        <v>0</v>
      </c>
      <c r="AR1762" s="82" t="str">
        <f t="shared" si="949"/>
        <v>https://www.alta.ru/tnved/code//</v>
      </c>
      <c r="AS1762" s="157"/>
      <c r="AT1762" s="162"/>
      <c r="AU1762" s="74">
        <f t="shared" si="932"/>
        <v>0</v>
      </c>
      <c r="AV1762" s="157"/>
      <c r="AW1762" s="75">
        <f>_xlfn.IFNA(VLOOKUP(L1762,list_vat[],3,FALSE),0)</f>
        <v>0</v>
      </c>
      <c r="AX1762" s="74">
        <f t="shared" si="950"/>
        <v>0</v>
      </c>
      <c r="AY1762" s="74">
        <f t="shared" si="951"/>
        <v>0</v>
      </c>
      <c r="AZ1762" s="130">
        <f t="shared" si="952"/>
        <v>0</v>
      </c>
      <c r="BA1762" s="74">
        <f t="shared" si="933"/>
        <v>0</v>
      </c>
      <c r="BB1762" s="193">
        <f t="shared" si="953"/>
        <v>0</v>
      </c>
      <c r="BC1762" s="102">
        <f t="shared" si="954"/>
        <v>0</v>
      </c>
      <c r="BD1762" s="102">
        <f t="shared" si="955"/>
        <v>0</v>
      </c>
      <c r="BE1762" s="413" t="s">
        <v>69</v>
      </c>
    </row>
    <row r="1763" spans="1:57" s="65" customFormat="1" ht="12" customHeight="1" x14ac:dyDescent="0.2">
      <c r="A1763" s="43">
        <v>1748</v>
      </c>
      <c r="B1763" s="166"/>
      <c r="C1763" s="166"/>
      <c r="D1763" s="166"/>
      <c r="E1763" s="162"/>
      <c r="F1763" s="166"/>
      <c r="G1763" s="162"/>
      <c r="H1763" s="162"/>
      <c r="I1763" s="189">
        <f t="shared" si="934"/>
        <v>0</v>
      </c>
      <c r="J1763" s="195"/>
      <c r="K1763" s="162"/>
      <c r="L1763" s="168"/>
      <c r="M1763" s="75">
        <f>_xlfn.XLOOKUP(L1763,list_vat[Страна],list_vat[Ставка НДС %],0,0)</f>
        <v>0</v>
      </c>
      <c r="N1763" s="162">
        <f t="shared" si="935"/>
        <v>0</v>
      </c>
      <c r="O1763" s="169"/>
      <c r="P1763" s="74">
        <f t="shared" si="956"/>
        <v>0</v>
      </c>
      <c r="Q1763" s="162"/>
      <c r="R1763" s="162" t="str">
        <f t="shared" si="936"/>
        <v>введи курс</v>
      </c>
      <c r="S1763" s="196">
        <f t="shared" si="937"/>
        <v>0</v>
      </c>
      <c r="T1763" s="192">
        <f t="shared" si="938"/>
        <v>0</v>
      </c>
      <c r="U1763" s="76">
        <f t="shared" si="939"/>
        <v>0</v>
      </c>
      <c r="V1763" s="123">
        <f t="shared" si="940"/>
        <v>0</v>
      </c>
      <c r="W1763" s="191"/>
      <c r="X1763" s="170"/>
      <c r="Y1763" s="74">
        <f t="shared" si="925"/>
        <v>0</v>
      </c>
      <c r="Z1763" s="188"/>
      <c r="AA1763" s="130">
        <f t="shared" si="941"/>
        <v>0</v>
      </c>
      <c r="AB1763" s="74">
        <f t="shared" si="942"/>
        <v>0</v>
      </c>
      <c r="AC1763" s="356"/>
      <c r="AD1763" s="130" cm="1">
        <f t="array" ref="AD1763">IFERROR(ROUND((_xlfn.IFS(offer_sale_type="поставка",AB1763,offer_sale_type="транзит",S1763)*(1+AC1763))/E1763,2),0)</f>
        <v>0</v>
      </c>
      <c r="AE1763" s="74">
        <f t="shared" si="943"/>
        <v>0</v>
      </c>
      <c r="AF1763" s="123" cm="1">
        <f t="array" ref="AF1763">IFERROR(ROUND(_xlfn.IFS(offer_sale_type="поставка",AB1763,offer_sale_type="транзит",S1763)*AC1763,2),0)</f>
        <v>0</v>
      </c>
      <c r="AG1763" s="130">
        <f t="shared" si="926"/>
        <v>0</v>
      </c>
      <c r="AH1763" s="74">
        <f t="shared" si="927"/>
        <v>0</v>
      </c>
      <c r="AI1763" s="123">
        <f t="shared" si="928"/>
        <v>0</v>
      </c>
      <c r="AJ1763" s="118">
        <f t="shared" si="944"/>
        <v>0</v>
      </c>
      <c r="AK1763" s="74">
        <f t="shared" si="945"/>
        <v>0</v>
      </c>
      <c r="AL1763" s="174">
        <f t="shared" si="946"/>
        <v>0</v>
      </c>
      <c r="AM1763" s="175">
        <f t="shared" si="929"/>
        <v>0</v>
      </c>
      <c r="AN1763" s="130">
        <f t="shared" si="947"/>
        <v>0</v>
      </c>
      <c r="AO1763" s="74">
        <f t="shared" si="930"/>
        <v>0</v>
      </c>
      <c r="AP1763" s="123">
        <f t="shared" si="948"/>
        <v>0</v>
      </c>
      <c r="AQ1763" s="118">
        <f t="shared" si="931"/>
        <v>0</v>
      </c>
      <c r="AR1763" s="82" t="str">
        <f t="shared" si="949"/>
        <v>https://www.alta.ru/tnved/code//</v>
      </c>
      <c r="AS1763" s="157"/>
      <c r="AT1763" s="162"/>
      <c r="AU1763" s="74">
        <f t="shared" si="932"/>
        <v>0</v>
      </c>
      <c r="AV1763" s="157"/>
      <c r="AW1763" s="75">
        <f>_xlfn.IFNA(VLOOKUP(L1763,list_vat[],3,FALSE),0)</f>
        <v>0</v>
      </c>
      <c r="AX1763" s="74">
        <f t="shared" si="950"/>
        <v>0</v>
      </c>
      <c r="AY1763" s="74">
        <f t="shared" si="951"/>
        <v>0</v>
      </c>
      <c r="AZ1763" s="130">
        <f t="shared" si="952"/>
        <v>0</v>
      </c>
      <c r="BA1763" s="74">
        <f t="shared" si="933"/>
        <v>0</v>
      </c>
      <c r="BB1763" s="193">
        <f t="shared" si="953"/>
        <v>0</v>
      </c>
      <c r="BC1763" s="102">
        <f t="shared" si="954"/>
        <v>0</v>
      </c>
      <c r="BD1763" s="102">
        <f t="shared" si="955"/>
        <v>0</v>
      </c>
      <c r="BE1763" s="413" t="s">
        <v>69</v>
      </c>
    </row>
    <row r="1764" spans="1:57" s="65" customFormat="1" ht="12" customHeight="1" x14ac:dyDescent="0.2">
      <c r="A1764" s="43">
        <v>1749</v>
      </c>
      <c r="B1764" s="166"/>
      <c r="C1764" s="166"/>
      <c r="D1764" s="166"/>
      <c r="E1764" s="162"/>
      <c r="F1764" s="166"/>
      <c r="G1764" s="162"/>
      <c r="H1764" s="162"/>
      <c r="I1764" s="189">
        <f t="shared" si="934"/>
        <v>0</v>
      </c>
      <c r="J1764" s="195"/>
      <c r="K1764" s="162"/>
      <c r="L1764" s="168"/>
      <c r="M1764" s="75">
        <f>_xlfn.XLOOKUP(L1764,list_vat[Страна],list_vat[Ставка НДС %],0,0)</f>
        <v>0</v>
      </c>
      <c r="N1764" s="162">
        <f t="shared" si="935"/>
        <v>0</v>
      </c>
      <c r="O1764" s="169"/>
      <c r="P1764" s="74">
        <f t="shared" si="956"/>
        <v>0</v>
      </c>
      <c r="Q1764" s="162"/>
      <c r="R1764" s="162" t="str">
        <f t="shared" si="936"/>
        <v>введи курс</v>
      </c>
      <c r="S1764" s="196">
        <f t="shared" si="937"/>
        <v>0</v>
      </c>
      <c r="T1764" s="192">
        <f t="shared" si="938"/>
        <v>0</v>
      </c>
      <c r="U1764" s="76">
        <f t="shared" si="939"/>
        <v>0</v>
      </c>
      <c r="V1764" s="123">
        <f t="shared" si="940"/>
        <v>0</v>
      </c>
      <c r="W1764" s="191"/>
      <c r="X1764" s="170"/>
      <c r="Y1764" s="74">
        <f t="shared" si="925"/>
        <v>0</v>
      </c>
      <c r="Z1764" s="188"/>
      <c r="AA1764" s="130">
        <f t="shared" si="941"/>
        <v>0</v>
      </c>
      <c r="AB1764" s="74">
        <f t="shared" si="942"/>
        <v>0</v>
      </c>
      <c r="AC1764" s="356"/>
      <c r="AD1764" s="130" cm="1">
        <f t="array" ref="AD1764">IFERROR(ROUND((_xlfn.IFS(offer_sale_type="поставка",AB1764,offer_sale_type="транзит",S1764)*(1+AC1764))/E1764,2),0)</f>
        <v>0</v>
      </c>
      <c r="AE1764" s="74">
        <f t="shared" si="943"/>
        <v>0</v>
      </c>
      <c r="AF1764" s="123" cm="1">
        <f t="array" ref="AF1764">IFERROR(ROUND(_xlfn.IFS(offer_sale_type="поставка",AB1764,offer_sale_type="транзит",S1764)*AC1764,2),0)</f>
        <v>0</v>
      </c>
      <c r="AG1764" s="130">
        <f t="shared" si="926"/>
        <v>0</v>
      </c>
      <c r="AH1764" s="74">
        <f t="shared" si="927"/>
        <v>0</v>
      </c>
      <c r="AI1764" s="123">
        <f t="shared" si="928"/>
        <v>0</v>
      </c>
      <c r="AJ1764" s="118">
        <f t="shared" si="944"/>
        <v>0</v>
      </c>
      <c r="AK1764" s="74">
        <f t="shared" si="945"/>
        <v>0</v>
      </c>
      <c r="AL1764" s="174">
        <f t="shared" si="946"/>
        <v>0</v>
      </c>
      <c r="AM1764" s="175">
        <f t="shared" si="929"/>
        <v>0</v>
      </c>
      <c r="AN1764" s="130">
        <f t="shared" si="947"/>
        <v>0</v>
      </c>
      <c r="AO1764" s="74">
        <f t="shared" si="930"/>
        <v>0</v>
      </c>
      <c r="AP1764" s="123">
        <f t="shared" si="948"/>
        <v>0</v>
      </c>
      <c r="AQ1764" s="118">
        <f t="shared" si="931"/>
        <v>0</v>
      </c>
      <c r="AR1764" s="82" t="str">
        <f t="shared" si="949"/>
        <v>https://www.alta.ru/tnved/code//</v>
      </c>
      <c r="AS1764" s="157"/>
      <c r="AT1764" s="162"/>
      <c r="AU1764" s="74">
        <f t="shared" si="932"/>
        <v>0</v>
      </c>
      <c r="AV1764" s="157"/>
      <c r="AW1764" s="75">
        <f>_xlfn.IFNA(VLOOKUP(L1764,list_vat[],3,FALSE),0)</f>
        <v>0</v>
      </c>
      <c r="AX1764" s="74">
        <f t="shared" si="950"/>
        <v>0</v>
      </c>
      <c r="AY1764" s="74">
        <f t="shared" si="951"/>
        <v>0</v>
      </c>
      <c r="AZ1764" s="130">
        <f t="shared" si="952"/>
        <v>0</v>
      </c>
      <c r="BA1764" s="74">
        <f t="shared" si="933"/>
        <v>0</v>
      </c>
      <c r="BB1764" s="193">
        <f t="shared" si="953"/>
        <v>0</v>
      </c>
      <c r="BC1764" s="102">
        <f t="shared" si="954"/>
        <v>0</v>
      </c>
      <c r="BD1764" s="102">
        <f t="shared" si="955"/>
        <v>0</v>
      </c>
      <c r="BE1764" s="413" t="s">
        <v>69</v>
      </c>
    </row>
    <row r="1765" spans="1:57" s="65" customFormat="1" ht="12" customHeight="1" x14ac:dyDescent="0.2">
      <c r="A1765" s="43">
        <v>1750</v>
      </c>
      <c r="B1765" s="166"/>
      <c r="C1765" s="166"/>
      <c r="D1765" s="166"/>
      <c r="E1765" s="162"/>
      <c r="F1765" s="166"/>
      <c r="G1765" s="162"/>
      <c r="H1765" s="162"/>
      <c r="I1765" s="189">
        <f t="shared" si="934"/>
        <v>0</v>
      </c>
      <c r="J1765" s="195"/>
      <c r="K1765" s="162"/>
      <c r="L1765" s="168"/>
      <c r="M1765" s="75">
        <f>_xlfn.XLOOKUP(L1765,list_vat[Страна],list_vat[Ставка НДС %],0,0)</f>
        <v>0</v>
      </c>
      <c r="N1765" s="162">
        <f t="shared" si="935"/>
        <v>0</v>
      </c>
      <c r="O1765" s="169"/>
      <c r="P1765" s="74">
        <f t="shared" si="956"/>
        <v>0</v>
      </c>
      <c r="Q1765" s="162"/>
      <c r="R1765" s="162" t="str">
        <f t="shared" si="936"/>
        <v>введи курс</v>
      </c>
      <c r="S1765" s="196">
        <f t="shared" si="937"/>
        <v>0</v>
      </c>
      <c r="T1765" s="192">
        <f t="shared" si="938"/>
        <v>0</v>
      </c>
      <c r="U1765" s="76">
        <f t="shared" si="939"/>
        <v>0</v>
      </c>
      <c r="V1765" s="123">
        <f t="shared" si="940"/>
        <v>0</v>
      </c>
      <c r="W1765" s="191"/>
      <c r="X1765" s="170"/>
      <c r="Y1765" s="74">
        <f t="shared" si="925"/>
        <v>0</v>
      </c>
      <c r="Z1765" s="188"/>
      <c r="AA1765" s="130">
        <f t="shared" si="941"/>
        <v>0</v>
      </c>
      <c r="AB1765" s="74">
        <f t="shared" si="942"/>
        <v>0</v>
      </c>
      <c r="AC1765" s="356"/>
      <c r="AD1765" s="130" cm="1">
        <f t="array" ref="AD1765">IFERROR(ROUND((_xlfn.IFS(offer_sale_type="поставка",AB1765,offer_sale_type="транзит",S1765)*(1+AC1765))/E1765,2),0)</f>
        <v>0</v>
      </c>
      <c r="AE1765" s="74">
        <f t="shared" si="943"/>
        <v>0</v>
      </c>
      <c r="AF1765" s="123" cm="1">
        <f t="array" ref="AF1765">IFERROR(ROUND(_xlfn.IFS(offer_sale_type="поставка",AB1765,offer_sale_type="транзит",S1765)*AC1765,2),0)</f>
        <v>0</v>
      </c>
      <c r="AG1765" s="130">
        <f t="shared" si="926"/>
        <v>0</v>
      </c>
      <c r="AH1765" s="74">
        <f t="shared" si="927"/>
        <v>0</v>
      </c>
      <c r="AI1765" s="123">
        <f t="shared" si="928"/>
        <v>0</v>
      </c>
      <c r="AJ1765" s="118">
        <f t="shared" si="944"/>
        <v>0</v>
      </c>
      <c r="AK1765" s="74">
        <f t="shared" si="945"/>
        <v>0</v>
      </c>
      <c r="AL1765" s="174">
        <f t="shared" si="946"/>
        <v>0</v>
      </c>
      <c r="AM1765" s="175">
        <f t="shared" si="929"/>
        <v>0</v>
      </c>
      <c r="AN1765" s="130">
        <f t="shared" si="947"/>
        <v>0</v>
      </c>
      <c r="AO1765" s="74">
        <f t="shared" si="930"/>
        <v>0</v>
      </c>
      <c r="AP1765" s="123">
        <f t="shared" si="948"/>
        <v>0</v>
      </c>
      <c r="AQ1765" s="118">
        <f t="shared" si="931"/>
        <v>0</v>
      </c>
      <c r="AR1765" s="82" t="str">
        <f t="shared" si="949"/>
        <v>https://www.alta.ru/tnved/code//</v>
      </c>
      <c r="AS1765" s="157"/>
      <c r="AT1765" s="162"/>
      <c r="AU1765" s="74">
        <f t="shared" si="932"/>
        <v>0</v>
      </c>
      <c r="AV1765" s="157"/>
      <c r="AW1765" s="75">
        <f>_xlfn.IFNA(VLOOKUP(L1765,list_vat[],3,FALSE),0)</f>
        <v>0</v>
      </c>
      <c r="AX1765" s="74">
        <f t="shared" si="950"/>
        <v>0</v>
      </c>
      <c r="AY1765" s="74">
        <f t="shared" si="951"/>
        <v>0</v>
      </c>
      <c r="AZ1765" s="130">
        <f t="shared" si="952"/>
        <v>0</v>
      </c>
      <c r="BA1765" s="74">
        <f t="shared" si="933"/>
        <v>0</v>
      </c>
      <c r="BB1765" s="193">
        <f t="shared" si="953"/>
        <v>0</v>
      </c>
      <c r="BC1765" s="102">
        <f t="shared" si="954"/>
        <v>0</v>
      </c>
      <c r="BD1765" s="102">
        <f t="shared" si="955"/>
        <v>0</v>
      </c>
      <c r="BE1765" s="413" t="s">
        <v>69</v>
      </c>
    </row>
    <row r="1766" spans="1:57" s="65" customFormat="1" ht="12" customHeight="1" x14ac:dyDescent="0.2">
      <c r="A1766" s="43">
        <v>1751</v>
      </c>
      <c r="B1766" s="166"/>
      <c r="C1766" s="166"/>
      <c r="D1766" s="166"/>
      <c r="E1766" s="162"/>
      <c r="F1766" s="166"/>
      <c r="G1766" s="162"/>
      <c r="H1766" s="162"/>
      <c r="I1766" s="189">
        <f t="shared" si="934"/>
        <v>0</v>
      </c>
      <c r="J1766" s="195"/>
      <c r="K1766" s="162"/>
      <c r="L1766" s="168"/>
      <c r="M1766" s="75">
        <f>_xlfn.XLOOKUP(L1766,list_vat[Страна],list_vat[Ставка НДС %],0,0)</f>
        <v>0</v>
      </c>
      <c r="N1766" s="162">
        <f t="shared" si="935"/>
        <v>0</v>
      </c>
      <c r="O1766" s="169"/>
      <c r="P1766" s="74">
        <f t="shared" si="956"/>
        <v>0</v>
      </c>
      <c r="Q1766" s="162"/>
      <c r="R1766" s="162" t="str">
        <f t="shared" si="936"/>
        <v>введи курс</v>
      </c>
      <c r="S1766" s="196">
        <f t="shared" si="937"/>
        <v>0</v>
      </c>
      <c r="T1766" s="192">
        <f t="shared" si="938"/>
        <v>0</v>
      </c>
      <c r="U1766" s="76">
        <f t="shared" si="939"/>
        <v>0</v>
      </c>
      <c r="V1766" s="123">
        <f t="shared" si="940"/>
        <v>0</v>
      </c>
      <c r="W1766" s="191"/>
      <c r="X1766" s="170"/>
      <c r="Y1766" s="74">
        <f t="shared" si="925"/>
        <v>0</v>
      </c>
      <c r="Z1766" s="188"/>
      <c r="AA1766" s="130">
        <f t="shared" si="941"/>
        <v>0</v>
      </c>
      <c r="AB1766" s="74">
        <f t="shared" si="942"/>
        <v>0</v>
      </c>
      <c r="AC1766" s="356"/>
      <c r="AD1766" s="130" cm="1">
        <f t="array" ref="AD1766">IFERROR(ROUND((_xlfn.IFS(offer_sale_type="поставка",AB1766,offer_sale_type="транзит",S1766)*(1+AC1766))/E1766,2),0)</f>
        <v>0</v>
      </c>
      <c r="AE1766" s="74">
        <f t="shared" si="943"/>
        <v>0</v>
      </c>
      <c r="AF1766" s="123" cm="1">
        <f t="array" ref="AF1766">IFERROR(ROUND(_xlfn.IFS(offer_sale_type="поставка",AB1766,offer_sale_type="транзит",S1766)*AC1766,2),0)</f>
        <v>0</v>
      </c>
      <c r="AG1766" s="130">
        <f t="shared" si="926"/>
        <v>0</v>
      </c>
      <c r="AH1766" s="74">
        <f t="shared" si="927"/>
        <v>0</v>
      </c>
      <c r="AI1766" s="123">
        <f t="shared" si="928"/>
        <v>0</v>
      </c>
      <c r="AJ1766" s="118">
        <f t="shared" si="944"/>
        <v>0</v>
      </c>
      <c r="AK1766" s="74">
        <f t="shared" si="945"/>
        <v>0</v>
      </c>
      <c r="AL1766" s="174">
        <f t="shared" si="946"/>
        <v>0</v>
      </c>
      <c r="AM1766" s="175">
        <f t="shared" si="929"/>
        <v>0</v>
      </c>
      <c r="AN1766" s="130">
        <f t="shared" si="947"/>
        <v>0</v>
      </c>
      <c r="AO1766" s="74">
        <f t="shared" si="930"/>
        <v>0</v>
      </c>
      <c r="AP1766" s="123">
        <f t="shared" si="948"/>
        <v>0</v>
      </c>
      <c r="AQ1766" s="118">
        <f t="shared" si="931"/>
        <v>0</v>
      </c>
      <c r="AR1766" s="82" t="str">
        <f t="shared" si="949"/>
        <v>https://www.alta.ru/tnved/code//</v>
      </c>
      <c r="AS1766" s="157"/>
      <c r="AT1766" s="162"/>
      <c r="AU1766" s="74">
        <f t="shared" si="932"/>
        <v>0</v>
      </c>
      <c r="AV1766" s="157"/>
      <c r="AW1766" s="75">
        <f>_xlfn.IFNA(VLOOKUP(L1766,list_vat[],3,FALSE),0)</f>
        <v>0</v>
      </c>
      <c r="AX1766" s="74">
        <f t="shared" si="950"/>
        <v>0</v>
      </c>
      <c r="AY1766" s="74">
        <f t="shared" si="951"/>
        <v>0</v>
      </c>
      <c r="AZ1766" s="130">
        <f t="shared" si="952"/>
        <v>0</v>
      </c>
      <c r="BA1766" s="74">
        <f t="shared" si="933"/>
        <v>0</v>
      </c>
      <c r="BB1766" s="193">
        <f t="shared" si="953"/>
        <v>0</v>
      </c>
      <c r="BC1766" s="102">
        <f t="shared" si="954"/>
        <v>0</v>
      </c>
      <c r="BD1766" s="102">
        <f t="shared" si="955"/>
        <v>0</v>
      </c>
      <c r="BE1766" s="413" t="s">
        <v>69</v>
      </c>
    </row>
    <row r="1767" spans="1:57" s="65" customFormat="1" ht="12" customHeight="1" x14ac:dyDescent="0.2">
      <c r="A1767" s="43">
        <v>1752</v>
      </c>
      <c r="B1767" s="166"/>
      <c r="C1767" s="166"/>
      <c r="D1767" s="166"/>
      <c r="E1767" s="162"/>
      <c r="F1767" s="166"/>
      <c r="G1767" s="162"/>
      <c r="H1767" s="162"/>
      <c r="I1767" s="189">
        <f t="shared" si="934"/>
        <v>0</v>
      </c>
      <c r="J1767" s="195"/>
      <c r="K1767" s="162"/>
      <c r="L1767" s="168"/>
      <c r="M1767" s="75">
        <f>_xlfn.XLOOKUP(L1767,list_vat[Страна],list_vat[Ставка НДС %],0,0)</f>
        <v>0</v>
      </c>
      <c r="N1767" s="162">
        <f t="shared" si="935"/>
        <v>0</v>
      </c>
      <c r="O1767" s="169"/>
      <c r="P1767" s="74">
        <f t="shared" si="956"/>
        <v>0</v>
      </c>
      <c r="Q1767" s="162"/>
      <c r="R1767" s="162" t="str">
        <f t="shared" si="936"/>
        <v>введи курс</v>
      </c>
      <c r="S1767" s="196">
        <f t="shared" si="937"/>
        <v>0</v>
      </c>
      <c r="T1767" s="192">
        <f t="shared" si="938"/>
        <v>0</v>
      </c>
      <c r="U1767" s="76">
        <f t="shared" si="939"/>
        <v>0</v>
      </c>
      <c r="V1767" s="123">
        <f t="shared" si="940"/>
        <v>0</v>
      </c>
      <c r="W1767" s="191"/>
      <c r="X1767" s="170"/>
      <c r="Y1767" s="74">
        <f t="shared" si="925"/>
        <v>0</v>
      </c>
      <c r="Z1767" s="188"/>
      <c r="AA1767" s="130">
        <f t="shared" si="941"/>
        <v>0</v>
      </c>
      <c r="AB1767" s="74">
        <f t="shared" si="942"/>
        <v>0</v>
      </c>
      <c r="AC1767" s="356"/>
      <c r="AD1767" s="130" cm="1">
        <f t="array" ref="AD1767">IFERROR(ROUND((_xlfn.IFS(offer_sale_type="поставка",AB1767,offer_sale_type="транзит",S1767)*(1+AC1767))/E1767,2),0)</f>
        <v>0</v>
      </c>
      <c r="AE1767" s="74">
        <f t="shared" si="943"/>
        <v>0</v>
      </c>
      <c r="AF1767" s="123" cm="1">
        <f t="array" ref="AF1767">IFERROR(ROUND(_xlfn.IFS(offer_sale_type="поставка",AB1767,offer_sale_type="транзит",S1767)*AC1767,2),0)</f>
        <v>0</v>
      </c>
      <c r="AG1767" s="130">
        <f t="shared" si="926"/>
        <v>0</v>
      </c>
      <c r="AH1767" s="74">
        <f t="shared" si="927"/>
        <v>0</v>
      </c>
      <c r="AI1767" s="123">
        <f t="shared" si="928"/>
        <v>0</v>
      </c>
      <c r="AJ1767" s="118">
        <f t="shared" si="944"/>
        <v>0</v>
      </c>
      <c r="AK1767" s="74">
        <f t="shared" si="945"/>
        <v>0</v>
      </c>
      <c r="AL1767" s="174">
        <f t="shared" si="946"/>
        <v>0</v>
      </c>
      <c r="AM1767" s="175">
        <f t="shared" si="929"/>
        <v>0</v>
      </c>
      <c r="AN1767" s="130">
        <f t="shared" si="947"/>
        <v>0</v>
      </c>
      <c r="AO1767" s="74">
        <f t="shared" si="930"/>
        <v>0</v>
      </c>
      <c r="AP1767" s="123">
        <f t="shared" si="948"/>
        <v>0</v>
      </c>
      <c r="AQ1767" s="118">
        <f t="shared" si="931"/>
        <v>0</v>
      </c>
      <c r="AR1767" s="82" t="str">
        <f t="shared" si="949"/>
        <v>https://www.alta.ru/tnved/code//</v>
      </c>
      <c r="AS1767" s="157"/>
      <c r="AT1767" s="162"/>
      <c r="AU1767" s="74">
        <f t="shared" si="932"/>
        <v>0</v>
      </c>
      <c r="AV1767" s="157"/>
      <c r="AW1767" s="75">
        <f>_xlfn.IFNA(VLOOKUP(L1767,list_vat[],3,FALSE),0)</f>
        <v>0</v>
      </c>
      <c r="AX1767" s="74">
        <f t="shared" si="950"/>
        <v>0</v>
      </c>
      <c r="AY1767" s="74">
        <f t="shared" si="951"/>
        <v>0</v>
      </c>
      <c r="AZ1767" s="130">
        <f t="shared" si="952"/>
        <v>0</v>
      </c>
      <c r="BA1767" s="74">
        <f t="shared" si="933"/>
        <v>0</v>
      </c>
      <c r="BB1767" s="193">
        <f t="shared" si="953"/>
        <v>0</v>
      </c>
      <c r="BC1767" s="102">
        <f t="shared" si="954"/>
        <v>0</v>
      </c>
      <c r="BD1767" s="102">
        <f t="shared" si="955"/>
        <v>0</v>
      </c>
      <c r="BE1767" s="413" t="s">
        <v>69</v>
      </c>
    </row>
    <row r="1768" spans="1:57" s="65" customFormat="1" ht="12" customHeight="1" x14ac:dyDescent="0.2">
      <c r="A1768" s="43">
        <v>1753</v>
      </c>
      <c r="B1768" s="166"/>
      <c r="C1768" s="166"/>
      <c r="D1768" s="166"/>
      <c r="E1768" s="162"/>
      <c r="F1768" s="166"/>
      <c r="G1768" s="162"/>
      <c r="H1768" s="162"/>
      <c r="I1768" s="189">
        <f t="shared" si="934"/>
        <v>0</v>
      </c>
      <c r="J1768" s="195"/>
      <c r="K1768" s="162"/>
      <c r="L1768" s="168"/>
      <c r="M1768" s="75">
        <f>_xlfn.XLOOKUP(L1768,list_vat[Страна],list_vat[Ставка НДС %],0,0)</f>
        <v>0</v>
      </c>
      <c r="N1768" s="162">
        <f t="shared" si="935"/>
        <v>0</v>
      </c>
      <c r="O1768" s="169"/>
      <c r="P1768" s="74">
        <f t="shared" si="956"/>
        <v>0</v>
      </c>
      <c r="Q1768" s="162"/>
      <c r="R1768" s="162" t="str">
        <f t="shared" si="936"/>
        <v>введи курс</v>
      </c>
      <c r="S1768" s="196">
        <f t="shared" si="937"/>
        <v>0</v>
      </c>
      <c r="T1768" s="192">
        <f t="shared" si="938"/>
        <v>0</v>
      </c>
      <c r="U1768" s="76">
        <f t="shared" si="939"/>
        <v>0</v>
      </c>
      <c r="V1768" s="123">
        <f t="shared" si="940"/>
        <v>0</v>
      </c>
      <c r="W1768" s="191"/>
      <c r="X1768" s="170"/>
      <c r="Y1768" s="74">
        <f t="shared" si="925"/>
        <v>0</v>
      </c>
      <c r="Z1768" s="188"/>
      <c r="AA1768" s="130">
        <f t="shared" si="941"/>
        <v>0</v>
      </c>
      <c r="AB1768" s="74">
        <f t="shared" si="942"/>
        <v>0</v>
      </c>
      <c r="AC1768" s="356"/>
      <c r="AD1768" s="130" cm="1">
        <f t="array" ref="AD1768">IFERROR(ROUND((_xlfn.IFS(offer_sale_type="поставка",AB1768,offer_sale_type="транзит",S1768)*(1+AC1768))/E1768,2),0)</f>
        <v>0</v>
      </c>
      <c r="AE1768" s="74">
        <f t="shared" si="943"/>
        <v>0</v>
      </c>
      <c r="AF1768" s="123" cm="1">
        <f t="array" ref="AF1768">IFERROR(ROUND(_xlfn.IFS(offer_sale_type="поставка",AB1768,offer_sale_type="транзит",S1768)*AC1768,2),0)</f>
        <v>0</v>
      </c>
      <c r="AG1768" s="130">
        <f t="shared" si="926"/>
        <v>0</v>
      </c>
      <c r="AH1768" s="74">
        <f t="shared" si="927"/>
        <v>0</v>
      </c>
      <c r="AI1768" s="123">
        <f t="shared" si="928"/>
        <v>0</v>
      </c>
      <c r="AJ1768" s="118">
        <f t="shared" si="944"/>
        <v>0</v>
      </c>
      <c r="AK1768" s="74">
        <f t="shared" si="945"/>
        <v>0</v>
      </c>
      <c r="AL1768" s="174">
        <f t="shared" si="946"/>
        <v>0</v>
      </c>
      <c r="AM1768" s="175">
        <f t="shared" si="929"/>
        <v>0</v>
      </c>
      <c r="AN1768" s="130">
        <f t="shared" si="947"/>
        <v>0</v>
      </c>
      <c r="AO1768" s="74">
        <f t="shared" si="930"/>
        <v>0</v>
      </c>
      <c r="AP1768" s="123">
        <f t="shared" si="948"/>
        <v>0</v>
      </c>
      <c r="AQ1768" s="118">
        <f t="shared" si="931"/>
        <v>0</v>
      </c>
      <c r="AR1768" s="82" t="str">
        <f t="shared" si="949"/>
        <v>https://www.alta.ru/tnved/code//</v>
      </c>
      <c r="AS1768" s="157"/>
      <c r="AT1768" s="162"/>
      <c r="AU1768" s="74">
        <f t="shared" si="932"/>
        <v>0</v>
      </c>
      <c r="AV1768" s="157"/>
      <c r="AW1768" s="75">
        <f>_xlfn.IFNA(VLOOKUP(L1768,list_vat[],3,FALSE),0)</f>
        <v>0</v>
      </c>
      <c r="AX1768" s="74">
        <f t="shared" si="950"/>
        <v>0</v>
      </c>
      <c r="AY1768" s="74">
        <f t="shared" si="951"/>
        <v>0</v>
      </c>
      <c r="AZ1768" s="130">
        <f t="shared" si="952"/>
        <v>0</v>
      </c>
      <c r="BA1768" s="74">
        <f t="shared" si="933"/>
        <v>0</v>
      </c>
      <c r="BB1768" s="193">
        <f t="shared" si="953"/>
        <v>0</v>
      </c>
      <c r="BC1768" s="102">
        <f t="shared" si="954"/>
        <v>0</v>
      </c>
      <c r="BD1768" s="102">
        <f t="shared" si="955"/>
        <v>0</v>
      </c>
      <c r="BE1768" s="413" t="s">
        <v>69</v>
      </c>
    </row>
    <row r="1769" spans="1:57" s="65" customFormat="1" ht="12" customHeight="1" x14ac:dyDescent="0.2">
      <c r="A1769" s="43">
        <v>1754</v>
      </c>
      <c r="B1769" s="166"/>
      <c r="C1769" s="166"/>
      <c r="D1769" s="166"/>
      <c r="E1769" s="162"/>
      <c r="F1769" s="166"/>
      <c r="G1769" s="162"/>
      <c r="H1769" s="162"/>
      <c r="I1769" s="189">
        <f t="shared" si="934"/>
        <v>0</v>
      </c>
      <c r="J1769" s="195"/>
      <c r="K1769" s="162"/>
      <c r="L1769" s="168"/>
      <c r="M1769" s="75">
        <f>_xlfn.XLOOKUP(L1769,list_vat[Страна],list_vat[Ставка НДС %],0,0)</f>
        <v>0</v>
      </c>
      <c r="N1769" s="162">
        <f t="shared" si="935"/>
        <v>0</v>
      </c>
      <c r="O1769" s="169"/>
      <c r="P1769" s="74">
        <f t="shared" si="956"/>
        <v>0</v>
      </c>
      <c r="Q1769" s="162"/>
      <c r="R1769" s="162" t="str">
        <f t="shared" si="936"/>
        <v>введи курс</v>
      </c>
      <c r="S1769" s="196">
        <f t="shared" si="937"/>
        <v>0</v>
      </c>
      <c r="T1769" s="192">
        <f t="shared" si="938"/>
        <v>0</v>
      </c>
      <c r="U1769" s="76">
        <f t="shared" si="939"/>
        <v>0</v>
      </c>
      <c r="V1769" s="123">
        <f t="shared" si="940"/>
        <v>0</v>
      </c>
      <c r="W1769" s="191"/>
      <c r="X1769" s="170"/>
      <c r="Y1769" s="74">
        <f t="shared" si="925"/>
        <v>0</v>
      </c>
      <c r="Z1769" s="188"/>
      <c r="AA1769" s="130">
        <f t="shared" si="941"/>
        <v>0</v>
      </c>
      <c r="AB1769" s="74">
        <f t="shared" si="942"/>
        <v>0</v>
      </c>
      <c r="AC1769" s="356"/>
      <c r="AD1769" s="130" cm="1">
        <f t="array" ref="AD1769">IFERROR(ROUND((_xlfn.IFS(offer_sale_type="поставка",AB1769,offer_sale_type="транзит",S1769)*(1+AC1769))/E1769,2),0)</f>
        <v>0</v>
      </c>
      <c r="AE1769" s="74">
        <f t="shared" si="943"/>
        <v>0</v>
      </c>
      <c r="AF1769" s="123" cm="1">
        <f t="array" ref="AF1769">IFERROR(ROUND(_xlfn.IFS(offer_sale_type="поставка",AB1769,offer_sale_type="транзит",S1769)*AC1769,2),0)</f>
        <v>0</v>
      </c>
      <c r="AG1769" s="130">
        <f t="shared" si="926"/>
        <v>0</v>
      </c>
      <c r="AH1769" s="74">
        <f t="shared" si="927"/>
        <v>0</v>
      </c>
      <c r="AI1769" s="123">
        <f t="shared" si="928"/>
        <v>0</v>
      </c>
      <c r="AJ1769" s="118">
        <f t="shared" si="944"/>
        <v>0</v>
      </c>
      <c r="AK1769" s="74">
        <f t="shared" si="945"/>
        <v>0</v>
      </c>
      <c r="AL1769" s="174">
        <f t="shared" si="946"/>
        <v>0</v>
      </c>
      <c r="AM1769" s="175">
        <f t="shared" si="929"/>
        <v>0</v>
      </c>
      <c r="AN1769" s="130">
        <f t="shared" si="947"/>
        <v>0</v>
      </c>
      <c r="AO1769" s="74">
        <f t="shared" si="930"/>
        <v>0</v>
      </c>
      <c r="AP1769" s="123">
        <f t="shared" si="948"/>
        <v>0</v>
      </c>
      <c r="AQ1769" s="118">
        <f t="shared" si="931"/>
        <v>0</v>
      </c>
      <c r="AR1769" s="82" t="str">
        <f t="shared" si="949"/>
        <v>https://www.alta.ru/tnved/code//</v>
      </c>
      <c r="AS1769" s="157"/>
      <c r="AT1769" s="162"/>
      <c r="AU1769" s="74">
        <f t="shared" si="932"/>
        <v>0</v>
      </c>
      <c r="AV1769" s="157"/>
      <c r="AW1769" s="75">
        <f>_xlfn.IFNA(VLOOKUP(L1769,list_vat[],3,FALSE),0)</f>
        <v>0</v>
      </c>
      <c r="AX1769" s="74">
        <f t="shared" si="950"/>
        <v>0</v>
      </c>
      <c r="AY1769" s="74">
        <f t="shared" si="951"/>
        <v>0</v>
      </c>
      <c r="AZ1769" s="130">
        <f t="shared" si="952"/>
        <v>0</v>
      </c>
      <c r="BA1769" s="74">
        <f t="shared" si="933"/>
        <v>0</v>
      </c>
      <c r="BB1769" s="193">
        <f t="shared" si="953"/>
        <v>0</v>
      </c>
      <c r="BC1769" s="102">
        <f t="shared" si="954"/>
        <v>0</v>
      </c>
      <c r="BD1769" s="102">
        <f t="shared" si="955"/>
        <v>0</v>
      </c>
      <c r="BE1769" s="413" t="s">
        <v>69</v>
      </c>
    </row>
    <row r="1770" spans="1:57" s="65" customFormat="1" ht="12" customHeight="1" x14ac:dyDescent="0.2">
      <c r="A1770" s="43">
        <v>1755</v>
      </c>
      <c r="B1770" s="166"/>
      <c r="C1770" s="166"/>
      <c r="D1770" s="166"/>
      <c r="E1770" s="162"/>
      <c r="F1770" s="166"/>
      <c r="G1770" s="162"/>
      <c r="H1770" s="162"/>
      <c r="I1770" s="189">
        <f t="shared" si="934"/>
        <v>0</v>
      </c>
      <c r="J1770" s="195"/>
      <c r="K1770" s="162"/>
      <c r="L1770" s="168"/>
      <c r="M1770" s="75">
        <f>_xlfn.XLOOKUP(L1770,list_vat[Страна],list_vat[Ставка НДС %],0,0)</f>
        <v>0</v>
      </c>
      <c r="N1770" s="162">
        <f t="shared" si="935"/>
        <v>0</v>
      </c>
      <c r="O1770" s="169"/>
      <c r="P1770" s="74">
        <f t="shared" si="956"/>
        <v>0</v>
      </c>
      <c r="Q1770" s="162"/>
      <c r="R1770" s="162" t="str">
        <f t="shared" si="936"/>
        <v>введи курс</v>
      </c>
      <c r="S1770" s="196">
        <f t="shared" si="937"/>
        <v>0</v>
      </c>
      <c r="T1770" s="192">
        <f t="shared" si="938"/>
        <v>0</v>
      </c>
      <c r="U1770" s="76">
        <f t="shared" si="939"/>
        <v>0</v>
      </c>
      <c r="V1770" s="123">
        <f t="shared" si="940"/>
        <v>0</v>
      </c>
      <c r="W1770" s="191"/>
      <c r="X1770" s="170"/>
      <c r="Y1770" s="74">
        <f t="shared" si="925"/>
        <v>0</v>
      </c>
      <c r="Z1770" s="188"/>
      <c r="AA1770" s="130">
        <f t="shared" si="941"/>
        <v>0</v>
      </c>
      <c r="AB1770" s="74">
        <f t="shared" si="942"/>
        <v>0</v>
      </c>
      <c r="AC1770" s="356"/>
      <c r="AD1770" s="130" cm="1">
        <f t="array" ref="AD1770">IFERROR(ROUND((_xlfn.IFS(offer_sale_type="поставка",AB1770,offer_sale_type="транзит",S1770)*(1+AC1770))/E1770,2),0)</f>
        <v>0</v>
      </c>
      <c r="AE1770" s="74">
        <f t="shared" si="943"/>
        <v>0</v>
      </c>
      <c r="AF1770" s="123" cm="1">
        <f t="array" ref="AF1770">IFERROR(ROUND(_xlfn.IFS(offer_sale_type="поставка",AB1770,offer_sale_type="транзит",S1770)*AC1770,2),0)</f>
        <v>0</v>
      </c>
      <c r="AG1770" s="130">
        <f t="shared" si="926"/>
        <v>0</v>
      </c>
      <c r="AH1770" s="74">
        <f t="shared" si="927"/>
        <v>0</v>
      </c>
      <c r="AI1770" s="123">
        <f t="shared" si="928"/>
        <v>0</v>
      </c>
      <c r="AJ1770" s="118">
        <f t="shared" si="944"/>
        <v>0</v>
      </c>
      <c r="AK1770" s="74">
        <f t="shared" si="945"/>
        <v>0</v>
      </c>
      <c r="AL1770" s="174">
        <f t="shared" si="946"/>
        <v>0</v>
      </c>
      <c r="AM1770" s="175">
        <f t="shared" si="929"/>
        <v>0</v>
      </c>
      <c r="AN1770" s="130">
        <f t="shared" si="947"/>
        <v>0</v>
      </c>
      <c r="AO1770" s="74">
        <f t="shared" si="930"/>
        <v>0</v>
      </c>
      <c r="AP1770" s="123">
        <f t="shared" si="948"/>
        <v>0</v>
      </c>
      <c r="AQ1770" s="118">
        <f t="shared" si="931"/>
        <v>0</v>
      </c>
      <c r="AR1770" s="82" t="str">
        <f t="shared" si="949"/>
        <v>https://www.alta.ru/tnved/code//</v>
      </c>
      <c r="AS1770" s="157"/>
      <c r="AT1770" s="162"/>
      <c r="AU1770" s="74">
        <f t="shared" si="932"/>
        <v>0</v>
      </c>
      <c r="AV1770" s="157"/>
      <c r="AW1770" s="75">
        <f>_xlfn.IFNA(VLOOKUP(L1770,list_vat[],3,FALSE),0)</f>
        <v>0</v>
      </c>
      <c r="AX1770" s="74">
        <f t="shared" si="950"/>
        <v>0</v>
      </c>
      <c r="AY1770" s="74">
        <f t="shared" si="951"/>
        <v>0</v>
      </c>
      <c r="AZ1770" s="130">
        <f t="shared" si="952"/>
        <v>0</v>
      </c>
      <c r="BA1770" s="74">
        <f t="shared" si="933"/>
        <v>0</v>
      </c>
      <c r="BB1770" s="193">
        <f t="shared" si="953"/>
        <v>0</v>
      </c>
      <c r="BC1770" s="102">
        <f t="shared" si="954"/>
        <v>0</v>
      </c>
      <c r="BD1770" s="102">
        <f t="shared" si="955"/>
        <v>0</v>
      </c>
      <c r="BE1770" s="413" t="s">
        <v>69</v>
      </c>
    </row>
    <row r="1771" spans="1:57" s="65" customFormat="1" ht="12" customHeight="1" x14ac:dyDescent="0.2">
      <c r="A1771" s="43">
        <v>1756</v>
      </c>
      <c r="B1771" s="166"/>
      <c r="C1771" s="166"/>
      <c r="D1771" s="166"/>
      <c r="E1771" s="162"/>
      <c r="F1771" s="166"/>
      <c r="G1771" s="162"/>
      <c r="H1771" s="162"/>
      <c r="I1771" s="189">
        <f t="shared" si="934"/>
        <v>0</v>
      </c>
      <c r="J1771" s="195"/>
      <c r="K1771" s="162"/>
      <c r="L1771" s="168"/>
      <c r="M1771" s="75">
        <f>_xlfn.XLOOKUP(L1771,list_vat[Страна],list_vat[Ставка НДС %],0,0)</f>
        <v>0</v>
      </c>
      <c r="N1771" s="162">
        <f t="shared" si="935"/>
        <v>0</v>
      </c>
      <c r="O1771" s="169"/>
      <c r="P1771" s="74">
        <f t="shared" si="956"/>
        <v>0</v>
      </c>
      <c r="Q1771" s="162"/>
      <c r="R1771" s="162" t="str">
        <f t="shared" si="936"/>
        <v>введи курс</v>
      </c>
      <c r="S1771" s="196">
        <f t="shared" si="937"/>
        <v>0</v>
      </c>
      <c r="T1771" s="192">
        <f t="shared" si="938"/>
        <v>0</v>
      </c>
      <c r="U1771" s="76">
        <f t="shared" si="939"/>
        <v>0</v>
      </c>
      <c r="V1771" s="123">
        <f t="shared" si="940"/>
        <v>0</v>
      </c>
      <c r="W1771" s="191"/>
      <c r="X1771" s="170"/>
      <c r="Y1771" s="74">
        <f t="shared" si="925"/>
        <v>0</v>
      </c>
      <c r="Z1771" s="188"/>
      <c r="AA1771" s="130">
        <f t="shared" si="941"/>
        <v>0</v>
      </c>
      <c r="AB1771" s="74">
        <f t="shared" si="942"/>
        <v>0</v>
      </c>
      <c r="AC1771" s="356"/>
      <c r="AD1771" s="130" cm="1">
        <f t="array" ref="AD1771">IFERROR(ROUND((_xlfn.IFS(offer_sale_type="поставка",AB1771,offer_sale_type="транзит",S1771)*(1+AC1771))/E1771,2),0)</f>
        <v>0</v>
      </c>
      <c r="AE1771" s="74">
        <f t="shared" si="943"/>
        <v>0</v>
      </c>
      <c r="AF1771" s="123" cm="1">
        <f t="array" ref="AF1771">IFERROR(ROUND(_xlfn.IFS(offer_sale_type="поставка",AB1771,offer_sale_type="транзит",S1771)*AC1771,2),0)</f>
        <v>0</v>
      </c>
      <c r="AG1771" s="130">
        <f t="shared" si="926"/>
        <v>0</v>
      </c>
      <c r="AH1771" s="74">
        <f t="shared" si="927"/>
        <v>0</v>
      </c>
      <c r="AI1771" s="123">
        <f t="shared" si="928"/>
        <v>0</v>
      </c>
      <c r="AJ1771" s="118">
        <f t="shared" si="944"/>
        <v>0</v>
      </c>
      <c r="AK1771" s="74">
        <f t="shared" si="945"/>
        <v>0</v>
      </c>
      <c r="AL1771" s="174">
        <f t="shared" si="946"/>
        <v>0</v>
      </c>
      <c r="AM1771" s="175">
        <f t="shared" si="929"/>
        <v>0</v>
      </c>
      <c r="AN1771" s="130">
        <f t="shared" si="947"/>
        <v>0</v>
      </c>
      <c r="AO1771" s="74">
        <f t="shared" si="930"/>
        <v>0</v>
      </c>
      <c r="AP1771" s="123">
        <f t="shared" si="948"/>
        <v>0</v>
      </c>
      <c r="AQ1771" s="118">
        <f t="shared" si="931"/>
        <v>0</v>
      </c>
      <c r="AR1771" s="82" t="str">
        <f t="shared" si="949"/>
        <v>https://www.alta.ru/tnved/code//</v>
      </c>
      <c r="AS1771" s="157"/>
      <c r="AT1771" s="162"/>
      <c r="AU1771" s="74">
        <f t="shared" si="932"/>
        <v>0</v>
      </c>
      <c r="AV1771" s="157"/>
      <c r="AW1771" s="75">
        <f>_xlfn.IFNA(VLOOKUP(L1771,list_vat[],3,FALSE),0)</f>
        <v>0</v>
      </c>
      <c r="AX1771" s="74">
        <f t="shared" si="950"/>
        <v>0</v>
      </c>
      <c r="AY1771" s="74">
        <f t="shared" si="951"/>
        <v>0</v>
      </c>
      <c r="AZ1771" s="130">
        <f t="shared" si="952"/>
        <v>0</v>
      </c>
      <c r="BA1771" s="74">
        <f t="shared" si="933"/>
        <v>0</v>
      </c>
      <c r="BB1771" s="193">
        <f t="shared" si="953"/>
        <v>0</v>
      </c>
      <c r="BC1771" s="102">
        <f t="shared" si="954"/>
        <v>0</v>
      </c>
      <c r="BD1771" s="102">
        <f t="shared" si="955"/>
        <v>0</v>
      </c>
      <c r="BE1771" s="413" t="s">
        <v>69</v>
      </c>
    </row>
    <row r="1772" spans="1:57" s="65" customFormat="1" ht="12" customHeight="1" x14ac:dyDescent="0.2">
      <c r="A1772" s="43">
        <v>1757</v>
      </c>
      <c r="B1772" s="166"/>
      <c r="C1772" s="166"/>
      <c r="D1772" s="166"/>
      <c r="E1772" s="162"/>
      <c r="F1772" s="166"/>
      <c r="G1772" s="162"/>
      <c r="H1772" s="162"/>
      <c r="I1772" s="189">
        <f t="shared" si="934"/>
        <v>0</v>
      </c>
      <c r="J1772" s="195"/>
      <c r="K1772" s="162"/>
      <c r="L1772" s="168"/>
      <c r="M1772" s="75">
        <f>_xlfn.XLOOKUP(L1772,list_vat[Страна],list_vat[Ставка НДС %],0,0)</f>
        <v>0</v>
      </c>
      <c r="N1772" s="162">
        <f t="shared" si="935"/>
        <v>0</v>
      </c>
      <c r="O1772" s="169"/>
      <c r="P1772" s="74">
        <f t="shared" si="956"/>
        <v>0</v>
      </c>
      <c r="Q1772" s="162"/>
      <c r="R1772" s="162" t="str">
        <f t="shared" si="936"/>
        <v>введи курс</v>
      </c>
      <c r="S1772" s="196">
        <f t="shared" si="937"/>
        <v>0</v>
      </c>
      <c r="T1772" s="192">
        <f t="shared" si="938"/>
        <v>0</v>
      </c>
      <c r="U1772" s="76">
        <f t="shared" si="939"/>
        <v>0</v>
      </c>
      <c r="V1772" s="123">
        <f t="shared" si="940"/>
        <v>0</v>
      </c>
      <c r="W1772" s="191"/>
      <c r="X1772" s="170"/>
      <c r="Y1772" s="74">
        <f t="shared" si="925"/>
        <v>0</v>
      </c>
      <c r="Z1772" s="188"/>
      <c r="AA1772" s="130">
        <f t="shared" si="941"/>
        <v>0</v>
      </c>
      <c r="AB1772" s="74">
        <f t="shared" si="942"/>
        <v>0</v>
      </c>
      <c r="AC1772" s="356"/>
      <c r="AD1772" s="130" cm="1">
        <f t="array" ref="AD1772">IFERROR(ROUND((_xlfn.IFS(offer_sale_type="поставка",AB1772,offer_sale_type="транзит",S1772)*(1+AC1772))/E1772,2),0)</f>
        <v>0</v>
      </c>
      <c r="AE1772" s="74">
        <f t="shared" si="943"/>
        <v>0</v>
      </c>
      <c r="AF1772" s="123" cm="1">
        <f t="array" ref="AF1772">IFERROR(ROUND(_xlfn.IFS(offer_sale_type="поставка",AB1772,offer_sale_type="транзит",S1772)*AC1772,2),0)</f>
        <v>0</v>
      </c>
      <c r="AG1772" s="130">
        <f t="shared" si="926"/>
        <v>0</v>
      </c>
      <c r="AH1772" s="74">
        <f t="shared" si="927"/>
        <v>0</v>
      </c>
      <c r="AI1772" s="123">
        <f t="shared" si="928"/>
        <v>0</v>
      </c>
      <c r="AJ1772" s="118">
        <f t="shared" si="944"/>
        <v>0</v>
      </c>
      <c r="AK1772" s="74">
        <f t="shared" si="945"/>
        <v>0</v>
      </c>
      <c r="AL1772" s="174">
        <f t="shared" si="946"/>
        <v>0</v>
      </c>
      <c r="AM1772" s="175">
        <f t="shared" si="929"/>
        <v>0</v>
      </c>
      <c r="AN1772" s="130">
        <f t="shared" si="947"/>
        <v>0</v>
      </c>
      <c r="AO1772" s="74">
        <f t="shared" si="930"/>
        <v>0</v>
      </c>
      <c r="AP1772" s="123">
        <f t="shared" si="948"/>
        <v>0</v>
      </c>
      <c r="AQ1772" s="118">
        <f t="shared" si="931"/>
        <v>0</v>
      </c>
      <c r="AR1772" s="82" t="str">
        <f t="shared" si="949"/>
        <v>https://www.alta.ru/tnved/code//</v>
      </c>
      <c r="AS1772" s="157"/>
      <c r="AT1772" s="162"/>
      <c r="AU1772" s="74">
        <f t="shared" si="932"/>
        <v>0</v>
      </c>
      <c r="AV1772" s="157"/>
      <c r="AW1772" s="75">
        <f>_xlfn.IFNA(VLOOKUP(L1772,list_vat[],3,FALSE),0)</f>
        <v>0</v>
      </c>
      <c r="AX1772" s="74">
        <f t="shared" si="950"/>
        <v>0</v>
      </c>
      <c r="AY1772" s="74">
        <f t="shared" si="951"/>
        <v>0</v>
      </c>
      <c r="AZ1772" s="130">
        <f t="shared" si="952"/>
        <v>0</v>
      </c>
      <c r="BA1772" s="74">
        <f t="shared" si="933"/>
        <v>0</v>
      </c>
      <c r="BB1772" s="193">
        <f t="shared" si="953"/>
        <v>0</v>
      </c>
      <c r="BC1772" s="102">
        <f t="shared" si="954"/>
        <v>0</v>
      </c>
      <c r="BD1772" s="102">
        <f t="shared" si="955"/>
        <v>0</v>
      </c>
      <c r="BE1772" s="413" t="s">
        <v>69</v>
      </c>
    </row>
    <row r="1773" spans="1:57" s="65" customFormat="1" ht="12" customHeight="1" x14ac:dyDescent="0.2">
      <c r="A1773" s="43">
        <v>1758</v>
      </c>
      <c r="B1773" s="166"/>
      <c r="C1773" s="166"/>
      <c r="D1773" s="166"/>
      <c r="E1773" s="162"/>
      <c r="F1773" s="166"/>
      <c r="G1773" s="162"/>
      <c r="H1773" s="162"/>
      <c r="I1773" s="189">
        <f t="shared" si="934"/>
        <v>0</v>
      </c>
      <c r="J1773" s="195"/>
      <c r="K1773" s="162"/>
      <c r="L1773" s="168"/>
      <c r="M1773" s="75">
        <f>_xlfn.XLOOKUP(L1773,list_vat[Страна],list_vat[Ставка НДС %],0,0)</f>
        <v>0</v>
      </c>
      <c r="N1773" s="162">
        <f t="shared" si="935"/>
        <v>0</v>
      </c>
      <c r="O1773" s="169"/>
      <c r="P1773" s="74">
        <f t="shared" si="956"/>
        <v>0</v>
      </c>
      <c r="Q1773" s="162"/>
      <c r="R1773" s="162" t="str">
        <f t="shared" si="936"/>
        <v>введи курс</v>
      </c>
      <c r="S1773" s="196">
        <f t="shared" si="937"/>
        <v>0</v>
      </c>
      <c r="T1773" s="192">
        <f t="shared" si="938"/>
        <v>0</v>
      </c>
      <c r="U1773" s="76">
        <f t="shared" si="939"/>
        <v>0</v>
      </c>
      <c r="V1773" s="123">
        <f t="shared" si="940"/>
        <v>0</v>
      </c>
      <c r="W1773" s="191"/>
      <c r="X1773" s="170"/>
      <c r="Y1773" s="74">
        <f t="shared" si="925"/>
        <v>0</v>
      </c>
      <c r="Z1773" s="188"/>
      <c r="AA1773" s="130">
        <f t="shared" si="941"/>
        <v>0</v>
      </c>
      <c r="AB1773" s="74">
        <f t="shared" si="942"/>
        <v>0</v>
      </c>
      <c r="AC1773" s="356"/>
      <c r="AD1773" s="130" cm="1">
        <f t="array" ref="AD1773">IFERROR(ROUND((_xlfn.IFS(offer_sale_type="поставка",AB1773,offer_sale_type="транзит",S1773)*(1+AC1773))/E1773,2),0)</f>
        <v>0</v>
      </c>
      <c r="AE1773" s="74">
        <f t="shared" si="943"/>
        <v>0</v>
      </c>
      <c r="AF1773" s="123" cm="1">
        <f t="array" ref="AF1773">IFERROR(ROUND(_xlfn.IFS(offer_sale_type="поставка",AB1773,offer_sale_type="транзит",S1773)*AC1773,2),0)</f>
        <v>0</v>
      </c>
      <c r="AG1773" s="130">
        <f t="shared" si="926"/>
        <v>0</v>
      </c>
      <c r="AH1773" s="74">
        <f t="shared" si="927"/>
        <v>0</v>
      </c>
      <c r="AI1773" s="123">
        <f t="shared" si="928"/>
        <v>0</v>
      </c>
      <c r="AJ1773" s="118">
        <f t="shared" si="944"/>
        <v>0</v>
      </c>
      <c r="AK1773" s="74">
        <f t="shared" si="945"/>
        <v>0</v>
      </c>
      <c r="AL1773" s="174">
        <f t="shared" si="946"/>
        <v>0</v>
      </c>
      <c r="AM1773" s="175">
        <f t="shared" si="929"/>
        <v>0</v>
      </c>
      <c r="AN1773" s="130">
        <f t="shared" si="947"/>
        <v>0</v>
      </c>
      <c r="AO1773" s="74">
        <f t="shared" si="930"/>
        <v>0</v>
      </c>
      <c r="AP1773" s="123">
        <f t="shared" si="948"/>
        <v>0</v>
      </c>
      <c r="AQ1773" s="118">
        <f t="shared" si="931"/>
        <v>0</v>
      </c>
      <c r="AR1773" s="82" t="str">
        <f t="shared" si="949"/>
        <v>https://www.alta.ru/tnved/code//</v>
      </c>
      <c r="AS1773" s="157"/>
      <c r="AT1773" s="162"/>
      <c r="AU1773" s="74">
        <f t="shared" si="932"/>
        <v>0</v>
      </c>
      <c r="AV1773" s="157"/>
      <c r="AW1773" s="75">
        <f>_xlfn.IFNA(VLOOKUP(L1773,list_vat[],3,FALSE),0)</f>
        <v>0</v>
      </c>
      <c r="AX1773" s="74">
        <f t="shared" si="950"/>
        <v>0</v>
      </c>
      <c r="AY1773" s="74">
        <f t="shared" si="951"/>
        <v>0</v>
      </c>
      <c r="AZ1773" s="130">
        <f t="shared" si="952"/>
        <v>0</v>
      </c>
      <c r="BA1773" s="74">
        <f t="shared" si="933"/>
        <v>0</v>
      </c>
      <c r="BB1773" s="193">
        <f t="shared" si="953"/>
        <v>0</v>
      </c>
      <c r="BC1773" s="102">
        <f t="shared" si="954"/>
        <v>0</v>
      </c>
      <c r="BD1773" s="102">
        <f t="shared" si="955"/>
        <v>0</v>
      </c>
      <c r="BE1773" s="413" t="s">
        <v>69</v>
      </c>
    </row>
    <row r="1774" spans="1:57" s="65" customFormat="1" ht="12" customHeight="1" x14ac:dyDescent="0.2">
      <c r="A1774" s="43">
        <v>1759</v>
      </c>
      <c r="B1774" s="166"/>
      <c r="C1774" s="166"/>
      <c r="D1774" s="166"/>
      <c r="E1774" s="162"/>
      <c r="F1774" s="166"/>
      <c r="G1774" s="162"/>
      <c r="H1774" s="162"/>
      <c r="I1774" s="189">
        <f t="shared" si="934"/>
        <v>0</v>
      </c>
      <c r="J1774" s="195"/>
      <c r="K1774" s="162"/>
      <c r="L1774" s="168"/>
      <c r="M1774" s="75">
        <f>_xlfn.XLOOKUP(L1774,list_vat[Страна],list_vat[Ставка НДС %],0,0)</f>
        <v>0</v>
      </c>
      <c r="N1774" s="162">
        <f t="shared" si="935"/>
        <v>0</v>
      </c>
      <c r="O1774" s="169"/>
      <c r="P1774" s="74">
        <f t="shared" si="956"/>
        <v>0</v>
      </c>
      <c r="Q1774" s="162"/>
      <c r="R1774" s="162" t="str">
        <f t="shared" si="936"/>
        <v>введи курс</v>
      </c>
      <c r="S1774" s="196">
        <f t="shared" si="937"/>
        <v>0</v>
      </c>
      <c r="T1774" s="192">
        <f t="shared" si="938"/>
        <v>0</v>
      </c>
      <c r="U1774" s="76">
        <f t="shared" si="939"/>
        <v>0</v>
      </c>
      <c r="V1774" s="123">
        <f t="shared" si="940"/>
        <v>0</v>
      </c>
      <c r="W1774" s="191"/>
      <c r="X1774" s="170"/>
      <c r="Y1774" s="74">
        <f t="shared" si="925"/>
        <v>0</v>
      </c>
      <c r="Z1774" s="188"/>
      <c r="AA1774" s="130">
        <f t="shared" si="941"/>
        <v>0</v>
      </c>
      <c r="AB1774" s="74">
        <f t="shared" si="942"/>
        <v>0</v>
      </c>
      <c r="AC1774" s="356"/>
      <c r="AD1774" s="130" cm="1">
        <f t="array" ref="AD1774">IFERROR(ROUND((_xlfn.IFS(offer_sale_type="поставка",AB1774,offer_sale_type="транзит",S1774)*(1+AC1774))/E1774,2),0)</f>
        <v>0</v>
      </c>
      <c r="AE1774" s="74">
        <f t="shared" si="943"/>
        <v>0</v>
      </c>
      <c r="AF1774" s="123" cm="1">
        <f t="array" ref="AF1774">IFERROR(ROUND(_xlfn.IFS(offer_sale_type="поставка",AB1774,offer_sale_type="транзит",S1774)*AC1774,2),0)</f>
        <v>0</v>
      </c>
      <c r="AG1774" s="130">
        <f t="shared" si="926"/>
        <v>0</v>
      </c>
      <c r="AH1774" s="74">
        <f t="shared" si="927"/>
        <v>0</v>
      </c>
      <c r="AI1774" s="123">
        <f t="shared" si="928"/>
        <v>0</v>
      </c>
      <c r="AJ1774" s="118">
        <f t="shared" si="944"/>
        <v>0</v>
      </c>
      <c r="AK1774" s="74">
        <f t="shared" si="945"/>
        <v>0</v>
      </c>
      <c r="AL1774" s="174">
        <f t="shared" si="946"/>
        <v>0</v>
      </c>
      <c r="AM1774" s="175">
        <f t="shared" si="929"/>
        <v>0</v>
      </c>
      <c r="AN1774" s="130">
        <f t="shared" si="947"/>
        <v>0</v>
      </c>
      <c r="AO1774" s="74">
        <f t="shared" si="930"/>
        <v>0</v>
      </c>
      <c r="AP1774" s="123">
        <f t="shared" si="948"/>
        <v>0</v>
      </c>
      <c r="AQ1774" s="118">
        <f t="shared" si="931"/>
        <v>0</v>
      </c>
      <c r="AR1774" s="82" t="str">
        <f t="shared" si="949"/>
        <v>https://www.alta.ru/tnved/code//</v>
      </c>
      <c r="AS1774" s="157"/>
      <c r="AT1774" s="162"/>
      <c r="AU1774" s="74">
        <f t="shared" si="932"/>
        <v>0</v>
      </c>
      <c r="AV1774" s="157"/>
      <c r="AW1774" s="75">
        <f>_xlfn.IFNA(VLOOKUP(L1774,list_vat[],3,FALSE),0)</f>
        <v>0</v>
      </c>
      <c r="AX1774" s="74">
        <f t="shared" si="950"/>
        <v>0</v>
      </c>
      <c r="AY1774" s="74">
        <f t="shared" si="951"/>
        <v>0</v>
      </c>
      <c r="AZ1774" s="130">
        <f t="shared" si="952"/>
        <v>0</v>
      </c>
      <c r="BA1774" s="74">
        <f t="shared" si="933"/>
        <v>0</v>
      </c>
      <c r="BB1774" s="193">
        <f t="shared" si="953"/>
        <v>0</v>
      </c>
      <c r="BC1774" s="102">
        <f t="shared" si="954"/>
        <v>0</v>
      </c>
      <c r="BD1774" s="102">
        <f t="shared" si="955"/>
        <v>0</v>
      </c>
      <c r="BE1774" s="413" t="s">
        <v>69</v>
      </c>
    </row>
    <row r="1775" spans="1:57" s="65" customFormat="1" ht="12" customHeight="1" x14ac:dyDescent="0.2">
      <c r="A1775" s="43">
        <v>1760</v>
      </c>
      <c r="B1775" s="166"/>
      <c r="C1775" s="166"/>
      <c r="D1775" s="166"/>
      <c r="E1775" s="162"/>
      <c r="F1775" s="166"/>
      <c r="G1775" s="162"/>
      <c r="H1775" s="162"/>
      <c r="I1775" s="189">
        <f t="shared" si="934"/>
        <v>0</v>
      </c>
      <c r="J1775" s="195"/>
      <c r="K1775" s="162"/>
      <c r="L1775" s="168"/>
      <c r="M1775" s="75">
        <f>_xlfn.XLOOKUP(L1775,list_vat[Страна],list_vat[Ставка НДС %],0,0)</f>
        <v>0</v>
      </c>
      <c r="N1775" s="162">
        <f t="shared" si="935"/>
        <v>0</v>
      </c>
      <c r="O1775" s="169"/>
      <c r="P1775" s="74">
        <f t="shared" si="956"/>
        <v>0</v>
      </c>
      <c r="Q1775" s="162"/>
      <c r="R1775" s="162" t="str">
        <f t="shared" si="936"/>
        <v>введи курс</v>
      </c>
      <c r="S1775" s="196">
        <f t="shared" si="937"/>
        <v>0</v>
      </c>
      <c r="T1775" s="192">
        <f t="shared" si="938"/>
        <v>0</v>
      </c>
      <c r="U1775" s="76">
        <f t="shared" si="939"/>
        <v>0</v>
      </c>
      <c r="V1775" s="123">
        <f t="shared" si="940"/>
        <v>0</v>
      </c>
      <c r="W1775" s="191"/>
      <c r="X1775" s="170"/>
      <c r="Y1775" s="74">
        <f t="shared" si="925"/>
        <v>0</v>
      </c>
      <c r="Z1775" s="188"/>
      <c r="AA1775" s="130">
        <f t="shared" si="941"/>
        <v>0</v>
      </c>
      <c r="AB1775" s="74">
        <f t="shared" si="942"/>
        <v>0</v>
      </c>
      <c r="AC1775" s="356"/>
      <c r="AD1775" s="130" cm="1">
        <f t="array" ref="AD1775">IFERROR(ROUND((_xlfn.IFS(offer_sale_type="поставка",AB1775,offer_sale_type="транзит",S1775)*(1+AC1775))/E1775,2),0)</f>
        <v>0</v>
      </c>
      <c r="AE1775" s="74">
        <f t="shared" si="943"/>
        <v>0</v>
      </c>
      <c r="AF1775" s="123" cm="1">
        <f t="array" ref="AF1775">IFERROR(ROUND(_xlfn.IFS(offer_sale_type="поставка",AB1775,offer_sale_type="транзит",S1775)*AC1775,2),0)</f>
        <v>0</v>
      </c>
      <c r="AG1775" s="130">
        <f t="shared" si="926"/>
        <v>0</v>
      </c>
      <c r="AH1775" s="74">
        <f t="shared" si="927"/>
        <v>0</v>
      </c>
      <c r="AI1775" s="123">
        <f t="shared" si="928"/>
        <v>0</v>
      </c>
      <c r="AJ1775" s="118">
        <f t="shared" si="944"/>
        <v>0</v>
      </c>
      <c r="AK1775" s="74">
        <f t="shared" si="945"/>
        <v>0</v>
      </c>
      <c r="AL1775" s="174">
        <f t="shared" si="946"/>
        <v>0</v>
      </c>
      <c r="AM1775" s="175">
        <f t="shared" si="929"/>
        <v>0</v>
      </c>
      <c r="AN1775" s="130">
        <f t="shared" si="947"/>
        <v>0</v>
      </c>
      <c r="AO1775" s="74">
        <f t="shared" si="930"/>
        <v>0</v>
      </c>
      <c r="AP1775" s="123">
        <f t="shared" si="948"/>
        <v>0</v>
      </c>
      <c r="AQ1775" s="118">
        <f t="shared" si="931"/>
        <v>0</v>
      </c>
      <c r="AR1775" s="82" t="str">
        <f t="shared" si="949"/>
        <v>https://www.alta.ru/tnved/code//</v>
      </c>
      <c r="AS1775" s="157"/>
      <c r="AT1775" s="162"/>
      <c r="AU1775" s="74">
        <f t="shared" si="932"/>
        <v>0</v>
      </c>
      <c r="AV1775" s="157"/>
      <c r="AW1775" s="75">
        <f>_xlfn.IFNA(VLOOKUP(L1775,list_vat[],3,FALSE),0)</f>
        <v>0</v>
      </c>
      <c r="AX1775" s="74">
        <f t="shared" si="950"/>
        <v>0</v>
      </c>
      <c r="AY1775" s="74">
        <f t="shared" si="951"/>
        <v>0</v>
      </c>
      <c r="AZ1775" s="130">
        <f t="shared" si="952"/>
        <v>0</v>
      </c>
      <c r="BA1775" s="74">
        <f t="shared" si="933"/>
        <v>0</v>
      </c>
      <c r="BB1775" s="193">
        <f t="shared" si="953"/>
        <v>0</v>
      </c>
      <c r="BC1775" s="102">
        <f t="shared" si="954"/>
        <v>0</v>
      </c>
      <c r="BD1775" s="102">
        <f t="shared" si="955"/>
        <v>0</v>
      </c>
      <c r="BE1775" s="413" t="s">
        <v>69</v>
      </c>
    </row>
    <row r="1776" spans="1:57" s="65" customFormat="1" ht="12" customHeight="1" x14ac:dyDescent="0.2">
      <c r="A1776" s="43">
        <v>1761</v>
      </c>
      <c r="B1776" s="166"/>
      <c r="C1776" s="166"/>
      <c r="D1776" s="166"/>
      <c r="E1776" s="162"/>
      <c r="F1776" s="166"/>
      <c r="G1776" s="162"/>
      <c r="H1776" s="162"/>
      <c r="I1776" s="189">
        <f t="shared" si="934"/>
        <v>0</v>
      </c>
      <c r="J1776" s="195"/>
      <c r="K1776" s="162"/>
      <c r="L1776" s="168"/>
      <c r="M1776" s="75">
        <f>_xlfn.XLOOKUP(L1776,list_vat[Страна],list_vat[Ставка НДС %],0,0)</f>
        <v>0</v>
      </c>
      <c r="N1776" s="162">
        <f t="shared" si="935"/>
        <v>0</v>
      </c>
      <c r="O1776" s="169"/>
      <c r="P1776" s="74">
        <f t="shared" si="956"/>
        <v>0</v>
      </c>
      <c r="Q1776" s="162"/>
      <c r="R1776" s="162" t="str">
        <f t="shared" si="936"/>
        <v>введи курс</v>
      </c>
      <c r="S1776" s="196">
        <f t="shared" si="937"/>
        <v>0</v>
      </c>
      <c r="T1776" s="192">
        <f t="shared" si="938"/>
        <v>0</v>
      </c>
      <c r="U1776" s="76">
        <f t="shared" si="939"/>
        <v>0</v>
      </c>
      <c r="V1776" s="123">
        <f t="shared" si="940"/>
        <v>0</v>
      </c>
      <c r="W1776" s="191"/>
      <c r="X1776" s="170"/>
      <c r="Y1776" s="74">
        <f t="shared" si="925"/>
        <v>0</v>
      </c>
      <c r="Z1776" s="188"/>
      <c r="AA1776" s="130">
        <f t="shared" si="941"/>
        <v>0</v>
      </c>
      <c r="AB1776" s="74">
        <f t="shared" si="942"/>
        <v>0</v>
      </c>
      <c r="AC1776" s="356"/>
      <c r="AD1776" s="130" cm="1">
        <f t="array" ref="AD1776">IFERROR(ROUND((_xlfn.IFS(offer_sale_type="поставка",AB1776,offer_sale_type="транзит",S1776)*(1+AC1776))/E1776,2),0)</f>
        <v>0</v>
      </c>
      <c r="AE1776" s="74">
        <f t="shared" si="943"/>
        <v>0</v>
      </c>
      <c r="AF1776" s="123" cm="1">
        <f t="array" ref="AF1776">IFERROR(ROUND(_xlfn.IFS(offer_sale_type="поставка",AB1776,offer_sale_type="транзит",S1776)*AC1776,2),0)</f>
        <v>0</v>
      </c>
      <c r="AG1776" s="130">
        <f t="shared" si="926"/>
        <v>0</v>
      </c>
      <c r="AH1776" s="74">
        <f t="shared" si="927"/>
        <v>0</v>
      </c>
      <c r="AI1776" s="123">
        <f t="shared" si="928"/>
        <v>0</v>
      </c>
      <c r="AJ1776" s="118">
        <f t="shared" si="944"/>
        <v>0</v>
      </c>
      <c r="AK1776" s="74">
        <f t="shared" si="945"/>
        <v>0</v>
      </c>
      <c r="AL1776" s="174">
        <f t="shared" si="946"/>
        <v>0</v>
      </c>
      <c r="AM1776" s="175">
        <f t="shared" si="929"/>
        <v>0</v>
      </c>
      <c r="AN1776" s="130">
        <f t="shared" si="947"/>
        <v>0</v>
      </c>
      <c r="AO1776" s="74">
        <f t="shared" si="930"/>
        <v>0</v>
      </c>
      <c r="AP1776" s="123">
        <f t="shared" si="948"/>
        <v>0</v>
      </c>
      <c r="AQ1776" s="118">
        <f t="shared" si="931"/>
        <v>0</v>
      </c>
      <c r="AR1776" s="82" t="str">
        <f t="shared" si="949"/>
        <v>https://www.alta.ru/tnved/code//</v>
      </c>
      <c r="AS1776" s="157"/>
      <c r="AT1776" s="162"/>
      <c r="AU1776" s="74">
        <f t="shared" si="932"/>
        <v>0</v>
      </c>
      <c r="AV1776" s="157"/>
      <c r="AW1776" s="75">
        <f>_xlfn.IFNA(VLOOKUP(L1776,list_vat[],3,FALSE),0)</f>
        <v>0</v>
      </c>
      <c r="AX1776" s="74">
        <f t="shared" si="950"/>
        <v>0</v>
      </c>
      <c r="AY1776" s="74">
        <f t="shared" si="951"/>
        <v>0</v>
      </c>
      <c r="AZ1776" s="130">
        <f t="shared" si="952"/>
        <v>0</v>
      </c>
      <c r="BA1776" s="74">
        <f t="shared" si="933"/>
        <v>0</v>
      </c>
      <c r="BB1776" s="193">
        <f t="shared" si="953"/>
        <v>0</v>
      </c>
      <c r="BC1776" s="102">
        <f t="shared" si="954"/>
        <v>0</v>
      </c>
      <c r="BD1776" s="102">
        <f t="shared" si="955"/>
        <v>0</v>
      </c>
      <c r="BE1776" s="413" t="s">
        <v>69</v>
      </c>
    </row>
    <row r="1777" spans="1:57" s="65" customFormat="1" ht="12" customHeight="1" x14ac:dyDescent="0.2">
      <c r="A1777" s="43">
        <v>1762</v>
      </c>
      <c r="B1777" s="166"/>
      <c r="C1777" s="166"/>
      <c r="D1777" s="166"/>
      <c r="E1777" s="162"/>
      <c r="F1777" s="166"/>
      <c r="G1777" s="162"/>
      <c r="H1777" s="162"/>
      <c r="I1777" s="189">
        <f t="shared" si="934"/>
        <v>0</v>
      </c>
      <c r="J1777" s="195"/>
      <c r="K1777" s="162"/>
      <c r="L1777" s="168"/>
      <c r="M1777" s="75">
        <f>_xlfn.XLOOKUP(L1777,list_vat[Страна],list_vat[Ставка НДС %],0,0)</f>
        <v>0</v>
      </c>
      <c r="N1777" s="162">
        <f t="shared" si="935"/>
        <v>0</v>
      </c>
      <c r="O1777" s="169"/>
      <c r="P1777" s="74">
        <f t="shared" si="956"/>
        <v>0</v>
      </c>
      <c r="Q1777" s="162"/>
      <c r="R1777" s="162" t="str">
        <f t="shared" si="936"/>
        <v>введи курс</v>
      </c>
      <c r="S1777" s="196">
        <f t="shared" si="937"/>
        <v>0</v>
      </c>
      <c r="T1777" s="192">
        <f t="shared" si="938"/>
        <v>0</v>
      </c>
      <c r="U1777" s="76">
        <f t="shared" si="939"/>
        <v>0</v>
      </c>
      <c r="V1777" s="123">
        <f t="shared" si="940"/>
        <v>0</v>
      </c>
      <c r="W1777" s="191"/>
      <c r="X1777" s="170"/>
      <c r="Y1777" s="74">
        <f t="shared" si="925"/>
        <v>0</v>
      </c>
      <c r="Z1777" s="188"/>
      <c r="AA1777" s="130">
        <f t="shared" si="941"/>
        <v>0</v>
      </c>
      <c r="AB1777" s="74">
        <f t="shared" si="942"/>
        <v>0</v>
      </c>
      <c r="AC1777" s="356"/>
      <c r="AD1777" s="130" cm="1">
        <f t="array" ref="AD1777">IFERROR(ROUND((_xlfn.IFS(offer_sale_type="поставка",AB1777,offer_sale_type="транзит",S1777)*(1+AC1777))/E1777,2),0)</f>
        <v>0</v>
      </c>
      <c r="AE1777" s="74">
        <f t="shared" si="943"/>
        <v>0</v>
      </c>
      <c r="AF1777" s="123" cm="1">
        <f t="array" ref="AF1777">IFERROR(ROUND(_xlfn.IFS(offer_sale_type="поставка",AB1777,offer_sale_type="транзит",S1777)*AC1777,2),0)</f>
        <v>0</v>
      </c>
      <c r="AG1777" s="130">
        <f t="shared" si="926"/>
        <v>0</v>
      </c>
      <c r="AH1777" s="74">
        <f t="shared" si="927"/>
        <v>0</v>
      </c>
      <c r="AI1777" s="123">
        <f t="shared" si="928"/>
        <v>0</v>
      </c>
      <c r="AJ1777" s="118">
        <f t="shared" si="944"/>
        <v>0</v>
      </c>
      <c r="AK1777" s="74">
        <f t="shared" si="945"/>
        <v>0</v>
      </c>
      <c r="AL1777" s="174">
        <f t="shared" si="946"/>
        <v>0</v>
      </c>
      <c r="AM1777" s="175">
        <f t="shared" si="929"/>
        <v>0</v>
      </c>
      <c r="AN1777" s="130">
        <f t="shared" si="947"/>
        <v>0</v>
      </c>
      <c r="AO1777" s="74">
        <f t="shared" si="930"/>
        <v>0</v>
      </c>
      <c r="AP1777" s="123">
        <f t="shared" si="948"/>
        <v>0</v>
      </c>
      <c r="AQ1777" s="118">
        <f t="shared" si="931"/>
        <v>0</v>
      </c>
      <c r="AR1777" s="82" t="str">
        <f t="shared" si="949"/>
        <v>https://www.alta.ru/tnved/code//</v>
      </c>
      <c r="AS1777" s="157"/>
      <c r="AT1777" s="162"/>
      <c r="AU1777" s="74">
        <f t="shared" si="932"/>
        <v>0</v>
      </c>
      <c r="AV1777" s="157"/>
      <c r="AW1777" s="75">
        <f>_xlfn.IFNA(VLOOKUP(L1777,list_vat[],3,FALSE),0)</f>
        <v>0</v>
      </c>
      <c r="AX1777" s="74">
        <f t="shared" si="950"/>
        <v>0</v>
      </c>
      <c r="AY1777" s="74">
        <f t="shared" si="951"/>
        <v>0</v>
      </c>
      <c r="AZ1777" s="130">
        <f t="shared" si="952"/>
        <v>0</v>
      </c>
      <c r="BA1777" s="74">
        <f t="shared" si="933"/>
        <v>0</v>
      </c>
      <c r="BB1777" s="193">
        <f t="shared" si="953"/>
        <v>0</v>
      </c>
      <c r="BC1777" s="102">
        <f t="shared" si="954"/>
        <v>0</v>
      </c>
      <c r="BD1777" s="102">
        <f t="shared" si="955"/>
        <v>0</v>
      </c>
      <c r="BE1777" s="413" t="s">
        <v>69</v>
      </c>
    </row>
    <row r="1778" spans="1:57" s="65" customFormat="1" ht="12" customHeight="1" x14ac:dyDescent="0.2">
      <c r="A1778" s="43">
        <v>1763</v>
      </c>
      <c r="B1778" s="166"/>
      <c r="C1778" s="166"/>
      <c r="D1778" s="166"/>
      <c r="E1778" s="162"/>
      <c r="F1778" s="166"/>
      <c r="G1778" s="162"/>
      <c r="H1778" s="162"/>
      <c r="I1778" s="189">
        <f t="shared" si="934"/>
        <v>0</v>
      </c>
      <c r="J1778" s="195"/>
      <c r="K1778" s="162"/>
      <c r="L1778" s="168"/>
      <c r="M1778" s="75">
        <f>_xlfn.XLOOKUP(L1778,list_vat[Страна],list_vat[Ставка НДС %],0,0)</f>
        <v>0</v>
      </c>
      <c r="N1778" s="162">
        <f t="shared" si="935"/>
        <v>0</v>
      </c>
      <c r="O1778" s="169"/>
      <c r="P1778" s="74">
        <f t="shared" si="956"/>
        <v>0</v>
      </c>
      <c r="Q1778" s="162"/>
      <c r="R1778" s="162" t="str">
        <f t="shared" si="936"/>
        <v>введи курс</v>
      </c>
      <c r="S1778" s="196">
        <f t="shared" si="937"/>
        <v>0</v>
      </c>
      <c r="T1778" s="192">
        <f t="shared" si="938"/>
        <v>0</v>
      </c>
      <c r="U1778" s="76">
        <f t="shared" si="939"/>
        <v>0</v>
      </c>
      <c r="V1778" s="123">
        <f t="shared" si="940"/>
        <v>0</v>
      </c>
      <c r="W1778" s="191"/>
      <c r="X1778" s="170"/>
      <c r="Y1778" s="74">
        <f t="shared" si="925"/>
        <v>0</v>
      </c>
      <c r="Z1778" s="188"/>
      <c r="AA1778" s="130">
        <f t="shared" si="941"/>
        <v>0</v>
      </c>
      <c r="AB1778" s="74">
        <f t="shared" si="942"/>
        <v>0</v>
      </c>
      <c r="AC1778" s="356"/>
      <c r="AD1778" s="130" cm="1">
        <f t="array" ref="AD1778">IFERROR(ROUND((_xlfn.IFS(offer_sale_type="поставка",AB1778,offer_sale_type="транзит",S1778)*(1+AC1778))/E1778,2),0)</f>
        <v>0</v>
      </c>
      <c r="AE1778" s="74">
        <f t="shared" si="943"/>
        <v>0</v>
      </c>
      <c r="AF1778" s="123" cm="1">
        <f t="array" ref="AF1778">IFERROR(ROUND(_xlfn.IFS(offer_sale_type="поставка",AB1778,offer_sale_type="транзит",S1778)*AC1778,2),0)</f>
        <v>0</v>
      </c>
      <c r="AG1778" s="130">
        <f t="shared" si="926"/>
        <v>0</v>
      </c>
      <c r="AH1778" s="74">
        <f t="shared" si="927"/>
        <v>0</v>
      </c>
      <c r="AI1778" s="123">
        <f t="shared" si="928"/>
        <v>0</v>
      </c>
      <c r="AJ1778" s="118">
        <f t="shared" si="944"/>
        <v>0</v>
      </c>
      <c r="AK1778" s="74">
        <f t="shared" si="945"/>
        <v>0</v>
      </c>
      <c r="AL1778" s="174">
        <f t="shared" si="946"/>
        <v>0</v>
      </c>
      <c r="AM1778" s="175">
        <f t="shared" si="929"/>
        <v>0</v>
      </c>
      <c r="AN1778" s="130">
        <f t="shared" si="947"/>
        <v>0</v>
      </c>
      <c r="AO1778" s="74">
        <f t="shared" si="930"/>
        <v>0</v>
      </c>
      <c r="AP1778" s="123">
        <f t="shared" si="948"/>
        <v>0</v>
      </c>
      <c r="AQ1778" s="118">
        <f t="shared" si="931"/>
        <v>0</v>
      </c>
      <c r="AR1778" s="82" t="str">
        <f t="shared" si="949"/>
        <v>https://www.alta.ru/tnved/code//</v>
      </c>
      <c r="AS1778" s="157"/>
      <c r="AT1778" s="162"/>
      <c r="AU1778" s="74">
        <f t="shared" si="932"/>
        <v>0</v>
      </c>
      <c r="AV1778" s="157"/>
      <c r="AW1778" s="75">
        <f>_xlfn.IFNA(VLOOKUP(L1778,list_vat[],3,FALSE),0)</f>
        <v>0</v>
      </c>
      <c r="AX1778" s="74">
        <f t="shared" si="950"/>
        <v>0</v>
      </c>
      <c r="AY1778" s="74">
        <f t="shared" si="951"/>
        <v>0</v>
      </c>
      <c r="AZ1778" s="130">
        <f t="shared" si="952"/>
        <v>0</v>
      </c>
      <c r="BA1778" s="74">
        <f t="shared" si="933"/>
        <v>0</v>
      </c>
      <c r="BB1778" s="193">
        <f t="shared" si="953"/>
        <v>0</v>
      </c>
      <c r="BC1778" s="102">
        <f t="shared" si="954"/>
        <v>0</v>
      </c>
      <c r="BD1778" s="102">
        <f t="shared" si="955"/>
        <v>0</v>
      </c>
      <c r="BE1778" s="413" t="s">
        <v>69</v>
      </c>
    </row>
    <row r="1779" spans="1:57" s="65" customFormat="1" ht="12" customHeight="1" x14ac:dyDescent="0.2">
      <c r="A1779" s="43">
        <v>1764</v>
      </c>
      <c r="B1779" s="166"/>
      <c r="C1779" s="166"/>
      <c r="D1779" s="166"/>
      <c r="E1779" s="162"/>
      <c r="F1779" s="166"/>
      <c r="G1779" s="162"/>
      <c r="H1779" s="162"/>
      <c r="I1779" s="189">
        <f t="shared" si="934"/>
        <v>0</v>
      </c>
      <c r="J1779" s="195"/>
      <c r="K1779" s="162"/>
      <c r="L1779" s="168"/>
      <c r="M1779" s="75">
        <f>_xlfn.XLOOKUP(L1779,list_vat[Страна],list_vat[Ставка НДС %],0,0)</f>
        <v>0</v>
      </c>
      <c r="N1779" s="162">
        <f t="shared" si="935"/>
        <v>0</v>
      </c>
      <c r="O1779" s="169"/>
      <c r="P1779" s="74">
        <f t="shared" si="956"/>
        <v>0</v>
      </c>
      <c r="Q1779" s="162"/>
      <c r="R1779" s="162" t="str">
        <f t="shared" si="936"/>
        <v>введи курс</v>
      </c>
      <c r="S1779" s="196">
        <f t="shared" si="937"/>
        <v>0</v>
      </c>
      <c r="T1779" s="192">
        <f t="shared" si="938"/>
        <v>0</v>
      </c>
      <c r="U1779" s="76">
        <f t="shared" si="939"/>
        <v>0</v>
      </c>
      <c r="V1779" s="123">
        <f t="shared" si="940"/>
        <v>0</v>
      </c>
      <c r="W1779" s="191"/>
      <c r="X1779" s="170"/>
      <c r="Y1779" s="74">
        <f t="shared" si="925"/>
        <v>0</v>
      </c>
      <c r="Z1779" s="188"/>
      <c r="AA1779" s="130">
        <f t="shared" si="941"/>
        <v>0</v>
      </c>
      <c r="AB1779" s="74">
        <f t="shared" si="942"/>
        <v>0</v>
      </c>
      <c r="AC1779" s="356"/>
      <c r="AD1779" s="130" cm="1">
        <f t="array" ref="AD1779">IFERROR(ROUND((_xlfn.IFS(offer_sale_type="поставка",AB1779,offer_sale_type="транзит",S1779)*(1+AC1779))/E1779,2),0)</f>
        <v>0</v>
      </c>
      <c r="AE1779" s="74">
        <f t="shared" si="943"/>
        <v>0</v>
      </c>
      <c r="AF1779" s="123" cm="1">
        <f t="array" ref="AF1779">IFERROR(ROUND(_xlfn.IFS(offer_sale_type="поставка",AB1779,offer_sale_type="транзит",S1779)*AC1779,2),0)</f>
        <v>0</v>
      </c>
      <c r="AG1779" s="130">
        <f t="shared" si="926"/>
        <v>0</v>
      </c>
      <c r="AH1779" s="74">
        <f t="shared" si="927"/>
        <v>0</v>
      </c>
      <c r="AI1779" s="123">
        <f t="shared" si="928"/>
        <v>0</v>
      </c>
      <c r="AJ1779" s="118">
        <f t="shared" si="944"/>
        <v>0</v>
      </c>
      <c r="AK1779" s="74">
        <f t="shared" si="945"/>
        <v>0</v>
      </c>
      <c r="AL1779" s="174">
        <f t="shared" si="946"/>
        <v>0</v>
      </c>
      <c r="AM1779" s="175">
        <f t="shared" si="929"/>
        <v>0</v>
      </c>
      <c r="AN1779" s="130">
        <f t="shared" si="947"/>
        <v>0</v>
      </c>
      <c r="AO1779" s="74">
        <f t="shared" si="930"/>
        <v>0</v>
      </c>
      <c r="AP1779" s="123">
        <f t="shared" si="948"/>
        <v>0</v>
      </c>
      <c r="AQ1779" s="118">
        <f t="shared" si="931"/>
        <v>0</v>
      </c>
      <c r="AR1779" s="82" t="str">
        <f t="shared" si="949"/>
        <v>https://www.alta.ru/tnved/code//</v>
      </c>
      <c r="AS1779" s="157"/>
      <c r="AT1779" s="162"/>
      <c r="AU1779" s="74">
        <f t="shared" si="932"/>
        <v>0</v>
      </c>
      <c r="AV1779" s="157"/>
      <c r="AW1779" s="75">
        <f>_xlfn.IFNA(VLOOKUP(L1779,list_vat[],3,FALSE),0)</f>
        <v>0</v>
      </c>
      <c r="AX1779" s="74">
        <f t="shared" si="950"/>
        <v>0</v>
      </c>
      <c r="AY1779" s="74">
        <f t="shared" si="951"/>
        <v>0</v>
      </c>
      <c r="AZ1779" s="130">
        <f t="shared" si="952"/>
        <v>0</v>
      </c>
      <c r="BA1779" s="74">
        <f t="shared" si="933"/>
        <v>0</v>
      </c>
      <c r="BB1779" s="193">
        <f t="shared" si="953"/>
        <v>0</v>
      </c>
      <c r="BC1779" s="102">
        <f t="shared" si="954"/>
        <v>0</v>
      </c>
      <c r="BD1779" s="102">
        <f t="shared" si="955"/>
        <v>0</v>
      </c>
      <c r="BE1779" s="413" t="s">
        <v>69</v>
      </c>
    </row>
    <row r="1780" spans="1:57" s="65" customFormat="1" ht="12" customHeight="1" x14ac:dyDescent="0.2">
      <c r="A1780" s="43">
        <v>1765</v>
      </c>
      <c r="B1780" s="166"/>
      <c r="C1780" s="166"/>
      <c r="D1780" s="166"/>
      <c r="E1780" s="162"/>
      <c r="F1780" s="166"/>
      <c r="G1780" s="162"/>
      <c r="H1780" s="162"/>
      <c r="I1780" s="189">
        <f t="shared" si="934"/>
        <v>0</v>
      </c>
      <c r="J1780" s="195"/>
      <c r="K1780" s="162"/>
      <c r="L1780" s="168"/>
      <c r="M1780" s="75">
        <f>_xlfn.XLOOKUP(L1780,list_vat[Страна],list_vat[Ставка НДС %],0,0)</f>
        <v>0</v>
      </c>
      <c r="N1780" s="162">
        <f t="shared" si="935"/>
        <v>0</v>
      </c>
      <c r="O1780" s="169"/>
      <c r="P1780" s="74">
        <f t="shared" si="956"/>
        <v>0</v>
      </c>
      <c r="Q1780" s="162"/>
      <c r="R1780" s="162" t="str">
        <f t="shared" si="936"/>
        <v>введи курс</v>
      </c>
      <c r="S1780" s="196">
        <f t="shared" si="937"/>
        <v>0</v>
      </c>
      <c r="T1780" s="192">
        <f t="shared" si="938"/>
        <v>0</v>
      </c>
      <c r="U1780" s="76">
        <f t="shared" si="939"/>
        <v>0</v>
      </c>
      <c r="V1780" s="123">
        <f t="shared" si="940"/>
        <v>0</v>
      </c>
      <c r="W1780" s="191"/>
      <c r="X1780" s="170"/>
      <c r="Y1780" s="74">
        <f t="shared" si="925"/>
        <v>0</v>
      </c>
      <c r="Z1780" s="188"/>
      <c r="AA1780" s="130">
        <f t="shared" si="941"/>
        <v>0</v>
      </c>
      <c r="AB1780" s="74">
        <f t="shared" si="942"/>
        <v>0</v>
      </c>
      <c r="AC1780" s="356"/>
      <c r="AD1780" s="130" cm="1">
        <f t="array" ref="AD1780">IFERROR(ROUND((_xlfn.IFS(offer_sale_type="поставка",AB1780,offer_sale_type="транзит",S1780)*(1+AC1780))/E1780,2),0)</f>
        <v>0</v>
      </c>
      <c r="AE1780" s="74">
        <f t="shared" si="943"/>
        <v>0</v>
      </c>
      <c r="AF1780" s="123" cm="1">
        <f t="array" ref="AF1780">IFERROR(ROUND(_xlfn.IFS(offer_sale_type="поставка",AB1780,offer_sale_type="транзит",S1780)*AC1780,2),0)</f>
        <v>0</v>
      </c>
      <c r="AG1780" s="130">
        <f t="shared" si="926"/>
        <v>0</v>
      </c>
      <c r="AH1780" s="74">
        <f t="shared" si="927"/>
        <v>0</v>
      </c>
      <c r="AI1780" s="123">
        <f t="shared" si="928"/>
        <v>0</v>
      </c>
      <c r="AJ1780" s="118">
        <f t="shared" si="944"/>
        <v>0</v>
      </c>
      <c r="AK1780" s="74">
        <f t="shared" si="945"/>
        <v>0</v>
      </c>
      <c r="AL1780" s="174">
        <f t="shared" si="946"/>
        <v>0</v>
      </c>
      <c r="AM1780" s="175">
        <f t="shared" si="929"/>
        <v>0</v>
      </c>
      <c r="AN1780" s="130">
        <f t="shared" si="947"/>
        <v>0</v>
      </c>
      <c r="AO1780" s="74">
        <f t="shared" si="930"/>
        <v>0</v>
      </c>
      <c r="AP1780" s="123">
        <f t="shared" si="948"/>
        <v>0</v>
      </c>
      <c r="AQ1780" s="118">
        <f t="shared" si="931"/>
        <v>0</v>
      </c>
      <c r="AR1780" s="82" t="str">
        <f t="shared" si="949"/>
        <v>https://www.alta.ru/tnved/code//</v>
      </c>
      <c r="AS1780" s="157"/>
      <c r="AT1780" s="162"/>
      <c r="AU1780" s="74">
        <f t="shared" si="932"/>
        <v>0</v>
      </c>
      <c r="AV1780" s="157"/>
      <c r="AW1780" s="75">
        <f>_xlfn.IFNA(VLOOKUP(L1780,list_vat[],3,FALSE),0)</f>
        <v>0</v>
      </c>
      <c r="AX1780" s="74">
        <f t="shared" si="950"/>
        <v>0</v>
      </c>
      <c r="AY1780" s="74">
        <f t="shared" si="951"/>
        <v>0</v>
      </c>
      <c r="AZ1780" s="130">
        <f t="shared" si="952"/>
        <v>0</v>
      </c>
      <c r="BA1780" s="74">
        <f t="shared" si="933"/>
        <v>0</v>
      </c>
      <c r="BB1780" s="193">
        <f t="shared" si="953"/>
        <v>0</v>
      </c>
      <c r="BC1780" s="102">
        <f t="shared" si="954"/>
        <v>0</v>
      </c>
      <c r="BD1780" s="102">
        <f t="shared" si="955"/>
        <v>0</v>
      </c>
      <c r="BE1780" s="413" t="s">
        <v>69</v>
      </c>
    </row>
    <row r="1781" spans="1:57" s="65" customFormat="1" ht="12" customHeight="1" x14ac:dyDescent="0.2">
      <c r="A1781" s="43">
        <v>1766</v>
      </c>
      <c r="B1781" s="166"/>
      <c r="C1781" s="166"/>
      <c r="D1781" s="166"/>
      <c r="E1781" s="162"/>
      <c r="F1781" s="166"/>
      <c r="G1781" s="162"/>
      <c r="H1781" s="162"/>
      <c r="I1781" s="189">
        <f t="shared" si="934"/>
        <v>0</v>
      </c>
      <c r="J1781" s="195"/>
      <c r="K1781" s="162"/>
      <c r="L1781" s="168"/>
      <c r="M1781" s="75">
        <f>_xlfn.XLOOKUP(L1781,list_vat[Страна],list_vat[Ставка НДС %],0,0)</f>
        <v>0</v>
      </c>
      <c r="N1781" s="162">
        <f t="shared" si="935"/>
        <v>0</v>
      </c>
      <c r="O1781" s="169"/>
      <c r="P1781" s="74">
        <f t="shared" si="956"/>
        <v>0</v>
      </c>
      <c r="Q1781" s="162"/>
      <c r="R1781" s="162" t="str">
        <f t="shared" si="936"/>
        <v>введи курс</v>
      </c>
      <c r="S1781" s="196">
        <f t="shared" si="937"/>
        <v>0</v>
      </c>
      <c r="T1781" s="192">
        <f t="shared" si="938"/>
        <v>0</v>
      </c>
      <c r="U1781" s="76">
        <f t="shared" si="939"/>
        <v>0</v>
      </c>
      <c r="V1781" s="123">
        <f t="shared" si="940"/>
        <v>0</v>
      </c>
      <c r="W1781" s="191"/>
      <c r="X1781" s="170"/>
      <c r="Y1781" s="74">
        <f t="shared" si="925"/>
        <v>0</v>
      </c>
      <c r="Z1781" s="188"/>
      <c r="AA1781" s="130">
        <f t="shared" si="941"/>
        <v>0</v>
      </c>
      <c r="AB1781" s="74">
        <f t="shared" si="942"/>
        <v>0</v>
      </c>
      <c r="AC1781" s="356"/>
      <c r="AD1781" s="130" cm="1">
        <f t="array" ref="AD1781">IFERROR(ROUND((_xlfn.IFS(offer_sale_type="поставка",AB1781,offer_sale_type="транзит",S1781)*(1+AC1781))/E1781,2),0)</f>
        <v>0</v>
      </c>
      <c r="AE1781" s="74">
        <f t="shared" si="943"/>
        <v>0</v>
      </c>
      <c r="AF1781" s="123" cm="1">
        <f t="array" ref="AF1781">IFERROR(ROUND(_xlfn.IFS(offer_sale_type="поставка",AB1781,offer_sale_type="транзит",S1781)*AC1781,2),0)</f>
        <v>0</v>
      </c>
      <c r="AG1781" s="130">
        <f t="shared" si="926"/>
        <v>0</v>
      </c>
      <c r="AH1781" s="74">
        <f t="shared" si="927"/>
        <v>0</v>
      </c>
      <c r="AI1781" s="123">
        <f t="shared" si="928"/>
        <v>0</v>
      </c>
      <c r="AJ1781" s="118">
        <f t="shared" si="944"/>
        <v>0</v>
      </c>
      <c r="AK1781" s="74">
        <f t="shared" si="945"/>
        <v>0</v>
      </c>
      <c r="AL1781" s="174">
        <f t="shared" si="946"/>
        <v>0</v>
      </c>
      <c r="AM1781" s="175">
        <f t="shared" si="929"/>
        <v>0</v>
      </c>
      <c r="AN1781" s="130">
        <f t="shared" si="947"/>
        <v>0</v>
      </c>
      <c r="AO1781" s="74">
        <f t="shared" si="930"/>
        <v>0</v>
      </c>
      <c r="AP1781" s="123">
        <f t="shared" si="948"/>
        <v>0</v>
      </c>
      <c r="AQ1781" s="118">
        <f t="shared" si="931"/>
        <v>0</v>
      </c>
      <c r="AR1781" s="82" t="str">
        <f t="shared" si="949"/>
        <v>https://www.alta.ru/tnved/code//</v>
      </c>
      <c r="AS1781" s="157"/>
      <c r="AT1781" s="162"/>
      <c r="AU1781" s="74">
        <f t="shared" si="932"/>
        <v>0</v>
      </c>
      <c r="AV1781" s="157"/>
      <c r="AW1781" s="75">
        <f>_xlfn.IFNA(VLOOKUP(L1781,list_vat[],3,FALSE),0)</f>
        <v>0</v>
      </c>
      <c r="AX1781" s="74">
        <f t="shared" si="950"/>
        <v>0</v>
      </c>
      <c r="AY1781" s="74">
        <f t="shared" si="951"/>
        <v>0</v>
      </c>
      <c r="AZ1781" s="130">
        <f t="shared" si="952"/>
        <v>0</v>
      </c>
      <c r="BA1781" s="74">
        <f t="shared" si="933"/>
        <v>0</v>
      </c>
      <c r="BB1781" s="193">
        <f t="shared" si="953"/>
        <v>0</v>
      </c>
      <c r="BC1781" s="102">
        <f t="shared" si="954"/>
        <v>0</v>
      </c>
      <c r="BD1781" s="102">
        <f t="shared" si="955"/>
        <v>0</v>
      </c>
      <c r="BE1781" s="413" t="s">
        <v>69</v>
      </c>
    </row>
    <row r="1782" spans="1:57" s="65" customFormat="1" ht="12" customHeight="1" x14ac:dyDescent="0.2">
      <c r="A1782" s="43">
        <v>1767</v>
      </c>
      <c r="B1782" s="166"/>
      <c r="C1782" s="166"/>
      <c r="D1782" s="166"/>
      <c r="E1782" s="162"/>
      <c r="F1782" s="166"/>
      <c r="G1782" s="162"/>
      <c r="H1782" s="162"/>
      <c r="I1782" s="189">
        <f t="shared" si="934"/>
        <v>0</v>
      </c>
      <c r="J1782" s="195"/>
      <c r="K1782" s="162"/>
      <c r="L1782" s="168"/>
      <c r="M1782" s="75">
        <f>_xlfn.XLOOKUP(L1782,list_vat[Страна],list_vat[Ставка НДС %],0,0)</f>
        <v>0</v>
      </c>
      <c r="N1782" s="162">
        <f t="shared" si="935"/>
        <v>0</v>
      </c>
      <c r="O1782" s="169"/>
      <c r="P1782" s="74">
        <f t="shared" si="956"/>
        <v>0</v>
      </c>
      <c r="Q1782" s="162"/>
      <c r="R1782" s="162" t="str">
        <f t="shared" si="936"/>
        <v>введи курс</v>
      </c>
      <c r="S1782" s="196">
        <f t="shared" si="937"/>
        <v>0</v>
      </c>
      <c r="T1782" s="192">
        <f t="shared" si="938"/>
        <v>0</v>
      </c>
      <c r="U1782" s="76">
        <f t="shared" si="939"/>
        <v>0</v>
      </c>
      <c r="V1782" s="123">
        <f t="shared" si="940"/>
        <v>0</v>
      </c>
      <c r="W1782" s="191"/>
      <c r="X1782" s="170"/>
      <c r="Y1782" s="74">
        <f t="shared" si="925"/>
        <v>0</v>
      </c>
      <c r="Z1782" s="188"/>
      <c r="AA1782" s="130">
        <f t="shared" si="941"/>
        <v>0</v>
      </c>
      <c r="AB1782" s="74">
        <f t="shared" si="942"/>
        <v>0</v>
      </c>
      <c r="AC1782" s="356"/>
      <c r="AD1782" s="130" cm="1">
        <f t="array" ref="AD1782">IFERROR(ROUND((_xlfn.IFS(offer_sale_type="поставка",AB1782,offer_sale_type="транзит",S1782)*(1+AC1782))/E1782,2),0)</f>
        <v>0</v>
      </c>
      <c r="AE1782" s="74">
        <f t="shared" si="943"/>
        <v>0</v>
      </c>
      <c r="AF1782" s="123" cm="1">
        <f t="array" ref="AF1782">IFERROR(ROUND(_xlfn.IFS(offer_sale_type="поставка",AB1782,offer_sale_type="транзит",S1782)*AC1782,2),0)</f>
        <v>0</v>
      </c>
      <c r="AG1782" s="130">
        <f t="shared" si="926"/>
        <v>0</v>
      </c>
      <c r="AH1782" s="74">
        <f t="shared" si="927"/>
        <v>0</v>
      </c>
      <c r="AI1782" s="123">
        <f t="shared" si="928"/>
        <v>0</v>
      </c>
      <c r="AJ1782" s="118">
        <f t="shared" si="944"/>
        <v>0</v>
      </c>
      <c r="AK1782" s="74">
        <f t="shared" si="945"/>
        <v>0</v>
      </c>
      <c r="AL1782" s="174">
        <f t="shared" si="946"/>
        <v>0</v>
      </c>
      <c r="AM1782" s="175">
        <f t="shared" si="929"/>
        <v>0</v>
      </c>
      <c r="AN1782" s="130">
        <f t="shared" si="947"/>
        <v>0</v>
      </c>
      <c r="AO1782" s="74">
        <f t="shared" si="930"/>
        <v>0</v>
      </c>
      <c r="AP1782" s="123">
        <f t="shared" si="948"/>
        <v>0</v>
      </c>
      <c r="AQ1782" s="118">
        <f t="shared" si="931"/>
        <v>0</v>
      </c>
      <c r="AR1782" s="82" t="str">
        <f t="shared" si="949"/>
        <v>https://www.alta.ru/tnved/code//</v>
      </c>
      <c r="AS1782" s="157"/>
      <c r="AT1782" s="162"/>
      <c r="AU1782" s="74">
        <f t="shared" si="932"/>
        <v>0</v>
      </c>
      <c r="AV1782" s="157"/>
      <c r="AW1782" s="75">
        <f>_xlfn.IFNA(VLOOKUP(L1782,list_vat[],3,FALSE),0)</f>
        <v>0</v>
      </c>
      <c r="AX1782" s="74">
        <f t="shared" si="950"/>
        <v>0</v>
      </c>
      <c r="AY1782" s="74">
        <f t="shared" si="951"/>
        <v>0</v>
      </c>
      <c r="AZ1782" s="130">
        <f t="shared" si="952"/>
        <v>0</v>
      </c>
      <c r="BA1782" s="74">
        <f t="shared" si="933"/>
        <v>0</v>
      </c>
      <c r="BB1782" s="193">
        <f t="shared" si="953"/>
        <v>0</v>
      </c>
      <c r="BC1782" s="102">
        <f t="shared" si="954"/>
        <v>0</v>
      </c>
      <c r="BD1782" s="102">
        <f t="shared" si="955"/>
        <v>0</v>
      </c>
      <c r="BE1782" s="413" t="s">
        <v>69</v>
      </c>
    </row>
    <row r="1783" spans="1:57" s="65" customFormat="1" ht="12" customHeight="1" x14ac:dyDescent="0.2">
      <c r="A1783" s="43">
        <v>1768</v>
      </c>
      <c r="B1783" s="166"/>
      <c r="C1783" s="166"/>
      <c r="D1783" s="166"/>
      <c r="E1783" s="162"/>
      <c r="F1783" s="166"/>
      <c r="G1783" s="162"/>
      <c r="H1783" s="162"/>
      <c r="I1783" s="189">
        <f t="shared" si="934"/>
        <v>0</v>
      </c>
      <c r="J1783" s="195"/>
      <c r="K1783" s="162"/>
      <c r="L1783" s="168"/>
      <c r="M1783" s="75">
        <f>_xlfn.XLOOKUP(L1783,list_vat[Страна],list_vat[Ставка НДС %],0,0)</f>
        <v>0</v>
      </c>
      <c r="N1783" s="162">
        <f t="shared" si="935"/>
        <v>0</v>
      </c>
      <c r="O1783" s="169"/>
      <c r="P1783" s="74">
        <f t="shared" si="956"/>
        <v>0</v>
      </c>
      <c r="Q1783" s="162"/>
      <c r="R1783" s="162" t="str">
        <f t="shared" si="936"/>
        <v>введи курс</v>
      </c>
      <c r="S1783" s="196">
        <f t="shared" si="937"/>
        <v>0</v>
      </c>
      <c r="T1783" s="192">
        <f t="shared" si="938"/>
        <v>0</v>
      </c>
      <c r="U1783" s="76">
        <f t="shared" si="939"/>
        <v>0</v>
      </c>
      <c r="V1783" s="123">
        <f t="shared" si="940"/>
        <v>0</v>
      </c>
      <c r="W1783" s="191"/>
      <c r="X1783" s="170"/>
      <c r="Y1783" s="74">
        <f t="shared" si="925"/>
        <v>0</v>
      </c>
      <c r="Z1783" s="188"/>
      <c r="AA1783" s="130">
        <f t="shared" si="941"/>
        <v>0</v>
      </c>
      <c r="AB1783" s="74">
        <f t="shared" si="942"/>
        <v>0</v>
      </c>
      <c r="AC1783" s="356"/>
      <c r="AD1783" s="130" cm="1">
        <f t="array" ref="AD1783">IFERROR(ROUND((_xlfn.IFS(offer_sale_type="поставка",AB1783,offer_sale_type="транзит",S1783)*(1+AC1783))/E1783,2),0)</f>
        <v>0</v>
      </c>
      <c r="AE1783" s="74">
        <f t="shared" si="943"/>
        <v>0</v>
      </c>
      <c r="AF1783" s="123" cm="1">
        <f t="array" ref="AF1783">IFERROR(ROUND(_xlfn.IFS(offer_sale_type="поставка",AB1783,offer_sale_type="транзит",S1783)*AC1783,2),0)</f>
        <v>0</v>
      </c>
      <c r="AG1783" s="130">
        <f t="shared" si="926"/>
        <v>0</v>
      </c>
      <c r="AH1783" s="74">
        <f t="shared" si="927"/>
        <v>0</v>
      </c>
      <c r="AI1783" s="123">
        <f t="shared" si="928"/>
        <v>0</v>
      </c>
      <c r="AJ1783" s="118">
        <f t="shared" si="944"/>
        <v>0</v>
      </c>
      <c r="AK1783" s="74">
        <f t="shared" si="945"/>
        <v>0</v>
      </c>
      <c r="AL1783" s="174">
        <f t="shared" si="946"/>
        <v>0</v>
      </c>
      <c r="AM1783" s="175">
        <f t="shared" si="929"/>
        <v>0</v>
      </c>
      <c r="AN1783" s="130">
        <f t="shared" si="947"/>
        <v>0</v>
      </c>
      <c r="AO1783" s="74">
        <f t="shared" si="930"/>
        <v>0</v>
      </c>
      <c r="AP1783" s="123">
        <f t="shared" si="948"/>
        <v>0</v>
      </c>
      <c r="AQ1783" s="118">
        <f t="shared" si="931"/>
        <v>0</v>
      </c>
      <c r="AR1783" s="82" t="str">
        <f t="shared" si="949"/>
        <v>https://www.alta.ru/tnved/code//</v>
      </c>
      <c r="AS1783" s="157"/>
      <c r="AT1783" s="162"/>
      <c r="AU1783" s="74">
        <f t="shared" si="932"/>
        <v>0</v>
      </c>
      <c r="AV1783" s="157"/>
      <c r="AW1783" s="75">
        <f>_xlfn.IFNA(VLOOKUP(L1783,list_vat[],3,FALSE),0)</f>
        <v>0</v>
      </c>
      <c r="AX1783" s="74">
        <f t="shared" si="950"/>
        <v>0</v>
      </c>
      <c r="AY1783" s="74">
        <f t="shared" si="951"/>
        <v>0</v>
      </c>
      <c r="AZ1783" s="130">
        <f t="shared" si="952"/>
        <v>0</v>
      </c>
      <c r="BA1783" s="74">
        <f t="shared" si="933"/>
        <v>0</v>
      </c>
      <c r="BB1783" s="193">
        <f t="shared" si="953"/>
        <v>0</v>
      </c>
      <c r="BC1783" s="102">
        <f t="shared" si="954"/>
        <v>0</v>
      </c>
      <c r="BD1783" s="102">
        <f t="shared" si="955"/>
        <v>0</v>
      </c>
      <c r="BE1783" s="413" t="s">
        <v>69</v>
      </c>
    </row>
    <row r="1784" spans="1:57" s="65" customFormat="1" ht="12" customHeight="1" x14ac:dyDescent="0.2">
      <c r="A1784" s="43">
        <v>1769</v>
      </c>
      <c r="B1784" s="166"/>
      <c r="C1784" s="166"/>
      <c r="D1784" s="166"/>
      <c r="E1784" s="162"/>
      <c r="F1784" s="166"/>
      <c r="G1784" s="162"/>
      <c r="H1784" s="162"/>
      <c r="I1784" s="189">
        <f t="shared" si="934"/>
        <v>0</v>
      </c>
      <c r="J1784" s="195"/>
      <c r="K1784" s="162"/>
      <c r="L1784" s="168"/>
      <c r="M1784" s="75">
        <f>_xlfn.XLOOKUP(L1784,list_vat[Страна],list_vat[Ставка НДС %],0,0)</f>
        <v>0</v>
      </c>
      <c r="N1784" s="162">
        <f t="shared" si="935"/>
        <v>0</v>
      </c>
      <c r="O1784" s="169"/>
      <c r="P1784" s="74">
        <f t="shared" si="956"/>
        <v>0</v>
      </c>
      <c r="Q1784" s="162"/>
      <c r="R1784" s="162" t="str">
        <f t="shared" si="936"/>
        <v>введи курс</v>
      </c>
      <c r="S1784" s="196">
        <f t="shared" si="937"/>
        <v>0</v>
      </c>
      <c r="T1784" s="192">
        <f t="shared" si="938"/>
        <v>0</v>
      </c>
      <c r="U1784" s="76">
        <f t="shared" si="939"/>
        <v>0</v>
      </c>
      <c r="V1784" s="123">
        <f t="shared" si="940"/>
        <v>0</v>
      </c>
      <c r="W1784" s="191"/>
      <c r="X1784" s="170"/>
      <c r="Y1784" s="74">
        <f t="shared" si="925"/>
        <v>0</v>
      </c>
      <c r="Z1784" s="188"/>
      <c r="AA1784" s="130">
        <f t="shared" si="941"/>
        <v>0</v>
      </c>
      <c r="AB1784" s="74">
        <f t="shared" si="942"/>
        <v>0</v>
      </c>
      <c r="AC1784" s="356"/>
      <c r="AD1784" s="130" cm="1">
        <f t="array" ref="AD1784">IFERROR(ROUND((_xlfn.IFS(offer_sale_type="поставка",AB1784,offer_sale_type="транзит",S1784)*(1+AC1784))/E1784,2),0)</f>
        <v>0</v>
      </c>
      <c r="AE1784" s="74">
        <f t="shared" si="943"/>
        <v>0</v>
      </c>
      <c r="AF1784" s="123" cm="1">
        <f t="array" ref="AF1784">IFERROR(ROUND(_xlfn.IFS(offer_sale_type="поставка",AB1784,offer_sale_type="транзит",S1784)*AC1784,2),0)</f>
        <v>0</v>
      </c>
      <c r="AG1784" s="130">
        <f t="shared" si="926"/>
        <v>0</v>
      </c>
      <c r="AH1784" s="74">
        <f t="shared" si="927"/>
        <v>0</v>
      </c>
      <c r="AI1784" s="123">
        <f t="shared" si="928"/>
        <v>0</v>
      </c>
      <c r="AJ1784" s="118">
        <f t="shared" si="944"/>
        <v>0</v>
      </c>
      <c r="AK1784" s="74">
        <f t="shared" si="945"/>
        <v>0</v>
      </c>
      <c r="AL1784" s="174">
        <f t="shared" si="946"/>
        <v>0</v>
      </c>
      <c r="AM1784" s="175">
        <f t="shared" si="929"/>
        <v>0</v>
      </c>
      <c r="AN1784" s="130">
        <f t="shared" si="947"/>
        <v>0</v>
      </c>
      <c r="AO1784" s="74">
        <f t="shared" si="930"/>
        <v>0</v>
      </c>
      <c r="AP1784" s="123">
        <f t="shared" si="948"/>
        <v>0</v>
      </c>
      <c r="AQ1784" s="118">
        <f t="shared" si="931"/>
        <v>0</v>
      </c>
      <c r="AR1784" s="82" t="str">
        <f t="shared" si="949"/>
        <v>https://www.alta.ru/tnved/code//</v>
      </c>
      <c r="AS1784" s="157"/>
      <c r="AT1784" s="162"/>
      <c r="AU1784" s="74">
        <f t="shared" si="932"/>
        <v>0</v>
      </c>
      <c r="AV1784" s="157"/>
      <c r="AW1784" s="75">
        <f>_xlfn.IFNA(VLOOKUP(L1784,list_vat[],3,FALSE),0)</f>
        <v>0</v>
      </c>
      <c r="AX1784" s="74">
        <f t="shared" si="950"/>
        <v>0</v>
      </c>
      <c r="AY1784" s="74">
        <f t="shared" si="951"/>
        <v>0</v>
      </c>
      <c r="AZ1784" s="130">
        <f t="shared" si="952"/>
        <v>0</v>
      </c>
      <c r="BA1784" s="74">
        <f t="shared" si="933"/>
        <v>0</v>
      </c>
      <c r="BB1784" s="193">
        <f t="shared" si="953"/>
        <v>0</v>
      </c>
      <c r="BC1784" s="102">
        <f t="shared" si="954"/>
        <v>0</v>
      </c>
      <c r="BD1784" s="102">
        <f t="shared" si="955"/>
        <v>0</v>
      </c>
      <c r="BE1784" s="413" t="s">
        <v>69</v>
      </c>
    </row>
    <row r="1785" spans="1:57" s="65" customFormat="1" ht="12" customHeight="1" x14ac:dyDescent="0.2">
      <c r="A1785" s="43">
        <v>1770</v>
      </c>
      <c r="B1785" s="166"/>
      <c r="C1785" s="166"/>
      <c r="D1785" s="166"/>
      <c r="E1785" s="162"/>
      <c r="F1785" s="166"/>
      <c r="G1785" s="162"/>
      <c r="H1785" s="162"/>
      <c r="I1785" s="189">
        <f t="shared" si="934"/>
        <v>0</v>
      </c>
      <c r="J1785" s="195"/>
      <c r="K1785" s="162"/>
      <c r="L1785" s="168"/>
      <c r="M1785" s="75">
        <f>_xlfn.XLOOKUP(L1785,list_vat[Страна],list_vat[Ставка НДС %],0,0)</f>
        <v>0</v>
      </c>
      <c r="N1785" s="162">
        <f t="shared" si="935"/>
        <v>0</v>
      </c>
      <c r="O1785" s="169"/>
      <c r="P1785" s="74">
        <f t="shared" si="956"/>
        <v>0</v>
      </c>
      <c r="Q1785" s="162"/>
      <c r="R1785" s="162" t="str">
        <f t="shared" si="936"/>
        <v>введи курс</v>
      </c>
      <c r="S1785" s="196">
        <f t="shared" si="937"/>
        <v>0</v>
      </c>
      <c r="T1785" s="192">
        <f t="shared" si="938"/>
        <v>0</v>
      </c>
      <c r="U1785" s="76">
        <f t="shared" si="939"/>
        <v>0</v>
      </c>
      <c r="V1785" s="123">
        <f t="shared" si="940"/>
        <v>0</v>
      </c>
      <c r="W1785" s="191"/>
      <c r="X1785" s="170"/>
      <c r="Y1785" s="74">
        <f t="shared" si="925"/>
        <v>0</v>
      </c>
      <c r="Z1785" s="188"/>
      <c r="AA1785" s="130">
        <f t="shared" si="941"/>
        <v>0</v>
      </c>
      <c r="AB1785" s="74">
        <f t="shared" si="942"/>
        <v>0</v>
      </c>
      <c r="AC1785" s="356"/>
      <c r="AD1785" s="130" cm="1">
        <f t="array" ref="AD1785">IFERROR(ROUND((_xlfn.IFS(offer_sale_type="поставка",AB1785,offer_sale_type="транзит",S1785)*(1+AC1785))/E1785,2),0)</f>
        <v>0</v>
      </c>
      <c r="AE1785" s="74">
        <f t="shared" si="943"/>
        <v>0</v>
      </c>
      <c r="AF1785" s="123" cm="1">
        <f t="array" ref="AF1785">IFERROR(ROUND(_xlfn.IFS(offer_sale_type="поставка",AB1785,offer_sale_type="транзит",S1785)*AC1785,2),0)</f>
        <v>0</v>
      </c>
      <c r="AG1785" s="130">
        <f t="shared" si="926"/>
        <v>0</v>
      </c>
      <c r="AH1785" s="74">
        <f t="shared" si="927"/>
        <v>0</v>
      </c>
      <c r="AI1785" s="123">
        <f t="shared" si="928"/>
        <v>0</v>
      </c>
      <c r="AJ1785" s="118">
        <f t="shared" si="944"/>
        <v>0</v>
      </c>
      <c r="AK1785" s="74">
        <f t="shared" si="945"/>
        <v>0</v>
      </c>
      <c r="AL1785" s="174">
        <f t="shared" si="946"/>
        <v>0</v>
      </c>
      <c r="AM1785" s="175">
        <f t="shared" si="929"/>
        <v>0</v>
      </c>
      <c r="AN1785" s="130">
        <f t="shared" si="947"/>
        <v>0</v>
      </c>
      <c r="AO1785" s="74">
        <f t="shared" si="930"/>
        <v>0</v>
      </c>
      <c r="AP1785" s="123">
        <f t="shared" si="948"/>
        <v>0</v>
      </c>
      <c r="AQ1785" s="118">
        <f t="shared" si="931"/>
        <v>0</v>
      </c>
      <c r="AR1785" s="82" t="str">
        <f t="shared" si="949"/>
        <v>https://www.alta.ru/tnved/code//</v>
      </c>
      <c r="AS1785" s="157"/>
      <c r="AT1785" s="162"/>
      <c r="AU1785" s="74">
        <f t="shared" si="932"/>
        <v>0</v>
      </c>
      <c r="AV1785" s="157"/>
      <c r="AW1785" s="75">
        <f>_xlfn.IFNA(VLOOKUP(L1785,list_vat[],3,FALSE),0)</f>
        <v>0</v>
      </c>
      <c r="AX1785" s="74">
        <f t="shared" si="950"/>
        <v>0</v>
      </c>
      <c r="AY1785" s="74">
        <f t="shared" si="951"/>
        <v>0</v>
      </c>
      <c r="AZ1785" s="130">
        <f t="shared" si="952"/>
        <v>0</v>
      </c>
      <c r="BA1785" s="74">
        <f t="shared" si="933"/>
        <v>0</v>
      </c>
      <c r="BB1785" s="193">
        <f t="shared" si="953"/>
        <v>0</v>
      </c>
      <c r="BC1785" s="102">
        <f t="shared" si="954"/>
        <v>0</v>
      </c>
      <c r="BD1785" s="102">
        <f t="shared" si="955"/>
        <v>0</v>
      </c>
      <c r="BE1785" s="413" t="s">
        <v>69</v>
      </c>
    </row>
    <row r="1786" spans="1:57" s="65" customFormat="1" ht="12" customHeight="1" x14ac:dyDescent="0.2">
      <c r="A1786" s="43">
        <v>1771</v>
      </c>
      <c r="B1786" s="166"/>
      <c r="C1786" s="166"/>
      <c r="D1786" s="166"/>
      <c r="E1786" s="162"/>
      <c r="F1786" s="166"/>
      <c r="G1786" s="162"/>
      <c r="H1786" s="162"/>
      <c r="I1786" s="189">
        <f t="shared" si="934"/>
        <v>0</v>
      </c>
      <c r="J1786" s="195"/>
      <c r="K1786" s="162"/>
      <c r="L1786" s="168"/>
      <c r="M1786" s="75">
        <f>_xlfn.XLOOKUP(L1786,list_vat[Страна],list_vat[Ставка НДС %],0,0)</f>
        <v>0</v>
      </c>
      <c r="N1786" s="162">
        <f t="shared" si="935"/>
        <v>0</v>
      </c>
      <c r="O1786" s="169"/>
      <c r="P1786" s="74">
        <f t="shared" si="956"/>
        <v>0</v>
      </c>
      <c r="Q1786" s="162"/>
      <c r="R1786" s="162" t="str">
        <f t="shared" si="936"/>
        <v>введи курс</v>
      </c>
      <c r="S1786" s="196">
        <f t="shared" si="937"/>
        <v>0</v>
      </c>
      <c r="T1786" s="192">
        <f t="shared" si="938"/>
        <v>0</v>
      </c>
      <c r="U1786" s="76">
        <f t="shared" si="939"/>
        <v>0</v>
      </c>
      <c r="V1786" s="123">
        <f t="shared" si="940"/>
        <v>0</v>
      </c>
      <c r="W1786" s="191"/>
      <c r="X1786" s="170"/>
      <c r="Y1786" s="74">
        <f t="shared" si="925"/>
        <v>0</v>
      </c>
      <c r="Z1786" s="188"/>
      <c r="AA1786" s="130">
        <f t="shared" si="941"/>
        <v>0</v>
      </c>
      <c r="AB1786" s="74">
        <f t="shared" si="942"/>
        <v>0</v>
      </c>
      <c r="AC1786" s="356"/>
      <c r="AD1786" s="130" cm="1">
        <f t="array" ref="AD1786">IFERROR(ROUND((_xlfn.IFS(offer_sale_type="поставка",AB1786,offer_sale_type="транзит",S1786)*(1+AC1786))/E1786,2),0)</f>
        <v>0</v>
      </c>
      <c r="AE1786" s="74">
        <f t="shared" si="943"/>
        <v>0</v>
      </c>
      <c r="AF1786" s="123" cm="1">
        <f t="array" ref="AF1786">IFERROR(ROUND(_xlfn.IFS(offer_sale_type="поставка",AB1786,offer_sale_type="транзит",S1786)*AC1786,2),0)</f>
        <v>0</v>
      </c>
      <c r="AG1786" s="130">
        <f t="shared" si="926"/>
        <v>0</v>
      </c>
      <c r="AH1786" s="74">
        <f t="shared" si="927"/>
        <v>0</v>
      </c>
      <c r="AI1786" s="123">
        <f t="shared" si="928"/>
        <v>0</v>
      </c>
      <c r="AJ1786" s="118">
        <f t="shared" si="944"/>
        <v>0</v>
      </c>
      <c r="AK1786" s="74">
        <f t="shared" si="945"/>
        <v>0</v>
      </c>
      <c r="AL1786" s="174">
        <f t="shared" si="946"/>
        <v>0</v>
      </c>
      <c r="AM1786" s="175">
        <f t="shared" si="929"/>
        <v>0</v>
      </c>
      <c r="AN1786" s="130">
        <f t="shared" si="947"/>
        <v>0</v>
      </c>
      <c r="AO1786" s="74">
        <f t="shared" si="930"/>
        <v>0</v>
      </c>
      <c r="AP1786" s="123">
        <f t="shared" si="948"/>
        <v>0</v>
      </c>
      <c r="AQ1786" s="118">
        <f t="shared" si="931"/>
        <v>0</v>
      </c>
      <c r="AR1786" s="82" t="str">
        <f t="shared" si="949"/>
        <v>https://www.alta.ru/tnved/code//</v>
      </c>
      <c r="AS1786" s="157"/>
      <c r="AT1786" s="162"/>
      <c r="AU1786" s="74">
        <f t="shared" si="932"/>
        <v>0</v>
      </c>
      <c r="AV1786" s="157"/>
      <c r="AW1786" s="75">
        <f>_xlfn.IFNA(VLOOKUP(L1786,list_vat[],3,FALSE),0)</f>
        <v>0</v>
      </c>
      <c r="AX1786" s="74">
        <f t="shared" si="950"/>
        <v>0</v>
      </c>
      <c r="AY1786" s="74">
        <f t="shared" si="951"/>
        <v>0</v>
      </c>
      <c r="AZ1786" s="130">
        <f t="shared" si="952"/>
        <v>0</v>
      </c>
      <c r="BA1786" s="74">
        <f t="shared" si="933"/>
        <v>0</v>
      </c>
      <c r="BB1786" s="193">
        <f t="shared" si="953"/>
        <v>0</v>
      </c>
      <c r="BC1786" s="102">
        <f t="shared" si="954"/>
        <v>0</v>
      </c>
      <c r="BD1786" s="102">
        <f t="shared" si="955"/>
        <v>0</v>
      </c>
      <c r="BE1786" s="413" t="s">
        <v>69</v>
      </c>
    </row>
    <row r="1787" spans="1:57" s="65" customFormat="1" ht="12" customHeight="1" x14ac:dyDescent="0.2">
      <c r="A1787" s="43">
        <v>1772</v>
      </c>
      <c r="B1787" s="166"/>
      <c r="C1787" s="166"/>
      <c r="D1787" s="166"/>
      <c r="E1787" s="162"/>
      <c r="F1787" s="166"/>
      <c r="G1787" s="162"/>
      <c r="H1787" s="162"/>
      <c r="I1787" s="189">
        <f t="shared" si="934"/>
        <v>0</v>
      </c>
      <c r="J1787" s="195"/>
      <c r="K1787" s="162"/>
      <c r="L1787" s="168"/>
      <c r="M1787" s="75">
        <f>_xlfn.XLOOKUP(L1787,list_vat[Страна],list_vat[Ставка НДС %],0,0)</f>
        <v>0</v>
      </c>
      <c r="N1787" s="162">
        <f t="shared" si="935"/>
        <v>0</v>
      </c>
      <c r="O1787" s="169"/>
      <c r="P1787" s="74">
        <f t="shared" si="956"/>
        <v>0</v>
      </c>
      <c r="Q1787" s="162"/>
      <c r="R1787" s="162" t="str">
        <f t="shared" si="936"/>
        <v>введи курс</v>
      </c>
      <c r="S1787" s="196">
        <f t="shared" si="937"/>
        <v>0</v>
      </c>
      <c r="T1787" s="192">
        <f t="shared" si="938"/>
        <v>0</v>
      </c>
      <c r="U1787" s="76">
        <f t="shared" si="939"/>
        <v>0</v>
      </c>
      <c r="V1787" s="123">
        <f t="shared" si="940"/>
        <v>0</v>
      </c>
      <c r="W1787" s="191"/>
      <c r="X1787" s="170"/>
      <c r="Y1787" s="74">
        <f t="shared" si="925"/>
        <v>0</v>
      </c>
      <c r="Z1787" s="188"/>
      <c r="AA1787" s="130">
        <f t="shared" si="941"/>
        <v>0</v>
      </c>
      <c r="AB1787" s="74">
        <f t="shared" si="942"/>
        <v>0</v>
      </c>
      <c r="AC1787" s="356"/>
      <c r="AD1787" s="130" cm="1">
        <f t="array" ref="AD1787">IFERROR(ROUND((_xlfn.IFS(offer_sale_type="поставка",AB1787,offer_sale_type="транзит",S1787)*(1+AC1787))/E1787,2),0)</f>
        <v>0</v>
      </c>
      <c r="AE1787" s="74">
        <f t="shared" si="943"/>
        <v>0</v>
      </c>
      <c r="AF1787" s="123" cm="1">
        <f t="array" ref="AF1787">IFERROR(ROUND(_xlfn.IFS(offer_sale_type="поставка",AB1787,offer_sale_type="транзит",S1787)*AC1787,2),0)</f>
        <v>0</v>
      </c>
      <c r="AG1787" s="130">
        <f t="shared" si="926"/>
        <v>0</v>
      </c>
      <c r="AH1787" s="74">
        <f t="shared" si="927"/>
        <v>0</v>
      </c>
      <c r="AI1787" s="123">
        <f t="shared" si="928"/>
        <v>0</v>
      </c>
      <c r="AJ1787" s="118">
        <f t="shared" si="944"/>
        <v>0</v>
      </c>
      <c r="AK1787" s="74">
        <f t="shared" si="945"/>
        <v>0</v>
      </c>
      <c r="AL1787" s="174">
        <f t="shared" si="946"/>
        <v>0</v>
      </c>
      <c r="AM1787" s="175">
        <f t="shared" si="929"/>
        <v>0</v>
      </c>
      <c r="AN1787" s="130">
        <f t="shared" si="947"/>
        <v>0</v>
      </c>
      <c r="AO1787" s="74">
        <f t="shared" si="930"/>
        <v>0</v>
      </c>
      <c r="AP1787" s="123">
        <f t="shared" si="948"/>
        <v>0</v>
      </c>
      <c r="AQ1787" s="118">
        <f t="shared" si="931"/>
        <v>0</v>
      </c>
      <c r="AR1787" s="82" t="str">
        <f t="shared" si="949"/>
        <v>https://www.alta.ru/tnved/code//</v>
      </c>
      <c r="AS1787" s="157"/>
      <c r="AT1787" s="162"/>
      <c r="AU1787" s="74">
        <f t="shared" si="932"/>
        <v>0</v>
      </c>
      <c r="AV1787" s="157"/>
      <c r="AW1787" s="75">
        <f>_xlfn.IFNA(VLOOKUP(L1787,list_vat[],3,FALSE),0)</f>
        <v>0</v>
      </c>
      <c r="AX1787" s="74">
        <f t="shared" si="950"/>
        <v>0</v>
      </c>
      <c r="AY1787" s="74">
        <f t="shared" si="951"/>
        <v>0</v>
      </c>
      <c r="AZ1787" s="130">
        <f t="shared" si="952"/>
        <v>0</v>
      </c>
      <c r="BA1787" s="74">
        <f t="shared" si="933"/>
        <v>0</v>
      </c>
      <c r="BB1787" s="193">
        <f t="shared" si="953"/>
        <v>0</v>
      </c>
      <c r="BC1787" s="102">
        <f t="shared" si="954"/>
        <v>0</v>
      </c>
      <c r="BD1787" s="102">
        <f t="shared" si="955"/>
        <v>0</v>
      </c>
      <c r="BE1787" s="413" t="s">
        <v>69</v>
      </c>
    </row>
    <row r="1788" spans="1:57" s="65" customFormat="1" ht="12" customHeight="1" x14ac:dyDescent="0.2">
      <c r="A1788" s="43">
        <v>1773</v>
      </c>
      <c r="B1788" s="166"/>
      <c r="C1788" s="166"/>
      <c r="D1788" s="166"/>
      <c r="E1788" s="162"/>
      <c r="F1788" s="166"/>
      <c r="G1788" s="162"/>
      <c r="H1788" s="162"/>
      <c r="I1788" s="189">
        <f t="shared" si="934"/>
        <v>0</v>
      </c>
      <c r="J1788" s="195"/>
      <c r="K1788" s="162"/>
      <c r="L1788" s="168"/>
      <c r="M1788" s="75">
        <f>_xlfn.XLOOKUP(L1788,list_vat[Страна],list_vat[Ставка НДС %],0,0)</f>
        <v>0</v>
      </c>
      <c r="N1788" s="162">
        <f t="shared" si="935"/>
        <v>0</v>
      </c>
      <c r="O1788" s="169"/>
      <c r="P1788" s="74">
        <f t="shared" si="956"/>
        <v>0</v>
      </c>
      <c r="Q1788" s="162"/>
      <c r="R1788" s="162" t="str">
        <f t="shared" si="936"/>
        <v>введи курс</v>
      </c>
      <c r="S1788" s="196">
        <f t="shared" si="937"/>
        <v>0</v>
      </c>
      <c r="T1788" s="192">
        <f t="shared" si="938"/>
        <v>0</v>
      </c>
      <c r="U1788" s="76">
        <f t="shared" si="939"/>
        <v>0</v>
      </c>
      <c r="V1788" s="123">
        <f t="shared" si="940"/>
        <v>0</v>
      </c>
      <c r="W1788" s="191"/>
      <c r="X1788" s="170"/>
      <c r="Y1788" s="74">
        <f t="shared" si="925"/>
        <v>0</v>
      </c>
      <c r="Z1788" s="188"/>
      <c r="AA1788" s="130">
        <f t="shared" si="941"/>
        <v>0</v>
      </c>
      <c r="AB1788" s="74">
        <f t="shared" si="942"/>
        <v>0</v>
      </c>
      <c r="AC1788" s="356"/>
      <c r="AD1788" s="130" cm="1">
        <f t="array" ref="AD1788">IFERROR(ROUND((_xlfn.IFS(offer_sale_type="поставка",AB1788,offer_sale_type="транзит",S1788)*(1+AC1788))/E1788,2),0)</f>
        <v>0</v>
      </c>
      <c r="AE1788" s="74">
        <f t="shared" si="943"/>
        <v>0</v>
      </c>
      <c r="AF1788" s="123" cm="1">
        <f t="array" ref="AF1788">IFERROR(ROUND(_xlfn.IFS(offer_sale_type="поставка",AB1788,offer_sale_type="транзит",S1788)*AC1788,2),0)</f>
        <v>0</v>
      </c>
      <c r="AG1788" s="130">
        <f t="shared" si="926"/>
        <v>0</v>
      </c>
      <c r="AH1788" s="74">
        <f t="shared" si="927"/>
        <v>0</v>
      </c>
      <c r="AI1788" s="123">
        <f t="shared" si="928"/>
        <v>0</v>
      </c>
      <c r="AJ1788" s="118">
        <f t="shared" si="944"/>
        <v>0</v>
      </c>
      <c r="AK1788" s="74">
        <f t="shared" si="945"/>
        <v>0</v>
      </c>
      <c r="AL1788" s="174">
        <f t="shared" si="946"/>
        <v>0</v>
      </c>
      <c r="AM1788" s="175">
        <f t="shared" si="929"/>
        <v>0</v>
      </c>
      <c r="AN1788" s="130">
        <f t="shared" si="947"/>
        <v>0</v>
      </c>
      <c r="AO1788" s="74">
        <f t="shared" si="930"/>
        <v>0</v>
      </c>
      <c r="AP1788" s="123">
        <f t="shared" si="948"/>
        <v>0</v>
      </c>
      <c r="AQ1788" s="118">
        <f t="shared" si="931"/>
        <v>0</v>
      </c>
      <c r="AR1788" s="82" t="str">
        <f t="shared" si="949"/>
        <v>https://www.alta.ru/tnved/code//</v>
      </c>
      <c r="AS1788" s="157"/>
      <c r="AT1788" s="162"/>
      <c r="AU1788" s="74">
        <f t="shared" si="932"/>
        <v>0</v>
      </c>
      <c r="AV1788" s="157"/>
      <c r="AW1788" s="75">
        <f>_xlfn.IFNA(VLOOKUP(L1788,list_vat[],3,FALSE),0)</f>
        <v>0</v>
      </c>
      <c r="AX1788" s="74">
        <f t="shared" si="950"/>
        <v>0</v>
      </c>
      <c r="AY1788" s="74">
        <f t="shared" si="951"/>
        <v>0</v>
      </c>
      <c r="AZ1788" s="130">
        <f t="shared" si="952"/>
        <v>0</v>
      </c>
      <c r="BA1788" s="74">
        <f t="shared" si="933"/>
        <v>0</v>
      </c>
      <c r="BB1788" s="193">
        <f t="shared" si="953"/>
        <v>0</v>
      </c>
      <c r="BC1788" s="102">
        <f t="shared" si="954"/>
        <v>0</v>
      </c>
      <c r="BD1788" s="102">
        <f t="shared" si="955"/>
        <v>0</v>
      </c>
      <c r="BE1788" s="413" t="s">
        <v>69</v>
      </c>
    </row>
    <row r="1789" spans="1:57" s="65" customFormat="1" ht="12" customHeight="1" x14ac:dyDescent="0.2">
      <c r="A1789" s="43">
        <v>1774</v>
      </c>
      <c r="B1789" s="166"/>
      <c r="C1789" s="166"/>
      <c r="D1789" s="166"/>
      <c r="E1789" s="162"/>
      <c r="F1789" s="166"/>
      <c r="G1789" s="162"/>
      <c r="H1789" s="162"/>
      <c r="I1789" s="189">
        <f t="shared" si="934"/>
        <v>0</v>
      </c>
      <c r="J1789" s="195"/>
      <c r="K1789" s="162"/>
      <c r="L1789" s="168"/>
      <c r="M1789" s="75">
        <f>_xlfn.XLOOKUP(L1789,list_vat[Страна],list_vat[Ставка НДС %],0,0)</f>
        <v>0</v>
      </c>
      <c r="N1789" s="162">
        <f t="shared" si="935"/>
        <v>0</v>
      </c>
      <c r="O1789" s="169"/>
      <c r="P1789" s="74">
        <f t="shared" si="956"/>
        <v>0</v>
      </c>
      <c r="Q1789" s="162"/>
      <c r="R1789" s="162" t="str">
        <f t="shared" si="936"/>
        <v>введи курс</v>
      </c>
      <c r="S1789" s="196">
        <f t="shared" si="937"/>
        <v>0</v>
      </c>
      <c r="T1789" s="192">
        <f t="shared" si="938"/>
        <v>0</v>
      </c>
      <c r="U1789" s="76">
        <f t="shared" si="939"/>
        <v>0</v>
      </c>
      <c r="V1789" s="123">
        <f t="shared" si="940"/>
        <v>0</v>
      </c>
      <c r="W1789" s="191"/>
      <c r="X1789" s="170"/>
      <c r="Y1789" s="74">
        <f t="shared" si="925"/>
        <v>0</v>
      </c>
      <c r="Z1789" s="188"/>
      <c r="AA1789" s="130">
        <f t="shared" si="941"/>
        <v>0</v>
      </c>
      <c r="AB1789" s="74">
        <f t="shared" si="942"/>
        <v>0</v>
      </c>
      <c r="AC1789" s="356"/>
      <c r="AD1789" s="130" cm="1">
        <f t="array" ref="AD1789">IFERROR(ROUND((_xlfn.IFS(offer_sale_type="поставка",AB1789,offer_sale_type="транзит",S1789)*(1+AC1789))/E1789,2),0)</f>
        <v>0</v>
      </c>
      <c r="AE1789" s="74">
        <f t="shared" si="943"/>
        <v>0</v>
      </c>
      <c r="AF1789" s="123" cm="1">
        <f t="array" ref="AF1789">IFERROR(ROUND(_xlfn.IFS(offer_sale_type="поставка",AB1789,offer_sale_type="транзит",S1789)*AC1789,2),0)</f>
        <v>0</v>
      </c>
      <c r="AG1789" s="130">
        <f t="shared" si="926"/>
        <v>0</v>
      </c>
      <c r="AH1789" s="74">
        <f t="shared" si="927"/>
        <v>0</v>
      </c>
      <c r="AI1789" s="123">
        <f t="shared" si="928"/>
        <v>0</v>
      </c>
      <c r="AJ1789" s="118">
        <f t="shared" si="944"/>
        <v>0</v>
      </c>
      <c r="AK1789" s="74">
        <f t="shared" si="945"/>
        <v>0</v>
      </c>
      <c r="AL1789" s="174">
        <f t="shared" si="946"/>
        <v>0</v>
      </c>
      <c r="AM1789" s="175">
        <f t="shared" si="929"/>
        <v>0</v>
      </c>
      <c r="AN1789" s="130">
        <f t="shared" si="947"/>
        <v>0</v>
      </c>
      <c r="AO1789" s="74">
        <f t="shared" si="930"/>
        <v>0</v>
      </c>
      <c r="AP1789" s="123">
        <f t="shared" si="948"/>
        <v>0</v>
      </c>
      <c r="AQ1789" s="118">
        <f t="shared" si="931"/>
        <v>0</v>
      </c>
      <c r="AR1789" s="82" t="str">
        <f t="shared" si="949"/>
        <v>https://www.alta.ru/tnved/code//</v>
      </c>
      <c r="AS1789" s="157"/>
      <c r="AT1789" s="162"/>
      <c r="AU1789" s="74">
        <f t="shared" si="932"/>
        <v>0</v>
      </c>
      <c r="AV1789" s="157"/>
      <c r="AW1789" s="75">
        <f>_xlfn.IFNA(VLOOKUP(L1789,list_vat[],3,FALSE),0)</f>
        <v>0</v>
      </c>
      <c r="AX1789" s="74">
        <f t="shared" si="950"/>
        <v>0</v>
      </c>
      <c r="AY1789" s="74">
        <f t="shared" si="951"/>
        <v>0</v>
      </c>
      <c r="AZ1789" s="130">
        <f t="shared" si="952"/>
        <v>0</v>
      </c>
      <c r="BA1789" s="74">
        <f t="shared" si="933"/>
        <v>0</v>
      </c>
      <c r="BB1789" s="193">
        <f t="shared" si="953"/>
        <v>0</v>
      </c>
      <c r="BC1789" s="102">
        <f t="shared" si="954"/>
        <v>0</v>
      </c>
      <c r="BD1789" s="102">
        <f t="shared" si="955"/>
        <v>0</v>
      </c>
      <c r="BE1789" s="413" t="s">
        <v>69</v>
      </c>
    </row>
    <row r="1790" spans="1:57" s="65" customFormat="1" ht="12" customHeight="1" x14ac:dyDescent="0.2">
      <c r="A1790" s="43">
        <v>1775</v>
      </c>
      <c r="B1790" s="166"/>
      <c r="C1790" s="166"/>
      <c r="D1790" s="166"/>
      <c r="E1790" s="162"/>
      <c r="F1790" s="166"/>
      <c r="G1790" s="162"/>
      <c r="H1790" s="162"/>
      <c r="I1790" s="189">
        <f t="shared" si="934"/>
        <v>0</v>
      </c>
      <c r="J1790" s="195"/>
      <c r="K1790" s="162"/>
      <c r="L1790" s="168"/>
      <c r="M1790" s="75">
        <f>_xlfn.XLOOKUP(L1790,list_vat[Страна],list_vat[Ставка НДС %],0,0)</f>
        <v>0</v>
      </c>
      <c r="N1790" s="162">
        <f t="shared" si="935"/>
        <v>0</v>
      </c>
      <c r="O1790" s="169"/>
      <c r="P1790" s="74">
        <f t="shared" si="956"/>
        <v>0</v>
      </c>
      <c r="Q1790" s="162"/>
      <c r="R1790" s="162" t="str">
        <f t="shared" si="936"/>
        <v>введи курс</v>
      </c>
      <c r="S1790" s="196">
        <f t="shared" si="937"/>
        <v>0</v>
      </c>
      <c r="T1790" s="192">
        <f t="shared" si="938"/>
        <v>0</v>
      </c>
      <c r="U1790" s="76">
        <f t="shared" si="939"/>
        <v>0</v>
      </c>
      <c r="V1790" s="123">
        <f t="shared" si="940"/>
        <v>0</v>
      </c>
      <c r="W1790" s="191"/>
      <c r="X1790" s="170"/>
      <c r="Y1790" s="74">
        <f t="shared" si="925"/>
        <v>0</v>
      </c>
      <c r="Z1790" s="188"/>
      <c r="AA1790" s="130">
        <f t="shared" si="941"/>
        <v>0</v>
      </c>
      <c r="AB1790" s="74">
        <f t="shared" si="942"/>
        <v>0</v>
      </c>
      <c r="AC1790" s="356"/>
      <c r="AD1790" s="130" cm="1">
        <f t="array" ref="AD1790">IFERROR(ROUND((_xlfn.IFS(offer_sale_type="поставка",AB1790,offer_sale_type="транзит",S1790)*(1+AC1790))/E1790,2),0)</f>
        <v>0</v>
      </c>
      <c r="AE1790" s="74">
        <f t="shared" si="943"/>
        <v>0</v>
      </c>
      <c r="AF1790" s="123" cm="1">
        <f t="array" ref="AF1790">IFERROR(ROUND(_xlfn.IFS(offer_sale_type="поставка",AB1790,offer_sale_type="транзит",S1790)*AC1790,2),0)</f>
        <v>0</v>
      </c>
      <c r="AG1790" s="130">
        <f t="shared" si="926"/>
        <v>0</v>
      </c>
      <c r="AH1790" s="74">
        <f t="shared" si="927"/>
        <v>0</v>
      </c>
      <c r="AI1790" s="123">
        <f t="shared" si="928"/>
        <v>0</v>
      </c>
      <c r="AJ1790" s="118">
        <f t="shared" si="944"/>
        <v>0</v>
      </c>
      <c r="AK1790" s="74">
        <f t="shared" si="945"/>
        <v>0</v>
      </c>
      <c r="AL1790" s="174">
        <f t="shared" si="946"/>
        <v>0</v>
      </c>
      <c r="AM1790" s="175">
        <f t="shared" si="929"/>
        <v>0</v>
      </c>
      <c r="AN1790" s="130">
        <f t="shared" si="947"/>
        <v>0</v>
      </c>
      <c r="AO1790" s="74">
        <f t="shared" si="930"/>
        <v>0</v>
      </c>
      <c r="AP1790" s="123">
        <f t="shared" si="948"/>
        <v>0</v>
      </c>
      <c r="AQ1790" s="118">
        <f t="shared" si="931"/>
        <v>0</v>
      </c>
      <c r="AR1790" s="82" t="str">
        <f t="shared" si="949"/>
        <v>https://www.alta.ru/tnved/code//</v>
      </c>
      <c r="AS1790" s="157"/>
      <c r="AT1790" s="162"/>
      <c r="AU1790" s="74">
        <f t="shared" si="932"/>
        <v>0</v>
      </c>
      <c r="AV1790" s="157"/>
      <c r="AW1790" s="75">
        <f>_xlfn.IFNA(VLOOKUP(L1790,list_vat[],3,FALSE),0)</f>
        <v>0</v>
      </c>
      <c r="AX1790" s="74">
        <f t="shared" si="950"/>
        <v>0</v>
      </c>
      <c r="AY1790" s="74">
        <f t="shared" si="951"/>
        <v>0</v>
      </c>
      <c r="AZ1790" s="130">
        <f t="shared" si="952"/>
        <v>0</v>
      </c>
      <c r="BA1790" s="74">
        <f t="shared" si="933"/>
        <v>0</v>
      </c>
      <c r="BB1790" s="193">
        <f t="shared" si="953"/>
        <v>0</v>
      </c>
      <c r="BC1790" s="102">
        <f t="shared" si="954"/>
        <v>0</v>
      </c>
      <c r="BD1790" s="102">
        <f t="shared" si="955"/>
        <v>0</v>
      </c>
      <c r="BE1790" s="413" t="s">
        <v>69</v>
      </c>
    </row>
    <row r="1791" spans="1:57" s="65" customFormat="1" ht="12" customHeight="1" x14ac:dyDescent="0.2">
      <c r="A1791" s="43">
        <v>1776</v>
      </c>
      <c r="B1791" s="166"/>
      <c r="C1791" s="166"/>
      <c r="D1791" s="166"/>
      <c r="E1791" s="162"/>
      <c r="F1791" s="166"/>
      <c r="G1791" s="162"/>
      <c r="H1791" s="162"/>
      <c r="I1791" s="189">
        <f t="shared" si="934"/>
        <v>0</v>
      </c>
      <c r="J1791" s="195"/>
      <c r="K1791" s="162"/>
      <c r="L1791" s="168"/>
      <c r="M1791" s="75">
        <f>_xlfn.XLOOKUP(L1791,list_vat[Страна],list_vat[Ставка НДС %],0,0)</f>
        <v>0</v>
      </c>
      <c r="N1791" s="162">
        <f t="shared" si="935"/>
        <v>0</v>
      </c>
      <c r="O1791" s="169"/>
      <c r="P1791" s="74">
        <f t="shared" si="956"/>
        <v>0</v>
      </c>
      <c r="Q1791" s="162"/>
      <c r="R1791" s="162" t="str">
        <f t="shared" si="936"/>
        <v>введи курс</v>
      </c>
      <c r="S1791" s="196">
        <f t="shared" si="937"/>
        <v>0</v>
      </c>
      <c r="T1791" s="192">
        <f t="shared" si="938"/>
        <v>0</v>
      </c>
      <c r="U1791" s="76">
        <f t="shared" si="939"/>
        <v>0</v>
      </c>
      <c r="V1791" s="123">
        <f t="shared" si="940"/>
        <v>0</v>
      </c>
      <c r="W1791" s="191"/>
      <c r="X1791" s="170"/>
      <c r="Y1791" s="74">
        <f t="shared" si="925"/>
        <v>0</v>
      </c>
      <c r="Z1791" s="188"/>
      <c r="AA1791" s="130">
        <f t="shared" si="941"/>
        <v>0</v>
      </c>
      <c r="AB1791" s="74">
        <f t="shared" si="942"/>
        <v>0</v>
      </c>
      <c r="AC1791" s="356"/>
      <c r="AD1791" s="130" cm="1">
        <f t="array" ref="AD1791">IFERROR(ROUND((_xlfn.IFS(offer_sale_type="поставка",AB1791,offer_sale_type="транзит",S1791)*(1+AC1791))/E1791,2),0)</f>
        <v>0</v>
      </c>
      <c r="AE1791" s="74">
        <f t="shared" si="943"/>
        <v>0</v>
      </c>
      <c r="AF1791" s="123" cm="1">
        <f t="array" ref="AF1791">IFERROR(ROUND(_xlfn.IFS(offer_sale_type="поставка",AB1791,offer_sale_type="транзит",S1791)*AC1791,2),0)</f>
        <v>0</v>
      </c>
      <c r="AG1791" s="130">
        <f t="shared" si="926"/>
        <v>0</v>
      </c>
      <c r="AH1791" s="74">
        <f t="shared" si="927"/>
        <v>0</v>
      </c>
      <c r="AI1791" s="123">
        <f t="shared" si="928"/>
        <v>0</v>
      </c>
      <c r="AJ1791" s="118">
        <f t="shared" si="944"/>
        <v>0</v>
      </c>
      <c r="AK1791" s="74">
        <f t="shared" si="945"/>
        <v>0</v>
      </c>
      <c r="AL1791" s="174">
        <f t="shared" si="946"/>
        <v>0</v>
      </c>
      <c r="AM1791" s="175">
        <f t="shared" si="929"/>
        <v>0</v>
      </c>
      <c r="AN1791" s="130">
        <f t="shared" si="947"/>
        <v>0</v>
      </c>
      <c r="AO1791" s="74">
        <f t="shared" si="930"/>
        <v>0</v>
      </c>
      <c r="AP1791" s="123">
        <f t="shared" si="948"/>
        <v>0</v>
      </c>
      <c r="AQ1791" s="118">
        <f t="shared" si="931"/>
        <v>0</v>
      </c>
      <c r="AR1791" s="82" t="str">
        <f t="shared" si="949"/>
        <v>https://www.alta.ru/tnved/code//</v>
      </c>
      <c r="AS1791" s="157"/>
      <c r="AT1791" s="162"/>
      <c r="AU1791" s="74">
        <f t="shared" si="932"/>
        <v>0</v>
      </c>
      <c r="AV1791" s="157"/>
      <c r="AW1791" s="75">
        <f>_xlfn.IFNA(VLOOKUP(L1791,list_vat[],3,FALSE),0)</f>
        <v>0</v>
      </c>
      <c r="AX1791" s="74">
        <f t="shared" si="950"/>
        <v>0</v>
      </c>
      <c r="AY1791" s="74">
        <f t="shared" si="951"/>
        <v>0</v>
      </c>
      <c r="AZ1791" s="130">
        <f t="shared" si="952"/>
        <v>0</v>
      </c>
      <c r="BA1791" s="74">
        <f t="shared" si="933"/>
        <v>0</v>
      </c>
      <c r="BB1791" s="193">
        <f t="shared" si="953"/>
        <v>0</v>
      </c>
      <c r="BC1791" s="102">
        <f t="shared" si="954"/>
        <v>0</v>
      </c>
      <c r="BD1791" s="102">
        <f t="shared" si="955"/>
        <v>0</v>
      </c>
      <c r="BE1791" s="413" t="s">
        <v>69</v>
      </c>
    </row>
    <row r="1792" spans="1:57" s="65" customFormat="1" ht="12" customHeight="1" x14ac:dyDescent="0.2">
      <c r="A1792" s="43">
        <v>1777</v>
      </c>
      <c r="B1792" s="166"/>
      <c r="C1792" s="166"/>
      <c r="D1792" s="166"/>
      <c r="E1792" s="162"/>
      <c r="F1792" s="166"/>
      <c r="G1792" s="162"/>
      <c r="H1792" s="162"/>
      <c r="I1792" s="189">
        <f t="shared" si="934"/>
        <v>0</v>
      </c>
      <c r="J1792" s="195"/>
      <c r="K1792" s="162"/>
      <c r="L1792" s="168"/>
      <c r="M1792" s="75">
        <f>_xlfn.XLOOKUP(L1792,list_vat[Страна],list_vat[Ставка НДС %],0,0)</f>
        <v>0</v>
      </c>
      <c r="N1792" s="162">
        <f t="shared" si="935"/>
        <v>0</v>
      </c>
      <c r="O1792" s="169"/>
      <c r="P1792" s="74">
        <f t="shared" si="956"/>
        <v>0</v>
      </c>
      <c r="Q1792" s="162"/>
      <c r="R1792" s="162" t="str">
        <f t="shared" si="936"/>
        <v>введи курс</v>
      </c>
      <c r="S1792" s="196">
        <f t="shared" si="937"/>
        <v>0</v>
      </c>
      <c r="T1792" s="192">
        <f t="shared" si="938"/>
        <v>0</v>
      </c>
      <c r="U1792" s="76">
        <f t="shared" si="939"/>
        <v>0</v>
      </c>
      <c r="V1792" s="123">
        <f t="shared" si="940"/>
        <v>0</v>
      </c>
      <c r="W1792" s="191"/>
      <c r="X1792" s="170"/>
      <c r="Y1792" s="74">
        <f t="shared" si="925"/>
        <v>0</v>
      </c>
      <c r="Z1792" s="188"/>
      <c r="AA1792" s="130">
        <f t="shared" si="941"/>
        <v>0</v>
      </c>
      <c r="AB1792" s="74">
        <f t="shared" si="942"/>
        <v>0</v>
      </c>
      <c r="AC1792" s="356"/>
      <c r="AD1792" s="130" cm="1">
        <f t="array" ref="AD1792">IFERROR(ROUND((_xlfn.IFS(offer_sale_type="поставка",AB1792,offer_sale_type="транзит",S1792)*(1+AC1792))/E1792,2),0)</f>
        <v>0</v>
      </c>
      <c r="AE1792" s="74">
        <f t="shared" si="943"/>
        <v>0</v>
      </c>
      <c r="AF1792" s="123" cm="1">
        <f t="array" ref="AF1792">IFERROR(ROUND(_xlfn.IFS(offer_sale_type="поставка",AB1792,offer_sale_type="транзит",S1792)*AC1792,2),0)</f>
        <v>0</v>
      </c>
      <c r="AG1792" s="130">
        <f t="shared" si="926"/>
        <v>0</v>
      </c>
      <c r="AH1792" s="74">
        <f t="shared" si="927"/>
        <v>0</v>
      </c>
      <c r="AI1792" s="123">
        <f t="shared" si="928"/>
        <v>0</v>
      </c>
      <c r="AJ1792" s="118">
        <f t="shared" si="944"/>
        <v>0</v>
      </c>
      <c r="AK1792" s="74">
        <f t="shared" si="945"/>
        <v>0</v>
      </c>
      <c r="AL1792" s="174">
        <f t="shared" si="946"/>
        <v>0</v>
      </c>
      <c r="AM1792" s="175">
        <f t="shared" si="929"/>
        <v>0</v>
      </c>
      <c r="AN1792" s="130">
        <f t="shared" si="947"/>
        <v>0</v>
      </c>
      <c r="AO1792" s="74">
        <f t="shared" si="930"/>
        <v>0</v>
      </c>
      <c r="AP1792" s="123">
        <f t="shared" si="948"/>
        <v>0</v>
      </c>
      <c r="AQ1792" s="118">
        <f t="shared" si="931"/>
        <v>0</v>
      </c>
      <c r="AR1792" s="82" t="str">
        <f t="shared" si="949"/>
        <v>https://www.alta.ru/tnved/code//</v>
      </c>
      <c r="AS1792" s="157"/>
      <c r="AT1792" s="162"/>
      <c r="AU1792" s="74">
        <f t="shared" si="932"/>
        <v>0</v>
      </c>
      <c r="AV1792" s="157"/>
      <c r="AW1792" s="75">
        <f>_xlfn.IFNA(VLOOKUP(L1792,list_vat[],3,FALSE),0)</f>
        <v>0</v>
      </c>
      <c r="AX1792" s="74">
        <f t="shared" si="950"/>
        <v>0</v>
      </c>
      <c r="AY1792" s="74">
        <f t="shared" si="951"/>
        <v>0</v>
      </c>
      <c r="AZ1792" s="130">
        <f t="shared" si="952"/>
        <v>0</v>
      </c>
      <c r="BA1792" s="74">
        <f t="shared" si="933"/>
        <v>0</v>
      </c>
      <c r="BB1792" s="193">
        <f t="shared" si="953"/>
        <v>0</v>
      </c>
      <c r="BC1792" s="102">
        <f t="shared" si="954"/>
        <v>0</v>
      </c>
      <c r="BD1792" s="102">
        <f t="shared" si="955"/>
        <v>0</v>
      </c>
      <c r="BE1792" s="413" t="s">
        <v>69</v>
      </c>
    </row>
    <row r="1793" spans="1:57" s="65" customFormat="1" ht="12" customHeight="1" x14ac:dyDescent="0.2">
      <c r="A1793" s="43">
        <v>1778</v>
      </c>
      <c r="B1793" s="166"/>
      <c r="C1793" s="166"/>
      <c r="D1793" s="166"/>
      <c r="E1793" s="162"/>
      <c r="F1793" s="166"/>
      <c r="G1793" s="162"/>
      <c r="H1793" s="162"/>
      <c r="I1793" s="189">
        <f t="shared" si="934"/>
        <v>0</v>
      </c>
      <c r="J1793" s="195"/>
      <c r="K1793" s="162"/>
      <c r="L1793" s="168"/>
      <c r="M1793" s="75">
        <f>_xlfn.XLOOKUP(L1793,list_vat[Страна],list_vat[Ставка НДС %],0,0)</f>
        <v>0</v>
      </c>
      <c r="N1793" s="162">
        <f t="shared" si="935"/>
        <v>0</v>
      </c>
      <c r="O1793" s="169"/>
      <c r="P1793" s="74">
        <f t="shared" si="956"/>
        <v>0</v>
      </c>
      <c r="Q1793" s="162"/>
      <c r="R1793" s="162" t="str">
        <f t="shared" si="936"/>
        <v>введи курс</v>
      </c>
      <c r="S1793" s="196">
        <f t="shared" si="937"/>
        <v>0</v>
      </c>
      <c r="T1793" s="192">
        <f t="shared" si="938"/>
        <v>0</v>
      </c>
      <c r="U1793" s="76">
        <f t="shared" si="939"/>
        <v>0</v>
      </c>
      <c r="V1793" s="123">
        <f t="shared" si="940"/>
        <v>0</v>
      </c>
      <c r="W1793" s="191"/>
      <c r="X1793" s="170"/>
      <c r="Y1793" s="74">
        <f t="shared" si="925"/>
        <v>0</v>
      </c>
      <c r="Z1793" s="188"/>
      <c r="AA1793" s="130">
        <f t="shared" si="941"/>
        <v>0</v>
      </c>
      <c r="AB1793" s="74">
        <f t="shared" si="942"/>
        <v>0</v>
      </c>
      <c r="AC1793" s="356"/>
      <c r="AD1793" s="130" cm="1">
        <f t="array" ref="AD1793">IFERROR(ROUND((_xlfn.IFS(offer_sale_type="поставка",AB1793,offer_sale_type="транзит",S1793)*(1+AC1793))/E1793,2),0)</f>
        <v>0</v>
      </c>
      <c r="AE1793" s="74">
        <f t="shared" si="943"/>
        <v>0</v>
      </c>
      <c r="AF1793" s="123" cm="1">
        <f t="array" ref="AF1793">IFERROR(ROUND(_xlfn.IFS(offer_sale_type="поставка",AB1793,offer_sale_type="транзит",S1793)*AC1793,2),0)</f>
        <v>0</v>
      </c>
      <c r="AG1793" s="130">
        <f t="shared" si="926"/>
        <v>0</v>
      </c>
      <c r="AH1793" s="74">
        <f t="shared" si="927"/>
        <v>0</v>
      </c>
      <c r="AI1793" s="123">
        <f t="shared" si="928"/>
        <v>0</v>
      </c>
      <c r="AJ1793" s="118">
        <f t="shared" si="944"/>
        <v>0</v>
      </c>
      <c r="AK1793" s="74">
        <f t="shared" si="945"/>
        <v>0</v>
      </c>
      <c r="AL1793" s="174">
        <f t="shared" si="946"/>
        <v>0</v>
      </c>
      <c r="AM1793" s="175">
        <f t="shared" si="929"/>
        <v>0</v>
      </c>
      <c r="AN1793" s="130">
        <f t="shared" si="947"/>
        <v>0</v>
      </c>
      <c r="AO1793" s="74">
        <f t="shared" si="930"/>
        <v>0</v>
      </c>
      <c r="AP1793" s="123">
        <f t="shared" si="948"/>
        <v>0</v>
      </c>
      <c r="AQ1793" s="118">
        <f t="shared" si="931"/>
        <v>0</v>
      </c>
      <c r="AR1793" s="82" t="str">
        <f t="shared" si="949"/>
        <v>https://www.alta.ru/tnved/code//</v>
      </c>
      <c r="AS1793" s="157"/>
      <c r="AT1793" s="162"/>
      <c r="AU1793" s="74">
        <f t="shared" si="932"/>
        <v>0</v>
      </c>
      <c r="AV1793" s="157"/>
      <c r="AW1793" s="75">
        <f>_xlfn.IFNA(VLOOKUP(L1793,list_vat[],3,FALSE),0)</f>
        <v>0</v>
      </c>
      <c r="AX1793" s="74">
        <f t="shared" si="950"/>
        <v>0</v>
      </c>
      <c r="AY1793" s="74">
        <f t="shared" si="951"/>
        <v>0</v>
      </c>
      <c r="AZ1793" s="130">
        <f t="shared" si="952"/>
        <v>0</v>
      </c>
      <c r="BA1793" s="74">
        <f t="shared" si="933"/>
        <v>0</v>
      </c>
      <c r="BB1793" s="193">
        <f t="shared" si="953"/>
        <v>0</v>
      </c>
      <c r="BC1793" s="102">
        <f t="shared" si="954"/>
        <v>0</v>
      </c>
      <c r="BD1793" s="102">
        <f t="shared" si="955"/>
        <v>0</v>
      </c>
      <c r="BE1793" s="413" t="s">
        <v>69</v>
      </c>
    </row>
    <row r="1794" spans="1:57" s="65" customFormat="1" ht="12" customHeight="1" x14ac:dyDescent="0.2">
      <c r="A1794" s="43">
        <v>1779</v>
      </c>
      <c r="B1794" s="166"/>
      <c r="C1794" s="166"/>
      <c r="D1794" s="166"/>
      <c r="E1794" s="162"/>
      <c r="F1794" s="166"/>
      <c r="G1794" s="162"/>
      <c r="H1794" s="162"/>
      <c r="I1794" s="189">
        <f t="shared" si="934"/>
        <v>0</v>
      </c>
      <c r="J1794" s="195"/>
      <c r="K1794" s="162"/>
      <c r="L1794" s="168"/>
      <c r="M1794" s="75">
        <f>_xlfn.XLOOKUP(L1794,list_vat[Страна],list_vat[Ставка НДС %],0,0)</f>
        <v>0</v>
      </c>
      <c r="N1794" s="162">
        <f t="shared" si="935"/>
        <v>0</v>
      </c>
      <c r="O1794" s="169"/>
      <c r="P1794" s="74">
        <f t="shared" si="956"/>
        <v>0</v>
      </c>
      <c r="Q1794" s="162"/>
      <c r="R1794" s="162" t="str">
        <f t="shared" si="936"/>
        <v>введи курс</v>
      </c>
      <c r="S1794" s="196">
        <f t="shared" si="937"/>
        <v>0</v>
      </c>
      <c r="T1794" s="192">
        <f t="shared" si="938"/>
        <v>0</v>
      </c>
      <c r="U1794" s="76">
        <f t="shared" si="939"/>
        <v>0</v>
      </c>
      <c r="V1794" s="123">
        <f t="shared" si="940"/>
        <v>0</v>
      </c>
      <c r="W1794" s="191"/>
      <c r="X1794" s="170"/>
      <c r="Y1794" s="74">
        <f t="shared" si="925"/>
        <v>0</v>
      </c>
      <c r="Z1794" s="188"/>
      <c r="AA1794" s="130">
        <f t="shared" si="941"/>
        <v>0</v>
      </c>
      <c r="AB1794" s="74">
        <f t="shared" si="942"/>
        <v>0</v>
      </c>
      <c r="AC1794" s="356"/>
      <c r="AD1794" s="130" cm="1">
        <f t="array" ref="AD1794">IFERROR(ROUND((_xlfn.IFS(offer_sale_type="поставка",AB1794,offer_sale_type="транзит",S1794)*(1+AC1794))/E1794,2),0)</f>
        <v>0</v>
      </c>
      <c r="AE1794" s="74">
        <f t="shared" si="943"/>
        <v>0</v>
      </c>
      <c r="AF1794" s="123" cm="1">
        <f t="array" ref="AF1794">IFERROR(ROUND(_xlfn.IFS(offer_sale_type="поставка",AB1794,offer_sale_type="транзит",S1794)*AC1794,2),0)</f>
        <v>0</v>
      </c>
      <c r="AG1794" s="130">
        <f t="shared" si="926"/>
        <v>0</v>
      </c>
      <c r="AH1794" s="74">
        <f t="shared" si="927"/>
        <v>0</v>
      </c>
      <c r="AI1794" s="123">
        <f t="shared" si="928"/>
        <v>0</v>
      </c>
      <c r="AJ1794" s="118">
        <f t="shared" si="944"/>
        <v>0</v>
      </c>
      <c r="AK1794" s="74">
        <f t="shared" si="945"/>
        <v>0</v>
      </c>
      <c r="AL1794" s="174">
        <f t="shared" si="946"/>
        <v>0</v>
      </c>
      <c r="AM1794" s="175">
        <f t="shared" si="929"/>
        <v>0</v>
      </c>
      <c r="AN1794" s="130">
        <f t="shared" si="947"/>
        <v>0</v>
      </c>
      <c r="AO1794" s="74">
        <f t="shared" si="930"/>
        <v>0</v>
      </c>
      <c r="AP1794" s="123">
        <f t="shared" si="948"/>
        <v>0</v>
      </c>
      <c r="AQ1794" s="118">
        <f t="shared" si="931"/>
        <v>0</v>
      </c>
      <c r="AR1794" s="82" t="str">
        <f t="shared" si="949"/>
        <v>https://www.alta.ru/tnved/code//</v>
      </c>
      <c r="AS1794" s="157"/>
      <c r="AT1794" s="162"/>
      <c r="AU1794" s="74">
        <f t="shared" si="932"/>
        <v>0</v>
      </c>
      <c r="AV1794" s="157"/>
      <c r="AW1794" s="75">
        <f>_xlfn.IFNA(VLOOKUP(L1794,list_vat[],3,FALSE),0)</f>
        <v>0</v>
      </c>
      <c r="AX1794" s="74">
        <f t="shared" si="950"/>
        <v>0</v>
      </c>
      <c r="AY1794" s="74">
        <f t="shared" si="951"/>
        <v>0</v>
      </c>
      <c r="AZ1794" s="130">
        <f t="shared" si="952"/>
        <v>0</v>
      </c>
      <c r="BA1794" s="74">
        <f t="shared" si="933"/>
        <v>0</v>
      </c>
      <c r="BB1794" s="193">
        <f t="shared" si="953"/>
        <v>0</v>
      </c>
      <c r="BC1794" s="102">
        <f t="shared" si="954"/>
        <v>0</v>
      </c>
      <c r="BD1794" s="102">
        <f t="shared" si="955"/>
        <v>0</v>
      </c>
      <c r="BE1794" s="413" t="s">
        <v>69</v>
      </c>
    </row>
    <row r="1795" spans="1:57" s="65" customFormat="1" ht="12" customHeight="1" x14ac:dyDescent="0.2">
      <c r="A1795" s="43">
        <v>1780</v>
      </c>
      <c r="B1795" s="166"/>
      <c r="C1795" s="166"/>
      <c r="D1795" s="166"/>
      <c r="E1795" s="162"/>
      <c r="F1795" s="166"/>
      <c r="G1795" s="162"/>
      <c r="H1795" s="162"/>
      <c r="I1795" s="189">
        <f t="shared" si="934"/>
        <v>0</v>
      </c>
      <c r="J1795" s="195"/>
      <c r="K1795" s="162"/>
      <c r="L1795" s="168"/>
      <c r="M1795" s="75">
        <f>_xlfn.XLOOKUP(L1795,list_vat[Страна],list_vat[Ставка НДС %],0,0)</f>
        <v>0</v>
      </c>
      <c r="N1795" s="162">
        <f t="shared" si="935"/>
        <v>0</v>
      </c>
      <c r="O1795" s="169"/>
      <c r="P1795" s="74">
        <f t="shared" si="956"/>
        <v>0</v>
      </c>
      <c r="Q1795" s="162"/>
      <c r="R1795" s="162" t="str">
        <f t="shared" si="936"/>
        <v>введи курс</v>
      </c>
      <c r="S1795" s="196">
        <f t="shared" si="937"/>
        <v>0</v>
      </c>
      <c r="T1795" s="192">
        <f t="shared" si="938"/>
        <v>0</v>
      </c>
      <c r="U1795" s="76">
        <f t="shared" si="939"/>
        <v>0</v>
      </c>
      <c r="V1795" s="123">
        <f t="shared" si="940"/>
        <v>0</v>
      </c>
      <c r="W1795" s="191"/>
      <c r="X1795" s="170"/>
      <c r="Y1795" s="74">
        <f t="shared" si="925"/>
        <v>0</v>
      </c>
      <c r="Z1795" s="188"/>
      <c r="AA1795" s="130">
        <f t="shared" si="941"/>
        <v>0</v>
      </c>
      <c r="AB1795" s="74">
        <f t="shared" si="942"/>
        <v>0</v>
      </c>
      <c r="AC1795" s="356"/>
      <c r="AD1795" s="130" cm="1">
        <f t="array" ref="AD1795">IFERROR(ROUND((_xlfn.IFS(offer_sale_type="поставка",AB1795,offer_sale_type="транзит",S1795)*(1+AC1795))/E1795,2),0)</f>
        <v>0</v>
      </c>
      <c r="AE1795" s="74">
        <f t="shared" si="943"/>
        <v>0</v>
      </c>
      <c r="AF1795" s="123" cm="1">
        <f t="array" ref="AF1795">IFERROR(ROUND(_xlfn.IFS(offer_sale_type="поставка",AB1795,offer_sale_type="транзит",S1795)*AC1795,2),0)</f>
        <v>0</v>
      </c>
      <c r="AG1795" s="130">
        <f t="shared" si="926"/>
        <v>0</v>
      </c>
      <c r="AH1795" s="74">
        <f t="shared" si="927"/>
        <v>0</v>
      </c>
      <c r="AI1795" s="123">
        <f t="shared" si="928"/>
        <v>0</v>
      </c>
      <c r="AJ1795" s="118">
        <f t="shared" si="944"/>
        <v>0</v>
      </c>
      <c r="AK1795" s="74">
        <f t="shared" si="945"/>
        <v>0</v>
      </c>
      <c r="AL1795" s="174">
        <f t="shared" si="946"/>
        <v>0</v>
      </c>
      <c r="AM1795" s="175">
        <f t="shared" si="929"/>
        <v>0</v>
      </c>
      <c r="AN1795" s="130">
        <f t="shared" si="947"/>
        <v>0</v>
      </c>
      <c r="AO1795" s="74">
        <f t="shared" si="930"/>
        <v>0</v>
      </c>
      <c r="AP1795" s="123">
        <f t="shared" si="948"/>
        <v>0</v>
      </c>
      <c r="AQ1795" s="118">
        <f t="shared" si="931"/>
        <v>0</v>
      </c>
      <c r="AR1795" s="82" t="str">
        <f t="shared" si="949"/>
        <v>https://www.alta.ru/tnved/code//</v>
      </c>
      <c r="AS1795" s="157"/>
      <c r="AT1795" s="162"/>
      <c r="AU1795" s="74">
        <f t="shared" si="932"/>
        <v>0</v>
      </c>
      <c r="AV1795" s="157"/>
      <c r="AW1795" s="75">
        <f>_xlfn.IFNA(VLOOKUP(L1795,list_vat[],3,FALSE),0)</f>
        <v>0</v>
      </c>
      <c r="AX1795" s="74">
        <f t="shared" si="950"/>
        <v>0</v>
      </c>
      <c r="AY1795" s="74">
        <f t="shared" si="951"/>
        <v>0</v>
      </c>
      <c r="AZ1795" s="130">
        <f t="shared" si="952"/>
        <v>0</v>
      </c>
      <c r="BA1795" s="74">
        <f t="shared" si="933"/>
        <v>0</v>
      </c>
      <c r="BB1795" s="193">
        <f t="shared" si="953"/>
        <v>0</v>
      </c>
      <c r="BC1795" s="102">
        <f t="shared" si="954"/>
        <v>0</v>
      </c>
      <c r="BD1795" s="102">
        <f t="shared" si="955"/>
        <v>0</v>
      </c>
      <c r="BE1795" s="413" t="s">
        <v>69</v>
      </c>
    </row>
    <row r="1796" spans="1:57" s="65" customFormat="1" ht="12" customHeight="1" x14ac:dyDescent="0.2">
      <c r="A1796" s="43">
        <v>1781</v>
      </c>
      <c r="B1796" s="166"/>
      <c r="C1796" s="166"/>
      <c r="D1796" s="166"/>
      <c r="E1796" s="162"/>
      <c r="F1796" s="166"/>
      <c r="G1796" s="162"/>
      <c r="H1796" s="162"/>
      <c r="I1796" s="189">
        <f t="shared" si="934"/>
        <v>0</v>
      </c>
      <c r="J1796" s="195"/>
      <c r="K1796" s="162"/>
      <c r="L1796" s="168"/>
      <c r="M1796" s="75">
        <f>_xlfn.XLOOKUP(L1796,list_vat[Страна],list_vat[Ставка НДС %],0,0)</f>
        <v>0</v>
      </c>
      <c r="N1796" s="162">
        <f t="shared" si="935"/>
        <v>0</v>
      </c>
      <c r="O1796" s="169"/>
      <c r="P1796" s="74">
        <f t="shared" si="956"/>
        <v>0</v>
      </c>
      <c r="Q1796" s="162"/>
      <c r="R1796" s="162" t="str">
        <f t="shared" si="936"/>
        <v>введи курс</v>
      </c>
      <c r="S1796" s="196">
        <f t="shared" si="937"/>
        <v>0</v>
      </c>
      <c r="T1796" s="192">
        <f t="shared" si="938"/>
        <v>0</v>
      </c>
      <c r="U1796" s="76">
        <f t="shared" si="939"/>
        <v>0</v>
      </c>
      <c r="V1796" s="123">
        <f t="shared" si="940"/>
        <v>0</v>
      </c>
      <c r="W1796" s="191"/>
      <c r="X1796" s="170"/>
      <c r="Y1796" s="74">
        <f t="shared" si="925"/>
        <v>0</v>
      </c>
      <c r="Z1796" s="188"/>
      <c r="AA1796" s="130">
        <f t="shared" si="941"/>
        <v>0</v>
      </c>
      <c r="AB1796" s="74">
        <f t="shared" si="942"/>
        <v>0</v>
      </c>
      <c r="AC1796" s="356"/>
      <c r="AD1796" s="130" cm="1">
        <f t="array" ref="AD1796">IFERROR(ROUND((_xlfn.IFS(offer_sale_type="поставка",AB1796,offer_sale_type="транзит",S1796)*(1+AC1796))/E1796,2),0)</f>
        <v>0</v>
      </c>
      <c r="AE1796" s="74">
        <f t="shared" si="943"/>
        <v>0</v>
      </c>
      <c r="AF1796" s="123" cm="1">
        <f t="array" ref="AF1796">IFERROR(ROUND(_xlfn.IFS(offer_sale_type="поставка",AB1796,offer_sale_type="транзит",S1796)*AC1796,2),0)</f>
        <v>0</v>
      </c>
      <c r="AG1796" s="130">
        <f t="shared" si="926"/>
        <v>0</v>
      </c>
      <c r="AH1796" s="74">
        <f t="shared" si="927"/>
        <v>0</v>
      </c>
      <c r="AI1796" s="123">
        <f t="shared" si="928"/>
        <v>0</v>
      </c>
      <c r="AJ1796" s="118">
        <f t="shared" si="944"/>
        <v>0</v>
      </c>
      <c r="AK1796" s="74">
        <f t="shared" si="945"/>
        <v>0</v>
      </c>
      <c r="AL1796" s="174">
        <f t="shared" si="946"/>
        <v>0</v>
      </c>
      <c r="AM1796" s="175">
        <f t="shared" si="929"/>
        <v>0</v>
      </c>
      <c r="AN1796" s="130">
        <f t="shared" si="947"/>
        <v>0</v>
      </c>
      <c r="AO1796" s="74">
        <f t="shared" si="930"/>
        <v>0</v>
      </c>
      <c r="AP1796" s="123">
        <f t="shared" si="948"/>
        <v>0</v>
      </c>
      <c r="AQ1796" s="118">
        <f t="shared" si="931"/>
        <v>0</v>
      </c>
      <c r="AR1796" s="82" t="str">
        <f t="shared" si="949"/>
        <v>https://www.alta.ru/tnved/code//</v>
      </c>
      <c r="AS1796" s="157"/>
      <c r="AT1796" s="162"/>
      <c r="AU1796" s="74">
        <f t="shared" si="932"/>
        <v>0</v>
      </c>
      <c r="AV1796" s="157"/>
      <c r="AW1796" s="75">
        <f>_xlfn.IFNA(VLOOKUP(L1796,list_vat[],3,FALSE),0)</f>
        <v>0</v>
      </c>
      <c r="AX1796" s="74">
        <f t="shared" si="950"/>
        <v>0</v>
      </c>
      <c r="AY1796" s="74">
        <f t="shared" si="951"/>
        <v>0</v>
      </c>
      <c r="AZ1796" s="130">
        <f t="shared" si="952"/>
        <v>0</v>
      </c>
      <c r="BA1796" s="74">
        <f t="shared" si="933"/>
        <v>0</v>
      </c>
      <c r="BB1796" s="193">
        <f t="shared" si="953"/>
        <v>0</v>
      </c>
      <c r="BC1796" s="102">
        <f t="shared" si="954"/>
        <v>0</v>
      </c>
      <c r="BD1796" s="102">
        <f t="shared" si="955"/>
        <v>0</v>
      </c>
      <c r="BE1796" s="413" t="s">
        <v>69</v>
      </c>
    </row>
    <row r="1797" spans="1:57" s="65" customFormat="1" ht="12" customHeight="1" x14ac:dyDescent="0.2">
      <c r="A1797" s="43">
        <v>1782</v>
      </c>
      <c r="B1797" s="166"/>
      <c r="C1797" s="166"/>
      <c r="D1797" s="166"/>
      <c r="E1797" s="162"/>
      <c r="F1797" s="166"/>
      <c r="G1797" s="162"/>
      <c r="H1797" s="162"/>
      <c r="I1797" s="189">
        <f t="shared" si="934"/>
        <v>0</v>
      </c>
      <c r="J1797" s="195"/>
      <c r="K1797" s="162"/>
      <c r="L1797" s="168"/>
      <c r="M1797" s="75">
        <f>_xlfn.XLOOKUP(L1797,list_vat[Страна],list_vat[Ставка НДС %],0,0)</f>
        <v>0</v>
      </c>
      <c r="N1797" s="162">
        <f t="shared" si="935"/>
        <v>0</v>
      </c>
      <c r="O1797" s="169"/>
      <c r="P1797" s="74">
        <f t="shared" si="956"/>
        <v>0</v>
      </c>
      <c r="Q1797" s="162"/>
      <c r="R1797" s="162" t="str">
        <f t="shared" si="936"/>
        <v>введи курс</v>
      </c>
      <c r="S1797" s="196">
        <f t="shared" si="937"/>
        <v>0</v>
      </c>
      <c r="T1797" s="192">
        <f t="shared" si="938"/>
        <v>0</v>
      </c>
      <c r="U1797" s="76">
        <f t="shared" si="939"/>
        <v>0</v>
      </c>
      <c r="V1797" s="123">
        <f t="shared" si="940"/>
        <v>0</v>
      </c>
      <c r="W1797" s="191"/>
      <c r="X1797" s="170"/>
      <c r="Y1797" s="74">
        <f t="shared" si="925"/>
        <v>0</v>
      </c>
      <c r="Z1797" s="188"/>
      <c r="AA1797" s="130">
        <f t="shared" si="941"/>
        <v>0</v>
      </c>
      <c r="AB1797" s="74">
        <f t="shared" si="942"/>
        <v>0</v>
      </c>
      <c r="AC1797" s="356"/>
      <c r="AD1797" s="130" cm="1">
        <f t="array" ref="AD1797">IFERROR(ROUND((_xlfn.IFS(offer_sale_type="поставка",AB1797,offer_sale_type="транзит",S1797)*(1+AC1797))/E1797,2),0)</f>
        <v>0</v>
      </c>
      <c r="AE1797" s="74">
        <f t="shared" si="943"/>
        <v>0</v>
      </c>
      <c r="AF1797" s="123" cm="1">
        <f t="array" ref="AF1797">IFERROR(ROUND(_xlfn.IFS(offer_sale_type="поставка",AB1797,offer_sale_type="транзит",S1797)*AC1797,2),0)</f>
        <v>0</v>
      </c>
      <c r="AG1797" s="130">
        <f t="shared" si="926"/>
        <v>0</v>
      </c>
      <c r="AH1797" s="74">
        <f t="shared" si="927"/>
        <v>0</v>
      </c>
      <c r="AI1797" s="123">
        <f t="shared" si="928"/>
        <v>0</v>
      </c>
      <c r="AJ1797" s="118">
        <f t="shared" si="944"/>
        <v>0</v>
      </c>
      <c r="AK1797" s="74">
        <f t="shared" si="945"/>
        <v>0</v>
      </c>
      <c r="AL1797" s="174">
        <f t="shared" si="946"/>
        <v>0</v>
      </c>
      <c r="AM1797" s="175">
        <f t="shared" si="929"/>
        <v>0</v>
      </c>
      <c r="AN1797" s="130">
        <f t="shared" si="947"/>
        <v>0</v>
      </c>
      <c r="AO1797" s="74">
        <f t="shared" si="930"/>
        <v>0</v>
      </c>
      <c r="AP1797" s="123">
        <f t="shared" si="948"/>
        <v>0</v>
      </c>
      <c r="AQ1797" s="118">
        <f t="shared" si="931"/>
        <v>0</v>
      </c>
      <c r="AR1797" s="82" t="str">
        <f t="shared" si="949"/>
        <v>https://www.alta.ru/tnved/code//</v>
      </c>
      <c r="AS1797" s="157"/>
      <c r="AT1797" s="162"/>
      <c r="AU1797" s="74">
        <f t="shared" si="932"/>
        <v>0</v>
      </c>
      <c r="AV1797" s="157"/>
      <c r="AW1797" s="75">
        <f>_xlfn.IFNA(VLOOKUP(L1797,list_vat[],3,FALSE),0)</f>
        <v>0</v>
      </c>
      <c r="AX1797" s="74">
        <f t="shared" si="950"/>
        <v>0</v>
      </c>
      <c r="AY1797" s="74">
        <f t="shared" si="951"/>
        <v>0</v>
      </c>
      <c r="AZ1797" s="130">
        <f t="shared" si="952"/>
        <v>0</v>
      </c>
      <c r="BA1797" s="74">
        <f t="shared" si="933"/>
        <v>0</v>
      </c>
      <c r="BB1797" s="193">
        <f t="shared" si="953"/>
        <v>0</v>
      </c>
      <c r="BC1797" s="102">
        <f t="shared" si="954"/>
        <v>0</v>
      </c>
      <c r="BD1797" s="102">
        <f t="shared" si="955"/>
        <v>0</v>
      </c>
      <c r="BE1797" s="413" t="s">
        <v>69</v>
      </c>
    </row>
    <row r="1798" spans="1:57" s="65" customFormat="1" ht="12" customHeight="1" x14ac:dyDescent="0.2">
      <c r="A1798" s="43">
        <v>1783</v>
      </c>
      <c r="B1798" s="166"/>
      <c r="C1798" s="166"/>
      <c r="D1798" s="166"/>
      <c r="E1798" s="162"/>
      <c r="F1798" s="166"/>
      <c r="G1798" s="162"/>
      <c r="H1798" s="162"/>
      <c r="I1798" s="189">
        <f t="shared" si="934"/>
        <v>0</v>
      </c>
      <c r="J1798" s="195"/>
      <c r="K1798" s="162"/>
      <c r="L1798" s="168"/>
      <c r="M1798" s="75">
        <f>_xlfn.XLOOKUP(L1798,list_vat[Страна],list_vat[Ставка НДС %],0,0)</f>
        <v>0</v>
      </c>
      <c r="N1798" s="162">
        <f t="shared" si="935"/>
        <v>0</v>
      </c>
      <c r="O1798" s="169"/>
      <c r="P1798" s="74">
        <f t="shared" si="956"/>
        <v>0</v>
      </c>
      <c r="Q1798" s="162"/>
      <c r="R1798" s="162" t="str">
        <f t="shared" si="936"/>
        <v>введи курс</v>
      </c>
      <c r="S1798" s="196">
        <f t="shared" si="937"/>
        <v>0</v>
      </c>
      <c r="T1798" s="192">
        <f t="shared" si="938"/>
        <v>0</v>
      </c>
      <c r="U1798" s="76">
        <f t="shared" si="939"/>
        <v>0</v>
      </c>
      <c r="V1798" s="123">
        <f t="shared" si="940"/>
        <v>0</v>
      </c>
      <c r="W1798" s="191"/>
      <c r="X1798" s="170"/>
      <c r="Y1798" s="74">
        <f t="shared" si="925"/>
        <v>0</v>
      </c>
      <c r="Z1798" s="188"/>
      <c r="AA1798" s="130">
        <f t="shared" si="941"/>
        <v>0</v>
      </c>
      <c r="AB1798" s="74">
        <f t="shared" si="942"/>
        <v>0</v>
      </c>
      <c r="AC1798" s="356"/>
      <c r="AD1798" s="130" cm="1">
        <f t="array" ref="AD1798">IFERROR(ROUND((_xlfn.IFS(offer_sale_type="поставка",AB1798,offer_sale_type="транзит",S1798)*(1+AC1798))/E1798,2),0)</f>
        <v>0</v>
      </c>
      <c r="AE1798" s="74">
        <f t="shared" si="943"/>
        <v>0</v>
      </c>
      <c r="AF1798" s="123" cm="1">
        <f t="array" ref="AF1798">IFERROR(ROUND(_xlfn.IFS(offer_sale_type="поставка",AB1798,offer_sale_type="транзит",S1798)*AC1798,2),0)</f>
        <v>0</v>
      </c>
      <c r="AG1798" s="130">
        <f t="shared" si="926"/>
        <v>0</v>
      </c>
      <c r="AH1798" s="74">
        <f t="shared" si="927"/>
        <v>0</v>
      </c>
      <c r="AI1798" s="123">
        <f t="shared" si="928"/>
        <v>0</v>
      </c>
      <c r="AJ1798" s="118">
        <f t="shared" si="944"/>
        <v>0</v>
      </c>
      <c r="AK1798" s="74">
        <f t="shared" si="945"/>
        <v>0</v>
      </c>
      <c r="AL1798" s="174">
        <f t="shared" si="946"/>
        <v>0</v>
      </c>
      <c r="AM1798" s="175">
        <f t="shared" si="929"/>
        <v>0</v>
      </c>
      <c r="AN1798" s="130">
        <f t="shared" si="947"/>
        <v>0</v>
      </c>
      <c r="AO1798" s="74">
        <f t="shared" si="930"/>
        <v>0</v>
      </c>
      <c r="AP1798" s="123">
        <f t="shared" si="948"/>
        <v>0</v>
      </c>
      <c r="AQ1798" s="118">
        <f t="shared" si="931"/>
        <v>0</v>
      </c>
      <c r="AR1798" s="82" t="str">
        <f t="shared" si="949"/>
        <v>https://www.alta.ru/tnved/code//</v>
      </c>
      <c r="AS1798" s="157"/>
      <c r="AT1798" s="162"/>
      <c r="AU1798" s="74">
        <f t="shared" si="932"/>
        <v>0</v>
      </c>
      <c r="AV1798" s="157"/>
      <c r="AW1798" s="75">
        <f>_xlfn.IFNA(VLOOKUP(L1798,list_vat[],3,FALSE),0)</f>
        <v>0</v>
      </c>
      <c r="AX1798" s="74">
        <f t="shared" si="950"/>
        <v>0</v>
      </c>
      <c r="AY1798" s="74">
        <f t="shared" si="951"/>
        <v>0</v>
      </c>
      <c r="AZ1798" s="130">
        <f t="shared" si="952"/>
        <v>0</v>
      </c>
      <c r="BA1798" s="74">
        <f t="shared" si="933"/>
        <v>0</v>
      </c>
      <c r="BB1798" s="193">
        <f t="shared" si="953"/>
        <v>0</v>
      </c>
      <c r="BC1798" s="102">
        <f t="shared" si="954"/>
        <v>0</v>
      </c>
      <c r="BD1798" s="102">
        <f t="shared" si="955"/>
        <v>0</v>
      </c>
      <c r="BE1798" s="413" t="s">
        <v>69</v>
      </c>
    </row>
    <row r="1799" spans="1:57" s="65" customFormat="1" ht="12" customHeight="1" x14ac:dyDescent="0.2">
      <c r="A1799" s="43">
        <v>1784</v>
      </c>
      <c r="B1799" s="166"/>
      <c r="C1799" s="166"/>
      <c r="D1799" s="166"/>
      <c r="E1799" s="162"/>
      <c r="F1799" s="166"/>
      <c r="G1799" s="162"/>
      <c r="H1799" s="162"/>
      <c r="I1799" s="189">
        <f t="shared" si="934"/>
        <v>0</v>
      </c>
      <c r="J1799" s="195"/>
      <c r="K1799" s="162"/>
      <c r="L1799" s="168"/>
      <c r="M1799" s="75">
        <f>_xlfn.XLOOKUP(L1799,list_vat[Страна],list_vat[Ставка НДС %],0,0)</f>
        <v>0</v>
      </c>
      <c r="N1799" s="162">
        <f t="shared" si="935"/>
        <v>0</v>
      </c>
      <c r="O1799" s="169"/>
      <c r="P1799" s="74">
        <f t="shared" si="956"/>
        <v>0</v>
      </c>
      <c r="Q1799" s="162"/>
      <c r="R1799" s="162" t="str">
        <f t="shared" si="936"/>
        <v>введи курс</v>
      </c>
      <c r="S1799" s="196">
        <f t="shared" si="937"/>
        <v>0</v>
      </c>
      <c r="T1799" s="192">
        <f t="shared" si="938"/>
        <v>0</v>
      </c>
      <c r="U1799" s="76">
        <f t="shared" si="939"/>
        <v>0</v>
      </c>
      <c r="V1799" s="123">
        <f t="shared" si="940"/>
        <v>0</v>
      </c>
      <c r="W1799" s="191"/>
      <c r="X1799" s="170"/>
      <c r="Y1799" s="74">
        <f t="shared" si="925"/>
        <v>0</v>
      </c>
      <c r="Z1799" s="188"/>
      <c r="AA1799" s="130">
        <f t="shared" si="941"/>
        <v>0</v>
      </c>
      <c r="AB1799" s="74">
        <f t="shared" si="942"/>
        <v>0</v>
      </c>
      <c r="AC1799" s="356"/>
      <c r="AD1799" s="130" cm="1">
        <f t="array" ref="AD1799">IFERROR(ROUND((_xlfn.IFS(offer_sale_type="поставка",AB1799,offer_sale_type="транзит",S1799)*(1+AC1799))/E1799,2),0)</f>
        <v>0</v>
      </c>
      <c r="AE1799" s="74">
        <f t="shared" si="943"/>
        <v>0</v>
      </c>
      <c r="AF1799" s="123" cm="1">
        <f t="array" ref="AF1799">IFERROR(ROUND(_xlfn.IFS(offer_sale_type="поставка",AB1799,offer_sale_type="транзит",S1799)*AC1799,2),0)</f>
        <v>0</v>
      </c>
      <c r="AG1799" s="130">
        <f t="shared" si="926"/>
        <v>0</v>
      </c>
      <c r="AH1799" s="74">
        <f t="shared" si="927"/>
        <v>0</v>
      </c>
      <c r="AI1799" s="123">
        <f t="shared" si="928"/>
        <v>0</v>
      </c>
      <c r="AJ1799" s="118">
        <f t="shared" si="944"/>
        <v>0</v>
      </c>
      <c r="AK1799" s="74">
        <f t="shared" si="945"/>
        <v>0</v>
      </c>
      <c r="AL1799" s="174">
        <f t="shared" si="946"/>
        <v>0</v>
      </c>
      <c r="AM1799" s="175">
        <f t="shared" si="929"/>
        <v>0</v>
      </c>
      <c r="AN1799" s="130">
        <f t="shared" si="947"/>
        <v>0</v>
      </c>
      <c r="AO1799" s="74">
        <f t="shared" si="930"/>
        <v>0</v>
      </c>
      <c r="AP1799" s="123">
        <f t="shared" si="948"/>
        <v>0</v>
      </c>
      <c r="AQ1799" s="118">
        <f t="shared" si="931"/>
        <v>0</v>
      </c>
      <c r="AR1799" s="82" t="str">
        <f t="shared" si="949"/>
        <v>https://www.alta.ru/tnved/code//</v>
      </c>
      <c r="AS1799" s="157"/>
      <c r="AT1799" s="162"/>
      <c r="AU1799" s="74">
        <f t="shared" si="932"/>
        <v>0</v>
      </c>
      <c r="AV1799" s="157"/>
      <c r="AW1799" s="75">
        <f>_xlfn.IFNA(VLOOKUP(L1799,list_vat[],3,FALSE),0)</f>
        <v>0</v>
      </c>
      <c r="AX1799" s="74">
        <f t="shared" si="950"/>
        <v>0</v>
      </c>
      <c r="AY1799" s="74">
        <f t="shared" si="951"/>
        <v>0</v>
      </c>
      <c r="AZ1799" s="130">
        <f t="shared" si="952"/>
        <v>0</v>
      </c>
      <c r="BA1799" s="74">
        <f t="shared" si="933"/>
        <v>0</v>
      </c>
      <c r="BB1799" s="193">
        <f t="shared" si="953"/>
        <v>0</v>
      </c>
      <c r="BC1799" s="102">
        <f t="shared" si="954"/>
        <v>0</v>
      </c>
      <c r="BD1799" s="102">
        <f t="shared" si="955"/>
        <v>0</v>
      </c>
      <c r="BE1799" s="413" t="s">
        <v>69</v>
      </c>
    </row>
    <row r="1800" spans="1:57" s="65" customFormat="1" ht="12" customHeight="1" x14ac:dyDescent="0.2">
      <c r="A1800" s="43">
        <v>1785</v>
      </c>
      <c r="B1800" s="166"/>
      <c r="C1800" s="166"/>
      <c r="D1800" s="166"/>
      <c r="E1800" s="162"/>
      <c r="F1800" s="166"/>
      <c r="G1800" s="162"/>
      <c r="H1800" s="162"/>
      <c r="I1800" s="189">
        <f t="shared" si="934"/>
        <v>0</v>
      </c>
      <c r="J1800" s="195"/>
      <c r="K1800" s="162"/>
      <c r="L1800" s="168"/>
      <c r="M1800" s="75">
        <f>_xlfn.XLOOKUP(L1800,list_vat[Страна],list_vat[Ставка НДС %],0,0)</f>
        <v>0</v>
      </c>
      <c r="N1800" s="162">
        <f t="shared" si="935"/>
        <v>0</v>
      </c>
      <c r="O1800" s="169"/>
      <c r="P1800" s="74">
        <f t="shared" si="956"/>
        <v>0</v>
      </c>
      <c r="Q1800" s="162"/>
      <c r="R1800" s="162" t="str">
        <f t="shared" si="936"/>
        <v>введи курс</v>
      </c>
      <c r="S1800" s="196">
        <f t="shared" si="937"/>
        <v>0</v>
      </c>
      <c r="T1800" s="192">
        <f t="shared" si="938"/>
        <v>0</v>
      </c>
      <c r="U1800" s="76">
        <f t="shared" si="939"/>
        <v>0</v>
      </c>
      <c r="V1800" s="123">
        <f t="shared" si="940"/>
        <v>0</v>
      </c>
      <c r="W1800" s="191"/>
      <c r="X1800" s="170"/>
      <c r="Y1800" s="74">
        <f t="shared" si="925"/>
        <v>0</v>
      </c>
      <c r="Z1800" s="188"/>
      <c r="AA1800" s="130">
        <f t="shared" si="941"/>
        <v>0</v>
      </c>
      <c r="AB1800" s="74">
        <f t="shared" si="942"/>
        <v>0</v>
      </c>
      <c r="AC1800" s="356"/>
      <c r="AD1800" s="130" cm="1">
        <f t="array" ref="AD1800">IFERROR(ROUND((_xlfn.IFS(offer_sale_type="поставка",AB1800,offer_sale_type="транзит",S1800)*(1+AC1800))/E1800,2),0)</f>
        <v>0</v>
      </c>
      <c r="AE1800" s="74">
        <f t="shared" si="943"/>
        <v>0</v>
      </c>
      <c r="AF1800" s="123" cm="1">
        <f t="array" ref="AF1800">IFERROR(ROUND(_xlfn.IFS(offer_sale_type="поставка",AB1800,offer_sale_type="транзит",S1800)*AC1800,2),0)</f>
        <v>0</v>
      </c>
      <c r="AG1800" s="130">
        <f t="shared" si="926"/>
        <v>0</v>
      </c>
      <c r="AH1800" s="74">
        <f t="shared" si="927"/>
        <v>0</v>
      </c>
      <c r="AI1800" s="123">
        <f t="shared" si="928"/>
        <v>0</v>
      </c>
      <c r="AJ1800" s="118">
        <f t="shared" si="944"/>
        <v>0</v>
      </c>
      <c r="AK1800" s="74">
        <f t="shared" si="945"/>
        <v>0</v>
      </c>
      <c r="AL1800" s="174">
        <f t="shared" si="946"/>
        <v>0</v>
      </c>
      <c r="AM1800" s="175">
        <f t="shared" si="929"/>
        <v>0</v>
      </c>
      <c r="AN1800" s="130">
        <f t="shared" si="947"/>
        <v>0</v>
      </c>
      <c r="AO1800" s="74">
        <f t="shared" si="930"/>
        <v>0</v>
      </c>
      <c r="AP1800" s="123">
        <f t="shared" si="948"/>
        <v>0</v>
      </c>
      <c r="AQ1800" s="118">
        <f t="shared" si="931"/>
        <v>0</v>
      </c>
      <c r="AR1800" s="82" t="str">
        <f t="shared" si="949"/>
        <v>https://www.alta.ru/tnved/code//</v>
      </c>
      <c r="AS1800" s="157"/>
      <c r="AT1800" s="162"/>
      <c r="AU1800" s="74">
        <f t="shared" si="932"/>
        <v>0</v>
      </c>
      <c r="AV1800" s="157"/>
      <c r="AW1800" s="75">
        <f>_xlfn.IFNA(VLOOKUP(L1800,list_vat[],3,FALSE),0)</f>
        <v>0</v>
      </c>
      <c r="AX1800" s="74">
        <f t="shared" si="950"/>
        <v>0</v>
      </c>
      <c r="AY1800" s="74">
        <f t="shared" si="951"/>
        <v>0</v>
      </c>
      <c r="AZ1800" s="130">
        <f t="shared" si="952"/>
        <v>0</v>
      </c>
      <c r="BA1800" s="74">
        <f t="shared" si="933"/>
        <v>0</v>
      </c>
      <c r="BB1800" s="193">
        <f t="shared" si="953"/>
        <v>0</v>
      </c>
      <c r="BC1800" s="102">
        <f t="shared" si="954"/>
        <v>0</v>
      </c>
      <c r="BD1800" s="102">
        <f t="shared" si="955"/>
        <v>0</v>
      </c>
      <c r="BE1800" s="413" t="s">
        <v>69</v>
      </c>
    </row>
    <row r="1801" spans="1:57" s="65" customFormat="1" ht="12" customHeight="1" x14ac:dyDescent="0.2">
      <c r="A1801" s="43">
        <v>1786</v>
      </c>
      <c r="B1801" s="166"/>
      <c r="C1801" s="166"/>
      <c r="D1801" s="166"/>
      <c r="E1801" s="162"/>
      <c r="F1801" s="166"/>
      <c r="G1801" s="162"/>
      <c r="H1801" s="162"/>
      <c r="I1801" s="189">
        <f t="shared" si="934"/>
        <v>0</v>
      </c>
      <c r="J1801" s="195"/>
      <c r="K1801" s="162"/>
      <c r="L1801" s="168"/>
      <c r="M1801" s="75">
        <f>_xlfn.XLOOKUP(L1801,list_vat[Страна],list_vat[Ставка НДС %],0,0)</f>
        <v>0</v>
      </c>
      <c r="N1801" s="162">
        <f t="shared" si="935"/>
        <v>0</v>
      </c>
      <c r="O1801" s="169"/>
      <c r="P1801" s="74">
        <f t="shared" si="956"/>
        <v>0</v>
      </c>
      <c r="Q1801" s="162"/>
      <c r="R1801" s="162" t="str">
        <f t="shared" si="936"/>
        <v>введи курс</v>
      </c>
      <c r="S1801" s="196">
        <f t="shared" si="937"/>
        <v>0</v>
      </c>
      <c r="T1801" s="192">
        <f t="shared" si="938"/>
        <v>0</v>
      </c>
      <c r="U1801" s="76">
        <f t="shared" si="939"/>
        <v>0</v>
      </c>
      <c r="V1801" s="123">
        <f t="shared" si="940"/>
        <v>0</v>
      </c>
      <c r="W1801" s="191"/>
      <c r="X1801" s="170"/>
      <c r="Y1801" s="74">
        <f t="shared" si="925"/>
        <v>0</v>
      </c>
      <c r="Z1801" s="188"/>
      <c r="AA1801" s="130">
        <f t="shared" si="941"/>
        <v>0</v>
      </c>
      <c r="AB1801" s="74">
        <f t="shared" si="942"/>
        <v>0</v>
      </c>
      <c r="AC1801" s="356"/>
      <c r="AD1801" s="130" cm="1">
        <f t="array" ref="AD1801">IFERROR(ROUND((_xlfn.IFS(offer_sale_type="поставка",AB1801,offer_sale_type="транзит",S1801)*(1+AC1801))/E1801,2),0)</f>
        <v>0</v>
      </c>
      <c r="AE1801" s="74">
        <f t="shared" si="943"/>
        <v>0</v>
      </c>
      <c r="AF1801" s="123" cm="1">
        <f t="array" ref="AF1801">IFERROR(ROUND(_xlfn.IFS(offer_sale_type="поставка",AB1801,offer_sale_type="транзит",S1801)*AC1801,2),0)</f>
        <v>0</v>
      </c>
      <c r="AG1801" s="130">
        <f t="shared" si="926"/>
        <v>0</v>
      </c>
      <c r="AH1801" s="74">
        <f t="shared" si="927"/>
        <v>0</v>
      </c>
      <c r="AI1801" s="123">
        <f t="shared" si="928"/>
        <v>0</v>
      </c>
      <c r="AJ1801" s="118">
        <f t="shared" si="944"/>
        <v>0</v>
      </c>
      <c r="AK1801" s="74">
        <f t="shared" si="945"/>
        <v>0</v>
      </c>
      <c r="AL1801" s="174">
        <f t="shared" si="946"/>
        <v>0</v>
      </c>
      <c r="AM1801" s="175">
        <f t="shared" si="929"/>
        <v>0</v>
      </c>
      <c r="AN1801" s="130">
        <f t="shared" si="947"/>
        <v>0</v>
      </c>
      <c r="AO1801" s="74">
        <f t="shared" si="930"/>
        <v>0</v>
      </c>
      <c r="AP1801" s="123">
        <f t="shared" si="948"/>
        <v>0</v>
      </c>
      <c r="AQ1801" s="118">
        <f t="shared" si="931"/>
        <v>0</v>
      </c>
      <c r="AR1801" s="82" t="str">
        <f t="shared" si="949"/>
        <v>https://www.alta.ru/tnved/code//</v>
      </c>
      <c r="AS1801" s="157"/>
      <c r="AT1801" s="162"/>
      <c r="AU1801" s="74">
        <f t="shared" si="932"/>
        <v>0</v>
      </c>
      <c r="AV1801" s="157"/>
      <c r="AW1801" s="75">
        <f>_xlfn.IFNA(VLOOKUP(L1801,list_vat[],3,FALSE),0)</f>
        <v>0</v>
      </c>
      <c r="AX1801" s="74">
        <f t="shared" si="950"/>
        <v>0</v>
      </c>
      <c r="AY1801" s="74">
        <f t="shared" si="951"/>
        <v>0</v>
      </c>
      <c r="AZ1801" s="130">
        <f t="shared" si="952"/>
        <v>0</v>
      </c>
      <c r="BA1801" s="74">
        <f t="shared" si="933"/>
        <v>0</v>
      </c>
      <c r="BB1801" s="193">
        <f t="shared" si="953"/>
        <v>0</v>
      </c>
      <c r="BC1801" s="102">
        <f t="shared" si="954"/>
        <v>0</v>
      </c>
      <c r="BD1801" s="102">
        <f t="shared" si="955"/>
        <v>0</v>
      </c>
      <c r="BE1801" s="413" t="s">
        <v>69</v>
      </c>
    </row>
    <row r="1802" spans="1:57" s="65" customFormat="1" ht="12" customHeight="1" x14ac:dyDescent="0.2">
      <c r="A1802" s="43">
        <v>1787</v>
      </c>
      <c r="B1802" s="166"/>
      <c r="C1802" s="166"/>
      <c r="D1802" s="166"/>
      <c r="E1802" s="162"/>
      <c r="F1802" s="166"/>
      <c r="G1802" s="162"/>
      <c r="H1802" s="162"/>
      <c r="I1802" s="189">
        <f t="shared" si="934"/>
        <v>0</v>
      </c>
      <c r="J1802" s="195"/>
      <c r="K1802" s="162"/>
      <c r="L1802" s="168"/>
      <c r="M1802" s="75">
        <f>_xlfn.XLOOKUP(L1802,list_vat[Страна],list_vat[Ставка НДС %],0,0)</f>
        <v>0</v>
      </c>
      <c r="N1802" s="162">
        <f t="shared" si="935"/>
        <v>0</v>
      </c>
      <c r="O1802" s="169"/>
      <c r="P1802" s="74">
        <f t="shared" si="956"/>
        <v>0</v>
      </c>
      <c r="Q1802" s="162"/>
      <c r="R1802" s="162" t="str">
        <f t="shared" si="936"/>
        <v>введи курс</v>
      </c>
      <c r="S1802" s="196">
        <f t="shared" si="937"/>
        <v>0</v>
      </c>
      <c r="T1802" s="192">
        <f t="shared" si="938"/>
        <v>0</v>
      </c>
      <c r="U1802" s="76">
        <f t="shared" si="939"/>
        <v>0</v>
      </c>
      <c r="V1802" s="123">
        <f t="shared" si="940"/>
        <v>0</v>
      </c>
      <c r="W1802" s="191"/>
      <c r="X1802" s="170"/>
      <c r="Y1802" s="74">
        <f t="shared" si="925"/>
        <v>0</v>
      </c>
      <c r="Z1802" s="188"/>
      <c r="AA1802" s="130">
        <f t="shared" si="941"/>
        <v>0</v>
      </c>
      <c r="AB1802" s="74">
        <f t="shared" si="942"/>
        <v>0</v>
      </c>
      <c r="AC1802" s="356"/>
      <c r="AD1802" s="130" cm="1">
        <f t="array" ref="AD1802">IFERROR(ROUND((_xlfn.IFS(offer_sale_type="поставка",AB1802,offer_sale_type="транзит",S1802)*(1+AC1802))/E1802,2),0)</f>
        <v>0</v>
      </c>
      <c r="AE1802" s="74">
        <f t="shared" si="943"/>
        <v>0</v>
      </c>
      <c r="AF1802" s="123" cm="1">
        <f t="array" ref="AF1802">IFERROR(ROUND(_xlfn.IFS(offer_sale_type="поставка",AB1802,offer_sale_type="транзит",S1802)*AC1802,2),0)</f>
        <v>0</v>
      </c>
      <c r="AG1802" s="130">
        <f t="shared" si="926"/>
        <v>0</v>
      </c>
      <c r="AH1802" s="74">
        <f t="shared" si="927"/>
        <v>0</v>
      </c>
      <c r="AI1802" s="123">
        <f t="shared" si="928"/>
        <v>0</v>
      </c>
      <c r="AJ1802" s="118">
        <f t="shared" si="944"/>
        <v>0</v>
      </c>
      <c r="AK1802" s="74">
        <f t="shared" si="945"/>
        <v>0</v>
      </c>
      <c r="AL1802" s="174">
        <f t="shared" si="946"/>
        <v>0</v>
      </c>
      <c r="AM1802" s="175">
        <f t="shared" si="929"/>
        <v>0</v>
      </c>
      <c r="AN1802" s="130">
        <f t="shared" si="947"/>
        <v>0</v>
      </c>
      <c r="AO1802" s="74">
        <f t="shared" si="930"/>
        <v>0</v>
      </c>
      <c r="AP1802" s="123">
        <f t="shared" si="948"/>
        <v>0</v>
      </c>
      <c r="AQ1802" s="118">
        <f t="shared" si="931"/>
        <v>0</v>
      </c>
      <c r="AR1802" s="82" t="str">
        <f t="shared" si="949"/>
        <v>https://www.alta.ru/tnved/code//</v>
      </c>
      <c r="AS1802" s="157"/>
      <c r="AT1802" s="162"/>
      <c r="AU1802" s="74">
        <f t="shared" si="932"/>
        <v>0</v>
      </c>
      <c r="AV1802" s="157"/>
      <c r="AW1802" s="75">
        <f>_xlfn.IFNA(VLOOKUP(L1802,list_vat[],3,FALSE),0)</f>
        <v>0</v>
      </c>
      <c r="AX1802" s="74">
        <f t="shared" si="950"/>
        <v>0</v>
      </c>
      <c r="AY1802" s="74">
        <f t="shared" si="951"/>
        <v>0</v>
      </c>
      <c r="AZ1802" s="130">
        <f t="shared" si="952"/>
        <v>0</v>
      </c>
      <c r="BA1802" s="74">
        <f t="shared" si="933"/>
        <v>0</v>
      </c>
      <c r="BB1802" s="193">
        <f t="shared" si="953"/>
        <v>0</v>
      </c>
      <c r="BC1802" s="102">
        <f t="shared" si="954"/>
        <v>0</v>
      </c>
      <c r="BD1802" s="102">
        <f t="shared" si="955"/>
        <v>0</v>
      </c>
      <c r="BE1802" s="413" t="s">
        <v>69</v>
      </c>
    </row>
    <row r="1803" spans="1:57" s="65" customFormat="1" ht="12" customHeight="1" x14ac:dyDescent="0.2">
      <c r="A1803" s="43">
        <v>1788</v>
      </c>
      <c r="B1803" s="166"/>
      <c r="C1803" s="166"/>
      <c r="D1803" s="166"/>
      <c r="E1803" s="162"/>
      <c r="F1803" s="166"/>
      <c r="G1803" s="162"/>
      <c r="H1803" s="162"/>
      <c r="I1803" s="189">
        <f t="shared" si="934"/>
        <v>0</v>
      </c>
      <c r="J1803" s="195"/>
      <c r="K1803" s="162"/>
      <c r="L1803" s="168"/>
      <c r="M1803" s="75">
        <f>_xlfn.XLOOKUP(L1803,list_vat[Страна],list_vat[Ставка НДС %],0,0)</f>
        <v>0</v>
      </c>
      <c r="N1803" s="162">
        <f t="shared" si="935"/>
        <v>0</v>
      </c>
      <c r="O1803" s="169"/>
      <c r="P1803" s="74">
        <f t="shared" si="956"/>
        <v>0</v>
      </c>
      <c r="Q1803" s="162"/>
      <c r="R1803" s="162" t="str">
        <f t="shared" si="936"/>
        <v>введи курс</v>
      </c>
      <c r="S1803" s="196">
        <f t="shared" si="937"/>
        <v>0</v>
      </c>
      <c r="T1803" s="192">
        <f t="shared" si="938"/>
        <v>0</v>
      </c>
      <c r="U1803" s="76">
        <f t="shared" si="939"/>
        <v>0</v>
      </c>
      <c r="V1803" s="123">
        <f t="shared" si="940"/>
        <v>0</v>
      </c>
      <c r="W1803" s="191"/>
      <c r="X1803" s="170"/>
      <c r="Y1803" s="74">
        <f t="shared" si="925"/>
        <v>0</v>
      </c>
      <c r="Z1803" s="188"/>
      <c r="AA1803" s="130">
        <f t="shared" si="941"/>
        <v>0</v>
      </c>
      <c r="AB1803" s="74">
        <f t="shared" si="942"/>
        <v>0</v>
      </c>
      <c r="AC1803" s="356"/>
      <c r="AD1803" s="130" cm="1">
        <f t="array" ref="AD1803">IFERROR(ROUND((_xlfn.IFS(offer_sale_type="поставка",AB1803,offer_sale_type="транзит",S1803)*(1+AC1803))/E1803,2),0)</f>
        <v>0</v>
      </c>
      <c r="AE1803" s="74">
        <f t="shared" si="943"/>
        <v>0</v>
      </c>
      <c r="AF1803" s="123" cm="1">
        <f t="array" ref="AF1803">IFERROR(ROUND(_xlfn.IFS(offer_sale_type="поставка",AB1803,offer_sale_type="транзит",S1803)*AC1803,2),0)</f>
        <v>0</v>
      </c>
      <c r="AG1803" s="130">
        <f t="shared" si="926"/>
        <v>0</v>
      </c>
      <c r="AH1803" s="74">
        <f t="shared" si="927"/>
        <v>0</v>
      </c>
      <c r="AI1803" s="123">
        <f t="shared" si="928"/>
        <v>0</v>
      </c>
      <c r="AJ1803" s="118">
        <f t="shared" si="944"/>
        <v>0</v>
      </c>
      <c r="AK1803" s="74">
        <f t="shared" si="945"/>
        <v>0</v>
      </c>
      <c r="AL1803" s="174">
        <f t="shared" si="946"/>
        <v>0</v>
      </c>
      <c r="AM1803" s="175">
        <f t="shared" si="929"/>
        <v>0</v>
      </c>
      <c r="AN1803" s="130">
        <f t="shared" si="947"/>
        <v>0</v>
      </c>
      <c r="AO1803" s="74">
        <f t="shared" si="930"/>
        <v>0</v>
      </c>
      <c r="AP1803" s="123">
        <f t="shared" si="948"/>
        <v>0</v>
      </c>
      <c r="AQ1803" s="118">
        <f t="shared" si="931"/>
        <v>0</v>
      </c>
      <c r="AR1803" s="82" t="str">
        <f t="shared" si="949"/>
        <v>https://www.alta.ru/tnved/code//</v>
      </c>
      <c r="AS1803" s="157"/>
      <c r="AT1803" s="162"/>
      <c r="AU1803" s="74">
        <f t="shared" si="932"/>
        <v>0</v>
      </c>
      <c r="AV1803" s="157"/>
      <c r="AW1803" s="75">
        <f>_xlfn.IFNA(VLOOKUP(L1803,list_vat[],3,FALSE),0)</f>
        <v>0</v>
      </c>
      <c r="AX1803" s="74">
        <f t="shared" si="950"/>
        <v>0</v>
      </c>
      <c r="AY1803" s="74">
        <f t="shared" si="951"/>
        <v>0</v>
      </c>
      <c r="AZ1803" s="130">
        <f t="shared" si="952"/>
        <v>0</v>
      </c>
      <c r="BA1803" s="74">
        <f t="shared" si="933"/>
        <v>0</v>
      </c>
      <c r="BB1803" s="193">
        <f t="shared" si="953"/>
        <v>0</v>
      </c>
      <c r="BC1803" s="102">
        <f t="shared" si="954"/>
        <v>0</v>
      </c>
      <c r="BD1803" s="102">
        <f t="shared" si="955"/>
        <v>0</v>
      </c>
      <c r="BE1803" s="413" t="s">
        <v>69</v>
      </c>
    </row>
    <row r="1804" spans="1:57" s="65" customFormat="1" ht="12" customHeight="1" x14ac:dyDescent="0.2">
      <c r="A1804" s="43">
        <v>1789</v>
      </c>
      <c r="B1804" s="166"/>
      <c r="C1804" s="166"/>
      <c r="D1804" s="166"/>
      <c r="E1804" s="162"/>
      <c r="F1804" s="166"/>
      <c r="G1804" s="162"/>
      <c r="H1804" s="162"/>
      <c r="I1804" s="189">
        <f t="shared" si="934"/>
        <v>0</v>
      </c>
      <c r="J1804" s="195"/>
      <c r="K1804" s="162"/>
      <c r="L1804" s="168"/>
      <c r="M1804" s="75">
        <f>_xlfn.XLOOKUP(L1804,list_vat[Страна],list_vat[Ставка НДС %],0,0)</f>
        <v>0</v>
      </c>
      <c r="N1804" s="162">
        <f t="shared" si="935"/>
        <v>0</v>
      </c>
      <c r="O1804" s="169"/>
      <c r="P1804" s="74">
        <f t="shared" si="956"/>
        <v>0</v>
      </c>
      <c r="Q1804" s="162"/>
      <c r="R1804" s="162" t="str">
        <f t="shared" si="936"/>
        <v>введи курс</v>
      </c>
      <c r="S1804" s="196">
        <f t="shared" si="937"/>
        <v>0</v>
      </c>
      <c r="T1804" s="192">
        <f t="shared" si="938"/>
        <v>0</v>
      </c>
      <c r="U1804" s="76">
        <f t="shared" si="939"/>
        <v>0</v>
      </c>
      <c r="V1804" s="123">
        <f t="shared" si="940"/>
        <v>0</v>
      </c>
      <c r="W1804" s="191"/>
      <c r="X1804" s="170"/>
      <c r="Y1804" s="74">
        <f t="shared" si="925"/>
        <v>0</v>
      </c>
      <c r="Z1804" s="188"/>
      <c r="AA1804" s="130">
        <f t="shared" si="941"/>
        <v>0</v>
      </c>
      <c r="AB1804" s="74">
        <f t="shared" si="942"/>
        <v>0</v>
      </c>
      <c r="AC1804" s="356"/>
      <c r="AD1804" s="130" cm="1">
        <f t="array" ref="AD1804">IFERROR(ROUND((_xlfn.IFS(offer_sale_type="поставка",AB1804,offer_sale_type="транзит",S1804)*(1+AC1804))/E1804,2),0)</f>
        <v>0</v>
      </c>
      <c r="AE1804" s="74">
        <f t="shared" si="943"/>
        <v>0</v>
      </c>
      <c r="AF1804" s="123" cm="1">
        <f t="array" ref="AF1804">IFERROR(ROUND(_xlfn.IFS(offer_sale_type="поставка",AB1804,offer_sale_type="транзит",S1804)*AC1804,2),0)</f>
        <v>0</v>
      </c>
      <c r="AG1804" s="130">
        <f t="shared" si="926"/>
        <v>0</v>
      </c>
      <c r="AH1804" s="74">
        <f t="shared" si="927"/>
        <v>0</v>
      </c>
      <c r="AI1804" s="123">
        <f t="shared" si="928"/>
        <v>0</v>
      </c>
      <c r="AJ1804" s="118">
        <f t="shared" si="944"/>
        <v>0</v>
      </c>
      <c r="AK1804" s="74">
        <f t="shared" si="945"/>
        <v>0</v>
      </c>
      <c r="AL1804" s="174">
        <f t="shared" si="946"/>
        <v>0</v>
      </c>
      <c r="AM1804" s="175">
        <f t="shared" si="929"/>
        <v>0</v>
      </c>
      <c r="AN1804" s="130">
        <f t="shared" si="947"/>
        <v>0</v>
      </c>
      <c r="AO1804" s="74">
        <f t="shared" si="930"/>
        <v>0</v>
      </c>
      <c r="AP1804" s="123">
        <f t="shared" si="948"/>
        <v>0</v>
      </c>
      <c r="AQ1804" s="118">
        <f t="shared" si="931"/>
        <v>0</v>
      </c>
      <c r="AR1804" s="82" t="str">
        <f t="shared" si="949"/>
        <v>https://www.alta.ru/tnved/code//</v>
      </c>
      <c r="AS1804" s="157"/>
      <c r="AT1804" s="162"/>
      <c r="AU1804" s="74">
        <f t="shared" si="932"/>
        <v>0</v>
      </c>
      <c r="AV1804" s="157"/>
      <c r="AW1804" s="75">
        <f>_xlfn.IFNA(VLOOKUP(L1804,list_vat[],3,FALSE),0)</f>
        <v>0</v>
      </c>
      <c r="AX1804" s="74">
        <f t="shared" si="950"/>
        <v>0</v>
      </c>
      <c r="AY1804" s="74">
        <f t="shared" si="951"/>
        <v>0</v>
      </c>
      <c r="AZ1804" s="130">
        <f t="shared" si="952"/>
        <v>0</v>
      </c>
      <c r="BA1804" s="74">
        <f t="shared" si="933"/>
        <v>0</v>
      </c>
      <c r="BB1804" s="193">
        <f t="shared" si="953"/>
        <v>0</v>
      </c>
      <c r="BC1804" s="102">
        <f t="shared" si="954"/>
        <v>0</v>
      </c>
      <c r="BD1804" s="102">
        <f t="shared" si="955"/>
        <v>0</v>
      </c>
      <c r="BE1804" s="413" t="s">
        <v>69</v>
      </c>
    </row>
    <row r="1805" spans="1:57" s="65" customFormat="1" ht="12" customHeight="1" x14ac:dyDescent="0.2">
      <c r="A1805" s="43">
        <v>1790</v>
      </c>
      <c r="B1805" s="166"/>
      <c r="C1805" s="166"/>
      <c r="D1805" s="166"/>
      <c r="E1805" s="162"/>
      <c r="F1805" s="166"/>
      <c r="G1805" s="162"/>
      <c r="H1805" s="162"/>
      <c r="I1805" s="189">
        <f t="shared" si="934"/>
        <v>0</v>
      </c>
      <c r="J1805" s="195"/>
      <c r="K1805" s="162"/>
      <c r="L1805" s="168"/>
      <c r="M1805" s="75">
        <f>_xlfn.XLOOKUP(L1805,list_vat[Страна],list_vat[Ставка НДС %],0,0)</f>
        <v>0</v>
      </c>
      <c r="N1805" s="162">
        <f t="shared" si="935"/>
        <v>0</v>
      </c>
      <c r="O1805" s="169"/>
      <c r="P1805" s="74">
        <f t="shared" si="956"/>
        <v>0</v>
      </c>
      <c r="Q1805" s="162"/>
      <c r="R1805" s="162" t="str">
        <f t="shared" si="936"/>
        <v>введи курс</v>
      </c>
      <c r="S1805" s="196">
        <f t="shared" si="937"/>
        <v>0</v>
      </c>
      <c r="T1805" s="192">
        <f t="shared" si="938"/>
        <v>0</v>
      </c>
      <c r="U1805" s="76">
        <f t="shared" si="939"/>
        <v>0</v>
      </c>
      <c r="V1805" s="123">
        <f t="shared" si="940"/>
        <v>0</v>
      </c>
      <c r="W1805" s="191"/>
      <c r="X1805" s="170"/>
      <c r="Y1805" s="74">
        <f t="shared" si="925"/>
        <v>0</v>
      </c>
      <c r="Z1805" s="188"/>
      <c r="AA1805" s="130">
        <f t="shared" si="941"/>
        <v>0</v>
      </c>
      <c r="AB1805" s="74">
        <f t="shared" si="942"/>
        <v>0</v>
      </c>
      <c r="AC1805" s="356"/>
      <c r="AD1805" s="130" cm="1">
        <f t="array" ref="AD1805">IFERROR(ROUND((_xlfn.IFS(offer_sale_type="поставка",AB1805,offer_sale_type="транзит",S1805)*(1+AC1805))/E1805,2),0)</f>
        <v>0</v>
      </c>
      <c r="AE1805" s="74">
        <f t="shared" si="943"/>
        <v>0</v>
      </c>
      <c r="AF1805" s="123" cm="1">
        <f t="array" ref="AF1805">IFERROR(ROUND(_xlfn.IFS(offer_sale_type="поставка",AB1805,offer_sale_type="транзит",S1805)*AC1805,2),0)</f>
        <v>0</v>
      </c>
      <c r="AG1805" s="130">
        <f t="shared" si="926"/>
        <v>0</v>
      </c>
      <c r="AH1805" s="74">
        <f t="shared" si="927"/>
        <v>0</v>
      </c>
      <c r="AI1805" s="123">
        <f t="shared" si="928"/>
        <v>0</v>
      </c>
      <c r="AJ1805" s="118">
        <f t="shared" si="944"/>
        <v>0</v>
      </c>
      <c r="AK1805" s="74">
        <f t="shared" si="945"/>
        <v>0</v>
      </c>
      <c r="AL1805" s="174">
        <f t="shared" si="946"/>
        <v>0</v>
      </c>
      <c r="AM1805" s="175">
        <f t="shared" si="929"/>
        <v>0</v>
      </c>
      <c r="AN1805" s="130">
        <f t="shared" si="947"/>
        <v>0</v>
      </c>
      <c r="AO1805" s="74">
        <f t="shared" si="930"/>
        <v>0</v>
      </c>
      <c r="AP1805" s="123">
        <f t="shared" si="948"/>
        <v>0</v>
      </c>
      <c r="AQ1805" s="118">
        <f t="shared" si="931"/>
        <v>0</v>
      </c>
      <c r="AR1805" s="82" t="str">
        <f t="shared" si="949"/>
        <v>https://www.alta.ru/tnved/code//</v>
      </c>
      <c r="AS1805" s="157"/>
      <c r="AT1805" s="162"/>
      <c r="AU1805" s="74">
        <f t="shared" si="932"/>
        <v>0</v>
      </c>
      <c r="AV1805" s="157"/>
      <c r="AW1805" s="75">
        <f>_xlfn.IFNA(VLOOKUP(L1805,list_vat[],3,FALSE),0)</f>
        <v>0</v>
      </c>
      <c r="AX1805" s="74">
        <f t="shared" si="950"/>
        <v>0</v>
      </c>
      <c r="AY1805" s="74">
        <f t="shared" si="951"/>
        <v>0</v>
      </c>
      <c r="AZ1805" s="130">
        <f t="shared" si="952"/>
        <v>0</v>
      </c>
      <c r="BA1805" s="74">
        <f t="shared" si="933"/>
        <v>0</v>
      </c>
      <c r="BB1805" s="193">
        <f t="shared" si="953"/>
        <v>0</v>
      </c>
      <c r="BC1805" s="102">
        <f t="shared" si="954"/>
        <v>0</v>
      </c>
      <c r="BD1805" s="102">
        <f t="shared" si="955"/>
        <v>0</v>
      </c>
      <c r="BE1805" s="413" t="s">
        <v>69</v>
      </c>
    </row>
    <row r="1806" spans="1:57" s="65" customFormat="1" ht="12" customHeight="1" x14ac:dyDescent="0.2">
      <c r="A1806" s="43">
        <v>1791</v>
      </c>
      <c r="B1806" s="166"/>
      <c r="C1806" s="166"/>
      <c r="D1806" s="166"/>
      <c r="E1806" s="162"/>
      <c r="F1806" s="166"/>
      <c r="G1806" s="162"/>
      <c r="H1806" s="162"/>
      <c r="I1806" s="189">
        <f t="shared" si="934"/>
        <v>0</v>
      </c>
      <c r="J1806" s="195"/>
      <c r="K1806" s="162"/>
      <c r="L1806" s="168"/>
      <c r="M1806" s="75">
        <f>_xlfn.XLOOKUP(L1806,list_vat[Страна],list_vat[Ставка НДС %],0,0)</f>
        <v>0</v>
      </c>
      <c r="N1806" s="162">
        <f t="shared" si="935"/>
        <v>0</v>
      </c>
      <c r="O1806" s="169"/>
      <c r="P1806" s="74">
        <f t="shared" si="956"/>
        <v>0</v>
      </c>
      <c r="Q1806" s="162"/>
      <c r="R1806" s="162" t="str">
        <f t="shared" si="936"/>
        <v>введи курс</v>
      </c>
      <c r="S1806" s="196">
        <f t="shared" si="937"/>
        <v>0</v>
      </c>
      <c r="T1806" s="192">
        <f t="shared" si="938"/>
        <v>0</v>
      </c>
      <c r="U1806" s="76">
        <f t="shared" si="939"/>
        <v>0</v>
      </c>
      <c r="V1806" s="123">
        <f t="shared" si="940"/>
        <v>0</v>
      </c>
      <c r="W1806" s="191"/>
      <c r="X1806" s="170"/>
      <c r="Y1806" s="74">
        <f t="shared" si="925"/>
        <v>0</v>
      </c>
      <c r="Z1806" s="188"/>
      <c r="AA1806" s="130">
        <f t="shared" si="941"/>
        <v>0</v>
      </c>
      <c r="AB1806" s="74">
        <f t="shared" si="942"/>
        <v>0</v>
      </c>
      <c r="AC1806" s="356"/>
      <c r="AD1806" s="130" cm="1">
        <f t="array" ref="AD1806">IFERROR(ROUND((_xlfn.IFS(offer_sale_type="поставка",AB1806,offer_sale_type="транзит",S1806)*(1+AC1806))/E1806,2),0)</f>
        <v>0</v>
      </c>
      <c r="AE1806" s="74">
        <f t="shared" si="943"/>
        <v>0</v>
      </c>
      <c r="AF1806" s="123" cm="1">
        <f t="array" ref="AF1806">IFERROR(ROUND(_xlfn.IFS(offer_sale_type="поставка",AB1806,offer_sale_type="транзит",S1806)*AC1806,2),0)</f>
        <v>0</v>
      </c>
      <c r="AG1806" s="130">
        <f t="shared" si="926"/>
        <v>0</v>
      </c>
      <c r="AH1806" s="74">
        <f t="shared" si="927"/>
        <v>0</v>
      </c>
      <c r="AI1806" s="123">
        <f t="shared" si="928"/>
        <v>0</v>
      </c>
      <c r="AJ1806" s="118">
        <f t="shared" si="944"/>
        <v>0</v>
      </c>
      <c r="AK1806" s="74">
        <f t="shared" si="945"/>
        <v>0</v>
      </c>
      <c r="AL1806" s="174">
        <f t="shared" si="946"/>
        <v>0</v>
      </c>
      <c r="AM1806" s="175">
        <f t="shared" si="929"/>
        <v>0</v>
      </c>
      <c r="AN1806" s="130">
        <f t="shared" si="947"/>
        <v>0</v>
      </c>
      <c r="AO1806" s="74">
        <f t="shared" si="930"/>
        <v>0</v>
      </c>
      <c r="AP1806" s="123">
        <f t="shared" si="948"/>
        <v>0</v>
      </c>
      <c r="AQ1806" s="118">
        <f t="shared" si="931"/>
        <v>0</v>
      </c>
      <c r="AR1806" s="82" t="str">
        <f t="shared" si="949"/>
        <v>https://www.alta.ru/tnved/code//</v>
      </c>
      <c r="AS1806" s="157"/>
      <c r="AT1806" s="162"/>
      <c r="AU1806" s="74">
        <f t="shared" si="932"/>
        <v>0</v>
      </c>
      <c r="AV1806" s="157"/>
      <c r="AW1806" s="75">
        <f>_xlfn.IFNA(VLOOKUP(L1806,list_vat[],3,FALSE),0)</f>
        <v>0</v>
      </c>
      <c r="AX1806" s="74">
        <f t="shared" si="950"/>
        <v>0</v>
      </c>
      <c r="AY1806" s="74">
        <f t="shared" si="951"/>
        <v>0</v>
      </c>
      <c r="AZ1806" s="130">
        <f t="shared" si="952"/>
        <v>0</v>
      </c>
      <c r="BA1806" s="74">
        <f t="shared" si="933"/>
        <v>0</v>
      </c>
      <c r="BB1806" s="193">
        <f t="shared" si="953"/>
        <v>0</v>
      </c>
      <c r="BC1806" s="102">
        <f t="shared" si="954"/>
        <v>0</v>
      </c>
      <c r="BD1806" s="102">
        <f t="shared" si="955"/>
        <v>0</v>
      </c>
      <c r="BE1806" s="413" t="s">
        <v>69</v>
      </c>
    </row>
    <row r="1807" spans="1:57" s="65" customFormat="1" ht="12" customHeight="1" x14ac:dyDescent="0.2">
      <c r="A1807" s="43">
        <v>1792</v>
      </c>
      <c r="B1807" s="166"/>
      <c r="C1807" s="166"/>
      <c r="D1807" s="166"/>
      <c r="E1807" s="162"/>
      <c r="F1807" s="166"/>
      <c r="G1807" s="162"/>
      <c r="H1807" s="162"/>
      <c r="I1807" s="189">
        <f t="shared" si="934"/>
        <v>0</v>
      </c>
      <c r="J1807" s="195"/>
      <c r="K1807" s="162"/>
      <c r="L1807" s="168"/>
      <c r="M1807" s="75">
        <f>_xlfn.XLOOKUP(L1807,list_vat[Страна],list_vat[Ставка НДС %],0,0)</f>
        <v>0</v>
      </c>
      <c r="N1807" s="162">
        <f t="shared" si="935"/>
        <v>0</v>
      </c>
      <c r="O1807" s="169"/>
      <c r="P1807" s="74">
        <f t="shared" si="956"/>
        <v>0</v>
      </c>
      <c r="Q1807" s="162"/>
      <c r="R1807" s="162" t="str">
        <f t="shared" si="936"/>
        <v>введи курс</v>
      </c>
      <c r="S1807" s="196">
        <f t="shared" si="937"/>
        <v>0</v>
      </c>
      <c r="T1807" s="192">
        <f t="shared" si="938"/>
        <v>0</v>
      </c>
      <c r="U1807" s="76">
        <f t="shared" si="939"/>
        <v>0</v>
      </c>
      <c r="V1807" s="123">
        <f t="shared" si="940"/>
        <v>0</v>
      </c>
      <c r="W1807" s="191"/>
      <c r="X1807" s="170"/>
      <c r="Y1807" s="74">
        <f t="shared" si="925"/>
        <v>0</v>
      </c>
      <c r="Z1807" s="188"/>
      <c r="AA1807" s="130">
        <f t="shared" si="941"/>
        <v>0</v>
      </c>
      <c r="AB1807" s="74">
        <f t="shared" si="942"/>
        <v>0</v>
      </c>
      <c r="AC1807" s="356"/>
      <c r="AD1807" s="130" cm="1">
        <f t="array" ref="AD1807">IFERROR(ROUND((_xlfn.IFS(offer_sale_type="поставка",AB1807,offer_sale_type="транзит",S1807)*(1+AC1807))/E1807,2),0)</f>
        <v>0</v>
      </c>
      <c r="AE1807" s="74">
        <f t="shared" si="943"/>
        <v>0</v>
      </c>
      <c r="AF1807" s="123" cm="1">
        <f t="array" ref="AF1807">IFERROR(ROUND(_xlfn.IFS(offer_sale_type="поставка",AB1807,offer_sale_type="транзит",S1807)*AC1807,2),0)</f>
        <v>0</v>
      </c>
      <c r="AG1807" s="130">
        <f t="shared" si="926"/>
        <v>0</v>
      </c>
      <c r="AH1807" s="74">
        <f t="shared" si="927"/>
        <v>0</v>
      </c>
      <c r="AI1807" s="123">
        <f t="shared" si="928"/>
        <v>0</v>
      </c>
      <c r="AJ1807" s="118">
        <f t="shared" si="944"/>
        <v>0</v>
      </c>
      <c r="AK1807" s="74">
        <f t="shared" si="945"/>
        <v>0</v>
      </c>
      <c r="AL1807" s="174">
        <f t="shared" si="946"/>
        <v>0</v>
      </c>
      <c r="AM1807" s="175">
        <f t="shared" si="929"/>
        <v>0</v>
      </c>
      <c r="AN1807" s="130">
        <f t="shared" si="947"/>
        <v>0</v>
      </c>
      <c r="AO1807" s="74">
        <f t="shared" si="930"/>
        <v>0</v>
      </c>
      <c r="AP1807" s="123">
        <f t="shared" si="948"/>
        <v>0</v>
      </c>
      <c r="AQ1807" s="118">
        <f t="shared" si="931"/>
        <v>0</v>
      </c>
      <c r="AR1807" s="82" t="str">
        <f t="shared" si="949"/>
        <v>https://www.alta.ru/tnved/code//</v>
      </c>
      <c r="AS1807" s="157"/>
      <c r="AT1807" s="162"/>
      <c r="AU1807" s="74">
        <f t="shared" si="932"/>
        <v>0</v>
      </c>
      <c r="AV1807" s="157"/>
      <c r="AW1807" s="75">
        <f>_xlfn.IFNA(VLOOKUP(L1807,list_vat[],3,FALSE),0)</f>
        <v>0</v>
      </c>
      <c r="AX1807" s="74">
        <f t="shared" si="950"/>
        <v>0</v>
      </c>
      <c r="AY1807" s="74">
        <f t="shared" si="951"/>
        <v>0</v>
      </c>
      <c r="AZ1807" s="130">
        <f t="shared" si="952"/>
        <v>0</v>
      </c>
      <c r="BA1807" s="74">
        <f t="shared" si="933"/>
        <v>0</v>
      </c>
      <c r="BB1807" s="193">
        <f t="shared" si="953"/>
        <v>0</v>
      </c>
      <c r="BC1807" s="102">
        <f t="shared" si="954"/>
        <v>0</v>
      </c>
      <c r="BD1807" s="102">
        <f t="shared" si="955"/>
        <v>0</v>
      </c>
      <c r="BE1807" s="413" t="s">
        <v>69</v>
      </c>
    </row>
    <row r="1808" spans="1:57" s="65" customFormat="1" ht="12" customHeight="1" x14ac:dyDescent="0.2">
      <c r="A1808" s="43">
        <v>1793</v>
      </c>
      <c r="B1808" s="166"/>
      <c r="C1808" s="166"/>
      <c r="D1808" s="166"/>
      <c r="E1808" s="162"/>
      <c r="F1808" s="166"/>
      <c r="G1808" s="162"/>
      <c r="H1808" s="162"/>
      <c r="I1808" s="189">
        <f t="shared" si="934"/>
        <v>0</v>
      </c>
      <c r="J1808" s="195"/>
      <c r="K1808" s="162"/>
      <c r="L1808" s="168"/>
      <c r="M1808" s="75">
        <f>_xlfn.XLOOKUP(L1808,list_vat[Страна],list_vat[Ставка НДС %],0,0)</f>
        <v>0</v>
      </c>
      <c r="N1808" s="162">
        <f t="shared" si="935"/>
        <v>0</v>
      </c>
      <c r="O1808" s="169"/>
      <c r="P1808" s="74">
        <f t="shared" si="956"/>
        <v>0</v>
      </c>
      <c r="Q1808" s="162"/>
      <c r="R1808" s="162" t="str">
        <f t="shared" si="936"/>
        <v>введи курс</v>
      </c>
      <c r="S1808" s="196">
        <f t="shared" si="937"/>
        <v>0</v>
      </c>
      <c r="T1808" s="192">
        <f t="shared" si="938"/>
        <v>0</v>
      </c>
      <c r="U1808" s="76">
        <f t="shared" si="939"/>
        <v>0</v>
      </c>
      <c r="V1808" s="123">
        <f t="shared" si="940"/>
        <v>0</v>
      </c>
      <c r="W1808" s="191"/>
      <c r="X1808" s="170"/>
      <c r="Y1808" s="74">
        <f t="shared" ref="Y1808:Y1871" si="957">ROUND(IF(offer_incoterms="DDP",X1808*(S1808+T1808),0),2)</f>
        <v>0</v>
      </c>
      <c r="Z1808" s="188"/>
      <c r="AA1808" s="130">
        <f t="shared" si="941"/>
        <v>0</v>
      </c>
      <c r="AB1808" s="74">
        <f t="shared" si="942"/>
        <v>0</v>
      </c>
      <c r="AC1808" s="356"/>
      <c r="AD1808" s="130" cm="1">
        <f t="array" ref="AD1808">IFERROR(ROUND((_xlfn.IFS(offer_sale_type="поставка",AB1808,offer_sale_type="транзит",S1808)*(1+AC1808))/E1808,2),0)</f>
        <v>0</v>
      </c>
      <c r="AE1808" s="74">
        <f t="shared" si="943"/>
        <v>0</v>
      </c>
      <c r="AF1808" s="123" cm="1">
        <f t="array" ref="AF1808">IFERROR(ROUND(_xlfn.IFS(offer_sale_type="поставка",AB1808,offer_sale_type="транзит",S1808)*AC1808,2),0)</f>
        <v>0</v>
      </c>
      <c r="AG1808" s="130">
        <f t="shared" ref="AG1808:AG1871" si="958">$BD1808*VLOOKUP($AG$3,$AF$4:$AG$7,2,FALSE)</f>
        <v>0</v>
      </c>
      <c r="AH1808" s="74">
        <f t="shared" ref="AH1808:AH1871" si="959">SUM(AE1808,AG1808,AI1808)*rate_forex_risk</f>
        <v>0</v>
      </c>
      <c r="AI1808" s="123">
        <f t="shared" ref="AI1808:AI1871" si="960">IF(OR(seller_region="TR",offer_sale_type="экспорт"),0,rate_fin_comm)*SUM(AZ1808,AZ1808*AW1808,T1808)</f>
        <v>0</v>
      </c>
      <c r="AJ1808" s="118">
        <f t="shared" si="944"/>
        <v>0</v>
      </c>
      <c r="AK1808" s="74">
        <f t="shared" si="945"/>
        <v>0</v>
      </c>
      <c r="AL1808" s="174">
        <f t="shared" si="946"/>
        <v>0</v>
      </c>
      <c r="AM1808" s="175">
        <f t="shared" ref="AM1808:AM1871" si="961">ROUND(AJ1808*(1+IF(offer_incoterms="DDP",rate_vatRu,0)),2)</f>
        <v>0</v>
      </c>
      <c r="AN1808" s="130">
        <f t="shared" si="947"/>
        <v>0</v>
      </c>
      <c r="AO1808" s="74">
        <f t="shared" ref="AO1808:AO1871" si="962">SUM(AY1808,Y1808:Z1808,T1808)*IF(AND(offer_incoterms="DDP",offer_sale_type&lt;&gt;"экспорт"),rate_vatRu,0)</f>
        <v>0</v>
      </c>
      <c r="AP1808" s="123">
        <f t="shared" si="948"/>
        <v>0</v>
      </c>
      <c r="AQ1808" s="118">
        <f t="shared" ref="AQ1808:AQ1871" si="963">IF(offer_sale_type="транзит",SUM(AF1808:AI1808,BA1808,BB1808),0)</f>
        <v>0</v>
      </c>
      <c r="AR1808" s="82" t="str">
        <f t="shared" si="949"/>
        <v>https://www.alta.ru/tnved/code//</v>
      </c>
      <c r="AS1808" s="157"/>
      <c r="AT1808" s="162"/>
      <c r="AU1808" s="74">
        <f t="shared" ref="AU1808:AU1871" si="964">IF(ISBLANK(AT1808),0,AJ1808-AT1808)</f>
        <v>0</v>
      </c>
      <c r="AV1808" s="157"/>
      <c r="AW1808" s="75">
        <f>_xlfn.IFNA(VLOOKUP(L1808,list_vat[],3,FALSE),0)</f>
        <v>0</v>
      </c>
      <c r="AX1808" s="74">
        <f t="shared" si="950"/>
        <v>0</v>
      </c>
      <c r="AY1808" s="74">
        <f t="shared" si="951"/>
        <v>0</v>
      </c>
      <c r="AZ1808" s="130">
        <f t="shared" si="952"/>
        <v>0</v>
      </c>
      <c r="BA1808" s="74">
        <f t="shared" ref="BA1808:BA1871" si="965">cost_fin_total*$BD1808</f>
        <v>0</v>
      </c>
      <c r="BB1808" s="193">
        <f t="shared" si="953"/>
        <v>0</v>
      </c>
      <c r="BC1808" s="102">
        <f t="shared" si="954"/>
        <v>0</v>
      </c>
      <c r="BD1808" s="102">
        <f t="shared" si="955"/>
        <v>0</v>
      </c>
      <c r="BE1808" s="413" t="s">
        <v>69</v>
      </c>
    </row>
    <row r="1809" spans="1:57" s="65" customFormat="1" ht="12" customHeight="1" x14ac:dyDescent="0.2">
      <c r="A1809" s="43">
        <v>1794</v>
      </c>
      <c r="B1809" s="166"/>
      <c r="C1809" s="166"/>
      <c r="D1809" s="166"/>
      <c r="E1809" s="162"/>
      <c r="F1809" s="166"/>
      <c r="G1809" s="162"/>
      <c r="H1809" s="162"/>
      <c r="I1809" s="189">
        <f t="shared" ref="I1809:I1872" si="966">E1809*G1809</f>
        <v>0</v>
      </c>
      <c r="J1809" s="195"/>
      <c r="K1809" s="162"/>
      <c r="L1809" s="168"/>
      <c r="M1809" s="75">
        <f>_xlfn.XLOOKUP(L1809,list_vat[Страна],list_vat[Ставка НДС %],0,0)</f>
        <v>0</v>
      </c>
      <c r="N1809" s="162">
        <f t="shared" ref="N1809:N1872" si="967">IFERROR(IF(L1809="Китай",K1809,K1809/(1+M1809)),0)</f>
        <v>0</v>
      </c>
      <c r="O1809" s="169"/>
      <c r="P1809" s="74">
        <f t="shared" si="956"/>
        <v>0</v>
      </c>
      <c r="Q1809" s="162"/>
      <c r="R1809" s="162" t="str">
        <f t="shared" ref="R1809:R1872" si="968">IF(ISBLANK(Q1809),"введи курс",P1809/Q1809)</f>
        <v>введи курс</v>
      </c>
      <c r="S1809" s="196">
        <f t="shared" ref="S1809:S1872" si="969">IF(AND(ISNUMBER(E1809),ISNUMBER(Q1809)),E1809*R1809,0)</f>
        <v>0</v>
      </c>
      <c r="T1809" s="192">
        <f t="shared" ref="T1809:T1872" si="970">$BC1809*V$11</f>
        <v>0</v>
      </c>
      <c r="U1809" s="76">
        <f t="shared" ref="U1809:U1872" si="971">$BC1809*W$11</f>
        <v>0</v>
      </c>
      <c r="V1809" s="123">
        <f t="shared" ref="V1809:V1872" si="972">+SUM(T1809:U1809)</f>
        <v>0</v>
      </c>
      <c r="W1809" s="191"/>
      <c r="X1809" s="170"/>
      <c r="Y1809" s="74">
        <f t="shared" si="957"/>
        <v>0</v>
      </c>
      <c r="Z1809" s="188"/>
      <c r="AA1809" s="130">
        <f t="shared" ref="AA1809:AA1872" si="973">IFERROR(AB1809/E1809,0)</f>
        <v>0</v>
      </c>
      <c r="AB1809" s="74">
        <f t="shared" ref="AB1809:AB1872" si="974">ROUND(SUM(S1809,V1809,Y1809:Z1809,BA1809:BB1809),2)</f>
        <v>0</v>
      </c>
      <c r="AC1809" s="356"/>
      <c r="AD1809" s="130" cm="1">
        <f t="array" ref="AD1809">IFERROR(ROUND((_xlfn.IFS(offer_sale_type="поставка",AB1809,offer_sale_type="транзит",S1809)*(1+AC1809))/E1809,2),0)</f>
        <v>0</v>
      </c>
      <c r="AE1809" s="74">
        <f t="shared" ref="AE1809:AE1872" si="975">AD1809*E1809</f>
        <v>0</v>
      </c>
      <c r="AF1809" s="123" cm="1">
        <f t="array" ref="AF1809">IFERROR(ROUND(_xlfn.IFS(offer_sale_type="поставка",AB1809,offer_sale_type="транзит",S1809)*AC1809,2),0)</f>
        <v>0</v>
      </c>
      <c r="AG1809" s="130">
        <f t="shared" si="958"/>
        <v>0</v>
      </c>
      <c r="AH1809" s="74">
        <f t="shared" si="959"/>
        <v>0</v>
      </c>
      <c r="AI1809" s="123">
        <f t="shared" si="960"/>
        <v>0</v>
      </c>
      <c r="AJ1809" s="118">
        <f t="shared" ref="AJ1809:AJ1872" si="976">IFERROR(ROUND(SUM(AB1809,AF1809:AI1809)/E1809,2),0)</f>
        <v>0</v>
      </c>
      <c r="AK1809" s="74">
        <f t="shared" ref="AK1809:AK1872" si="977">AJ1809*E1809</f>
        <v>0</v>
      </c>
      <c r="AL1809" s="174">
        <f t="shared" ref="AL1809:AL1872" si="978">ROUND(IFERROR(AM1809*E1809,0),2)</f>
        <v>0</v>
      </c>
      <c r="AM1809" s="175">
        <f t="shared" si="961"/>
        <v>0</v>
      </c>
      <c r="AN1809" s="130">
        <f t="shared" ref="AN1809:AN1872" si="979">AL1809-AK1809</f>
        <v>0</v>
      </c>
      <c r="AO1809" s="74">
        <f t="shared" si="962"/>
        <v>0</v>
      </c>
      <c r="AP1809" s="123">
        <f t="shared" ref="AP1809:AP1872" si="980">AN1809-AO1809</f>
        <v>0</v>
      </c>
      <c r="AQ1809" s="118">
        <f t="shared" si="963"/>
        <v>0</v>
      </c>
      <c r="AR1809" s="82" t="str">
        <f t="shared" ref="AR1809:AR1872" si="981">HYPERLINK("https://www.alta.ru/tnved/code/")&amp;W1809&amp;"/"</f>
        <v>https://www.alta.ru/tnved/code//</v>
      </c>
      <c r="AS1809" s="157"/>
      <c r="AT1809" s="162"/>
      <c r="AU1809" s="74">
        <f t="shared" si="964"/>
        <v>0</v>
      </c>
      <c r="AV1809" s="157"/>
      <c r="AW1809" s="75">
        <f>_xlfn.IFNA(VLOOKUP(L1809,list_vat[],3,FALSE),0)</f>
        <v>0</v>
      </c>
      <c r="AX1809" s="74">
        <f t="shared" ref="AX1809:AX1872" si="982">IFERROR(ROUND(S1809*(1+AW1809)/E1809,2),0)</f>
        <v>0</v>
      </c>
      <c r="AY1809" s="74">
        <f t="shared" ref="AY1809:AY1872" si="983">E1809*AX1809</f>
        <v>0</v>
      </c>
      <c r="AZ1809" s="130">
        <f t="shared" ref="AZ1809:AZ1872" si="984">S1809*(1+M1809)</f>
        <v>0</v>
      </c>
      <c r="BA1809" s="74">
        <f t="shared" si="965"/>
        <v>0</v>
      </c>
      <c r="BB1809" s="193">
        <f t="shared" ref="BB1809:BB1872" si="985">credit_sales_interest*BD1809</f>
        <v>0</v>
      </c>
      <c r="BC1809" s="102">
        <f t="shared" ref="BC1809:BC1872" si="986">IFERROR(IF($I$13&gt;0,$I1809/$I$13,$S1809/$S$13),0)</f>
        <v>0</v>
      </c>
      <c r="BD1809" s="102">
        <f t="shared" ref="BD1809:BD1872" si="987">IFERROR($S1809/$S$13,0)</f>
        <v>0</v>
      </c>
      <c r="BE1809" s="413" t="s">
        <v>69</v>
      </c>
    </row>
    <row r="1810" spans="1:57" s="65" customFormat="1" ht="12" customHeight="1" x14ac:dyDescent="0.2">
      <c r="A1810" s="43">
        <v>1795</v>
      </c>
      <c r="B1810" s="166"/>
      <c r="C1810" s="166"/>
      <c r="D1810" s="166"/>
      <c r="E1810" s="162"/>
      <c r="F1810" s="166"/>
      <c r="G1810" s="162"/>
      <c r="H1810" s="162"/>
      <c r="I1810" s="189">
        <f t="shared" si="966"/>
        <v>0</v>
      </c>
      <c r="J1810" s="195"/>
      <c r="K1810" s="162"/>
      <c r="L1810" s="168"/>
      <c r="M1810" s="75">
        <f>_xlfn.XLOOKUP(L1810,list_vat[Страна],list_vat[Ставка НДС %],0,0)</f>
        <v>0</v>
      </c>
      <c r="N1810" s="162">
        <f t="shared" si="967"/>
        <v>0</v>
      </c>
      <c r="O1810" s="169"/>
      <c r="P1810" s="74">
        <f t="shared" ref="P1810:P1873" si="988">N1810*(1-O1810)</f>
        <v>0</v>
      </c>
      <c r="Q1810" s="162"/>
      <c r="R1810" s="162" t="str">
        <f t="shared" si="968"/>
        <v>введи курс</v>
      </c>
      <c r="S1810" s="196">
        <f t="shared" si="969"/>
        <v>0</v>
      </c>
      <c r="T1810" s="192">
        <f t="shared" si="970"/>
        <v>0</v>
      </c>
      <c r="U1810" s="76">
        <f t="shared" si="971"/>
        <v>0</v>
      </c>
      <c r="V1810" s="123">
        <f t="shared" si="972"/>
        <v>0</v>
      </c>
      <c r="W1810" s="191"/>
      <c r="X1810" s="170"/>
      <c r="Y1810" s="74">
        <f t="shared" si="957"/>
        <v>0</v>
      </c>
      <c r="Z1810" s="188"/>
      <c r="AA1810" s="130">
        <f t="shared" si="973"/>
        <v>0</v>
      </c>
      <c r="AB1810" s="74">
        <f t="shared" si="974"/>
        <v>0</v>
      </c>
      <c r="AC1810" s="356"/>
      <c r="AD1810" s="130" cm="1">
        <f t="array" ref="AD1810">IFERROR(ROUND((_xlfn.IFS(offer_sale_type="поставка",AB1810,offer_sale_type="транзит",S1810)*(1+AC1810))/E1810,2),0)</f>
        <v>0</v>
      </c>
      <c r="AE1810" s="74">
        <f t="shared" si="975"/>
        <v>0</v>
      </c>
      <c r="AF1810" s="123" cm="1">
        <f t="array" ref="AF1810">IFERROR(ROUND(_xlfn.IFS(offer_sale_type="поставка",AB1810,offer_sale_type="транзит",S1810)*AC1810,2),0)</f>
        <v>0</v>
      </c>
      <c r="AG1810" s="130">
        <f t="shared" si="958"/>
        <v>0</v>
      </c>
      <c r="AH1810" s="74">
        <f t="shared" si="959"/>
        <v>0</v>
      </c>
      <c r="AI1810" s="123">
        <f t="shared" si="960"/>
        <v>0</v>
      </c>
      <c r="AJ1810" s="118">
        <f t="shared" si="976"/>
        <v>0</v>
      </c>
      <c r="AK1810" s="74">
        <f t="shared" si="977"/>
        <v>0</v>
      </c>
      <c r="AL1810" s="174">
        <f t="shared" si="978"/>
        <v>0</v>
      </c>
      <c r="AM1810" s="175">
        <f t="shared" si="961"/>
        <v>0</v>
      </c>
      <c r="AN1810" s="130">
        <f t="shared" si="979"/>
        <v>0</v>
      </c>
      <c r="AO1810" s="74">
        <f t="shared" si="962"/>
        <v>0</v>
      </c>
      <c r="AP1810" s="123">
        <f t="shared" si="980"/>
        <v>0</v>
      </c>
      <c r="AQ1810" s="118">
        <f t="shared" si="963"/>
        <v>0</v>
      </c>
      <c r="AR1810" s="82" t="str">
        <f t="shared" si="981"/>
        <v>https://www.alta.ru/tnved/code//</v>
      </c>
      <c r="AS1810" s="157"/>
      <c r="AT1810" s="162"/>
      <c r="AU1810" s="74">
        <f t="shared" si="964"/>
        <v>0</v>
      </c>
      <c r="AV1810" s="157"/>
      <c r="AW1810" s="75">
        <f>_xlfn.IFNA(VLOOKUP(L1810,list_vat[],3,FALSE),0)</f>
        <v>0</v>
      </c>
      <c r="AX1810" s="74">
        <f t="shared" si="982"/>
        <v>0</v>
      </c>
      <c r="AY1810" s="74">
        <f t="shared" si="983"/>
        <v>0</v>
      </c>
      <c r="AZ1810" s="130">
        <f t="shared" si="984"/>
        <v>0</v>
      </c>
      <c r="BA1810" s="74">
        <f t="shared" si="965"/>
        <v>0</v>
      </c>
      <c r="BB1810" s="193">
        <f t="shared" si="985"/>
        <v>0</v>
      </c>
      <c r="BC1810" s="102">
        <f t="shared" si="986"/>
        <v>0</v>
      </c>
      <c r="BD1810" s="102">
        <f t="shared" si="987"/>
        <v>0</v>
      </c>
      <c r="BE1810" s="413" t="s">
        <v>69</v>
      </c>
    </row>
    <row r="1811" spans="1:57" s="65" customFormat="1" ht="12" customHeight="1" x14ac:dyDescent="0.2">
      <c r="A1811" s="43">
        <v>1796</v>
      </c>
      <c r="B1811" s="166"/>
      <c r="C1811" s="166"/>
      <c r="D1811" s="166"/>
      <c r="E1811" s="162"/>
      <c r="F1811" s="166"/>
      <c r="G1811" s="162"/>
      <c r="H1811" s="162"/>
      <c r="I1811" s="189">
        <f t="shared" si="966"/>
        <v>0</v>
      </c>
      <c r="J1811" s="195"/>
      <c r="K1811" s="162"/>
      <c r="L1811" s="168"/>
      <c r="M1811" s="75">
        <f>_xlfn.XLOOKUP(L1811,list_vat[Страна],list_vat[Ставка НДС %],0,0)</f>
        <v>0</v>
      </c>
      <c r="N1811" s="162">
        <f t="shared" si="967"/>
        <v>0</v>
      </c>
      <c r="O1811" s="169"/>
      <c r="P1811" s="74">
        <f t="shared" si="988"/>
        <v>0</v>
      </c>
      <c r="Q1811" s="162"/>
      <c r="R1811" s="162" t="str">
        <f t="shared" si="968"/>
        <v>введи курс</v>
      </c>
      <c r="S1811" s="196">
        <f t="shared" si="969"/>
        <v>0</v>
      </c>
      <c r="T1811" s="192">
        <f t="shared" si="970"/>
        <v>0</v>
      </c>
      <c r="U1811" s="76">
        <f t="shared" si="971"/>
        <v>0</v>
      </c>
      <c r="V1811" s="123">
        <f t="shared" si="972"/>
        <v>0</v>
      </c>
      <c r="W1811" s="191"/>
      <c r="X1811" s="170"/>
      <c r="Y1811" s="74">
        <f t="shared" si="957"/>
        <v>0</v>
      </c>
      <c r="Z1811" s="188"/>
      <c r="AA1811" s="130">
        <f t="shared" si="973"/>
        <v>0</v>
      </c>
      <c r="AB1811" s="74">
        <f t="shared" si="974"/>
        <v>0</v>
      </c>
      <c r="AC1811" s="356"/>
      <c r="AD1811" s="130" cm="1">
        <f t="array" ref="AD1811">IFERROR(ROUND((_xlfn.IFS(offer_sale_type="поставка",AB1811,offer_sale_type="транзит",S1811)*(1+AC1811))/E1811,2),0)</f>
        <v>0</v>
      </c>
      <c r="AE1811" s="74">
        <f t="shared" si="975"/>
        <v>0</v>
      </c>
      <c r="AF1811" s="123" cm="1">
        <f t="array" ref="AF1811">IFERROR(ROUND(_xlfn.IFS(offer_sale_type="поставка",AB1811,offer_sale_type="транзит",S1811)*AC1811,2),0)</f>
        <v>0</v>
      </c>
      <c r="AG1811" s="130">
        <f t="shared" si="958"/>
        <v>0</v>
      </c>
      <c r="AH1811" s="74">
        <f t="shared" si="959"/>
        <v>0</v>
      </c>
      <c r="AI1811" s="123">
        <f t="shared" si="960"/>
        <v>0</v>
      </c>
      <c r="AJ1811" s="118">
        <f t="shared" si="976"/>
        <v>0</v>
      </c>
      <c r="AK1811" s="74">
        <f t="shared" si="977"/>
        <v>0</v>
      </c>
      <c r="AL1811" s="174">
        <f t="shared" si="978"/>
        <v>0</v>
      </c>
      <c r="AM1811" s="175">
        <f t="shared" si="961"/>
        <v>0</v>
      </c>
      <c r="AN1811" s="130">
        <f t="shared" si="979"/>
        <v>0</v>
      </c>
      <c r="AO1811" s="74">
        <f t="shared" si="962"/>
        <v>0</v>
      </c>
      <c r="AP1811" s="123">
        <f t="shared" si="980"/>
        <v>0</v>
      </c>
      <c r="AQ1811" s="118">
        <f t="shared" si="963"/>
        <v>0</v>
      </c>
      <c r="AR1811" s="82" t="str">
        <f t="shared" si="981"/>
        <v>https://www.alta.ru/tnved/code//</v>
      </c>
      <c r="AS1811" s="157"/>
      <c r="AT1811" s="162"/>
      <c r="AU1811" s="74">
        <f t="shared" si="964"/>
        <v>0</v>
      </c>
      <c r="AV1811" s="157"/>
      <c r="AW1811" s="75">
        <f>_xlfn.IFNA(VLOOKUP(L1811,list_vat[],3,FALSE),0)</f>
        <v>0</v>
      </c>
      <c r="AX1811" s="74">
        <f t="shared" si="982"/>
        <v>0</v>
      </c>
      <c r="AY1811" s="74">
        <f t="shared" si="983"/>
        <v>0</v>
      </c>
      <c r="AZ1811" s="130">
        <f t="shared" si="984"/>
        <v>0</v>
      </c>
      <c r="BA1811" s="74">
        <f t="shared" si="965"/>
        <v>0</v>
      </c>
      <c r="BB1811" s="193">
        <f t="shared" si="985"/>
        <v>0</v>
      </c>
      <c r="BC1811" s="102">
        <f t="shared" si="986"/>
        <v>0</v>
      </c>
      <c r="BD1811" s="102">
        <f t="shared" si="987"/>
        <v>0</v>
      </c>
      <c r="BE1811" s="413" t="s">
        <v>69</v>
      </c>
    </row>
    <row r="1812" spans="1:57" s="65" customFormat="1" ht="12" customHeight="1" x14ac:dyDescent="0.2">
      <c r="A1812" s="43">
        <v>1797</v>
      </c>
      <c r="B1812" s="166"/>
      <c r="C1812" s="166"/>
      <c r="D1812" s="166"/>
      <c r="E1812" s="162"/>
      <c r="F1812" s="166"/>
      <c r="G1812" s="162"/>
      <c r="H1812" s="162"/>
      <c r="I1812" s="189">
        <f t="shared" si="966"/>
        <v>0</v>
      </c>
      <c r="J1812" s="195"/>
      <c r="K1812" s="162"/>
      <c r="L1812" s="168"/>
      <c r="M1812" s="75">
        <f>_xlfn.XLOOKUP(L1812,list_vat[Страна],list_vat[Ставка НДС %],0,0)</f>
        <v>0</v>
      </c>
      <c r="N1812" s="162">
        <f t="shared" si="967"/>
        <v>0</v>
      </c>
      <c r="O1812" s="169"/>
      <c r="P1812" s="74">
        <f t="shared" si="988"/>
        <v>0</v>
      </c>
      <c r="Q1812" s="162"/>
      <c r="R1812" s="162" t="str">
        <f t="shared" si="968"/>
        <v>введи курс</v>
      </c>
      <c r="S1812" s="196">
        <f t="shared" si="969"/>
        <v>0</v>
      </c>
      <c r="T1812" s="192">
        <f t="shared" si="970"/>
        <v>0</v>
      </c>
      <c r="U1812" s="76">
        <f t="shared" si="971"/>
        <v>0</v>
      </c>
      <c r="V1812" s="123">
        <f t="shared" si="972"/>
        <v>0</v>
      </c>
      <c r="W1812" s="191"/>
      <c r="X1812" s="170"/>
      <c r="Y1812" s="74">
        <f t="shared" si="957"/>
        <v>0</v>
      </c>
      <c r="Z1812" s="188"/>
      <c r="AA1812" s="130">
        <f t="shared" si="973"/>
        <v>0</v>
      </c>
      <c r="AB1812" s="74">
        <f t="shared" si="974"/>
        <v>0</v>
      </c>
      <c r="AC1812" s="356"/>
      <c r="AD1812" s="130" cm="1">
        <f t="array" ref="AD1812">IFERROR(ROUND((_xlfn.IFS(offer_sale_type="поставка",AB1812,offer_sale_type="транзит",S1812)*(1+AC1812))/E1812,2),0)</f>
        <v>0</v>
      </c>
      <c r="AE1812" s="74">
        <f t="shared" si="975"/>
        <v>0</v>
      </c>
      <c r="AF1812" s="123" cm="1">
        <f t="array" ref="AF1812">IFERROR(ROUND(_xlfn.IFS(offer_sale_type="поставка",AB1812,offer_sale_type="транзит",S1812)*AC1812,2),0)</f>
        <v>0</v>
      </c>
      <c r="AG1812" s="130">
        <f t="shared" si="958"/>
        <v>0</v>
      </c>
      <c r="AH1812" s="74">
        <f t="shared" si="959"/>
        <v>0</v>
      </c>
      <c r="AI1812" s="123">
        <f t="shared" si="960"/>
        <v>0</v>
      </c>
      <c r="AJ1812" s="118">
        <f t="shared" si="976"/>
        <v>0</v>
      </c>
      <c r="AK1812" s="74">
        <f t="shared" si="977"/>
        <v>0</v>
      </c>
      <c r="AL1812" s="174">
        <f t="shared" si="978"/>
        <v>0</v>
      </c>
      <c r="AM1812" s="175">
        <f t="shared" si="961"/>
        <v>0</v>
      </c>
      <c r="AN1812" s="130">
        <f t="shared" si="979"/>
        <v>0</v>
      </c>
      <c r="AO1812" s="74">
        <f t="shared" si="962"/>
        <v>0</v>
      </c>
      <c r="AP1812" s="123">
        <f t="shared" si="980"/>
        <v>0</v>
      </c>
      <c r="AQ1812" s="118">
        <f t="shared" si="963"/>
        <v>0</v>
      </c>
      <c r="AR1812" s="82" t="str">
        <f t="shared" si="981"/>
        <v>https://www.alta.ru/tnved/code//</v>
      </c>
      <c r="AS1812" s="157"/>
      <c r="AT1812" s="162"/>
      <c r="AU1812" s="74">
        <f t="shared" si="964"/>
        <v>0</v>
      </c>
      <c r="AV1812" s="157"/>
      <c r="AW1812" s="75">
        <f>_xlfn.IFNA(VLOOKUP(L1812,list_vat[],3,FALSE),0)</f>
        <v>0</v>
      </c>
      <c r="AX1812" s="74">
        <f t="shared" si="982"/>
        <v>0</v>
      </c>
      <c r="AY1812" s="74">
        <f t="shared" si="983"/>
        <v>0</v>
      </c>
      <c r="AZ1812" s="130">
        <f t="shared" si="984"/>
        <v>0</v>
      </c>
      <c r="BA1812" s="74">
        <f t="shared" si="965"/>
        <v>0</v>
      </c>
      <c r="BB1812" s="193">
        <f t="shared" si="985"/>
        <v>0</v>
      </c>
      <c r="BC1812" s="102">
        <f t="shared" si="986"/>
        <v>0</v>
      </c>
      <c r="BD1812" s="102">
        <f t="shared" si="987"/>
        <v>0</v>
      </c>
      <c r="BE1812" s="413" t="s">
        <v>69</v>
      </c>
    </row>
    <row r="1813" spans="1:57" s="65" customFormat="1" ht="12" customHeight="1" x14ac:dyDescent="0.2">
      <c r="A1813" s="43">
        <v>1798</v>
      </c>
      <c r="B1813" s="166"/>
      <c r="C1813" s="166"/>
      <c r="D1813" s="166"/>
      <c r="E1813" s="162"/>
      <c r="F1813" s="166"/>
      <c r="G1813" s="162"/>
      <c r="H1813" s="162"/>
      <c r="I1813" s="189">
        <f t="shared" si="966"/>
        <v>0</v>
      </c>
      <c r="J1813" s="195"/>
      <c r="K1813" s="162"/>
      <c r="L1813" s="168"/>
      <c r="M1813" s="75">
        <f>_xlfn.XLOOKUP(L1813,list_vat[Страна],list_vat[Ставка НДС %],0,0)</f>
        <v>0</v>
      </c>
      <c r="N1813" s="162">
        <f t="shared" si="967"/>
        <v>0</v>
      </c>
      <c r="O1813" s="169"/>
      <c r="P1813" s="74">
        <f t="shared" si="988"/>
        <v>0</v>
      </c>
      <c r="Q1813" s="162"/>
      <c r="R1813" s="162" t="str">
        <f t="shared" si="968"/>
        <v>введи курс</v>
      </c>
      <c r="S1813" s="196">
        <f t="shared" si="969"/>
        <v>0</v>
      </c>
      <c r="T1813" s="192">
        <f t="shared" si="970"/>
        <v>0</v>
      </c>
      <c r="U1813" s="76">
        <f t="shared" si="971"/>
        <v>0</v>
      </c>
      <c r="V1813" s="123">
        <f t="shared" si="972"/>
        <v>0</v>
      </c>
      <c r="W1813" s="191"/>
      <c r="X1813" s="170"/>
      <c r="Y1813" s="74">
        <f t="shared" si="957"/>
        <v>0</v>
      </c>
      <c r="Z1813" s="188"/>
      <c r="AA1813" s="130">
        <f t="shared" si="973"/>
        <v>0</v>
      </c>
      <c r="AB1813" s="74">
        <f t="shared" si="974"/>
        <v>0</v>
      </c>
      <c r="AC1813" s="356"/>
      <c r="AD1813" s="130" cm="1">
        <f t="array" ref="AD1813">IFERROR(ROUND((_xlfn.IFS(offer_sale_type="поставка",AB1813,offer_sale_type="транзит",S1813)*(1+AC1813))/E1813,2),0)</f>
        <v>0</v>
      </c>
      <c r="AE1813" s="74">
        <f t="shared" si="975"/>
        <v>0</v>
      </c>
      <c r="AF1813" s="123" cm="1">
        <f t="array" ref="AF1813">IFERROR(ROUND(_xlfn.IFS(offer_sale_type="поставка",AB1813,offer_sale_type="транзит",S1813)*AC1813,2),0)</f>
        <v>0</v>
      </c>
      <c r="AG1813" s="130">
        <f t="shared" si="958"/>
        <v>0</v>
      </c>
      <c r="AH1813" s="74">
        <f t="shared" si="959"/>
        <v>0</v>
      </c>
      <c r="AI1813" s="123">
        <f t="shared" si="960"/>
        <v>0</v>
      </c>
      <c r="AJ1813" s="118">
        <f t="shared" si="976"/>
        <v>0</v>
      </c>
      <c r="AK1813" s="74">
        <f t="shared" si="977"/>
        <v>0</v>
      </c>
      <c r="AL1813" s="174">
        <f t="shared" si="978"/>
        <v>0</v>
      </c>
      <c r="AM1813" s="175">
        <f t="shared" si="961"/>
        <v>0</v>
      </c>
      <c r="AN1813" s="130">
        <f t="shared" si="979"/>
        <v>0</v>
      </c>
      <c r="AO1813" s="74">
        <f t="shared" si="962"/>
        <v>0</v>
      </c>
      <c r="AP1813" s="123">
        <f t="shared" si="980"/>
        <v>0</v>
      </c>
      <c r="AQ1813" s="118">
        <f t="shared" si="963"/>
        <v>0</v>
      </c>
      <c r="AR1813" s="82" t="str">
        <f t="shared" si="981"/>
        <v>https://www.alta.ru/tnved/code//</v>
      </c>
      <c r="AS1813" s="157"/>
      <c r="AT1813" s="162"/>
      <c r="AU1813" s="74">
        <f t="shared" si="964"/>
        <v>0</v>
      </c>
      <c r="AV1813" s="157"/>
      <c r="AW1813" s="75">
        <f>_xlfn.IFNA(VLOOKUP(L1813,list_vat[],3,FALSE),0)</f>
        <v>0</v>
      </c>
      <c r="AX1813" s="74">
        <f t="shared" si="982"/>
        <v>0</v>
      </c>
      <c r="AY1813" s="74">
        <f t="shared" si="983"/>
        <v>0</v>
      </c>
      <c r="AZ1813" s="130">
        <f t="shared" si="984"/>
        <v>0</v>
      </c>
      <c r="BA1813" s="74">
        <f t="shared" si="965"/>
        <v>0</v>
      </c>
      <c r="BB1813" s="193">
        <f t="shared" si="985"/>
        <v>0</v>
      </c>
      <c r="BC1813" s="102">
        <f t="shared" si="986"/>
        <v>0</v>
      </c>
      <c r="BD1813" s="102">
        <f t="shared" si="987"/>
        <v>0</v>
      </c>
      <c r="BE1813" s="413" t="s">
        <v>69</v>
      </c>
    </row>
    <row r="1814" spans="1:57" s="65" customFormat="1" ht="12" customHeight="1" x14ac:dyDescent="0.2">
      <c r="A1814" s="43">
        <v>1799</v>
      </c>
      <c r="B1814" s="166"/>
      <c r="C1814" s="166"/>
      <c r="D1814" s="166"/>
      <c r="E1814" s="162"/>
      <c r="F1814" s="166"/>
      <c r="G1814" s="162"/>
      <c r="H1814" s="162"/>
      <c r="I1814" s="189">
        <f t="shared" si="966"/>
        <v>0</v>
      </c>
      <c r="J1814" s="195"/>
      <c r="K1814" s="162"/>
      <c r="L1814" s="168"/>
      <c r="M1814" s="75">
        <f>_xlfn.XLOOKUP(L1814,list_vat[Страна],list_vat[Ставка НДС %],0,0)</f>
        <v>0</v>
      </c>
      <c r="N1814" s="162">
        <f t="shared" si="967"/>
        <v>0</v>
      </c>
      <c r="O1814" s="169"/>
      <c r="P1814" s="74">
        <f t="shared" si="988"/>
        <v>0</v>
      </c>
      <c r="Q1814" s="162"/>
      <c r="R1814" s="162" t="str">
        <f t="shared" si="968"/>
        <v>введи курс</v>
      </c>
      <c r="S1814" s="196">
        <f t="shared" si="969"/>
        <v>0</v>
      </c>
      <c r="T1814" s="192">
        <f t="shared" si="970"/>
        <v>0</v>
      </c>
      <c r="U1814" s="76">
        <f t="shared" si="971"/>
        <v>0</v>
      </c>
      <c r="V1814" s="123">
        <f t="shared" si="972"/>
        <v>0</v>
      </c>
      <c r="W1814" s="191"/>
      <c r="X1814" s="170"/>
      <c r="Y1814" s="74">
        <f t="shared" si="957"/>
        <v>0</v>
      </c>
      <c r="Z1814" s="188"/>
      <c r="AA1814" s="130">
        <f t="shared" si="973"/>
        <v>0</v>
      </c>
      <c r="AB1814" s="74">
        <f t="shared" si="974"/>
        <v>0</v>
      </c>
      <c r="AC1814" s="356"/>
      <c r="AD1814" s="130" cm="1">
        <f t="array" ref="AD1814">IFERROR(ROUND((_xlfn.IFS(offer_sale_type="поставка",AB1814,offer_sale_type="транзит",S1814)*(1+AC1814))/E1814,2),0)</f>
        <v>0</v>
      </c>
      <c r="AE1814" s="74">
        <f t="shared" si="975"/>
        <v>0</v>
      </c>
      <c r="AF1814" s="123" cm="1">
        <f t="array" ref="AF1814">IFERROR(ROUND(_xlfn.IFS(offer_sale_type="поставка",AB1814,offer_sale_type="транзит",S1814)*AC1814,2),0)</f>
        <v>0</v>
      </c>
      <c r="AG1814" s="130">
        <f t="shared" si="958"/>
        <v>0</v>
      </c>
      <c r="AH1814" s="74">
        <f t="shared" si="959"/>
        <v>0</v>
      </c>
      <c r="AI1814" s="123">
        <f t="shared" si="960"/>
        <v>0</v>
      </c>
      <c r="AJ1814" s="118">
        <f t="shared" si="976"/>
        <v>0</v>
      </c>
      <c r="AK1814" s="74">
        <f t="shared" si="977"/>
        <v>0</v>
      </c>
      <c r="AL1814" s="174">
        <f t="shared" si="978"/>
        <v>0</v>
      </c>
      <c r="AM1814" s="175">
        <f t="shared" si="961"/>
        <v>0</v>
      </c>
      <c r="AN1814" s="130">
        <f t="shared" si="979"/>
        <v>0</v>
      </c>
      <c r="AO1814" s="74">
        <f t="shared" si="962"/>
        <v>0</v>
      </c>
      <c r="AP1814" s="123">
        <f t="shared" si="980"/>
        <v>0</v>
      </c>
      <c r="AQ1814" s="118">
        <f t="shared" si="963"/>
        <v>0</v>
      </c>
      <c r="AR1814" s="82" t="str">
        <f t="shared" si="981"/>
        <v>https://www.alta.ru/tnved/code//</v>
      </c>
      <c r="AS1814" s="157"/>
      <c r="AT1814" s="162"/>
      <c r="AU1814" s="74">
        <f t="shared" si="964"/>
        <v>0</v>
      </c>
      <c r="AV1814" s="157"/>
      <c r="AW1814" s="75">
        <f>_xlfn.IFNA(VLOOKUP(L1814,list_vat[],3,FALSE),0)</f>
        <v>0</v>
      </c>
      <c r="AX1814" s="74">
        <f t="shared" si="982"/>
        <v>0</v>
      </c>
      <c r="AY1814" s="74">
        <f t="shared" si="983"/>
        <v>0</v>
      </c>
      <c r="AZ1814" s="130">
        <f t="shared" si="984"/>
        <v>0</v>
      </c>
      <c r="BA1814" s="74">
        <f t="shared" si="965"/>
        <v>0</v>
      </c>
      <c r="BB1814" s="193">
        <f t="shared" si="985"/>
        <v>0</v>
      </c>
      <c r="BC1814" s="102">
        <f t="shared" si="986"/>
        <v>0</v>
      </c>
      <c r="BD1814" s="102">
        <f t="shared" si="987"/>
        <v>0</v>
      </c>
      <c r="BE1814" s="413" t="s">
        <v>69</v>
      </c>
    </row>
    <row r="1815" spans="1:57" s="65" customFormat="1" ht="12" customHeight="1" x14ac:dyDescent="0.2">
      <c r="A1815" s="43">
        <v>1800</v>
      </c>
      <c r="B1815" s="166"/>
      <c r="C1815" s="166"/>
      <c r="D1815" s="166"/>
      <c r="E1815" s="162"/>
      <c r="F1815" s="166"/>
      <c r="G1815" s="162"/>
      <c r="H1815" s="162"/>
      <c r="I1815" s="189">
        <f t="shared" si="966"/>
        <v>0</v>
      </c>
      <c r="J1815" s="195"/>
      <c r="K1815" s="162"/>
      <c r="L1815" s="168"/>
      <c r="M1815" s="75">
        <f>_xlfn.XLOOKUP(L1815,list_vat[Страна],list_vat[Ставка НДС %],0,0)</f>
        <v>0</v>
      </c>
      <c r="N1815" s="162">
        <f t="shared" si="967"/>
        <v>0</v>
      </c>
      <c r="O1815" s="169"/>
      <c r="P1815" s="74">
        <f t="shared" si="988"/>
        <v>0</v>
      </c>
      <c r="Q1815" s="162"/>
      <c r="R1815" s="162" t="str">
        <f t="shared" si="968"/>
        <v>введи курс</v>
      </c>
      <c r="S1815" s="196">
        <f t="shared" si="969"/>
        <v>0</v>
      </c>
      <c r="T1815" s="192">
        <f t="shared" si="970"/>
        <v>0</v>
      </c>
      <c r="U1815" s="76">
        <f t="shared" si="971"/>
        <v>0</v>
      </c>
      <c r="V1815" s="123">
        <f t="shared" si="972"/>
        <v>0</v>
      </c>
      <c r="W1815" s="191"/>
      <c r="X1815" s="170"/>
      <c r="Y1815" s="74">
        <f t="shared" si="957"/>
        <v>0</v>
      </c>
      <c r="Z1815" s="188"/>
      <c r="AA1815" s="130">
        <f t="shared" si="973"/>
        <v>0</v>
      </c>
      <c r="AB1815" s="74">
        <f t="shared" si="974"/>
        <v>0</v>
      </c>
      <c r="AC1815" s="356"/>
      <c r="AD1815" s="130" cm="1">
        <f t="array" ref="AD1815">IFERROR(ROUND((_xlfn.IFS(offer_sale_type="поставка",AB1815,offer_sale_type="транзит",S1815)*(1+AC1815))/E1815,2),0)</f>
        <v>0</v>
      </c>
      <c r="AE1815" s="74">
        <f t="shared" si="975"/>
        <v>0</v>
      </c>
      <c r="AF1815" s="123" cm="1">
        <f t="array" ref="AF1815">IFERROR(ROUND(_xlfn.IFS(offer_sale_type="поставка",AB1815,offer_sale_type="транзит",S1815)*AC1815,2),0)</f>
        <v>0</v>
      </c>
      <c r="AG1815" s="130">
        <f t="shared" si="958"/>
        <v>0</v>
      </c>
      <c r="AH1815" s="74">
        <f t="shared" si="959"/>
        <v>0</v>
      </c>
      <c r="AI1815" s="123">
        <f t="shared" si="960"/>
        <v>0</v>
      </c>
      <c r="AJ1815" s="118">
        <f t="shared" si="976"/>
        <v>0</v>
      </c>
      <c r="AK1815" s="74">
        <f t="shared" si="977"/>
        <v>0</v>
      </c>
      <c r="AL1815" s="174">
        <f t="shared" si="978"/>
        <v>0</v>
      </c>
      <c r="AM1815" s="175">
        <f t="shared" si="961"/>
        <v>0</v>
      </c>
      <c r="AN1815" s="130">
        <f t="shared" si="979"/>
        <v>0</v>
      </c>
      <c r="AO1815" s="74">
        <f t="shared" si="962"/>
        <v>0</v>
      </c>
      <c r="AP1815" s="123">
        <f t="shared" si="980"/>
        <v>0</v>
      </c>
      <c r="AQ1815" s="118">
        <f t="shared" si="963"/>
        <v>0</v>
      </c>
      <c r="AR1815" s="82" t="str">
        <f t="shared" si="981"/>
        <v>https://www.alta.ru/tnved/code//</v>
      </c>
      <c r="AS1815" s="157"/>
      <c r="AT1815" s="162"/>
      <c r="AU1815" s="74">
        <f t="shared" si="964"/>
        <v>0</v>
      </c>
      <c r="AV1815" s="157"/>
      <c r="AW1815" s="75">
        <f>_xlfn.IFNA(VLOOKUP(L1815,list_vat[],3,FALSE),0)</f>
        <v>0</v>
      </c>
      <c r="AX1815" s="74">
        <f t="shared" si="982"/>
        <v>0</v>
      </c>
      <c r="AY1815" s="74">
        <f t="shared" si="983"/>
        <v>0</v>
      </c>
      <c r="AZ1815" s="130">
        <f t="shared" si="984"/>
        <v>0</v>
      </c>
      <c r="BA1815" s="74">
        <f t="shared" si="965"/>
        <v>0</v>
      </c>
      <c r="BB1815" s="193">
        <f t="shared" si="985"/>
        <v>0</v>
      </c>
      <c r="BC1815" s="102">
        <f t="shared" si="986"/>
        <v>0</v>
      </c>
      <c r="BD1815" s="102">
        <f t="shared" si="987"/>
        <v>0</v>
      </c>
      <c r="BE1815" s="413" t="s">
        <v>69</v>
      </c>
    </row>
    <row r="1816" spans="1:57" s="65" customFormat="1" ht="12" customHeight="1" x14ac:dyDescent="0.2">
      <c r="A1816" s="43">
        <v>1801</v>
      </c>
      <c r="B1816" s="166"/>
      <c r="C1816" s="166"/>
      <c r="D1816" s="166"/>
      <c r="E1816" s="162"/>
      <c r="F1816" s="166"/>
      <c r="G1816" s="162"/>
      <c r="H1816" s="162"/>
      <c r="I1816" s="189">
        <f t="shared" si="966"/>
        <v>0</v>
      </c>
      <c r="J1816" s="195"/>
      <c r="K1816" s="162"/>
      <c r="L1816" s="168"/>
      <c r="M1816" s="75">
        <f>_xlfn.XLOOKUP(L1816,list_vat[Страна],list_vat[Ставка НДС %],0,0)</f>
        <v>0</v>
      </c>
      <c r="N1816" s="162">
        <f t="shared" si="967"/>
        <v>0</v>
      </c>
      <c r="O1816" s="169"/>
      <c r="P1816" s="74">
        <f t="shared" si="988"/>
        <v>0</v>
      </c>
      <c r="Q1816" s="162"/>
      <c r="R1816" s="162" t="str">
        <f t="shared" si="968"/>
        <v>введи курс</v>
      </c>
      <c r="S1816" s="196">
        <f t="shared" si="969"/>
        <v>0</v>
      </c>
      <c r="T1816" s="192">
        <f t="shared" si="970"/>
        <v>0</v>
      </c>
      <c r="U1816" s="76">
        <f t="shared" si="971"/>
        <v>0</v>
      </c>
      <c r="V1816" s="123">
        <f t="shared" si="972"/>
        <v>0</v>
      </c>
      <c r="W1816" s="191"/>
      <c r="X1816" s="170"/>
      <c r="Y1816" s="74">
        <f t="shared" si="957"/>
        <v>0</v>
      </c>
      <c r="Z1816" s="188"/>
      <c r="AA1816" s="130">
        <f t="shared" si="973"/>
        <v>0</v>
      </c>
      <c r="AB1816" s="74">
        <f t="shared" si="974"/>
        <v>0</v>
      </c>
      <c r="AC1816" s="356"/>
      <c r="AD1816" s="130" cm="1">
        <f t="array" ref="AD1816">IFERROR(ROUND((_xlfn.IFS(offer_sale_type="поставка",AB1816,offer_sale_type="транзит",S1816)*(1+AC1816))/E1816,2),0)</f>
        <v>0</v>
      </c>
      <c r="AE1816" s="74">
        <f t="shared" si="975"/>
        <v>0</v>
      </c>
      <c r="AF1816" s="123" cm="1">
        <f t="array" ref="AF1816">IFERROR(ROUND(_xlfn.IFS(offer_sale_type="поставка",AB1816,offer_sale_type="транзит",S1816)*AC1816,2),0)</f>
        <v>0</v>
      </c>
      <c r="AG1816" s="130">
        <f t="shared" si="958"/>
        <v>0</v>
      </c>
      <c r="AH1816" s="74">
        <f t="shared" si="959"/>
        <v>0</v>
      </c>
      <c r="AI1816" s="123">
        <f t="shared" si="960"/>
        <v>0</v>
      </c>
      <c r="AJ1816" s="118">
        <f t="shared" si="976"/>
        <v>0</v>
      </c>
      <c r="AK1816" s="74">
        <f t="shared" si="977"/>
        <v>0</v>
      </c>
      <c r="AL1816" s="174">
        <f t="shared" si="978"/>
        <v>0</v>
      </c>
      <c r="AM1816" s="175">
        <f t="shared" si="961"/>
        <v>0</v>
      </c>
      <c r="AN1816" s="130">
        <f t="shared" si="979"/>
        <v>0</v>
      </c>
      <c r="AO1816" s="74">
        <f t="shared" si="962"/>
        <v>0</v>
      </c>
      <c r="AP1816" s="123">
        <f t="shared" si="980"/>
        <v>0</v>
      </c>
      <c r="AQ1816" s="118">
        <f t="shared" si="963"/>
        <v>0</v>
      </c>
      <c r="AR1816" s="82" t="str">
        <f t="shared" si="981"/>
        <v>https://www.alta.ru/tnved/code//</v>
      </c>
      <c r="AS1816" s="157"/>
      <c r="AT1816" s="162"/>
      <c r="AU1816" s="74">
        <f t="shared" si="964"/>
        <v>0</v>
      </c>
      <c r="AV1816" s="157"/>
      <c r="AW1816" s="75">
        <f>_xlfn.IFNA(VLOOKUP(L1816,list_vat[],3,FALSE),0)</f>
        <v>0</v>
      </c>
      <c r="AX1816" s="74">
        <f t="shared" si="982"/>
        <v>0</v>
      </c>
      <c r="AY1816" s="74">
        <f t="shared" si="983"/>
        <v>0</v>
      </c>
      <c r="AZ1816" s="130">
        <f t="shared" si="984"/>
        <v>0</v>
      </c>
      <c r="BA1816" s="74">
        <f t="shared" si="965"/>
        <v>0</v>
      </c>
      <c r="BB1816" s="193">
        <f t="shared" si="985"/>
        <v>0</v>
      </c>
      <c r="BC1816" s="102">
        <f t="shared" si="986"/>
        <v>0</v>
      </c>
      <c r="BD1816" s="102">
        <f t="shared" si="987"/>
        <v>0</v>
      </c>
      <c r="BE1816" s="413" t="s">
        <v>69</v>
      </c>
    </row>
    <row r="1817" spans="1:57" s="65" customFormat="1" ht="12" customHeight="1" x14ac:dyDescent="0.2">
      <c r="A1817" s="43">
        <v>1802</v>
      </c>
      <c r="B1817" s="166"/>
      <c r="C1817" s="166"/>
      <c r="D1817" s="166"/>
      <c r="E1817" s="162"/>
      <c r="F1817" s="166"/>
      <c r="G1817" s="162"/>
      <c r="H1817" s="162"/>
      <c r="I1817" s="189">
        <f t="shared" si="966"/>
        <v>0</v>
      </c>
      <c r="J1817" s="195"/>
      <c r="K1817" s="162"/>
      <c r="L1817" s="168"/>
      <c r="M1817" s="75">
        <f>_xlfn.XLOOKUP(L1817,list_vat[Страна],list_vat[Ставка НДС %],0,0)</f>
        <v>0</v>
      </c>
      <c r="N1817" s="162">
        <f t="shared" si="967"/>
        <v>0</v>
      </c>
      <c r="O1817" s="169"/>
      <c r="P1817" s="74">
        <f t="shared" si="988"/>
        <v>0</v>
      </c>
      <c r="Q1817" s="162"/>
      <c r="R1817" s="162" t="str">
        <f t="shared" si="968"/>
        <v>введи курс</v>
      </c>
      <c r="S1817" s="196">
        <f t="shared" si="969"/>
        <v>0</v>
      </c>
      <c r="T1817" s="192">
        <f t="shared" si="970"/>
        <v>0</v>
      </c>
      <c r="U1817" s="76">
        <f t="shared" si="971"/>
        <v>0</v>
      </c>
      <c r="V1817" s="123">
        <f t="shared" si="972"/>
        <v>0</v>
      </c>
      <c r="W1817" s="191"/>
      <c r="X1817" s="170"/>
      <c r="Y1817" s="74">
        <f t="shared" si="957"/>
        <v>0</v>
      </c>
      <c r="Z1817" s="188"/>
      <c r="AA1817" s="130">
        <f t="shared" si="973"/>
        <v>0</v>
      </c>
      <c r="AB1817" s="74">
        <f t="shared" si="974"/>
        <v>0</v>
      </c>
      <c r="AC1817" s="356"/>
      <c r="AD1817" s="130" cm="1">
        <f t="array" ref="AD1817">IFERROR(ROUND((_xlfn.IFS(offer_sale_type="поставка",AB1817,offer_sale_type="транзит",S1817)*(1+AC1817))/E1817,2),0)</f>
        <v>0</v>
      </c>
      <c r="AE1817" s="74">
        <f t="shared" si="975"/>
        <v>0</v>
      </c>
      <c r="AF1817" s="123" cm="1">
        <f t="array" ref="AF1817">IFERROR(ROUND(_xlfn.IFS(offer_sale_type="поставка",AB1817,offer_sale_type="транзит",S1817)*AC1817,2),0)</f>
        <v>0</v>
      </c>
      <c r="AG1817" s="130">
        <f t="shared" si="958"/>
        <v>0</v>
      </c>
      <c r="AH1817" s="74">
        <f t="shared" si="959"/>
        <v>0</v>
      </c>
      <c r="AI1817" s="123">
        <f t="shared" si="960"/>
        <v>0</v>
      </c>
      <c r="AJ1817" s="118">
        <f t="shared" si="976"/>
        <v>0</v>
      </c>
      <c r="AK1817" s="74">
        <f t="shared" si="977"/>
        <v>0</v>
      </c>
      <c r="AL1817" s="174">
        <f t="shared" si="978"/>
        <v>0</v>
      </c>
      <c r="AM1817" s="175">
        <f t="shared" si="961"/>
        <v>0</v>
      </c>
      <c r="AN1817" s="130">
        <f t="shared" si="979"/>
        <v>0</v>
      </c>
      <c r="AO1817" s="74">
        <f t="shared" si="962"/>
        <v>0</v>
      </c>
      <c r="AP1817" s="123">
        <f t="shared" si="980"/>
        <v>0</v>
      </c>
      <c r="AQ1817" s="118">
        <f t="shared" si="963"/>
        <v>0</v>
      </c>
      <c r="AR1817" s="82" t="str">
        <f t="shared" si="981"/>
        <v>https://www.alta.ru/tnved/code//</v>
      </c>
      <c r="AS1817" s="157"/>
      <c r="AT1817" s="162"/>
      <c r="AU1817" s="74">
        <f t="shared" si="964"/>
        <v>0</v>
      </c>
      <c r="AV1817" s="157"/>
      <c r="AW1817" s="75">
        <f>_xlfn.IFNA(VLOOKUP(L1817,list_vat[],3,FALSE),0)</f>
        <v>0</v>
      </c>
      <c r="AX1817" s="74">
        <f t="shared" si="982"/>
        <v>0</v>
      </c>
      <c r="AY1817" s="74">
        <f t="shared" si="983"/>
        <v>0</v>
      </c>
      <c r="AZ1817" s="130">
        <f t="shared" si="984"/>
        <v>0</v>
      </c>
      <c r="BA1817" s="74">
        <f t="shared" si="965"/>
        <v>0</v>
      </c>
      <c r="BB1817" s="193">
        <f t="shared" si="985"/>
        <v>0</v>
      </c>
      <c r="BC1817" s="102">
        <f t="shared" si="986"/>
        <v>0</v>
      </c>
      <c r="BD1817" s="102">
        <f t="shared" si="987"/>
        <v>0</v>
      </c>
      <c r="BE1817" s="413" t="s">
        <v>69</v>
      </c>
    </row>
    <row r="1818" spans="1:57" s="65" customFormat="1" ht="12" customHeight="1" x14ac:dyDescent="0.2">
      <c r="A1818" s="43">
        <v>1803</v>
      </c>
      <c r="B1818" s="166"/>
      <c r="C1818" s="166"/>
      <c r="D1818" s="166"/>
      <c r="E1818" s="162"/>
      <c r="F1818" s="166"/>
      <c r="G1818" s="162"/>
      <c r="H1818" s="162"/>
      <c r="I1818" s="189">
        <f t="shared" si="966"/>
        <v>0</v>
      </c>
      <c r="J1818" s="195"/>
      <c r="K1818" s="162"/>
      <c r="L1818" s="168"/>
      <c r="M1818" s="75">
        <f>_xlfn.XLOOKUP(L1818,list_vat[Страна],list_vat[Ставка НДС %],0,0)</f>
        <v>0</v>
      </c>
      <c r="N1818" s="162">
        <f t="shared" si="967"/>
        <v>0</v>
      </c>
      <c r="O1818" s="169"/>
      <c r="P1818" s="74">
        <f t="shared" si="988"/>
        <v>0</v>
      </c>
      <c r="Q1818" s="162"/>
      <c r="R1818" s="162" t="str">
        <f t="shared" si="968"/>
        <v>введи курс</v>
      </c>
      <c r="S1818" s="196">
        <f t="shared" si="969"/>
        <v>0</v>
      </c>
      <c r="T1818" s="192">
        <f t="shared" si="970"/>
        <v>0</v>
      </c>
      <c r="U1818" s="76">
        <f t="shared" si="971"/>
        <v>0</v>
      </c>
      <c r="V1818" s="123">
        <f t="shared" si="972"/>
        <v>0</v>
      </c>
      <c r="W1818" s="191"/>
      <c r="X1818" s="170"/>
      <c r="Y1818" s="74">
        <f t="shared" si="957"/>
        <v>0</v>
      </c>
      <c r="Z1818" s="188"/>
      <c r="AA1818" s="130">
        <f t="shared" si="973"/>
        <v>0</v>
      </c>
      <c r="AB1818" s="74">
        <f t="shared" si="974"/>
        <v>0</v>
      </c>
      <c r="AC1818" s="356"/>
      <c r="AD1818" s="130" cm="1">
        <f t="array" ref="AD1818">IFERROR(ROUND((_xlfn.IFS(offer_sale_type="поставка",AB1818,offer_sale_type="транзит",S1818)*(1+AC1818))/E1818,2),0)</f>
        <v>0</v>
      </c>
      <c r="AE1818" s="74">
        <f t="shared" si="975"/>
        <v>0</v>
      </c>
      <c r="AF1818" s="123" cm="1">
        <f t="array" ref="AF1818">IFERROR(ROUND(_xlfn.IFS(offer_sale_type="поставка",AB1818,offer_sale_type="транзит",S1818)*AC1818,2),0)</f>
        <v>0</v>
      </c>
      <c r="AG1818" s="130">
        <f t="shared" si="958"/>
        <v>0</v>
      </c>
      <c r="AH1818" s="74">
        <f t="shared" si="959"/>
        <v>0</v>
      </c>
      <c r="AI1818" s="123">
        <f t="shared" si="960"/>
        <v>0</v>
      </c>
      <c r="AJ1818" s="118">
        <f t="shared" si="976"/>
        <v>0</v>
      </c>
      <c r="AK1818" s="74">
        <f t="shared" si="977"/>
        <v>0</v>
      </c>
      <c r="AL1818" s="174">
        <f t="shared" si="978"/>
        <v>0</v>
      </c>
      <c r="AM1818" s="175">
        <f t="shared" si="961"/>
        <v>0</v>
      </c>
      <c r="AN1818" s="130">
        <f t="shared" si="979"/>
        <v>0</v>
      </c>
      <c r="AO1818" s="74">
        <f t="shared" si="962"/>
        <v>0</v>
      </c>
      <c r="AP1818" s="123">
        <f t="shared" si="980"/>
        <v>0</v>
      </c>
      <c r="AQ1818" s="118">
        <f t="shared" si="963"/>
        <v>0</v>
      </c>
      <c r="AR1818" s="82" t="str">
        <f t="shared" si="981"/>
        <v>https://www.alta.ru/tnved/code//</v>
      </c>
      <c r="AS1818" s="157"/>
      <c r="AT1818" s="162"/>
      <c r="AU1818" s="74">
        <f t="shared" si="964"/>
        <v>0</v>
      </c>
      <c r="AV1818" s="157"/>
      <c r="AW1818" s="75">
        <f>_xlfn.IFNA(VLOOKUP(L1818,list_vat[],3,FALSE),0)</f>
        <v>0</v>
      </c>
      <c r="AX1818" s="74">
        <f t="shared" si="982"/>
        <v>0</v>
      </c>
      <c r="AY1818" s="74">
        <f t="shared" si="983"/>
        <v>0</v>
      </c>
      <c r="AZ1818" s="130">
        <f t="shared" si="984"/>
        <v>0</v>
      </c>
      <c r="BA1818" s="74">
        <f t="shared" si="965"/>
        <v>0</v>
      </c>
      <c r="BB1818" s="193">
        <f t="shared" si="985"/>
        <v>0</v>
      </c>
      <c r="BC1818" s="102">
        <f t="shared" si="986"/>
        <v>0</v>
      </c>
      <c r="BD1818" s="102">
        <f t="shared" si="987"/>
        <v>0</v>
      </c>
      <c r="BE1818" s="413" t="s">
        <v>69</v>
      </c>
    </row>
    <row r="1819" spans="1:57" s="65" customFormat="1" ht="12" customHeight="1" x14ac:dyDescent="0.2">
      <c r="A1819" s="43">
        <v>1804</v>
      </c>
      <c r="B1819" s="166"/>
      <c r="C1819" s="166"/>
      <c r="D1819" s="166"/>
      <c r="E1819" s="162"/>
      <c r="F1819" s="166"/>
      <c r="G1819" s="162"/>
      <c r="H1819" s="162"/>
      <c r="I1819" s="189">
        <f t="shared" si="966"/>
        <v>0</v>
      </c>
      <c r="J1819" s="195"/>
      <c r="K1819" s="162"/>
      <c r="L1819" s="168"/>
      <c r="M1819" s="75">
        <f>_xlfn.XLOOKUP(L1819,list_vat[Страна],list_vat[Ставка НДС %],0,0)</f>
        <v>0</v>
      </c>
      <c r="N1819" s="162">
        <f t="shared" si="967"/>
        <v>0</v>
      </c>
      <c r="O1819" s="169"/>
      <c r="P1819" s="74">
        <f t="shared" si="988"/>
        <v>0</v>
      </c>
      <c r="Q1819" s="162"/>
      <c r="R1819" s="162" t="str">
        <f t="shared" si="968"/>
        <v>введи курс</v>
      </c>
      <c r="S1819" s="196">
        <f t="shared" si="969"/>
        <v>0</v>
      </c>
      <c r="T1819" s="192">
        <f t="shared" si="970"/>
        <v>0</v>
      </c>
      <c r="U1819" s="76">
        <f t="shared" si="971"/>
        <v>0</v>
      </c>
      <c r="V1819" s="123">
        <f t="shared" si="972"/>
        <v>0</v>
      </c>
      <c r="W1819" s="191"/>
      <c r="X1819" s="170"/>
      <c r="Y1819" s="74">
        <f t="shared" si="957"/>
        <v>0</v>
      </c>
      <c r="Z1819" s="188"/>
      <c r="AA1819" s="130">
        <f t="shared" si="973"/>
        <v>0</v>
      </c>
      <c r="AB1819" s="74">
        <f t="shared" si="974"/>
        <v>0</v>
      </c>
      <c r="AC1819" s="356"/>
      <c r="AD1819" s="130" cm="1">
        <f t="array" ref="AD1819">IFERROR(ROUND((_xlfn.IFS(offer_sale_type="поставка",AB1819,offer_sale_type="транзит",S1819)*(1+AC1819))/E1819,2),0)</f>
        <v>0</v>
      </c>
      <c r="AE1819" s="74">
        <f t="shared" si="975"/>
        <v>0</v>
      </c>
      <c r="AF1819" s="123" cm="1">
        <f t="array" ref="AF1819">IFERROR(ROUND(_xlfn.IFS(offer_sale_type="поставка",AB1819,offer_sale_type="транзит",S1819)*AC1819,2),0)</f>
        <v>0</v>
      </c>
      <c r="AG1819" s="130">
        <f t="shared" si="958"/>
        <v>0</v>
      </c>
      <c r="AH1819" s="74">
        <f t="shared" si="959"/>
        <v>0</v>
      </c>
      <c r="AI1819" s="123">
        <f t="shared" si="960"/>
        <v>0</v>
      </c>
      <c r="AJ1819" s="118">
        <f t="shared" si="976"/>
        <v>0</v>
      </c>
      <c r="AK1819" s="74">
        <f t="shared" si="977"/>
        <v>0</v>
      </c>
      <c r="AL1819" s="174">
        <f t="shared" si="978"/>
        <v>0</v>
      </c>
      <c r="AM1819" s="175">
        <f t="shared" si="961"/>
        <v>0</v>
      </c>
      <c r="AN1819" s="130">
        <f t="shared" si="979"/>
        <v>0</v>
      </c>
      <c r="AO1819" s="74">
        <f t="shared" si="962"/>
        <v>0</v>
      </c>
      <c r="AP1819" s="123">
        <f t="shared" si="980"/>
        <v>0</v>
      </c>
      <c r="AQ1819" s="118">
        <f t="shared" si="963"/>
        <v>0</v>
      </c>
      <c r="AR1819" s="82" t="str">
        <f t="shared" si="981"/>
        <v>https://www.alta.ru/tnved/code//</v>
      </c>
      <c r="AS1819" s="157"/>
      <c r="AT1819" s="162"/>
      <c r="AU1819" s="74">
        <f t="shared" si="964"/>
        <v>0</v>
      </c>
      <c r="AV1819" s="157"/>
      <c r="AW1819" s="75">
        <f>_xlfn.IFNA(VLOOKUP(L1819,list_vat[],3,FALSE),0)</f>
        <v>0</v>
      </c>
      <c r="AX1819" s="74">
        <f t="shared" si="982"/>
        <v>0</v>
      </c>
      <c r="AY1819" s="74">
        <f t="shared" si="983"/>
        <v>0</v>
      </c>
      <c r="AZ1819" s="130">
        <f t="shared" si="984"/>
        <v>0</v>
      </c>
      <c r="BA1819" s="74">
        <f t="shared" si="965"/>
        <v>0</v>
      </c>
      <c r="BB1819" s="193">
        <f t="shared" si="985"/>
        <v>0</v>
      </c>
      <c r="BC1819" s="102">
        <f t="shared" si="986"/>
        <v>0</v>
      </c>
      <c r="BD1819" s="102">
        <f t="shared" si="987"/>
        <v>0</v>
      </c>
      <c r="BE1819" s="413" t="s">
        <v>69</v>
      </c>
    </row>
    <row r="1820" spans="1:57" s="65" customFormat="1" ht="12" customHeight="1" x14ac:dyDescent="0.2">
      <c r="A1820" s="43">
        <v>1805</v>
      </c>
      <c r="B1820" s="166"/>
      <c r="C1820" s="166"/>
      <c r="D1820" s="166"/>
      <c r="E1820" s="162"/>
      <c r="F1820" s="166"/>
      <c r="G1820" s="162"/>
      <c r="H1820" s="162"/>
      <c r="I1820" s="189">
        <f t="shared" si="966"/>
        <v>0</v>
      </c>
      <c r="J1820" s="195"/>
      <c r="K1820" s="162"/>
      <c r="L1820" s="168"/>
      <c r="M1820" s="75">
        <f>_xlfn.XLOOKUP(L1820,list_vat[Страна],list_vat[Ставка НДС %],0,0)</f>
        <v>0</v>
      </c>
      <c r="N1820" s="162">
        <f t="shared" si="967"/>
        <v>0</v>
      </c>
      <c r="O1820" s="169"/>
      <c r="P1820" s="74">
        <f t="shared" si="988"/>
        <v>0</v>
      </c>
      <c r="Q1820" s="162"/>
      <c r="R1820" s="162" t="str">
        <f t="shared" si="968"/>
        <v>введи курс</v>
      </c>
      <c r="S1820" s="196">
        <f t="shared" si="969"/>
        <v>0</v>
      </c>
      <c r="T1820" s="192">
        <f t="shared" si="970"/>
        <v>0</v>
      </c>
      <c r="U1820" s="76">
        <f t="shared" si="971"/>
        <v>0</v>
      </c>
      <c r="V1820" s="123">
        <f t="shared" si="972"/>
        <v>0</v>
      </c>
      <c r="W1820" s="191"/>
      <c r="X1820" s="170"/>
      <c r="Y1820" s="74">
        <f t="shared" si="957"/>
        <v>0</v>
      </c>
      <c r="Z1820" s="188"/>
      <c r="AA1820" s="130">
        <f t="shared" si="973"/>
        <v>0</v>
      </c>
      <c r="AB1820" s="74">
        <f t="shared" si="974"/>
        <v>0</v>
      </c>
      <c r="AC1820" s="356"/>
      <c r="AD1820" s="130" cm="1">
        <f t="array" ref="AD1820">IFERROR(ROUND((_xlfn.IFS(offer_sale_type="поставка",AB1820,offer_sale_type="транзит",S1820)*(1+AC1820))/E1820,2),0)</f>
        <v>0</v>
      </c>
      <c r="AE1820" s="74">
        <f t="shared" si="975"/>
        <v>0</v>
      </c>
      <c r="AF1820" s="123" cm="1">
        <f t="array" ref="AF1820">IFERROR(ROUND(_xlfn.IFS(offer_sale_type="поставка",AB1820,offer_sale_type="транзит",S1820)*AC1820,2),0)</f>
        <v>0</v>
      </c>
      <c r="AG1820" s="130">
        <f t="shared" si="958"/>
        <v>0</v>
      </c>
      <c r="AH1820" s="74">
        <f t="shared" si="959"/>
        <v>0</v>
      </c>
      <c r="AI1820" s="123">
        <f t="shared" si="960"/>
        <v>0</v>
      </c>
      <c r="AJ1820" s="118">
        <f t="shared" si="976"/>
        <v>0</v>
      </c>
      <c r="AK1820" s="74">
        <f t="shared" si="977"/>
        <v>0</v>
      </c>
      <c r="AL1820" s="174">
        <f t="shared" si="978"/>
        <v>0</v>
      </c>
      <c r="AM1820" s="175">
        <f t="shared" si="961"/>
        <v>0</v>
      </c>
      <c r="AN1820" s="130">
        <f t="shared" si="979"/>
        <v>0</v>
      </c>
      <c r="AO1820" s="74">
        <f t="shared" si="962"/>
        <v>0</v>
      </c>
      <c r="AP1820" s="123">
        <f t="shared" si="980"/>
        <v>0</v>
      </c>
      <c r="AQ1820" s="118">
        <f t="shared" si="963"/>
        <v>0</v>
      </c>
      <c r="AR1820" s="82" t="str">
        <f t="shared" si="981"/>
        <v>https://www.alta.ru/tnved/code//</v>
      </c>
      <c r="AS1820" s="157"/>
      <c r="AT1820" s="162"/>
      <c r="AU1820" s="74">
        <f t="shared" si="964"/>
        <v>0</v>
      </c>
      <c r="AV1820" s="157"/>
      <c r="AW1820" s="75">
        <f>_xlfn.IFNA(VLOOKUP(L1820,list_vat[],3,FALSE),0)</f>
        <v>0</v>
      </c>
      <c r="AX1820" s="74">
        <f t="shared" si="982"/>
        <v>0</v>
      </c>
      <c r="AY1820" s="74">
        <f t="shared" si="983"/>
        <v>0</v>
      </c>
      <c r="AZ1820" s="130">
        <f t="shared" si="984"/>
        <v>0</v>
      </c>
      <c r="BA1820" s="74">
        <f t="shared" si="965"/>
        <v>0</v>
      </c>
      <c r="BB1820" s="193">
        <f t="shared" si="985"/>
        <v>0</v>
      </c>
      <c r="BC1820" s="102">
        <f t="shared" si="986"/>
        <v>0</v>
      </c>
      <c r="BD1820" s="102">
        <f t="shared" si="987"/>
        <v>0</v>
      </c>
      <c r="BE1820" s="413" t="s">
        <v>69</v>
      </c>
    </row>
    <row r="1821" spans="1:57" s="65" customFormat="1" ht="12" customHeight="1" x14ac:dyDescent="0.2">
      <c r="A1821" s="43">
        <v>1806</v>
      </c>
      <c r="B1821" s="166"/>
      <c r="C1821" s="166"/>
      <c r="D1821" s="166"/>
      <c r="E1821" s="162"/>
      <c r="F1821" s="166"/>
      <c r="G1821" s="162"/>
      <c r="H1821" s="162"/>
      <c r="I1821" s="189">
        <f t="shared" si="966"/>
        <v>0</v>
      </c>
      <c r="J1821" s="195"/>
      <c r="K1821" s="162"/>
      <c r="L1821" s="168"/>
      <c r="M1821" s="75">
        <f>_xlfn.XLOOKUP(L1821,list_vat[Страна],list_vat[Ставка НДС %],0,0)</f>
        <v>0</v>
      </c>
      <c r="N1821" s="162">
        <f t="shared" si="967"/>
        <v>0</v>
      </c>
      <c r="O1821" s="169"/>
      <c r="P1821" s="74">
        <f t="shared" si="988"/>
        <v>0</v>
      </c>
      <c r="Q1821" s="162"/>
      <c r="R1821" s="162" t="str">
        <f t="shared" si="968"/>
        <v>введи курс</v>
      </c>
      <c r="S1821" s="196">
        <f t="shared" si="969"/>
        <v>0</v>
      </c>
      <c r="T1821" s="192">
        <f t="shared" si="970"/>
        <v>0</v>
      </c>
      <c r="U1821" s="76">
        <f t="shared" si="971"/>
        <v>0</v>
      </c>
      <c r="V1821" s="123">
        <f t="shared" si="972"/>
        <v>0</v>
      </c>
      <c r="W1821" s="191"/>
      <c r="X1821" s="170"/>
      <c r="Y1821" s="74">
        <f t="shared" si="957"/>
        <v>0</v>
      </c>
      <c r="Z1821" s="188"/>
      <c r="AA1821" s="130">
        <f t="shared" si="973"/>
        <v>0</v>
      </c>
      <c r="AB1821" s="74">
        <f t="shared" si="974"/>
        <v>0</v>
      </c>
      <c r="AC1821" s="356"/>
      <c r="AD1821" s="130" cm="1">
        <f t="array" ref="AD1821">IFERROR(ROUND((_xlfn.IFS(offer_sale_type="поставка",AB1821,offer_sale_type="транзит",S1821)*(1+AC1821))/E1821,2),0)</f>
        <v>0</v>
      </c>
      <c r="AE1821" s="74">
        <f t="shared" si="975"/>
        <v>0</v>
      </c>
      <c r="AF1821" s="123" cm="1">
        <f t="array" ref="AF1821">IFERROR(ROUND(_xlfn.IFS(offer_sale_type="поставка",AB1821,offer_sale_type="транзит",S1821)*AC1821,2),0)</f>
        <v>0</v>
      </c>
      <c r="AG1821" s="130">
        <f t="shared" si="958"/>
        <v>0</v>
      </c>
      <c r="AH1821" s="74">
        <f t="shared" si="959"/>
        <v>0</v>
      </c>
      <c r="AI1821" s="123">
        <f t="shared" si="960"/>
        <v>0</v>
      </c>
      <c r="AJ1821" s="118">
        <f t="shared" si="976"/>
        <v>0</v>
      </c>
      <c r="AK1821" s="74">
        <f t="shared" si="977"/>
        <v>0</v>
      </c>
      <c r="AL1821" s="174">
        <f t="shared" si="978"/>
        <v>0</v>
      </c>
      <c r="AM1821" s="175">
        <f t="shared" si="961"/>
        <v>0</v>
      </c>
      <c r="AN1821" s="130">
        <f t="shared" si="979"/>
        <v>0</v>
      </c>
      <c r="AO1821" s="74">
        <f t="shared" si="962"/>
        <v>0</v>
      </c>
      <c r="AP1821" s="123">
        <f t="shared" si="980"/>
        <v>0</v>
      </c>
      <c r="AQ1821" s="118">
        <f t="shared" si="963"/>
        <v>0</v>
      </c>
      <c r="AR1821" s="82" t="str">
        <f t="shared" si="981"/>
        <v>https://www.alta.ru/tnved/code//</v>
      </c>
      <c r="AS1821" s="157"/>
      <c r="AT1821" s="162"/>
      <c r="AU1821" s="74">
        <f t="shared" si="964"/>
        <v>0</v>
      </c>
      <c r="AV1821" s="157"/>
      <c r="AW1821" s="75">
        <f>_xlfn.IFNA(VLOOKUP(L1821,list_vat[],3,FALSE),0)</f>
        <v>0</v>
      </c>
      <c r="AX1821" s="74">
        <f t="shared" si="982"/>
        <v>0</v>
      </c>
      <c r="AY1821" s="74">
        <f t="shared" si="983"/>
        <v>0</v>
      </c>
      <c r="AZ1821" s="130">
        <f t="shared" si="984"/>
        <v>0</v>
      </c>
      <c r="BA1821" s="74">
        <f t="shared" si="965"/>
        <v>0</v>
      </c>
      <c r="BB1821" s="193">
        <f t="shared" si="985"/>
        <v>0</v>
      </c>
      <c r="BC1821" s="102">
        <f t="shared" si="986"/>
        <v>0</v>
      </c>
      <c r="BD1821" s="102">
        <f t="shared" si="987"/>
        <v>0</v>
      </c>
      <c r="BE1821" s="413" t="s">
        <v>69</v>
      </c>
    </row>
    <row r="1822" spans="1:57" s="65" customFormat="1" ht="12" customHeight="1" x14ac:dyDescent="0.2">
      <c r="A1822" s="43">
        <v>1807</v>
      </c>
      <c r="B1822" s="166"/>
      <c r="C1822" s="166"/>
      <c r="D1822" s="166"/>
      <c r="E1822" s="162"/>
      <c r="F1822" s="166"/>
      <c r="G1822" s="162"/>
      <c r="H1822" s="162"/>
      <c r="I1822" s="189">
        <f t="shared" si="966"/>
        <v>0</v>
      </c>
      <c r="J1822" s="195"/>
      <c r="K1822" s="162"/>
      <c r="L1822" s="168"/>
      <c r="M1822" s="75">
        <f>_xlfn.XLOOKUP(L1822,list_vat[Страна],list_vat[Ставка НДС %],0,0)</f>
        <v>0</v>
      </c>
      <c r="N1822" s="162">
        <f t="shared" si="967"/>
        <v>0</v>
      </c>
      <c r="O1822" s="169"/>
      <c r="P1822" s="74">
        <f t="shared" si="988"/>
        <v>0</v>
      </c>
      <c r="Q1822" s="162"/>
      <c r="R1822" s="162" t="str">
        <f t="shared" si="968"/>
        <v>введи курс</v>
      </c>
      <c r="S1822" s="196">
        <f t="shared" si="969"/>
        <v>0</v>
      </c>
      <c r="T1822" s="192">
        <f t="shared" si="970"/>
        <v>0</v>
      </c>
      <c r="U1822" s="76">
        <f t="shared" si="971"/>
        <v>0</v>
      </c>
      <c r="V1822" s="123">
        <f t="shared" si="972"/>
        <v>0</v>
      </c>
      <c r="W1822" s="191"/>
      <c r="X1822" s="170"/>
      <c r="Y1822" s="74">
        <f t="shared" si="957"/>
        <v>0</v>
      </c>
      <c r="Z1822" s="188"/>
      <c r="AA1822" s="130">
        <f t="shared" si="973"/>
        <v>0</v>
      </c>
      <c r="AB1822" s="74">
        <f t="shared" si="974"/>
        <v>0</v>
      </c>
      <c r="AC1822" s="356"/>
      <c r="AD1822" s="130" cm="1">
        <f t="array" ref="AD1822">IFERROR(ROUND((_xlfn.IFS(offer_sale_type="поставка",AB1822,offer_sale_type="транзит",S1822)*(1+AC1822))/E1822,2),0)</f>
        <v>0</v>
      </c>
      <c r="AE1822" s="74">
        <f t="shared" si="975"/>
        <v>0</v>
      </c>
      <c r="AF1822" s="123" cm="1">
        <f t="array" ref="AF1822">IFERROR(ROUND(_xlfn.IFS(offer_sale_type="поставка",AB1822,offer_sale_type="транзит",S1822)*AC1822,2),0)</f>
        <v>0</v>
      </c>
      <c r="AG1822" s="130">
        <f t="shared" si="958"/>
        <v>0</v>
      </c>
      <c r="AH1822" s="74">
        <f t="shared" si="959"/>
        <v>0</v>
      </c>
      <c r="AI1822" s="123">
        <f t="shared" si="960"/>
        <v>0</v>
      </c>
      <c r="AJ1822" s="118">
        <f t="shared" si="976"/>
        <v>0</v>
      </c>
      <c r="AK1822" s="74">
        <f t="shared" si="977"/>
        <v>0</v>
      </c>
      <c r="AL1822" s="174">
        <f t="shared" si="978"/>
        <v>0</v>
      </c>
      <c r="AM1822" s="175">
        <f t="shared" si="961"/>
        <v>0</v>
      </c>
      <c r="AN1822" s="130">
        <f t="shared" si="979"/>
        <v>0</v>
      </c>
      <c r="AO1822" s="74">
        <f t="shared" si="962"/>
        <v>0</v>
      </c>
      <c r="AP1822" s="123">
        <f t="shared" si="980"/>
        <v>0</v>
      </c>
      <c r="AQ1822" s="118">
        <f t="shared" si="963"/>
        <v>0</v>
      </c>
      <c r="AR1822" s="82" t="str">
        <f t="shared" si="981"/>
        <v>https://www.alta.ru/tnved/code//</v>
      </c>
      <c r="AS1822" s="157"/>
      <c r="AT1822" s="162"/>
      <c r="AU1822" s="74">
        <f t="shared" si="964"/>
        <v>0</v>
      </c>
      <c r="AV1822" s="157"/>
      <c r="AW1822" s="75">
        <f>_xlfn.IFNA(VLOOKUP(L1822,list_vat[],3,FALSE),0)</f>
        <v>0</v>
      </c>
      <c r="AX1822" s="74">
        <f t="shared" si="982"/>
        <v>0</v>
      </c>
      <c r="AY1822" s="74">
        <f t="shared" si="983"/>
        <v>0</v>
      </c>
      <c r="AZ1822" s="130">
        <f t="shared" si="984"/>
        <v>0</v>
      </c>
      <c r="BA1822" s="74">
        <f t="shared" si="965"/>
        <v>0</v>
      </c>
      <c r="BB1822" s="193">
        <f t="shared" si="985"/>
        <v>0</v>
      </c>
      <c r="BC1822" s="102">
        <f t="shared" si="986"/>
        <v>0</v>
      </c>
      <c r="BD1822" s="102">
        <f t="shared" si="987"/>
        <v>0</v>
      </c>
      <c r="BE1822" s="413" t="s">
        <v>69</v>
      </c>
    </row>
    <row r="1823" spans="1:57" s="65" customFormat="1" ht="12" customHeight="1" x14ac:dyDescent="0.2">
      <c r="A1823" s="43">
        <v>1808</v>
      </c>
      <c r="B1823" s="166"/>
      <c r="C1823" s="166"/>
      <c r="D1823" s="166"/>
      <c r="E1823" s="162"/>
      <c r="F1823" s="166"/>
      <c r="G1823" s="162"/>
      <c r="H1823" s="162"/>
      <c r="I1823" s="189">
        <f t="shared" si="966"/>
        <v>0</v>
      </c>
      <c r="J1823" s="195"/>
      <c r="K1823" s="162"/>
      <c r="L1823" s="168"/>
      <c r="M1823" s="75">
        <f>_xlfn.XLOOKUP(L1823,list_vat[Страна],list_vat[Ставка НДС %],0,0)</f>
        <v>0</v>
      </c>
      <c r="N1823" s="162">
        <f t="shared" si="967"/>
        <v>0</v>
      </c>
      <c r="O1823" s="169"/>
      <c r="P1823" s="74">
        <f t="shared" si="988"/>
        <v>0</v>
      </c>
      <c r="Q1823" s="162"/>
      <c r="R1823" s="162" t="str">
        <f t="shared" si="968"/>
        <v>введи курс</v>
      </c>
      <c r="S1823" s="196">
        <f t="shared" si="969"/>
        <v>0</v>
      </c>
      <c r="T1823" s="192">
        <f t="shared" si="970"/>
        <v>0</v>
      </c>
      <c r="U1823" s="76">
        <f t="shared" si="971"/>
        <v>0</v>
      </c>
      <c r="V1823" s="123">
        <f t="shared" si="972"/>
        <v>0</v>
      </c>
      <c r="W1823" s="191"/>
      <c r="X1823" s="170"/>
      <c r="Y1823" s="74">
        <f t="shared" si="957"/>
        <v>0</v>
      </c>
      <c r="Z1823" s="188"/>
      <c r="AA1823" s="130">
        <f t="shared" si="973"/>
        <v>0</v>
      </c>
      <c r="AB1823" s="74">
        <f t="shared" si="974"/>
        <v>0</v>
      </c>
      <c r="AC1823" s="356"/>
      <c r="AD1823" s="130" cm="1">
        <f t="array" ref="AD1823">IFERROR(ROUND((_xlfn.IFS(offer_sale_type="поставка",AB1823,offer_sale_type="транзит",S1823)*(1+AC1823))/E1823,2),0)</f>
        <v>0</v>
      </c>
      <c r="AE1823" s="74">
        <f t="shared" si="975"/>
        <v>0</v>
      </c>
      <c r="AF1823" s="123" cm="1">
        <f t="array" ref="AF1823">IFERROR(ROUND(_xlfn.IFS(offer_sale_type="поставка",AB1823,offer_sale_type="транзит",S1823)*AC1823,2),0)</f>
        <v>0</v>
      </c>
      <c r="AG1823" s="130">
        <f t="shared" si="958"/>
        <v>0</v>
      </c>
      <c r="AH1823" s="74">
        <f t="shared" si="959"/>
        <v>0</v>
      </c>
      <c r="AI1823" s="123">
        <f t="shared" si="960"/>
        <v>0</v>
      </c>
      <c r="AJ1823" s="118">
        <f t="shared" si="976"/>
        <v>0</v>
      </c>
      <c r="AK1823" s="74">
        <f t="shared" si="977"/>
        <v>0</v>
      </c>
      <c r="AL1823" s="174">
        <f t="shared" si="978"/>
        <v>0</v>
      </c>
      <c r="AM1823" s="175">
        <f t="shared" si="961"/>
        <v>0</v>
      </c>
      <c r="AN1823" s="130">
        <f t="shared" si="979"/>
        <v>0</v>
      </c>
      <c r="AO1823" s="74">
        <f t="shared" si="962"/>
        <v>0</v>
      </c>
      <c r="AP1823" s="123">
        <f t="shared" si="980"/>
        <v>0</v>
      </c>
      <c r="AQ1823" s="118">
        <f t="shared" si="963"/>
        <v>0</v>
      </c>
      <c r="AR1823" s="82" t="str">
        <f t="shared" si="981"/>
        <v>https://www.alta.ru/tnved/code//</v>
      </c>
      <c r="AS1823" s="157"/>
      <c r="AT1823" s="162"/>
      <c r="AU1823" s="74">
        <f t="shared" si="964"/>
        <v>0</v>
      </c>
      <c r="AV1823" s="157"/>
      <c r="AW1823" s="75">
        <f>_xlfn.IFNA(VLOOKUP(L1823,list_vat[],3,FALSE),0)</f>
        <v>0</v>
      </c>
      <c r="AX1823" s="74">
        <f t="shared" si="982"/>
        <v>0</v>
      </c>
      <c r="AY1823" s="74">
        <f t="shared" si="983"/>
        <v>0</v>
      </c>
      <c r="AZ1823" s="130">
        <f t="shared" si="984"/>
        <v>0</v>
      </c>
      <c r="BA1823" s="74">
        <f t="shared" si="965"/>
        <v>0</v>
      </c>
      <c r="BB1823" s="193">
        <f t="shared" si="985"/>
        <v>0</v>
      </c>
      <c r="BC1823" s="102">
        <f t="shared" si="986"/>
        <v>0</v>
      </c>
      <c r="BD1823" s="102">
        <f t="shared" si="987"/>
        <v>0</v>
      </c>
      <c r="BE1823" s="413" t="s">
        <v>69</v>
      </c>
    </row>
    <row r="1824" spans="1:57" s="65" customFormat="1" ht="12" customHeight="1" x14ac:dyDescent="0.2">
      <c r="A1824" s="43">
        <v>1809</v>
      </c>
      <c r="B1824" s="166"/>
      <c r="C1824" s="166"/>
      <c r="D1824" s="166"/>
      <c r="E1824" s="162"/>
      <c r="F1824" s="166"/>
      <c r="G1824" s="162"/>
      <c r="H1824" s="162"/>
      <c r="I1824" s="189">
        <f t="shared" si="966"/>
        <v>0</v>
      </c>
      <c r="J1824" s="195"/>
      <c r="K1824" s="162"/>
      <c r="L1824" s="168"/>
      <c r="M1824" s="75">
        <f>_xlfn.XLOOKUP(L1824,list_vat[Страна],list_vat[Ставка НДС %],0,0)</f>
        <v>0</v>
      </c>
      <c r="N1824" s="162">
        <f t="shared" si="967"/>
        <v>0</v>
      </c>
      <c r="O1824" s="169"/>
      <c r="P1824" s="74">
        <f t="shared" si="988"/>
        <v>0</v>
      </c>
      <c r="Q1824" s="162"/>
      <c r="R1824" s="162" t="str">
        <f t="shared" si="968"/>
        <v>введи курс</v>
      </c>
      <c r="S1824" s="196">
        <f t="shared" si="969"/>
        <v>0</v>
      </c>
      <c r="T1824" s="192">
        <f t="shared" si="970"/>
        <v>0</v>
      </c>
      <c r="U1824" s="76">
        <f t="shared" si="971"/>
        <v>0</v>
      </c>
      <c r="V1824" s="123">
        <f t="shared" si="972"/>
        <v>0</v>
      </c>
      <c r="W1824" s="191"/>
      <c r="X1824" s="170"/>
      <c r="Y1824" s="74">
        <f t="shared" si="957"/>
        <v>0</v>
      </c>
      <c r="Z1824" s="188"/>
      <c r="AA1824" s="130">
        <f t="shared" si="973"/>
        <v>0</v>
      </c>
      <c r="AB1824" s="74">
        <f t="shared" si="974"/>
        <v>0</v>
      </c>
      <c r="AC1824" s="356"/>
      <c r="AD1824" s="130" cm="1">
        <f t="array" ref="AD1824">IFERROR(ROUND((_xlfn.IFS(offer_sale_type="поставка",AB1824,offer_sale_type="транзит",S1824)*(1+AC1824))/E1824,2),0)</f>
        <v>0</v>
      </c>
      <c r="AE1824" s="74">
        <f t="shared" si="975"/>
        <v>0</v>
      </c>
      <c r="AF1824" s="123" cm="1">
        <f t="array" ref="AF1824">IFERROR(ROUND(_xlfn.IFS(offer_sale_type="поставка",AB1824,offer_sale_type="транзит",S1824)*AC1824,2),0)</f>
        <v>0</v>
      </c>
      <c r="AG1824" s="130">
        <f t="shared" si="958"/>
        <v>0</v>
      </c>
      <c r="AH1824" s="74">
        <f t="shared" si="959"/>
        <v>0</v>
      </c>
      <c r="AI1824" s="123">
        <f t="shared" si="960"/>
        <v>0</v>
      </c>
      <c r="AJ1824" s="118">
        <f t="shared" si="976"/>
        <v>0</v>
      </c>
      <c r="AK1824" s="74">
        <f t="shared" si="977"/>
        <v>0</v>
      </c>
      <c r="AL1824" s="174">
        <f t="shared" si="978"/>
        <v>0</v>
      </c>
      <c r="AM1824" s="175">
        <f t="shared" si="961"/>
        <v>0</v>
      </c>
      <c r="AN1824" s="130">
        <f t="shared" si="979"/>
        <v>0</v>
      </c>
      <c r="AO1824" s="74">
        <f t="shared" si="962"/>
        <v>0</v>
      </c>
      <c r="AP1824" s="123">
        <f t="shared" si="980"/>
        <v>0</v>
      </c>
      <c r="AQ1824" s="118">
        <f t="shared" si="963"/>
        <v>0</v>
      </c>
      <c r="AR1824" s="82" t="str">
        <f t="shared" si="981"/>
        <v>https://www.alta.ru/tnved/code//</v>
      </c>
      <c r="AS1824" s="157"/>
      <c r="AT1824" s="162"/>
      <c r="AU1824" s="74">
        <f t="shared" si="964"/>
        <v>0</v>
      </c>
      <c r="AV1824" s="157"/>
      <c r="AW1824" s="75">
        <f>_xlfn.IFNA(VLOOKUP(L1824,list_vat[],3,FALSE),0)</f>
        <v>0</v>
      </c>
      <c r="AX1824" s="74">
        <f t="shared" si="982"/>
        <v>0</v>
      </c>
      <c r="AY1824" s="74">
        <f t="shared" si="983"/>
        <v>0</v>
      </c>
      <c r="AZ1824" s="130">
        <f t="shared" si="984"/>
        <v>0</v>
      </c>
      <c r="BA1824" s="74">
        <f t="shared" si="965"/>
        <v>0</v>
      </c>
      <c r="BB1824" s="193">
        <f t="shared" si="985"/>
        <v>0</v>
      </c>
      <c r="BC1824" s="102">
        <f t="shared" si="986"/>
        <v>0</v>
      </c>
      <c r="BD1824" s="102">
        <f t="shared" si="987"/>
        <v>0</v>
      </c>
      <c r="BE1824" s="413" t="s">
        <v>69</v>
      </c>
    </row>
    <row r="1825" spans="1:57" s="65" customFormat="1" ht="12" customHeight="1" x14ac:dyDescent="0.2">
      <c r="A1825" s="43">
        <v>1810</v>
      </c>
      <c r="B1825" s="166"/>
      <c r="C1825" s="166"/>
      <c r="D1825" s="166"/>
      <c r="E1825" s="162"/>
      <c r="F1825" s="166"/>
      <c r="G1825" s="162"/>
      <c r="H1825" s="162"/>
      <c r="I1825" s="189">
        <f t="shared" si="966"/>
        <v>0</v>
      </c>
      <c r="J1825" s="195"/>
      <c r="K1825" s="162"/>
      <c r="L1825" s="168"/>
      <c r="M1825" s="75">
        <f>_xlfn.XLOOKUP(L1825,list_vat[Страна],list_vat[Ставка НДС %],0,0)</f>
        <v>0</v>
      </c>
      <c r="N1825" s="162">
        <f t="shared" si="967"/>
        <v>0</v>
      </c>
      <c r="O1825" s="169"/>
      <c r="P1825" s="74">
        <f t="shared" si="988"/>
        <v>0</v>
      </c>
      <c r="Q1825" s="162"/>
      <c r="R1825" s="162" t="str">
        <f t="shared" si="968"/>
        <v>введи курс</v>
      </c>
      <c r="S1825" s="196">
        <f t="shared" si="969"/>
        <v>0</v>
      </c>
      <c r="T1825" s="192">
        <f t="shared" si="970"/>
        <v>0</v>
      </c>
      <c r="U1825" s="76">
        <f t="shared" si="971"/>
        <v>0</v>
      </c>
      <c r="V1825" s="123">
        <f t="shared" si="972"/>
        <v>0</v>
      </c>
      <c r="W1825" s="191"/>
      <c r="X1825" s="170"/>
      <c r="Y1825" s="74">
        <f t="shared" si="957"/>
        <v>0</v>
      </c>
      <c r="Z1825" s="188"/>
      <c r="AA1825" s="130">
        <f t="shared" si="973"/>
        <v>0</v>
      </c>
      <c r="AB1825" s="74">
        <f t="shared" si="974"/>
        <v>0</v>
      </c>
      <c r="AC1825" s="356"/>
      <c r="AD1825" s="130" cm="1">
        <f t="array" ref="AD1825">IFERROR(ROUND((_xlfn.IFS(offer_sale_type="поставка",AB1825,offer_sale_type="транзит",S1825)*(1+AC1825))/E1825,2),0)</f>
        <v>0</v>
      </c>
      <c r="AE1825" s="74">
        <f t="shared" si="975"/>
        <v>0</v>
      </c>
      <c r="AF1825" s="123" cm="1">
        <f t="array" ref="AF1825">IFERROR(ROUND(_xlfn.IFS(offer_sale_type="поставка",AB1825,offer_sale_type="транзит",S1825)*AC1825,2),0)</f>
        <v>0</v>
      </c>
      <c r="AG1825" s="130">
        <f t="shared" si="958"/>
        <v>0</v>
      </c>
      <c r="AH1825" s="74">
        <f t="shared" si="959"/>
        <v>0</v>
      </c>
      <c r="AI1825" s="123">
        <f t="shared" si="960"/>
        <v>0</v>
      </c>
      <c r="AJ1825" s="118">
        <f t="shared" si="976"/>
        <v>0</v>
      </c>
      <c r="AK1825" s="74">
        <f t="shared" si="977"/>
        <v>0</v>
      </c>
      <c r="AL1825" s="174">
        <f t="shared" si="978"/>
        <v>0</v>
      </c>
      <c r="AM1825" s="175">
        <f t="shared" si="961"/>
        <v>0</v>
      </c>
      <c r="AN1825" s="130">
        <f t="shared" si="979"/>
        <v>0</v>
      </c>
      <c r="AO1825" s="74">
        <f t="shared" si="962"/>
        <v>0</v>
      </c>
      <c r="AP1825" s="123">
        <f t="shared" si="980"/>
        <v>0</v>
      </c>
      <c r="AQ1825" s="118">
        <f t="shared" si="963"/>
        <v>0</v>
      </c>
      <c r="AR1825" s="82" t="str">
        <f t="shared" si="981"/>
        <v>https://www.alta.ru/tnved/code//</v>
      </c>
      <c r="AS1825" s="157"/>
      <c r="AT1825" s="162"/>
      <c r="AU1825" s="74">
        <f t="shared" si="964"/>
        <v>0</v>
      </c>
      <c r="AV1825" s="157"/>
      <c r="AW1825" s="75">
        <f>_xlfn.IFNA(VLOOKUP(L1825,list_vat[],3,FALSE),0)</f>
        <v>0</v>
      </c>
      <c r="AX1825" s="74">
        <f t="shared" si="982"/>
        <v>0</v>
      </c>
      <c r="AY1825" s="74">
        <f t="shared" si="983"/>
        <v>0</v>
      </c>
      <c r="AZ1825" s="130">
        <f t="shared" si="984"/>
        <v>0</v>
      </c>
      <c r="BA1825" s="74">
        <f t="shared" si="965"/>
        <v>0</v>
      </c>
      <c r="BB1825" s="193">
        <f t="shared" si="985"/>
        <v>0</v>
      </c>
      <c r="BC1825" s="102">
        <f t="shared" si="986"/>
        <v>0</v>
      </c>
      <c r="BD1825" s="102">
        <f t="shared" si="987"/>
        <v>0</v>
      </c>
      <c r="BE1825" s="413" t="s">
        <v>69</v>
      </c>
    </row>
    <row r="1826" spans="1:57" s="65" customFormat="1" ht="12" customHeight="1" x14ac:dyDescent="0.2">
      <c r="A1826" s="43">
        <v>1811</v>
      </c>
      <c r="B1826" s="166"/>
      <c r="C1826" s="166"/>
      <c r="D1826" s="166"/>
      <c r="E1826" s="162"/>
      <c r="F1826" s="166"/>
      <c r="G1826" s="162"/>
      <c r="H1826" s="162"/>
      <c r="I1826" s="189">
        <f t="shared" si="966"/>
        <v>0</v>
      </c>
      <c r="J1826" s="195"/>
      <c r="K1826" s="162"/>
      <c r="L1826" s="168"/>
      <c r="M1826" s="75">
        <f>_xlfn.XLOOKUP(L1826,list_vat[Страна],list_vat[Ставка НДС %],0,0)</f>
        <v>0</v>
      </c>
      <c r="N1826" s="162">
        <f t="shared" si="967"/>
        <v>0</v>
      </c>
      <c r="O1826" s="169"/>
      <c r="P1826" s="74">
        <f t="shared" si="988"/>
        <v>0</v>
      </c>
      <c r="Q1826" s="162"/>
      <c r="R1826" s="162" t="str">
        <f t="shared" si="968"/>
        <v>введи курс</v>
      </c>
      <c r="S1826" s="196">
        <f t="shared" si="969"/>
        <v>0</v>
      </c>
      <c r="T1826" s="192">
        <f t="shared" si="970"/>
        <v>0</v>
      </c>
      <c r="U1826" s="76">
        <f t="shared" si="971"/>
        <v>0</v>
      </c>
      <c r="V1826" s="123">
        <f t="shared" si="972"/>
        <v>0</v>
      </c>
      <c r="W1826" s="191"/>
      <c r="X1826" s="170"/>
      <c r="Y1826" s="74">
        <f t="shared" si="957"/>
        <v>0</v>
      </c>
      <c r="Z1826" s="188"/>
      <c r="AA1826" s="130">
        <f t="shared" si="973"/>
        <v>0</v>
      </c>
      <c r="AB1826" s="74">
        <f t="shared" si="974"/>
        <v>0</v>
      </c>
      <c r="AC1826" s="356"/>
      <c r="AD1826" s="130" cm="1">
        <f t="array" ref="AD1826">IFERROR(ROUND((_xlfn.IFS(offer_sale_type="поставка",AB1826,offer_sale_type="транзит",S1826)*(1+AC1826))/E1826,2),0)</f>
        <v>0</v>
      </c>
      <c r="AE1826" s="74">
        <f t="shared" si="975"/>
        <v>0</v>
      </c>
      <c r="AF1826" s="123" cm="1">
        <f t="array" ref="AF1826">IFERROR(ROUND(_xlfn.IFS(offer_sale_type="поставка",AB1826,offer_sale_type="транзит",S1826)*AC1826,2),0)</f>
        <v>0</v>
      </c>
      <c r="AG1826" s="130">
        <f t="shared" si="958"/>
        <v>0</v>
      </c>
      <c r="AH1826" s="74">
        <f t="shared" si="959"/>
        <v>0</v>
      </c>
      <c r="AI1826" s="123">
        <f t="shared" si="960"/>
        <v>0</v>
      </c>
      <c r="AJ1826" s="118">
        <f t="shared" si="976"/>
        <v>0</v>
      </c>
      <c r="AK1826" s="74">
        <f t="shared" si="977"/>
        <v>0</v>
      </c>
      <c r="AL1826" s="174">
        <f t="shared" si="978"/>
        <v>0</v>
      </c>
      <c r="AM1826" s="175">
        <f t="shared" si="961"/>
        <v>0</v>
      </c>
      <c r="AN1826" s="130">
        <f t="shared" si="979"/>
        <v>0</v>
      </c>
      <c r="AO1826" s="74">
        <f t="shared" si="962"/>
        <v>0</v>
      </c>
      <c r="AP1826" s="123">
        <f t="shared" si="980"/>
        <v>0</v>
      </c>
      <c r="AQ1826" s="118">
        <f t="shared" si="963"/>
        <v>0</v>
      </c>
      <c r="AR1826" s="82" t="str">
        <f t="shared" si="981"/>
        <v>https://www.alta.ru/tnved/code//</v>
      </c>
      <c r="AS1826" s="157"/>
      <c r="AT1826" s="162"/>
      <c r="AU1826" s="74">
        <f t="shared" si="964"/>
        <v>0</v>
      </c>
      <c r="AV1826" s="157"/>
      <c r="AW1826" s="75">
        <f>_xlfn.IFNA(VLOOKUP(L1826,list_vat[],3,FALSE),0)</f>
        <v>0</v>
      </c>
      <c r="AX1826" s="74">
        <f t="shared" si="982"/>
        <v>0</v>
      </c>
      <c r="AY1826" s="74">
        <f t="shared" si="983"/>
        <v>0</v>
      </c>
      <c r="AZ1826" s="130">
        <f t="shared" si="984"/>
        <v>0</v>
      </c>
      <c r="BA1826" s="74">
        <f t="shared" si="965"/>
        <v>0</v>
      </c>
      <c r="BB1826" s="193">
        <f t="shared" si="985"/>
        <v>0</v>
      </c>
      <c r="BC1826" s="102">
        <f t="shared" si="986"/>
        <v>0</v>
      </c>
      <c r="BD1826" s="102">
        <f t="shared" si="987"/>
        <v>0</v>
      </c>
      <c r="BE1826" s="413" t="s">
        <v>69</v>
      </c>
    </row>
    <row r="1827" spans="1:57" s="65" customFormat="1" ht="12" customHeight="1" x14ac:dyDescent="0.2">
      <c r="A1827" s="43">
        <v>1812</v>
      </c>
      <c r="B1827" s="166"/>
      <c r="C1827" s="166"/>
      <c r="D1827" s="166"/>
      <c r="E1827" s="162"/>
      <c r="F1827" s="166"/>
      <c r="G1827" s="162"/>
      <c r="H1827" s="162"/>
      <c r="I1827" s="189">
        <f t="shared" si="966"/>
        <v>0</v>
      </c>
      <c r="J1827" s="195"/>
      <c r="K1827" s="162"/>
      <c r="L1827" s="168"/>
      <c r="M1827" s="75">
        <f>_xlfn.XLOOKUP(L1827,list_vat[Страна],list_vat[Ставка НДС %],0,0)</f>
        <v>0</v>
      </c>
      <c r="N1827" s="162">
        <f t="shared" si="967"/>
        <v>0</v>
      </c>
      <c r="O1827" s="169"/>
      <c r="P1827" s="74">
        <f t="shared" si="988"/>
        <v>0</v>
      </c>
      <c r="Q1827" s="162"/>
      <c r="R1827" s="162" t="str">
        <f t="shared" si="968"/>
        <v>введи курс</v>
      </c>
      <c r="S1827" s="196">
        <f t="shared" si="969"/>
        <v>0</v>
      </c>
      <c r="T1827" s="192">
        <f t="shared" si="970"/>
        <v>0</v>
      </c>
      <c r="U1827" s="76">
        <f t="shared" si="971"/>
        <v>0</v>
      </c>
      <c r="V1827" s="123">
        <f t="shared" si="972"/>
        <v>0</v>
      </c>
      <c r="W1827" s="191"/>
      <c r="X1827" s="170"/>
      <c r="Y1827" s="74">
        <f t="shared" si="957"/>
        <v>0</v>
      </c>
      <c r="Z1827" s="188"/>
      <c r="AA1827" s="130">
        <f t="shared" si="973"/>
        <v>0</v>
      </c>
      <c r="AB1827" s="74">
        <f t="shared" si="974"/>
        <v>0</v>
      </c>
      <c r="AC1827" s="356"/>
      <c r="AD1827" s="130" cm="1">
        <f t="array" ref="AD1827">IFERROR(ROUND((_xlfn.IFS(offer_sale_type="поставка",AB1827,offer_sale_type="транзит",S1827)*(1+AC1827))/E1827,2),0)</f>
        <v>0</v>
      </c>
      <c r="AE1827" s="74">
        <f t="shared" si="975"/>
        <v>0</v>
      </c>
      <c r="AF1827" s="123" cm="1">
        <f t="array" ref="AF1827">IFERROR(ROUND(_xlfn.IFS(offer_sale_type="поставка",AB1827,offer_sale_type="транзит",S1827)*AC1827,2),0)</f>
        <v>0</v>
      </c>
      <c r="AG1827" s="130">
        <f t="shared" si="958"/>
        <v>0</v>
      </c>
      <c r="AH1827" s="74">
        <f t="shared" si="959"/>
        <v>0</v>
      </c>
      <c r="AI1827" s="123">
        <f t="shared" si="960"/>
        <v>0</v>
      </c>
      <c r="AJ1827" s="118">
        <f t="shared" si="976"/>
        <v>0</v>
      </c>
      <c r="AK1827" s="74">
        <f t="shared" si="977"/>
        <v>0</v>
      </c>
      <c r="AL1827" s="174">
        <f t="shared" si="978"/>
        <v>0</v>
      </c>
      <c r="AM1827" s="175">
        <f t="shared" si="961"/>
        <v>0</v>
      </c>
      <c r="AN1827" s="130">
        <f t="shared" si="979"/>
        <v>0</v>
      </c>
      <c r="AO1827" s="74">
        <f t="shared" si="962"/>
        <v>0</v>
      </c>
      <c r="AP1827" s="123">
        <f t="shared" si="980"/>
        <v>0</v>
      </c>
      <c r="AQ1827" s="118">
        <f t="shared" si="963"/>
        <v>0</v>
      </c>
      <c r="AR1827" s="82" t="str">
        <f t="shared" si="981"/>
        <v>https://www.alta.ru/tnved/code//</v>
      </c>
      <c r="AS1827" s="157"/>
      <c r="AT1827" s="162"/>
      <c r="AU1827" s="74">
        <f t="shared" si="964"/>
        <v>0</v>
      </c>
      <c r="AV1827" s="157"/>
      <c r="AW1827" s="75">
        <f>_xlfn.IFNA(VLOOKUP(L1827,list_vat[],3,FALSE),0)</f>
        <v>0</v>
      </c>
      <c r="AX1827" s="74">
        <f t="shared" si="982"/>
        <v>0</v>
      </c>
      <c r="AY1827" s="74">
        <f t="shared" si="983"/>
        <v>0</v>
      </c>
      <c r="AZ1827" s="130">
        <f t="shared" si="984"/>
        <v>0</v>
      </c>
      <c r="BA1827" s="74">
        <f t="shared" si="965"/>
        <v>0</v>
      </c>
      <c r="BB1827" s="193">
        <f t="shared" si="985"/>
        <v>0</v>
      </c>
      <c r="BC1827" s="102">
        <f t="shared" si="986"/>
        <v>0</v>
      </c>
      <c r="BD1827" s="102">
        <f t="shared" si="987"/>
        <v>0</v>
      </c>
      <c r="BE1827" s="413" t="s">
        <v>69</v>
      </c>
    </row>
    <row r="1828" spans="1:57" s="65" customFormat="1" ht="12" customHeight="1" x14ac:dyDescent="0.2">
      <c r="A1828" s="43">
        <v>1813</v>
      </c>
      <c r="B1828" s="166"/>
      <c r="C1828" s="166"/>
      <c r="D1828" s="166"/>
      <c r="E1828" s="162"/>
      <c r="F1828" s="166"/>
      <c r="G1828" s="162"/>
      <c r="H1828" s="162"/>
      <c r="I1828" s="189">
        <f t="shared" si="966"/>
        <v>0</v>
      </c>
      <c r="J1828" s="195"/>
      <c r="K1828" s="162"/>
      <c r="L1828" s="168"/>
      <c r="M1828" s="75">
        <f>_xlfn.XLOOKUP(L1828,list_vat[Страна],list_vat[Ставка НДС %],0,0)</f>
        <v>0</v>
      </c>
      <c r="N1828" s="162">
        <f t="shared" si="967"/>
        <v>0</v>
      </c>
      <c r="O1828" s="169"/>
      <c r="P1828" s="74">
        <f t="shared" si="988"/>
        <v>0</v>
      </c>
      <c r="Q1828" s="162"/>
      <c r="R1828" s="162" t="str">
        <f t="shared" si="968"/>
        <v>введи курс</v>
      </c>
      <c r="S1828" s="196">
        <f t="shared" si="969"/>
        <v>0</v>
      </c>
      <c r="T1828" s="192">
        <f t="shared" si="970"/>
        <v>0</v>
      </c>
      <c r="U1828" s="76">
        <f t="shared" si="971"/>
        <v>0</v>
      </c>
      <c r="V1828" s="123">
        <f t="shared" si="972"/>
        <v>0</v>
      </c>
      <c r="W1828" s="191"/>
      <c r="X1828" s="170"/>
      <c r="Y1828" s="74">
        <f t="shared" si="957"/>
        <v>0</v>
      </c>
      <c r="Z1828" s="188"/>
      <c r="AA1828" s="130">
        <f t="shared" si="973"/>
        <v>0</v>
      </c>
      <c r="AB1828" s="74">
        <f t="shared" si="974"/>
        <v>0</v>
      </c>
      <c r="AC1828" s="356"/>
      <c r="AD1828" s="130" cm="1">
        <f t="array" ref="AD1828">IFERROR(ROUND((_xlfn.IFS(offer_sale_type="поставка",AB1828,offer_sale_type="транзит",S1828)*(1+AC1828))/E1828,2),0)</f>
        <v>0</v>
      </c>
      <c r="AE1828" s="74">
        <f t="shared" si="975"/>
        <v>0</v>
      </c>
      <c r="AF1828" s="123" cm="1">
        <f t="array" ref="AF1828">IFERROR(ROUND(_xlfn.IFS(offer_sale_type="поставка",AB1828,offer_sale_type="транзит",S1828)*AC1828,2),0)</f>
        <v>0</v>
      </c>
      <c r="AG1828" s="130">
        <f t="shared" si="958"/>
        <v>0</v>
      </c>
      <c r="AH1828" s="74">
        <f t="shared" si="959"/>
        <v>0</v>
      </c>
      <c r="AI1828" s="123">
        <f t="shared" si="960"/>
        <v>0</v>
      </c>
      <c r="AJ1828" s="118">
        <f t="shared" si="976"/>
        <v>0</v>
      </c>
      <c r="AK1828" s="74">
        <f t="shared" si="977"/>
        <v>0</v>
      </c>
      <c r="AL1828" s="174">
        <f t="shared" si="978"/>
        <v>0</v>
      </c>
      <c r="AM1828" s="175">
        <f t="shared" si="961"/>
        <v>0</v>
      </c>
      <c r="AN1828" s="130">
        <f t="shared" si="979"/>
        <v>0</v>
      </c>
      <c r="AO1828" s="74">
        <f t="shared" si="962"/>
        <v>0</v>
      </c>
      <c r="AP1828" s="123">
        <f t="shared" si="980"/>
        <v>0</v>
      </c>
      <c r="AQ1828" s="118">
        <f t="shared" si="963"/>
        <v>0</v>
      </c>
      <c r="AR1828" s="82" t="str">
        <f t="shared" si="981"/>
        <v>https://www.alta.ru/tnved/code//</v>
      </c>
      <c r="AS1828" s="157"/>
      <c r="AT1828" s="162"/>
      <c r="AU1828" s="74">
        <f t="shared" si="964"/>
        <v>0</v>
      </c>
      <c r="AV1828" s="157"/>
      <c r="AW1828" s="75">
        <f>_xlfn.IFNA(VLOOKUP(L1828,list_vat[],3,FALSE),0)</f>
        <v>0</v>
      </c>
      <c r="AX1828" s="74">
        <f t="shared" si="982"/>
        <v>0</v>
      </c>
      <c r="AY1828" s="74">
        <f t="shared" si="983"/>
        <v>0</v>
      </c>
      <c r="AZ1828" s="130">
        <f t="shared" si="984"/>
        <v>0</v>
      </c>
      <c r="BA1828" s="74">
        <f t="shared" si="965"/>
        <v>0</v>
      </c>
      <c r="BB1828" s="193">
        <f t="shared" si="985"/>
        <v>0</v>
      </c>
      <c r="BC1828" s="102">
        <f t="shared" si="986"/>
        <v>0</v>
      </c>
      <c r="BD1828" s="102">
        <f t="shared" si="987"/>
        <v>0</v>
      </c>
      <c r="BE1828" s="413" t="s">
        <v>69</v>
      </c>
    </row>
    <row r="1829" spans="1:57" s="65" customFormat="1" ht="12" customHeight="1" x14ac:dyDescent="0.2">
      <c r="A1829" s="43">
        <v>1814</v>
      </c>
      <c r="B1829" s="166"/>
      <c r="C1829" s="166"/>
      <c r="D1829" s="166"/>
      <c r="E1829" s="162"/>
      <c r="F1829" s="166"/>
      <c r="G1829" s="162"/>
      <c r="H1829" s="162"/>
      <c r="I1829" s="189">
        <f t="shared" si="966"/>
        <v>0</v>
      </c>
      <c r="J1829" s="195"/>
      <c r="K1829" s="162"/>
      <c r="L1829" s="168"/>
      <c r="M1829" s="75">
        <f>_xlfn.XLOOKUP(L1829,list_vat[Страна],list_vat[Ставка НДС %],0,0)</f>
        <v>0</v>
      </c>
      <c r="N1829" s="162">
        <f t="shared" si="967"/>
        <v>0</v>
      </c>
      <c r="O1829" s="169"/>
      <c r="P1829" s="74">
        <f t="shared" si="988"/>
        <v>0</v>
      </c>
      <c r="Q1829" s="162"/>
      <c r="R1829" s="162" t="str">
        <f t="shared" si="968"/>
        <v>введи курс</v>
      </c>
      <c r="S1829" s="196">
        <f t="shared" si="969"/>
        <v>0</v>
      </c>
      <c r="T1829" s="192">
        <f t="shared" si="970"/>
        <v>0</v>
      </c>
      <c r="U1829" s="76">
        <f t="shared" si="971"/>
        <v>0</v>
      </c>
      <c r="V1829" s="123">
        <f t="shared" si="972"/>
        <v>0</v>
      </c>
      <c r="W1829" s="191"/>
      <c r="X1829" s="170"/>
      <c r="Y1829" s="74">
        <f t="shared" si="957"/>
        <v>0</v>
      </c>
      <c r="Z1829" s="188"/>
      <c r="AA1829" s="130">
        <f t="shared" si="973"/>
        <v>0</v>
      </c>
      <c r="AB1829" s="74">
        <f t="shared" si="974"/>
        <v>0</v>
      </c>
      <c r="AC1829" s="356"/>
      <c r="AD1829" s="130" cm="1">
        <f t="array" ref="AD1829">IFERROR(ROUND((_xlfn.IFS(offer_sale_type="поставка",AB1829,offer_sale_type="транзит",S1829)*(1+AC1829))/E1829,2),0)</f>
        <v>0</v>
      </c>
      <c r="AE1829" s="74">
        <f t="shared" si="975"/>
        <v>0</v>
      </c>
      <c r="AF1829" s="123" cm="1">
        <f t="array" ref="AF1829">IFERROR(ROUND(_xlfn.IFS(offer_sale_type="поставка",AB1829,offer_sale_type="транзит",S1829)*AC1829,2),0)</f>
        <v>0</v>
      </c>
      <c r="AG1829" s="130">
        <f t="shared" si="958"/>
        <v>0</v>
      </c>
      <c r="AH1829" s="74">
        <f t="shared" si="959"/>
        <v>0</v>
      </c>
      <c r="AI1829" s="123">
        <f t="shared" si="960"/>
        <v>0</v>
      </c>
      <c r="AJ1829" s="118">
        <f t="shared" si="976"/>
        <v>0</v>
      </c>
      <c r="AK1829" s="74">
        <f t="shared" si="977"/>
        <v>0</v>
      </c>
      <c r="AL1829" s="174">
        <f t="shared" si="978"/>
        <v>0</v>
      </c>
      <c r="AM1829" s="175">
        <f t="shared" si="961"/>
        <v>0</v>
      </c>
      <c r="AN1829" s="130">
        <f t="shared" si="979"/>
        <v>0</v>
      </c>
      <c r="AO1829" s="74">
        <f t="shared" si="962"/>
        <v>0</v>
      </c>
      <c r="AP1829" s="123">
        <f t="shared" si="980"/>
        <v>0</v>
      </c>
      <c r="AQ1829" s="118">
        <f t="shared" si="963"/>
        <v>0</v>
      </c>
      <c r="AR1829" s="82" t="str">
        <f t="shared" si="981"/>
        <v>https://www.alta.ru/tnved/code//</v>
      </c>
      <c r="AS1829" s="157"/>
      <c r="AT1829" s="162"/>
      <c r="AU1829" s="74">
        <f t="shared" si="964"/>
        <v>0</v>
      </c>
      <c r="AV1829" s="157"/>
      <c r="AW1829" s="75">
        <f>_xlfn.IFNA(VLOOKUP(L1829,list_vat[],3,FALSE),0)</f>
        <v>0</v>
      </c>
      <c r="AX1829" s="74">
        <f t="shared" si="982"/>
        <v>0</v>
      </c>
      <c r="AY1829" s="74">
        <f t="shared" si="983"/>
        <v>0</v>
      </c>
      <c r="AZ1829" s="130">
        <f t="shared" si="984"/>
        <v>0</v>
      </c>
      <c r="BA1829" s="74">
        <f t="shared" si="965"/>
        <v>0</v>
      </c>
      <c r="BB1829" s="193">
        <f t="shared" si="985"/>
        <v>0</v>
      </c>
      <c r="BC1829" s="102">
        <f t="shared" si="986"/>
        <v>0</v>
      </c>
      <c r="BD1829" s="102">
        <f t="shared" si="987"/>
        <v>0</v>
      </c>
      <c r="BE1829" s="413" t="s">
        <v>69</v>
      </c>
    </row>
    <row r="1830" spans="1:57" s="65" customFormat="1" ht="12" customHeight="1" x14ac:dyDescent="0.2">
      <c r="A1830" s="43">
        <v>1815</v>
      </c>
      <c r="B1830" s="166"/>
      <c r="C1830" s="166"/>
      <c r="D1830" s="166"/>
      <c r="E1830" s="162"/>
      <c r="F1830" s="166"/>
      <c r="G1830" s="162"/>
      <c r="H1830" s="162"/>
      <c r="I1830" s="189">
        <f t="shared" si="966"/>
        <v>0</v>
      </c>
      <c r="J1830" s="195"/>
      <c r="K1830" s="162"/>
      <c r="L1830" s="168"/>
      <c r="M1830" s="75">
        <f>_xlfn.XLOOKUP(L1830,list_vat[Страна],list_vat[Ставка НДС %],0,0)</f>
        <v>0</v>
      </c>
      <c r="N1830" s="162">
        <f t="shared" si="967"/>
        <v>0</v>
      </c>
      <c r="O1830" s="169"/>
      <c r="P1830" s="74">
        <f t="shared" si="988"/>
        <v>0</v>
      </c>
      <c r="Q1830" s="162"/>
      <c r="R1830" s="162" t="str">
        <f t="shared" si="968"/>
        <v>введи курс</v>
      </c>
      <c r="S1830" s="196">
        <f t="shared" si="969"/>
        <v>0</v>
      </c>
      <c r="T1830" s="192">
        <f t="shared" si="970"/>
        <v>0</v>
      </c>
      <c r="U1830" s="76">
        <f t="shared" si="971"/>
        <v>0</v>
      </c>
      <c r="V1830" s="123">
        <f t="shared" si="972"/>
        <v>0</v>
      </c>
      <c r="W1830" s="191"/>
      <c r="X1830" s="170"/>
      <c r="Y1830" s="74">
        <f t="shared" si="957"/>
        <v>0</v>
      </c>
      <c r="Z1830" s="188"/>
      <c r="AA1830" s="130">
        <f t="shared" si="973"/>
        <v>0</v>
      </c>
      <c r="AB1830" s="74">
        <f t="shared" si="974"/>
        <v>0</v>
      </c>
      <c r="AC1830" s="356"/>
      <c r="AD1830" s="130" cm="1">
        <f t="array" ref="AD1830">IFERROR(ROUND((_xlfn.IFS(offer_sale_type="поставка",AB1830,offer_sale_type="транзит",S1830)*(1+AC1830))/E1830,2),0)</f>
        <v>0</v>
      </c>
      <c r="AE1830" s="74">
        <f t="shared" si="975"/>
        <v>0</v>
      </c>
      <c r="AF1830" s="123" cm="1">
        <f t="array" ref="AF1830">IFERROR(ROUND(_xlfn.IFS(offer_sale_type="поставка",AB1830,offer_sale_type="транзит",S1830)*AC1830,2),0)</f>
        <v>0</v>
      </c>
      <c r="AG1830" s="130">
        <f t="shared" si="958"/>
        <v>0</v>
      </c>
      <c r="AH1830" s="74">
        <f t="shared" si="959"/>
        <v>0</v>
      </c>
      <c r="AI1830" s="123">
        <f t="shared" si="960"/>
        <v>0</v>
      </c>
      <c r="AJ1830" s="118">
        <f t="shared" si="976"/>
        <v>0</v>
      </c>
      <c r="AK1830" s="74">
        <f t="shared" si="977"/>
        <v>0</v>
      </c>
      <c r="AL1830" s="174">
        <f t="shared" si="978"/>
        <v>0</v>
      </c>
      <c r="AM1830" s="175">
        <f t="shared" si="961"/>
        <v>0</v>
      </c>
      <c r="AN1830" s="130">
        <f t="shared" si="979"/>
        <v>0</v>
      </c>
      <c r="AO1830" s="74">
        <f t="shared" si="962"/>
        <v>0</v>
      </c>
      <c r="AP1830" s="123">
        <f t="shared" si="980"/>
        <v>0</v>
      </c>
      <c r="AQ1830" s="118">
        <f t="shared" si="963"/>
        <v>0</v>
      </c>
      <c r="AR1830" s="82" t="str">
        <f t="shared" si="981"/>
        <v>https://www.alta.ru/tnved/code//</v>
      </c>
      <c r="AS1830" s="157"/>
      <c r="AT1830" s="162"/>
      <c r="AU1830" s="74">
        <f t="shared" si="964"/>
        <v>0</v>
      </c>
      <c r="AV1830" s="157"/>
      <c r="AW1830" s="75">
        <f>_xlfn.IFNA(VLOOKUP(L1830,list_vat[],3,FALSE),0)</f>
        <v>0</v>
      </c>
      <c r="AX1830" s="74">
        <f t="shared" si="982"/>
        <v>0</v>
      </c>
      <c r="AY1830" s="74">
        <f t="shared" si="983"/>
        <v>0</v>
      </c>
      <c r="AZ1830" s="130">
        <f t="shared" si="984"/>
        <v>0</v>
      </c>
      <c r="BA1830" s="74">
        <f t="shared" si="965"/>
        <v>0</v>
      </c>
      <c r="BB1830" s="193">
        <f t="shared" si="985"/>
        <v>0</v>
      </c>
      <c r="BC1830" s="102">
        <f t="shared" si="986"/>
        <v>0</v>
      </c>
      <c r="BD1830" s="102">
        <f t="shared" si="987"/>
        <v>0</v>
      </c>
      <c r="BE1830" s="413" t="s">
        <v>69</v>
      </c>
    </row>
    <row r="1831" spans="1:57" s="65" customFormat="1" ht="12" customHeight="1" x14ac:dyDescent="0.2">
      <c r="A1831" s="43">
        <v>1816</v>
      </c>
      <c r="B1831" s="166"/>
      <c r="C1831" s="166"/>
      <c r="D1831" s="166"/>
      <c r="E1831" s="162"/>
      <c r="F1831" s="166"/>
      <c r="G1831" s="162"/>
      <c r="H1831" s="162"/>
      <c r="I1831" s="189">
        <f t="shared" si="966"/>
        <v>0</v>
      </c>
      <c r="J1831" s="195"/>
      <c r="K1831" s="162"/>
      <c r="L1831" s="168"/>
      <c r="M1831" s="75">
        <f>_xlfn.XLOOKUP(L1831,list_vat[Страна],list_vat[Ставка НДС %],0,0)</f>
        <v>0</v>
      </c>
      <c r="N1831" s="162">
        <f t="shared" si="967"/>
        <v>0</v>
      </c>
      <c r="O1831" s="169"/>
      <c r="P1831" s="74">
        <f t="shared" si="988"/>
        <v>0</v>
      </c>
      <c r="Q1831" s="162"/>
      <c r="R1831" s="162" t="str">
        <f t="shared" si="968"/>
        <v>введи курс</v>
      </c>
      <c r="S1831" s="196">
        <f t="shared" si="969"/>
        <v>0</v>
      </c>
      <c r="T1831" s="192">
        <f t="shared" si="970"/>
        <v>0</v>
      </c>
      <c r="U1831" s="76">
        <f t="shared" si="971"/>
        <v>0</v>
      </c>
      <c r="V1831" s="123">
        <f t="shared" si="972"/>
        <v>0</v>
      </c>
      <c r="W1831" s="191"/>
      <c r="X1831" s="170"/>
      <c r="Y1831" s="74">
        <f t="shared" si="957"/>
        <v>0</v>
      </c>
      <c r="Z1831" s="188"/>
      <c r="AA1831" s="130">
        <f t="shared" si="973"/>
        <v>0</v>
      </c>
      <c r="AB1831" s="74">
        <f t="shared" si="974"/>
        <v>0</v>
      </c>
      <c r="AC1831" s="356"/>
      <c r="AD1831" s="130" cm="1">
        <f t="array" ref="AD1831">IFERROR(ROUND((_xlfn.IFS(offer_sale_type="поставка",AB1831,offer_sale_type="транзит",S1831)*(1+AC1831))/E1831,2),0)</f>
        <v>0</v>
      </c>
      <c r="AE1831" s="74">
        <f t="shared" si="975"/>
        <v>0</v>
      </c>
      <c r="AF1831" s="123" cm="1">
        <f t="array" ref="AF1831">IFERROR(ROUND(_xlfn.IFS(offer_sale_type="поставка",AB1831,offer_sale_type="транзит",S1831)*AC1831,2),0)</f>
        <v>0</v>
      </c>
      <c r="AG1831" s="130">
        <f t="shared" si="958"/>
        <v>0</v>
      </c>
      <c r="AH1831" s="74">
        <f t="shared" si="959"/>
        <v>0</v>
      </c>
      <c r="AI1831" s="123">
        <f t="shared" si="960"/>
        <v>0</v>
      </c>
      <c r="AJ1831" s="118">
        <f t="shared" si="976"/>
        <v>0</v>
      </c>
      <c r="AK1831" s="74">
        <f t="shared" si="977"/>
        <v>0</v>
      </c>
      <c r="AL1831" s="174">
        <f t="shared" si="978"/>
        <v>0</v>
      </c>
      <c r="AM1831" s="175">
        <f t="shared" si="961"/>
        <v>0</v>
      </c>
      <c r="AN1831" s="130">
        <f t="shared" si="979"/>
        <v>0</v>
      </c>
      <c r="AO1831" s="74">
        <f t="shared" si="962"/>
        <v>0</v>
      </c>
      <c r="AP1831" s="123">
        <f t="shared" si="980"/>
        <v>0</v>
      </c>
      <c r="AQ1831" s="118">
        <f t="shared" si="963"/>
        <v>0</v>
      </c>
      <c r="AR1831" s="82" t="str">
        <f t="shared" si="981"/>
        <v>https://www.alta.ru/tnved/code//</v>
      </c>
      <c r="AS1831" s="157"/>
      <c r="AT1831" s="162"/>
      <c r="AU1831" s="74">
        <f t="shared" si="964"/>
        <v>0</v>
      </c>
      <c r="AV1831" s="157"/>
      <c r="AW1831" s="75">
        <f>_xlfn.IFNA(VLOOKUP(L1831,list_vat[],3,FALSE),0)</f>
        <v>0</v>
      </c>
      <c r="AX1831" s="74">
        <f t="shared" si="982"/>
        <v>0</v>
      </c>
      <c r="AY1831" s="74">
        <f t="shared" si="983"/>
        <v>0</v>
      </c>
      <c r="AZ1831" s="130">
        <f t="shared" si="984"/>
        <v>0</v>
      </c>
      <c r="BA1831" s="74">
        <f t="shared" si="965"/>
        <v>0</v>
      </c>
      <c r="BB1831" s="193">
        <f t="shared" si="985"/>
        <v>0</v>
      </c>
      <c r="BC1831" s="102">
        <f t="shared" si="986"/>
        <v>0</v>
      </c>
      <c r="BD1831" s="102">
        <f t="shared" si="987"/>
        <v>0</v>
      </c>
      <c r="BE1831" s="413" t="s">
        <v>69</v>
      </c>
    </row>
    <row r="1832" spans="1:57" s="65" customFormat="1" ht="12" customHeight="1" x14ac:dyDescent="0.2">
      <c r="A1832" s="43">
        <v>1817</v>
      </c>
      <c r="B1832" s="166"/>
      <c r="C1832" s="166"/>
      <c r="D1832" s="166"/>
      <c r="E1832" s="162"/>
      <c r="F1832" s="166"/>
      <c r="G1832" s="162"/>
      <c r="H1832" s="162"/>
      <c r="I1832" s="189">
        <f t="shared" si="966"/>
        <v>0</v>
      </c>
      <c r="J1832" s="195"/>
      <c r="K1832" s="162"/>
      <c r="L1832" s="168"/>
      <c r="M1832" s="75">
        <f>_xlfn.XLOOKUP(L1832,list_vat[Страна],list_vat[Ставка НДС %],0,0)</f>
        <v>0</v>
      </c>
      <c r="N1832" s="162">
        <f t="shared" si="967"/>
        <v>0</v>
      </c>
      <c r="O1832" s="169"/>
      <c r="P1832" s="74">
        <f t="shared" si="988"/>
        <v>0</v>
      </c>
      <c r="Q1832" s="162"/>
      <c r="R1832" s="162" t="str">
        <f t="shared" si="968"/>
        <v>введи курс</v>
      </c>
      <c r="S1832" s="196">
        <f t="shared" si="969"/>
        <v>0</v>
      </c>
      <c r="T1832" s="192">
        <f t="shared" si="970"/>
        <v>0</v>
      </c>
      <c r="U1832" s="76">
        <f t="shared" si="971"/>
        <v>0</v>
      </c>
      <c r="V1832" s="123">
        <f t="shared" si="972"/>
        <v>0</v>
      </c>
      <c r="W1832" s="191"/>
      <c r="X1832" s="170"/>
      <c r="Y1832" s="74">
        <f t="shared" si="957"/>
        <v>0</v>
      </c>
      <c r="Z1832" s="188"/>
      <c r="AA1832" s="130">
        <f t="shared" si="973"/>
        <v>0</v>
      </c>
      <c r="AB1832" s="74">
        <f t="shared" si="974"/>
        <v>0</v>
      </c>
      <c r="AC1832" s="356"/>
      <c r="AD1832" s="130" cm="1">
        <f t="array" ref="AD1832">IFERROR(ROUND((_xlfn.IFS(offer_sale_type="поставка",AB1832,offer_sale_type="транзит",S1832)*(1+AC1832))/E1832,2),0)</f>
        <v>0</v>
      </c>
      <c r="AE1832" s="74">
        <f t="shared" si="975"/>
        <v>0</v>
      </c>
      <c r="AF1832" s="123" cm="1">
        <f t="array" ref="AF1832">IFERROR(ROUND(_xlfn.IFS(offer_sale_type="поставка",AB1832,offer_sale_type="транзит",S1832)*AC1832,2),0)</f>
        <v>0</v>
      </c>
      <c r="AG1832" s="130">
        <f t="shared" si="958"/>
        <v>0</v>
      </c>
      <c r="AH1832" s="74">
        <f t="shared" si="959"/>
        <v>0</v>
      </c>
      <c r="AI1832" s="123">
        <f t="shared" si="960"/>
        <v>0</v>
      </c>
      <c r="AJ1832" s="118">
        <f t="shared" si="976"/>
        <v>0</v>
      </c>
      <c r="AK1832" s="74">
        <f t="shared" si="977"/>
        <v>0</v>
      </c>
      <c r="AL1832" s="174">
        <f t="shared" si="978"/>
        <v>0</v>
      </c>
      <c r="AM1832" s="175">
        <f t="shared" si="961"/>
        <v>0</v>
      </c>
      <c r="AN1832" s="130">
        <f t="shared" si="979"/>
        <v>0</v>
      </c>
      <c r="AO1832" s="74">
        <f t="shared" si="962"/>
        <v>0</v>
      </c>
      <c r="AP1832" s="123">
        <f t="shared" si="980"/>
        <v>0</v>
      </c>
      <c r="AQ1832" s="118">
        <f t="shared" si="963"/>
        <v>0</v>
      </c>
      <c r="AR1832" s="82" t="str">
        <f t="shared" si="981"/>
        <v>https://www.alta.ru/tnved/code//</v>
      </c>
      <c r="AS1832" s="157"/>
      <c r="AT1832" s="162"/>
      <c r="AU1832" s="74">
        <f t="shared" si="964"/>
        <v>0</v>
      </c>
      <c r="AV1832" s="157"/>
      <c r="AW1832" s="75">
        <f>_xlfn.IFNA(VLOOKUP(L1832,list_vat[],3,FALSE),0)</f>
        <v>0</v>
      </c>
      <c r="AX1832" s="74">
        <f t="shared" si="982"/>
        <v>0</v>
      </c>
      <c r="AY1832" s="74">
        <f t="shared" si="983"/>
        <v>0</v>
      </c>
      <c r="AZ1832" s="130">
        <f t="shared" si="984"/>
        <v>0</v>
      </c>
      <c r="BA1832" s="74">
        <f t="shared" si="965"/>
        <v>0</v>
      </c>
      <c r="BB1832" s="193">
        <f t="shared" si="985"/>
        <v>0</v>
      </c>
      <c r="BC1832" s="102">
        <f t="shared" si="986"/>
        <v>0</v>
      </c>
      <c r="BD1832" s="102">
        <f t="shared" si="987"/>
        <v>0</v>
      </c>
      <c r="BE1832" s="413" t="s">
        <v>69</v>
      </c>
    </row>
    <row r="1833" spans="1:57" s="65" customFormat="1" ht="12" customHeight="1" x14ac:dyDescent="0.2">
      <c r="A1833" s="43">
        <v>1818</v>
      </c>
      <c r="B1833" s="166"/>
      <c r="C1833" s="166"/>
      <c r="D1833" s="166"/>
      <c r="E1833" s="162"/>
      <c r="F1833" s="166"/>
      <c r="G1833" s="162"/>
      <c r="H1833" s="162"/>
      <c r="I1833" s="189">
        <f t="shared" si="966"/>
        <v>0</v>
      </c>
      <c r="J1833" s="195"/>
      <c r="K1833" s="162"/>
      <c r="L1833" s="168"/>
      <c r="M1833" s="75">
        <f>_xlfn.XLOOKUP(L1833,list_vat[Страна],list_vat[Ставка НДС %],0,0)</f>
        <v>0</v>
      </c>
      <c r="N1833" s="162">
        <f t="shared" si="967"/>
        <v>0</v>
      </c>
      <c r="O1833" s="169"/>
      <c r="P1833" s="74">
        <f t="shared" si="988"/>
        <v>0</v>
      </c>
      <c r="Q1833" s="162"/>
      <c r="R1833" s="162" t="str">
        <f t="shared" si="968"/>
        <v>введи курс</v>
      </c>
      <c r="S1833" s="196">
        <f t="shared" si="969"/>
        <v>0</v>
      </c>
      <c r="T1833" s="192">
        <f t="shared" si="970"/>
        <v>0</v>
      </c>
      <c r="U1833" s="76">
        <f t="shared" si="971"/>
        <v>0</v>
      </c>
      <c r="V1833" s="123">
        <f t="shared" si="972"/>
        <v>0</v>
      </c>
      <c r="W1833" s="191"/>
      <c r="X1833" s="170"/>
      <c r="Y1833" s="74">
        <f t="shared" si="957"/>
        <v>0</v>
      </c>
      <c r="Z1833" s="188"/>
      <c r="AA1833" s="130">
        <f t="shared" si="973"/>
        <v>0</v>
      </c>
      <c r="AB1833" s="74">
        <f t="shared" si="974"/>
        <v>0</v>
      </c>
      <c r="AC1833" s="356"/>
      <c r="AD1833" s="130" cm="1">
        <f t="array" ref="AD1833">IFERROR(ROUND((_xlfn.IFS(offer_sale_type="поставка",AB1833,offer_sale_type="транзит",S1833)*(1+AC1833))/E1833,2),0)</f>
        <v>0</v>
      </c>
      <c r="AE1833" s="74">
        <f t="shared" si="975"/>
        <v>0</v>
      </c>
      <c r="AF1833" s="123" cm="1">
        <f t="array" ref="AF1833">IFERROR(ROUND(_xlfn.IFS(offer_sale_type="поставка",AB1833,offer_sale_type="транзит",S1833)*AC1833,2),0)</f>
        <v>0</v>
      </c>
      <c r="AG1833" s="130">
        <f t="shared" si="958"/>
        <v>0</v>
      </c>
      <c r="AH1833" s="74">
        <f t="shared" si="959"/>
        <v>0</v>
      </c>
      <c r="AI1833" s="123">
        <f t="shared" si="960"/>
        <v>0</v>
      </c>
      <c r="AJ1833" s="118">
        <f t="shared" si="976"/>
        <v>0</v>
      </c>
      <c r="AK1833" s="74">
        <f t="shared" si="977"/>
        <v>0</v>
      </c>
      <c r="AL1833" s="174">
        <f t="shared" si="978"/>
        <v>0</v>
      </c>
      <c r="AM1833" s="175">
        <f t="shared" si="961"/>
        <v>0</v>
      </c>
      <c r="AN1833" s="130">
        <f t="shared" si="979"/>
        <v>0</v>
      </c>
      <c r="AO1833" s="74">
        <f t="shared" si="962"/>
        <v>0</v>
      </c>
      <c r="AP1833" s="123">
        <f t="shared" si="980"/>
        <v>0</v>
      </c>
      <c r="AQ1833" s="118">
        <f t="shared" si="963"/>
        <v>0</v>
      </c>
      <c r="AR1833" s="82" t="str">
        <f t="shared" si="981"/>
        <v>https://www.alta.ru/tnved/code//</v>
      </c>
      <c r="AS1833" s="157"/>
      <c r="AT1833" s="162"/>
      <c r="AU1833" s="74">
        <f t="shared" si="964"/>
        <v>0</v>
      </c>
      <c r="AV1833" s="157"/>
      <c r="AW1833" s="75">
        <f>_xlfn.IFNA(VLOOKUP(L1833,list_vat[],3,FALSE),0)</f>
        <v>0</v>
      </c>
      <c r="AX1833" s="74">
        <f t="shared" si="982"/>
        <v>0</v>
      </c>
      <c r="AY1833" s="74">
        <f t="shared" si="983"/>
        <v>0</v>
      </c>
      <c r="AZ1833" s="130">
        <f t="shared" si="984"/>
        <v>0</v>
      </c>
      <c r="BA1833" s="74">
        <f t="shared" si="965"/>
        <v>0</v>
      </c>
      <c r="BB1833" s="193">
        <f t="shared" si="985"/>
        <v>0</v>
      </c>
      <c r="BC1833" s="102">
        <f t="shared" si="986"/>
        <v>0</v>
      </c>
      <c r="BD1833" s="102">
        <f t="shared" si="987"/>
        <v>0</v>
      </c>
      <c r="BE1833" s="413" t="s">
        <v>69</v>
      </c>
    </row>
    <row r="1834" spans="1:57" s="65" customFormat="1" ht="12" customHeight="1" x14ac:dyDescent="0.2">
      <c r="A1834" s="43">
        <v>1819</v>
      </c>
      <c r="B1834" s="166"/>
      <c r="C1834" s="166"/>
      <c r="D1834" s="166"/>
      <c r="E1834" s="162"/>
      <c r="F1834" s="166"/>
      <c r="G1834" s="162"/>
      <c r="H1834" s="162"/>
      <c r="I1834" s="189">
        <f t="shared" si="966"/>
        <v>0</v>
      </c>
      <c r="J1834" s="195"/>
      <c r="K1834" s="162"/>
      <c r="L1834" s="168"/>
      <c r="M1834" s="75">
        <f>_xlfn.XLOOKUP(L1834,list_vat[Страна],list_vat[Ставка НДС %],0,0)</f>
        <v>0</v>
      </c>
      <c r="N1834" s="162">
        <f t="shared" si="967"/>
        <v>0</v>
      </c>
      <c r="O1834" s="169"/>
      <c r="P1834" s="74">
        <f t="shared" si="988"/>
        <v>0</v>
      </c>
      <c r="Q1834" s="162"/>
      <c r="R1834" s="162" t="str">
        <f t="shared" si="968"/>
        <v>введи курс</v>
      </c>
      <c r="S1834" s="196">
        <f t="shared" si="969"/>
        <v>0</v>
      </c>
      <c r="T1834" s="192">
        <f t="shared" si="970"/>
        <v>0</v>
      </c>
      <c r="U1834" s="76">
        <f t="shared" si="971"/>
        <v>0</v>
      </c>
      <c r="V1834" s="123">
        <f t="shared" si="972"/>
        <v>0</v>
      </c>
      <c r="W1834" s="191"/>
      <c r="X1834" s="170"/>
      <c r="Y1834" s="74">
        <f t="shared" si="957"/>
        <v>0</v>
      </c>
      <c r="Z1834" s="188"/>
      <c r="AA1834" s="130">
        <f t="shared" si="973"/>
        <v>0</v>
      </c>
      <c r="AB1834" s="74">
        <f t="shared" si="974"/>
        <v>0</v>
      </c>
      <c r="AC1834" s="356"/>
      <c r="AD1834" s="130" cm="1">
        <f t="array" ref="AD1834">IFERROR(ROUND((_xlfn.IFS(offer_sale_type="поставка",AB1834,offer_sale_type="транзит",S1834)*(1+AC1834))/E1834,2),0)</f>
        <v>0</v>
      </c>
      <c r="AE1834" s="74">
        <f t="shared" si="975"/>
        <v>0</v>
      </c>
      <c r="AF1834" s="123" cm="1">
        <f t="array" ref="AF1834">IFERROR(ROUND(_xlfn.IFS(offer_sale_type="поставка",AB1834,offer_sale_type="транзит",S1834)*AC1834,2),0)</f>
        <v>0</v>
      </c>
      <c r="AG1834" s="130">
        <f t="shared" si="958"/>
        <v>0</v>
      </c>
      <c r="AH1834" s="74">
        <f t="shared" si="959"/>
        <v>0</v>
      </c>
      <c r="AI1834" s="123">
        <f t="shared" si="960"/>
        <v>0</v>
      </c>
      <c r="AJ1834" s="118">
        <f t="shared" si="976"/>
        <v>0</v>
      </c>
      <c r="AK1834" s="74">
        <f t="shared" si="977"/>
        <v>0</v>
      </c>
      <c r="AL1834" s="174">
        <f t="shared" si="978"/>
        <v>0</v>
      </c>
      <c r="AM1834" s="175">
        <f t="shared" si="961"/>
        <v>0</v>
      </c>
      <c r="AN1834" s="130">
        <f t="shared" si="979"/>
        <v>0</v>
      </c>
      <c r="AO1834" s="74">
        <f t="shared" si="962"/>
        <v>0</v>
      </c>
      <c r="AP1834" s="123">
        <f t="shared" si="980"/>
        <v>0</v>
      </c>
      <c r="AQ1834" s="118">
        <f t="shared" si="963"/>
        <v>0</v>
      </c>
      <c r="AR1834" s="82" t="str">
        <f t="shared" si="981"/>
        <v>https://www.alta.ru/tnved/code//</v>
      </c>
      <c r="AS1834" s="157"/>
      <c r="AT1834" s="162"/>
      <c r="AU1834" s="74">
        <f t="shared" si="964"/>
        <v>0</v>
      </c>
      <c r="AV1834" s="157"/>
      <c r="AW1834" s="75">
        <f>_xlfn.IFNA(VLOOKUP(L1834,list_vat[],3,FALSE),0)</f>
        <v>0</v>
      </c>
      <c r="AX1834" s="74">
        <f t="shared" si="982"/>
        <v>0</v>
      </c>
      <c r="AY1834" s="74">
        <f t="shared" si="983"/>
        <v>0</v>
      </c>
      <c r="AZ1834" s="130">
        <f t="shared" si="984"/>
        <v>0</v>
      </c>
      <c r="BA1834" s="74">
        <f t="shared" si="965"/>
        <v>0</v>
      </c>
      <c r="BB1834" s="193">
        <f t="shared" si="985"/>
        <v>0</v>
      </c>
      <c r="BC1834" s="102">
        <f t="shared" si="986"/>
        <v>0</v>
      </c>
      <c r="BD1834" s="102">
        <f t="shared" si="987"/>
        <v>0</v>
      </c>
      <c r="BE1834" s="413" t="s">
        <v>69</v>
      </c>
    </row>
    <row r="1835" spans="1:57" s="65" customFormat="1" ht="12" customHeight="1" x14ac:dyDescent="0.2">
      <c r="A1835" s="43">
        <v>1820</v>
      </c>
      <c r="B1835" s="166"/>
      <c r="C1835" s="166"/>
      <c r="D1835" s="166"/>
      <c r="E1835" s="162"/>
      <c r="F1835" s="166"/>
      <c r="G1835" s="162"/>
      <c r="H1835" s="162"/>
      <c r="I1835" s="189">
        <f t="shared" si="966"/>
        <v>0</v>
      </c>
      <c r="J1835" s="195"/>
      <c r="K1835" s="162"/>
      <c r="L1835" s="168"/>
      <c r="M1835" s="75">
        <f>_xlfn.XLOOKUP(L1835,list_vat[Страна],list_vat[Ставка НДС %],0,0)</f>
        <v>0</v>
      </c>
      <c r="N1835" s="162">
        <f t="shared" si="967"/>
        <v>0</v>
      </c>
      <c r="O1835" s="169"/>
      <c r="P1835" s="74">
        <f t="shared" si="988"/>
        <v>0</v>
      </c>
      <c r="Q1835" s="162"/>
      <c r="R1835" s="162" t="str">
        <f t="shared" si="968"/>
        <v>введи курс</v>
      </c>
      <c r="S1835" s="196">
        <f t="shared" si="969"/>
        <v>0</v>
      </c>
      <c r="T1835" s="192">
        <f t="shared" si="970"/>
        <v>0</v>
      </c>
      <c r="U1835" s="76">
        <f t="shared" si="971"/>
        <v>0</v>
      </c>
      <c r="V1835" s="123">
        <f t="shared" si="972"/>
        <v>0</v>
      </c>
      <c r="W1835" s="191"/>
      <c r="X1835" s="170"/>
      <c r="Y1835" s="74">
        <f t="shared" si="957"/>
        <v>0</v>
      </c>
      <c r="Z1835" s="188"/>
      <c r="AA1835" s="130">
        <f t="shared" si="973"/>
        <v>0</v>
      </c>
      <c r="AB1835" s="74">
        <f t="shared" si="974"/>
        <v>0</v>
      </c>
      <c r="AC1835" s="356"/>
      <c r="AD1835" s="130" cm="1">
        <f t="array" ref="AD1835">IFERROR(ROUND((_xlfn.IFS(offer_sale_type="поставка",AB1835,offer_sale_type="транзит",S1835)*(1+AC1835))/E1835,2),0)</f>
        <v>0</v>
      </c>
      <c r="AE1835" s="74">
        <f t="shared" si="975"/>
        <v>0</v>
      </c>
      <c r="AF1835" s="123" cm="1">
        <f t="array" ref="AF1835">IFERROR(ROUND(_xlfn.IFS(offer_sale_type="поставка",AB1835,offer_sale_type="транзит",S1835)*AC1835,2),0)</f>
        <v>0</v>
      </c>
      <c r="AG1835" s="130">
        <f t="shared" si="958"/>
        <v>0</v>
      </c>
      <c r="AH1835" s="74">
        <f t="shared" si="959"/>
        <v>0</v>
      </c>
      <c r="AI1835" s="123">
        <f t="shared" si="960"/>
        <v>0</v>
      </c>
      <c r="AJ1835" s="118">
        <f t="shared" si="976"/>
        <v>0</v>
      </c>
      <c r="AK1835" s="74">
        <f t="shared" si="977"/>
        <v>0</v>
      </c>
      <c r="AL1835" s="174">
        <f t="shared" si="978"/>
        <v>0</v>
      </c>
      <c r="AM1835" s="175">
        <f t="shared" si="961"/>
        <v>0</v>
      </c>
      <c r="AN1835" s="130">
        <f t="shared" si="979"/>
        <v>0</v>
      </c>
      <c r="AO1835" s="74">
        <f t="shared" si="962"/>
        <v>0</v>
      </c>
      <c r="AP1835" s="123">
        <f t="shared" si="980"/>
        <v>0</v>
      </c>
      <c r="AQ1835" s="118">
        <f t="shared" si="963"/>
        <v>0</v>
      </c>
      <c r="AR1835" s="82" t="str">
        <f t="shared" si="981"/>
        <v>https://www.alta.ru/tnved/code//</v>
      </c>
      <c r="AS1835" s="157"/>
      <c r="AT1835" s="162"/>
      <c r="AU1835" s="74">
        <f t="shared" si="964"/>
        <v>0</v>
      </c>
      <c r="AV1835" s="157"/>
      <c r="AW1835" s="75">
        <f>_xlfn.IFNA(VLOOKUP(L1835,list_vat[],3,FALSE),0)</f>
        <v>0</v>
      </c>
      <c r="AX1835" s="74">
        <f t="shared" si="982"/>
        <v>0</v>
      </c>
      <c r="AY1835" s="74">
        <f t="shared" si="983"/>
        <v>0</v>
      </c>
      <c r="AZ1835" s="130">
        <f t="shared" si="984"/>
        <v>0</v>
      </c>
      <c r="BA1835" s="74">
        <f t="shared" si="965"/>
        <v>0</v>
      </c>
      <c r="BB1835" s="193">
        <f t="shared" si="985"/>
        <v>0</v>
      </c>
      <c r="BC1835" s="102">
        <f t="shared" si="986"/>
        <v>0</v>
      </c>
      <c r="BD1835" s="102">
        <f t="shared" si="987"/>
        <v>0</v>
      </c>
      <c r="BE1835" s="413" t="s">
        <v>69</v>
      </c>
    </row>
    <row r="1836" spans="1:57" s="65" customFormat="1" ht="12" customHeight="1" x14ac:dyDescent="0.2">
      <c r="A1836" s="43">
        <v>1821</v>
      </c>
      <c r="B1836" s="166"/>
      <c r="C1836" s="166"/>
      <c r="D1836" s="166"/>
      <c r="E1836" s="162"/>
      <c r="F1836" s="166"/>
      <c r="G1836" s="162"/>
      <c r="H1836" s="162"/>
      <c r="I1836" s="189">
        <f t="shared" si="966"/>
        <v>0</v>
      </c>
      <c r="J1836" s="195"/>
      <c r="K1836" s="162"/>
      <c r="L1836" s="168"/>
      <c r="M1836" s="75">
        <f>_xlfn.XLOOKUP(L1836,list_vat[Страна],list_vat[Ставка НДС %],0,0)</f>
        <v>0</v>
      </c>
      <c r="N1836" s="162">
        <f t="shared" si="967"/>
        <v>0</v>
      </c>
      <c r="O1836" s="169"/>
      <c r="P1836" s="74">
        <f t="shared" si="988"/>
        <v>0</v>
      </c>
      <c r="Q1836" s="162"/>
      <c r="R1836" s="162" t="str">
        <f t="shared" si="968"/>
        <v>введи курс</v>
      </c>
      <c r="S1836" s="196">
        <f t="shared" si="969"/>
        <v>0</v>
      </c>
      <c r="T1836" s="192">
        <f t="shared" si="970"/>
        <v>0</v>
      </c>
      <c r="U1836" s="76">
        <f t="shared" si="971"/>
        <v>0</v>
      </c>
      <c r="V1836" s="123">
        <f t="shared" si="972"/>
        <v>0</v>
      </c>
      <c r="W1836" s="191"/>
      <c r="X1836" s="170"/>
      <c r="Y1836" s="74">
        <f t="shared" si="957"/>
        <v>0</v>
      </c>
      <c r="Z1836" s="188"/>
      <c r="AA1836" s="130">
        <f t="shared" si="973"/>
        <v>0</v>
      </c>
      <c r="AB1836" s="74">
        <f t="shared" si="974"/>
        <v>0</v>
      </c>
      <c r="AC1836" s="356"/>
      <c r="AD1836" s="130" cm="1">
        <f t="array" ref="AD1836">IFERROR(ROUND((_xlfn.IFS(offer_sale_type="поставка",AB1836,offer_sale_type="транзит",S1836)*(1+AC1836))/E1836,2),0)</f>
        <v>0</v>
      </c>
      <c r="AE1836" s="74">
        <f t="shared" si="975"/>
        <v>0</v>
      </c>
      <c r="AF1836" s="123" cm="1">
        <f t="array" ref="AF1836">IFERROR(ROUND(_xlfn.IFS(offer_sale_type="поставка",AB1836,offer_sale_type="транзит",S1836)*AC1836,2),0)</f>
        <v>0</v>
      </c>
      <c r="AG1836" s="130">
        <f t="shared" si="958"/>
        <v>0</v>
      </c>
      <c r="AH1836" s="74">
        <f t="shared" si="959"/>
        <v>0</v>
      </c>
      <c r="AI1836" s="123">
        <f t="shared" si="960"/>
        <v>0</v>
      </c>
      <c r="AJ1836" s="118">
        <f t="shared" si="976"/>
        <v>0</v>
      </c>
      <c r="AK1836" s="74">
        <f t="shared" si="977"/>
        <v>0</v>
      </c>
      <c r="AL1836" s="174">
        <f t="shared" si="978"/>
        <v>0</v>
      </c>
      <c r="AM1836" s="175">
        <f t="shared" si="961"/>
        <v>0</v>
      </c>
      <c r="AN1836" s="130">
        <f t="shared" si="979"/>
        <v>0</v>
      </c>
      <c r="AO1836" s="74">
        <f t="shared" si="962"/>
        <v>0</v>
      </c>
      <c r="AP1836" s="123">
        <f t="shared" si="980"/>
        <v>0</v>
      </c>
      <c r="AQ1836" s="118">
        <f t="shared" si="963"/>
        <v>0</v>
      </c>
      <c r="AR1836" s="82" t="str">
        <f t="shared" si="981"/>
        <v>https://www.alta.ru/tnved/code//</v>
      </c>
      <c r="AS1836" s="157"/>
      <c r="AT1836" s="162"/>
      <c r="AU1836" s="74">
        <f t="shared" si="964"/>
        <v>0</v>
      </c>
      <c r="AV1836" s="157"/>
      <c r="AW1836" s="75">
        <f>_xlfn.IFNA(VLOOKUP(L1836,list_vat[],3,FALSE),0)</f>
        <v>0</v>
      </c>
      <c r="AX1836" s="74">
        <f t="shared" si="982"/>
        <v>0</v>
      </c>
      <c r="AY1836" s="74">
        <f t="shared" si="983"/>
        <v>0</v>
      </c>
      <c r="AZ1836" s="130">
        <f t="shared" si="984"/>
        <v>0</v>
      </c>
      <c r="BA1836" s="74">
        <f t="shared" si="965"/>
        <v>0</v>
      </c>
      <c r="BB1836" s="193">
        <f t="shared" si="985"/>
        <v>0</v>
      </c>
      <c r="BC1836" s="102">
        <f t="shared" si="986"/>
        <v>0</v>
      </c>
      <c r="BD1836" s="102">
        <f t="shared" si="987"/>
        <v>0</v>
      </c>
      <c r="BE1836" s="413" t="s">
        <v>69</v>
      </c>
    </row>
    <row r="1837" spans="1:57" s="65" customFormat="1" ht="12" customHeight="1" x14ac:dyDescent="0.2">
      <c r="A1837" s="43">
        <v>1822</v>
      </c>
      <c r="B1837" s="166"/>
      <c r="C1837" s="166"/>
      <c r="D1837" s="166"/>
      <c r="E1837" s="162"/>
      <c r="F1837" s="166"/>
      <c r="G1837" s="162"/>
      <c r="H1837" s="162"/>
      <c r="I1837" s="189">
        <f t="shared" si="966"/>
        <v>0</v>
      </c>
      <c r="J1837" s="195"/>
      <c r="K1837" s="162"/>
      <c r="L1837" s="168"/>
      <c r="M1837" s="75">
        <f>_xlfn.XLOOKUP(L1837,list_vat[Страна],list_vat[Ставка НДС %],0,0)</f>
        <v>0</v>
      </c>
      <c r="N1837" s="162">
        <f t="shared" si="967"/>
        <v>0</v>
      </c>
      <c r="O1837" s="169"/>
      <c r="P1837" s="74">
        <f t="shared" si="988"/>
        <v>0</v>
      </c>
      <c r="Q1837" s="162"/>
      <c r="R1837" s="162" t="str">
        <f t="shared" si="968"/>
        <v>введи курс</v>
      </c>
      <c r="S1837" s="196">
        <f t="shared" si="969"/>
        <v>0</v>
      </c>
      <c r="T1837" s="192">
        <f t="shared" si="970"/>
        <v>0</v>
      </c>
      <c r="U1837" s="76">
        <f t="shared" si="971"/>
        <v>0</v>
      </c>
      <c r="V1837" s="123">
        <f t="shared" si="972"/>
        <v>0</v>
      </c>
      <c r="W1837" s="191"/>
      <c r="X1837" s="170"/>
      <c r="Y1837" s="74">
        <f t="shared" si="957"/>
        <v>0</v>
      </c>
      <c r="Z1837" s="188"/>
      <c r="AA1837" s="130">
        <f t="shared" si="973"/>
        <v>0</v>
      </c>
      <c r="AB1837" s="74">
        <f t="shared" si="974"/>
        <v>0</v>
      </c>
      <c r="AC1837" s="356"/>
      <c r="AD1837" s="130" cm="1">
        <f t="array" ref="AD1837">IFERROR(ROUND((_xlfn.IFS(offer_sale_type="поставка",AB1837,offer_sale_type="транзит",S1837)*(1+AC1837))/E1837,2),0)</f>
        <v>0</v>
      </c>
      <c r="AE1837" s="74">
        <f t="shared" si="975"/>
        <v>0</v>
      </c>
      <c r="AF1837" s="123" cm="1">
        <f t="array" ref="AF1837">IFERROR(ROUND(_xlfn.IFS(offer_sale_type="поставка",AB1837,offer_sale_type="транзит",S1837)*AC1837,2),0)</f>
        <v>0</v>
      </c>
      <c r="AG1837" s="130">
        <f t="shared" si="958"/>
        <v>0</v>
      </c>
      <c r="AH1837" s="74">
        <f t="shared" si="959"/>
        <v>0</v>
      </c>
      <c r="AI1837" s="123">
        <f t="shared" si="960"/>
        <v>0</v>
      </c>
      <c r="AJ1837" s="118">
        <f t="shared" si="976"/>
        <v>0</v>
      </c>
      <c r="AK1837" s="74">
        <f t="shared" si="977"/>
        <v>0</v>
      </c>
      <c r="AL1837" s="174">
        <f t="shared" si="978"/>
        <v>0</v>
      </c>
      <c r="AM1837" s="175">
        <f t="shared" si="961"/>
        <v>0</v>
      </c>
      <c r="AN1837" s="130">
        <f t="shared" si="979"/>
        <v>0</v>
      </c>
      <c r="AO1837" s="74">
        <f t="shared" si="962"/>
        <v>0</v>
      </c>
      <c r="AP1837" s="123">
        <f t="shared" si="980"/>
        <v>0</v>
      </c>
      <c r="AQ1837" s="118">
        <f t="shared" si="963"/>
        <v>0</v>
      </c>
      <c r="AR1837" s="82" t="str">
        <f t="shared" si="981"/>
        <v>https://www.alta.ru/tnved/code//</v>
      </c>
      <c r="AS1837" s="157"/>
      <c r="AT1837" s="162"/>
      <c r="AU1837" s="74">
        <f t="shared" si="964"/>
        <v>0</v>
      </c>
      <c r="AV1837" s="157"/>
      <c r="AW1837" s="75">
        <f>_xlfn.IFNA(VLOOKUP(L1837,list_vat[],3,FALSE),0)</f>
        <v>0</v>
      </c>
      <c r="AX1837" s="74">
        <f t="shared" si="982"/>
        <v>0</v>
      </c>
      <c r="AY1837" s="74">
        <f t="shared" si="983"/>
        <v>0</v>
      </c>
      <c r="AZ1837" s="130">
        <f t="shared" si="984"/>
        <v>0</v>
      </c>
      <c r="BA1837" s="74">
        <f t="shared" si="965"/>
        <v>0</v>
      </c>
      <c r="BB1837" s="193">
        <f t="shared" si="985"/>
        <v>0</v>
      </c>
      <c r="BC1837" s="102">
        <f t="shared" si="986"/>
        <v>0</v>
      </c>
      <c r="BD1837" s="102">
        <f t="shared" si="987"/>
        <v>0</v>
      </c>
      <c r="BE1837" s="413" t="s">
        <v>69</v>
      </c>
    </row>
    <row r="1838" spans="1:57" s="65" customFormat="1" ht="12" customHeight="1" x14ac:dyDescent="0.2">
      <c r="A1838" s="43">
        <v>1823</v>
      </c>
      <c r="B1838" s="166"/>
      <c r="C1838" s="166"/>
      <c r="D1838" s="166"/>
      <c r="E1838" s="162"/>
      <c r="F1838" s="166"/>
      <c r="G1838" s="162"/>
      <c r="H1838" s="162"/>
      <c r="I1838" s="189">
        <f t="shared" si="966"/>
        <v>0</v>
      </c>
      <c r="J1838" s="195"/>
      <c r="K1838" s="162"/>
      <c r="L1838" s="168"/>
      <c r="M1838" s="75">
        <f>_xlfn.XLOOKUP(L1838,list_vat[Страна],list_vat[Ставка НДС %],0,0)</f>
        <v>0</v>
      </c>
      <c r="N1838" s="162">
        <f t="shared" si="967"/>
        <v>0</v>
      </c>
      <c r="O1838" s="169"/>
      <c r="P1838" s="74">
        <f t="shared" si="988"/>
        <v>0</v>
      </c>
      <c r="Q1838" s="162"/>
      <c r="R1838" s="162" t="str">
        <f t="shared" si="968"/>
        <v>введи курс</v>
      </c>
      <c r="S1838" s="196">
        <f t="shared" si="969"/>
        <v>0</v>
      </c>
      <c r="T1838" s="192">
        <f t="shared" si="970"/>
        <v>0</v>
      </c>
      <c r="U1838" s="76">
        <f t="shared" si="971"/>
        <v>0</v>
      </c>
      <c r="V1838" s="123">
        <f t="shared" si="972"/>
        <v>0</v>
      </c>
      <c r="W1838" s="191"/>
      <c r="X1838" s="170"/>
      <c r="Y1838" s="74">
        <f t="shared" si="957"/>
        <v>0</v>
      </c>
      <c r="Z1838" s="188"/>
      <c r="AA1838" s="130">
        <f t="shared" si="973"/>
        <v>0</v>
      </c>
      <c r="AB1838" s="74">
        <f t="shared" si="974"/>
        <v>0</v>
      </c>
      <c r="AC1838" s="356"/>
      <c r="AD1838" s="130" cm="1">
        <f t="array" ref="AD1838">IFERROR(ROUND((_xlfn.IFS(offer_sale_type="поставка",AB1838,offer_sale_type="транзит",S1838)*(1+AC1838))/E1838,2),0)</f>
        <v>0</v>
      </c>
      <c r="AE1838" s="74">
        <f t="shared" si="975"/>
        <v>0</v>
      </c>
      <c r="AF1838" s="123" cm="1">
        <f t="array" ref="AF1838">IFERROR(ROUND(_xlfn.IFS(offer_sale_type="поставка",AB1838,offer_sale_type="транзит",S1838)*AC1838,2),0)</f>
        <v>0</v>
      </c>
      <c r="AG1838" s="130">
        <f t="shared" si="958"/>
        <v>0</v>
      </c>
      <c r="AH1838" s="74">
        <f t="shared" si="959"/>
        <v>0</v>
      </c>
      <c r="AI1838" s="123">
        <f t="shared" si="960"/>
        <v>0</v>
      </c>
      <c r="AJ1838" s="118">
        <f t="shared" si="976"/>
        <v>0</v>
      </c>
      <c r="AK1838" s="74">
        <f t="shared" si="977"/>
        <v>0</v>
      </c>
      <c r="AL1838" s="174">
        <f t="shared" si="978"/>
        <v>0</v>
      </c>
      <c r="AM1838" s="175">
        <f t="shared" si="961"/>
        <v>0</v>
      </c>
      <c r="AN1838" s="130">
        <f t="shared" si="979"/>
        <v>0</v>
      </c>
      <c r="AO1838" s="74">
        <f t="shared" si="962"/>
        <v>0</v>
      </c>
      <c r="AP1838" s="123">
        <f t="shared" si="980"/>
        <v>0</v>
      </c>
      <c r="AQ1838" s="118">
        <f t="shared" si="963"/>
        <v>0</v>
      </c>
      <c r="AR1838" s="82" t="str">
        <f t="shared" si="981"/>
        <v>https://www.alta.ru/tnved/code//</v>
      </c>
      <c r="AS1838" s="157"/>
      <c r="AT1838" s="162"/>
      <c r="AU1838" s="74">
        <f t="shared" si="964"/>
        <v>0</v>
      </c>
      <c r="AV1838" s="157"/>
      <c r="AW1838" s="75">
        <f>_xlfn.IFNA(VLOOKUP(L1838,list_vat[],3,FALSE),0)</f>
        <v>0</v>
      </c>
      <c r="AX1838" s="74">
        <f t="shared" si="982"/>
        <v>0</v>
      </c>
      <c r="AY1838" s="74">
        <f t="shared" si="983"/>
        <v>0</v>
      </c>
      <c r="AZ1838" s="130">
        <f t="shared" si="984"/>
        <v>0</v>
      </c>
      <c r="BA1838" s="74">
        <f t="shared" si="965"/>
        <v>0</v>
      </c>
      <c r="BB1838" s="193">
        <f t="shared" si="985"/>
        <v>0</v>
      </c>
      <c r="BC1838" s="102">
        <f t="shared" si="986"/>
        <v>0</v>
      </c>
      <c r="BD1838" s="102">
        <f t="shared" si="987"/>
        <v>0</v>
      </c>
      <c r="BE1838" s="413" t="s">
        <v>69</v>
      </c>
    </row>
    <row r="1839" spans="1:57" s="65" customFormat="1" ht="12" customHeight="1" x14ac:dyDescent="0.2">
      <c r="A1839" s="43">
        <v>1824</v>
      </c>
      <c r="B1839" s="166"/>
      <c r="C1839" s="166"/>
      <c r="D1839" s="166"/>
      <c r="E1839" s="162"/>
      <c r="F1839" s="166"/>
      <c r="G1839" s="162"/>
      <c r="H1839" s="162"/>
      <c r="I1839" s="189">
        <f t="shared" si="966"/>
        <v>0</v>
      </c>
      <c r="J1839" s="195"/>
      <c r="K1839" s="162"/>
      <c r="L1839" s="168"/>
      <c r="M1839" s="75">
        <f>_xlfn.XLOOKUP(L1839,list_vat[Страна],list_vat[Ставка НДС %],0,0)</f>
        <v>0</v>
      </c>
      <c r="N1839" s="162">
        <f t="shared" si="967"/>
        <v>0</v>
      </c>
      <c r="O1839" s="169"/>
      <c r="P1839" s="74">
        <f t="shared" si="988"/>
        <v>0</v>
      </c>
      <c r="Q1839" s="162"/>
      <c r="R1839" s="162" t="str">
        <f t="shared" si="968"/>
        <v>введи курс</v>
      </c>
      <c r="S1839" s="196">
        <f t="shared" si="969"/>
        <v>0</v>
      </c>
      <c r="T1839" s="192">
        <f t="shared" si="970"/>
        <v>0</v>
      </c>
      <c r="U1839" s="76">
        <f t="shared" si="971"/>
        <v>0</v>
      </c>
      <c r="V1839" s="123">
        <f t="shared" si="972"/>
        <v>0</v>
      </c>
      <c r="W1839" s="191"/>
      <c r="X1839" s="170"/>
      <c r="Y1839" s="74">
        <f t="shared" si="957"/>
        <v>0</v>
      </c>
      <c r="Z1839" s="188"/>
      <c r="AA1839" s="130">
        <f t="shared" si="973"/>
        <v>0</v>
      </c>
      <c r="AB1839" s="74">
        <f t="shared" si="974"/>
        <v>0</v>
      </c>
      <c r="AC1839" s="356"/>
      <c r="AD1839" s="130" cm="1">
        <f t="array" ref="AD1839">IFERROR(ROUND((_xlfn.IFS(offer_sale_type="поставка",AB1839,offer_sale_type="транзит",S1839)*(1+AC1839))/E1839,2),0)</f>
        <v>0</v>
      </c>
      <c r="AE1839" s="74">
        <f t="shared" si="975"/>
        <v>0</v>
      </c>
      <c r="AF1839" s="123" cm="1">
        <f t="array" ref="AF1839">IFERROR(ROUND(_xlfn.IFS(offer_sale_type="поставка",AB1839,offer_sale_type="транзит",S1839)*AC1839,2),0)</f>
        <v>0</v>
      </c>
      <c r="AG1839" s="130">
        <f t="shared" si="958"/>
        <v>0</v>
      </c>
      <c r="AH1839" s="74">
        <f t="shared" si="959"/>
        <v>0</v>
      </c>
      <c r="AI1839" s="123">
        <f t="shared" si="960"/>
        <v>0</v>
      </c>
      <c r="AJ1839" s="118">
        <f t="shared" si="976"/>
        <v>0</v>
      </c>
      <c r="AK1839" s="74">
        <f t="shared" si="977"/>
        <v>0</v>
      </c>
      <c r="AL1839" s="174">
        <f t="shared" si="978"/>
        <v>0</v>
      </c>
      <c r="AM1839" s="175">
        <f t="shared" si="961"/>
        <v>0</v>
      </c>
      <c r="AN1839" s="130">
        <f t="shared" si="979"/>
        <v>0</v>
      </c>
      <c r="AO1839" s="74">
        <f t="shared" si="962"/>
        <v>0</v>
      </c>
      <c r="AP1839" s="123">
        <f t="shared" si="980"/>
        <v>0</v>
      </c>
      <c r="AQ1839" s="118">
        <f t="shared" si="963"/>
        <v>0</v>
      </c>
      <c r="AR1839" s="82" t="str">
        <f t="shared" si="981"/>
        <v>https://www.alta.ru/tnved/code//</v>
      </c>
      <c r="AS1839" s="157"/>
      <c r="AT1839" s="162"/>
      <c r="AU1839" s="74">
        <f t="shared" si="964"/>
        <v>0</v>
      </c>
      <c r="AV1839" s="157"/>
      <c r="AW1839" s="75">
        <f>_xlfn.IFNA(VLOOKUP(L1839,list_vat[],3,FALSE),0)</f>
        <v>0</v>
      </c>
      <c r="AX1839" s="74">
        <f t="shared" si="982"/>
        <v>0</v>
      </c>
      <c r="AY1839" s="74">
        <f t="shared" si="983"/>
        <v>0</v>
      </c>
      <c r="AZ1839" s="130">
        <f t="shared" si="984"/>
        <v>0</v>
      </c>
      <c r="BA1839" s="74">
        <f t="shared" si="965"/>
        <v>0</v>
      </c>
      <c r="BB1839" s="193">
        <f t="shared" si="985"/>
        <v>0</v>
      </c>
      <c r="BC1839" s="102">
        <f t="shared" si="986"/>
        <v>0</v>
      </c>
      <c r="BD1839" s="102">
        <f t="shared" si="987"/>
        <v>0</v>
      </c>
      <c r="BE1839" s="413" t="s">
        <v>69</v>
      </c>
    </row>
    <row r="1840" spans="1:57" s="65" customFormat="1" ht="12" customHeight="1" x14ac:dyDescent="0.2">
      <c r="A1840" s="43">
        <v>1825</v>
      </c>
      <c r="B1840" s="166"/>
      <c r="C1840" s="166"/>
      <c r="D1840" s="166"/>
      <c r="E1840" s="162"/>
      <c r="F1840" s="166"/>
      <c r="G1840" s="162"/>
      <c r="H1840" s="162"/>
      <c r="I1840" s="189">
        <f t="shared" si="966"/>
        <v>0</v>
      </c>
      <c r="J1840" s="195"/>
      <c r="K1840" s="162"/>
      <c r="L1840" s="168"/>
      <c r="M1840" s="75">
        <f>_xlfn.XLOOKUP(L1840,list_vat[Страна],list_vat[Ставка НДС %],0,0)</f>
        <v>0</v>
      </c>
      <c r="N1840" s="162">
        <f t="shared" si="967"/>
        <v>0</v>
      </c>
      <c r="O1840" s="169"/>
      <c r="P1840" s="74">
        <f t="shared" si="988"/>
        <v>0</v>
      </c>
      <c r="Q1840" s="162"/>
      <c r="R1840" s="162" t="str">
        <f t="shared" si="968"/>
        <v>введи курс</v>
      </c>
      <c r="S1840" s="196">
        <f t="shared" si="969"/>
        <v>0</v>
      </c>
      <c r="T1840" s="192">
        <f t="shared" si="970"/>
        <v>0</v>
      </c>
      <c r="U1840" s="76">
        <f t="shared" si="971"/>
        <v>0</v>
      </c>
      <c r="V1840" s="123">
        <f t="shared" si="972"/>
        <v>0</v>
      </c>
      <c r="W1840" s="191"/>
      <c r="X1840" s="170"/>
      <c r="Y1840" s="74">
        <f t="shared" si="957"/>
        <v>0</v>
      </c>
      <c r="Z1840" s="188"/>
      <c r="AA1840" s="130">
        <f t="shared" si="973"/>
        <v>0</v>
      </c>
      <c r="AB1840" s="74">
        <f t="shared" si="974"/>
        <v>0</v>
      </c>
      <c r="AC1840" s="356"/>
      <c r="AD1840" s="130" cm="1">
        <f t="array" ref="AD1840">IFERROR(ROUND((_xlfn.IFS(offer_sale_type="поставка",AB1840,offer_sale_type="транзит",S1840)*(1+AC1840))/E1840,2),0)</f>
        <v>0</v>
      </c>
      <c r="AE1840" s="74">
        <f t="shared" si="975"/>
        <v>0</v>
      </c>
      <c r="AF1840" s="123" cm="1">
        <f t="array" ref="AF1840">IFERROR(ROUND(_xlfn.IFS(offer_sale_type="поставка",AB1840,offer_sale_type="транзит",S1840)*AC1840,2),0)</f>
        <v>0</v>
      </c>
      <c r="AG1840" s="130">
        <f t="shared" si="958"/>
        <v>0</v>
      </c>
      <c r="AH1840" s="74">
        <f t="shared" si="959"/>
        <v>0</v>
      </c>
      <c r="AI1840" s="123">
        <f t="shared" si="960"/>
        <v>0</v>
      </c>
      <c r="AJ1840" s="118">
        <f t="shared" si="976"/>
        <v>0</v>
      </c>
      <c r="AK1840" s="74">
        <f t="shared" si="977"/>
        <v>0</v>
      </c>
      <c r="AL1840" s="174">
        <f t="shared" si="978"/>
        <v>0</v>
      </c>
      <c r="AM1840" s="175">
        <f t="shared" si="961"/>
        <v>0</v>
      </c>
      <c r="AN1840" s="130">
        <f t="shared" si="979"/>
        <v>0</v>
      </c>
      <c r="AO1840" s="74">
        <f t="shared" si="962"/>
        <v>0</v>
      </c>
      <c r="AP1840" s="123">
        <f t="shared" si="980"/>
        <v>0</v>
      </c>
      <c r="AQ1840" s="118">
        <f t="shared" si="963"/>
        <v>0</v>
      </c>
      <c r="AR1840" s="82" t="str">
        <f t="shared" si="981"/>
        <v>https://www.alta.ru/tnved/code//</v>
      </c>
      <c r="AS1840" s="157"/>
      <c r="AT1840" s="162"/>
      <c r="AU1840" s="74">
        <f t="shared" si="964"/>
        <v>0</v>
      </c>
      <c r="AV1840" s="157"/>
      <c r="AW1840" s="75">
        <f>_xlfn.IFNA(VLOOKUP(L1840,list_vat[],3,FALSE),0)</f>
        <v>0</v>
      </c>
      <c r="AX1840" s="74">
        <f t="shared" si="982"/>
        <v>0</v>
      </c>
      <c r="AY1840" s="74">
        <f t="shared" si="983"/>
        <v>0</v>
      </c>
      <c r="AZ1840" s="130">
        <f t="shared" si="984"/>
        <v>0</v>
      </c>
      <c r="BA1840" s="74">
        <f t="shared" si="965"/>
        <v>0</v>
      </c>
      <c r="BB1840" s="193">
        <f t="shared" si="985"/>
        <v>0</v>
      </c>
      <c r="BC1840" s="102">
        <f t="shared" si="986"/>
        <v>0</v>
      </c>
      <c r="BD1840" s="102">
        <f t="shared" si="987"/>
        <v>0</v>
      </c>
      <c r="BE1840" s="413" t="s">
        <v>69</v>
      </c>
    </row>
    <row r="1841" spans="1:57" s="65" customFormat="1" ht="12" customHeight="1" x14ac:dyDescent="0.2">
      <c r="A1841" s="43">
        <v>1826</v>
      </c>
      <c r="B1841" s="166"/>
      <c r="C1841" s="166"/>
      <c r="D1841" s="166"/>
      <c r="E1841" s="162"/>
      <c r="F1841" s="166"/>
      <c r="G1841" s="162"/>
      <c r="H1841" s="162"/>
      <c r="I1841" s="189">
        <f t="shared" si="966"/>
        <v>0</v>
      </c>
      <c r="J1841" s="195"/>
      <c r="K1841" s="162"/>
      <c r="L1841" s="168"/>
      <c r="M1841" s="75">
        <f>_xlfn.XLOOKUP(L1841,list_vat[Страна],list_vat[Ставка НДС %],0,0)</f>
        <v>0</v>
      </c>
      <c r="N1841" s="162">
        <f t="shared" si="967"/>
        <v>0</v>
      </c>
      <c r="O1841" s="169"/>
      <c r="P1841" s="74">
        <f t="shared" si="988"/>
        <v>0</v>
      </c>
      <c r="Q1841" s="162"/>
      <c r="R1841" s="162" t="str">
        <f t="shared" si="968"/>
        <v>введи курс</v>
      </c>
      <c r="S1841" s="196">
        <f t="shared" si="969"/>
        <v>0</v>
      </c>
      <c r="T1841" s="192">
        <f t="shared" si="970"/>
        <v>0</v>
      </c>
      <c r="U1841" s="76">
        <f t="shared" si="971"/>
        <v>0</v>
      </c>
      <c r="V1841" s="123">
        <f t="shared" si="972"/>
        <v>0</v>
      </c>
      <c r="W1841" s="191"/>
      <c r="X1841" s="170"/>
      <c r="Y1841" s="74">
        <f t="shared" si="957"/>
        <v>0</v>
      </c>
      <c r="Z1841" s="188"/>
      <c r="AA1841" s="130">
        <f t="shared" si="973"/>
        <v>0</v>
      </c>
      <c r="AB1841" s="74">
        <f t="shared" si="974"/>
        <v>0</v>
      </c>
      <c r="AC1841" s="356"/>
      <c r="AD1841" s="130" cm="1">
        <f t="array" ref="AD1841">IFERROR(ROUND((_xlfn.IFS(offer_sale_type="поставка",AB1841,offer_sale_type="транзит",S1841)*(1+AC1841))/E1841,2),0)</f>
        <v>0</v>
      </c>
      <c r="AE1841" s="74">
        <f t="shared" si="975"/>
        <v>0</v>
      </c>
      <c r="AF1841" s="123" cm="1">
        <f t="array" ref="AF1841">IFERROR(ROUND(_xlfn.IFS(offer_sale_type="поставка",AB1841,offer_sale_type="транзит",S1841)*AC1841,2),0)</f>
        <v>0</v>
      </c>
      <c r="AG1841" s="130">
        <f t="shared" si="958"/>
        <v>0</v>
      </c>
      <c r="AH1841" s="74">
        <f t="shared" si="959"/>
        <v>0</v>
      </c>
      <c r="AI1841" s="123">
        <f t="shared" si="960"/>
        <v>0</v>
      </c>
      <c r="AJ1841" s="118">
        <f t="shared" si="976"/>
        <v>0</v>
      </c>
      <c r="AK1841" s="74">
        <f t="shared" si="977"/>
        <v>0</v>
      </c>
      <c r="AL1841" s="174">
        <f t="shared" si="978"/>
        <v>0</v>
      </c>
      <c r="AM1841" s="175">
        <f t="shared" si="961"/>
        <v>0</v>
      </c>
      <c r="AN1841" s="130">
        <f t="shared" si="979"/>
        <v>0</v>
      </c>
      <c r="AO1841" s="74">
        <f t="shared" si="962"/>
        <v>0</v>
      </c>
      <c r="AP1841" s="123">
        <f t="shared" si="980"/>
        <v>0</v>
      </c>
      <c r="AQ1841" s="118">
        <f t="shared" si="963"/>
        <v>0</v>
      </c>
      <c r="AR1841" s="82" t="str">
        <f t="shared" si="981"/>
        <v>https://www.alta.ru/tnved/code//</v>
      </c>
      <c r="AS1841" s="157"/>
      <c r="AT1841" s="162"/>
      <c r="AU1841" s="74">
        <f t="shared" si="964"/>
        <v>0</v>
      </c>
      <c r="AV1841" s="157"/>
      <c r="AW1841" s="75">
        <f>_xlfn.IFNA(VLOOKUP(L1841,list_vat[],3,FALSE),0)</f>
        <v>0</v>
      </c>
      <c r="AX1841" s="74">
        <f t="shared" si="982"/>
        <v>0</v>
      </c>
      <c r="AY1841" s="74">
        <f t="shared" si="983"/>
        <v>0</v>
      </c>
      <c r="AZ1841" s="130">
        <f t="shared" si="984"/>
        <v>0</v>
      </c>
      <c r="BA1841" s="74">
        <f t="shared" si="965"/>
        <v>0</v>
      </c>
      <c r="BB1841" s="193">
        <f t="shared" si="985"/>
        <v>0</v>
      </c>
      <c r="BC1841" s="102">
        <f t="shared" si="986"/>
        <v>0</v>
      </c>
      <c r="BD1841" s="102">
        <f t="shared" si="987"/>
        <v>0</v>
      </c>
      <c r="BE1841" s="413" t="s">
        <v>69</v>
      </c>
    </row>
    <row r="1842" spans="1:57" s="65" customFormat="1" ht="12" customHeight="1" x14ac:dyDescent="0.2">
      <c r="A1842" s="43">
        <v>1827</v>
      </c>
      <c r="B1842" s="166"/>
      <c r="C1842" s="166"/>
      <c r="D1842" s="166"/>
      <c r="E1842" s="162"/>
      <c r="F1842" s="166"/>
      <c r="G1842" s="162"/>
      <c r="H1842" s="162"/>
      <c r="I1842" s="189">
        <f t="shared" si="966"/>
        <v>0</v>
      </c>
      <c r="J1842" s="195"/>
      <c r="K1842" s="162"/>
      <c r="L1842" s="168"/>
      <c r="M1842" s="75">
        <f>_xlfn.XLOOKUP(L1842,list_vat[Страна],list_vat[Ставка НДС %],0,0)</f>
        <v>0</v>
      </c>
      <c r="N1842" s="162">
        <f t="shared" si="967"/>
        <v>0</v>
      </c>
      <c r="O1842" s="169"/>
      <c r="P1842" s="74">
        <f t="shared" si="988"/>
        <v>0</v>
      </c>
      <c r="Q1842" s="162"/>
      <c r="R1842" s="162" t="str">
        <f t="shared" si="968"/>
        <v>введи курс</v>
      </c>
      <c r="S1842" s="196">
        <f t="shared" si="969"/>
        <v>0</v>
      </c>
      <c r="T1842" s="192">
        <f t="shared" si="970"/>
        <v>0</v>
      </c>
      <c r="U1842" s="76">
        <f t="shared" si="971"/>
        <v>0</v>
      </c>
      <c r="V1842" s="123">
        <f t="shared" si="972"/>
        <v>0</v>
      </c>
      <c r="W1842" s="191"/>
      <c r="X1842" s="170"/>
      <c r="Y1842" s="74">
        <f t="shared" si="957"/>
        <v>0</v>
      </c>
      <c r="Z1842" s="188"/>
      <c r="AA1842" s="130">
        <f t="shared" si="973"/>
        <v>0</v>
      </c>
      <c r="AB1842" s="74">
        <f t="shared" si="974"/>
        <v>0</v>
      </c>
      <c r="AC1842" s="356"/>
      <c r="AD1842" s="130" cm="1">
        <f t="array" ref="AD1842">IFERROR(ROUND((_xlfn.IFS(offer_sale_type="поставка",AB1842,offer_sale_type="транзит",S1842)*(1+AC1842))/E1842,2),0)</f>
        <v>0</v>
      </c>
      <c r="AE1842" s="74">
        <f t="shared" si="975"/>
        <v>0</v>
      </c>
      <c r="AF1842" s="123" cm="1">
        <f t="array" ref="AF1842">IFERROR(ROUND(_xlfn.IFS(offer_sale_type="поставка",AB1842,offer_sale_type="транзит",S1842)*AC1842,2),0)</f>
        <v>0</v>
      </c>
      <c r="AG1842" s="130">
        <f t="shared" si="958"/>
        <v>0</v>
      </c>
      <c r="AH1842" s="74">
        <f t="shared" si="959"/>
        <v>0</v>
      </c>
      <c r="AI1842" s="123">
        <f t="shared" si="960"/>
        <v>0</v>
      </c>
      <c r="AJ1842" s="118">
        <f t="shared" si="976"/>
        <v>0</v>
      </c>
      <c r="AK1842" s="74">
        <f t="shared" si="977"/>
        <v>0</v>
      </c>
      <c r="AL1842" s="174">
        <f t="shared" si="978"/>
        <v>0</v>
      </c>
      <c r="AM1842" s="175">
        <f t="shared" si="961"/>
        <v>0</v>
      </c>
      <c r="AN1842" s="130">
        <f t="shared" si="979"/>
        <v>0</v>
      </c>
      <c r="AO1842" s="74">
        <f t="shared" si="962"/>
        <v>0</v>
      </c>
      <c r="AP1842" s="123">
        <f t="shared" si="980"/>
        <v>0</v>
      </c>
      <c r="AQ1842" s="118">
        <f t="shared" si="963"/>
        <v>0</v>
      </c>
      <c r="AR1842" s="82" t="str">
        <f t="shared" si="981"/>
        <v>https://www.alta.ru/tnved/code//</v>
      </c>
      <c r="AS1842" s="157"/>
      <c r="AT1842" s="162"/>
      <c r="AU1842" s="74">
        <f t="shared" si="964"/>
        <v>0</v>
      </c>
      <c r="AV1842" s="157"/>
      <c r="AW1842" s="75">
        <f>_xlfn.IFNA(VLOOKUP(L1842,list_vat[],3,FALSE),0)</f>
        <v>0</v>
      </c>
      <c r="AX1842" s="74">
        <f t="shared" si="982"/>
        <v>0</v>
      </c>
      <c r="AY1842" s="74">
        <f t="shared" si="983"/>
        <v>0</v>
      </c>
      <c r="AZ1842" s="130">
        <f t="shared" si="984"/>
        <v>0</v>
      </c>
      <c r="BA1842" s="74">
        <f t="shared" si="965"/>
        <v>0</v>
      </c>
      <c r="BB1842" s="193">
        <f t="shared" si="985"/>
        <v>0</v>
      </c>
      <c r="BC1842" s="102">
        <f t="shared" si="986"/>
        <v>0</v>
      </c>
      <c r="BD1842" s="102">
        <f t="shared" si="987"/>
        <v>0</v>
      </c>
      <c r="BE1842" s="413" t="s">
        <v>69</v>
      </c>
    </row>
    <row r="1843" spans="1:57" s="65" customFormat="1" ht="12" customHeight="1" x14ac:dyDescent="0.2">
      <c r="A1843" s="43">
        <v>1828</v>
      </c>
      <c r="B1843" s="166"/>
      <c r="C1843" s="166"/>
      <c r="D1843" s="166"/>
      <c r="E1843" s="162"/>
      <c r="F1843" s="166"/>
      <c r="G1843" s="162"/>
      <c r="H1843" s="162"/>
      <c r="I1843" s="189">
        <f t="shared" si="966"/>
        <v>0</v>
      </c>
      <c r="J1843" s="195"/>
      <c r="K1843" s="162"/>
      <c r="L1843" s="168"/>
      <c r="M1843" s="75">
        <f>_xlfn.XLOOKUP(L1843,list_vat[Страна],list_vat[Ставка НДС %],0,0)</f>
        <v>0</v>
      </c>
      <c r="N1843" s="162">
        <f t="shared" si="967"/>
        <v>0</v>
      </c>
      <c r="O1843" s="169"/>
      <c r="P1843" s="74">
        <f t="shared" si="988"/>
        <v>0</v>
      </c>
      <c r="Q1843" s="162"/>
      <c r="R1843" s="162" t="str">
        <f t="shared" si="968"/>
        <v>введи курс</v>
      </c>
      <c r="S1843" s="196">
        <f t="shared" si="969"/>
        <v>0</v>
      </c>
      <c r="T1843" s="192">
        <f t="shared" si="970"/>
        <v>0</v>
      </c>
      <c r="U1843" s="76">
        <f t="shared" si="971"/>
        <v>0</v>
      </c>
      <c r="V1843" s="123">
        <f t="shared" si="972"/>
        <v>0</v>
      </c>
      <c r="W1843" s="191"/>
      <c r="X1843" s="170"/>
      <c r="Y1843" s="74">
        <f t="shared" si="957"/>
        <v>0</v>
      </c>
      <c r="Z1843" s="188"/>
      <c r="AA1843" s="130">
        <f t="shared" si="973"/>
        <v>0</v>
      </c>
      <c r="AB1843" s="74">
        <f t="shared" si="974"/>
        <v>0</v>
      </c>
      <c r="AC1843" s="356"/>
      <c r="AD1843" s="130" cm="1">
        <f t="array" ref="AD1843">IFERROR(ROUND((_xlfn.IFS(offer_sale_type="поставка",AB1843,offer_sale_type="транзит",S1843)*(1+AC1843))/E1843,2),0)</f>
        <v>0</v>
      </c>
      <c r="AE1843" s="74">
        <f t="shared" si="975"/>
        <v>0</v>
      </c>
      <c r="AF1843" s="123" cm="1">
        <f t="array" ref="AF1843">IFERROR(ROUND(_xlfn.IFS(offer_sale_type="поставка",AB1843,offer_sale_type="транзит",S1843)*AC1843,2),0)</f>
        <v>0</v>
      </c>
      <c r="AG1843" s="130">
        <f t="shared" si="958"/>
        <v>0</v>
      </c>
      <c r="AH1843" s="74">
        <f t="shared" si="959"/>
        <v>0</v>
      </c>
      <c r="AI1843" s="123">
        <f t="shared" si="960"/>
        <v>0</v>
      </c>
      <c r="AJ1843" s="118">
        <f t="shared" si="976"/>
        <v>0</v>
      </c>
      <c r="AK1843" s="74">
        <f t="shared" si="977"/>
        <v>0</v>
      </c>
      <c r="AL1843" s="174">
        <f t="shared" si="978"/>
        <v>0</v>
      </c>
      <c r="AM1843" s="175">
        <f t="shared" si="961"/>
        <v>0</v>
      </c>
      <c r="AN1843" s="130">
        <f t="shared" si="979"/>
        <v>0</v>
      </c>
      <c r="AO1843" s="74">
        <f t="shared" si="962"/>
        <v>0</v>
      </c>
      <c r="AP1843" s="123">
        <f t="shared" si="980"/>
        <v>0</v>
      </c>
      <c r="AQ1843" s="118">
        <f t="shared" si="963"/>
        <v>0</v>
      </c>
      <c r="AR1843" s="82" t="str">
        <f t="shared" si="981"/>
        <v>https://www.alta.ru/tnved/code//</v>
      </c>
      <c r="AS1843" s="157"/>
      <c r="AT1843" s="162"/>
      <c r="AU1843" s="74">
        <f t="shared" si="964"/>
        <v>0</v>
      </c>
      <c r="AV1843" s="157"/>
      <c r="AW1843" s="75">
        <f>_xlfn.IFNA(VLOOKUP(L1843,list_vat[],3,FALSE),0)</f>
        <v>0</v>
      </c>
      <c r="AX1843" s="74">
        <f t="shared" si="982"/>
        <v>0</v>
      </c>
      <c r="AY1843" s="74">
        <f t="shared" si="983"/>
        <v>0</v>
      </c>
      <c r="AZ1843" s="130">
        <f t="shared" si="984"/>
        <v>0</v>
      </c>
      <c r="BA1843" s="74">
        <f t="shared" si="965"/>
        <v>0</v>
      </c>
      <c r="BB1843" s="193">
        <f t="shared" si="985"/>
        <v>0</v>
      </c>
      <c r="BC1843" s="102">
        <f t="shared" si="986"/>
        <v>0</v>
      </c>
      <c r="BD1843" s="102">
        <f t="shared" si="987"/>
        <v>0</v>
      </c>
      <c r="BE1843" s="413" t="s">
        <v>69</v>
      </c>
    </row>
    <row r="1844" spans="1:57" s="65" customFormat="1" ht="12" customHeight="1" x14ac:dyDescent="0.2">
      <c r="A1844" s="43">
        <v>1829</v>
      </c>
      <c r="B1844" s="166"/>
      <c r="C1844" s="166"/>
      <c r="D1844" s="166"/>
      <c r="E1844" s="162"/>
      <c r="F1844" s="166"/>
      <c r="G1844" s="162"/>
      <c r="H1844" s="162"/>
      <c r="I1844" s="189">
        <f t="shared" si="966"/>
        <v>0</v>
      </c>
      <c r="J1844" s="195"/>
      <c r="K1844" s="162"/>
      <c r="L1844" s="168"/>
      <c r="M1844" s="75">
        <f>_xlfn.XLOOKUP(L1844,list_vat[Страна],list_vat[Ставка НДС %],0,0)</f>
        <v>0</v>
      </c>
      <c r="N1844" s="162">
        <f t="shared" si="967"/>
        <v>0</v>
      </c>
      <c r="O1844" s="169"/>
      <c r="P1844" s="74">
        <f t="shared" si="988"/>
        <v>0</v>
      </c>
      <c r="Q1844" s="162"/>
      <c r="R1844" s="162" t="str">
        <f t="shared" si="968"/>
        <v>введи курс</v>
      </c>
      <c r="S1844" s="196">
        <f t="shared" si="969"/>
        <v>0</v>
      </c>
      <c r="T1844" s="192">
        <f t="shared" si="970"/>
        <v>0</v>
      </c>
      <c r="U1844" s="76">
        <f t="shared" si="971"/>
        <v>0</v>
      </c>
      <c r="V1844" s="123">
        <f t="shared" si="972"/>
        <v>0</v>
      </c>
      <c r="W1844" s="191"/>
      <c r="X1844" s="170"/>
      <c r="Y1844" s="74">
        <f t="shared" si="957"/>
        <v>0</v>
      </c>
      <c r="Z1844" s="188"/>
      <c r="AA1844" s="130">
        <f t="shared" si="973"/>
        <v>0</v>
      </c>
      <c r="AB1844" s="74">
        <f t="shared" si="974"/>
        <v>0</v>
      </c>
      <c r="AC1844" s="356"/>
      <c r="AD1844" s="130" cm="1">
        <f t="array" ref="AD1844">IFERROR(ROUND((_xlfn.IFS(offer_sale_type="поставка",AB1844,offer_sale_type="транзит",S1844)*(1+AC1844))/E1844,2),0)</f>
        <v>0</v>
      </c>
      <c r="AE1844" s="74">
        <f t="shared" si="975"/>
        <v>0</v>
      </c>
      <c r="AF1844" s="123" cm="1">
        <f t="array" ref="AF1844">IFERROR(ROUND(_xlfn.IFS(offer_sale_type="поставка",AB1844,offer_sale_type="транзит",S1844)*AC1844,2),0)</f>
        <v>0</v>
      </c>
      <c r="AG1844" s="130">
        <f t="shared" si="958"/>
        <v>0</v>
      </c>
      <c r="AH1844" s="74">
        <f t="shared" si="959"/>
        <v>0</v>
      </c>
      <c r="AI1844" s="123">
        <f t="shared" si="960"/>
        <v>0</v>
      </c>
      <c r="AJ1844" s="118">
        <f t="shared" si="976"/>
        <v>0</v>
      </c>
      <c r="AK1844" s="74">
        <f t="shared" si="977"/>
        <v>0</v>
      </c>
      <c r="AL1844" s="174">
        <f t="shared" si="978"/>
        <v>0</v>
      </c>
      <c r="AM1844" s="175">
        <f t="shared" si="961"/>
        <v>0</v>
      </c>
      <c r="AN1844" s="130">
        <f t="shared" si="979"/>
        <v>0</v>
      </c>
      <c r="AO1844" s="74">
        <f t="shared" si="962"/>
        <v>0</v>
      </c>
      <c r="AP1844" s="123">
        <f t="shared" si="980"/>
        <v>0</v>
      </c>
      <c r="AQ1844" s="118">
        <f t="shared" si="963"/>
        <v>0</v>
      </c>
      <c r="AR1844" s="82" t="str">
        <f t="shared" si="981"/>
        <v>https://www.alta.ru/tnved/code//</v>
      </c>
      <c r="AS1844" s="157"/>
      <c r="AT1844" s="162"/>
      <c r="AU1844" s="74">
        <f t="shared" si="964"/>
        <v>0</v>
      </c>
      <c r="AV1844" s="157"/>
      <c r="AW1844" s="75">
        <f>_xlfn.IFNA(VLOOKUP(L1844,list_vat[],3,FALSE),0)</f>
        <v>0</v>
      </c>
      <c r="AX1844" s="74">
        <f t="shared" si="982"/>
        <v>0</v>
      </c>
      <c r="AY1844" s="74">
        <f t="shared" si="983"/>
        <v>0</v>
      </c>
      <c r="AZ1844" s="130">
        <f t="shared" si="984"/>
        <v>0</v>
      </c>
      <c r="BA1844" s="74">
        <f t="shared" si="965"/>
        <v>0</v>
      </c>
      <c r="BB1844" s="193">
        <f t="shared" si="985"/>
        <v>0</v>
      </c>
      <c r="BC1844" s="102">
        <f t="shared" si="986"/>
        <v>0</v>
      </c>
      <c r="BD1844" s="102">
        <f t="shared" si="987"/>
        <v>0</v>
      </c>
      <c r="BE1844" s="413" t="s">
        <v>69</v>
      </c>
    </row>
    <row r="1845" spans="1:57" s="65" customFormat="1" ht="12" customHeight="1" x14ac:dyDescent="0.2">
      <c r="A1845" s="43">
        <v>1830</v>
      </c>
      <c r="B1845" s="166"/>
      <c r="C1845" s="166"/>
      <c r="D1845" s="166"/>
      <c r="E1845" s="162"/>
      <c r="F1845" s="166"/>
      <c r="G1845" s="162"/>
      <c r="H1845" s="162"/>
      <c r="I1845" s="189">
        <f t="shared" si="966"/>
        <v>0</v>
      </c>
      <c r="J1845" s="195"/>
      <c r="K1845" s="162"/>
      <c r="L1845" s="168"/>
      <c r="M1845" s="75">
        <f>_xlfn.XLOOKUP(L1845,list_vat[Страна],list_vat[Ставка НДС %],0,0)</f>
        <v>0</v>
      </c>
      <c r="N1845" s="162">
        <f t="shared" si="967"/>
        <v>0</v>
      </c>
      <c r="O1845" s="169"/>
      <c r="P1845" s="74">
        <f t="shared" si="988"/>
        <v>0</v>
      </c>
      <c r="Q1845" s="162"/>
      <c r="R1845" s="162" t="str">
        <f t="shared" si="968"/>
        <v>введи курс</v>
      </c>
      <c r="S1845" s="196">
        <f t="shared" si="969"/>
        <v>0</v>
      </c>
      <c r="T1845" s="192">
        <f t="shared" si="970"/>
        <v>0</v>
      </c>
      <c r="U1845" s="76">
        <f t="shared" si="971"/>
        <v>0</v>
      </c>
      <c r="V1845" s="123">
        <f t="shared" si="972"/>
        <v>0</v>
      </c>
      <c r="W1845" s="191"/>
      <c r="X1845" s="170"/>
      <c r="Y1845" s="74">
        <f t="shared" si="957"/>
        <v>0</v>
      </c>
      <c r="Z1845" s="188"/>
      <c r="AA1845" s="130">
        <f t="shared" si="973"/>
        <v>0</v>
      </c>
      <c r="AB1845" s="74">
        <f t="shared" si="974"/>
        <v>0</v>
      </c>
      <c r="AC1845" s="356"/>
      <c r="AD1845" s="130" cm="1">
        <f t="array" ref="AD1845">IFERROR(ROUND((_xlfn.IFS(offer_sale_type="поставка",AB1845,offer_sale_type="транзит",S1845)*(1+AC1845))/E1845,2),0)</f>
        <v>0</v>
      </c>
      <c r="AE1845" s="74">
        <f t="shared" si="975"/>
        <v>0</v>
      </c>
      <c r="AF1845" s="123" cm="1">
        <f t="array" ref="AF1845">IFERROR(ROUND(_xlfn.IFS(offer_sale_type="поставка",AB1845,offer_sale_type="транзит",S1845)*AC1845,2),0)</f>
        <v>0</v>
      </c>
      <c r="AG1845" s="130">
        <f t="shared" si="958"/>
        <v>0</v>
      </c>
      <c r="AH1845" s="74">
        <f t="shared" si="959"/>
        <v>0</v>
      </c>
      <c r="AI1845" s="123">
        <f t="shared" si="960"/>
        <v>0</v>
      </c>
      <c r="AJ1845" s="118">
        <f t="shared" si="976"/>
        <v>0</v>
      </c>
      <c r="AK1845" s="74">
        <f t="shared" si="977"/>
        <v>0</v>
      </c>
      <c r="AL1845" s="174">
        <f t="shared" si="978"/>
        <v>0</v>
      </c>
      <c r="AM1845" s="175">
        <f t="shared" si="961"/>
        <v>0</v>
      </c>
      <c r="AN1845" s="130">
        <f t="shared" si="979"/>
        <v>0</v>
      </c>
      <c r="AO1845" s="74">
        <f t="shared" si="962"/>
        <v>0</v>
      </c>
      <c r="AP1845" s="123">
        <f t="shared" si="980"/>
        <v>0</v>
      </c>
      <c r="AQ1845" s="118">
        <f t="shared" si="963"/>
        <v>0</v>
      </c>
      <c r="AR1845" s="82" t="str">
        <f t="shared" si="981"/>
        <v>https://www.alta.ru/tnved/code//</v>
      </c>
      <c r="AS1845" s="157"/>
      <c r="AT1845" s="162"/>
      <c r="AU1845" s="74">
        <f t="shared" si="964"/>
        <v>0</v>
      </c>
      <c r="AV1845" s="157"/>
      <c r="AW1845" s="75">
        <f>_xlfn.IFNA(VLOOKUP(L1845,list_vat[],3,FALSE),0)</f>
        <v>0</v>
      </c>
      <c r="AX1845" s="74">
        <f t="shared" si="982"/>
        <v>0</v>
      </c>
      <c r="AY1845" s="74">
        <f t="shared" si="983"/>
        <v>0</v>
      </c>
      <c r="AZ1845" s="130">
        <f t="shared" si="984"/>
        <v>0</v>
      </c>
      <c r="BA1845" s="74">
        <f t="shared" si="965"/>
        <v>0</v>
      </c>
      <c r="BB1845" s="193">
        <f t="shared" si="985"/>
        <v>0</v>
      </c>
      <c r="BC1845" s="102">
        <f t="shared" si="986"/>
        <v>0</v>
      </c>
      <c r="BD1845" s="102">
        <f t="shared" si="987"/>
        <v>0</v>
      </c>
      <c r="BE1845" s="413" t="s">
        <v>69</v>
      </c>
    </row>
    <row r="1846" spans="1:57" s="65" customFormat="1" ht="12" customHeight="1" x14ac:dyDescent="0.2">
      <c r="A1846" s="43">
        <v>1831</v>
      </c>
      <c r="B1846" s="166"/>
      <c r="C1846" s="166"/>
      <c r="D1846" s="166"/>
      <c r="E1846" s="162"/>
      <c r="F1846" s="166"/>
      <c r="G1846" s="162"/>
      <c r="H1846" s="162"/>
      <c r="I1846" s="189">
        <f t="shared" si="966"/>
        <v>0</v>
      </c>
      <c r="J1846" s="195"/>
      <c r="K1846" s="162"/>
      <c r="L1846" s="168"/>
      <c r="M1846" s="75">
        <f>_xlfn.XLOOKUP(L1846,list_vat[Страна],list_vat[Ставка НДС %],0,0)</f>
        <v>0</v>
      </c>
      <c r="N1846" s="162">
        <f t="shared" si="967"/>
        <v>0</v>
      </c>
      <c r="O1846" s="169"/>
      <c r="P1846" s="74">
        <f t="shared" si="988"/>
        <v>0</v>
      </c>
      <c r="Q1846" s="162"/>
      <c r="R1846" s="162" t="str">
        <f t="shared" si="968"/>
        <v>введи курс</v>
      </c>
      <c r="S1846" s="196">
        <f t="shared" si="969"/>
        <v>0</v>
      </c>
      <c r="T1846" s="192">
        <f t="shared" si="970"/>
        <v>0</v>
      </c>
      <c r="U1846" s="76">
        <f t="shared" si="971"/>
        <v>0</v>
      </c>
      <c r="V1846" s="123">
        <f t="shared" si="972"/>
        <v>0</v>
      </c>
      <c r="W1846" s="191"/>
      <c r="X1846" s="170"/>
      <c r="Y1846" s="74">
        <f t="shared" si="957"/>
        <v>0</v>
      </c>
      <c r="Z1846" s="188"/>
      <c r="AA1846" s="130">
        <f t="shared" si="973"/>
        <v>0</v>
      </c>
      <c r="AB1846" s="74">
        <f t="shared" si="974"/>
        <v>0</v>
      </c>
      <c r="AC1846" s="356"/>
      <c r="AD1846" s="130" cm="1">
        <f t="array" ref="AD1846">IFERROR(ROUND((_xlfn.IFS(offer_sale_type="поставка",AB1846,offer_sale_type="транзит",S1846)*(1+AC1846))/E1846,2),0)</f>
        <v>0</v>
      </c>
      <c r="AE1846" s="74">
        <f t="shared" si="975"/>
        <v>0</v>
      </c>
      <c r="AF1846" s="123" cm="1">
        <f t="array" ref="AF1846">IFERROR(ROUND(_xlfn.IFS(offer_sale_type="поставка",AB1846,offer_sale_type="транзит",S1846)*AC1846,2),0)</f>
        <v>0</v>
      </c>
      <c r="AG1846" s="130">
        <f t="shared" si="958"/>
        <v>0</v>
      </c>
      <c r="AH1846" s="74">
        <f t="shared" si="959"/>
        <v>0</v>
      </c>
      <c r="AI1846" s="123">
        <f t="shared" si="960"/>
        <v>0</v>
      </c>
      <c r="AJ1846" s="118">
        <f t="shared" si="976"/>
        <v>0</v>
      </c>
      <c r="AK1846" s="74">
        <f t="shared" si="977"/>
        <v>0</v>
      </c>
      <c r="AL1846" s="174">
        <f t="shared" si="978"/>
        <v>0</v>
      </c>
      <c r="AM1846" s="175">
        <f t="shared" si="961"/>
        <v>0</v>
      </c>
      <c r="AN1846" s="130">
        <f t="shared" si="979"/>
        <v>0</v>
      </c>
      <c r="AO1846" s="74">
        <f t="shared" si="962"/>
        <v>0</v>
      </c>
      <c r="AP1846" s="123">
        <f t="shared" si="980"/>
        <v>0</v>
      </c>
      <c r="AQ1846" s="118">
        <f t="shared" si="963"/>
        <v>0</v>
      </c>
      <c r="AR1846" s="82" t="str">
        <f t="shared" si="981"/>
        <v>https://www.alta.ru/tnved/code//</v>
      </c>
      <c r="AS1846" s="157"/>
      <c r="AT1846" s="162"/>
      <c r="AU1846" s="74">
        <f t="shared" si="964"/>
        <v>0</v>
      </c>
      <c r="AV1846" s="157"/>
      <c r="AW1846" s="75">
        <f>_xlfn.IFNA(VLOOKUP(L1846,list_vat[],3,FALSE),0)</f>
        <v>0</v>
      </c>
      <c r="AX1846" s="74">
        <f t="shared" si="982"/>
        <v>0</v>
      </c>
      <c r="AY1846" s="74">
        <f t="shared" si="983"/>
        <v>0</v>
      </c>
      <c r="AZ1846" s="130">
        <f t="shared" si="984"/>
        <v>0</v>
      </c>
      <c r="BA1846" s="74">
        <f t="shared" si="965"/>
        <v>0</v>
      </c>
      <c r="BB1846" s="193">
        <f t="shared" si="985"/>
        <v>0</v>
      </c>
      <c r="BC1846" s="102">
        <f t="shared" si="986"/>
        <v>0</v>
      </c>
      <c r="BD1846" s="102">
        <f t="shared" si="987"/>
        <v>0</v>
      </c>
      <c r="BE1846" s="413" t="s">
        <v>69</v>
      </c>
    </row>
    <row r="1847" spans="1:57" s="65" customFormat="1" ht="12" customHeight="1" x14ac:dyDescent="0.2">
      <c r="A1847" s="43">
        <v>1832</v>
      </c>
      <c r="B1847" s="166"/>
      <c r="C1847" s="166"/>
      <c r="D1847" s="166"/>
      <c r="E1847" s="162"/>
      <c r="F1847" s="166"/>
      <c r="G1847" s="162"/>
      <c r="H1847" s="162"/>
      <c r="I1847" s="189">
        <f t="shared" si="966"/>
        <v>0</v>
      </c>
      <c r="J1847" s="195"/>
      <c r="K1847" s="162"/>
      <c r="L1847" s="168"/>
      <c r="M1847" s="75">
        <f>_xlfn.XLOOKUP(L1847,list_vat[Страна],list_vat[Ставка НДС %],0,0)</f>
        <v>0</v>
      </c>
      <c r="N1847" s="162">
        <f t="shared" si="967"/>
        <v>0</v>
      </c>
      <c r="O1847" s="169"/>
      <c r="P1847" s="74">
        <f t="shared" si="988"/>
        <v>0</v>
      </c>
      <c r="Q1847" s="162"/>
      <c r="R1847" s="162" t="str">
        <f t="shared" si="968"/>
        <v>введи курс</v>
      </c>
      <c r="S1847" s="196">
        <f t="shared" si="969"/>
        <v>0</v>
      </c>
      <c r="T1847" s="192">
        <f t="shared" si="970"/>
        <v>0</v>
      </c>
      <c r="U1847" s="76">
        <f t="shared" si="971"/>
        <v>0</v>
      </c>
      <c r="V1847" s="123">
        <f t="shared" si="972"/>
        <v>0</v>
      </c>
      <c r="W1847" s="191"/>
      <c r="X1847" s="170"/>
      <c r="Y1847" s="74">
        <f t="shared" si="957"/>
        <v>0</v>
      </c>
      <c r="Z1847" s="188"/>
      <c r="AA1847" s="130">
        <f t="shared" si="973"/>
        <v>0</v>
      </c>
      <c r="AB1847" s="74">
        <f t="shared" si="974"/>
        <v>0</v>
      </c>
      <c r="AC1847" s="356"/>
      <c r="AD1847" s="130" cm="1">
        <f t="array" ref="AD1847">IFERROR(ROUND((_xlfn.IFS(offer_sale_type="поставка",AB1847,offer_sale_type="транзит",S1847)*(1+AC1847))/E1847,2),0)</f>
        <v>0</v>
      </c>
      <c r="AE1847" s="74">
        <f t="shared" si="975"/>
        <v>0</v>
      </c>
      <c r="AF1847" s="123" cm="1">
        <f t="array" ref="AF1847">IFERROR(ROUND(_xlfn.IFS(offer_sale_type="поставка",AB1847,offer_sale_type="транзит",S1847)*AC1847,2),0)</f>
        <v>0</v>
      </c>
      <c r="AG1847" s="130">
        <f t="shared" si="958"/>
        <v>0</v>
      </c>
      <c r="AH1847" s="74">
        <f t="shared" si="959"/>
        <v>0</v>
      </c>
      <c r="AI1847" s="123">
        <f t="shared" si="960"/>
        <v>0</v>
      </c>
      <c r="AJ1847" s="118">
        <f t="shared" si="976"/>
        <v>0</v>
      </c>
      <c r="AK1847" s="74">
        <f t="shared" si="977"/>
        <v>0</v>
      </c>
      <c r="AL1847" s="174">
        <f t="shared" si="978"/>
        <v>0</v>
      </c>
      <c r="AM1847" s="175">
        <f t="shared" si="961"/>
        <v>0</v>
      </c>
      <c r="AN1847" s="130">
        <f t="shared" si="979"/>
        <v>0</v>
      </c>
      <c r="AO1847" s="74">
        <f t="shared" si="962"/>
        <v>0</v>
      </c>
      <c r="AP1847" s="123">
        <f t="shared" si="980"/>
        <v>0</v>
      </c>
      <c r="AQ1847" s="118">
        <f t="shared" si="963"/>
        <v>0</v>
      </c>
      <c r="AR1847" s="82" t="str">
        <f t="shared" si="981"/>
        <v>https://www.alta.ru/tnved/code//</v>
      </c>
      <c r="AS1847" s="157"/>
      <c r="AT1847" s="162"/>
      <c r="AU1847" s="74">
        <f t="shared" si="964"/>
        <v>0</v>
      </c>
      <c r="AV1847" s="157"/>
      <c r="AW1847" s="75">
        <f>_xlfn.IFNA(VLOOKUP(L1847,list_vat[],3,FALSE),0)</f>
        <v>0</v>
      </c>
      <c r="AX1847" s="74">
        <f t="shared" si="982"/>
        <v>0</v>
      </c>
      <c r="AY1847" s="74">
        <f t="shared" si="983"/>
        <v>0</v>
      </c>
      <c r="AZ1847" s="130">
        <f t="shared" si="984"/>
        <v>0</v>
      </c>
      <c r="BA1847" s="74">
        <f t="shared" si="965"/>
        <v>0</v>
      </c>
      <c r="BB1847" s="193">
        <f t="shared" si="985"/>
        <v>0</v>
      </c>
      <c r="BC1847" s="102">
        <f t="shared" si="986"/>
        <v>0</v>
      </c>
      <c r="BD1847" s="102">
        <f t="shared" si="987"/>
        <v>0</v>
      </c>
      <c r="BE1847" s="413" t="s">
        <v>69</v>
      </c>
    </row>
    <row r="1848" spans="1:57" s="65" customFormat="1" ht="12" customHeight="1" x14ac:dyDescent="0.2">
      <c r="A1848" s="43">
        <v>1833</v>
      </c>
      <c r="B1848" s="166"/>
      <c r="C1848" s="166"/>
      <c r="D1848" s="166"/>
      <c r="E1848" s="162"/>
      <c r="F1848" s="166"/>
      <c r="G1848" s="162"/>
      <c r="H1848" s="162"/>
      <c r="I1848" s="189">
        <f t="shared" si="966"/>
        <v>0</v>
      </c>
      <c r="J1848" s="195"/>
      <c r="K1848" s="162"/>
      <c r="L1848" s="168"/>
      <c r="M1848" s="75">
        <f>_xlfn.XLOOKUP(L1848,list_vat[Страна],list_vat[Ставка НДС %],0,0)</f>
        <v>0</v>
      </c>
      <c r="N1848" s="162">
        <f t="shared" si="967"/>
        <v>0</v>
      </c>
      <c r="O1848" s="169"/>
      <c r="P1848" s="74">
        <f t="shared" si="988"/>
        <v>0</v>
      </c>
      <c r="Q1848" s="162"/>
      <c r="R1848" s="162" t="str">
        <f t="shared" si="968"/>
        <v>введи курс</v>
      </c>
      <c r="S1848" s="196">
        <f t="shared" si="969"/>
        <v>0</v>
      </c>
      <c r="T1848" s="192">
        <f t="shared" si="970"/>
        <v>0</v>
      </c>
      <c r="U1848" s="76">
        <f t="shared" si="971"/>
        <v>0</v>
      </c>
      <c r="V1848" s="123">
        <f t="shared" si="972"/>
        <v>0</v>
      </c>
      <c r="W1848" s="191"/>
      <c r="X1848" s="170"/>
      <c r="Y1848" s="74">
        <f t="shared" si="957"/>
        <v>0</v>
      </c>
      <c r="Z1848" s="188"/>
      <c r="AA1848" s="130">
        <f t="shared" si="973"/>
        <v>0</v>
      </c>
      <c r="AB1848" s="74">
        <f t="shared" si="974"/>
        <v>0</v>
      </c>
      <c r="AC1848" s="356"/>
      <c r="AD1848" s="130" cm="1">
        <f t="array" ref="AD1848">IFERROR(ROUND((_xlfn.IFS(offer_sale_type="поставка",AB1848,offer_sale_type="транзит",S1848)*(1+AC1848))/E1848,2),0)</f>
        <v>0</v>
      </c>
      <c r="AE1848" s="74">
        <f t="shared" si="975"/>
        <v>0</v>
      </c>
      <c r="AF1848" s="123" cm="1">
        <f t="array" ref="AF1848">IFERROR(ROUND(_xlfn.IFS(offer_sale_type="поставка",AB1848,offer_sale_type="транзит",S1848)*AC1848,2),0)</f>
        <v>0</v>
      </c>
      <c r="AG1848" s="130">
        <f t="shared" si="958"/>
        <v>0</v>
      </c>
      <c r="AH1848" s="74">
        <f t="shared" si="959"/>
        <v>0</v>
      </c>
      <c r="AI1848" s="123">
        <f t="shared" si="960"/>
        <v>0</v>
      </c>
      <c r="AJ1848" s="118">
        <f t="shared" si="976"/>
        <v>0</v>
      </c>
      <c r="AK1848" s="74">
        <f t="shared" si="977"/>
        <v>0</v>
      </c>
      <c r="AL1848" s="174">
        <f t="shared" si="978"/>
        <v>0</v>
      </c>
      <c r="AM1848" s="175">
        <f t="shared" si="961"/>
        <v>0</v>
      </c>
      <c r="AN1848" s="130">
        <f t="shared" si="979"/>
        <v>0</v>
      </c>
      <c r="AO1848" s="74">
        <f t="shared" si="962"/>
        <v>0</v>
      </c>
      <c r="AP1848" s="123">
        <f t="shared" si="980"/>
        <v>0</v>
      </c>
      <c r="AQ1848" s="118">
        <f t="shared" si="963"/>
        <v>0</v>
      </c>
      <c r="AR1848" s="82" t="str">
        <f t="shared" si="981"/>
        <v>https://www.alta.ru/tnved/code//</v>
      </c>
      <c r="AS1848" s="157"/>
      <c r="AT1848" s="162"/>
      <c r="AU1848" s="74">
        <f t="shared" si="964"/>
        <v>0</v>
      </c>
      <c r="AV1848" s="157"/>
      <c r="AW1848" s="75">
        <f>_xlfn.IFNA(VLOOKUP(L1848,list_vat[],3,FALSE),0)</f>
        <v>0</v>
      </c>
      <c r="AX1848" s="74">
        <f t="shared" si="982"/>
        <v>0</v>
      </c>
      <c r="AY1848" s="74">
        <f t="shared" si="983"/>
        <v>0</v>
      </c>
      <c r="AZ1848" s="130">
        <f t="shared" si="984"/>
        <v>0</v>
      </c>
      <c r="BA1848" s="74">
        <f t="shared" si="965"/>
        <v>0</v>
      </c>
      <c r="BB1848" s="193">
        <f t="shared" si="985"/>
        <v>0</v>
      </c>
      <c r="BC1848" s="102">
        <f t="shared" si="986"/>
        <v>0</v>
      </c>
      <c r="BD1848" s="102">
        <f t="shared" si="987"/>
        <v>0</v>
      </c>
      <c r="BE1848" s="413" t="s">
        <v>69</v>
      </c>
    </row>
    <row r="1849" spans="1:57" s="65" customFormat="1" ht="12" customHeight="1" x14ac:dyDescent="0.2">
      <c r="A1849" s="43">
        <v>1834</v>
      </c>
      <c r="B1849" s="166"/>
      <c r="C1849" s="166"/>
      <c r="D1849" s="166"/>
      <c r="E1849" s="162"/>
      <c r="F1849" s="166"/>
      <c r="G1849" s="162"/>
      <c r="H1849" s="162"/>
      <c r="I1849" s="189">
        <f t="shared" si="966"/>
        <v>0</v>
      </c>
      <c r="J1849" s="195"/>
      <c r="K1849" s="162"/>
      <c r="L1849" s="168"/>
      <c r="M1849" s="75">
        <f>_xlfn.XLOOKUP(L1849,list_vat[Страна],list_vat[Ставка НДС %],0,0)</f>
        <v>0</v>
      </c>
      <c r="N1849" s="162">
        <f t="shared" si="967"/>
        <v>0</v>
      </c>
      <c r="O1849" s="169"/>
      <c r="P1849" s="74">
        <f t="shared" si="988"/>
        <v>0</v>
      </c>
      <c r="Q1849" s="162"/>
      <c r="R1849" s="162" t="str">
        <f t="shared" si="968"/>
        <v>введи курс</v>
      </c>
      <c r="S1849" s="196">
        <f t="shared" si="969"/>
        <v>0</v>
      </c>
      <c r="T1849" s="192">
        <f t="shared" si="970"/>
        <v>0</v>
      </c>
      <c r="U1849" s="76">
        <f t="shared" si="971"/>
        <v>0</v>
      </c>
      <c r="V1849" s="123">
        <f t="shared" si="972"/>
        <v>0</v>
      </c>
      <c r="W1849" s="191"/>
      <c r="X1849" s="170"/>
      <c r="Y1849" s="74">
        <f t="shared" si="957"/>
        <v>0</v>
      </c>
      <c r="Z1849" s="188"/>
      <c r="AA1849" s="130">
        <f t="shared" si="973"/>
        <v>0</v>
      </c>
      <c r="AB1849" s="74">
        <f t="shared" si="974"/>
        <v>0</v>
      </c>
      <c r="AC1849" s="356"/>
      <c r="AD1849" s="130" cm="1">
        <f t="array" ref="AD1849">IFERROR(ROUND((_xlfn.IFS(offer_sale_type="поставка",AB1849,offer_sale_type="транзит",S1849)*(1+AC1849))/E1849,2),0)</f>
        <v>0</v>
      </c>
      <c r="AE1849" s="74">
        <f t="shared" si="975"/>
        <v>0</v>
      </c>
      <c r="AF1849" s="123" cm="1">
        <f t="array" ref="AF1849">IFERROR(ROUND(_xlfn.IFS(offer_sale_type="поставка",AB1849,offer_sale_type="транзит",S1849)*AC1849,2),0)</f>
        <v>0</v>
      </c>
      <c r="AG1849" s="130">
        <f t="shared" si="958"/>
        <v>0</v>
      </c>
      <c r="AH1849" s="74">
        <f t="shared" si="959"/>
        <v>0</v>
      </c>
      <c r="AI1849" s="123">
        <f t="shared" si="960"/>
        <v>0</v>
      </c>
      <c r="AJ1849" s="118">
        <f t="shared" si="976"/>
        <v>0</v>
      </c>
      <c r="AK1849" s="74">
        <f t="shared" si="977"/>
        <v>0</v>
      </c>
      <c r="AL1849" s="174">
        <f t="shared" si="978"/>
        <v>0</v>
      </c>
      <c r="AM1849" s="175">
        <f t="shared" si="961"/>
        <v>0</v>
      </c>
      <c r="AN1849" s="130">
        <f t="shared" si="979"/>
        <v>0</v>
      </c>
      <c r="AO1849" s="74">
        <f t="shared" si="962"/>
        <v>0</v>
      </c>
      <c r="AP1849" s="123">
        <f t="shared" si="980"/>
        <v>0</v>
      </c>
      <c r="AQ1849" s="118">
        <f t="shared" si="963"/>
        <v>0</v>
      </c>
      <c r="AR1849" s="82" t="str">
        <f t="shared" si="981"/>
        <v>https://www.alta.ru/tnved/code//</v>
      </c>
      <c r="AS1849" s="157"/>
      <c r="AT1849" s="162"/>
      <c r="AU1849" s="74">
        <f t="shared" si="964"/>
        <v>0</v>
      </c>
      <c r="AV1849" s="157"/>
      <c r="AW1849" s="75">
        <f>_xlfn.IFNA(VLOOKUP(L1849,list_vat[],3,FALSE),0)</f>
        <v>0</v>
      </c>
      <c r="AX1849" s="74">
        <f t="shared" si="982"/>
        <v>0</v>
      </c>
      <c r="AY1849" s="74">
        <f t="shared" si="983"/>
        <v>0</v>
      </c>
      <c r="AZ1849" s="130">
        <f t="shared" si="984"/>
        <v>0</v>
      </c>
      <c r="BA1849" s="74">
        <f t="shared" si="965"/>
        <v>0</v>
      </c>
      <c r="BB1849" s="193">
        <f t="shared" si="985"/>
        <v>0</v>
      </c>
      <c r="BC1849" s="102">
        <f t="shared" si="986"/>
        <v>0</v>
      </c>
      <c r="BD1849" s="102">
        <f t="shared" si="987"/>
        <v>0</v>
      </c>
      <c r="BE1849" s="413" t="s">
        <v>69</v>
      </c>
    </row>
    <row r="1850" spans="1:57" s="65" customFormat="1" ht="12" customHeight="1" x14ac:dyDescent="0.2">
      <c r="A1850" s="43">
        <v>1835</v>
      </c>
      <c r="B1850" s="166"/>
      <c r="C1850" s="166"/>
      <c r="D1850" s="166"/>
      <c r="E1850" s="162"/>
      <c r="F1850" s="166"/>
      <c r="G1850" s="162"/>
      <c r="H1850" s="162"/>
      <c r="I1850" s="189">
        <f t="shared" si="966"/>
        <v>0</v>
      </c>
      <c r="J1850" s="195"/>
      <c r="K1850" s="162"/>
      <c r="L1850" s="168"/>
      <c r="M1850" s="75">
        <f>_xlfn.XLOOKUP(L1850,list_vat[Страна],list_vat[Ставка НДС %],0,0)</f>
        <v>0</v>
      </c>
      <c r="N1850" s="162">
        <f t="shared" si="967"/>
        <v>0</v>
      </c>
      <c r="O1850" s="169"/>
      <c r="P1850" s="74">
        <f t="shared" si="988"/>
        <v>0</v>
      </c>
      <c r="Q1850" s="162"/>
      <c r="R1850" s="162" t="str">
        <f t="shared" si="968"/>
        <v>введи курс</v>
      </c>
      <c r="S1850" s="196">
        <f t="shared" si="969"/>
        <v>0</v>
      </c>
      <c r="T1850" s="192">
        <f t="shared" si="970"/>
        <v>0</v>
      </c>
      <c r="U1850" s="76">
        <f t="shared" si="971"/>
        <v>0</v>
      </c>
      <c r="V1850" s="123">
        <f t="shared" si="972"/>
        <v>0</v>
      </c>
      <c r="W1850" s="191"/>
      <c r="X1850" s="170"/>
      <c r="Y1850" s="74">
        <f t="shared" si="957"/>
        <v>0</v>
      </c>
      <c r="Z1850" s="188"/>
      <c r="AA1850" s="130">
        <f t="shared" si="973"/>
        <v>0</v>
      </c>
      <c r="AB1850" s="74">
        <f t="shared" si="974"/>
        <v>0</v>
      </c>
      <c r="AC1850" s="356"/>
      <c r="AD1850" s="130" cm="1">
        <f t="array" ref="AD1850">IFERROR(ROUND((_xlfn.IFS(offer_sale_type="поставка",AB1850,offer_sale_type="транзит",S1850)*(1+AC1850))/E1850,2),0)</f>
        <v>0</v>
      </c>
      <c r="AE1850" s="74">
        <f t="shared" si="975"/>
        <v>0</v>
      </c>
      <c r="AF1850" s="123" cm="1">
        <f t="array" ref="AF1850">IFERROR(ROUND(_xlfn.IFS(offer_sale_type="поставка",AB1850,offer_sale_type="транзит",S1850)*AC1850,2),0)</f>
        <v>0</v>
      </c>
      <c r="AG1850" s="130">
        <f t="shared" si="958"/>
        <v>0</v>
      </c>
      <c r="AH1850" s="74">
        <f t="shared" si="959"/>
        <v>0</v>
      </c>
      <c r="AI1850" s="123">
        <f t="shared" si="960"/>
        <v>0</v>
      </c>
      <c r="AJ1850" s="118">
        <f t="shared" si="976"/>
        <v>0</v>
      </c>
      <c r="AK1850" s="74">
        <f t="shared" si="977"/>
        <v>0</v>
      </c>
      <c r="AL1850" s="174">
        <f t="shared" si="978"/>
        <v>0</v>
      </c>
      <c r="AM1850" s="175">
        <f t="shared" si="961"/>
        <v>0</v>
      </c>
      <c r="AN1850" s="130">
        <f t="shared" si="979"/>
        <v>0</v>
      </c>
      <c r="AO1850" s="74">
        <f t="shared" si="962"/>
        <v>0</v>
      </c>
      <c r="AP1850" s="123">
        <f t="shared" si="980"/>
        <v>0</v>
      </c>
      <c r="AQ1850" s="118">
        <f t="shared" si="963"/>
        <v>0</v>
      </c>
      <c r="AR1850" s="82" t="str">
        <f t="shared" si="981"/>
        <v>https://www.alta.ru/tnved/code//</v>
      </c>
      <c r="AS1850" s="157"/>
      <c r="AT1850" s="162"/>
      <c r="AU1850" s="74">
        <f t="shared" si="964"/>
        <v>0</v>
      </c>
      <c r="AV1850" s="157"/>
      <c r="AW1850" s="75">
        <f>_xlfn.IFNA(VLOOKUP(L1850,list_vat[],3,FALSE),0)</f>
        <v>0</v>
      </c>
      <c r="AX1850" s="74">
        <f t="shared" si="982"/>
        <v>0</v>
      </c>
      <c r="AY1850" s="74">
        <f t="shared" si="983"/>
        <v>0</v>
      </c>
      <c r="AZ1850" s="130">
        <f t="shared" si="984"/>
        <v>0</v>
      </c>
      <c r="BA1850" s="74">
        <f t="shared" si="965"/>
        <v>0</v>
      </c>
      <c r="BB1850" s="193">
        <f t="shared" si="985"/>
        <v>0</v>
      </c>
      <c r="BC1850" s="102">
        <f t="shared" si="986"/>
        <v>0</v>
      </c>
      <c r="BD1850" s="102">
        <f t="shared" si="987"/>
        <v>0</v>
      </c>
      <c r="BE1850" s="413" t="s">
        <v>69</v>
      </c>
    </row>
    <row r="1851" spans="1:57" s="65" customFormat="1" ht="12" customHeight="1" x14ac:dyDescent="0.2">
      <c r="A1851" s="43">
        <v>1836</v>
      </c>
      <c r="B1851" s="166"/>
      <c r="C1851" s="166"/>
      <c r="D1851" s="166"/>
      <c r="E1851" s="162"/>
      <c r="F1851" s="166"/>
      <c r="G1851" s="162"/>
      <c r="H1851" s="162"/>
      <c r="I1851" s="189">
        <f t="shared" si="966"/>
        <v>0</v>
      </c>
      <c r="J1851" s="195"/>
      <c r="K1851" s="162"/>
      <c r="L1851" s="168"/>
      <c r="M1851" s="75">
        <f>_xlfn.XLOOKUP(L1851,list_vat[Страна],list_vat[Ставка НДС %],0,0)</f>
        <v>0</v>
      </c>
      <c r="N1851" s="162">
        <f t="shared" si="967"/>
        <v>0</v>
      </c>
      <c r="O1851" s="169"/>
      <c r="P1851" s="74">
        <f t="shared" si="988"/>
        <v>0</v>
      </c>
      <c r="Q1851" s="162"/>
      <c r="R1851" s="162" t="str">
        <f t="shared" si="968"/>
        <v>введи курс</v>
      </c>
      <c r="S1851" s="196">
        <f t="shared" si="969"/>
        <v>0</v>
      </c>
      <c r="T1851" s="192">
        <f t="shared" si="970"/>
        <v>0</v>
      </c>
      <c r="U1851" s="76">
        <f t="shared" si="971"/>
        <v>0</v>
      </c>
      <c r="V1851" s="123">
        <f t="shared" si="972"/>
        <v>0</v>
      </c>
      <c r="W1851" s="191"/>
      <c r="X1851" s="170"/>
      <c r="Y1851" s="74">
        <f t="shared" si="957"/>
        <v>0</v>
      </c>
      <c r="Z1851" s="188"/>
      <c r="AA1851" s="130">
        <f t="shared" si="973"/>
        <v>0</v>
      </c>
      <c r="AB1851" s="74">
        <f t="shared" si="974"/>
        <v>0</v>
      </c>
      <c r="AC1851" s="356"/>
      <c r="AD1851" s="130" cm="1">
        <f t="array" ref="AD1851">IFERROR(ROUND((_xlfn.IFS(offer_sale_type="поставка",AB1851,offer_sale_type="транзит",S1851)*(1+AC1851))/E1851,2),0)</f>
        <v>0</v>
      </c>
      <c r="AE1851" s="74">
        <f t="shared" si="975"/>
        <v>0</v>
      </c>
      <c r="AF1851" s="123" cm="1">
        <f t="array" ref="AF1851">IFERROR(ROUND(_xlfn.IFS(offer_sale_type="поставка",AB1851,offer_sale_type="транзит",S1851)*AC1851,2),0)</f>
        <v>0</v>
      </c>
      <c r="AG1851" s="130">
        <f t="shared" si="958"/>
        <v>0</v>
      </c>
      <c r="AH1851" s="74">
        <f t="shared" si="959"/>
        <v>0</v>
      </c>
      <c r="AI1851" s="123">
        <f t="shared" si="960"/>
        <v>0</v>
      </c>
      <c r="AJ1851" s="118">
        <f t="shared" si="976"/>
        <v>0</v>
      </c>
      <c r="AK1851" s="74">
        <f t="shared" si="977"/>
        <v>0</v>
      </c>
      <c r="AL1851" s="174">
        <f t="shared" si="978"/>
        <v>0</v>
      </c>
      <c r="AM1851" s="175">
        <f t="shared" si="961"/>
        <v>0</v>
      </c>
      <c r="AN1851" s="130">
        <f t="shared" si="979"/>
        <v>0</v>
      </c>
      <c r="AO1851" s="74">
        <f t="shared" si="962"/>
        <v>0</v>
      </c>
      <c r="AP1851" s="123">
        <f t="shared" si="980"/>
        <v>0</v>
      </c>
      <c r="AQ1851" s="118">
        <f t="shared" si="963"/>
        <v>0</v>
      </c>
      <c r="AR1851" s="82" t="str">
        <f t="shared" si="981"/>
        <v>https://www.alta.ru/tnved/code//</v>
      </c>
      <c r="AS1851" s="157"/>
      <c r="AT1851" s="162"/>
      <c r="AU1851" s="74">
        <f t="shared" si="964"/>
        <v>0</v>
      </c>
      <c r="AV1851" s="157"/>
      <c r="AW1851" s="75">
        <f>_xlfn.IFNA(VLOOKUP(L1851,list_vat[],3,FALSE),0)</f>
        <v>0</v>
      </c>
      <c r="AX1851" s="74">
        <f t="shared" si="982"/>
        <v>0</v>
      </c>
      <c r="AY1851" s="74">
        <f t="shared" si="983"/>
        <v>0</v>
      </c>
      <c r="AZ1851" s="130">
        <f t="shared" si="984"/>
        <v>0</v>
      </c>
      <c r="BA1851" s="74">
        <f t="shared" si="965"/>
        <v>0</v>
      </c>
      <c r="BB1851" s="193">
        <f t="shared" si="985"/>
        <v>0</v>
      </c>
      <c r="BC1851" s="102">
        <f t="shared" si="986"/>
        <v>0</v>
      </c>
      <c r="BD1851" s="102">
        <f t="shared" si="987"/>
        <v>0</v>
      </c>
      <c r="BE1851" s="413" t="s">
        <v>69</v>
      </c>
    </row>
    <row r="1852" spans="1:57" s="65" customFormat="1" ht="12" customHeight="1" x14ac:dyDescent="0.2">
      <c r="A1852" s="43">
        <v>1837</v>
      </c>
      <c r="B1852" s="166"/>
      <c r="C1852" s="166"/>
      <c r="D1852" s="166"/>
      <c r="E1852" s="162"/>
      <c r="F1852" s="166"/>
      <c r="G1852" s="162"/>
      <c r="H1852" s="162"/>
      <c r="I1852" s="189">
        <f t="shared" si="966"/>
        <v>0</v>
      </c>
      <c r="J1852" s="195"/>
      <c r="K1852" s="162"/>
      <c r="L1852" s="168"/>
      <c r="M1852" s="75">
        <f>_xlfn.XLOOKUP(L1852,list_vat[Страна],list_vat[Ставка НДС %],0,0)</f>
        <v>0</v>
      </c>
      <c r="N1852" s="162">
        <f t="shared" si="967"/>
        <v>0</v>
      </c>
      <c r="O1852" s="169"/>
      <c r="P1852" s="74">
        <f t="shared" si="988"/>
        <v>0</v>
      </c>
      <c r="Q1852" s="162"/>
      <c r="R1852" s="162" t="str">
        <f t="shared" si="968"/>
        <v>введи курс</v>
      </c>
      <c r="S1852" s="196">
        <f t="shared" si="969"/>
        <v>0</v>
      </c>
      <c r="T1852" s="192">
        <f t="shared" si="970"/>
        <v>0</v>
      </c>
      <c r="U1852" s="76">
        <f t="shared" si="971"/>
        <v>0</v>
      </c>
      <c r="V1852" s="123">
        <f t="shared" si="972"/>
        <v>0</v>
      </c>
      <c r="W1852" s="191"/>
      <c r="X1852" s="170"/>
      <c r="Y1852" s="74">
        <f t="shared" si="957"/>
        <v>0</v>
      </c>
      <c r="Z1852" s="188"/>
      <c r="AA1852" s="130">
        <f t="shared" si="973"/>
        <v>0</v>
      </c>
      <c r="AB1852" s="74">
        <f t="shared" si="974"/>
        <v>0</v>
      </c>
      <c r="AC1852" s="356"/>
      <c r="AD1852" s="130" cm="1">
        <f t="array" ref="AD1852">IFERROR(ROUND((_xlfn.IFS(offer_sale_type="поставка",AB1852,offer_sale_type="транзит",S1852)*(1+AC1852))/E1852,2),0)</f>
        <v>0</v>
      </c>
      <c r="AE1852" s="74">
        <f t="shared" si="975"/>
        <v>0</v>
      </c>
      <c r="AF1852" s="123" cm="1">
        <f t="array" ref="AF1852">IFERROR(ROUND(_xlfn.IFS(offer_sale_type="поставка",AB1852,offer_sale_type="транзит",S1852)*AC1852,2),0)</f>
        <v>0</v>
      </c>
      <c r="AG1852" s="130">
        <f t="shared" si="958"/>
        <v>0</v>
      </c>
      <c r="AH1852" s="74">
        <f t="shared" si="959"/>
        <v>0</v>
      </c>
      <c r="AI1852" s="123">
        <f t="shared" si="960"/>
        <v>0</v>
      </c>
      <c r="AJ1852" s="118">
        <f t="shared" si="976"/>
        <v>0</v>
      </c>
      <c r="AK1852" s="74">
        <f t="shared" si="977"/>
        <v>0</v>
      </c>
      <c r="AL1852" s="174">
        <f t="shared" si="978"/>
        <v>0</v>
      </c>
      <c r="AM1852" s="175">
        <f t="shared" si="961"/>
        <v>0</v>
      </c>
      <c r="AN1852" s="130">
        <f t="shared" si="979"/>
        <v>0</v>
      </c>
      <c r="AO1852" s="74">
        <f t="shared" si="962"/>
        <v>0</v>
      </c>
      <c r="AP1852" s="123">
        <f t="shared" si="980"/>
        <v>0</v>
      </c>
      <c r="AQ1852" s="118">
        <f t="shared" si="963"/>
        <v>0</v>
      </c>
      <c r="AR1852" s="82" t="str">
        <f t="shared" si="981"/>
        <v>https://www.alta.ru/tnved/code//</v>
      </c>
      <c r="AS1852" s="157"/>
      <c r="AT1852" s="162"/>
      <c r="AU1852" s="74">
        <f t="shared" si="964"/>
        <v>0</v>
      </c>
      <c r="AV1852" s="157"/>
      <c r="AW1852" s="75">
        <f>_xlfn.IFNA(VLOOKUP(L1852,list_vat[],3,FALSE),0)</f>
        <v>0</v>
      </c>
      <c r="AX1852" s="74">
        <f t="shared" si="982"/>
        <v>0</v>
      </c>
      <c r="AY1852" s="74">
        <f t="shared" si="983"/>
        <v>0</v>
      </c>
      <c r="AZ1852" s="130">
        <f t="shared" si="984"/>
        <v>0</v>
      </c>
      <c r="BA1852" s="74">
        <f t="shared" si="965"/>
        <v>0</v>
      </c>
      <c r="BB1852" s="193">
        <f t="shared" si="985"/>
        <v>0</v>
      </c>
      <c r="BC1852" s="102">
        <f t="shared" si="986"/>
        <v>0</v>
      </c>
      <c r="BD1852" s="102">
        <f t="shared" si="987"/>
        <v>0</v>
      </c>
      <c r="BE1852" s="413" t="s">
        <v>69</v>
      </c>
    </row>
    <row r="1853" spans="1:57" s="65" customFormat="1" ht="12" customHeight="1" x14ac:dyDescent="0.2">
      <c r="A1853" s="43">
        <v>1838</v>
      </c>
      <c r="B1853" s="166"/>
      <c r="C1853" s="166"/>
      <c r="D1853" s="166"/>
      <c r="E1853" s="162"/>
      <c r="F1853" s="166"/>
      <c r="G1853" s="162"/>
      <c r="H1853" s="162"/>
      <c r="I1853" s="189">
        <f t="shared" si="966"/>
        <v>0</v>
      </c>
      <c r="J1853" s="195"/>
      <c r="K1853" s="162"/>
      <c r="L1853" s="168"/>
      <c r="M1853" s="75">
        <f>_xlfn.XLOOKUP(L1853,list_vat[Страна],list_vat[Ставка НДС %],0,0)</f>
        <v>0</v>
      </c>
      <c r="N1853" s="162">
        <f t="shared" si="967"/>
        <v>0</v>
      </c>
      <c r="O1853" s="169"/>
      <c r="P1853" s="74">
        <f t="shared" si="988"/>
        <v>0</v>
      </c>
      <c r="Q1853" s="162"/>
      <c r="R1853" s="162" t="str">
        <f t="shared" si="968"/>
        <v>введи курс</v>
      </c>
      <c r="S1853" s="196">
        <f t="shared" si="969"/>
        <v>0</v>
      </c>
      <c r="T1853" s="192">
        <f t="shared" si="970"/>
        <v>0</v>
      </c>
      <c r="U1853" s="76">
        <f t="shared" si="971"/>
        <v>0</v>
      </c>
      <c r="V1853" s="123">
        <f t="shared" si="972"/>
        <v>0</v>
      </c>
      <c r="W1853" s="191"/>
      <c r="X1853" s="170"/>
      <c r="Y1853" s="74">
        <f t="shared" si="957"/>
        <v>0</v>
      </c>
      <c r="Z1853" s="188"/>
      <c r="AA1853" s="130">
        <f t="shared" si="973"/>
        <v>0</v>
      </c>
      <c r="AB1853" s="74">
        <f t="shared" si="974"/>
        <v>0</v>
      </c>
      <c r="AC1853" s="356"/>
      <c r="AD1853" s="130" cm="1">
        <f t="array" ref="AD1853">IFERROR(ROUND((_xlfn.IFS(offer_sale_type="поставка",AB1853,offer_sale_type="транзит",S1853)*(1+AC1853))/E1853,2),0)</f>
        <v>0</v>
      </c>
      <c r="AE1853" s="74">
        <f t="shared" si="975"/>
        <v>0</v>
      </c>
      <c r="AF1853" s="123" cm="1">
        <f t="array" ref="AF1853">IFERROR(ROUND(_xlfn.IFS(offer_sale_type="поставка",AB1853,offer_sale_type="транзит",S1853)*AC1853,2),0)</f>
        <v>0</v>
      </c>
      <c r="AG1853" s="130">
        <f t="shared" si="958"/>
        <v>0</v>
      </c>
      <c r="AH1853" s="74">
        <f t="shared" si="959"/>
        <v>0</v>
      </c>
      <c r="AI1853" s="123">
        <f t="shared" si="960"/>
        <v>0</v>
      </c>
      <c r="AJ1853" s="118">
        <f t="shared" si="976"/>
        <v>0</v>
      </c>
      <c r="AK1853" s="74">
        <f t="shared" si="977"/>
        <v>0</v>
      </c>
      <c r="AL1853" s="174">
        <f t="shared" si="978"/>
        <v>0</v>
      </c>
      <c r="AM1853" s="175">
        <f t="shared" si="961"/>
        <v>0</v>
      </c>
      <c r="AN1853" s="130">
        <f t="shared" si="979"/>
        <v>0</v>
      </c>
      <c r="AO1853" s="74">
        <f t="shared" si="962"/>
        <v>0</v>
      </c>
      <c r="AP1853" s="123">
        <f t="shared" si="980"/>
        <v>0</v>
      </c>
      <c r="AQ1853" s="118">
        <f t="shared" si="963"/>
        <v>0</v>
      </c>
      <c r="AR1853" s="82" t="str">
        <f t="shared" si="981"/>
        <v>https://www.alta.ru/tnved/code//</v>
      </c>
      <c r="AS1853" s="157"/>
      <c r="AT1853" s="162"/>
      <c r="AU1853" s="74">
        <f t="shared" si="964"/>
        <v>0</v>
      </c>
      <c r="AV1853" s="157"/>
      <c r="AW1853" s="75">
        <f>_xlfn.IFNA(VLOOKUP(L1853,list_vat[],3,FALSE),0)</f>
        <v>0</v>
      </c>
      <c r="AX1853" s="74">
        <f t="shared" si="982"/>
        <v>0</v>
      </c>
      <c r="AY1853" s="74">
        <f t="shared" si="983"/>
        <v>0</v>
      </c>
      <c r="AZ1853" s="130">
        <f t="shared" si="984"/>
        <v>0</v>
      </c>
      <c r="BA1853" s="74">
        <f t="shared" si="965"/>
        <v>0</v>
      </c>
      <c r="BB1853" s="193">
        <f t="shared" si="985"/>
        <v>0</v>
      </c>
      <c r="BC1853" s="102">
        <f t="shared" si="986"/>
        <v>0</v>
      </c>
      <c r="BD1853" s="102">
        <f t="shared" si="987"/>
        <v>0</v>
      </c>
      <c r="BE1853" s="413" t="s">
        <v>69</v>
      </c>
    </row>
    <row r="1854" spans="1:57" s="65" customFormat="1" ht="12" customHeight="1" x14ac:dyDescent="0.2">
      <c r="A1854" s="43">
        <v>1839</v>
      </c>
      <c r="B1854" s="166"/>
      <c r="C1854" s="166"/>
      <c r="D1854" s="166"/>
      <c r="E1854" s="162"/>
      <c r="F1854" s="166"/>
      <c r="G1854" s="162"/>
      <c r="H1854" s="162"/>
      <c r="I1854" s="189">
        <f t="shared" si="966"/>
        <v>0</v>
      </c>
      <c r="J1854" s="195"/>
      <c r="K1854" s="162"/>
      <c r="L1854" s="168"/>
      <c r="M1854" s="75">
        <f>_xlfn.XLOOKUP(L1854,list_vat[Страна],list_vat[Ставка НДС %],0,0)</f>
        <v>0</v>
      </c>
      <c r="N1854" s="162">
        <f t="shared" si="967"/>
        <v>0</v>
      </c>
      <c r="O1854" s="169"/>
      <c r="P1854" s="74">
        <f t="shared" si="988"/>
        <v>0</v>
      </c>
      <c r="Q1854" s="162"/>
      <c r="R1854" s="162" t="str">
        <f t="shared" si="968"/>
        <v>введи курс</v>
      </c>
      <c r="S1854" s="196">
        <f t="shared" si="969"/>
        <v>0</v>
      </c>
      <c r="T1854" s="192">
        <f t="shared" si="970"/>
        <v>0</v>
      </c>
      <c r="U1854" s="76">
        <f t="shared" si="971"/>
        <v>0</v>
      </c>
      <c r="V1854" s="123">
        <f t="shared" si="972"/>
        <v>0</v>
      </c>
      <c r="W1854" s="191"/>
      <c r="X1854" s="170"/>
      <c r="Y1854" s="74">
        <f t="shared" si="957"/>
        <v>0</v>
      </c>
      <c r="Z1854" s="188"/>
      <c r="AA1854" s="130">
        <f t="shared" si="973"/>
        <v>0</v>
      </c>
      <c r="AB1854" s="74">
        <f t="shared" si="974"/>
        <v>0</v>
      </c>
      <c r="AC1854" s="356"/>
      <c r="AD1854" s="130" cm="1">
        <f t="array" ref="AD1854">IFERROR(ROUND((_xlfn.IFS(offer_sale_type="поставка",AB1854,offer_sale_type="транзит",S1854)*(1+AC1854))/E1854,2),0)</f>
        <v>0</v>
      </c>
      <c r="AE1854" s="74">
        <f t="shared" si="975"/>
        <v>0</v>
      </c>
      <c r="AF1854" s="123" cm="1">
        <f t="array" ref="AF1854">IFERROR(ROUND(_xlfn.IFS(offer_sale_type="поставка",AB1854,offer_sale_type="транзит",S1854)*AC1854,2),0)</f>
        <v>0</v>
      </c>
      <c r="AG1854" s="130">
        <f t="shared" si="958"/>
        <v>0</v>
      </c>
      <c r="AH1854" s="74">
        <f t="shared" si="959"/>
        <v>0</v>
      </c>
      <c r="AI1854" s="123">
        <f t="shared" si="960"/>
        <v>0</v>
      </c>
      <c r="AJ1854" s="118">
        <f t="shared" si="976"/>
        <v>0</v>
      </c>
      <c r="AK1854" s="74">
        <f t="shared" si="977"/>
        <v>0</v>
      </c>
      <c r="AL1854" s="174">
        <f t="shared" si="978"/>
        <v>0</v>
      </c>
      <c r="AM1854" s="175">
        <f t="shared" si="961"/>
        <v>0</v>
      </c>
      <c r="AN1854" s="130">
        <f t="shared" si="979"/>
        <v>0</v>
      </c>
      <c r="AO1854" s="74">
        <f t="shared" si="962"/>
        <v>0</v>
      </c>
      <c r="AP1854" s="123">
        <f t="shared" si="980"/>
        <v>0</v>
      </c>
      <c r="AQ1854" s="118">
        <f t="shared" si="963"/>
        <v>0</v>
      </c>
      <c r="AR1854" s="82" t="str">
        <f t="shared" si="981"/>
        <v>https://www.alta.ru/tnved/code//</v>
      </c>
      <c r="AS1854" s="157"/>
      <c r="AT1854" s="162"/>
      <c r="AU1854" s="74">
        <f t="shared" si="964"/>
        <v>0</v>
      </c>
      <c r="AV1854" s="157"/>
      <c r="AW1854" s="75">
        <f>_xlfn.IFNA(VLOOKUP(L1854,list_vat[],3,FALSE),0)</f>
        <v>0</v>
      </c>
      <c r="AX1854" s="74">
        <f t="shared" si="982"/>
        <v>0</v>
      </c>
      <c r="AY1854" s="74">
        <f t="shared" si="983"/>
        <v>0</v>
      </c>
      <c r="AZ1854" s="130">
        <f t="shared" si="984"/>
        <v>0</v>
      </c>
      <c r="BA1854" s="74">
        <f t="shared" si="965"/>
        <v>0</v>
      </c>
      <c r="BB1854" s="193">
        <f t="shared" si="985"/>
        <v>0</v>
      </c>
      <c r="BC1854" s="102">
        <f t="shared" si="986"/>
        <v>0</v>
      </c>
      <c r="BD1854" s="102">
        <f t="shared" si="987"/>
        <v>0</v>
      </c>
      <c r="BE1854" s="413" t="s">
        <v>69</v>
      </c>
    </row>
    <row r="1855" spans="1:57" s="65" customFormat="1" ht="12" customHeight="1" x14ac:dyDescent="0.2">
      <c r="A1855" s="43">
        <v>1840</v>
      </c>
      <c r="B1855" s="166"/>
      <c r="C1855" s="166"/>
      <c r="D1855" s="166"/>
      <c r="E1855" s="162"/>
      <c r="F1855" s="166"/>
      <c r="G1855" s="162"/>
      <c r="H1855" s="162"/>
      <c r="I1855" s="189">
        <f t="shared" si="966"/>
        <v>0</v>
      </c>
      <c r="J1855" s="195"/>
      <c r="K1855" s="162"/>
      <c r="L1855" s="168"/>
      <c r="M1855" s="75">
        <f>_xlfn.XLOOKUP(L1855,list_vat[Страна],list_vat[Ставка НДС %],0,0)</f>
        <v>0</v>
      </c>
      <c r="N1855" s="162">
        <f t="shared" si="967"/>
        <v>0</v>
      </c>
      <c r="O1855" s="169"/>
      <c r="P1855" s="74">
        <f t="shared" si="988"/>
        <v>0</v>
      </c>
      <c r="Q1855" s="162"/>
      <c r="R1855" s="162" t="str">
        <f t="shared" si="968"/>
        <v>введи курс</v>
      </c>
      <c r="S1855" s="196">
        <f t="shared" si="969"/>
        <v>0</v>
      </c>
      <c r="T1855" s="192">
        <f t="shared" si="970"/>
        <v>0</v>
      </c>
      <c r="U1855" s="76">
        <f t="shared" si="971"/>
        <v>0</v>
      </c>
      <c r="V1855" s="123">
        <f t="shared" si="972"/>
        <v>0</v>
      </c>
      <c r="W1855" s="191"/>
      <c r="X1855" s="170"/>
      <c r="Y1855" s="74">
        <f t="shared" si="957"/>
        <v>0</v>
      </c>
      <c r="Z1855" s="188"/>
      <c r="AA1855" s="130">
        <f t="shared" si="973"/>
        <v>0</v>
      </c>
      <c r="AB1855" s="74">
        <f t="shared" si="974"/>
        <v>0</v>
      </c>
      <c r="AC1855" s="356"/>
      <c r="AD1855" s="130" cm="1">
        <f t="array" ref="AD1855">IFERROR(ROUND((_xlfn.IFS(offer_sale_type="поставка",AB1855,offer_sale_type="транзит",S1855)*(1+AC1855))/E1855,2),0)</f>
        <v>0</v>
      </c>
      <c r="AE1855" s="74">
        <f t="shared" si="975"/>
        <v>0</v>
      </c>
      <c r="AF1855" s="123" cm="1">
        <f t="array" ref="AF1855">IFERROR(ROUND(_xlfn.IFS(offer_sale_type="поставка",AB1855,offer_sale_type="транзит",S1855)*AC1855,2),0)</f>
        <v>0</v>
      </c>
      <c r="AG1855" s="130">
        <f t="shared" si="958"/>
        <v>0</v>
      </c>
      <c r="AH1855" s="74">
        <f t="shared" si="959"/>
        <v>0</v>
      </c>
      <c r="AI1855" s="123">
        <f t="shared" si="960"/>
        <v>0</v>
      </c>
      <c r="AJ1855" s="118">
        <f t="shared" si="976"/>
        <v>0</v>
      </c>
      <c r="AK1855" s="74">
        <f t="shared" si="977"/>
        <v>0</v>
      </c>
      <c r="AL1855" s="174">
        <f t="shared" si="978"/>
        <v>0</v>
      </c>
      <c r="AM1855" s="175">
        <f t="shared" si="961"/>
        <v>0</v>
      </c>
      <c r="AN1855" s="130">
        <f t="shared" si="979"/>
        <v>0</v>
      </c>
      <c r="AO1855" s="74">
        <f t="shared" si="962"/>
        <v>0</v>
      </c>
      <c r="AP1855" s="123">
        <f t="shared" si="980"/>
        <v>0</v>
      </c>
      <c r="AQ1855" s="118">
        <f t="shared" si="963"/>
        <v>0</v>
      </c>
      <c r="AR1855" s="82" t="str">
        <f t="shared" si="981"/>
        <v>https://www.alta.ru/tnved/code//</v>
      </c>
      <c r="AS1855" s="157"/>
      <c r="AT1855" s="162"/>
      <c r="AU1855" s="74">
        <f t="shared" si="964"/>
        <v>0</v>
      </c>
      <c r="AV1855" s="157"/>
      <c r="AW1855" s="75">
        <f>_xlfn.IFNA(VLOOKUP(L1855,list_vat[],3,FALSE),0)</f>
        <v>0</v>
      </c>
      <c r="AX1855" s="74">
        <f t="shared" si="982"/>
        <v>0</v>
      </c>
      <c r="AY1855" s="74">
        <f t="shared" si="983"/>
        <v>0</v>
      </c>
      <c r="AZ1855" s="130">
        <f t="shared" si="984"/>
        <v>0</v>
      </c>
      <c r="BA1855" s="74">
        <f t="shared" si="965"/>
        <v>0</v>
      </c>
      <c r="BB1855" s="193">
        <f t="shared" si="985"/>
        <v>0</v>
      </c>
      <c r="BC1855" s="102">
        <f t="shared" si="986"/>
        <v>0</v>
      </c>
      <c r="BD1855" s="102">
        <f t="shared" si="987"/>
        <v>0</v>
      </c>
      <c r="BE1855" s="413" t="s">
        <v>69</v>
      </c>
    </row>
    <row r="1856" spans="1:57" s="65" customFormat="1" ht="12" customHeight="1" x14ac:dyDescent="0.2">
      <c r="A1856" s="43">
        <v>1841</v>
      </c>
      <c r="B1856" s="166"/>
      <c r="C1856" s="166"/>
      <c r="D1856" s="166"/>
      <c r="E1856" s="162"/>
      <c r="F1856" s="166"/>
      <c r="G1856" s="162"/>
      <c r="H1856" s="162"/>
      <c r="I1856" s="189">
        <f t="shared" si="966"/>
        <v>0</v>
      </c>
      <c r="J1856" s="195"/>
      <c r="K1856" s="162"/>
      <c r="L1856" s="168"/>
      <c r="M1856" s="75">
        <f>_xlfn.XLOOKUP(L1856,list_vat[Страна],list_vat[Ставка НДС %],0,0)</f>
        <v>0</v>
      </c>
      <c r="N1856" s="162">
        <f t="shared" si="967"/>
        <v>0</v>
      </c>
      <c r="O1856" s="169"/>
      <c r="P1856" s="74">
        <f t="shared" si="988"/>
        <v>0</v>
      </c>
      <c r="Q1856" s="162"/>
      <c r="R1856" s="162" t="str">
        <f t="shared" si="968"/>
        <v>введи курс</v>
      </c>
      <c r="S1856" s="196">
        <f t="shared" si="969"/>
        <v>0</v>
      </c>
      <c r="T1856" s="192">
        <f t="shared" si="970"/>
        <v>0</v>
      </c>
      <c r="U1856" s="76">
        <f t="shared" si="971"/>
        <v>0</v>
      </c>
      <c r="V1856" s="123">
        <f t="shared" si="972"/>
        <v>0</v>
      </c>
      <c r="W1856" s="191"/>
      <c r="X1856" s="170"/>
      <c r="Y1856" s="74">
        <f t="shared" si="957"/>
        <v>0</v>
      </c>
      <c r="Z1856" s="188"/>
      <c r="AA1856" s="130">
        <f t="shared" si="973"/>
        <v>0</v>
      </c>
      <c r="AB1856" s="74">
        <f t="shared" si="974"/>
        <v>0</v>
      </c>
      <c r="AC1856" s="356"/>
      <c r="AD1856" s="130" cm="1">
        <f t="array" ref="AD1856">IFERROR(ROUND((_xlfn.IFS(offer_sale_type="поставка",AB1856,offer_sale_type="транзит",S1856)*(1+AC1856))/E1856,2),0)</f>
        <v>0</v>
      </c>
      <c r="AE1856" s="74">
        <f t="shared" si="975"/>
        <v>0</v>
      </c>
      <c r="AF1856" s="123" cm="1">
        <f t="array" ref="AF1856">IFERROR(ROUND(_xlfn.IFS(offer_sale_type="поставка",AB1856,offer_sale_type="транзит",S1856)*AC1856,2),0)</f>
        <v>0</v>
      </c>
      <c r="AG1856" s="130">
        <f t="shared" si="958"/>
        <v>0</v>
      </c>
      <c r="AH1856" s="74">
        <f t="shared" si="959"/>
        <v>0</v>
      </c>
      <c r="AI1856" s="123">
        <f t="shared" si="960"/>
        <v>0</v>
      </c>
      <c r="AJ1856" s="118">
        <f t="shared" si="976"/>
        <v>0</v>
      </c>
      <c r="AK1856" s="74">
        <f t="shared" si="977"/>
        <v>0</v>
      </c>
      <c r="AL1856" s="174">
        <f t="shared" si="978"/>
        <v>0</v>
      </c>
      <c r="AM1856" s="175">
        <f t="shared" si="961"/>
        <v>0</v>
      </c>
      <c r="AN1856" s="130">
        <f t="shared" si="979"/>
        <v>0</v>
      </c>
      <c r="AO1856" s="74">
        <f t="shared" si="962"/>
        <v>0</v>
      </c>
      <c r="AP1856" s="123">
        <f t="shared" si="980"/>
        <v>0</v>
      </c>
      <c r="AQ1856" s="118">
        <f t="shared" si="963"/>
        <v>0</v>
      </c>
      <c r="AR1856" s="82" t="str">
        <f t="shared" si="981"/>
        <v>https://www.alta.ru/tnved/code//</v>
      </c>
      <c r="AS1856" s="157"/>
      <c r="AT1856" s="162"/>
      <c r="AU1856" s="74">
        <f t="shared" si="964"/>
        <v>0</v>
      </c>
      <c r="AV1856" s="157"/>
      <c r="AW1856" s="75">
        <f>_xlfn.IFNA(VLOOKUP(L1856,list_vat[],3,FALSE),0)</f>
        <v>0</v>
      </c>
      <c r="AX1856" s="74">
        <f t="shared" si="982"/>
        <v>0</v>
      </c>
      <c r="AY1856" s="74">
        <f t="shared" si="983"/>
        <v>0</v>
      </c>
      <c r="AZ1856" s="130">
        <f t="shared" si="984"/>
        <v>0</v>
      </c>
      <c r="BA1856" s="74">
        <f t="shared" si="965"/>
        <v>0</v>
      </c>
      <c r="BB1856" s="193">
        <f t="shared" si="985"/>
        <v>0</v>
      </c>
      <c r="BC1856" s="102">
        <f t="shared" si="986"/>
        <v>0</v>
      </c>
      <c r="BD1856" s="102">
        <f t="shared" si="987"/>
        <v>0</v>
      </c>
      <c r="BE1856" s="413" t="s">
        <v>69</v>
      </c>
    </row>
    <row r="1857" spans="1:57" s="65" customFormat="1" ht="12" customHeight="1" x14ac:dyDescent="0.2">
      <c r="A1857" s="43">
        <v>1842</v>
      </c>
      <c r="B1857" s="166"/>
      <c r="C1857" s="166"/>
      <c r="D1857" s="166"/>
      <c r="E1857" s="162"/>
      <c r="F1857" s="166"/>
      <c r="G1857" s="162"/>
      <c r="H1857" s="162"/>
      <c r="I1857" s="189">
        <f t="shared" si="966"/>
        <v>0</v>
      </c>
      <c r="J1857" s="195"/>
      <c r="K1857" s="162"/>
      <c r="L1857" s="168"/>
      <c r="M1857" s="75">
        <f>_xlfn.XLOOKUP(L1857,list_vat[Страна],list_vat[Ставка НДС %],0,0)</f>
        <v>0</v>
      </c>
      <c r="N1857" s="162">
        <f t="shared" si="967"/>
        <v>0</v>
      </c>
      <c r="O1857" s="169"/>
      <c r="P1857" s="74">
        <f t="shared" si="988"/>
        <v>0</v>
      </c>
      <c r="Q1857" s="162"/>
      <c r="R1857" s="162" t="str">
        <f t="shared" si="968"/>
        <v>введи курс</v>
      </c>
      <c r="S1857" s="196">
        <f t="shared" si="969"/>
        <v>0</v>
      </c>
      <c r="T1857" s="192">
        <f t="shared" si="970"/>
        <v>0</v>
      </c>
      <c r="U1857" s="76">
        <f t="shared" si="971"/>
        <v>0</v>
      </c>
      <c r="V1857" s="123">
        <f t="shared" si="972"/>
        <v>0</v>
      </c>
      <c r="W1857" s="191"/>
      <c r="X1857" s="170"/>
      <c r="Y1857" s="74">
        <f t="shared" si="957"/>
        <v>0</v>
      </c>
      <c r="Z1857" s="188"/>
      <c r="AA1857" s="130">
        <f t="shared" si="973"/>
        <v>0</v>
      </c>
      <c r="AB1857" s="74">
        <f t="shared" si="974"/>
        <v>0</v>
      </c>
      <c r="AC1857" s="356"/>
      <c r="AD1857" s="130" cm="1">
        <f t="array" ref="AD1857">IFERROR(ROUND((_xlfn.IFS(offer_sale_type="поставка",AB1857,offer_sale_type="транзит",S1857)*(1+AC1857))/E1857,2),0)</f>
        <v>0</v>
      </c>
      <c r="AE1857" s="74">
        <f t="shared" si="975"/>
        <v>0</v>
      </c>
      <c r="AF1857" s="123" cm="1">
        <f t="array" ref="AF1857">IFERROR(ROUND(_xlfn.IFS(offer_sale_type="поставка",AB1857,offer_sale_type="транзит",S1857)*AC1857,2),0)</f>
        <v>0</v>
      </c>
      <c r="AG1857" s="130">
        <f t="shared" si="958"/>
        <v>0</v>
      </c>
      <c r="AH1857" s="74">
        <f t="shared" si="959"/>
        <v>0</v>
      </c>
      <c r="AI1857" s="123">
        <f t="shared" si="960"/>
        <v>0</v>
      </c>
      <c r="AJ1857" s="118">
        <f t="shared" si="976"/>
        <v>0</v>
      </c>
      <c r="AK1857" s="74">
        <f t="shared" si="977"/>
        <v>0</v>
      </c>
      <c r="AL1857" s="174">
        <f t="shared" si="978"/>
        <v>0</v>
      </c>
      <c r="AM1857" s="175">
        <f t="shared" si="961"/>
        <v>0</v>
      </c>
      <c r="AN1857" s="130">
        <f t="shared" si="979"/>
        <v>0</v>
      </c>
      <c r="AO1857" s="74">
        <f t="shared" si="962"/>
        <v>0</v>
      </c>
      <c r="AP1857" s="123">
        <f t="shared" si="980"/>
        <v>0</v>
      </c>
      <c r="AQ1857" s="118">
        <f t="shared" si="963"/>
        <v>0</v>
      </c>
      <c r="AR1857" s="82" t="str">
        <f t="shared" si="981"/>
        <v>https://www.alta.ru/tnved/code//</v>
      </c>
      <c r="AS1857" s="157"/>
      <c r="AT1857" s="162"/>
      <c r="AU1857" s="74">
        <f t="shared" si="964"/>
        <v>0</v>
      </c>
      <c r="AV1857" s="157"/>
      <c r="AW1857" s="75">
        <f>_xlfn.IFNA(VLOOKUP(L1857,list_vat[],3,FALSE),0)</f>
        <v>0</v>
      </c>
      <c r="AX1857" s="74">
        <f t="shared" si="982"/>
        <v>0</v>
      </c>
      <c r="AY1857" s="74">
        <f t="shared" si="983"/>
        <v>0</v>
      </c>
      <c r="AZ1857" s="130">
        <f t="shared" si="984"/>
        <v>0</v>
      </c>
      <c r="BA1857" s="74">
        <f t="shared" si="965"/>
        <v>0</v>
      </c>
      <c r="BB1857" s="193">
        <f t="shared" si="985"/>
        <v>0</v>
      </c>
      <c r="BC1857" s="102">
        <f t="shared" si="986"/>
        <v>0</v>
      </c>
      <c r="BD1857" s="102">
        <f t="shared" si="987"/>
        <v>0</v>
      </c>
      <c r="BE1857" s="413" t="s">
        <v>69</v>
      </c>
    </row>
    <row r="1858" spans="1:57" s="65" customFormat="1" ht="12" customHeight="1" x14ac:dyDescent="0.2">
      <c r="A1858" s="43">
        <v>1843</v>
      </c>
      <c r="B1858" s="166"/>
      <c r="C1858" s="166"/>
      <c r="D1858" s="166"/>
      <c r="E1858" s="162"/>
      <c r="F1858" s="166"/>
      <c r="G1858" s="162"/>
      <c r="H1858" s="162"/>
      <c r="I1858" s="189">
        <f t="shared" si="966"/>
        <v>0</v>
      </c>
      <c r="J1858" s="195"/>
      <c r="K1858" s="162"/>
      <c r="L1858" s="168"/>
      <c r="M1858" s="75">
        <f>_xlfn.XLOOKUP(L1858,list_vat[Страна],list_vat[Ставка НДС %],0,0)</f>
        <v>0</v>
      </c>
      <c r="N1858" s="162">
        <f t="shared" si="967"/>
        <v>0</v>
      </c>
      <c r="O1858" s="169"/>
      <c r="P1858" s="74">
        <f t="shared" si="988"/>
        <v>0</v>
      </c>
      <c r="Q1858" s="162"/>
      <c r="R1858" s="162" t="str">
        <f t="shared" si="968"/>
        <v>введи курс</v>
      </c>
      <c r="S1858" s="196">
        <f t="shared" si="969"/>
        <v>0</v>
      </c>
      <c r="T1858" s="192">
        <f t="shared" si="970"/>
        <v>0</v>
      </c>
      <c r="U1858" s="76">
        <f t="shared" si="971"/>
        <v>0</v>
      </c>
      <c r="V1858" s="123">
        <f t="shared" si="972"/>
        <v>0</v>
      </c>
      <c r="W1858" s="191"/>
      <c r="X1858" s="170"/>
      <c r="Y1858" s="74">
        <f t="shared" si="957"/>
        <v>0</v>
      </c>
      <c r="Z1858" s="188"/>
      <c r="AA1858" s="130">
        <f t="shared" si="973"/>
        <v>0</v>
      </c>
      <c r="AB1858" s="74">
        <f t="shared" si="974"/>
        <v>0</v>
      </c>
      <c r="AC1858" s="356"/>
      <c r="AD1858" s="130" cm="1">
        <f t="array" ref="AD1858">IFERROR(ROUND((_xlfn.IFS(offer_sale_type="поставка",AB1858,offer_sale_type="транзит",S1858)*(1+AC1858))/E1858,2),0)</f>
        <v>0</v>
      </c>
      <c r="AE1858" s="74">
        <f t="shared" si="975"/>
        <v>0</v>
      </c>
      <c r="AF1858" s="123" cm="1">
        <f t="array" ref="AF1858">IFERROR(ROUND(_xlfn.IFS(offer_sale_type="поставка",AB1858,offer_sale_type="транзит",S1858)*AC1858,2),0)</f>
        <v>0</v>
      </c>
      <c r="AG1858" s="130">
        <f t="shared" si="958"/>
        <v>0</v>
      </c>
      <c r="AH1858" s="74">
        <f t="shared" si="959"/>
        <v>0</v>
      </c>
      <c r="AI1858" s="123">
        <f t="shared" si="960"/>
        <v>0</v>
      </c>
      <c r="AJ1858" s="118">
        <f t="shared" si="976"/>
        <v>0</v>
      </c>
      <c r="AK1858" s="74">
        <f t="shared" si="977"/>
        <v>0</v>
      </c>
      <c r="AL1858" s="174">
        <f t="shared" si="978"/>
        <v>0</v>
      </c>
      <c r="AM1858" s="175">
        <f t="shared" si="961"/>
        <v>0</v>
      </c>
      <c r="AN1858" s="130">
        <f t="shared" si="979"/>
        <v>0</v>
      </c>
      <c r="AO1858" s="74">
        <f t="shared" si="962"/>
        <v>0</v>
      </c>
      <c r="AP1858" s="123">
        <f t="shared" si="980"/>
        <v>0</v>
      </c>
      <c r="AQ1858" s="118">
        <f t="shared" si="963"/>
        <v>0</v>
      </c>
      <c r="AR1858" s="82" t="str">
        <f t="shared" si="981"/>
        <v>https://www.alta.ru/tnved/code//</v>
      </c>
      <c r="AS1858" s="157"/>
      <c r="AT1858" s="162"/>
      <c r="AU1858" s="74">
        <f t="shared" si="964"/>
        <v>0</v>
      </c>
      <c r="AV1858" s="157"/>
      <c r="AW1858" s="75">
        <f>_xlfn.IFNA(VLOOKUP(L1858,list_vat[],3,FALSE),0)</f>
        <v>0</v>
      </c>
      <c r="AX1858" s="74">
        <f t="shared" si="982"/>
        <v>0</v>
      </c>
      <c r="AY1858" s="74">
        <f t="shared" si="983"/>
        <v>0</v>
      </c>
      <c r="AZ1858" s="130">
        <f t="shared" si="984"/>
        <v>0</v>
      </c>
      <c r="BA1858" s="74">
        <f t="shared" si="965"/>
        <v>0</v>
      </c>
      <c r="BB1858" s="193">
        <f t="shared" si="985"/>
        <v>0</v>
      </c>
      <c r="BC1858" s="102">
        <f t="shared" si="986"/>
        <v>0</v>
      </c>
      <c r="BD1858" s="102">
        <f t="shared" si="987"/>
        <v>0</v>
      </c>
      <c r="BE1858" s="413" t="s">
        <v>69</v>
      </c>
    </row>
    <row r="1859" spans="1:57" s="65" customFormat="1" ht="12" customHeight="1" x14ac:dyDescent="0.2">
      <c r="A1859" s="43">
        <v>1844</v>
      </c>
      <c r="B1859" s="166"/>
      <c r="C1859" s="166"/>
      <c r="D1859" s="166"/>
      <c r="E1859" s="162"/>
      <c r="F1859" s="166"/>
      <c r="G1859" s="162"/>
      <c r="H1859" s="162"/>
      <c r="I1859" s="189">
        <f t="shared" si="966"/>
        <v>0</v>
      </c>
      <c r="J1859" s="195"/>
      <c r="K1859" s="162"/>
      <c r="L1859" s="168"/>
      <c r="M1859" s="75">
        <f>_xlfn.XLOOKUP(L1859,list_vat[Страна],list_vat[Ставка НДС %],0,0)</f>
        <v>0</v>
      </c>
      <c r="N1859" s="162">
        <f t="shared" si="967"/>
        <v>0</v>
      </c>
      <c r="O1859" s="169"/>
      <c r="P1859" s="74">
        <f t="shared" si="988"/>
        <v>0</v>
      </c>
      <c r="Q1859" s="162"/>
      <c r="R1859" s="162" t="str">
        <f t="shared" si="968"/>
        <v>введи курс</v>
      </c>
      <c r="S1859" s="196">
        <f t="shared" si="969"/>
        <v>0</v>
      </c>
      <c r="T1859" s="192">
        <f t="shared" si="970"/>
        <v>0</v>
      </c>
      <c r="U1859" s="76">
        <f t="shared" si="971"/>
        <v>0</v>
      </c>
      <c r="V1859" s="123">
        <f t="shared" si="972"/>
        <v>0</v>
      </c>
      <c r="W1859" s="191"/>
      <c r="X1859" s="170"/>
      <c r="Y1859" s="74">
        <f t="shared" si="957"/>
        <v>0</v>
      </c>
      <c r="Z1859" s="188"/>
      <c r="AA1859" s="130">
        <f t="shared" si="973"/>
        <v>0</v>
      </c>
      <c r="AB1859" s="74">
        <f t="shared" si="974"/>
        <v>0</v>
      </c>
      <c r="AC1859" s="356"/>
      <c r="AD1859" s="130" cm="1">
        <f t="array" ref="AD1859">IFERROR(ROUND((_xlfn.IFS(offer_sale_type="поставка",AB1859,offer_sale_type="транзит",S1859)*(1+AC1859))/E1859,2),0)</f>
        <v>0</v>
      </c>
      <c r="AE1859" s="74">
        <f t="shared" si="975"/>
        <v>0</v>
      </c>
      <c r="AF1859" s="123" cm="1">
        <f t="array" ref="AF1859">IFERROR(ROUND(_xlfn.IFS(offer_sale_type="поставка",AB1859,offer_sale_type="транзит",S1859)*AC1859,2),0)</f>
        <v>0</v>
      </c>
      <c r="AG1859" s="130">
        <f t="shared" si="958"/>
        <v>0</v>
      </c>
      <c r="AH1859" s="74">
        <f t="shared" si="959"/>
        <v>0</v>
      </c>
      <c r="AI1859" s="123">
        <f t="shared" si="960"/>
        <v>0</v>
      </c>
      <c r="AJ1859" s="118">
        <f t="shared" si="976"/>
        <v>0</v>
      </c>
      <c r="AK1859" s="74">
        <f t="shared" si="977"/>
        <v>0</v>
      </c>
      <c r="AL1859" s="174">
        <f t="shared" si="978"/>
        <v>0</v>
      </c>
      <c r="AM1859" s="175">
        <f t="shared" si="961"/>
        <v>0</v>
      </c>
      <c r="AN1859" s="130">
        <f t="shared" si="979"/>
        <v>0</v>
      </c>
      <c r="AO1859" s="74">
        <f t="shared" si="962"/>
        <v>0</v>
      </c>
      <c r="AP1859" s="123">
        <f t="shared" si="980"/>
        <v>0</v>
      </c>
      <c r="AQ1859" s="118">
        <f t="shared" si="963"/>
        <v>0</v>
      </c>
      <c r="AR1859" s="82" t="str">
        <f t="shared" si="981"/>
        <v>https://www.alta.ru/tnved/code//</v>
      </c>
      <c r="AS1859" s="157"/>
      <c r="AT1859" s="162"/>
      <c r="AU1859" s="74">
        <f t="shared" si="964"/>
        <v>0</v>
      </c>
      <c r="AV1859" s="157"/>
      <c r="AW1859" s="75">
        <f>_xlfn.IFNA(VLOOKUP(L1859,list_vat[],3,FALSE),0)</f>
        <v>0</v>
      </c>
      <c r="AX1859" s="74">
        <f t="shared" si="982"/>
        <v>0</v>
      </c>
      <c r="AY1859" s="74">
        <f t="shared" si="983"/>
        <v>0</v>
      </c>
      <c r="AZ1859" s="130">
        <f t="shared" si="984"/>
        <v>0</v>
      </c>
      <c r="BA1859" s="74">
        <f t="shared" si="965"/>
        <v>0</v>
      </c>
      <c r="BB1859" s="193">
        <f t="shared" si="985"/>
        <v>0</v>
      </c>
      <c r="BC1859" s="102">
        <f t="shared" si="986"/>
        <v>0</v>
      </c>
      <c r="BD1859" s="102">
        <f t="shared" si="987"/>
        <v>0</v>
      </c>
      <c r="BE1859" s="413" t="s">
        <v>69</v>
      </c>
    </row>
    <row r="1860" spans="1:57" s="65" customFormat="1" ht="12" customHeight="1" x14ac:dyDescent="0.2">
      <c r="A1860" s="43">
        <v>1845</v>
      </c>
      <c r="B1860" s="166"/>
      <c r="C1860" s="166"/>
      <c r="D1860" s="166"/>
      <c r="E1860" s="162"/>
      <c r="F1860" s="166"/>
      <c r="G1860" s="162"/>
      <c r="H1860" s="162"/>
      <c r="I1860" s="189">
        <f t="shared" si="966"/>
        <v>0</v>
      </c>
      <c r="J1860" s="195"/>
      <c r="K1860" s="162"/>
      <c r="L1860" s="168"/>
      <c r="M1860" s="75">
        <f>_xlfn.XLOOKUP(L1860,list_vat[Страна],list_vat[Ставка НДС %],0,0)</f>
        <v>0</v>
      </c>
      <c r="N1860" s="162">
        <f t="shared" si="967"/>
        <v>0</v>
      </c>
      <c r="O1860" s="169"/>
      <c r="P1860" s="74">
        <f t="shared" si="988"/>
        <v>0</v>
      </c>
      <c r="Q1860" s="162"/>
      <c r="R1860" s="162" t="str">
        <f t="shared" si="968"/>
        <v>введи курс</v>
      </c>
      <c r="S1860" s="196">
        <f t="shared" si="969"/>
        <v>0</v>
      </c>
      <c r="T1860" s="192">
        <f t="shared" si="970"/>
        <v>0</v>
      </c>
      <c r="U1860" s="76">
        <f t="shared" si="971"/>
        <v>0</v>
      </c>
      <c r="V1860" s="123">
        <f t="shared" si="972"/>
        <v>0</v>
      </c>
      <c r="W1860" s="191"/>
      <c r="X1860" s="170"/>
      <c r="Y1860" s="74">
        <f t="shared" si="957"/>
        <v>0</v>
      </c>
      <c r="Z1860" s="188"/>
      <c r="AA1860" s="130">
        <f t="shared" si="973"/>
        <v>0</v>
      </c>
      <c r="AB1860" s="74">
        <f t="shared" si="974"/>
        <v>0</v>
      </c>
      <c r="AC1860" s="356"/>
      <c r="AD1860" s="130" cm="1">
        <f t="array" ref="AD1860">IFERROR(ROUND((_xlfn.IFS(offer_sale_type="поставка",AB1860,offer_sale_type="транзит",S1860)*(1+AC1860))/E1860,2),0)</f>
        <v>0</v>
      </c>
      <c r="AE1860" s="74">
        <f t="shared" si="975"/>
        <v>0</v>
      </c>
      <c r="AF1860" s="123" cm="1">
        <f t="array" ref="AF1860">IFERROR(ROUND(_xlfn.IFS(offer_sale_type="поставка",AB1860,offer_sale_type="транзит",S1860)*AC1860,2),0)</f>
        <v>0</v>
      </c>
      <c r="AG1860" s="130">
        <f t="shared" si="958"/>
        <v>0</v>
      </c>
      <c r="AH1860" s="74">
        <f t="shared" si="959"/>
        <v>0</v>
      </c>
      <c r="AI1860" s="123">
        <f t="shared" si="960"/>
        <v>0</v>
      </c>
      <c r="AJ1860" s="118">
        <f t="shared" si="976"/>
        <v>0</v>
      </c>
      <c r="AK1860" s="74">
        <f t="shared" si="977"/>
        <v>0</v>
      </c>
      <c r="AL1860" s="174">
        <f t="shared" si="978"/>
        <v>0</v>
      </c>
      <c r="AM1860" s="175">
        <f t="shared" si="961"/>
        <v>0</v>
      </c>
      <c r="AN1860" s="130">
        <f t="shared" si="979"/>
        <v>0</v>
      </c>
      <c r="AO1860" s="74">
        <f t="shared" si="962"/>
        <v>0</v>
      </c>
      <c r="AP1860" s="123">
        <f t="shared" si="980"/>
        <v>0</v>
      </c>
      <c r="AQ1860" s="118">
        <f t="shared" si="963"/>
        <v>0</v>
      </c>
      <c r="AR1860" s="82" t="str">
        <f t="shared" si="981"/>
        <v>https://www.alta.ru/tnved/code//</v>
      </c>
      <c r="AS1860" s="157"/>
      <c r="AT1860" s="162"/>
      <c r="AU1860" s="74">
        <f t="shared" si="964"/>
        <v>0</v>
      </c>
      <c r="AV1860" s="157"/>
      <c r="AW1860" s="75">
        <f>_xlfn.IFNA(VLOOKUP(L1860,list_vat[],3,FALSE),0)</f>
        <v>0</v>
      </c>
      <c r="AX1860" s="74">
        <f t="shared" si="982"/>
        <v>0</v>
      </c>
      <c r="AY1860" s="74">
        <f t="shared" si="983"/>
        <v>0</v>
      </c>
      <c r="AZ1860" s="130">
        <f t="shared" si="984"/>
        <v>0</v>
      </c>
      <c r="BA1860" s="74">
        <f t="shared" si="965"/>
        <v>0</v>
      </c>
      <c r="BB1860" s="193">
        <f t="shared" si="985"/>
        <v>0</v>
      </c>
      <c r="BC1860" s="102">
        <f t="shared" si="986"/>
        <v>0</v>
      </c>
      <c r="BD1860" s="102">
        <f t="shared" si="987"/>
        <v>0</v>
      </c>
      <c r="BE1860" s="413" t="s">
        <v>69</v>
      </c>
    </row>
    <row r="1861" spans="1:57" s="65" customFormat="1" ht="12" customHeight="1" x14ac:dyDescent="0.2">
      <c r="A1861" s="43">
        <v>1846</v>
      </c>
      <c r="B1861" s="166"/>
      <c r="C1861" s="166"/>
      <c r="D1861" s="166"/>
      <c r="E1861" s="162"/>
      <c r="F1861" s="166"/>
      <c r="G1861" s="162"/>
      <c r="H1861" s="162"/>
      <c r="I1861" s="189">
        <f t="shared" si="966"/>
        <v>0</v>
      </c>
      <c r="J1861" s="195"/>
      <c r="K1861" s="162"/>
      <c r="L1861" s="168"/>
      <c r="M1861" s="75">
        <f>_xlfn.XLOOKUP(L1861,list_vat[Страна],list_vat[Ставка НДС %],0,0)</f>
        <v>0</v>
      </c>
      <c r="N1861" s="162">
        <f t="shared" si="967"/>
        <v>0</v>
      </c>
      <c r="O1861" s="169"/>
      <c r="P1861" s="74">
        <f t="shared" si="988"/>
        <v>0</v>
      </c>
      <c r="Q1861" s="162"/>
      <c r="R1861" s="162" t="str">
        <f t="shared" si="968"/>
        <v>введи курс</v>
      </c>
      <c r="S1861" s="196">
        <f t="shared" si="969"/>
        <v>0</v>
      </c>
      <c r="T1861" s="192">
        <f t="shared" si="970"/>
        <v>0</v>
      </c>
      <c r="U1861" s="76">
        <f t="shared" si="971"/>
        <v>0</v>
      </c>
      <c r="V1861" s="123">
        <f t="shared" si="972"/>
        <v>0</v>
      </c>
      <c r="W1861" s="191"/>
      <c r="X1861" s="170"/>
      <c r="Y1861" s="74">
        <f t="shared" si="957"/>
        <v>0</v>
      </c>
      <c r="Z1861" s="188"/>
      <c r="AA1861" s="130">
        <f t="shared" si="973"/>
        <v>0</v>
      </c>
      <c r="AB1861" s="74">
        <f t="shared" si="974"/>
        <v>0</v>
      </c>
      <c r="AC1861" s="356"/>
      <c r="AD1861" s="130" cm="1">
        <f t="array" ref="AD1861">IFERROR(ROUND((_xlfn.IFS(offer_sale_type="поставка",AB1861,offer_sale_type="транзит",S1861)*(1+AC1861))/E1861,2),0)</f>
        <v>0</v>
      </c>
      <c r="AE1861" s="74">
        <f t="shared" si="975"/>
        <v>0</v>
      </c>
      <c r="AF1861" s="123" cm="1">
        <f t="array" ref="AF1861">IFERROR(ROUND(_xlfn.IFS(offer_sale_type="поставка",AB1861,offer_sale_type="транзит",S1861)*AC1861,2),0)</f>
        <v>0</v>
      </c>
      <c r="AG1861" s="130">
        <f t="shared" si="958"/>
        <v>0</v>
      </c>
      <c r="AH1861" s="74">
        <f t="shared" si="959"/>
        <v>0</v>
      </c>
      <c r="AI1861" s="123">
        <f t="shared" si="960"/>
        <v>0</v>
      </c>
      <c r="AJ1861" s="118">
        <f t="shared" si="976"/>
        <v>0</v>
      </c>
      <c r="AK1861" s="74">
        <f t="shared" si="977"/>
        <v>0</v>
      </c>
      <c r="AL1861" s="174">
        <f t="shared" si="978"/>
        <v>0</v>
      </c>
      <c r="AM1861" s="175">
        <f t="shared" si="961"/>
        <v>0</v>
      </c>
      <c r="AN1861" s="130">
        <f t="shared" si="979"/>
        <v>0</v>
      </c>
      <c r="AO1861" s="74">
        <f t="shared" si="962"/>
        <v>0</v>
      </c>
      <c r="AP1861" s="123">
        <f t="shared" si="980"/>
        <v>0</v>
      </c>
      <c r="AQ1861" s="118">
        <f t="shared" si="963"/>
        <v>0</v>
      </c>
      <c r="AR1861" s="82" t="str">
        <f t="shared" si="981"/>
        <v>https://www.alta.ru/tnved/code//</v>
      </c>
      <c r="AS1861" s="157"/>
      <c r="AT1861" s="162"/>
      <c r="AU1861" s="74">
        <f t="shared" si="964"/>
        <v>0</v>
      </c>
      <c r="AV1861" s="157"/>
      <c r="AW1861" s="75">
        <f>_xlfn.IFNA(VLOOKUP(L1861,list_vat[],3,FALSE),0)</f>
        <v>0</v>
      </c>
      <c r="AX1861" s="74">
        <f t="shared" si="982"/>
        <v>0</v>
      </c>
      <c r="AY1861" s="74">
        <f t="shared" si="983"/>
        <v>0</v>
      </c>
      <c r="AZ1861" s="130">
        <f t="shared" si="984"/>
        <v>0</v>
      </c>
      <c r="BA1861" s="74">
        <f t="shared" si="965"/>
        <v>0</v>
      </c>
      <c r="BB1861" s="193">
        <f t="shared" si="985"/>
        <v>0</v>
      </c>
      <c r="BC1861" s="102">
        <f t="shared" si="986"/>
        <v>0</v>
      </c>
      <c r="BD1861" s="102">
        <f t="shared" si="987"/>
        <v>0</v>
      </c>
      <c r="BE1861" s="413" t="s">
        <v>69</v>
      </c>
    </row>
    <row r="1862" spans="1:57" s="65" customFormat="1" ht="12" customHeight="1" x14ac:dyDescent="0.2">
      <c r="A1862" s="43">
        <v>1847</v>
      </c>
      <c r="B1862" s="166"/>
      <c r="C1862" s="166"/>
      <c r="D1862" s="166"/>
      <c r="E1862" s="162"/>
      <c r="F1862" s="166"/>
      <c r="G1862" s="162"/>
      <c r="H1862" s="162"/>
      <c r="I1862" s="189">
        <f t="shared" si="966"/>
        <v>0</v>
      </c>
      <c r="J1862" s="195"/>
      <c r="K1862" s="162"/>
      <c r="L1862" s="168"/>
      <c r="M1862" s="75">
        <f>_xlfn.XLOOKUP(L1862,list_vat[Страна],list_vat[Ставка НДС %],0,0)</f>
        <v>0</v>
      </c>
      <c r="N1862" s="162">
        <f t="shared" si="967"/>
        <v>0</v>
      </c>
      <c r="O1862" s="169"/>
      <c r="P1862" s="74">
        <f t="shared" si="988"/>
        <v>0</v>
      </c>
      <c r="Q1862" s="162"/>
      <c r="R1862" s="162" t="str">
        <f t="shared" si="968"/>
        <v>введи курс</v>
      </c>
      <c r="S1862" s="196">
        <f t="shared" si="969"/>
        <v>0</v>
      </c>
      <c r="T1862" s="192">
        <f t="shared" si="970"/>
        <v>0</v>
      </c>
      <c r="U1862" s="76">
        <f t="shared" si="971"/>
        <v>0</v>
      </c>
      <c r="V1862" s="123">
        <f t="shared" si="972"/>
        <v>0</v>
      </c>
      <c r="W1862" s="191"/>
      <c r="X1862" s="170"/>
      <c r="Y1862" s="74">
        <f t="shared" si="957"/>
        <v>0</v>
      </c>
      <c r="Z1862" s="188"/>
      <c r="AA1862" s="130">
        <f t="shared" si="973"/>
        <v>0</v>
      </c>
      <c r="AB1862" s="74">
        <f t="shared" si="974"/>
        <v>0</v>
      </c>
      <c r="AC1862" s="356"/>
      <c r="AD1862" s="130" cm="1">
        <f t="array" ref="AD1862">IFERROR(ROUND((_xlfn.IFS(offer_sale_type="поставка",AB1862,offer_sale_type="транзит",S1862)*(1+AC1862))/E1862,2),0)</f>
        <v>0</v>
      </c>
      <c r="AE1862" s="74">
        <f t="shared" si="975"/>
        <v>0</v>
      </c>
      <c r="AF1862" s="123" cm="1">
        <f t="array" ref="AF1862">IFERROR(ROUND(_xlfn.IFS(offer_sale_type="поставка",AB1862,offer_sale_type="транзит",S1862)*AC1862,2),0)</f>
        <v>0</v>
      </c>
      <c r="AG1862" s="130">
        <f t="shared" si="958"/>
        <v>0</v>
      </c>
      <c r="AH1862" s="74">
        <f t="shared" si="959"/>
        <v>0</v>
      </c>
      <c r="AI1862" s="123">
        <f t="shared" si="960"/>
        <v>0</v>
      </c>
      <c r="AJ1862" s="118">
        <f t="shared" si="976"/>
        <v>0</v>
      </c>
      <c r="AK1862" s="74">
        <f t="shared" si="977"/>
        <v>0</v>
      </c>
      <c r="AL1862" s="174">
        <f t="shared" si="978"/>
        <v>0</v>
      </c>
      <c r="AM1862" s="175">
        <f t="shared" si="961"/>
        <v>0</v>
      </c>
      <c r="AN1862" s="130">
        <f t="shared" si="979"/>
        <v>0</v>
      </c>
      <c r="AO1862" s="74">
        <f t="shared" si="962"/>
        <v>0</v>
      </c>
      <c r="AP1862" s="123">
        <f t="shared" si="980"/>
        <v>0</v>
      </c>
      <c r="AQ1862" s="118">
        <f t="shared" si="963"/>
        <v>0</v>
      </c>
      <c r="AR1862" s="82" t="str">
        <f t="shared" si="981"/>
        <v>https://www.alta.ru/tnved/code//</v>
      </c>
      <c r="AS1862" s="157"/>
      <c r="AT1862" s="162"/>
      <c r="AU1862" s="74">
        <f t="shared" si="964"/>
        <v>0</v>
      </c>
      <c r="AV1862" s="157"/>
      <c r="AW1862" s="75">
        <f>_xlfn.IFNA(VLOOKUP(L1862,list_vat[],3,FALSE),0)</f>
        <v>0</v>
      </c>
      <c r="AX1862" s="74">
        <f t="shared" si="982"/>
        <v>0</v>
      </c>
      <c r="AY1862" s="74">
        <f t="shared" si="983"/>
        <v>0</v>
      </c>
      <c r="AZ1862" s="130">
        <f t="shared" si="984"/>
        <v>0</v>
      </c>
      <c r="BA1862" s="74">
        <f t="shared" si="965"/>
        <v>0</v>
      </c>
      <c r="BB1862" s="193">
        <f t="shared" si="985"/>
        <v>0</v>
      </c>
      <c r="BC1862" s="102">
        <f t="shared" si="986"/>
        <v>0</v>
      </c>
      <c r="BD1862" s="102">
        <f t="shared" si="987"/>
        <v>0</v>
      </c>
      <c r="BE1862" s="413" t="s">
        <v>69</v>
      </c>
    </row>
    <row r="1863" spans="1:57" s="65" customFormat="1" ht="12" customHeight="1" x14ac:dyDescent="0.2">
      <c r="A1863" s="43">
        <v>1848</v>
      </c>
      <c r="B1863" s="166"/>
      <c r="C1863" s="166"/>
      <c r="D1863" s="166"/>
      <c r="E1863" s="162"/>
      <c r="F1863" s="166"/>
      <c r="G1863" s="162"/>
      <c r="H1863" s="162"/>
      <c r="I1863" s="189">
        <f t="shared" si="966"/>
        <v>0</v>
      </c>
      <c r="J1863" s="195"/>
      <c r="K1863" s="162"/>
      <c r="L1863" s="168"/>
      <c r="M1863" s="75">
        <f>_xlfn.XLOOKUP(L1863,list_vat[Страна],list_vat[Ставка НДС %],0,0)</f>
        <v>0</v>
      </c>
      <c r="N1863" s="162">
        <f t="shared" si="967"/>
        <v>0</v>
      </c>
      <c r="O1863" s="169"/>
      <c r="P1863" s="74">
        <f t="shared" si="988"/>
        <v>0</v>
      </c>
      <c r="Q1863" s="162"/>
      <c r="R1863" s="162" t="str">
        <f t="shared" si="968"/>
        <v>введи курс</v>
      </c>
      <c r="S1863" s="196">
        <f t="shared" si="969"/>
        <v>0</v>
      </c>
      <c r="T1863" s="192">
        <f t="shared" si="970"/>
        <v>0</v>
      </c>
      <c r="U1863" s="76">
        <f t="shared" si="971"/>
        <v>0</v>
      </c>
      <c r="V1863" s="123">
        <f t="shared" si="972"/>
        <v>0</v>
      </c>
      <c r="W1863" s="191"/>
      <c r="X1863" s="170"/>
      <c r="Y1863" s="74">
        <f t="shared" si="957"/>
        <v>0</v>
      </c>
      <c r="Z1863" s="188"/>
      <c r="AA1863" s="130">
        <f t="shared" si="973"/>
        <v>0</v>
      </c>
      <c r="AB1863" s="74">
        <f t="shared" si="974"/>
        <v>0</v>
      </c>
      <c r="AC1863" s="356"/>
      <c r="AD1863" s="130" cm="1">
        <f t="array" ref="AD1863">IFERROR(ROUND((_xlfn.IFS(offer_sale_type="поставка",AB1863,offer_sale_type="транзит",S1863)*(1+AC1863))/E1863,2),0)</f>
        <v>0</v>
      </c>
      <c r="AE1863" s="74">
        <f t="shared" si="975"/>
        <v>0</v>
      </c>
      <c r="AF1863" s="123" cm="1">
        <f t="array" ref="AF1863">IFERROR(ROUND(_xlfn.IFS(offer_sale_type="поставка",AB1863,offer_sale_type="транзит",S1863)*AC1863,2),0)</f>
        <v>0</v>
      </c>
      <c r="AG1863" s="130">
        <f t="shared" si="958"/>
        <v>0</v>
      </c>
      <c r="AH1863" s="74">
        <f t="shared" si="959"/>
        <v>0</v>
      </c>
      <c r="AI1863" s="123">
        <f t="shared" si="960"/>
        <v>0</v>
      </c>
      <c r="AJ1863" s="118">
        <f t="shared" si="976"/>
        <v>0</v>
      </c>
      <c r="AK1863" s="74">
        <f t="shared" si="977"/>
        <v>0</v>
      </c>
      <c r="AL1863" s="174">
        <f t="shared" si="978"/>
        <v>0</v>
      </c>
      <c r="AM1863" s="175">
        <f t="shared" si="961"/>
        <v>0</v>
      </c>
      <c r="AN1863" s="130">
        <f t="shared" si="979"/>
        <v>0</v>
      </c>
      <c r="AO1863" s="74">
        <f t="shared" si="962"/>
        <v>0</v>
      </c>
      <c r="AP1863" s="123">
        <f t="shared" si="980"/>
        <v>0</v>
      </c>
      <c r="AQ1863" s="118">
        <f t="shared" si="963"/>
        <v>0</v>
      </c>
      <c r="AR1863" s="82" t="str">
        <f t="shared" si="981"/>
        <v>https://www.alta.ru/tnved/code//</v>
      </c>
      <c r="AS1863" s="157"/>
      <c r="AT1863" s="162"/>
      <c r="AU1863" s="74">
        <f t="shared" si="964"/>
        <v>0</v>
      </c>
      <c r="AV1863" s="157"/>
      <c r="AW1863" s="75">
        <f>_xlfn.IFNA(VLOOKUP(L1863,list_vat[],3,FALSE),0)</f>
        <v>0</v>
      </c>
      <c r="AX1863" s="74">
        <f t="shared" si="982"/>
        <v>0</v>
      </c>
      <c r="AY1863" s="74">
        <f t="shared" si="983"/>
        <v>0</v>
      </c>
      <c r="AZ1863" s="130">
        <f t="shared" si="984"/>
        <v>0</v>
      </c>
      <c r="BA1863" s="74">
        <f t="shared" si="965"/>
        <v>0</v>
      </c>
      <c r="BB1863" s="193">
        <f t="shared" si="985"/>
        <v>0</v>
      </c>
      <c r="BC1863" s="102">
        <f t="shared" si="986"/>
        <v>0</v>
      </c>
      <c r="BD1863" s="102">
        <f t="shared" si="987"/>
        <v>0</v>
      </c>
      <c r="BE1863" s="413" t="s">
        <v>69</v>
      </c>
    </row>
    <row r="1864" spans="1:57" s="65" customFormat="1" ht="12" customHeight="1" x14ac:dyDescent="0.2">
      <c r="A1864" s="43">
        <v>1849</v>
      </c>
      <c r="B1864" s="166"/>
      <c r="C1864" s="166"/>
      <c r="D1864" s="166"/>
      <c r="E1864" s="162"/>
      <c r="F1864" s="166"/>
      <c r="G1864" s="162"/>
      <c r="H1864" s="162"/>
      <c r="I1864" s="189">
        <f t="shared" si="966"/>
        <v>0</v>
      </c>
      <c r="J1864" s="195"/>
      <c r="K1864" s="162"/>
      <c r="L1864" s="168"/>
      <c r="M1864" s="75">
        <f>_xlfn.XLOOKUP(L1864,list_vat[Страна],list_vat[Ставка НДС %],0,0)</f>
        <v>0</v>
      </c>
      <c r="N1864" s="162">
        <f t="shared" si="967"/>
        <v>0</v>
      </c>
      <c r="O1864" s="169"/>
      <c r="P1864" s="74">
        <f t="shared" si="988"/>
        <v>0</v>
      </c>
      <c r="Q1864" s="162"/>
      <c r="R1864" s="162" t="str">
        <f t="shared" si="968"/>
        <v>введи курс</v>
      </c>
      <c r="S1864" s="196">
        <f t="shared" si="969"/>
        <v>0</v>
      </c>
      <c r="T1864" s="192">
        <f t="shared" si="970"/>
        <v>0</v>
      </c>
      <c r="U1864" s="76">
        <f t="shared" si="971"/>
        <v>0</v>
      </c>
      <c r="V1864" s="123">
        <f t="shared" si="972"/>
        <v>0</v>
      </c>
      <c r="W1864" s="191"/>
      <c r="X1864" s="170"/>
      <c r="Y1864" s="74">
        <f t="shared" si="957"/>
        <v>0</v>
      </c>
      <c r="Z1864" s="188"/>
      <c r="AA1864" s="130">
        <f t="shared" si="973"/>
        <v>0</v>
      </c>
      <c r="AB1864" s="74">
        <f t="shared" si="974"/>
        <v>0</v>
      </c>
      <c r="AC1864" s="356"/>
      <c r="AD1864" s="130" cm="1">
        <f t="array" ref="AD1864">IFERROR(ROUND((_xlfn.IFS(offer_sale_type="поставка",AB1864,offer_sale_type="транзит",S1864)*(1+AC1864))/E1864,2),0)</f>
        <v>0</v>
      </c>
      <c r="AE1864" s="74">
        <f t="shared" si="975"/>
        <v>0</v>
      </c>
      <c r="AF1864" s="123" cm="1">
        <f t="array" ref="AF1864">IFERROR(ROUND(_xlfn.IFS(offer_sale_type="поставка",AB1864,offer_sale_type="транзит",S1864)*AC1864,2),0)</f>
        <v>0</v>
      </c>
      <c r="AG1864" s="130">
        <f t="shared" si="958"/>
        <v>0</v>
      </c>
      <c r="AH1864" s="74">
        <f t="shared" si="959"/>
        <v>0</v>
      </c>
      <c r="AI1864" s="123">
        <f t="shared" si="960"/>
        <v>0</v>
      </c>
      <c r="AJ1864" s="118">
        <f t="shared" si="976"/>
        <v>0</v>
      </c>
      <c r="AK1864" s="74">
        <f t="shared" si="977"/>
        <v>0</v>
      </c>
      <c r="AL1864" s="174">
        <f t="shared" si="978"/>
        <v>0</v>
      </c>
      <c r="AM1864" s="175">
        <f t="shared" si="961"/>
        <v>0</v>
      </c>
      <c r="AN1864" s="130">
        <f t="shared" si="979"/>
        <v>0</v>
      </c>
      <c r="AO1864" s="74">
        <f t="shared" si="962"/>
        <v>0</v>
      </c>
      <c r="AP1864" s="123">
        <f t="shared" si="980"/>
        <v>0</v>
      </c>
      <c r="AQ1864" s="118">
        <f t="shared" si="963"/>
        <v>0</v>
      </c>
      <c r="AR1864" s="82" t="str">
        <f t="shared" si="981"/>
        <v>https://www.alta.ru/tnved/code//</v>
      </c>
      <c r="AS1864" s="157"/>
      <c r="AT1864" s="162"/>
      <c r="AU1864" s="74">
        <f t="shared" si="964"/>
        <v>0</v>
      </c>
      <c r="AV1864" s="157"/>
      <c r="AW1864" s="75">
        <f>_xlfn.IFNA(VLOOKUP(L1864,list_vat[],3,FALSE),0)</f>
        <v>0</v>
      </c>
      <c r="AX1864" s="74">
        <f t="shared" si="982"/>
        <v>0</v>
      </c>
      <c r="AY1864" s="74">
        <f t="shared" si="983"/>
        <v>0</v>
      </c>
      <c r="AZ1864" s="130">
        <f t="shared" si="984"/>
        <v>0</v>
      </c>
      <c r="BA1864" s="74">
        <f t="shared" si="965"/>
        <v>0</v>
      </c>
      <c r="BB1864" s="193">
        <f t="shared" si="985"/>
        <v>0</v>
      </c>
      <c r="BC1864" s="102">
        <f t="shared" si="986"/>
        <v>0</v>
      </c>
      <c r="BD1864" s="102">
        <f t="shared" si="987"/>
        <v>0</v>
      </c>
      <c r="BE1864" s="413" t="s">
        <v>69</v>
      </c>
    </row>
    <row r="1865" spans="1:57" s="65" customFormat="1" ht="12" customHeight="1" x14ac:dyDescent="0.2">
      <c r="A1865" s="43">
        <v>1850</v>
      </c>
      <c r="B1865" s="166"/>
      <c r="C1865" s="166"/>
      <c r="D1865" s="166"/>
      <c r="E1865" s="162"/>
      <c r="F1865" s="166"/>
      <c r="G1865" s="162"/>
      <c r="H1865" s="162"/>
      <c r="I1865" s="189">
        <f t="shared" si="966"/>
        <v>0</v>
      </c>
      <c r="J1865" s="195"/>
      <c r="K1865" s="162"/>
      <c r="L1865" s="168"/>
      <c r="M1865" s="75">
        <f>_xlfn.XLOOKUP(L1865,list_vat[Страна],list_vat[Ставка НДС %],0,0)</f>
        <v>0</v>
      </c>
      <c r="N1865" s="162">
        <f t="shared" si="967"/>
        <v>0</v>
      </c>
      <c r="O1865" s="169"/>
      <c r="P1865" s="74">
        <f t="shared" si="988"/>
        <v>0</v>
      </c>
      <c r="Q1865" s="162"/>
      <c r="R1865" s="162" t="str">
        <f t="shared" si="968"/>
        <v>введи курс</v>
      </c>
      <c r="S1865" s="196">
        <f t="shared" si="969"/>
        <v>0</v>
      </c>
      <c r="T1865" s="192">
        <f t="shared" si="970"/>
        <v>0</v>
      </c>
      <c r="U1865" s="76">
        <f t="shared" si="971"/>
        <v>0</v>
      </c>
      <c r="V1865" s="123">
        <f t="shared" si="972"/>
        <v>0</v>
      </c>
      <c r="W1865" s="191"/>
      <c r="X1865" s="170"/>
      <c r="Y1865" s="74">
        <f t="shared" si="957"/>
        <v>0</v>
      </c>
      <c r="Z1865" s="188"/>
      <c r="AA1865" s="130">
        <f t="shared" si="973"/>
        <v>0</v>
      </c>
      <c r="AB1865" s="74">
        <f t="shared" si="974"/>
        <v>0</v>
      </c>
      <c r="AC1865" s="356"/>
      <c r="AD1865" s="130" cm="1">
        <f t="array" ref="AD1865">IFERROR(ROUND((_xlfn.IFS(offer_sale_type="поставка",AB1865,offer_sale_type="транзит",S1865)*(1+AC1865))/E1865,2),0)</f>
        <v>0</v>
      </c>
      <c r="AE1865" s="74">
        <f t="shared" si="975"/>
        <v>0</v>
      </c>
      <c r="AF1865" s="123" cm="1">
        <f t="array" ref="AF1865">IFERROR(ROUND(_xlfn.IFS(offer_sale_type="поставка",AB1865,offer_sale_type="транзит",S1865)*AC1865,2),0)</f>
        <v>0</v>
      </c>
      <c r="AG1865" s="130">
        <f t="shared" si="958"/>
        <v>0</v>
      </c>
      <c r="AH1865" s="74">
        <f t="shared" si="959"/>
        <v>0</v>
      </c>
      <c r="AI1865" s="123">
        <f t="shared" si="960"/>
        <v>0</v>
      </c>
      <c r="AJ1865" s="118">
        <f t="shared" si="976"/>
        <v>0</v>
      </c>
      <c r="AK1865" s="74">
        <f t="shared" si="977"/>
        <v>0</v>
      </c>
      <c r="AL1865" s="174">
        <f t="shared" si="978"/>
        <v>0</v>
      </c>
      <c r="AM1865" s="175">
        <f t="shared" si="961"/>
        <v>0</v>
      </c>
      <c r="AN1865" s="130">
        <f t="shared" si="979"/>
        <v>0</v>
      </c>
      <c r="AO1865" s="74">
        <f t="shared" si="962"/>
        <v>0</v>
      </c>
      <c r="AP1865" s="123">
        <f t="shared" si="980"/>
        <v>0</v>
      </c>
      <c r="AQ1865" s="118">
        <f t="shared" si="963"/>
        <v>0</v>
      </c>
      <c r="AR1865" s="82" t="str">
        <f t="shared" si="981"/>
        <v>https://www.alta.ru/tnved/code//</v>
      </c>
      <c r="AS1865" s="157"/>
      <c r="AT1865" s="162"/>
      <c r="AU1865" s="74">
        <f t="shared" si="964"/>
        <v>0</v>
      </c>
      <c r="AV1865" s="157"/>
      <c r="AW1865" s="75">
        <f>_xlfn.IFNA(VLOOKUP(L1865,list_vat[],3,FALSE),0)</f>
        <v>0</v>
      </c>
      <c r="AX1865" s="74">
        <f t="shared" si="982"/>
        <v>0</v>
      </c>
      <c r="AY1865" s="74">
        <f t="shared" si="983"/>
        <v>0</v>
      </c>
      <c r="AZ1865" s="130">
        <f t="shared" si="984"/>
        <v>0</v>
      </c>
      <c r="BA1865" s="74">
        <f t="shared" si="965"/>
        <v>0</v>
      </c>
      <c r="BB1865" s="193">
        <f t="shared" si="985"/>
        <v>0</v>
      </c>
      <c r="BC1865" s="102">
        <f t="shared" si="986"/>
        <v>0</v>
      </c>
      <c r="BD1865" s="102">
        <f t="shared" si="987"/>
        <v>0</v>
      </c>
      <c r="BE1865" s="413" t="s">
        <v>69</v>
      </c>
    </row>
    <row r="1866" spans="1:57" s="65" customFormat="1" ht="12" customHeight="1" x14ac:dyDescent="0.2">
      <c r="A1866" s="43">
        <v>1851</v>
      </c>
      <c r="B1866" s="166"/>
      <c r="C1866" s="166"/>
      <c r="D1866" s="166"/>
      <c r="E1866" s="162"/>
      <c r="F1866" s="166"/>
      <c r="G1866" s="162"/>
      <c r="H1866" s="162"/>
      <c r="I1866" s="189">
        <f t="shared" si="966"/>
        <v>0</v>
      </c>
      <c r="J1866" s="195"/>
      <c r="K1866" s="162"/>
      <c r="L1866" s="168"/>
      <c r="M1866" s="75">
        <f>_xlfn.XLOOKUP(L1866,list_vat[Страна],list_vat[Ставка НДС %],0,0)</f>
        <v>0</v>
      </c>
      <c r="N1866" s="162">
        <f t="shared" si="967"/>
        <v>0</v>
      </c>
      <c r="O1866" s="169"/>
      <c r="P1866" s="74">
        <f t="shared" si="988"/>
        <v>0</v>
      </c>
      <c r="Q1866" s="162"/>
      <c r="R1866" s="162" t="str">
        <f t="shared" si="968"/>
        <v>введи курс</v>
      </c>
      <c r="S1866" s="196">
        <f t="shared" si="969"/>
        <v>0</v>
      </c>
      <c r="T1866" s="192">
        <f t="shared" si="970"/>
        <v>0</v>
      </c>
      <c r="U1866" s="76">
        <f t="shared" si="971"/>
        <v>0</v>
      </c>
      <c r="V1866" s="123">
        <f t="shared" si="972"/>
        <v>0</v>
      </c>
      <c r="W1866" s="191"/>
      <c r="X1866" s="170"/>
      <c r="Y1866" s="74">
        <f t="shared" si="957"/>
        <v>0</v>
      </c>
      <c r="Z1866" s="188"/>
      <c r="AA1866" s="130">
        <f t="shared" si="973"/>
        <v>0</v>
      </c>
      <c r="AB1866" s="74">
        <f t="shared" si="974"/>
        <v>0</v>
      </c>
      <c r="AC1866" s="356"/>
      <c r="AD1866" s="130" cm="1">
        <f t="array" ref="AD1866">IFERROR(ROUND((_xlfn.IFS(offer_sale_type="поставка",AB1866,offer_sale_type="транзит",S1866)*(1+AC1866))/E1866,2),0)</f>
        <v>0</v>
      </c>
      <c r="AE1866" s="74">
        <f t="shared" si="975"/>
        <v>0</v>
      </c>
      <c r="AF1866" s="123" cm="1">
        <f t="array" ref="AF1866">IFERROR(ROUND(_xlfn.IFS(offer_sale_type="поставка",AB1866,offer_sale_type="транзит",S1866)*AC1866,2),0)</f>
        <v>0</v>
      </c>
      <c r="AG1866" s="130">
        <f t="shared" si="958"/>
        <v>0</v>
      </c>
      <c r="AH1866" s="74">
        <f t="shared" si="959"/>
        <v>0</v>
      </c>
      <c r="AI1866" s="123">
        <f t="shared" si="960"/>
        <v>0</v>
      </c>
      <c r="AJ1866" s="118">
        <f t="shared" si="976"/>
        <v>0</v>
      </c>
      <c r="AK1866" s="74">
        <f t="shared" si="977"/>
        <v>0</v>
      </c>
      <c r="AL1866" s="174">
        <f t="shared" si="978"/>
        <v>0</v>
      </c>
      <c r="AM1866" s="175">
        <f t="shared" si="961"/>
        <v>0</v>
      </c>
      <c r="AN1866" s="130">
        <f t="shared" si="979"/>
        <v>0</v>
      </c>
      <c r="AO1866" s="74">
        <f t="shared" si="962"/>
        <v>0</v>
      </c>
      <c r="AP1866" s="123">
        <f t="shared" si="980"/>
        <v>0</v>
      </c>
      <c r="AQ1866" s="118">
        <f t="shared" si="963"/>
        <v>0</v>
      </c>
      <c r="AR1866" s="82" t="str">
        <f t="shared" si="981"/>
        <v>https://www.alta.ru/tnved/code//</v>
      </c>
      <c r="AS1866" s="157"/>
      <c r="AT1866" s="162"/>
      <c r="AU1866" s="74">
        <f t="shared" si="964"/>
        <v>0</v>
      </c>
      <c r="AV1866" s="157"/>
      <c r="AW1866" s="75">
        <f>_xlfn.IFNA(VLOOKUP(L1866,list_vat[],3,FALSE),0)</f>
        <v>0</v>
      </c>
      <c r="AX1866" s="74">
        <f t="shared" si="982"/>
        <v>0</v>
      </c>
      <c r="AY1866" s="74">
        <f t="shared" si="983"/>
        <v>0</v>
      </c>
      <c r="AZ1866" s="130">
        <f t="shared" si="984"/>
        <v>0</v>
      </c>
      <c r="BA1866" s="74">
        <f t="shared" si="965"/>
        <v>0</v>
      </c>
      <c r="BB1866" s="193">
        <f t="shared" si="985"/>
        <v>0</v>
      </c>
      <c r="BC1866" s="102">
        <f t="shared" si="986"/>
        <v>0</v>
      </c>
      <c r="BD1866" s="102">
        <f t="shared" si="987"/>
        <v>0</v>
      </c>
      <c r="BE1866" s="413" t="s">
        <v>69</v>
      </c>
    </row>
    <row r="1867" spans="1:57" s="65" customFormat="1" ht="12" customHeight="1" x14ac:dyDescent="0.2">
      <c r="A1867" s="43">
        <v>1852</v>
      </c>
      <c r="B1867" s="166"/>
      <c r="C1867" s="166"/>
      <c r="D1867" s="166"/>
      <c r="E1867" s="162"/>
      <c r="F1867" s="166"/>
      <c r="G1867" s="162"/>
      <c r="H1867" s="162"/>
      <c r="I1867" s="189">
        <f t="shared" si="966"/>
        <v>0</v>
      </c>
      <c r="J1867" s="195"/>
      <c r="K1867" s="162"/>
      <c r="L1867" s="168"/>
      <c r="M1867" s="75">
        <f>_xlfn.XLOOKUP(L1867,list_vat[Страна],list_vat[Ставка НДС %],0,0)</f>
        <v>0</v>
      </c>
      <c r="N1867" s="162">
        <f t="shared" si="967"/>
        <v>0</v>
      </c>
      <c r="O1867" s="169"/>
      <c r="P1867" s="74">
        <f t="shared" si="988"/>
        <v>0</v>
      </c>
      <c r="Q1867" s="162"/>
      <c r="R1867" s="162" t="str">
        <f t="shared" si="968"/>
        <v>введи курс</v>
      </c>
      <c r="S1867" s="196">
        <f t="shared" si="969"/>
        <v>0</v>
      </c>
      <c r="T1867" s="192">
        <f t="shared" si="970"/>
        <v>0</v>
      </c>
      <c r="U1867" s="76">
        <f t="shared" si="971"/>
        <v>0</v>
      </c>
      <c r="V1867" s="123">
        <f t="shared" si="972"/>
        <v>0</v>
      </c>
      <c r="W1867" s="191"/>
      <c r="X1867" s="170"/>
      <c r="Y1867" s="74">
        <f t="shared" si="957"/>
        <v>0</v>
      </c>
      <c r="Z1867" s="188"/>
      <c r="AA1867" s="130">
        <f t="shared" si="973"/>
        <v>0</v>
      </c>
      <c r="AB1867" s="74">
        <f t="shared" si="974"/>
        <v>0</v>
      </c>
      <c r="AC1867" s="356"/>
      <c r="AD1867" s="130" cm="1">
        <f t="array" ref="AD1867">IFERROR(ROUND((_xlfn.IFS(offer_sale_type="поставка",AB1867,offer_sale_type="транзит",S1867)*(1+AC1867))/E1867,2),0)</f>
        <v>0</v>
      </c>
      <c r="AE1867" s="74">
        <f t="shared" si="975"/>
        <v>0</v>
      </c>
      <c r="AF1867" s="123" cm="1">
        <f t="array" ref="AF1867">IFERROR(ROUND(_xlfn.IFS(offer_sale_type="поставка",AB1867,offer_sale_type="транзит",S1867)*AC1867,2),0)</f>
        <v>0</v>
      </c>
      <c r="AG1867" s="130">
        <f t="shared" si="958"/>
        <v>0</v>
      </c>
      <c r="AH1867" s="74">
        <f t="shared" si="959"/>
        <v>0</v>
      </c>
      <c r="AI1867" s="123">
        <f t="shared" si="960"/>
        <v>0</v>
      </c>
      <c r="AJ1867" s="118">
        <f t="shared" si="976"/>
        <v>0</v>
      </c>
      <c r="AK1867" s="74">
        <f t="shared" si="977"/>
        <v>0</v>
      </c>
      <c r="AL1867" s="174">
        <f t="shared" si="978"/>
        <v>0</v>
      </c>
      <c r="AM1867" s="175">
        <f t="shared" si="961"/>
        <v>0</v>
      </c>
      <c r="AN1867" s="130">
        <f t="shared" si="979"/>
        <v>0</v>
      </c>
      <c r="AO1867" s="74">
        <f t="shared" si="962"/>
        <v>0</v>
      </c>
      <c r="AP1867" s="123">
        <f t="shared" si="980"/>
        <v>0</v>
      </c>
      <c r="AQ1867" s="118">
        <f t="shared" si="963"/>
        <v>0</v>
      </c>
      <c r="AR1867" s="82" t="str">
        <f t="shared" si="981"/>
        <v>https://www.alta.ru/tnved/code//</v>
      </c>
      <c r="AS1867" s="157"/>
      <c r="AT1867" s="162"/>
      <c r="AU1867" s="74">
        <f t="shared" si="964"/>
        <v>0</v>
      </c>
      <c r="AV1867" s="157"/>
      <c r="AW1867" s="75">
        <f>_xlfn.IFNA(VLOOKUP(L1867,list_vat[],3,FALSE),0)</f>
        <v>0</v>
      </c>
      <c r="AX1867" s="74">
        <f t="shared" si="982"/>
        <v>0</v>
      </c>
      <c r="AY1867" s="74">
        <f t="shared" si="983"/>
        <v>0</v>
      </c>
      <c r="AZ1867" s="130">
        <f t="shared" si="984"/>
        <v>0</v>
      </c>
      <c r="BA1867" s="74">
        <f t="shared" si="965"/>
        <v>0</v>
      </c>
      <c r="BB1867" s="193">
        <f t="shared" si="985"/>
        <v>0</v>
      </c>
      <c r="BC1867" s="102">
        <f t="shared" si="986"/>
        <v>0</v>
      </c>
      <c r="BD1867" s="102">
        <f t="shared" si="987"/>
        <v>0</v>
      </c>
      <c r="BE1867" s="413" t="s">
        <v>69</v>
      </c>
    </row>
    <row r="1868" spans="1:57" s="65" customFormat="1" ht="12" customHeight="1" x14ac:dyDescent="0.2">
      <c r="A1868" s="43">
        <v>1853</v>
      </c>
      <c r="B1868" s="166"/>
      <c r="C1868" s="166"/>
      <c r="D1868" s="166"/>
      <c r="E1868" s="162"/>
      <c r="F1868" s="166"/>
      <c r="G1868" s="162"/>
      <c r="H1868" s="162"/>
      <c r="I1868" s="189">
        <f t="shared" si="966"/>
        <v>0</v>
      </c>
      <c r="J1868" s="195"/>
      <c r="K1868" s="162"/>
      <c r="L1868" s="168"/>
      <c r="M1868" s="75">
        <f>_xlfn.XLOOKUP(L1868,list_vat[Страна],list_vat[Ставка НДС %],0,0)</f>
        <v>0</v>
      </c>
      <c r="N1868" s="162">
        <f t="shared" si="967"/>
        <v>0</v>
      </c>
      <c r="O1868" s="169"/>
      <c r="P1868" s="74">
        <f t="shared" si="988"/>
        <v>0</v>
      </c>
      <c r="Q1868" s="162"/>
      <c r="R1868" s="162" t="str">
        <f t="shared" si="968"/>
        <v>введи курс</v>
      </c>
      <c r="S1868" s="196">
        <f t="shared" si="969"/>
        <v>0</v>
      </c>
      <c r="T1868" s="192">
        <f t="shared" si="970"/>
        <v>0</v>
      </c>
      <c r="U1868" s="76">
        <f t="shared" si="971"/>
        <v>0</v>
      </c>
      <c r="V1868" s="123">
        <f t="shared" si="972"/>
        <v>0</v>
      </c>
      <c r="W1868" s="191"/>
      <c r="X1868" s="170"/>
      <c r="Y1868" s="74">
        <f t="shared" si="957"/>
        <v>0</v>
      </c>
      <c r="Z1868" s="188"/>
      <c r="AA1868" s="130">
        <f t="shared" si="973"/>
        <v>0</v>
      </c>
      <c r="AB1868" s="74">
        <f t="shared" si="974"/>
        <v>0</v>
      </c>
      <c r="AC1868" s="356"/>
      <c r="AD1868" s="130" cm="1">
        <f t="array" ref="AD1868">IFERROR(ROUND((_xlfn.IFS(offer_sale_type="поставка",AB1868,offer_sale_type="транзит",S1868)*(1+AC1868))/E1868,2),0)</f>
        <v>0</v>
      </c>
      <c r="AE1868" s="74">
        <f t="shared" si="975"/>
        <v>0</v>
      </c>
      <c r="AF1868" s="123" cm="1">
        <f t="array" ref="AF1868">IFERROR(ROUND(_xlfn.IFS(offer_sale_type="поставка",AB1868,offer_sale_type="транзит",S1868)*AC1868,2),0)</f>
        <v>0</v>
      </c>
      <c r="AG1868" s="130">
        <f t="shared" si="958"/>
        <v>0</v>
      </c>
      <c r="AH1868" s="74">
        <f t="shared" si="959"/>
        <v>0</v>
      </c>
      <c r="AI1868" s="123">
        <f t="shared" si="960"/>
        <v>0</v>
      </c>
      <c r="AJ1868" s="118">
        <f t="shared" si="976"/>
        <v>0</v>
      </c>
      <c r="AK1868" s="74">
        <f t="shared" si="977"/>
        <v>0</v>
      </c>
      <c r="AL1868" s="174">
        <f t="shared" si="978"/>
        <v>0</v>
      </c>
      <c r="AM1868" s="175">
        <f t="shared" si="961"/>
        <v>0</v>
      </c>
      <c r="AN1868" s="130">
        <f t="shared" si="979"/>
        <v>0</v>
      </c>
      <c r="AO1868" s="74">
        <f t="shared" si="962"/>
        <v>0</v>
      </c>
      <c r="AP1868" s="123">
        <f t="shared" si="980"/>
        <v>0</v>
      </c>
      <c r="AQ1868" s="118">
        <f t="shared" si="963"/>
        <v>0</v>
      </c>
      <c r="AR1868" s="82" t="str">
        <f t="shared" si="981"/>
        <v>https://www.alta.ru/tnved/code//</v>
      </c>
      <c r="AS1868" s="157"/>
      <c r="AT1868" s="162"/>
      <c r="AU1868" s="74">
        <f t="shared" si="964"/>
        <v>0</v>
      </c>
      <c r="AV1868" s="157"/>
      <c r="AW1868" s="75">
        <f>_xlfn.IFNA(VLOOKUP(L1868,list_vat[],3,FALSE),0)</f>
        <v>0</v>
      </c>
      <c r="AX1868" s="74">
        <f t="shared" si="982"/>
        <v>0</v>
      </c>
      <c r="AY1868" s="74">
        <f t="shared" si="983"/>
        <v>0</v>
      </c>
      <c r="AZ1868" s="130">
        <f t="shared" si="984"/>
        <v>0</v>
      </c>
      <c r="BA1868" s="74">
        <f t="shared" si="965"/>
        <v>0</v>
      </c>
      <c r="BB1868" s="193">
        <f t="shared" si="985"/>
        <v>0</v>
      </c>
      <c r="BC1868" s="102">
        <f t="shared" si="986"/>
        <v>0</v>
      </c>
      <c r="BD1868" s="102">
        <f t="shared" si="987"/>
        <v>0</v>
      </c>
      <c r="BE1868" s="413" t="s">
        <v>69</v>
      </c>
    </row>
    <row r="1869" spans="1:57" s="65" customFormat="1" ht="12" customHeight="1" x14ac:dyDescent="0.2">
      <c r="A1869" s="43">
        <v>1854</v>
      </c>
      <c r="B1869" s="166"/>
      <c r="C1869" s="166"/>
      <c r="D1869" s="166"/>
      <c r="E1869" s="162"/>
      <c r="F1869" s="166"/>
      <c r="G1869" s="162"/>
      <c r="H1869" s="162"/>
      <c r="I1869" s="189">
        <f t="shared" si="966"/>
        <v>0</v>
      </c>
      <c r="J1869" s="195"/>
      <c r="K1869" s="162"/>
      <c r="L1869" s="168"/>
      <c r="M1869" s="75">
        <f>_xlfn.XLOOKUP(L1869,list_vat[Страна],list_vat[Ставка НДС %],0,0)</f>
        <v>0</v>
      </c>
      <c r="N1869" s="162">
        <f t="shared" si="967"/>
        <v>0</v>
      </c>
      <c r="O1869" s="169"/>
      <c r="P1869" s="74">
        <f t="shared" si="988"/>
        <v>0</v>
      </c>
      <c r="Q1869" s="162"/>
      <c r="R1869" s="162" t="str">
        <f t="shared" si="968"/>
        <v>введи курс</v>
      </c>
      <c r="S1869" s="196">
        <f t="shared" si="969"/>
        <v>0</v>
      </c>
      <c r="T1869" s="192">
        <f t="shared" si="970"/>
        <v>0</v>
      </c>
      <c r="U1869" s="76">
        <f t="shared" si="971"/>
        <v>0</v>
      </c>
      <c r="V1869" s="123">
        <f t="shared" si="972"/>
        <v>0</v>
      </c>
      <c r="W1869" s="191"/>
      <c r="X1869" s="170"/>
      <c r="Y1869" s="74">
        <f t="shared" si="957"/>
        <v>0</v>
      </c>
      <c r="Z1869" s="188"/>
      <c r="AA1869" s="130">
        <f t="shared" si="973"/>
        <v>0</v>
      </c>
      <c r="AB1869" s="74">
        <f t="shared" si="974"/>
        <v>0</v>
      </c>
      <c r="AC1869" s="356"/>
      <c r="AD1869" s="130" cm="1">
        <f t="array" ref="AD1869">IFERROR(ROUND((_xlfn.IFS(offer_sale_type="поставка",AB1869,offer_sale_type="транзит",S1869)*(1+AC1869))/E1869,2),0)</f>
        <v>0</v>
      </c>
      <c r="AE1869" s="74">
        <f t="shared" si="975"/>
        <v>0</v>
      </c>
      <c r="AF1869" s="123" cm="1">
        <f t="array" ref="AF1869">IFERROR(ROUND(_xlfn.IFS(offer_sale_type="поставка",AB1869,offer_sale_type="транзит",S1869)*AC1869,2),0)</f>
        <v>0</v>
      </c>
      <c r="AG1869" s="130">
        <f t="shared" si="958"/>
        <v>0</v>
      </c>
      <c r="AH1869" s="74">
        <f t="shared" si="959"/>
        <v>0</v>
      </c>
      <c r="AI1869" s="123">
        <f t="shared" si="960"/>
        <v>0</v>
      </c>
      <c r="AJ1869" s="118">
        <f t="shared" si="976"/>
        <v>0</v>
      </c>
      <c r="AK1869" s="74">
        <f t="shared" si="977"/>
        <v>0</v>
      </c>
      <c r="AL1869" s="174">
        <f t="shared" si="978"/>
        <v>0</v>
      </c>
      <c r="AM1869" s="175">
        <f t="shared" si="961"/>
        <v>0</v>
      </c>
      <c r="AN1869" s="130">
        <f t="shared" si="979"/>
        <v>0</v>
      </c>
      <c r="AO1869" s="74">
        <f t="shared" si="962"/>
        <v>0</v>
      </c>
      <c r="AP1869" s="123">
        <f t="shared" si="980"/>
        <v>0</v>
      </c>
      <c r="AQ1869" s="118">
        <f t="shared" si="963"/>
        <v>0</v>
      </c>
      <c r="AR1869" s="82" t="str">
        <f t="shared" si="981"/>
        <v>https://www.alta.ru/tnved/code//</v>
      </c>
      <c r="AS1869" s="157"/>
      <c r="AT1869" s="162"/>
      <c r="AU1869" s="74">
        <f t="shared" si="964"/>
        <v>0</v>
      </c>
      <c r="AV1869" s="157"/>
      <c r="AW1869" s="75">
        <f>_xlfn.IFNA(VLOOKUP(L1869,list_vat[],3,FALSE),0)</f>
        <v>0</v>
      </c>
      <c r="AX1869" s="74">
        <f t="shared" si="982"/>
        <v>0</v>
      </c>
      <c r="AY1869" s="74">
        <f t="shared" si="983"/>
        <v>0</v>
      </c>
      <c r="AZ1869" s="130">
        <f t="shared" si="984"/>
        <v>0</v>
      </c>
      <c r="BA1869" s="74">
        <f t="shared" si="965"/>
        <v>0</v>
      </c>
      <c r="BB1869" s="193">
        <f t="shared" si="985"/>
        <v>0</v>
      </c>
      <c r="BC1869" s="102">
        <f t="shared" si="986"/>
        <v>0</v>
      </c>
      <c r="BD1869" s="102">
        <f t="shared" si="987"/>
        <v>0</v>
      </c>
      <c r="BE1869" s="413" t="s">
        <v>69</v>
      </c>
    </row>
    <row r="1870" spans="1:57" s="65" customFormat="1" ht="12" customHeight="1" x14ac:dyDescent="0.2">
      <c r="A1870" s="43">
        <v>1855</v>
      </c>
      <c r="B1870" s="166"/>
      <c r="C1870" s="166"/>
      <c r="D1870" s="166"/>
      <c r="E1870" s="162"/>
      <c r="F1870" s="166"/>
      <c r="G1870" s="162"/>
      <c r="H1870" s="162"/>
      <c r="I1870" s="189">
        <f t="shared" si="966"/>
        <v>0</v>
      </c>
      <c r="J1870" s="195"/>
      <c r="K1870" s="162"/>
      <c r="L1870" s="168"/>
      <c r="M1870" s="75">
        <f>_xlfn.XLOOKUP(L1870,list_vat[Страна],list_vat[Ставка НДС %],0,0)</f>
        <v>0</v>
      </c>
      <c r="N1870" s="162">
        <f t="shared" si="967"/>
        <v>0</v>
      </c>
      <c r="O1870" s="169"/>
      <c r="P1870" s="74">
        <f t="shared" si="988"/>
        <v>0</v>
      </c>
      <c r="Q1870" s="162"/>
      <c r="R1870" s="162" t="str">
        <f t="shared" si="968"/>
        <v>введи курс</v>
      </c>
      <c r="S1870" s="196">
        <f t="shared" si="969"/>
        <v>0</v>
      </c>
      <c r="T1870" s="192">
        <f t="shared" si="970"/>
        <v>0</v>
      </c>
      <c r="U1870" s="76">
        <f t="shared" si="971"/>
        <v>0</v>
      </c>
      <c r="V1870" s="123">
        <f t="shared" si="972"/>
        <v>0</v>
      </c>
      <c r="W1870" s="191"/>
      <c r="X1870" s="170"/>
      <c r="Y1870" s="74">
        <f t="shared" si="957"/>
        <v>0</v>
      </c>
      <c r="Z1870" s="188"/>
      <c r="AA1870" s="130">
        <f t="shared" si="973"/>
        <v>0</v>
      </c>
      <c r="AB1870" s="74">
        <f t="shared" si="974"/>
        <v>0</v>
      </c>
      <c r="AC1870" s="356"/>
      <c r="AD1870" s="130" cm="1">
        <f t="array" ref="AD1870">IFERROR(ROUND((_xlfn.IFS(offer_sale_type="поставка",AB1870,offer_sale_type="транзит",S1870)*(1+AC1870))/E1870,2),0)</f>
        <v>0</v>
      </c>
      <c r="AE1870" s="74">
        <f t="shared" si="975"/>
        <v>0</v>
      </c>
      <c r="AF1870" s="123" cm="1">
        <f t="array" ref="AF1870">IFERROR(ROUND(_xlfn.IFS(offer_sale_type="поставка",AB1870,offer_sale_type="транзит",S1870)*AC1870,2),0)</f>
        <v>0</v>
      </c>
      <c r="AG1870" s="130">
        <f t="shared" si="958"/>
        <v>0</v>
      </c>
      <c r="AH1870" s="74">
        <f t="shared" si="959"/>
        <v>0</v>
      </c>
      <c r="AI1870" s="123">
        <f t="shared" si="960"/>
        <v>0</v>
      </c>
      <c r="AJ1870" s="118">
        <f t="shared" si="976"/>
        <v>0</v>
      </c>
      <c r="AK1870" s="74">
        <f t="shared" si="977"/>
        <v>0</v>
      </c>
      <c r="AL1870" s="174">
        <f t="shared" si="978"/>
        <v>0</v>
      </c>
      <c r="AM1870" s="175">
        <f t="shared" si="961"/>
        <v>0</v>
      </c>
      <c r="AN1870" s="130">
        <f t="shared" si="979"/>
        <v>0</v>
      </c>
      <c r="AO1870" s="74">
        <f t="shared" si="962"/>
        <v>0</v>
      </c>
      <c r="AP1870" s="123">
        <f t="shared" si="980"/>
        <v>0</v>
      </c>
      <c r="AQ1870" s="118">
        <f t="shared" si="963"/>
        <v>0</v>
      </c>
      <c r="AR1870" s="82" t="str">
        <f t="shared" si="981"/>
        <v>https://www.alta.ru/tnved/code//</v>
      </c>
      <c r="AS1870" s="157"/>
      <c r="AT1870" s="162"/>
      <c r="AU1870" s="74">
        <f t="shared" si="964"/>
        <v>0</v>
      </c>
      <c r="AV1870" s="157"/>
      <c r="AW1870" s="75">
        <f>_xlfn.IFNA(VLOOKUP(L1870,list_vat[],3,FALSE),0)</f>
        <v>0</v>
      </c>
      <c r="AX1870" s="74">
        <f t="shared" si="982"/>
        <v>0</v>
      </c>
      <c r="AY1870" s="74">
        <f t="shared" si="983"/>
        <v>0</v>
      </c>
      <c r="AZ1870" s="130">
        <f t="shared" si="984"/>
        <v>0</v>
      </c>
      <c r="BA1870" s="74">
        <f t="shared" si="965"/>
        <v>0</v>
      </c>
      <c r="BB1870" s="193">
        <f t="shared" si="985"/>
        <v>0</v>
      </c>
      <c r="BC1870" s="102">
        <f t="shared" si="986"/>
        <v>0</v>
      </c>
      <c r="BD1870" s="102">
        <f t="shared" si="987"/>
        <v>0</v>
      </c>
      <c r="BE1870" s="413" t="s">
        <v>69</v>
      </c>
    </row>
    <row r="1871" spans="1:57" s="65" customFormat="1" ht="12" customHeight="1" x14ac:dyDescent="0.2">
      <c r="A1871" s="43">
        <v>1856</v>
      </c>
      <c r="B1871" s="166"/>
      <c r="C1871" s="166"/>
      <c r="D1871" s="166"/>
      <c r="E1871" s="162"/>
      <c r="F1871" s="166"/>
      <c r="G1871" s="162"/>
      <c r="H1871" s="162"/>
      <c r="I1871" s="189">
        <f t="shared" si="966"/>
        <v>0</v>
      </c>
      <c r="J1871" s="195"/>
      <c r="K1871" s="162"/>
      <c r="L1871" s="168"/>
      <c r="M1871" s="75">
        <f>_xlfn.XLOOKUP(L1871,list_vat[Страна],list_vat[Ставка НДС %],0,0)</f>
        <v>0</v>
      </c>
      <c r="N1871" s="162">
        <f t="shared" si="967"/>
        <v>0</v>
      </c>
      <c r="O1871" s="169"/>
      <c r="P1871" s="74">
        <f t="shared" si="988"/>
        <v>0</v>
      </c>
      <c r="Q1871" s="162"/>
      <c r="R1871" s="162" t="str">
        <f t="shared" si="968"/>
        <v>введи курс</v>
      </c>
      <c r="S1871" s="196">
        <f t="shared" si="969"/>
        <v>0</v>
      </c>
      <c r="T1871" s="192">
        <f t="shared" si="970"/>
        <v>0</v>
      </c>
      <c r="U1871" s="76">
        <f t="shared" si="971"/>
        <v>0</v>
      </c>
      <c r="V1871" s="123">
        <f t="shared" si="972"/>
        <v>0</v>
      </c>
      <c r="W1871" s="191"/>
      <c r="X1871" s="170"/>
      <c r="Y1871" s="74">
        <f t="shared" si="957"/>
        <v>0</v>
      </c>
      <c r="Z1871" s="188"/>
      <c r="AA1871" s="130">
        <f t="shared" si="973"/>
        <v>0</v>
      </c>
      <c r="AB1871" s="74">
        <f t="shared" si="974"/>
        <v>0</v>
      </c>
      <c r="AC1871" s="356"/>
      <c r="AD1871" s="130" cm="1">
        <f t="array" ref="AD1871">IFERROR(ROUND((_xlfn.IFS(offer_sale_type="поставка",AB1871,offer_sale_type="транзит",S1871)*(1+AC1871))/E1871,2),0)</f>
        <v>0</v>
      </c>
      <c r="AE1871" s="74">
        <f t="shared" si="975"/>
        <v>0</v>
      </c>
      <c r="AF1871" s="123" cm="1">
        <f t="array" ref="AF1871">IFERROR(ROUND(_xlfn.IFS(offer_sale_type="поставка",AB1871,offer_sale_type="транзит",S1871)*AC1871,2),0)</f>
        <v>0</v>
      </c>
      <c r="AG1871" s="130">
        <f t="shared" si="958"/>
        <v>0</v>
      </c>
      <c r="AH1871" s="74">
        <f t="shared" si="959"/>
        <v>0</v>
      </c>
      <c r="AI1871" s="123">
        <f t="shared" si="960"/>
        <v>0</v>
      </c>
      <c r="AJ1871" s="118">
        <f t="shared" si="976"/>
        <v>0</v>
      </c>
      <c r="AK1871" s="74">
        <f t="shared" si="977"/>
        <v>0</v>
      </c>
      <c r="AL1871" s="174">
        <f t="shared" si="978"/>
        <v>0</v>
      </c>
      <c r="AM1871" s="175">
        <f t="shared" si="961"/>
        <v>0</v>
      </c>
      <c r="AN1871" s="130">
        <f t="shared" si="979"/>
        <v>0</v>
      </c>
      <c r="AO1871" s="74">
        <f t="shared" si="962"/>
        <v>0</v>
      </c>
      <c r="AP1871" s="123">
        <f t="shared" si="980"/>
        <v>0</v>
      </c>
      <c r="AQ1871" s="118">
        <f t="shared" si="963"/>
        <v>0</v>
      </c>
      <c r="AR1871" s="82" t="str">
        <f t="shared" si="981"/>
        <v>https://www.alta.ru/tnved/code//</v>
      </c>
      <c r="AS1871" s="157"/>
      <c r="AT1871" s="162"/>
      <c r="AU1871" s="74">
        <f t="shared" si="964"/>
        <v>0</v>
      </c>
      <c r="AV1871" s="157"/>
      <c r="AW1871" s="75">
        <f>_xlfn.IFNA(VLOOKUP(L1871,list_vat[],3,FALSE),0)</f>
        <v>0</v>
      </c>
      <c r="AX1871" s="74">
        <f t="shared" si="982"/>
        <v>0</v>
      </c>
      <c r="AY1871" s="74">
        <f t="shared" si="983"/>
        <v>0</v>
      </c>
      <c r="AZ1871" s="130">
        <f t="shared" si="984"/>
        <v>0</v>
      </c>
      <c r="BA1871" s="74">
        <f t="shared" si="965"/>
        <v>0</v>
      </c>
      <c r="BB1871" s="193">
        <f t="shared" si="985"/>
        <v>0</v>
      </c>
      <c r="BC1871" s="102">
        <f t="shared" si="986"/>
        <v>0</v>
      </c>
      <c r="BD1871" s="102">
        <f t="shared" si="987"/>
        <v>0</v>
      </c>
      <c r="BE1871" s="413" t="s">
        <v>69</v>
      </c>
    </row>
    <row r="1872" spans="1:57" s="65" customFormat="1" ht="12" customHeight="1" x14ac:dyDescent="0.2">
      <c r="A1872" s="43">
        <v>1857</v>
      </c>
      <c r="B1872" s="166"/>
      <c r="C1872" s="166"/>
      <c r="D1872" s="166"/>
      <c r="E1872" s="162"/>
      <c r="F1872" s="166"/>
      <c r="G1872" s="162"/>
      <c r="H1872" s="162"/>
      <c r="I1872" s="189">
        <f t="shared" si="966"/>
        <v>0</v>
      </c>
      <c r="J1872" s="195"/>
      <c r="K1872" s="162"/>
      <c r="L1872" s="168"/>
      <c r="M1872" s="75">
        <f>_xlfn.XLOOKUP(L1872,list_vat[Страна],list_vat[Ставка НДС %],0,0)</f>
        <v>0</v>
      </c>
      <c r="N1872" s="162">
        <f t="shared" si="967"/>
        <v>0</v>
      </c>
      <c r="O1872" s="169"/>
      <c r="P1872" s="74">
        <f t="shared" si="988"/>
        <v>0</v>
      </c>
      <c r="Q1872" s="162"/>
      <c r="R1872" s="162" t="str">
        <f t="shared" si="968"/>
        <v>введи курс</v>
      </c>
      <c r="S1872" s="196">
        <f t="shared" si="969"/>
        <v>0</v>
      </c>
      <c r="T1872" s="192">
        <f t="shared" si="970"/>
        <v>0</v>
      </c>
      <c r="U1872" s="76">
        <f t="shared" si="971"/>
        <v>0</v>
      </c>
      <c r="V1872" s="123">
        <f t="shared" si="972"/>
        <v>0</v>
      </c>
      <c r="W1872" s="191"/>
      <c r="X1872" s="170"/>
      <c r="Y1872" s="74">
        <f t="shared" ref="Y1872:Y1935" si="989">ROUND(IF(offer_incoterms="DDP",X1872*(S1872+T1872),0),2)</f>
        <v>0</v>
      </c>
      <c r="Z1872" s="188"/>
      <c r="AA1872" s="130">
        <f t="shared" si="973"/>
        <v>0</v>
      </c>
      <c r="AB1872" s="74">
        <f t="shared" si="974"/>
        <v>0</v>
      </c>
      <c r="AC1872" s="356"/>
      <c r="AD1872" s="130" cm="1">
        <f t="array" ref="AD1872">IFERROR(ROUND((_xlfn.IFS(offer_sale_type="поставка",AB1872,offer_sale_type="транзит",S1872)*(1+AC1872))/E1872,2),0)</f>
        <v>0</v>
      </c>
      <c r="AE1872" s="74">
        <f t="shared" si="975"/>
        <v>0</v>
      </c>
      <c r="AF1872" s="123" cm="1">
        <f t="array" ref="AF1872">IFERROR(ROUND(_xlfn.IFS(offer_sale_type="поставка",AB1872,offer_sale_type="транзит",S1872)*AC1872,2),0)</f>
        <v>0</v>
      </c>
      <c r="AG1872" s="130">
        <f t="shared" ref="AG1872:AG1935" si="990">$BD1872*VLOOKUP($AG$3,$AF$4:$AG$7,2,FALSE)</f>
        <v>0</v>
      </c>
      <c r="AH1872" s="74">
        <f t="shared" ref="AH1872:AH1935" si="991">SUM(AE1872,AG1872,AI1872)*rate_forex_risk</f>
        <v>0</v>
      </c>
      <c r="AI1872" s="123">
        <f t="shared" ref="AI1872:AI1935" si="992">IF(OR(seller_region="TR",offer_sale_type="экспорт"),0,rate_fin_comm)*SUM(AZ1872,AZ1872*AW1872,T1872)</f>
        <v>0</v>
      </c>
      <c r="AJ1872" s="118">
        <f t="shared" si="976"/>
        <v>0</v>
      </c>
      <c r="AK1872" s="74">
        <f t="shared" si="977"/>
        <v>0</v>
      </c>
      <c r="AL1872" s="174">
        <f t="shared" si="978"/>
        <v>0</v>
      </c>
      <c r="AM1872" s="175">
        <f t="shared" ref="AM1872:AM1935" si="993">ROUND(AJ1872*(1+IF(offer_incoterms="DDP",rate_vatRu,0)),2)</f>
        <v>0</v>
      </c>
      <c r="AN1872" s="130">
        <f t="shared" si="979"/>
        <v>0</v>
      </c>
      <c r="AO1872" s="74">
        <f t="shared" ref="AO1872:AO1935" si="994">SUM(AY1872,Y1872:Z1872,T1872)*IF(AND(offer_incoterms="DDP",offer_sale_type&lt;&gt;"экспорт"),rate_vatRu,0)</f>
        <v>0</v>
      </c>
      <c r="AP1872" s="123">
        <f t="shared" si="980"/>
        <v>0</v>
      </c>
      <c r="AQ1872" s="118">
        <f t="shared" ref="AQ1872:AQ1935" si="995">IF(offer_sale_type="транзит",SUM(AF1872:AI1872,BA1872,BB1872),0)</f>
        <v>0</v>
      </c>
      <c r="AR1872" s="82" t="str">
        <f t="shared" si="981"/>
        <v>https://www.alta.ru/tnved/code//</v>
      </c>
      <c r="AS1872" s="157"/>
      <c r="AT1872" s="162"/>
      <c r="AU1872" s="74">
        <f t="shared" ref="AU1872:AU1935" si="996">IF(ISBLANK(AT1872),0,AJ1872-AT1872)</f>
        <v>0</v>
      </c>
      <c r="AV1872" s="157"/>
      <c r="AW1872" s="75">
        <f>_xlfn.IFNA(VLOOKUP(L1872,list_vat[],3,FALSE),0)</f>
        <v>0</v>
      </c>
      <c r="AX1872" s="74">
        <f t="shared" si="982"/>
        <v>0</v>
      </c>
      <c r="AY1872" s="74">
        <f t="shared" si="983"/>
        <v>0</v>
      </c>
      <c r="AZ1872" s="130">
        <f t="shared" si="984"/>
        <v>0</v>
      </c>
      <c r="BA1872" s="74">
        <f t="shared" ref="BA1872:BA1935" si="997">cost_fin_total*$BD1872</f>
        <v>0</v>
      </c>
      <c r="BB1872" s="193">
        <f t="shared" si="985"/>
        <v>0</v>
      </c>
      <c r="BC1872" s="102">
        <f t="shared" si="986"/>
        <v>0</v>
      </c>
      <c r="BD1872" s="102">
        <f t="shared" si="987"/>
        <v>0</v>
      </c>
      <c r="BE1872" s="413" t="s">
        <v>69</v>
      </c>
    </row>
    <row r="1873" spans="1:57" s="65" customFormat="1" ht="12" customHeight="1" x14ac:dyDescent="0.2">
      <c r="A1873" s="43">
        <v>1858</v>
      </c>
      <c r="B1873" s="166"/>
      <c r="C1873" s="166"/>
      <c r="D1873" s="166"/>
      <c r="E1873" s="162"/>
      <c r="F1873" s="166"/>
      <c r="G1873" s="162"/>
      <c r="H1873" s="162"/>
      <c r="I1873" s="189">
        <f t="shared" ref="I1873:I1936" si="998">E1873*G1873</f>
        <v>0</v>
      </c>
      <c r="J1873" s="195"/>
      <c r="K1873" s="162"/>
      <c r="L1873" s="168"/>
      <c r="M1873" s="75">
        <f>_xlfn.XLOOKUP(L1873,list_vat[Страна],list_vat[Ставка НДС %],0,0)</f>
        <v>0</v>
      </c>
      <c r="N1873" s="162">
        <f t="shared" ref="N1873:N1936" si="999">IFERROR(IF(L1873="Китай",K1873,K1873/(1+M1873)),0)</f>
        <v>0</v>
      </c>
      <c r="O1873" s="169"/>
      <c r="P1873" s="74">
        <f t="shared" si="988"/>
        <v>0</v>
      </c>
      <c r="Q1873" s="162"/>
      <c r="R1873" s="162" t="str">
        <f t="shared" ref="R1873:R1936" si="1000">IF(ISBLANK(Q1873),"введи курс",P1873/Q1873)</f>
        <v>введи курс</v>
      </c>
      <c r="S1873" s="196">
        <f t="shared" ref="S1873:S1936" si="1001">IF(AND(ISNUMBER(E1873),ISNUMBER(Q1873)),E1873*R1873,0)</f>
        <v>0</v>
      </c>
      <c r="T1873" s="192">
        <f t="shared" ref="T1873:T1936" si="1002">$BC1873*V$11</f>
        <v>0</v>
      </c>
      <c r="U1873" s="76">
        <f t="shared" ref="U1873:U1936" si="1003">$BC1873*W$11</f>
        <v>0</v>
      </c>
      <c r="V1873" s="123">
        <f t="shared" ref="V1873:V1936" si="1004">+SUM(T1873:U1873)</f>
        <v>0</v>
      </c>
      <c r="W1873" s="191"/>
      <c r="X1873" s="170"/>
      <c r="Y1873" s="74">
        <f t="shared" si="989"/>
        <v>0</v>
      </c>
      <c r="Z1873" s="188"/>
      <c r="AA1873" s="130">
        <f t="shared" ref="AA1873:AA1936" si="1005">IFERROR(AB1873/E1873,0)</f>
        <v>0</v>
      </c>
      <c r="AB1873" s="74">
        <f t="shared" ref="AB1873:AB1936" si="1006">ROUND(SUM(S1873,V1873,Y1873:Z1873,BA1873:BB1873),2)</f>
        <v>0</v>
      </c>
      <c r="AC1873" s="356"/>
      <c r="AD1873" s="130" cm="1">
        <f t="array" ref="AD1873">IFERROR(ROUND((_xlfn.IFS(offer_sale_type="поставка",AB1873,offer_sale_type="транзит",S1873)*(1+AC1873))/E1873,2),0)</f>
        <v>0</v>
      </c>
      <c r="AE1873" s="74">
        <f t="shared" ref="AE1873:AE1936" si="1007">AD1873*E1873</f>
        <v>0</v>
      </c>
      <c r="AF1873" s="123" cm="1">
        <f t="array" ref="AF1873">IFERROR(ROUND(_xlfn.IFS(offer_sale_type="поставка",AB1873,offer_sale_type="транзит",S1873)*AC1873,2),0)</f>
        <v>0</v>
      </c>
      <c r="AG1873" s="130">
        <f t="shared" si="990"/>
        <v>0</v>
      </c>
      <c r="AH1873" s="74">
        <f t="shared" si="991"/>
        <v>0</v>
      </c>
      <c r="AI1873" s="123">
        <f t="shared" si="992"/>
        <v>0</v>
      </c>
      <c r="AJ1873" s="118">
        <f t="shared" ref="AJ1873:AJ1936" si="1008">IFERROR(ROUND(SUM(AB1873,AF1873:AI1873)/E1873,2),0)</f>
        <v>0</v>
      </c>
      <c r="AK1873" s="74">
        <f t="shared" ref="AK1873:AK1936" si="1009">AJ1873*E1873</f>
        <v>0</v>
      </c>
      <c r="AL1873" s="174">
        <f t="shared" ref="AL1873:AL1936" si="1010">ROUND(IFERROR(AM1873*E1873,0),2)</f>
        <v>0</v>
      </c>
      <c r="AM1873" s="175">
        <f t="shared" si="993"/>
        <v>0</v>
      </c>
      <c r="AN1873" s="130">
        <f t="shared" ref="AN1873:AN1936" si="1011">AL1873-AK1873</f>
        <v>0</v>
      </c>
      <c r="AO1873" s="74">
        <f t="shared" si="994"/>
        <v>0</v>
      </c>
      <c r="AP1873" s="123">
        <f t="shared" ref="AP1873:AP1936" si="1012">AN1873-AO1873</f>
        <v>0</v>
      </c>
      <c r="AQ1873" s="118">
        <f t="shared" si="995"/>
        <v>0</v>
      </c>
      <c r="AR1873" s="82" t="str">
        <f t="shared" ref="AR1873:AR1936" si="1013">HYPERLINK("https://www.alta.ru/tnved/code/")&amp;W1873&amp;"/"</f>
        <v>https://www.alta.ru/tnved/code//</v>
      </c>
      <c r="AS1873" s="157"/>
      <c r="AT1873" s="162"/>
      <c r="AU1873" s="74">
        <f t="shared" si="996"/>
        <v>0</v>
      </c>
      <c r="AV1873" s="157"/>
      <c r="AW1873" s="75">
        <f>_xlfn.IFNA(VLOOKUP(L1873,list_vat[],3,FALSE),0)</f>
        <v>0</v>
      </c>
      <c r="AX1873" s="74">
        <f t="shared" ref="AX1873:AX1936" si="1014">IFERROR(ROUND(S1873*(1+AW1873)/E1873,2),0)</f>
        <v>0</v>
      </c>
      <c r="AY1873" s="74">
        <f t="shared" ref="AY1873:AY1936" si="1015">E1873*AX1873</f>
        <v>0</v>
      </c>
      <c r="AZ1873" s="130">
        <f t="shared" ref="AZ1873:AZ1936" si="1016">S1873*(1+M1873)</f>
        <v>0</v>
      </c>
      <c r="BA1873" s="74">
        <f t="shared" si="997"/>
        <v>0</v>
      </c>
      <c r="BB1873" s="193">
        <f t="shared" ref="BB1873:BB1936" si="1017">credit_sales_interest*BD1873</f>
        <v>0</v>
      </c>
      <c r="BC1873" s="102">
        <f t="shared" ref="BC1873:BC1936" si="1018">IFERROR(IF($I$13&gt;0,$I1873/$I$13,$S1873/$S$13),0)</f>
        <v>0</v>
      </c>
      <c r="BD1873" s="102">
        <f t="shared" ref="BD1873:BD1936" si="1019">IFERROR($S1873/$S$13,0)</f>
        <v>0</v>
      </c>
      <c r="BE1873" s="413" t="s">
        <v>69</v>
      </c>
    </row>
    <row r="1874" spans="1:57" s="65" customFormat="1" ht="12" customHeight="1" x14ac:dyDescent="0.2">
      <c r="A1874" s="43">
        <v>1859</v>
      </c>
      <c r="B1874" s="166"/>
      <c r="C1874" s="166"/>
      <c r="D1874" s="166"/>
      <c r="E1874" s="162"/>
      <c r="F1874" s="166"/>
      <c r="G1874" s="162"/>
      <c r="H1874" s="162"/>
      <c r="I1874" s="189">
        <f t="shared" si="998"/>
        <v>0</v>
      </c>
      <c r="J1874" s="195"/>
      <c r="K1874" s="162"/>
      <c r="L1874" s="168"/>
      <c r="M1874" s="75">
        <f>_xlfn.XLOOKUP(L1874,list_vat[Страна],list_vat[Ставка НДС %],0,0)</f>
        <v>0</v>
      </c>
      <c r="N1874" s="162">
        <f t="shared" si="999"/>
        <v>0</v>
      </c>
      <c r="O1874" s="169"/>
      <c r="P1874" s="74">
        <f t="shared" ref="P1874:P1937" si="1020">N1874*(1-O1874)</f>
        <v>0</v>
      </c>
      <c r="Q1874" s="162"/>
      <c r="R1874" s="162" t="str">
        <f t="shared" si="1000"/>
        <v>введи курс</v>
      </c>
      <c r="S1874" s="196">
        <f t="shared" si="1001"/>
        <v>0</v>
      </c>
      <c r="T1874" s="192">
        <f t="shared" si="1002"/>
        <v>0</v>
      </c>
      <c r="U1874" s="76">
        <f t="shared" si="1003"/>
        <v>0</v>
      </c>
      <c r="V1874" s="123">
        <f t="shared" si="1004"/>
        <v>0</v>
      </c>
      <c r="W1874" s="191"/>
      <c r="X1874" s="170"/>
      <c r="Y1874" s="74">
        <f t="shared" si="989"/>
        <v>0</v>
      </c>
      <c r="Z1874" s="188"/>
      <c r="AA1874" s="130">
        <f t="shared" si="1005"/>
        <v>0</v>
      </c>
      <c r="AB1874" s="74">
        <f t="shared" si="1006"/>
        <v>0</v>
      </c>
      <c r="AC1874" s="356"/>
      <c r="AD1874" s="130" cm="1">
        <f t="array" ref="AD1874">IFERROR(ROUND((_xlfn.IFS(offer_sale_type="поставка",AB1874,offer_sale_type="транзит",S1874)*(1+AC1874))/E1874,2),0)</f>
        <v>0</v>
      </c>
      <c r="AE1874" s="74">
        <f t="shared" si="1007"/>
        <v>0</v>
      </c>
      <c r="AF1874" s="123" cm="1">
        <f t="array" ref="AF1874">IFERROR(ROUND(_xlfn.IFS(offer_sale_type="поставка",AB1874,offer_sale_type="транзит",S1874)*AC1874,2),0)</f>
        <v>0</v>
      </c>
      <c r="AG1874" s="130">
        <f t="shared" si="990"/>
        <v>0</v>
      </c>
      <c r="AH1874" s="74">
        <f t="shared" si="991"/>
        <v>0</v>
      </c>
      <c r="AI1874" s="123">
        <f t="shared" si="992"/>
        <v>0</v>
      </c>
      <c r="AJ1874" s="118">
        <f t="shared" si="1008"/>
        <v>0</v>
      </c>
      <c r="AK1874" s="74">
        <f t="shared" si="1009"/>
        <v>0</v>
      </c>
      <c r="AL1874" s="174">
        <f t="shared" si="1010"/>
        <v>0</v>
      </c>
      <c r="AM1874" s="175">
        <f t="shared" si="993"/>
        <v>0</v>
      </c>
      <c r="AN1874" s="130">
        <f t="shared" si="1011"/>
        <v>0</v>
      </c>
      <c r="AO1874" s="74">
        <f t="shared" si="994"/>
        <v>0</v>
      </c>
      <c r="AP1874" s="123">
        <f t="shared" si="1012"/>
        <v>0</v>
      </c>
      <c r="AQ1874" s="118">
        <f t="shared" si="995"/>
        <v>0</v>
      </c>
      <c r="AR1874" s="82" t="str">
        <f t="shared" si="1013"/>
        <v>https://www.alta.ru/tnved/code//</v>
      </c>
      <c r="AS1874" s="157"/>
      <c r="AT1874" s="162"/>
      <c r="AU1874" s="74">
        <f t="shared" si="996"/>
        <v>0</v>
      </c>
      <c r="AV1874" s="157"/>
      <c r="AW1874" s="75">
        <f>_xlfn.IFNA(VLOOKUP(L1874,list_vat[],3,FALSE),0)</f>
        <v>0</v>
      </c>
      <c r="AX1874" s="74">
        <f t="shared" si="1014"/>
        <v>0</v>
      </c>
      <c r="AY1874" s="74">
        <f t="shared" si="1015"/>
        <v>0</v>
      </c>
      <c r="AZ1874" s="130">
        <f t="shared" si="1016"/>
        <v>0</v>
      </c>
      <c r="BA1874" s="74">
        <f t="shared" si="997"/>
        <v>0</v>
      </c>
      <c r="BB1874" s="193">
        <f t="shared" si="1017"/>
        <v>0</v>
      </c>
      <c r="BC1874" s="102">
        <f t="shared" si="1018"/>
        <v>0</v>
      </c>
      <c r="BD1874" s="102">
        <f t="shared" si="1019"/>
        <v>0</v>
      </c>
      <c r="BE1874" s="413" t="s">
        <v>69</v>
      </c>
    </row>
    <row r="1875" spans="1:57" s="65" customFormat="1" ht="12" customHeight="1" x14ac:dyDescent="0.2">
      <c r="A1875" s="43">
        <v>1860</v>
      </c>
      <c r="B1875" s="166"/>
      <c r="C1875" s="166"/>
      <c r="D1875" s="166"/>
      <c r="E1875" s="162"/>
      <c r="F1875" s="166"/>
      <c r="G1875" s="162"/>
      <c r="H1875" s="162"/>
      <c r="I1875" s="189">
        <f t="shared" si="998"/>
        <v>0</v>
      </c>
      <c r="J1875" s="195"/>
      <c r="K1875" s="162"/>
      <c r="L1875" s="168"/>
      <c r="M1875" s="75">
        <f>_xlfn.XLOOKUP(L1875,list_vat[Страна],list_vat[Ставка НДС %],0,0)</f>
        <v>0</v>
      </c>
      <c r="N1875" s="162">
        <f t="shared" si="999"/>
        <v>0</v>
      </c>
      <c r="O1875" s="169"/>
      <c r="P1875" s="74">
        <f t="shared" si="1020"/>
        <v>0</v>
      </c>
      <c r="Q1875" s="162"/>
      <c r="R1875" s="162" t="str">
        <f t="shared" si="1000"/>
        <v>введи курс</v>
      </c>
      <c r="S1875" s="196">
        <f t="shared" si="1001"/>
        <v>0</v>
      </c>
      <c r="T1875" s="192">
        <f t="shared" si="1002"/>
        <v>0</v>
      </c>
      <c r="U1875" s="76">
        <f t="shared" si="1003"/>
        <v>0</v>
      </c>
      <c r="V1875" s="123">
        <f t="shared" si="1004"/>
        <v>0</v>
      </c>
      <c r="W1875" s="191"/>
      <c r="X1875" s="170"/>
      <c r="Y1875" s="74">
        <f t="shared" si="989"/>
        <v>0</v>
      </c>
      <c r="Z1875" s="188"/>
      <c r="AA1875" s="130">
        <f t="shared" si="1005"/>
        <v>0</v>
      </c>
      <c r="AB1875" s="74">
        <f t="shared" si="1006"/>
        <v>0</v>
      </c>
      <c r="AC1875" s="356"/>
      <c r="AD1875" s="130" cm="1">
        <f t="array" ref="AD1875">IFERROR(ROUND((_xlfn.IFS(offer_sale_type="поставка",AB1875,offer_sale_type="транзит",S1875)*(1+AC1875))/E1875,2),0)</f>
        <v>0</v>
      </c>
      <c r="AE1875" s="74">
        <f t="shared" si="1007"/>
        <v>0</v>
      </c>
      <c r="AF1875" s="123" cm="1">
        <f t="array" ref="AF1875">IFERROR(ROUND(_xlfn.IFS(offer_sale_type="поставка",AB1875,offer_sale_type="транзит",S1875)*AC1875,2),0)</f>
        <v>0</v>
      </c>
      <c r="AG1875" s="130">
        <f t="shared" si="990"/>
        <v>0</v>
      </c>
      <c r="AH1875" s="74">
        <f t="shared" si="991"/>
        <v>0</v>
      </c>
      <c r="AI1875" s="123">
        <f t="shared" si="992"/>
        <v>0</v>
      </c>
      <c r="AJ1875" s="118">
        <f t="shared" si="1008"/>
        <v>0</v>
      </c>
      <c r="AK1875" s="74">
        <f t="shared" si="1009"/>
        <v>0</v>
      </c>
      <c r="AL1875" s="174">
        <f t="shared" si="1010"/>
        <v>0</v>
      </c>
      <c r="AM1875" s="175">
        <f t="shared" si="993"/>
        <v>0</v>
      </c>
      <c r="AN1875" s="130">
        <f t="shared" si="1011"/>
        <v>0</v>
      </c>
      <c r="AO1875" s="74">
        <f t="shared" si="994"/>
        <v>0</v>
      </c>
      <c r="AP1875" s="123">
        <f t="shared" si="1012"/>
        <v>0</v>
      </c>
      <c r="AQ1875" s="118">
        <f t="shared" si="995"/>
        <v>0</v>
      </c>
      <c r="AR1875" s="82" t="str">
        <f t="shared" si="1013"/>
        <v>https://www.alta.ru/tnved/code//</v>
      </c>
      <c r="AS1875" s="157"/>
      <c r="AT1875" s="162"/>
      <c r="AU1875" s="74">
        <f t="shared" si="996"/>
        <v>0</v>
      </c>
      <c r="AV1875" s="157"/>
      <c r="AW1875" s="75">
        <f>_xlfn.IFNA(VLOOKUP(L1875,list_vat[],3,FALSE),0)</f>
        <v>0</v>
      </c>
      <c r="AX1875" s="74">
        <f t="shared" si="1014"/>
        <v>0</v>
      </c>
      <c r="AY1875" s="74">
        <f t="shared" si="1015"/>
        <v>0</v>
      </c>
      <c r="AZ1875" s="130">
        <f t="shared" si="1016"/>
        <v>0</v>
      </c>
      <c r="BA1875" s="74">
        <f t="shared" si="997"/>
        <v>0</v>
      </c>
      <c r="BB1875" s="193">
        <f t="shared" si="1017"/>
        <v>0</v>
      </c>
      <c r="BC1875" s="102">
        <f t="shared" si="1018"/>
        <v>0</v>
      </c>
      <c r="BD1875" s="102">
        <f t="shared" si="1019"/>
        <v>0</v>
      </c>
      <c r="BE1875" s="413" t="s">
        <v>69</v>
      </c>
    </row>
    <row r="1876" spans="1:57" s="65" customFormat="1" ht="12" customHeight="1" x14ac:dyDescent="0.2">
      <c r="A1876" s="43">
        <v>1861</v>
      </c>
      <c r="B1876" s="166"/>
      <c r="C1876" s="166"/>
      <c r="D1876" s="166"/>
      <c r="E1876" s="162"/>
      <c r="F1876" s="166"/>
      <c r="G1876" s="162"/>
      <c r="H1876" s="162"/>
      <c r="I1876" s="189">
        <f t="shared" si="998"/>
        <v>0</v>
      </c>
      <c r="J1876" s="195"/>
      <c r="K1876" s="162"/>
      <c r="L1876" s="168"/>
      <c r="M1876" s="75">
        <f>_xlfn.XLOOKUP(L1876,list_vat[Страна],list_vat[Ставка НДС %],0,0)</f>
        <v>0</v>
      </c>
      <c r="N1876" s="162">
        <f t="shared" si="999"/>
        <v>0</v>
      </c>
      <c r="O1876" s="169"/>
      <c r="P1876" s="74">
        <f t="shared" si="1020"/>
        <v>0</v>
      </c>
      <c r="Q1876" s="162"/>
      <c r="R1876" s="162" t="str">
        <f t="shared" si="1000"/>
        <v>введи курс</v>
      </c>
      <c r="S1876" s="196">
        <f t="shared" si="1001"/>
        <v>0</v>
      </c>
      <c r="T1876" s="192">
        <f t="shared" si="1002"/>
        <v>0</v>
      </c>
      <c r="U1876" s="76">
        <f t="shared" si="1003"/>
        <v>0</v>
      </c>
      <c r="V1876" s="123">
        <f t="shared" si="1004"/>
        <v>0</v>
      </c>
      <c r="W1876" s="191"/>
      <c r="X1876" s="170"/>
      <c r="Y1876" s="74">
        <f t="shared" si="989"/>
        <v>0</v>
      </c>
      <c r="Z1876" s="188"/>
      <c r="AA1876" s="130">
        <f t="shared" si="1005"/>
        <v>0</v>
      </c>
      <c r="AB1876" s="74">
        <f t="shared" si="1006"/>
        <v>0</v>
      </c>
      <c r="AC1876" s="356"/>
      <c r="AD1876" s="130" cm="1">
        <f t="array" ref="AD1876">IFERROR(ROUND((_xlfn.IFS(offer_sale_type="поставка",AB1876,offer_sale_type="транзит",S1876)*(1+AC1876))/E1876,2),0)</f>
        <v>0</v>
      </c>
      <c r="AE1876" s="74">
        <f t="shared" si="1007"/>
        <v>0</v>
      </c>
      <c r="AF1876" s="123" cm="1">
        <f t="array" ref="AF1876">IFERROR(ROUND(_xlfn.IFS(offer_sale_type="поставка",AB1876,offer_sale_type="транзит",S1876)*AC1876,2),0)</f>
        <v>0</v>
      </c>
      <c r="AG1876" s="130">
        <f t="shared" si="990"/>
        <v>0</v>
      </c>
      <c r="AH1876" s="74">
        <f t="shared" si="991"/>
        <v>0</v>
      </c>
      <c r="AI1876" s="123">
        <f t="shared" si="992"/>
        <v>0</v>
      </c>
      <c r="AJ1876" s="118">
        <f t="shared" si="1008"/>
        <v>0</v>
      </c>
      <c r="AK1876" s="74">
        <f t="shared" si="1009"/>
        <v>0</v>
      </c>
      <c r="AL1876" s="174">
        <f t="shared" si="1010"/>
        <v>0</v>
      </c>
      <c r="AM1876" s="175">
        <f t="shared" si="993"/>
        <v>0</v>
      </c>
      <c r="AN1876" s="130">
        <f t="shared" si="1011"/>
        <v>0</v>
      </c>
      <c r="AO1876" s="74">
        <f t="shared" si="994"/>
        <v>0</v>
      </c>
      <c r="AP1876" s="123">
        <f t="shared" si="1012"/>
        <v>0</v>
      </c>
      <c r="AQ1876" s="118">
        <f t="shared" si="995"/>
        <v>0</v>
      </c>
      <c r="AR1876" s="82" t="str">
        <f t="shared" si="1013"/>
        <v>https://www.alta.ru/tnved/code//</v>
      </c>
      <c r="AS1876" s="157"/>
      <c r="AT1876" s="162"/>
      <c r="AU1876" s="74">
        <f t="shared" si="996"/>
        <v>0</v>
      </c>
      <c r="AV1876" s="157"/>
      <c r="AW1876" s="75">
        <f>_xlfn.IFNA(VLOOKUP(L1876,list_vat[],3,FALSE),0)</f>
        <v>0</v>
      </c>
      <c r="AX1876" s="74">
        <f t="shared" si="1014"/>
        <v>0</v>
      </c>
      <c r="AY1876" s="74">
        <f t="shared" si="1015"/>
        <v>0</v>
      </c>
      <c r="AZ1876" s="130">
        <f t="shared" si="1016"/>
        <v>0</v>
      </c>
      <c r="BA1876" s="74">
        <f t="shared" si="997"/>
        <v>0</v>
      </c>
      <c r="BB1876" s="193">
        <f t="shared" si="1017"/>
        <v>0</v>
      </c>
      <c r="BC1876" s="102">
        <f t="shared" si="1018"/>
        <v>0</v>
      </c>
      <c r="BD1876" s="102">
        <f t="shared" si="1019"/>
        <v>0</v>
      </c>
      <c r="BE1876" s="413" t="s">
        <v>69</v>
      </c>
    </row>
    <row r="1877" spans="1:57" s="65" customFormat="1" ht="12" customHeight="1" x14ac:dyDescent="0.2">
      <c r="A1877" s="43">
        <v>1862</v>
      </c>
      <c r="B1877" s="166"/>
      <c r="C1877" s="166"/>
      <c r="D1877" s="166"/>
      <c r="E1877" s="162"/>
      <c r="F1877" s="166"/>
      <c r="G1877" s="162"/>
      <c r="H1877" s="162"/>
      <c r="I1877" s="189">
        <f t="shared" si="998"/>
        <v>0</v>
      </c>
      <c r="J1877" s="195"/>
      <c r="K1877" s="162"/>
      <c r="L1877" s="168"/>
      <c r="M1877" s="75">
        <f>_xlfn.XLOOKUP(L1877,list_vat[Страна],list_vat[Ставка НДС %],0,0)</f>
        <v>0</v>
      </c>
      <c r="N1877" s="162">
        <f t="shared" si="999"/>
        <v>0</v>
      </c>
      <c r="O1877" s="169"/>
      <c r="P1877" s="74">
        <f t="shared" si="1020"/>
        <v>0</v>
      </c>
      <c r="Q1877" s="162"/>
      <c r="R1877" s="162" t="str">
        <f t="shared" si="1000"/>
        <v>введи курс</v>
      </c>
      <c r="S1877" s="196">
        <f t="shared" si="1001"/>
        <v>0</v>
      </c>
      <c r="T1877" s="192">
        <f t="shared" si="1002"/>
        <v>0</v>
      </c>
      <c r="U1877" s="76">
        <f t="shared" si="1003"/>
        <v>0</v>
      </c>
      <c r="V1877" s="123">
        <f t="shared" si="1004"/>
        <v>0</v>
      </c>
      <c r="W1877" s="191"/>
      <c r="X1877" s="170"/>
      <c r="Y1877" s="74">
        <f t="shared" si="989"/>
        <v>0</v>
      </c>
      <c r="Z1877" s="188"/>
      <c r="AA1877" s="130">
        <f t="shared" si="1005"/>
        <v>0</v>
      </c>
      <c r="AB1877" s="74">
        <f t="shared" si="1006"/>
        <v>0</v>
      </c>
      <c r="AC1877" s="356"/>
      <c r="AD1877" s="130" cm="1">
        <f t="array" ref="AD1877">IFERROR(ROUND((_xlfn.IFS(offer_sale_type="поставка",AB1877,offer_sale_type="транзит",S1877)*(1+AC1877))/E1877,2),0)</f>
        <v>0</v>
      </c>
      <c r="AE1877" s="74">
        <f t="shared" si="1007"/>
        <v>0</v>
      </c>
      <c r="AF1877" s="123" cm="1">
        <f t="array" ref="AF1877">IFERROR(ROUND(_xlfn.IFS(offer_sale_type="поставка",AB1877,offer_sale_type="транзит",S1877)*AC1877,2),0)</f>
        <v>0</v>
      </c>
      <c r="AG1877" s="130">
        <f t="shared" si="990"/>
        <v>0</v>
      </c>
      <c r="AH1877" s="74">
        <f t="shared" si="991"/>
        <v>0</v>
      </c>
      <c r="AI1877" s="123">
        <f t="shared" si="992"/>
        <v>0</v>
      </c>
      <c r="AJ1877" s="118">
        <f t="shared" si="1008"/>
        <v>0</v>
      </c>
      <c r="AK1877" s="74">
        <f t="shared" si="1009"/>
        <v>0</v>
      </c>
      <c r="AL1877" s="174">
        <f t="shared" si="1010"/>
        <v>0</v>
      </c>
      <c r="AM1877" s="175">
        <f t="shared" si="993"/>
        <v>0</v>
      </c>
      <c r="AN1877" s="130">
        <f t="shared" si="1011"/>
        <v>0</v>
      </c>
      <c r="AO1877" s="74">
        <f t="shared" si="994"/>
        <v>0</v>
      </c>
      <c r="AP1877" s="123">
        <f t="shared" si="1012"/>
        <v>0</v>
      </c>
      <c r="AQ1877" s="118">
        <f t="shared" si="995"/>
        <v>0</v>
      </c>
      <c r="AR1877" s="82" t="str">
        <f t="shared" si="1013"/>
        <v>https://www.alta.ru/tnved/code//</v>
      </c>
      <c r="AS1877" s="157"/>
      <c r="AT1877" s="162"/>
      <c r="AU1877" s="74">
        <f t="shared" si="996"/>
        <v>0</v>
      </c>
      <c r="AV1877" s="157"/>
      <c r="AW1877" s="75">
        <f>_xlfn.IFNA(VLOOKUP(L1877,list_vat[],3,FALSE),0)</f>
        <v>0</v>
      </c>
      <c r="AX1877" s="74">
        <f t="shared" si="1014"/>
        <v>0</v>
      </c>
      <c r="AY1877" s="74">
        <f t="shared" si="1015"/>
        <v>0</v>
      </c>
      <c r="AZ1877" s="130">
        <f t="shared" si="1016"/>
        <v>0</v>
      </c>
      <c r="BA1877" s="74">
        <f t="shared" si="997"/>
        <v>0</v>
      </c>
      <c r="BB1877" s="193">
        <f t="shared" si="1017"/>
        <v>0</v>
      </c>
      <c r="BC1877" s="102">
        <f t="shared" si="1018"/>
        <v>0</v>
      </c>
      <c r="BD1877" s="102">
        <f t="shared" si="1019"/>
        <v>0</v>
      </c>
      <c r="BE1877" s="413" t="s">
        <v>69</v>
      </c>
    </row>
    <row r="1878" spans="1:57" s="65" customFormat="1" ht="12" customHeight="1" x14ac:dyDescent="0.2">
      <c r="A1878" s="43">
        <v>1863</v>
      </c>
      <c r="B1878" s="166"/>
      <c r="C1878" s="166"/>
      <c r="D1878" s="166"/>
      <c r="E1878" s="162"/>
      <c r="F1878" s="166"/>
      <c r="G1878" s="162"/>
      <c r="H1878" s="162"/>
      <c r="I1878" s="189">
        <f t="shared" si="998"/>
        <v>0</v>
      </c>
      <c r="J1878" s="195"/>
      <c r="K1878" s="162"/>
      <c r="L1878" s="168"/>
      <c r="M1878" s="75">
        <f>_xlfn.XLOOKUP(L1878,list_vat[Страна],list_vat[Ставка НДС %],0,0)</f>
        <v>0</v>
      </c>
      <c r="N1878" s="162">
        <f t="shared" si="999"/>
        <v>0</v>
      </c>
      <c r="O1878" s="169"/>
      <c r="P1878" s="74">
        <f t="shared" si="1020"/>
        <v>0</v>
      </c>
      <c r="Q1878" s="162"/>
      <c r="R1878" s="162" t="str">
        <f t="shared" si="1000"/>
        <v>введи курс</v>
      </c>
      <c r="S1878" s="196">
        <f t="shared" si="1001"/>
        <v>0</v>
      </c>
      <c r="T1878" s="192">
        <f t="shared" si="1002"/>
        <v>0</v>
      </c>
      <c r="U1878" s="76">
        <f t="shared" si="1003"/>
        <v>0</v>
      </c>
      <c r="V1878" s="123">
        <f t="shared" si="1004"/>
        <v>0</v>
      </c>
      <c r="W1878" s="191"/>
      <c r="X1878" s="170"/>
      <c r="Y1878" s="74">
        <f t="shared" si="989"/>
        <v>0</v>
      </c>
      <c r="Z1878" s="188"/>
      <c r="AA1878" s="130">
        <f t="shared" si="1005"/>
        <v>0</v>
      </c>
      <c r="AB1878" s="74">
        <f t="shared" si="1006"/>
        <v>0</v>
      </c>
      <c r="AC1878" s="356"/>
      <c r="AD1878" s="130" cm="1">
        <f t="array" ref="AD1878">IFERROR(ROUND((_xlfn.IFS(offer_sale_type="поставка",AB1878,offer_sale_type="транзит",S1878)*(1+AC1878))/E1878,2),0)</f>
        <v>0</v>
      </c>
      <c r="AE1878" s="74">
        <f t="shared" si="1007"/>
        <v>0</v>
      </c>
      <c r="AF1878" s="123" cm="1">
        <f t="array" ref="AF1878">IFERROR(ROUND(_xlfn.IFS(offer_sale_type="поставка",AB1878,offer_sale_type="транзит",S1878)*AC1878,2),0)</f>
        <v>0</v>
      </c>
      <c r="AG1878" s="130">
        <f t="shared" si="990"/>
        <v>0</v>
      </c>
      <c r="AH1878" s="74">
        <f t="shared" si="991"/>
        <v>0</v>
      </c>
      <c r="AI1878" s="123">
        <f t="shared" si="992"/>
        <v>0</v>
      </c>
      <c r="AJ1878" s="118">
        <f t="shared" si="1008"/>
        <v>0</v>
      </c>
      <c r="AK1878" s="74">
        <f t="shared" si="1009"/>
        <v>0</v>
      </c>
      <c r="AL1878" s="174">
        <f t="shared" si="1010"/>
        <v>0</v>
      </c>
      <c r="AM1878" s="175">
        <f t="shared" si="993"/>
        <v>0</v>
      </c>
      <c r="AN1878" s="130">
        <f t="shared" si="1011"/>
        <v>0</v>
      </c>
      <c r="AO1878" s="74">
        <f t="shared" si="994"/>
        <v>0</v>
      </c>
      <c r="AP1878" s="123">
        <f t="shared" si="1012"/>
        <v>0</v>
      </c>
      <c r="AQ1878" s="118">
        <f t="shared" si="995"/>
        <v>0</v>
      </c>
      <c r="AR1878" s="82" t="str">
        <f t="shared" si="1013"/>
        <v>https://www.alta.ru/tnved/code//</v>
      </c>
      <c r="AS1878" s="157"/>
      <c r="AT1878" s="162"/>
      <c r="AU1878" s="74">
        <f t="shared" si="996"/>
        <v>0</v>
      </c>
      <c r="AV1878" s="157"/>
      <c r="AW1878" s="75">
        <f>_xlfn.IFNA(VLOOKUP(L1878,list_vat[],3,FALSE),0)</f>
        <v>0</v>
      </c>
      <c r="AX1878" s="74">
        <f t="shared" si="1014"/>
        <v>0</v>
      </c>
      <c r="AY1878" s="74">
        <f t="shared" si="1015"/>
        <v>0</v>
      </c>
      <c r="AZ1878" s="130">
        <f t="shared" si="1016"/>
        <v>0</v>
      </c>
      <c r="BA1878" s="74">
        <f t="shared" si="997"/>
        <v>0</v>
      </c>
      <c r="BB1878" s="193">
        <f t="shared" si="1017"/>
        <v>0</v>
      </c>
      <c r="BC1878" s="102">
        <f t="shared" si="1018"/>
        <v>0</v>
      </c>
      <c r="BD1878" s="102">
        <f t="shared" si="1019"/>
        <v>0</v>
      </c>
      <c r="BE1878" s="413" t="s">
        <v>69</v>
      </c>
    </row>
    <row r="1879" spans="1:57" s="65" customFormat="1" ht="12" customHeight="1" x14ac:dyDescent="0.2">
      <c r="A1879" s="43">
        <v>1864</v>
      </c>
      <c r="B1879" s="166"/>
      <c r="C1879" s="166"/>
      <c r="D1879" s="166"/>
      <c r="E1879" s="162"/>
      <c r="F1879" s="166"/>
      <c r="G1879" s="162"/>
      <c r="H1879" s="162"/>
      <c r="I1879" s="189">
        <f t="shared" si="998"/>
        <v>0</v>
      </c>
      <c r="J1879" s="195"/>
      <c r="K1879" s="162"/>
      <c r="L1879" s="168"/>
      <c r="M1879" s="75">
        <f>_xlfn.XLOOKUP(L1879,list_vat[Страна],list_vat[Ставка НДС %],0,0)</f>
        <v>0</v>
      </c>
      <c r="N1879" s="162">
        <f t="shared" si="999"/>
        <v>0</v>
      </c>
      <c r="O1879" s="169"/>
      <c r="P1879" s="74">
        <f t="shared" si="1020"/>
        <v>0</v>
      </c>
      <c r="Q1879" s="162"/>
      <c r="R1879" s="162" t="str">
        <f t="shared" si="1000"/>
        <v>введи курс</v>
      </c>
      <c r="S1879" s="196">
        <f t="shared" si="1001"/>
        <v>0</v>
      </c>
      <c r="T1879" s="192">
        <f t="shared" si="1002"/>
        <v>0</v>
      </c>
      <c r="U1879" s="76">
        <f t="shared" si="1003"/>
        <v>0</v>
      </c>
      <c r="V1879" s="123">
        <f t="shared" si="1004"/>
        <v>0</v>
      </c>
      <c r="W1879" s="191"/>
      <c r="X1879" s="170"/>
      <c r="Y1879" s="74">
        <f t="shared" si="989"/>
        <v>0</v>
      </c>
      <c r="Z1879" s="188"/>
      <c r="AA1879" s="130">
        <f t="shared" si="1005"/>
        <v>0</v>
      </c>
      <c r="AB1879" s="74">
        <f t="shared" si="1006"/>
        <v>0</v>
      </c>
      <c r="AC1879" s="356"/>
      <c r="AD1879" s="130" cm="1">
        <f t="array" ref="AD1879">IFERROR(ROUND((_xlfn.IFS(offer_sale_type="поставка",AB1879,offer_sale_type="транзит",S1879)*(1+AC1879))/E1879,2),0)</f>
        <v>0</v>
      </c>
      <c r="AE1879" s="74">
        <f t="shared" si="1007"/>
        <v>0</v>
      </c>
      <c r="AF1879" s="123" cm="1">
        <f t="array" ref="AF1879">IFERROR(ROUND(_xlfn.IFS(offer_sale_type="поставка",AB1879,offer_sale_type="транзит",S1879)*AC1879,2),0)</f>
        <v>0</v>
      </c>
      <c r="AG1879" s="130">
        <f t="shared" si="990"/>
        <v>0</v>
      </c>
      <c r="AH1879" s="74">
        <f t="shared" si="991"/>
        <v>0</v>
      </c>
      <c r="AI1879" s="123">
        <f t="shared" si="992"/>
        <v>0</v>
      </c>
      <c r="AJ1879" s="118">
        <f t="shared" si="1008"/>
        <v>0</v>
      </c>
      <c r="AK1879" s="74">
        <f t="shared" si="1009"/>
        <v>0</v>
      </c>
      <c r="AL1879" s="174">
        <f t="shared" si="1010"/>
        <v>0</v>
      </c>
      <c r="AM1879" s="175">
        <f t="shared" si="993"/>
        <v>0</v>
      </c>
      <c r="AN1879" s="130">
        <f t="shared" si="1011"/>
        <v>0</v>
      </c>
      <c r="AO1879" s="74">
        <f t="shared" si="994"/>
        <v>0</v>
      </c>
      <c r="AP1879" s="123">
        <f t="shared" si="1012"/>
        <v>0</v>
      </c>
      <c r="AQ1879" s="118">
        <f t="shared" si="995"/>
        <v>0</v>
      </c>
      <c r="AR1879" s="82" t="str">
        <f t="shared" si="1013"/>
        <v>https://www.alta.ru/tnved/code//</v>
      </c>
      <c r="AS1879" s="157"/>
      <c r="AT1879" s="162"/>
      <c r="AU1879" s="74">
        <f t="shared" si="996"/>
        <v>0</v>
      </c>
      <c r="AV1879" s="157"/>
      <c r="AW1879" s="75">
        <f>_xlfn.IFNA(VLOOKUP(L1879,list_vat[],3,FALSE),0)</f>
        <v>0</v>
      </c>
      <c r="AX1879" s="74">
        <f t="shared" si="1014"/>
        <v>0</v>
      </c>
      <c r="AY1879" s="74">
        <f t="shared" si="1015"/>
        <v>0</v>
      </c>
      <c r="AZ1879" s="130">
        <f t="shared" si="1016"/>
        <v>0</v>
      </c>
      <c r="BA1879" s="74">
        <f t="shared" si="997"/>
        <v>0</v>
      </c>
      <c r="BB1879" s="193">
        <f t="shared" si="1017"/>
        <v>0</v>
      </c>
      <c r="BC1879" s="102">
        <f t="shared" si="1018"/>
        <v>0</v>
      </c>
      <c r="BD1879" s="102">
        <f t="shared" si="1019"/>
        <v>0</v>
      </c>
      <c r="BE1879" s="413" t="s">
        <v>69</v>
      </c>
    </row>
    <row r="1880" spans="1:57" s="65" customFormat="1" ht="12" customHeight="1" x14ac:dyDescent="0.2">
      <c r="A1880" s="43">
        <v>1865</v>
      </c>
      <c r="B1880" s="166"/>
      <c r="C1880" s="166"/>
      <c r="D1880" s="166"/>
      <c r="E1880" s="162"/>
      <c r="F1880" s="166"/>
      <c r="G1880" s="162"/>
      <c r="H1880" s="162"/>
      <c r="I1880" s="189">
        <f t="shared" si="998"/>
        <v>0</v>
      </c>
      <c r="J1880" s="195"/>
      <c r="K1880" s="162"/>
      <c r="L1880" s="168"/>
      <c r="M1880" s="75">
        <f>_xlfn.XLOOKUP(L1880,list_vat[Страна],list_vat[Ставка НДС %],0,0)</f>
        <v>0</v>
      </c>
      <c r="N1880" s="162">
        <f t="shared" si="999"/>
        <v>0</v>
      </c>
      <c r="O1880" s="169"/>
      <c r="P1880" s="74">
        <f t="shared" si="1020"/>
        <v>0</v>
      </c>
      <c r="Q1880" s="162"/>
      <c r="R1880" s="162" t="str">
        <f t="shared" si="1000"/>
        <v>введи курс</v>
      </c>
      <c r="S1880" s="196">
        <f t="shared" si="1001"/>
        <v>0</v>
      </c>
      <c r="T1880" s="192">
        <f t="shared" si="1002"/>
        <v>0</v>
      </c>
      <c r="U1880" s="76">
        <f t="shared" si="1003"/>
        <v>0</v>
      </c>
      <c r="V1880" s="123">
        <f t="shared" si="1004"/>
        <v>0</v>
      </c>
      <c r="W1880" s="191"/>
      <c r="X1880" s="170"/>
      <c r="Y1880" s="74">
        <f t="shared" si="989"/>
        <v>0</v>
      </c>
      <c r="Z1880" s="188"/>
      <c r="AA1880" s="130">
        <f t="shared" si="1005"/>
        <v>0</v>
      </c>
      <c r="AB1880" s="74">
        <f t="shared" si="1006"/>
        <v>0</v>
      </c>
      <c r="AC1880" s="356"/>
      <c r="AD1880" s="130" cm="1">
        <f t="array" ref="AD1880">IFERROR(ROUND((_xlfn.IFS(offer_sale_type="поставка",AB1880,offer_sale_type="транзит",S1880)*(1+AC1880))/E1880,2),0)</f>
        <v>0</v>
      </c>
      <c r="AE1880" s="74">
        <f t="shared" si="1007"/>
        <v>0</v>
      </c>
      <c r="AF1880" s="123" cm="1">
        <f t="array" ref="AF1880">IFERROR(ROUND(_xlfn.IFS(offer_sale_type="поставка",AB1880,offer_sale_type="транзит",S1880)*AC1880,2),0)</f>
        <v>0</v>
      </c>
      <c r="AG1880" s="130">
        <f t="shared" si="990"/>
        <v>0</v>
      </c>
      <c r="AH1880" s="74">
        <f t="shared" si="991"/>
        <v>0</v>
      </c>
      <c r="AI1880" s="123">
        <f t="shared" si="992"/>
        <v>0</v>
      </c>
      <c r="AJ1880" s="118">
        <f t="shared" si="1008"/>
        <v>0</v>
      </c>
      <c r="AK1880" s="74">
        <f t="shared" si="1009"/>
        <v>0</v>
      </c>
      <c r="AL1880" s="174">
        <f t="shared" si="1010"/>
        <v>0</v>
      </c>
      <c r="AM1880" s="175">
        <f t="shared" si="993"/>
        <v>0</v>
      </c>
      <c r="AN1880" s="130">
        <f t="shared" si="1011"/>
        <v>0</v>
      </c>
      <c r="AO1880" s="74">
        <f t="shared" si="994"/>
        <v>0</v>
      </c>
      <c r="AP1880" s="123">
        <f t="shared" si="1012"/>
        <v>0</v>
      </c>
      <c r="AQ1880" s="118">
        <f t="shared" si="995"/>
        <v>0</v>
      </c>
      <c r="AR1880" s="82" t="str">
        <f t="shared" si="1013"/>
        <v>https://www.alta.ru/tnved/code//</v>
      </c>
      <c r="AS1880" s="157"/>
      <c r="AT1880" s="162"/>
      <c r="AU1880" s="74">
        <f t="shared" si="996"/>
        <v>0</v>
      </c>
      <c r="AV1880" s="157"/>
      <c r="AW1880" s="75">
        <f>_xlfn.IFNA(VLOOKUP(L1880,list_vat[],3,FALSE),0)</f>
        <v>0</v>
      </c>
      <c r="AX1880" s="74">
        <f t="shared" si="1014"/>
        <v>0</v>
      </c>
      <c r="AY1880" s="74">
        <f t="shared" si="1015"/>
        <v>0</v>
      </c>
      <c r="AZ1880" s="130">
        <f t="shared" si="1016"/>
        <v>0</v>
      </c>
      <c r="BA1880" s="74">
        <f t="shared" si="997"/>
        <v>0</v>
      </c>
      <c r="BB1880" s="193">
        <f t="shared" si="1017"/>
        <v>0</v>
      </c>
      <c r="BC1880" s="102">
        <f t="shared" si="1018"/>
        <v>0</v>
      </c>
      <c r="BD1880" s="102">
        <f t="shared" si="1019"/>
        <v>0</v>
      </c>
      <c r="BE1880" s="413" t="s">
        <v>69</v>
      </c>
    </row>
    <row r="1881" spans="1:57" s="65" customFormat="1" ht="12" customHeight="1" x14ac:dyDescent="0.2">
      <c r="A1881" s="43">
        <v>1866</v>
      </c>
      <c r="B1881" s="166"/>
      <c r="C1881" s="166"/>
      <c r="D1881" s="166"/>
      <c r="E1881" s="162"/>
      <c r="F1881" s="166"/>
      <c r="G1881" s="162"/>
      <c r="H1881" s="162"/>
      <c r="I1881" s="189">
        <f t="shared" si="998"/>
        <v>0</v>
      </c>
      <c r="J1881" s="195"/>
      <c r="K1881" s="162"/>
      <c r="L1881" s="168"/>
      <c r="M1881" s="75">
        <f>_xlfn.XLOOKUP(L1881,list_vat[Страна],list_vat[Ставка НДС %],0,0)</f>
        <v>0</v>
      </c>
      <c r="N1881" s="162">
        <f t="shared" si="999"/>
        <v>0</v>
      </c>
      <c r="O1881" s="169"/>
      <c r="P1881" s="74">
        <f t="shared" si="1020"/>
        <v>0</v>
      </c>
      <c r="Q1881" s="162"/>
      <c r="R1881" s="162" t="str">
        <f t="shared" si="1000"/>
        <v>введи курс</v>
      </c>
      <c r="S1881" s="196">
        <f t="shared" si="1001"/>
        <v>0</v>
      </c>
      <c r="T1881" s="192">
        <f t="shared" si="1002"/>
        <v>0</v>
      </c>
      <c r="U1881" s="76">
        <f t="shared" si="1003"/>
        <v>0</v>
      </c>
      <c r="V1881" s="123">
        <f t="shared" si="1004"/>
        <v>0</v>
      </c>
      <c r="W1881" s="191"/>
      <c r="X1881" s="170"/>
      <c r="Y1881" s="74">
        <f t="shared" si="989"/>
        <v>0</v>
      </c>
      <c r="Z1881" s="188"/>
      <c r="AA1881" s="130">
        <f t="shared" si="1005"/>
        <v>0</v>
      </c>
      <c r="AB1881" s="74">
        <f t="shared" si="1006"/>
        <v>0</v>
      </c>
      <c r="AC1881" s="356"/>
      <c r="AD1881" s="130" cm="1">
        <f t="array" ref="AD1881">IFERROR(ROUND((_xlfn.IFS(offer_sale_type="поставка",AB1881,offer_sale_type="транзит",S1881)*(1+AC1881))/E1881,2),0)</f>
        <v>0</v>
      </c>
      <c r="AE1881" s="74">
        <f t="shared" si="1007"/>
        <v>0</v>
      </c>
      <c r="AF1881" s="123" cm="1">
        <f t="array" ref="AF1881">IFERROR(ROUND(_xlfn.IFS(offer_sale_type="поставка",AB1881,offer_sale_type="транзит",S1881)*AC1881,2),0)</f>
        <v>0</v>
      </c>
      <c r="AG1881" s="130">
        <f t="shared" si="990"/>
        <v>0</v>
      </c>
      <c r="AH1881" s="74">
        <f t="shared" si="991"/>
        <v>0</v>
      </c>
      <c r="AI1881" s="123">
        <f t="shared" si="992"/>
        <v>0</v>
      </c>
      <c r="AJ1881" s="118">
        <f t="shared" si="1008"/>
        <v>0</v>
      </c>
      <c r="AK1881" s="74">
        <f t="shared" si="1009"/>
        <v>0</v>
      </c>
      <c r="AL1881" s="174">
        <f t="shared" si="1010"/>
        <v>0</v>
      </c>
      <c r="AM1881" s="175">
        <f t="shared" si="993"/>
        <v>0</v>
      </c>
      <c r="AN1881" s="130">
        <f t="shared" si="1011"/>
        <v>0</v>
      </c>
      <c r="AO1881" s="74">
        <f t="shared" si="994"/>
        <v>0</v>
      </c>
      <c r="AP1881" s="123">
        <f t="shared" si="1012"/>
        <v>0</v>
      </c>
      <c r="AQ1881" s="118">
        <f t="shared" si="995"/>
        <v>0</v>
      </c>
      <c r="AR1881" s="82" t="str">
        <f t="shared" si="1013"/>
        <v>https://www.alta.ru/tnved/code//</v>
      </c>
      <c r="AS1881" s="157"/>
      <c r="AT1881" s="162"/>
      <c r="AU1881" s="74">
        <f t="shared" si="996"/>
        <v>0</v>
      </c>
      <c r="AV1881" s="157"/>
      <c r="AW1881" s="75">
        <f>_xlfn.IFNA(VLOOKUP(L1881,list_vat[],3,FALSE),0)</f>
        <v>0</v>
      </c>
      <c r="AX1881" s="74">
        <f t="shared" si="1014"/>
        <v>0</v>
      </c>
      <c r="AY1881" s="74">
        <f t="shared" si="1015"/>
        <v>0</v>
      </c>
      <c r="AZ1881" s="130">
        <f t="shared" si="1016"/>
        <v>0</v>
      </c>
      <c r="BA1881" s="74">
        <f t="shared" si="997"/>
        <v>0</v>
      </c>
      <c r="BB1881" s="193">
        <f t="shared" si="1017"/>
        <v>0</v>
      </c>
      <c r="BC1881" s="102">
        <f t="shared" si="1018"/>
        <v>0</v>
      </c>
      <c r="BD1881" s="102">
        <f t="shared" si="1019"/>
        <v>0</v>
      </c>
      <c r="BE1881" s="413" t="s">
        <v>69</v>
      </c>
    </row>
    <row r="1882" spans="1:57" s="65" customFormat="1" ht="12" customHeight="1" x14ac:dyDescent="0.2">
      <c r="A1882" s="43">
        <v>1867</v>
      </c>
      <c r="B1882" s="166"/>
      <c r="C1882" s="166"/>
      <c r="D1882" s="166"/>
      <c r="E1882" s="162"/>
      <c r="F1882" s="166"/>
      <c r="G1882" s="162"/>
      <c r="H1882" s="162"/>
      <c r="I1882" s="189">
        <f t="shared" si="998"/>
        <v>0</v>
      </c>
      <c r="J1882" s="195"/>
      <c r="K1882" s="162"/>
      <c r="L1882" s="168"/>
      <c r="M1882" s="75">
        <f>_xlfn.XLOOKUP(L1882,list_vat[Страна],list_vat[Ставка НДС %],0,0)</f>
        <v>0</v>
      </c>
      <c r="N1882" s="162">
        <f t="shared" si="999"/>
        <v>0</v>
      </c>
      <c r="O1882" s="169"/>
      <c r="P1882" s="74">
        <f t="shared" si="1020"/>
        <v>0</v>
      </c>
      <c r="Q1882" s="162"/>
      <c r="R1882" s="162" t="str">
        <f t="shared" si="1000"/>
        <v>введи курс</v>
      </c>
      <c r="S1882" s="196">
        <f t="shared" si="1001"/>
        <v>0</v>
      </c>
      <c r="T1882" s="192">
        <f t="shared" si="1002"/>
        <v>0</v>
      </c>
      <c r="U1882" s="76">
        <f t="shared" si="1003"/>
        <v>0</v>
      </c>
      <c r="V1882" s="123">
        <f t="shared" si="1004"/>
        <v>0</v>
      </c>
      <c r="W1882" s="191"/>
      <c r="X1882" s="170"/>
      <c r="Y1882" s="74">
        <f t="shared" si="989"/>
        <v>0</v>
      </c>
      <c r="Z1882" s="188"/>
      <c r="AA1882" s="130">
        <f t="shared" si="1005"/>
        <v>0</v>
      </c>
      <c r="AB1882" s="74">
        <f t="shared" si="1006"/>
        <v>0</v>
      </c>
      <c r="AC1882" s="356"/>
      <c r="AD1882" s="130" cm="1">
        <f t="array" ref="AD1882">IFERROR(ROUND((_xlfn.IFS(offer_sale_type="поставка",AB1882,offer_sale_type="транзит",S1882)*(1+AC1882))/E1882,2),0)</f>
        <v>0</v>
      </c>
      <c r="AE1882" s="74">
        <f t="shared" si="1007"/>
        <v>0</v>
      </c>
      <c r="AF1882" s="123" cm="1">
        <f t="array" ref="AF1882">IFERROR(ROUND(_xlfn.IFS(offer_sale_type="поставка",AB1882,offer_sale_type="транзит",S1882)*AC1882,2),0)</f>
        <v>0</v>
      </c>
      <c r="AG1882" s="130">
        <f t="shared" si="990"/>
        <v>0</v>
      </c>
      <c r="AH1882" s="74">
        <f t="shared" si="991"/>
        <v>0</v>
      </c>
      <c r="AI1882" s="123">
        <f t="shared" si="992"/>
        <v>0</v>
      </c>
      <c r="AJ1882" s="118">
        <f t="shared" si="1008"/>
        <v>0</v>
      </c>
      <c r="AK1882" s="74">
        <f t="shared" si="1009"/>
        <v>0</v>
      </c>
      <c r="AL1882" s="174">
        <f t="shared" si="1010"/>
        <v>0</v>
      </c>
      <c r="AM1882" s="175">
        <f t="shared" si="993"/>
        <v>0</v>
      </c>
      <c r="AN1882" s="130">
        <f t="shared" si="1011"/>
        <v>0</v>
      </c>
      <c r="AO1882" s="74">
        <f t="shared" si="994"/>
        <v>0</v>
      </c>
      <c r="AP1882" s="123">
        <f t="shared" si="1012"/>
        <v>0</v>
      </c>
      <c r="AQ1882" s="118">
        <f t="shared" si="995"/>
        <v>0</v>
      </c>
      <c r="AR1882" s="82" t="str">
        <f t="shared" si="1013"/>
        <v>https://www.alta.ru/tnved/code//</v>
      </c>
      <c r="AS1882" s="157"/>
      <c r="AT1882" s="162"/>
      <c r="AU1882" s="74">
        <f t="shared" si="996"/>
        <v>0</v>
      </c>
      <c r="AV1882" s="157"/>
      <c r="AW1882" s="75">
        <f>_xlfn.IFNA(VLOOKUP(L1882,list_vat[],3,FALSE),0)</f>
        <v>0</v>
      </c>
      <c r="AX1882" s="74">
        <f t="shared" si="1014"/>
        <v>0</v>
      </c>
      <c r="AY1882" s="74">
        <f t="shared" si="1015"/>
        <v>0</v>
      </c>
      <c r="AZ1882" s="130">
        <f t="shared" si="1016"/>
        <v>0</v>
      </c>
      <c r="BA1882" s="74">
        <f t="shared" si="997"/>
        <v>0</v>
      </c>
      <c r="BB1882" s="193">
        <f t="shared" si="1017"/>
        <v>0</v>
      </c>
      <c r="BC1882" s="102">
        <f t="shared" si="1018"/>
        <v>0</v>
      </c>
      <c r="BD1882" s="102">
        <f t="shared" si="1019"/>
        <v>0</v>
      </c>
      <c r="BE1882" s="413" t="s">
        <v>69</v>
      </c>
    </row>
    <row r="1883" spans="1:57" s="65" customFormat="1" ht="12" customHeight="1" x14ac:dyDescent="0.2">
      <c r="A1883" s="43">
        <v>1868</v>
      </c>
      <c r="B1883" s="166"/>
      <c r="C1883" s="166"/>
      <c r="D1883" s="166"/>
      <c r="E1883" s="162"/>
      <c r="F1883" s="166"/>
      <c r="G1883" s="162"/>
      <c r="H1883" s="162"/>
      <c r="I1883" s="189">
        <f t="shared" si="998"/>
        <v>0</v>
      </c>
      <c r="J1883" s="195"/>
      <c r="K1883" s="162"/>
      <c r="L1883" s="168"/>
      <c r="M1883" s="75">
        <f>_xlfn.XLOOKUP(L1883,list_vat[Страна],list_vat[Ставка НДС %],0,0)</f>
        <v>0</v>
      </c>
      <c r="N1883" s="162">
        <f t="shared" si="999"/>
        <v>0</v>
      </c>
      <c r="O1883" s="169"/>
      <c r="P1883" s="74">
        <f t="shared" si="1020"/>
        <v>0</v>
      </c>
      <c r="Q1883" s="162"/>
      <c r="R1883" s="162" t="str">
        <f t="shared" si="1000"/>
        <v>введи курс</v>
      </c>
      <c r="S1883" s="196">
        <f t="shared" si="1001"/>
        <v>0</v>
      </c>
      <c r="T1883" s="192">
        <f t="shared" si="1002"/>
        <v>0</v>
      </c>
      <c r="U1883" s="76">
        <f t="shared" si="1003"/>
        <v>0</v>
      </c>
      <c r="V1883" s="123">
        <f t="shared" si="1004"/>
        <v>0</v>
      </c>
      <c r="W1883" s="191"/>
      <c r="X1883" s="170"/>
      <c r="Y1883" s="74">
        <f t="shared" si="989"/>
        <v>0</v>
      </c>
      <c r="Z1883" s="188"/>
      <c r="AA1883" s="130">
        <f t="shared" si="1005"/>
        <v>0</v>
      </c>
      <c r="AB1883" s="74">
        <f t="shared" si="1006"/>
        <v>0</v>
      </c>
      <c r="AC1883" s="356"/>
      <c r="AD1883" s="130" cm="1">
        <f t="array" ref="AD1883">IFERROR(ROUND((_xlfn.IFS(offer_sale_type="поставка",AB1883,offer_sale_type="транзит",S1883)*(1+AC1883))/E1883,2),0)</f>
        <v>0</v>
      </c>
      <c r="AE1883" s="74">
        <f t="shared" si="1007"/>
        <v>0</v>
      </c>
      <c r="AF1883" s="123" cm="1">
        <f t="array" ref="AF1883">IFERROR(ROUND(_xlfn.IFS(offer_sale_type="поставка",AB1883,offer_sale_type="транзит",S1883)*AC1883,2),0)</f>
        <v>0</v>
      </c>
      <c r="AG1883" s="130">
        <f t="shared" si="990"/>
        <v>0</v>
      </c>
      <c r="AH1883" s="74">
        <f t="shared" si="991"/>
        <v>0</v>
      </c>
      <c r="AI1883" s="123">
        <f t="shared" si="992"/>
        <v>0</v>
      </c>
      <c r="AJ1883" s="118">
        <f t="shared" si="1008"/>
        <v>0</v>
      </c>
      <c r="AK1883" s="74">
        <f t="shared" si="1009"/>
        <v>0</v>
      </c>
      <c r="AL1883" s="174">
        <f t="shared" si="1010"/>
        <v>0</v>
      </c>
      <c r="AM1883" s="175">
        <f t="shared" si="993"/>
        <v>0</v>
      </c>
      <c r="AN1883" s="130">
        <f t="shared" si="1011"/>
        <v>0</v>
      </c>
      <c r="AO1883" s="74">
        <f t="shared" si="994"/>
        <v>0</v>
      </c>
      <c r="AP1883" s="123">
        <f t="shared" si="1012"/>
        <v>0</v>
      </c>
      <c r="AQ1883" s="118">
        <f t="shared" si="995"/>
        <v>0</v>
      </c>
      <c r="AR1883" s="82" t="str">
        <f t="shared" si="1013"/>
        <v>https://www.alta.ru/tnved/code//</v>
      </c>
      <c r="AS1883" s="157"/>
      <c r="AT1883" s="162"/>
      <c r="AU1883" s="74">
        <f t="shared" si="996"/>
        <v>0</v>
      </c>
      <c r="AV1883" s="157"/>
      <c r="AW1883" s="75">
        <f>_xlfn.IFNA(VLOOKUP(L1883,list_vat[],3,FALSE),0)</f>
        <v>0</v>
      </c>
      <c r="AX1883" s="74">
        <f t="shared" si="1014"/>
        <v>0</v>
      </c>
      <c r="AY1883" s="74">
        <f t="shared" si="1015"/>
        <v>0</v>
      </c>
      <c r="AZ1883" s="130">
        <f t="shared" si="1016"/>
        <v>0</v>
      </c>
      <c r="BA1883" s="74">
        <f t="shared" si="997"/>
        <v>0</v>
      </c>
      <c r="BB1883" s="193">
        <f t="shared" si="1017"/>
        <v>0</v>
      </c>
      <c r="BC1883" s="102">
        <f t="shared" si="1018"/>
        <v>0</v>
      </c>
      <c r="BD1883" s="102">
        <f t="shared" si="1019"/>
        <v>0</v>
      </c>
      <c r="BE1883" s="413" t="s">
        <v>69</v>
      </c>
    </row>
    <row r="1884" spans="1:57" s="65" customFormat="1" ht="12" customHeight="1" x14ac:dyDescent="0.2">
      <c r="A1884" s="43">
        <v>1869</v>
      </c>
      <c r="B1884" s="166"/>
      <c r="C1884" s="166"/>
      <c r="D1884" s="166"/>
      <c r="E1884" s="162"/>
      <c r="F1884" s="166"/>
      <c r="G1884" s="162"/>
      <c r="H1884" s="162"/>
      <c r="I1884" s="189">
        <f t="shared" si="998"/>
        <v>0</v>
      </c>
      <c r="J1884" s="195"/>
      <c r="K1884" s="162"/>
      <c r="L1884" s="168"/>
      <c r="M1884" s="75">
        <f>_xlfn.XLOOKUP(L1884,list_vat[Страна],list_vat[Ставка НДС %],0,0)</f>
        <v>0</v>
      </c>
      <c r="N1884" s="162">
        <f t="shared" si="999"/>
        <v>0</v>
      </c>
      <c r="O1884" s="169"/>
      <c r="P1884" s="74">
        <f t="shared" si="1020"/>
        <v>0</v>
      </c>
      <c r="Q1884" s="162"/>
      <c r="R1884" s="162" t="str">
        <f t="shared" si="1000"/>
        <v>введи курс</v>
      </c>
      <c r="S1884" s="196">
        <f t="shared" si="1001"/>
        <v>0</v>
      </c>
      <c r="T1884" s="192">
        <f t="shared" si="1002"/>
        <v>0</v>
      </c>
      <c r="U1884" s="76">
        <f t="shared" si="1003"/>
        <v>0</v>
      </c>
      <c r="V1884" s="123">
        <f t="shared" si="1004"/>
        <v>0</v>
      </c>
      <c r="W1884" s="191"/>
      <c r="X1884" s="170"/>
      <c r="Y1884" s="74">
        <f t="shared" si="989"/>
        <v>0</v>
      </c>
      <c r="Z1884" s="188"/>
      <c r="AA1884" s="130">
        <f t="shared" si="1005"/>
        <v>0</v>
      </c>
      <c r="AB1884" s="74">
        <f t="shared" si="1006"/>
        <v>0</v>
      </c>
      <c r="AC1884" s="356"/>
      <c r="AD1884" s="130" cm="1">
        <f t="array" ref="AD1884">IFERROR(ROUND((_xlfn.IFS(offer_sale_type="поставка",AB1884,offer_sale_type="транзит",S1884)*(1+AC1884))/E1884,2),0)</f>
        <v>0</v>
      </c>
      <c r="AE1884" s="74">
        <f t="shared" si="1007"/>
        <v>0</v>
      </c>
      <c r="AF1884" s="123" cm="1">
        <f t="array" ref="AF1884">IFERROR(ROUND(_xlfn.IFS(offer_sale_type="поставка",AB1884,offer_sale_type="транзит",S1884)*AC1884,2),0)</f>
        <v>0</v>
      </c>
      <c r="AG1884" s="130">
        <f t="shared" si="990"/>
        <v>0</v>
      </c>
      <c r="AH1884" s="74">
        <f t="shared" si="991"/>
        <v>0</v>
      </c>
      <c r="AI1884" s="123">
        <f t="shared" si="992"/>
        <v>0</v>
      </c>
      <c r="AJ1884" s="118">
        <f t="shared" si="1008"/>
        <v>0</v>
      </c>
      <c r="AK1884" s="74">
        <f t="shared" si="1009"/>
        <v>0</v>
      </c>
      <c r="AL1884" s="174">
        <f t="shared" si="1010"/>
        <v>0</v>
      </c>
      <c r="AM1884" s="175">
        <f t="shared" si="993"/>
        <v>0</v>
      </c>
      <c r="AN1884" s="130">
        <f t="shared" si="1011"/>
        <v>0</v>
      </c>
      <c r="AO1884" s="74">
        <f t="shared" si="994"/>
        <v>0</v>
      </c>
      <c r="AP1884" s="123">
        <f t="shared" si="1012"/>
        <v>0</v>
      </c>
      <c r="AQ1884" s="118">
        <f t="shared" si="995"/>
        <v>0</v>
      </c>
      <c r="AR1884" s="82" t="str">
        <f t="shared" si="1013"/>
        <v>https://www.alta.ru/tnved/code//</v>
      </c>
      <c r="AS1884" s="157"/>
      <c r="AT1884" s="162"/>
      <c r="AU1884" s="74">
        <f t="shared" si="996"/>
        <v>0</v>
      </c>
      <c r="AV1884" s="157"/>
      <c r="AW1884" s="75">
        <f>_xlfn.IFNA(VLOOKUP(L1884,list_vat[],3,FALSE),0)</f>
        <v>0</v>
      </c>
      <c r="AX1884" s="74">
        <f t="shared" si="1014"/>
        <v>0</v>
      </c>
      <c r="AY1884" s="74">
        <f t="shared" si="1015"/>
        <v>0</v>
      </c>
      <c r="AZ1884" s="130">
        <f t="shared" si="1016"/>
        <v>0</v>
      </c>
      <c r="BA1884" s="74">
        <f t="shared" si="997"/>
        <v>0</v>
      </c>
      <c r="BB1884" s="193">
        <f t="shared" si="1017"/>
        <v>0</v>
      </c>
      <c r="BC1884" s="102">
        <f t="shared" si="1018"/>
        <v>0</v>
      </c>
      <c r="BD1884" s="102">
        <f t="shared" si="1019"/>
        <v>0</v>
      </c>
      <c r="BE1884" s="413" t="s">
        <v>69</v>
      </c>
    </row>
    <row r="1885" spans="1:57" s="65" customFormat="1" ht="12" customHeight="1" x14ac:dyDescent="0.2">
      <c r="A1885" s="43">
        <v>1870</v>
      </c>
      <c r="B1885" s="166"/>
      <c r="C1885" s="166"/>
      <c r="D1885" s="166"/>
      <c r="E1885" s="162"/>
      <c r="F1885" s="166"/>
      <c r="G1885" s="162"/>
      <c r="H1885" s="162"/>
      <c r="I1885" s="189">
        <f t="shared" si="998"/>
        <v>0</v>
      </c>
      <c r="J1885" s="195"/>
      <c r="K1885" s="162"/>
      <c r="L1885" s="168"/>
      <c r="M1885" s="75">
        <f>_xlfn.XLOOKUP(L1885,list_vat[Страна],list_vat[Ставка НДС %],0,0)</f>
        <v>0</v>
      </c>
      <c r="N1885" s="162">
        <f t="shared" si="999"/>
        <v>0</v>
      </c>
      <c r="O1885" s="169"/>
      <c r="P1885" s="74">
        <f t="shared" si="1020"/>
        <v>0</v>
      </c>
      <c r="Q1885" s="162"/>
      <c r="R1885" s="162" t="str">
        <f t="shared" si="1000"/>
        <v>введи курс</v>
      </c>
      <c r="S1885" s="196">
        <f t="shared" si="1001"/>
        <v>0</v>
      </c>
      <c r="T1885" s="192">
        <f t="shared" si="1002"/>
        <v>0</v>
      </c>
      <c r="U1885" s="76">
        <f t="shared" si="1003"/>
        <v>0</v>
      </c>
      <c r="V1885" s="123">
        <f t="shared" si="1004"/>
        <v>0</v>
      </c>
      <c r="W1885" s="191"/>
      <c r="X1885" s="170"/>
      <c r="Y1885" s="74">
        <f t="shared" si="989"/>
        <v>0</v>
      </c>
      <c r="Z1885" s="188"/>
      <c r="AA1885" s="130">
        <f t="shared" si="1005"/>
        <v>0</v>
      </c>
      <c r="AB1885" s="74">
        <f t="shared" si="1006"/>
        <v>0</v>
      </c>
      <c r="AC1885" s="356"/>
      <c r="AD1885" s="130" cm="1">
        <f t="array" ref="AD1885">IFERROR(ROUND((_xlfn.IFS(offer_sale_type="поставка",AB1885,offer_sale_type="транзит",S1885)*(1+AC1885))/E1885,2),0)</f>
        <v>0</v>
      </c>
      <c r="AE1885" s="74">
        <f t="shared" si="1007"/>
        <v>0</v>
      </c>
      <c r="AF1885" s="123" cm="1">
        <f t="array" ref="AF1885">IFERROR(ROUND(_xlfn.IFS(offer_sale_type="поставка",AB1885,offer_sale_type="транзит",S1885)*AC1885,2),0)</f>
        <v>0</v>
      </c>
      <c r="AG1885" s="130">
        <f t="shared" si="990"/>
        <v>0</v>
      </c>
      <c r="AH1885" s="74">
        <f t="shared" si="991"/>
        <v>0</v>
      </c>
      <c r="AI1885" s="123">
        <f t="shared" si="992"/>
        <v>0</v>
      </c>
      <c r="AJ1885" s="118">
        <f t="shared" si="1008"/>
        <v>0</v>
      </c>
      <c r="AK1885" s="74">
        <f t="shared" si="1009"/>
        <v>0</v>
      </c>
      <c r="AL1885" s="174">
        <f t="shared" si="1010"/>
        <v>0</v>
      </c>
      <c r="AM1885" s="175">
        <f t="shared" si="993"/>
        <v>0</v>
      </c>
      <c r="AN1885" s="130">
        <f t="shared" si="1011"/>
        <v>0</v>
      </c>
      <c r="AO1885" s="74">
        <f t="shared" si="994"/>
        <v>0</v>
      </c>
      <c r="AP1885" s="123">
        <f t="shared" si="1012"/>
        <v>0</v>
      </c>
      <c r="AQ1885" s="118">
        <f t="shared" si="995"/>
        <v>0</v>
      </c>
      <c r="AR1885" s="82" t="str">
        <f t="shared" si="1013"/>
        <v>https://www.alta.ru/tnved/code//</v>
      </c>
      <c r="AS1885" s="157"/>
      <c r="AT1885" s="162"/>
      <c r="AU1885" s="74">
        <f t="shared" si="996"/>
        <v>0</v>
      </c>
      <c r="AV1885" s="157"/>
      <c r="AW1885" s="75">
        <f>_xlfn.IFNA(VLOOKUP(L1885,list_vat[],3,FALSE),0)</f>
        <v>0</v>
      </c>
      <c r="AX1885" s="74">
        <f t="shared" si="1014"/>
        <v>0</v>
      </c>
      <c r="AY1885" s="74">
        <f t="shared" si="1015"/>
        <v>0</v>
      </c>
      <c r="AZ1885" s="130">
        <f t="shared" si="1016"/>
        <v>0</v>
      </c>
      <c r="BA1885" s="74">
        <f t="shared" si="997"/>
        <v>0</v>
      </c>
      <c r="BB1885" s="193">
        <f t="shared" si="1017"/>
        <v>0</v>
      </c>
      <c r="BC1885" s="102">
        <f t="shared" si="1018"/>
        <v>0</v>
      </c>
      <c r="BD1885" s="102">
        <f t="shared" si="1019"/>
        <v>0</v>
      </c>
      <c r="BE1885" s="413" t="s">
        <v>69</v>
      </c>
    </row>
    <row r="1886" spans="1:57" s="65" customFormat="1" ht="12" customHeight="1" x14ac:dyDescent="0.2">
      <c r="A1886" s="43">
        <v>1871</v>
      </c>
      <c r="B1886" s="166"/>
      <c r="C1886" s="166"/>
      <c r="D1886" s="166"/>
      <c r="E1886" s="162"/>
      <c r="F1886" s="166"/>
      <c r="G1886" s="162"/>
      <c r="H1886" s="162"/>
      <c r="I1886" s="189">
        <f t="shared" si="998"/>
        <v>0</v>
      </c>
      <c r="J1886" s="195"/>
      <c r="K1886" s="162"/>
      <c r="L1886" s="168"/>
      <c r="M1886" s="75">
        <f>_xlfn.XLOOKUP(L1886,list_vat[Страна],list_vat[Ставка НДС %],0,0)</f>
        <v>0</v>
      </c>
      <c r="N1886" s="162">
        <f t="shared" si="999"/>
        <v>0</v>
      </c>
      <c r="O1886" s="169"/>
      <c r="P1886" s="74">
        <f t="shared" si="1020"/>
        <v>0</v>
      </c>
      <c r="Q1886" s="162"/>
      <c r="R1886" s="162" t="str">
        <f t="shared" si="1000"/>
        <v>введи курс</v>
      </c>
      <c r="S1886" s="196">
        <f t="shared" si="1001"/>
        <v>0</v>
      </c>
      <c r="T1886" s="192">
        <f t="shared" si="1002"/>
        <v>0</v>
      </c>
      <c r="U1886" s="76">
        <f t="shared" si="1003"/>
        <v>0</v>
      </c>
      <c r="V1886" s="123">
        <f t="shared" si="1004"/>
        <v>0</v>
      </c>
      <c r="W1886" s="191"/>
      <c r="X1886" s="170"/>
      <c r="Y1886" s="74">
        <f t="shared" si="989"/>
        <v>0</v>
      </c>
      <c r="Z1886" s="188"/>
      <c r="AA1886" s="130">
        <f t="shared" si="1005"/>
        <v>0</v>
      </c>
      <c r="AB1886" s="74">
        <f t="shared" si="1006"/>
        <v>0</v>
      </c>
      <c r="AC1886" s="356"/>
      <c r="AD1886" s="130" cm="1">
        <f t="array" ref="AD1886">IFERROR(ROUND((_xlfn.IFS(offer_sale_type="поставка",AB1886,offer_sale_type="транзит",S1886)*(1+AC1886))/E1886,2),0)</f>
        <v>0</v>
      </c>
      <c r="AE1886" s="74">
        <f t="shared" si="1007"/>
        <v>0</v>
      </c>
      <c r="AF1886" s="123" cm="1">
        <f t="array" ref="AF1886">IFERROR(ROUND(_xlfn.IFS(offer_sale_type="поставка",AB1886,offer_sale_type="транзит",S1886)*AC1886,2),0)</f>
        <v>0</v>
      </c>
      <c r="AG1886" s="130">
        <f t="shared" si="990"/>
        <v>0</v>
      </c>
      <c r="AH1886" s="74">
        <f t="shared" si="991"/>
        <v>0</v>
      </c>
      <c r="AI1886" s="123">
        <f t="shared" si="992"/>
        <v>0</v>
      </c>
      <c r="AJ1886" s="118">
        <f t="shared" si="1008"/>
        <v>0</v>
      </c>
      <c r="AK1886" s="74">
        <f t="shared" si="1009"/>
        <v>0</v>
      </c>
      <c r="AL1886" s="174">
        <f t="shared" si="1010"/>
        <v>0</v>
      </c>
      <c r="AM1886" s="175">
        <f t="shared" si="993"/>
        <v>0</v>
      </c>
      <c r="AN1886" s="130">
        <f t="shared" si="1011"/>
        <v>0</v>
      </c>
      <c r="AO1886" s="74">
        <f t="shared" si="994"/>
        <v>0</v>
      </c>
      <c r="AP1886" s="123">
        <f t="shared" si="1012"/>
        <v>0</v>
      </c>
      <c r="AQ1886" s="118">
        <f t="shared" si="995"/>
        <v>0</v>
      </c>
      <c r="AR1886" s="82" t="str">
        <f t="shared" si="1013"/>
        <v>https://www.alta.ru/tnved/code//</v>
      </c>
      <c r="AS1886" s="157"/>
      <c r="AT1886" s="162"/>
      <c r="AU1886" s="74">
        <f t="shared" si="996"/>
        <v>0</v>
      </c>
      <c r="AV1886" s="157"/>
      <c r="AW1886" s="75">
        <f>_xlfn.IFNA(VLOOKUP(L1886,list_vat[],3,FALSE),0)</f>
        <v>0</v>
      </c>
      <c r="AX1886" s="74">
        <f t="shared" si="1014"/>
        <v>0</v>
      </c>
      <c r="AY1886" s="74">
        <f t="shared" si="1015"/>
        <v>0</v>
      </c>
      <c r="AZ1886" s="130">
        <f t="shared" si="1016"/>
        <v>0</v>
      </c>
      <c r="BA1886" s="74">
        <f t="shared" si="997"/>
        <v>0</v>
      </c>
      <c r="BB1886" s="193">
        <f t="shared" si="1017"/>
        <v>0</v>
      </c>
      <c r="BC1886" s="102">
        <f t="shared" si="1018"/>
        <v>0</v>
      </c>
      <c r="BD1886" s="102">
        <f t="shared" si="1019"/>
        <v>0</v>
      </c>
      <c r="BE1886" s="413" t="s">
        <v>69</v>
      </c>
    </row>
    <row r="1887" spans="1:57" s="65" customFormat="1" ht="12" customHeight="1" x14ac:dyDescent="0.2">
      <c r="A1887" s="43">
        <v>1872</v>
      </c>
      <c r="B1887" s="166"/>
      <c r="C1887" s="166"/>
      <c r="D1887" s="166"/>
      <c r="E1887" s="162"/>
      <c r="F1887" s="166"/>
      <c r="G1887" s="162"/>
      <c r="H1887" s="162"/>
      <c r="I1887" s="189">
        <f t="shared" si="998"/>
        <v>0</v>
      </c>
      <c r="J1887" s="195"/>
      <c r="K1887" s="162"/>
      <c r="L1887" s="168"/>
      <c r="M1887" s="75">
        <f>_xlfn.XLOOKUP(L1887,list_vat[Страна],list_vat[Ставка НДС %],0,0)</f>
        <v>0</v>
      </c>
      <c r="N1887" s="162">
        <f t="shared" si="999"/>
        <v>0</v>
      </c>
      <c r="O1887" s="169"/>
      <c r="P1887" s="74">
        <f t="shared" si="1020"/>
        <v>0</v>
      </c>
      <c r="Q1887" s="162"/>
      <c r="R1887" s="162" t="str">
        <f t="shared" si="1000"/>
        <v>введи курс</v>
      </c>
      <c r="S1887" s="196">
        <f t="shared" si="1001"/>
        <v>0</v>
      </c>
      <c r="T1887" s="192">
        <f t="shared" si="1002"/>
        <v>0</v>
      </c>
      <c r="U1887" s="76">
        <f t="shared" si="1003"/>
        <v>0</v>
      </c>
      <c r="V1887" s="123">
        <f t="shared" si="1004"/>
        <v>0</v>
      </c>
      <c r="W1887" s="191"/>
      <c r="X1887" s="170"/>
      <c r="Y1887" s="74">
        <f t="shared" si="989"/>
        <v>0</v>
      </c>
      <c r="Z1887" s="188"/>
      <c r="AA1887" s="130">
        <f t="shared" si="1005"/>
        <v>0</v>
      </c>
      <c r="AB1887" s="74">
        <f t="shared" si="1006"/>
        <v>0</v>
      </c>
      <c r="AC1887" s="356"/>
      <c r="AD1887" s="130" cm="1">
        <f t="array" ref="AD1887">IFERROR(ROUND((_xlfn.IFS(offer_sale_type="поставка",AB1887,offer_sale_type="транзит",S1887)*(1+AC1887))/E1887,2),0)</f>
        <v>0</v>
      </c>
      <c r="AE1887" s="74">
        <f t="shared" si="1007"/>
        <v>0</v>
      </c>
      <c r="AF1887" s="123" cm="1">
        <f t="array" ref="AF1887">IFERROR(ROUND(_xlfn.IFS(offer_sale_type="поставка",AB1887,offer_sale_type="транзит",S1887)*AC1887,2),0)</f>
        <v>0</v>
      </c>
      <c r="AG1887" s="130">
        <f t="shared" si="990"/>
        <v>0</v>
      </c>
      <c r="AH1887" s="74">
        <f t="shared" si="991"/>
        <v>0</v>
      </c>
      <c r="AI1887" s="123">
        <f t="shared" si="992"/>
        <v>0</v>
      </c>
      <c r="AJ1887" s="118">
        <f t="shared" si="1008"/>
        <v>0</v>
      </c>
      <c r="AK1887" s="74">
        <f t="shared" si="1009"/>
        <v>0</v>
      </c>
      <c r="AL1887" s="174">
        <f t="shared" si="1010"/>
        <v>0</v>
      </c>
      <c r="AM1887" s="175">
        <f t="shared" si="993"/>
        <v>0</v>
      </c>
      <c r="AN1887" s="130">
        <f t="shared" si="1011"/>
        <v>0</v>
      </c>
      <c r="AO1887" s="74">
        <f t="shared" si="994"/>
        <v>0</v>
      </c>
      <c r="AP1887" s="123">
        <f t="shared" si="1012"/>
        <v>0</v>
      </c>
      <c r="AQ1887" s="118">
        <f t="shared" si="995"/>
        <v>0</v>
      </c>
      <c r="AR1887" s="82" t="str">
        <f t="shared" si="1013"/>
        <v>https://www.alta.ru/tnved/code//</v>
      </c>
      <c r="AS1887" s="157"/>
      <c r="AT1887" s="162"/>
      <c r="AU1887" s="74">
        <f t="shared" si="996"/>
        <v>0</v>
      </c>
      <c r="AV1887" s="157"/>
      <c r="AW1887" s="75">
        <f>_xlfn.IFNA(VLOOKUP(L1887,list_vat[],3,FALSE),0)</f>
        <v>0</v>
      </c>
      <c r="AX1887" s="74">
        <f t="shared" si="1014"/>
        <v>0</v>
      </c>
      <c r="AY1887" s="74">
        <f t="shared" si="1015"/>
        <v>0</v>
      </c>
      <c r="AZ1887" s="130">
        <f t="shared" si="1016"/>
        <v>0</v>
      </c>
      <c r="BA1887" s="74">
        <f t="shared" si="997"/>
        <v>0</v>
      </c>
      <c r="BB1887" s="193">
        <f t="shared" si="1017"/>
        <v>0</v>
      </c>
      <c r="BC1887" s="102">
        <f t="shared" si="1018"/>
        <v>0</v>
      </c>
      <c r="BD1887" s="102">
        <f t="shared" si="1019"/>
        <v>0</v>
      </c>
      <c r="BE1887" s="413" t="s">
        <v>69</v>
      </c>
    </row>
    <row r="1888" spans="1:57" s="65" customFormat="1" ht="12" customHeight="1" x14ac:dyDescent="0.2">
      <c r="A1888" s="43">
        <v>1873</v>
      </c>
      <c r="B1888" s="166"/>
      <c r="C1888" s="166"/>
      <c r="D1888" s="166"/>
      <c r="E1888" s="162"/>
      <c r="F1888" s="166"/>
      <c r="G1888" s="162"/>
      <c r="H1888" s="162"/>
      <c r="I1888" s="189">
        <f t="shared" si="998"/>
        <v>0</v>
      </c>
      <c r="J1888" s="195"/>
      <c r="K1888" s="162"/>
      <c r="L1888" s="168"/>
      <c r="M1888" s="75">
        <f>_xlfn.XLOOKUP(L1888,list_vat[Страна],list_vat[Ставка НДС %],0,0)</f>
        <v>0</v>
      </c>
      <c r="N1888" s="162">
        <f t="shared" si="999"/>
        <v>0</v>
      </c>
      <c r="O1888" s="169"/>
      <c r="P1888" s="74">
        <f t="shared" si="1020"/>
        <v>0</v>
      </c>
      <c r="Q1888" s="162"/>
      <c r="R1888" s="162" t="str">
        <f t="shared" si="1000"/>
        <v>введи курс</v>
      </c>
      <c r="S1888" s="196">
        <f t="shared" si="1001"/>
        <v>0</v>
      </c>
      <c r="T1888" s="192">
        <f t="shared" si="1002"/>
        <v>0</v>
      </c>
      <c r="U1888" s="76">
        <f t="shared" si="1003"/>
        <v>0</v>
      </c>
      <c r="V1888" s="123">
        <f t="shared" si="1004"/>
        <v>0</v>
      </c>
      <c r="W1888" s="191"/>
      <c r="X1888" s="170"/>
      <c r="Y1888" s="74">
        <f t="shared" si="989"/>
        <v>0</v>
      </c>
      <c r="Z1888" s="188"/>
      <c r="AA1888" s="130">
        <f t="shared" si="1005"/>
        <v>0</v>
      </c>
      <c r="AB1888" s="74">
        <f t="shared" si="1006"/>
        <v>0</v>
      </c>
      <c r="AC1888" s="356"/>
      <c r="AD1888" s="130" cm="1">
        <f t="array" ref="AD1888">IFERROR(ROUND((_xlfn.IFS(offer_sale_type="поставка",AB1888,offer_sale_type="транзит",S1888)*(1+AC1888))/E1888,2),0)</f>
        <v>0</v>
      </c>
      <c r="AE1888" s="74">
        <f t="shared" si="1007"/>
        <v>0</v>
      </c>
      <c r="AF1888" s="123" cm="1">
        <f t="array" ref="AF1888">IFERROR(ROUND(_xlfn.IFS(offer_sale_type="поставка",AB1888,offer_sale_type="транзит",S1888)*AC1888,2),0)</f>
        <v>0</v>
      </c>
      <c r="AG1888" s="130">
        <f t="shared" si="990"/>
        <v>0</v>
      </c>
      <c r="AH1888" s="74">
        <f t="shared" si="991"/>
        <v>0</v>
      </c>
      <c r="AI1888" s="123">
        <f t="shared" si="992"/>
        <v>0</v>
      </c>
      <c r="AJ1888" s="118">
        <f t="shared" si="1008"/>
        <v>0</v>
      </c>
      <c r="AK1888" s="74">
        <f t="shared" si="1009"/>
        <v>0</v>
      </c>
      <c r="AL1888" s="174">
        <f t="shared" si="1010"/>
        <v>0</v>
      </c>
      <c r="AM1888" s="175">
        <f t="shared" si="993"/>
        <v>0</v>
      </c>
      <c r="AN1888" s="130">
        <f t="shared" si="1011"/>
        <v>0</v>
      </c>
      <c r="AO1888" s="74">
        <f t="shared" si="994"/>
        <v>0</v>
      </c>
      <c r="AP1888" s="123">
        <f t="shared" si="1012"/>
        <v>0</v>
      </c>
      <c r="AQ1888" s="118">
        <f t="shared" si="995"/>
        <v>0</v>
      </c>
      <c r="AR1888" s="82" t="str">
        <f t="shared" si="1013"/>
        <v>https://www.alta.ru/tnved/code//</v>
      </c>
      <c r="AS1888" s="157"/>
      <c r="AT1888" s="162"/>
      <c r="AU1888" s="74">
        <f t="shared" si="996"/>
        <v>0</v>
      </c>
      <c r="AV1888" s="157"/>
      <c r="AW1888" s="75">
        <f>_xlfn.IFNA(VLOOKUP(L1888,list_vat[],3,FALSE),0)</f>
        <v>0</v>
      </c>
      <c r="AX1888" s="74">
        <f t="shared" si="1014"/>
        <v>0</v>
      </c>
      <c r="AY1888" s="74">
        <f t="shared" si="1015"/>
        <v>0</v>
      </c>
      <c r="AZ1888" s="130">
        <f t="shared" si="1016"/>
        <v>0</v>
      </c>
      <c r="BA1888" s="74">
        <f t="shared" si="997"/>
        <v>0</v>
      </c>
      <c r="BB1888" s="193">
        <f t="shared" si="1017"/>
        <v>0</v>
      </c>
      <c r="BC1888" s="102">
        <f t="shared" si="1018"/>
        <v>0</v>
      </c>
      <c r="BD1888" s="102">
        <f t="shared" si="1019"/>
        <v>0</v>
      </c>
      <c r="BE1888" s="413" t="s">
        <v>69</v>
      </c>
    </row>
    <row r="1889" spans="1:57" s="65" customFormat="1" ht="12" customHeight="1" x14ac:dyDescent="0.2">
      <c r="A1889" s="43">
        <v>1874</v>
      </c>
      <c r="B1889" s="166"/>
      <c r="C1889" s="166"/>
      <c r="D1889" s="166"/>
      <c r="E1889" s="162"/>
      <c r="F1889" s="166"/>
      <c r="G1889" s="162"/>
      <c r="H1889" s="162"/>
      <c r="I1889" s="189">
        <f t="shared" si="998"/>
        <v>0</v>
      </c>
      <c r="J1889" s="195"/>
      <c r="K1889" s="162"/>
      <c r="L1889" s="168"/>
      <c r="M1889" s="75">
        <f>_xlfn.XLOOKUP(L1889,list_vat[Страна],list_vat[Ставка НДС %],0,0)</f>
        <v>0</v>
      </c>
      <c r="N1889" s="162">
        <f t="shared" si="999"/>
        <v>0</v>
      </c>
      <c r="O1889" s="169"/>
      <c r="P1889" s="74">
        <f t="shared" si="1020"/>
        <v>0</v>
      </c>
      <c r="Q1889" s="162"/>
      <c r="R1889" s="162" t="str">
        <f t="shared" si="1000"/>
        <v>введи курс</v>
      </c>
      <c r="S1889" s="196">
        <f t="shared" si="1001"/>
        <v>0</v>
      </c>
      <c r="T1889" s="192">
        <f t="shared" si="1002"/>
        <v>0</v>
      </c>
      <c r="U1889" s="76">
        <f t="shared" si="1003"/>
        <v>0</v>
      </c>
      <c r="V1889" s="123">
        <f t="shared" si="1004"/>
        <v>0</v>
      </c>
      <c r="W1889" s="191"/>
      <c r="X1889" s="170"/>
      <c r="Y1889" s="74">
        <f t="shared" si="989"/>
        <v>0</v>
      </c>
      <c r="Z1889" s="188"/>
      <c r="AA1889" s="130">
        <f t="shared" si="1005"/>
        <v>0</v>
      </c>
      <c r="AB1889" s="74">
        <f t="shared" si="1006"/>
        <v>0</v>
      </c>
      <c r="AC1889" s="356"/>
      <c r="AD1889" s="130" cm="1">
        <f t="array" ref="AD1889">IFERROR(ROUND((_xlfn.IFS(offer_sale_type="поставка",AB1889,offer_sale_type="транзит",S1889)*(1+AC1889))/E1889,2),0)</f>
        <v>0</v>
      </c>
      <c r="AE1889" s="74">
        <f t="shared" si="1007"/>
        <v>0</v>
      </c>
      <c r="AF1889" s="123" cm="1">
        <f t="array" ref="AF1889">IFERROR(ROUND(_xlfn.IFS(offer_sale_type="поставка",AB1889,offer_sale_type="транзит",S1889)*AC1889,2),0)</f>
        <v>0</v>
      </c>
      <c r="AG1889" s="130">
        <f t="shared" si="990"/>
        <v>0</v>
      </c>
      <c r="AH1889" s="74">
        <f t="shared" si="991"/>
        <v>0</v>
      </c>
      <c r="AI1889" s="123">
        <f t="shared" si="992"/>
        <v>0</v>
      </c>
      <c r="AJ1889" s="118">
        <f t="shared" si="1008"/>
        <v>0</v>
      </c>
      <c r="AK1889" s="74">
        <f t="shared" si="1009"/>
        <v>0</v>
      </c>
      <c r="AL1889" s="174">
        <f t="shared" si="1010"/>
        <v>0</v>
      </c>
      <c r="AM1889" s="175">
        <f t="shared" si="993"/>
        <v>0</v>
      </c>
      <c r="AN1889" s="130">
        <f t="shared" si="1011"/>
        <v>0</v>
      </c>
      <c r="AO1889" s="74">
        <f t="shared" si="994"/>
        <v>0</v>
      </c>
      <c r="AP1889" s="123">
        <f t="shared" si="1012"/>
        <v>0</v>
      </c>
      <c r="AQ1889" s="118">
        <f t="shared" si="995"/>
        <v>0</v>
      </c>
      <c r="AR1889" s="82" t="str">
        <f t="shared" si="1013"/>
        <v>https://www.alta.ru/tnved/code//</v>
      </c>
      <c r="AS1889" s="157"/>
      <c r="AT1889" s="162"/>
      <c r="AU1889" s="74">
        <f t="shared" si="996"/>
        <v>0</v>
      </c>
      <c r="AV1889" s="157"/>
      <c r="AW1889" s="75">
        <f>_xlfn.IFNA(VLOOKUP(L1889,list_vat[],3,FALSE),0)</f>
        <v>0</v>
      </c>
      <c r="AX1889" s="74">
        <f t="shared" si="1014"/>
        <v>0</v>
      </c>
      <c r="AY1889" s="74">
        <f t="shared" si="1015"/>
        <v>0</v>
      </c>
      <c r="AZ1889" s="130">
        <f t="shared" si="1016"/>
        <v>0</v>
      </c>
      <c r="BA1889" s="74">
        <f t="shared" si="997"/>
        <v>0</v>
      </c>
      <c r="BB1889" s="193">
        <f t="shared" si="1017"/>
        <v>0</v>
      </c>
      <c r="BC1889" s="102">
        <f t="shared" si="1018"/>
        <v>0</v>
      </c>
      <c r="BD1889" s="102">
        <f t="shared" si="1019"/>
        <v>0</v>
      </c>
      <c r="BE1889" s="413" t="s">
        <v>69</v>
      </c>
    </row>
    <row r="1890" spans="1:57" s="65" customFormat="1" ht="12" customHeight="1" x14ac:dyDescent="0.2">
      <c r="A1890" s="43">
        <v>1875</v>
      </c>
      <c r="B1890" s="166"/>
      <c r="C1890" s="166"/>
      <c r="D1890" s="166"/>
      <c r="E1890" s="162"/>
      <c r="F1890" s="166"/>
      <c r="G1890" s="162"/>
      <c r="H1890" s="162"/>
      <c r="I1890" s="189">
        <f t="shared" si="998"/>
        <v>0</v>
      </c>
      <c r="J1890" s="195"/>
      <c r="K1890" s="162"/>
      <c r="L1890" s="168"/>
      <c r="M1890" s="75">
        <f>_xlfn.XLOOKUP(L1890,list_vat[Страна],list_vat[Ставка НДС %],0,0)</f>
        <v>0</v>
      </c>
      <c r="N1890" s="162">
        <f t="shared" si="999"/>
        <v>0</v>
      </c>
      <c r="O1890" s="169"/>
      <c r="P1890" s="74">
        <f t="shared" si="1020"/>
        <v>0</v>
      </c>
      <c r="Q1890" s="162"/>
      <c r="R1890" s="162" t="str">
        <f t="shared" si="1000"/>
        <v>введи курс</v>
      </c>
      <c r="S1890" s="196">
        <f t="shared" si="1001"/>
        <v>0</v>
      </c>
      <c r="T1890" s="192">
        <f t="shared" si="1002"/>
        <v>0</v>
      </c>
      <c r="U1890" s="76">
        <f t="shared" si="1003"/>
        <v>0</v>
      </c>
      <c r="V1890" s="123">
        <f t="shared" si="1004"/>
        <v>0</v>
      </c>
      <c r="W1890" s="191"/>
      <c r="X1890" s="170"/>
      <c r="Y1890" s="74">
        <f t="shared" si="989"/>
        <v>0</v>
      </c>
      <c r="Z1890" s="188"/>
      <c r="AA1890" s="130">
        <f t="shared" si="1005"/>
        <v>0</v>
      </c>
      <c r="AB1890" s="74">
        <f t="shared" si="1006"/>
        <v>0</v>
      </c>
      <c r="AC1890" s="356"/>
      <c r="AD1890" s="130" cm="1">
        <f t="array" ref="AD1890">IFERROR(ROUND((_xlfn.IFS(offer_sale_type="поставка",AB1890,offer_sale_type="транзит",S1890)*(1+AC1890))/E1890,2),0)</f>
        <v>0</v>
      </c>
      <c r="AE1890" s="74">
        <f t="shared" si="1007"/>
        <v>0</v>
      </c>
      <c r="AF1890" s="123" cm="1">
        <f t="array" ref="AF1890">IFERROR(ROUND(_xlfn.IFS(offer_sale_type="поставка",AB1890,offer_sale_type="транзит",S1890)*AC1890,2),0)</f>
        <v>0</v>
      </c>
      <c r="AG1890" s="130">
        <f t="shared" si="990"/>
        <v>0</v>
      </c>
      <c r="AH1890" s="74">
        <f t="shared" si="991"/>
        <v>0</v>
      </c>
      <c r="AI1890" s="123">
        <f t="shared" si="992"/>
        <v>0</v>
      </c>
      <c r="AJ1890" s="118">
        <f t="shared" si="1008"/>
        <v>0</v>
      </c>
      <c r="AK1890" s="74">
        <f t="shared" si="1009"/>
        <v>0</v>
      </c>
      <c r="AL1890" s="174">
        <f t="shared" si="1010"/>
        <v>0</v>
      </c>
      <c r="AM1890" s="175">
        <f t="shared" si="993"/>
        <v>0</v>
      </c>
      <c r="AN1890" s="130">
        <f t="shared" si="1011"/>
        <v>0</v>
      </c>
      <c r="AO1890" s="74">
        <f t="shared" si="994"/>
        <v>0</v>
      </c>
      <c r="AP1890" s="123">
        <f t="shared" si="1012"/>
        <v>0</v>
      </c>
      <c r="AQ1890" s="118">
        <f t="shared" si="995"/>
        <v>0</v>
      </c>
      <c r="AR1890" s="82" t="str">
        <f t="shared" si="1013"/>
        <v>https://www.alta.ru/tnved/code//</v>
      </c>
      <c r="AS1890" s="157"/>
      <c r="AT1890" s="162"/>
      <c r="AU1890" s="74">
        <f t="shared" si="996"/>
        <v>0</v>
      </c>
      <c r="AV1890" s="157"/>
      <c r="AW1890" s="75">
        <f>_xlfn.IFNA(VLOOKUP(L1890,list_vat[],3,FALSE),0)</f>
        <v>0</v>
      </c>
      <c r="AX1890" s="74">
        <f t="shared" si="1014"/>
        <v>0</v>
      </c>
      <c r="AY1890" s="74">
        <f t="shared" si="1015"/>
        <v>0</v>
      </c>
      <c r="AZ1890" s="130">
        <f t="shared" si="1016"/>
        <v>0</v>
      </c>
      <c r="BA1890" s="74">
        <f t="shared" si="997"/>
        <v>0</v>
      </c>
      <c r="BB1890" s="193">
        <f t="shared" si="1017"/>
        <v>0</v>
      </c>
      <c r="BC1890" s="102">
        <f t="shared" si="1018"/>
        <v>0</v>
      </c>
      <c r="BD1890" s="102">
        <f t="shared" si="1019"/>
        <v>0</v>
      </c>
      <c r="BE1890" s="413" t="s">
        <v>69</v>
      </c>
    </row>
    <row r="1891" spans="1:57" s="65" customFormat="1" ht="12" customHeight="1" x14ac:dyDescent="0.2">
      <c r="A1891" s="43">
        <v>1876</v>
      </c>
      <c r="B1891" s="166"/>
      <c r="C1891" s="166"/>
      <c r="D1891" s="166"/>
      <c r="E1891" s="162"/>
      <c r="F1891" s="166"/>
      <c r="G1891" s="162"/>
      <c r="H1891" s="162"/>
      <c r="I1891" s="189">
        <f t="shared" si="998"/>
        <v>0</v>
      </c>
      <c r="J1891" s="195"/>
      <c r="K1891" s="162"/>
      <c r="L1891" s="168"/>
      <c r="M1891" s="75">
        <f>_xlfn.XLOOKUP(L1891,list_vat[Страна],list_vat[Ставка НДС %],0,0)</f>
        <v>0</v>
      </c>
      <c r="N1891" s="162">
        <f t="shared" si="999"/>
        <v>0</v>
      </c>
      <c r="O1891" s="169"/>
      <c r="P1891" s="74">
        <f t="shared" si="1020"/>
        <v>0</v>
      </c>
      <c r="Q1891" s="162"/>
      <c r="R1891" s="162" t="str">
        <f t="shared" si="1000"/>
        <v>введи курс</v>
      </c>
      <c r="S1891" s="196">
        <f t="shared" si="1001"/>
        <v>0</v>
      </c>
      <c r="T1891" s="192">
        <f t="shared" si="1002"/>
        <v>0</v>
      </c>
      <c r="U1891" s="76">
        <f t="shared" si="1003"/>
        <v>0</v>
      </c>
      <c r="V1891" s="123">
        <f t="shared" si="1004"/>
        <v>0</v>
      </c>
      <c r="W1891" s="191"/>
      <c r="X1891" s="170"/>
      <c r="Y1891" s="74">
        <f t="shared" si="989"/>
        <v>0</v>
      </c>
      <c r="Z1891" s="188"/>
      <c r="AA1891" s="130">
        <f t="shared" si="1005"/>
        <v>0</v>
      </c>
      <c r="AB1891" s="74">
        <f t="shared" si="1006"/>
        <v>0</v>
      </c>
      <c r="AC1891" s="356"/>
      <c r="AD1891" s="130" cm="1">
        <f t="array" ref="AD1891">IFERROR(ROUND((_xlfn.IFS(offer_sale_type="поставка",AB1891,offer_sale_type="транзит",S1891)*(1+AC1891))/E1891,2),0)</f>
        <v>0</v>
      </c>
      <c r="AE1891" s="74">
        <f t="shared" si="1007"/>
        <v>0</v>
      </c>
      <c r="AF1891" s="123" cm="1">
        <f t="array" ref="AF1891">IFERROR(ROUND(_xlfn.IFS(offer_sale_type="поставка",AB1891,offer_sale_type="транзит",S1891)*AC1891,2),0)</f>
        <v>0</v>
      </c>
      <c r="AG1891" s="130">
        <f t="shared" si="990"/>
        <v>0</v>
      </c>
      <c r="AH1891" s="74">
        <f t="shared" si="991"/>
        <v>0</v>
      </c>
      <c r="AI1891" s="123">
        <f t="shared" si="992"/>
        <v>0</v>
      </c>
      <c r="AJ1891" s="118">
        <f t="shared" si="1008"/>
        <v>0</v>
      </c>
      <c r="AK1891" s="74">
        <f t="shared" si="1009"/>
        <v>0</v>
      </c>
      <c r="AL1891" s="174">
        <f t="shared" si="1010"/>
        <v>0</v>
      </c>
      <c r="AM1891" s="175">
        <f t="shared" si="993"/>
        <v>0</v>
      </c>
      <c r="AN1891" s="130">
        <f t="shared" si="1011"/>
        <v>0</v>
      </c>
      <c r="AO1891" s="74">
        <f t="shared" si="994"/>
        <v>0</v>
      </c>
      <c r="AP1891" s="123">
        <f t="shared" si="1012"/>
        <v>0</v>
      </c>
      <c r="AQ1891" s="118">
        <f t="shared" si="995"/>
        <v>0</v>
      </c>
      <c r="AR1891" s="82" t="str">
        <f t="shared" si="1013"/>
        <v>https://www.alta.ru/tnved/code//</v>
      </c>
      <c r="AS1891" s="157"/>
      <c r="AT1891" s="162"/>
      <c r="AU1891" s="74">
        <f t="shared" si="996"/>
        <v>0</v>
      </c>
      <c r="AV1891" s="157"/>
      <c r="AW1891" s="75">
        <f>_xlfn.IFNA(VLOOKUP(L1891,list_vat[],3,FALSE),0)</f>
        <v>0</v>
      </c>
      <c r="AX1891" s="74">
        <f t="shared" si="1014"/>
        <v>0</v>
      </c>
      <c r="AY1891" s="74">
        <f t="shared" si="1015"/>
        <v>0</v>
      </c>
      <c r="AZ1891" s="130">
        <f t="shared" si="1016"/>
        <v>0</v>
      </c>
      <c r="BA1891" s="74">
        <f t="shared" si="997"/>
        <v>0</v>
      </c>
      <c r="BB1891" s="193">
        <f t="shared" si="1017"/>
        <v>0</v>
      </c>
      <c r="BC1891" s="102">
        <f t="shared" si="1018"/>
        <v>0</v>
      </c>
      <c r="BD1891" s="102">
        <f t="shared" si="1019"/>
        <v>0</v>
      </c>
      <c r="BE1891" s="413" t="s">
        <v>69</v>
      </c>
    </row>
    <row r="1892" spans="1:57" s="65" customFormat="1" ht="12" customHeight="1" x14ac:dyDescent="0.2">
      <c r="A1892" s="43">
        <v>1877</v>
      </c>
      <c r="B1892" s="166"/>
      <c r="C1892" s="166"/>
      <c r="D1892" s="166"/>
      <c r="E1892" s="162"/>
      <c r="F1892" s="166"/>
      <c r="G1892" s="162"/>
      <c r="H1892" s="162"/>
      <c r="I1892" s="189">
        <f t="shared" si="998"/>
        <v>0</v>
      </c>
      <c r="J1892" s="195"/>
      <c r="K1892" s="162"/>
      <c r="L1892" s="168"/>
      <c r="M1892" s="75">
        <f>_xlfn.XLOOKUP(L1892,list_vat[Страна],list_vat[Ставка НДС %],0,0)</f>
        <v>0</v>
      </c>
      <c r="N1892" s="162">
        <f t="shared" si="999"/>
        <v>0</v>
      </c>
      <c r="O1892" s="169"/>
      <c r="P1892" s="74">
        <f t="shared" si="1020"/>
        <v>0</v>
      </c>
      <c r="Q1892" s="162"/>
      <c r="R1892" s="162" t="str">
        <f t="shared" si="1000"/>
        <v>введи курс</v>
      </c>
      <c r="S1892" s="196">
        <f t="shared" si="1001"/>
        <v>0</v>
      </c>
      <c r="T1892" s="192">
        <f t="shared" si="1002"/>
        <v>0</v>
      </c>
      <c r="U1892" s="76">
        <f t="shared" si="1003"/>
        <v>0</v>
      </c>
      <c r="V1892" s="123">
        <f t="shared" si="1004"/>
        <v>0</v>
      </c>
      <c r="W1892" s="191"/>
      <c r="X1892" s="170"/>
      <c r="Y1892" s="74">
        <f t="shared" si="989"/>
        <v>0</v>
      </c>
      <c r="Z1892" s="188"/>
      <c r="AA1892" s="130">
        <f t="shared" si="1005"/>
        <v>0</v>
      </c>
      <c r="AB1892" s="74">
        <f t="shared" si="1006"/>
        <v>0</v>
      </c>
      <c r="AC1892" s="356"/>
      <c r="AD1892" s="130" cm="1">
        <f t="array" ref="AD1892">IFERROR(ROUND((_xlfn.IFS(offer_sale_type="поставка",AB1892,offer_sale_type="транзит",S1892)*(1+AC1892))/E1892,2),0)</f>
        <v>0</v>
      </c>
      <c r="AE1892" s="74">
        <f t="shared" si="1007"/>
        <v>0</v>
      </c>
      <c r="AF1892" s="123" cm="1">
        <f t="array" ref="AF1892">IFERROR(ROUND(_xlfn.IFS(offer_sale_type="поставка",AB1892,offer_sale_type="транзит",S1892)*AC1892,2),0)</f>
        <v>0</v>
      </c>
      <c r="AG1892" s="130">
        <f t="shared" si="990"/>
        <v>0</v>
      </c>
      <c r="AH1892" s="74">
        <f t="shared" si="991"/>
        <v>0</v>
      </c>
      <c r="AI1892" s="123">
        <f t="shared" si="992"/>
        <v>0</v>
      </c>
      <c r="AJ1892" s="118">
        <f t="shared" si="1008"/>
        <v>0</v>
      </c>
      <c r="AK1892" s="74">
        <f t="shared" si="1009"/>
        <v>0</v>
      </c>
      <c r="AL1892" s="174">
        <f t="shared" si="1010"/>
        <v>0</v>
      </c>
      <c r="AM1892" s="175">
        <f t="shared" si="993"/>
        <v>0</v>
      </c>
      <c r="AN1892" s="130">
        <f t="shared" si="1011"/>
        <v>0</v>
      </c>
      <c r="AO1892" s="74">
        <f t="shared" si="994"/>
        <v>0</v>
      </c>
      <c r="AP1892" s="123">
        <f t="shared" si="1012"/>
        <v>0</v>
      </c>
      <c r="AQ1892" s="118">
        <f t="shared" si="995"/>
        <v>0</v>
      </c>
      <c r="AR1892" s="82" t="str">
        <f t="shared" si="1013"/>
        <v>https://www.alta.ru/tnved/code//</v>
      </c>
      <c r="AS1892" s="157"/>
      <c r="AT1892" s="162"/>
      <c r="AU1892" s="74">
        <f t="shared" si="996"/>
        <v>0</v>
      </c>
      <c r="AV1892" s="157"/>
      <c r="AW1892" s="75">
        <f>_xlfn.IFNA(VLOOKUP(L1892,list_vat[],3,FALSE),0)</f>
        <v>0</v>
      </c>
      <c r="AX1892" s="74">
        <f t="shared" si="1014"/>
        <v>0</v>
      </c>
      <c r="AY1892" s="74">
        <f t="shared" si="1015"/>
        <v>0</v>
      </c>
      <c r="AZ1892" s="130">
        <f t="shared" si="1016"/>
        <v>0</v>
      </c>
      <c r="BA1892" s="74">
        <f t="shared" si="997"/>
        <v>0</v>
      </c>
      <c r="BB1892" s="193">
        <f t="shared" si="1017"/>
        <v>0</v>
      </c>
      <c r="BC1892" s="102">
        <f t="shared" si="1018"/>
        <v>0</v>
      </c>
      <c r="BD1892" s="102">
        <f t="shared" si="1019"/>
        <v>0</v>
      </c>
      <c r="BE1892" s="413" t="s">
        <v>69</v>
      </c>
    </row>
    <row r="1893" spans="1:57" s="65" customFormat="1" ht="12" customHeight="1" x14ac:dyDescent="0.2">
      <c r="A1893" s="43">
        <v>1878</v>
      </c>
      <c r="B1893" s="166"/>
      <c r="C1893" s="166"/>
      <c r="D1893" s="166"/>
      <c r="E1893" s="162"/>
      <c r="F1893" s="166"/>
      <c r="G1893" s="162"/>
      <c r="H1893" s="162"/>
      <c r="I1893" s="189">
        <f t="shared" si="998"/>
        <v>0</v>
      </c>
      <c r="J1893" s="195"/>
      <c r="K1893" s="162"/>
      <c r="L1893" s="168"/>
      <c r="M1893" s="75">
        <f>_xlfn.XLOOKUP(L1893,list_vat[Страна],list_vat[Ставка НДС %],0,0)</f>
        <v>0</v>
      </c>
      <c r="N1893" s="162">
        <f t="shared" si="999"/>
        <v>0</v>
      </c>
      <c r="O1893" s="169"/>
      <c r="P1893" s="74">
        <f t="shared" si="1020"/>
        <v>0</v>
      </c>
      <c r="Q1893" s="162"/>
      <c r="R1893" s="162" t="str">
        <f t="shared" si="1000"/>
        <v>введи курс</v>
      </c>
      <c r="S1893" s="196">
        <f t="shared" si="1001"/>
        <v>0</v>
      </c>
      <c r="T1893" s="192">
        <f t="shared" si="1002"/>
        <v>0</v>
      </c>
      <c r="U1893" s="76">
        <f t="shared" si="1003"/>
        <v>0</v>
      </c>
      <c r="V1893" s="123">
        <f t="shared" si="1004"/>
        <v>0</v>
      </c>
      <c r="W1893" s="191"/>
      <c r="X1893" s="170"/>
      <c r="Y1893" s="74">
        <f t="shared" si="989"/>
        <v>0</v>
      </c>
      <c r="Z1893" s="188"/>
      <c r="AA1893" s="130">
        <f t="shared" si="1005"/>
        <v>0</v>
      </c>
      <c r="AB1893" s="74">
        <f t="shared" si="1006"/>
        <v>0</v>
      </c>
      <c r="AC1893" s="356"/>
      <c r="AD1893" s="130" cm="1">
        <f t="array" ref="AD1893">IFERROR(ROUND((_xlfn.IFS(offer_sale_type="поставка",AB1893,offer_sale_type="транзит",S1893)*(1+AC1893))/E1893,2),0)</f>
        <v>0</v>
      </c>
      <c r="AE1893" s="74">
        <f t="shared" si="1007"/>
        <v>0</v>
      </c>
      <c r="AF1893" s="123" cm="1">
        <f t="array" ref="AF1893">IFERROR(ROUND(_xlfn.IFS(offer_sale_type="поставка",AB1893,offer_sale_type="транзит",S1893)*AC1893,2),0)</f>
        <v>0</v>
      </c>
      <c r="AG1893" s="130">
        <f t="shared" si="990"/>
        <v>0</v>
      </c>
      <c r="AH1893" s="74">
        <f t="shared" si="991"/>
        <v>0</v>
      </c>
      <c r="AI1893" s="123">
        <f t="shared" si="992"/>
        <v>0</v>
      </c>
      <c r="AJ1893" s="118">
        <f t="shared" si="1008"/>
        <v>0</v>
      </c>
      <c r="AK1893" s="74">
        <f t="shared" si="1009"/>
        <v>0</v>
      </c>
      <c r="AL1893" s="174">
        <f t="shared" si="1010"/>
        <v>0</v>
      </c>
      <c r="AM1893" s="175">
        <f t="shared" si="993"/>
        <v>0</v>
      </c>
      <c r="AN1893" s="130">
        <f t="shared" si="1011"/>
        <v>0</v>
      </c>
      <c r="AO1893" s="74">
        <f t="shared" si="994"/>
        <v>0</v>
      </c>
      <c r="AP1893" s="123">
        <f t="shared" si="1012"/>
        <v>0</v>
      </c>
      <c r="AQ1893" s="118">
        <f t="shared" si="995"/>
        <v>0</v>
      </c>
      <c r="AR1893" s="82" t="str">
        <f t="shared" si="1013"/>
        <v>https://www.alta.ru/tnved/code//</v>
      </c>
      <c r="AS1893" s="157"/>
      <c r="AT1893" s="162"/>
      <c r="AU1893" s="74">
        <f t="shared" si="996"/>
        <v>0</v>
      </c>
      <c r="AV1893" s="157"/>
      <c r="AW1893" s="75">
        <f>_xlfn.IFNA(VLOOKUP(L1893,list_vat[],3,FALSE),0)</f>
        <v>0</v>
      </c>
      <c r="AX1893" s="74">
        <f t="shared" si="1014"/>
        <v>0</v>
      </c>
      <c r="AY1893" s="74">
        <f t="shared" si="1015"/>
        <v>0</v>
      </c>
      <c r="AZ1893" s="130">
        <f t="shared" si="1016"/>
        <v>0</v>
      </c>
      <c r="BA1893" s="74">
        <f t="shared" si="997"/>
        <v>0</v>
      </c>
      <c r="BB1893" s="193">
        <f t="shared" si="1017"/>
        <v>0</v>
      </c>
      <c r="BC1893" s="102">
        <f t="shared" si="1018"/>
        <v>0</v>
      </c>
      <c r="BD1893" s="102">
        <f t="shared" si="1019"/>
        <v>0</v>
      </c>
      <c r="BE1893" s="413" t="s">
        <v>69</v>
      </c>
    </row>
    <row r="1894" spans="1:57" s="65" customFormat="1" ht="12" customHeight="1" x14ac:dyDescent="0.2">
      <c r="A1894" s="43">
        <v>1879</v>
      </c>
      <c r="B1894" s="166"/>
      <c r="C1894" s="166"/>
      <c r="D1894" s="166"/>
      <c r="E1894" s="162"/>
      <c r="F1894" s="166"/>
      <c r="G1894" s="162"/>
      <c r="H1894" s="162"/>
      <c r="I1894" s="189">
        <f t="shared" si="998"/>
        <v>0</v>
      </c>
      <c r="J1894" s="195"/>
      <c r="K1894" s="162"/>
      <c r="L1894" s="168"/>
      <c r="M1894" s="75">
        <f>_xlfn.XLOOKUP(L1894,list_vat[Страна],list_vat[Ставка НДС %],0,0)</f>
        <v>0</v>
      </c>
      <c r="N1894" s="162">
        <f t="shared" si="999"/>
        <v>0</v>
      </c>
      <c r="O1894" s="169"/>
      <c r="P1894" s="74">
        <f t="shared" si="1020"/>
        <v>0</v>
      </c>
      <c r="Q1894" s="162"/>
      <c r="R1894" s="162" t="str">
        <f t="shared" si="1000"/>
        <v>введи курс</v>
      </c>
      <c r="S1894" s="196">
        <f t="shared" si="1001"/>
        <v>0</v>
      </c>
      <c r="T1894" s="192">
        <f t="shared" si="1002"/>
        <v>0</v>
      </c>
      <c r="U1894" s="76">
        <f t="shared" si="1003"/>
        <v>0</v>
      </c>
      <c r="V1894" s="123">
        <f t="shared" si="1004"/>
        <v>0</v>
      </c>
      <c r="W1894" s="191"/>
      <c r="X1894" s="170"/>
      <c r="Y1894" s="74">
        <f t="shared" si="989"/>
        <v>0</v>
      </c>
      <c r="Z1894" s="188"/>
      <c r="AA1894" s="130">
        <f t="shared" si="1005"/>
        <v>0</v>
      </c>
      <c r="AB1894" s="74">
        <f t="shared" si="1006"/>
        <v>0</v>
      </c>
      <c r="AC1894" s="356"/>
      <c r="AD1894" s="130" cm="1">
        <f t="array" ref="AD1894">IFERROR(ROUND((_xlfn.IFS(offer_sale_type="поставка",AB1894,offer_sale_type="транзит",S1894)*(1+AC1894))/E1894,2),0)</f>
        <v>0</v>
      </c>
      <c r="AE1894" s="74">
        <f t="shared" si="1007"/>
        <v>0</v>
      </c>
      <c r="AF1894" s="123" cm="1">
        <f t="array" ref="AF1894">IFERROR(ROUND(_xlfn.IFS(offer_sale_type="поставка",AB1894,offer_sale_type="транзит",S1894)*AC1894,2),0)</f>
        <v>0</v>
      </c>
      <c r="AG1894" s="130">
        <f t="shared" si="990"/>
        <v>0</v>
      </c>
      <c r="AH1894" s="74">
        <f t="shared" si="991"/>
        <v>0</v>
      </c>
      <c r="AI1894" s="123">
        <f t="shared" si="992"/>
        <v>0</v>
      </c>
      <c r="AJ1894" s="118">
        <f t="shared" si="1008"/>
        <v>0</v>
      </c>
      <c r="AK1894" s="74">
        <f t="shared" si="1009"/>
        <v>0</v>
      </c>
      <c r="AL1894" s="174">
        <f t="shared" si="1010"/>
        <v>0</v>
      </c>
      <c r="AM1894" s="175">
        <f t="shared" si="993"/>
        <v>0</v>
      </c>
      <c r="AN1894" s="130">
        <f t="shared" si="1011"/>
        <v>0</v>
      </c>
      <c r="AO1894" s="74">
        <f t="shared" si="994"/>
        <v>0</v>
      </c>
      <c r="AP1894" s="123">
        <f t="shared" si="1012"/>
        <v>0</v>
      </c>
      <c r="AQ1894" s="118">
        <f t="shared" si="995"/>
        <v>0</v>
      </c>
      <c r="AR1894" s="82" t="str">
        <f t="shared" si="1013"/>
        <v>https://www.alta.ru/tnved/code//</v>
      </c>
      <c r="AS1894" s="157"/>
      <c r="AT1894" s="162"/>
      <c r="AU1894" s="74">
        <f t="shared" si="996"/>
        <v>0</v>
      </c>
      <c r="AV1894" s="157"/>
      <c r="AW1894" s="75">
        <f>_xlfn.IFNA(VLOOKUP(L1894,list_vat[],3,FALSE),0)</f>
        <v>0</v>
      </c>
      <c r="AX1894" s="74">
        <f t="shared" si="1014"/>
        <v>0</v>
      </c>
      <c r="AY1894" s="74">
        <f t="shared" si="1015"/>
        <v>0</v>
      </c>
      <c r="AZ1894" s="130">
        <f t="shared" si="1016"/>
        <v>0</v>
      </c>
      <c r="BA1894" s="74">
        <f t="shared" si="997"/>
        <v>0</v>
      </c>
      <c r="BB1894" s="193">
        <f t="shared" si="1017"/>
        <v>0</v>
      </c>
      <c r="BC1894" s="102">
        <f t="shared" si="1018"/>
        <v>0</v>
      </c>
      <c r="BD1894" s="102">
        <f t="shared" si="1019"/>
        <v>0</v>
      </c>
      <c r="BE1894" s="413" t="s">
        <v>69</v>
      </c>
    </row>
    <row r="1895" spans="1:57" s="65" customFormat="1" ht="12" customHeight="1" x14ac:dyDescent="0.2">
      <c r="A1895" s="43">
        <v>1880</v>
      </c>
      <c r="B1895" s="166"/>
      <c r="C1895" s="166"/>
      <c r="D1895" s="166"/>
      <c r="E1895" s="162"/>
      <c r="F1895" s="166"/>
      <c r="G1895" s="162"/>
      <c r="H1895" s="162"/>
      <c r="I1895" s="189">
        <f t="shared" si="998"/>
        <v>0</v>
      </c>
      <c r="J1895" s="195"/>
      <c r="K1895" s="162"/>
      <c r="L1895" s="168"/>
      <c r="M1895" s="75">
        <f>_xlfn.XLOOKUP(L1895,list_vat[Страна],list_vat[Ставка НДС %],0,0)</f>
        <v>0</v>
      </c>
      <c r="N1895" s="162">
        <f t="shared" si="999"/>
        <v>0</v>
      </c>
      <c r="O1895" s="169"/>
      <c r="P1895" s="74">
        <f t="shared" si="1020"/>
        <v>0</v>
      </c>
      <c r="Q1895" s="162"/>
      <c r="R1895" s="162" t="str">
        <f t="shared" si="1000"/>
        <v>введи курс</v>
      </c>
      <c r="S1895" s="196">
        <f t="shared" si="1001"/>
        <v>0</v>
      </c>
      <c r="T1895" s="192">
        <f t="shared" si="1002"/>
        <v>0</v>
      </c>
      <c r="U1895" s="76">
        <f t="shared" si="1003"/>
        <v>0</v>
      </c>
      <c r="V1895" s="123">
        <f t="shared" si="1004"/>
        <v>0</v>
      </c>
      <c r="W1895" s="191"/>
      <c r="X1895" s="170"/>
      <c r="Y1895" s="74">
        <f t="shared" si="989"/>
        <v>0</v>
      </c>
      <c r="Z1895" s="188"/>
      <c r="AA1895" s="130">
        <f t="shared" si="1005"/>
        <v>0</v>
      </c>
      <c r="AB1895" s="74">
        <f t="shared" si="1006"/>
        <v>0</v>
      </c>
      <c r="AC1895" s="356"/>
      <c r="AD1895" s="130" cm="1">
        <f t="array" ref="AD1895">IFERROR(ROUND((_xlfn.IFS(offer_sale_type="поставка",AB1895,offer_sale_type="транзит",S1895)*(1+AC1895))/E1895,2),0)</f>
        <v>0</v>
      </c>
      <c r="AE1895" s="74">
        <f t="shared" si="1007"/>
        <v>0</v>
      </c>
      <c r="AF1895" s="123" cm="1">
        <f t="array" ref="AF1895">IFERROR(ROUND(_xlfn.IFS(offer_sale_type="поставка",AB1895,offer_sale_type="транзит",S1895)*AC1895,2),0)</f>
        <v>0</v>
      </c>
      <c r="AG1895" s="130">
        <f t="shared" si="990"/>
        <v>0</v>
      </c>
      <c r="AH1895" s="74">
        <f t="shared" si="991"/>
        <v>0</v>
      </c>
      <c r="AI1895" s="123">
        <f t="shared" si="992"/>
        <v>0</v>
      </c>
      <c r="AJ1895" s="118">
        <f t="shared" si="1008"/>
        <v>0</v>
      </c>
      <c r="AK1895" s="74">
        <f t="shared" si="1009"/>
        <v>0</v>
      </c>
      <c r="AL1895" s="174">
        <f t="shared" si="1010"/>
        <v>0</v>
      </c>
      <c r="AM1895" s="175">
        <f t="shared" si="993"/>
        <v>0</v>
      </c>
      <c r="AN1895" s="130">
        <f t="shared" si="1011"/>
        <v>0</v>
      </c>
      <c r="AO1895" s="74">
        <f t="shared" si="994"/>
        <v>0</v>
      </c>
      <c r="AP1895" s="123">
        <f t="shared" si="1012"/>
        <v>0</v>
      </c>
      <c r="AQ1895" s="118">
        <f t="shared" si="995"/>
        <v>0</v>
      </c>
      <c r="AR1895" s="82" t="str">
        <f t="shared" si="1013"/>
        <v>https://www.alta.ru/tnved/code//</v>
      </c>
      <c r="AS1895" s="157"/>
      <c r="AT1895" s="162"/>
      <c r="AU1895" s="74">
        <f t="shared" si="996"/>
        <v>0</v>
      </c>
      <c r="AV1895" s="157"/>
      <c r="AW1895" s="75">
        <f>_xlfn.IFNA(VLOOKUP(L1895,list_vat[],3,FALSE),0)</f>
        <v>0</v>
      </c>
      <c r="AX1895" s="74">
        <f t="shared" si="1014"/>
        <v>0</v>
      </c>
      <c r="AY1895" s="74">
        <f t="shared" si="1015"/>
        <v>0</v>
      </c>
      <c r="AZ1895" s="130">
        <f t="shared" si="1016"/>
        <v>0</v>
      </c>
      <c r="BA1895" s="74">
        <f t="shared" si="997"/>
        <v>0</v>
      </c>
      <c r="BB1895" s="193">
        <f t="shared" si="1017"/>
        <v>0</v>
      </c>
      <c r="BC1895" s="102">
        <f t="shared" si="1018"/>
        <v>0</v>
      </c>
      <c r="BD1895" s="102">
        <f t="shared" si="1019"/>
        <v>0</v>
      </c>
      <c r="BE1895" s="413" t="s">
        <v>69</v>
      </c>
    </row>
    <row r="1896" spans="1:57" s="65" customFormat="1" ht="12" customHeight="1" x14ac:dyDescent="0.2">
      <c r="A1896" s="43">
        <v>1881</v>
      </c>
      <c r="B1896" s="166"/>
      <c r="C1896" s="166"/>
      <c r="D1896" s="166"/>
      <c r="E1896" s="162"/>
      <c r="F1896" s="166"/>
      <c r="G1896" s="162"/>
      <c r="H1896" s="162"/>
      <c r="I1896" s="189">
        <f t="shared" si="998"/>
        <v>0</v>
      </c>
      <c r="J1896" s="195"/>
      <c r="K1896" s="162"/>
      <c r="L1896" s="168"/>
      <c r="M1896" s="75">
        <f>_xlfn.XLOOKUP(L1896,list_vat[Страна],list_vat[Ставка НДС %],0,0)</f>
        <v>0</v>
      </c>
      <c r="N1896" s="162">
        <f t="shared" si="999"/>
        <v>0</v>
      </c>
      <c r="O1896" s="169"/>
      <c r="P1896" s="74">
        <f t="shared" si="1020"/>
        <v>0</v>
      </c>
      <c r="Q1896" s="162"/>
      <c r="R1896" s="162" t="str">
        <f t="shared" si="1000"/>
        <v>введи курс</v>
      </c>
      <c r="S1896" s="196">
        <f t="shared" si="1001"/>
        <v>0</v>
      </c>
      <c r="T1896" s="192">
        <f t="shared" si="1002"/>
        <v>0</v>
      </c>
      <c r="U1896" s="76">
        <f t="shared" si="1003"/>
        <v>0</v>
      </c>
      <c r="V1896" s="123">
        <f t="shared" si="1004"/>
        <v>0</v>
      </c>
      <c r="W1896" s="191"/>
      <c r="X1896" s="170"/>
      <c r="Y1896" s="74">
        <f t="shared" si="989"/>
        <v>0</v>
      </c>
      <c r="Z1896" s="188"/>
      <c r="AA1896" s="130">
        <f t="shared" si="1005"/>
        <v>0</v>
      </c>
      <c r="AB1896" s="74">
        <f t="shared" si="1006"/>
        <v>0</v>
      </c>
      <c r="AC1896" s="356"/>
      <c r="AD1896" s="130" cm="1">
        <f t="array" ref="AD1896">IFERROR(ROUND((_xlfn.IFS(offer_sale_type="поставка",AB1896,offer_sale_type="транзит",S1896)*(1+AC1896))/E1896,2),0)</f>
        <v>0</v>
      </c>
      <c r="AE1896" s="74">
        <f t="shared" si="1007"/>
        <v>0</v>
      </c>
      <c r="AF1896" s="123" cm="1">
        <f t="array" ref="AF1896">IFERROR(ROUND(_xlfn.IFS(offer_sale_type="поставка",AB1896,offer_sale_type="транзит",S1896)*AC1896,2),0)</f>
        <v>0</v>
      </c>
      <c r="AG1896" s="130">
        <f t="shared" si="990"/>
        <v>0</v>
      </c>
      <c r="AH1896" s="74">
        <f t="shared" si="991"/>
        <v>0</v>
      </c>
      <c r="AI1896" s="123">
        <f t="shared" si="992"/>
        <v>0</v>
      </c>
      <c r="AJ1896" s="118">
        <f t="shared" si="1008"/>
        <v>0</v>
      </c>
      <c r="AK1896" s="74">
        <f t="shared" si="1009"/>
        <v>0</v>
      </c>
      <c r="AL1896" s="174">
        <f t="shared" si="1010"/>
        <v>0</v>
      </c>
      <c r="AM1896" s="175">
        <f t="shared" si="993"/>
        <v>0</v>
      </c>
      <c r="AN1896" s="130">
        <f t="shared" si="1011"/>
        <v>0</v>
      </c>
      <c r="AO1896" s="74">
        <f t="shared" si="994"/>
        <v>0</v>
      </c>
      <c r="AP1896" s="123">
        <f t="shared" si="1012"/>
        <v>0</v>
      </c>
      <c r="AQ1896" s="118">
        <f t="shared" si="995"/>
        <v>0</v>
      </c>
      <c r="AR1896" s="82" t="str">
        <f t="shared" si="1013"/>
        <v>https://www.alta.ru/tnved/code//</v>
      </c>
      <c r="AS1896" s="157"/>
      <c r="AT1896" s="162"/>
      <c r="AU1896" s="74">
        <f t="shared" si="996"/>
        <v>0</v>
      </c>
      <c r="AV1896" s="157"/>
      <c r="AW1896" s="75">
        <f>_xlfn.IFNA(VLOOKUP(L1896,list_vat[],3,FALSE),0)</f>
        <v>0</v>
      </c>
      <c r="AX1896" s="74">
        <f t="shared" si="1014"/>
        <v>0</v>
      </c>
      <c r="AY1896" s="74">
        <f t="shared" si="1015"/>
        <v>0</v>
      </c>
      <c r="AZ1896" s="130">
        <f t="shared" si="1016"/>
        <v>0</v>
      </c>
      <c r="BA1896" s="74">
        <f t="shared" si="997"/>
        <v>0</v>
      </c>
      <c r="BB1896" s="193">
        <f t="shared" si="1017"/>
        <v>0</v>
      </c>
      <c r="BC1896" s="102">
        <f t="shared" si="1018"/>
        <v>0</v>
      </c>
      <c r="BD1896" s="102">
        <f t="shared" si="1019"/>
        <v>0</v>
      </c>
      <c r="BE1896" s="413" t="s">
        <v>69</v>
      </c>
    </row>
    <row r="1897" spans="1:57" s="65" customFormat="1" ht="12" customHeight="1" x14ac:dyDescent="0.2">
      <c r="A1897" s="43">
        <v>1882</v>
      </c>
      <c r="B1897" s="166"/>
      <c r="C1897" s="166"/>
      <c r="D1897" s="166"/>
      <c r="E1897" s="162"/>
      <c r="F1897" s="166"/>
      <c r="G1897" s="162"/>
      <c r="H1897" s="162"/>
      <c r="I1897" s="189">
        <f t="shared" si="998"/>
        <v>0</v>
      </c>
      <c r="J1897" s="195"/>
      <c r="K1897" s="162"/>
      <c r="L1897" s="168"/>
      <c r="M1897" s="75">
        <f>_xlfn.XLOOKUP(L1897,list_vat[Страна],list_vat[Ставка НДС %],0,0)</f>
        <v>0</v>
      </c>
      <c r="N1897" s="162">
        <f t="shared" si="999"/>
        <v>0</v>
      </c>
      <c r="O1897" s="169"/>
      <c r="P1897" s="74">
        <f t="shared" si="1020"/>
        <v>0</v>
      </c>
      <c r="Q1897" s="162"/>
      <c r="R1897" s="162" t="str">
        <f t="shared" si="1000"/>
        <v>введи курс</v>
      </c>
      <c r="S1897" s="196">
        <f t="shared" si="1001"/>
        <v>0</v>
      </c>
      <c r="T1897" s="192">
        <f t="shared" si="1002"/>
        <v>0</v>
      </c>
      <c r="U1897" s="76">
        <f t="shared" si="1003"/>
        <v>0</v>
      </c>
      <c r="V1897" s="123">
        <f t="shared" si="1004"/>
        <v>0</v>
      </c>
      <c r="W1897" s="191"/>
      <c r="X1897" s="170"/>
      <c r="Y1897" s="74">
        <f t="shared" si="989"/>
        <v>0</v>
      </c>
      <c r="Z1897" s="188"/>
      <c r="AA1897" s="130">
        <f t="shared" si="1005"/>
        <v>0</v>
      </c>
      <c r="AB1897" s="74">
        <f t="shared" si="1006"/>
        <v>0</v>
      </c>
      <c r="AC1897" s="356"/>
      <c r="AD1897" s="130" cm="1">
        <f t="array" ref="AD1897">IFERROR(ROUND((_xlfn.IFS(offer_sale_type="поставка",AB1897,offer_sale_type="транзит",S1897)*(1+AC1897))/E1897,2),0)</f>
        <v>0</v>
      </c>
      <c r="AE1897" s="74">
        <f t="shared" si="1007"/>
        <v>0</v>
      </c>
      <c r="AF1897" s="123" cm="1">
        <f t="array" ref="AF1897">IFERROR(ROUND(_xlfn.IFS(offer_sale_type="поставка",AB1897,offer_sale_type="транзит",S1897)*AC1897,2),0)</f>
        <v>0</v>
      </c>
      <c r="AG1897" s="130">
        <f t="shared" si="990"/>
        <v>0</v>
      </c>
      <c r="AH1897" s="74">
        <f t="shared" si="991"/>
        <v>0</v>
      </c>
      <c r="AI1897" s="123">
        <f t="shared" si="992"/>
        <v>0</v>
      </c>
      <c r="AJ1897" s="118">
        <f t="shared" si="1008"/>
        <v>0</v>
      </c>
      <c r="AK1897" s="74">
        <f t="shared" si="1009"/>
        <v>0</v>
      </c>
      <c r="AL1897" s="174">
        <f t="shared" si="1010"/>
        <v>0</v>
      </c>
      <c r="AM1897" s="175">
        <f t="shared" si="993"/>
        <v>0</v>
      </c>
      <c r="AN1897" s="130">
        <f t="shared" si="1011"/>
        <v>0</v>
      </c>
      <c r="AO1897" s="74">
        <f t="shared" si="994"/>
        <v>0</v>
      </c>
      <c r="AP1897" s="123">
        <f t="shared" si="1012"/>
        <v>0</v>
      </c>
      <c r="AQ1897" s="118">
        <f t="shared" si="995"/>
        <v>0</v>
      </c>
      <c r="AR1897" s="82" t="str">
        <f t="shared" si="1013"/>
        <v>https://www.alta.ru/tnved/code//</v>
      </c>
      <c r="AS1897" s="157"/>
      <c r="AT1897" s="162"/>
      <c r="AU1897" s="74">
        <f t="shared" si="996"/>
        <v>0</v>
      </c>
      <c r="AV1897" s="157"/>
      <c r="AW1897" s="75">
        <f>_xlfn.IFNA(VLOOKUP(L1897,list_vat[],3,FALSE),0)</f>
        <v>0</v>
      </c>
      <c r="AX1897" s="74">
        <f t="shared" si="1014"/>
        <v>0</v>
      </c>
      <c r="AY1897" s="74">
        <f t="shared" si="1015"/>
        <v>0</v>
      </c>
      <c r="AZ1897" s="130">
        <f t="shared" si="1016"/>
        <v>0</v>
      </c>
      <c r="BA1897" s="74">
        <f t="shared" si="997"/>
        <v>0</v>
      </c>
      <c r="BB1897" s="193">
        <f t="shared" si="1017"/>
        <v>0</v>
      </c>
      <c r="BC1897" s="102">
        <f t="shared" si="1018"/>
        <v>0</v>
      </c>
      <c r="BD1897" s="102">
        <f t="shared" si="1019"/>
        <v>0</v>
      </c>
      <c r="BE1897" s="413" t="s">
        <v>69</v>
      </c>
    </row>
    <row r="1898" spans="1:57" s="65" customFormat="1" ht="12" customHeight="1" x14ac:dyDescent="0.2">
      <c r="A1898" s="43">
        <v>1883</v>
      </c>
      <c r="B1898" s="166"/>
      <c r="C1898" s="166"/>
      <c r="D1898" s="166"/>
      <c r="E1898" s="162"/>
      <c r="F1898" s="166"/>
      <c r="G1898" s="162"/>
      <c r="H1898" s="162"/>
      <c r="I1898" s="189">
        <f t="shared" si="998"/>
        <v>0</v>
      </c>
      <c r="J1898" s="195"/>
      <c r="K1898" s="162"/>
      <c r="L1898" s="168"/>
      <c r="M1898" s="75">
        <f>_xlfn.XLOOKUP(L1898,list_vat[Страна],list_vat[Ставка НДС %],0,0)</f>
        <v>0</v>
      </c>
      <c r="N1898" s="162">
        <f t="shared" si="999"/>
        <v>0</v>
      </c>
      <c r="O1898" s="169"/>
      <c r="P1898" s="74">
        <f t="shared" si="1020"/>
        <v>0</v>
      </c>
      <c r="Q1898" s="162"/>
      <c r="R1898" s="162" t="str">
        <f t="shared" si="1000"/>
        <v>введи курс</v>
      </c>
      <c r="S1898" s="196">
        <f t="shared" si="1001"/>
        <v>0</v>
      </c>
      <c r="T1898" s="192">
        <f t="shared" si="1002"/>
        <v>0</v>
      </c>
      <c r="U1898" s="76">
        <f t="shared" si="1003"/>
        <v>0</v>
      </c>
      <c r="V1898" s="123">
        <f t="shared" si="1004"/>
        <v>0</v>
      </c>
      <c r="W1898" s="191"/>
      <c r="X1898" s="170"/>
      <c r="Y1898" s="74">
        <f t="shared" si="989"/>
        <v>0</v>
      </c>
      <c r="Z1898" s="188"/>
      <c r="AA1898" s="130">
        <f t="shared" si="1005"/>
        <v>0</v>
      </c>
      <c r="AB1898" s="74">
        <f t="shared" si="1006"/>
        <v>0</v>
      </c>
      <c r="AC1898" s="356"/>
      <c r="AD1898" s="130" cm="1">
        <f t="array" ref="AD1898">IFERROR(ROUND((_xlfn.IFS(offer_sale_type="поставка",AB1898,offer_sale_type="транзит",S1898)*(1+AC1898))/E1898,2),0)</f>
        <v>0</v>
      </c>
      <c r="AE1898" s="74">
        <f t="shared" si="1007"/>
        <v>0</v>
      </c>
      <c r="AF1898" s="123" cm="1">
        <f t="array" ref="AF1898">IFERROR(ROUND(_xlfn.IFS(offer_sale_type="поставка",AB1898,offer_sale_type="транзит",S1898)*AC1898,2),0)</f>
        <v>0</v>
      </c>
      <c r="AG1898" s="130">
        <f t="shared" si="990"/>
        <v>0</v>
      </c>
      <c r="AH1898" s="74">
        <f t="shared" si="991"/>
        <v>0</v>
      </c>
      <c r="AI1898" s="123">
        <f t="shared" si="992"/>
        <v>0</v>
      </c>
      <c r="AJ1898" s="118">
        <f t="shared" si="1008"/>
        <v>0</v>
      </c>
      <c r="AK1898" s="74">
        <f t="shared" si="1009"/>
        <v>0</v>
      </c>
      <c r="AL1898" s="174">
        <f t="shared" si="1010"/>
        <v>0</v>
      </c>
      <c r="AM1898" s="175">
        <f t="shared" si="993"/>
        <v>0</v>
      </c>
      <c r="AN1898" s="130">
        <f t="shared" si="1011"/>
        <v>0</v>
      </c>
      <c r="AO1898" s="74">
        <f t="shared" si="994"/>
        <v>0</v>
      </c>
      <c r="AP1898" s="123">
        <f t="shared" si="1012"/>
        <v>0</v>
      </c>
      <c r="AQ1898" s="118">
        <f t="shared" si="995"/>
        <v>0</v>
      </c>
      <c r="AR1898" s="82" t="str">
        <f t="shared" si="1013"/>
        <v>https://www.alta.ru/tnved/code//</v>
      </c>
      <c r="AS1898" s="157"/>
      <c r="AT1898" s="162"/>
      <c r="AU1898" s="74">
        <f t="shared" si="996"/>
        <v>0</v>
      </c>
      <c r="AV1898" s="157"/>
      <c r="AW1898" s="75">
        <f>_xlfn.IFNA(VLOOKUP(L1898,list_vat[],3,FALSE),0)</f>
        <v>0</v>
      </c>
      <c r="AX1898" s="74">
        <f t="shared" si="1014"/>
        <v>0</v>
      </c>
      <c r="AY1898" s="74">
        <f t="shared" si="1015"/>
        <v>0</v>
      </c>
      <c r="AZ1898" s="130">
        <f t="shared" si="1016"/>
        <v>0</v>
      </c>
      <c r="BA1898" s="74">
        <f t="shared" si="997"/>
        <v>0</v>
      </c>
      <c r="BB1898" s="193">
        <f t="shared" si="1017"/>
        <v>0</v>
      </c>
      <c r="BC1898" s="102">
        <f t="shared" si="1018"/>
        <v>0</v>
      </c>
      <c r="BD1898" s="102">
        <f t="shared" si="1019"/>
        <v>0</v>
      </c>
      <c r="BE1898" s="413" t="s">
        <v>69</v>
      </c>
    </row>
    <row r="1899" spans="1:57" s="65" customFormat="1" ht="12" customHeight="1" x14ac:dyDescent="0.2">
      <c r="A1899" s="43">
        <v>1884</v>
      </c>
      <c r="B1899" s="166"/>
      <c r="C1899" s="166"/>
      <c r="D1899" s="166"/>
      <c r="E1899" s="162"/>
      <c r="F1899" s="166"/>
      <c r="G1899" s="162"/>
      <c r="H1899" s="162"/>
      <c r="I1899" s="189">
        <f t="shared" si="998"/>
        <v>0</v>
      </c>
      <c r="J1899" s="195"/>
      <c r="K1899" s="162"/>
      <c r="L1899" s="168"/>
      <c r="M1899" s="75">
        <f>_xlfn.XLOOKUP(L1899,list_vat[Страна],list_vat[Ставка НДС %],0,0)</f>
        <v>0</v>
      </c>
      <c r="N1899" s="162">
        <f t="shared" si="999"/>
        <v>0</v>
      </c>
      <c r="O1899" s="169"/>
      <c r="P1899" s="74">
        <f t="shared" si="1020"/>
        <v>0</v>
      </c>
      <c r="Q1899" s="162"/>
      <c r="R1899" s="162" t="str">
        <f t="shared" si="1000"/>
        <v>введи курс</v>
      </c>
      <c r="S1899" s="196">
        <f t="shared" si="1001"/>
        <v>0</v>
      </c>
      <c r="T1899" s="192">
        <f t="shared" si="1002"/>
        <v>0</v>
      </c>
      <c r="U1899" s="76">
        <f t="shared" si="1003"/>
        <v>0</v>
      </c>
      <c r="V1899" s="123">
        <f t="shared" si="1004"/>
        <v>0</v>
      </c>
      <c r="W1899" s="191"/>
      <c r="X1899" s="170"/>
      <c r="Y1899" s="74">
        <f t="shared" si="989"/>
        <v>0</v>
      </c>
      <c r="Z1899" s="188"/>
      <c r="AA1899" s="130">
        <f t="shared" si="1005"/>
        <v>0</v>
      </c>
      <c r="AB1899" s="74">
        <f t="shared" si="1006"/>
        <v>0</v>
      </c>
      <c r="AC1899" s="356"/>
      <c r="AD1899" s="130" cm="1">
        <f t="array" ref="AD1899">IFERROR(ROUND((_xlfn.IFS(offer_sale_type="поставка",AB1899,offer_sale_type="транзит",S1899)*(1+AC1899))/E1899,2),0)</f>
        <v>0</v>
      </c>
      <c r="AE1899" s="74">
        <f t="shared" si="1007"/>
        <v>0</v>
      </c>
      <c r="AF1899" s="123" cm="1">
        <f t="array" ref="AF1899">IFERROR(ROUND(_xlfn.IFS(offer_sale_type="поставка",AB1899,offer_sale_type="транзит",S1899)*AC1899,2),0)</f>
        <v>0</v>
      </c>
      <c r="AG1899" s="130">
        <f t="shared" si="990"/>
        <v>0</v>
      </c>
      <c r="AH1899" s="74">
        <f t="shared" si="991"/>
        <v>0</v>
      </c>
      <c r="AI1899" s="123">
        <f t="shared" si="992"/>
        <v>0</v>
      </c>
      <c r="AJ1899" s="118">
        <f t="shared" si="1008"/>
        <v>0</v>
      </c>
      <c r="AK1899" s="74">
        <f t="shared" si="1009"/>
        <v>0</v>
      </c>
      <c r="AL1899" s="174">
        <f t="shared" si="1010"/>
        <v>0</v>
      </c>
      <c r="AM1899" s="175">
        <f t="shared" si="993"/>
        <v>0</v>
      </c>
      <c r="AN1899" s="130">
        <f t="shared" si="1011"/>
        <v>0</v>
      </c>
      <c r="AO1899" s="74">
        <f t="shared" si="994"/>
        <v>0</v>
      </c>
      <c r="AP1899" s="123">
        <f t="shared" si="1012"/>
        <v>0</v>
      </c>
      <c r="AQ1899" s="118">
        <f t="shared" si="995"/>
        <v>0</v>
      </c>
      <c r="AR1899" s="82" t="str">
        <f t="shared" si="1013"/>
        <v>https://www.alta.ru/tnved/code//</v>
      </c>
      <c r="AS1899" s="157"/>
      <c r="AT1899" s="162"/>
      <c r="AU1899" s="74">
        <f t="shared" si="996"/>
        <v>0</v>
      </c>
      <c r="AV1899" s="157"/>
      <c r="AW1899" s="75">
        <f>_xlfn.IFNA(VLOOKUP(L1899,list_vat[],3,FALSE),0)</f>
        <v>0</v>
      </c>
      <c r="AX1899" s="74">
        <f t="shared" si="1014"/>
        <v>0</v>
      </c>
      <c r="AY1899" s="74">
        <f t="shared" si="1015"/>
        <v>0</v>
      </c>
      <c r="AZ1899" s="130">
        <f t="shared" si="1016"/>
        <v>0</v>
      </c>
      <c r="BA1899" s="74">
        <f t="shared" si="997"/>
        <v>0</v>
      </c>
      <c r="BB1899" s="193">
        <f t="shared" si="1017"/>
        <v>0</v>
      </c>
      <c r="BC1899" s="102">
        <f t="shared" si="1018"/>
        <v>0</v>
      </c>
      <c r="BD1899" s="102">
        <f t="shared" si="1019"/>
        <v>0</v>
      </c>
      <c r="BE1899" s="413" t="s">
        <v>69</v>
      </c>
    </row>
    <row r="1900" spans="1:57" s="65" customFormat="1" ht="12" customHeight="1" x14ac:dyDescent="0.2">
      <c r="A1900" s="43">
        <v>1885</v>
      </c>
      <c r="B1900" s="166"/>
      <c r="C1900" s="166"/>
      <c r="D1900" s="166"/>
      <c r="E1900" s="162"/>
      <c r="F1900" s="166"/>
      <c r="G1900" s="162"/>
      <c r="H1900" s="162"/>
      <c r="I1900" s="189">
        <f t="shared" si="998"/>
        <v>0</v>
      </c>
      <c r="J1900" s="195"/>
      <c r="K1900" s="162"/>
      <c r="L1900" s="168"/>
      <c r="M1900" s="75">
        <f>_xlfn.XLOOKUP(L1900,list_vat[Страна],list_vat[Ставка НДС %],0,0)</f>
        <v>0</v>
      </c>
      <c r="N1900" s="162">
        <f t="shared" si="999"/>
        <v>0</v>
      </c>
      <c r="O1900" s="169"/>
      <c r="P1900" s="74">
        <f t="shared" si="1020"/>
        <v>0</v>
      </c>
      <c r="Q1900" s="162"/>
      <c r="R1900" s="162" t="str">
        <f t="shared" si="1000"/>
        <v>введи курс</v>
      </c>
      <c r="S1900" s="196">
        <f t="shared" si="1001"/>
        <v>0</v>
      </c>
      <c r="T1900" s="192">
        <f t="shared" si="1002"/>
        <v>0</v>
      </c>
      <c r="U1900" s="76">
        <f t="shared" si="1003"/>
        <v>0</v>
      </c>
      <c r="V1900" s="123">
        <f t="shared" si="1004"/>
        <v>0</v>
      </c>
      <c r="W1900" s="191"/>
      <c r="X1900" s="170"/>
      <c r="Y1900" s="74">
        <f t="shared" si="989"/>
        <v>0</v>
      </c>
      <c r="Z1900" s="188"/>
      <c r="AA1900" s="130">
        <f t="shared" si="1005"/>
        <v>0</v>
      </c>
      <c r="AB1900" s="74">
        <f t="shared" si="1006"/>
        <v>0</v>
      </c>
      <c r="AC1900" s="356"/>
      <c r="AD1900" s="130" cm="1">
        <f t="array" ref="AD1900">IFERROR(ROUND((_xlfn.IFS(offer_sale_type="поставка",AB1900,offer_sale_type="транзит",S1900)*(1+AC1900))/E1900,2),0)</f>
        <v>0</v>
      </c>
      <c r="AE1900" s="74">
        <f t="shared" si="1007"/>
        <v>0</v>
      </c>
      <c r="AF1900" s="123" cm="1">
        <f t="array" ref="AF1900">IFERROR(ROUND(_xlfn.IFS(offer_sale_type="поставка",AB1900,offer_sale_type="транзит",S1900)*AC1900,2),0)</f>
        <v>0</v>
      </c>
      <c r="AG1900" s="130">
        <f t="shared" si="990"/>
        <v>0</v>
      </c>
      <c r="AH1900" s="74">
        <f t="shared" si="991"/>
        <v>0</v>
      </c>
      <c r="AI1900" s="123">
        <f t="shared" si="992"/>
        <v>0</v>
      </c>
      <c r="AJ1900" s="118">
        <f t="shared" si="1008"/>
        <v>0</v>
      </c>
      <c r="AK1900" s="74">
        <f t="shared" si="1009"/>
        <v>0</v>
      </c>
      <c r="AL1900" s="174">
        <f t="shared" si="1010"/>
        <v>0</v>
      </c>
      <c r="AM1900" s="175">
        <f t="shared" si="993"/>
        <v>0</v>
      </c>
      <c r="AN1900" s="130">
        <f t="shared" si="1011"/>
        <v>0</v>
      </c>
      <c r="AO1900" s="74">
        <f t="shared" si="994"/>
        <v>0</v>
      </c>
      <c r="AP1900" s="123">
        <f t="shared" si="1012"/>
        <v>0</v>
      </c>
      <c r="AQ1900" s="118">
        <f t="shared" si="995"/>
        <v>0</v>
      </c>
      <c r="AR1900" s="82" t="str">
        <f t="shared" si="1013"/>
        <v>https://www.alta.ru/tnved/code//</v>
      </c>
      <c r="AS1900" s="157"/>
      <c r="AT1900" s="162"/>
      <c r="AU1900" s="74">
        <f t="shared" si="996"/>
        <v>0</v>
      </c>
      <c r="AV1900" s="157"/>
      <c r="AW1900" s="75">
        <f>_xlfn.IFNA(VLOOKUP(L1900,list_vat[],3,FALSE),0)</f>
        <v>0</v>
      </c>
      <c r="AX1900" s="74">
        <f t="shared" si="1014"/>
        <v>0</v>
      </c>
      <c r="AY1900" s="74">
        <f t="shared" si="1015"/>
        <v>0</v>
      </c>
      <c r="AZ1900" s="130">
        <f t="shared" si="1016"/>
        <v>0</v>
      </c>
      <c r="BA1900" s="74">
        <f t="shared" si="997"/>
        <v>0</v>
      </c>
      <c r="BB1900" s="193">
        <f t="shared" si="1017"/>
        <v>0</v>
      </c>
      <c r="BC1900" s="102">
        <f t="shared" si="1018"/>
        <v>0</v>
      </c>
      <c r="BD1900" s="102">
        <f t="shared" si="1019"/>
        <v>0</v>
      </c>
      <c r="BE1900" s="413" t="s">
        <v>69</v>
      </c>
    </row>
    <row r="1901" spans="1:57" s="65" customFormat="1" ht="12" customHeight="1" x14ac:dyDescent="0.2">
      <c r="A1901" s="43">
        <v>1886</v>
      </c>
      <c r="B1901" s="166"/>
      <c r="C1901" s="166"/>
      <c r="D1901" s="166"/>
      <c r="E1901" s="162"/>
      <c r="F1901" s="166"/>
      <c r="G1901" s="162"/>
      <c r="H1901" s="162"/>
      <c r="I1901" s="189">
        <f t="shared" si="998"/>
        <v>0</v>
      </c>
      <c r="J1901" s="195"/>
      <c r="K1901" s="162"/>
      <c r="L1901" s="168"/>
      <c r="M1901" s="75">
        <f>_xlfn.XLOOKUP(L1901,list_vat[Страна],list_vat[Ставка НДС %],0,0)</f>
        <v>0</v>
      </c>
      <c r="N1901" s="162">
        <f t="shared" si="999"/>
        <v>0</v>
      </c>
      <c r="O1901" s="169"/>
      <c r="P1901" s="74">
        <f t="shared" si="1020"/>
        <v>0</v>
      </c>
      <c r="Q1901" s="162"/>
      <c r="R1901" s="162" t="str">
        <f t="shared" si="1000"/>
        <v>введи курс</v>
      </c>
      <c r="S1901" s="196">
        <f t="shared" si="1001"/>
        <v>0</v>
      </c>
      <c r="T1901" s="192">
        <f t="shared" si="1002"/>
        <v>0</v>
      </c>
      <c r="U1901" s="76">
        <f t="shared" si="1003"/>
        <v>0</v>
      </c>
      <c r="V1901" s="123">
        <f t="shared" si="1004"/>
        <v>0</v>
      </c>
      <c r="W1901" s="191"/>
      <c r="X1901" s="170"/>
      <c r="Y1901" s="74">
        <f t="shared" si="989"/>
        <v>0</v>
      </c>
      <c r="Z1901" s="188"/>
      <c r="AA1901" s="130">
        <f t="shared" si="1005"/>
        <v>0</v>
      </c>
      <c r="AB1901" s="74">
        <f t="shared" si="1006"/>
        <v>0</v>
      </c>
      <c r="AC1901" s="356"/>
      <c r="AD1901" s="130" cm="1">
        <f t="array" ref="AD1901">IFERROR(ROUND((_xlfn.IFS(offer_sale_type="поставка",AB1901,offer_sale_type="транзит",S1901)*(1+AC1901))/E1901,2),0)</f>
        <v>0</v>
      </c>
      <c r="AE1901" s="74">
        <f t="shared" si="1007"/>
        <v>0</v>
      </c>
      <c r="AF1901" s="123" cm="1">
        <f t="array" ref="AF1901">IFERROR(ROUND(_xlfn.IFS(offer_sale_type="поставка",AB1901,offer_sale_type="транзит",S1901)*AC1901,2),0)</f>
        <v>0</v>
      </c>
      <c r="AG1901" s="130">
        <f t="shared" si="990"/>
        <v>0</v>
      </c>
      <c r="AH1901" s="74">
        <f t="shared" si="991"/>
        <v>0</v>
      </c>
      <c r="AI1901" s="123">
        <f t="shared" si="992"/>
        <v>0</v>
      </c>
      <c r="AJ1901" s="118">
        <f t="shared" si="1008"/>
        <v>0</v>
      </c>
      <c r="AK1901" s="74">
        <f t="shared" si="1009"/>
        <v>0</v>
      </c>
      <c r="AL1901" s="174">
        <f t="shared" si="1010"/>
        <v>0</v>
      </c>
      <c r="AM1901" s="175">
        <f t="shared" si="993"/>
        <v>0</v>
      </c>
      <c r="AN1901" s="130">
        <f t="shared" si="1011"/>
        <v>0</v>
      </c>
      <c r="AO1901" s="74">
        <f t="shared" si="994"/>
        <v>0</v>
      </c>
      <c r="AP1901" s="123">
        <f t="shared" si="1012"/>
        <v>0</v>
      </c>
      <c r="AQ1901" s="118">
        <f t="shared" si="995"/>
        <v>0</v>
      </c>
      <c r="AR1901" s="82" t="str">
        <f t="shared" si="1013"/>
        <v>https://www.alta.ru/tnved/code//</v>
      </c>
      <c r="AS1901" s="157"/>
      <c r="AT1901" s="162"/>
      <c r="AU1901" s="74">
        <f t="shared" si="996"/>
        <v>0</v>
      </c>
      <c r="AV1901" s="157"/>
      <c r="AW1901" s="75">
        <f>_xlfn.IFNA(VLOOKUP(L1901,list_vat[],3,FALSE),0)</f>
        <v>0</v>
      </c>
      <c r="AX1901" s="74">
        <f t="shared" si="1014"/>
        <v>0</v>
      </c>
      <c r="AY1901" s="74">
        <f t="shared" si="1015"/>
        <v>0</v>
      </c>
      <c r="AZ1901" s="130">
        <f t="shared" si="1016"/>
        <v>0</v>
      </c>
      <c r="BA1901" s="74">
        <f t="shared" si="997"/>
        <v>0</v>
      </c>
      <c r="BB1901" s="193">
        <f t="shared" si="1017"/>
        <v>0</v>
      </c>
      <c r="BC1901" s="102">
        <f t="shared" si="1018"/>
        <v>0</v>
      </c>
      <c r="BD1901" s="102">
        <f t="shared" si="1019"/>
        <v>0</v>
      </c>
      <c r="BE1901" s="413" t="s">
        <v>69</v>
      </c>
    </row>
    <row r="1902" spans="1:57" s="65" customFormat="1" ht="12" customHeight="1" x14ac:dyDescent="0.2">
      <c r="A1902" s="43">
        <v>1887</v>
      </c>
      <c r="B1902" s="166"/>
      <c r="C1902" s="166"/>
      <c r="D1902" s="166"/>
      <c r="E1902" s="162"/>
      <c r="F1902" s="166"/>
      <c r="G1902" s="162"/>
      <c r="H1902" s="162"/>
      <c r="I1902" s="189">
        <f t="shared" si="998"/>
        <v>0</v>
      </c>
      <c r="J1902" s="195"/>
      <c r="K1902" s="162"/>
      <c r="L1902" s="168"/>
      <c r="M1902" s="75">
        <f>_xlfn.XLOOKUP(L1902,list_vat[Страна],list_vat[Ставка НДС %],0,0)</f>
        <v>0</v>
      </c>
      <c r="N1902" s="162">
        <f t="shared" si="999"/>
        <v>0</v>
      </c>
      <c r="O1902" s="169"/>
      <c r="P1902" s="74">
        <f t="shared" si="1020"/>
        <v>0</v>
      </c>
      <c r="Q1902" s="162"/>
      <c r="R1902" s="162" t="str">
        <f t="shared" si="1000"/>
        <v>введи курс</v>
      </c>
      <c r="S1902" s="196">
        <f t="shared" si="1001"/>
        <v>0</v>
      </c>
      <c r="T1902" s="192">
        <f t="shared" si="1002"/>
        <v>0</v>
      </c>
      <c r="U1902" s="76">
        <f t="shared" si="1003"/>
        <v>0</v>
      </c>
      <c r="V1902" s="123">
        <f t="shared" si="1004"/>
        <v>0</v>
      </c>
      <c r="W1902" s="191"/>
      <c r="X1902" s="170"/>
      <c r="Y1902" s="74">
        <f t="shared" si="989"/>
        <v>0</v>
      </c>
      <c r="Z1902" s="188"/>
      <c r="AA1902" s="130">
        <f t="shared" si="1005"/>
        <v>0</v>
      </c>
      <c r="AB1902" s="74">
        <f t="shared" si="1006"/>
        <v>0</v>
      </c>
      <c r="AC1902" s="356"/>
      <c r="AD1902" s="130" cm="1">
        <f t="array" ref="AD1902">IFERROR(ROUND((_xlfn.IFS(offer_sale_type="поставка",AB1902,offer_sale_type="транзит",S1902)*(1+AC1902))/E1902,2),0)</f>
        <v>0</v>
      </c>
      <c r="AE1902" s="74">
        <f t="shared" si="1007"/>
        <v>0</v>
      </c>
      <c r="AF1902" s="123" cm="1">
        <f t="array" ref="AF1902">IFERROR(ROUND(_xlfn.IFS(offer_sale_type="поставка",AB1902,offer_sale_type="транзит",S1902)*AC1902,2),0)</f>
        <v>0</v>
      </c>
      <c r="AG1902" s="130">
        <f t="shared" si="990"/>
        <v>0</v>
      </c>
      <c r="AH1902" s="74">
        <f t="shared" si="991"/>
        <v>0</v>
      </c>
      <c r="AI1902" s="123">
        <f t="shared" si="992"/>
        <v>0</v>
      </c>
      <c r="AJ1902" s="118">
        <f t="shared" si="1008"/>
        <v>0</v>
      </c>
      <c r="AK1902" s="74">
        <f t="shared" si="1009"/>
        <v>0</v>
      </c>
      <c r="AL1902" s="174">
        <f t="shared" si="1010"/>
        <v>0</v>
      </c>
      <c r="AM1902" s="175">
        <f t="shared" si="993"/>
        <v>0</v>
      </c>
      <c r="AN1902" s="130">
        <f t="shared" si="1011"/>
        <v>0</v>
      </c>
      <c r="AO1902" s="74">
        <f t="shared" si="994"/>
        <v>0</v>
      </c>
      <c r="AP1902" s="123">
        <f t="shared" si="1012"/>
        <v>0</v>
      </c>
      <c r="AQ1902" s="118">
        <f t="shared" si="995"/>
        <v>0</v>
      </c>
      <c r="AR1902" s="82" t="str">
        <f t="shared" si="1013"/>
        <v>https://www.alta.ru/tnved/code//</v>
      </c>
      <c r="AS1902" s="157"/>
      <c r="AT1902" s="162"/>
      <c r="AU1902" s="74">
        <f t="shared" si="996"/>
        <v>0</v>
      </c>
      <c r="AV1902" s="157"/>
      <c r="AW1902" s="75">
        <f>_xlfn.IFNA(VLOOKUP(L1902,list_vat[],3,FALSE),0)</f>
        <v>0</v>
      </c>
      <c r="AX1902" s="74">
        <f t="shared" si="1014"/>
        <v>0</v>
      </c>
      <c r="AY1902" s="74">
        <f t="shared" si="1015"/>
        <v>0</v>
      </c>
      <c r="AZ1902" s="130">
        <f t="shared" si="1016"/>
        <v>0</v>
      </c>
      <c r="BA1902" s="74">
        <f t="shared" si="997"/>
        <v>0</v>
      </c>
      <c r="BB1902" s="193">
        <f t="shared" si="1017"/>
        <v>0</v>
      </c>
      <c r="BC1902" s="102">
        <f t="shared" si="1018"/>
        <v>0</v>
      </c>
      <c r="BD1902" s="102">
        <f t="shared" si="1019"/>
        <v>0</v>
      </c>
      <c r="BE1902" s="413" t="s">
        <v>69</v>
      </c>
    </row>
    <row r="1903" spans="1:57" s="65" customFormat="1" ht="12" customHeight="1" x14ac:dyDescent="0.2">
      <c r="A1903" s="43">
        <v>1888</v>
      </c>
      <c r="B1903" s="166"/>
      <c r="C1903" s="166"/>
      <c r="D1903" s="166"/>
      <c r="E1903" s="162"/>
      <c r="F1903" s="166"/>
      <c r="G1903" s="162"/>
      <c r="H1903" s="162"/>
      <c r="I1903" s="189">
        <f t="shared" si="998"/>
        <v>0</v>
      </c>
      <c r="J1903" s="195"/>
      <c r="K1903" s="162"/>
      <c r="L1903" s="168"/>
      <c r="M1903" s="75">
        <f>_xlfn.XLOOKUP(L1903,list_vat[Страна],list_vat[Ставка НДС %],0,0)</f>
        <v>0</v>
      </c>
      <c r="N1903" s="162">
        <f t="shared" si="999"/>
        <v>0</v>
      </c>
      <c r="O1903" s="169"/>
      <c r="P1903" s="74">
        <f t="shared" si="1020"/>
        <v>0</v>
      </c>
      <c r="Q1903" s="162"/>
      <c r="R1903" s="162" t="str">
        <f t="shared" si="1000"/>
        <v>введи курс</v>
      </c>
      <c r="S1903" s="196">
        <f t="shared" si="1001"/>
        <v>0</v>
      </c>
      <c r="T1903" s="192">
        <f t="shared" si="1002"/>
        <v>0</v>
      </c>
      <c r="U1903" s="76">
        <f t="shared" si="1003"/>
        <v>0</v>
      </c>
      <c r="V1903" s="123">
        <f t="shared" si="1004"/>
        <v>0</v>
      </c>
      <c r="W1903" s="191"/>
      <c r="X1903" s="170"/>
      <c r="Y1903" s="74">
        <f t="shared" si="989"/>
        <v>0</v>
      </c>
      <c r="Z1903" s="188"/>
      <c r="AA1903" s="130">
        <f t="shared" si="1005"/>
        <v>0</v>
      </c>
      <c r="AB1903" s="74">
        <f t="shared" si="1006"/>
        <v>0</v>
      </c>
      <c r="AC1903" s="356"/>
      <c r="AD1903" s="130" cm="1">
        <f t="array" ref="AD1903">IFERROR(ROUND((_xlfn.IFS(offer_sale_type="поставка",AB1903,offer_sale_type="транзит",S1903)*(1+AC1903))/E1903,2),0)</f>
        <v>0</v>
      </c>
      <c r="AE1903" s="74">
        <f t="shared" si="1007"/>
        <v>0</v>
      </c>
      <c r="AF1903" s="123" cm="1">
        <f t="array" ref="AF1903">IFERROR(ROUND(_xlfn.IFS(offer_sale_type="поставка",AB1903,offer_sale_type="транзит",S1903)*AC1903,2),0)</f>
        <v>0</v>
      </c>
      <c r="AG1903" s="130">
        <f t="shared" si="990"/>
        <v>0</v>
      </c>
      <c r="AH1903" s="74">
        <f t="shared" si="991"/>
        <v>0</v>
      </c>
      <c r="AI1903" s="123">
        <f t="shared" si="992"/>
        <v>0</v>
      </c>
      <c r="AJ1903" s="118">
        <f t="shared" si="1008"/>
        <v>0</v>
      </c>
      <c r="AK1903" s="74">
        <f t="shared" si="1009"/>
        <v>0</v>
      </c>
      <c r="AL1903" s="174">
        <f t="shared" si="1010"/>
        <v>0</v>
      </c>
      <c r="AM1903" s="175">
        <f t="shared" si="993"/>
        <v>0</v>
      </c>
      <c r="AN1903" s="130">
        <f t="shared" si="1011"/>
        <v>0</v>
      </c>
      <c r="AO1903" s="74">
        <f t="shared" si="994"/>
        <v>0</v>
      </c>
      <c r="AP1903" s="123">
        <f t="shared" si="1012"/>
        <v>0</v>
      </c>
      <c r="AQ1903" s="118">
        <f t="shared" si="995"/>
        <v>0</v>
      </c>
      <c r="AR1903" s="82" t="str">
        <f t="shared" si="1013"/>
        <v>https://www.alta.ru/tnved/code//</v>
      </c>
      <c r="AS1903" s="157"/>
      <c r="AT1903" s="162"/>
      <c r="AU1903" s="74">
        <f t="shared" si="996"/>
        <v>0</v>
      </c>
      <c r="AV1903" s="157"/>
      <c r="AW1903" s="75">
        <f>_xlfn.IFNA(VLOOKUP(L1903,list_vat[],3,FALSE),0)</f>
        <v>0</v>
      </c>
      <c r="AX1903" s="74">
        <f t="shared" si="1014"/>
        <v>0</v>
      </c>
      <c r="AY1903" s="74">
        <f t="shared" si="1015"/>
        <v>0</v>
      </c>
      <c r="AZ1903" s="130">
        <f t="shared" si="1016"/>
        <v>0</v>
      </c>
      <c r="BA1903" s="74">
        <f t="shared" si="997"/>
        <v>0</v>
      </c>
      <c r="BB1903" s="193">
        <f t="shared" si="1017"/>
        <v>0</v>
      </c>
      <c r="BC1903" s="102">
        <f t="shared" si="1018"/>
        <v>0</v>
      </c>
      <c r="BD1903" s="102">
        <f t="shared" si="1019"/>
        <v>0</v>
      </c>
      <c r="BE1903" s="413" t="s">
        <v>69</v>
      </c>
    </row>
    <row r="1904" spans="1:57" s="65" customFormat="1" ht="12" customHeight="1" x14ac:dyDescent="0.2">
      <c r="A1904" s="43">
        <v>1889</v>
      </c>
      <c r="B1904" s="166"/>
      <c r="C1904" s="166"/>
      <c r="D1904" s="166"/>
      <c r="E1904" s="162"/>
      <c r="F1904" s="166"/>
      <c r="G1904" s="162"/>
      <c r="H1904" s="162"/>
      <c r="I1904" s="189">
        <f t="shared" si="998"/>
        <v>0</v>
      </c>
      <c r="J1904" s="195"/>
      <c r="K1904" s="162"/>
      <c r="L1904" s="168"/>
      <c r="M1904" s="75">
        <f>_xlfn.XLOOKUP(L1904,list_vat[Страна],list_vat[Ставка НДС %],0,0)</f>
        <v>0</v>
      </c>
      <c r="N1904" s="162">
        <f t="shared" si="999"/>
        <v>0</v>
      </c>
      <c r="O1904" s="169"/>
      <c r="P1904" s="74">
        <f t="shared" si="1020"/>
        <v>0</v>
      </c>
      <c r="Q1904" s="162"/>
      <c r="R1904" s="162" t="str">
        <f t="shared" si="1000"/>
        <v>введи курс</v>
      </c>
      <c r="S1904" s="196">
        <f t="shared" si="1001"/>
        <v>0</v>
      </c>
      <c r="T1904" s="192">
        <f t="shared" si="1002"/>
        <v>0</v>
      </c>
      <c r="U1904" s="76">
        <f t="shared" si="1003"/>
        <v>0</v>
      </c>
      <c r="V1904" s="123">
        <f t="shared" si="1004"/>
        <v>0</v>
      </c>
      <c r="W1904" s="191"/>
      <c r="X1904" s="170"/>
      <c r="Y1904" s="74">
        <f t="shared" si="989"/>
        <v>0</v>
      </c>
      <c r="Z1904" s="188"/>
      <c r="AA1904" s="130">
        <f t="shared" si="1005"/>
        <v>0</v>
      </c>
      <c r="AB1904" s="74">
        <f t="shared" si="1006"/>
        <v>0</v>
      </c>
      <c r="AC1904" s="356"/>
      <c r="AD1904" s="130" cm="1">
        <f t="array" ref="AD1904">IFERROR(ROUND((_xlfn.IFS(offer_sale_type="поставка",AB1904,offer_sale_type="транзит",S1904)*(1+AC1904))/E1904,2),0)</f>
        <v>0</v>
      </c>
      <c r="AE1904" s="74">
        <f t="shared" si="1007"/>
        <v>0</v>
      </c>
      <c r="AF1904" s="123" cm="1">
        <f t="array" ref="AF1904">IFERROR(ROUND(_xlfn.IFS(offer_sale_type="поставка",AB1904,offer_sale_type="транзит",S1904)*AC1904,2),0)</f>
        <v>0</v>
      </c>
      <c r="AG1904" s="130">
        <f t="shared" si="990"/>
        <v>0</v>
      </c>
      <c r="AH1904" s="74">
        <f t="shared" si="991"/>
        <v>0</v>
      </c>
      <c r="AI1904" s="123">
        <f t="shared" si="992"/>
        <v>0</v>
      </c>
      <c r="AJ1904" s="118">
        <f t="shared" si="1008"/>
        <v>0</v>
      </c>
      <c r="AK1904" s="74">
        <f t="shared" si="1009"/>
        <v>0</v>
      </c>
      <c r="AL1904" s="174">
        <f t="shared" si="1010"/>
        <v>0</v>
      </c>
      <c r="AM1904" s="175">
        <f t="shared" si="993"/>
        <v>0</v>
      </c>
      <c r="AN1904" s="130">
        <f t="shared" si="1011"/>
        <v>0</v>
      </c>
      <c r="AO1904" s="74">
        <f t="shared" si="994"/>
        <v>0</v>
      </c>
      <c r="AP1904" s="123">
        <f t="shared" si="1012"/>
        <v>0</v>
      </c>
      <c r="AQ1904" s="118">
        <f t="shared" si="995"/>
        <v>0</v>
      </c>
      <c r="AR1904" s="82" t="str">
        <f t="shared" si="1013"/>
        <v>https://www.alta.ru/tnved/code//</v>
      </c>
      <c r="AS1904" s="157"/>
      <c r="AT1904" s="162"/>
      <c r="AU1904" s="74">
        <f t="shared" si="996"/>
        <v>0</v>
      </c>
      <c r="AV1904" s="157"/>
      <c r="AW1904" s="75">
        <f>_xlfn.IFNA(VLOOKUP(L1904,list_vat[],3,FALSE),0)</f>
        <v>0</v>
      </c>
      <c r="AX1904" s="74">
        <f t="shared" si="1014"/>
        <v>0</v>
      </c>
      <c r="AY1904" s="74">
        <f t="shared" si="1015"/>
        <v>0</v>
      </c>
      <c r="AZ1904" s="130">
        <f t="shared" si="1016"/>
        <v>0</v>
      </c>
      <c r="BA1904" s="74">
        <f t="shared" si="997"/>
        <v>0</v>
      </c>
      <c r="BB1904" s="193">
        <f t="shared" si="1017"/>
        <v>0</v>
      </c>
      <c r="BC1904" s="102">
        <f t="shared" si="1018"/>
        <v>0</v>
      </c>
      <c r="BD1904" s="102">
        <f t="shared" si="1019"/>
        <v>0</v>
      </c>
      <c r="BE1904" s="413" t="s">
        <v>69</v>
      </c>
    </row>
    <row r="1905" spans="1:57" s="65" customFormat="1" ht="12" customHeight="1" x14ac:dyDescent="0.2">
      <c r="A1905" s="43">
        <v>1890</v>
      </c>
      <c r="B1905" s="166"/>
      <c r="C1905" s="166"/>
      <c r="D1905" s="166"/>
      <c r="E1905" s="162"/>
      <c r="F1905" s="166"/>
      <c r="G1905" s="162"/>
      <c r="H1905" s="162"/>
      <c r="I1905" s="189">
        <f t="shared" si="998"/>
        <v>0</v>
      </c>
      <c r="J1905" s="195"/>
      <c r="K1905" s="162"/>
      <c r="L1905" s="168"/>
      <c r="M1905" s="75">
        <f>_xlfn.XLOOKUP(L1905,list_vat[Страна],list_vat[Ставка НДС %],0,0)</f>
        <v>0</v>
      </c>
      <c r="N1905" s="162">
        <f t="shared" si="999"/>
        <v>0</v>
      </c>
      <c r="O1905" s="169"/>
      <c r="P1905" s="74">
        <f t="shared" si="1020"/>
        <v>0</v>
      </c>
      <c r="Q1905" s="162"/>
      <c r="R1905" s="162" t="str">
        <f t="shared" si="1000"/>
        <v>введи курс</v>
      </c>
      <c r="S1905" s="196">
        <f t="shared" si="1001"/>
        <v>0</v>
      </c>
      <c r="T1905" s="192">
        <f t="shared" si="1002"/>
        <v>0</v>
      </c>
      <c r="U1905" s="76">
        <f t="shared" si="1003"/>
        <v>0</v>
      </c>
      <c r="V1905" s="123">
        <f t="shared" si="1004"/>
        <v>0</v>
      </c>
      <c r="W1905" s="191"/>
      <c r="X1905" s="170"/>
      <c r="Y1905" s="74">
        <f t="shared" si="989"/>
        <v>0</v>
      </c>
      <c r="Z1905" s="188"/>
      <c r="AA1905" s="130">
        <f t="shared" si="1005"/>
        <v>0</v>
      </c>
      <c r="AB1905" s="74">
        <f t="shared" si="1006"/>
        <v>0</v>
      </c>
      <c r="AC1905" s="356"/>
      <c r="AD1905" s="130" cm="1">
        <f t="array" ref="AD1905">IFERROR(ROUND((_xlfn.IFS(offer_sale_type="поставка",AB1905,offer_sale_type="транзит",S1905)*(1+AC1905))/E1905,2),0)</f>
        <v>0</v>
      </c>
      <c r="AE1905" s="74">
        <f t="shared" si="1007"/>
        <v>0</v>
      </c>
      <c r="AF1905" s="123" cm="1">
        <f t="array" ref="AF1905">IFERROR(ROUND(_xlfn.IFS(offer_sale_type="поставка",AB1905,offer_sale_type="транзит",S1905)*AC1905,2),0)</f>
        <v>0</v>
      </c>
      <c r="AG1905" s="130">
        <f t="shared" si="990"/>
        <v>0</v>
      </c>
      <c r="AH1905" s="74">
        <f t="shared" si="991"/>
        <v>0</v>
      </c>
      <c r="AI1905" s="123">
        <f t="shared" si="992"/>
        <v>0</v>
      </c>
      <c r="AJ1905" s="118">
        <f t="shared" si="1008"/>
        <v>0</v>
      </c>
      <c r="AK1905" s="74">
        <f t="shared" si="1009"/>
        <v>0</v>
      </c>
      <c r="AL1905" s="174">
        <f t="shared" si="1010"/>
        <v>0</v>
      </c>
      <c r="AM1905" s="175">
        <f t="shared" si="993"/>
        <v>0</v>
      </c>
      <c r="AN1905" s="130">
        <f t="shared" si="1011"/>
        <v>0</v>
      </c>
      <c r="AO1905" s="74">
        <f t="shared" si="994"/>
        <v>0</v>
      </c>
      <c r="AP1905" s="123">
        <f t="shared" si="1012"/>
        <v>0</v>
      </c>
      <c r="AQ1905" s="118">
        <f t="shared" si="995"/>
        <v>0</v>
      </c>
      <c r="AR1905" s="82" t="str">
        <f t="shared" si="1013"/>
        <v>https://www.alta.ru/tnved/code//</v>
      </c>
      <c r="AS1905" s="157"/>
      <c r="AT1905" s="162"/>
      <c r="AU1905" s="74">
        <f t="shared" si="996"/>
        <v>0</v>
      </c>
      <c r="AV1905" s="157"/>
      <c r="AW1905" s="75">
        <f>_xlfn.IFNA(VLOOKUP(L1905,list_vat[],3,FALSE),0)</f>
        <v>0</v>
      </c>
      <c r="AX1905" s="74">
        <f t="shared" si="1014"/>
        <v>0</v>
      </c>
      <c r="AY1905" s="74">
        <f t="shared" si="1015"/>
        <v>0</v>
      </c>
      <c r="AZ1905" s="130">
        <f t="shared" si="1016"/>
        <v>0</v>
      </c>
      <c r="BA1905" s="74">
        <f t="shared" si="997"/>
        <v>0</v>
      </c>
      <c r="BB1905" s="193">
        <f t="shared" si="1017"/>
        <v>0</v>
      </c>
      <c r="BC1905" s="102">
        <f t="shared" si="1018"/>
        <v>0</v>
      </c>
      <c r="BD1905" s="102">
        <f t="shared" si="1019"/>
        <v>0</v>
      </c>
      <c r="BE1905" s="413" t="s">
        <v>69</v>
      </c>
    </row>
    <row r="1906" spans="1:57" s="65" customFormat="1" ht="12" customHeight="1" x14ac:dyDescent="0.2">
      <c r="A1906" s="43">
        <v>1891</v>
      </c>
      <c r="B1906" s="166"/>
      <c r="C1906" s="166"/>
      <c r="D1906" s="166"/>
      <c r="E1906" s="162"/>
      <c r="F1906" s="166"/>
      <c r="G1906" s="162"/>
      <c r="H1906" s="162"/>
      <c r="I1906" s="189">
        <f t="shared" si="998"/>
        <v>0</v>
      </c>
      <c r="J1906" s="195"/>
      <c r="K1906" s="162"/>
      <c r="L1906" s="168"/>
      <c r="M1906" s="75">
        <f>_xlfn.XLOOKUP(L1906,list_vat[Страна],list_vat[Ставка НДС %],0,0)</f>
        <v>0</v>
      </c>
      <c r="N1906" s="162">
        <f t="shared" si="999"/>
        <v>0</v>
      </c>
      <c r="O1906" s="169"/>
      <c r="P1906" s="74">
        <f t="shared" si="1020"/>
        <v>0</v>
      </c>
      <c r="Q1906" s="162"/>
      <c r="R1906" s="162" t="str">
        <f t="shared" si="1000"/>
        <v>введи курс</v>
      </c>
      <c r="S1906" s="196">
        <f t="shared" si="1001"/>
        <v>0</v>
      </c>
      <c r="T1906" s="192">
        <f t="shared" si="1002"/>
        <v>0</v>
      </c>
      <c r="U1906" s="76">
        <f t="shared" si="1003"/>
        <v>0</v>
      </c>
      <c r="V1906" s="123">
        <f t="shared" si="1004"/>
        <v>0</v>
      </c>
      <c r="W1906" s="191"/>
      <c r="X1906" s="170"/>
      <c r="Y1906" s="74">
        <f t="shared" si="989"/>
        <v>0</v>
      </c>
      <c r="Z1906" s="188"/>
      <c r="AA1906" s="130">
        <f t="shared" si="1005"/>
        <v>0</v>
      </c>
      <c r="AB1906" s="74">
        <f t="shared" si="1006"/>
        <v>0</v>
      </c>
      <c r="AC1906" s="356"/>
      <c r="AD1906" s="130" cm="1">
        <f t="array" ref="AD1906">IFERROR(ROUND((_xlfn.IFS(offer_sale_type="поставка",AB1906,offer_sale_type="транзит",S1906)*(1+AC1906))/E1906,2),0)</f>
        <v>0</v>
      </c>
      <c r="AE1906" s="74">
        <f t="shared" si="1007"/>
        <v>0</v>
      </c>
      <c r="AF1906" s="123" cm="1">
        <f t="array" ref="AF1906">IFERROR(ROUND(_xlfn.IFS(offer_sale_type="поставка",AB1906,offer_sale_type="транзит",S1906)*AC1906,2),0)</f>
        <v>0</v>
      </c>
      <c r="AG1906" s="130">
        <f t="shared" si="990"/>
        <v>0</v>
      </c>
      <c r="AH1906" s="74">
        <f t="shared" si="991"/>
        <v>0</v>
      </c>
      <c r="AI1906" s="123">
        <f t="shared" si="992"/>
        <v>0</v>
      </c>
      <c r="AJ1906" s="118">
        <f t="shared" si="1008"/>
        <v>0</v>
      </c>
      <c r="AK1906" s="74">
        <f t="shared" si="1009"/>
        <v>0</v>
      </c>
      <c r="AL1906" s="174">
        <f t="shared" si="1010"/>
        <v>0</v>
      </c>
      <c r="AM1906" s="175">
        <f t="shared" si="993"/>
        <v>0</v>
      </c>
      <c r="AN1906" s="130">
        <f t="shared" si="1011"/>
        <v>0</v>
      </c>
      <c r="AO1906" s="74">
        <f t="shared" si="994"/>
        <v>0</v>
      </c>
      <c r="AP1906" s="123">
        <f t="shared" si="1012"/>
        <v>0</v>
      </c>
      <c r="AQ1906" s="118">
        <f t="shared" si="995"/>
        <v>0</v>
      </c>
      <c r="AR1906" s="82" t="str">
        <f t="shared" si="1013"/>
        <v>https://www.alta.ru/tnved/code//</v>
      </c>
      <c r="AS1906" s="157"/>
      <c r="AT1906" s="162"/>
      <c r="AU1906" s="74">
        <f t="shared" si="996"/>
        <v>0</v>
      </c>
      <c r="AV1906" s="157"/>
      <c r="AW1906" s="75">
        <f>_xlfn.IFNA(VLOOKUP(L1906,list_vat[],3,FALSE),0)</f>
        <v>0</v>
      </c>
      <c r="AX1906" s="74">
        <f t="shared" si="1014"/>
        <v>0</v>
      </c>
      <c r="AY1906" s="74">
        <f t="shared" si="1015"/>
        <v>0</v>
      </c>
      <c r="AZ1906" s="130">
        <f t="shared" si="1016"/>
        <v>0</v>
      </c>
      <c r="BA1906" s="74">
        <f t="shared" si="997"/>
        <v>0</v>
      </c>
      <c r="BB1906" s="193">
        <f t="shared" si="1017"/>
        <v>0</v>
      </c>
      <c r="BC1906" s="102">
        <f t="shared" si="1018"/>
        <v>0</v>
      </c>
      <c r="BD1906" s="102">
        <f t="shared" si="1019"/>
        <v>0</v>
      </c>
      <c r="BE1906" s="413" t="s">
        <v>69</v>
      </c>
    </row>
    <row r="1907" spans="1:57" s="65" customFormat="1" ht="12" customHeight="1" x14ac:dyDescent="0.2">
      <c r="A1907" s="43">
        <v>1892</v>
      </c>
      <c r="B1907" s="166"/>
      <c r="C1907" s="166"/>
      <c r="D1907" s="166"/>
      <c r="E1907" s="162"/>
      <c r="F1907" s="166"/>
      <c r="G1907" s="162"/>
      <c r="H1907" s="162"/>
      <c r="I1907" s="189">
        <f t="shared" si="998"/>
        <v>0</v>
      </c>
      <c r="J1907" s="195"/>
      <c r="K1907" s="162"/>
      <c r="L1907" s="168"/>
      <c r="M1907" s="75">
        <f>_xlfn.XLOOKUP(L1907,list_vat[Страна],list_vat[Ставка НДС %],0,0)</f>
        <v>0</v>
      </c>
      <c r="N1907" s="162">
        <f t="shared" si="999"/>
        <v>0</v>
      </c>
      <c r="O1907" s="169"/>
      <c r="P1907" s="74">
        <f t="shared" si="1020"/>
        <v>0</v>
      </c>
      <c r="Q1907" s="162"/>
      <c r="R1907" s="162" t="str">
        <f t="shared" si="1000"/>
        <v>введи курс</v>
      </c>
      <c r="S1907" s="196">
        <f t="shared" si="1001"/>
        <v>0</v>
      </c>
      <c r="T1907" s="192">
        <f t="shared" si="1002"/>
        <v>0</v>
      </c>
      <c r="U1907" s="76">
        <f t="shared" si="1003"/>
        <v>0</v>
      </c>
      <c r="V1907" s="123">
        <f t="shared" si="1004"/>
        <v>0</v>
      </c>
      <c r="W1907" s="191"/>
      <c r="X1907" s="170"/>
      <c r="Y1907" s="74">
        <f t="shared" si="989"/>
        <v>0</v>
      </c>
      <c r="Z1907" s="188"/>
      <c r="AA1907" s="130">
        <f t="shared" si="1005"/>
        <v>0</v>
      </c>
      <c r="AB1907" s="74">
        <f t="shared" si="1006"/>
        <v>0</v>
      </c>
      <c r="AC1907" s="356"/>
      <c r="AD1907" s="130" cm="1">
        <f t="array" ref="AD1907">IFERROR(ROUND((_xlfn.IFS(offer_sale_type="поставка",AB1907,offer_sale_type="транзит",S1907)*(1+AC1907))/E1907,2),0)</f>
        <v>0</v>
      </c>
      <c r="AE1907" s="74">
        <f t="shared" si="1007"/>
        <v>0</v>
      </c>
      <c r="AF1907" s="123" cm="1">
        <f t="array" ref="AF1907">IFERROR(ROUND(_xlfn.IFS(offer_sale_type="поставка",AB1907,offer_sale_type="транзит",S1907)*AC1907,2),0)</f>
        <v>0</v>
      </c>
      <c r="AG1907" s="130">
        <f t="shared" si="990"/>
        <v>0</v>
      </c>
      <c r="AH1907" s="74">
        <f t="shared" si="991"/>
        <v>0</v>
      </c>
      <c r="AI1907" s="123">
        <f t="shared" si="992"/>
        <v>0</v>
      </c>
      <c r="AJ1907" s="118">
        <f t="shared" si="1008"/>
        <v>0</v>
      </c>
      <c r="AK1907" s="74">
        <f t="shared" si="1009"/>
        <v>0</v>
      </c>
      <c r="AL1907" s="174">
        <f t="shared" si="1010"/>
        <v>0</v>
      </c>
      <c r="AM1907" s="175">
        <f t="shared" si="993"/>
        <v>0</v>
      </c>
      <c r="AN1907" s="130">
        <f t="shared" si="1011"/>
        <v>0</v>
      </c>
      <c r="AO1907" s="74">
        <f t="shared" si="994"/>
        <v>0</v>
      </c>
      <c r="AP1907" s="123">
        <f t="shared" si="1012"/>
        <v>0</v>
      </c>
      <c r="AQ1907" s="118">
        <f t="shared" si="995"/>
        <v>0</v>
      </c>
      <c r="AR1907" s="82" t="str">
        <f t="shared" si="1013"/>
        <v>https://www.alta.ru/tnved/code//</v>
      </c>
      <c r="AS1907" s="157"/>
      <c r="AT1907" s="162"/>
      <c r="AU1907" s="74">
        <f t="shared" si="996"/>
        <v>0</v>
      </c>
      <c r="AV1907" s="157"/>
      <c r="AW1907" s="75">
        <f>_xlfn.IFNA(VLOOKUP(L1907,list_vat[],3,FALSE),0)</f>
        <v>0</v>
      </c>
      <c r="AX1907" s="74">
        <f t="shared" si="1014"/>
        <v>0</v>
      </c>
      <c r="AY1907" s="74">
        <f t="shared" si="1015"/>
        <v>0</v>
      </c>
      <c r="AZ1907" s="130">
        <f t="shared" si="1016"/>
        <v>0</v>
      </c>
      <c r="BA1907" s="74">
        <f t="shared" si="997"/>
        <v>0</v>
      </c>
      <c r="BB1907" s="193">
        <f t="shared" si="1017"/>
        <v>0</v>
      </c>
      <c r="BC1907" s="102">
        <f t="shared" si="1018"/>
        <v>0</v>
      </c>
      <c r="BD1907" s="102">
        <f t="shared" si="1019"/>
        <v>0</v>
      </c>
      <c r="BE1907" s="413" t="s">
        <v>69</v>
      </c>
    </row>
    <row r="1908" spans="1:57" s="65" customFormat="1" ht="12" customHeight="1" x14ac:dyDescent="0.2">
      <c r="A1908" s="43">
        <v>1893</v>
      </c>
      <c r="B1908" s="166"/>
      <c r="C1908" s="166"/>
      <c r="D1908" s="166"/>
      <c r="E1908" s="162"/>
      <c r="F1908" s="166"/>
      <c r="G1908" s="162"/>
      <c r="H1908" s="162"/>
      <c r="I1908" s="189">
        <f t="shared" si="998"/>
        <v>0</v>
      </c>
      <c r="J1908" s="195"/>
      <c r="K1908" s="162"/>
      <c r="L1908" s="168"/>
      <c r="M1908" s="75">
        <f>_xlfn.XLOOKUP(L1908,list_vat[Страна],list_vat[Ставка НДС %],0,0)</f>
        <v>0</v>
      </c>
      <c r="N1908" s="162">
        <f t="shared" si="999"/>
        <v>0</v>
      </c>
      <c r="O1908" s="169"/>
      <c r="P1908" s="74">
        <f t="shared" si="1020"/>
        <v>0</v>
      </c>
      <c r="Q1908" s="162"/>
      <c r="R1908" s="162" t="str">
        <f t="shared" si="1000"/>
        <v>введи курс</v>
      </c>
      <c r="S1908" s="196">
        <f t="shared" si="1001"/>
        <v>0</v>
      </c>
      <c r="T1908" s="192">
        <f t="shared" si="1002"/>
        <v>0</v>
      </c>
      <c r="U1908" s="76">
        <f t="shared" si="1003"/>
        <v>0</v>
      </c>
      <c r="V1908" s="123">
        <f t="shared" si="1004"/>
        <v>0</v>
      </c>
      <c r="W1908" s="191"/>
      <c r="X1908" s="170"/>
      <c r="Y1908" s="74">
        <f t="shared" si="989"/>
        <v>0</v>
      </c>
      <c r="Z1908" s="188"/>
      <c r="AA1908" s="130">
        <f t="shared" si="1005"/>
        <v>0</v>
      </c>
      <c r="AB1908" s="74">
        <f t="shared" si="1006"/>
        <v>0</v>
      </c>
      <c r="AC1908" s="356"/>
      <c r="AD1908" s="130" cm="1">
        <f t="array" ref="AD1908">IFERROR(ROUND((_xlfn.IFS(offer_sale_type="поставка",AB1908,offer_sale_type="транзит",S1908)*(1+AC1908))/E1908,2),0)</f>
        <v>0</v>
      </c>
      <c r="AE1908" s="74">
        <f t="shared" si="1007"/>
        <v>0</v>
      </c>
      <c r="AF1908" s="123" cm="1">
        <f t="array" ref="AF1908">IFERROR(ROUND(_xlfn.IFS(offer_sale_type="поставка",AB1908,offer_sale_type="транзит",S1908)*AC1908,2),0)</f>
        <v>0</v>
      </c>
      <c r="AG1908" s="130">
        <f t="shared" si="990"/>
        <v>0</v>
      </c>
      <c r="AH1908" s="74">
        <f t="shared" si="991"/>
        <v>0</v>
      </c>
      <c r="AI1908" s="123">
        <f t="shared" si="992"/>
        <v>0</v>
      </c>
      <c r="AJ1908" s="118">
        <f t="shared" si="1008"/>
        <v>0</v>
      </c>
      <c r="AK1908" s="74">
        <f t="shared" si="1009"/>
        <v>0</v>
      </c>
      <c r="AL1908" s="174">
        <f t="shared" si="1010"/>
        <v>0</v>
      </c>
      <c r="AM1908" s="175">
        <f t="shared" si="993"/>
        <v>0</v>
      </c>
      <c r="AN1908" s="130">
        <f t="shared" si="1011"/>
        <v>0</v>
      </c>
      <c r="AO1908" s="74">
        <f t="shared" si="994"/>
        <v>0</v>
      </c>
      <c r="AP1908" s="123">
        <f t="shared" si="1012"/>
        <v>0</v>
      </c>
      <c r="AQ1908" s="118">
        <f t="shared" si="995"/>
        <v>0</v>
      </c>
      <c r="AR1908" s="82" t="str">
        <f t="shared" si="1013"/>
        <v>https://www.alta.ru/tnved/code//</v>
      </c>
      <c r="AS1908" s="157"/>
      <c r="AT1908" s="162"/>
      <c r="AU1908" s="74">
        <f t="shared" si="996"/>
        <v>0</v>
      </c>
      <c r="AV1908" s="157"/>
      <c r="AW1908" s="75">
        <f>_xlfn.IFNA(VLOOKUP(L1908,list_vat[],3,FALSE),0)</f>
        <v>0</v>
      </c>
      <c r="AX1908" s="74">
        <f t="shared" si="1014"/>
        <v>0</v>
      </c>
      <c r="AY1908" s="74">
        <f t="shared" si="1015"/>
        <v>0</v>
      </c>
      <c r="AZ1908" s="130">
        <f t="shared" si="1016"/>
        <v>0</v>
      </c>
      <c r="BA1908" s="74">
        <f t="shared" si="997"/>
        <v>0</v>
      </c>
      <c r="BB1908" s="193">
        <f t="shared" si="1017"/>
        <v>0</v>
      </c>
      <c r="BC1908" s="102">
        <f t="shared" si="1018"/>
        <v>0</v>
      </c>
      <c r="BD1908" s="102">
        <f t="shared" si="1019"/>
        <v>0</v>
      </c>
      <c r="BE1908" s="413" t="s">
        <v>69</v>
      </c>
    </row>
    <row r="1909" spans="1:57" s="65" customFormat="1" ht="12" customHeight="1" x14ac:dyDescent="0.2">
      <c r="A1909" s="43">
        <v>1894</v>
      </c>
      <c r="B1909" s="166"/>
      <c r="C1909" s="166"/>
      <c r="D1909" s="166"/>
      <c r="E1909" s="162"/>
      <c r="F1909" s="166"/>
      <c r="G1909" s="162"/>
      <c r="H1909" s="162"/>
      <c r="I1909" s="189">
        <f t="shared" si="998"/>
        <v>0</v>
      </c>
      <c r="J1909" s="195"/>
      <c r="K1909" s="162"/>
      <c r="L1909" s="168"/>
      <c r="M1909" s="75">
        <f>_xlfn.XLOOKUP(L1909,list_vat[Страна],list_vat[Ставка НДС %],0,0)</f>
        <v>0</v>
      </c>
      <c r="N1909" s="162">
        <f t="shared" si="999"/>
        <v>0</v>
      </c>
      <c r="O1909" s="169"/>
      <c r="P1909" s="74">
        <f t="shared" si="1020"/>
        <v>0</v>
      </c>
      <c r="Q1909" s="162"/>
      <c r="R1909" s="162" t="str">
        <f t="shared" si="1000"/>
        <v>введи курс</v>
      </c>
      <c r="S1909" s="196">
        <f t="shared" si="1001"/>
        <v>0</v>
      </c>
      <c r="T1909" s="192">
        <f t="shared" si="1002"/>
        <v>0</v>
      </c>
      <c r="U1909" s="76">
        <f t="shared" si="1003"/>
        <v>0</v>
      </c>
      <c r="V1909" s="123">
        <f t="shared" si="1004"/>
        <v>0</v>
      </c>
      <c r="W1909" s="191"/>
      <c r="X1909" s="170"/>
      <c r="Y1909" s="74">
        <f t="shared" si="989"/>
        <v>0</v>
      </c>
      <c r="Z1909" s="188"/>
      <c r="AA1909" s="130">
        <f t="shared" si="1005"/>
        <v>0</v>
      </c>
      <c r="AB1909" s="74">
        <f t="shared" si="1006"/>
        <v>0</v>
      </c>
      <c r="AC1909" s="356"/>
      <c r="AD1909" s="130" cm="1">
        <f t="array" ref="AD1909">IFERROR(ROUND((_xlfn.IFS(offer_sale_type="поставка",AB1909,offer_sale_type="транзит",S1909)*(1+AC1909))/E1909,2),0)</f>
        <v>0</v>
      </c>
      <c r="AE1909" s="74">
        <f t="shared" si="1007"/>
        <v>0</v>
      </c>
      <c r="AF1909" s="123" cm="1">
        <f t="array" ref="AF1909">IFERROR(ROUND(_xlfn.IFS(offer_sale_type="поставка",AB1909,offer_sale_type="транзит",S1909)*AC1909,2),0)</f>
        <v>0</v>
      </c>
      <c r="AG1909" s="130">
        <f t="shared" si="990"/>
        <v>0</v>
      </c>
      <c r="AH1909" s="74">
        <f t="shared" si="991"/>
        <v>0</v>
      </c>
      <c r="AI1909" s="123">
        <f t="shared" si="992"/>
        <v>0</v>
      </c>
      <c r="AJ1909" s="118">
        <f t="shared" si="1008"/>
        <v>0</v>
      </c>
      <c r="AK1909" s="74">
        <f t="shared" si="1009"/>
        <v>0</v>
      </c>
      <c r="AL1909" s="174">
        <f t="shared" si="1010"/>
        <v>0</v>
      </c>
      <c r="AM1909" s="175">
        <f t="shared" si="993"/>
        <v>0</v>
      </c>
      <c r="AN1909" s="130">
        <f t="shared" si="1011"/>
        <v>0</v>
      </c>
      <c r="AO1909" s="74">
        <f t="shared" si="994"/>
        <v>0</v>
      </c>
      <c r="AP1909" s="123">
        <f t="shared" si="1012"/>
        <v>0</v>
      </c>
      <c r="AQ1909" s="118">
        <f t="shared" si="995"/>
        <v>0</v>
      </c>
      <c r="AR1909" s="82" t="str">
        <f t="shared" si="1013"/>
        <v>https://www.alta.ru/tnved/code//</v>
      </c>
      <c r="AS1909" s="157"/>
      <c r="AT1909" s="162"/>
      <c r="AU1909" s="74">
        <f t="shared" si="996"/>
        <v>0</v>
      </c>
      <c r="AV1909" s="157"/>
      <c r="AW1909" s="75">
        <f>_xlfn.IFNA(VLOOKUP(L1909,list_vat[],3,FALSE),0)</f>
        <v>0</v>
      </c>
      <c r="AX1909" s="74">
        <f t="shared" si="1014"/>
        <v>0</v>
      </c>
      <c r="AY1909" s="74">
        <f t="shared" si="1015"/>
        <v>0</v>
      </c>
      <c r="AZ1909" s="130">
        <f t="shared" si="1016"/>
        <v>0</v>
      </c>
      <c r="BA1909" s="74">
        <f t="shared" si="997"/>
        <v>0</v>
      </c>
      <c r="BB1909" s="193">
        <f t="shared" si="1017"/>
        <v>0</v>
      </c>
      <c r="BC1909" s="102">
        <f t="shared" si="1018"/>
        <v>0</v>
      </c>
      <c r="BD1909" s="102">
        <f t="shared" si="1019"/>
        <v>0</v>
      </c>
      <c r="BE1909" s="413" t="s">
        <v>69</v>
      </c>
    </row>
    <row r="1910" spans="1:57" s="65" customFormat="1" ht="12" customHeight="1" x14ac:dyDescent="0.2">
      <c r="A1910" s="43">
        <v>1895</v>
      </c>
      <c r="B1910" s="166"/>
      <c r="C1910" s="166"/>
      <c r="D1910" s="166"/>
      <c r="E1910" s="162"/>
      <c r="F1910" s="166"/>
      <c r="G1910" s="162"/>
      <c r="H1910" s="162"/>
      <c r="I1910" s="189">
        <f t="shared" si="998"/>
        <v>0</v>
      </c>
      <c r="J1910" s="195"/>
      <c r="K1910" s="162"/>
      <c r="L1910" s="168"/>
      <c r="M1910" s="75">
        <f>_xlfn.XLOOKUP(L1910,list_vat[Страна],list_vat[Ставка НДС %],0,0)</f>
        <v>0</v>
      </c>
      <c r="N1910" s="162">
        <f t="shared" si="999"/>
        <v>0</v>
      </c>
      <c r="O1910" s="169"/>
      <c r="P1910" s="74">
        <f t="shared" si="1020"/>
        <v>0</v>
      </c>
      <c r="Q1910" s="162"/>
      <c r="R1910" s="162" t="str">
        <f t="shared" si="1000"/>
        <v>введи курс</v>
      </c>
      <c r="S1910" s="196">
        <f t="shared" si="1001"/>
        <v>0</v>
      </c>
      <c r="T1910" s="192">
        <f t="shared" si="1002"/>
        <v>0</v>
      </c>
      <c r="U1910" s="76">
        <f t="shared" si="1003"/>
        <v>0</v>
      </c>
      <c r="V1910" s="123">
        <f t="shared" si="1004"/>
        <v>0</v>
      </c>
      <c r="W1910" s="191"/>
      <c r="X1910" s="170"/>
      <c r="Y1910" s="74">
        <f t="shared" si="989"/>
        <v>0</v>
      </c>
      <c r="Z1910" s="188"/>
      <c r="AA1910" s="130">
        <f t="shared" si="1005"/>
        <v>0</v>
      </c>
      <c r="AB1910" s="74">
        <f t="shared" si="1006"/>
        <v>0</v>
      </c>
      <c r="AC1910" s="356"/>
      <c r="AD1910" s="130" cm="1">
        <f t="array" ref="AD1910">IFERROR(ROUND((_xlfn.IFS(offer_sale_type="поставка",AB1910,offer_sale_type="транзит",S1910)*(1+AC1910))/E1910,2),0)</f>
        <v>0</v>
      </c>
      <c r="AE1910" s="74">
        <f t="shared" si="1007"/>
        <v>0</v>
      </c>
      <c r="AF1910" s="123" cm="1">
        <f t="array" ref="AF1910">IFERROR(ROUND(_xlfn.IFS(offer_sale_type="поставка",AB1910,offer_sale_type="транзит",S1910)*AC1910,2),0)</f>
        <v>0</v>
      </c>
      <c r="AG1910" s="130">
        <f t="shared" si="990"/>
        <v>0</v>
      </c>
      <c r="AH1910" s="74">
        <f t="shared" si="991"/>
        <v>0</v>
      </c>
      <c r="AI1910" s="123">
        <f t="shared" si="992"/>
        <v>0</v>
      </c>
      <c r="AJ1910" s="118">
        <f t="shared" si="1008"/>
        <v>0</v>
      </c>
      <c r="AK1910" s="74">
        <f t="shared" si="1009"/>
        <v>0</v>
      </c>
      <c r="AL1910" s="174">
        <f t="shared" si="1010"/>
        <v>0</v>
      </c>
      <c r="AM1910" s="175">
        <f t="shared" si="993"/>
        <v>0</v>
      </c>
      <c r="AN1910" s="130">
        <f t="shared" si="1011"/>
        <v>0</v>
      </c>
      <c r="AO1910" s="74">
        <f t="shared" si="994"/>
        <v>0</v>
      </c>
      <c r="AP1910" s="123">
        <f t="shared" si="1012"/>
        <v>0</v>
      </c>
      <c r="AQ1910" s="118">
        <f t="shared" si="995"/>
        <v>0</v>
      </c>
      <c r="AR1910" s="82" t="str">
        <f t="shared" si="1013"/>
        <v>https://www.alta.ru/tnved/code//</v>
      </c>
      <c r="AS1910" s="157"/>
      <c r="AT1910" s="162"/>
      <c r="AU1910" s="74">
        <f t="shared" si="996"/>
        <v>0</v>
      </c>
      <c r="AV1910" s="157"/>
      <c r="AW1910" s="75">
        <f>_xlfn.IFNA(VLOOKUP(L1910,list_vat[],3,FALSE),0)</f>
        <v>0</v>
      </c>
      <c r="AX1910" s="74">
        <f t="shared" si="1014"/>
        <v>0</v>
      </c>
      <c r="AY1910" s="74">
        <f t="shared" si="1015"/>
        <v>0</v>
      </c>
      <c r="AZ1910" s="130">
        <f t="shared" si="1016"/>
        <v>0</v>
      </c>
      <c r="BA1910" s="74">
        <f t="shared" si="997"/>
        <v>0</v>
      </c>
      <c r="BB1910" s="193">
        <f t="shared" si="1017"/>
        <v>0</v>
      </c>
      <c r="BC1910" s="102">
        <f t="shared" si="1018"/>
        <v>0</v>
      </c>
      <c r="BD1910" s="102">
        <f t="shared" si="1019"/>
        <v>0</v>
      </c>
      <c r="BE1910" s="413" t="s">
        <v>69</v>
      </c>
    </row>
    <row r="1911" spans="1:57" s="65" customFormat="1" ht="12" customHeight="1" x14ac:dyDescent="0.2">
      <c r="A1911" s="43">
        <v>1896</v>
      </c>
      <c r="B1911" s="166"/>
      <c r="C1911" s="166"/>
      <c r="D1911" s="166"/>
      <c r="E1911" s="162"/>
      <c r="F1911" s="166"/>
      <c r="G1911" s="162"/>
      <c r="H1911" s="162"/>
      <c r="I1911" s="189">
        <f t="shared" si="998"/>
        <v>0</v>
      </c>
      <c r="J1911" s="195"/>
      <c r="K1911" s="162"/>
      <c r="L1911" s="168"/>
      <c r="M1911" s="75">
        <f>_xlfn.XLOOKUP(L1911,list_vat[Страна],list_vat[Ставка НДС %],0,0)</f>
        <v>0</v>
      </c>
      <c r="N1911" s="162">
        <f t="shared" si="999"/>
        <v>0</v>
      </c>
      <c r="O1911" s="169"/>
      <c r="P1911" s="74">
        <f t="shared" si="1020"/>
        <v>0</v>
      </c>
      <c r="Q1911" s="162"/>
      <c r="R1911" s="162" t="str">
        <f t="shared" si="1000"/>
        <v>введи курс</v>
      </c>
      <c r="S1911" s="196">
        <f t="shared" si="1001"/>
        <v>0</v>
      </c>
      <c r="T1911" s="192">
        <f t="shared" si="1002"/>
        <v>0</v>
      </c>
      <c r="U1911" s="76">
        <f t="shared" si="1003"/>
        <v>0</v>
      </c>
      <c r="V1911" s="123">
        <f t="shared" si="1004"/>
        <v>0</v>
      </c>
      <c r="W1911" s="191"/>
      <c r="X1911" s="170"/>
      <c r="Y1911" s="74">
        <f t="shared" si="989"/>
        <v>0</v>
      </c>
      <c r="Z1911" s="188"/>
      <c r="AA1911" s="130">
        <f t="shared" si="1005"/>
        <v>0</v>
      </c>
      <c r="AB1911" s="74">
        <f t="shared" si="1006"/>
        <v>0</v>
      </c>
      <c r="AC1911" s="356"/>
      <c r="AD1911" s="130" cm="1">
        <f t="array" ref="AD1911">IFERROR(ROUND((_xlfn.IFS(offer_sale_type="поставка",AB1911,offer_sale_type="транзит",S1911)*(1+AC1911))/E1911,2),0)</f>
        <v>0</v>
      </c>
      <c r="AE1911" s="74">
        <f t="shared" si="1007"/>
        <v>0</v>
      </c>
      <c r="AF1911" s="123" cm="1">
        <f t="array" ref="AF1911">IFERROR(ROUND(_xlfn.IFS(offer_sale_type="поставка",AB1911,offer_sale_type="транзит",S1911)*AC1911,2),0)</f>
        <v>0</v>
      </c>
      <c r="AG1911" s="130">
        <f t="shared" si="990"/>
        <v>0</v>
      </c>
      <c r="AH1911" s="74">
        <f t="shared" si="991"/>
        <v>0</v>
      </c>
      <c r="AI1911" s="123">
        <f t="shared" si="992"/>
        <v>0</v>
      </c>
      <c r="AJ1911" s="118">
        <f t="shared" si="1008"/>
        <v>0</v>
      </c>
      <c r="AK1911" s="74">
        <f t="shared" si="1009"/>
        <v>0</v>
      </c>
      <c r="AL1911" s="174">
        <f t="shared" si="1010"/>
        <v>0</v>
      </c>
      <c r="AM1911" s="175">
        <f t="shared" si="993"/>
        <v>0</v>
      </c>
      <c r="AN1911" s="130">
        <f t="shared" si="1011"/>
        <v>0</v>
      </c>
      <c r="AO1911" s="74">
        <f t="shared" si="994"/>
        <v>0</v>
      </c>
      <c r="AP1911" s="123">
        <f t="shared" si="1012"/>
        <v>0</v>
      </c>
      <c r="AQ1911" s="118">
        <f t="shared" si="995"/>
        <v>0</v>
      </c>
      <c r="AR1911" s="82" t="str">
        <f t="shared" si="1013"/>
        <v>https://www.alta.ru/tnved/code//</v>
      </c>
      <c r="AS1911" s="157"/>
      <c r="AT1911" s="162"/>
      <c r="AU1911" s="74">
        <f t="shared" si="996"/>
        <v>0</v>
      </c>
      <c r="AV1911" s="157"/>
      <c r="AW1911" s="75">
        <f>_xlfn.IFNA(VLOOKUP(L1911,list_vat[],3,FALSE),0)</f>
        <v>0</v>
      </c>
      <c r="AX1911" s="74">
        <f t="shared" si="1014"/>
        <v>0</v>
      </c>
      <c r="AY1911" s="74">
        <f t="shared" si="1015"/>
        <v>0</v>
      </c>
      <c r="AZ1911" s="130">
        <f t="shared" si="1016"/>
        <v>0</v>
      </c>
      <c r="BA1911" s="74">
        <f t="shared" si="997"/>
        <v>0</v>
      </c>
      <c r="BB1911" s="193">
        <f t="shared" si="1017"/>
        <v>0</v>
      </c>
      <c r="BC1911" s="102">
        <f t="shared" si="1018"/>
        <v>0</v>
      </c>
      <c r="BD1911" s="102">
        <f t="shared" si="1019"/>
        <v>0</v>
      </c>
      <c r="BE1911" s="413" t="s">
        <v>69</v>
      </c>
    </row>
    <row r="1912" spans="1:57" s="65" customFormat="1" ht="12" customHeight="1" x14ac:dyDescent="0.2">
      <c r="A1912" s="43">
        <v>1897</v>
      </c>
      <c r="B1912" s="166"/>
      <c r="C1912" s="166"/>
      <c r="D1912" s="166"/>
      <c r="E1912" s="162"/>
      <c r="F1912" s="166"/>
      <c r="G1912" s="162"/>
      <c r="H1912" s="162"/>
      <c r="I1912" s="189">
        <f t="shared" si="998"/>
        <v>0</v>
      </c>
      <c r="J1912" s="195"/>
      <c r="K1912" s="162"/>
      <c r="L1912" s="168"/>
      <c r="M1912" s="75">
        <f>_xlfn.XLOOKUP(L1912,list_vat[Страна],list_vat[Ставка НДС %],0,0)</f>
        <v>0</v>
      </c>
      <c r="N1912" s="162">
        <f t="shared" si="999"/>
        <v>0</v>
      </c>
      <c r="O1912" s="169"/>
      <c r="P1912" s="74">
        <f t="shared" si="1020"/>
        <v>0</v>
      </c>
      <c r="Q1912" s="162"/>
      <c r="R1912" s="162" t="str">
        <f t="shared" si="1000"/>
        <v>введи курс</v>
      </c>
      <c r="S1912" s="196">
        <f t="shared" si="1001"/>
        <v>0</v>
      </c>
      <c r="T1912" s="192">
        <f t="shared" si="1002"/>
        <v>0</v>
      </c>
      <c r="U1912" s="76">
        <f t="shared" si="1003"/>
        <v>0</v>
      </c>
      <c r="V1912" s="123">
        <f t="shared" si="1004"/>
        <v>0</v>
      </c>
      <c r="W1912" s="191"/>
      <c r="X1912" s="170"/>
      <c r="Y1912" s="74">
        <f t="shared" si="989"/>
        <v>0</v>
      </c>
      <c r="Z1912" s="188"/>
      <c r="AA1912" s="130">
        <f t="shared" si="1005"/>
        <v>0</v>
      </c>
      <c r="AB1912" s="74">
        <f t="shared" si="1006"/>
        <v>0</v>
      </c>
      <c r="AC1912" s="356"/>
      <c r="AD1912" s="130" cm="1">
        <f t="array" ref="AD1912">IFERROR(ROUND((_xlfn.IFS(offer_sale_type="поставка",AB1912,offer_sale_type="транзит",S1912)*(1+AC1912))/E1912,2),0)</f>
        <v>0</v>
      </c>
      <c r="AE1912" s="74">
        <f t="shared" si="1007"/>
        <v>0</v>
      </c>
      <c r="AF1912" s="123" cm="1">
        <f t="array" ref="AF1912">IFERROR(ROUND(_xlfn.IFS(offer_sale_type="поставка",AB1912,offer_sale_type="транзит",S1912)*AC1912,2),0)</f>
        <v>0</v>
      </c>
      <c r="AG1912" s="130">
        <f t="shared" si="990"/>
        <v>0</v>
      </c>
      <c r="AH1912" s="74">
        <f t="shared" si="991"/>
        <v>0</v>
      </c>
      <c r="AI1912" s="123">
        <f t="shared" si="992"/>
        <v>0</v>
      </c>
      <c r="AJ1912" s="118">
        <f t="shared" si="1008"/>
        <v>0</v>
      </c>
      <c r="AK1912" s="74">
        <f t="shared" si="1009"/>
        <v>0</v>
      </c>
      <c r="AL1912" s="174">
        <f t="shared" si="1010"/>
        <v>0</v>
      </c>
      <c r="AM1912" s="175">
        <f t="shared" si="993"/>
        <v>0</v>
      </c>
      <c r="AN1912" s="130">
        <f t="shared" si="1011"/>
        <v>0</v>
      </c>
      <c r="AO1912" s="74">
        <f t="shared" si="994"/>
        <v>0</v>
      </c>
      <c r="AP1912" s="123">
        <f t="shared" si="1012"/>
        <v>0</v>
      </c>
      <c r="AQ1912" s="118">
        <f t="shared" si="995"/>
        <v>0</v>
      </c>
      <c r="AR1912" s="82" t="str">
        <f t="shared" si="1013"/>
        <v>https://www.alta.ru/tnved/code//</v>
      </c>
      <c r="AS1912" s="157"/>
      <c r="AT1912" s="162"/>
      <c r="AU1912" s="74">
        <f t="shared" si="996"/>
        <v>0</v>
      </c>
      <c r="AV1912" s="157"/>
      <c r="AW1912" s="75">
        <f>_xlfn.IFNA(VLOOKUP(L1912,list_vat[],3,FALSE),0)</f>
        <v>0</v>
      </c>
      <c r="AX1912" s="74">
        <f t="shared" si="1014"/>
        <v>0</v>
      </c>
      <c r="AY1912" s="74">
        <f t="shared" si="1015"/>
        <v>0</v>
      </c>
      <c r="AZ1912" s="130">
        <f t="shared" si="1016"/>
        <v>0</v>
      </c>
      <c r="BA1912" s="74">
        <f t="shared" si="997"/>
        <v>0</v>
      </c>
      <c r="BB1912" s="193">
        <f t="shared" si="1017"/>
        <v>0</v>
      </c>
      <c r="BC1912" s="102">
        <f t="shared" si="1018"/>
        <v>0</v>
      </c>
      <c r="BD1912" s="102">
        <f t="shared" si="1019"/>
        <v>0</v>
      </c>
      <c r="BE1912" s="413" t="s">
        <v>69</v>
      </c>
    </row>
    <row r="1913" spans="1:57" s="65" customFormat="1" ht="12" customHeight="1" x14ac:dyDescent="0.2">
      <c r="A1913" s="43">
        <v>1898</v>
      </c>
      <c r="B1913" s="166"/>
      <c r="C1913" s="166"/>
      <c r="D1913" s="166"/>
      <c r="E1913" s="162"/>
      <c r="F1913" s="166"/>
      <c r="G1913" s="162"/>
      <c r="H1913" s="162"/>
      <c r="I1913" s="189">
        <f t="shared" si="998"/>
        <v>0</v>
      </c>
      <c r="J1913" s="195"/>
      <c r="K1913" s="162"/>
      <c r="L1913" s="168"/>
      <c r="M1913" s="75">
        <f>_xlfn.XLOOKUP(L1913,list_vat[Страна],list_vat[Ставка НДС %],0,0)</f>
        <v>0</v>
      </c>
      <c r="N1913" s="162">
        <f t="shared" si="999"/>
        <v>0</v>
      </c>
      <c r="O1913" s="169"/>
      <c r="P1913" s="74">
        <f t="shared" si="1020"/>
        <v>0</v>
      </c>
      <c r="Q1913" s="162"/>
      <c r="R1913" s="162" t="str">
        <f t="shared" si="1000"/>
        <v>введи курс</v>
      </c>
      <c r="S1913" s="196">
        <f t="shared" si="1001"/>
        <v>0</v>
      </c>
      <c r="T1913" s="192">
        <f t="shared" si="1002"/>
        <v>0</v>
      </c>
      <c r="U1913" s="76">
        <f t="shared" si="1003"/>
        <v>0</v>
      </c>
      <c r="V1913" s="123">
        <f t="shared" si="1004"/>
        <v>0</v>
      </c>
      <c r="W1913" s="191"/>
      <c r="X1913" s="170"/>
      <c r="Y1913" s="74">
        <f t="shared" si="989"/>
        <v>0</v>
      </c>
      <c r="Z1913" s="188"/>
      <c r="AA1913" s="130">
        <f t="shared" si="1005"/>
        <v>0</v>
      </c>
      <c r="AB1913" s="74">
        <f t="shared" si="1006"/>
        <v>0</v>
      </c>
      <c r="AC1913" s="356"/>
      <c r="AD1913" s="130" cm="1">
        <f t="array" ref="AD1913">IFERROR(ROUND((_xlfn.IFS(offer_sale_type="поставка",AB1913,offer_sale_type="транзит",S1913)*(1+AC1913))/E1913,2),0)</f>
        <v>0</v>
      </c>
      <c r="AE1913" s="74">
        <f t="shared" si="1007"/>
        <v>0</v>
      </c>
      <c r="AF1913" s="123" cm="1">
        <f t="array" ref="AF1913">IFERROR(ROUND(_xlfn.IFS(offer_sale_type="поставка",AB1913,offer_sale_type="транзит",S1913)*AC1913,2),0)</f>
        <v>0</v>
      </c>
      <c r="AG1913" s="130">
        <f t="shared" si="990"/>
        <v>0</v>
      </c>
      <c r="AH1913" s="74">
        <f t="shared" si="991"/>
        <v>0</v>
      </c>
      <c r="AI1913" s="123">
        <f t="shared" si="992"/>
        <v>0</v>
      </c>
      <c r="AJ1913" s="118">
        <f t="shared" si="1008"/>
        <v>0</v>
      </c>
      <c r="AK1913" s="74">
        <f t="shared" si="1009"/>
        <v>0</v>
      </c>
      <c r="AL1913" s="174">
        <f t="shared" si="1010"/>
        <v>0</v>
      </c>
      <c r="AM1913" s="175">
        <f t="shared" si="993"/>
        <v>0</v>
      </c>
      <c r="AN1913" s="130">
        <f t="shared" si="1011"/>
        <v>0</v>
      </c>
      <c r="AO1913" s="74">
        <f t="shared" si="994"/>
        <v>0</v>
      </c>
      <c r="AP1913" s="123">
        <f t="shared" si="1012"/>
        <v>0</v>
      </c>
      <c r="AQ1913" s="118">
        <f t="shared" si="995"/>
        <v>0</v>
      </c>
      <c r="AR1913" s="82" t="str">
        <f t="shared" si="1013"/>
        <v>https://www.alta.ru/tnved/code//</v>
      </c>
      <c r="AS1913" s="157"/>
      <c r="AT1913" s="162"/>
      <c r="AU1913" s="74">
        <f t="shared" si="996"/>
        <v>0</v>
      </c>
      <c r="AV1913" s="157"/>
      <c r="AW1913" s="75">
        <f>_xlfn.IFNA(VLOOKUP(L1913,list_vat[],3,FALSE),0)</f>
        <v>0</v>
      </c>
      <c r="AX1913" s="74">
        <f t="shared" si="1014"/>
        <v>0</v>
      </c>
      <c r="AY1913" s="74">
        <f t="shared" si="1015"/>
        <v>0</v>
      </c>
      <c r="AZ1913" s="130">
        <f t="shared" si="1016"/>
        <v>0</v>
      </c>
      <c r="BA1913" s="74">
        <f t="shared" si="997"/>
        <v>0</v>
      </c>
      <c r="BB1913" s="193">
        <f t="shared" si="1017"/>
        <v>0</v>
      </c>
      <c r="BC1913" s="102">
        <f t="shared" si="1018"/>
        <v>0</v>
      </c>
      <c r="BD1913" s="102">
        <f t="shared" si="1019"/>
        <v>0</v>
      </c>
      <c r="BE1913" s="413" t="s">
        <v>69</v>
      </c>
    </row>
    <row r="1914" spans="1:57" s="65" customFormat="1" ht="12" customHeight="1" x14ac:dyDescent="0.2">
      <c r="A1914" s="43">
        <v>1899</v>
      </c>
      <c r="B1914" s="166"/>
      <c r="C1914" s="166"/>
      <c r="D1914" s="166"/>
      <c r="E1914" s="162"/>
      <c r="F1914" s="166"/>
      <c r="G1914" s="162"/>
      <c r="H1914" s="162"/>
      <c r="I1914" s="189">
        <f t="shared" si="998"/>
        <v>0</v>
      </c>
      <c r="J1914" s="195"/>
      <c r="K1914" s="162"/>
      <c r="L1914" s="168"/>
      <c r="M1914" s="75">
        <f>_xlfn.XLOOKUP(L1914,list_vat[Страна],list_vat[Ставка НДС %],0,0)</f>
        <v>0</v>
      </c>
      <c r="N1914" s="162">
        <f t="shared" si="999"/>
        <v>0</v>
      </c>
      <c r="O1914" s="169"/>
      <c r="P1914" s="74">
        <f t="shared" si="1020"/>
        <v>0</v>
      </c>
      <c r="Q1914" s="162"/>
      <c r="R1914" s="162" t="str">
        <f t="shared" si="1000"/>
        <v>введи курс</v>
      </c>
      <c r="S1914" s="196">
        <f t="shared" si="1001"/>
        <v>0</v>
      </c>
      <c r="T1914" s="192">
        <f t="shared" si="1002"/>
        <v>0</v>
      </c>
      <c r="U1914" s="76">
        <f t="shared" si="1003"/>
        <v>0</v>
      </c>
      <c r="V1914" s="123">
        <f t="shared" si="1004"/>
        <v>0</v>
      </c>
      <c r="W1914" s="191"/>
      <c r="X1914" s="170"/>
      <c r="Y1914" s="74">
        <f t="shared" si="989"/>
        <v>0</v>
      </c>
      <c r="Z1914" s="188"/>
      <c r="AA1914" s="130">
        <f t="shared" si="1005"/>
        <v>0</v>
      </c>
      <c r="AB1914" s="74">
        <f t="shared" si="1006"/>
        <v>0</v>
      </c>
      <c r="AC1914" s="356"/>
      <c r="AD1914" s="130" cm="1">
        <f t="array" ref="AD1914">IFERROR(ROUND((_xlfn.IFS(offer_sale_type="поставка",AB1914,offer_sale_type="транзит",S1914)*(1+AC1914))/E1914,2),0)</f>
        <v>0</v>
      </c>
      <c r="AE1914" s="74">
        <f t="shared" si="1007"/>
        <v>0</v>
      </c>
      <c r="AF1914" s="123" cm="1">
        <f t="array" ref="AF1914">IFERROR(ROUND(_xlfn.IFS(offer_sale_type="поставка",AB1914,offer_sale_type="транзит",S1914)*AC1914,2),0)</f>
        <v>0</v>
      </c>
      <c r="AG1914" s="130">
        <f t="shared" si="990"/>
        <v>0</v>
      </c>
      <c r="AH1914" s="74">
        <f t="shared" si="991"/>
        <v>0</v>
      </c>
      <c r="AI1914" s="123">
        <f t="shared" si="992"/>
        <v>0</v>
      </c>
      <c r="AJ1914" s="118">
        <f t="shared" si="1008"/>
        <v>0</v>
      </c>
      <c r="AK1914" s="74">
        <f t="shared" si="1009"/>
        <v>0</v>
      </c>
      <c r="AL1914" s="174">
        <f t="shared" si="1010"/>
        <v>0</v>
      </c>
      <c r="AM1914" s="175">
        <f t="shared" si="993"/>
        <v>0</v>
      </c>
      <c r="AN1914" s="130">
        <f t="shared" si="1011"/>
        <v>0</v>
      </c>
      <c r="AO1914" s="74">
        <f t="shared" si="994"/>
        <v>0</v>
      </c>
      <c r="AP1914" s="123">
        <f t="shared" si="1012"/>
        <v>0</v>
      </c>
      <c r="AQ1914" s="118">
        <f t="shared" si="995"/>
        <v>0</v>
      </c>
      <c r="AR1914" s="82" t="str">
        <f t="shared" si="1013"/>
        <v>https://www.alta.ru/tnved/code//</v>
      </c>
      <c r="AS1914" s="157"/>
      <c r="AT1914" s="162"/>
      <c r="AU1914" s="74">
        <f t="shared" si="996"/>
        <v>0</v>
      </c>
      <c r="AV1914" s="157"/>
      <c r="AW1914" s="75">
        <f>_xlfn.IFNA(VLOOKUP(L1914,list_vat[],3,FALSE),0)</f>
        <v>0</v>
      </c>
      <c r="AX1914" s="74">
        <f t="shared" si="1014"/>
        <v>0</v>
      </c>
      <c r="AY1914" s="74">
        <f t="shared" si="1015"/>
        <v>0</v>
      </c>
      <c r="AZ1914" s="130">
        <f t="shared" si="1016"/>
        <v>0</v>
      </c>
      <c r="BA1914" s="74">
        <f t="shared" si="997"/>
        <v>0</v>
      </c>
      <c r="BB1914" s="193">
        <f t="shared" si="1017"/>
        <v>0</v>
      </c>
      <c r="BC1914" s="102">
        <f t="shared" si="1018"/>
        <v>0</v>
      </c>
      <c r="BD1914" s="102">
        <f t="shared" si="1019"/>
        <v>0</v>
      </c>
      <c r="BE1914" s="413" t="s">
        <v>69</v>
      </c>
    </row>
    <row r="1915" spans="1:57" s="65" customFormat="1" ht="12" customHeight="1" x14ac:dyDescent="0.2">
      <c r="A1915" s="43">
        <v>1900</v>
      </c>
      <c r="B1915" s="166"/>
      <c r="C1915" s="166"/>
      <c r="D1915" s="166"/>
      <c r="E1915" s="162"/>
      <c r="F1915" s="166"/>
      <c r="G1915" s="162"/>
      <c r="H1915" s="162"/>
      <c r="I1915" s="189">
        <f t="shared" si="998"/>
        <v>0</v>
      </c>
      <c r="J1915" s="195"/>
      <c r="K1915" s="162"/>
      <c r="L1915" s="168"/>
      <c r="M1915" s="75">
        <f>_xlfn.XLOOKUP(L1915,list_vat[Страна],list_vat[Ставка НДС %],0,0)</f>
        <v>0</v>
      </c>
      <c r="N1915" s="162">
        <f t="shared" si="999"/>
        <v>0</v>
      </c>
      <c r="O1915" s="169"/>
      <c r="P1915" s="74">
        <f t="shared" si="1020"/>
        <v>0</v>
      </c>
      <c r="Q1915" s="162"/>
      <c r="R1915" s="162" t="str">
        <f t="shared" si="1000"/>
        <v>введи курс</v>
      </c>
      <c r="S1915" s="196">
        <f t="shared" si="1001"/>
        <v>0</v>
      </c>
      <c r="T1915" s="192">
        <f t="shared" si="1002"/>
        <v>0</v>
      </c>
      <c r="U1915" s="76">
        <f t="shared" si="1003"/>
        <v>0</v>
      </c>
      <c r="V1915" s="123">
        <f t="shared" si="1004"/>
        <v>0</v>
      </c>
      <c r="W1915" s="191"/>
      <c r="X1915" s="170"/>
      <c r="Y1915" s="74">
        <f t="shared" si="989"/>
        <v>0</v>
      </c>
      <c r="Z1915" s="188"/>
      <c r="AA1915" s="130">
        <f t="shared" si="1005"/>
        <v>0</v>
      </c>
      <c r="AB1915" s="74">
        <f t="shared" si="1006"/>
        <v>0</v>
      </c>
      <c r="AC1915" s="356"/>
      <c r="AD1915" s="130" cm="1">
        <f t="array" ref="AD1915">IFERROR(ROUND((_xlfn.IFS(offer_sale_type="поставка",AB1915,offer_sale_type="транзит",S1915)*(1+AC1915))/E1915,2),0)</f>
        <v>0</v>
      </c>
      <c r="AE1915" s="74">
        <f t="shared" si="1007"/>
        <v>0</v>
      </c>
      <c r="AF1915" s="123" cm="1">
        <f t="array" ref="AF1915">IFERROR(ROUND(_xlfn.IFS(offer_sale_type="поставка",AB1915,offer_sale_type="транзит",S1915)*AC1915,2),0)</f>
        <v>0</v>
      </c>
      <c r="AG1915" s="130">
        <f t="shared" si="990"/>
        <v>0</v>
      </c>
      <c r="AH1915" s="74">
        <f t="shared" si="991"/>
        <v>0</v>
      </c>
      <c r="AI1915" s="123">
        <f t="shared" si="992"/>
        <v>0</v>
      </c>
      <c r="AJ1915" s="118">
        <f t="shared" si="1008"/>
        <v>0</v>
      </c>
      <c r="AK1915" s="74">
        <f t="shared" si="1009"/>
        <v>0</v>
      </c>
      <c r="AL1915" s="174">
        <f t="shared" si="1010"/>
        <v>0</v>
      </c>
      <c r="AM1915" s="175">
        <f t="shared" si="993"/>
        <v>0</v>
      </c>
      <c r="AN1915" s="130">
        <f t="shared" si="1011"/>
        <v>0</v>
      </c>
      <c r="AO1915" s="74">
        <f t="shared" si="994"/>
        <v>0</v>
      </c>
      <c r="AP1915" s="123">
        <f t="shared" si="1012"/>
        <v>0</v>
      </c>
      <c r="AQ1915" s="118">
        <f t="shared" si="995"/>
        <v>0</v>
      </c>
      <c r="AR1915" s="82" t="str">
        <f t="shared" si="1013"/>
        <v>https://www.alta.ru/tnved/code//</v>
      </c>
      <c r="AS1915" s="157"/>
      <c r="AT1915" s="162"/>
      <c r="AU1915" s="74">
        <f t="shared" si="996"/>
        <v>0</v>
      </c>
      <c r="AV1915" s="157"/>
      <c r="AW1915" s="75">
        <f>_xlfn.IFNA(VLOOKUP(L1915,list_vat[],3,FALSE),0)</f>
        <v>0</v>
      </c>
      <c r="AX1915" s="74">
        <f t="shared" si="1014"/>
        <v>0</v>
      </c>
      <c r="AY1915" s="74">
        <f t="shared" si="1015"/>
        <v>0</v>
      </c>
      <c r="AZ1915" s="130">
        <f t="shared" si="1016"/>
        <v>0</v>
      </c>
      <c r="BA1915" s="74">
        <f t="shared" si="997"/>
        <v>0</v>
      </c>
      <c r="BB1915" s="193">
        <f t="shared" si="1017"/>
        <v>0</v>
      </c>
      <c r="BC1915" s="102">
        <f t="shared" si="1018"/>
        <v>0</v>
      </c>
      <c r="BD1915" s="102">
        <f t="shared" si="1019"/>
        <v>0</v>
      </c>
      <c r="BE1915" s="413" t="s">
        <v>69</v>
      </c>
    </row>
    <row r="1916" spans="1:57" s="65" customFormat="1" ht="12" customHeight="1" x14ac:dyDescent="0.2">
      <c r="A1916" s="43">
        <v>1901</v>
      </c>
      <c r="B1916" s="166"/>
      <c r="C1916" s="166"/>
      <c r="D1916" s="166"/>
      <c r="E1916" s="162"/>
      <c r="F1916" s="166"/>
      <c r="G1916" s="162"/>
      <c r="H1916" s="162"/>
      <c r="I1916" s="189">
        <f t="shared" si="998"/>
        <v>0</v>
      </c>
      <c r="J1916" s="195"/>
      <c r="K1916" s="162"/>
      <c r="L1916" s="168"/>
      <c r="M1916" s="75">
        <f>_xlfn.XLOOKUP(L1916,list_vat[Страна],list_vat[Ставка НДС %],0,0)</f>
        <v>0</v>
      </c>
      <c r="N1916" s="162">
        <f t="shared" si="999"/>
        <v>0</v>
      </c>
      <c r="O1916" s="169"/>
      <c r="P1916" s="74">
        <f t="shared" si="1020"/>
        <v>0</v>
      </c>
      <c r="Q1916" s="162"/>
      <c r="R1916" s="162" t="str">
        <f t="shared" si="1000"/>
        <v>введи курс</v>
      </c>
      <c r="S1916" s="196">
        <f t="shared" si="1001"/>
        <v>0</v>
      </c>
      <c r="T1916" s="192">
        <f t="shared" si="1002"/>
        <v>0</v>
      </c>
      <c r="U1916" s="76">
        <f t="shared" si="1003"/>
        <v>0</v>
      </c>
      <c r="V1916" s="123">
        <f t="shared" si="1004"/>
        <v>0</v>
      </c>
      <c r="W1916" s="191"/>
      <c r="X1916" s="170"/>
      <c r="Y1916" s="74">
        <f t="shared" si="989"/>
        <v>0</v>
      </c>
      <c r="Z1916" s="188"/>
      <c r="AA1916" s="130">
        <f t="shared" si="1005"/>
        <v>0</v>
      </c>
      <c r="AB1916" s="74">
        <f t="shared" si="1006"/>
        <v>0</v>
      </c>
      <c r="AC1916" s="356"/>
      <c r="AD1916" s="130" cm="1">
        <f t="array" ref="AD1916">IFERROR(ROUND((_xlfn.IFS(offer_sale_type="поставка",AB1916,offer_sale_type="транзит",S1916)*(1+AC1916))/E1916,2),0)</f>
        <v>0</v>
      </c>
      <c r="AE1916" s="74">
        <f t="shared" si="1007"/>
        <v>0</v>
      </c>
      <c r="AF1916" s="123" cm="1">
        <f t="array" ref="AF1916">IFERROR(ROUND(_xlfn.IFS(offer_sale_type="поставка",AB1916,offer_sale_type="транзит",S1916)*AC1916,2),0)</f>
        <v>0</v>
      </c>
      <c r="AG1916" s="130">
        <f t="shared" si="990"/>
        <v>0</v>
      </c>
      <c r="AH1916" s="74">
        <f t="shared" si="991"/>
        <v>0</v>
      </c>
      <c r="AI1916" s="123">
        <f t="shared" si="992"/>
        <v>0</v>
      </c>
      <c r="AJ1916" s="118">
        <f t="shared" si="1008"/>
        <v>0</v>
      </c>
      <c r="AK1916" s="74">
        <f t="shared" si="1009"/>
        <v>0</v>
      </c>
      <c r="AL1916" s="174">
        <f t="shared" si="1010"/>
        <v>0</v>
      </c>
      <c r="AM1916" s="175">
        <f t="shared" si="993"/>
        <v>0</v>
      </c>
      <c r="AN1916" s="130">
        <f t="shared" si="1011"/>
        <v>0</v>
      </c>
      <c r="AO1916" s="74">
        <f t="shared" si="994"/>
        <v>0</v>
      </c>
      <c r="AP1916" s="123">
        <f t="shared" si="1012"/>
        <v>0</v>
      </c>
      <c r="AQ1916" s="118">
        <f t="shared" si="995"/>
        <v>0</v>
      </c>
      <c r="AR1916" s="82" t="str">
        <f t="shared" si="1013"/>
        <v>https://www.alta.ru/tnved/code//</v>
      </c>
      <c r="AS1916" s="157"/>
      <c r="AT1916" s="162"/>
      <c r="AU1916" s="74">
        <f t="shared" si="996"/>
        <v>0</v>
      </c>
      <c r="AV1916" s="157"/>
      <c r="AW1916" s="75">
        <f>_xlfn.IFNA(VLOOKUP(L1916,list_vat[],3,FALSE),0)</f>
        <v>0</v>
      </c>
      <c r="AX1916" s="74">
        <f t="shared" si="1014"/>
        <v>0</v>
      </c>
      <c r="AY1916" s="74">
        <f t="shared" si="1015"/>
        <v>0</v>
      </c>
      <c r="AZ1916" s="130">
        <f t="shared" si="1016"/>
        <v>0</v>
      </c>
      <c r="BA1916" s="74">
        <f t="shared" si="997"/>
        <v>0</v>
      </c>
      <c r="BB1916" s="193">
        <f t="shared" si="1017"/>
        <v>0</v>
      </c>
      <c r="BC1916" s="102">
        <f t="shared" si="1018"/>
        <v>0</v>
      </c>
      <c r="BD1916" s="102">
        <f t="shared" si="1019"/>
        <v>0</v>
      </c>
      <c r="BE1916" s="413" t="s">
        <v>69</v>
      </c>
    </row>
    <row r="1917" spans="1:57" s="65" customFormat="1" ht="12" customHeight="1" x14ac:dyDescent="0.2">
      <c r="A1917" s="43">
        <v>1902</v>
      </c>
      <c r="B1917" s="166"/>
      <c r="C1917" s="166"/>
      <c r="D1917" s="166"/>
      <c r="E1917" s="162"/>
      <c r="F1917" s="166"/>
      <c r="G1917" s="162"/>
      <c r="H1917" s="162"/>
      <c r="I1917" s="189">
        <f t="shared" si="998"/>
        <v>0</v>
      </c>
      <c r="J1917" s="195"/>
      <c r="K1917" s="162"/>
      <c r="L1917" s="168"/>
      <c r="M1917" s="75">
        <f>_xlfn.XLOOKUP(L1917,list_vat[Страна],list_vat[Ставка НДС %],0,0)</f>
        <v>0</v>
      </c>
      <c r="N1917" s="162">
        <f t="shared" si="999"/>
        <v>0</v>
      </c>
      <c r="O1917" s="169"/>
      <c r="P1917" s="74">
        <f t="shared" si="1020"/>
        <v>0</v>
      </c>
      <c r="Q1917" s="162"/>
      <c r="R1917" s="162" t="str">
        <f t="shared" si="1000"/>
        <v>введи курс</v>
      </c>
      <c r="S1917" s="196">
        <f t="shared" si="1001"/>
        <v>0</v>
      </c>
      <c r="T1917" s="192">
        <f t="shared" si="1002"/>
        <v>0</v>
      </c>
      <c r="U1917" s="76">
        <f t="shared" si="1003"/>
        <v>0</v>
      </c>
      <c r="V1917" s="123">
        <f t="shared" si="1004"/>
        <v>0</v>
      </c>
      <c r="W1917" s="191"/>
      <c r="X1917" s="170"/>
      <c r="Y1917" s="74">
        <f t="shared" si="989"/>
        <v>0</v>
      </c>
      <c r="Z1917" s="188"/>
      <c r="AA1917" s="130">
        <f t="shared" si="1005"/>
        <v>0</v>
      </c>
      <c r="AB1917" s="74">
        <f t="shared" si="1006"/>
        <v>0</v>
      </c>
      <c r="AC1917" s="356"/>
      <c r="AD1917" s="130" cm="1">
        <f t="array" ref="AD1917">IFERROR(ROUND((_xlfn.IFS(offer_sale_type="поставка",AB1917,offer_sale_type="транзит",S1917)*(1+AC1917))/E1917,2),0)</f>
        <v>0</v>
      </c>
      <c r="AE1917" s="74">
        <f t="shared" si="1007"/>
        <v>0</v>
      </c>
      <c r="AF1917" s="123" cm="1">
        <f t="array" ref="AF1917">IFERROR(ROUND(_xlfn.IFS(offer_sale_type="поставка",AB1917,offer_sale_type="транзит",S1917)*AC1917,2),0)</f>
        <v>0</v>
      </c>
      <c r="AG1917" s="130">
        <f t="shared" si="990"/>
        <v>0</v>
      </c>
      <c r="AH1917" s="74">
        <f t="shared" si="991"/>
        <v>0</v>
      </c>
      <c r="AI1917" s="123">
        <f t="shared" si="992"/>
        <v>0</v>
      </c>
      <c r="AJ1917" s="118">
        <f t="shared" si="1008"/>
        <v>0</v>
      </c>
      <c r="AK1917" s="74">
        <f t="shared" si="1009"/>
        <v>0</v>
      </c>
      <c r="AL1917" s="174">
        <f t="shared" si="1010"/>
        <v>0</v>
      </c>
      <c r="AM1917" s="175">
        <f t="shared" si="993"/>
        <v>0</v>
      </c>
      <c r="AN1917" s="130">
        <f t="shared" si="1011"/>
        <v>0</v>
      </c>
      <c r="AO1917" s="74">
        <f t="shared" si="994"/>
        <v>0</v>
      </c>
      <c r="AP1917" s="123">
        <f t="shared" si="1012"/>
        <v>0</v>
      </c>
      <c r="AQ1917" s="118">
        <f t="shared" si="995"/>
        <v>0</v>
      </c>
      <c r="AR1917" s="82" t="str">
        <f t="shared" si="1013"/>
        <v>https://www.alta.ru/tnved/code//</v>
      </c>
      <c r="AS1917" s="157"/>
      <c r="AT1917" s="162"/>
      <c r="AU1917" s="74">
        <f t="shared" si="996"/>
        <v>0</v>
      </c>
      <c r="AV1917" s="157"/>
      <c r="AW1917" s="75">
        <f>_xlfn.IFNA(VLOOKUP(L1917,list_vat[],3,FALSE),0)</f>
        <v>0</v>
      </c>
      <c r="AX1917" s="74">
        <f t="shared" si="1014"/>
        <v>0</v>
      </c>
      <c r="AY1917" s="74">
        <f t="shared" si="1015"/>
        <v>0</v>
      </c>
      <c r="AZ1917" s="130">
        <f t="shared" si="1016"/>
        <v>0</v>
      </c>
      <c r="BA1917" s="74">
        <f t="shared" si="997"/>
        <v>0</v>
      </c>
      <c r="BB1917" s="193">
        <f t="shared" si="1017"/>
        <v>0</v>
      </c>
      <c r="BC1917" s="102">
        <f t="shared" si="1018"/>
        <v>0</v>
      </c>
      <c r="BD1917" s="102">
        <f t="shared" si="1019"/>
        <v>0</v>
      </c>
      <c r="BE1917" s="413" t="s">
        <v>69</v>
      </c>
    </row>
    <row r="1918" spans="1:57" s="65" customFormat="1" ht="12" customHeight="1" x14ac:dyDescent="0.2">
      <c r="A1918" s="43">
        <v>1903</v>
      </c>
      <c r="B1918" s="166"/>
      <c r="C1918" s="166"/>
      <c r="D1918" s="166"/>
      <c r="E1918" s="162"/>
      <c r="F1918" s="166"/>
      <c r="G1918" s="162"/>
      <c r="H1918" s="162"/>
      <c r="I1918" s="189">
        <f t="shared" si="998"/>
        <v>0</v>
      </c>
      <c r="J1918" s="195"/>
      <c r="K1918" s="162"/>
      <c r="L1918" s="168"/>
      <c r="M1918" s="75">
        <f>_xlfn.XLOOKUP(L1918,list_vat[Страна],list_vat[Ставка НДС %],0,0)</f>
        <v>0</v>
      </c>
      <c r="N1918" s="162">
        <f t="shared" si="999"/>
        <v>0</v>
      </c>
      <c r="O1918" s="169"/>
      <c r="P1918" s="74">
        <f t="shared" si="1020"/>
        <v>0</v>
      </c>
      <c r="Q1918" s="162"/>
      <c r="R1918" s="162" t="str">
        <f t="shared" si="1000"/>
        <v>введи курс</v>
      </c>
      <c r="S1918" s="196">
        <f t="shared" si="1001"/>
        <v>0</v>
      </c>
      <c r="T1918" s="192">
        <f t="shared" si="1002"/>
        <v>0</v>
      </c>
      <c r="U1918" s="76">
        <f t="shared" si="1003"/>
        <v>0</v>
      </c>
      <c r="V1918" s="123">
        <f t="shared" si="1004"/>
        <v>0</v>
      </c>
      <c r="W1918" s="191"/>
      <c r="X1918" s="170"/>
      <c r="Y1918" s="74">
        <f t="shared" si="989"/>
        <v>0</v>
      </c>
      <c r="Z1918" s="188"/>
      <c r="AA1918" s="130">
        <f t="shared" si="1005"/>
        <v>0</v>
      </c>
      <c r="AB1918" s="74">
        <f t="shared" si="1006"/>
        <v>0</v>
      </c>
      <c r="AC1918" s="356"/>
      <c r="AD1918" s="130" cm="1">
        <f t="array" ref="AD1918">IFERROR(ROUND((_xlfn.IFS(offer_sale_type="поставка",AB1918,offer_sale_type="транзит",S1918)*(1+AC1918))/E1918,2),0)</f>
        <v>0</v>
      </c>
      <c r="AE1918" s="74">
        <f t="shared" si="1007"/>
        <v>0</v>
      </c>
      <c r="AF1918" s="123" cm="1">
        <f t="array" ref="AF1918">IFERROR(ROUND(_xlfn.IFS(offer_sale_type="поставка",AB1918,offer_sale_type="транзит",S1918)*AC1918,2),0)</f>
        <v>0</v>
      </c>
      <c r="AG1918" s="130">
        <f t="shared" si="990"/>
        <v>0</v>
      </c>
      <c r="AH1918" s="74">
        <f t="shared" si="991"/>
        <v>0</v>
      </c>
      <c r="AI1918" s="123">
        <f t="shared" si="992"/>
        <v>0</v>
      </c>
      <c r="AJ1918" s="118">
        <f t="shared" si="1008"/>
        <v>0</v>
      </c>
      <c r="AK1918" s="74">
        <f t="shared" si="1009"/>
        <v>0</v>
      </c>
      <c r="AL1918" s="174">
        <f t="shared" si="1010"/>
        <v>0</v>
      </c>
      <c r="AM1918" s="175">
        <f t="shared" si="993"/>
        <v>0</v>
      </c>
      <c r="AN1918" s="130">
        <f t="shared" si="1011"/>
        <v>0</v>
      </c>
      <c r="AO1918" s="74">
        <f t="shared" si="994"/>
        <v>0</v>
      </c>
      <c r="AP1918" s="123">
        <f t="shared" si="1012"/>
        <v>0</v>
      </c>
      <c r="AQ1918" s="118">
        <f t="shared" si="995"/>
        <v>0</v>
      </c>
      <c r="AR1918" s="82" t="str">
        <f t="shared" si="1013"/>
        <v>https://www.alta.ru/tnved/code//</v>
      </c>
      <c r="AS1918" s="157"/>
      <c r="AT1918" s="162"/>
      <c r="AU1918" s="74">
        <f t="shared" si="996"/>
        <v>0</v>
      </c>
      <c r="AV1918" s="157"/>
      <c r="AW1918" s="75">
        <f>_xlfn.IFNA(VLOOKUP(L1918,list_vat[],3,FALSE),0)</f>
        <v>0</v>
      </c>
      <c r="AX1918" s="74">
        <f t="shared" si="1014"/>
        <v>0</v>
      </c>
      <c r="AY1918" s="74">
        <f t="shared" si="1015"/>
        <v>0</v>
      </c>
      <c r="AZ1918" s="130">
        <f t="shared" si="1016"/>
        <v>0</v>
      </c>
      <c r="BA1918" s="74">
        <f t="shared" si="997"/>
        <v>0</v>
      </c>
      <c r="BB1918" s="193">
        <f t="shared" si="1017"/>
        <v>0</v>
      </c>
      <c r="BC1918" s="102">
        <f t="shared" si="1018"/>
        <v>0</v>
      </c>
      <c r="BD1918" s="102">
        <f t="shared" si="1019"/>
        <v>0</v>
      </c>
      <c r="BE1918" s="413" t="s">
        <v>69</v>
      </c>
    </row>
    <row r="1919" spans="1:57" s="65" customFormat="1" ht="12" customHeight="1" x14ac:dyDescent="0.2">
      <c r="A1919" s="43">
        <v>1904</v>
      </c>
      <c r="B1919" s="166"/>
      <c r="C1919" s="166"/>
      <c r="D1919" s="166"/>
      <c r="E1919" s="162"/>
      <c r="F1919" s="166"/>
      <c r="G1919" s="162"/>
      <c r="H1919" s="162"/>
      <c r="I1919" s="189">
        <f t="shared" si="998"/>
        <v>0</v>
      </c>
      <c r="J1919" s="195"/>
      <c r="K1919" s="162"/>
      <c r="L1919" s="168"/>
      <c r="M1919" s="75">
        <f>_xlfn.XLOOKUP(L1919,list_vat[Страна],list_vat[Ставка НДС %],0,0)</f>
        <v>0</v>
      </c>
      <c r="N1919" s="162">
        <f t="shared" si="999"/>
        <v>0</v>
      </c>
      <c r="O1919" s="169"/>
      <c r="P1919" s="74">
        <f t="shared" si="1020"/>
        <v>0</v>
      </c>
      <c r="Q1919" s="162"/>
      <c r="R1919" s="162" t="str">
        <f t="shared" si="1000"/>
        <v>введи курс</v>
      </c>
      <c r="S1919" s="196">
        <f t="shared" si="1001"/>
        <v>0</v>
      </c>
      <c r="T1919" s="192">
        <f t="shared" si="1002"/>
        <v>0</v>
      </c>
      <c r="U1919" s="76">
        <f t="shared" si="1003"/>
        <v>0</v>
      </c>
      <c r="V1919" s="123">
        <f t="shared" si="1004"/>
        <v>0</v>
      </c>
      <c r="W1919" s="191"/>
      <c r="X1919" s="170"/>
      <c r="Y1919" s="74">
        <f t="shared" si="989"/>
        <v>0</v>
      </c>
      <c r="Z1919" s="188"/>
      <c r="AA1919" s="130">
        <f t="shared" si="1005"/>
        <v>0</v>
      </c>
      <c r="AB1919" s="74">
        <f t="shared" si="1006"/>
        <v>0</v>
      </c>
      <c r="AC1919" s="356"/>
      <c r="AD1919" s="130" cm="1">
        <f t="array" ref="AD1919">IFERROR(ROUND((_xlfn.IFS(offer_sale_type="поставка",AB1919,offer_sale_type="транзит",S1919)*(1+AC1919))/E1919,2),0)</f>
        <v>0</v>
      </c>
      <c r="AE1919" s="74">
        <f t="shared" si="1007"/>
        <v>0</v>
      </c>
      <c r="AF1919" s="123" cm="1">
        <f t="array" ref="AF1919">IFERROR(ROUND(_xlfn.IFS(offer_sale_type="поставка",AB1919,offer_sale_type="транзит",S1919)*AC1919,2),0)</f>
        <v>0</v>
      </c>
      <c r="AG1919" s="130">
        <f t="shared" si="990"/>
        <v>0</v>
      </c>
      <c r="AH1919" s="74">
        <f t="shared" si="991"/>
        <v>0</v>
      </c>
      <c r="AI1919" s="123">
        <f t="shared" si="992"/>
        <v>0</v>
      </c>
      <c r="AJ1919" s="118">
        <f t="shared" si="1008"/>
        <v>0</v>
      </c>
      <c r="AK1919" s="74">
        <f t="shared" si="1009"/>
        <v>0</v>
      </c>
      <c r="AL1919" s="174">
        <f t="shared" si="1010"/>
        <v>0</v>
      </c>
      <c r="AM1919" s="175">
        <f t="shared" si="993"/>
        <v>0</v>
      </c>
      <c r="AN1919" s="130">
        <f t="shared" si="1011"/>
        <v>0</v>
      </c>
      <c r="AO1919" s="74">
        <f t="shared" si="994"/>
        <v>0</v>
      </c>
      <c r="AP1919" s="123">
        <f t="shared" si="1012"/>
        <v>0</v>
      </c>
      <c r="AQ1919" s="118">
        <f t="shared" si="995"/>
        <v>0</v>
      </c>
      <c r="AR1919" s="82" t="str">
        <f t="shared" si="1013"/>
        <v>https://www.alta.ru/tnved/code//</v>
      </c>
      <c r="AS1919" s="157"/>
      <c r="AT1919" s="162"/>
      <c r="AU1919" s="74">
        <f t="shared" si="996"/>
        <v>0</v>
      </c>
      <c r="AV1919" s="157"/>
      <c r="AW1919" s="75">
        <f>_xlfn.IFNA(VLOOKUP(L1919,list_vat[],3,FALSE),0)</f>
        <v>0</v>
      </c>
      <c r="AX1919" s="74">
        <f t="shared" si="1014"/>
        <v>0</v>
      </c>
      <c r="AY1919" s="74">
        <f t="shared" si="1015"/>
        <v>0</v>
      </c>
      <c r="AZ1919" s="130">
        <f t="shared" si="1016"/>
        <v>0</v>
      </c>
      <c r="BA1919" s="74">
        <f t="shared" si="997"/>
        <v>0</v>
      </c>
      <c r="BB1919" s="193">
        <f t="shared" si="1017"/>
        <v>0</v>
      </c>
      <c r="BC1919" s="102">
        <f t="shared" si="1018"/>
        <v>0</v>
      </c>
      <c r="BD1919" s="102">
        <f t="shared" si="1019"/>
        <v>0</v>
      </c>
      <c r="BE1919" s="413" t="s">
        <v>69</v>
      </c>
    </row>
    <row r="1920" spans="1:57" s="65" customFormat="1" ht="12" customHeight="1" x14ac:dyDescent="0.2">
      <c r="A1920" s="43">
        <v>1905</v>
      </c>
      <c r="B1920" s="166"/>
      <c r="C1920" s="166"/>
      <c r="D1920" s="166"/>
      <c r="E1920" s="162"/>
      <c r="F1920" s="166"/>
      <c r="G1920" s="162"/>
      <c r="H1920" s="162"/>
      <c r="I1920" s="189">
        <f t="shared" si="998"/>
        <v>0</v>
      </c>
      <c r="J1920" s="195"/>
      <c r="K1920" s="162"/>
      <c r="L1920" s="168"/>
      <c r="M1920" s="75">
        <f>_xlfn.XLOOKUP(L1920,list_vat[Страна],list_vat[Ставка НДС %],0,0)</f>
        <v>0</v>
      </c>
      <c r="N1920" s="162">
        <f t="shared" si="999"/>
        <v>0</v>
      </c>
      <c r="O1920" s="169"/>
      <c r="P1920" s="74">
        <f t="shared" si="1020"/>
        <v>0</v>
      </c>
      <c r="Q1920" s="162"/>
      <c r="R1920" s="162" t="str">
        <f t="shared" si="1000"/>
        <v>введи курс</v>
      </c>
      <c r="S1920" s="196">
        <f t="shared" si="1001"/>
        <v>0</v>
      </c>
      <c r="T1920" s="192">
        <f t="shared" si="1002"/>
        <v>0</v>
      </c>
      <c r="U1920" s="76">
        <f t="shared" si="1003"/>
        <v>0</v>
      </c>
      <c r="V1920" s="123">
        <f t="shared" si="1004"/>
        <v>0</v>
      </c>
      <c r="W1920" s="191"/>
      <c r="X1920" s="170"/>
      <c r="Y1920" s="74">
        <f t="shared" si="989"/>
        <v>0</v>
      </c>
      <c r="Z1920" s="188"/>
      <c r="AA1920" s="130">
        <f t="shared" si="1005"/>
        <v>0</v>
      </c>
      <c r="AB1920" s="74">
        <f t="shared" si="1006"/>
        <v>0</v>
      </c>
      <c r="AC1920" s="356"/>
      <c r="AD1920" s="130" cm="1">
        <f t="array" ref="AD1920">IFERROR(ROUND((_xlfn.IFS(offer_sale_type="поставка",AB1920,offer_sale_type="транзит",S1920)*(1+AC1920))/E1920,2),0)</f>
        <v>0</v>
      </c>
      <c r="AE1920" s="74">
        <f t="shared" si="1007"/>
        <v>0</v>
      </c>
      <c r="AF1920" s="123" cm="1">
        <f t="array" ref="AF1920">IFERROR(ROUND(_xlfn.IFS(offer_sale_type="поставка",AB1920,offer_sale_type="транзит",S1920)*AC1920,2),0)</f>
        <v>0</v>
      </c>
      <c r="AG1920" s="130">
        <f t="shared" si="990"/>
        <v>0</v>
      </c>
      <c r="AH1920" s="74">
        <f t="shared" si="991"/>
        <v>0</v>
      </c>
      <c r="AI1920" s="123">
        <f t="shared" si="992"/>
        <v>0</v>
      </c>
      <c r="AJ1920" s="118">
        <f t="shared" si="1008"/>
        <v>0</v>
      </c>
      <c r="AK1920" s="74">
        <f t="shared" si="1009"/>
        <v>0</v>
      </c>
      <c r="AL1920" s="174">
        <f t="shared" si="1010"/>
        <v>0</v>
      </c>
      <c r="AM1920" s="175">
        <f t="shared" si="993"/>
        <v>0</v>
      </c>
      <c r="AN1920" s="130">
        <f t="shared" si="1011"/>
        <v>0</v>
      </c>
      <c r="AO1920" s="74">
        <f t="shared" si="994"/>
        <v>0</v>
      </c>
      <c r="AP1920" s="123">
        <f t="shared" si="1012"/>
        <v>0</v>
      </c>
      <c r="AQ1920" s="118">
        <f t="shared" si="995"/>
        <v>0</v>
      </c>
      <c r="AR1920" s="82" t="str">
        <f t="shared" si="1013"/>
        <v>https://www.alta.ru/tnved/code//</v>
      </c>
      <c r="AS1920" s="157"/>
      <c r="AT1920" s="162"/>
      <c r="AU1920" s="74">
        <f t="shared" si="996"/>
        <v>0</v>
      </c>
      <c r="AV1920" s="157"/>
      <c r="AW1920" s="75">
        <f>_xlfn.IFNA(VLOOKUP(L1920,list_vat[],3,FALSE),0)</f>
        <v>0</v>
      </c>
      <c r="AX1920" s="74">
        <f t="shared" si="1014"/>
        <v>0</v>
      </c>
      <c r="AY1920" s="74">
        <f t="shared" si="1015"/>
        <v>0</v>
      </c>
      <c r="AZ1920" s="130">
        <f t="shared" si="1016"/>
        <v>0</v>
      </c>
      <c r="BA1920" s="74">
        <f t="shared" si="997"/>
        <v>0</v>
      </c>
      <c r="BB1920" s="193">
        <f t="shared" si="1017"/>
        <v>0</v>
      </c>
      <c r="BC1920" s="102">
        <f t="shared" si="1018"/>
        <v>0</v>
      </c>
      <c r="BD1920" s="102">
        <f t="shared" si="1019"/>
        <v>0</v>
      </c>
      <c r="BE1920" s="413" t="s">
        <v>69</v>
      </c>
    </row>
    <row r="1921" spans="1:57" s="65" customFormat="1" ht="12" customHeight="1" x14ac:dyDescent="0.2">
      <c r="A1921" s="43">
        <v>1906</v>
      </c>
      <c r="B1921" s="166"/>
      <c r="C1921" s="166"/>
      <c r="D1921" s="166"/>
      <c r="E1921" s="162"/>
      <c r="F1921" s="166"/>
      <c r="G1921" s="162"/>
      <c r="H1921" s="162"/>
      <c r="I1921" s="189">
        <f t="shared" si="998"/>
        <v>0</v>
      </c>
      <c r="J1921" s="195"/>
      <c r="K1921" s="162"/>
      <c r="L1921" s="168"/>
      <c r="M1921" s="75">
        <f>_xlfn.XLOOKUP(L1921,list_vat[Страна],list_vat[Ставка НДС %],0,0)</f>
        <v>0</v>
      </c>
      <c r="N1921" s="162">
        <f t="shared" si="999"/>
        <v>0</v>
      </c>
      <c r="O1921" s="169"/>
      <c r="P1921" s="74">
        <f t="shared" si="1020"/>
        <v>0</v>
      </c>
      <c r="Q1921" s="162"/>
      <c r="R1921" s="162" t="str">
        <f t="shared" si="1000"/>
        <v>введи курс</v>
      </c>
      <c r="S1921" s="196">
        <f t="shared" si="1001"/>
        <v>0</v>
      </c>
      <c r="T1921" s="192">
        <f t="shared" si="1002"/>
        <v>0</v>
      </c>
      <c r="U1921" s="76">
        <f t="shared" si="1003"/>
        <v>0</v>
      </c>
      <c r="V1921" s="123">
        <f t="shared" si="1004"/>
        <v>0</v>
      </c>
      <c r="W1921" s="191"/>
      <c r="X1921" s="170"/>
      <c r="Y1921" s="74">
        <f t="shared" si="989"/>
        <v>0</v>
      </c>
      <c r="Z1921" s="188"/>
      <c r="AA1921" s="130">
        <f t="shared" si="1005"/>
        <v>0</v>
      </c>
      <c r="AB1921" s="74">
        <f t="shared" si="1006"/>
        <v>0</v>
      </c>
      <c r="AC1921" s="356"/>
      <c r="AD1921" s="130" cm="1">
        <f t="array" ref="AD1921">IFERROR(ROUND((_xlfn.IFS(offer_sale_type="поставка",AB1921,offer_sale_type="транзит",S1921)*(1+AC1921))/E1921,2),0)</f>
        <v>0</v>
      </c>
      <c r="AE1921" s="74">
        <f t="shared" si="1007"/>
        <v>0</v>
      </c>
      <c r="AF1921" s="123" cm="1">
        <f t="array" ref="AF1921">IFERROR(ROUND(_xlfn.IFS(offer_sale_type="поставка",AB1921,offer_sale_type="транзит",S1921)*AC1921,2),0)</f>
        <v>0</v>
      </c>
      <c r="AG1921" s="130">
        <f t="shared" si="990"/>
        <v>0</v>
      </c>
      <c r="AH1921" s="74">
        <f t="shared" si="991"/>
        <v>0</v>
      </c>
      <c r="AI1921" s="123">
        <f t="shared" si="992"/>
        <v>0</v>
      </c>
      <c r="AJ1921" s="118">
        <f t="shared" si="1008"/>
        <v>0</v>
      </c>
      <c r="AK1921" s="74">
        <f t="shared" si="1009"/>
        <v>0</v>
      </c>
      <c r="AL1921" s="174">
        <f t="shared" si="1010"/>
        <v>0</v>
      </c>
      <c r="AM1921" s="175">
        <f t="shared" si="993"/>
        <v>0</v>
      </c>
      <c r="AN1921" s="130">
        <f t="shared" si="1011"/>
        <v>0</v>
      </c>
      <c r="AO1921" s="74">
        <f t="shared" si="994"/>
        <v>0</v>
      </c>
      <c r="AP1921" s="123">
        <f t="shared" si="1012"/>
        <v>0</v>
      </c>
      <c r="AQ1921" s="118">
        <f t="shared" si="995"/>
        <v>0</v>
      </c>
      <c r="AR1921" s="82" t="str">
        <f t="shared" si="1013"/>
        <v>https://www.alta.ru/tnved/code//</v>
      </c>
      <c r="AS1921" s="157"/>
      <c r="AT1921" s="162"/>
      <c r="AU1921" s="74">
        <f t="shared" si="996"/>
        <v>0</v>
      </c>
      <c r="AV1921" s="157"/>
      <c r="AW1921" s="75">
        <f>_xlfn.IFNA(VLOOKUP(L1921,list_vat[],3,FALSE),0)</f>
        <v>0</v>
      </c>
      <c r="AX1921" s="74">
        <f t="shared" si="1014"/>
        <v>0</v>
      </c>
      <c r="AY1921" s="74">
        <f t="shared" si="1015"/>
        <v>0</v>
      </c>
      <c r="AZ1921" s="130">
        <f t="shared" si="1016"/>
        <v>0</v>
      </c>
      <c r="BA1921" s="74">
        <f t="shared" si="997"/>
        <v>0</v>
      </c>
      <c r="BB1921" s="193">
        <f t="shared" si="1017"/>
        <v>0</v>
      </c>
      <c r="BC1921" s="102">
        <f t="shared" si="1018"/>
        <v>0</v>
      </c>
      <c r="BD1921" s="102">
        <f t="shared" si="1019"/>
        <v>0</v>
      </c>
      <c r="BE1921" s="413" t="s">
        <v>69</v>
      </c>
    </row>
    <row r="1922" spans="1:57" s="65" customFormat="1" ht="12" customHeight="1" x14ac:dyDescent="0.2">
      <c r="A1922" s="43">
        <v>1907</v>
      </c>
      <c r="B1922" s="166"/>
      <c r="C1922" s="166"/>
      <c r="D1922" s="166"/>
      <c r="E1922" s="162"/>
      <c r="F1922" s="166"/>
      <c r="G1922" s="162"/>
      <c r="H1922" s="162"/>
      <c r="I1922" s="189">
        <f t="shared" si="998"/>
        <v>0</v>
      </c>
      <c r="J1922" s="195"/>
      <c r="K1922" s="162"/>
      <c r="L1922" s="168"/>
      <c r="M1922" s="75">
        <f>_xlfn.XLOOKUP(L1922,list_vat[Страна],list_vat[Ставка НДС %],0,0)</f>
        <v>0</v>
      </c>
      <c r="N1922" s="162">
        <f t="shared" si="999"/>
        <v>0</v>
      </c>
      <c r="O1922" s="169"/>
      <c r="P1922" s="74">
        <f t="shared" si="1020"/>
        <v>0</v>
      </c>
      <c r="Q1922" s="162"/>
      <c r="R1922" s="162" t="str">
        <f t="shared" si="1000"/>
        <v>введи курс</v>
      </c>
      <c r="S1922" s="196">
        <f t="shared" si="1001"/>
        <v>0</v>
      </c>
      <c r="T1922" s="192">
        <f t="shared" si="1002"/>
        <v>0</v>
      </c>
      <c r="U1922" s="76">
        <f t="shared" si="1003"/>
        <v>0</v>
      </c>
      <c r="V1922" s="123">
        <f t="shared" si="1004"/>
        <v>0</v>
      </c>
      <c r="W1922" s="191"/>
      <c r="X1922" s="170"/>
      <c r="Y1922" s="74">
        <f t="shared" si="989"/>
        <v>0</v>
      </c>
      <c r="Z1922" s="188"/>
      <c r="AA1922" s="130">
        <f t="shared" si="1005"/>
        <v>0</v>
      </c>
      <c r="AB1922" s="74">
        <f t="shared" si="1006"/>
        <v>0</v>
      </c>
      <c r="AC1922" s="356"/>
      <c r="AD1922" s="130" cm="1">
        <f t="array" ref="AD1922">IFERROR(ROUND((_xlfn.IFS(offer_sale_type="поставка",AB1922,offer_sale_type="транзит",S1922)*(1+AC1922))/E1922,2),0)</f>
        <v>0</v>
      </c>
      <c r="AE1922" s="74">
        <f t="shared" si="1007"/>
        <v>0</v>
      </c>
      <c r="AF1922" s="123" cm="1">
        <f t="array" ref="AF1922">IFERROR(ROUND(_xlfn.IFS(offer_sale_type="поставка",AB1922,offer_sale_type="транзит",S1922)*AC1922,2),0)</f>
        <v>0</v>
      </c>
      <c r="AG1922" s="130">
        <f t="shared" si="990"/>
        <v>0</v>
      </c>
      <c r="AH1922" s="74">
        <f t="shared" si="991"/>
        <v>0</v>
      </c>
      <c r="AI1922" s="123">
        <f t="shared" si="992"/>
        <v>0</v>
      </c>
      <c r="AJ1922" s="118">
        <f t="shared" si="1008"/>
        <v>0</v>
      </c>
      <c r="AK1922" s="74">
        <f t="shared" si="1009"/>
        <v>0</v>
      </c>
      <c r="AL1922" s="174">
        <f t="shared" si="1010"/>
        <v>0</v>
      </c>
      <c r="AM1922" s="175">
        <f t="shared" si="993"/>
        <v>0</v>
      </c>
      <c r="AN1922" s="130">
        <f t="shared" si="1011"/>
        <v>0</v>
      </c>
      <c r="AO1922" s="74">
        <f t="shared" si="994"/>
        <v>0</v>
      </c>
      <c r="AP1922" s="123">
        <f t="shared" si="1012"/>
        <v>0</v>
      </c>
      <c r="AQ1922" s="118">
        <f t="shared" si="995"/>
        <v>0</v>
      </c>
      <c r="AR1922" s="82" t="str">
        <f t="shared" si="1013"/>
        <v>https://www.alta.ru/tnved/code//</v>
      </c>
      <c r="AS1922" s="157"/>
      <c r="AT1922" s="162"/>
      <c r="AU1922" s="74">
        <f t="shared" si="996"/>
        <v>0</v>
      </c>
      <c r="AV1922" s="157"/>
      <c r="AW1922" s="75">
        <f>_xlfn.IFNA(VLOOKUP(L1922,list_vat[],3,FALSE),0)</f>
        <v>0</v>
      </c>
      <c r="AX1922" s="74">
        <f t="shared" si="1014"/>
        <v>0</v>
      </c>
      <c r="AY1922" s="74">
        <f t="shared" si="1015"/>
        <v>0</v>
      </c>
      <c r="AZ1922" s="130">
        <f t="shared" si="1016"/>
        <v>0</v>
      </c>
      <c r="BA1922" s="74">
        <f t="shared" si="997"/>
        <v>0</v>
      </c>
      <c r="BB1922" s="193">
        <f t="shared" si="1017"/>
        <v>0</v>
      </c>
      <c r="BC1922" s="102">
        <f t="shared" si="1018"/>
        <v>0</v>
      </c>
      <c r="BD1922" s="102">
        <f t="shared" si="1019"/>
        <v>0</v>
      </c>
      <c r="BE1922" s="413" t="s">
        <v>69</v>
      </c>
    </row>
    <row r="1923" spans="1:57" s="65" customFormat="1" ht="12" customHeight="1" x14ac:dyDescent="0.2">
      <c r="A1923" s="43">
        <v>1908</v>
      </c>
      <c r="B1923" s="166"/>
      <c r="C1923" s="166"/>
      <c r="D1923" s="166"/>
      <c r="E1923" s="162"/>
      <c r="F1923" s="166"/>
      <c r="G1923" s="162"/>
      <c r="H1923" s="162"/>
      <c r="I1923" s="189">
        <f t="shared" si="998"/>
        <v>0</v>
      </c>
      <c r="J1923" s="195"/>
      <c r="K1923" s="162"/>
      <c r="L1923" s="168"/>
      <c r="M1923" s="75">
        <f>_xlfn.XLOOKUP(L1923,list_vat[Страна],list_vat[Ставка НДС %],0,0)</f>
        <v>0</v>
      </c>
      <c r="N1923" s="162">
        <f t="shared" si="999"/>
        <v>0</v>
      </c>
      <c r="O1923" s="169"/>
      <c r="P1923" s="74">
        <f t="shared" si="1020"/>
        <v>0</v>
      </c>
      <c r="Q1923" s="162"/>
      <c r="R1923" s="162" t="str">
        <f t="shared" si="1000"/>
        <v>введи курс</v>
      </c>
      <c r="S1923" s="196">
        <f t="shared" si="1001"/>
        <v>0</v>
      </c>
      <c r="T1923" s="192">
        <f t="shared" si="1002"/>
        <v>0</v>
      </c>
      <c r="U1923" s="76">
        <f t="shared" si="1003"/>
        <v>0</v>
      </c>
      <c r="V1923" s="123">
        <f t="shared" si="1004"/>
        <v>0</v>
      </c>
      <c r="W1923" s="191"/>
      <c r="X1923" s="170"/>
      <c r="Y1923" s="74">
        <f t="shared" si="989"/>
        <v>0</v>
      </c>
      <c r="Z1923" s="188"/>
      <c r="AA1923" s="130">
        <f t="shared" si="1005"/>
        <v>0</v>
      </c>
      <c r="AB1923" s="74">
        <f t="shared" si="1006"/>
        <v>0</v>
      </c>
      <c r="AC1923" s="356"/>
      <c r="AD1923" s="130" cm="1">
        <f t="array" ref="AD1923">IFERROR(ROUND((_xlfn.IFS(offer_sale_type="поставка",AB1923,offer_sale_type="транзит",S1923)*(1+AC1923))/E1923,2),0)</f>
        <v>0</v>
      </c>
      <c r="AE1923" s="74">
        <f t="shared" si="1007"/>
        <v>0</v>
      </c>
      <c r="AF1923" s="123" cm="1">
        <f t="array" ref="AF1923">IFERROR(ROUND(_xlfn.IFS(offer_sale_type="поставка",AB1923,offer_sale_type="транзит",S1923)*AC1923,2),0)</f>
        <v>0</v>
      </c>
      <c r="AG1923" s="130">
        <f t="shared" si="990"/>
        <v>0</v>
      </c>
      <c r="AH1923" s="74">
        <f t="shared" si="991"/>
        <v>0</v>
      </c>
      <c r="AI1923" s="123">
        <f t="shared" si="992"/>
        <v>0</v>
      </c>
      <c r="AJ1923" s="118">
        <f t="shared" si="1008"/>
        <v>0</v>
      </c>
      <c r="AK1923" s="74">
        <f t="shared" si="1009"/>
        <v>0</v>
      </c>
      <c r="AL1923" s="174">
        <f t="shared" si="1010"/>
        <v>0</v>
      </c>
      <c r="AM1923" s="175">
        <f t="shared" si="993"/>
        <v>0</v>
      </c>
      <c r="AN1923" s="130">
        <f t="shared" si="1011"/>
        <v>0</v>
      </c>
      <c r="AO1923" s="74">
        <f t="shared" si="994"/>
        <v>0</v>
      </c>
      <c r="AP1923" s="123">
        <f t="shared" si="1012"/>
        <v>0</v>
      </c>
      <c r="AQ1923" s="118">
        <f t="shared" si="995"/>
        <v>0</v>
      </c>
      <c r="AR1923" s="82" t="str">
        <f t="shared" si="1013"/>
        <v>https://www.alta.ru/tnved/code//</v>
      </c>
      <c r="AS1923" s="157"/>
      <c r="AT1923" s="162"/>
      <c r="AU1923" s="74">
        <f t="shared" si="996"/>
        <v>0</v>
      </c>
      <c r="AV1923" s="157"/>
      <c r="AW1923" s="75">
        <f>_xlfn.IFNA(VLOOKUP(L1923,list_vat[],3,FALSE),0)</f>
        <v>0</v>
      </c>
      <c r="AX1923" s="74">
        <f t="shared" si="1014"/>
        <v>0</v>
      </c>
      <c r="AY1923" s="74">
        <f t="shared" si="1015"/>
        <v>0</v>
      </c>
      <c r="AZ1923" s="130">
        <f t="shared" si="1016"/>
        <v>0</v>
      </c>
      <c r="BA1923" s="74">
        <f t="shared" si="997"/>
        <v>0</v>
      </c>
      <c r="BB1923" s="193">
        <f t="shared" si="1017"/>
        <v>0</v>
      </c>
      <c r="BC1923" s="102">
        <f t="shared" si="1018"/>
        <v>0</v>
      </c>
      <c r="BD1923" s="102">
        <f t="shared" si="1019"/>
        <v>0</v>
      </c>
      <c r="BE1923" s="413" t="s">
        <v>69</v>
      </c>
    </row>
    <row r="1924" spans="1:57" s="65" customFormat="1" ht="12" customHeight="1" x14ac:dyDescent="0.2">
      <c r="A1924" s="43">
        <v>1909</v>
      </c>
      <c r="B1924" s="166"/>
      <c r="C1924" s="166"/>
      <c r="D1924" s="166"/>
      <c r="E1924" s="162"/>
      <c r="F1924" s="166"/>
      <c r="G1924" s="162"/>
      <c r="H1924" s="162"/>
      <c r="I1924" s="189">
        <f t="shared" si="998"/>
        <v>0</v>
      </c>
      <c r="J1924" s="195"/>
      <c r="K1924" s="162"/>
      <c r="L1924" s="168"/>
      <c r="M1924" s="75">
        <f>_xlfn.XLOOKUP(L1924,list_vat[Страна],list_vat[Ставка НДС %],0,0)</f>
        <v>0</v>
      </c>
      <c r="N1924" s="162">
        <f t="shared" si="999"/>
        <v>0</v>
      </c>
      <c r="O1924" s="169"/>
      <c r="P1924" s="74">
        <f t="shared" si="1020"/>
        <v>0</v>
      </c>
      <c r="Q1924" s="162"/>
      <c r="R1924" s="162" t="str">
        <f t="shared" si="1000"/>
        <v>введи курс</v>
      </c>
      <c r="S1924" s="196">
        <f t="shared" si="1001"/>
        <v>0</v>
      </c>
      <c r="T1924" s="192">
        <f t="shared" si="1002"/>
        <v>0</v>
      </c>
      <c r="U1924" s="76">
        <f t="shared" si="1003"/>
        <v>0</v>
      </c>
      <c r="V1924" s="123">
        <f t="shared" si="1004"/>
        <v>0</v>
      </c>
      <c r="W1924" s="191"/>
      <c r="X1924" s="170"/>
      <c r="Y1924" s="74">
        <f t="shared" si="989"/>
        <v>0</v>
      </c>
      <c r="Z1924" s="188"/>
      <c r="AA1924" s="130">
        <f t="shared" si="1005"/>
        <v>0</v>
      </c>
      <c r="AB1924" s="74">
        <f t="shared" si="1006"/>
        <v>0</v>
      </c>
      <c r="AC1924" s="356"/>
      <c r="AD1924" s="130" cm="1">
        <f t="array" ref="AD1924">IFERROR(ROUND((_xlfn.IFS(offer_sale_type="поставка",AB1924,offer_sale_type="транзит",S1924)*(1+AC1924))/E1924,2),0)</f>
        <v>0</v>
      </c>
      <c r="AE1924" s="74">
        <f t="shared" si="1007"/>
        <v>0</v>
      </c>
      <c r="AF1924" s="123" cm="1">
        <f t="array" ref="AF1924">IFERROR(ROUND(_xlfn.IFS(offer_sale_type="поставка",AB1924,offer_sale_type="транзит",S1924)*AC1924,2),0)</f>
        <v>0</v>
      </c>
      <c r="AG1924" s="130">
        <f t="shared" si="990"/>
        <v>0</v>
      </c>
      <c r="AH1924" s="74">
        <f t="shared" si="991"/>
        <v>0</v>
      </c>
      <c r="AI1924" s="123">
        <f t="shared" si="992"/>
        <v>0</v>
      </c>
      <c r="AJ1924" s="118">
        <f t="shared" si="1008"/>
        <v>0</v>
      </c>
      <c r="AK1924" s="74">
        <f t="shared" si="1009"/>
        <v>0</v>
      </c>
      <c r="AL1924" s="174">
        <f t="shared" si="1010"/>
        <v>0</v>
      </c>
      <c r="AM1924" s="175">
        <f t="shared" si="993"/>
        <v>0</v>
      </c>
      <c r="AN1924" s="130">
        <f t="shared" si="1011"/>
        <v>0</v>
      </c>
      <c r="AO1924" s="74">
        <f t="shared" si="994"/>
        <v>0</v>
      </c>
      <c r="AP1924" s="123">
        <f t="shared" si="1012"/>
        <v>0</v>
      </c>
      <c r="AQ1924" s="118">
        <f t="shared" si="995"/>
        <v>0</v>
      </c>
      <c r="AR1924" s="82" t="str">
        <f t="shared" si="1013"/>
        <v>https://www.alta.ru/tnved/code//</v>
      </c>
      <c r="AS1924" s="157"/>
      <c r="AT1924" s="162"/>
      <c r="AU1924" s="74">
        <f t="shared" si="996"/>
        <v>0</v>
      </c>
      <c r="AV1924" s="157"/>
      <c r="AW1924" s="75">
        <f>_xlfn.IFNA(VLOOKUP(L1924,list_vat[],3,FALSE),0)</f>
        <v>0</v>
      </c>
      <c r="AX1924" s="74">
        <f t="shared" si="1014"/>
        <v>0</v>
      </c>
      <c r="AY1924" s="74">
        <f t="shared" si="1015"/>
        <v>0</v>
      </c>
      <c r="AZ1924" s="130">
        <f t="shared" si="1016"/>
        <v>0</v>
      </c>
      <c r="BA1924" s="74">
        <f t="shared" si="997"/>
        <v>0</v>
      </c>
      <c r="BB1924" s="193">
        <f t="shared" si="1017"/>
        <v>0</v>
      </c>
      <c r="BC1924" s="102">
        <f t="shared" si="1018"/>
        <v>0</v>
      </c>
      <c r="BD1924" s="102">
        <f t="shared" si="1019"/>
        <v>0</v>
      </c>
      <c r="BE1924" s="413" t="s">
        <v>69</v>
      </c>
    </row>
    <row r="1925" spans="1:57" s="65" customFormat="1" ht="12" customHeight="1" x14ac:dyDescent="0.2">
      <c r="A1925" s="43">
        <v>1910</v>
      </c>
      <c r="B1925" s="166"/>
      <c r="C1925" s="166"/>
      <c r="D1925" s="166"/>
      <c r="E1925" s="162"/>
      <c r="F1925" s="166"/>
      <c r="G1925" s="162"/>
      <c r="H1925" s="162"/>
      <c r="I1925" s="189">
        <f t="shared" si="998"/>
        <v>0</v>
      </c>
      <c r="J1925" s="195"/>
      <c r="K1925" s="162"/>
      <c r="L1925" s="168"/>
      <c r="M1925" s="75">
        <f>_xlfn.XLOOKUP(L1925,list_vat[Страна],list_vat[Ставка НДС %],0,0)</f>
        <v>0</v>
      </c>
      <c r="N1925" s="162">
        <f t="shared" si="999"/>
        <v>0</v>
      </c>
      <c r="O1925" s="169"/>
      <c r="P1925" s="74">
        <f t="shared" si="1020"/>
        <v>0</v>
      </c>
      <c r="Q1925" s="162"/>
      <c r="R1925" s="162" t="str">
        <f t="shared" si="1000"/>
        <v>введи курс</v>
      </c>
      <c r="S1925" s="196">
        <f t="shared" si="1001"/>
        <v>0</v>
      </c>
      <c r="T1925" s="192">
        <f t="shared" si="1002"/>
        <v>0</v>
      </c>
      <c r="U1925" s="76">
        <f t="shared" si="1003"/>
        <v>0</v>
      </c>
      <c r="V1925" s="123">
        <f t="shared" si="1004"/>
        <v>0</v>
      </c>
      <c r="W1925" s="191"/>
      <c r="X1925" s="170"/>
      <c r="Y1925" s="74">
        <f t="shared" si="989"/>
        <v>0</v>
      </c>
      <c r="Z1925" s="188"/>
      <c r="AA1925" s="130">
        <f t="shared" si="1005"/>
        <v>0</v>
      </c>
      <c r="AB1925" s="74">
        <f t="shared" si="1006"/>
        <v>0</v>
      </c>
      <c r="AC1925" s="356"/>
      <c r="AD1925" s="130" cm="1">
        <f t="array" ref="AD1925">IFERROR(ROUND((_xlfn.IFS(offer_sale_type="поставка",AB1925,offer_sale_type="транзит",S1925)*(1+AC1925))/E1925,2),0)</f>
        <v>0</v>
      </c>
      <c r="AE1925" s="74">
        <f t="shared" si="1007"/>
        <v>0</v>
      </c>
      <c r="AF1925" s="123" cm="1">
        <f t="array" ref="AF1925">IFERROR(ROUND(_xlfn.IFS(offer_sale_type="поставка",AB1925,offer_sale_type="транзит",S1925)*AC1925,2),0)</f>
        <v>0</v>
      </c>
      <c r="AG1925" s="130">
        <f t="shared" si="990"/>
        <v>0</v>
      </c>
      <c r="AH1925" s="74">
        <f t="shared" si="991"/>
        <v>0</v>
      </c>
      <c r="AI1925" s="123">
        <f t="shared" si="992"/>
        <v>0</v>
      </c>
      <c r="AJ1925" s="118">
        <f t="shared" si="1008"/>
        <v>0</v>
      </c>
      <c r="AK1925" s="74">
        <f t="shared" si="1009"/>
        <v>0</v>
      </c>
      <c r="AL1925" s="174">
        <f t="shared" si="1010"/>
        <v>0</v>
      </c>
      <c r="AM1925" s="175">
        <f t="shared" si="993"/>
        <v>0</v>
      </c>
      <c r="AN1925" s="130">
        <f t="shared" si="1011"/>
        <v>0</v>
      </c>
      <c r="AO1925" s="74">
        <f t="shared" si="994"/>
        <v>0</v>
      </c>
      <c r="AP1925" s="123">
        <f t="shared" si="1012"/>
        <v>0</v>
      </c>
      <c r="AQ1925" s="118">
        <f t="shared" si="995"/>
        <v>0</v>
      </c>
      <c r="AR1925" s="82" t="str">
        <f t="shared" si="1013"/>
        <v>https://www.alta.ru/tnved/code//</v>
      </c>
      <c r="AS1925" s="157"/>
      <c r="AT1925" s="162"/>
      <c r="AU1925" s="74">
        <f t="shared" si="996"/>
        <v>0</v>
      </c>
      <c r="AV1925" s="157"/>
      <c r="AW1925" s="75">
        <f>_xlfn.IFNA(VLOOKUP(L1925,list_vat[],3,FALSE),0)</f>
        <v>0</v>
      </c>
      <c r="AX1925" s="74">
        <f t="shared" si="1014"/>
        <v>0</v>
      </c>
      <c r="AY1925" s="74">
        <f t="shared" si="1015"/>
        <v>0</v>
      </c>
      <c r="AZ1925" s="130">
        <f t="shared" si="1016"/>
        <v>0</v>
      </c>
      <c r="BA1925" s="74">
        <f t="shared" si="997"/>
        <v>0</v>
      </c>
      <c r="BB1925" s="193">
        <f t="shared" si="1017"/>
        <v>0</v>
      </c>
      <c r="BC1925" s="102">
        <f t="shared" si="1018"/>
        <v>0</v>
      </c>
      <c r="BD1925" s="102">
        <f t="shared" si="1019"/>
        <v>0</v>
      </c>
      <c r="BE1925" s="413" t="s">
        <v>69</v>
      </c>
    </row>
    <row r="1926" spans="1:57" s="65" customFormat="1" ht="12" customHeight="1" x14ac:dyDescent="0.2">
      <c r="A1926" s="43">
        <v>1911</v>
      </c>
      <c r="B1926" s="166"/>
      <c r="C1926" s="166"/>
      <c r="D1926" s="166"/>
      <c r="E1926" s="162"/>
      <c r="F1926" s="166"/>
      <c r="G1926" s="162"/>
      <c r="H1926" s="162"/>
      <c r="I1926" s="189">
        <f t="shared" si="998"/>
        <v>0</v>
      </c>
      <c r="J1926" s="195"/>
      <c r="K1926" s="162"/>
      <c r="L1926" s="168"/>
      <c r="M1926" s="75">
        <f>_xlfn.XLOOKUP(L1926,list_vat[Страна],list_vat[Ставка НДС %],0,0)</f>
        <v>0</v>
      </c>
      <c r="N1926" s="162">
        <f t="shared" si="999"/>
        <v>0</v>
      </c>
      <c r="O1926" s="169"/>
      <c r="P1926" s="74">
        <f t="shared" si="1020"/>
        <v>0</v>
      </c>
      <c r="Q1926" s="162"/>
      <c r="R1926" s="162" t="str">
        <f t="shared" si="1000"/>
        <v>введи курс</v>
      </c>
      <c r="S1926" s="196">
        <f t="shared" si="1001"/>
        <v>0</v>
      </c>
      <c r="T1926" s="192">
        <f t="shared" si="1002"/>
        <v>0</v>
      </c>
      <c r="U1926" s="76">
        <f t="shared" si="1003"/>
        <v>0</v>
      </c>
      <c r="V1926" s="123">
        <f t="shared" si="1004"/>
        <v>0</v>
      </c>
      <c r="W1926" s="191"/>
      <c r="X1926" s="170"/>
      <c r="Y1926" s="74">
        <f t="shared" si="989"/>
        <v>0</v>
      </c>
      <c r="Z1926" s="188"/>
      <c r="AA1926" s="130">
        <f t="shared" si="1005"/>
        <v>0</v>
      </c>
      <c r="AB1926" s="74">
        <f t="shared" si="1006"/>
        <v>0</v>
      </c>
      <c r="AC1926" s="356"/>
      <c r="AD1926" s="130" cm="1">
        <f t="array" ref="AD1926">IFERROR(ROUND((_xlfn.IFS(offer_sale_type="поставка",AB1926,offer_sale_type="транзит",S1926)*(1+AC1926))/E1926,2),0)</f>
        <v>0</v>
      </c>
      <c r="AE1926" s="74">
        <f t="shared" si="1007"/>
        <v>0</v>
      </c>
      <c r="AF1926" s="123" cm="1">
        <f t="array" ref="AF1926">IFERROR(ROUND(_xlfn.IFS(offer_sale_type="поставка",AB1926,offer_sale_type="транзит",S1926)*AC1926,2),0)</f>
        <v>0</v>
      </c>
      <c r="AG1926" s="130">
        <f t="shared" si="990"/>
        <v>0</v>
      </c>
      <c r="AH1926" s="74">
        <f t="shared" si="991"/>
        <v>0</v>
      </c>
      <c r="AI1926" s="123">
        <f t="shared" si="992"/>
        <v>0</v>
      </c>
      <c r="AJ1926" s="118">
        <f t="shared" si="1008"/>
        <v>0</v>
      </c>
      <c r="AK1926" s="74">
        <f t="shared" si="1009"/>
        <v>0</v>
      </c>
      <c r="AL1926" s="174">
        <f t="shared" si="1010"/>
        <v>0</v>
      </c>
      <c r="AM1926" s="175">
        <f t="shared" si="993"/>
        <v>0</v>
      </c>
      <c r="AN1926" s="130">
        <f t="shared" si="1011"/>
        <v>0</v>
      </c>
      <c r="AO1926" s="74">
        <f t="shared" si="994"/>
        <v>0</v>
      </c>
      <c r="AP1926" s="123">
        <f t="shared" si="1012"/>
        <v>0</v>
      </c>
      <c r="AQ1926" s="118">
        <f t="shared" si="995"/>
        <v>0</v>
      </c>
      <c r="AR1926" s="82" t="str">
        <f t="shared" si="1013"/>
        <v>https://www.alta.ru/tnved/code//</v>
      </c>
      <c r="AS1926" s="157"/>
      <c r="AT1926" s="162"/>
      <c r="AU1926" s="74">
        <f t="shared" si="996"/>
        <v>0</v>
      </c>
      <c r="AV1926" s="157"/>
      <c r="AW1926" s="75">
        <f>_xlfn.IFNA(VLOOKUP(L1926,list_vat[],3,FALSE),0)</f>
        <v>0</v>
      </c>
      <c r="AX1926" s="74">
        <f t="shared" si="1014"/>
        <v>0</v>
      </c>
      <c r="AY1926" s="74">
        <f t="shared" si="1015"/>
        <v>0</v>
      </c>
      <c r="AZ1926" s="130">
        <f t="shared" si="1016"/>
        <v>0</v>
      </c>
      <c r="BA1926" s="74">
        <f t="shared" si="997"/>
        <v>0</v>
      </c>
      <c r="BB1926" s="193">
        <f t="shared" si="1017"/>
        <v>0</v>
      </c>
      <c r="BC1926" s="102">
        <f t="shared" si="1018"/>
        <v>0</v>
      </c>
      <c r="BD1926" s="102">
        <f t="shared" si="1019"/>
        <v>0</v>
      </c>
      <c r="BE1926" s="413" t="s">
        <v>69</v>
      </c>
    </row>
    <row r="1927" spans="1:57" s="65" customFormat="1" ht="12" customHeight="1" x14ac:dyDescent="0.2">
      <c r="A1927" s="43">
        <v>1912</v>
      </c>
      <c r="B1927" s="166"/>
      <c r="C1927" s="166"/>
      <c r="D1927" s="166"/>
      <c r="E1927" s="162"/>
      <c r="F1927" s="166"/>
      <c r="G1927" s="162"/>
      <c r="H1927" s="162"/>
      <c r="I1927" s="189">
        <f t="shared" si="998"/>
        <v>0</v>
      </c>
      <c r="J1927" s="195"/>
      <c r="K1927" s="162"/>
      <c r="L1927" s="168"/>
      <c r="M1927" s="75">
        <f>_xlfn.XLOOKUP(L1927,list_vat[Страна],list_vat[Ставка НДС %],0,0)</f>
        <v>0</v>
      </c>
      <c r="N1927" s="162">
        <f t="shared" si="999"/>
        <v>0</v>
      </c>
      <c r="O1927" s="169"/>
      <c r="P1927" s="74">
        <f t="shared" si="1020"/>
        <v>0</v>
      </c>
      <c r="Q1927" s="162"/>
      <c r="R1927" s="162" t="str">
        <f t="shared" si="1000"/>
        <v>введи курс</v>
      </c>
      <c r="S1927" s="196">
        <f t="shared" si="1001"/>
        <v>0</v>
      </c>
      <c r="T1927" s="192">
        <f t="shared" si="1002"/>
        <v>0</v>
      </c>
      <c r="U1927" s="76">
        <f t="shared" si="1003"/>
        <v>0</v>
      </c>
      <c r="V1927" s="123">
        <f t="shared" si="1004"/>
        <v>0</v>
      </c>
      <c r="W1927" s="191"/>
      <c r="X1927" s="170"/>
      <c r="Y1927" s="74">
        <f t="shared" si="989"/>
        <v>0</v>
      </c>
      <c r="Z1927" s="188"/>
      <c r="AA1927" s="130">
        <f t="shared" si="1005"/>
        <v>0</v>
      </c>
      <c r="AB1927" s="74">
        <f t="shared" si="1006"/>
        <v>0</v>
      </c>
      <c r="AC1927" s="356"/>
      <c r="AD1927" s="130" cm="1">
        <f t="array" ref="AD1927">IFERROR(ROUND((_xlfn.IFS(offer_sale_type="поставка",AB1927,offer_sale_type="транзит",S1927)*(1+AC1927))/E1927,2),0)</f>
        <v>0</v>
      </c>
      <c r="AE1927" s="74">
        <f t="shared" si="1007"/>
        <v>0</v>
      </c>
      <c r="AF1927" s="123" cm="1">
        <f t="array" ref="AF1927">IFERROR(ROUND(_xlfn.IFS(offer_sale_type="поставка",AB1927,offer_sale_type="транзит",S1927)*AC1927,2),0)</f>
        <v>0</v>
      </c>
      <c r="AG1927" s="130">
        <f t="shared" si="990"/>
        <v>0</v>
      </c>
      <c r="AH1927" s="74">
        <f t="shared" si="991"/>
        <v>0</v>
      </c>
      <c r="AI1927" s="123">
        <f t="shared" si="992"/>
        <v>0</v>
      </c>
      <c r="AJ1927" s="118">
        <f t="shared" si="1008"/>
        <v>0</v>
      </c>
      <c r="AK1927" s="74">
        <f t="shared" si="1009"/>
        <v>0</v>
      </c>
      <c r="AL1927" s="174">
        <f t="shared" si="1010"/>
        <v>0</v>
      </c>
      <c r="AM1927" s="175">
        <f t="shared" si="993"/>
        <v>0</v>
      </c>
      <c r="AN1927" s="130">
        <f t="shared" si="1011"/>
        <v>0</v>
      </c>
      <c r="AO1927" s="74">
        <f t="shared" si="994"/>
        <v>0</v>
      </c>
      <c r="AP1927" s="123">
        <f t="shared" si="1012"/>
        <v>0</v>
      </c>
      <c r="AQ1927" s="118">
        <f t="shared" si="995"/>
        <v>0</v>
      </c>
      <c r="AR1927" s="82" t="str">
        <f t="shared" si="1013"/>
        <v>https://www.alta.ru/tnved/code//</v>
      </c>
      <c r="AS1927" s="157"/>
      <c r="AT1927" s="162"/>
      <c r="AU1927" s="74">
        <f t="shared" si="996"/>
        <v>0</v>
      </c>
      <c r="AV1927" s="157"/>
      <c r="AW1927" s="75">
        <f>_xlfn.IFNA(VLOOKUP(L1927,list_vat[],3,FALSE),0)</f>
        <v>0</v>
      </c>
      <c r="AX1927" s="74">
        <f t="shared" si="1014"/>
        <v>0</v>
      </c>
      <c r="AY1927" s="74">
        <f t="shared" si="1015"/>
        <v>0</v>
      </c>
      <c r="AZ1927" s="130">
        <f t="shared" si="1016"/>
        <v>0</v>
      </c>
      <c r="BA1927" s="74">
        <f t="shared" si="997"/>
        <v>0</v>
      </c>
      <c r="BB1927" s="193">
        <f t="shared" si="1017"/>
        <v>0</v>
      </c>
      <c r="BC1927" s="102">
        <f t="shared" si="1018"/>
        <v>0</v>
      </c>
      <c r="BD1927" s="102">
        <f t="shared" si="1019"/>
        <v>0</v>
      </c>
      <c r="BE1927" s="413" t="s">
        <v>69</v>
      </c>
    </row>
    <row r="1928" spans="1:57" s="65" customFormat="1" ht="12" customHeight="1" x14ac:dyDescent="0.2">
      <c r="A1928" s="43">
        <v>1913</v>
      </c>
      <c r="B1928" s="166"/>
      <c r="C1928" s="166"/>
      <c r="D1928" s="166"/>
      <c r="E1928" s="162"/>
      <c r="F1928" s="166"/>
      <c r="G1928" s="162"/>
      <c r="H1928" s="162"/>
      <c r="I1928" s="189">
        <f t="shared" si="998"/>
        <v>0</v>
      </c>
      <c r="J1928" s="195"/>
      <c r="K1928" s="162"/>
      <c r="L1928" s="168"/>
      <c r="M1928" s="75">
        <f>_xlfn.XLOOKUP(L1928,list_vat[Страна],list_vat[Ставка НДС %],0,0)</f>
        <v>0</v>
      </c>
      <c r="N1928" s="162">
        <f t="shared" si="999"/>
        <v>0</v>
      </c>
      <c r="O1928" s="169"/>
      <c r="P1928" s="74">
        <f t="shared" si="1020"/>
        <v>0</v>
      </c>
      <c r="Q1928" s="162"/>
      <c r="R1928" s="162" t="str">
        <f t="shared" si="1000"/>
        <v>введи курс</v>
      </c>
      <c r="S1928" s="196">
        <f t="shared" si="1001"/>
        <v>0</v>
      </c>
      <c r="T1928" s="192">
        <f t="shared" si="1002"/>
        <v>0</v>
      </c>
      <c r="U1928" s="76">
        <f t="shared" si="1003"/>
        <v>0</v>
      </c>
      <c r="V1928" s="123">
        <f t="shared" si="1004"/>
        <v>0</v>
      </c>
      <c r="W1928" s="191"/>
      <c r="X1928" s="170"/>
      <c r="Y1928" s="74">
        <f t="shared" si="989"/>
        <v>0</v>
      </c>
      <c r="Z1928" s="188"/>
      <c r="AA1928" s="130">
        <f t="shared" si="1005"/>
        <v>0</v>
      </c>
      <c r="AB1928" s="74">
        <f t="shared" si="1006"/>
        <v>0</v>
      </c>
      <c r="AC1928" s="356"/>
      <c r="AD1928" s="130" cm="1">
        <f t="array" ref="AD1928">IFERROR(ROUND((_xlfn.IFS(offer_sale_type="поставка",AB1928,offer_sale_type="транзит",S1928)*(1+AC1928))/E1928,2),0)</f>
        <v>0</v>
      </c>
      <c r="AE1928" s="74">
        <f t="shared" si="1007"/>
        <v>0</v>
      </c>
      <c r="AF1928" s="123" cm="1">
        <f t="array" ref="AF1928">IFERROR(ROUND(_xlfn.IFS(offer_sale_type="поставка",AB1928,offer_sale_type="транзит",S1928)*AC1928,2),0)</f>
        <v>0</v>
      </c>
      <c r="AG1928" s="130">
        <f t="shared" si="990"/>
        <v>0</v>
      </c>
      <c r="AH1928" s="74">
        <f t="shared" si="991"/>
        <v>0</v>
      </c>
      <c r="AI1928" s="123">
        <f t="shared" si="992"/>
        <v>0</v>
      </c>
      <c r="AJ1928" s="118">
        <f t="shared" si="1008"/>
        <v>0</v>
      </c>
      <c r="AK1928" s="74">
        <f t="shared" si="1009"/>
        <v>0</v>
      </c>
      <c r="AL1928" s="174">
        <f t="shared" si="1010"/>
        <v>0</v>
      </c>
      <c r="AM1928" s="175">
        <f t="shared" si="993"/>
        <v>0</v>
      </c>
      <c r="AN1928" s="130">
        <f t="shared" si="1011"/>
        <v>0</v>
      </c>
      <c r="AO1928" s="74">
        <f t="shared" si="994"/>
        <v>0</v>
      </c>
      <c r="AP1928" s="123">
        <f t="shared" si="1012"/>
        <v>0</v>
      </c>
      <c r="AQ1928" s="118">
        <f t="shared" si="995"/>
        <v>0</v>
      </c>
      <c r="AR1928" s="82" t="str">
        <f t="shared" si="1013"/>
        <v>https://www.alta.ru/tnved/code//</v>
      </c>
      <c r="AS1928" s="157"/>
      <c r="AT1928" s="162"/>
      <c r="AU1928" s="74">
        <f t="shared" si="996"/>
        <v>0</v>
      </c>
      <c r="AV1928" s="157"/>
      <c r="AW1928" s="75">
        <f>_xlfn.IFNA(VLOOKUP(L1928,list_vat[],3,FALSE),0)</f>
        <v>0</v>
      </c>
      <c r="AX1928" s="74">
        <f t="shared" si="1014"/>
        <v>0</v>
      </c>
      <c r="AY1928" s="74">
        <f t="shared" si="1015"/>
        <v>0</v>
      </c>
      <c r="AZ1928" s="130">
        <f t="shared" si="1016"/>
        <v>0</v>
      </c>
      <c r="BA1928" s="74">
        <f t="shared" si="997"/>
        <v>0</v>
      </c>
      <c r="BB1928" s="193">
        <f t="shared" si="1017"/>
        <v>0</v>
      </c>
      <c r="BC1928" s="102">
        <f t="shared" si="1018"/>
        <v>0</v>
      </c>
      <c r="BD1928" s="102">
        <f t="shared" si="1019"/>
        <v>0</v>
      </c>
      <c r="BE1928" s="413" t="s">
        <v>69</v>
      </c>
    </row>
    <row r="1929" spans="1:57" s="65" customFormat="1" ht="12" customHeight="1" x14ac:dyDescent="0.2">
      <c r="A1929" s="43">
        <v>1914</v>
      </c>
      <c r="B1929" s="166"/>
      <c r="C1929" s="166"/>
      <c r="D1929" s="166"/>
      <c r="E1929" s="162"/>
      <c r="F1929" s="166"/>
      <c r="G1929" s="162"/>
      <c r="H1929" s="162"/>
      <c r="I1929" s="189">
        <f t="shared" si="998"/>
        <v>0</v>
      </c>
      <c r="J1929" s="195"/>
      <c r="K1929" s="162"/>
      <c r="L1929" s="168"/>
      <c r="M1929" s="75">
        <f>_xlfn.XLOOKUP(L1929,list_vat[Страна],list_vat[Ставка НДС %],0,0)</f>
        <v>0</v>
      </c>
      <c r="N1929" s="162">
        <f t="shared" si="999"/>
        <v>0</v>
      </c>
      <c r="O1929" s="169"/>
      <c r="P1929" s="74">
        <f t="shared" si="1020"/>
        <v>0</v>
      </c>
      <c r="Q1929" s="162"/>
      <c r="R1929" s="162" t="str">
        <f t="shared" si="1000"/>
        <v>введи курс</v>
      </c>
      <c r="S1929" s="196">
        <f t="shared" si="1001"/>
        <v>0</v>
      </c>
      <c r="T1929" s="192">
        <f t="shared" si="1002"/>
        <v>0</v>
      </c>
      <c r="U1929" s="76">
        <f t="shared" si="1003"/>
        <v>0</v>
      </c>
      <c r="V1929" s="123">
        <f t="shared" si="1004"/>
        <v>0</v>
      </c>
      <c r="W1929" s="191"/>
      <c r="X1929" s="170"/>
      <c r="Y1929" s="74">
        <f t="shared" si="989"/>
        <v>0</v>
      </c>
      <c r="Z1929" s="188"/>
      <c r="AA1929" s="130">
        <f t="shared" si="1005"/>
        <v>0</v>
      </c>
      <c r="AB1929" s="74">
        <f t="shared" si="1006"/>
        <v>0</v>
      </c>
      <c r="AC1929" s="356"/>
      <c r="AD1929" s="130" cm="1">
        <f t="array" ref="AD1929">IFERROR(ROUND((_xlfn.IFS(offer_sale_type="поставка",AB1929,offer_sale_type="транзит",S1929)*(1+AC1929))/E1929,2),0)</f>
        <v>0</v>
      </c>
      <c r="AE1929" s="74">
        <f t="shared" si="1007"/>
        <v>0</v>
      </c>
      <c r="AF1929" s="123" cm="1">
        <f t="array" ref="AF1929">IFERROR(ROUND(_xlfn.IFS(offer_sale_type="поставка",AB1929,offer_sale_type="транзит",S1929)*AC1929,2),0)</f>
        <v>0</v>
      </c>
      <c r="AG1929" s="130">
        <f t="shared" si="990"/>
        <v>0</v>
      </c>
      <c r="AH1929" s="74">
        <f t="shared" si="991"/>
        <v>0</v>
      </c>
      <c r="AI1929" s="123">
        <f t="shared" si="992"/>
        <v>0</v>
      </c>
      <c r="AJ1929" s="118">
        <f t="shared" si="1008"/>
        <v>0</v>
      </c>
      <c r="AK1929" s="74">
        <f t="shared" si="1009"/>
        <v>0</v>
      </c>
      <c r="AL1929" s="174">
        <f t="shared" si="1010"/>
        <v>0</v>
      </c>
      <c r="AM1929" s="175">
        <f t="shared" si="993"/>
        <v>0</v>
      </c>
      <c r="AN1929" s="130">
        <f t="shared" si="1011"/>
        <v>0</v>
      </c>
      <c r="AO1929" s="74">
        <f t="shared" si="994"/>
        <v>0</v>
      </c>
      <c r="AP1929" s="123">
        <f t="shared" si="1012"/>
        <v>0</v>
      </c>
      <c r="AQ1929" s="118">
        <f t="shared" si="995"/>
        <v>0</v>
      </c>
      <c r="AR1929" s="82" t="str">
        <f t="shared" si="1013"/>
        <v>https://www.alta.ru/tnved/code//</v>
      </c>
      <c r="AS1929" s="157"/>
      <c r="AT1929" s="162"/>
      <c r="AU1929" s="74">
        <f t="shared" si="996"/>
        <v>0</v>
      </c>
      <c r="AV1929" s="157"/>
      <c r="AW1929" s="75">
        <f>_xlfn.IFNA(VLOOKUP(L1929,list_vat[],3,FALSE),0)</f>
        <v>0</v>
      </c>
      <c r="AX1929" s="74">
        <f t="shared" si="1014"/>
        <v>0</v>
      </c>
      <c r="AY1929" s="74">
        <f t="shared" si="1015"/>
        <v>0</v>
      </c>
      <c r="AZ1929" s="130">
        <f t="shared" si="1016"/>
        <v>0</v>
      </c>
      <c r="BA1929" s="74">
        <f t="shared" si="997"/>
        <v>0</v>
      </c>
      <c r="BB1929" s="193">
        <f t="shared" si="1017"/>
        <v>0</v>
      </c>
      <c r="BC1929" s="102">
        <f t="shared" si="1018"/>
        <v>0</v>
      </c>
      <c r="BD1929" s="102">
        <f t="shared" si="1019"/>
        <v>0</v>
      </c>
      <c r="BE1929" s="413" t="s">
        <v>69</v>
      </c>
    </row>
    <row r="1930" spans="1:57" s="65" customFormat="1" ht="12" customHeight="1" x14ac:dyDescent="0.2">
      <c r="A1930" s="43">
        <v>1915</v>
      </c>
      <c r="B1930" s="166"/>
      <c r="C1930" s="166"/>
      <c r="D1930" s="166"/>
      <c r="E1930" s="162"/>
      <c r="F1930" s="166"/>
      <c r="G1930" s="162"/>
      <c r="H1930" s="162"/>
      <c r="I1930" s="189">
        <f t="shared" si="998"/>
        <v>0</v>
      </c>
      <c r="J1930" s="195"/>
      <c r="K1930" s="162"/>
      <c r="L1930" s="168"/>
      <c r="M1930" s="75">
        <f>_xlfn.XLOOKUP(L1930,list_vat[Страна],list_vat[Ставка НДС %],0,0)</f>
        <v>0</v>
      </c>
      <c r="N1930" s="162">
        <f t="shared" si="999"/>
        <v>0</v>
      </c>
      <c r="O1930" s="169"/>
      <c r="P1930" s="74">
        <f t="shared" si="1020"/>
        <v>0</v>
      </c>
      <c r="Q1930" s="162"/>
      <c r="R1930" s="162" t="str">
        <f t="shared" si="1000"/>
        <v>введи курс</v>
      </c>
      <c r="S1930" s="196">
        <f t="shared" si="1001"/>
        <v>0</v>
      </c>
      <c r="T1930" s="192">
        <f t="shared" si="1002"/>
        <v>0</v>
      </c>
      <c r="U1930" s="76">
        <f t="shared" si="1003"/>
        <v>0</v>
      </c>
      <c r="V1930" s="123">
        <f t="shared" si="1004"/>
        <v>0</v>
      </c>
      <c r="W1930" s="191"/>
      <c r="X1930" s="170"/>
      <c r="Y1930" s="74">
        <f t="shared" si="989"/>
        <v>0</v>
      </c>
      <c r="Z1930" s="188"/>
      <c r="AA1930" s="130">
        <f t="shared" si="1005"/>
        <v>0</v>
      </c>
      <c r="AB1930" s="74">
        <f t="shared" si="1006"/>
        <v>0</v>
      </c>
      <c r="AC1930" s="356"/>
      <c r="AD1930" s="130" cm="1">
        <f t="array" ref="AD1930">IFERROR(ROUND((_xlfn.IFS(offer_sale_type="поставка",AB1930,offer_sale_type="транзит",S1930)*(1+AC1930))/E1930,2),0)</f>
        <v>0</v>
      </c>
      <c r="AE1930" s="74">
        <f t="shared" si="1007"/>
        <v>0</v>
      </c>
      <c r="AF1930" s="123" cm="1">
        <f t="array" ref="AF1930">IFERROR(ROUND(_xlfn.IFS(offer_sale_type="поставка",AB1930,offer_sale_type="транзит",S1930)*AC1930,2),0)</f>
        <v>0</v>
      </c>
      <c r="AG1930" s="130">
        <f t="shared" si="990"/>
        <v>0</v>
      </c>
      <c r="AH1930" s="74">
        <f t="shared" si="991"/>
        <v>0</v>
      </c>
      <c r="AI1930" s="123">
        <f t="shared" si="992"/>
        <v>0</v>
      </c>
      <c r="AJ1930" s="118">
        <f t="shared" si="1008"/>
        <v>0</v>
      </c>
      <c r="AK1930" s="74">
        <f t="shared" si="1009"/>
        <v>0</v>
      </c>
      <c r="AL1930" s="174">
        <f t="shared" si="1010"/>
        <v>0</v>
      </c>
      <c r="AM1930" s="175">
        <f t="shared" si="993"/>
        <v>0</v>
      </c>
      <c r="AN1930" s="130">
        <f t="shared" si="1011"/>
        <v>0</v>
      </c>
      <c r="AO1930" s="74">
        <f t="shared" si="994"/>
        <v>0</v>
      </c>
      <c r="AP1930" s="123">
        <f t="shared" si="1012"/>
        <v>0</v>
      </c>
      <c r="AQ1930" s="118">
        <f t="shared" si="995"/>
        <v>0</v>
      </c>
      <c r="AR1930" s="82" t="str">
        <f t="shared" si="1013"/>
        <v>https://www.alta.ru/tnved/code//</v>
      </c>
      <c r="AS1930" s="157"/>
      <c r="AT1930" s="162"/>
      <c r="AU1930" s="74">
        <f t="shared" si="996"/>
        <v>0</v>
      </c>
      <c r="AV1930" s="157"/>
      <c r="AW1930" s="75">
        <f>_xlfn.IFNA(VLOOKUP(L1930,list_vat[],3,FALSE),0)</f>
        <v>0</v>
      </c>
      <c r="AX1930" s="74">
        <f t="shared" si="1014"/>
        <v>0</v>
      </c>
      <c r="AY1930" s="74">
        <f t="shared" si="1015"/>
        <v>0</v>
      </c>
      <c r="AZ1930" s="130">
        <f t="shared" si="1016"/>
        <v>0</v>
      </c>
      <c r="BA1930" s="74">
        <f t="shared" si="997"/>
        <v>0</v>
      </c>
      <c r="BB1930" s="193">
        <f t="shared" si="1017"/>
        <v>0</v>
      </c>
      <c r="BC1930" s="102">
        <f t="shared" si="1018"/>
        <v>0</v>
      </c>
      <c r="BD1930" s="102">
        <f t="shared" si="1019"/>
        <v>0</v>
      </c>
      <c r="BE1930" s="413" t="s">
        <v>69</v>
      </c>
    </row>
    <row r="1931" spans="1:57" s="65" customFormat="1" ht="12" customHeight="1" x14ac:dyDescent="0.2">
      <c r="A1931" s="43">
        <v>1916</v>
      </c>
      <c r="B1931" s="166"/>
      <c r="C1931" s="166"/>
      <c r="D1931" s="166"/>
      <c r="E1931" s="162"/>
      <c r="F1931" s="166"/>
      <c r="G1931" s="162"/>
      <c r="H1931" s="162"/>
      <c r="I1931" s="189">
        <f t="shared" si="998"/>
        <v>0</v>
      </c>
      <c r="J1931" s="195"/>
      <c r="K1931" s="162"/>
      <c r="L1931" s="168"/>
      <c r="M1931" s="75">
        <f>_xlfn.XLOOKUP(L1931,list_vat[Страна],list_vat[Ставка НДС %],0,0)</f>
        <v>0</v>
      </c>
      <c r="N1931" s="162">
        <f t="shared" si="999"/>
        <v>0</v>
      </c>
      <c r="O1931" s="169"/>
      <c r="P1931" s="74">
        <f t="shared" si="1020"/>
        <v>0</v>
      </c>
      <c r="Q1931" s="162"/>
      <c r="R1931" s="162" t="str">
        <f t="shared" si="1000"/>
        <v>введи курс</v>
      </c>
      <c r="S1931" s="196">
        <f t="shared" si="1001"/>
        <v>0</v>
      </c>
      <c r="T1931" s="192">
        <f t="shared" si="1002"/>
        <v>0</v>
      </c>
      <c r="U1931" s="76">
        <f t="shared" si="1003"/>
        <v>0</v>
      </c>
      <c r="V1931" s="123">
        <f t="shared" si="1004"/>
        <v>0</v>
      </c>
      <c r="W1931" s="191"/>
      <c r="X1931" s="170"/>
      <c r="Y1931" s="74">
        <f t="shared" si="989"/>
        <v>0</v>
      </c>
      <c r="Z1931" s="188"/>
      <c r="AA1931" s="130">
        <f t="shared" si="1005"/>
        <v>0</v>
      </c>
      <c r="AB1931" s="74">
        <f t="shared" si="1006"/>
        <v>0</v>
      </c>
      <c r="AC1931" s="356"/>
      <c r="AD1931" s="130" cm="1">
        <f t="array" ref="AD1931">IFERROR(ROUND((_xlfn.IFS(offer_sale_type="поставка",AB1931,offer_sale_type="транзит",S1931)*(1+AC1931))/E1931,2),0)</f>
        <v>0</v>
      </c>
      <c r="AE1931" s="74">
        <f t="shared" si="1007"/>
        <v>0</v>
      </c>
      <c r="AF1931" s="123" cm="1">
        <f t="array" ref="AF1931">IFERROR(ROUND(_xlfn.IFS(offer_sale_type="поставка",AB1931,offer_sale_type="транзит",S1931)*AC1931,2),0)</f>
        <v>0</v>
      </c>
      <c r="AG1931" s="130">
        <f t="shared" si="990"/>
        <v>0</v>
      </c>
      <c r="AH1931" s="74">
        <f t="shared" si="991"/>
        <v>0</v>
      </c>
      <c r="AI1931" s="123">
        <f t="shared" si="992"/>
        <v>0</v>
      </c>
      <c r="AJ1931" s="118">
        <f t="shared" si="1008"/>
        <v>0</v>
      </c>
      <c r="AK1931" s="74">
        <f t="shared" si="1009"/>
        <v>0</v>
      </c>
      <c r="AL1931" s="174">
        <f t="shared" si="1010"/>
        <v>0</v>
      </c>
      <c r="AM1931" s="175">
        <f t="shared" si="993"/>
        <v>0</v>
      </c>
      <c r="AN1931" s="130">
        <f t="shared" si="1011"/>
        <v>0</v>
      </c>
      <c r="AO1931" s="74">
        <f t="shared" si="994"/>
        <v>0</v>
      </c>
      <c r="AP1931" s="123">
        <f t="shared" si="1012"/>
        <v>0</v>
      </c>
      <c r="AQ1931" s="118">
        <f t="shared" si="995"/>
        <v>0</v>
      </c>
      <c r="AR1931" s="82" t="str">
        <f t="shared" si="1013"/>
        <v>https://www.alta.ru/tnved/code//</v>
      </c>
      <c r="AS1931" s="157"/>
      <c r="AT1931" s="162"/>
      <c r="AU1931" s="74">
        <f t="shared" si="996"/>
        <v>0</v>
      </c>
      <c r="AV1931" s="157"/>
      <c r="AW1931" s="75">
        <f>_xlfn.IFNA(VLOOKUP(L1931,list_vat[],3,FALSE),0)</f>
        <v>0</v>
      </c>
      <c r="AX1931" s="74">
        <f t="shared" si="1014"/>
        <v>0</v>
      </c>
      <c r="AY1931" s="74">
        <f t="shared" si="1015"/>
        <v>0</v>
      </c>
      <c r="AZ1931" s="130">
        <f t="shared" si="1016"/>
        <v>0</v>
      </c>
      <c r="BA1931" s="74">
        <f t="shared" si="997"/>
        <v>0</v>
      </c>
      <c r="BB1931" s="193">
        <f t="shared" si="1017"/>
        <v>0</v>
      </c>
      <c r="BC1931" s="102">
        <f t="shared" si="1018"/>
        <v>0</v>
      </c>
      <c r="BD1931" s="102">
        <f t="shared" si="1019"/>
        <v>0</v>
      </c>
      <c r="BE1931" s="413" t="s">
        <v>69</v>
      </c>
    </row>
    <row r="1932" spans="1:57" s="65" customFormat="1" ht="12" customHeight="1" x14ac:dyDescent="0.2">
      <c r="A1932" s="43">
        <v>1917</v>
      </c>
      <c r="B1932" s="166"/>
      <c r="C1932" s="166"/>
      <c r="D1932" s="166"/>
      <c r="E1932" s="162"/>
      <c r="F1932" s="166"/>
      <c r="G1932" s="162"/>
      <c r="H1932" s="162"/>
      <c r="I1932" s="189">
        <f t="shared" si="998"/>
        <v>0</v>
      </c>
      <c r="J1932" s="195"/>
      <c r="K1932" s="162"/>
      <c r="L1932" s="168"/>
      <c r="M1932" s="75">
        <f>_xlfn.XLOOKUP(L1932,list_vat[Страна],list_vat[Ставка НДС %],0,0)</f>
        <v>0</v>
      </c>
      <c r="N1932" s="162">
        <f t="shared" si="999"/>
        <v>0</v>
      </c>
      <c r="O1932" s="169"/>
      <c r="P1932" s="74">
        <f t="shared" si="1020"/>
        <v>0</v>
      </c>
      <c r="Q1932" s="162"/>
      <c r="R1932" s="162" t="str">
        <f t="shared" si="1000"/>
        <v>введи курс</v>
      </c>
      <c r="S1932" s="196">
        <f t="shared" si="1001"/>
        <v>0</v>
      </c>
      <c r="T1932" s="192">
        <f t="shared" si="1002"/>
        <v>0</v>
      </c>
      <c r="U1932" s="76">
        <f t="shared" si="1003"/>
        <v>0</v>
      </c>
      <c r="V1932" s="123">
        <f t="shared" si="1004"/>
        <v>0</v>
      </c>
      <c r="W1932" s="191"/>
      <c r="X1932" s="170"/>
      <c r="Y1932" s="74">
        <f t="shared" si="989"/>
        <v>0</v>
      </c>
      <c r="Z1932" s="188"/>
      <c r="AA1932" s="130">
        <f t="shared" si="1005"/>
        <v>0</v>
      </c>
      <c r="AB1932" s="74">
        <f t="shared" si="1006"/>
        <v>0</v>
      </c>
      <c r="AC1932" s="356"/>
      <c r="AD1932" s="130" cm="1">
        <f t="array" ref="AD1932">IFERROR(ROUND((_xlfn.IFS(offer_sale_type="поставка",AB1932,offer_sale_type="транзит",S1932)*(1+AC1932))/E1932,2),0)</f>
        <v>0</v>
      </c>
      <c r="AE1932" s="74">
        <f t="shared" si="1007"/>
        <v>0</v>
      </c>
      <c r="AF1932" s="123" cm="1">
        <f t="array" ref="AF1932">IFERROR(ROUND(_xlfn.IFS(offer_sale_type="поставка",AB1932,offer_sale_type="транзит",S1932)*AC1932,2),0)</f>
        <v>0</v>
      </c>
      <c r="AG1932" s="130">
        <f t="shared" si="990"/>
        <v>0</v>
      </c>
      <c r="AH1932" s="74">
        <f t="shared" si="991"/>
        <v>0</v>
      </c>
      <c r="AI1932" s="123">
        <f t="shared" si="992"/>
        <v>0</v>
      </c>
      <c r="AJ1932" s="118">
        <f t="shared" si="1008"/>
        <v>0</v>
      </c>
      <c r="AK1932" s="74">
        <f t="shared" si="1009"/>
        <v>0</v>
      </c>
      <c r="AL1932" s="174">
        <f t="shared" si="1010"/>
        <v>0</v>
      </c>
      <c r="AM1932" s="175">
        <f t="shared" si="993"/>
        <v>0</v>
      </c>
      <c r="AN1932" s="130">
        <f t="shared" si="1011"/>
        <v>0</v>
      </c>
      <c r="AO1932" s="74">
        <f t="shared" si="994"/>
        <v>0</v>
      </c>
      <c r="AP1932" s="123">
        <f t="shared" si="1012"/>
        <v>0</v>
      </c>
      <c r="AQ1932" s="118">
        <f t="shared" si="995"/>
        <v>0</v>
      </c>
      <c r="AR1932" s="82" t="str">
        <f t="shared" si="1013"/>
        <v>https://www.alta.ru/tnved/code//</v>
      </c>
      <c r="AS1932" s="157"/>
      <c r="AT1932" s="162"/>
      <c r="AU1932" s="74">
        <f t="shared" si="996"/>
        <v>0</v>
      </c>
      <c r="AV1932" s="157"/>
      <c r="AW1932" s="75">
        <f>_xlfn.IFNA(VLOOKUP(L1932,list_vat[],3,FALSE),0)</f>
        <v>0</v>
      </c>
      <c r="AX1932" s="74">
        <f t="shared" si="1014"/>
        <v>0</v>
      </c>
      <c r="AY1932" s="74">
        <f t="shared" si="1015"/>
        <v>0</v>
      </c>
      <c r="AZ1932" s="130">
        <f t="shared" si="1016"/>
        <v>0</v>
      </c>
      <c r="BA1932" s="74">
        <f t="shared" si="997"/>
        <v>0</v>
      </c>
      <c r="BB1932" s="193">
        <f t="shared" si="1017"/>
        <v>0</v>
      </c>
      <c r="BC1932" s="102">
        <f t="shared" si="1018"/>
        <v>0</v>
      </c>
      <c r="BD1932" s="102">
        <f t="shared" si="1019"/>
        <v>0</v>
      </c>
      <c r="BE1932" s="413" t="s">
        <v>69</v>
      </c>
    </row>
    <row r="1933" spans="1:57" s="65" customFormat="1" ht="12" customHeight="1" x14ac:dyDescent="0.2">
      <c r="A1933" s="43">
        <v>1918</v>
      </c>
      <c r="B1933" s="166"/>
      <c r="C1933" s="166"/>
      <c r="D1933" s="166"/>
      <c r="E1933" s="162"/>
      <c r="F1933" s="166"/>
      <c r="G1933" s="162"/>
      <c r="H1933" s="162"/>
      <c r="I1933" s="189">
        <f t="shared" si="998"/>
        <v>0</v>
      </c>
      <c r="J1933" s="195"/>
      <c r="K1933" s="162"/>
      <c r="L1933" s="168"/>
      <c r="M1933" s="75">
        <f>_xlfn.XLOOKUP(L1933,list_vat[Страна],list_vat[Ставка НДС %],0,0)</f>
        <v>0</v>
      </c>
      <c r="N1933" s="162">
        <f t="shared" si="999"/>
        <v>0</v>
      </c>
      <c r="O1933" s="169"/>
      <c r="P1933" s="74">
        <f t="shared" si="1020"/>
        <v>0</v>
      </c>
      <c r="Q1933" s="162"/>
      <c r="R1933" s="162" t="str">
        <f t="shared" si="1000"/>
        <v>введи курс</v>
      </c>
      <c r="S1933" s="196">
        <f t="shared" si="1001"/>
        <v>0</v>
      </c>
      <c r="T1933" s="192">
        <f t="shared" si="1002"/>
        <v>0</v>
      </c>
      <c r="U1933" s="76">
        <f t="shared" si="1003"/>
        <v>0</v>
      </c>
      <c r="V1933" s="123">
        <f t="shared" si="1004"/>
        <v>0</v>
      </c>
      <c r="W1933" s="191"/>
      <c r="X1933" s="170"/>
      <c r="Y1933" s="74">
        <f t="shared" si="989"/>
        <v>0</v>
      </c>
      <c r="Z1933" s="188"/>
      <c r="AA1933" s="130">
        <f t="shared" si="1005"/>
        <v>0</v>
      </c>
      <c r="AB1933" s="74">
        <f t="shared" si="1006"/>
        <v>0</v>
      </c>
      <c r="AC1933" s="356"/>
      <c r="AD1933" s="130" cm="1">
        <f t="array" ref="AD1933">IFERROR(ROUND((_xlfn.IFS(offer_sale_type="поставка",AB1933,offer_sale_type="транзит",S1933)*(1+AC1933))/E1933,2),0)</f>
        <v>0</v>
      </c>
      <c r="AE1933" s="74">
        <f t="shared" si="1007"/>
        <v>0</v>
      </c>
      <c r="AF1933" s="123" cm="1">
        <f t="array" ref="AF1933">IFERROR(ROUND(_xlfn.IFS(offer_sale_type="поставка",AB1933,offer_sale_type="транзит",S1933)*AC1933,2),0)</f>
        <v>0</v>
      </c>
      <c r="AG1933" s="130">
        <f t="shared" si="990"/>
        <v>0</v>
      </c>
      <c r="AH1933" s="74">
        <f t="shared" si="991"/>
        <v>0</v>
      </c>
      <c r="AI1933" s="123">
        <f t="shared" si="992"/>
        <v>0</v>
      </c>
      <c r="AJ1933" s="118">
        <f t="shared" si="1008"/>
        <v>0</v>
      </c>
      <c r="AK1933" s="74">
        <f t="shared" si="1009"/>
        <v>0</v>
      </c>
      <c r="AL1933" s="174">
        <f t="shared" si="1010"/>
        <v>0</v>
      </c>
      <c r="AM1933" s="175">
        <f t="shared" si="993"/>
        <v>0</v>
      </c>
      <c r="AN1933" s="130">
        <f t="shared" si="1011"/>
        <v>0</v>
      </c>
      <c r="AO1933" s="74">
        <f t="shared" si="994"/>
        <v>0</v>
      </c>
      <c r="AP1933" s="123">
        <f t="shared" si="1012"/>
        <v>0</v>
      </c>
      <c r="AQ1933" s="118">
        <f t="shared" si="995"/>
        <v>0</v>
      </c>
      <c r="AR1933" s="82" t="str">
        <f t="shared" si="1013"/>
        <v>https://www.alta.ru/tnved/code//</v>
      </c>
      <c r="AS1933" s="157"/>
      <c r="AT1933" s="162"/>
      <c r="AU1933" s="74">
        <f t="shared" si="996"/>
        <v>0</v>
      </c>
      <c r="AV1933" s="157"/>
      <c r="AW1933" s="75">
        <f>_xlfn.IFNA(VLOOKUP(L1933,list_vat[],3,FALSE),0)</f>
        <v>0</v>
      </c>
      <c r="AX1933" s="74">
        <f t="shared" si="1014"/>
        <v>0</v>
      </c>
      <c r="AY1933" s="74">
        <f t="shared" si="1015"/>
        <v>0</v>
      </c>
      <c r="AZ1933" s="130">
        <f t="shared" si="1016"/>
        <v>0</v>
      </c>
      <c r="BA1933" s="74">
        <f t="shared" si="997"/>
        <v>0</v>
      </c>
      <c r="BB1933" s="193">
        <f t="shared" si="1017"/>
        <v>0</v>
      </c>
      <c r="BC1933" s="102">
        <f t="shared" si="1018"/>
        <v>0</v>
      </c>
      <c r="BD1933" s="102">
        <f t="shared" si="1019"/>
        <v>0</v>
      </c>
      <c r="BE1933" s="413" t="s">
        <v>69</v>
      </c>
    </row>
    <row r="1934" spans="1:57" s="65" customFormat="1" ht="12" customHeight="1" x14ac:dyDescent="0.2">
      <c r="A1934" s="43">
        <v>1919</v>
      </c>
      <c r="B1934" s="166"/>
      <c r="C1934" s="166"/>
      <c r="D1934" s="166"/>
      <c r="E1934" s="162"/>
      <c r="F1934" s="166"/>
      <c r="G1934" s="162"/>
      <c r="H1934" s="162"/>
      <c r="I1934" s="189">
        <f t="shared" si="998"/>
        <v>0</v>
      </c>
      <c r="J1934" s="195"/>
      <c r="K1934" s="162"/>
      <c r="L1934" s="168"/>
      <c r="M1934" s="75">
        <f>_xlfn.XLOOKUP(L1934,list_vat[Страна],list_vat[Ставка НДС %],0,0)</f>
        <v>0</v>
      </c>
      <c r="N1934" s="162">
        <f t="shared" si="999"/>
        <v>0</v>
      </c>
      <c r="O1934" s="169"/>
      <c r="P1934" s="74">
        <f t="shared" si="1020"/>
        <v>0</v>
      </c>
      <c r="Q1934" s="162"/>
      <c r="R1934" s="162" t="str">
        <f t="shared" si="1000"/>
        <v>введи курс</v>
      </c>
      <c r="S1934" s="196">
        <f t="shared" si="1001"/>
        <v>0</v>
      </c>
      <c r="T1934" s="192">
        <f t="shared" si="1002"/>
        <v>0</v>
      </c>
      <c r="U1934" s="76">
        <f t="shared" si="1003"/>
        <v>0</v>
      </c>
      <c r="V1934" s="123">
        <f t="shared" si="1004"/>
        <v>0</v>
      </c>
      <c r="W1934" s="191"/>
      <c r="X1934" s="170"/>
      <c r="Y1934" s="74">
        <f t="shared" si="989"/>
        <v>0</v>
      </c>
      <c r="Z1934" s="188"/>
      <c r="AA1934" s="130">
        <f t="shared" si="1005"/>
        <v>0</v>
      </c>
      <c r="AB1934" s="74">
        <f t="shared" si="1006"/>
        <v>0</v>
      </c>
      <c r="AC1934" s="356"/>
      <c r="AD1934" s="130" cm="1">
        <f t="array" ref="AD1934">IFERROR(ROUND((_xlfn.IFS(offer_sale_type="поставка",AB1934,offer_sale_type="транзит",S1934)*(1+AC1934))/E1934,2),0)</f>
        <v>0</v>
      </c>
      <c r="AE1934" s="74">
        <f t="shared" si="1007"/>
        <v>0</v>
      </c>
      <c r="AF1934" s="123" cm="1">
        <f t="array" ref="AF1934">IFERROR(ROUND(_xlfn.IFS(offer_sale_type="поставка",AB1934,offer_sale_type="транзит",S1934)*AC1934,2),0)</f>
        <v>0</v>
      </c>
      <c r="AG1934" s="130">
        <f t="shared" si="990"/>
        <v>0</v>
      </c>
      <c r="AH1934" s="74">
        <f t="shared" si="991"/>
        <v>0</v>
      </c>
      <c r="AI1934" s="123">
        <f t="shared" si="992"/>
        <v>0</v>
      </c>
      <c r="AJ1934" s="118">
        <f t="shared" si="1008"/>
        <v>0</v>
      </c>
      <c r="AK1934" s="74">
        <f t="shared" si="1009"/>
        <v>0</v>
      </c>
      <c r="AL1934" s="174">
        <f t="shared" si="1010"/>
        <v>0</v>
      </c>
      <c r="AM1934" s="175">
        <f t="shared" si="993"/>
        <v>0</v>
      </c>
      <c r="AN1934" s="130">
        <f t="shared" si="1011"/>
        <v>0</v>
      </c>
      <c r="AO1934" s="74">
        <f t="shared" si="994"/>
        <v>0</v>
      </c>
      <c r="AP1934" s="123">
        <f t="shared" si="1012"/>
        <v>0</v>
      </c>
      <c r="AQ1934" s="118">
        <f t="shared" si="995"/>
        <v>0</v>
      </c>
      <c r="AR1934" s="82" t="str">
        <f t="shared" si="1013"/>
        <v>https://www.alta.ru/tnved/code//</v>
      </c>
      <c r="AS1934" s="157"/>
      <c r="AT1934" s="162"/>
      <c r="AU1934" s="74">
        <f t="shared" si="996"/>
        <v>0</v>
      </c>
      <c r="AV1934" s="157"/>
      <c r="AW1934" s="75">
        <f>_xlfn.IFNA(VLOOKUP(L1934,list_vat[],3,FALSE),0)</f>
        <v>0</v>
      </c>
      <c r="AX1934" s="74">
        <f t="shared" si="1014"/>
        <v>0</v>
      </c>
      <c r="AY1934" s="74">
        <f t="shared" si="1015"/>
        <v>0</v>
      </c>
      <c r="AZ1934" s="130">
        <f t="shared" si="1016"/>
        <v>0</v>
      </c>
      <c r="BA1934" s="74">
        <f t="shared" si="997"/>
        <v>0</v>
      </c>
      <c r="BB1934" s="193">
        <f t="shared" si="1017"/>
        <v>0</v>
      </c>
      <c r="BC1934" s="102">
        <f t="shared" si="1018"/>
        <v>0</v>
      </c>
      <c r="BD1934" s="102">
        <f t="shared" si="1019"/>
        <v>0</v>
      </c>
      <c r="BE1934" s="413" t="s">
        <v>69</v>
      </c>
    </row>
    <row r="1935" spans="1:57" s="65" customFormat="1" ht="12" customHeight="1" x14ac:dyDescent="0.2">
      <c r="A1935" s="43">
        <v>1920</v>
      </c>
      <c r="B1935" s="166"/>
      <c r="C1935" s="166"/>
      <c r="D1935" s="166"/>
      <c r="E1935" s="162"/>
      <c r="F1935" s="166"/>
      <c r="G1935" s="162"/>
      <c r="H1935" s="162"/>
      <c r="I1935" s="189">
        <f t="shared" si="998"/>
        <v>0</v>
      </c>
      <c r="J1935" s="195"/>
      <c r="K1935" s="162"/>
      <c r="L1935" s="168"/>
      <c r="M1935" s="75">
        <f>_xlfn.XLOOKUP(L1935,list_vat[Страна],list_vat[Ставка НДС %],0,0)</f>
        <v>0</v>
      </c>
      <c r="N1935" s="162">
        <f t="shared" si="999"/>
        <v>0</v>
      </c>
      <c r="O1935" s="169"/>
      <c r="P1935" s="74">
        <f t="shared" si="1020"/>
        <v>0</v>
      </c>
      <c r="Q1935" s="162"/>
      <c r="R1935" s="162" t="str">
        <f t="shared" si="1000"/>
        <v>введи курс</v>
      </c>
      <c r="S1935" s="196">
        <f t="shared" si="1001"/>
        <v>0</v>
      </c>
      <c r="T1935" s="192">
        <f t="shared" si="1002"/>
        <v>0</v>
      </c>
      <c r="U1935" s="76">
        <f t="shared" si="1003"/>
        <v>0</v>
      </c>
      <c r="V1935" s="123">
        <f t="shared" si="1004"/>
        <v>0</v>
      </c>
      <c r="W1935" s="191"/>
      <c r="X1935" s="170"/>
      <c r="Y1935" s="74">
        <f t="shared" si="989"/>
        <v>0</v>
      </c>
      <c r="Z1935" s="188"/>
      <c r="AA1935" s="130">
        <f t="shared" si="1005"/>
        <v>0</v>
      </c>
      <c r="AB1935" s="74">
        <f t="shared" si="1006"/>
        <v>0</v>
      </c>
      <c r="AC1935" s="356"/>
      <c r="AD1935" s="130" cm="1">
        <f t="array" ref="AD1935">IFERROR(ROUND((_xlfn.IFS(offer_sale_type="поставка",AB1935,offer_sale_type="транзит",S1935)*(1+AC1935))/E1935,2),0)</f>
        <v>0</v>
      </c>
      <c r="AE1935" s="74">
        <f t="shared" si="1007"/>
        <v>0</v>
      </c>
      <c r="AF1935" s="123" cm="1">
        <f t="array" ref="AF1935">IFERROR(ROUND(_xlfn.IFS(offer_sale_type="поставка",AB1935,offer_sale_type="транзит",S1935)*AC1935,2),0)</f>
        <v>0</v>
      </c>
      <c r="AG1935" s="130">
        <f t="shared" si="990"/>
        <v>0</v>
      </c>
      <c r="AH1935" s="74">
        <f t="shared" si="991"/>
        <v>0</v>
      </c>
      <c r="AI1935" s="123">
        <f t="shared" si="992"/>
        <v>0</v>
      </c>
      <c r="AJ1935" s="118">
        <f t="shared" si="1008"/>
        <v>0</v>
      </c>
      <c r="AK1935" s="74">
        <f t="shared" si="1009"/>
        <v>0</v>
      </c>
      <c r="AL1935" s="174">
        <f t="shared" si="1010"/>
        <v>0</v>
      </c>
      <c r="AM1935" s="175">
        <f t="shared" si="993"/>
        <v>0</v>
      </c>
      <c r="AN1935" s="130">
        <f t="shared" si="1011"/>
        <v>0</v>
      </c>
      <c r="AO1935" s="74">
        <f t="shared" si="994"/>
        <v>0</v>
      </c>
      <c r="AP1935" s="123">
        <f t="shared" si="1012"/>
        <v>0</v>
      </c>
      <c r="AQ1935" s="118">
        <f t="shared" si="995"/>
        <v>0</v>
      </c>
      <c r="AR1935" s="82" t="str">
        <f t="shared" si="1013"/>
        <v>https://www.alta.ru/tnved/code//</v>
      </c>
      <c r="AS1935" s="157"/>
      <c r="AT1935" s="162"/>
      <c r="AU1935" s="74">
        <f t="shared" si="996"/>
        <v>0</v>
      </c>
      <c r="AV1935" s="157"/>
      <c r="AW1935" s="75">
        <f>_xlfn.IFNA(VLOOKUP(L1935,list_vat[],3,FALSE),0)</f>
        <v>0</v>
      </c>
      <c r="AX1935" s="74">
        <f t="shared" si="1014"/>
        <v>0</v>
      </c>
      <c r="AY1935" s="74">
        <f t="shared" si="1015"/>
        <v>0</v>
      </c>
      <c r="AZ1935" s="130">
        <f t="shared" si="1016"/>
        <v>0</v>
      </c>
      <c r="BA1935" s="74">
        <f t="shared" si="997"/>
        <v>0</v>
      </c>
      <c r="BB1935" s="193">
        <f t="shared" si="1017"/>
        <v>0</v>
      </c>
      <c r="BC1935" s="102">
        <f t="shared" si="1018"/>
        <v>0</v>
      </c>
      <c r="BD1935" s="102">
        <f t="shared" si="1019"/>
        <v>0</v>
      </c>
      <c r="BE1935" s="413" t="s">
        <v>69</v>
      </c>
    </row>
    <row r="1936" spans="1:57" s="65" customFormat="1" ht="12" customHeight="1" x14ac:dyDescent="0.2">
      <c r="A1936" s="43">
        <v>1921</v>
      </c>
      <c r="B1936" s="166"/>
      <c r="C1936" s="166"/>
      <c r="D1936" s="166"/>
      <c r="E1936" s="162"/>
      <c r="F1936" s="166"/>
      <c r="G1936" s="162"/>
      <c r="H1936" s="162"/>
      <c r="I1936" s="189">
        <f t="shared" si="998"/>
        <v>0</v>
      </c>
      <c r="J1936" s="195"/>
      <c r="K1936" s="162"/>
      <c r="L1936" s="168"/>
      <c r="M1936" s="75">
        <f>_xlfn.XLOOKUP(L1936,list_vat[Страна],list_vat[Ставка НДС %],0,0)</f>
        <v>0</v>
      </c>
      <c r="N1936" s="162">
        <f t="shared" si="999"/>
        <v>0</v>
      </c>
      <c r="O1936" s="169"/>
      <c r="P1936" s="74">
        <f t="shared" si="1020"/>
        <v>0</v>
      </c>
      <c r="Q1936" s="162"/>
      <c r="R1936" s="162" t="str">
        <f t="shared" si="1000"/>
        <v>введи курс</v>
      </c>
      <c r="S1936" s="196">
        <f t="shared" si="1001"/>
        <v>0</v>
      </c>
      <c r="T1936" s="192">
        <f t="shared" si="1002"/>
        <v>0</v>
      </c>
      <c r="U1936" s="76">
        <f t="shared" si="1003"/>
        <v>0</v>
      </c>
      <c r="V1936" s="123">
        <f t="shared" si="1004"/>
        <v>0</v>
      </c>
      <c r="W1936" s="191"/>
      <c r="X1936" s="170"/>
      <c r="Y1936" s="74">
        <f t="shared" ref="Y1936:Y1999" si="1021">ROUND(IF(offer_incoterms="DDP",X1936*(S1936+T1936),0),2)</f>
        <v>0</v>
      </c>
      <c r="Z1936" s="188"/>
      <c r="AA1936" s="130">
        <f t="shared" si="1005"/>
        <v>0</v>
      </c>
      <c r="AB1936" s="74">
        <f t="shared" si="1006"/>
        <v>0</v>
      </c>
      <c r="AC1936" s="356"/>
      <c r="AD1936" s="130" cm="1">
        <f t="array" ref="AD1936">IFERROR(ROUND((_xlfn.IFS(offer_sale_type="поставка",AB1936,offer_sale_type="транзит",S1936)*(1+AC1936))/E1936,2),0)</f>
        <v>0</v>
      </c>
      <c r="AE1936" s="74">
        <f t="shared" si="1007"/>
        <v>0</v>
      </c>
      <c r="AF1936" s="123" cm="1">
        <f t="array" ref="AF1936">IFERROR(ROUND(_xlfn.IFS(offer_sale_type="поставка",AB1936,offer_sale_type="транзит",S1936)*AC1936,2),0)</f>
        <v>0</v>
      </c>
      <c r="AG1936" s="130">
        <f t="shared" ref="AG1936:AG1999" si="1022">$BD1936*VLOOKUP($AG$3,$AF$4:$AG$7,2,FALSE)</f>
        <v>0</v>
      </c>
      <c r="AH1936" s="74">
        <f t="shared" ref="AH1936:AH1999" si="1023">SUM(AE1936,AG1936,AI1936)*rate_forex_risk</f>
        <v>0</v>
      </c>
      <c r="AI1936" s="123">
        <f t="shared" ref="AI1936:AI1999" si="1024">IF(OR(seller_region="TR",offer_sale_type="экспорт"),0,rate_fin_comm)*SUM(AZ1936,AZ1936*AW1936,T1936)</f>
        <v>0</v>
      </c>
      <c r="AJ1936" s="118">
        <f t="shared" si="1008"/>
        <v>0</v>
      </c>
      <c r="AK1936" s="74">
        <f t="shared" si="1009"/>
        <v>0</v>
      </c>
      <c r="AL1936" s="174">
        <f t="shared" si="1010"/>
        <v>0</v>
      </c>
      <c r="AM1936" s="175">
        <f t="shared" ref="AM1936:AM1999" si="1025">ROUND(AJ1936*(1+IF(offer_incoterms="DDP",rate_vatRu,0)),2)</f>
        <v>0</v>
      </c>
      <c r="AN1936" s="130">
        <f t="shared" si="1011"/>
        <v>0</v>
      </c>
      <c r="AO1936" s="74">
        <f t="shared" ref="AO1936:AO1999" si="1026">SUM(AY1936,Y1936:Z1936,T1936)*IF(AND(offer_incoterms="DDP",offer_sale_type&lt;&gt;"экспорт"),rate_vatRu,0)</f>
        <v>0</v>
      </c>
      <c r="AP1936" s="123">
        <f t="shared" si="1012"/>
        <v>0</v>
      </c>
      <c r="AQ1936" s="118">
        <f t="shared" ref="AQ1936:AQ1999" si="1027">IF(offer_sale_type="транзит",SUM(AF1936:AI1936,BA1936,BB1936),0)</f>
        <v>0</v>
      </c>
      <c r="AR1936" s="82" t="str">
        <f t="shared" si="1013"/>
        <v>https://www.alta.ru/tnved/code//</v>
      </c>
      <c r="AS1936" s="157"/>
      <c r="AT1936" s="162"/>
      <c r="AU1936" s="74">
        <f t="shared" ref="AU1936:AU1999" si="1028">IF(ISBLANK(AT1936),0,AJ1936-AT1936)</f>
        <v>0</v>
      </c>
      <c r="AV1936" s="157"/>
      <c r="AW1936" s="75">
        <f>_xlfn.IFNA(VLOOKUP(L1936,list_vat[],3,FALSE),0)</f>
        <v>0</v>
      </c>
      <c r="AX1936" s="74">
        <f t="shared" si="1014"/>
        <v>0</v>
      </c>
      <c r="AY1936" s="74">
        <f t="shared" si="1015"/>
        <v>0</v>
      </c>
      <c r="AZ1936" s="130">
        <f t="shared" si="1016"/>
        <v>0</v>
      </c>
      <c r="BA1936" s="74">
        <f t="shared" ref="BA1936:BA1999" si="1029">cost_fin_total*$BD1936</f>
        <v>0</v>
      </c>
      <c r="BB1936" s="193">
        <f t="shared" si="1017"/>
        <v>0</v>
      </c>
      <c r="BC1936" s="102">
        <f t="shared" si="1018"/>
        <v>0</v>
      </c>
      <c r="BD1936" s="102">
        <f t="shared" si="1019"/>
        <v>0</v>
      </c>
      <c r="BE1936" s="413" t="s">
        <v>69</v>
      </c>
    </row>
    <row r="1937" spans="1:57" s="65" customFormat="1" ht="12" customHeight="1" x14ac:dyDescent="0.2">
      <c r="A1937" s="43">
        <v>1922</v>
      </c>
      <c r="B1937" s="166"/>
      <c r="C1937" s="166"/>
      <c r="D1937" s="166"/>
      <c r="E1937" s="162"/>
      <c r="F1937" s="166"/>
      <c r="G1937" s="162"/>
      <c r="H1937" s="162"/>
      <c r="I1937" s="189">
        <f t="shared" ref="I1937:I2000" si="1030">E1937*G1937</f>
        <v>0</v>
      </c>
      <c r="J1937" s="195"/>
      <c r="K1937" s="162"/>
      <c r="L1937" s="168"/>
      <c r="M1937" s="75">
        <f>_xlfn.XLOOKUP(L1937,list_vat[Страна],list_vat[Ставка НДС %],0,0)</f>
        <v>0</v>
      </c>
      <c r="N1937" s="162">
        <f t="shared" ref="N1937:N2000" si="1031">IFERROR(IF(L1937="Китай",K1937,K1937/(1+M1937)),0)</f>
        <v>0</v>
      </c>
      <c r="O1937" s="169"/>
      <c r="P1937" s="74">
        <f t="shared" si="1020"/>
        <v>0</v>
      </c>
      <c r="Q1937" s="162"/>
      <c r="R1937" s="162" t="str">
        <f t="shared" ref="R1937:R2000" si="1032">IF(ISBLANK(Q1937),"введи курс",P1937/Q1937)</f>
        <v>введи курс</v>
      </c>
      <c r="S1937" s="196">
        <f t="shared" ref="S1937:S2000" si="1033">IF(AND(ISNUMBER(E1937),ISNUMBER(Q1937)),E1937*R1937,0)</f>
        <v>0</v>
      </c>
      <c r="T1937" s="192">
        <f t="shared" ref="T1937:T2000" si="1034">$BC1937*V$11</f>
        <v>0</v>
      </c>
      <c r="U1937" s="76">
        <f t="shared" ref="U1937:U2000" si="1035">$BC1937*W$11</f>
        <v>0</v>
      </c>
      <c r="V1937" s="123">
        <f t="shared" ref="V1937:V2000" si="1036">+SUM(T1937:U1937)</f>
        <v>0</v>
      </c>
      <c r="W1937" s="191"/>
      <c r="X1937" s="170"/>
      <c r="Y1937" s="74">
        <f t="shared" si="1021"/>
        <v>0</v>
      </c>
      <c r="Z1937" s="188"/>
      <c r="AA1937" s="130">
        <f t="shared" ref="AA1937:AA2000" si="1037">IFERROR(AB1937/E1937,0)</f>
        <v>0</v>
      </c>
      <c r="AB1937" s="74">
        <f t="shared" ref="AB1937:AB2000" si="1038">ROUND(SUM(S1937,V1937,Y1937:Z1937,BA1937:BB1937),2)</f>
        <v>0</v>
      </c>
      <c r="AC1937" s="356"/>
      <c r="AD1937" s="130" cm="1">
        <f t="array" ref="AD1937">IFERROR(ROUND((_xlfn.IFS(offer_sale_type="поставка",AB1937,offer_sale_type="транзит",S1937)*(1+AC1937))/E1937,2),0)</f>
        <v>0</v>
      </c>
      <c r="AE1937" s="74">
        <f t="shared" ref="AE1937:AE2000" si="1039">AD1937*E1937</f>
        <v>0</v>
      </c>
      <c r="AF1937" s="123" cm="1">
        <f t="array" ref="AF1937">IFERROR(ROUND(_xlfn.IFS(offer_sale_type="поставка",AB1937,offer_sale_type="транзит",S1937)*AC1937,2),0)</f>
        <v>0</v>
      </c>
      <c r="AG1937" s="130">
        <f t="shared" si="1022"/>
        <v>0</v>
      </c>
      <c r="AH1937" s="74">
        <f t="shared" si="1023"/>
        <v>0</v>
      </c>
      <c r="AI1937" s="123">
        <f t="shared" si="1024"/>
        <v>0</v>
      </c>
      <c r="AJ1937" s="118">
        <f t="shared" ref="AJ1937:AJ2000" si="1040">IFERROR(ROUND(SUM(AB1937,AF1937:AI1937)/E1937,2),0)</f>
        <v>0</v>
      </c>
      <c r="AK1937" s="74">
        <f t="shared" ref="AK1937:AK2000" si="1041">AJ1937*E1937</f>
        <v>0</v>
      </c>
      <c r="AL1937" s="174">
        <f t="shared" ref="AL1937:AL2000" si="1042">ROUND(IFERROR(AM1937*E1937,0),2)</f>
        <v>0</v>
      </c>
      <c r="AM1937" s="175">
        <f t="shared" si="1025"/>
        <v>0</v>
      </c>
      <c r="AN1937" s="130">
        <f t="shared" ref="AN1937:AN2000" si="1043">AL1937-AK1937</f>
        <v>0</v>
      </c>
      <c r="AO1937" s="74">
        <f t="shared" si="1026"/>
        <v>0</v>
      </c>
      <c r="AP1937" s="123">
        <f t="shared" ref="AP1937:AP2000" si="1044">AN1937-AO1937</f>
        <v>0</v>
      </c>
      <c r="AQ1937" s="118">
        <f t="shared" si="1027"/>
        <v>0</v>
      </c>
      <c r="AR1937" s="82" t="str">
        <f t="shared" ref="AR1937:AR2000" si="1045">HYPERLINK("https://www.alta.ru/tnved/code/")&amp;W1937&amp;"/"</f>
        <v>https://www.alta.ru/tnved/code//</v>
      </c>
      <c r="AS1937" s="157"/>
      <c r="AT1937" s="162"/>
      <c r="AU1937" s="74">
        <f t="shared" si="1028"/>
        <v>0</v>
      </c>
      <c r="AV1937" s="157"/>
      <c r="AW1937" s="75">
        <f>_xlfn.IFNA(VLOOKUP(L1937,list_vat[],3,FALSE),0)</f>
        <v>0</v>
      </c>
      <c r="AX1937" s="74">
        <f t="shared" ref="AX1937:AX2000" si="1046">IFERROR(ROUND(S1937*(1+AW1937)/E1937,2),0)</f>
        <v>0</v>
      </c>
      <c r="AY1937" s="74">
        <f t="shared" ref="AY1937:AY2000" si="1047">E1937*AX1937</f>
        <v>0</v>
      </c>
      <c r="AZ1937" s="130">
        <f t="shared" ref="AZ1937:AZ2000" si="1048">S1937*(1+M1937)</f>
        <v>0</v>
      </c>
      <c r="BA1937" s="74">
        <f t="shared" si="1029"/>
        <v>0</v>
      </c>
      <c r="BB1937" s="193">
        <f t="shared" ref="BB1937:BB2000" si="1049">credit_sales_interest*BD1937</f>
        <v>0</v>
      </c>
      <c r="BC1937" s="102">
        <f t="shared" ref="BC1937:BC2000" si="1050">IFERROR(IF($I$13&gt;0,$I1937/$I$13,$S1937/$S$13),0)</f>
        <v>0</v>
      </c>
      <c r="BD1937" s="102">
        <f t="shared" ref="BD1937:BD2000" si="1051">IFERROR($S1937/$S$13,0)</f>
        <v>0</v>
      </c>
      <c r="BE1937" s="413" t="s">
        <v>69</v>
      </c>
    </row>
    <row r="1938" spans="1:57" s="65" customFormat="1" ht="12" customHeight="1" x14ac:dyDescent="0.2">
      <c r="A1938" s="43">
        <v>1923</v>
      </c>
      <c r="B1938" s="166"/>
      <c r="C1938" s="166"/>
      <c r="D1938" s="166"/>
      <c r="E1938" s="162"/>
      <c r="F1938" s="166"/>
      <c r="G1938" s="162"/>
      <c r="H1938" s="162"/>
      <c r="I1938" s="189">
        <f t="shared" si="1030"/>
        <v>0</v>
      </c>
      <c r="J1938" s="195"/>
      <c r="K1938" s="162"/>
      <c r="L1938" s="168"/>
      <c r="M1938" s="75">
        <f>_xlfn.XLOOKUP(L1938,list_vat[Страна],list_vat[Ставка НДС %],0,0)</f>
        <v>0</v>
      </c>
      <c r="N1938" s="162">
        <f t="shared" si="1031"/>
        <v>0</v>
      </c>
      <c r="O1938" s="169"/>
      <c r="P1938" s="74">
        <f t="shared" ref="P1938:P2001" si="1052">N1938*(1-O1938)</f>
        <v>0</v>
      </c>
      <c r="Q1938" s="162"/>
      <c r="R1938" s="162" t="str">
        <f t="shared" si="1032"/>
        <v>введи курс</v>
      </c>
      <c r="S1938" s="196">
        <f t="shared" si="1033"/>
        <v>0</v>
      </c>
      <c r="T1938" s="192">
        <f t="shared" si="1034"/>
        <v>0</v>
      </c>
      <c r="U1938" s="76">
        <f t="shared" si="1035"/>
        <v>0</v>
      </c>
      <c r="V1938" s="123">
        <f t="shared" si="1036"/>
        <v>0</v>
      </c>
      <c r="W1938" s="191"/>
      <c r="X1938" s="170"/>
      <c r="Y1938" s="74">
        <f t="shared" si="1021"/>
        <v>0</v>
      </c>
      <c r="Z1938" s="188"/>
      <c r="AA1938" s="130">
        <f t="shared" si="1037"/>
        <v>0</v>
      </c>
      <c r="AB1938" s="74">
        <f t="shared" si="1038"/>
        <v>0</v>
      </c>
      <c r="AC1938" s="356"/>
      <c r="AD1938" s="130" cm="1">
        <f t="array" ref="AD1938">IFERROR(ROUND((_xlfn.IFS(offer_sale_type="поставка",AB1938,offer_sale_type="транзит",S1938)*(1+AC1938))/E1938,2),0)</f>
        <v>0</v>
      </c>
      <c r="AE1938" s="74">
        <f t="shared" si="1039"/>
        <v>0</v>
      </c>
      <c r="AF1938" s="123" cm="1">
        <f t="array" ref="AF1938">IFERROR(ROUND(_xlfn.IFS(offer_sale_type="поставка",AB1938,offer_sale_type="транзит",S1938)*AC1938,2),0)</f>
        <v>0</v>
      </c>
      <c r="AG1938" s="130">
        <f t="shared" si="1022"/>
        <v>0</v>
      </c>
      <c r="AH1938" s="74">
        <f t="shared" si="1023"/>
        <v>0</v>
      </c>
      <c r="AI1938" s="123">
        <f t="shared" si="1024"/>
        <v>0</v>
      </c>
      <c r="AJ1938" s="118">
        <f t="shared" si="1040"/>
        <v>0</v>
      </c>
      <c r="AK1938" s="74">
        <f t="shared" si="1041"/>
        <v>0</v>
      </c>
      <c r="AL1938" s="174">
        <f t="shared" si="1042"/>
        <v>0</v>
      </c>
      <c r="AM1938" s="175">
        <f t="shared" si="1025"/>
        <v>0</v>
      </c>
      <c r="AN1938" s="130">
        <f t="shared" si="1043"/>
        <v>0</v>
      </c>
      <c r="AO1938" s="74">
        <f t="shared" si="1026"/>
        <v>0</v>
      </c>
      <c r="AP1938" s="123">
        <f t="shared" si="1044"/>
        <v>0</v>
      </c>
      <c r="AQ1938" s="118">
        <f t="shared" si="1027"/>
        <v>0</v>
      </c>
      <c r="AR1938" s="82" t="str">
        <f t="shared" si="1045"/>
        <v>https://www.alta.ru/tnved/code//</v>
      </c>
      <c r="AS1938" s="157"/>
      <c r="AT1938" s="162"/>
      <c r="AU1938" s="74">
        <f t="shared" si="1028"/>
        <v>0</v>
      </c>
      <c r="AV1938" s="157"/>
      <c r="AW1938" s="75">
        <f>_xlfn.IFNA(VLOOKUP(L1938,list_vat[],3,FALSE),0)</f>
        <v>0</v>
      </c>
      <c r="AX1938" s="74">
        <f t="shared" si="1046"/>
        <v>0</v>
      </c>
      <c r="AY1938" s="74">
        <f t="shared" si="1047"/>
        <v>0</v>
      </c>
      <c r="AZ1938" s="130">
        <f t="shared" si="1048"/>
        <v>0</v>
      </c>
      <c r="BA1938" s="74">
        <f t="shared" si="1029"/>
        <v>0</v>
      </c>
      <c r="BB1938" s="193">
        <f t="shared" si="1049"/>
        <v>0</v>
      </c>
      <c r="BC1938" s="102">
        <f t="shared" si="1050"/>
        <v>0</v>
      </c>
      <c r="BD1938" s="102">
        <f t="shared" si="1051"/>
        <v>0</v>
      </c>
      <c r="BE1938" s="413" t="s">
        <v>69</v>
      </c>
    </row>
    <row r="1939" spans="1:57" s="65" customFormat="1" ht="12" customHeight="1" x14ac:dyDescent="0.2">
      <c r="A1939" s="43">
        <v>1924</v>
      </c>
      <c r="B1939" s="166"/>
      <c r="C1939" s="166"/>
      <c r="D1939" s="166"/>
      <c r="E1939" s="162"/>
      <c r="F1939" s="166"/>
      <c r="G1939" s="162"/>
      <c r="H1939" s="162"/>
      <c r="I1939" s="189">
        <f t="shared" si="1030"/>
        <v>0</v>
      </c>
      <c r="J1939" s="195"/>
      <c r="K1939" s="162"/>
      <c r="L1939" s="168"/>
      <c r="M1939" s="75">
        <f>_xlfn.XLOOKUP(L1939,list_vat[Страна],list_vat[Ставка НДС %],0,0)</f>
        <v>0</v>
      </c>
      <c r="N1939" s="162">
        <f t="shared" si="1031"/>
        <v>0</v>
      </c>
      <c r="O1939" s="169"/>
      <c r="P1939" s="74">
        <f t="shared" si="1052"/>
        <v>0</v>
      </c>
      <c r="Q1939" s="162"/>
      <c r="R1939" s="162" t="str">
        <f t="shared" si="1032"/>
        <v>введи курс</v>
      </c>
      <c r="S1939" s="196">
        <f t="shared" si="1033"/>
        <v>0</v>
      </c>
      <c r="T1939" s="192">
        <f t="shared" si="1034"/>
        <v>0</v>
      </c>
      <c r="U1939" s="76">
        <f t="shared" si="1035"/>
        <v>0</v>
      </c>
      <c r="V1939" s="123">
        <f t="shared" si="1036"/>
        <v>0</v>
      </c>
      <c r="W1939" s="191"/>
      <c r="X1939" s="170"/>
      <c r="Y1939" s="74">
        <f t="shared" si="1021"/>
        <v>0</v>
      </c>
      <c r="Z1939" s="188"/>
      <c r="AA1939" s="130">
        <f t="shared" si="1037"/>
        <v>0</v>
      </c>
      <c r="AB1939" s="74">
        <f t="shared" si="1038"/>
        <v>0</v>
      </c>
      <c r="AC1939" s="356"/>
      <c r="AD1939" s="130" cm="1">
        <f t="array" ref="AD1939">IFERROR(ROUND((_xlfn.IFS(offer_sale_type="поставка",AB1939,offer_sale_type="транзит",S1939)*(1+AC1939))/E1939,2),0)</f>
        <v>0</v>
      </c>
      <c r="AE1939" s="74">
        <f t="shared" si="1039"/>
        <v>0</v>
      </c>
      <c r="AF1939" s="123" cm="1">
        <f t="array" ref="AF1939">IFERROR(ROUND(_xlfn.IFS(offer_sale_type="поставка",AB1939,offer_sale_type="транзит",S1939)*AC1939,2),0)</f>
        <v>0</v>
      </c>
      <c r="AG1939" s="130">
        <f t="shared" si="1022"/>
        <v>0</v>
      </c>
      <c r="AH1939" s="74">
        <f t="shared" si="1023"/>
        <v>0</v>
      </c>
      <c r="AI1939" s="123">
        <f t="shared" si="1024"/>
        <v>0</v>
      </c>
      <c r="AJ1939" s="118">
        <f t="shared" si="1040"/>
        <v>0</v>
      </c>
      <c r="AK1939" s="74">
        <f t="shared" si="1041"/>
        <v>0</v>
      </c>
      <c r="AL1939" s="174">
        <f t="shared" si="1042"/>
        <v>0</v>
      </c>
      <c r="AM1939" s="175">
        <f t="shared" si="1025"/>
        <v>0</v>
      </c>
      <c r="AN1939" s="130">
        <f t="shared" si="1043"/>
        <v>0</v>
      </c>
      <c r="AO1939" s="74">
        <f t="shared" si="1026"/>
        <v>0</v>
      </c>
      <c r="AP1939" s="123">
        <f t="shared" si="1044"/>
        <v>0</v>
      </c>
      <c r="AQ1939" s="118">
        <f t="shared" si="1027"/>
        <v>0</v>
      </c>
      <c r="AR1939" s="82" t="str">
        <f t="shared" si="1045"/>
        <v>https://www.alta.ru/tnved/code//</v>
      </c>
      <c r="AS1939" s="157"/>
      <c r="AT1939" s="162"/>
      <c r="AU1939" s="74">
        <f t="shared" si="1028"/>
        <v>0</v>
      </c>
      <c r="AV1939" s="157"/>
      <c r="AW1939" s="75">
        <f>_xlfn.IFNA(VLOOKUP(L1939,list_vat[],3,FALSE),0)</f>
        <v>0</v>
      </c>
      <c r="AX1939" s="74">
        <f t="shared" si="1046"/>
        <v>0</v>
      </c>
      <c r="AY1939" s="74">
        <f t="shared" si="1047"/>
        <v>0</v>
      </c>
      <c r="AZ1939" s="130">
        <f t="shared" si="1048"/>
        <v>0</v>
      </c>
      <c r="BA1939" s="74">
        <f t="shared" si="1029"/>
        <v>0</v>
      </c>
      <c r="BB1939" s="193">
        <f t="shared" si="1049"/>
        <v>0</v>
      </c>
      <c r="BC1939" s="102">
        <f t="shared" si="1050"/>
        <v>0</v>
      </c>
      <c r="BD1939" s="102">
        <f t="shared" si="1051"/>
        <v>0</v>
      </c>
      <c r="BE1939" s="413" t="s">
        <v>69</v>
      </c>
    </row>
    <row r="1940" spans="1:57" s="65" customFormat="1" ht="12" customHeight="1" x14ac:dyDescent="0.2">
      <c r="A1940" s="43">
        <v>1925</v>
      </c>
      <c r="B1940" s="166"/>
      <c r="C1940" s="166"/>
      <c r="D1940" s="166"/>
      <c r="E1940" s="162"/>
      <c r="F1940" s="166"/>
      <c r="G1940" s="162"/>
      <c r="H1940" s="162"/>
      <c r="I1940" s="189">
        <f t="shared" si="1030"/>
        <v>0</v>
      </c>
      <c r="J1940" s="195"/>
      <c r="K1940" s="162"/>
      <c r="L1940" s="168"/>
      <c r="M1940" s="75">
        <f>_xlfn.XLOOKUP(L1940,list_vat[Страна],list_vat[Ставка НДС %],0,0)</f>
        <v>0</v>
      </c>
      <c r="N1940" s="162">
        <f t="shared" si="1031"/>
        <v>0</v>
      </c>
      <c r="O1940" s="169"/>
      <c r="P1940" s="74">
        <f t="shared" si="1052"/>
        <v>0</v>
      </c>
      <c r="Q1940" s="162"/>
      <c r="R1940" s="162" t="str">
        <f t="shared" si="1032"/>
        <v>введи курс</v>
      </c>
      <c r="S1940" s="196">
        <f t="shared" si="1033"/>
        <v>0</v>
      </c>
      <c r="T1940" s="192">
        <f t="shared" si="1034"/>
        <v>0</v>
      </c>
      <c r="U1940" s="76">
        <f t="shared" si="1035"/>
        <v>0</v>
      </c>
      <c r="V1940" s="123">
        <f t="shared" si="1036"/>
        <v>0</v>
      </c>
      <c r="W1940" s="191"/>
      <c r="X1940" s="170"/>
      <c r="Y1940" s="74">
        <f t="shared" si="1021"/>
        <v>0</v>
      </c>
      <c r="Z1940" s="188"/>
      <c r="AA1940" s="130">
        <f t="shared" si="1037"/>
        <v>0</v>
      </c>
      <c r="AB1940" s="74">
        <f t="shared" si="1038"/>
        <v>0</v>
      </c>
      <c r="AC1940" s="356"/>
      <c r="AD1940" s="130" cm="1">
        <f t="array" ref="AD1940">IFERROR(ROUND((_xlfn.IFS(offer_sale_type="поставка",AB1940,offer_sale_type="транзит",S1940)*(1+AC1940))/E1940,2),0)</f>
        <v>0</v>
      </c>
      <c r="AE1940" s="74">
        <f t="shared" si="1039"/>
        <v>0</v>
      </c>
      <c r="AF1940" s="123" cm="1">
        <f t="array" ref="AF1940">IFERROR(ROUND(_xlfn.IFS(offer_sale_type="поставка",AB1940,offer_sale_type="транзит",S1940)*AC1940,2),0)</f>
        <v>0</v>
      </c>
      <c r="AG1940" s="130">
        <f t="shared" si="1022"/>
        <v>0</v>
      </c>
      <c r="AH1940" s="74">
        <f t="shared" si="1023"/>
        <v>0</v>
      </c>
      <c r="AI1940" s="123">
        <f t="shared" si="1024"/>
        <v>0</v>
      </c>
      <c r="AJ1940" s="118">
        <f t="shared" si="1040"/>
        <v>0</v>
      </c>
      <c r="AK1940" s="74">
        <f t="shared" si="1041"/>
        <v>0</v>
      </c>
      <c r="AL1940" s="174">
        <f t="shared" si="1042"/>
        <v>0</v>
      </c>
      <c r="AM1940" s="175">
        <f t="shared" si="1025"/>
        <v>0</v>
      </c>
      <c r="AN1940" s="130">
        <f t="shared" si="1043"/>
        <v>0</v>
      </c>
      <c r="AO1940" s="74">
        <f t="shared" si="1026"/>
        <v>0</v>
      </c>
      <c r="AP1940" s="123">
        <f t="shared" si="1044"/>
        <v>0</v>
      </c>
      <c r="AQ1940" s="118">
        <f t="shared" si="1027"/>
        <v>0</v>
      </c>
      <c r="AR1940" s="82" t="str">
        <f t="shared" si="1045"/>
        <v>https://www.alta.ru/tnved/code//</v>
      </c>
      <c r="AS1940" s="157"/>
      <c r="AT1940" s="162"/>
      <c r="AU1940" s="74">
        <f t="shared" si="1028"/>
        <v>0</v>
      </c>
      <c r="AV1940" s="157"/>
      <c r="AW1940" s="75">
        <f>_xlfn.IFNA(VLOOKUP(L1940,list_vat[],3,FALSE),0)</f>
        <v>0</v>
      </c>
      <c r="AX1940" s="74">
        <f t="shared" si="1046"/>
        <v>0</v>
      </c>
      <c r="AY1940" s="74">
        <f t="shared" si="1047"/>
        <v>0</v>
      </c>
      <c r="AZ1940" s="130">
        <f t="shared" si="1048"/>
        <v>0</v>
      </c>
      <c r="BA1940" s="74">
        <f t="shared" si="1029"/>
        <v>0</v>
      </c>
      <c r="BB1940" s="193">
        <f t="shared" si="1049"/>
        <v>0</v>
      </c>
      <c r="BC1940" s="102">
        <f t="shared" si="1050"/>
        <v>0</v>
      </c>
      <c r="BD1940" s="102">
        <f t="shared" si="1051"/>
        <v>0</v>
      </c>
      <c r="BE1940" s="413" t="s">
        <v>69</v>
      </c>
    </row>
    <row r="1941" spans="1:57" s="65" customFormat="1" ht="12" customHeight="1" x14ac:dyDescent="0.2">
      <c r="A1941" s="43">
        <v>1926</v>
      </c>
      <c r="B1941" s="166"/>
      <c r="C1941" s="166"/>
      <c r="D1941" s="166"/>
      <c r="E1941" s="162"/>
      <c r="F1941" s="166"/>
      <c r="G1941" s="162"/>
      <c r="H1941" s="162"/>
      <c r="I1941" s="189">
        <f t="shared" si="1030"/>
        <v>0</v>
      </c>
      <c r="J1941" s="195"/>
      <c r="K1941" s="162"/>
      <c r="L1941" s="168"/>
      <c r="M1941" s="75">
        <f>_xlfn.XLOOKUP(L1941,list_vat[Страна],list_vat[Ставка НДС %],0,0)</f>
        <v>0</v>
      </c>
      <c r="N1941" s="162">
        <f t="shared" si="1031"/>
        <v>0</v>
      </c>
      <c r="O1941" s="169"/>
      <c r="P1941" s="74">
        <f t="shared" si="1052"/>
        <v>0</v>
      </c>
      <c r="Q1941" s="162"/>
      <c r="R1941" s="162" t="str">
        <f t="shared" si="1032"/>
        <v>введи курс</v>
      </c>
      <c r="S1941" s="196">
        <f t="shared" si="1033"/>
        <v>0</v>
      </c>
      <c r="T1941" s="192">
        <f t="shared" si="1034"/>
        <v>0</v>
      </c>
      <c r="U1941" s="76">
        <f t="shared" si="1035"/>
        <v>0</v>
      </c>
      <c r="V1941" s="123">
        <f t="shared" si="1036"/>
        <v>0</v>
      </c>
      <c r="W1941" s="191"/>
      <c r="X1941" s="170"/>
      <c r="Y1941" s="74">
        <f t="shared" si="1021"/>
        <v>0</v>
      </c>
      <c r="Z1941" s="188"/>
      <c r="AA1941" s="130">
        <f t="shared" si="1037"/>
        <v>0</v>
      </c>
      <c r="AB1941" s="74">
        <f t="shared" si="1038"/>
        <v>0</v>
      </c>
      <c r="AC1941" s="356"/>
      <c r="AD1941" s="130" cm="1">
        <f t="array" ref="AD1941">IFERROR(ROUND((_xlfn.IFS(offer_sale_type="поставка",AB1941,offer_sale_type="транзит",S1941)*(1+AC1941))/E1941,2),0)</f>
        <v>0</v>
      </c>
      <c r="AE1941" s="74">
        <f t="shared" si="1039"/>
        <v>0</v>
      </c>
      <c r="AF1941" s="123" cm="1">
        <f t="array" ref="AF1941">IFERROR(ROUND(_xlfn.IFS(offer_sale_type="поставка",AB1941,offer_sale_type="транзит",S1941)*AC1941,2),0)</f>
        <v>0</v>
      </c>
      <c r="AG1941" s="130">
        <f t="shared" si="1022"/>
        <v>0</v>
      </c>
      <c r="AH1941" s="74">
        <f t="shared" si="1023"/>
        <v>0</v>
      </c>
      <c r="AI1941" s="123">
        <f t="shared" si="1024"/>
        <v>0</v>
      </c>
      <c r="AJ1941" s="118">
        <f t="shared" si="1040"/>
        <v>0</v>
      </c>
      <c r="AK1941" s="74">
        <f t="shared" si="1041"/>
        <v>0</v>
      </c>
      <c r="AL1941" s="174">
        <f t="shared" si="1042"/>
        <v>0</v>
      </c>
      <c r="AM1941" s="175">
        <f t="shared" si="1025"/>
        <v>0</v>
      </c>
      <c r="AN1941" s="130">
        <f t="shared" si="1043"/>
        <v>0</v>
      </c>
      <c r="AO1941" s="74">
        <f t="shared" si="1026"/>
        <v>0</v>
      </c>
      <c r="AP1941" s="123">
        <f t="shared" si="1044"/>
        <v>0</v>
      </c>
      <c r="AQ1941" s="118">
        <f t="shared" si="1027"/>
        <v>0</v>
      </c>
      <c r="AR1941" s="82" t="str">
        <f t="shared" si="1045"/>
        <v>https://www.alta.ru/tnved/code//</v>
      </c>
      <c r="AS1941" s="157"/>
      <c r="AT1941" s="162"/>
      <c r="AU1941" s="74">
        <f t="shared" si="1028"/>
        <v>0</v>
      </c>
      <c r="AV1941" s="157"/>
      <c r="AW1941" s="75">
        <f>_xlfn.IFNA(VLOOKUP(L1941,list_vat[],3,FALSE),0)</f>
        <v>0</v>
      </c>
      <c r="AX1941" s="74">
        <f t="shared" si="1046"/>
        <v>0</v>
      </c>
      <c r="AY1941" s="74">
        <f t="shared" si="1047"/>
        <v>0</v>
      </c>
      <c r="AZ1941" s="130">
        <f t="shared" si="1048"/>
        <v>0</v>
      </c>
      <c r="BA1941" s="74">
        <f t="shared" si="1029"/>
        <v>0</v>
      </c>
      <c r="BB1941" s="193">
        <f t="shared" si="1049"/>
        <v>0</v>
      </c>
      <c r="BC1941" s="102">
        <f t="shared" si="1050"/>
        <v>0</v>
      </c>
      <c r="BD1941" s="102">
        <f t="shared" si="1051"/>
        <v>0</v>
      </c>
      <c r="BE1941" s="413" t="s">
        <v>69</v>
      </c>
    </row>
    <row r="1942" spans="1:57" s="65" customFormat="1" ht="12" customHeight="1" x14ac:dyDescent="0.2">
      <c r="A1942" s="43">
        <v>1927</v>
      </c>
      <c r="B1942" s="166"/>
      <c r="C1942" s="166"/>
      <c r="D1942" s="166"/>
      <c r="E1942" s="162"/>
      <c r="F1942" s="166"/>
      <c r="G1942" s="162"/>
      <c r="H1942" s="162"/>
      <c r="I1942" s="189">
        <f t="shared" si="1030"/>
        <v>0</v>
      </c>
      <c r="J1942" s="195"/>
      <c r="K1942" s="162"/>
      <c r="L1942" s="168"/>
      <c r="M1942" s="75">
        <f>_xlfn.XLOOKUP(L1942,list_vat[Страна],list_vat[Ставка НДС %],0,0)</f>
        <v>0</v>
      </c>
      <c r="N1942" s="162">
        <f t="shared" si="1031"/>
        <v>0</v>
      </c>
      <c r="O1942" s="169"/>
      <c r="P1942" s="74">
        <f t="shared" si="1052"/>
        <v>0</v>
      </c>
      <c r="Q1942" s="162"/>
      <c r="R1942" s="162" t="str">
        <f t="shared" si="1032"/>
        <v>введи курс</v>
      </c>
      <c r="S1942" s="196">
        <f t="shared" si="1033"/>
        <v>0</v>
      </c>
      <c r="T1942" s="192">
        <f t="shared" si="1034"/>
        <v>0</v>
      </c>
      <c r="U1942" s="76">
        <f t="shared" si="1035"/>
        <v>0</v>
      </c>
      <c r="V1942" s="123">
        <f t="shared" si="1036"/>
        <v>0</v>
      </c>
      <c r="W1942" s="191"/>
      <c r="X1942" s="170"/>
      <c r="Y1942" s="74">
        <f t="shared" si="1021"/>
        <v>0</v>
      </c>
      <c r="Z1942" s="188"/>
      <c r="AA1942" s="130">
        <f t="shared" si="1037"/>
        <v>0</v>
      </c>
      <c r="AB1942" s="74">
        <f t="shared" si="1038"/>
        <v>0</v>
      </c>
      <c r="AC1942" s="356"/>
      <c r="AD1942" s="130" cm="1">
        <f t="array" ref="AD1942">IFERROR(ROUND((_xlfn.IFS(offer_sale_type="поставка",AB1942,offer_sale_type="транзит",S1942)*(1+AC1942))/E1942,2),0)</f>
        <v>0</v>
      </c>
      <c r="AE1942" s="74">
        <f t="shared" si="1039"/>
        <v>0</v>
      </c>
      <c r="AF1942" s="123" cm="1">
        <f t="array" ref="AF1942">IFERROR(ROUND(_xlfn.IFS(offer_sale_type="поставка",AB1942,offer_sale_type="транзит",S1942)*AC1942,2),0)</f>
        <v>0</v>
      </c>
      <c r="AG1942" s="130">
        <f t="shared" si="1022"/>
        <v>0</v>
      </c>
      <c r="AH1942" s="74">
        <f t="shared" si="1023"/>
        <v>0</v>
      </c>
      <c r="AI1942" s="123">
        <f t="shared" si="1024"/>
        <v>0</v>
      </c>
      <c r="AJ1942" s="118">
        <f t="shared" si="1040"/>
        <v>0</v>
      </c>
      <c r="AK1942" s="74">
        <f t="shared" si="1041"/>
        <v>0</v>
      </c>
      <c r="AL1942" s="174">
        <f t="shared" si="1042"/>
        <v>0</v>
      </c>
      <c r="AM1942" s="175">
        <f t="shared" si="1025"/>
        <v>0</v>
      </c>
      <c r="AN1942" s="130">
        <f t="shared" si="1043"/>
        <v>0</v>
      </c>
      <c r="AO1942" s="74">
        <f t="shared" si="1026"/>
        <v>0</v>
      </c>
      <c r="AP1942" s="123">
        <f t="shared" si="1044"/>
        <v>0</v>
      </c>
      <c r="AQ1942" s="118">
        <f t="shared" si="1027"/>
        <v>0</v>
      </c>
      <c r="AR1942" s="82" t="str">
        <f t="shared" si="1045"/>
        <v>https://www.alta.ru/tnved/code//</v>
      </c>
      <c r="AS1942" s="157"/>
      <c r="AT1942" s="162"/>
      <c r="AU1942" s="74">
        <f t="shared" si="1028"/>
        <v>0</v>
      </c>
      <c r="AV1942" s="157"/>
      <c r="AW1942" s="75">
        <f>_xlfn.IFNA(VLOOKUP(L1942,list_vat[],3,FALSE),0)</f>
        <v>0</v>
      </c>
      <c r="AX1942" s="74">
        <f t="shared" si="1046"/>
        <v>0</v>
      </c>
      <c r="AY1942" s="74">
        <f t="shared" si="1047"/>
        <v>0</v>
      </c>
      <c r="AZ1942" s="130">
        <f t="shared" si="1048"/>
        <v>0</v>
      </c>
      <c r="BA1942" s="74">
        <f t="shared" si="1029"/>
        <v>0</v>
      </c>
      <c r="BB1942" s="193">
        <f t="shared" si="1049"/>
        <v>0</v>
      </c>
      <c r="BC1942" s="102">
        <f t="shared" si="1050"/>
        <v>0</v>
      </c>
      <c r="BD1942" s="102">
        <f t="shared" si="1051"/>
        <v>0</v>
      </c>
      <c r="BE1942" s="413" t="s">
        <v>69</v>
      </c>
    </row>
    <row r="1943" spans="1:57" s="65" customFormat="1" ht="12" customHeight="1" x14ac:dyDescent="0.2">
      <c r="A1943" s="43">
        <v>1928</v>
      </c>
      <c r="B1943" s="166"/>
      <c r="C1943" s="166"/>
      <c r="D1943" s="166"/>
      <c r="E1943" s="162"/>
      <c r="F1943" s="166"/>
      <c r="G1943" s="162"/>
      <c r="H1943" s="162"/>
      <c r="I1943" s="189">
        <f t="shared" si="1030"/>
        <v>0</v>
      </c>
      <c r="J1943" s="195"/>
      <c r="K1943" s="162"/>
      <c r="L1943" s="168"/>
      <c r="M1943" s="75">
        <f>_xlfn.XLOOKUP(L1943,list_vat[Страна],list_vat[Ставка НДС %],0,0)</f>
        <v>0</v>
      </c>
      <c r="N1943" s="162">
        <f t="shared" si="1031"/>
        <v>0</v>
      </c>
      <c r="O1943" s="169"/>
      <c r="P1943" s="74">
        <f t="shared" si="1052"/>
        <v>0</v>
      </c>
      <c r="Q1943" s="162"/>
      <c r="R1943" s="162" t="str">
        <f t="shared" si="1032"/>
        <v>введи курс</v>
      </c>
      <c r="S1943" s="196">
        <f t="shared" si="1033"/>
        <v>0</v>
      </c>
      <c r="T1943" s="192">
        <f t="shared" si="1034"/>
        <v>0</v>
      </c>
      <c r="U1943" s="76">
        <f t="shared" si="1035"/>
        <v>0</v>
      </c>
      <c r="V1943" s="123">
        <f t="shared" si="1036"/>
        <v>0</v>
      </c>
      <c r="W1943" s="191"/>
      <c r="X1943" s="170"/>
      <c r="Y1943" s="74">
        <f t="shared" si="1021"/>
        <v>0</v>
      </c>
      <c r="Z1943" s="188"/>
      <c r="AA1943" s="130">
        <f t="shared" si="1037"/>
        <v>0</v>
      </c>
      <c r="AB1943" s="74">
        <f t="shared" si="1038"/>
        <v>0</v>
      </c>
      <c r="AC1943" s="356"/>
      <c r="AD1943" s="130" cm="1">
        <f t="array" ref="AD1943">IFERROR(ROUND((_xlfn.IFS(offer_sale_type="поставка",AB1943,offer_sale_type="транзит",S1943)*(1+AC1943))/E1943,2),0)</f>
        <v>0</v>
      </c>
      <c r="AE1943" s="74">
        <f t="shared" si="1039"/>
        <v>0</v>
      </c>
      <c r="AF1943" s="123" cm="1">
        <f t="array" ref="AF1943">IFERROR(ROUND(_xlfn.IFS(offer_sale_type="поставка",AB1943,offer_sale_type="транзит",S1943)*AC1943,2),0)</f>
        <v>0</v>
      </c>
      <c r="AG1943" s="130">
        <f t="shared" si="1022"/>
        <v>0</v>
      </c>
      <c r="AH1943" s="74">
        <f t="shared" si="1023"/>
        <v>0</v>
      </c>
      <c r="AI1943" s="123">
        <f t="shared" si="1024"/>
        <v>0</v>
      </c>
      <c r="AJ1943" s="118">
        <f t="shared" si="1040"/>
        <v>0</v>
      </c>
      <c r="AK1943" s="74">
        <f t="shared" si="1041"/>
        <v>0</v>
      </c>
      <c r="AL1943" s="174">
        <f t="shared" si="1042"/>
        <v>0</v>
      </c>
      <c r="AM1943" s="175">
        <f t="shared" si="1025"/>
        <v>0</v>
      </c>
      <c r="AN1943" s="130">
        <f t="shared" si="1043"/>
        <v>0</v>
      </c>
      <c r="AO1943" s="74">
        <f t="shared" si="1026"/>
        <v>0</v>
      </c>
      <c r="AP1943" s="123">
        <f t="shared" si="1044"/>
        <v>0</v>
      </c>
      <c r="AQ1943" s="118">
        <f t="shared" si="1027"/>
        <v>0</v>
      </c>
      <c r="AR1943" s="82" t="str">
        <f t="shared" si="1045"/>
        <v>https://www.alta.ru/tnved/code//</v>
      </c>
      <c r="AS1943" s="157"/>
      <c r="AT1943" s="162"/>
      <c r="AU1943" s="74">
        <f t="shared" si="1028"/>
        <v>0</v>
      </c>
      <c r="AV1943" s="157"/>
      <c r="AW1943" s="75">
        <f>_xlfn.IFNA(VLOOKUP(L1943,list_vat[],3,FALSE),0)</f>
        <v>0</v>
      </c>
      <c r="AX1943" s="74">
        <f t="shared" si="1046"/>
        <v>0</v>
      </c>
      <c r="AY1943" s="74">
        <f t="shared" si="1047"/>
        <v>0</v>
      </c>
      <c r="AZ1943" s="130">
        <f t="shared" si="1048"/>
        <v>0</v>
      </c>
      <c r="BA1943" s="74">
        <f t="shared" si="1029"/>
        <v>0</v>
      </c>
      <c r="BB1943" s="193">
        <f t="shared" si="1049"/>
        <v>0</v>
      </c>
      <c r="BC1943" s="102">
        <f t="shared" si="1050"/>
        <v>0</v>
      </c>
      <c r="BD1943" s="102">
        <f t="shared" si="1051"/>
        <v>0</v>
      </c>
      <c r="BE1943" s="413" t="s">
        <v>69</v>
      </c>
    </row>
    <row r="1944" spans="1:57" s="65" customFormat="1" ht="12" customHeight="1" x14ac:dyDescent="0.2">
      <c r="A1944" s="43">
        <v>1929</v>
      </c>
      <c r="B1944" s="166"/>
      <c r="C1944" s="166"/>
      <c r="D1944" s="166"/>
      <c r="E1944" s="162"/>
      <c r="F1944" s="166"/>
      <c r="G1944" s="162"/>
      <c r="H1944" s="162"/>
      <c r="I1944" s="189">
        <f t="shared" si="1030"/>
        <v>0</v>
      </c>
      <c r="J1944" s="195"/>
      <c r="K1944" s="162"/>
      <c r="L1944" s="168"/>
      <c r="M1944" s="75">
        <f>_xlfn.XLOOKUP(L1944,list_vat[Страна],list_vat[Ставка НДС %],0,0)</f>
        <v>0</v>
      </c>
      <c r="N1944" s="162">
        <f t="shared" si="1031"/>
        <v>0</v>
      </c>
      <c r="O1944" s="169"/>
      <c r="P1944" s="74">
        <f t="shared" si="1052"/>
        <v>0</v>
      </c>
      <c r="Q1944" s="162"/>
      <c r="R1944" s="162" t="str">
        <f t="shared" si="1032"/>
        <v>введи курс</v>
      </c>
      <c r="S1944" s="196">
        <f t="shared" si="1033"/>
        <v>0</v>
      </c>
      <c r="T1944" s="192">
        <f t="shared" si="1034"/>
        <v>0</v>
      </c>
      <c r="U1944" s="76">
        <f t="shared" si="1035"/>
        <v>0</v>
      </c>
      <c r="V1944" s="123">
        <f t="shared" si="1036"/>
        <v>0</v>
      </c>
      <c r="W1944" s="191"/>
      <c r="X1944" s="170"/>
      <c r="Y1944" s="74">
        <f t="shared" si="1021"/>
        <v>0</v>
      </c>
      <c r="Z1944" s="188"/>
      <c r="AA1944" s="130">
        <f t="shared" si="1037"/>
        <v>0</v>
      </c>
      <c r="AB1944" s="74">
        <f t="shared" si="1038"/>
        <v>0</v>
      </c>
      <c r="AC1944" s="356"/>
      <c r="AD1944" s="130" cm="1">
        <f t="array" ref="AD1944">IFERROR(ROUND((_xlfn.IFS(offer_sale_type="поставка",AB1944,offer_sale_type="транзит",S1944)*(1+AC1944))/E1944,2),0)</f>
        <v>0</v>
      </c>
      <c r="AE1944" s="74">
        <f t="shared" si="1039"/>
        <v>0</v>
      </c>
      <c r="AF1944" s="123" cm="1">
        <f t="array" ref="AF1944">IFERROR(ROUND(_xlfn.IFS(offer_sale_type="поставка",AB1944,offer_sale_type="транзит",S1944)*AC1944,2),0)</f>
        <v>0</v>
      </c>
      <c r="AG1944" s="130">
        <f t="shared" si="1022"/>
        <v>0</v>
      </c>
      <c r="AH1944" s="74">
        <f t="shared" si="1023"/>
        <v>0</v>
      </c>
      <c r="AI1944" s="123">
        <f t="shared" si="1024"/>
        <v>0</v>
      </c>
      <c r="AJ1944" s="118">
        <f t="shared" si="1040"/>
        <v>0</v>
      </c>
      <c r="AK1944" s="74">
        <f t="shared" si="1041"/>
        <v>0</v>
      </c>
      <c r="AL1944" s="174">
        <f t="shared" si="1042"/>
        <v>0</v>
      </c>
      <c r="AM1944" s="175">
        <f t="shared" si="1025"/>
        <v>0</v>
      </c>
      <c r="AN1944" s="130">
        <f t="shared" si="1043"/>
        <v>0</v>
      </c>
      <c r="AO1944" s="74">
        <f t="shared" si="1026"/>
        <v>0</v>
      </c>
      <c r="AP1944" s="123">
        <f t="shared" si="1044"/>
        <v>0</v>
      </c>
      <c r="AQ1944" s="118">
        <f t="shared" si="1027"/>
        <v>0</v>
      </c>
      <c r="AR1944" s="82" t="str">
        <f t="shared" si="1045"/>
        <v>https://www.alta.ru/tnved/code//</v>
      </c>
      <c r="AS1944" s="157"/>
      <c r="AT1944" s="162"/>
      <c r="AU1944" s="74">
        <f t="shared" si="1028"/>
        <v>0</v>
      </c>
      <c r="AV1944" s="157"/>
      <c r="AW1944" s="75">
        <f>_xlfn.IFNA(VLOOKUP(L1944,list_vat[],3,FALSE),0)</f>
        <v>0</v>
      </c>
      <c r="AX1944" s="74">
        <f t="shared" si="1046"/>
        <v>0</v>
      </c>
      <c r="AY1944" s="74">
        <f t="shared" si="1047"/>
        <v>0</v>
      </c>
      <c r="AZ1944" s="130">
        <f t="shared" si="1048"/>
        <v>0</v>
      </c>
      <c r="BA1944" s="74">
        <f t="shared" si="1029"/>
        <v>0</v>
      </c>
      <c r="BB1944" s="193">
        <f t="shared" si="1049"/>
        <v>0</v>
      </c>
      <c r="BC1944" s="102">
        <f t="shared" si="1050"/>
        <v>0</v>
      </c>
      <c r="BD1944" s="102">
        <f t="shared" si="1051"/>
        <v>0</v>
      </c>
      <c r="BE1944" s="413" t="s">
        <v>69</v>
      </c>
    </row>
    <row r="1945" spans="1:57" s="65" customFormat="1" ht="12" customHeight="1" x14ac:dyDescent="0.2">
      <c r="A1945" s="43">
        <v>1930</v>
      </c>
      <c r="B1945" s="166"/>
      <c r="C1945" s="166"/>
      <c r="D1945" s="166"/>
      <c r="E1945" s="162"/>
      <c r="F1945" s="166"/>
      <c r="G1945" s="162"/>
      <c r="H1945" s="162"/>
      <c r="I1945" s="189">
        <f t="shared" si="1030"/>
        <v>0</v>
      </c>
      <c r="J1945" s="195"/>
      <c r="K1945" s="162"/>
      <c r="L1945" s="168"/>
      <c r="M1945" s="75">
        <f>_xlfn.XLOOKUP(L1945,list_vat[Страна],list_vat[Ставка НДС %],0,0)</f>
        <v>0</v>
      </c>
      <c r="N1945" s="162">
        <f t="shared" si="1031"/>
        <v>0</v>
      </c>
      <c r="O1945" s="169"/>
      <c r="P1945" s="74">
        <f t="shared" si="1052"/>
        <v>0</v>
      </c>
      <c r="Q1945" s="162"/>
      <c r="R1945" s="162" t="str">
        <f t="shared" si="1032"/>
        <v>введи курс</v>
      </c>
      <c r="S1945" s="196">
        <f t="shared" si="1033"/>
        <v>0</v>
      </c>
      <c r="T1945" s="192">
        <f t="shared" si="1034"/>
        <v>0</v>
      </c>
      <c r="U1945" s="76">
        <f t="shared" si="1035"/>
        <v>0</v>
      </c>
      <c r="V1945" s="123">
        <f t="shared" si="1036"/>
        <v>0</v>
      </c>
      <c r="W1945" s="191"/>
      <c r="X1945" s="170"/>
      <c r="Y1945" s="74">
        <f t="shared" si="1021"/>
        <v>0</v>
      </c>
      <c r="Z1945" s="188"/>
      <c r="AA1945" s="130">
        <f t="shared" si="1037"/>
        <v>0</v>
      </c>
      <c r="AB1945" s="74">
        <f t="shared" si="1038"/>
        <v>0</v>
      </c>
      <c r="AC1945" s="356"/>
      <c r="AD1945" s="130" cm="1">
        <f t="array" ref="AD1945">IFERROR(ROUND((_xlfn.IFS(offer_sale_type="поставка",AB1945,offer_sale_type="транзит",S1945)*(1+AC1945))/E1945,2),0)</f>
        <v>0</v>
      </c>
      <c r="AE1945" s="74">
        <f t="shared" si="1039"/>
        <v>0</v>
      </c>
      <c r="AF1945" s="123" cm="1">
        <f t="array" ref="AF1945">IFERROR(ROUND(_xlfn.IFS(offer_sale_type="поставка",AB1945,offer_sale_type="транзит",S1945)*AC1945,2),0)</f>
        <v>0</v>
      </c>
      <c r="AG1945" s="130">
        <f t="shared" si="1022"/>
        <v>0</v>
      </c>
      <c r="AH1945" s="74">
        <f t="shared" si="1023"/>
        <v>0</v>
      </c>
      <c r="AI1945" s="123">
        <f t="shared" si="1024"/>
        <v>0</v>
      </c>
      <c r="AJ1945" s="118">
        <f t="shared" si="1040"/>
        <v>0</v>
      </c>
      <c r="AK1945" s="74">
        <f t="shared" si="1041"/>
        <v>0</v>
      </c>
      <c r="AL1945" s="174">
        <f t="shared" si="1042"/>
        <v>0</v>
      </c>
      <c r="AM1945" s="175">
        <f t="shared" si="1025"/>
        <v>0</v>
      </c>
      <c r="AN1945" s="130">
        <f t="shared" si="1043"/>
        <v>0</v>
      </c>
      <c r="AO1945" s="74">
        <f t="shared" si="1026"/>
        <v>0</v>
      </c>
      <c r="AP1945" s="123">
        <f t="shared" si="1044"/>
        <v>0</v>
      </c>
      <c r="AQ1945" s="118">
        <f t="shared" si="1027"/>
        <v>0</v>
      </c>
      <c r="AR1945" s="82" t="str">
        <f t="shared" si="1045"/>
        <v>https://www.alta.ru/tnved/code//</v>
      </c>
      <c r="AS1945" s="157"/>
      <c r="AT1945" s="162"/>
      <c r="AU1945" s="74">
        <f t="shared" si="1028"/>
        <v>0</v>
      </c>
      <c r="AV1945" s="157"/>
      <c r="AW1945" s="75">
        <f>_xlfn.IFNA(VLOOKUP(L1945,list_vat[],3,FALSE),0)</f>
        <v>0</v>
      </c>
      <c r="AX1945" s="74">
        <f t="shared" si="1046"/>
        <v>0</v>
      </c>
      <c r="AY1945" s="74">
        <f t="shared" si="1047"/>
        <v>0</v>
      </c>
      <c r="AZ1945" s="130">
        <f t="shared" si="1048"/>
        <v>0</v>
      </c>
      <c r="BA1945" s="74">
        <f t="shared" si="1029"/>
        <v>0</v>
      </c>
      <c r="BB1945" s="193">
        <f t="shared" si="1049"/>
        <v>0</v>
      </c>
      <c r="BC1945" s="102">
        <f t="shared" si="1050"/>
        <v>0</v>
      </c>
      <c r="BD1945" s="102">
        <f t="shared" si="1051"/>
        <v>0</v>
      </c>
      <c r="BE1945" s="413" t="s">
        <v>69</v>
      </c>
    </row>
    <row r="1946" spans="1:57" s="65" customFormat="1" ht="12" customHeight="1" x14ac:dyDescent="0.2">
      <c r="A1946" s="43">
        <v>1931</v>
      </c>
      <c r="B1946" s="166"/>
      <c r="C1946" s="166"/>
      <c r="D1946" s="166"/>
      <c r="E1946" s="162"/>
      <c r="F1946" s="166"/>
      <c r="G1946" s="162"/>
      <c r="H1946" s="162"/>
      <c r="I1946" s="189">
        <f t="shared" si="1030"/>
        <v>0</v>
      </c>
      <c r="J1946" s="195"/>
      <c r="K1946" s="162"/>
      <c r="L1946" s="168"/>
      <c r="M1946" s="75">
        <f>_xlfn.XLOOKUP(L1946,list_vat[Страна],list_vat[Ставка НДС %],0,0)</f>
        <v>0</v>
      </c>
      <c r="N1946" s="162">
        <f t="shared" si="1031"/>
        <v>0</v>
      </c>
      <c r="O1946" s="169"/>
      <c r="P1946" s="74">
        <f t="shared" si="1052"/>
        <v>0</v>
      </c>
      <c r="Q1946" s="162"/>
      <c r="R1946" s="162" t="str">
        <f t="shared" si="1032"/>
        <v>введи курс</v>
      </c>
      <c r="S1946" s="196">
        <f t="shared" si="1033"/>
        <v>0</v>
      </c>
      <c r="T1946" s="192">
        <f t="shared" si="1034"/>
        <v>0</v>
      </c>
      <c r="U1946" s="76">
        <f t="shared" si="1035"/>
        <v>0</v>
      </c>
      <c r="V1946" s="123">
        <f t="shared" si="1036"/>
        <v>0</v>
      </c>
      <c r="W1946" s="191"/>
      <c r="X1946" s="170"/>
      <c r="Y1946" s="74">
        <f t="shared" si="1021"/>
        <v>0</v>
      </c>
      <c r="Z1946" s="188"/>
      <c r="AA1946" s="130">
        <f t="shared" si="1037"/>
        <v>0</v>
      </c>
      <c r="AB1946" s="74">
        <f t="shared" si="1038"/>
        <v>0</v>
      </c>
      <c r="AC1946" s="356"/>
      <c r="AD1946" s="130" cm="1">
        <f t="array" ref="AD1946">IFERROR(ROUND((_xlfn.IFS(offer_sale_type="поставка",AB1946,offer_sale_type="транзит",S1946)*(1+AC1946))/E1946,2),0)</f>
        <v>0</v>
      </c>
      <c r="AE1946" s="74">
        <f t="shared" si="1039"/>
        <v>0</v>
      </c>
      <c r="AF1946" s="123" cm="1">
        <f t="array" ref="AF1946">IFERROR(ROUND(_xlfn.IFS(offer_sale_type="поставка",AB1946,offer_sale_type="транзит",S1946)*AC1946,2),0)</f>
        <v>0</v>
      </c>
      <c r="AG1946" s="130">
        <f t="shared" si="1022"/>
        <v>0</v>
      </c>
      <c r="AH1946" s="74">
        <f t="shared" si="1023"/>
        <v>0</v>
      </c>
      <c r="AI1946" s="123">
        <f t="shared" si="1024"/>
        <v>0</v>
      </c>
      <c r="AJ1946" s="118">
        <f t="shared" si="1040"/>
        <v>0</v>
      </c>
      <c r="AK1946" s="74">
        <f t="shared" si="1041"/>
        <v>0</v>
      </c>
      <c r="AL1946" s="174">
        <f t="shared" si="1042"/>
        <v>0</v>
      </c>
      <c r="AM1946" s="175">
        <f t="shared" si="1025"/>
        <v>0</v>
      </c>
      <c r="AN1946" s="130">
        <f t="shared" si="1043"/>
        <v>0</v>
      </c>
      <c r="AO1946" s="74">
        <f t="shared" si="1026"/>
        <v>0</v>
      </c>
      <c r="AP1946" s="123">
        <f t="shared" si="1044"/>
        <v>0</v>
      </c>
      <c r="AQ1946" s="118">
        <f t="shared" si="1027"/>
        <v>0</v>
      </c>
      <c r="AR1946" s="82" t="str">
        <f t="shared" si="1045"/>
        <v>https://www.alta.ru/tnved/code//</v>
      </c>
      <c r="AS1946" s="157"/>
      <c r="AT1946" s="162"/>
      <c r="AU1946" s="74">
        <f t="shared" si="1028"/>
        <v>0</v>
      </c>
      <c r="AV1946" s="157"/>
      <c r="AW1946" s="75">
        <f>_xlfn.IFNA(VLOOKUP(L1946,list_vat[],3,FALSE),0)</f>
        <v>0</v>
      </c>
      <c r="AX1946" s="74">
        <f t="shared" si="1046"/>
        <v>0</v>
      </c>
      <c r="AY1946" s="74">
        <f t="shared" si="1047"/>
        <v>0</v>
      </c>
      <c r="AZ1946" s="130">
        <f t="shared" si="1048"/>
        <v>0</v>
      </c>
      <c r="BA1946" s="74">
        <f t="shared" si="1029"/>
        <v>0</v>
      </c>
      <c r="BB1946" s="193">
        <f t="shared" si="1049"/>
        <v>0</v>
      </c>
      <c r="BC1946" s="102">
        <f t="shared" si="1050"/>
        <v>0</v>
      </c>
      <c r="BD1946" s="102">
        <f t="shared" si="1051"/>
        <v>0</v>
      </c>
      <c r="BE1946" s="413" t="s">
        <v>69</v>
      </c>
    </row>
    <row r="1947" spans="1:57" s="65" customFormat="1" ht="12" customHeight="1" x14ac:dyDescent="0.2">
      <c r="A1947" s="43">
        <v>1932</v>
      </c>
      <c r="B1947" s="166"/>
      <c r="C1947" s="166"/>
      <c r="D1947" s="166"/>
      <c r="E1947" s="162"/>
      <c r="F1947" s="166"/>
      <c r="G1947" s="162"/>
      <c r="H1947" s="162"/>
      <c r="I1947" s="189">
        <f t="shared" si="1030"/>
        <v>0</v>
      </c>
      <c r="J1947" s="195"/>
      <c r="K1947" s="162"/>
      <c r="L1947" s="168"/>
      <c r="M1947" s="75">
        <f>_xlfn.XLOOKUP(L1947,list_vat[Страна],list_vat[Ставка НДС %],0,0)</f>
        <v>0</v>
      </c>
      <c r="N1947" s="162">
        <f t="shared" si="1031"/>
        <v>0</v>
      </c>
      <c r="O1947" s="169"/>
      <c r="P1947" s="74">
        <f t="shared" si="1052"/>
        <v>0</v>
      </c>
      <c r="Q1947" s="162"/>
      <c r="R1947" s="162" t="str">
        <f t="shared" si="1032"/>
        <v>введи курс</v>
      </c>
      <c r="S1947" s="196">
        <f t="shared" si="1033"/>
        <v>0</v>
      </c>
      <c r="T1947" s="192">
        <f t="shared" si="1034"/>
        <v>0</v>
      </c>
      <c r="U1947" s="76">
        <f t="shared" si="1035"/>
        <v>0</v>
      </c>
      <c r="V1947" s="123">
        <f t="shared" si="1036"/>
        <v>0</v>
      </c>
      <c r="W1947" s="191"/>
      <c r="X1947" s="170"/>
      <c r="Y1947" s="74">
        <f t="shared" si="1021"/>
        <v>0</v>
      </c>
      <c r="Z1947" s="188"/>
      <c r="AA1947" s="130">
        <f t="shared" si="1037"/>
        <v>0</v>
      </c>
      <c r="AB1947" s="74">
        <f t="shared" si="1038"/>
        <v>0</v>
      </c>
      <c r="AC1947" s="356"/>
      <c r="AD1947" s="130" cm="1">
        <f t="array" ref="AD1947">IFERROR(ROUND((_xlfn.IFS(offer_sale_type="поставка",AB1947,offer_sale_type="транзит",S1947)*(1+AC1947))/E1947,2),0)</f>
        <v>0</v>
      </c>
      <c r="AE1947" s="74">
        <f t="shared" si="1039"/>
        <v>0</v>
      </c>
      <c r="AF1947" s="123" cm="1">
        <f t="array" ref="AF1947">IFERROR(ROUND(_xlfn.IFS(offer_sale_type="поставка",AB1947,offer_sale_type="транзит",S1947)*AC1947,2),0)</f>
        <v>0</v>
      </c>
      <c r="AG1947" s="130">
        <f t="shared" si="1022"/>
        <v>0</v>
      </c>
      <c r="AH1947" s="74">
        <f t="shared" si="1023"/>
        <v>0</v>
      </c>
      <c r="AI1947" s="123">
        <f t="shared" si="1024"/>
        <v>0</v>
      </c>
      <c r="AJ1947" s="118">
        <f t="shared" si="1040"/>
        <v>0</v>
      </c>
      <c r="AK1947" s="74">
        <f t="shared" si="1041"/>
        <v>0</v>
      </c>
      <c r="AL1947" s="174">
        <f t="shared" si="1042"/>
        <v>0</v>
      </c>
      <c r="AM1947" s="175">
        <f t="shared" si="1025"/>
        <v>0</v>
      </c>
      <c r="AN1947" s="130">
        <f t="shared" si="1043"/>
        <v>0</v>
      </c>
      <c r="AO1947" s="74">
        <f t="shared" si="1026"/>
        <v>0</v>
      </c>
      <c r="AP1947" s="123">
        <f t="shared" si="1044"/>
        <v>0</v>
      </c>
      <c r="AQ1947" s="118">
        <f t="shared" si="1027"/>
        <v>0</v>
      </c>
      <c r="AR1947" s="82" t="str">
        <f t="shared" si="1045"/>
        <v>https://www.alta.ru/tnved/code//</v>
      </c>
      <c r="AS1947" s="157"/>
      <c r="AT1947" s="162"/>
      <c r="AU1947" s="74">
        <f t="shared" si="1028"/>
        <v>0</v>
      </c>
      <c r="AV1947" s="157"/>
      <c r="AW1947" s="75">
        <f>_xlfn.IFNA(VLOOKUP(L1947,list_vat[],3,FALSE),0)</f>
        <v>0</v>
      </c>
      <c r="AX1947" s="74">
        <f t="shared" si="1046"/>
        <v>0</v>
      </c>
      <c r="AY1947" s="74">
        <f t="shared" si="1047"/>
        <v>0</v>
      </c>
      <c r="AZ1947" s="130">
        <f t="shared" si="1048"/>
        <v>0</v>
      </c>
      <c r="BA1947" s="74">
        <f t="shared" si="1029"/>
        <v>0</v>
      </c>
      <c r="BB1947" s="193">
        <f t="shared" si="1049"/>
        <v>0</v>
      </c>
      <c r="BC1947" s="102">
        <f t="shared" si="1050"/>
        <v>0</v>
      </c>
      <c r="BD1947" s="102">
        <f t="shared" si="1051"/>
        <v>0</v>
      </c>
      <c r="BE1947" s="413" t="s">
        <v>69</v>
      </c>
    </row>
    <row r="1948" spans="1:57" s="65" customFormat="1" ht="12" customHeight="1" x14ac:dyDescent="0.2">
      <c r="A1948" s="43">
        <v>1933</v>
      </c>
      <c r="B1948" s="166"/>
      <c r="C1948" s="166"/>
      <c r="D1948" s="166"/>
      <c r="E1948" s="162"/>
      <c r="F1948" s="166"/>
      <c r="G1948" s="162"/>
      <c r="H1948" s="162"/>
      <c r="I1948" s="189">
        <f t="shared" si="1030"/>
        <v>0</v>
      </c>
      <c r="J1948" s="195"/>
      <c r="K1948" s="162"/>
      <c r="L1948" s="168"/>
      <c r="M1948" s="75">
        <f>_xlfn.XLOOKUP(L1948,list_vat[Страна],list_vat[Ставка НДС %],0,0)</f>
        <v>0</v>
      </c>
      <c r="N1948" s="162">
        <f t="shared" si="1031"/>
        <v>0</v>
      </c>
      <c r="O1948" s="169"/>
      <c r="P1948" s="74">
        <f t="shared" si="1052"/>
        <v>0</v>
      </c>
      <c r="Q1948" s="162"/>
      <c r="R1948" s="162" t="str">
        <f t="shared" si="1032"/>
        <v>введи курс</v>
      </c>
      <c r="S1948" s="196">
        <f t="shared" si="1033"/>
        <v>0</v>
      </c>
      <c r="T1948" s="192">
        <f t="shared" si="1034"/>
        <v>0</v>
      </c>
      <c r="U1948" s="76">
        <f t="shared" si="1035"/>
        <v>0</v>
      </c>
      <c r="V1948" s="123">
        <f t="shared" si="1036"/>
        <v>0</v>
      </c>
      <c r="W1948" s="191"/>
      <c r="X1948" s="170"/>
      <c r="Y1948" s="74">
        <f t="shared" si="1021"/>
        <v>0</v>
      </c>
      <c r="Z1948" s="188"/>
      <c r="AA1948" s="130">
        <f t="shared" si="1037"/>
        <v>0</v>
      </c>
      <c r="AB1948" s="74">
        <f t="shared" si="1038"/>
        <v>0</v>
      </c>
      <c r="AC1948" s="356"/>
      <c r="AD1948" s="130" cm="1">
        <f t="array" ref="AD1948">IFERROR(ROUND((_xlfn.IFS(offer_sale_type="поставка",AB1948,offer_sale_type="транзит",S1948)*(1+AC1948))/E1948,2),0)</f>
        <v>0</v>
      </c>
      <c r="AE1948" s="74">
        <f t="shared" si="1039"/>
        <v>0</v>
      </c>
      <c r="AF1948" s="123" cm="1">
        <f t="array" ref="AF1948">IFERROR(ROUND(_xlfn.IFS(offer_sale_type="поставка",AB1948,offer_sale_type="транзит",S1948)*AC1948,2),0)</f>
        <v>0</v>
      </c>
      <c r="AG1948" s="130">
        <f t="shared" si="1022"/>
        <v>0</v>
      </c>
      <c r="AH1948" s="74">
        <f t="shared" si="1023"/>
        <v>0</v>
      </c>
      <c r="AI1948" s="123">
        <f t="shared" si="1024"/>
        <v>0</v>
      </c>
      <c r="AJ1948" s="118">
        <f t="shared" si="1040"/>
        <v>0</v>
      </c>
      <c r="AK1948" s="74">
        <f t="shared" si="1041"/>
        <v>0</v>
      </c>
      <c r="AL1948" s="174">
        <f t="shared" si="1042"/>
        <v>0</v>
      </c>
      <c r="AM1948" s="175">
        <f t="shared" si="1025"/>
        <v>0</v>
      </c>
      <c r="AN1948" s="130">
        <f t="shared" si="1043"/>
        <v>0</v>
      </c>
      <c r="AO1948" s="74">
        <f t="shared" si="1026"/>
        <v>0</v>
      </c>
      <c r="AP1948" s="123">
        <f t="shared" si="1044"/>
        <v>0</v>
      </c>
      <c r="AQ1948" s="118">
        <f t="shared" si="1027"/>
        <v>0</v>
      </c>
      <c r="AR1948" s="82" t="str">
        <f t="shared" si="1045"/>
        <v>https://www.alta.ru/tnved/code//</v>
      </c>
      <c r="AS1948" s="157"/>
      <c r="AT1948" s="162"/>
      <c r="AU1948" s="74">
        <f t="shared" si="1028"/>
        <v>0</v>
      </c>
      <c r="AV1948" s="157"/>
      <c r="AW1948" s="75">
        <f>_xlfn.IFNA(VLOOKUP(L1948,list_vat[],3,FALSE),0)</f>
        <v>0</v>
      </c>
      <c r="AX1948" s="74">
        <f t="shared" si="1046"/>
        <v>0</v>
      </c>
      <c r="AY1948" s="74">
        <f t="shared" si="1047"/>
        <v>0</v>
      </c>
      <c r="AZ1948" s="130">
        <f t="shared" si="1048"/>
        <v>0</v>
      </c>
      <c r="BA1948" s="74">
        <f t="shared" si="1029"/>
        <v>0</v>
      </c>
      <c r="BB1948" s="193">
        <f t="shared" si="1049"/>
        <v>0</v>
      </c>
      <c r="BC1948" s="102">
        <f t="shared" si="1050"/>
        <v>0</v>
      </c>
      <c r="BD1948" s="102">
        <f t="shared" si="1051"/>
        <v>0</v>
      </c>
      <c r="BE1948" s="413" t="s">
        <v>69</v>
      </c>
    </row>
    <row r="1949" spans="1:57" s="65" customFormat="1" ht="12" customHeight="1" x14ac:dyDescent="0.2">
      <c r="A1949" s="43">
        <v>1934</v>
      </c>
      <c r="B1949" s="166"/>
      <c r="C1949" s="166"/>
      <c r="D1949" s="166"/>
      <c r="E1949" s="162"/>
      <c r="F1949" s="166"/>
      <c r="G1949" s="162"/>
      <c r="H1949" s="162"/>
      <c r="I1949" s="189">
        <f t="shared" si="1030"/>
        <v>0</v>
      </c>
      <c r="J1949" s="195"/>
      <c r="K1949" s="162"/>
      <c r="L1949" s="168"/>
      <c r="M1949" s="75">
        <f>_xlfn.XLOOKUP(L1949,list_vat[Страна],list_vat[Ставка НДС %],0,0)</f>
        <v>0</v>
      </c>
      <c r="N1949" s="162">
        <f t="shared" si="1031"/>
        <v>0</v>
      </c>
      <c r="O1949" s="169"/>
      <c r="P1949" s="74">
        <f t="shared" si="1052"/>
        <v>0</v>
      </c>
      <c r="Q1949" s="162"/>
      <c r="R1949" s="162" t="str">
        <f t="shared" si="1032"/>
        <v>введи курс</v>
      </c>
      <c r="S1949" s="196">
        <f t="shared" si="1033"/>
        <v>0</v>
      </c>
      <c r="T1949" s="192">
        <f t="shared" si="1034"/>
        <v>0</v>
      </c>
      <c r="U1949" s="76">
        <f t="shared" si="1035"/>
        <v>0</v>
      </c>
      <c r="V1949" s="123">
        <f t="shared" si="1036"/>
        <v>0</v>
      </c>
      <c r="W1949" s="191"/>
      <c r="X1949" s="170"/>
      <c r="Y1949" s="74">
        <f t="shared" si="1021"/>
        <v>0</v>
      </c>
      <c r="Z1949" s="188"/>
      <c r="AA1949" s="130">
        <f t="shared" si="1037"/>
        <v>0</v>
      </c>
      <c r="AB1949" s="74">
        <f t="shared" si="1038"/>
        <v>0</v>
      </c>
      <c r="AC1949" s="356"/>
      <c r="AD1949" s="130" cm="1">
        <f t="array" ref="AD1949">IFERROR(ROUND((_xlfn.IFS(offer_sale_type="поставка",AB1949,offer_sale_type="транзит",S1949)*(1+AC1949))/E1949,2),0)</f>
        <v>0</v>
      </c>
      <c r="AE1949" s="74">
        <f t="shared" si="1039"/>
        <v>0</v>
      </c>
      <c r="AF1949" s="123" cm="1">
        <f t="array" ref="AF1949">IFERROR(ROUND(_xlfn.IFS(offer_sale_type="поставка",AB1949,offer_sale_type="транзит",S1949)*AC1949,2),0)</f>
        <v>0</v>
      </c>
      <c r="AG1949" s="130">
        <f t="shared" si="1022"/>
        <v>0</v>
      </c>
      <c r="AH1949" s="74">
        <f t="shared" si="1023"/>
        <v>0</v>
      </c>
      <c r="AI1949" s="123">
        <f t="shared" si="1024"/>
        <v>0</v>
      </c>
      <c r="AJ1949" s="118">
        <f t="shared" si="1040"/>
        <v>0</v>
      </c>
      <c r="AK1949" s="74">
        <f t="shared" si="1041"/>
        <v>0</v>
      </c>
      <c r="AL1949" s="174">
        <f t="shared" si="1042"/>
        <v>0</v>
      </c>
      <c r="AM1949" s="175">
        <f t="shared" si="1025"/>
        <v>0</v>
      </c>
      <c r="AN1949" s="130">
        <f t="shared" si="1043"/>
        <v>0</v>
      </c>
      <c r="AO1949" s="74">
        <f t="shared" si="1026"/>
        <v>0</v>
      </c>
      <c r="AP1949" s="123">
        <f t="shared" si="1044"/>
        <v>0</v>
      </c>
      <c r="AQ1949" s="118">
        <f t="shared" si="1027"/>
        <v>0</v>
      </c>
      <c r="AR1949" s="82" t="str">
        <f t="shared" si="1045"/>
        <v>https://www.alta.ru/tnved/code//</v>
      </c>
      <c r="AS1949" s="157"/>
      <c r="AT1949" s="162"/>
      <c r="AU1949" s="74">
        <f t="shared" si="1028"/>
        <v>0</v>
      </c>
      <c r="AV1949" s="157"/>
      <c r="AW1949" s="75">
        <f>_xlfn.IFNA(VLOOKUP(L1949,list_vat[],3,FALSE),0)</f>
        <v>0</v>
      </c>
      <c r="AX1949" s="74">
        <f t="shared" si="1046"/>
        <v>0</v>
      </c>
      <c r="AY1949" s="74">
        <f t="shared" si="1047"/>
        <v>0</v>
      </c>
      <c r="AZ1949" s="130">
        <f t="shared" si="1048"/>
        <v>0</v>
      </c>
      <c r="BA1949" s="74">
        <f t="shared" si="1029"/>
        <v>0</v>
      </c>
      <c r="BB1949" s="193">
        <f t="shared" si="1049"/>
        <v>0</v>
      </c>
      <c r="BC1949" s="102">
        <f t="shared" si="1050"/>
        <v>0</v>
      </c>
      <c r="BD1949" s="102">
        <f t="shared" si="1051"/>
        <v>0</v>
      </c>
      <c r="BE1949" s="413" t="s">
        <v>69</v>
      </c>
    </row>
    <row r="1950" spans="1:57" s="65" customFormat="1" ht="12" customHeight="1" x14ac:dyDescent="0.2">
      <c r="A1950" s="43">
        <v>1935</v>
      </c>
      <c r="B1950" s="166"/>
      <c r="C1950" s="166"/>
      <c r="D1950" s="166"/>
      <c r="E1950" s="162"/>
      <c r="F1950" s="166"/>
      <c r="G1950" s="162"/>
      <c r="H1950" s="162"/>
      <c r="I1950" s="189">
        <f t="shared" si="1030"/>
        <v>0</v>
      </c>
      <c r="J1950" s="195"/>
      <c r="K1950" s="162"/>
      <c r="L1950" s="168"/>
      <c r="M1950" s="75">
        <f>_xlfn.XLOOKUP(L1950,list_vat[Страна],list_vat[Ставка НДС %],0,0)</f>
        <v>0</v>
      </c>
      <c r="N1950" s="162">
        <f t="shared" si="1031"/>
        <v>0</v>
      </c>
      <c r="O1950" s="169"/>
      <c r="P1950" s="74">
        <f t="shared" si="1052"/>
        <v>0</v>
      </c>
      <c r="Q1950" s="162"/>
      <c r="R1950" s="162" t="str">
        <f t="shared" si="1032"/>
        <v>введи курс</v>
      </c>
      <c r="S1950" s="196">
        <f t="shared" si="1033"/>
        <v>0</v>
      </c>
      <c r="T1950" s="192">
        <f t="shared" si="1034"/>
        <v>0</v>
      </c>
      <c r="U1950" s="76">
        <f t="shared" si="1035"/>
        <v>0</v>
      </c>
      <c r="V1950" s="123">
        <f t="shared" si="1036"/>
        <v>0</v>
      </c>
      <c r="W1950" s="191"/>
      <c r="X1950" s="170"/>
      <c r="Y1950" s="74">
        <f t="shared" si="1021"/>
        <v>0</v>
      </c>
      <c r="Z1950" s="188"/>
      <c r="AA1950" s="130">
        <f t="shared" si="1037"/>
        <v>0</v>
      </c>
      <c r="AB1950" s="74">
        <f t="shared" si="1038"/>
        <v>0</v>
      </c>
      <c r="AC1950" s="356"/>
      <c r="AD1950" s="130" cm="1">
        <f t="array" ref="AD1950">IFERROR(ROUND((_xlfn.IFS(offer_sale_type="поставка",AB1950,offer_sale_type="транзит",S1950)*(1+AC1950))/E1950,2),0)</f>
        <v>0</v>
      </c>
      <c r="AE1950" s="74">
        <f t="shared" si="1039"/>
        <v>0</v>
      </c>
      <c r="AF1950" s="123" cm="1">
        <f t="array" ref="AF1950">IFERROR(ROUND(_xlfn.IFS(offer_sale_type="поставка",AB1950,offer_sale_type="транзит",S1950)*AC1950,2),0)</f>
        <v>0</v>
      </c>
      <c r="AG1950" s="130">
        <f t="shared" si="1022"/>
        <v>0</v>
      </c>
      <c r="AH1950" s="74">
        <f t="shared" si="1023"/>
        <v>0</v>
      </c>
      <c r="AI1950" s="123">
        <f t="shared" si="1024"/>
        <v>0</v>
      </c>
      <c r="AJ1950" s="118">
        <f t="shared" si="1040"/>
        <v>0</v>
      </c>
      <c r="AK1950" s="74">
        <f t="shared" si="1041"/>
        <v>0</v>
      </c>
      <c r="AL1950" s="174">
        <f t="shared" si="1042"/>
        <v>0</v>
      </c>
      <c r="AM1950" s="175">
        <f t="shared" si="1025"/>
        <v>0</v>
      </c>
      <c r="AN1950" s="130">
        <f t="shared" si="1043"/>
        <v>0</v>
      </c>
      <c r="AO1950" s="74">
        <f t="shared" si="1026"/>
        <v>0</v>
      </c>
      <c r="AP1950" s="123">
        <f t="shared" si="1044"/>
        <v>0</v>
      </c>
      <c r="AQ1950" s="118">
        <f t="shared" si="1027"/>
        <v>0</v>
      </c>
      <c r="AR1950" s="82" t="str">
        <f t="shared" si="1045"/>
        <v>https://www.alta.ru/tnved/code//</v>
      </c>
      <c r="AS1950" s="157"/>
      <c r="AT1950" s="162"/>
      <c r="AU1950" s="74">
        <f t="shared" si="1028"/>
        <v>0</v>
      </c>
      <c r="AV1950" s="157"/>
      <c r="AW1950" s="75">
        <f>_xlfn.IFNA(VLOOKUP(L1950,list_vat[],3,FALSE),0)</f>
        <v>0</v>
      </c>
      <c r="AX1950" s="74">
        <f t="shared" si="1046"/>
        <v>0</v>
      </c>
      <c r="AY1950" s="74">
        <f t="shared" si="1047"/>
        <v>0</v>
      </c>
      <c r="AZ1950" s="130">
        <f t="shared" si="1048"/>
        <v>0</v>
      </c>
      <c r="BA1950" s="74">
        <f t="shared" si="1029"/>
        <v>0</v>
      </c>
      <c r="BB1950" s="193">
        <f t="shared" si="1049"/>
        <v>0</v>
      </c>
      <c r="BC1950" s="102">
        <f t="shared" si="1050"/>
        <v>0</v>
      </c>
      <c r="BD1950" s="102">
        <f t="shared" si="1051"/>
        <v>0</v>
      </c>
      <c r="BE1950" s="413" t="s">
        <v>69</v>
      </c>
    </row>
    <row r="1951" spans="1:57" s="65" customFormat="1" ht="12" customHeight="1" x14ac:dyDescent="0.2">
      <c r="A1951" s="43">
        <v>1936</v>
      </c>
      <c r="B1951" s="166"/>
      <c r="C1951" s="166"/>
      <c r="D1951" s="166"/>
      <c r="E1951" s="162"/>
      <c r="F1951" s="166"/>
      <c r="G1951" s="162"/>
      <c r="H1951" s="162"/>
      <c r="I1951" s="189">
        <f t="shared" si="1030"/>
        <v>0</v>
      </c>
      <c r="J1951" s="195"/>
      <c r="K1951" s="162"/>
      <c r="L1951" s="168"/>
      <c r="M1951" s="75">
        <f>_xlfn.XLOOKUP(L1951,list_vat[Страна],list_vat[Ставка НДС %],0,0)</f>
        <v>0</v>
      </c>
      <c r="N1951" s="162">
        <f t="shared" si="1031"/>
        <v>0</v>
      </c>
      <c r="O1951" s="169"/>
      <c r="P1951" s="74">
        <f t="shared" si="1052"/>
        <v>0</v>
      </c>
      <c r="Q1951" s="162"/>
      <c r="R1951" s="162" t="str">
        <f t="shared" si="1032"/>
        <v>введи курс</v>
      </c>
      <c r="S1951" s="196">
        <f t="shared" si="1033"/>
        <v>0</v>
      </c>
      <c r="T1951" s="192">
        <f t="shared" si="1034"/>
        <v>0</v>
      </c>
      <c r="U1951" s="76">
        <f t="shared" si="1035"/>
        <v>0</v>
      </c>
      <c r="V1951" s="123">
        <f t="shared" si="1036"/>
        <v>0</v>
      </c>
      <c r="W1951" s="191"/>
      <c r="X1951" s="170"/>
      <c r="Y1951" s="74">
        <f t="shared" si="1021"/>
        <v>0</v>
      </c>
      <c r="Z1951" s="188"/>
      <c r="AA1951" s="130">
        <f t="shared" si="1037"/>
        <v>0</v>
      </c>
      <c r="AB1951" s="74">
        <f t="shared" si="1038"/>
        <v>0</v>
      </c>
      <c r="AC1951" s="356"/>
      <c r="AD1951" s="130" cm="1">
        <f t="array" ref="AD1951">IFERROR(ROUND((_xlfn.IFS(offer_sale_type="поставка",AB1951,offer_sale_type="транзит",S1951)*(1+AC1951))/E1951,2),0)</f>
        <v>0</v>
      </c>
      <c r="AE1951" s="74">
        <f t="shared" si="1039"/>
        <v>0</v>
      </c>
      <c r="AF1951" s="123" cm="1">
        <f t="array" ref="AF1951">IFERROR(ROUND(_xlfn.IFS(offer_sale_type="поставка",AB1951,offer_sale_type="транзит",S1951)*AC1951,2),0)</f>
        <v>0</v>
      </c>
      <c r="AG1951" s="130">
        <f t="shared" si="1022"/>
        <v>0</v>
      </c>
      <c r="AH1951" s="74">
        <f t="shared" si="1023"/>
        <v>0</v>
      </c>
      <c r="AI1951" s="123">
        <f t="shared" si="1024"/>
        <v>0</v>
      </c>
      <c r="AJ1951" s="118">
        <f t="shared" si="1040"/>
        <v>0</v>
      </c>
      <c r="AK1951" s="74">
        <f t="shared" si="1041"/>
        <v>0</v>
      </c>
      <c r="AL1951" s="174">
        <f t="shared" si="1042"/>
        <v>0</v>
      </c>
      <c r="AM1951" s="175">
        <f t="shared" si="1025"/>
        <v>0</v>
      </c>
      <c r="AN1951" s="130">
        <f t="shared" si="1043"/>
        <v>0</v>
      </c>
      <c r="AO1951" s="74">
        <f t="shared" si="1026"/>
        <v>0</v>
      </c>
      <c r="AP1951" s="123">
        <f t="shared" si="1044"/>
        <v>0</v>
      </c>
      <c r="AQ1951" s="118">
        <f t="shared" si="1027"/>
        <v>0</v>
      </c>
      <c r="AR1951" s="82" t="str">
        <f t="shared" si="1045"/>
        <v>https://www.alta.ru/tnved/code//</v>
      </c>
      <c r="AS1951" s="157"/>
      <c r="AT1951" s="162"/>
      <c r="AU1951" s="74">
        <f t="shared" si="1028"/>
        <v>0</v>
      </c>
      <c r="AV1951" s="157"/>
      <c r="AW1951" s="75">
        <f>_xlfn.IFNA(VLOOKUP(L1951,list_vat[],3,FALSE),0)</f>
        <v>0</v>
      </c>
      <c r="AX1951" s="74">
        <f t="shared" si="1046"/>
        <v>0</v>
      </c>
      <c r="AY1951" s="74">
        <f t="shared" si="1047"/>
        <v>0</v>
      </c>
      <c r="AZ1951" s="130">
        <f t="shared" si="1048"/>
        <v>0</v>
      </c>
      <c r="BA1951" s="74">
        <f t="shared" si="1029"/>
        <v>0</v>
      </c>
      <c r="BB1951" s="193">
        <f t="shared" si="1049"/>
        <v>0</v>
      </c>
      <c r="BC1951" s="102">
        <f t="shared" si="1050"/>
        <v>0</v>
      </c>
      <c r="BD1951" s="102">
        <f t="shared" si="1051"/>
        <v>0</v>
      </c>
      <c r="BE1951" s="413" t="s">
        <v>69</v>
      </c>
    </row>
    <row r="1952" spans="1:57" s="65" customFormat="1" ht="12" customHeight="1" x14ac:dyDescent="0.2">
      <c r="A1952" s="43">
        <v>1937</v>
      </c>
      <c r="B1952" s="166"/>
      <c r="C1952" s="166"/>
      <c r="D1952" s="166"/>
      <c r="E1952" s="162"/>
      <c r="F1952" s="166"/>
      <c r="G1952" s="162"/>
      <c r="H1952" s="162"/>
      <c r="I1952" s="189">
        <f t="shared" si="1030"/>
        <v>0</v>
      </c>
      <c r="J1952" s="195"/>
      <c r="K1952" s="162"/>
      <c r="L1952" s="168"/>
      <c r="M1952" s="75">
        <f>_xlfn.XLOOKUP(L1952,list_vat[Страна],list_vat[Ставка НДС %],0,0)</f>
        <v>0</v>
      </c>
      <c r="N1952" s="162">
        <f t="shared" si="1031"/>
        <v>0</v>
      </c>
      <c r="O1952" s="169"/>
      <c r="P1952" s="74">
        <f t="shared" si="1052"/>
        <v>0</v>
      </c>
      <c r="Q1952" s="162"/>
      <c r="R1952" s="162" t="str">
        <f t="shared" si="1032"/>
        <v>введи курс</v>
      </c>
      <c r="S1952" s="196">
        <f t="shared" si="1033"/>
        <v>0</v>
      </c>
      <c r="T1952" s="192">
        <f t="shared" si="1034"/>
        <v>0</v>
      </c>
      <c r="U1952" s="76">
        <f t="shared" si="1035"/>
        <v>0</v>
      </c>
      <c r="V1952" s="123">
        <f t="shared" si="1036"/>
        <v>0</v>
      </c>
      <c r="W1952" s="191"/>
      <c r="X1952" s="170"/>
      <c r="Y1952" s="74">
        <f t="shared" si="1021"/>
        <v>0</v>
      </c>
      <c r="Z1952" s="188"/>
      <c r="AA1952" s="130">
        <f t="shared" si="1037"/>
        <v>0</v>
      </c>
      <c r="AB1952" s="74">
        <f t="shared" si="1038"/>
        <v>0</v>
      </c>
      <c r="AC1952" s="356"/>
      <c r="AD1952" s="130" cm="1">
        <f t="array" ref="AD1952">IFERROR(ROUND((_xlfn.IFS(offer_sale_type="поставка",AB1952,offer_sale_type="транзит",S1952)*(1+AC1952))/E1952,2),0)</f>
        <v>0</v>
      </c>
      <c r="AE1952" s="74">
        <f t="shared" si="1039"/>
        <v>0</v>
      </c>
      <c r="AF1952" s="123" cm="1">
        <f t="array" ref="AF1952">IFERROR(ROUND(_xlfn.IFS(offer_sale_type="поставка",AB1952,offer_sale_type="транзит",S1952)*AC1952,2),0)</f>
        <v>0</v>
      </c>
      <c r="AG1952" s="130">
        <f t="shared" si="1022"/>
        <v>0</v>
      </c>
      <c r="AH1952" s="74">
        <f t="shared" si="1023"/>
        <v>0</v>
      </c>
      <c r="AI1952" s="123">
        <f t="shared" si="1024"/>
        <v>0</v>
      </c>
      <c r="AJ1952" s="118">
        <f t="shared" si="1040"/>
        <v>0</v>
      </c>
      <c r="AK1952" s="74">
        <f t="shared" si="1041"/>
        <v>0</v>
      </c>
      <c r="AL1952" s="174">
        <f t="shared" si="1042"/>
        <v>0</v>
      </c>
      <c r="AM1952" s="175">
        <f t="shared" si="1025"/>
        <v>0</v>
      </c>
      <c r="AN1952" s="130">
        <f t="shared" si="1043"/>
        <v>0</v>
      </c>
      <c r="AO1952" s="74">
        <f t="shared" si="1026"/>
        <v>0</v>
      </c>
      <c r="AP1952" s="123">
        <f t="shared" si="1044"/>
        <v>0</v>
      </c>
      <c r="AQ1952" s="118">
        <f t="shared" si="1027"/>
        <v>0</v>
      </c>
      <c r="AR1952" s="82" t="str">
        <f t="shared" si="1045"/>
        <v>https://www.alta.ru/tnved/code//</v>
      </c>
      <c r="AS1952" s="157"/>
      <c r="AT1952" s="162"/>
      <c r="AU1952" s="74">
        <f t="shared" si="1028"/>
        <v>0</v>
      </c>
      <c r="AV1952" s="157"/>
      <c r="AW1952" s="75">
        <f>_xlfn.IFNA(VLOOKUP(L1952,list_vat[],3,FALSE),0)</f>
        <v>0</v>
      </c>
      <c r="AX1952" s="74">
        <f t="shared" si="1046"/>
        <v>0</v>
      </c>
      <c r="AY1952" s="74">
        <f t="shared" si="1047"/>
        <v>0</v>
      </c>
      <c r="AZ1952" s="130">
        <f t="shared" si="1048"/>
        <v>0</v>
      </c>
      <c r="BA1952" s="74">
        <f t="shared" si="1029"/>
        <v>0</v>
      </c>
      <c r="BB1952" s="193">
        <f t="shared" si="1049"/>
        <v>0</v>
      </c>
      <c r="BC1952" s="102">
        <f t="shared" si="1050"/>
        <v>0</v>
      </c>
      <c r="BD1952" s="102">
        <f t="shared" si="1051"/>
        <v>0</v>
      </c>
      <c r="BE1952" s="413" t="s">
        <v>69</v>
      </c>
    </row>
    <row r="1953" spans="1:57" s="65" customFormat="1" ht="12" customHeight="1" x14ac:dyDescent="0.2">
      <c r="A1953" s="43">
        <v>1938</v>
      </c>
      <c r="B1953" s="166"/>
      <c r="C1953" s="166"/>
      <c r="D1953" s="166"/>
      <c r="E1953" s="162"/>
      <c r="F1953" s="166"/>
      <c r="G1953" s="162"/>
      <c r="H1953" s="162"/>
      <c r="I1953" s="189">
        <f t="shared" si="1030"/>
        <v>0</v>
      </c>
      <c r="J1953" s="195"/>
      <c r="K1953" s="162"/>
      <c r="L1953" s="168"/>
      <c r="M1953" s="75">
        <f>_xlfn.XLOOKUP(L1953,list_vat[Страна],list_vat[Ставка НДС %],0,0)</f>
        <v>0</v>
      </c>
      <c r="N1953" s="162">
        <f t="shared" si="1031"/>
        <v>0</v>
      </c>
      <c r="O1953" s="169"/>
      <c r="P1953" s="74">
        <f t="shared" si="1052"/>
        <v>0</v>
      </c>
      <c r="Q1953" s="162"/>
      <c r="R1953" s="162" t="str">
        <f t="shared" si="1032"/>
        <v>введи курс</v>
      </c>
      <c r="S1953" s="196">
        <f t="shared" si="1033"/>
        <v>0</v>
      </c>
      <c r="T1953" s="192">
        <f t="shared" si="1034"/>
        <v>0</v>
      </c>
      <c r="U1953" s="76">
        <f t="shared" si="1035"/>
        <v>0</v>
      </c>
      <c r="V1953" s="123">
        <f t="shared" si="1036"/>
        <v>0</v>
      </c>
      <c r="W1953" s="191"/>
      <c r="X1953" s="170"/>
      <c r="Y1953" s="74">
        <f t="shared" si="1021"/>
        <v>0</v>
      </c>
      <c r="Z1953" s="188"/>
      <c r="AA1953" s="130">
        <f t="shared" si="1037"/>
        <v>0</v>
      </c>
      <c r="AB1953" s="74">
        <f t="shared" si="1038"/>
        <v>0</v>
      </c>
      <c r="AC1953" s="356"/>
      <c r="AD1953" s="130" cm="1">
        <f t="array" ref="AD1953">IFERROR(ROUND((_xlfn.IFS(offer_sale_type="поставка",AB1953,offer_sale_type="транзит",S1953)*(1+AC1953))/E1953,2),0)</f>
        <v>0</v>
      </c>
      <c r="AE1953" s="74">
        <f t="shared" si="1039"/>
        <v>0</v>
      </c>
      <c r="AF1953" s="123" cm="1">
        <f t="array" ref="AF1953">IFERROR(ROUND(_xlfn.IFS(offer_sale_type="поставка",AB1953,offer_sale_type="транзит",S1953)*AC1953,2),0)</f>
        <v>0</v>
      </c>
      <c r="AG1953" s="130">
        <f t="shared" si="1022"/>
        <v>0</v>
      </c>
      <c r="AH1953" s="74">
        <f t="shared" si="1023"/>
        <v>0</v>
      </c>
      <c r="AI1953" s="123">
        <f t="shared" si="1024"/>
        <v>0</v>
      </c>
      <c r="AJ1953" s="118">
        <f t="shared" si="1040"/>
        <v>0</v>
      </c>
      <c r="AK1953" s="74">
        <f t="shared" si="1041"/>
        <v>0</v>
      </c>
      <c r="AL1953" s="174">
        <f t="shared" si="1042"/>
        <v>0</v>
      </c>
      <c r="AM1953" s="175">
        <f t="shared" si="1025"/>
        <v>0</v>
      </c>
      <c r="AN1953" s="130">
        <f t="shared" si="1043"/>
        <v>0</v>
      </c>
      <c r="AO1953" s="74">
        <f t="shared" si="1026"/>
        <v>0</v>
      </c>
      <c r="AP1953" s="123">
        <f t="shared" si="1044"/>
        <v>0</v>
      </c>
      <c r="AQ1953" s="118">
        <f t="shared" si="1027"/>
        <v>0</v>
      </c>
      <c r="AR1953" s="82" t="str">
        <f t="shared" si="1045"/>
        <v>https://www.alta.ru/tnved/code//</v>
      </c>
      <c r="AS1953" s="157"/>
      <c r="AT1953" s="162"/>
      <c r="AU1953" s="74">
        <f t="shared" si="1028"/>
        <v>0</v>
      </c>
      <c r="AV1953" s="157"/>
      <c r="AW1953" s="75">
        <f>_xlfn.IFNA(VLOOKUP(L1953,list_vat[],3,FALSE),0)</f>
        <v>0</v>
      </c>
      <c r="AX1953" s="74">
        <f t="shared" si="1046"/>
        <v>0</v>
      </c>
      <c r="AY1953" s="74">
        <f t="shared" si="1047"/>
        <v>0</v>
      </c>
      <c r="AZ1953" s="130">
        <f t="shared" si="1048"/>
        <v>0</v>
      </c>
      <c r="BA1953" s="74">
        <f t="shared" si="1029"/>
        <v>0</v>
      </c>
      <c r="BB1953" s="193">
        <f t="shared" si="1049"/>
        <v>0</v>
      </c>
      <c r="BC1953" s="102">
        <f t="shared" si="1050"/>
        <v>0</v>
      </c>
      <c r="BD1953" s="102">
        <f t="shared" si="1051"/>
        <v>0</v>
      </c>
      <c r="BE1953" s="413" t="s">
        <v>69</v>
      </c>
    </row>
    <row r="1954" spans="1:57" s="65" customFormat="1" ht="12" customHeight="1" x14ac:dyDescent="0.2">
      <c r="A1954" s="43">
        <v>1939</v>
      </c>
      <c r="B1954" s="166"/>
      <c r="C1954" s="166"/>
      <c r="D1954" s="166"/>
      <c r="E1954" s="162"/>
      <c r="F1954" s="166"/>
      <c r="G1954" s="162"/>
      <c r="H1954" s="162"/>
      <c r="I1954" s="189">
        <f t="shared" si="1030"/>
        <v>0</v>
      </c>
      <c r="J1954" s="195"/>
      <c r="K1954" s="162"/>
      <c r="L1954" s="168"/>
      <c r="M1954" s="75">
        <f>_xlfn.XLOOKUP(L1954,list_vat[Страна],list_vat[Ставка НДС %],0,0)</f>
        <v>0</v>
      </c>
      <c r="N1954" s="162">
        <f t="shared" si="1031"/>
        <v>0</v>
      </c>
      <c r="O1954" s="169"/>
      <c r="P1954" s="74">
        <f t="shared" si="1052"/>
        <v>0</v>
      </c>
      <c r="Q1954" s="162"/>
      <c r="R1954" s="162" t="str">
        <f t="shared" si="1032"/>
        <v>введи курс</v>
      </c>
      <c r="S1954" s="196">
        <f t="shared" si="1033"/>
        <v>0</v>
      </c>
      <c r="T1954" s="192">
        <f t="shared" si="1034"/>
        <v>0</v>
      </c>
      <c r="U1954" s="76">
        <f t="shared" si="1035"/>
        <v>0</v>
      </c>
      <c r="V1954" s="123">
        <f t="shared" si="1036"/>
        <v>0</v>
      </c>
      <c r="W1954" s="191"/>
      <c r="X1954" s="170"/>
      <c r="Y1954" s="74">
        <f t="shared" si="1021"/>
        <v>0</v>
      </c>
      <c r="Z1954" s="188"/>
      <c r="AA1954" s="130">
        <f t="shared" si="1037"/>
        <v>0</v>
      </c>
      <c r="AB1954" s="74">
        <f t="shared" si="1038"/>
        <v>0</v>
      </c>
      <c r="AC1954" s="356"/>
      <c r="AD1954" s="130" cm="1">
        <f t="array" ref="AD1954">IFERROR(ROUND((_xlfn.IFS(offer_sale_type="поставка",AB1954,offer_sale_type="транзит",S1954)*(1+AC1954))/E1954,2),0)</f>
        <v>0</v>
      </c>
      <c r="AE1954" s="74">
        <f t="shared" si="1039"/>
        <v>0</v>
      </c>
      <c r="AF1954" s="123" cm="1">
        <f t="array" ref="AF1954">IFERROR(ROUND(_xlfn.IFS(offer_sale_type="поставка",AB1954,offer_sale_type="транзит",S1954)*AC1954,2),0)</f>
        <v>0</v>
      </c>
      <c r="AG1954" s="130">
        <f t="shared" si="1022"/>
        <v>0</v>
      </c>
      <c r="AH1954" s="74">
        <f t="shared" si="1023"/>
        <v>0</v>
      </c>
      <c r="AI1954" s="123">
        <f t="shared" si="1024"/>
        <v>0</v>
      </c>
      <c r="AJ1954" s="118">
        <f t="shared" si="1040"/>
        <v>0</v>
      </c>
      <c r="AK1954" s="74">
        <f t="shared" si="1041"/>
        <v>0</v>
      </c>
      <c r="AL1954" s="174">
        <f t="shared" si="1042"/>
        <v>0</v>
      </c>
      <c r="AM1954" s="175">
        <f t="shared" si="1025"/>
        <v>0</v>
      </c>
      <c r="AN1954" s="130">
        <f t="shared" si="1043"/>
        <v>0</v>
      </c>
      <c r="AO1954" s="74">
        <f t="shared" si="1026"/>
        <v>0</v>
      </c>
      <c r="AP1954" s="123">
        <f t="shared" si="1044"/>
        <v>0</v>
      </c>
      <c r="AQ1954" s="118">
        <f t="shared" si="1027"/>
        <v>0</v>
      </c>
      <c r="AR1954" s="82" t="str">
        <f t="shared" si="1045"/>
        <v>https://www.alta.ru/tnved/code//</v>
      </c>
      <c r="AS1954" s="157"/>
      <c r="AT1954" s="162"/>
      <c r="AU1954" s="74">
        <f t="shared" si="1028"/>
        <v>0</v>
      </c>
      <c r="AV1954" s="157"/>
      <c r="AW1954" s="75">
        <f>_xlfn.IFNA(VLOOKUP(L1954,list_vat[],3,FALSE),0)</f>
        <v>0</v>
      </c>
      <c r="AX1954" s="74">
        <f t="shared" si="1046"/>
        <v>0</v>
      </c>
      <c r="AY1954" s="74">
        <f t="shared" si="1047"/>
        <v>0</v>
      </c>
      <c r="AZ1954" s="130">
        <f t="shared" si="1048"/>
        <v>0</v>
      </c>
      <c r="BA1954" s="74">
        <f t="shared" si="1029"/>
        <v>0</v>
      </c>
      <c r="BB1954" s="193">
        <f t="shared" si="1049"/>
        <v>0</v>
      </c>
      <c r="BC1954" s="102">
        <f t="shared" si="1050"/>
        <v>0</v>
      </c>
      <c r="BD1954" s="102">
        <f t="shared" si="1051"/>
        <v>0</v>
      </c>
      <c r="BE1954" s="413" t="s">
        <v>69</v>
      </c>
    </row>
    <row r="1955" spans="1:57" s="65" customFormat="1" ht="12" customHeight="1" x14ac:dyDescent="0.2">
      <c r="A1955" s="43">
        <v>1940</v>
      </c>
      <c r="B1955" s="166"/>
      <c r="C1955" s="166"/>
      <c r="D1955" s="166"/>
      <c r="E1955" s="162"/>
      <c r="F1955" s="166"/>
      <c r="G1955" s="162"/>
      <c r="H1955" s="162"/>
      <c r="I1955" s="189">
        <f t="shared" si="1030"/>
        <v>0</v>
      </c>
      <c r="J1955" s="195"/>
      <c r="K1955" s="162"/>
      <c r="L1955" s="168"/>
      <c r="M1955" s="75">
        <f>_xlfn.XLOOKUP(L1955,list_vat[Страна],list_vat[Ставка НДС %],0,0)</f>
        <v>0</v>
      </c>
      <c r="N1955" s="162">
        <f t="shared" si="1031"/>
        <v>0</v>
      </c>
      <c r="O1955" s="169"/>
      <c r="P1955" s="74">
        <f t="shared" si="1052"/>
        <v>0</v>
      </c>
      <c r="Q1955" s="162"/>
      <c r="R1955" s="162" t="str">
        <f t="shared" si="1032"/>
        <v>введи курс</v>
      </c>
      <c r="S1955" s="196">
        <f t="shared" si="1033"/>
        <v>0</v>
      </c>
      <c r="T1955" s="192">
        <f t="shared" si="1034"/>
        <v>0</v>
      </c>
      <c r="U1955" s="76">
        <f t="shared" si="1035"/>
        <v>0</v>
      </c>
      <c r="V1955" s="123">
        <f t="shared" si="1036"/>
        <v>0</v>
      </c>
      <c r="W1955" s="191"/>
      <c r="X1955" s="170"/>
      <c r="Y1955" s="74">
        <f t="shared" si="1021"/>
        <v>0</v>
      </c>
      <c r="Z1955" s="188"/>
      <c r="AA1955" s="130">
        <f t="shared" si="1037"/>
        <v>0</v>
      </c>
      <c r="AB1955" s="74">
        <f t="shared" si="1038"/>
        <v>0</v>
      </c>
      <c r="AC1955" s="356"/>
      <c r="AD1955" s="130" cm="1">
        <f t="array" ref="AD1955">IFERROR(ROUND((_xlfn.IFS(offer_sale_type="поставка",AB1955,offer_sale_type="транзит",S1955)*(1+AC1955))/E1955,2),0)</f>
        <v>0</v>
      </c>
      <c r="AE1955" s="74">
        <f t="shared" si="1039"/>
        <v>0</v>
      </c>
      <c r="AF1955" s="123" cm="1">
        <f t="array" ref="AF1955">IFERROR(ROUND(_xlfn.IFS(offer_sale_type="поставка",AB1955,offer_sale_type="транзит",S1955)*AC1955,2),0)</f>
        <v>0</v>
      </c>
      <c r="AG1955" s="130">
        <f t="shared" si="1022"/>
        <v>0</v>
      </c>
      <c r="AH1955" s="74">
        <f t="shared" si="1023"/>
        <v>0</v>
      </c>
      <c r="AI1955" s="123">
        <f t="shared" si="1024"/>
        <v>0</v>
      </c>
      <c r="AJ1955" s="118">
        <f t="shared" si="1040"/>
        <v>0</v>
      </c>
      <c r="AK1955" s="74">
        <f t="shared" si="1041"/>
        <v>0</v>
      </c>
      <c r="AL1955" s="174">
        <f t="shared" si="1042"/>
        <v>0</v>
      </c>
      <c r="AM1955" s="175">
        <f t="shared" si="1025"/>
        <v>0</v>
      </c>
      <c r="AN1955" s="130">
        <f t="shared" si="1043"/>
        <v>0</v>
      </c>
      <c r="AO1955" s="74">
        <f t="shared" si="1026"/>
        <v>0</v>
      </c>
      <c r="AP1955" s="123">
        <f t="shared" si="1044"/>
        <v>0</v>
      </c>
      <c r="AQ1955" s="118">
        <f t="shared" si="1027"/>
        <v>0</v>
      </c>
      <c r="AR1955" s="82" t="str">
        <f t="shared" si="1045"/>
        <v>https://www.alta.ru/tnved/code//</v>
      </c>
      <c r="AS1955" s="157"/>
      <c r="AT1955" s="162"/>
      <c r="AU1955" s="74">
        <f t="shared" si="1028"/>
        <v>0</v>
      </c>
      <c r="AV1955" s="157"/>
      <c r="AW1955" s="75">
        <f>_xlfn.IFNA(VLOOKUP(L1955,list_vat[],3,FALSE),0)</f>
        <v>0</v>
      </c>
      <c r="AX1955" s="74">
        <f t="shared" si="1046"/>
        <v>0</v>
      </c>
      <c r="AY1955" s="74">
        <f t="shared" si="1047"/>
        <v>0</v>
      </c>
      <c r="AZ1955" s="130">
        <f t="shared" si="1048"/>
        <v>0</v>
      </c>
      <c r="BA1955" s="74">
        <f t="shared" si="1029"/>
        <v>0</v>
      </c>
      <c r="BB1955" s="193">
        <f t="shared" si="1049"/>
        <v>0</v>
      </c>
      <c r="BC1955" s="102">
        <f t="shared" si="1050"/>
        <v>0</v>
      </c>
      <c r="BD1955" s="102">
        <f t="shared" si="1051"/>
        <v>0</v>
      </c>
      <c r="BE1955" s="413" t="s">
        <v>69</v>
      </c>
    </row>
    <row r="1956" spans="1:57" s="65" customFormat="1" ht="12" customHeight="1" x14ac:dyDescent="0.2">
      <c r="A1956" s="43">
        <v>1941</v>
      </c>
      <c r="B1956" s="166"/>
      <c r="C1956" s="166"/>
      <c r="D1956" s="166"/>
      <c r="E1956" s="162"/>
      <c r="F1956" s="166"/>
      <c r="G1956" s="162"/>
      <c r="H1956" s="162"/>
      <c r="I1956" s="189">
        <f t="shared" si="1030"/>
        <v>0</v>
      </c>
      <c r="J1956" s="195"/>
      <c r="K1956" s="162"/>
      <c r="L1956" s="168"/>
      <c r="M1956" s="75">
        <f>_xlfn.XLOOKUP(L1956,list_vat[Страна],list_vat[Ставка НДС %],0,0)</f>
        <v>0</v>
      </c>
      <c r="N1956" s="162">
        <f t="shared" si="1031"/>
        <v>0</v>
      </c>
      <c r="O1956" s="169"/>
      <c r="P1956" s="74">
        <f t="shared" si="1052"/>
        <v>0</v>
      </c>
      <c r="Q1956" s="162"/>
      <c r="R1956" s="162" t="str">
        <f t="shared" si="1032"/>
        <v>введи курс</v>
      </c>
      <c r="S1956" s="196">
        <f t="shared" si="1033"/>
        <v>0</v>
      </c>
      <c r="T1956" s="192">
        <f t="shared" si="1034"/>
        <v>0</v>
      </c>
      <c r="U1956" s="76">
        <f t="shared" si="1035"/>
        <v>0</v>
      </c>
      <c r="V1956" s="123">
        <f t="shared" si="1036"/>
        <v>0</v>
      </c>
      <c r="W1956" s="191"/>
      <c r="X1956" s="170"/>
      <c r="Y1956" s="74">
        <f t="shared" si="1021"/>
        <v>0</v>
      </c>
      <c r="Z1956" s="188"/>
      <c r="AA1956" s="130">
        <f t="shared" si="1037"/>
        <v>0</v>
      </c>
      <c r="AB1956" s="74">
        <f t="shared" si="1038"/>
        <v>0</v>
      </c>
      <c r="AC1956" s="356"/>
      <c r="AD1956" s="130" cm="1">
        <f t="array" ref="AD1956">IFERROR(ROUND((_xlfn.IFS(offer_sale_type="поставка",AB1956,offer_sale_type="транзит",S1956)*(1+AC1956))/E1956,2),0)</f>
        <v>0</v>
      </c>
      <c r="AE1956" s="74">
        <f t="shared" si="1039"/>
        <v>0</v>
      </c>
      <c r="AF1956" s="123" cm="1">
        <f t="array" ref="AF1956">IFERROR(ROUND(_xlfn.IFS(offer_sale_type="поставка",AB1956,offer_sale_type="транзит",S1956)*AC1956,2),0)</f>
        <v>0</v>
      </c>
      <c r="AG1956" s="130">
        <f t="shared" si="1022"/>
        <v>0</v>
      </c>
      <c r="AH1956" s="74">
        <f t="shared" si="1023"/>
        <v>0</v>
      </c>
      <c r="AI1956" s="123">
        <f t="shared" si="1024"/>
        <v>0</v>
      </c>
      <c r="AJ1956" s="118">
        <f t="shared" si="1040"/>
        <v>0</v>
      </c>
      <c r="AK1956" s="74">
        <f t="shared" si="1041"/>
        <v>0</v>
      </c>
      <c r="AL1956" s="174">
        <f t="shared" si="1042"/>
        <v>0</v>
      </c>
      <c r="AM1956" s="175">
        <f t="shared" si="1025"/>
        <v>0</v>
      </c>
      <c r="AN1956" s="130">
        <f t="shared" si="1043"/>
        <v>0</v>
      </c>
      <c r="AO1956" s="74">
        <f t="shared" si="1026"/>
        <v>0</v>
      </c>
      <c r="AP1956" s="123">
        <f t="shared" si="1044"/>
        <v>0</v>
      </c>
      <c r="AQ1956" s="118">
        <f t="shared" si="1027"/>
        <v>0</v>
      </c>
      <c r="AR1956" s="82" t="str">
        <f t="shared" si="1045"/>
        <v>https://www.alta.ru/tnved/code//</v>
      </c>
      <c r="AS1956" s="157"/>
      <c r="AT1956" s="162"/>
      <c r="AU1956" s="74">
        <f t="shared" si="1028"/>
        <v>0</v>
      </c>
      <c r="AV1956" s="157"/>
      <c r="AW1956" s="75">
        <f>_xlfn.IFNA(VLOOKUP(L1956,list_vat[],3,FALSE),0)</f>
        <v>0</v>
      </c>
      <c r="AX1956" s="74">
        <f t="shared" si="1046"/>
        <v>0</v>
      </c>
      <c r="AY1956" s="74">
        <f t="shared" si="1047"/>
        <v>0</v>
      </c>
      <c r="AZ1956" s="130">
        <f t="shared" si="1048"/>
        <v>0</v>
      </c>
      <c r="BA1956" s="74">
        <f t="shared" si="1029"/>
        <v>0</v>
      </c>
      <c r="BB1956" s="193">
        <f t="shared" si="1049"/>
        <v>0</v>
      </c>
      <c r="BC1956" s="102">
        <f t="shared" si="1050"/>
        <v>0</v>
      </c>
      <c r="BD1956" s="102">
        <f t="shared" si="1051"/>
        <v>0</v>
      </c>
      <c r="BE1956" s="413" t="s">
        <v>69</v>
      </c>
    </row>
    <row r="1957" spans="1:57" s="65" customFormat="1" ht="12" customHeight="1" x14ac:dyDescent="0.2">
      <c r="A1957" s="43">
        <v>1942</v>
      </c>
      <c r="B1957" s="166"/>
      <c r="C1957" s="166"/>
      <c r="D1957" s="166"/>
      <c r="E1957" s="162"/>
      <c r="F1957" s="166"/>
      <c r="G1957" s="162"/>
      <c r="H1957" s="162"/>
      <c r="I1957" s="189">
        <f t="shared" si="1030"/>
        <v>0</v>
      </c>
      <c r="J1957" s="195"/>
      <c r="K1957" s="162"/>
      <c r="L1957" s="168"/>
      <c r="M1957" s="75">
        <f>_xlfn.XLOOKUP(L1957,list_vat[Страна],list_vat[Ставка НДС %],0,0)</f>
        <v>0</v>
      </c>
      <c r="N1957" s="162">
        <f t="shared" si="1031"/>
        <v>0</v>
      </c>
      <c r="O1957" s="169"/>
      <c r="P1957" s="74">
        <f t="shared" si="1052"/>
        <v>0</v>
      </c>
      <c r="Q1957" s="162"/>
      <c r="R1957" s="162" t="str">
        <f t="shared" si="1032"/>
        <v>введи курс</v>
      </c>
      <c r="S1957" s="196">
        <f t="shared" si="1033"/>
        <v>0</v>
      </c>
      <c r="T1957" s="192">
        <f t="shared" si="1034"/>
        <v>0</v>
      </c>
      <c r="U1957" s="76">
        <f t="shared" si="1035"/>
        <v>0</v>
      </c>
      <c r="V1957" s="123">
        <f t="shared" si="1036"/>
        <v>0</v>
      </c>
      <c r="W1957" s="191"/>
      <c r="X1957" s="170"/>
      <c r="Y1957" s="74">
        <f t="shared" si="1021"/>
        <v>0</v>
      </c>
      <c r="Z1957" s="188"/>
      <c r="AA1957" s="130">
        <f t="shared" si="1037"/>
        <v>0</v>
      </c>
      <c r="AB1957" s="74">
        <f t="shared" si="1038"/>
        <v>0</v>
      </c>
      <c r="AC1957" s="356"/>
      <c r="AD1957" s="130" cm="1">
        <f t="array" ref="AD1957">IFERROR(ROUND((_xlfn.IFS(offer_sale_type="поставка",AB1957,offer_sale_type="транзит",S1957)*(1+AC1957))/E1957,2),0)</f>
        <v>0</v>
      </c>
      <c r="AE1957" s="74">
        <f t="shared" si="1039"/>
        <v>0</v>
      </c>
      <c r="AF1957" s="123" cm="1">
        <f t="array" ref="AF1957">IFERROR(ROUND(_xlfn.IFS(offer_sale_type="поставка",AB1957,offer_sale_type="транзит",S1957)*AC1957,2),0)</f>
        <v>0</v>
      </c>
      <c r="AG1957" s="130">
        <f t="shared" si="1022"/>
        <v>0</v>
      </c>
      <c r="AH1957" s="74">
        <f t="shared" si="1023"/>
        <v>0</v>
      </c>
      <c r="AI1957" s="123">
        <f t="shared" si="1024"/>
        <v>0</v>
      </c>
      <c r="AJ1957" s="118">
        <f t="shared" si="1040"/>
        <v>0</v>
      </c>
      <c r="AK1957" s="74">
        <f t="shared" si="1041"/>
        <v>0</v>
      </c>
      <c r="AL1957" s="174">
        <f t="shared" si="1042"/>
        <v>0</v>
      </c>
      <c r="AM1957" s="175">
        <f t="shared" si="1025"/>
        <v>0</v>
      </c>
      <c r="AN1957" s="130">
        <f t="shared" si="1043"/>
        <v>0</v>
      </c>
      <c r="AO1957" s="74">
        <f t="shared" si="1026"/>
        <v>0</v>
      </c>
      <c r="AP1957" s="123">
        <f t="shared" si="1044"/>
        <v>0</v>
      </c>
      <c r="AQ1957" s="118">
        <f t="shared" si="1027"/>
        <v>0</v>
      </c>
      <c r="AR1957" s="82" t="str">
        <f t="shared" si="1045"/>
        <v>https://www.alta.ru/tnved/code//</v>
      </c>
      <c r="AS1957" s="157"/>
      <c r="AT1957" s="162"/>
      <c r="AU1957" s="74">
        <f t="shared" si="1028"/>
        <v>0</v>
      </c>
      <c r="AV1957" s="157"/>
      <c r="AW1957" s="75">
        <f>_xlfn.IFNA(VLOOKUP(L1957,list_vat[],3,FALSE),0)</f>
        <v>0</v>
      </c>
      <c r="AX1957" s="74">
        <f t="shared" si="1046"/>
        <v>0</v>
      </c>
      <c r="AY1957" s="74">
        <f t="shared" si="1047"/>
        <v>0</v>
      </c>
      <c r="AZ1957" s="130">
        <f t="shared" si="1048"/>
        <v>0</v>
      </c>
      <c r="BA1957" s="74">
        <f t="shared" si="1029"/>
        <v>0</v>
      </c>
      <c r="BB1957" s="193">
        <f t="shared" si="1049"/>
        <v>0</v>
      </c>
      <c r="BC1957" s="102">
        <f t="shared" si="1050"/>
        <v>0</v>
      </c>
      <c r="BD1957" s="102">
        <f t="shared" si="1051"/>
        <v>0</v>
      </c>
      <c r="BE1957" s="413" t="s">
        <v>69</v>
      </c>
    </row>
    <row r="1958" spans="1:57" s="65" customFormat="1" ht="12" customHeight="1" x14ac:dyDescent="0.2">
      <c r="A1958" s="43">
        <v>1943</v>
      </c>
      <c r="B1958" s="166"/>
      <c r="C1958" s="166"/>
      <c r="D1958" s="166"/>
      <c r="E1958" s="162"/>
      <c r="F1958" s="166"/>
      <c r="G1958" s="162"/>
      <c r="H1958" s="162"/>
      <c r="I1958" s="189">
        <f t="shared" si="1030"/>
        <v>0</v>
      </c>
      <c r="J1958" s="195"/>
      <c r="K1958" s="162"/>
      <c r="L1958" s="168"/>
      <c r="M1958" s="75">
        <f>_xlfn.XLOOKUP(L1958,list_vat[Страна],list_vat[Ставка НДС %],0,0)</f>
        <v>0</v>
      </c>
      <c r="N1958" s="162">
        <f t="shared" si="1031"/>
        <v>0</v>
      </c>
      <c r="O1958" s="169"/>
      <c r="P1958" s="74">
        <f t="shared" si="1052"/>
        <v>0</v>
      </c>
      <c r="Q1958" s="162"/>
      <c r="R1958" s="162" t="str">
        <f t="shared" si="1032"/>
        <v>введи курс</v>
      </c>
      <c r="S1958" s="196">
        <f t="shared" si="1033"/>
        <v>0</v>
      </c>
      <c r="T1958" s="192">
        <f t="shared" si="1034"/>
        <v>0</v>
      </c>
      <c r="U1958" s="76">
        <f t="shared" si="1035"/>
        <v>0</v>
      </c>
      <c r="V1958" s="123">
        <f t="shared" si="1036"/>
        <v>0</v>
      </c>
      <c r="W1958" s="191"/>
      <c r="X1958" s="170"/>
      <c r="Y1958" s="74">
        <f t="shared" si="1021"/>
        <v>0</v>
      </c>
      <c r="Z1958" s="188"/>
      <c r="AA1958" s="130">
        <f t="shared" si="1037"/>
        <v>0</v>
      </c>
      <c r="AB1958" s="74">
        <f t="shared" si="1038"/>
        <v>0</v>
      </c>
      <c r="AC1958" s="356"/>
      <c r="AD1958" s="130" cm="1">
        <f t="array" ref="AD1958">IFERROR(ROUND((_xlfn.IFS(offer_sale_type="поставка",AB1958,offer_sale_type="транзит",S1958)*(1+AC1958))/E1958,2),0)</f>
        <v>0</v>
      </c>
      <c r="AE1958" s="74">
        <f t="shared" si="1039"/>
        <v>0</v>
      </c>
      <c r="AF1958" s="123" cm="1">
        <f t="array" ref="AF1958">IFERROR(ROUND(_xlfn.IFS(offer_sale_type="поставка",AB1958,offer_sale_type="транзит",S1958)*AC1958,2),0)</f>
        <v>0</v>
      </c>
      <c r="AG1958" s="130">
        <f t="shared" si="1022"/>
        <v>0</v>
      </c>
      <c r="AH1958" s="74">
        <f t="shared" si="1023"/>
        <v>0</v>
      </c>
      <c r="AI1958" s="123">
        <f t="shared" si="1024"/>
        <v>0</v>
      </c>
      <c r="AJ1958" s="118">
        <f t="shared" si="1040"/>
        <v>0</v>
      </c>
      <c r="AK1958" s="74">
        <f t="shared" si="1041"/>
        <v>0</v>
      </c>
      <c r="AL1958" s="174">
        <f t="shared" si="1042"/>
        <v>0</v>
      </c>
      <c r="AM1958" s="175">
        <f t="shared" si="1025"/>
        <v>0</v>
      </c>
      <c r="AN1958" s="130">
        <f t="shared" si="1043"/>
        <v>0</v>
      </c>
      <c r="AO1958" s="74">
        <f t="shared" si="1026"/>
        <v>0</v>
      </c>
      <c r="AP1958" s="123">
        <f t="shared" si="1044"/>
        <v>0</v>
      </c>
      <c r="AQ1958" s="118">
        <f t="shared" si="1027"/>
        <v>0</v>
      </c>
      <c r="AR1958" s="82" t="str">
        <f t="shared" si="1045"/>
        <v>https://www.alta.ru/tnved/code//</v>
      </c>
      <c r="AS1958" s="157"/>
      <c r="AT1958" s="162"/>
      <c r="AU1958" s="74">
        <f t="shared" si="1028"/>
        <v>0</v>
      </c>
      <c r="AV1958" s="157"/>
      <c r="AW1958" s="75">
        <f>_xlfn.IFNA(VLOOKUP(L1958,list_vat[],3,FALSE),0)</f>
        <v>0</v>
      </c>
      <c r="AX1958" s="74">
        <f t="shared" si="1046"/>
        <v>0</v>
      </c>
      <c r="AY1958" s="74">
        <f t="shared" si="1047"/>
        <v>0</v>
      </c>
      <c r="AZ1958" s="130">
        <f t="shared" si="1048"/>
        <v>0</v>
      </c>
      <c r="BA1958" s="74">
        <f t="shared" si="1029"/>
        <v>0</v>
      </c>
      <c r="BB1958" s="193">
        <f t="shared" si="1049"/>
        <v>0</v>
      </c>
      <c r="BC1958" s="102">
        <f t="shared" si="1050"/>
        <v>0</v>
      </c>
      <c r="BD1958" s="102">
        <f t="shared" si="1051"/>
        <v>0</v>
      </c>
      <c r="BE1958" s="413" t="s">
        <v>69</v>
      </c>
    </row>
    <row r="1959" spans="1:57" s="65" customFormat="1" ht="12" customHeight="1" x14ac:dyDescent="0.2">
      <c r="A1959" s="43">
        <v>1944</v>
      </c>
      <c r="B1959" s="166"/>
      <c r="C1959" s="166"/>
      <c r="D1959" s="166"/>
      <c r="E1959" s="162"/>
      <c r="F1959" s="166"/>
      <c r="G1959" s="162"/>
      <c r="H1959" s="162"/>
      <c r="I1959" s="189">
        <f t="shared" si="1030"/>
        <v>0</v>
      </c>
      <c r="J1959" s="195"/>
      <c r="K1959" s="162"/>
      <c r="L1959" s="168"/>
      <c r="M1959" s="75">
        <f>_xlfn.XLOOKUP(L1959,list_vat[Страна],list_vat[Ставка НДС %],0,0)</f>
        <v>0</v>
      </c>
      <c r="N1959" s="162">
        <f t="shared" si="1031"/>
        <v>0</v>
      </c>
      <c r="O1959" s="169"/>
      <c r="P1959" s="74">
        <f t="shared" si="1052"/>
        <v>0</v>
      </c>
      <c r="Q1959" s="162"/>
      <c r="R1959" s="162" t="str">
        <f t="shared" si="1032"/>
        <v>введи курс</v>
      </c>
      <c r="S1959" s="196">
        <f t="shared" si="1033"/>
        <v>0</v>
      </c>
      <c r="T1959" s="192">
        <f t="shared" si="1034"/>
        <v>0</v>
      </c>
      <c r="U1959" s="76">
        <f t="shared" si="1035"/>
        <v>0</v>
      </c>
      <c r="V1959" s="123">
        <f t="shared" si="1036"/>
        <v>0</v>
      </c>
      <c r="W1959" s="191"/>
      <c r="X1959" s="170"/>
      <c r="Y1959" s="74">
        <f t="shared" si="1021"/>
        <v>0</v>
      </c>
      <c r="Z1959" s="188"/>
      <c r="AA1959" s="130">
        <f t="shared" si="1037"/>
        <v>0</v>
      </c>
      <c r="AB1959" s="74">
        <f t="shared" si="1038"/>
        <v>0</v>
      </c>
      <c r="AC1959" s="356"/>
      <c r="AD1959" s="130" cm="1">
        <f t="array" ref="AD1959">IFERROR(ROUND((_xlfn.IFS(offer_sale_type="поставка",AB1959,offer_sale_type="транзит",S1959)*(1+AC1959))/E1959,2),0)</f>
        <v>0</v>
      </c>
      <c r="AE1959" s="74">
        <f t="shared" si="1039"/>
        <v>0</v>
      </c>
      <c r="AF1959" s="123" cm="1">
        <f t="array" ref="AF1959">IFERROR(ROUND(_xlfn.IFS(offer_sale_type="поставка",AB1959,offer_sale_type="транзит",S1959)*AC1959,2),0)</f>
        <v>0</v>
      </c>
      <c r="AG1959" s="130">
        <f t="shared" si="1022"/>
        <v>0</v>
      </c>
      <c r="AH1959" s="74">
        <f t="shared" si="1023"/>
        <v>0</v>
      </c>
      <c r="AI1959" s="123">
        <f t="shared" si="1024"/>
        <v>0</v>
      </c>
      <c r="AJ1959" s="118">
        <f t="shared" si="1040"/>
        <v>0</v>
      </c>
      <c r="AK1959" s="74">
        <f t="shared" si="1041"/>
        <v>0</v>
      </c>
      <c r="AL1959" s="174">
        <f t="shared" si="1042"/>
        <v>0</v>
      </c>
      <c r="AM1959" s="175">
        <f t="shared" si="1025"/>
        <v>0</v>
      </c>
      <c r="AN1959" s="130">
        <f t="shared" si="1043"/>
        <v>0</v>
      </c>
      <c r="AO1959" s="74">
        <f t="shared" si="1026"/>
        <v>0</v>
      </c>
      <c r="AP1959" s="123">
        <f t="shared" si="1044"/>
        <v>0</v>
      </c>
      <c r="AQ1959" s="118">
        <f t="shared" si="1027"/>
        <v>0</v>
      </c>
      <c r="AR1959" s="82" t="str">
        <f t="shared" si="1045"/>
        <v>https://www.alta.ru/tnved/code//</v>
      </c>
      <c r="AS1959" s="157"/>
      <c r="AT1959" s="162"/>
      <c r="AU1959" s="74">
        <f t="shared" si="1028"/>
        <v>0</v>
      </c>
      <c r="AV1959" s="157"/>
      <c r="AW1959" s="75">
        <f>_xlfn.IFNA(VLOOKUP(L1959,list_vat[],3,FALSE),0)</f>
        <v>0</v>
      </c>
      <c r="AX1959" s="74">
        <f t="shared" si="1046"/>
        <v>0</v>
      </c>
      <c r="AY1959" s="74">
        <f t="shared" si="1047"/>
        <v>0</v>
      </c>
      <c r="AZ1959" s="130">
        <f t="shared" si="1048"/>
        <v>0</v>
      </c>
      <c r="BA1959" s="74">
        <f t="shared" si="1029"/>
        <v>0</v>
      </c>
      <c r="BB1959" s="193">
        <f t="shared" si="1049"/>
        <v>0</v>
      </c>
      <c r="BC1959" s="102">
        <f t="shared" si="1050"/>
        <v>0</v>
      </c>
      <c r="BD1959" s="102">
        <f t="shared" si="1051"/>
        <v>0</v>
      </c>
      <c r="BE1959" s="413" t="s">
        <v>69</v>
      </c>
    </row>
    <row r="1960" spans="1:57" s="65" customFormat="1" ht="12" customHeight="1" x14ac:dyDescent="0.2">
      <c r="A1960" s="43">
        <v>1945</v>
      </c>
      <c r="B1960" s="166"/>
      <c r="C1960" s="166"/>
      <c r="D1960" s="166"/>
      <c r="E1960" s="162"/>
      <c r="F1960" s="166"/>
      <c r="G1960" s="162"/>
      <c r="H1960" s="162"/>
      <c r="I1960" s="189">
        <f t="shared" si="1030"/>
        <v>0</v>
      </c>
      <c r="J1960" s="195"/>
      <c r="K1960" s="162"/>
      <c r="L1960" s="168"/>
      <c r="M1960" s="75">
        <f>_xlfn.XLOOKUP(L1960,list_vat[Страна],list_vat[Ставка НДС %],0,0)</f>
        <v>0</v>
      </c>
      <c r="N1960" s="162">
        <f t="shared" si="1031"/>
        <v>0</v>
      </c>
      <c r="O1960" s="169"/>
      <c r="P1960" s="74">
        <f t="shared" si="1052"/>
        <v>0</v>
      </c>
      <c r="Q1960" s="162"/>
      <c r="R1960" s="162" t="str">
        <f t="shared" si="1032"/>
        <v>введи курс</v>
      </c>
      <c r="S1960" s="196">
        <f t="shared" si="1033"/>
        <v>0</v>
      </c>
      <c r="T1960" s="192">
        <f t="shared" si="1034"/>
        <v>0</v>
      </c>
      <c r="U1960" s="76">
        <f t="shared" si="1035"/>
        <v>0</v>
      </c>
      <c r="V1960" s="123">
        <f t="shared" si="1036"/>
        <v>0</v>
      </c>
      <c r="W1960" s="191"/>
      <c r="X1960" s="170"/>
      <c r="Y1960" s="74">
        <f t="shared" si="1021"/>
        <v>0</v>
      </c>
      <c r="Z1960" s="188"/>
      <c r="AA1960" s="130">
        <f t="shared" si="1037"/>
        <v>0</v>
      </c>
      <c r="AB1960" s="74">
        <f t="shared" si="1038"/>
        <v>0</v>
      </c>
      <c r="AC1960" s="356"/>
      <c r="AD1960" s="130" cm="1">
        <f t="array" ref="AD1960">IFERROR(ROUND((_xlfn.IFS(offer_sale_type="поставка",AB1960,offer_sale_type="транзит",S1960)*(1+AC1960))/E1960,2),0)</f>
        <v>0</v>
      </c>
      <c r="AE1960" s="74">
        <f t="shared" si="1039"/>
        <v>0</v>
      </c>
      <c r="AF1960" s="123" cm="1">
        <f t="array" ref="AF1960">IFERROR(ROUND(_xlfn.IFS(offer_sale_type="поставка",AB1960,offer_sale_type="транзит",S1960)*AC1960,2),0)</f>
        <v>0</v>
      </c>
      <c r="AG1960" s="130">
        <f t="shared" si="1022"/>
        <v>0</v>
      </c>
      <c r="AH1960" s="74">
        <f t="shared" si="1023"/>
        <v>0</v>
      </c>
      <c r="AI1960" s="123">
        <f t="shared" si="1024"/>
        <v>0</v>
      </c>
      <c r="AJ1960" s="118">
        <f t="shared" si="1040"/>
        <v>0</v>
      </c>
      <c r="AK1960" s="74">
        <f t="shared" si="1041"/>
        <v>0</v>
      </c>
      <c r="AL1960" s="174">
        <f t="shared" si="1042"/>
        <v>0</v>
      </c>
      <c r="AM1960" s="175">
        <f t="shared" si="1025"/>
        <v>0</v>
      </c>
      <c r="AN1960" s="130">
        <f t="shared" si="1043"/>
        <v>0</v>
      </c>
      <c r="AO1960" s="74">
        <f t="shared" si="1026"/>
        <v>0</v>
      </c>
      <c r="AP1960" s="123">
        <f t="shared" si="1044"/>
        <v>0</v>
      </c>
      <c r="AQ1960" s="118">
        <f t="shared" si="1027"/>
        <v>0</v>
      </c>
      <c r="AR1960" s="82" t="str">
        <f t="shared" si="1045"/>
        <v>https://www.alta.ru/tnved/code//</v>
      </c>
      <c r="AS1960" s="157"/>
      <c r="AT1960" s="162"/>
      <c r="AU1960" s="74">
        <f t="shared" si="1028"/>
        <v>0</v>
      </c>
      <c r="AV1960" s="157"/>
      <c r="AW1960" s="75">
        <f>_xlfn.IFNA(VLOOKUP(L1960,list_vat[],3,FALSE),0)</f>
        <v>0</v>
      </c>
      <c r="AX1960" s="74">
        <f t="shared" si="1046"/>
        <v>0</v>
      </c>
      <c r="AY1960" s="74">
        <f t="shared" si="1047"/>
        <v>0</v>
      </c>
      <c r="AZ1960" s="130">
        <f t="shared" si="1048"/>
        <v>0</v>
      </c>
      <c r="BA1960" s="74">
        <f t="shared" si="1029"/>
        <v>0</v>
      </c>
      <c r="BB1960" s="193">
        <f t="shared" si="1049"/>
        <v>0</v>
      </c>
      <c r="BC1960" s="102">
        <f t="shared" si="1050"/>
        <v>0</v>
      </c>
      <c r="BD1960" s="102">
        <f t="shared" si="1051"/>
        <v>0</v>
      </c>
      <c r="BE1960" s="413" t="s">
        <v>69</v>
      </c>
    </row>
    <row r="1961" spans="1:57" s="65" customFormat="1" ht="12" customHeight="1" x14ac:dyDescent="0.2">
      <c r="A1961" s="43">
        <v>1946</v>
      </c>
      <c r="B1961" s="166"/>
      <c r="C1961" s="166"/>
      <c r="D1961" s="166"/>
      <c r="E1961" s="162"/>
      <c r="F1961" s="166"/>
      <c r="G1961" s="162"/>
      <c r="H1961" s="162"/>
      <c r="I1961" s="189">
        <f t="shared" si="1030"/>
        <v>0</v>
      </c>
      <c r="J1961" s="195"/>
      <c r="K1961" s="162"/>
      <c r="L1961" s="168"/>
      <c r="M1961" s="75">
        <f>_xlfn.XLOOKUP(L1961,list_vat[Страна],list_vat[Ставка НДС %],0,0)</f>
        <v>0</v>
      </c>
      <c r="N1961" s="162">
        <f t="shared" si="1031"/>
        <v>0</v>
      </c>
      <c r="O1961" s="169"/>
      <c r="P1961" s="74">
        <f t="shared" si="1052"/>
        <v>0</v>
      </c>
      <c r="Q1961" s="162"/>
      <c r="R1961" s="162" t="str">
        <f t="shared" si="1032"/>
        <v>введи курс</v>
      </c>
      <c r="S1961" s="196">
        <f t="shared" si="1033"/>
        <v>0</v>
      </c>
      <c r="T1961" s="192">
        <f t="shared" si="1034"/>
        <v>0</v>
      </c>
      <c r="U1961" s="76">
        <f t="shared" si="1035"/>
        <v>0</v>
      </c>
      <c r="V1961" s="123">
        <f t="shared" si="1036"/>
        <v>0</v>
      </c>
      <c r="W1961" s="191"/>
      <c r="X1961" s="170"/>
      <c r="Y1961" s="74">
        <f t="shared" si="1021"/>
        <v>0</v>
      </c>
      <c r="Z1961" s="188"/>
      <c r="AA1961" s="130">
        <f t="shared" si="1037"/>
        <v>0</v>
      </c>
      <c r="AB1961" s="74">
        <f t="shared" si="1038"/>
        <v>0</v>
      </c>
      <c r="AC1961" s="356"/>
      <c r="AD1961" s="130" cm="1">
        <f t="array" ref="AD1961">IFERROR(ROUND((_xlfn.IFS(offer_sale_type="поставка",AB1961,offer_sale_type="транзит",S1961)*(1+AC1961))/E1961,2),0)</f>
        <v>0</v>
      </c>
      <c r="AE1961" s="74">
        <f t="shared" si="1039"/>
        <v>0</v>
      </c>
      <c r="AF1961" s="123" cm="1">
        <f t="array" ref="AF1961">IFERROR(ROUND(_xlfn.IFS(offer_sale_type="поставка",AB1961,offer_sale_type="транзит",S1961)*AC1961,2),0)</f>
        <v>0</v>
      </c>
      <c r="AG1961" s="130">
        <f t="shared" si="1022"/>
        <v>0</v>
      </c>
      <c r="AH1961" s="74">
        <f t="shared" si="1023"/>
        <v>0</v>
      </c>
      <c r="AI1961" s="123">
        <f t="shared" si="1024"/>
        <v>0</v>
      </c>
      <c r="AJ1961" s="118">
        <f t="shared" si="1040"/>
        <v>0</v>
      </c>
      <c r="AK1961" s="74">
        <f t="shared" si="1041"/>
        <v>0</v>
      </c>
      <c r="AL1961" s="174">
        <f t="shared" si="1042"/>
        <v>0</v>
      </c>
      <c r="AM1961" s="175">
        <f t="shared" si="1025"/>
        <v>0</v>
      </c>
      <c r="AN1961" s="130">
        <f t="shared" si="1043"/>
        <v>0</v>
      </c>
      <c r="AO1961" s="74">
        <f t="shared" si="1026"/>
        <v>0</v>
      </c>
      <c r="AP1961" s="123">
        <f t="shared" si="1044"/>
        <v>0</v>
      </c>
      <c r="AQ1961" s="118">
        <f t="shared" si="1027"/>
        <v>0</v>
      </c>
      <c r="AR1961" s="82" t="str">
        <f t="shared" si="1045"/>
        <v>https://www.alta.ru/tnved/code//</v>
      </c>
      <c r="AS1961" s="157"/>
      <c r="AT1961" s="162"/>
      <c r="AU1961" s="74">
        <f t="shared" si="1028"/>
        <v>0</v>
      </c>
      <c r="AV1961" s="157"/>
      <c r="AW1961" s="75">
        <f>_xlfn.IFNA(VLOOKUP(L1961,list_vat[],3,FALSE),0)</f>
        <v>0</v>
      </c>
      <c r="AX1961" s="74">
        <f t="shared" si="1046"/>
        <v>0</v>
      </c>
      <c r="AY1961" s="74">
        <f t="shared" si="1047"/>
        <v>0</v>
      </c>
      <c r="AZ1961" s="130">
        <f t="shared" si="1048"/>
        <v>0</v>
      </c>
      <c r="BA1961" s="74">
        <f t="shared" si="1029"/>
        <v>0</v>
      </c>
      <c r="BB1961" s="193">
        <f t="shared" si="1049"/>
        <v>0</v>
      </c>
      <c r="BC1961" s="102">
        <f t="shared" si="1050"/>
        <v>0</v>
      </c>
      <c r="BD1961" s="102">
        <f t="shared" si="1051"/>
        <v>0</v>
      </c>
      <c r="BE1961" s="413" t="s">
        <v>69</v>
      </c>
    </row>
    <row r="1962" spans="1:57" s="65" customFormat="1" ht="12" customHeight="1" x14ac:dyDescent="0.2">
      <c r="A1962" s="43">
        <v>1947</v>
      </c>
      <c r="B1962" s="166"/>
      <c r="C1962" s="166"/>
      <c r="D1962" s="166"/>
      <c r="E1962" s="162"/>
      <c r="F1962" s="166"/>
      <c r="G1962" s="162"/>
      <c r="H1962" s="162"/>
      <c r="I1962" s="189">
        <f t="shared" si="1030"/>
        <v>0</v>
      </c>
      <c r="J1962" s="195"/>
      <c r="K1962" s="162"/>
      <c r="L1962" s="168"/>
      <c r="M1962" s="75">
        <f>_xlfn.XLOOKUP(L1962,list_vat[Страна],list_vat[Ставка НДС %],0,0)</f>
        <v>0</v>
      </c>
      <c r="N1962" s="162">
        <f t="shared" si="1031"/>
        <v>0</v>
      </c>
      <c r="O1962" s="169"/>
      <c r="P1962" s="74">
        <f t="shared" si="1052"/>
        <v>0</v>
      </c>
      <c r="Q1962" s="162"/>
      <c r="R1962" s="162" t="str">
        <f t="shared" si="1032"/>
        <v>введи курс</v>
      </c>
      <c r="S1962" s="196">
        <f t="shared" si="1033"/>
        <v>0</v>
      </c>
      <c r="T1962" s="192">
        <f t="shared" si="1034"/>
        <v>0</v>
      </c>
      <c r="U1962" s="76">
        <f t="shared" si="1035"/>
        <v>0</v>
      </c>
      <c r="V1962" s="123">
        <f t="shared" si="1036"/>
        <v>0</v>
      </c>
      <c r="W1962" s="191"/>
      <c r="X1962" s="170"/>
      <c r="Y1962" s="74">
        <f t="shared" si="1021"/>
        <v>0</v>
      </c>
      <c r="Z1962" s="188"/>
      <c r="AA1962" s="130">
        <f t="shared" si="1037"/>
        <v>0</v>
      </c>
      <c r="AB1962" s="74">
        <f t="shared" si="1038"/>
        <v>0</v>
      </c>
      <c r="AC1962" s="356"/>
      <c r="AD1962" s="130" cm="1">
        <f t="array" ref="AD1962">IFERROR(ROUND((_xlfn.IFS(offer_sale_type="поставка",AB1962,offer_sale_type="транзит",S1962)*(1+AC1962))/E1962,2),0)</f>
        <v>0</v>
      </c>
      <c r="AE1962" s="74">
        <f t="shared" si="1039"/>
        <v>0</v>
      </c>
      <c r="AF1962" s="123" cm="1">
        <f t="array" ref="AF1962">IFERROR(ROUND(_xlfn.IFS(offer_sale_type="поставка",AB1962,offer_sale_type="транзит",S1962)*AC1962,2),0)</f>
        <v>0</v>
      </c>
      <c r="AG1962" s="130">
        <f t="shared" si="1022"/>
        <v>0</v>
      </c>
      <c r="AH1962" s="74">
        <f t="shared" si="1023"/>
        <v>0</v>
      </c>
      <c r="AI1962" s="123">
        <f t="shared" si="1024"/>
        <v>0</v>
      </c>
      <c r="AJ1962" s="118">
        <f t="shared" si="1040"/>
        <v>0</v>
      </c>
      <c r="AK1962" s="74">
        <f t="shared" si="1041"/>
        <v>0</v>
      </c>
      <c r="AL1962" s="174">
        <f t="shared" si="1042"/>
        <v>0</v>
      </c>
      <c r="AM1962" s="175">
        <f t="shared" si="1025"/>
        <v>0</v>
      </c>
      <c r="AN1962" s="130">
        <f t="shared" si="1043"/>
        <v>0</v>
      </c>
      <c r="AO1962" s="74">
        <f t="shared" si="1026"/>
        <v>0</v>
      </c>
      <c r="AP1962" s="123">
        <f t="shared" si="1044"/>
        <v>0</v>
      </c>
      <c r="AQ1962" s="118">
        <f t="shared" si="1027"/>
        <v>0</v>
      </c>
      <c r="AR1962" s="82" t="str">
        <f t="shared" si="1045"/>
        <v>https://www.alta.ru/tnved/code//</v>
      </c>
      <c r="AS1962" s="157"/>
      <c r="AT1962" s="162"/>
      <c r="AU1962" s="74">
        <f t="shared" si="1028"/>
        <v>0</v>
      </c>
      <c r="AV1962" s="157"/>
      <c r="AW1962" s="75">
        <f>_xlfn.IFNA(VLOOKUP(L1962,list_vat[],3,FALSE),0)</f>
        <v>0</v>
      </c>
      <c r="AX1962" s="74">
        <f t="shared" si="1046"/>
        <v>0</v>
      </c>
      <c r="AY1962" s="74">
        <f t="shared" si="1047"/>
        <v>0</v>
      </c>
      <c r="AZ1962" s="130">
        <f t="shared" si="1048"/>
        <v>0</v>
      </c>
      <c r="BA1962" s="74">
        <f t="shared" si="1029"/>
        <v>0</v>
      </c>
      <c r="BB1962" s="193">
        <f t="shared" si="1049"/>
        <v>0</v>
      </c>
      <c r="BC1962" s="102">
        <f t="shared" si="1050"/>
        <v>0</v>
      </c>
      <c r="BD1962" s="102">
        <f t="shared" si="1051"/>
        <v>0</v>
      </c>
      <c r="BE1962" s="413" t="s">
        <v>69</v>
      </c>
    </row>
    <row r="1963" spans="1:57" s="65" customFormat="1" ht="12" customHeight="1" x14ac:dyDescent="0.2">
      <c r="A1963" s="43">
        <v>1948</v>
      </c>
      <c r="B1963" s="166"/>
      <c r="C1963" s="166"/>
      <c r="D1963" s="166"/>
      <c r="E1963" s="162"/>
      <c r="F1963" s="166"/>
      <c r="G1963" s="162"/>
      <c r="H1963" s="162"/>
      <c r="I1963" s="189">
        <f t="shared" si="1030"/>
        <v>0</v>
      </c>
      <c r="J1963" s="195"/>
      <c r="K1963" s="162"/>
      <c r="L1963" s="168"/>
      <c r="M1963" s="75">
        <f>_xlfn.XLOOKUP(L1963,list_vat[Страна],list_vat[Ставка НДС %],0,0)</f>
        <v>0</v>
      </c>
      <c r="N1963" s="162">
        <f t="shared" si="1031"/>
        <v>0</v>
      </c>
      <c r="O1963" s="169"/>
      <c r="P1963" s="74">
        <f t="shared" si="1052"/>
        <v>0</v>
      </c>
      <c r="Q1963" s="162"/>
      <c r="R1963" s="162" t="str">
        <f t="shared" si="1032"/>
        <v>введи курс</v>
      </c>
      <c r="S1963" s="196">
        <f t="shared" si="1033"/>
        <v>0</v>
      </c>
      <c r="T1963" s="192">
        <f t="shared" si="1034"/>
        <v>0</v>
      </c>
      <c r="U1963" s="76">
        <f t="shared" si="1035"/>
        <v>0</v>
      </c>
      <c r="V1963" s="123">
        <f t="shared" si="1036"/>
        <v>0</v>
      </c>
      <c r="W1963" s="191"/>
      <c r="X1963" s="170"/>
      <c r="Y1963" s="74">
        <f t="shared" si="1021"/>
        <v>0</v>
      </c>
      <c r="Z1963" s="188"/>
      <c r="AA1963" s="130">
        <f t="shared" si="1037"/>
        <v>0</v>
      </c>
      <c r="AB1963" s="74">
        <f t="shared" si="1038"/>
        <v>0</v>
      </c>
      <c r="AC1963" s="356"/>
      <c r="AD1963" s="130" cm="1">
        <f t="array" ref="AD1963">IFERROR(ROUND((_xlfn.IFS(offer_sale_type="поставка",AB1963,offer_sale_type="транзит",S1963)*(1+AC1963))/E1963,2),0)</f>
        <v>0</v>
      </c>
      <c r="AE1963" s="74">
        <f t="shared" si="1039"/>
        <v>0</v>
      </c>
      <c r="AF1963" s="123" cm="1">
        <f t="array" ref="AF1963">IFERROR(ROUND(_xlfn.IFS(offer_sale_type="поставка",AB1963,offer_sale_type="транзит",S1963)*AC1963,2),0)</f>
        <v>0</v>
      </c>
      <c r="AG1963" s="130">
        <f t="shared" si="1022"/>
        <v>0</v>
      </c>
      <c r="AH1963" s="74">
        <f t="shared" si="1023"/>
        <v>0</v>
      </c>
      <c r="AI1963" s="123">
        <f t="shared" si="1024"/>
        <v>0</v>
      </c>
      <c r="AJ1963" s="118">
        <f t="shared" si="1040"/>
        <v>0</v>
      </c>
      <c r="AK1963" s="74">
        <f t="shared" si="1041"/>
        <v>0</v>
      </c>
      <c r="AL1963" s="174">
        <f t="shared" si="1042"/>
        <v>0</v>
      </c>
      <c r="AM1963" s="175">
        <f t="shared" si="1025"/>
        <v>0</v>
      </c>
      <c r="AN1963" s="130">
        <f t="shared" si="1043"/>
        <v>0</v>
      </c>
      <c r="AO1963" s="74">
        <f t="shared" si="1026"/>
        <v>0</v>
      </c>
      <c r="AP1963" s="123">
        <f t="shared" si="1044"/>
        <v>0</v>
      </c>
      <c r="AQ1963" s="118">
        <f t="shared" si="1027"/>
        <v>0</v>
      </c>
      <c r="AR1963" s="82" t="str">
        <f t="shared" si="1045"/>
        <v>https://www.alta.ru/tnved/code//</v>
      </c>
      <c r="AS1963" s="157"/>
      <c r="AT1963" s="162"/>
      <c r="AU1963" s="74">
        <f t="shared" si="1028"/>
        <v>0</v>
      </c>
      <c r="AV1963" s="157"/>
      <c r="AW1963" s="75">
        <f>_xlfn.IFNA(VLOOKUP(L1963,list_vat[],3,FALSE),0)</f>
        <v>0</v>
      </c>
      <c r="AX1963" s="74">
        <f t="shared" si="1046"/>
        <v>0</v>
      </c>
      <c r="AY1963" s="74">
        <f t="shared" si="1047"/>
        <v>0</v>
      </c>
      <c r="AZ1963" s="130">
        <f t="shared" si="1048"/>
        <v>0</v>
      </c>
      <c r="BA1963" s="74">
        <f t="shared" si="1029"/>
        <v>0</v>
      </c>
      <c r="BB1963" s="193">
        <f t="shared" si="1049"/>
        <v>0</v>
      </c>
      <c r="BC1963" s="102">
        <f t="shared" si="1050"/>
        <v>0</v>
      </c>
      <c r="BD1963" s="102">
        <f t="shared" si="1051"/>
        <v>0</v>
      </c>
      <c r="BE1963" s="413" t="s">
        <v>69</v>
      </c>
    </row>
    <row r="1964" spans="1:57" s="65" customFormat="1" ht="12" customHeight="1" x14ac:dyDescent="0.2">
      <c r="A1964" s="43">
        <v>1949</v>
      </c>
      <c r="B1964" s="166"/>
      <c r="C1964" s="166"/>
      <c r="D1964" s="166"/>
      <c r="E1964" s="162"/>
      <c r="F1964" s="166"/>
      <c r="G1964" s="162"/>
      <c r="H1964" s="162"/>
      <c r="I1964" s="189">
        <f t="shared" si="1030"/>
        <v>0</v>
      </c>
      <c r="J1964" s="195"/>
      <c r="K1964" s="162"/>
      <c r="L1964" s="168"/>
      <c r="M1964" s="75">
        <f>_xlfn.XLOOKUP(L1964,list_vat[Страна],list_vat[Ставка НДС %],0,0)</f>
        <v>0</v>
      </c>
      <c r="N1964" s="162">
        <f t="shared" si="1031"/>
        <v>0</v>
      </c>
      <c r="O1964" s="169"/>
      <c r="P1964" s="74">
        <f t="shared" si="1052"/>
        <v>0</v>
      </c>
      <c r="Q1964" s="162"/>
      <c r="R1964" s="162" t="str">
        <f t="shared" si="1032"/>
        <v>введи курс</v>
      </c>
      <c r="S1964" s="196">
        <f t="shared" si="1033"/>
        <v>0</v>
      </c>
      <c r="T1964" s="192">
        <f t="shared" si="1034"/>
        <v>0</v>
      </c>
      <c r="U1964" s="76">
        <f t="shared" si="1035"/>
        <v>0</v>
      </c>
      <c r="V1964" s="123">
        <f t="shared" si="1036"/>
        <v>0</v>
      </c>
      <c r="W1964" s="191"/>
      <c r="X1964" s="170"/>
      <c r="Y1964" s="74">
        <f t="shared" si="1021"/>
        <v>0</v>
      </c>
      <c r="Z1964" s="188"/>
      <c r="AA1964" s="130">
        <f t="shared" si="1037"/>
        <v>0</v>
      </c>
      <c r="AB1964" s="74">
        <f t="shared" si="1038"/>
        <v>0</v>
      </c>
      <c r="AC1964" s="356"/>
      <c r="AD1964" s="130" cm="1">
        <f t="array" ref="AD1964">IFERROR(ROUND((_xlfn.IFS(offer_sale_type="поставка",AB1964,offer_sale_type="транзит",S1964)*(1+AC1964))/E1964,2),0)</f>
        <v>0</v>
      </c>
      <c r="AE1964" s="74">
        <f t="shared" si="1039"/>
        <v>0</v>
      </c>
      <c r="AF1964" s="123" cm="1">
        <f t="array" ref="AF1964">IFERROR(ROUND(_xlfn.IFS(offer_sale_type="поставка",AB1964,offer_sale_type="транзит",S1964)*AC1964,2),0)</f>
        <v>0</v>
      </c>
      <c r="AG1964" s="130">
        <f t="shared" si="1022"/>
        <v>0</v>
      </c>
      <c r="AH1964" s="74">
        <f t="shared" si="1023"/>
        <v>0</v>
      </c>
      <c r="AI1964" s="123">
        <f t="shared" si="1024"/>
        <v>0</v>
      </c>
      <c r="AJ1964" s="118">
        <f t="shared" si="1040"/>
        <v>0</v>
      </c>
      <c r="AK1964" s="74">
        <f t="shared" si="1041"/>
        <v>0</v>
      </c>
      <c r="AL1964" s="174">
        <f t="shared" si="1042"/>
        <v>0</v>
      </c>
      <c r="AM1964" s="175">
        <f t="shared" si="1025"/>
        <v>0</v>
      </c>
      <c r="AN1964" s="130">
        <f t="shared" si="1043"/>
        <v>0</v>
      </c>
      <c r="AO1964" s="74">
        <f t="shared" si="1026"/>
        <v>0</v>
      </c>
      <c r="AP1964" s="123">
        <f t="shared" si="1044"/>
        <v>0</v>
      </c>
      <c r="AQ1964" s="118">
        <f t="shared" si="1027"/>
        <v>0</v>
      </c>
      <c r="AR1964" s="82" t="str">
        <f t="shared" si="1045"/>
        <v>https://www.alta.ru/tnved/code//</v>
      </c>
      <c r="AS1964" s="157"/>
      <c r="AT1964" s="162"/>
      <c r="AU1964" s="74">
        <f t="shared" si="1028"/>
        <v>0</v>
      </c>
      <c r="AV1964" s="157"/>
      <c r="AW1964" s="75">
        <f>_xlfn.IFNA(VLOOKUP(L1964,list_vat[],3,FALSE),0)</f>
        <v>0</v>
      </c>
      <c r="AX1964" s="74">
        <f t="shared" si="1046"/>
        <v>0</v>
      </c>
      <c r="AY1964" s="74">
        <f t="shared" si="1047"/>
        <v>0</v>
      </c>
      <c r="AZ1964" s="130">
        <f t="shared" si="1048"/>
        <v>0</v>
      </c>
      <c r="BA1964" s="74">
        <f t="shared" si="1029"/>
        <v>0</v>
      </c>
      <c r="BB1964" s="193">
        <f t="shared" si="1049"/>
        <v>0</v>
      </c>
      <c r="BC1964" s="102">
        <f t="shared" si="1050"/>
        <v>0</v>
      </c>
      <c r="BD1964" s="102">
        <f t="shared" si="1051"/>
        <v>0</v>
      </c>
      <c r="BE1964" s="413" t="s">
        <v>69</v>
      </c>
    </row>
    <row r="1965" spans="1:57" s="65" customFormat="1" ht="12" customHeight="1" x14ac:dyDescent="0.2">
      <c r="A1965" s="43">
        <v>1950</v>
      </c>
      <c r="B1965" s="166"/>
      <c r="C1965" s="166"/>
      <c r="D1965" s="166"/>
      <c r="E1965" s="162"/>
      <c r="F1965" s="166"/>
      <c r="G1965" s="162"/>
      <c r="H1965" s="162"/>
      <c r="I1965" s="189">
        <f t="shared" si="1030"/>
        <v>0</v>
      </c>
      <c r="J1965" s="195"/>
      <c r="K1965" s="162"/>
      <c r="L1965" s="168"/>
      <c r="M1965" s="75">
        <f>_xlfn.XLOOKUP(L1965,list_vat[Страна],list_vat[Ставка НДС %],0,0)</f>
        <v>0</v>
      </c>
      <c r="N1965" s="162">
        <f t="shared" si="1031"/>
        <v>0</v>
      </c>
      <c r="O1965" s="169"/>
      <c r="P1965" s="74">
        <f t="shared" si="1052"/>
        <v>0</v>
      </c>
      <c r="Q1965" s="162"/>
      <c r="R1965" s="162" t="str">
        <f t="shared" si="1032"/>
        <v>введи курс</v>
      </c>
      <c r="S1965" s="196">
        <f t="shared" si="1033"/>
        <v>0</v>
      </c>
      <c r="T1965" s="192">
        <f t="shared" si="1034"/>
        <v>0</v>
      </c>
      <c r="U1965" s="76">
        <f t="shared" si="1035"/>
        <v>0</v>
      </c>
      <c r="V1965" s="123">
        <f t="shared" si="1036"/>
        <v>0</v>
      </c>
      <c r="W1965" s="191"/>
      <c r="X1965" s="170"/>
      <c r="Y1965" s="74">
        <f t="shared" si="1021"/>
        <v>0</v>
      </c>
      <c r="Z1965" s="188"/>
      <c r="AA1965" s="130">
        <f t="shared" si="1037"/>
        <v>0</v>
      </c>
      <c r="AB1965" s="74">
        <f t="shared" si="1038"/>
        <v>0</v>
      </c>
      <c r="AC1965" s="356"/>
      <c r="AD1965" s="130" cm="1">
        <f t="array" ref="AD1965">IFERROR(ROUND((_xlfn.IFS(offer_sale_type="поставка",AB1965,offer_sale_type="транзит",S1965)*(1+AC1965))/E1965,2),0)</f>
        <v>0</v>
      </c>
      <c r="AE1965" s="74">
        <f t="shared" si="1039"/>
        <v>0</v>
      </c>
      <c r="AF1965" s="123" cm="1">
        <f t="array" ref="AF1965">IFERROR(ROUND(_xlfn.IFS(offer_sale_type="поставка",AB1965,offer_sale_type="транзит",S1965)*AC1965,2),0)</f>
        <v>0</v>
      </c>
      <c r="AG1965" s="130">
        <f t="shared" si="1022"/>
        <v>0</v>
      </c>
      <c r="AH1965" s="74">
        <f t="shared" si="1023"/>
        <v>0</v>
      </c>
      <c r="AI1965" s="123">
        <f t="shared" si="1024"/>
        <v>0</v>
      </c>
      <c r="AJ1965" s="118">
        <f t="shared" si="1040"/>
        <v>0</v>
      </c>
      <c r="AK1965" s="74">
        <f t="shared" si="1041"/>
        <v>0</v>
      </c>
      <c r="AL1965" s="174">
        <f t="shared" si="1042"/>
        <v>0</v>
      </c>
      <c r="AM1965" s="175">
        <f t="shared" si="1025"/>
        <v>0</v>
      </c>
      <c r="AN1965" s="130">
        <f t="shared" si="1043"/>
        <v>0</v>
      </c>
      <c r="AO1965" s="74">
        <f t="shared" si="1026"/>
        <v>0</v>
      </c>
      <c r="AP1965" s="123">
        <f t="shared" si="1044"/>
        <v>0</v>
      </c>
      <c r="AQ1965" s="118">
        <f t="shared" si="1027"/>
        <v>0</v>
      </c>
      <c r="AR1965" s="82" t="str">
        <f t="shared" si="1045"/>
        <v>https://www.alta.ru/tnved/code//</v>
      </c>
      <c r="AS1965" s="157"/>
      <c r="AT1965" s="162"/>
      <c r="AU1965" s="74">
        <f t="shared" si="1028"/>
        <v>0</v>
      </c>
      <c r="AV1965" s="157"/>
      <c r="AW1965" s="75">
        <f>_xlfn.IFNA(VLOOKUP(L1965,list_vat[],3,FALSE),0)</f>
        <v>0</v>
      </c>
      <c r="AX1965" s="74">
        <f t="shared" si="1046"/>
        <v>0</v>
      </c>
      <c r="AY1965" s="74">
        <f t="shared" si="1047"/>
        <v>0</v>
      </c>
      <c r="AZ1965" s="130">
        <f t="shared" si="1048"/>
        <v>0</v>
      </c>
      <c r="BA1965" s="74">
        <f t="shared" si="1029"/>
        <v>0</v>
      </c>
      <c r="BB1965" s="193">
        <f t="shared" si="1049"/>
        <v>0</v>
      </c>
      <c r="BC1965" s="102">
        <f t="shared" si="1050"/>
        <v>0</v>
      </c>
      <c r="BD1965" s="102">
        <f t="shared" si="1051"/>
        <v>0</v>
      </c>
      <c r="BE1965" s="413" t="s">
        <v>69</v>
      </c>
    </row>
    <row r="1966" spans="1:57" s="65" customFormat="1" ht="12" customHeight="1" x14ac:dyDescent="0.2">
      <c r="A1966" s="43">
        <v>1951</v>
      </c>
      <c r="B1966" s="166"/>
      <c r="C1966" s="166"/>
      <c r="D1966" s="166"/>
      <c r="E1966" s="162"/>
      <c r="F1966" s="166"/>
      <c r="G1966" s="162"/>
      <c r="H1966" s="162"/>
      <c r="I1966" s="189">
        <f t="shared" si="1030"/>
        <v>0</v>
      </c>
      <c r="J1966" s="195"/>
      <c r="K1966" s="162"/>
      <c r="L1966" s="168"/>
      <c r="M1966" s="75">
        <f>_xlfn.XLOOKUP(L1966,list_vat[Страна],list_vat[Ставка НДС %],0,0)</f>
        <v>0</v>
      </c>
      <c r="N1966" s="162">
        <f t="shared" si="1031"/>
        <v>0</v>
      </c>
      <c r="O1966" s="169"/>
      <c r="P1966" s="74">
        <f t="shared" si="1052"/>
        <v>0</v>
      </c>
      <c r="Q1966" s="162"/>
      <c r="R1966" s="162" t="str">
        <f t="shared" si="1032"/>
        <v>введи курс</v>
      </c>
      <c r="S1966" s="196">
        <f t="shared" si="1033"/>
        <v>0</v>
      </c>
      <c r="T1966" s="192">
        <f t="shared" si="1034"/>
        <v>0</v>
      </c>
      <c r="U1966" s="76">
        <f t="shared" si="1035"/>
        <v>0</v>
      </c>
      <c r="V1966" s="123">
        <f t="shared" si="1036"/>
        <v>0</v>
      </c>
      <c r="W1966" s="191"/>
      <c r="X1966" s="170"/>
      <c r="Y1966" s="74">
        <f t="shared" si="1021"/>
        <v>0</v>
      </c>
      <c r="Z1966" s="188"/>
      <c r="AA1966" s="130">
        <f t="shared" si="1037"/>
        <v>0</v>
      </c>
      <c r="AB1966" s="74">
        <f t="shared" si="1038"/>
        <v>0</v>
      </c>
      <c r="AC1966" s="356"/>
      <c r="AD1966" s="130" cm="1">
        <f t="array" ref="AD1966">IFERROR(ROUND((_xlfn.IFS(offer_sale_type="поставка",AB1966,offer_sale_type="транзит",S1966)*(1+AC1966))/E1966,2),0)</f>
        <v>0</v>
      </c>
      <c r="AE1966" s="74">
        <f t="shared" si="1039"/>
        <v>0</v>
      </c>
      <c r="AF1966" s="123" cm="1">
        <f t="array" ref="AF1966">IFERROR(ROUND(_xlfn.IFS(offer_sale_type="поставка",AB1966,offer_sale_type="транзит",S1966)*AC1966,2),0)</f>
        <v>0</v>
      </c>
      <c r="AG1966" s="130">
        <f t="shared" si="1022"/>
        <v>0</v>
      </c>
      <c r="AH1966" s="74">
        <f t="shared" si="1023"/>
        <v>0</v>
      </c>
      <c r="AI1966" s="123">
        <f t="shared" si="1024"/>
        <v>0</v>
      </c>
      <c r="AJ1966" s="118">
        <f t="shared" si="1040"/>
        <v>0</v>
      </c>
      <c r="AK1966" s="74">
        <f t="shared" si="1041"/>
        <v>0</v>
      </c>
      <c r="AL1966" s="174">
        <f t="shared" si="1042"/>
        <v>0</v>
      </c>
      <c r="AM1966" s="175">
        <f t="shared" si="1025"/>
        <v>0</v>
      </c>
      <c r="AN1966" s="130">
        <f t="shared" si="1043"/>
        <v>0</v>
      </c>
      <c r="AO1966" s="74">
        <f t="shared" si="1026"/>
        <v>0</v>
      </c>
      <c r="AP1966" s="123">
        <f t="shared" si="1044"/>
        <v>0</v>
      </c>
      <c r="AQ1966" s="118">
        <f t="shared" si="1027"/>
        <v>0</v>
      </c>
      <c r="AR1966" s="82" t="str">
        <f t="shared" si="1045"/>
        <v>https://www.alta.ru/tnved/code//</v>
      </c>
      <c r="AS1966" s="157"/>
      <c r="AT1966" s="162"/>
      <c r="AU1966" s="74">
        <f t="shared" si="1028"/>
        <v>0</v>
      </c>
      <c r="AV1966" s="157"/>
      <c r="AW1966" s="75">
        <f>_xlfn.IFNA(VLOOKUP(L1966,list_vat[],3,FALSE),0)</f>
        <v>0</v>
      </c>
      <c r="AX1966" s="74">
        <f t="shared" si="1046"/>
        <v>0</v>
      </c>
      <c r="AY1966" s="74">
        <f t="shared" si="1047"/>
        <v>0</v>
      </c>
      <c r="AZ1966" s="130">
        <f t="shared" si="1048"/>
        <v>0</v>
      </c>
      <c r="BA1966" s="74">
        <f t="shared" si="1029"/>
        <v>0</v>
      </c>
      <c r="BB1966" s="193">
        <f t="shared" si="1049"/>
        <v>0</v>
      </c>
      <c r="BC1966" s="102">
        <f t="shared" si="1050"/>
        <v>0</v>
      </c>
      <c r="BD1966" s="102">
        <f t="shared" si="1051"/>
        <v>0</v>
      </c>
      <c r="BE1966" s="413" t="s">
        <v>69</v>
      </c>
    </row>
    <row r="1967" spans="1:57" s="65" customFormat="1" ht="12" customHeight="1" x14ac:dyDescent="0.2">
      <c r="A1967" s="43">
        <v>1952</v>
      </c>
      <c r="B1967" s="166"/>
      <c r="C1967" s="166"/>
      <c r="D1967" s="166"/>
      <c r="E1967" s="162"/>
      <c r="F1967" s="166"/>
      <c r="G1967" s="162"/>
      <c r="H1967" s="162"/>
      <c r="I1967" s="189">
        <f t="shared" si="1030"/>
        <v>0</v>
      </c>
      <c r="J1967" s="195"/>
      <c r="K1967" s="162"/>
      <c r="L1967" s="168"/>
      <c r="M1967" s="75">
        <f>_xlfn.XLOOKUP(L1967,list_vat[Страна],list_vat[Ставка НДС %],0,0)</f>
        <v>0</v>
      </c>
      <c r="N1967" s="162">
        <f t="shared" si="1031"/>
        <v>0</v>
      </c>
      <c r="O1967" s="169"/>
      <c r="P1967" s="74">
        <f t="shared" si="1052"/>
        <v>0</v>
      </c>
      <c r="Q1967" s="162"/>
      <c r="R1967" s="162" t="str">
        <f t="shared" si="1032"/>
        <v>введи курс</v>
      </c>
      <c r="S1967" s="196">
        <f t="shared" si="1033"/>
        <v>0</v>
      </c>
      <c r="T1967" s="192">
        <f t="shared" si="1034"/>
        <v>0</v>
      </c>
      <c r="U1967" s="76">
        <f t="shared" si="1035"/>
        <v>0</v>
      </c>
      <c r="V1967" s="123">
        <f t="shared" si="1036"/>
        <v>0</v>
      </c>
      <c r="W1967" s="191"/>
      <c r="X1967" s="170"/>
      <c r="Y1967" s="74">
        <f t="shared" si="1021"/>
        <v>0</v>
      </c>
      <c r="Z1967" s="188"/>
      <c r="AA1967" s="130">
        <f t="shared" si="1037"/>
        <v>0</v>
      </c>
      <c r="AB1967" s="74">
        <f t="shared" si="1038"/>
        <v>0</v>
      </c>
      <c r="AC1967" s="356"/>
      <c r="AD1967" s="130" cm="1">
        <f t="array" ref="AD1967">IFERROR(ROUND((_xlfn.IFS(offer_sale_type="поставка",AB1967,offer_sale_type="транзит",S1967)*(1+AC1967))/E1967,2),0)</f>
        <v>0</v>
      </c>
      <c r="AE1967" s="74">
        <f t="shared" si="1039"/>
        <v>0</v>
      </c>
      <c r="AF1967" s="123" cm="1">
        <f t="array" ref="AF1967">IFERROR(ROUND(_xlfn.IFS(offer_sale_type="поставка",AB1967,offer_sale_type="транзит",S1967)*AC1967,2),0)</f>
        <v>0</v>
      </c>
      <c r="AG1967" s="130">
        <f t="shared" si="1022"/>
        <v>0</v>
      </c>
      <c r="AH1967" s="74">
        <f t="shared" si="1023"/>
        <v>0</v>
      </c>
      <c r="AI1967" s="123">
        <f t="shared" si="1024"/>
        <v>0</v>
      </c>
      <c r="AJ1967" s="118">
        <f t="shared" si="1040"/>
        <v>0</v>
      </c>
      <c r="AK1967" s="74">
        <f t="shared" si="1041"/>
        <v>0</v>
      </c>
      <c r="AL1967" s="174">
        <f t="shared" si="1042"/>
        <v>0</v>
      </c>
      <c r="AM1967" s="175">
        <f t="shared" si="1025"/>
        <v>0</v>
      </c>
      <c r="AN1967" s="130">
        <f t="shared" si="1043"/>
        <v>0</v>
      </c>
      <c r="AO1967" s="74">
        <f t="shared" si="1026"/>
        <v>0</v>
      </c>
      <c r="AP1967" s="123">
        <f t="shared" si="1044"/>
        <v>0</v>
      </c>
      <c r="AQ1967" s="118">
        <f t="shared" si="1027"/>
        <v>0</v>
      </c>
      <c r="AR1967" s="82" t="str">
        <f t="shared" si="1045"/>
        <v>https://www.alta.ru/tnved/code//</v>
      </c>
      <c r="AS1967" s="157"/>
      <c r="AT1967" s="162"/>
      <c r="AU1967" s="74">
        <f t="shared" si="1028"/>
        <v>0</v>
      </c>
      <c r="AV1967" s="157"/>
      <c r="AW1967" s="75">
        <f>_xlfn.IFNA(VLOOKUP(L1967,list_vat[],3,FALSE),0)</f>
        <v>0</v>
      </c>
      <c r="AX1967" s="74">
        <f t="shared" si="1046"/>
        <v>0</v>
      </c>
      <c r="AY1967" s="74">
        <f t="shared" si="1047"/>
        <v>0</v>
      </c>
      <c r="AZ1967" s="130">
        <f t="shared" si="1048"/>
        <v>0</v>
      </c>
      <c r="BA1967" s="74">
        <f t="shared" si="1029"/>
        <v>0</v>
      </c>
      <c r="BB1967" s="193">
        <f t="shared" si="1049"/>
        <v>0</v>
      </c>
      <c r="BC1967" s="102">
        <f t="shared" si="1050"/>
        <v>0</v>
      </c>
      <c r="BD1967" s="102">
        <f t="shared" si="1051"/>
        <v>0</v>
      </c>
      <c r="BE1967" s="413" t="s">
        <v>69</v>
      </c>
    </row>
    <row r="1968" spans="1:57" s="65" customFormat="1" ht="12" customHeight="1" x14ac:dyDescent="0.2">
      <c r="A1968" s="43">
        <v>1953</v>
      </c>
      <c r="B1968" s="166"/>
      <c r="C1968" s="166"/>
      <c r="D1968" s="166"/>
      <c r="E1968" s="162"/>
      <c r="F1968" s="166"/>
      <c r="G1968" s="162"/>
      <c r="H1968" s="162"/>
      <c r="I1968" s="189">
        <f t="shared" si="1030"/>
        <v>0</v>
      </c>
      <c r="J1968" s="195"/>
      <c r="K1968" s="162"/>
      <c r="L1968" s="168"/>
      <c r="M1968" s="75">
        <f>_xlfn.XLOOKUP(L1968,list_vat[Страна],list_vat[Ставка НДС %],0,0)</f>
        <v>0</v>
      </c>
      <c r="N1968" s="162">
        <f t="shared" si="1031"/>
        <v>0</v>
      </c>
      <c r="O1968" s="169"/>
      <c r="P1968" s="74">
        <f t="shared" si="1052"/>
        <v>0</v>
      </c>
      <c r="Q1968" s="162"/>
      <c r="R1968" s="162" t="str">
        <f t="shared" si="1032"/>
        <v>введи курс</v>
      </c>
      <c r="S1968" s="196">
        <f t="shared" si="1033"/>
        <v>0</v>
      </c>
      <c r="T1968" s="192">
        <f t="shared" si="1034"/>
        <v>0</v>
      </c>
      <c r="U1968" s="76">
        <f t="shared" si="1035"/>
        <v>0</v>
      </c>
      <c r="V1968" s="123">
        <f t="shared" si="1036"/>
        <v>0</v>
      </c>
      <c r="W1968" s="191"/>
      <c r="X1968" s="170"/>
      <c r="Y1968" s="74">
        <f t="shared" si="1021"/>
        <v>0</v>
      </c>
      <c r="Z1968" s="188"/>
      <c r="AA1968" s="130">
        <f t="shared" si="1037"/>
        <v>0</v>
      </c>
      <c r="AB1968" s="74">
        <f t="shared" si="1038"/>
        <v>0</v>
      </c>
      <c r="AC1968" s="356"/>
      <c r="AD1968" s="130" cm="1">
        <f t="array" ref="AD1968">IFERROR(ROUND((_xlfn.IFS(offer_sale_type="поставка",AB1968,offer_sale_type="транзит",S1968)*(1+AC1968))/E1968,2),0)</f>
        <v>0</v>
      </c>
      <c r="AE1968" s="74">
        <f t="shared" si="1039"/>
        <v>0</v>
      </c>
      <c r="AF1968" s="123" cm="1">
        <f t="array" ref="AF1968">IFERROR(ROUND(_xlfn.IFS(offer_sale_type="поставка",AB1968,offer_sale_type="транзит",S1968)*AC1968,2),0)</f>
        <v>0</v>
      </c>
      <c r="AG1968" s="130">
        <f t="shared" si="1022"/>
        <v>0</v>
      </c>
      <c r="AH1968" s="74">
        <f t="shared" si="1023"/>
        <v>0</v>
      </c>
      <c r="AI1968" s="123">
        <f t="shared" si="1024"/>
        <v>0</v>
      </c>
      <c r="AJ1968" s="118">
        <f t="shared" si="1040"/>
        <v>0</v>
      </c>
      <c r="AK1968" s="74">
        <f t="shared" si="1041"/>
        <v>0</v>
      </c>
      <c r="AL1968" s="174">
        <f t="shared" si="1042"/>
        <v>0</v>
      </c>
      <c r="AM1968" s="175">
        <f t="shared" si="1025"/>
        <v>0</v>
      </c>
      <c r="AN1968" s="130">
        <f t="shared" si="1043"/>
        <v>0</v>
      </c>
      <c r="AO1968" s="74">
        <f t="shared" si="1026"/>
        <v>0</v>
      </c>
      <c r="AP1968" s="123">
        <f t="shared" si="1044"/>
        <v>0</v>
      </c>
      <c r="AQ1968" s="118">
        <f t="shared" si="1027"/>
        <v>0</v>
      </c>
      <c r="AR1968" s="82" t="str">
        <f t="shared" si="1045"/>
        <v>https://www.alta.ru/tnved/code//</v>
      </c>
      <c r="AS1968" s="157"/>
      <c r="AT1968" s="162"/>
      <c r="AU1968" s="74">
        <f t="shared" si="1028"/>
        <v>0</v>
      </c>
      <c r="AV1968" s="157"/>
      <c r="AW1968" s="75">
        <f>_xlfn.IFNA(VLOOKUP(L1968,list_vat[],3,FALSE),0)</f>
        <v>0</v>
      </c>
      <c r="AX1968" s="74">
        <f t="shared" si="1046"/>
        <v>0</v>
      </c>
      <c r="AY1968" s="74">
        <f t="shared" si="1047"/>
        <v>0</v>
      </c>
      <c r="AZ1968" s="130">
        <f t="shared" si="1048"/>
        <v>0</v>
      </c>
      <c r="BA1968" s="74">
        <f t="shared" si="1029"/>
        <v>0</v>
      </c>
      <c r="BB1968" s="193">
        <f t="shared" si="1049"/>
        <v>0</v>
      </c>
      <c r="BC1968" s="102">
        <f t="shared" si="1050"/>
        <v>0</v>
      </c>
      <c r="BD1968" s="102">
        <f t="shared" si="1051"/>
        <v>0</v>
      </c>
      <c r="BE1968" s="413" t="s">
        <v>69</v>
      </c>
    </row>
    <row r="1969" spans="1:57" s="65" customFormat="1" ht="12" customHeight="1" x14ac:dyDescent="0.2">
      <c r="A1969" s="43">
        <v>1954</v>
      </c>
      <c r="B1969" s="166"/>
      <c r="C1969" s="166"/>
      <c r="D1969" s="166"/>
      <c r="E1969" s="162"/>
      <c r="F1969" s="166"/>
      <c r="G1969" s="162"/>
      <c r="H1969" s="162"/>
      <c r="I1969" s="189">
        <f t="shared" si="1030"/>
        <v>0</v>
      </c>
      <c r="J1969" s="195"/>
      <c r="K1969" s="162"/>
      <c r="L1969" s="168"/>
      <c r="M1969" s="75">
        <f>_xlfn.XLOOKUP(L1969,list_vat[Страна],list_vat[Ставка НДС %],0,0)</f>
        <v>0</v>
      </c>
      <c r="N1969" s="162">
        <f t="shared" si="1031"/>
        <v>0</v>
      </c>
      <c r="O1969" s="169"/>
      <c r="P1969" s="74">
        <f t="shared" si="1052"/>
        <v>0</v>
      </c>
      <c r="Q1969" s="162"/>
      <c r="R1969" s="162" t="str">
        <f t="shared" si="1032"/>
        <v>введи курс</v>
      </c>
      <c r="S1969" s="196">
        <f t="shared" si="1033"/>
        <v>0</v>
      </c>
      <c r="T1969" s="192">
        <f t="shared" si="1034"/>
        <v>0</v>
      </c>
      <c r="U1969" s="76">
        <f t="shared" si="1035"/>
        <v>0</v>
      </c>
      <c r="V1969" s="123">
        <f t="shared" si="1036"/>
        <v>0</v>
      </c>
      <c r="W1969" s="191"/>
      <c r="X1969" s="170"/>
      <c r="Y1969" s="74">
        <f t="shared" si="1021"/>
        <v>0</v>
      </c>
      <c r="Z1969" s="188"/>
      <c r="AA1969" s="130">
        <f t="shared" si="1037"/>
        <v>0</v>
      </c>
      <c r="AB1969" s="74">
        <f t="shared" si="1038"/>
        <v>0</v>
      </c>
      <c r="AC1969" s="356"/>
      <c r="AD1969" s="130" cm="1">
        <f t="array" ref="AD1969">IFERROR(ROUND((_xlfn.IFS(offer_sale_type="поставка",AB1969,offer_sale_type="транзит",S1969)*(1+AC1969))/E1969,2),0)</f>
        <v>0</v>
      </c>
      <c r="AE1969" s="74">
        <f t="shared" si="1039"/>
        <v>0</v>
      </c>
      <c r="AF1969" s="123" cm="1">
        <f t="array" ref="AF1969">IFERROR(ROUND(_xlfn.IFS(offer_sale_type="поставка",AB1969,offer_sale_type="транзит",S1969)*AC1969,2),0)</f>
        <v>0</v>
      </c>
      <c r="AG1969" s="130">
        <f t="shared" si="1022"/>
        <v>0</v>
      </c>
      <c r="AH1969" s="74">
        <f t="shared" si="1023"/>
        <v>0</v>
      </c>
      <c r="AI1969" s="123">
        <f t="shared" si="1024"/>
        <v>0</v>
      </c>
      <c r="AJ1969" s="118">
        <f t="shared" si="1040"/>
        <v>0</v>
      </c>
      <c r="AK1969" s="74">
        <f t="shared" si="1041"/>
        <v>0</v>
      </c>
      <c r="AL1969" s="174">
        <f t="shared" si="1042"/>
        <v>0</v>
      </c>
      <c r="AM1969" s="175">
        <f t="shared" si="1025"/>
        <v>0</v>
      </c>
      <c r="AN1969" s="130">
        <f t="shared" si="1043"/>
        <v>0</v>
      </c>
      <c r="AO1969" s="74">
        <f t="shared" si="1026"/>
        <v>0</v>
      </c>
      <c r="AP1969" s="123">
        <f t="shared" si="1044"/>
        <v>0</v>
      </c>
      <c r="AQ1969" s="118">
        <f t="shared" si="1027"/>
        <v>0</v>
      </c>
      <c r="AR1969" s="82" t="str">
        <f t="shared" si="1045"/>
        <v>https://www.alta.ru/tnved/code//</v>
      </c>
      <c r="AS1969" s="157"/>
      <c r="AT1969" s="162"/>
      <c r="AU1969" s="74">
        <f t="shared" si="1028"/>
        <v>0</v>
      </c>
      <c r="AV1969" s="157"/>
      <c r="AW1969" s="75">
        <f>_xlfn.IFNA(VLOOKUP(L1969,list_vat[],3,FALSE),0)</f>
        <v>0</v>
      </c>
      <c r="AX1969" s="74">
        <f t="shared" si="1046"/>
        <v>0</v>
      </c>
      <c r="AY1969" s="74">
        <f t="shared" si="1047"/>
        <v>0</v>
      </c>
      <c r="AZ1969" s="130">
        <f t="shared" si="1048"/>
        <v>0</v>
      </c>
      <c r="BA1969" s="74">
        <f t="shared" si="1029"/>
        <v>0</v>
      </c>
      <c r="BB1969" s="193">
        <f t="shared" si="1049"/>
        <v>0</v>
      </c>
      <c r="BC1969" s="102">
        <f t="shared" si="1050"/>
        <v>0</v>
      </c>
      <c r="BD1969" s="102">
        <f t="shared" si="1051"/>
        <v>0</v>
      </c>
      <c r="BE1969" s="413" t="s">
        <v>69</v>
      </c>
    </row>
    <row r="1970" spans="1:57" s="65" customFormat="1" ht="12" customHeight="1" x14ac:dyDescent="0.2">
      <c r="A1970" s="43">
        <v>1955</v>
      </c>
      <c r="B1970" s="166"/>
      <c r="C1970" s="166"/>
      <c r="D1970" s="166"/>
      <c r="E1970" s="162"/>
      <c r="F1970" s="166"/>
      <c r="G1970" s="162"/>
      <c r="H1970" s="162"/>
      <c r="I1970" s="189">
        <f t="shared" si="1030"/>
        <v>0</v>
      </c>
      <c r="J1970" s="195"/>
      <c r="K1970" s="162"/>
      <c r="L1970" s="168"/>
      <c r="M1970" s="75">
        <f>_xlfn.XLOOKUP(L1970,list_vat[Страна],list_vat[Ставка НДС %],0,0)</f>
        <v>0</v>
      </c>
      <c r="N1970" s="162">
        <f t="shared" si="1031"/>
        <v>0</v>
      </c>
      <c r="O1970" s="169"/>
      <c r="P1970" s="74">
        <f t="shared" si="1052"/>
        <v>0</v>
      </c>
      <c r="Q1970" s="162"/>
      <c r="R1970" s="162" t="str">
        <f t="shared" si="1032"/>
        <v>введи курс</v>
      </c>
      <c r="S1970" s="196">
        <f t="shared" si="1033"/>
        <v>0</v>
      </c>
      <c r="T1970" s="192">
        <f t="shared" si="1034"/>
        <v>0</v>
      </c>
      <c r="U1970" s="76">
        <f t="shared" si="1035"/>
        <v>0</v>
      </c>
      <c r="V1970" s="123">
        <f t="shared" si="1036"/>
        <v>0</v>
      </c>
      <c r="W1970" s="191"/>
      <c r="X1970" s="170"/>
      <c r="Y1970" s="74">
        <f t="shared" si="1021"/>
        <v>0</v>
      </c>
      <c r="Z1970" s="188"/>
      <c r="AA1970" s="130">
        <f t="shared" si="1037"/>
        <v>0</v>
      </c>
      <c r="AB1970" s="74">
        <f t="shared" si="1038"/>
        <v>0</v>
      </c>
      <c r="AC1970" s="356"/>
      <c r="AD1970" s="130" cm="1">
        <f t="array" ref="AD1970">IFERROR(ROUND((_xlfn.IFS(offer_sale_type="поставка",AB1970,offer_sale_type="транзит",S1970)*(1+AC1970))/E1970,2),0)</f>
        <v>0</v>
      </c>
      <c r="AE1970" s="74">
        <f t="shared" si="1039"/>
        <v>0</v>
      </c>
      <c r="AF1970" s="123" cm="1">
        <f t="array" ref="AF1970">IFERROR(ROUND(_xlfn.IFS(offer_sale_type="поставка",AB1970,offer_sale_type="транзит",S1970)*AC1970,2),0)</f>
        <v>0</v>
      </c>
      <c r="AG1970" s="130">
        <f t="shared" si="1022"/>
        <v>0</v>
      </c>
      <c r="AH1970" s="74">
        <f t="shared" si="1023"/>
        <v>0</v>
      </c>
      <c r="AI1970" s="123">
        <f t="shared" si="1024"/>
        <v>0</v>
      </c>
      <c r="AJ1970" s="118">
        <f t="shared" si="1040"/>
        <v>0</v>
      </c>
      <c r="AK1970" s="74">
        <f t="shared" si="1041"/>
        <v>0</v>
      </c>
      <c r="AL1970" s="174">
        <f t="shared" si="1042"/>
        <v>0</v>
      </c>
      <c r="AM1970" s="175">
        <f t="shared" si="1025"/>
        <v>0</v>
      </c>
      <c r="AN1970" s="130">
        <f t="shared" si="1043"/>
        <v>0</v>
      </c>
      <c r="AO1970" s="74">
        <f t="shared" si="1026"/>
        <v>0</v>
      </c>
      <c r="AP1970" s="123">
        <f t="shared" si="1044"/>
        <v>0</v>
      </c>
      <c r="AQ1970" s="118">
        <f t="shared" si="1027"/>
        <v>0</v>
      </c>
      <c r="AR1970" s="82" t="str">
        <f t="shared" si="1045"/>
        <v>https://www.alta.ru/tnved/code//</v>
      </c>
      <c r="AS1970" s="157"/>
      <c r="AT1970" s="162"/>
      <c r="AU1970" s="74">
        <f t="shared" si="1028"/>
        <v>0</v>
      </c>
      <c r="AV1970" s="157"/>
      <c r="AW1970" s="75">
        <f>_xlfn.IFNA(VLOOKUP(L1970,list_vat[],3,FALSE),0)</f>
        <v>0</v>
      </c>
      <c r="AX1970" s="74">
        <f t="shared" si="1046"/>
        <v>0</v>
      </c>
      <c r="AY1970" s="74">
        <f t="shared" si="1047"/>
        <v>0</v>
      </c>
      <c r="AZ1970" s="130">
        <f t="shared" si="1048"/>
        <v>0</v>
      </c>
      <c r="BA1970" s="74">
        <f t="shared" si="1029"/>
        <v>0</v>
      </c>
      <c r="BB1970" s="193">
        <f t="shared" si="1049"/>
        <v>0</v>
      </c>
      <c r="BC1970" s="102">
        <f t="shared" si="1050"/>
        <v>0</v>
      </c>
      <c r="BD1970" s="102">
        <f t="shared" si="1051"/>
        <v>0</v>
      </c>
      <c r="BE1970" s="413" t="s">
        <v>69</v>
      </c>
    </row>
    <row r="1971" spans="1:57" s="65" customFormat="1" ht="12" customHeight="1" x14ac:dyDescent="0.2">
      <c r="A1971" s="43">
        <v>1956</v>
      </c>
      <c r="B1971" s="166"/>
      <c r="C1971" s="166"/>
      <c r="D1971" s="166"/>
      <c r="E1971" s="162"/>
      <c r="F1971" s="166"/>
      <c r="G1971" s="162"/>
      <c r="H1971" s="162"/>
      <c r="I1971" s="189">
        <f t="shared" si="1030"/>
        <v>0</v>
      </c>
      <c r="J1971" s="195"/>
      <c r="K1971" s="162"/>
      <c r="L1971" s="168"/>
      <c r="M1971" s="75">
        <f>_xlfn.XLOOKUP(L1971,list_vat[Страна],list_vat[Ставка НДС %],0,0)</f>
        <v>0</v>
      </c>
      <c r="N1971" s="162">
        <f t="shared" si="1031"/>
        <v>0</v>
      </c>
      <c r="O1971" s="169"/>
      <c r="P1971" s="74">
        <f t="shared" si="1052"/>
        <v>0</v>
      </c>
      <c r="Q1971" s="162"/>
      <c r="R1971" s="162" t="str">
        <f t="shared" si="1032"/>
        <v>введи курс</v>
      </c>
      <c r="S1971" s="196">
        <f t="shared" si="1033"/>
        <v>0</v>
      </c>
      <c r="T1971" s="192">
        <f t="shared" si="1034"/>
        <v>0</v>
      </c>
      <c r="U1971" s="76">
        <f t="shared" si="1035"/>
        <v>0</v>
      </c>
      <c r="V1971" s="123">
        <f t="shared" si="1036"/>
        <v>0</v>
      </c>
      <c r="W1971" s="191"/>
      <c r="X1971" s="170"/>
      <c r="Y1971" s="74">
        <f t="shared" si="1021"/>
        <v>0</v>
      </c>
      <c r="Z1971" s="188"/>
      <c r="AA1971" s="130">
        <f t="shared" si="1037"/>
        <v>0</v>
      </c>
      <c r="AB1971" s="74">
        <f t="shared" si="1038"/>
        <v>0</v>
      </c>
      <c r="AC1971" s="356"/>
      <c r="AD1971" s="130" cm="1">
        <f t="array" ref="AD1971">IFERROR(ROUND((_xlfn.IFS(offer_sale_type="поставка",AB1971,offer_sale_type="транзит",S1971)*(1+AC1971))/E1971,2),0)</f>
        <v>0</v>
      </c>
      <c r="AE1971" s="74">
        <f t="shared" si="1039"/>
        <v>0</v>
      </c>
      <c r="AF1971" s="123" cm="1">
        <f t="array" ref="AF1971">IFERROR(ROUND(_xlfn.IFS(offer_sale_type="поставка",AB1971,offer_sale_type="транзит",S1971)*AC1971,2),0)</f>
        <v>0</v>
      </c>
      <c r="AG1971" s="130">
        <f t="shared" si="1022"/>
        <v>0</v>
      </c>
      <c r="AH1971" s="74">
        <f t="shared" si="1023"/>
        <v>0</v>
      </c>
      <c r="AI1971" s="123">
        <f t="shared" si="1024"/>
        <v>0</v>
      </c>
      <c r="AJ1971" s="118">
        <f t="shared" si="1040"/>
        <v>0</v>
      </c>
      <c r="AK1971" s="74">
        <f t="shared" si="1041"/>
        <v>0</v>
      </c>
      <c r="AL1971" s="174">
        <f t="shared" si="1042"/>
        <v>0</v>
      </c>
      <c r="AM1971" s="175">
        <f t="shared" si="1025"/>
        <v>0</v>
      </c>
      <c r="AN1971" s="130">
        <f t="shared" si="1043"/>
        <v>0</v>
      </c>
      <c r="AO1971" s="74">
        <f t="shared" si="1026"/>
        <v>0</v>
      </c>
      <c r="AP1971" s="123">
        <f t="shared" si="1044"/>
        <v>0</v>
      </c>
      <c r="AQ1971" s="118">
        <f t="shared" si="1027"/>
        <v>0</v>
      </c>
      <c r="AR1971" s="82" t="str">
        <f t="shared" si="1045"/>
        <v>https://www.alta.ru/tnved/code//</v>
      </c>
      <c r="AS1971" s="157"/>
      <c r="AT1971" s="162"/>
      <c r="AU1971" s="74">
        <f t="shared" si="1028"/>
        <v>0</v>
      </c>
      <c r="AV1971" s="157"/>
      <c r="AW1971" s="75">
        <f>_xlfn.IFNA(VLOOKUP(L1971,list_vat[],3,FALSE),0)</f>
        <v>0</v>
      </c>
      <c r="AX1971" s="74">
        <f t="shared" si="1046"/>
        <v>0</v>
      </c>
      <c r="AY1971" s="74">
        <f t="shared" si="1047"/>
        <v>0</v>
      </c>
      <c r="AZ1971" s="130">
        <f t="shared" si="1048"/>
        <v>0</v>
      </c>
      <c r="BA1971" s="74">
        <f t="shared" si="1029"/>
        <v>0</v>
      </c>
      <c r="BB1971" s="193">
        <f t="shared" si="1049"/>
        <v>0</v>
      </c>
      <c r="BC1971" s="102">
        <f t="shared" si="1050"/>
        <v>0</v>
      </c>
      <c r="BD1971" s="102">
        <f t="shared" si="1051"/>
        <v>0</v>
      </c>
      <c r="BE1971" s="413" t="s">
        <v>69</v>
      </c>
    </row>
    <row r="1972" spans="1:57" s="65" customFormat="1" ht="12" customHeight="1" x14ac:dyDescent="0.2">
      <c r="A1972" s="43">
        <v>1957</v>
      </c>
      <c r="B1972" s="166"/>
      <c r="C1972" s="166"/>
      <c r="D1972" s="166"/>
      <c r="E1972" s="162"/>
      <c r="F1972" s="166"/>
      <c r="G1972" s="162"/>
      <c r="H1972" s="162"/>
      <c r="I1972" s="189">
        <f t="shared" si="1030"/>
        <v>0</v>
      </c>
      <c r="J1972" s="195"/>
      <c r="K1972" s="162"/>
      <c r="L1972" s="168"/>
      <c r="M1972" s="75">
        <f>_xlfn.XLOOKUP(L1972,list_vat[Страна],list_vat[Ставка НДС %],0,0)</f>
        <v>0</v>
      </c>
      <c r="N1972" s="162">
        <f t="shared" si="1031"/>
        <v>0</v>
      </c>
      <c r="O1972" s="169"/>
      <c r="P1972" s="74">
        <f t="shared" si="1052"/>
        <v>0</v>
      </c>
      <c r="Q1972" s="162"/>
      <c r="R1972" s="162" t="str">
        <f t="shared" si="1032"/>
        <v>введи курс</v>
      </c>
      <c r="S1972" s="196">
        <f t="shared" si="1033"/>
        <v>0</v>
      </c>
      <c r="T1972" s="192">
        <f t="shared" si="1034"/>
        <v>0</v>
      </c>
      <c r="U1972" s="76">
        <f t="shared" si="1035"/>
        <v>0</v>
      </c>
      <c r="V1972" s="123">
        <f t="shared" si="1036"/>
        <v>0</v>
      </c>
      <c r="W1972" s="191"/>
      <c r="X1972" s="170"/>
      <c r="Y1972" s="74">
        <f t="shared" si="1021"/>
        <v>0</v>
      </c>
      <c r="Z1972" s="188"/>
      <c r="AA1972" s="130">
        <f t="shared" si="1037"/>
        <v>0</v>
      </c>
      <c r="AB1972" s="74">
        <f t="shared" si="1038"/>
        <v>0</v>
      </c>
      <c r="AC1972" s="356"/>
      <c r="AD1972" s="130" cm="1">
        <f t="array" ref="AD1972">IFERROR(ROUND((_xlfn.IFS(offer_sale_type="поставка",AB1972,offer_sale_type="транзит",S1972)*(1+AC1972))/E1972,2),0)</f>
        <v>0</v>
      </c>
      <c r="AE1972" s="74">
        <f t="shared" si="1039"/>
        <v>0</v>
      </c>
      <c r="AF1972" s="123" cm="1">
        <f t="array" ref="AF1972">IFERROR(ROUND(_xlfn.IFS(offer_sale_type="поставка",AB1972,offer_sale_type="транзит",S1972)*AC1972,2),0)</f>
        <v>0</v>
      </c>
      <c r="AG1972" s="130">
        <f t="shared" si="1022"/>
        <v>0</v>
      </c>
      <c r="AH1972" s="74">
        <f t="shared" si="1023"/>
        <v>0</v>
      </c>
      <c r="AI1972" s="123">
        <f t="shared" si="1024"/>
        <v>0</v>
      </c>
      <c r="AJ1972" s="118">
        <f t="shared" si="1040"/>
        <v>0</v>
      </c>
      <c r="AK1972" s="74">
        <f t="shared" si="1041"/>
        <v>0</v>
      </c>
      <c r="AL1972" s="174">
        <f t="shared" si="1042"/>
        <v>0</v>
      </c>
      <c r="AM1972" s="175">
        <f t="shared" si="1025"/>
        <v>0</v>
      </c>
      <c r="AN1972" s="130">
        <f t="shared" si="1043"/>
        <v>0</v>
      </c>
      <c r="AO1972" s="74">
        <f t="shared" si="1026"/>
        <v>0</v>
      </c>
      <c r="AP1972" s="123">
        <f t="shared" si="1044"/>
        <v>0</v>
      </c>
      <c r="AQ1972" s="118">
        <f t="shared" si="1027"/>
        <v>0</v>
      </c>
      <c r="AR1972" s="82" t="str">
        <f t="shared" si="1045"/>
        <v>https://www.alta.ru/tnved/code//</v>
      </c>
      <c r="AS1972" s="157"/>
      <c r="AT1972" s="162"/>
      <c r="AU1972" s="74">
        <f t="shared" si="1028"/>
        <v>0</v>
      </c>
      <c r="AV1972" s="157"/>
      <c r="AW1972" s="75">
        <f>_xlfn.IFNA(VLOOKUP(L1972,list_vat[],3,FALSE),0)</f>
        <v>0</v>
      </c>
      <c r="AX1972" s="74">
        <f t="shared" si="1046"/>
        <v>0</v>
      </c>
      <c r="AY1972" s="74">
        <f t="shared" si="1047"/>
        <v>0</v>
      </c>
      <c r="AZ1972" s="130">
        <f t="shared" si="1048"/>
        <v>0</v>
      </c>
      <c r="BA1972" s="74">
        <f t="shared" si="1029"/>
        <v>0</v>
      </c>
      <c r="BB1972" s="193">
        <f t="shared" si="1049"/>
        <v>0</v>
      </c>
      <c r="BC1972" s="102">
        <f t="shared" si="1050"/>
        <v>0</v>
      </c>
      <c r="BD1972" s="102">
        <f t="shared" si="1051"/>
        <v>0</v>
      </c>
      <c r="BE1972" s="413" t="s">
        <v>69</v>
      </c>
    </row>
    <row r="1973" spans="1:57" s="65" customFormat="1" ht="12" customHeight="1" x14ac:dyDescent="0.2">
      <c r="A1973" s="43">
        <v>1958</v>
      </c>
      <c r="B1973" s="166"/>
      <c r="C1973" s="166"/>
      <c r="D1973" s="166"/>
      <c r="E1973" s="162"/>
      <c r="F1973" s="166"/>
      <c r="G1973" s="162"/>
      <c r="H1973" s="162"/>
      <c r="I1973" s="189">
        <f t="shared" si="1030"/>
        <v>0</v>
      </c>
      <c r="J1973" s="195"/>
      <c r="K1973" s="162"/>
      <c r="L1973" s="168"/>
      <c r="M1973" s="75">
        <f>_xlfn.XLOOKUP(L1973,list_vat[Страна],list_vat[Ставка НДС %],0,0)</f>
        <v>0</v>
      </c>
      <c r="N1973" s="162">
        <f t="shared" si="1031"/>
        <v>0</v>
      </c>
      <c r="O1973" s="169"/>
      <c r="P1973" s="74">
        <f t="shared" si="1052"/>
        <v>0</v>
      </c>
      <c r="Q1973" s="162"/>
      <c r="R1973" s="162" t="str">
        <f t="shared" si="1032"/>
        <v>введи курс</v>
      </c>
      <c r="S1973" s="196">
        <f t="shared" si="1033"/>
        <v>0</v>
      </c>
      <c r="T1973" s="192">
        <f t="shared" si="1034"/>
        <v>0</v>
      </c>
      <c r="U1973" s="76">
        <f t="shared" si="1035"/>
        <v>0</v>
      </c>
      <c r="V1973" s="123">
        <f t="shared" si="1036"/>
        <v>0</v>
      </c>
      <c r="W1973" s="191"/>
      <c r="X1973" s="170"/>
      <c r="Y1973" s="74">
        <f t="shared" si="1021"/>
        <v>0</v>
      </c>
      <c r="Z1973" s="188"/>
      <c r="AA1973" s="130">
        <f t="shared" si="1037"/>
        <v>0</v>
      </c>
      <c r="AB1973" s="74">
        <f t="shared" si="1038"/>
        <v>0</v>
      </c>
      <c r="AC1973" s="356"/>
      <c r="AD1973" s="130" cm="1">
        <f t="array" ref="AD1973">IFERROR(ROUND((_xlfn.IFS(offer_sale_type="поставка",AB1973,offer_sale_type="транзит",S1973)*(1+AC1973))/E1973,2),0)</f>
        <v>0</v>
      </c>
      <c r="AE1973" s="74">
        <f t="shared" si="1039"/>
        <v>0</v>
      </c>
      <c r="AF1973" s="123" cm="1">
        <f t="array" ref="AF1973">IFERROR(ROUND(_xlfn.IFS(offer_sale_type="поставка",AB1973,offer_sale_type="транзит",S1973)*AC1973,2),0)</f>
        <v>0</v>
      </c>
      <c r="AG1973" s="130">
        <f t="shared" si="1022"/>
        <v>0</v>
      </c>
      <c r="AH1973" s="74">
        <f t="shared" si="1023"/>
        <v>0</v>
      </c>
      <c r="AI1973" s="123">
        <f t="shared" si="1024"/>
        <v>0</v>
      </c>
      <c r="AJ1973" s="118">
        <f t="shared" si="1040"/>
        <v>0</v>
      </c>
      <c r="AK1973" s="74">
        <f t="shared" si="1041"/>
        <v>0</v>
      </c>
      <c r="AL1973" s="174">
        <f t="shared" si="1042"/>
        <v>0</v>
      </c>
      <c r="AM1973" s="175">
        <f t="shared" si="1025"/>
        <v>0</v>
      </c>
      <c r="AN1973" s="130">
        <f t="shared" si="1043"/>
        <v>0</v>
      </c>
      <c r="AO1973" s="74">
        <f t="shared" si="1026"/>
        <v>0</v>
      </c>
      <c r="AP1973" s="123">
        <f t="shared" si="1044"/>
        <v>0</v>
      </c>
      <c r="AQ1973" s="118">
        <f t="shared" si="1027"/>
        <v>0</v>
      </c>
      <c r="AR1973" s="82" t="str">
        <f t="shared" si="1045"/>
        <v>https://www.alta.ru/tnved/code//</v>
      </c>
      <c r="AS1973" s="157"/>
      <c r="AT1973" s="162"/>
      <c r="AU1973" s="74">
        <f t="shared" si="1028"/>
        <v>0</v>
      </c>
      <c r="AV1973" s="157"/>
      <c r="AW1973" s="75">
        <f>_xlfn.IFNA(VLOOKUP(L1973,list_vat[],3,FALSE),0)</f>
        <v>0</v>
      </c>
      <c r="AX1973" s="74">
        <f t="shared" si="1046"/>
        <v>0</v>
      </c>
      <c r="AY1973" s="74">
        <f t="shared" si="1047"/>
        <v>0</v>
      </c>
      <c r="AZ1973" s="130">
        <f t="shared" si="1048"/>
        <v>0</v>
      </c>
      <c r="BA1973" s="74">
        <f t="shared" si="1029"/>
        <v>0</v>
      </c>
      <c r="BB1973" s="193">
        <f t="shared" si="1049"/>
        <v>0</v>
      </c>
      <c r="BC1973" s="102">
        <f t="shared" si="1050"/>
        <v>0</v>
      </c>
      <c r="BD1973" s="102">
        <f t="shared" si="1051"/>
        <v>0</v>
      </c>
      <c r="BE1973" s="413" t="s">
        <v>69</v>
      </c>
    </row>
    <row r="1974" spans="1:57" s="65" customFormat="1" ht="12" customHeight="1" x14ac:dyDescent="0.2">
      <c r="A1974" s="43">
        <v>1959</v>
      </c>
      <c r="B1974" s="166"/>
      <c r="C1974" s="166"/>
      <c r="D1974" s="166"/>
      <c r="E1974" s="162"/>
      <c r="F1974" s="166"/>
      <c r="G1974" s="162"/>
      <c r="H1974" s="162"/>
      <c r="I1974" s="189">
        <f t="shared" si="1030"/>
        <v>0</v>
      </c>
      <c r="J1974" s="195"/>
      <c r="K1974" s="162"/>
      <c r="L1974" s="168"/>
      <c r="M1974" s="75">
        <f>_xlfn.XLOOKUP(L1974,list_vat[Страна],list_vat[Ставка НДС %],0,0)</f>
        <v>0</v>
      </c>
      <c r="N1974" s="162">
        <f t="shared" si="1031"/>
        <v>0</v>
      </c>
      <c r="O1974" s="169"/>
      <c r="P1974" s="74">
        <f t="shared" si="1052"/>
        <v>0</v>
      </c>
      <c r="Q1974" s="162"/>
      <c r="R1974" s="162" t="str">
        <f t="shared" si="1032"/>
        <v>введи курс</v>
      </c>
      <c r="S1974" s="196">
        <f t="shared" si="1033"/>
        <v>0</v>
      </c>
      <c r="T1974" s="192">
        <f t="shared" si="1034"/>
        <v>0</v>
      </c>
      <c r="U1974" s="76">
        <f t="shared" si="1035"/>
        <v>0</v>
      </c>
      <c r="V1974" s="123">
        <f t="shared" si="1036"/>
        <v>0</v>
      </c>
      <c r="W1974" s="191"/>
      <c r="X1974" s="170"/>
      <c r="Y1974" s="74">
        <f t="shared" si="1021"/>
        <v>0</v>
      </c>
      <c r="Z1974" s="188"/>
      <c r="AA1974" s="130">
        <f t="shared" si="1037"/>
        <v>0</v>
      </c>
      <c r="AB1974" s="74">
        <f t="shared" si="1038"/>
        <v>0</v>
      </c>
      <c r="AC1974" s="356"/>
      <c r="AD1974" s="130" cm="1">
        <f t="array" ref="AD1974">IFERROR(ROUND((_xlfn.IFS(offer_sale_type="поставка",AB1974,offer_sale_type="транзит",S1974)*(1+AC1974))/E1974,2),0)</f>
        <v>0</v>
      </c>
      <c r="AE1974" s="74">
        <f t="shared" si="1039"/>
        <v>0</v>
      </c>
      <c r="AF1974" s="123" cm="1">
        <f t="array" ref="AF1974">IFERROR(ROUND(_xlfn.IFS(offer_sale_type="поставка",AB1974,offer_sale_type="транзит",S1974)*AC1974,2),0)</f>
        <v>0</v>
      </c>
      <c r="AG1974" s="130">
        <f t="shared" si="1022"/>
        <v>0</v>
      </c>
      <c r="AH1974" s="74">
        <f t="shared" si="1023"/>
        <v>0</v>
      </c>
      <c r="AI1974" s="123">
        <f t="shared" si="1024"/>
        <v>0</v>
      </c>
      <c r="AJ1974" s="118">
        <f t="shared" si="1040"/>
        <v>0</v>
      </c>
      <c r="AK1974" s="74">
        <f t="shared" si="1041"/>
        <v>0</v>
      </c>
      <c r="AL1974" s="174">
        <f t="shared" si="1042"/>
        <v>0</v>
      </c>
      <c r="AM1974" s="175">
        <f t="shared" si="1025"/>
        <v>0</v>
      </c>
      <c r="AN1974" s="130">
        <f t="shared" si="1043"/>
        <v>0</v>
      </c>
      <c r="AO1974" s="74">
        <f t="shared" si="1026"/>
        <v>0</v>
      </c>
      <c r="AP1974" s="123">
        <f t="shared" si="1044"/>
        <v>0</v>
      </c>
      <c r="AQ1974" s="118">
        <f t="shared" si="1027"/>
        <v>0</v>
      </c>
      <c r="AR1974" s="82" t="str">
        <f t="shared" si="1045"/>
        <v>https://www.alta.ru/tnved/code//</v>
      </c>
      <c r="AS1974" s="157"/>
      <c r="AT1974" s="162"/>
      <c r="AU1974" s="74">
        <f t="shared" si="1028"/>
        <v>0</v>
      </c>
      <c r="AV1974" s="157"/>
      <c r="AW1974" s="75">
        <f>_xlfn.IFNA(VLOOKUP(L1974,list_vat[],3,FALSE),0)</f>
        <v>0</v>
      </c>
      <c r="AX1974" s="74">
        <f t="shared" si="1046"/>
        <v>0</v>
      </c>
      <c r="AY1974" s="74">
        <f t="shared" si="1047"/>
        <v>0</v>
      </c>
      <c r="AZ1974" s="130">
        <f t="shared" si="1048"/>
        <v>0</v>
      </c>
      <c r="BA1974" s="74">
        <f t="shared" si="1029"/>
        <v>0</v>
      </c>
      <c r="BB1974" s="193">
        <f t="shared" si="1049"/>
        <v>0</v>
      </c>
      <c r="BC1974" s="102">
        <f t="shared" si="1050"/>
        <v>0</v>
      </c>
      <c r="BD1974" s="102">
        <f t="shared" si="1051"/>
        <v>0</v>
      </c>
      <c r="BE1974" s="413" t="s">
        <v>69</v>
      </c>
    </row>
    <row r="1975" spans="1:57" s="65" customFormat="1" ht="12" customHeight="1" x14ac:dyDescent="0.2">
      <c r="A1975" s="43">
        <v>1960</v>
      </c>
      <c r="B1975" s="166"/>
      <c r="C1975" s="166"/>
      <c r="D1975" s="166"/>
      <c r="E1975" s="162"/>
      <c r="F1975" s="166"/>
      <c r="G1975" s="162"/>
      <c r="H1975" s="162"/>
      <c r="I1975" s="189">
        <f t="shared" si="1030"/>
        <v>0</v>
      </c>
      <c r="J1975" s="195"/>
      <c r="K1975" s="162"/>
      <c r="L1975" s="168"/>
      <c r="M1975" s="75">
        <f>_xlfn.XLOOKUP(L1975,list_vat[Страна],list_vat[Ставка НДС %],0,0)</f>
        <v>0</v>
      </c>
      <c r="N1975" s="162">
        <f t="shared" si="1031"/>
        <v>0</v>
      </c>
      <c r="O1975" s="169"/>
      <c r="P1975" s="74">
        <f t="shared" si="1052"/>
        <v>0</v>
      </c>
      <c r="Q1975" s="162"/>
      <c r="R1975" s="162" t="str">
        <f t="shared" si="1032"/>
        <v>введи курс</v>
      </c>
      <c r="S1975" s="196">
        <f t="shared" si="1033"/>
        <v>0</v>
      </c>
      <c r="T1975" s="192">
        <f t="shared" si="1034"/>
        <v>0</v>
      </c>
      <c r="U1975" s="76">
        <f t="shared" si="1035"/>
        <v>0</v>
      </c>
      <c r="V1975" s="123">
        <f t="shared" si="1036"/>
        <v>0</v>
      </c>
      <c r="W1975" s="191"/>
      <c r="X1975" s="170"/>
      <c r="Y1975" s="74">
        <f t="shared" si="1021"/>
        <v>0</v>
      </c>
      <c r="Z1975" s="188"/>
      <c r="AA1975" s="130">
        <f t="shared" si="1037"/>
        <v>0</v>
      </c>
      <c r="AB1975" s="74">
        <f t="shared" si="1038"/>
        <v>0</v>
      </c>
      <c r="AC1975" s="356"/>
      <c r="AD1975" s="130" cm="1">
        <f t="array" ref="AD1975">IFERROR(ROUND((_xlfn.IFS(offer_sale_type="поставка",AB1975,offer_sale_type="транзит",S1975)*(1+AC1975))/E1975,2),0)</f>
        <v>0</v>
      </c>
      <c r="AE1975" s="74">
        <f t="shared" si="1039"/>
        <v>0</v>
      </c>
      <c r="AF1975" s="123" cm="1">
        <f t="array" ref="AF1975">IFERROR(ROUND(_xlfn.IFS(offer_sale_type="поставка",AB1975,offer_sale_type="транзит",S1975)*AC1975,2),0)</f>
        <v>0</v>
      </c>
      <c r="AG1975" s="130">
        <f t="shared" si="1022"/>
        <v>0</v>
      </c>
      <c r="AH1975" s="74">
        <f t="shared" si="1023"/>
        <v>0</v>
      </c>
      <c r="AI1975" s="123">
        <f t="shared" si="1024"/>
        <v>0</v>
      </c>
      <c r="AJ1975" s="118">
        <f t="shared" si="1040"/>
        <v>0</v>
      </c>
      <c r="AK1975" s="74">
        <f t="shared" si="1041"/>
        <v>0</v>
      </c>
      <c r="AL1975" s="174">
        <f t="shared" si="1042"/>
        <v>0</v>
      </c>
      <c r="AM1975" s="175">
        <f t="shared" si="1025"/>
        <v>0</v>
      </c>
      <c r="AN1975" s="130">
        <f t="shared" si="1043"/>
        <v>0</v>
      </c>
      <c r="AO1975" s="74">
        <f t="shared" si="1026"/>
        <v>0</v>
      </c>
      <c r="AP1975" s="123">
        <f t="shared" si="1044"/>
        <v>0</v>
      </c>
      <c r="AQ1975" s="118">
        <f t="shared" si="1027"/>
        <v>0</v>
      </c>
      <c r="AR1975" s="82" t="str">
        <f t="shared" si="1045"/>
        <v>https://www.alta.ru/tnved/code//</v>
      </c>
      <c r="AS1975" s="157"/>
      <c r="AT1975" s="162"/>
      <c r="AU1975" s="74">
        <f t="shared" si="1028"/>
        <v>0</v>
      </c>
      <c r="AV1975" s="157"/>
      <c r="AW1975" s="75">
        <f>_xlfn.IFNA(VLOOKUP(L1975,list_vat[],3,FALSE),0)</f>
        <v>0</v>
      </c>
      <c r="AX1975" s="74">
        <f t="shared" si="1046"/>
        <v>0</v>
      </c>
      <c r="AY1975" s="74">
        <f t="shared" si="1047"/>
        <v>0</v>
      </c>
      <c r="AZ1975" s="130">
        <f t="shared" si="1048"/>
        <v>0</v>
      </c>
      <c r="BA1975" s="74">
        <f t="shared" si="1029"/>
        <v>0</v>
      </c>
      <c r="BB1975" s="193">
        <f t="shared" si="1049"/>
        <v>0</v>
      </c>
      <c r="BC1975" s="102">
        <f t="shared" si="1050"/>
        <v>0</v>
      </c>
      <c r="BD1975" s="102">
        <f t="shared" si="1051"/>
        <v>0</v>
      </c>
      <c r="BE1975" s="413" t="s">
        <v>69</v>
      </c>
    </row>
    <row r="1976" spans="1:57" s="65" customFormat="1" ht="12" customHeight="1" x14ac:dyDescent="0.2">
      <c r="A1976" s="43">
        <v>1961</v>
      </c>
      <c r="B1976" s="166"/>
      <c r="C1976" s="166"/>
      <c r="D1976" s="166"/>
      <c r="E1976" s="162"/>
      <c r="F1976" s="166"/>
      <c r="G1976" s="162"/>
      <c r="H1976" s="162"/>
      <c r="I1976" s="189">
        <f t="shared" si="1030"/>
        <v>0</v>
      </c>
      <c r="J1976" s="195"/>
      <c r="K1976" s="162"/>
      <c r="L1976" s="168"/>
      <c r="M1976" s="75">
        <f>_xlfn.XLOOKUP(L1976,list_vat[Страна],list_vat[Ставка НДС %],0,0)</f>
        <v>0</v>
      </c>
      <c r="N1976" s="162">
        <f t="shared" si="1031"/>
        <v>0</v>
      </c>
      <c r="O1976" s="169"/>
      <c r="P1976" s="74">
        <f t="shared" si="1052"/>
        <v>0</v>
      </c>
      <c r="Q1976" s="162"/>
      <c r="R1976" s="162" t="str">
        <f t="shared" si="1032"/>
        <v>введи курс</v>
      </c>
      <c r="S1976" s="196">
        <f t="shared" si="1033"/>
        <v>0</v>
      </c>
      <c r="T1976" s="192">
        <f t="shared" si="1034"/>
        <v>0</v>
      </c>
      <c r="U1976" s="76">
        <f t="shared" si="1035"/>
        <v>0</v>
      </c>
      <c r="V1976" s="123">
        <f t="shared" si="1036"/>
        <v>0</v>
      </c>
      <c r="W1976" s="191"/>
      <c r="X1976" s="170"/>
      <c r="Y1976" s="74">
        <f t="shared" si="1021"/>
        <v>0</v>
      </c>
      <c r="Z1976" s="188"/>
      <c r="AA1976" s="130">
        <f t="shared" si="1037"/>
        <v>0</v>
      </c>
      <c r="AB1976" s="74">
        <f t="shared" si="1038"/>
        <v>0</v>
      </c>
      <c r="AC1976" s="356"/>
      <c r="AD1976" s="130" cm="1">
        <f t="array" ref="AD1976">IFERROR(ROUND((_xlfn.IFS(offer_sale_type="поставка",AB1976,offer_sale_type="транзит",S1976)*(1+AC1976))/E1976,2),0)</f>
        <v>0</v>
      </c>
      <c r="AE1976" s="74">
        <f t="shared" si="1039"/>
        <v>0</v>
      </c>
      <c r="AF1976" s="123" cm="1">
        <f t="array" ref="AF1976">IFERROR(ROUND(_xlfn.IFS(offer_sale_type="поставка",AB1976,offer_sale_type="транзит",S1976)*AC1976,2),0)</f>
        <v>0</v>
      </c>
      <c r="AG1976" s="130">
        <f t="shared" si="1022"/>
        <v>0</v>
      </c>
      <c r="AH1976" s="74">
        <f t="shared" si="1023"/>
        <v>0</v>
      </c>
      <c r="AI1976" s="123">
        <f t="shared" si="1024"/>
        <v>0</v>
      </c>
      <c r="AJ1976" s="118">
        <f t="shared" si="1040"/>
        <v>0</v>
      </c>
      <c r="AK1976" s="74">
        <f t="shared" si="1041"/>
        <v>0</v>
      </c>
      <c r="AL1976" s="174">
        <f t="shared" si="1042"/>
        <v>0</v>
      </c>
      <c r="AM1976" s="175">
        <f t="shared" si="1025"/>
        <v>0</v>
      </c>
      <c r="AN1976" s="130">
        <f t="shared" si="1043"/>
        <v>0</v>
      </c>
      <c r="AO1976" s="74">
        <f t="shared" si="1026"/>
        <v>0</v>
      </c>
      <c r="AP1976" s="123">
        <f t="shared" si="1044"/>
        <v>0</v>
      </c>
      <c r="AQ1976" s="118">
        <f t="shared" si="1027"/>
        <v>0</v>
      </c>
      <c r="AR1976" s="82" t="str">
        <f t="shared" si="1045"/>
        <v>https://www.alta.ru/tnved/code//</v>
      </c>
      <c r="AS1976" s="157"/>
      <c r="AT1976" s="162"/>
      <c r="AU1976" s="74">
        <f t="shared" si="1028"/>
        <v>0</v>
      </c>
      <c r="AV1976" s="157"/>
      <c r="AW1976" s="75">
        <f>_xlfn.IFNA(VLOOKUP(L1976,list_vat[],3,FALSE),0)</f>
        <v>0</v>
      </c>
      <c r="AX1976" s="74">
        <f t="shared" si="1046"/>
        <v>0</v>
      </c>
      <c r="AY1976" s="74">
        <f t="shared" si="1047"/>
        <v>0</v>
      </c>
      <c r="AZ1976" s="130">
        <f t="shared" si="1048"/>
        <v>0</v>
      </c>
      <c r="BA1976" s="74">
        <f t="shared" si="1029"/>
        <v>0</v>
      </c>
      <c r="BB1976" s="193">
        <f t="shared" si="1049"/>
        <v>0</v>
      </c>
      <c r="BC1976" s="102">
        <f t="shared" si="1050"/>
        <v>0</v>
      </c>
      <c r="BD1976" s="102">
        <f t="shared" si="1051"/>
        <v>0</v>
      </c>
      <c r="BE1976" s="413" t="s">
        <v>69</v>
      </c>
    </row>
    <row r="1977" spans="1:57" s="65" customFormat="1" ht="12" customHeight="1" x14ac:dyDescent="0.2">
      <c r="A1977" s="43">
        <v>1962</v>
      </c>
      <c r="B1977" s="166"/>
      <c r="C1977" s="166"/>
      <c r="D1977" s="166"/>
      <c r="E1977" s="162"/>
      <c r="F1977" s="166"/>
      <c r="G1977" s="162"/>
      <c r="H1977" s="162"/>
      <c r="I1977" s="189">
        <f t="shared" si="1030"/>
        <v>0</v>
      </c>
      <c r="J1977" s="195"/>
      <c r="K1977" s="162"/>
      <c r="L1977" s="168"/>
      <c r="M1977" s="75">
        <f>_xlfn.XLOOKUP(L1977,list_vat[Страна],list_vat[Ставка НДС %],0,0)</f>
        <v>0</v>
      </c>
      <c r="N1977" s="162">
        <f t="shared" si="1031"/>
        <v>0</v>
      </c>
      <c r="O1977" s="169"/>
      <c r="P1977" s="74">
        <f t="shared" si="1052"/>
        <v>0</v>
      </c>
      <c r="Q1977" s="162"/>
      <c r="R1977" s="162" t="str">
        <f t="shared" si="1032"/>
        <v>введи курс</v>
      </c>
      <c r="S1977" s="196">
        <f t="shared" si="1033"/>
        <v>0</v>
      </c>
      <c r="T1977" s="192">
        <f t="shared" si="1034"/>
        <v>0</v>
      </c>
      <c r="U1977" s="76">
        <f t="shared" si="1035"/>
        <v>0</v>
      </c>
      <c r="V1977" s="123">
        <f t="shared" si="1036"/>
        <v>0</v>
      </c>
      <c r="W1977" s="191"/>
      <c r="X1977" s="170"/>
      <c r="Y1977" s="74">
        <f t="shared" si="1021"/>
        <v>0</v>
      </c>
      <c r="Z1977" s="188"/>
      <c r="AA1977" s="130">
        <f t="shared" si="1037"/>
        <v>0</v>
      </c>
      <c r="AB1977" s="74">
        <f t="shared" si="1038"/>
        <v>0</v>
      </c>
      <c r="AC1977" s="356"/>
      <c r="AD1977" s="130" cm="1">
        <f t="array" ref="AD1977">IFERROR(ROUND((_xlfn.IFS(offer_sale_type="поставка",AB1977,offer_sale_type="транзит",S1977)*(1+AC1977))/E1977,2),0)</f>
        <v>0</v>
      </c>
      <c r="AE1977" s="74">
        <f t="shared" si="1039"/>
        <v>0</v>
      </c>
      <c r="AF1977" s="123" cm="1">
        <f t="array" ref="AF1977">IFERROR(ROUND(_xlfn.IFS(offer_sale_type="поставка",AB1977,offer_sale_type="транзит",S1977)*AC1977,2),0)</f>
        <v>0</v>
      </c>
      <c r="AG1977" s="130">
        <f t="shared" si="1022"/>
        <v>0</v>
      </c>
      <c r="AH1977" s="74">
        <f t="shared" si="1023"/>
        <v>0</v>
      </c>
      <c r="AI1977" s="123">
        <f t="shared" si="1024"/>
        <v>0</v>
      </c>
      <c r="AJ1977" s="118">
        <f t="shared" si="1040"/>
        <v>0</v>
      </c>
      <c r="AK1977" s="74">
        <f t="shared" si="1041"/>
        <v>0</v>
      </c>
      <c r="AL1977" s="174">
        <f t="shared" si="1042"/>
        <v>0</v>
      </c>
      <c r="AM1977" s="175">
        <f t="shared" si="1025"/>
        <v>0</v>
      </c>
      <c r="AN1977" s="130">
        <f t="shared" si="1043"/>
        <v>0</v>
      </c>
      <c r="AO1977" s="74">
        <f t="shared" si="1026"/>
        <v>0</v>
      </c>
      <c r="AP1977" s="123">
        <f t="shared" si="1044"/>
        <v>0</v>
      </c>
      <c r="AQ1977" s="118">
        <f t="shared" si="1027"/>
        <v>0</v>
      </c>
      <c r="AR1977" s="82" t="str">
        <f t="shared" si="1045"/>
        <v>https://www.alta.ru/tnved/code//</v>
      </c>
      <c r="AS1977" s="157"/>
      <c r="AT1977" s="162"/>
      <c r="AU1977" s="74">
        <f t="shared" si="1028"/>
        <v>0</v>
      </c>
      <c r="AV1977" s="157"/>
      <c r="AW1977" s="75">
        <f>_xlfn.IFNA(VLOOKUP(L1977,list_vat[],3,FALSE),0)</f>
        <v>0</v>
      </c>
      <c r="AX1977" s="74">
        <f t="shared" si="1046"/>
        <v>0</v>
      </c>
      <c r="AY1977" s="74">
        <f t="shared" si="1047"/>
        <v>0</v>
      </c>
      <c r="AZ1977" s="130">
        <f t="shared" si="1048"/>
        <v>0</v>
      </c>
      <c r="BA1977" s="74">
        <f t="shared" si="1029"/>
        <v>0</v>
      </c>
      <c r="BB1977" s="193">
        <f t="shared" si="1049"/>
        <v>0</v>
      </c>
      <c r="BC1977" s="102">
        <f t="shared" si="1050"/>
        <v>0</v>
      </c>
      <c r="BD1977" s="102">
        <f t="shared" si="1051"/>
        <v>0</v>
      </c>
      <c r="BE1977" s="413" t="s">
        <v>69</v>
      </c>
    </row>
    <row r="1978" spans="1:57" s="65" customFormat="1" ht="12" customHeight="1" x14ac:dyDescent="0.2">
      <c r="A1978" s="43">
        <v>1963</v>
      </c>
      <c r="B1978" s="166"/>
      <c r="C1978" s="166"/>
      <c r="D1978" s="166"/>
      <c r="E1978" s="162"/>
      <c r="F1978" s="166"/>
      <c r="G1978" s="162"/>
      <c r="H1978" s="162"/>
      <c r="I1978" s="189">
        <f t="shared" si="1030"/>
        <v>0</v>
      </c>
      <c r="J1978" s="195"/>
      <c r="K1978" s="162"/>
      <c r="L1978" s="168"/>
      <c r="M1978" s="75">
        <f>_xlfn.XLOOKUP(L1978,list_vat[Страна],list_vat[Ставка НДС %],0,0)</f>
        <v>0</v>
      </c>
      <c r="N1978" s="162">
        <f t="shared" si="1031"/>
        <v>0</v>
      </c>
      <c r="O1978" s="169"/>
      <c r="P1978" s="74">
        <f t="shared" si="1052"/>
        <v>0</v>
      </c>
      <c r="Q1978" s="162"/>
      <c r="R1978" s="162" t="str">
        <f t="shared" si="1032"/>
        <v>введи курс</v>
      </c>
      <c r="S1978" s="196">
        <f t="shared" si="1033"/>
        <v>0</v>
      </c>
      <c r="T1978" s="192">
        <f t="shared" si="1034"/>
        <v>0</v>
      </c>
      <c r="U1978" s="76">
        <f t="shared" si="1035"/>
        <v>0</v>
      </c>
      <c r="V1978" s="123">
        <f t="shared" si="1036"/>
        <v>0</v>
      </c>
      <c r="W1978" s="191"/>
      <c r="X1978" s="170"/>
      <c r="Y1978" s="74">
        <f t="shared" si="1021"/>
        <v>0</v>
      </c>
      <c r="Z1978" s="188"/>
      <c r="AA1978" s="130">
        <f t="shared" si="1037"/>
        <v>0</v>
      </c>
      <c r="AB1978" s="74">
        <f t="shared" si="1038"/>
        <v>0</v>
      </c>
      <c r="AC1978" s="356"/>
      <c r="AD1978" s="130" cm="1">
        <f t="array" ref="AD1978">IFERROR(ROUND((_xlfn.IFS(offer_sale_type="поставка",AB1978,offer_sale_type="транзит",S1978)*(1+AC1978))/E1978,2),0)</f>
        <v>0</v>
      </c>
      <c r="AE1978" s="74">
        <f t="shared" si="1039"/>
        <v>0</v>
      </c>
      <c r="AF1978" s="123" cm="1">
        <f t="array" ref="AF1978">IFERROR(ROUND(_xlfn.IFS(offer_sale_type="поставка",AB1978,offer_sale_type="транзит",S1978)*AC1978,2),0)</f>
        <v>0</v>
      </c>
      <c r="AG1978" s="130">
        <f t="shared" si="1022"/>
        <v>0</v>
      </c>
      <c r="AH1978" s="74">
        <f t="shared" si="1023"/>
        <v>0</v>
      </c>
      <c r="AI1978" s="123">
        <f t="shared" si="1024"/>
        <v>0</v>
      </c>
      <c r="AJ1978" s="118">
        <f t="shared" si="1040"/>
        <v>0</v>
      </c>
      <c r="AK1978" s="74">
        <f t="shared" si="1041"/>
        <v>0</v>
      </c>
      <c r="AL1978" s="174">
        <f t="shared" si="1042"/>
        <v>0</v>
      </c>
      <c r="AM1978" s="175">
        <f t="shared" si="1025"/>
        <v>0</v>
      </c>
      <c r="AN1978" s="130">
        <f t="shared" si="1043"/>
        <v>0</v>
      </c>
      <c r="AO1978" s="74">
        <f t="shared" si="1026"/>
        <v>0</v>
      </c>
      <c r="AP1978" s="123">
        <f t="shared" si="1044"/>
        <v>0</v>
      </c>
      <c r="AQ1978" s="118">
        <f t="shared" si="1027"/>
        <v>0</v>
      </c>
      <c r="AR1978" s="82" t="str">
        <f t="shared" si="1045"/>
        <v>https://www.alta.ru/tnved/code//</v>
      </c>
      <c r="AS1978" s="157"/>
      <c r="AT1978" s="162"/>
      <c r="AU1978" s="74">
        <f t="shared" si="1028"/>
        <v>0</v>
      </c>
      <c r="AV1978" s="157"/>
      <c r="AW1978" s="75">
        <f>_xlfn.IFNA(VLOOKUP(L1978,list_vat[],3,FALSE),0)</f>
        <v>0</v>
      </c>
      <c r="AX1978" s="74">
        <f t="shared" si="1046"/>
        <v>0</v>
      </c>
      <c r="AY1978" s="74">
        <f t="shared" si="1047"/>
        <v>0</v>
      </c>
      <c r="AZ1978" s="130">
        <f t="shared" si="1048"/>
        <v>0</v>
      </c>
      <c r="BA1978" s="74">
        <f t="shared" si="1029"/>
        <v>0</v>
      </c>
      <c r="BB1978" s="193">
        <f t="shared" si="1049"/>
        <v>0</v>
      </c>
      <c r="BC1978" s="102">
        <f t="shared" si="1050"/>
        <v>0</v>
      </c>
      <c r="BD1978" s="102">
        <f t="shared" si="1051"/>
        <v>0</v>
      </c>
      <c r="BE1978" s="413" t="s">
        <v>69</v>
      </c>
    </row>
    <row r="1979" spans="1:57" s="65" customFormat="1" ht="12" customHeight="1" x14ac:dyDescent="0.2">
      <c r="A1979" s="43">
        <v>1964</v>
      </c>
      <c r="B1979" s="166"/>
      <c r="C1979" s="166"/>
      <c r="D1979" s="166"/>
      <c r="E1979" s="162"/>
      <c r="F1979" s="166"/>
      <c r="G1979" s="162"/>
      <c r="H1979" s="162"/>
      <c r="I1979" s="189">
        <f t="shared" si="1030"/>
        <v>0</v>
      </c>
      <c r="J1979" s="195"/>
      <c r="K1979" s="162"/>
      <c r="L1979" s="168"/>
      <c r="M1979" s="75">
        <f>_xlfn.XLOOKUP(L1979,list_vat[Страна],list_vat[Ставка НДС %],0,0)</f>
        <v>0</v>
      </c>
      <c r="N1979" s="162">
        <f t="shared" si="1031"/>
        <v>0</v>
      </c>
      <c r="O1979" s="169"/>
      <c r="P1979" s="74">
        <f t="shared" si="1052"/>
        <v>0</v>
      </c>
      <c r="Q1979" s="162"/>
      <c r="R1979" s="162" t="str">
        <f t="shared" si="1032"/>
        <v>введи курс</v>
      </c>
      <c r="S1979" s="196">
        <f t="shared" si="1033"/>
        <v>0</v>
      </c>
      <c r="T1979" s="192">
        <f t="shared" si="1034"/>
        <v>0</v>
      </c>
      <c r="U1979" s="76">
        <f t="shared" si="1035"/>
        <v>0</v>
      </c>
      <c r="V1979" s="123">
        <f t="shared" si="1036"/>
        <v>0</v>
      </c>
      <c r="W1979" s="191"/>
      <c r="X1979" s="170"/>
      <c r="Y1979" s="74">
        <f t="shared" si="1021"/>
        <v>0</v>
      </c>
      <c r="Z1979" s="188"/>
      <c r="AA1979" s="130">
        <f t="shared" si="1037"/>
        <v>0</v>
      </c>
      <c r="AB1979" s="74">
        <f t="shared" si="1038"/>
        <v>0</v>
      </c>
      <c r="AC1979" s="356"/>
      <c r="AD1979" s="130" cm="1">
        <f t="array" ref="AD1979">IFERROR(ROUND((_xlfn.IFS(offer_sale_type="поставка",AB1979,offer_sale_type="транзит",S1979)*(1+AC1979))/E1979,2),0)</f>
        <v>0</v>
      </c>
      <c r="AE1979" s="74">
        <f t="shared" si="1039"/>
        <v>0</v>
      </c>
      <c r="AF1979" s="123" cm="1">
        <f t="array" ref="AF1979">IFERROR(ROUND(_xlfn.IFS(offer_sale_type="поставка",AB1979,offer_sale_type="транзит",S1979)*AC1979,2),0)</f>
        <v>0</v>
      </c>
      <c r="AG1979" s="130">
        <f t="shared" si="1022"/>
        <v>0</v>
      </c>
      <c r="AH1979" s="74">
        <f t="shared" si="1023"/>
        <v>0</v>
      </c>
      <c r="AI1979" s="123">
        <f t="shared" si="1024"/>
        <v>0</v>
      </c>
      <c r="AJ1979" s="118">
        <f t="shared" si="1040"/>
        <v>0</v>
      </c>
      <c r="AK1979" s="74">
        <f t="shared" si="1041"/>
        <v>0</v>
      </c>
      <c r="AL1979" s="174">
        <f t="shared" si="1042"/>
        <v>0</v>
      </c>
      <c r="AM1979" s="175">
        <f t="shared" si="1025"/>
        <v>0</v>
      </c>
      <c r="AN1979" s="130">
        <f t="shared" si="1043"/>
        <v>0</v>
      </c>
      <c r="AO1979" s="74">
        <f t="shared" si="1026"/>
        <v>0</v>
      </c>
      <c r="AP1979" s="123">
        <f t="shared" si="1044"/>
        <v>0</v>
      </c>
      <c r="AQ1979" s="118">
        <f t="shared" si="1027"/>
        <v>0</v>
      </c>
      <c r="AR1979" s="82" t="str">
        <f t="shared" si="1045"/>
        <v>https://www.alta.ru/tnved/code//</v>
      </c>
      <c r="AS1979" s="157"/>
      <c r="AT1979" s="162"/>
      <c r="AU1979" s="74">
        <f t="shared" si="1028"/>
        <v>0</v>
      </c>
      <c r="AV1979" s="157"/>
      <c r="AW1979" s="75">
        <f>_xlfn.IFNA(VLOOKUP(L1979,list_vat[],3,FALSE),0)</f>
        <v>0</v>
      </c>
      <c r="AX1979" s="74">
        <f t="shared" si="1046"/>
        <v>0</v>
      </c>
      <c r="AY1979" s="74">
        <f t="shared" si="1047"/>
        <v>0</v>
      </c>
      <c r="AZ1979" s="130">
        <f t="shared" si="1048"/>
        <v>0</v>
      </c>
      <c r="BA1979" s="74">
        <f t="shared" si="1029"/>
        <v>0</v>
      </c>
      <c r="BB1979" s="193">
        <f t="shared" si="1049"/>
        <v>0</v>
      </c>
      <c r="BC1979" s="102">
        <f t="shared" si="1050"/>
        <v>0</v>
      </c>
      <c r="BD1979" s="102">
        <f t="shared" si="1051"/>
        <v>0</v>
      </c>
      <c r="BE1979" s="413" t="s">
        <v>69</v>
      </c>
    </row>
    <row r="1980" spans="1:57" s="65" customFormat="1" ht="12" customHeight="1" x14ac:dyDescent="0.2">
      <c r="A1980" s="43">
        <v>1965</v>
      </c>
      <c r="B1980" s="166"/>
      <c r="C1980" s="166"/>
      <c r="D1980" s="166"/>
      <c r="E1980" s="162"/>
      <c r="F1980" s="166"/>
      <c r="G1980" s="162"/>
      <c r="H1980" s="162"/>
      <c r="I1980" s="189">
        <f t="shared" si="1030"/>
        <v>0</v>
      </c>
      <c r="J1980" s="195"/>
      <c r="K1980" s="162"/>
      <c r="L1980" s="168"/>
      <c r="M1980" s="75">
        <f>_xlfn.XLOOKUP(L1980,list_vat[Страна],list_vat[Ставка НДС %],0,0)</f>
        <v>0</v>
      </c>
      <c r="N1980" s="162">
        <f t="shared" si="1031"/>
        <v>0</v>
      </c>
      <c r="O1980" s="169"/>
      <c r="P1980" s="74">
        <f t="shared" si="1052"/>
        <v>0</v>
      </c>
      <c r="Q1980" s="162"/>
      <c r="R1980" s="162" t="str">
        <f t="shared" si="1032"/>
        <v>введи курс</v>
      </c>
      <c r="S1980" s="196">
        <f t="shared" si="1033"/>
        <v>0</v>
      </c>
      <c r="T1980" s="192">
        <f t="shared" si="1034"/>
        <v>0</v>
      </c>
      <c r="U1980" s="76">
        <f t="shared" si="1035"/>
        <v>0</v>
      </c>
      <c r="V1980" s="123">
        <f t="shared" si="1036"/>
        <v>0</v>
      </c>
      <c r="W1980" s="191"/>
      <c r="X1980" s="170"/>
      <c r="Y1980" s="74">
        <f t="shared" si="1021"/>
        <v>0</v>
      </c>
      <c r="Z1980" s="188"/>
      <c r="AA1980" s="130">
        <f t="shared" si="1037"/>
        <v>0</v>
      </c>
      <c r="AB1980" s="74">
        <f t="shared" si="1038"/>
        <v>0</v>
      </c>
      <c r="AC1980" s="356"/>
      <c r="AD1980" s="130" cm="1">
        <f t="array" ref="AD1980">IFERROR(ROUND((_xlfn.IFS(offer_sale_type="поставка",AB1980,offer_sale_type="транзит",S1980)*(1+AC1980))/E1980,2),0)</f>
        <v>0</v>
      </c>
      <c r="AE1980" s="74">
        <f t="shared" si="1039"/>
        <v>0</v>
      </c>
      <c r="AF1980" s="123" cm="1">
        <f t="array" ref="AF1980">IFERROR(ROUND(_xlfn.IFS(offer_sale_type="поставка",AB1980,offer_sale_type="транзит",S1980)*AC1980,2),0)</f>
        <v>0</v>
      </c>
      <c r="AG1980" s="130">
        <f t="shared" si="1022"/>
        <v>0</v>
      </c>
      <c r="AH1980" s="74">
        <f t="shared" si="1023"/>
        <v>0</v>
      </c>
      <c r="AI1980" s="123">
        <f t="shared" si="1024"/>
        <v>0</v>
      </c>
      <c r="AJ1980" s="118">
        <f t="shared" si="1040"/>
        <v>0</v>
      </c>
      <c r="AK1980" s="74">
        <f t="shared" si="1041"/>
        <v>0</v>
      </c>
      <c r="AL1980" s="174">
        <f t="shared" si="1042"/>
        <v>0</v>
      </c>
      <c r="AM1980" s="175">
        <f t="shared" si="1025"/>
        <v>0</v>
      </c>
      <c r="AN1980" s="130">
        <f t="shared" si="1043"/>
        <v>0</v>
      </c>
      <c r="AO1980" s="74">
        <f t="shared" si="1026"/>
        <v>0</v>
      </c>
      <c r="AP1980" s="123">
        <f t="shared" si="1044"/>
        <v>0</v>
      </c>
      <c r="AQ1980" s="118">
        <f t="shared" si="1027"/>
        <v>0</v>
      </c>
      <c r="AR1980" s="82" t="str">
        <f t="shared" si="1045"/>
        <v>https://www.alta.ru/tnved/code//</v>
      </c>
      <c r="AS1980" s="157"/>
      <c r="AT1980" s="162"/>
      <c r="AU1980" s="74">
        <f t="shared" si="1028"/>
        <v>0</v>
      </c>
      <c r="AV1980" s="157"/>
      <c r="AW1980" s="75">
        <f>_xlfn.IFNA(VLOOKUP(L1980,list_vat[],3,FALSE),0)</f>
        <v>0</v>
      </c>
      <c r="AX1980" s="74">
        <f t="shared" si="1046"/>
        <v>0</v>
      </c>
      <c r="AY1980" s="74">
        <f t="shared" si="1047"/>
        <v>0</v>
      </c>
      <c r="AZ1980" s="130">
        <f t="shared" si="1048"/>
        <v>0</v>
      </c>
      <c r="BA1980" s="74">
        <f t="shared" si="1029"/>
        <v>0</v>
      </c>
      <c r="BB1980" s="193">
        <f t="shared" si="1049"/>
        <v>0</v>
      </c>
      <c r="BC1980" s="102">
        <f t="shared" si="1050"/>
        <v>0</v>
      </c>
      <c r="BD1980" s="102">
        <f t="shared" si="1051"/>
        <v>0</v>
      </c>
      <c r="BE1980" s="413" t="s">
        <v>69</v>
      </c>
    </row>
    <row r="1981" spans="1:57" s="65" customFormat="1" ht="12" customHeight="1" x14ac:dyDescent="0.2">
      <c r="A1981" s="43">
        <v>1966</v>
      </c>
      <c r="B1981" s="166"/>
      <c r="C1981" s="166"/>
      <c r="D1981" s="166"/>
      <c r="E1981" s="162"/>
      <c r="F1981" s="166"/>
      <c r="G1981" s="162"/>
      <c r="H1981" s="162"/>
      <c r="I1981" s="189">
        <f t="shared" si="1030"/>
        <v>0</v>
      </c>
      <c r="J1981" s="195"/>
      <c r="K1981" s="162"/>
      <c r="L1981" s="168"/>
      <c r="M1981" s="75">
        <f>_xlfn.XLOOKUP(L1981,list_vat[Страна],list_vat[Ставка НДС %],0,0)</f>
        <v>0</v>
      </c>
      <c r="N1981" s="162">
        <f t="shared" si="1031"/>
        <v>0</v>
      </c>
      <c r="O1981" s="169"/>
      <c r="P1981" s="74">
        <f t="shared" si="1052"/>
        <v>0</v>
      </c>
      <c r="Q1981" s="162"/>
      <c r="R1981" s="162" t="str">
        <f t="shared" si="1032"/>
        <v>введи курс</v>
      </c>
      <c r="S1981" s="196">
        <f t="shared" si="1033"/>
        <v>0</v>
      </c>
      <c r="T1981" s="192">
        <f t="shared" si="1034"/>
        <v>0</v>
      </c>
      <c r="U1981" s="76">
        <f t="shared" si="1035"/>
        <v>0</v>
      </c>
      <c r="V1981" s="123">
        <f t="shared" si="1036"/>
        <v>0</v>
      </c>
      <c r="W1981" s="191"/>
      <c r="X1981" s="170"/>
      <c r="Y1981" s="74">
        <f t="shared" si="1021"/>
        <v>0</v>
      </c>
      <c r="Z1981" s="188"/>
      <c r="AA1981" s="130">
        <f t="shared" si="1037"/>
        <v>0</v>
      </c>
      <c r="AB1981" s="74">
        <f t="shared" si="1038"/>
        <v>0</v>
      </c>
      <c r="AC1981" s="356"/>
      <c r="AD1981" s="130" cm="1">
        <f t="array" ref="AD1981">IFERROR(ROUND((_xlfn.IFS(offer_sale_type="поставка",AB1981,offer_sale_type="транзит",S1981)*(1+AC1981))/E1981,2),0)</f>
        <v>0</v>
      </c>
      <c r="AE1981" s="74">
        <f t="shared" si="1039"/>
        <v>0</v>
      </c>
      <c r="AF1981" s="123" cm="1">
        <f t="array" ref="AF1981">IFERROR(ROUND(_xlfn.IFS(offer_sale_type="поставка",AB1981,offer_sale_type="транзит",S1981)*AC1981,2),0)</f>
        <v>0</v>
      </c>
      <c r="AG1981" s="130">
        <f t="shared" si="1022"/>
        <v>0</v>
      </c>
      <c r="AH1981" s="74">
        <f t="shared" si="1023"/>
        <v>0</v>
      </c>
      <c r="AI1981" s="123">
        <f t="shared" si="1024"/>
        <v>0</v>
      </c>
      <c r="AJ1981" s="118">
        <f t="shared" si="1040"/>
        <v>0</v>
      </c>
      <c r="AK1981" s="74">
        <f t="shared" si="1041"/>
        <v>0</v>
      </c>
      <c r="AL1981" s="174">
        <f t="shared" si="1042"/>
        <v>0</v>
      </c>
      <c r="AM1981" s="175">
        <f t="shared" si="1025"/>
        <v>0</v>
      </c>
      <c r="AN1981" s="130">
        <f t="shared" si="1043"/>
        <v>0</v>
      </c>
      <c r="AO1981" s="74">
        <f t="shared" si="1026"/>
        <v>0</v>
      </c>
      <c r="AP1981" s="123">
        <f t="shared" si="1044"/>
        <v>0</v>
      </c>
      <c r="AQ1981" s="118">
        <f t="shared" si="1027"/>
        <v>0</v>
      </c>
      <c r="AR1981" s="82" t="str">
        <f t="shared" si="1045"/>
        <v>https://www.alta.ru/tnved/code//</v>
      </c>
      <c r="AS1981" s="157"/>
      <c r="AT1981" s="162"/>
      <c r="AU1981" s="74">
        <f t="shared" si="1028"/>
        <v>0</v>
      </c>
      <c r="AV1981" s="157"/>
      <c r="AW1981" s="75">
        <f>_xlfn.IFNA(VLOOKUP(L1981,list_vat[],3,FALSE),0)</f>
        <v>0</v>
      </c>
      <c r="AX1981" s="74">
        <f t="shared" si="1046"/>
        <v>0</v>
      </c>
      <c r="AY1981" s="74">
        <f t="shared" si="1047"/>
        <v>0</v>
      </c>
      <c r="AZ1981" s="130">
        <f t="shared" si="1048"/>
        <v>0</v>
      </c>
      <c r="BA1981" s="74">
        <f t="shared" si="1029"/>
        <v>0</v>
      </c>
      <c r="BB1981" s="193">
        <f t="shared" si="1049"/>
        <v>0</v>
      </c>
      <c r="BC1981" s="102">
        <f t="shared" si="1050"/>
        <v>0</v>
      </c>
      <c r="BD1981" s="102">
        <f t="shared" si="1051"/>
        <v>0</v>
      </c>
      <c r="BE1981" s="413" t="s">
        <v>69</v>
      </c>
    </row>
    <row r="1982" spans="1:57" s="65" customFormat="1" ht="12" customHeight="1" x14ac:dyDescent="0.2">
      <c r="A1982" s="43">
        <v>1967</v>
      </c>
      <c r="B1982" s="166"/>
      <c r="C1982" s="166"/>
      <c r="D1982" s="166"/>
      <c r="E1982" s="162"/>
      <c r="F1982" s="166"/>
      <c r="G1982" s="162"/>
      <c r="H1982" s="162"/>
      <c r="I1982" s="189">
        <f t="shared" si="1030"/>
        <v>0</v>
      </c>
      <c r="J1982" s="195"/>
      <c r="K1982" s="162"/>
      <c r="L1982" s="168"/>
      <c r="M1982" s="75">
        <f>_xlfn.XLOOKUP(L1982,list_vat[Страна],list_vat[Ставка НДС %],0,0)</f>
        <v>0</v>
      </c>
      <c r="N1982" s="162">
        <f t="shared" si="1031"/>
        <v>0</v>
      </c>
      <c r="O1982" s="169"/>
      <c r="P1982" s="74">
        <f t="shared" si="1052"/>
        <v>0</v>
      </c>
      <c r="Q1982" s="162"/>
      <c r="R1982" s="162" t="str">
        <f t="shared" si="1032"/>
        <v>введи курс</v>
      </c>
      <c r="S1982" s="196">
        <f t="shared" si="1033"/>
        <v>0</v>
      </c>
      <c r="T1982" s="192">
        <f t="shared" si="1034"/>
        <v>0</v>
      </c>
      <c r="U1982" s="76">
        <f t="shared" si="1035"/>
        <v>0</v>
      </c>
      <c r="V1982" s="123">
        <f t="shared" si="1036"/>
        <v>0</v>
      </c>
      <c r="W1982" s="191"/>
      <c r="X1982" s="170"/>
      <c r="Y1982" s="74">
        <f t="shared" si="1021"/>
        <v>0</v>
      </c>
      <c r="Z1982" s="188"/>
      <c r="AA1982" s="130">
        <f t="shared" si="1037"/>
        <v>0</v>
      </c>
      <c r="AB1982" s="74">
        <f t="shared" si="1038"/>
        <v>0</v>
      </c>
      <c r="AC1982" s="356"/>
      <c r="AD1982" s="130" cm="1">
        <f t="array" ref="AD1982">IFERROR(ROUND((_xlfn.IFS(offer_sale_type="поставка",AB1982,offer_sale_type="транзит",S1982)*(1+AC1982))/E1982,2),0)</f>
        <v>0</v>
      </c>
      <c r="AE1982" s="74">
        <f t="shared" si="1039"/>
        <v>0</v>
      </c>
      <c r="AF1982" s="123" cm="1">
        <f t="array" ref="AF1982">IFERROR(ROUND(_xlfn.IFS(offer_sale_type="поставка",AB1982,offer_sale_type="транзит",S1982)*AC1982,2),0)</f>
        <v>0</v>
      </c>
      <c r="AG1982" s="130">
        <f t="shared" si="1022"/>
        <v>0</v>
      </c>
      <c r="AH1982" s="74">
        <f t="shared" si="1023"/>
        <v>0</v>
      </c>
      <c r="AI1982" s="123">
        <f t="shared" si="1024"/>
        <v>0</v>
      </c>
      <c r="AJ1982" s="118">
        <f t="shared" si="1040"/>
        <v>0</v>
      </c>
      <c r="AK1982" s="74">
        <f t="shared" si="1041"/>
        <v>0</v>
      </c>
      <c r="AL1982" s="174">
        <f t="shared" si="1042"/>
        <v>0</v>
      </c>
      <c r="AM1982" s="175">
        <f t="shared" si="1025"/>
        <v>0</v>
      </c>
      <c r="AN1982" s="130">
        <f t="shared" si="1043"/>
        <v>0</v>
      </c>
      <c r="AO1982" s="74">
        <f t="shared" si="1026"/>
        <v>0</v>
      </c>
      <c r="AP1982" s="123">
        <f t="shared" si="1044"/>
        <v>0</v>
      </c>
      <c r="AQ1982" s="118">
        <f t="shared" si="1027"/>
        <v>0</v>
      </c>
      <c r="AR1982" s="82" t="str">
        <f t="shared" si="1045"/>
        <v>https://www.alta.ru/tnved/code//</v>
      </c>
      <c r="AS1982" s="157"/>
      <c r="AT1982" s="162"/>
      <c r="AU1982" s="74">
        <f t="shared" si="1028"/>
        <v>0</v>
      </c>
      <c r="AV1982" s="157"/>
      <c r="AW1982" s="75">
        <f>_xlfn.IFNA(VLOOKUP(L1982,list_vat[],3,FALSE),0)</f>
        <v>0</v>
      </c>
      <c r="AX1982" s="74">
        <f t="shared" si="1046"/>
        <v>0</v>
      </c>
      <c r="AY1982" s="74">
        <f t="shared" si="1047"/>
        <v>0</v>
      </c>
      <c r="AZ1982" s="130">
        <f t="shared" si="1048"/>
        <v>0</v>
      </c>
      <c r="BA1982" s="74">
        <f t="shared" si="1029"/>
        <v>0</v>
      </c>
      <c r="BB1982" s="193">
        <f t="shared" si="1049"/>
        <v>0</v>
      </c>
      <c r="BC1982" s="102">
        <f t="shared" si="1050"/>
        <v>0</v>
      </c>
      <c r="BD1982" s="102">
        <f t="shared" si="1051"/>
        <v>0</v>
      </c>
      <c r="BE1982" s="413" t="s">
        <v>69</v>
      </c>
    </row>
    <row r="1983" spans="1:57" s="65" customFormat="1" ht="12" customHeight="1" x14ac:dyDescent="0.2">
      <c r="A1983" s="43">
        <v>1968</v>
      </c>
      <c r="B1983" s="166"/>
      <c r="C1983" s="166"/>
      <c r="D1983" s="166"/>
      <c r="E1983" s="162"/>
      <c r="F1983" s="166"/>
      <c r="G1983" s="162"/>
      <c r="H1983" s="162"/>
      <c r="I1983" s="189">
        <f t="shared" si="1030"/>
        <v>0</v>
      </c>
      <c r="J1983" s="195"/>
      <c r="K1983" s="162"/>
      <c r="L1983" s="168"/>
      <c r="M1983" s="75">
        <f>_xlfn.XLOOKUP(L1983,list_vat[Страна],list_vat[Ставка НДС %],0,0)</f>
        <v>0</v>
      </c>
      <c r="N1983" s="162">
        <f t="shared" si="1031"/>
        <v>0</v>
      </c>
      <c r="O1983" s="169"/>
      <c r="P1983" s="74">
        <f t="shared" si="1052"/>
        <v>0</v>
      </c>
      <c r="Q1983" s="162"/>
      <c r="R1983" s="162" t="str">
        <f t="shared" si="1032"/>
        <v>введи курс</v>
      </c>
      <c r="S1983" s="196">
        <f t="shared" si="1033"/>
        <v>0</v>
      </c>
      <c r="T1983" s="192">
        <f t="shared" si="1034"/>
        <v>0</v>
      </c>
      <c r="U1983" s="76">
        <f t="shared" si="1035"/>
        <v>0</v>
      </c>
      <c r="V1983" s="123">
        <f t="shared" si="1036"/>
        <v>0</v>
      </c>
      <c r="W1983" s="191"/>
      <c r="X1983" s="170"/>
      <c r="Y1983" s="74">
        <f t="shared" si="1021"/>
        <v>0</v>
      </c>
      <c r="Z1983" s="188"/>
      <c r="AA1983" s="130">
        <f t="shared" si="1037"/>
        <v>0</v>
      </c>
      <c r="AB1983" s="74">
        <f t="shared" si="1038"/>
        <v>0</v>
      </c>
      <c r="AC1983" s="356"/>
      <c r="AD1983" s="130" cm="1">
        <f t="array" ref="AD1983">IFERROR(ROUND((_xlfn.IFS(offer_sale_type="поставка",AB1983,offer_sale_type="транзит",S1983)*(1+AC1983))/E1983,2),0)</f>
        <v>0</v>
      </c>
      <c r="AE1983" s="74">
        <f t="shared" si="1039"/>
        <v>0</v>
      </c>
      <c r="AF1983" s="123" cm="1">
        <f t="array" ref="AF1983">IFERROR(ROUND(_xlfn.IFS(offer_sale_type="поставка",AB1983,offer_sale_type="транзит",S1983)*AC1983,2),0)</f>
        <v>0</v>
      </c>
      <c r="AG1983" s="130">
        <f t="shared" si="1022"/>
        <v>0</v>
      </c>
      <c r="AH1983" s="74">
        <f t="shared" si="1023"/>
        <v>0</v>
      </c>
      <c r="AI1983" s="123">
        <f t="shared" si="1024"/>
        <v>0</v>
      </c>
      <c r="AJ1983" s="118">
        <f t="shared" si="1040"/>
        <v>0</v>
      </c>
      <c r="AK1983" s="74">
        <f t="shared" si="1041"/>
        <v>0</v>
      </c>
      <c r="AL1983" s="174">
        <f t="shared" si="1042"/>
        <v>0</v>
      </c>
      <c r="AM1983" s="175">
        <f t="shared" si="1025"/>
        <v>0</v>
      </c>
      <c r="AN1983" s="130">
        <f t="shared" si="1043"/>
        <v>0</v>
      </c>
      <c r="AO1983" s="74">
        <f t="shared" si="1026"/>
        <v>0</v>
      </c>
      <c r="AP1983" s="123">
        <f t="shared" si="1044"/>
        <v>0</v>
      </c>
      <c r="AQ1983" s="118">
        <f t="shared" si="1027"/>
        <v>0</v>
      </c>
      <c r="AR1983" s="82" t="str">
        <f t="shared" si="1045"/>
        <v>https://www.alta.ru/tnved/code//</v>
      </c>
      <c r="AS1983" s="157"/>
      <c r="AT1983" s="162"/>
      <c r="AU1983" s="74">
        <f t="shared" si="1028"/>
        <v>0</v>
      </c>
      <c r="AV1983" s="157"/>
      <c r="AW1983" s="75">
        <f>_xlfn.IFNA(VLOOKUP(L1983,list_vat[],3,FALSE),0)</f>
        <v>0</v>
      </c>
      <c r="AX1983" s="74">
        <f t="shared" si="1046"/>
        <v>0</v>
      </c>
      <c r="AY1983" s="74">
        <f t="shared" si="1047"/>
        <v>0</v>
      </c>
      <c r="AZ1983" s="130">
        <f t="shared" si="1048"/>
        <v>0</v>
      </c>
      <c r="BA1983" s="74">
        <f t="shared" si="1029"/>
        <v>0</v>
      </c>
      <c r="BB1983" s="193">
        <f t="shared" si="1049"/>
        <v>0</v>
      </c>
      <c r="BC1983" s="102">
        <f t="shared" si="1050"/>
        <v>0</v>
      </c>
      <c r="BD1983" s="102">
        <f t="shared" si="1051"/>
        <v>0</v>
      </c>
      <c r="BE1983" s="413" t="s">
        <v>69</v>
      </c>
    </row>
    <row r="1984" spans="1:57" s="65" customFormat="1" ht="12" customHeight="1" x14ac:dyDescent="0.2">
      <c r="A1984" s="43">
        <v>1969</v>
      </c>
      <c r="B1984" s="166"/>
      <c r="C1984" s="166"/>
      <c r="D1984" s="166"/>
      <c r="E1984" s="162"/>
      <c r="F1984" s="166"/>
      <c r="G1984" s="162"/>
      <c r="H1984" s="162"/>
      <c r="I1984" s="189">
        <f t="shared" si="1030"/>
        <v>0</v>
      </c>
      <c r="J1984" s="195"/>
      <c r="K1984" s="162"/>
      <c r="L1984" s="168"/>
      <c r="M1984" s="75">
        <f>_xlfn.XLOOKUP(L1984,list_vat[Страна],list_vat[Ставка НДС %],0,0)</f>
        <v>0</v>
      </c>
      <c r="N1984" s="162">
        <f t="shared" si="1031"/>
        <v>0</v>
      </c>
      <c r="O1984" s="169"/>
      <c r="P1984" s="74">
        <f t="shared" si="1052"/>
        <v>0</v>
      </c>
      <c r="Q1984" s="162"/>
      <c r="R1984" s="162" t="str">
        <f t="shared" si="1032"/>
        <v>введи курс</v>
      </c>
      <c r="S1984" s="196">
        <f t="shared" si="1033"/>
        <v>0</v>
      </c>
      <c r="T1984" s="192">
        <f t="shared" si="1034"/>
        <v>0</v>
      </c>
      <c r="U1984" s="76">
        <f t="shared" si="1035"/>
        <v>0</v>
      </c>
      <c r="V1984" s="123">
        <f t="shared" si="1036"/>
        <v>0</v>
      </c>
      <c r="W1984" s="191"/>
      <c r="X1984" s="170"/>
      <c r="Y1984" s="74">
        <f t="shared" si="1021"/>
        <v>0</v>
      </c>
      <c r="Z1984" s="188"/>
      <c r="AA1984" s="130">
        <f t="shared" si="1037"/>
        <v>0</v>
      </c>
      <c r="AB1984" s="74">
        <f t="shared" si="1038"/>
        <v>0</v>
      </c>
      <c r="AC1984" s="356"/>
      <c r="AD1984" s="130" cm="1">
        <f t="array" ref="AD1984">IFERROR(ROUND((_xlfn.IFS(offer_sale_type="поставка",AB1984,offer_sale_type="транзит",S1984)*(1+AC1984))/E1984,2),0)</f>
        <v>0</v>
      </c>
      <c r="AE1984" s="74">
        <f t="shared" si="1039"/>
        <v>0</v>
      </c>
      <c r="AF1984" s="123" cm="1">
        <f t="array" ref="AF1984">IFERROR(ROUND(_xlfn.IFS(offer_sale_type="поставка",AB1984,offer_sale_type="транзит",S1984)*AC1984,2),0)</f>
        <v>0</v>
      </c>
      <c r="AG1984" s="130">
        <f t="shared" si="1022"/>
        <v>0</v>
      </c>
      <c r="AH1984" s="74">
        <f t="shared" si="1023"/>
        <v>0</v>
      </c>
      <c r="AI1984" s="123">
        <f t="shared" si="1024"/>
        <v>0</v>
      </c>
      <c r="AJ1984" s="118">
        <f t="shared" si="1040"/>
        <v>0</v>
      </c>
      <c r="AK1984" s="74">
        <f t="shared" si="1041"/>
        <v>0</v>
      </c>
      <c r="AL1984" s="174">
        <f t="shared" si="1042"/>
        <v>0</v>
      </c>
      <c r="AM1984" s="175">
        <f t="shared" si="1025"/>
        <v>0</v>
      </c>
      <c r="AN1984" s="130">
        <f t="shared" si="1043"/>
        <v>0</v>
      </c>
      <c r="AO1984" s="74">
        <f t="shared" si="1026"/>
        <v>0</v>
      </c>
      <c r="AP1984" s="123">
        <f t="shared" si="1044"/>
        <v>0</v>
      </c>
      <c r="AQ1984" s="118">
        <f t="shared" si="1027"/>
        <v>0</v>
      </c>
      <c r="AR1984" s="82" t="str">
        <f t="shared" si="1045"/>
        <v>https://www.alta.ru/tnved/code//</v>
      </c>
      <c r="AS1984" s="157"/>
      <c r="AT1984" s="162"/>
      <c r="AU1984" s="74">
        <f t="shared" si="1028"/>
        <v>0</v>
      </c>
      <c r="AV1984" s="157"/>
      <c r="AW1984" s="75">
        <f>_xlfn.IFNA(VLOOKUP(L1984,list_vat[],3,FALSE),0)</f>
        <v>0</v>
      </c>
      <c r="AX1984" s="74">
        <f t="shared" si="1046"/>
        <v>0</v>
      </c>
      <c r="AY1984" s="74">
        <f t="shared" si="1047"/>
        <v>0</v>
      </c>
      <c r="AZ1984" s="130">
        <f t="shared" si="1048"/>
        <v>0</v>
      </c>
      <c r="BA1984" s="74">
        <f t="shared" si="1029"/>
        <v>0</v>
      </c>
      <c r="BB1984" s="193">
        <f t="shared" si="1049"/>
        <v>0</v>
      </c>
      <c r="BC1984" s="102">
        <f t="shared" si="1050"/>
        <v>0</v>
      </c>
      <c r="BD1984" s="102">
        <f t="shared" si="1051"/>
        <v>0</v>
      </c>
      <c r="BE1984" s="413" t="s">
        <v>69</v>
      </c>
    </row>
    <row r="1985" spans="1:57" s="65" customFormat="1" ht="12" customHeight="1" x14ac:dyDescent="0.2">
      <c r="A1985" s="43">
        <v>1970</v>
      </c>
      <c r="B1985" s="166"/>
      <c r="C1985" s="166"/>
      <c r="D1985" s="166"/>
      <c r="E1985" s="162"/>
      <c r="F1985" s="166"/>
      <c r="G1985" s="162"/>
      <c r="H1985" s="162"/>
      <c r="I1985" s="189">
        <f t="shared" si="1030"/>
        <v>0</v>
      </c>
      <c r="J1985" s="195"/>
      <c r="K1985" s="162"/>
      <c r="L1985" s="168"/>
      <c r="M1985" s="75">
        <f>_xlfn.XLOOKUP(L1985,list_vat[Страна],list_vat[Ставка НДС %],0,0)</f>
        <v>0</v>
      </c>
      <c r="N1985" s="162">
        <f t="shared" si="1031"/>
        <v>0</v>
      </c>
      <c r="O1985" s="169"/>
      <c r="P1985" s="74">
        <f t="shared" si="1052"/>
        <v>0</v>
      </c>
      <c r="Q1985" s="162"/>
      <c r="R1985" s="162" t="str">
        <f t="shared" si="1032"/>
        <v>введи курс</v>
      </c>
      <c r="S1985" s="196">
        <f t="shared" si="1033"/>
        <v>0</v>
      </c>
      <c r="T1985" s="192">
        <f t="shared" si="1034"/>
        <v>0</v>
      </c>
      <c r="U1985" s="76">
        <f t="shared" si="1035"/>
        <v>0</v>
      </c>
      <c r="V1985" s="123">
        <f t="shared" si="1036"/>
        <v>0</v>
      </c>
      <c r="W1985" s="191"/>
      <c r="X1985" s="170"/>
      <c r="Y1985" s="74">
        <f t="shared" si="1021"/>
        <v>0</v>
      </c>
      <c r="Z1985" s="188"/>
      <c r="AA1985" s="130">
        <f t="shared" si="1037"/>
        <v>0</v>
      </c>
      <c r="AB1985" s="74">
        <f t="shared" si="1038"/>
        <v>0</v>
      </c>
      <c r="AC1985" s="356"/>
      <c r="AD1985" s="130" cm="1">
        <f t="array" ref="AD1985">IFERROR(ROUND((_xlfn.IFS(offer_sale_type="поставка",AB1985,offer_sale_type="транзит",S1985)*(1+AC1985))/E1985,2),0)</f>
        <v>0</v>
      </c>
      <c r="AE1985" s="74">
        <f t="shared" si="1039"/>
        <v>0</v>
      </c>
      <c r="AF1985" s="123" cm="1">
        <f t="array" ref="AF1985">IFERROR(ROUND(_xlfn.IFS(offer_sale_type="поставка",AB1985,offer_sale_type="транзит",S1985)*AC1985,2),0)</f>
        <v>0</v>
      </c>
      <c r="AG1985" s="130">
        <f t="shared" si="1022"/>
        <v>0</v>
      </c>
      <c r="AH1985" s="74">
        <f t="shared" si="1023"/>
        <v>0</v>
      </c>
      <c r="AI1985" s="123">
        <f t="shared" si="1024"/>
        <v>0</v>
      </c>
      <c r="AJ1985" s="118">
        <f t="shared" si="1040"/>
        <v>0</v>
      </c>
      <c r="AK1985" s="74">
        <f t="shared" si="1041"/>
        <v>0</v>
      </c>
      <c r="AL1985" s="174">
        <f t="shared" si="1042"/>
        <v>0</v>
      </c>
      <c r="AM1985" s="175">
        <f t="shared" si="1025"/>
        <v>0</v>
      </c>
      <c r="AN1985" s="130">
        <f t="shared" si="1043"/>
        <v>0</v>
      </c>
      <c r="AO1985" s="74">
        <f t="shared" si="1026"/>
        <v>0</v>
      </c>
      <c r="AP1985" s="123">
        <f t="shared" si="1044"/>
        <v>0</v>
      </c>
      <c r="AQ1985" s="118">
        <f t="shared" si="1027"/>
        <v>0</v>
      </c>
      <c r="AR1985" s="82" t="str">
        <f t="shared" si="1045"/>
        <v>https://www.alta.ru/tnved/code//</v>
      </c>
      <c r="AS1985" s="157"/>
      <c r="AT1985" s="162"/>
      <c r="AU1985" s="74">
        <f t="shared" si="1028"/>
        <v>0</v>
      </c>
      <c r="AV1985" s="157"/>
      <c r="AW1985" s="75">
        <f>_xlfn.IFNA(VLOOKUP(L1985,list_vat[],3,FALSE),0)</f>
        <v>0</v>
      </c>
      <c r="AX1985" s="74">
        <f t="shared" si="1046"/>
        <v>0</v>
      </c>
      <c r="AY1985" s="74">
        <f t="shared" si="1047"/>
        <v>0</v>
      </c>
      <c r="AZ1985" s="130">
        <f t="shared" si="1048"/>
        <v>0</v>
      </c>
      <c r="BA1985" s="74">
        <f t="shared" si="1029"/>
        <v>0</v>
      </c>
      <c r="BB1985" s="193">
        <f t="shared" si="1049"/>
        <v>0</v>
      </c>
      <c r="BC1985" s="102">
        <f t="shared" si="1050"/>
        <v>0</v>
      </c>
      <c r="BD1985" s="102">
        <f t="shared" si="1051"/>
        <v>0</v>
      </c>
      <c r="BE1985" s="413" t="s">
        <v>69</v>
      </c>
    </row>
    <row r="1986" spans="1:57" s="65" customFormat="1" ht="12" customHeight="1" x14ac:dyDescent="0.2">
      <c r="A1986" s="43">
        <v>1971</v>
      </c>
      <c r="B1986" s="166"/>
      <c r="C1986" s="166"/>
      <c r="D1986" s="166"/>
      <c r="E1986" s="162"/>
      <c r="F1986" s="166"/>
      <c r="G1986" s="162"/>
      <c r="H1986" s="162"/>
      <c r="I1986" s="189">
        <f t="shared" si="1030"/>
        <v>0</v>
      </c>
      <c r="J1986" s="195"/>
      <c r="K1986" s="162"/>
      <c r="L1986" s="168"/>
      <c r="M1986" s="75">
        <f>_xlfn.XLOOKUP(L1986,list_vat[Страна],list_vat[Ставка НДС %],0,0)</f>
        <v>0</v>
      </c>
      <c r="N1986" s="162">
        <f t="shared" si="1031"/>
        <v>0</v>
      </c>
      <c r="O1986" s="169"/>
      <c r="P1986" s="74">
        <f t="shared" si="1052"/>
        <v>0</v>
      </c>
      <c r="Q1986" s="162"/>
      <c r="R1986" s="162" t="str">
        <f t="shared" si="1032"/>
        <v>введи курс</v>
      </c>
      <c r="S1986" s="196">
        <f t="shared" si="1033"/>
        <v>0</v>
      </c>
      <c r="T1986" s="192">
        <f t="shared" si="1034"/>
        <v>0</v>
      </c>
      <c r="U1986" s="76">
        <f t="shared" si="1035"/>
        <v>0</v>
      </c>
      <c r="V1986" s="123">
        <f t="shared" si="1036"/>
        <v>0</v>
      </c>
      <c r="W1986" s="191"/>
      <c r="X1986" s="170"/>
      <c r="Y1986" s="74">
        <f t="shared" si="1021"/>
        <v>0</v>
      </c>
      <c r="Z1986" s="188"/>
      <c r="AA1986" s="130">
        <f t="shared" si="1037"/>
        <v>0</v>
      </c>
      <c r="AB1986" s="74">
        <f t="shared" si="1038"/>
        <v>0</v>
      </c>
      <c r="AC1986" s="356"/>
      <c r="AD1986" s="130" cm="1">
        <f t="array" ref="AD1986">IFERROR(ROUND((_xlfn.IFS(offer_sale_type="поставка",AB1986,offer_sale_type="транзит",S1986)*(1+AC1986))/E1986,2),0)</f>
        <v>0</v>
      </c>
      <c r="AE1986" s="74">
        <f t="shared" si="1039"/>
        <v>0</v>
      </c>
      <c r="AF1986" s="123" cm="1">
        <f t="array" ref="AF1986">IFERROR(ROUND(_xlfn.IFS(offer_sale_type="поставка",AB1986,offer_sale_type="транзит",S1986)*AC1986,2),0)</f>
        <v>0</v>
      </c>
      <c r="AG1986" s="130">
        <f t="shared" si="1022"/>
        <v>0</v>
      </c>
      <c r="AH1986" s="74">
        <f t="shared" si="1023"/>
        <v>0</v>
      </c>
      <c r="AI1986" s="123">
        <f t="shared" si="1024"/>
        <v>0</v>
      </c>
      <c r="AJ1986" s="118">
        <f t="shared" si="1040"/>
        <v>0</v>
      </c>
      <c r="AK1986" s="74">
        <f t="shared" si="1041"/>
        <v>0</v>
      </c>
      <c r="AL1986" s="174">
        <f t="shared" si="1042"/>
        <v>0</v>
      </c>
      <c r="AM1986" s="175">
        <f t="shared" si="1025"/>
        <v>0</v>
      </c>
      <c r="AN1986" s="130">
        <f t="shared" si="1043"/>
        <v>0</v>
      </c>
      <c r="AO1986" s="74">
        <f t="shared" si="1026"/>
        <v>0</v>
      </c>
      <c r="AP1986" s="123">
        <f t="shared" si="1044"/>
        <v>0</v>
      </c>
      <c r="AQ1986" s="118">
        <f t="shared" si="1027"/>
        <v>0</v>
      </c>
      <c r="AR1986" s="82" t="str">
        <f t="shared" si="1045"/>
        <v>https://www.alta.ru/tnved/code//</v>
      </c>
      <c r="AS1986" s="157"/>
      <c r="AT1986" s="162"/>
      <c r="AU1986" s="74">
        <f t="shared" si="1028"/>
        <v>0</v>
      </c>
      <c r="AV1986" s="157"/>
      <c r="AW1986" s="75">
        <f>_xlfn.IFNA(VLOOKUP(L1986,list_vat[],3,FALSE),0)</f>
        <v>0</v>
      </c>
      <c r="AX1986" s="74">
        <f t="shared" si="1046"/>
        <v>0</v>
      </c>
      <c r="AY1986" s="74">
        <f t="shared" si="1047"/>
        <v>0</v>
      </c>
      <c r="AZ1986" s="130">
        <f t="shared" si="1048"/>
        <v>0</v>
      </c>
      <c r="BA1986" s="74">
        <f t="shared" si="1029"/>
        <v>0</v>
      </c>
      <c r="BB1986" s="193">
        <f t="shared" si="1049"/>
        <v>0</v>
      </c>
      <c r="BC1986" s="102">
        <f t="shared" si="1050"/>
        <v>0</v>
      </c>
      <c r="BD1986" s="102">
        <f t="shared" si="1051"/>
        <v>0</v>
      </c>
      <c r="BE1986" s="413" t="s">
        <v>69</v>
      </c>
    </row>
    <row r="1987" spans="1:57" s="65" customFormat="1" ht="12" customHeight="1" x14ac:dyDescent="0.2">
      <c r="A1987" s="43">
        <v>1972</v>
      </c>
      <c r="B1987" s="166"/>
      <c r="C1987" s="166"/>
      <c r="D1987" s="166"/>
      <c r="E1987" s="162"/>
      <c r="F1987" s="166"/>
      <c r="G1987" s="162"/>
      <c r="H1987" s="162"/>
      <c r="I1987" s="189">
        <f t="shared" si="1030"/>
        <v>0</v>
      </c>
      <c r="J1987" s="195"/>
      <c r="K1987" s="162"/>
      <c r="L1987" s="168"/>
      <c r="M1987" s="75">
        <f>_xlfn.XLOOKUP(L1987,list_vat[Страна],list_vat[Ставка НДС %],0,0)</f>
        <v>0</v>
      </c>
      <c r="N1987" s="162">
        <f t="shared" si="1031"/>
        <v>0</v>
      </c>
      <c r="O1987" s="169"/>
      <c r="P1987" s="74">
        <f t="shared" si="1052"/>
        <v>0</v>
      </c>
      <c r="Q1987" s="162"/>
      <c r="R1987" s="162" t="str">
        <f t="shared" si="1032"/>
        <v>введи курс</v>
      </c>
      <c r="S1987" s="196">
        <f t="shared" si="1033"/>
        <v>0</v>
      </c>
      <c r="T1987" s="192">
        <f t="shared" si="1034"/>
        <v>0</v>
      </c>
      <c r="U1987" s="76">
        <f t="shared" si="1035"/>
        <v>0</v>
      </c>
      <c r="V1987" s="123">
        <f t="shared" si="1036"/>
        <v>0</v>
      </c>
      <c r="W1987" s="191"/>
      <c r="X1987" s="170"/>
      <c r="Y1987" s="74">
        <f t="shared" si="1021"/>
        <v>0</v>
      </c>
      <c r="Z1987" s="188"/>
      <c r="AA1987" s="130">
        <f t="shared" si="1037"/>
        <v>0</v>
      </c>
      <c r="AB1987" s="74">
        <f t="shared" si="1038"/>
        <v>0</v>
      </c>
      <c r="AC1987" s="356"/>
      <c r="AD1987" s="130" cm="1">
        <f t="array" ref="AD1987">IFERROR(ROUND((_xlfn.IFS(offer_sale_type="поставка",AB1987,offer_sale_type="транзит",S1987)*(1+AC1987))/E1987,2),0)</f>
        <v>0</v>
      </c>
      <c r="AE1987" s="74">
        <f t="shared" si="1039"/>
        <v>0</v>
      </c>
      <c r="AF1987" s="123" cm="1">
        <f t="array" ref="AF1987">IFERROR(ROUND(_xlfn.IFS(offer_sale_type="поставка",AB1987,offer_sale_type="транзит",S1987)*AC1987,2),0)</f>
        <v>0</v>
      </c>
      <c r="AG1987" s="130">
        <f t="shared" si="1022"/>
        <v>0</v>
      </c>
      <c r="AH1987" s="74">
        <f t="shared" si="1023"/>
        <v>0</v>
      </c>
      <c r="AI1987" s="123">
        <f t="shared" si="1024"/>
        <v>0</v>
      </c>
      <c r="AJ1987" s="118">
        <f t="shared" si="1040"/>
        <v>0</v>
      </c>
      <c r="AK1987" s="74">
        <f t="shared" si="1041"/>
        <v>0</v>
      </c>
      <c r="AL1987" s="174">
        <f t="shared" si="1042"/>
        <v>0</v>
      </c>
      <c r="AM1987" s="175">
        <f t="shared" si="1025"/>
        <v>0</v>
      </c>
      <c r="AN1987" s="130">
        <f t="shared" si="1043"/>
        <v>0</v>
      </c>
      <c r="AO1987" s="74">
        <f t="shared" si="1026"/>
        <v>0</v>
      </c>
      <c r="AP1987" s="123">
        <f t="shared" si="1044"/>
        <v>0</v>
      </c>
      <c r="AQ1987" s="118">
        <f t="shared" si="1027"/>
        <v>0</v>
      </c>
      <c r="AR1987" s="82" t="str">
        <f t="shared" si="1045"/>
        <v>https://www.alta.ru/tnved/code//</v>
      </c>
      <c r="AS1987" s="157"/>
      <c r="AT1987" s="162"/>
      <c r="AU1987" s="74">
        <f t="shared" si="1028"/>
        <v>0</v>
      </c>
      <c r="AV1987" s="157"/>
      <c r="AW1987" s="75">
        <f>_xlfn.IFNA(VLOOKUP(L1987,list_vat[],3,FALSE),0)</f>
        <v>0</v>
      </c>
      <c r="AX1987" s="74">
        <f t="shared" si="1046"/>
        <v>0</v>
      </c>
      <c r="AY1987" s="74">
        <f t="shared" si="1047"/>
        <v>0</v>
      </c>
      <c r="AZ1987" s="130">
        <f t="shared" si="1048"/>
        <v>0</v>
      </c>
      <c r="BA1987" s="74">
        <f t="shared" si="1029"/>
        <v>0</v>
      </c>
      <c r="BB1987" s="193">
        <f t="shared" si="1049"/>
        <v>0</v>
      </c>
      <c r="BC1987" s="102">
        <f t="shared" si="1050"/>
        <v>0</v>
      </c>
      <c r="BD1987" s="102">
        <f t="shared" si="1051"/>
        <v>0</v>
      </c>
      <c r="BE1987" s="413" t="s">
        <v>69</v>
      </c>
    </row>
    <row r="1988" spans="1:57" s="65" customFormat="1" ht="12" customHeight="1" x14ac:dyDescent="0.2">
      <c r="A1988" s="43">
        <v>1973</v>
      </c>
      <c r="B1988" s="166"/>
      <c r="C1988" s="166"/>
      <c r="D1988" s="166"/>
      <c r="E1988" s="162"/>
      <c r="F1988" s="166"/>
      <c r="G1988" s="162"/>
      <c r="H1988" s="162"/>
      <c r="I1988" s="189">
        <f t="shared" si="1030"/>
        <v>0</v>
      </c>
      <c r="J1988" s="195"/>
      <c r="K1988" s="162"/>
      <c r="L1988" s="168"/>
      <c r="M1988" s="75">
        <f>_xlfn.XLOOKUP(L1988,list_vat[Страна],list_vat[Ставка НДС %],0,0)</f>
        <v>0</v>
      </c>
      <c r="N1988" s="162">
        <f t="shared" si="1031"/>
        <v>0</v>
      </c>
      <c r="O1988" s="169"/>
      <c r="P1988" s="74">
        <f t="shared" si="1052"/>
        <v>0</v>
      </c>
      <c r="Q1988" s="162"/>
      <c r="R1988" s="162" t="str">
        <f t="shared" si="1032"/>
        <v>введи курс</v>
      </c>
      <c r="S1988" s="196">
        <f t="shared" si="1033"/>
        <v>0</v>
      </c>
      <c r="T1988" s="192">
        <f t="shared" si="1034"/>
        <v>0</v>
      </c>
      <c r="U1988" s="76">
        <f t="shared" si="1035"/>
        <v>0</v>
      </c>
      <c r="V1988" s="123">
        <f t="shared" si="1036"/>
        <v>0</v>
      </c>
      <c r="W1988" s="191"/>
      <c r="X1988" s="170"/>
      <c r="Y1988" s="74">
        <f t="shared" si="1021"/>
        <v>0</v>
      </c>
      <c r="Z1988" s="188"/>
      <c r="AA1988" s="130">
        <f t="shared" si="1037"/>
        <v>0</v>
      </c>
      <c r="AB1988" s="74">
        <f t="shared" si="1038"/>
        <v>0</v>
      </c>
      <c r="AC1988" s="356"/>
      <c r="AD1988" s="130" cm="1">
        <f t="array" ref="AD1988">IFERROR(ROUND((_xlfn.IFS(offer_sale_type="поставка",AB1988,offer_sale_type="транзит",S1988)*(1+AC1988))/E1988,2),0)</f>
        <v>0</v>
      </c>
      <c r="AE1988" s="74">
        <f t="shared" si="1039"/>
        <v>0</v>
      </c>
      <c r="AF1988" s="123" cm="1">
        <f t="array" ref="AF1988">IFERROR(ROUND(_xlfn.IFS(offer_sale_type="поставка",AB1988,offer_sale_type="транзит",S1988)*AC1988,2),0)</f>
        <v>0</v>
      </c>
      <c r="AG1988" s="130">
        <f t="shared" si="1022"/>
        <v>0</v>
      </c>
      <c r="AH1988" s="74">
        <f t="shared" si="1023"/>
        <v>0</v>
      </c>
      <c r="AI1988" s="123">
        <f t="shared" si="1024"/>
        <v>0</v>
      </c>
      <c r="AJ1988" s="118">
        <f t="shared" si="1040"/>
        <v>0</v>
      </c>
      <c r="AK1988" s="74">
        <f t="shared" si="1041"/>
        <v>0</v>
      </c>
      <c r="AL1988" s="174">
        <f t="shared" si="1042"/>
        <v>0</v>
      </c>
      <c r="AM1988" s="175">
        <f t="shared" si="1025"/>
        <v>0</v>
      </c>
      <c r="AN1988" s="130">
        <f t="shared" si="1043"/>
        <v>0</v>
      </c>
      <c r="AO1988" s="74">
        <f t="shared" si="1026"/>
        <v>0</v>
      </c>
      <c r="AP1988" s="123">
        <f t="shared" si="1044"/>
        <v>0</v>
      </c>
      <c r="AQ1988" s="118">
        <f t="shared" si="1027"/>
        <v>0</v>
      </c>
      <c r="AR1988" s="82" t="str">
        <f t="shared" si="1045"/>
        <v>https://www.alta.ru/tnved/code//</v>
      </c>
      <c r="AS1988" s="157"/>
      <c r="AT1988" s="162"/>
      <c r="AU1988" s="74">
        <f t="shared" si="1028"/>
        <v>0</v>
      </c>
      <c r="AV1988" s="157"/>
      <c r="AW1988" s="75">
        <f>_xlfn.IFNA(VLOOKUP(L1988,list_vat[],3,FALSE),0)</f>
        <v>0</v>
      </c>
      <c r="AX1988" s="74">
        <f t="shared" si="1046"/>
        <v>0</v>
      </c>
      <c r="AY1988" s="74">
        <f t="shared" si="1047"/>
        <v>0</v>
      </c>
      <c r="AZ1988" s="130">
        <f t="shared" si="1048"/>
        <v>0</v>
      </c>
      <c r="BA1988" s="74">
        <f t="shared" si="1029"/>
        <v>0</v>
      </c>
      <c r="BB1988" s="193">
        <f t="shared" si="1049"/>
        <v>0</v>
      </c>
      <c r="BC1988" s="102">
        <f t="shared" si="1050"/>
        <v>0</v>
      </c>
      <c r="BD1988" s="102">
        <f t="shared" si="1051"/>
        <v>0</v>
      </c>
      <c r="BE1988" s="413" t="s">
        <v>69</v>
      </c>
    </row>
    <row r="1989" spans="1:57" s="65" customFormat="1" ht="12" customHeight="1" x14ac:dyDescent="0.2">
      <c r="A1989" s="43">
        <v>1974</v>
      </c>
      <c r="B1989" s="166"/>
      <c r="C1989" s="166"/>
      <c r="D1989" s="166"/>
      <c r="E1989" s="162"/>
      <c r="F1989" s="166"/>
      <c r="G1989" s="162"/>
      <c r="H1989" s="162"/>
      <c r="I1989" s="189">
        <f t="shared" si="1030"/>
        <v>0</v>
      </c>
      <c r="J1989" s="195"/>
      <c r="K1989" s="162"/>
      <c r="L1989" s="168"/>
      <c r="M1989" s="75">
        <f>_xlfn.XLOOKUP(L1989,list_vat[Страна],list_vat[Ставка НДС %],0,0)</f>
        <v>0</v>
      </c>
      <c r="N1989" s="162">
        <f t="shared" si="1031"/>
        <v>0</v>
      </c>
      <c r="O1989" s="169"/>
      <c r="P1989" s="74">
        <f t="shared" si="1052"/>
        <v>0</v>
      </c>
      <c r="Q1989" s="162"/>
      <c r="R1989" s="162" t="str">
        <f t="shared" si="1032"/>
        <v>введи курс</v>
      </c>
      <c r="S1989" s="196">
        <f t="shared" si="1033"/>
        <v>0</v>
      </c>
      <c r="T1989" s="192">
        <f t="shared" si="1034"/>
        <v>0</v>
      </c>
      <c r="U1989" s="76">
        <f t="shared" si="1035"/>
        <v>0</v>
      </c>
      <c r="V1989" s="123">
        <f t="shared" si="1036"/>
        <v>0</v>
      </c>
      <c r="W1989" s="191"/>
      <c r="X1989" s="170"/>
      <c r="Y1989" s="74">
        <f t="shared" si="1021"/>
        <v>0</v>
      </c>
      <c r="Z1989" s="188"/>
      <c r="AA1989" s="130">
        <f t="shared" si="1037"/>
        <v>0</v>
      </c>
      <c r="AB1989" s="74">
        <f t="shared" si="1038"/>
        <v>0</v>
      </c>
      <c r="AC1989" s="356"/>
      <c r="AD1989" s="130" cm="1">
        <f t="array" ref="AD1989">IFERROR(ROUND((_xlfn.IFS(offer_sale_type="поставка",AB1989,offer_sale_type="транзит",S1989)*(1+AC1989))/E1989,2),0)</f>
        <v>0</v>
      </c>
      <c r="AE1989" s="74">
        <f t="shared" si="1039"/>
        <v>0</v>
      </c>
      <c r="AF1989" s="123" cm="1">
        <f t="array" ref="AF1989">IFERROR(ROUND(_xlfn.IFS(offer_sale_type="поставка",AB1989,offer_sale_type="транзит",S1989)*AC1989,2),0)</f>
        <v>0</v>
      </c>
      <c r="AG1989" s="130">
        <f t="shared" si="1022"/>
        <v>0</v>
      </c>
      <c r="AH1989" s="74">
        <f t="shared" si="1023"/>
        <v>0</v>
      </c>
      <c r="AI1989" s="123">
        <f t="shared" si="1024"/>
        <v>0</v>
      </c>
      <c r="AJ1989" s="118">
        <f t="shared" si="1040"/>
        <v>0</v>
      </c>
      <c r="AK1989" s="74">
        <f t="shared" si="1041"/>
        <v>0</v>
      </c>
      <c r="AL1989" s="174">
        <f t="shared" si="1042"/>
        <v>0</v>
      </c>
      <c r="AM1989" s="175">
        <f t="shared" si="1025"/>
        <v>0</v>
      </c>
      <c r="AN1989" s="130">
        <f t="shared" si="1043"/>
        <v>0</v>
      </c>
      <c r="AO1989" s="74">
        <f t="shared" si="1026"/>
        <v>0</v>
      </c>
      <c r="AP1989" s="123">
        <f t="shared" si="1044"/>
        <v>0</v>
      </c>
      <c r="AQ1989" s="118">
        <f t="shared" si="1027"/>
        <v>0</v>
      </c>
      <c r="AR1989" s="82" t="str">
        <f t="shared" si="1045"/>
        <v>https://www.alta.ru/tnved/code//</v>
      </c>
      <c r="AS1989" s="157"/>
      <c r="AT1989" s="162"/>
      <c r="AU1989" s="74">
        <f t="shared" si="1028"/>
        <v>0</v>
      </c>
      <c r="AV1989" s="157"/>
      <c r="AW1989" s="75">
        <f>_xlfn.IFNA(VLOOKUP(L1989,list_vat[],3,FALSE),0)</f>
        <v>0</v>
      </c>
      <c r="AX1989" s="74">
        <f t="shared" si="1046"/>
        <v>0</v>
      </c>
      <c r="AY1989" s="74">
        <f t="shared" si="1047"/>
        <v>0</v>
      </c>
      <c r="AZ1989" s="130">
        <f t="shared" si="1048"/>
        <v>0</v>
      </c>
      <c r="BA1989" s="74">
        <f t="shared" si="1029"/>
        <v>0</v>
      </c>
      <c r="BB1989" s="193">
        <f t="shared" si="1049"/>
        <v>0</v>
      </c>
      <c r="BC1989" s="102">
        <f t="shared" si="1050"/>
        <v>0</v>
      </c>
      <c r="BD1989" s="102">
        <f t="shared" si="1051"/>
        <v>0</v>
      </c>
      <c r="BE1989" s="413" t="s">
        <v>69</v>
      </c>
    </row>
    <row r="1990" spans="1:57" s="65" customFormat="1" ht="12" customHeight="1" x14ac:dyDescent="0.2">
      <c r="A1990" s="43">
        <v>1975</v>
      </c>
      <c r="B1990" s="166"/>
      <c r="C1990" s="166"/>
      <c r="D1990" s="166"/>
      <c r="E1990" s="162"/>
      <c r="F1990" s="166"/>
      <c r="G1990" s="162"/>
      <c r="H1990" s="162"/>
      <c r="I1990" s="189">
        <f t="shared" si="1030"/>
        <v>0</v>
      </c>
      <c r="J1990" s="195"/>
      <c r="K1990" s="162"/>
      <c r="L1990" s="168"/>
      <c r="M1990" s="75">
        <f>_xlfn.XLOOKUP(L1990,list_vat[Страна],list_vat[Ставка НДС %],0,0)</f>
        <v>0</v>
      </c>
      <c r="N1990" s="162">
        <f t="shared" si="1031"/>
        <v>0</v>
      </c>
      <c r="O1990" s="169"/>
      <c r="P1990" s="74">
        <f t="shared" si="1052"/>
        <v>0</v>
      </c>
      <c r="Q1990" s="162"/>
      <c r="R1990" s="162" t="str">
        <f t="shared" si="1032"/>
        <v>введи курс</v>
      </c>
      <c r="S1990" s="196">
        <f t="shared" si="1033"/>
        <v>0</v>
      </c>
      <c r="T1990" s="192">
        <f t="shared" si="1034"/>
        <v>0</v>
      </c>
      <c r="U1990" s="76">
        <f t="shared" si="1035"/>
        <v>0</v>
      </c>
      <c r="V1990" s="123">
        <f t="shared" si="1036"/>
        <v>0</v>
      </c>
      <c r="W1990" s="191"/>
      <c r="X1990" s="170"/>
      <c r="Y1990" s="74">
        <f t="shared" si="1021"/>
        <v>0</v>
      </c>
      <c r="Z1990" s="188"/>
      <c r="AA1990" s="130">
        <f t="shared" si="1037"/>
        <v>0</v>
      </c>
      <c r="AB1990" s="74">
        <f t="shared" si="1038"/>
        <v>0</v>
      </c>
      <c r="AC1990" s="356"/>
      <c r="AD1990" s="130" cm="1">
        <f t="array" ref="AD1990">IFERROR(ROUND((_xlfn.IFS(offer_sale_type="поставка",AB1990,offer_sale_type="транзит",S1990)*(1+AC1990))/E1990,2),0)</f>
        <v>0</v>
      </c>
      <c r="AE1990" s="74">
        <f t="shared" si="1039"/>
        <v>0</v>
      </c>
      <c r="AF1990" s="123" cm="1">
        <f t="array" ref="AF1990">IFERROR(ROUND(_xlfn.IFS(offer_sale_type="поставка",AB1990,offer_sale_type="транзит",S1990)*AC1990,2),0)</f>
        <v>0</v>
      </c>
      <c r="AG1990" s="130">
        <f t="shared" si="1022"/>
        <v>0</v>
      </c>
      <c r="AH1990" s="74">
        <f t="shared" si="1023"/>
        <v>0</v>
      </c>
      <c r="AI1990" s="123">
        <f t="shared" si="1024"/>
        <v>0</v>
      </c>
      <c r="AJ1990" s="118">
        <f t="shared" si="1040"/>
        <v>0</v>
      </c>
      <c r="AK1990" s="74">
        <f t="shared" si="1041"/>
        <v>0</v>
      </c>
      <c r="AL1990" s="174">
        <f t="shared" si="1042"/>
        <v>0</v>
      </c>
      <c r="AM1990" s="175">
        <f t="shared" si="1025"/>
        <v>0</v>
      </c>
      <c r="AN1990" s="130">
        <f t="shared" si="1043"/>
        <v>0</v>
      </c>
      <c r="AO1990" s="74">
        <f t="shared" si="1026"/>
        <v>0</v>
      </c>
      <c r="AP1990" s="123">
        <f t="shared" si="1044"/>
        <v>0</v>
      </c>
      <c r="AQ1990" s="118">
        <f t="shared" si="1027"/>
        <v>0</v>
      </c>
      <c r="AR1990" s="82" t="str">
        <f t="shared" si="1045"/>
        <v>https://www.alta.ru/tnved/code//</v>
      </c>
      <c r="AS1990" s="157"/>
      <c r="AT1990" s="162"/>
      <c r="AU1990" s="74">
        <f t="shared" si="1028"/>
        <v>0</v>
      </c>
      <c r="AV1990" s="157"/>
      <c r="AW1990" s="75">
        <f>_xlfn.IFNA(VLOOKUP(L1990,list_vat[],3,FALSE),0)</f>
        <v>0</v>
      </c>
      <c r="AX1990" s="74">
        <f t="shared" si="1046"/>
        <v>0</v>
      </c>
      <c r="AY1990" s="74">
        <f t="shared" si="1047"/>
        <v>0</v>
      </c>
      <c r="AZ1990" s="130">
        <f t="shared" si="1048"/>
        <v>0</v>
      </c>
      <c r="BA1990" s="74">
        <f t="shared" si="1029"/>
        <v>0</v>
      </c>
      <c r="BB1990" s="193">
        <f t="shared" si="1049"/>
        <v>0</v>
      </c>
      <c r="BC1990" s="102">
        <f t="shared" si="1050"/>
        <v>0</v>
      </c>
      <c r="BD1990" s="102">
        <f t="shared" si="1051"/>
        <v>0</v>
      </c>
      <c r="BE1990" s="413" t="s">
        <v>69</v>
      </c>
    </row>
    <row r="1991" spans="1:57" s="65" customFormat="1" ht="12" customHeight="1" x14ac:dyDescent="0.2">
      <c r="A1991" s="43">
        <v>1976</v>
      </c>
      <c r="B1991" s="166"/>
      <c r="C1991" s="166"/>
      <c r="D1991" s="166"/>
      <c r="E1991" s="162"/>
      <c r="F1991" s="166"/>
      <c r="G1991" s="162"/>
      <c r="H1991" s="162"/>
      <c r="I1991" s="189">
        <f t="shared" si="1030"/>
        <v>0</v>
      </c>
      <c r="J1991" s="195"/>
      <c r="K1991" s="162"/>
      <c r="L1991" s="168"/>
      <c r="M1991" s="75">
        <f>_xlfn.XLOOKUP(L1991,list_vat[Страна],list_vat[Ставка НДС %],0,0)</f>
        <v>0</v>
      </c>
      <c r="N1991" s="162">
        <f t="shared" si="1031"/>
        <v>0</v>
      </c>
      <c r="O1991" s="169"/>
      <c r="P1991" s="74">
        <f t="shared" si="1052"/>
        <v>0</v>
      </c>
      <c r="Q1991" s="162"/>
      <c r="R1991" s="162" t="str">
        <f t="shared" si="1032"/>
        <v>введи курс</v>
      </c>
      <c r="S1991" s="196">
        <f t="shared" si="1033"/>
        <v>0</v>
      </c>
      <c r="T1991" s="192">
        <f t="shared" si="1034"/>
        <v>0</v>
      </c>
      <c r="U1991" s="76">
        <f t="shared" si="1035"/>
        <v>0</v>
      </c>
      <c r="V1991" s="123">
        <f t="shared" si="1036"/>
        <v>0</v>
      </c>
      <c r="W1991" s="191"/>
      <c r="X1991" s="170"/>
      <c r="Y1991" s="74">
        <f t="shared" si="1021"/>
        <v>0</v>
      </c>
      <c r="Z1991" s="188"/>
      <c r="AA1991" s="130">
        <f t="shared" si="1037"/>
        <v>0</v>
      </c>
      <c r="AB1991" s="74">
        <f t="shared" si="1038"/>
        <v>0</v>
      </c>
      <c r="AC1991" s="356"/>
      <c r="AD1991" s="130" cm="1">
        <f t="array" ref="AD1991">IFERROR(ROUND((_xlfn.IFS(offer_sale_type="поставка",AB1991,offer_sale_type="транзит",S1991)*(1+AC1991))/E1991,2),0)</f>
        <v>0</v>
      </c>
      <c r="AE1991" s="74">
        <f t="shared" si="1039"/>
        <v>0</v>
      </c>
      <c r="AF1991" s="123" cm="1">
        <f t="array" ref="AF1991">IFERROR(ROUND(_xlfn.IFS(offer_sale_type="поставка",AB1991,offer_sale_type="транзит",S1991)*AC1991,2),0)</f>
        <v>0</v>
      </c>
      <c r="AG1991" s="130">
        <f t="shared" si="1022"/>
        <v>0</v>
      </c>
      <c r="AH1991" s="74">
        <f t="shared" si="1023"/>
        <v>0</v>
      </c>
      <c r="AI1991" s="123">
        <f t="shared" si="1024"/>
        <v>0</v>
      </c>
      <c r="AJ1991" s="118">
        <f t="shared" si="1040"/>
        <v>0</v>
      </c>
      <c r="AK1991" s="74">
        <f t="shared" si="1041"/>
        <v>0</v>
      </c>
      <c r="AL1991" s="174">
        <f t="shared" si="1042"/>
        <v>0</v>
      </c>
      <c r="AM1991" s="175">
        <f t="shared" si="1025"/>
        <v>0</v>
      </c>
      <c r="AN1991" s="130">
        <f t="shared" si="1043"/>
        <v>0</v>
      </c>
      <c r="AO1991" s="74">
        <f t="shared" si="1026"/>
        <v>0</v>
      </c>
      <c r="AP1991" s="123">
        <f t="shared" si="1044"/>
        <v>0</v>
      </c>
      <c r="AQ1991" s="118">
        <f t="shared" si="1027"/>
        <v>0</v>
      </c>
      <c r="AR1991" s="82" t="str">
        <f t="shared" si="1045"/>
        <v>https://www.alta.ru/tnved/code//</v>
      </c>
      <c r="AS1991" s="157"/>
      <c r="AT1991" s="162"/>
      <c r="AU1991" s="74">
        <f t="shared" si="1028"/>
        <v>0</v>
      </c>
      <c r="AV1991" s="157"/>
      <c r="AW1991" s="75">
        <f>_xlfn.IFNA(VLOOKUP(L1991,list_vat[],3,FALSE),0)</f>
        <v>0</v>
      </c>
      <c r="AX1991" s="74">
        <f t="shared" si="1046"/>
        <v>0</v>
      </c>
      <c r="AY1991" s="74">
        <f t="shared" si="1047"/>
        <v>0</v>
      </c>
      <c r="AZ1991" s="130">
        <f t="shared" si="1048"/>
        <v>0</v>
      </c>
      <c r="BA1991" s="74">
        <f t="shared" si="1029"/>
        <v>0</v>
      </c>
      <c r="BB1991" s="193">
        <f t="shared" si="1049"/>
        <v>0</v>
      </c>
      <c r="BC1991" s="102">
        <f t="shared" si="1050"/>
        <v>0</v>
      </c>
      <c r="BD1991" s="102">
        <f t="shared" si="1051"/>
        <v>0</v>
      </c>
      <c r="BE1991" s="413" t="s">
        <v>69</v>
      </c>
    </row>
    <row r="1992" spans="1:57" s="65" customFormat="1" ht="12" customHeight="1" x14ac:dyDescent="0.2">
      <c r="A1992" s="43">
        <v>1977</v>
      </c>
      <c r="B1992" s="166"/>
      <c r="C1992" s="166"/>
      <c r="D1992" s="166"/>
      <c r="E1992" s="162"/>
      <c r="F1992" s="166"/>
      <c r="G1992" s="162"/>
      <c r="H1992" s="162"/>
      <c r="I1992" s="189">
        <f t="shared" si="1030"/>
        <v>0</v>
      </c>
      <c r="J1992" s="195"/>
      <c r="K1992" s="162"/>
      <c r="L1992" s="168"/>
      <c r="M1992" s="75">
        <f>_xlfn.XLOOKUP(L1992,list_vat[Страна],list_vat[Ставка НДС %],0,0)</f>
        <v>0</v>
      </c>
      <c r="N1992" s="162">
        <f t="shared" si="1031"/>
        <v>0</v>
      </c>
      <c r="O1992" s="169"/>
      <c r="P1992" s="74">
        <f t="shared" si="1052"/>
        <v>0</v>
      </c>
      <c r="Q1992" s="162"/>
      <c r="R1992" s="162" t="str">
        <f t="shared" si="1032"/>
        <v>введи курс</v>
      </c>
      <c r="S1992" s="196">
        <f t="shared" si="1033"/>
        <v>0</v>
      </c>
      <c r="T1992" s="192">
        <f t="shared" si="1034"/>
        <v>0</v>
      </c>
      <c r="U1992" s="76">
        <f t="shared" si="1035"/>
        <v>0</v>
      </c>
      <c r="V1992" s="123">
        <f t="shared" si="1036"/>
        <v>0</v>
      </c>
      <c r="W1992" s="191"/>
      <c r="X1992" s="170"/>
      <c r="Y1992" s="74">
        <f t="shared" si="1021"/>
        <v>0</v>
      </c>
      <c r="Z1992" s="188"/>
      <c r="AA1992" s="130">
        <f t="shared" si="1037"/>
        <v>0</v>
      </c>
      <c r="AB1992" s="74">
        <f t="shared" si="1038"/>
        <v>0</v>
      </c>
      <c r="AC1992" s="356"/>
      <c r="AD1992" s="130" cm="1">
        <f t="array" ref="AD1992">IFERROR(ROUND((_xlfn.IFS(offer_sale_type="поставка",AB1992,offer_sale_type="транзит",S1992)*(1+AC1992))/E1992,2),0)</f>
        <v>0</v>
      </c>
      <c r="AE1992" s="74">
        <f t="shared" si="1039"/>
        <v>0</v>
      </c>
      <c r="AF1992" s="123" cm="1">
        <f t="array" ref="AF1992">IFERROR(ROUND(_xlfn.IFS(offer_sale_type="поставка",AB1992,offer_sale_type="транзит",S1992)*AC1992,2),0)</f>
        <v>0</v>
      </c>
      <c r="AG1992" s="130">
        <f t="shared" si="1022"/>
        <v>0</v>
      </c>
      <c r="AH1992" s="74">
        <f t="shared" si="1023"/>
        <v>0</v>
      </c>
      <c r="AI1992" s="123">
        <f t="shared" si="1024"/>
        <v>0</v>
      </c>
      <c r="AJ1992" s="118">
        <f t="shared" si="1040"/>
        <v>0</v>
      </c>
      <c r="AK1992" s="74">
        <f t="shared" si="1041"/>
        <v>0</v>
      </c>
      <c r="AL1992" s="174">
        <f t="shared" si="1042"/>
        <v>0</v>
      </c>
      <c r="AM1992" s="175">
        <f t="shared" si="1025"/>
        <v>0</v>
      </c>
      <c r="AN1992" s="130">
        <f t="shared" si="1043"/>
        <v>0</v>
      </c>
      <c r="AO1992" s="74">
        <f t="shared" si="1026"/>
        <v>0</v>
      </c>
      <c r="AP1992" s="123">
        <f t="shared" si="1044"/>
        <v>0</v>
      </c>
      <c r="AQ1992" s="118">
        <f t="shared" si="1027"/>
        <v>0</v>
      </c>
      <c r="AR1992" s="82" t="str">
        <f t="shared" si="1045"/>
        <v>https://www.alta.ru/tnved/code//</v>
      </c>
      <c r="AS1992" s="157"/>
      <c r="AT1992" s="162"/>
      <c r="AU1992" s="74">
        <f t="shared" si="1028"/>
        <v>0</v>
      </c>
      <c r="AV1992" s="157"/>
      <c r="AW1992" s="75">
        <f>_xlfn.IFNA(VLOOKUP(L1992,list_vat[],3,FALSE),0)</f>
        <v>0</v>
      </c>
      <c r="AX1992" s="74">
        <f t="shared" si="1046"/>
        <v>0</v>
      </c>
      <c r="AY1992" s="74">
        <f t="shared" si="1047"/>
        <v>0</v>
      </c>
      <c r="AZ1992" s="130">
        <f t="shared" si="1048"/>
        <v>0</v>
      </c>
      <c r="BA1992" s="74">
        <f t="shared" si="1029"/>
        <v>0</v>
      </c>
      <c r="BB1992" s="193">
        <f t="shared" si="1049"/>
        <v>0</v>
      </c>
      <c r="BC1992" s="102">
        <f t="shared" si="1050"/>
        <v>0</v>
      </c>
      <c r="BD1992" s="102">
        <f t="shared" si="1051"/>
        <v>0</v>
      </c>
      <c r="BE1992" s="413" t="s">
        <v>69</v>
      </c>
    </row>
    <row r="1993" spans="1:57" s="65" customFormat="1" ht="12" customHeight="1" x14ac:dyDescent="0.2">
      <c r="A1993" s="43">
        <v>1978</v>
      </c>
      <c r="B1993" s="166"/>
      <c r="C1993" s="166"/>
      <c r="D1993" s="166"/>
      <c r="E1993" s="162"/>
      <c r="F1993" s="166"/>
      <c r="G1993" s="162"/>
      <c r="H1993" s="162"/>
      <c r="I1993" s="189">
        <f t="shared" si="1030"/>
        <v>0</v>
      </c>
      <c r="J1993" s="195"/>
      <c r="K1993" s="162"/>
      <c r="L1993" s="168"/>
      <c r="M1993" s="75">
        <f>_xlfn.XLOOKUP(L1993,list_vat[Страна],list_vat[Ставка НДС %],0,0)</f>
        <v>0</v>
      </c>
      <c r="N1993" s="162">
        <f t="shared" si="1031"/>
        <v>0</v>
      </c>
      <c r="O1993" s="169"/>
      <c r="P1993" s="74">
        <f t="shared" si="1052"/>
        <v>0</v>
      </c>
      <c r="Q1993" s="162"/>
      <c r="R1993" s="162" t="str">
        <f t="shared" si="1032"/>
        <v>введи курс</v>
      </c>
      <c r="S1993" s="196">
        <f t="shared" si="1033"/>
        <v>0</v>
      </c>
      <c r="T1993" s="192">
        <f t="shared" si="1034"/>
        <v>0</v>
      </c>
      <c r="U1993" s="76">
        <f t="shared" si="1035"/>
        <v>0</v>
      </c>
      <c r="V1993" s="123">
        <f t="shared" si="1036"/>
        <v>0</v>
      </c>
      <c r="W1993" s="191"/>
      <c r="X1993" s="170"/>
      <c r="Y1993" s="74">
        <f t="shared" si="1021"/>
        <v>0</v>
      </c>
      <c r="Z1993" s="188"/>
      <c r="AA1993" s="130">
        <f t="shared" si="1037"/>
        <v>0</v>
      </c>
      <c r="AB1993" s="74">
        <f t="shared" si="1038"/>
        <v>0</v>
      </c>
      <c r="AC1993" s="356"/>
      <c r="AD1993" s="130" cm="1">
        <f t="array" ref="AD1993">IFERROR(ROUND((_xlfn.IFS(offer_sale_type="поставка",AB1993,offer_sale_type="транзит",S1993)*(1+AC1993))/E1993,2),0)</f>
        <v>0</v>
      </c>
      <c r="AE1993" s="74">
        <f t="shared" si="1039"/>
        <v>0</v>
      </c>
      <c r="AF1993" s="123" cm="1">
        <f t="array" ref="AF1993">IFERROR(ROUND(_xlfn.IFS(offer_sale_type="поставка",AB1993,offer_sale_type="транзит",S1993)*AC1993,2),0)</f>
        <v>0</v>
      </c>
      <c r="AG1993" s="130">
        <f t="shared" si="1022"/>
        <v>0</v>
      </c>
      <c r="AH1993" s="74">
        <f t="shared" si="1023"/>
        <v>0</v>
      </c>
      <c r="AI1993" s="123">
        <f t="shared" si="1024"/>
        <v>0</v>
      </c>
      <c r="AJ1993" s="118">
        <f t="shared" si="1040"/>
        <v>0</v>
      </c>
      <c r="AK1993" s="74">
        <f t="shared" si="1041"/>
        <v>0</v>
      </c>
      <c r="AL1993" s="174">
        <f t="shared" si="1042"/>
        <v>0</v>
      </c>
      <c r="AM1993" s="175">
        <f t="shared" si="1025"/>
        <v>0</v>
      </c>
      <c r="AN1993" s="130">
        <f t="shared" si="1043"/>
        <v>0</v>
      </c>
      <c r="AO1993" s="74">
        <f t="shared" si="1026"/>
        <v>0</v>
      </c>
      <c r="AP1993" s="123">
        <f t="shared" si="1044"/>
        <v>0</v>
      </c>
      <c r="AQ1993" s="118">
        <f t="shared" si="1027"/>
        <v>0</v>
      </c>
      <c r="AR1993" s="82" t="str">
        <f t="shared" si="1045"/>
        <v>https://www.alta.ru/tnved/code//</v>
      </c>
      <c r="AS1993" s="157"/>
      <c r="AT1993" s="162"/>
      <c r="AU1993" s="74">
        <f t="shared" si="1028"/>
        <v>0</v>
      </c>
      <c r="AV1993" s="157"/>
      <c r="AW1993" s="75">
        <f>_xlfn.IFNA(VLOOKUP(L1993,list_vat[],3,FALSE),0)</f>
        <v>0</v>
      </c>
      <c r="AX1993" s="74">
        <f t="shared" si="1046"/>
        <v>0</v>
      </c>
      <c r="AY1993" s="74">
        <f t="shared" si="1047"/>
        <v>0</v>
      </c>
      <c r="AZ1993" s="130">
        <f t="shared" si="1048"/>
        <v>0</v>
      </c>
      <c r="BA1993" s="74">
        <f t="shared" si="1029"/>
        <v>0</v>
      </c>
      <c r="BB1993" s="193">
        <f t="shared" si="1049"/>
        <v>0</v>
      </c>
      <c r="BC1993" s="102">
        <f t="shared" si="1050"/>
        <v>0</v>
      </c>
      <c r="BD1993" s="102">
        <f t="shared" si="1051"/>
        <v>0</v>
      </c>
      <c r="BE1993" s="413" t="s">
        <v>69</v>
      </c>
    </row>
    <row r="1994" spans="1:57" s="65" customFormat="1" ht="12" customHeight="1" x14ac:dyDescent="0.2">
      <c r="A1994" s="43">
        <v>1979</v>
      </c>
      <c r="B1994" s="166"/>
      <c r="C1994" s="166"/>
      <c r="D1994" s="166"/>
      <c r="E1994" s="162"/>
      <c r="F1994" s="166"/>
      <c r="G1994" s="162"/>
      <c r="H1994" s="162"/>
      <c r="I1994" s="189">
        <f t="shared" si="1030"/>
        <v>0</v>
      </c>
      <c r="J1994" s="195"/>
      <c r="K1994" s="162"/>
      <c r="L1994" s="168"/>
      <c r="M1994" s="75">
        <f>_xlfn.XLOOKUP(L1994,list_vat[Страна],list_vat[Ставка НДС %],0,0)</f>
        <v>0</v>
      </c>
      <c r="N1994" s="162">
        <f t="shared" si="1031"/>
        <v>0</v>
      </c>
      <c r="O1994" s="169"/>
      <c r="P1994" s="74">
        <f t="shared" si="1052"/>
        <v>0</v>
      </c>
      <c r="Q1994" s="162"/>
      <c r="R1994" s="162" t="str">
        <f t="shared" si="1032"/>
        <v>введи курс</v>
      </c>
      <c r="S1994" s="196">
        <f t="shared" si="1033"/>
        <v>0</v>
      </c>
      <c r="T1994" s="192">
        <f t="shared" si="1034"/>
        <v>0</v>
      </c>
      <c r="U1994" s="76">
        <f t="shared" si="1035"/>
        <v>0</v>
      </c>
      <c r="V1994" s="123">
        <f t="shared" si="1036"/>
        <v>0</v>
      </c>
      <c r="W1994" s="191"/>
      <c r="X1994" s="170"/>
      <c r="Y1994" s="74">
        <f t="shared" si="1021"/>
        <v>0</v>
      </c>
      <c r="Z1994" s="188"/>
      <c r="AA1994" s="130">
        <f t="shared" si="1037"/>
        <v>0</v>
      </c>
      <c r="AB1994" s="74">
        <f t="shared" si="1038"/>
        <v>0</v>
      </c>
      <c r="AC1994" s="356"/>
      <c r="AD1994" s="130" cm="1">
        <f t="array" ref="AD1994">IFERROR(ROUND((_xlfn.IFS(offer_sale_type="поставка",AB1994,offer_sale_type="транзит",S1994)*(1+AC1994))/E1994,2),0)</f>
        <v>0</v>
      </c>
      <c r="AE1994" s="74">
        <f t="shared" si="1039"/>
        <v>0</v>
      </c>
      <c r="AF1994" s="123" cm="1">
        <f t="array" ref="AF1994">IFERROR(ROUND(_xlfn.IFS(offer_sale_type="поставка",AB1994,offer_sale_type="транзит",S1994)*AC1994,2),0)</f>
        <v>0</v>
      </c>
      <c r="AG1994" s="130">
        <f t="shared" si="1022"/>
        <v>0</v>
      </c>
      <c r="AH1994" s="74">
        <f t="shared" si="1023"/>
        <v>0</v>
      </c>
      <c r="AI1994" s="123">
        <f t="shared" si="1024"/>
        <v>0</v>
      </c>
      <c r="AJ1994" s="118">
        <f t="shared" si="1040"/>
        <v>0</v>
      </c>
      <c r="AK1994" s="74">
        <f t="shared" si="1041"/>
        <v>0</v>
      </c>
      <c r="AL1994" s="174">
        <f t="shared" si="1042"/>
        <v>0</v>
      </c>
      <c r="AM1994" s="175">
        <f t="shared" si="1025"/>
        <v>0</v>
      </c>
      <c r="AN1994" s="130">
        <f t="shared" si="1043"/>
        <v>0</v>
      </c>
      <c r="AO1994" s="74">
        <f t="shared" si="1026"/>
        <v>0</v>
      </c>
      <c r="AP1994" s="123">
        <f t="shared" si="1044"/>
        <v>0</v>
      </c>
      <c r="AQ1994" s="118">
        <f t="shared" si="1027"/>
        <v>0</v>
      </c>
      <c r="AR1994" s="82" t="str">
        <f t="shared" si="1045"/>
        <v>https://www.alta.ru/tnved/code//</v>
      </c>
      <c r="AS1994" s="157"/>
      <c r="AT1994" s="162"/>
      <c r="AU1994" s="74">
        <f t="shared" si="1028"/>
        <v>0</v>
      </c>
      <c r="AV1994" s="157"/>
      <c r="AW1994" s="75">
        <f>_xlfn.IFNA(VLOOKUP(L1994,list_vat[],3,FALSE),0)</f>
        <v>0</v>
      </c>
      <c r="AX1994" s="74">
        <f t="shared" si="1046"/>
        <v>0</v>
      </c>
      <c r="AY1994" s="74">
        <f t="shared" si="1047"/>
        <v>0</v>
      </c>
      <c r="AZ1994" s="130">
        <f t="shared" si="1048"/>
        <v>0</v>
      </c>
      <c r="BA1994" s="74">
        <f t="shared" si="1029"/>
        <v>0</v>
      </c>
      <c r="BB1994" s="193">
        <f t="shared" si="1049"/>
        <v>0</v>
      </c>
      <c r="BC1994" s="102">
        <f t="shared" si="1050"/>
        <v>0</v>
      </c>
      <c r="BD1994" s="102">
        <f t="shared" si="1051"/>
        <v>0</v>
      </c>
      <c r="BE1994" s="413" t="s">
        <v>69</v>
      </c>
    </row>
    <row r="1995" spans="1:57" s="65" customFormat="1" ht="12" customHeight="1" x14ac:dyDescent="0.2">
      <c r="A1995" s="43">
        <v>1980</v>
      </c>
      <c r="B1995" s="166"/>
      <c r="C1995" s="166"/>
      <c r="D1995" s="166"/>
      <c r="E1995" s="162"/>
      <c r="F1995" s="166"/>
      <c r="G1995" s="162"/>
      <c r="H1995" s="162"/>
      <c r="I1995" s="189">
        <f t="shared" si="1030"/>
        <v>0</v>
      </c>
      <c r="J1995" s="195"/>
      <c r="K1995" s="162"/>
      <c r="L1995" s="168"/>
      <c r="M1995" s="75">
        <f>_xlfn.XLOOKUP(L1995,list_vat[Страна],list_vat[Ставка НДС %],0,0)</f>
        <v>0</v>
      </c>
      <c r="N1995" s="162">
        <f t="shared" si="1031"/>
        <v>0</v>
      </c>
      <c r="O1995" s="169"/>
      <c r="P1995" s="74">
        <f t="shared" si="1052"/>
        <v>0</v>
      </c>
      <c r="Q1995" s="162"/>
      <c r="R1995" s="162" t="str">
        <f t="shared" si="1032"/>
        <v>введи курс</v>
      </c>
      <c r="S1995" s="196">
        <f t="shared" si="1033"/>
        <v>0</v>
      </c>
      <c r="T1995" s="192">
        <f t="shared" si="1034"/>
        <v>0</v>
      </c>
      <c r="U1995" s="76">
        <f t="shared" si="1035"/>
        <v>0</v>
      </c>
      <c r="V1995" s="123">
        <f t="shared" si="1036"/>
        <v>0</v>
      </c>
      <c r="W1995" s="191"/>
      <c r="X1995" s="170"/>
      <c r="Y1995" s="74">
        <f t="shared" si="1021"/>
        <v>0</v>
      </c>
      <c r="Z1995" s="188"/>
      <c r="AA1995" s="130">
        <f t="shared" si="1037"/>
        <v>0</v>
      </c>
      <c r="AB1995" s="74">
        <f t="shared" si="1038"/>
        <v>0</v>
      </c>
      <c r="AC1995" s="356"/>
      <c r="AD1995" s="130" cm="1">
        <f t="array" ref="AD1995">IFERROR(ROUND((_xlfn.IFS(offer_sale_type="поставка",AB1995,offer_sale_type="транзит",S1995)*(1+AC1995))/E1995,2),0)</f>
        <v>0</v>
      </c>
      <c r="AE1995" s="74">
        <f t="shared" si="1039"/>
        <v>0</v>
      </c>
      <c r="AF1995" s="123" cm="1">
        <f t="array" ref="AF1995">IFERROR(ROUND(_xlfn.IFS(offer_sale_type="поставка",AB1995,offer_sale_type="транзит",S1995)*AC1995,2),0)</f>
        <v>0</v>
      </c>
      <c r="AG1995" s="130">
        <f t="shared" si="1022"/>
        <v>0</v>
      </c>
      <c r="AH1995" s="74">
        <f t="shared" si="1023"/>
        <v>0</v>
      </c>
      <c r="AI1995" s="123">
        <f t="shared" si="1024"/>
        <v>0</v>
      </c>
      <c r="AJ1995" s="118">
        <f t="shared" si="1040"/>
        <v>0</v>
      </c>
      <c r="AK1995" s="74">
        <f t="shared" si="1041"/>
        <v>0</v>
      </c>
      <c r="AL1995" s="174">
        <f t="shared" si="1042"/>
        <v>0</v>
      </c>
      <c r="AM1995" s="175">
        <f t="shared" si="1025"/>
        <v>0</v>
      </c>
      <c r="AN1995" s="130">
        <f t="shared" si="1043"/>
        <v>0</v>
      </c>
      <c r="AO1995" s="74">
        <f t="shared" si="1026"/>
        <v>0</v>
      </c>
      <c r="AP1995" s="123">
        <f t="shared" si="1044"/>
        <v>0</v>
      </c>
      <c r="AQ1995" s="118">
        <f t="shared" si="1027"/>
        <v>0</v>
      </c>
      <c r="AR1995" s="82" t="str">
        <f t="shared" si="1045"/>
        <v>https://www.alta.ru/tnved/code//</v>
      </c>
      <c r="AS1995" s="157"/>
      <c r="AT1995" s="162"/>
      <c r="AU1995" s="74">
        <f t="shared" si="1028"/>
        <v>0</v>
      </c>
      <c r="AV1995" s="157"/>
      <c r="AW1995" s="75">
        <f>_xlfn.IFNA(VLOOKUP(L1995,list_vat[],3,FALSE),0)</f>
        <v>0</v>
      </c>
      <c r="AX1995" s="74">
        <f t="shared" si="1046"/>
        <v>0</v>
      </c>
      <c r="AY1995" s="74">
        <f t="shared" si="1047"/>
        <v>0</v>
      </c>
      <c r="AZ1995" s="130">
        <f t="shared" si="1048"/>
        <v>0</v>
      </c>
      <c r="BA1995" s="74">
        <f t="shared" si="1029"/>
        <v>0</v>
      </c>
      <c r="BB1995" s="193">
        <f t="shared" si="1049"/>
        <v>0</v>
      </c>
      <c r="BC1995" s="102">
        <f t="shared" si="1050"/>
        <v>0</v>
      </c>
      <c r="BD1995" s="102">
        <f t="shared" si="1051"/>
        <v>0</v>
      </c>
      <c r="BE1995" s="413" t="s">
        <v>69</v>
      </c>
    </row>
    <row r="1996" spans="1:57" s="65" customFormat="1" ht="12" customHeight="1" x14ac:dyDescent="0.2">
      <c r="A1996" s="43">
        <v>1981</v>
      </c>
      <c r="B1996" s="166"/>
      <c r="C1996" s="166"/>
      <c r="D1996" s="166"/>
      <c r="E1996" s="162"/>
      <c r="F1996" s="166"/>
      <c r="G1996" s="162"/>
      <c r="H1996" s="162"/>
      <c r="I1996" s="189">
        <f t="shared" si="1030"/>
        <v>0</v>
      </c>
      <c r="J1996" s="195"/>
      <c r="K1996" s="162"/>
      <c r="L1996" s="168"/>
      <c r="M1996" s="75">
        <f>_xlfn.XLOOKUP(L1996,list_vat[Страна],list_vat[Ставка НДС %],0,0)</f>
        <v>0</v>
      </c>
      <c r="N1996" s="162">
        <f t="shared" si="1031"/>
        <v>0</v>
      </c>
      <c r="O1996" s="169"/>
      <c r="P1996" s="74">
        <f t="shared" si="1052"/>
        <v>0</v>
      </c>
      <c r="Q1996" s="162"/>
      <c r="R1996" s="162" t="str">
        <f t="shared" si="1032"/>
        <v>введи курс</v>
      </c>
      <c r="S1996" s="196">
        <f t="shared" si="1033"/>
        <v>0</v>
      </c>
      <c r="T1996" s="192">
        <f t="shared" si="1034"/>
        <v>0</v>
      </c>
      <c r="U1996" s="76">
        <f t="shared" si="1035"/>
        <v>0</v>
      </c>
      <c r="V1996" s="123">
        <f t="shared" si="1036"/>
        <v>0</v>
      </c>
      <c r="W1996" s="191"/>
      <c r="X1996" s="170"/>
      <c r="Y1996" s="74">
        <f t="shared" si="1021"/>
        <v>0</v>
      </c>
      <c r="Z1996" s="188"/>
      <c r="AA1996" s="130">
        <f t="shared" si="1037"/>
        <v>0</v>
      </c>
      <c r="AB1996" s="74">
        <f t="shared" si="1038"/>
        <v>0</v>
      </c>
      <c r="AC1996" s="356"/>
      <c r="AD1996" s="130" cm="1">
        <f t="array" ref="AD1996">IFERROR(ROUND((_xlfn.IFS(offer_sale_type="поставка",AB1996,offer_sale_type="транзит",S1996)*(1+AC1996))/E1996,2),0)</f>
        <v>0</v>
      </c>
      <c r="AE1996" s="74">
        <f t="shared" si="1039"/>
        <v>0</v>
      </c>
      <c r="AF1996" s="123" cm="1">
        <f t="array" ref="AF1996">IFERROR(ROUND(_xlfn.IFS(offer_sale_type="поставка",AB1996,offer_sale_type="транзит",S1996)*AC1996,2),0)</f>
        <v>0</v>
      </c>
      <c r="AG1996" s="130">
        <f t="shared" si="1022"/>
        <v>0</v>
      </c>
      <c r="AH1996" s="74">
        <f t="shared" si="1023"/>
        <v>0</v>
      </c>
      <c r="AI1996" s="123">
        <f t="shared" si="1024"/>
        <v>0</v>
      </c>
      <c r="AJ1996" s="118">
        <f t="shared" si="1040"/>
        <v>0</v>
      </c>
      <c r="AK1996" s="74">
        <f t="shared" si="1041"/>
        <v>0</v>
      </c>
      <c r="AL1996" s="174">
        <f t="shared" si="1042"/>
        <v>0</v>
      </c>
      <c r="AM1996" s="175">
        <f t="shared" si="1025"/>
        <v>0</v>
      </c>
      <c r="AN1996" s="130">
        <f t="shared" si="1043"/>
        <v>0</v>
      </c>
      <c r="AO1996" s="74">
        <f t="shared" si="1026"/>
        <v>0</v>
      </c>
      <c r="AP1996" s="123">
        <f t="shared" si="1044"/>
        <v>0</v>
      </c>
      <c r="AQ1996" s="118">
        <f t="shared" si="1027"/>
        <v>0</v>
      </c>
      <c r="AR1996" s="82" t="str">
        <f t="shared" si="1045"/>
        <v>https://www.alta.ru/tnved/code//</v>
      </c>
      <c r="AS1996" s="157"/>
      <c r="AT1996" s="162"/>
      <c r="AU1996" s="74">
        <f t="shared" si="1028"/>
        <v>0</v>
      </c>
      <c r="AV1996" s="157"/>
      <c r="AW1996" s="75">
        <f>_xlfn.IFNA(VLOOKUP(L1996,list_vat[],3,FALSE),0)</f>
        <v>0</v>
      </c>
      <c r="AX1996" s="74">
        <f t="shared" si="1046"/>
        <v>0</v>
      </c>
      <c r="AY1996" s="74">
        <f t="shared" si="1047"/>
        <v>0</v>
      </c>
      <c r="AZ1996" s="130">
        <f t="shared" si="1048"/>
        <v>0</v>
      </c>
      <c r="BA1996" s="74">
        <f t="shared" si="1029"/>
        <v>0</v>
      </c>
      <c r="BB1996" s="193">
        <f t="shared" si="1049"/>
        <v>0</v>
      </c>
      <c r="BC1996" s="102">
        <f t="shared" si="1050"/>
        <v>0</v>
      </c>
      <c r="BD1996" s="102">
        <f t="shared" si="1051"/>
        <v>0</v>
      </c>
      <c r="BE1996" s="413" t="s">
        <v>69</v>
      </c>
    </row>
    <row r="1997" spans="1:57" s="65" customFormat="1" ht="12" customHeight="1" x14ac:dyDescent="0.2">
      <c r="A1997" s="43">
        <v>1982</v>
      </c>
      <c r="B1997" s="166"/>
      <c r="C1997" s="166"/>
      <c r="D1997" s="166"/>
      <c r="E1997" s="162"/>
      <c r="F1997" s="166"/>
      <c r="G1997" s="162"/>
      <c r="H1997" s="162"/>
      <c r="I1997" s="189">
        <f t="shared" si="1030"/>
        <v>0</v>
      </c>
      <c r="J1997" s="195"/>
      <c r="K1997" s="162"/>
      <c r="L1997" s="168"/>
      <c r="M1997" s="75">
        <f>_xlfn.XLOOKUP(L1997,list_vat[Страна],list_vat[Ставка НДС %],0,0)</f>
        <v>0</v>
      </c>
      <c r="N1997" s="162">
        <f t="shared" si="1031"/>
        <v>0</v>
      </c>
      <c r="O1997" s="169"/>
      <c r="P1997" s="74">
        <f t="shared" si="1052"/>
        <v>0</v>
      </c>
      <c r="Q1997" s="162"/>
      <c r="R1997" s="162" t="str">
        <f t="shared" si="1032"/>
        <v>введи курс</v>
      </c>
      <c r="S1997" s="196">
        <f t="shared" si="1033"/>
        <v>0</v>
      </c>
      <c r="T1997" s="192">
        <f t="shared" si="1034"/>
        <v>0</v>
      </c>
      <c r="U1997" s="76">
        <f t="shared" si="1035"/>
        <v>0</v>
      </c>
      <c r="V1997" s="123">
        <f t="shared" si="1036"/>
        <v>0</v>
      </c>
      <c r="W1997" s="191"/>
      <c r="X1997" s="170"/>
      <c r="Y1997" s="74">
        <f t="shared" si="1021"/>
        <v>0</v>
      </c>
      <c r="Z1997" s="188"/>
      <c r="AA1997" s="130">
        <f t="shared" si="1037"/>
        <v>0</v>
      </c>
      <c r="AB1997" s="74">
        <f t="shared" si="1038"/>
        <v>0</v>
      </c>
      <c r="AC1997" s="356"/>
      <c r="AD1997" s="130" cm="1">
        <f t="array" ref="AD1997">IFERROR(ROUND((_xlfn.IFS(offer_sale_type="поставка",AB1997,offer_sale_type="транзит",S1997)*(1+AC1997))/E1997,2),0)</f>
        <v>0</v>
      </c>
      <c r="AE1997" s="74">
        <f t="shared" si="1039"/>
        <v>0</v>
      </c>
      <c r="AF1997" s="123" cm="1">
        <f t="array" ref="AF1997">IFERROR(ROUND(_xlfn.IFS(offer_sale_type="поставка",AB1997,offer_sale_type="транзит",S1997)*AC1997,2),0)</f>
        <v>0</v>
      </c>
      <c r="AG1997" s="130">
        <f t="shared" si="1022"/>
        <v>0</v>
      </c>
      <c r="AH1997" s="74">
        <f t="shared" si="1023"/>
        <v>0</v>
      </c>
      <c r="AI1997" s="123">
        <f t="shared" si="1024"/>
        <v>0</v>
      </c>
      <c r="AJ1997" s="118">
        <f t="shared" si="1040"/>
        <v>0</v>
      </c>
      <c r="AK1997" s="74">
        <f t="shared" si="1041"/>
        <v>0</v>
      </c>
      <c r="AL1997" s="174">
        <f t="shared" si="1042"/>
        <v>0</v>
      </c>
      <c r="AM1997" s="175">
        <f t="shared" si="1025"/>
        <v>0</v>
      </c>
      <c r="AN1997" s="130">
        <f t="shared" si="1043"/>
        <v>0</v>
      </c>
      <c r="AO1997" s="74">
        <f t="shared" si="1026"/>
        <v>0</v>
      </c>
      <c r="AP1997" s="123">
        <f t="shared" si="1044"/>
        <v>0</v>
      </c>
      <c r="AQ1997" s="118">
        <f t="shared" si="1027"/>
        <v>0</v>
      </c>
      <c r="AR1997" s="82" t="str">
        <f t="shared" si="1045"/>
        <v>https://www.alta.ru/tnved/code//</v>
      </c>
      <c r="AS1997" s="157"/>
      <c r="AT1997" s="162"/>
      <c r="AU1997" s="74">
        <f t="shared" si="1028"/>
        <v>0</v>
      </c>
      <c r="AV1997" s="157"/>
      <c r="AW1997" s="75">
        <f>_xlfn.IFNA(VLOOKUP(L1997,list_vat[],3,FALSE),0)</f>
        <v>0</v>
      </c>
      <c r="AX1997" s="74">
        <f t="shared" si="1046"/>
        <v>0</v>
      </c>
      <c r="AY1997" s="74">
        <f t="shared" si="1047"/>
        <v>0</v>
      </c>
      <c r="AZ1997" s="130">
        <f t="shared" si="1048"/>
        <v>0</v>
      </c>
      <c r="BA1997" s="74">
        <f t="shared" si="1029"/>
        <v>0</v>
      </c>
      <c r="BB1997" s="193">
        <f t="shared" si="1049"/>
        <v>0</v>
      </c>
      <c r="BC1997" s="102">
        <f t="shared" si="1050"/>
        <v>0</v>
      </c>
      <c r="BD1997" s="102">
        <f t="shared" si="1051"/>
        <v>0</v>
      </c>
      <c r="BE1997" s="413" t="s">
        <v>69</v>
      </c>
    </row>
    <row r="1998" spans="1:57" s="65" customFormat="1" ht="12" customHeight="1" x14ac:dyDescent="0.2">
      <c r="A1998" s="43">
        <v>1983</v>
      </c>
      <c r="B1998" s="166"/>
      <c r="C1998" s="166"/>
      <c r="D1998" s="166"/>
      <c r="E1998" s="162"/>
      <c r="F1998" s="166"/>
      <c r="G1998" s="162"/>
      <c r="H1998" s="162"/>
      <c r="I1998" s="189">
        <f t="shared" si="1030"/>
        <v>0</v>
      </c>
      <c r="J1998" s="195"/>
      <c r="K1998" s="162"/>
      <c r="L1998" s="168"/>
      <c r="M1998" s="75">
        <f>_xlfn.XLOOKUP(L1998,list_vat[Страна],list_vat[Ставка НДС %],0,0)</f>
        <v>0</v>
      </c>
      <c r="N1998" s="162">
        <f t="shared" si="1031"/>
        <v>0</v>
      </c>
      <c r="O1998" s="169"/>
      <c r="P1998" s="74">
        <f t="shared" si="1052"/>
        <v>0</v>
      </c>
      <c r="Q1998" s="162"/>
      <c r="R1998" s="162" t="str">
        <f t="shared" si="1032"/>
        <v>введи курс</v>
      </c>
      <c r="S1998" s="196">
        <f t="shared" si="1033"/>
        <v>0</v>
      </c>
      <c r="T1998" s="192">
        <f t="shared" si="1034"/>
        <v>0</v>
      </c>
      <c r="U1998" s="76">
        <f t="shared" si="1035"/>
        <v>0</v>
      </c>
      <c r="V1998" s="123">
        <f t="shared" si="1036"/>
        <v>0</v>
      </c>
      <c r="W1998" s="191"/>
      <c r="X1998" s="170"/>
      <c r="Y1998" s="74">
        <f t="shared" si="1021"/>
        <v>0</v>
      </c>
      <c r="Z1998" s="188"/>
      <c r="AA1998" s="130">
        <f t="shared" si="1037"/>
        <v>0</v>
      </c>
      <c r="AB1998" s="74">
        <f t="shared" si="1038"/>
        <v>0</v>
      </c>
      <c r="AC1998" s="356"/>
      <c r="AD1998" s="130" cm="1">
        <f t="array" ref="AD1998">IFERROR(ROUND((_xlfn.IFS(offer_sale_type="поставка",AB1998,offer_sale_type="транзит",S1998)*(1+AC1998))/E1998,2),0)</f>
        <v>0</v>
      </c>
      <c r="AE1998" s="74">
        <f t="shared" si="1039"/>
        <v>0</v>
      </c>
      <c r="AF1998" s="123" cm="1">
        <f t="array" ref="AF1998">IFERROR(ROUND(_xlfn.IFS(offer_sale_type="поставка",AB1998,offer_sale_type="транзит",S1998)*AC1998,2),0)</f>
        <v>0</v>
      </c>
      <c r="AG1998" s="130">
        <f t="shared" si="1022"/>
        <v>0</v>
      </c>
      <c r="AH1998" s="74">
        <f t="shared" si="1023"/>
        <v>0</v>
      </c>
      <c r="AI1998" s="123">
        <f t="shared" si="1024"/>
        <v>0</v>
      </c>
      <c r="AJ1998" s="118">
        <f t="shared" si="1040"/>
        <v>0</v>
      </c>
      <c r="AK1998" s="74">
        <f t="shared" si="1041"/>
        <v>0</v>
      </c>
      <c r="AL1998" s="174">
        <f t="shared" si="1042"/>
        <v>0</v>
      </c>
      <c r="AM1998" s="175">
        <f t="shared" si="1025"/>
        <v>0</v>
      </c>
      <c r="AN1998" s="130">
        <f t="shared" si="1043"/>
        <v>0</v>
      </c>
      <c r="AO1998" s="74">
        <f t="shared" si="1026"/>
        <v>0</v>
      </c>
      <c r="AP1998" s="123">
        <f t="shared" si="1044"/>
        <v>0</v>
      </c>
      <c r="AQ1998" s="118">
        <f t="shared" si="1027"/>
        <v>0</v>
      </c>
      <c r="AR1998" s="82" t="str">
        <f t="shared" si="1045"/>
        <v>https://www.alta.ru/tnved/code//</v>
      </c>
      <c r="AS1998" s="157"/>
      <c r="AT1998" s="162"/>
      <c r="AU1998" s="74">
        <f t="shared" si="1028"/>
        <v>0</v>
      </c>
      <c r="AV1998" s="157"/>
      <c r="AW1998" s="75">
        <f>_xlfn.IFNA(VLOOKUP(L1998,list_vat[],3,FALSE),0)</f>
        <v>0</v>
      </c>
      <c r="AX1998" s="74">
        <f t="shared" si="1046"/>
        <v>0</v>
      </c>
      <c r="AY1998" s="74">
        <f t="shared" si="1047"/>
        <v>0</v>
      </c>
      <c r="AZ1998" s="130">
        <f t="shared" si="1048"/>
        <v>0</v>
      </c>
      <c r="BA1998" s="74">
        <f t="shared" si="1029"/>
        <v>0</v>
      </c>
      <c r="BB1998" s="193">
        <f t="shared" si="1049"/>
        <v>0</v>
      </c>
      <c r="BC1998" s="102">
        <f t="shared" si="1050"/>
        <v>0</v>
      </c>
      <c r="BD1998" s="102">
        <f t="shared" si="1051"/>
        <v>0</v>
      </c>
      <c r="BE1998" s="413" t="s">
        <v>69</v>
      </c>
    </row>
    <row r="1999" spans="1:57" s="65" customFormat="1" ht="12" customHeight="1" x14ac:dyDescent="0.2">
      <c r="A1999" s="43">
        <v>1984</v>
      </c>
      <c r="B1999" s="166"/>
      <c r="C1999" s="166"/>
      <c r="D1999" s="166"/>
      <c r="E1999" s="162"/>
      <c r="F1999" s="166"/>
      <c r="G1999" s="162"/>
      <c r="H1999" s="162"/>
      <c r="I1999" s="189">
        <f t="shared" si="1030"/>
        <v>0</v>
      </c>
      <c r="J1999" s="195"/>
      <c r="K1999" s="162"/>
      <c r="L1999" s="168"/>
      <c r="M1999" s="75">
        <f>_xlfn.XLOOKUP(L1999,list_vat[Страна],list_vat[Ставка НДС %],0,0)</f>
        <v>0</v>
      </c>
      <c r="N1999" s="162">
        <f t="shared" si="1031"/>
        <v>0</v>
      </c>
      <c r="O1999" s="169"/>
      <c r="P1999" s="74">
        <f t="shared" si="1052"/>
        <v>0</v>
      </c>
      <c r="Q1999" s="162"/>
      <c r="R1999" s="162" t="str">
        <f t="shared" si="1032"/>
        <v>введи курс</v>
      </c>
      <c r="S1999" s="196">
        <f t="shared" si="1033"/>
        <v>0</v>
      </c>
      <c r="T1999" s="192">
        <f t="shared" si="1034"/>
        <v>0</v>
      </c>
      <c r="U1999" s="76">
        <f t="shared" si="1035"/>
        <v>0</v>
      </c>
      <c r="V1999" s="123">
        <f t="shared" si="1036"/>
        <v>0</v>
      </c>
      <c r="W1999" s="191"/>
      <c r="X1999" s="170"/>
      <c r="Y1999" s="74">
        <f t="shared" si="1021"/>
        <v>0</v>
      </c>
      <c r="Z1999" s="188"/>
      <c r="AA1999" s="130">
        <f t="shared" si="1037"/>
        <v>0</v>
      </c>
      <c r="AB1999" s="74">
        <f t="shared" si="1038"/>
        <v>0</v>
      </c>
      <c r="AC1999" s="356"/>
      <c r="AD1999" s="130" cm="1">
        <f t="array" ref="AD1999">IFERROR(ROUND((_xlfn.IFS(offer_sale_type="поставка",AB1999,offer_sale_type="транзит",S1999)*(1+AC1999))/E1999,2),0)</f>
        <v>0</v>
      </c>
      <c r="AE1999" s="74">
        <f t="shared" si="1039"/>
        <v>0</v>
      </c>
      <c r="AF1999" s="123" cm="1">
        <f t="array" ref="AF1999">IFERROR(ROUND(_xlfn.IFS(offer_sale_type="поставка",AB1999,offer_sale_type="транзит",S1999)*AC1999,2),0)</f>
        <v>0</v>
      </c>
      <c r="AG1999" s="130">
        <f t="shared" si="1022"/>
        <v>0</v>
      </c>
      <c r="AH1999" s="74">
        <f t="shared" si="1023"/>
        <v>0</v>
      </c>
      <c r="AI1999" s="123">
        <f t="shared" si="1024"/>
        <v>0</v>
      </c>
      <c r="AJ1999" s="118">
        <f t="shared" si="1040"/>
        <v>0</v>
      </c>
      <c r="AK1999" s="74">
        <f t="shared" si="1041"/>
        <v>0</v>
      </c>
      <c r="AL1999" s="174">
        <f t="shared" si="1042"/>
        <v>0</v>
      </c>
      <c r="AM1999" s="175">
        <f t="shared" si="1025"/>
        <v>0</v>
      </c>
      <c r="AN1999" s="130">
        <f t="shared" si="1043"/>
        <v>0</v>
      </c>
      <c r="AO1999" s="74">
        <f t="shared" si="1026"/>
        <v>0</v>
      </c>
      <c r="AP1999" s="123">
        <f t="shared" si="1044"/>
        <v>0</v>
      </c>
      <c r="AQ1999" s="118">
        <f t="shared" si="1027"/>
        <v>0</v>
      </c>
      <c r="AR1999" s="82" t="str">
        <f t="shared" si="1045"/>
        <v>https://www.alta.ru/tnved/code//</v>
      </c>
      <c r="AS1999" s="157"/>
      <c r="AT1999" s="162"/>
      <c r="AU1999" s="74">
        <f t="shared" si="1028"/>
        <v>0</v>
      </c>
      <c r="AV1999" s="157"/>
      <c r="AW1999" s="75">
        <f>_xlfn.IFNA(VLOOKUP(L1999,list_vat[],3,FALSE),0)</f>
        <v>0</v>
      </c>
      <c r="AX1999" s="74">
        <f t="shared" si="1046"/>
        <v>0</v>
      </c>
      <c r="AY1999" s="74">
        <f t="shared" si="1047"/>
        <v>0</v>
      </c>
      <c r="AZ1999" s="130">
        <f t="shared" si="1048"/>
        <v>0</v>
      </c>
      <c r="BA1999" s="74">
        <f t="shared" si="1029"/>
        <v>0</v>
      </c>
      <c r="BB1999" s="193">
        <f t="shared" si="1049"/>
        <v>0</v>
      </c>
      <c r="BC1999" s="102">
        <f t="shared" si="1050"/>
        <v>0</v>
      </c>
      <c r="BD1999" s="102">
        <f t="shared" si="1051"/>
        <v>0</v>
      </c>
      <c r="BE1999" s="413" t="s">
        <v>69</v>
      </c>
    </row>
    <row r="2000" spans="1:57" s="65" customFormat="1" ht="12" customHeight="1" x14ac:dyDescent="0.2">
      <c r="A2000" s="43">
        <v>1985</v>
      </c>
      <c r="B2000" s="166"/>
      <c r="C2000" s="166"/>
      <c r="D2000" s="166"/>
      <c r="E2000" s="162"/>
      <c r="F2000" s="166"/>
      <c r="G2000" s="162"/>
      <c r="H2000" s="162"/>
      <c r="I2000" s="189">
        <f t="shared" si="1030"/>
        <v>0</v>
      </c>
      <c r="J2000" s="195"/>
      <c r="K2000" s="162"/>
      <c r="L2000" s="168"/>
      <c r="M2000" s="75">
        <f>_xlfn.XLOOKUP(L2000,list_vat[Страна],list_vat[Ставка НДС %],0,0)</f>
        <v>0</v>
      </c>
      <c r="N2000" s="162">
        <f t="shared" si="1031"/>
        <v>0</v>
      </c>
      <c r="O2000" s="169"/>
      <c r="P2000" s="74">
        <f t="shared" si="1052"/>
        <v>0</v>
      </c>
      <c r="Q2000" s="162"/>
      <c r="R2000" s="162" t="str">
        <f t="shared" si="1032"/>
        <v>введи курс</v>
      </c>
      <c r="S2000" s="196">
        <f t="shared" si="1033"/>
        <v>0</v>
      </c>
      <c r="T2000" s="192">
        <f t="shared" si="1034"/>
        <v>0</v>
      </c>
      <c r="U2000" s="76">
        <f t="shared" si="1035"/>
        <v>0</v>
      </c>
      <c r="V2000" s="123">
        <f t="shared" si="1036"/>
        <v>0</v>
      </c>
      <c r="W2000" s="191"/>
      <c r="X2000" s="170"/>
      <c r="Y2000" s="74">
        <f t="shared" ref="Y2000:Y2015" si="1053">ROUND(IF(offer_incoterms="DDP",X2000*(S2000+T2000),0),2)</f>
        <v>0</v>
      </c>
      <c r="Z2000" s="188"/>
      <c r="AA2000" s="130">
        <f t="shared" si="1037"/>
        <v>0</v>
      </c>
      <c r="AB2000" s="74">
        <f t="shared" si="1038"/>
        <v>0</v>
      </c>
      <c r="AC2000" s="356"/>
      <c r="AD2000" s="130" cm="1">
        <f t="array" ref="AD2000">IFERROR(ROUND((_xlfn.IFS(offer_sale_type="поставка",AB2000,offer_sale_type="транзит",S2000)*(1+AC2000))/E2000,2),0)</f>
        <v>0</v>
      </c>
      <c r="AE2000" s="74">
        <f t="shared" si="1039"/>
        <v>0</v>
      </c>
      <c r="AF2000" s="123" cm="1">
        <f t="array" ref="AF2000">IFERROR(ROUND(_xlfn.IFS(offer_sale_type="поставка",AB2000,offer_sale_type="транзит",S2000)*AC2000,2),0)</f>
        <v>0</v>
      </c>
      <c r="AG2000" s="130">
        <f t="shared" ref="AG2000:AG2015" si="1054">$BD2000*VLOOKUP($AG$3,$AF$4:$AG$7,2,FALSE)</f>
        <v>0</v>
      </c>
      <c r="AH2000" s="74">
        <f t="shared" ref="AH2000:AH2015" si="1055">SUM(AE2000,AG2000,AI2000)*rate_forex_risk</f>
        <v>0</v>
      </c>
      <c r="AI2000" s="123">
        <f t="shared" ref="AI2000:AI2015" si="1056">IF(OR(seller_region="TR",offer_sale_type="экспорт"),0,rate_fin_comm)*SUM(AZ2000,AZ2000*AW2000,T2000)</f>
        <v>0</v>
      </c>
      <c r="AJ2000" s="118">
        <f t="shared" si="1040"/>
        <v>0</v>
      </c>
      <c r="AK2000" s="74">
        <f t="shared" si="1041"/>
        <v>0</v>
      </c>
      <c r="AL2000" s="174">
        <f t="shared" si="1042"/>
        <v>0</v>
      </c>
      <c r="AM2000" s="175">
        <f t="shared" ref="AM2000:AM2015" si="1057">ROUND(AJ2000*(1+IF(offer_incoterms="DDP",rate_vatRu,0)),2)</f>
        <v>0</v>
      </c>
      <c r="AN2000" s="130">
        <f t="shared" si="1043"/>
        <v>0</v>
      </c>
      <c r="AO2000" s="74">
        <f t="shared" ref="AO2000:AO2016" si="1058">SUM(AY2000,Y2000:Z2000,T2000)*IF(AND(offer_incoterms="DDP",offer_sale_type&lt;&gt;"экспорт"),rate_vatRu,0)</f>
        <v>0</v>
      </c>
      <c r="AP2000" s="123">
        <f t="shared" si="1044"/>
        <v>0</v>
      </c>
      <c r="AQ2000" s="118">
        <f t="shared" ref="AQ2000:AQ2015" si="1059">IF(offer_sale_type="транзит",SUM(AF2000:AI2000,BA2000,BB2000),0)</f>
        <v>0</v>
      </c>
      <c r="AR2000" s="82" t="str">
        <f t="shared" si="1045"/>
        <v>https://www.alta.ru/tnved/code//</v>
      </c>
      <c r="AS2000" s="157"/>
      <c r="AT2000" s="162"/>
      <c r="AU2000" s="74">
        <f t="shared" ref="AU2000:AU2015" si="1060">IF(ISBLANK(AT2000),0,AJ2000-AT2000)</f>
        <v>0</v>
      </c>
      <c r="AV2000" s="157"/>
      <c r="AW2000" s="75">
        <f>_xlfn.IFNA(VLOOKUP(L2000,list_vat[],3,FALSE),0)</f>
        <v>0</v>
      </c>
      <c r="AX2000" s="74">
        <f t="shared" si="1046"/>
        <v>0</v>
      </c>
      <c r="AY2000" s="74">
        <f t="shared" si="1047"/>
        <v>0</v>
      </c>
      <c r="AZ2000" s="130">
        <f t="shared" si="1048"/>
        <v>0</v>
      </c>
      <c r="BA2000" s="74">
        <f t="shared" ref="BA2000:BA2015" si="1061">cost_fin_total*$BD2000</f>
        <v>0</v>
      </c>
      <c r="BB2000" s="193">
        <f t="shared" si="1049"/>
        <v>0</v>
      </c>
      <c r="BC2000" s="102">
        <f t="shared" si="1050"/>
        <v>0</v>
      </c>
      <c r="BD2000" s="102">
        <f t="shared" si="1051"/>
        <v>0</v>
      </c>
      <c r="BE2000" s="413" t="s">
        <v>69</v>
      </c>
    </row>
    <row r="2001" spans="1:57" s="65" customFormat="1" ht="12" customHeight="1" x14ac:dyDescent="0.2">
      <c r="A2001" s="43">
        <v>1986</v>
      </c>
      <c r="B2001" s="166"/>
      <c r="C2001" s="166"/>
      <c r="D2001" s="166"/>
      <c r="E2001" s="162"/>
      <c r="F2001" s="166"/>
      <c r="G2001" s="162"/>
      <c r="H2001" s="162"/>
      <c r="I2001" s="189">
        <f t="shared" ref="I2001:I2015" si="1062">E2001*G2001</f>
        <v>0</v>
      </c>
      <c r="J2001" s="195"/>
      <c r="K2001" s="162"/>
      <c r="L2001" s="168"/>
      <c r="M2001" s="75">
        <f>_xlfn.XLOOKUP(L2001,list_vat[Страна],list_vat[Ставка НДС %],0,0)</f>
        <v>0</v>
      </c>
      <c r="N2001" s="162">
        <f t="shared" ref="N2001:N2015" si="1063">IFERROR(IF(L2001="Китай",K2001,K2001/(1+M2001)),0)</f>
        <v>0</v>
      </c>
      <c r="O2001" s="169"/>
      <c r="P2001" s="74">
        <f t="shared" si="1052"/>
        <v>0</v>
      </c>
      <c r="Q2001" s="162"/>
      <c r="R2001" s="162" t="str">
        <f t="shared" ref="R2001:R2015" si="1064">IF(ISBLANK(Q2001),"введи курс",P2001/Q2001)</f>
        <v>введи курс</v>
      </c>
      <c r="S2001" s="196">
        <f t="shared" ref="S2001:S2015" si="1065">IF(AND(ISNUMBER(E2001),ISNUMBER(Q2001)),E2001*R2001,0)</f>
        <v>0</v>
      </c>
      <c r="T2001" s="192">
        <f t="shared" ref="T2001:T2015" si="1066">$BC2001*V$11</f>
        <v>0</v>
      </c>
      <c r="U2001" s="76">
        <f t="shared" ref="U2001:U2015" si="1067">$BC2001*W$11</f>
        <v>0</v>
      </c>
      <c r="V2001" s="123">
        <f t="shared" ref="V2001:V2015" si="1068">+SUM(T2001:U2001)</f>
        <v>0</v>
      </c>
      <c r="W2001" s="191"/>
      <c r="X2001" s="170"/>
      <c r="Y2001" s="74">
        <f t="shared" si="1053"/>
        <v>0</v>
      </c>
      <c r="Z2001" s="188"/>
      <c r="AA2001" s="130">
        <f t="shared" ref="AA2001:AA2015" si="1069">IFERROR(AB2001/E2001,0)</f>
        <v>0</v>
      </c>
      <c r="AB2001" s="74">
        <f t="shared" ref="AB2001:AB2015" si="1070">ROUND(SUM(S2001,V2001,Y2001:Z2001,BA2001:BB2001),2)</f>
        <v>0</v>
      </c>
      <c r="AC2001" s="356"/>
      <c r="AD2001" s="130" cm="1">
        <f t="array" ref="AD2001">IFERROR(ROUND((_xlfn.IFS(offer_sale_type="поставка",AB2001,offer_sale_type="транзит",S2001)*(1+AC2001))/E2001,2),0)</f>
        <v>0</v>
      </c>
      <c r="AE2001" s="74">
        <f t="shared" ref="AE2001:AE2015" si="1071">AD2001*E2001</f>
        <v>0</v>
      </c>
      <c r="AF2001" s="123" cm="1">
        <f t="array" ref="AF2001">IFERROR(ROUND(_xlfn.IFS(offer_sale_type="поставка",AB2001,offer_sale_type="транзит",S2001)*AC2001,2),0)</f>
        <v>0</v>
      </c>
      <c r="AG2001" s="130">
        <f t="shared" si="1054"/>
        <v>0</v>
      </c>
      <c r="AH2001" s="74">
        <f t="shared" si="1055"/>
        <v>0</v>
      </c>
      <c r="AI2001" s="123">
        <f t="shared" si="1056"/>
        <v>0</v>
      </c>
      <c r="AJ2001" s="118">
        <f t="shared" ref="AJ2001:AJ2015" si="1072">IFERROR(ROUND(SUM(AB2001,AF2001:AI2001)/E2001,2),0)</f>
        <v>0</v>
      </c>
      <c r="AK2001" s="74">
        <f t="shared" ref="AK2001:AK2015" si="1073">AJ2001*E2001</f>
        <v>0</v>
      </c>
      <c r="AL2001" s="174">
        <f t="shared" ref="AL2001:AL2015" si="1074">ROUND(IFERROR(AM2001*E2001,0),2)</f>
        <v>0</v>
      </c>
      <c r="AM2001" s="175">
        <f t="shared" si="1057"/>
        <v>0</v>
      </c>
      <c r="AN2001" s="130">
        <f t="shared" ref="AN2001:AN2015" si="1075">AL2001-AK2001</f>
        <v>0</v>
      </c>
      <c r="AO2001" s="74">
        <f t="shared" si="1058"/>
        <v>0</v>
      </c>
      <c r="AP2001" s="123">
        <f t="shared" ref="AP2001:AP2015" si="1076">AN2001-AO2001</f>
        <v>0</v>
      </c>
      <c r="AQ2001" s="118">
        <f t="shared" si="1059"/>
        <v>0</v>
      </c>
      <c r="AR2001" s="82" t="str">
        <f t="shared" ref="AR2001:AR2015" si="1077">HYPERLINK("https://www.alta.ru/tnved/code/")&amp;W2001&amp;"/"</f>
        <v>https://www.alta.ru/tnved/code//</v>
      </c>
      <c r="AS2001" s="157"/>
      <c r="AT2001" s="162"/>
      <c r="AU2001" s="74">
        <f t="shared" si="1060"/>
        <v>0</v>
      </c>
      <c r="AV2001" s="157"/>
      <c r="AW2001" s="75">
        <f>_xlfn.IFNA(VLOOKUP(L2001,list_vat[],3,FALSE),0)</f>
        <v>0</v>
      </c>
      <c r="AX2001" s="74">
        <f t="shared" ref="AX2001:AX2015" si="1078">IFERROR(ROUND(S2001*(1+AW2001)/E2001,2),0)</f>
        <v>0</v>
      </c>
      <c r="AY2001" s="74">
        <f t="shared" ref="AY2001:AY2015" si="1079">E2001*AX2001</f>
        <v>0</v>
      </c>
      <c r="AZ2001" s="130">
        <f t="shared" ref="AZ2001:AZ2015" si="1080">S2001*(1+M2001)</f>
        <v>0</v>
      </c>
      <c r="BA2001" s="74">
        <f t="shared" si="1061"/>
        <v>0</v>
      </c>
      <c r="BB2001" s="193">
        <f t="shared" ref="BB2001:BB2015" si="1081">credit_sales_interest*BD2001</f>
        <v>0</v>
      </c>
      <c r="BC2001" s="102">
        <f t="shared" ref="BC2001:BC2015" si="1082">IFERROR(IF($I$13&gt;0,$I2001/$I$13,$S2001/$S$13),0)</f>
        <v>0</v>
      </c>
      <c r="BD2001" s="102">
        <f t="shared" ref="BD2001:BD2015" si="1083">IFERROR($S2001/$S$13,0)</f>
        <v>0</v>
      </c>
      <c r="BE2001" s="413" t="s">
        <v>69</v>
      </c>
    </row>
    <row r="2002" spans="1:57" s="65" customFormat="1" ht="12" customHeight="1" x14ac:dyDescent="0.2">
      <c r="A2002" s="43">
        <v>1987</v>
      </c>
      <c r="B2002" s="166"/>
      <c r="C2002" s="166"/>
      <c r="D2002" s="166"/>
      <c r="E2002" s="162"/>
      <c r="F2002" s="166"/>
      <c r="G2002" s="162"/>
      <c r="H2002" s="162"/>
      <c r="I2002" s="189">
        <f t="shared" si="1062"/>
        <v>0</v>
      </c>
      <c r="J2002" s="195"/>
      <c r="K2002" s="162"/>
      <c r="L2002" s="168"/>
      <c r="M2002" s="75">
        <f>_xlfn.XLOOKUP(L2002,list_vat[Страна],list_vat[Ставка НДС %],0,0)</f>
        <v>0</v>
      </c>
      <c r="N2002" s="162">
        <f t="shared" si="1063"/>
        <v>0</v>
      </c>
      <c r="O2002" s="169"/>
      <c r="P2002" s="74">
        <f t="shared" ref="P2002:P2015" si="1084">N2002*(1-O2002)</f>
        <v>0</v>
      </c>
      <c r="Q2002" s="162"/>
      <c r="R2002" s="162" t="str">
        <f t="shared" si="1064"/>
        <v>введи курс</v>
      </c>
      <c r="S2002" s="196">
        <f t="shared" si="1065"/>
        <v>0</v>
      </c>
      <c r="T2002" s="192">
        <f t="shared" si="1066"/>
        <v>0</v>
      </c>
      <c r="U2002" s="76">
        <f t="shared" si="1067"/>
        <v>0</v>
      </c>
      <c r="V2002" s="123">
        <f t="shared" si="1068"/>
        <v>0</v>
      </c>
      <c r="W2002" s="191"/>
      <c r="X2002" s="170"/>
      <c r="Y2002" s="74">
        <f t="shared" si="1053"/>
        <v>0</v>
      </c>
      <c r="Z2002" s="188"/>
      <c r="AA2002" s="130">
        <f t="shared" si="1069"/>
        <v>0</v>
      </c>
      <c r="AB2002" s="74">
        <f t="shared" si="1070"/>
        <v>0</v>
      </c>
      <c r="AC2002" s="356"/>
      <c r="AD2002" s="130" cm="1">
        <f t="array" ref="AD2002">IFERROR(ROUND((_xlfn.IFS(offer_sale_type="поставка",AB2002,offer_sale_type="транзит",S2002)*(1+AC2002))/E2002,2),0)</f>
        <v>0</v>
      </c>
      <c r="AE2002" s="74">
        <f t="shared" si="1071"/>
        <v>0</v>
      </c>
      <c r="AF2002" s="123" cm="1">
        <f t="array" ref="AF2002">IFERROR(ROUND(_xlfn.IFS(offer_sale_type="поставка",AB2002,offer_sale_type="транзит",S2002)*AC2002,2),0)</f>
        <v>0</v>
      </c>
      <c r="AG2002" s="130">
        <f t="shared" si="1054"/>
        <v>0</v>
      </c>
      <c r="AH2002" s="74">
        <f t="shared" si="1055"/>
        <v>0</v>
      </c>
      <c r="AI2002" s="123">
        <f t="shared" si="1056"/>
        <v>0</v>
      </c>
      <c r="AJ2002" s="118">
        <f t="shared" si="1072"/>
        <v>0</v>
      </c>
      <c r="AK2002" s="74">
        <f t="shared" si="1073"/>
        <v>0</v>
      </c>
      <c r="AL2002" s="174">
        <f t="shared" si="1074"/>
        <v>0</v>
      </c>
      <c r="AM2002" s="175">
        <f t="shared" si="1057"/>
        <v>0</v>
      </c>
      <c r="AN2002" s="130">
        <f t="shared" si="1075"/>
        <v>0</v>
      </c>
      <c r="AO2002" s="74">
        <f t="shared" si="1058"/>
        <v>0</v>
      </c>
      <c r="AP2002" s="123">
        <f t="shared" si="1076"/>
        <v>0</v>
      </c>
      <c r="AQ2002" s="118">
        <f t="shared" si="1059"/>
        <v>0</v>
      </c>
      <c r="AR2002" s="82" t="str">
        <f t="shared" si="1077"/>
        <v>https://www.alta.ru/tnved/code//</v>
      </c>
      <c r="AS2002" s="157"/>
      <c r="AT2002" s="162"/>
      <c r="AU2002" s="74">
        <f t="shared" si="1060"/>
        <v>0</v>
      </c>
      <c r="AV2002" s="157"/>
      <c r="AW2002" s="75">
        <f>_xlfn.IFNA(VLOOKUP(L2002,list_vat[],3,FALSE),0)</f>
        <v>0</v>
      </c>
      <c r="AX2002" s="74">
        <f t="shared" si="1078"/>
        <v>0</v>
      </c>
      <c r="AY2002" s="74">
        <f t="shared" si="1079"/>
        <v>0</v>
      </c>
      <c r="AZ2002" s="130">
        <f t="shared" si="1080"/>
        <v>0</v>
      </c>
      <c r="BA2002" s="74">
        <f t="shared" si="1061"/>
        <v>0</v>
      </c>
      <c r="BB2002" s="193">
        <f t="shared" si="1081"/>
        <v>0</v>
      </c>
      <c r="BC2002" s="102">
        <f t="shared" si="1082"/>
        <v>0</v>
      </c>
      <c r="BD2002" s="102">
        <f t="shared" si="1083"/>
        <v>0</v>
      </c>
      <c r="BE2002" s="413" t="s">
        <v>69</v>
      </c>
    </row>
    <row r="2003" spans="1:57" s="65" customFormat="1" ht="12" customHeight="1" x14ac:dyDescent="0.2">
      <c r="A2003" s="43">
        <v>1988</v>
      </c>
      <c r="B2003" s="166"/>
      <c r="C2003" s="166"/>
      <c r="D2003" s="166"/>
      <c r="E2003" s="162"/>
      <c r="F2003" s="166"/>
      <c r="G2003" s="162"/>
      <c r="H2003" s="162"/>
      <c r="I2003" s="189">
        <f t="shared" si="1062"/>
        <v>0</v>
      </c>
      <c r="J2003" s="195"/>
      <c r="K2003" s="162"/>
      <c r="L2003" s="168"/>
      <c r="M2003" s="75">
        <f>_xlfn.XLOOKUP(L2003,list_vat[Страна],list_vat[Ставка НДС %],0,0)</f>
        <v>0</v>
      </c>
      <c r="N2003" s="162">
        <f t="shared" si="1063"/>
        <v>0</v>
      </c>
      <c r="O2003" s="169"/>
      <c r="P2003" s="74">
        <f t="shared" si="1084"/>
        <v>0</v>
      </c>
      <c r="Q2003" s="162"/>
      <c r="R2003" s="162" t="str">
        <f t="shared" si="1064"/>
        <v>введи курс</v>
      </c>
      <c r="S2003" s="196">
        <f t="shared" si="1065"/>
        <v>0</v>
      </c>
      <c r="T2003" s="192">
        <f t="shared" si="1066"/>
        <v>0</v>
      </c>
      <c r="U2003" s="76">
        <f t="shared" si="1067"/>
        <v>0</v>
      </c>
      <c r="V2003" s="123">
        <f t="shared" si="1068"/>
        <v>0</v>
      </c>
      <c r="W2003" s="191"/>
      <c r="X2003" s="170"/>
      <c r="Y2003" s="74">
        <f t="shared" si="1053"/>
        <v>0</v>
      </c>
      <c r="Z2003" s="188"/>
      <c r="AA2003" s="130">
        <f t="shared" si="1069"/>
        <v>0</v>
      </c>
      <c r="AB2003" s="74">
        <f t="shared" si="1070"/>
        <v>0</v>
      </c>
      <c r="AC2003" s="356"/>
      <c r="AD2003" s="130" cm="1">
        <f t="array" ref="AD2003">IFERROR(ROUND((_xlfn.IFS(offer_sale_type="поставка",AB2003,offer_sale_type="транзит",S2003)*(1+AC2003))/E2003,2),0)</f>
        <v>0</v>
      </c>
      <c r="AE2003" s="74">
        <f t="shared" si="1071"/>
        <v>0</v>
      </c>
      <c r="AF2003" s="123" cm="1">
        <f t="array" ref="AF2003">IFERROR(ROUND(_xlfn.IFS(offer_sale_type="поставка",AB2003,offer_sale_type="транзит",S2003)*AC2003,2),0)</f>
        <v>0</v>
      </c>
      <c r="AG2003" s="130">
        <f t="shared" si="1054"/>
        <v>0</v>
      </c>
      <c r="AH2003" s="74">
        <f t="shared" si="1055"/>
        <v>0</v>
      </c>
      <c r="AI2003" s="123">
        <f t="shared" si="1056"/>
        <v>0</v>
      </c>
      <c r="AJ2003" s="118">
        <f t="shared" si="1072"/>
        <v>0</v>
      </c>
      <c r="AK2003" s="74">
        <f t="shared" si="1073"/>
        <v>0</v>
      </c>
      <c r="AL2003" s="174">
        <f t="shared" si="1074"/>
        <v>0</v>
      </c>
      <c r="AM2003" s="175">
        <f t="shared" si="1057"/>
        <v>0</v>
      </c>
      <c r="AN2003" s="130">
        <f t="shared" si="1075"/>
        <v>0</v>
      </c>
      <c r="AO2003" s="74">
        <f t="shared" si="1058"/>
        <v>0</v>
      </c>
      <c r="AP2003" s="123">
        <f t="shared" si="1076"/>
        <v>0</v>
      </c>
      <c r="AQ2003" s="118">
        <f t="shared" si="1059"/>
        <v>0</v>
      </c>
      <c r="AR2003" s="82" t="str">
        <f t="shared" si="1077"/>
        <v>https://www.alta.ru/tnved/code//</v>
      </c>
      <c r="AS2003" s="157"/>
      <c r="AT2003" s="162"/>
      <c r="AU2003" s="74">
        <f t="shared" si="1060"/>
        <v>0</v>
      </c>
      <c r="AV2003" s="157"/>
      <c r="AW2003" s="75">
        <f>_xlfn.IFNA(VLOOKUP(L2003,list_vat[],3,FALSE),0)</f>
        <v>0</v>
      </c>
      <c r="AX2003" s="74">
        <f t="shared" si="1078"/>
        <v>0</v>
      </c>
      <c r="AY2003" s="74">
        <f t="shared" si="1079"/>
        <v>0</v>
      </c>
      <c r="AZ2003" s="130">
        <f t="shared" si="1080"/>
        <v>0</v>
      </c>
      <c r="BA2003" s="74">
        <f t="shared" si="1061"/>
        <v>0</v>
      </c>
      <c r="BB2003" s="193">
        <f t="shared" si="1081"/>
        <v>0</v>
      </c>
      <c r="BC2003" s="102">
        <f t="shared" si="1082"/>
        <v>0</v>
      </c>
      <c r="BD2003" s="102">
        <f t="shared" si="1083"/>
        <v>0</v>
      </c>
      <c r="BE2003" s="413" t="s">
        <v>69</v>
      </c>
    </row>
    <row r="2004" spans="1:57" s="65" customFormat="1" ht="12" customHeight="1" x14ac:dyDescent="0.2">
      <c r="A2004" s="43">
        <v>1989</v>
      </c>
      <c r="B2004" s="166"/>
      <c r="C2004" s="166"/>
      <c r="D2004" s="166"/>
      <c r="E2004" s="162"/>
      <c r="F2004" s="166"/>
      <c r="G2004" s="162"/>
      <c r="H2004" s="162"/>
      <c r="I2004" s="189">
        <f t="shared" si="1062"/>
        <v>0</v>
      </c>
      <c r="J2004" s="195"/>
      <c r="K2004" s="162"/>
      <c r="L2004" s="168"/>
      <c r="M2004" s="75">
        <f>_xlfn.XLOOKUP(L2004,list_vat[Страна],list_vat[Ставка НДС %],0,0)</f>
        <v>0</v>
      </c>
      <c r="N2004" s="162">
        <f t="shared" si="1063"/>
        <v>0</v>
      </c>
      <c r="O2004" s="169"/>
      <c r="P2004" s="74">
        <f t="shared" si="1084"/>
        <v>0</v>
      </c>
      <c r="Q2004" s="162"/>
      <c r="R2004" s="162" t="str">
        <f t="shared" si="1064"/>
        <v>введи курс</v>
      </c>
      <c r="S2004" s="196">
        <f t="shared" si="1065"/>
        <v>0</v>
      </c>
      <c r="T2004" s="192">
        <f t="shared" si="1066"/>
        <v>0</v>
      </c>
      <c r="U2004" s="76">
        <f t="shared" si="1067"/>
        <v>0</v>
      </c>
      <c r="V2004" s="123">
        <f t="shared" si="1068"/>
        <v>0</v>
      </c>
      <c r="W2004" s="191"/>
      <c r="X2004" s="170"/>
      <c r="Y2004" s="74">
        <f t="shared" si="1053"/>
        <v>0</v>
      </c>
      <c r="Z2004" s="188"/>
      <c r="AA2004" s="130">
        <f t="shared" si="1069"/>
        <v>0</v>
      </c>
      <c r="AB2004" s="74">
        <f t="shared" si="1070"/>
        <v>0</v>
      </c>
      <c r="AC2004" s="356"/>
      <c r="AD2004" s="130" cm="1">
        <f t="array" ref="AD2004">IFERROR(ROUND((_xlfn.IFS(offer_sale_type="поставка",AB2004,offer_sale_type="транзит",S2004)*(1+AC2004))/E2004,2),0)</f>
        <v>0</v>
      </c>
      <c r="AE2004" s="74">
        <f t="shared" si="1071"/>
        <v>0</v>
      </c>
      <c r="AF2004" s="123" cm="1">
        <f t="array" ref="AF2004">IFERROR(ROUND(_xlfn.IFS(offer_sale_type="поставка",AB2004,offer_sale_type="транзит",S2004)*AC2004,2),0)</f>
        <v>0</v>
      </c>
      <c r="AG2004" s="130">
        <f t="shared" si="1054"/>
        <v>0</v>
      </c>
      <c r="AH2004" s="74">
        <f t="shared" si="1055"/>
        <v>0</v>
      </c>
      <c r="AI2004" s="123">
        <f t="shared" si="1056"/>
        <v>0</v>
      </c>
      <c r="AJ2004" s="118">
        <f t="shared" si="1072"/>
        <v>0</v>
      </c>
      <c r="AK2004" s="74">
        <f t="shared" si="1073"/>
        <v>0</v>
      </c>
      <c r="AL2004" s="174">
        <f t="shared" si="1074"/>
        <v>0</v>
      </c>
      <c r="AM2004" s="175">
        <f t="shared" si="1057"/>
        <v>0</v>
      </c>
      <c r="AN2004" s="130">
        <f t="shared" si="1075"/>
        <v>0</v>
      </c>
      <c r="AO2004" s="74">
        <f t="shared" si="1058"/>
        <v>0</v>
      </c>
      <c r="AP2004" s="123">
        <f t="shared" si="1076"/>
        <v>0</v>
      </c>
      <c r="AQ2004" s="118">
        <f t="shared" si="1059"/>
        <v>0</v>
      </c>
      <c r="AR2004" s="82" t="str">
        <f t="shared" si="1077"/>
        <v>https://www.alta.ru/tnved/code//</v>
      </c>
      <c r="AS2004" s="157"/>
      <c r="AT2004" s="162"/>
      <c r="AU2004" s="74">
        <f t="shared" si="1060"/>
        <v>0</v>
      </c>
      <c r="AV2004" s="157"/>
      <c r="AW2004" s="75">
        <f>_xlfn.IFNA(VLOOKUP(L2004,list_vat[],3,FALSE),0)</f>
        <v>0</v>
      </c>
      <c r="AX2004" s="74">
        <f t="shared" si="1078"/>
        <v>0</v>
      </c>
      <c r="AY2004" s="74">
        <f t="shared" si="1079"/>
        <v>0</v>
      </c>
      <c r="AZ2004" s="130">
        <f t="shared" si="1080"/>
        <v>0</v>
      </c>
      <c r="BA2004" s="74">
        <f t="shared" si="1061"/>
        <v>0</v>
      </c>
      <c r="BB2004" s="193">
        <f t="shared" si="1081"/>
        <v>0</v>
      </c>
      <c r="BC2004" s="102">
        <f t="shared" si="1082"/>
        <v>0</v>
      </c>
      <c r="BD2004" s="102">
        <f t="shared" si="1083"/>
        <v>0</v>
      </c>
      <c r="BE2004" s="413" t="s">
        <v>69</v>
      </c>
    </row>
    <row r="2005" spans="1:57" s="65" customFormat="1" ht="12" customHeight="1" x14ac:dyDescent="0.2">
      <c r="A2005" s="43">
        <v>1990</v>
      </c>
      <c r="B2005" s="166"/>
      <c r="C2005" s="166"/>
      <c r="D2005" s="166"/>
      <c r="E2005" s="162"/>
      <c r="F2005" s="166"/>
      <c r="G2005" s="162"/>
      <c r="H2005" s="162"/>
      <c r="I2005" s="189">
        <f t="shared" si="1062"/>
        <v>0</v>
      </c>
      <c r="J2005" s="195"/>
      <c r="K2005" s="162"/>
      <c r="L2005" s="168"/>
      <c r="M2005" s="75">
        <f>_xlfn.XLOOKUP(L2005,list_vat[Страна],list_vat[Ставка НДС %],0,0)</f>
        <v>0</v>
      </c>
      <c r="N2005" s="162">
        <f t="shared" si="1063"/>
        <v>0</v>
      </c>
      <c r="O2005" s="169"/>
      <c r="P2005" s="74">
        <f t="shared" si="1084"/>
        <v>0</v>
      </c>
      <c r="Q2005" s="162"/>
      <c r="R2005" s="162" t="str">
        <f t="shared" si="1064"/>
        <v>введи курс</v>
      </c>
      <c r="S2005" s="196">
        <f t="shared" si="1065"/>
        <v>0</v>
      </c>
      <c r="T2005" s="192">
        <f t="shared" si="1066"/>
        <v>0</v>
      </c>
      <c r="U2005" s="76">
        <f t="shared" si="1067"/>
        <v>0</v>
      </c>
      <c r="V2005" s="123">
        <f t="shared" si="1068"/>
        <v>0</v>
      </c>
      <c r="W2005" s="191"/>
      <c r="X2005" s="170"/>
      <c r="Y2005" s="74">
        <f t="shared" si="1053"/>
        <v>0</v>
      </c>
      <c r="Z2005" s="188"/>
      <c r="AA2005" s="130">
        <f t="shared" si="1069"/>
        <v>0</v>
      </c>
      <c r="AB2005" s="74">
        <f t="shared" si="1070"/>
        <v>0</v>
      </c>
      <c r="AC2005" s="356"/>
      <c r="AD2005" s="130" cm="1">
        <f t="array" ref="AD2005">IFERROR(ROUND((_xlfn.IFS(offer_sale_type="поставка",AB2005,offer_sale_type="транзит",S2005)*(1+AC2005))/E2005,2),0)</f>
        <v>0</v>
      </c>
      <c r="AE2005" s="74">
        <f t="shared" si="1071"/>
        <v>0</v>
      </c>
      <c r="AF2005" s="123" cm="1">
        <f t="array" ref="AF2005">IFERROR(ROUND(_xlfn.IFS(offer_sale_type="поставка",AB2005,offer_sale_type="транзит",S2005)*AC2005,2),0)</f>
        <v>0</v>
      </c>
      <c r="AG2005" s="130">
        <f t="shared" si="1054"/>
        <v>0</v>
      </c>
      <c r="AH2005" s="74">
        <f t="shared" si="1055"/>
        <v>0</v>
      </c>
      <c r="AI2005" s="123">
        <f t="shared" si="1056"/>
        <v>0</v>
      </c>
      <c r="AJ2005" s="118">
        <f t="shared" si="1072"/>
        <v>0</v>
      </c>
      <c r="AK2005" s="74">
        <f t="shared" si="1073"/>
        <v>0</v>
      </c>
      <c r="AL2005" s="174">
        <f t="shared" si="1074"/>
        <v>0</v>
      </c>
      <c r="AM2005" s="175">
        <f t="shared" si="1057"/>
        <v>0</v>
      </c>
      <c r="AN2005" s="130">
        <f t="shared" si="1075"/>
        <v>0</v>
      </c>
      <c r="AO2005" s="74">
        <f t="shared" si="1058"/>
        <v>0</v>
      </c>
      <c r="AP2005" s="123">
        <f t="shared" si="1076"/>
        <v>0</v>
      </c>
      <c r="AQ2005" s="118">
        <f t="shared" si="1059"/>
        <v>0</v>
      </c>
      <c r="AR2005" s="82" t="str">
        <f t="shared" si="1077"/>
        <v>https://www.alta.ru/tnved/code//</v>
      </c>
      <c r="AS2005" s="157"/>
      <c r="AT2005" s="162"/>
      <c r="AU2005" s="74">
        <f t="shared" si="1060"/>
        <v>0</v>
      </c>
      <c r="AV2005" s="157"/>
      <c r="AW2005" s="75">
        <f>_xlfn.IFNA(VLOOKUP(L2005,list_vat[],3,FALSE),0)</f>
        <v>0</v>
      </c>
      <c r="AX2005" s="74">
        <f t="shared" si="1078"/>
        <v>0</v>
      </c>
      <c r="AY2005" s="74">
        <f t="shared" si="1079"/>
        <v>0</v>
      </c>
      <c r="AZ2005" s="130">
        <f t="shared" si="1080"/>
        <v>0</v>
      </c>
      <c r="BA2005" s="74">
        <f t="shared" si="1061"/>
        <v>0</v>
      </c>
      <c r="BB2005" s="193">
        <f t="shared" si="1081"/>
        <v>0</v>
      </c>
      <c r="BC2005" s="102">
        <f t="shared" si="1082"/>
        <v>0</v>
      </c>
      <c r="BD2005" s="102">
        <f t="shared" si="1083"/>
        <v>0</v>
      </c>
      <c r="BE2005" s="413" t="s">
        <v>69</v>
      </c>
    </row>
    <row r="2006" spans="1:57" s="65" customFormat="1" ht="12" customHeight="1" x14ac:dyDescent="0.2">
      <c r="A2006" s="43">
        <v>1991</v>
      </c>
      <c r="B2006" s="166"/>
      <c r="C2006" s="166"/>
      <c r="D2006" s="166"/>
      <c r="E2006" s="162"/>
      <c r="F2006" s="166"/>
      <c r="G2006" s="162"/>
      <c r="H2006" s="162"/>
      <c r="I2006" s="189">
        <f t="shared" si="1062"/>
        <v>0</v>
      </c>
      <c r="J2006" s="195"/>
      <c r="K2006" s="162"/>
      <c r="L2006" s="168"/>
      <c r="M2006" s="75">
        <f>_xlfn.XLOOKUP(L2006,list_vat[Страна],list_vat[Ставка НДС %],0,0)</f>
        <v>0</v>
      </c>
      <c r="N2006" s="162">
        <f t="shared" si="1063"/>
        <v>0</v>
      </c>
      <c r="O2006" s="169"/>
      <c r="P2006" s="74">
        <f t="shared" si="1084"/>
        <v>0</v>
      </c>
      <c r="Q2006" s="162"/>
      <c r="R2006" s="162" t="str">
        <f t="shared" si="1064"/>
        <v>введи курс</v>
      </c>
      <c r="S2006" s="196">
        <f t="shared" si="1065"/>
        <v>0</v>
      </c>
      <c r="T2006" s="192">
        <f t="shared" si="1066"/>
        <v>0</v>
      </c>
      <c r="U2006" s="76">
        <f t="shared" si="1067"/>
        <v>0</v>
      </c>
      <c r="V2006" s="123">
        <f t="shared" si="1068"/>
        <v>0</v>
      </c>
      <c r="W2006" s="191"/>
      <c r="X2006" s="170"/>
      <c r="Y2006" s="74">
        <f t="shared" si="1053"/>
        <v>0</v>
      </c>
      <c r="Z2006" s="188"/>
      <c r="AA2006" s="130">
        <f t="shared" si="1069"/>
        <v>0</v>
      </c>
      <c r="AB2006" s="74">
        <f t="shared" si="1070"/>
        <v>0</v>
      </c>
      <c r="AC2006" s="356"/>
      <c r="AD2006" s="130" cm="1">
        <f t="array" ref="AD2006">IFERROR(ROUND((_xlfn.IFS(offer_sale_type="поставка",AB2006,offer_sale_type="транзит",S2006)*(1+AC2006))/E2006,2),0)</f>
        <v>0</v>
      </c>
      <c r="AE2006" s="74">
        <f t="shared" si="1071"/>
        <v>0</v>
      </c>
      <c r="AF2006" s="123" cm="1">
        <f t="array" ref="AF2006">IFERROR(ROUND(_xlfn.IFS(offer_sale_type="поставка",AB2006,offer_sale_type="транзит",S2006)*AC2006,2),0)</f>
        <v>0</v>
      </c>
      <c r="AG2006" s="130">
        <f t="shared" si="1054"/>
        <v>0</v>
      </c>
      <c r="AH2006" s="74">
        <f t="shared" si="1055"/>
        <v>0</v>
      </c>
      <c r="AI2006" s="123">
        <f t="shared" si="1056"/>
        <v>0</v>
      </c>
      <c r="AJ2006" s="118">
        <f t="shared" si="1072"/>
        <v>0</v>
      </c>
      <c r="AK2006" s="74">
        <f t="shared" si="1073"/>
        <v>0</v>
      </c>
      <c r="AL2006" s="174">
        <f t="shared" si="1074"/>
        <v>0</v>
      </c>
      <c r="AM2006" s="175">
        <f t="shared" si="1057"/>
        <v>0</v>
      </c>
      <c r="AN2006" s="130">
        <f t="shared" si="1075"/>
        <v>0</v>
      </c>
      <c r="AO2006" s="74">
        <f t="shared" si="1058"/>
        <v>0</v>
      </c>
      <c r="AP2006" s="123">
        <f t="shared" si="1076"/>
        <v>0</v>
      </c>
      <c r="AQ2006" s="118">
        <f t="shared" si="1059"/>
        <v>0</v>
      </c>
      <c r="AR2006" s="82" t="str">
        <f t="shared" si="1077"/>
        <v>https://www.alta.ru/tnved/code//</v>
      </c>
      <c r="AS2006" s="157"/>
      <c r="AT2006" s="162"/>
      <c r="AU2006" s="74">
        <f t="shared" si="1060"/>
        <v>0</v>
      </c>
      <c r="AV2006" s="157"/>
      <c r="AW2006" s="75">
        <f>_xlfn.IFNA(VLOOKUP(L2006,list_vat[],3,FALSE),0)</f>
        <v>0</v>
      </c>
      <c r="AX2006" s="74">
        <f t="shared" si="1078"/>
        <v>0</v>
      </c>
      <c r="AY2006" s="74">
        <f t="shared" si="1079"/>
        <v>0</v>
      </c>
      <c r="AZ2006" s="130">
        <f t="shared" si="1080"/>
        <v>0</v>
      </c>
      <c r="BA2006" s="74">
        <f t="shared" si="1061"/>
        <v>0</v>
      </c>
      <c r="BB2006" s="193">
        <f t="shared" si="1081"/>
        <v>0</v>
      </c>
      <c r="BC2006" s="102">
        <f t="shared" si="1082"/>
        <v>0</v>
      </c>
      <c r="BD2006" s="102">
        <f t="shared" si="1083"/>
        <v>0</v>
      </c>
      <c r="BE2006" s="413" t="s">
        <v>69</v>
      </c>
    </row>
    <row r="2007" spans="1:57" s="65" customFormat="1" ht="12" customHeight="1" x14ac:dyDescent="0.2">
      <c r="A2007" s="43">
        <v>1992</v>
      </c>
      <c r="B2007" s="166"/>
      <c r="C2007" s="166"/>
      <c r="D2007" s="166"/>
      <c r="E2007" s="162"/>
      <c r="F2007" s="166"/>
      <c r="G2007" s="162"/>
      <c r="H2007" s="162"/>
      <c r="I2007" s="189">
        <f t="shared" si="1062"/>
        <v>0</v>
      </c>
      <c r="J2007" s="195"/>
      <c r="K2007" s="162"/>
      <c r="L2007" s="168"/>
      <c r="M2007" s="75">
        <f>_xlfn.XLOOKUP(L2007,list_vat[Страна],list_vat[Ставка НДС %],0,0)</f>
        <v>0</v>
      </c>
      <c r="N2007" s="162">
        <f t="shared" si="1063"/>
        <v>0</v>
      </c>
      <c r="O2007" s="169"/>
      <c r="P2007" s="74">
        <f t="shared" si="1084"/>
        <v>0</v>
      </c>
      <c r="Q2007" s="162"/>
      <c r="R2007" s="162" t="str">
        <f t="shared" si="1064"/>
        <v>введи курс</v>
      </c>
      <c r="S2007" s="196">
        <f t="shared" si="1065"/>
        <v>0</v>
      </c>
      <c r="T2007" s="192">
        <f t="shared" si="1066"/>
        <v>0</v>
      </c>
      <c r="U2007" s="76">
        <f t="shared" si="1067"/>
        <v>0</v>
      </c>
      <c r="V2007" s="123">
        <f t="shared" si="1068"/>
        <v>0</v>
      </c>
      <c r="W2007" s="191"/>
      <c r="X2007" s="170"/>
      <c r="Y2007" s="74">
        <f t="shared" si="1053"/>
        <v>0</v>
      </c>
      <c r="Z2007" s="188"/>
      <c r="AA2007" s="130">
        <f t="shared" si="1069"/>
        <v>0</v>
      </c>
      <c r="AB2007" s="74">
        <f t="shared" si="1070"/>
        <v>0</v>
      </c>
      <c r="AC2007" s="356"/>
      <c r="AD2007" s="130" cm="1">
        <f t="array" ref="AD2007">IFERROR(ROUND((_xlfn.IFS(offer_sale_type="поставка",AB2007,offer_sale_type="транзит",S2007)*(1+AC2007))/E2007,2),0)</f>
        <v>0</v>
      </c>
      <c r="AE2007" s="74">
        <f t="shared" si="1071"/>
        <v>0</v>
      </c>
      <c r="AF2007" s="123" cm="1">
        <f t="array" ref="AF2007">IFERROR(ROUND(_xlfn.IFS(offer_sale_type="поставка",AB2007,offer_sale_type="транзит",S2007)*AC2007,2),0)</f>
        <v>0</v>
      </c>
      <c r="AG2007" s="130">
        <f t="shared" si="1054"/>
        <v>0</v>
      </c>
      <c r="AH2007" s="74">
        <f t="shared" si="1055"/>
        <v>0</v>
      </c>
      <c r="AI2007" s="123">
        <f t="shared" si="1056"/>
        <v>0</v>
      </c>
      <c r="AJ2007" s="118">
        <f t="shared" si="1072"/>
        <v>0</v>
      </c>
      <c r="AK2007" s="74">
        <f t="shared" si="1073"/>
        <v>0</v>
      </c>
      <c r="AL2007" s="174">
        <f t="shared" si="1074"/>
        <v>0</v>
      </c>
      <c r="AM2007" s="175">
        <f t="shared" si="1057"/>
        <v>0</v>
      </c>
      <c r="AN2007" s="130">
        <f t="shared" si="1075"/>
        <v>0</v>
      </c>
      <c r="AO2007" s="74">
        <f t="shared" si="1058"/>
        <v>0</v>
      </c>
      <c r="AP2007" s="123">
        <f t="shared" si="1076"/>
        <v>0</v>
      </c>
      <c r="AQ2007" s="118">
        <f t="shared" si="1059"/>
        <v>0</v>
      </c>
      <c r="AR2007" s="82" t="str">
        <f t="shared" si="1077"/>
        <v>https://www.alta.ru/tnved/code//</v>
      </c>
      <c r="AS2007" s="157"/>
      <c r="AT2007" s="162"/>
      <c r="AU2007" s="74">
        <f t="shared" si="1060"/>
        <v>0</v>
      </c>
      <c r="AV2007" s="157"/>
      <c r="AW2007" s="75">
        <f>_xlfn.IFNA(VLOOKUP(L2007,list_vat[],3,FALSE),0)</f>
        <v>0</v>
      </c>
      <c r="AX2007" s="74">
        <f t="shared" si="1078"/>
        <v>0</v>
      </c>
      <c r="AY2007" s="74">
        <f t="shared" si="1079"/>
        <v>0</v>
      </c>
      <c r="AZ2007" s="130">
        <f t="shared" si="1080"/>
        <v>0</v>
      </c>
      <c r="BA2007" s="74">
        <f t="shared" si="1061"/>
        <v>0</v>
      </c>
      <c r="BB2007" s="193">
        <f t="shared" si="1081"/>
        <v>0</v>
      </c>
      <c r="BC2007" s="102">
        <f t="shared" si="1082"/>
        <v>0</v>
      </c>
      <c r="BD2007" s="102">
        <f t="shared" si="1083"/>
        <v>0</v>
      </c>
      <c r="BE2007" s="413" t="s">
        <v>69</v>
      </c>
    </row>
    <row r="2008" spans="1:57" s="65" customFormat="1" ht="12" customHeight="1" x14ac:dyDescent="0.2">
      <c r="A2008" s="43">
        <v>1993</v>
      </c>
      <c r="B2008" s="166"/>
      <c r="C2008" s="166"/>
      <c r="D2008" s="166"/>
      <c r="E2008" s="162"/>
      <c r="F2008" s="166"/>
      <c r="G2008" s="162"/>
      <c r="H2008" s="162"/>
      <c r="I2008" s="189">
        <f t="shared" si="1062"/>
        <v>0</v>
      </c>
      <c r="J2008" s="195"/>
      <c r="K2008" s="162"/>
      <c r="L2008" s="168"/>
      <c r="M2008" s="75">
        <f>_xlfn.XLOOKUP(L2008,list_vat[Страна],list_vat[Ставка НДС %],0,0)</f>
        <v>0</v>
      </c>
      <c r="N2008" s="162">
        <f t="shared" si="1063"/>
        <v>0</v>
      </c>
      <c r="O2008" s="169"/>
      <c r="P2008" s="74">
        <f t="shared" si="1084"/>
        <v>0</v>
      </c>
      <c r="Q2008" s="162"/>
      <c r="R2008" s="162" t="str">
        <f t="shared" si="1064"/>
        <v>введи курс</v>
      </c>
      <c r="S2008" s="196">
        <f t="shared" si="1065"/>
        <v>0</v>
      </c>
      <c r="T2008" s="192">
        <f t="shared" si="1066"/>
        <v>0</v>
      </c>
      <c r="U2008" s="76">
        <f t="shared" si="1067"/>
        <v>0</v>
      </c>
      <c r="V2008" s="123">
        <f t="shared" si="1068"/>
        <v>0</v>
      </c>
      <c r="W2008" s="191"/>
      <c r="X2008" s="170"/>
      <c r="Y2008" s="74">
        <f t="shared" si="1053"/>
        <v>0</v>
      </c>
      <c r="Z2008" s="188"/>
      <c r="AA2008" s="130">
        <f t="shared" si="1069"/>
        <v>0</v>
      </c>
      <c r="AB2008" s="74">
        <f t="shared" si="1070"/>
        <v>0</v>
      </c>
      <c r="AC2008" s="356"/>
      <c r="AD2008" s="130" cm="1">
        <f t="array" ref="AD2008">IFERROR(ROUND((_xlfn.IFS(offer_sale_type="поставка",AB2008,offer_sale_type="транзит",S2008)*(1+AC2008))/E2008,2),0)</f>
        <v>0</v>
      </c>
      <c r="AE2008" s="74">
        <f t="shared" si="1071"/>
        <v>0</v>
      </c>
      <c r="AF2008" s="123" cm="1">
        <f t="array" ref="AF2008">IFERROR(ROUND(_xlfn.IFS(offer_sale_type="поставка",AB2008,offer_sale_type="транзит",S2008)*AC2008,2),0)</f>
        <v>0</v>
      </c>
      <c r="AG2008" s="130">
        <f t="shared" si="1054"/>
        <v>0</v>
      </c>
      <c r="AH2008" s="74">
        <f t="shared" si="1055"/>
        <v>0</v>
      </c>
      <c r="AI2008" s="123">
        <f t="shared" si="1056"/>
        <v>0</v>
      </c>
      <c r="AJ2008" s="118">
        <f t="shared" si="1072"/>
        <v>0</v>
      </c>
      <c r="AK2008" s="74">
        <f t="shared" si="1073"/>
        <v>0</v>
      </c>
      <c r="AL2008" s="174">
        <f t="shared" si="1074"/>
        <v>0</v>
      </c>
      <c r="AM2008" s="175">
        <f t="shared" si="1057"/>
        <v>0</v>
      </c>
      <c r="AN2008" s="130">
        <f t="shared" si="1075"/>
        <v>0</v>
      </c>
      <c r="AO2008" s="74">
        <f t="shared" si="1058"/>
        <v>0</v>
      </c>
      <c r="AP2008" s="123">
        <f t="shared" si="1076"/>
        <v>0</v>
      </c>
      <c r="AQ2008" s="118">
        <f t="shared" si="1059"/>
        <v>0</v>
      </c>
      <c r="AR2008" s="82" t="str">
        <f t="shared" si="1077"/>
        <v>https://www.alta.ru/tnved/code//</v>
      </c>
      <c r="AS2008" s="157"/>
      <c r="AT2008" s="162"/>
      <c r="AU2008" s="74">
        <f t="shared" si="1060"/>
        <v>0</v>
      </c>
      <c r="AV2008" s="157"/>
      <c r="AW2008" s="75">
        <f>_xlfn.IFNA(VLOOKUP(L2008,list_vat[],3,FALSE),0)</f>
        <v>0</v>
      </c>
      <c r="AX2008" s="74">
        <f t="shared" si="1078"/>
        <v>0</v>
      </c>
      <c r="AY2008" s="74">
        <f t="shared" si="1079"/>
        <v>0</v>
      </c>
      <c r="AZ2008" s="130">
        <f t="shared" si="1080"/>
        <v>0</v>
      </c>
      <c r="BA2008" s="74">
        <f t="shared" si="1061"/>
        <v>0</v>
      </c>
      <c r="BB2008" s="193">
        <f t="shared" si="1081"/>
        <v>0</v>
      </c>
      <c r="BC2008" s="102">
        <f t="shared" si="1082"/>
        <v>0</v>
      </c>
      <c r="BD2008" s="102">
        <f t="shared" si="1083"/>
        <v>0</v>
      </c>
      <c r="BE2008" s="413" t="s">
        <v>69</v>
      </c>
    </row>
    <row r="2009" spans="1:57" s="65" customFormat="1" ht="12" customHeight="1" x14ac:dyDescent="0.2">
      <c r="A2009" s="43">
        <v>1994</v>
      </c>
      <c r="B2009" s="166"/>
      <c r="C2009" s="166"/>
      <c r="D2009" s="166"/>
      <c r="E2009" s="162"/>
      <c r="F2009" s="166"/>
      <c r="G2009" s="162"/>
      <c r="H2009" s="162"/>
      <c r="I2009" s="189">
        <f t="shared" si="1062"/>
        <v>0</v>
      </c>
      <c r="J2009" s="195"/>
      <c r="K2009" s="162"/>
      <c r="L2009" s="168"/>
      <c r="M2009" s="75">
        <f>_xlfn.XLOOKUP(L2009,list_vat[Страна],list_vat[Ставка НДС %],0,0)</f>
        <v>0</v>
      </c>
      <c r="N2009" s="162">
        <f t="shared" si="1063"/>
        <v>0</v>
      </c>
      <c r="O2009" s="169"/>
      <c r="P2009" s="74">
        <f t="shared" si="1084"/>
        <v>0</v>
      </c>
      <c r="Q2009" s="162"/>
      <c r="R2009" s="162" t="str">
        <f t="shared" si="1064"/>
        <v>введи курс</v>
      </c>
      <c r="S2009" s="196">
        <f t="shared" si="1065"/>
        <v>0</v>
      </c>
      <c r="T2009" s="192">
        <f t="shared" si="1066"/>
        <v>0</v>
      </c>
      <c r="U2009" s="76">
        <f t="shared" si="1067"/>
        <v>0</v>
      </c>
      <c r="V2009" s="123">
        <f t="shared" si="1068"/>
        <v>0</v>
      </c>
      <c r="W2009" s="191"/>
      <c r="X2009" s="170"/>
      <c r="Y2009" s="74">
        <f t="shared" si="1053"/>
        <v>0</v>
      </c>
      <c r="Z2009" s="188"/>
      <c r="AA2009" s="130">
        <f t="shared" si="1069"/>
        <v>0</v>
      </c>
      <c r="AB2009" s="74">
        <f t="shared" si="1070"/>
        <v>0</v>
      </c>
      <c r="AC2009" s="356"/>
      <c r="AD2009" s="130" cm="1">
        <f t="array" ref="AD2009">IFERROR(ROUND((_xlfn.IFS(offer_sale_type="поставка",AB2009,offer_sale_type="транзит",S2009)*(1+AC2009))/E2009,2),0)</f>
        <v>0</v>
      </c>
      <c r="AE2009" s="74">
        <f t="shared" si="1071"/>
        <v>0</v>
      </c>
      <c r="AF2009" s="123" cm="1">
        <f t="array" ref="AF2009">IFERROR(ROUND(_xlfn.IFS(offer_sale_type="поставка",AB2009,offer_sale_type="транзит",S2009)*AC2009,2),0)</f>
        <v>0</v>
      </c>
      <c r="AG2009" s="130">
        <f t="shared" si="1054"/>
        <v>0</v>
      </c>
      <c r="AH2009" s="74">
        <f t="shared" si="1055"/>
        <v>0</v>
      </c>
      <c r="AI2009" s="123">
        <f t="shared" si="1056"/>
        <v>0</v>
      </c>
      <c r="AJ2009" s="118">
        <f t="shared" si="1072"/>
        <v>0</v>
      </c>
      <c r="AK2009" s="74">
        <f t="shared" si="1073"/>
        <v>0</v>
      </c>
      <c r="AL2009" s="174">
        <f t="shared" si="1074"/>
        <v>0</v>
      </c>
      <c r="AM2009" s="175">
        <f t="shared" si="1057"/>
        <v>0</v>
      </c>
      <c r="AN2009" s="130">
        <f t="shared" si="1075"/>
        <v>0</v>
      </c>
      <c r="AO2009" s="74">
        <f t="shared" si="1058"/>
        <v>0</v>
      </c>
      <c r="AP2009" s="123">
        <f t="shared" si="1076"/>
        <v>0</v>
      </c>
      <c r="AQ2009" s="118">
        <f t="shared" si="1059"/>
        <v>0</v>
      </c>
      <c r="AR2009" s="82" t="str">
        <f t="shared" si="1077"/>
        <v>https://www.alta.ru/tnved/code//</v>
      </c>
      <c r="AS2009" s="157"/>
      <c r="AT2009" s="162"/>
      <c r="AU2009" s="74">
        <f t="shared" si="1060"/>
        <v>0</v>
      </c>
      <c r="AV2009" s="157"/>
      <c r="AW2009" s="75">
        <f>_xlfn.IFNA(VLOOKUP(L2009,list_vat[],3,FALSE),0)</f>
        <v>0</v>
      </c>
      <c r="AX2009" s="74">
        <f t="shared" si="1078"/>
        <v>0</v>
      </c>
      <c r="AY2009" s="74">
        <f t="shared" si="1079"/>
        <v>0</v>
      </c>
      <c r="AZ2009" s="130">
        <f t="shared" si="1080"/>
        <v>0</v>
      </c>
      <c r="BA2009" s="74">
        <f t="shared" si="1061"/>
        <v>0</v>
      </c>
      <c r="BB2009" s="193">
        <f t="shared" si="1081"/>
        <v>0</v>
      </c>
      <c r="BC2009" s="102">
        <f t="shared" si="1082"/>
        <v>0</v>
      </c>
      <c r="BD2009" s="102">
        <f t="shared" si="1083"/>
        <v>0</v>
      </c>
      <c r="BE2009" s="413" t="s">
        <v>69</v>
      </c>
    </row>
    <row r="2010" spans="1:57" s="65" customFormat="1" ht="12" customHeight="1" x14ac:dyDescent="0.2">
      <c r="A2010" s="43">
        <v>1995</v>
      </c>
      <c r="B2010" s="166"/>
      <c r="C2010" s="166"/>
      <c r="D2010" s="166"/>
      <c r="E2010" s="162"/>
      <c r="F2010" s="166"/>
      <c r="G2010" s="162"/>
      <c r="H2010" s="162"/>
      <c r="I2010" s="189">
        <f t="shared" si="1062"/>
        <v>0</v>
      </c>
      <c r="J2010" s="195"/>
      <c r="K2010" s="162"/>
      <c r="L2010" s="168"/>
      <c r="M2010" s="75">
        <f>_xlfn.XLOOKUP(L2010,list_vat[Страна],list_vat[Ставка НДС %],0,0)</f>
        <v>0</v>
      </c>
      <c r="N2010" s="162">
        <f t="shared" si="1063"/>
        <v>0</v>
      </c>
      <c r="O2010" s="169"/>
      <c r="P2010" s="74">
        <f t="shared" si="1084"/>
        <v>0</v>
      </c>
      <c r="Q2010" s="162"/>
      <c r="R2010" s="162" t="str">
        <f t="shared" si="1064"/>
        <v>введи курс</v>
      </c>
      <c r="S2010" s="196">
        <f t="shared" si="1065"/>
        <v>0</v>
      </c>
      <c r="T2010" s="192">
        <f t="shared" si="1066"/>
        <v>0</v>
      </c>
      <c r="U2010" s="76">
        <f t="shared" si="1067"/>
        <v>0</v>
      </c>
      <c r="V2010" s="123">
        <f t="shared" si="1068"/>
        <v>0</v>
      </c>
      <c r="W2010" s="191"/>
      <c r="X2010" s="170"/>
      <c r="Y2010" s="74">
        <f t="shared" si="1053"/>
        <v>0</v>
      </c>
      <c r="Z2010" s="188"/>
      <c r="AA2010" s="130">
        <f t="shared" si="1069"/>
        <v>0</v>
      </c>
      <c r="AB2010" s="74">
        <f t="shared" si="1070"/>
        <v>0</v>
      </c>
      <c r="AC2010" s="356"/>
      <c r="AD2010" s="130" cm="1">
        <f t="array" ref="AD2010">IFERROR(ROUND((_xlfn.IFS(offer_sale_type="поставка",AB2010,offer_sale_type="транзит",S2010)*(1+AC2010))/E2010,2),0)</f>
        <v>0</v>
      </c>
      <c r="AE2010" s="74">
        <f t="shared" si="1071"/>
        <v>0</v>
      </c>
      <c r="AF2010" s="123" cm="1">
        <f t="array" ref="AF2010">IFERROR(ROUND(_xlfn.IFS(offer_sale_type="поставка",AB2010,offer_sale_type="транзит",S2010)*AC2010,2),0)</f>
        <v>0</v>
      </c>
      <c r="AG2010" s="130">
        <f t="shared" si="1054"/>
        <v>0</v>
      </c>
      <c r="AH2010" s="74">
        <f t="shared" si="1055"/>
        <v>0</v>
      </c>
      <c r="AI2010" s="123">
        <f t="shared" si="1056"/>
        <v>0</v>
      </c>
      <c r="AJ2010" s="118">
        <f t="shared" si="1072"/>
        <v>0</v>
      </c>
      <c r="AK2010" s="74">
        <f t="shared" si="1073"/>
        <v>0</v>
      </c>
      <c r="AL2010" s="174">
        <f t="shared" si="1074"/>
        <v>0</v>
      </c>
      <c r="AM2010" s="175">
        <f t="shared" si="1057"/>
        <v>0</v>
      </c>
      <c r="AN2010" s="130">
        <f t="shared" si="1075"/>
        <v>0</v>
      </c>
      <c r="AO2010" s="74">
        <f t="shared" si="1058"/>
        <v>0</v>
      </c>
      <c r="AP2010" s="123">
        <f t="shared" si="1076"/>
        <v>0</v>
      </c>
      <c r="AQ2010" s="118">
        <f t="shared" si="1059"/>
        <v>0</v>
      </c>
      <c r="AR2010" s="82" t="str">
        <f t="shared" si="1077"/>
        <v>https://www.alta.ru/tnved/code//</v>
      </c>
      <c r="AS2010" s="157"/>
      <c r="AT2010" s="162"/>
      <c r="AU2010" s="74">
        <f t="shared" si="1060"/>
        <v>0</v>
      </c>
      <c r="AV2010" s="157"/>
      <c r="AW2010" s="75">
        <f>_xlfn.IFNA(VLOOKUP(L2010,list_vat[],3,FALSE),0)</f>
        <v>0</v>
      </c>
      <c r="AX2010" s="74">
        <f t="shared" si="1078"/>
        <v>0</v>
      </c>
      <c r="AY2010" s="74">
        <f t="shared" si="1079"/>
        <v>0</v>
      </c>
      <c r="AZ2010" s="130">
        <f t="shared" si="1080"/>
        <v>0</v>
      </c>
      <c r="BA2010" s="74">
        <f t="shared" si="1061"/>
        <v>0</v>
      </c>
      <c r="BB2010" s="193">
        <f t="shared" si="1081"/>
        <v>0</v>
      </c>
      <c r="BC2010" s="102">
        <f t="shared" si="1082"/>
        <v>0</v>
      </c>
      <c r="BD2010" s="102">
        <f t="shared" si="1083"/>
        <v>0</v>
      </c>
      <c r="BE2010" s="413" t="s">
        <v>69</v>
      </c>
    </row>
    <row r="2011" spans="1:57" s="65" customFormat="1" ht="12" customHeight="1" x14ac:dyDescent="0.2">
      <c r="A2011" s="43">
        <v>1996</v>
      </c>
      <c r="B2011" s="166"/>
      <c r="C2011" s="166"/>
      <c r="D2011" s="166"/>
      <c r="E2011" s="162"/>
      <c r="F2011" s="166"/>
      <c r="G2011" s="162"/>
      <c r="H2011" s="162"/>
      <c r="I2011" s="189">
        <f t="shared" si="1062"/>
        <v>0</v>
      </c>
      <c r="J2011" s="195"/>
      <c r="K2011" s="162"/>
      <c r="L2011" s="168"/>
      <c r="M2011" s="75">
        <f>_xlfn.XLOOKUP(L2011,list_vat[Страна],list_vat[Ставка НДС %],0,0)</f>
        <v>0</v>
      </c>
      <c r="N2011" s="162">
        <f t="shared" si="1063"/>
        <v>0</v>
      </c>
      <c r="O2011" s="169"/>
      <c r="P2011" s="74">
        <f t="shared" si="1084"/>
        <v>0</v>
      </c>
      <c r="Q2011" s="162"/>
      <c r="R2011" s="162" t="str">
        <f t="shared" si="1064"/>
        <v>введи курс</v>
      </c>
      <c r="S2011" s="196">
        <f t="shared" si="1065"/>
        <v>0</v>
      </c>
      <c r="T2011" s="192">
        <f t="shared" si="1066"/>
        <v>0</v>
      </c>
      <c r="U2011" s="76">
        <f t="shared" si="1067"/>
        <v>0</v>
      </c>
      <c r="V2011" s="123">
        <f t="shared" si="1068"/>
        <v>0</v>
      </c>
      <c r="W2011" s="191"/>
      <c r="X2011" s="170"/>
      <c r="Y2011" s="74">
        <f t="shared" si="1053"/>
        <v>0</v>
      </c>
      <c r="Z2011" s="188"/>
      <c r="AA2011" s="130">
        <f t="shared" si="1069"/>
        <v>0</v>
      </c>
      <c r="AB2011" s="74">
        <f t="shared" si="1070"/>
        <v>0</v>
      </c>
      <c r="AC2011" s="356"/>
      <c r="AD2011" s="130" cm="1">
        <f t="array" ref="AD2011">IFERROR(ROUND((_xlfn.IFS(offer_sale_type="поставка",AB2011,offer_sale_type="транзит",S2011)*(1+AC2011))/E2011,2),0)</f>
        <v>0</v>
      </c>
      <c r="AE2011" s="74">
        <f t="shared" si="1071"/>
        <v>0</v>
      </c>
      <c r="AF2011" s="123" cm="1">
        <f t="array" ref="AF2011">IFERROR(ROUND(_xlfn.IFS(offer_sale_type="поставка",AB2011,offer_sale_type="транзит",S2011)*AC2011,2),0)</f>
        <v>0</v>
      </c>
      <c r="AG2011" s="130">
        <f t="shared" si="1054"/>
        <v>0</v>
      </c>
      <c r="AH2011" s="74">
        <f t="shared" si="1055"/>
        <v>0</v>
      </c>
      <c r="AI2011" s="123">
        <f t="shared" si="1056"/>
        <v>0</v>
      </c>
      <c r="AJ2011" s="118">
        <f t="shared" si="1072"/>
        <v>0</v>
      </c>
      <c r="AK2011" s="74">
        <f t="shared" si="1073"/>
        <v>0</v>
      </c>
      <c r="AL2011" s="174">
        <f t="shared" si="1074"/>
        <v>0</v>
      </c>
      <c r="AM2011" s="175">
        <f t="shared" si="1057"/>
        <v>0</v>
      </c>
      <c r="AN2011" s="130">
        <f t="shared" si="1075"/>
        <v>0</v>
      </c>
      <c r="AO2011" s="74">
        <f t="shared" si="1058"/>
        <v>0</v>
      </c>
      <c r="AP2011" s="123">
        <f t="shared" si="1076"/>
        <v>0</v>
      </c>
      <c r="AQ2011" s="118">
        <f t="shared" si="1059"/>
        <v>0</v>
      </c>
      <c r="AR2011" s="82" t="str">
        <f t="shared" si="1077"/>
        <v>https://www.alta.ru/tnved/code//</v>
      </c>
      <c r="AS2011" s="157"/>
      <c r="AT2011" s="162"/>
      <c r="AU2011" s="74">
        <f t="shared" si="1060"/>
        <v>0</v>
      </c>
      <c r="AV2011" s="157"/>
      <c r="AW2011" s="75">
        <f>_xlfn.IFNA(VLOOKUP(L2011,list_vat[],3,FALSE),0)</f>
        <v>0</v>
      </c>
      <c r="AX2011" s="74">
        <f t="shared" si="1078"/>
        <v>0</v>
      </c>
      <c r="AY2011" s="74">
        <f t="shared" si="1079"/>
        <v>0</v>
      </c>
      <c r="AZ2011" s="130">
        <f t="shared" si="1080"/>
        <v>0</v>
      </c>
      <c r="BA2011" s="74">
        <f t="shared" si="1061"/>
        <v>0</v>
      </c>
      <c r="BB2011" s="193">
        <f t="shared" si="1081"/>
        <v>0</v>
      </c>
      <c r="BC2011" s="102">
        <f t="shared" si="1082"/>
        <v>0</v>
      </c>
      <c r="BD2011" s="102">
        <f t="shared" si="1083"/>
        <v>0</v>
      </c>
      <c r="BE2011" s="413" t="s">
        <v>69</v>
      </c>
    </row>
    <row r="2012" spans="1:57" s="65" customFormat="1" ht="12" customHeight="1" x14ac:dyDescent="0.2">
      <c r="A2012" s="43">
        <v>1997</v>
      </c>
      <c r="B2012" s="166"/>
      <c r="C2012" s="166"/>
      <c r="D2012" s="166"/>
      <c r="E2012" s="162"/>
      <c r="F2012" s="166"/>
      <c r="G2012" s="162"/>
      <c r="H2012" s="162"/>
      <c r="I2012" s="189">
        <f t="shared" si="1062"/>
        <v>0</v>
      </c>
      <c r="J2012" s="195"/>
      <c r="K2012" s="162"/>
      <c r="L2012" s="168"/>
      <c r="M2012" s="75">
        <f>_xlfn.XLOOKUP(L2012,list_vat[Страна],list_vat[Ставка НДС %],0,0)</f>
        <v>0</v>
      </c>
      <c r="N2012" s="162">
        <f t="shared" si="1063"/>
        <v>0</v>
      </c>
      <c r="O2012" s="169"/>
      <c r="P2012" s="74">
        <f t="shared" si="1084"/>
        <v>0</v>
      </c>
      <c r="Q2012" s="162"/>
      <c r="R2012" s="162" t="str">
        <f t="shared" si="1064"/>
        <v>введи курс</v>
      </c>
      <c r="S2012" s="196">
        <f t="shared" si="1065"/>
        <v>0</v>
      </c>
      <c r="T2012" s="192">
        <f t="shared" si="1066"/>
        <v>0</v>
      </c>
      <c r="U2012" s="76">
        <f t="shared" si="1067"/>
        <v>0</v>
      </c>
      <c r="V2012" s="123">
        <f t="shared" si="1068"/>
        <v>0</v>
      </c>
      <c r="W2012" s="191"/>
      <c r="X2012" s="170"/>
      <c r="Y2012" s="74">
        <f t="shared" si="1053"/>
        <v>0</v>
      </c>
      <c r="Z2012" s="188"/>
      <c r="AA2012" s="130">
        <f t="shared" si="1069"/>
        <v>0</v>
      </c>
      <c r="AB2012" s="74">
        <f t="shared" si="1070"/>
        <v>0</v>
      </c>
      <c r="AC2012" s="356"/>
      <c r="AD2012" s="130" cm="1">
        <f t="array" ref="AD2012">IFERROR(ROUND((_xlfn.IFS(offer_sale_type="поставка",AB2012,offer_sale_type="транзит",S2012)*(1+AC2012))/E2012,2),0)</f>
        <v>0</v>
      </c>
      <c r="AE2012" s="74">
        <f t="shared" si="1071"/>
        <v>0</v>
      </c>
      <c r="AF2012" s="123" cm="1">
        <f t="array" ref="AF2012">IFERROR(ROUND(_xlfn.IFS(offer_sale_type="поставка",AB2012,offer_sale_type="транзит",S2012)*AC2012,2),0)</f>
        <v>0</v>
      </c>
      <c r="AG2012" s="130">
        <f t="shared" si="1054"/>
        <v>0</v>
      </c>
      <c r="AH2012" s="74">
        <f t="shared" si="1055"/>
        <v>0</v>
      </c>
      <c r="AI2012" s="123">
        <f t="shared" si="1056"/>
        <v>0</v>
      </c>
      <c r="AJ2012" s="118">
        <f t="shared" si="1072"/>
        <v>0</v>
      </c>
      <c r="AK2012" s="74">
        <f t="shared" si="1073"/>
        <v>0</v>
      </c>
      <c r="AL2012" s="174">
        <f t="shared" si="1074"/>
        <v>0</v>
      </c>
      <c r="AM2012" s="175">
        <f t="shared" si="1057"/>
        <v>0</v>
      </c>
      <c r="AN2012" s="130">
        <f t="shared" si="1075"/>
        <v>0</v>
      </c>
      <c r="AO2012" s="74">
        <f t="shared" si="1058"/>
        <v>0</v>
      </c>
      <c r="AP2012" s="123">
        <f t="shared" si="1076"/>
        <v>0</v>
      </c>
      <c r="AQ2012" s="118">
        <f t="shared" si="1059"/>
        <v>0</v>
      </c>
      <c r="AR2012" s="82" t="str">
        <f t="shared" si="1077"/>
        <v>https://www.alta.ru/tnved/code//</v>
      </c>
      <c r="AS2012" s="157"/>
      <c r="AT2012" s="162"/>
      <c r="AU2012" s="74">
        <f t="shared" si="1060"/>
        <v>0</v>
      </c>
      <c r="AV2012" s="157"/>
      <c r="AW2012" s="75">
        <f>_xlfn.IFNA(VLOOKUP(L2012,list_vat[],3,FALSE),0)</f>
        <v>0</v>
      </c>
      <c r="AX2012" s="74">
        <f t="shared" si="1078"/>
        <v>0</v>
      </c>
      <c r="AY2012" s="74">
        <f t="shared" si="1079"/>
        <v>0</v>
      </c>
      <c r="AZ2012" s="130">
        <f t="shared" si="1080"/>
        <v>0</v>
      </c>
      <c r="BA2012" s="74">
        <f t="shared" si="1061"/>
        <v>0</v>
      </c>
      <c r="BB2012" s="193">
        <f t="shared" si="1081"/>
        <v>0</v>
      </c>
      <c r="BC2012" s="102">
        <f t="shared" si="1082"/>
        <v>0</v>
      </c>
      <c r="BD2012" s="102">
        <f t="shared" si="1083"/>
        <v>0</v>
      </c>
      <c r="BE2012" s="413" t="s">
        <v>69</v>
      </c>
    </row>
    <row r="2013" spans="1:57" s="65" customFormat="1" ht="12" customHeight="1" x14ac:dyDescent="0.2">
      <c r="A2013" s="43">
        <v>1998</v>
      </c>
      <c r="B2013" s="166"/>
      <c r="C2013" s="166"/>
      <c r="D2013" s="166"/>
      <c r="E2013" s="162"/>
      <c r="F2013" s="166"/>
      <c r="G2013" s="162"/>
      <c r="H2013" s="162"/>
      <c r="I2013" s="189">
        <f t="shared" si="1062"/>
        <v>0</v>
      </c>
      <c r="J2013" s="195"/>
      <c r="K2013" s="162"/>
      <c r="L2013" s="168"/>
      <c r="M2013" s="75">
        <f>_xlfn.XLOOKUP(L2013,list_vat[Страна],list_vat[Ставка НДС %],0,0)</f>
        <v>0</v>
      </c>
      <c r="N2013" s="162">
        <f t="shared" si="1063"/>
        <v>0</v>
      </c>
      <c r="O2013" s="169"/>
      <c r="P2013" s="74">
        <f t="shared" si="1084"/>
        <v>0</v>
      </c>
      <c r="Q2013" s="162"/>
      <c r="R2013" s="162" t="str">
        <f t="shared" si="1064"/>
        <v>введи курс</v>
      </c>
      <c r="S2013" s="196">
        <f t="shared" si="1065"/>
        <v>0</v>
      </c>
      <c r="T2013" s="192">
        <f t="shared" si="1066"/>
        <v>0</v>
      </c>
      <c r="U2013" s="76">
        <f t="shared" si="1067"/>
        <v>0</v>
      </c>
      <c r="V2013" s="123">
        <f t="shared" si="1068"/>
        <v>0</v>
      </c>
      <c r="W2013" s="191"/>
      <c r="X2013" s="170"/>
      <c r="Y2013" s="74">
        <f t="shared" si="1053"/>
        <v>0</v>
      </c>
      <c r="Z2013" s="188"/>
      <c r="AA2013" s="130">
        <f t="shared" si="1069"/>
        <v>0</v>
      </c>
      <c r="AB2013" s="74">
        <f t="shared" si="1070"/>
        <v>0</v>
      </c>
      <c r="AC2013" s="356"/>
      <c r="AD2013" s="130" cm="1">
        <f t="array" ref="AD2013">IFERROR(ROUND((_xlfn.IFS(offer_sale_type="поставка",AB2013,offer_sale_type="транзит",S2013)*(1+AC2013))/E2013,2),0)</f>
        <v>0</v>
      </c>
      <c r="AE2013" s="74">
        <f t="shared" si="1071"/>
        <v>0</v>
      </c>
      <c r="AF2013" s="123" cm="1">
        <f t="array" ref="AF2013">IFERROR(ROUND(_xlfn.IFS(offer_sale_type="поставка",AB2013,offer_sale_type="транзит",S2013)*AC2013,2),0)</f>
        <v>0</v>
      </c>
      <c r="AG2013" s="130">
        <f t="shared" si="1054"/>
        <v>0</v>
      </c>
      <c r="AH2013" s="74">
        <f t="shared" si="1055"/>
        <v>0</v>
      </c>
      <c r="AI2013" s="123">
        <f t="shared" si="1056"/>
        <v>0</v>
      </c>
      <c r="AJ2013" s="118">
        <f t="shared" si="1072"/>
        <v>0</v>
      </c>
      <c r="AK2013" s="74">
        <f t="shared" si="1073"/>
        <v>0</v>
      </c>
      <c r="AL2013" s="174">
        <f t="shared" si="1074"/>
        <v>0</v>
      </c>
      <c r="AM2013" s="175">
        <f t="shared" si="1057"/>
        <v>0</v>
      </c>
      <c r="AN2013" s="130">
        <f t="shared" si="1075"/>
        <v>0</v>
      </c>
      <c r="AO2013" s="74">
        <f t="shared" si="1058"/>
        <v>0</v>
      </c>
      <c r="AP2013" s="123">
        <f t="shared" si="1076"/>
        <v>0</v>
      </c>
      <c r="AQ2013" s="118">
        <f t="shared" si="1059"/>
        <v>0</v>
      </c>
      <c r="AR2013" s="82" t="str">
        <f t="shared" si="1077"/>
        <v>https://www.alta.ru/tnved/code//</v>
      </c>
      <c r="AS2013" s="157"/>
      <c r="AT2013" s="162"/>
      <c r="AU2013" s="74">
        <f t="shared" si="1060"/>
        <v>0</v>
      </c>
      <c r="AV2013" s="157"/>
      <c r="AW2013" s="75">
        <f>_xlfn.IFNA(VLOOKUP(L2013,list_vat[],3,FALSE),0)</f>
        <v>0</v>
      </c>
      <c r="AX2013" s="74">
        <f t="shared" si="1078"/>
        <v>0</v>
      </c>
      <c r="AY2013" s="74">
        <f t="shared" si="1079"/>
        <v>0</v>
      </c>
      <c r="AZ2013" s="130">
        <f t="shared" si="1080"/>
        <v>0</v>
      </c>
      <c r="BA2013" s="74">
        <f t="shared" si="1061"/>
        <v>0</v>
      </c>
      <c r="BB2013" s="193">
        <f t="shared" si="1081"/>
        <v>0</v>
      </c>
      <c r="BC2013" s="102">
        <f t="shared" si="1082"/>
        <v>0</v>
      </c>
      <c r="BD2013" s="102">
        <f t="shared" si="1083"/>
        <v>0</v>
      </c>
      <c r="BE2013" s="413" t="s">
        <v>69</v>
      </c>
    </row>
    <row r="2014" spans="1:57" s="65" customFormat="1" ht="12" customHeight="1" x14ac:dyDescent="0.2">
      <c r="A2014" s="43">
        <v>1999</v>
      </c>
      <c r="B2014" s="166"/>
      <c r="C2014" s="166"/>
      <c r="D2014" s="166"/>
      <c r="E2014" s="162"/>
      <c r="F2014" s="166"/>
      <c r="G2014" s="162"/>
      <c r="H2014" s="162"/>
      <c r="I2014" s="189">
        <f t="shared" si="1062"/>
        <v>0</v>
      </c>
      <c r="J2014" s="195"/>
      <c r="K2014" s="162"/>
      <c r="L2014" s="168"/>
      <c r="M2014" s="75">
        <f>_xlfn.XLOOKUP(L2014,list_vat[Страна],list_vat[Ставка НДС %],0,0)</f>
        <v>0</v>
      </c>
      <c r="N2014" s="162">
        <f t="shared" si="1063"/>
        <v>0</v>
      </c>
      <c r="O2014" s="169"/>
      <c r="P2014" s="74">
        <f t="shared" si="1084"/>
        <v>0</v>
      </c>
      <c r="Q2014" s="162"/>
      <c r="R2014" s="162" t="str">
        <f t="shared" si="1064"/>
        <v>введи курс</v>
      </c>
      <c r="S2014" s="196">
        <f t="shared" si="1065"/>
        <v>0</v>
      </c>
      <c r="T2014" s="192">
        <f t="shared" si="1066"/>
        <v>0</v>
      </c>
      <c r="U2014" s="76">
        <f t="shared" si="1067"/>
        <v>0</v>
      </c>
      <c r="V2014" s="123">
        <f t="shared" si="1068"/>
        <v>0</v>
      </c>
      <c r="W2014" s="191"/>
      <c r="X2014" s="170"/>
      <c r="Y2014" s="74">
        <f t="shared" si="1053"/>
        <v>0</v>
      </c>
      <c r="Z2014" s="188"/>
      <c r="AA2014" s="130">
        <f t="shared" si="1069"/>
        <v>0</v>
      </c>
      <c r="AB2014" s="74">
        <f t="shared" si="1070"/>
        <v>0</v>
      </c>
      <c r="AC2014" s="356"/>
      <c r="AD2014" s="130" cm="1">
        <f t="array" ref="AD2014">IFERROR(ROUND((_xlfn.IFS(offer_sale_type="поставка",AB2014,offer_sale_type="транзит",S2014)*(1+AC2014))/E2014,2),0)</f>
        <v>0</v>
      </c>
      <c r="AE2014" s="74">
        <f t="shared" si="1071"/>
        <v>0</v>
      </c>
      <c r="AF2014" s="123" cm="1">
        <f t="array" ref="AF2014">IFERROR(ROUND(_xlfn.IFS(offer_sale_type="поставка",AB2014,offer_sale_type="транзит",S2014)*AC2014,2),0)</f>
        <v>0</v>
      </c>
      <c r="AG2014" s="130">
        <f t="shared" si="1054"/>
        <v>0</v>
      </c>
      <c r="AH2014" s="74">
        <f t="shared" si="1055"/>
        <v>0</v>
      </c>
      <c r="AI2014" s="123">
        <f t="shared" si="1056"/>
        <v>0</v>
      </c>
      <c r="AJ2014" s="118">
        <f t="shared" si="1072"/>
        <v>0</v>
      </c>
      <c r="AK2014" s="74">
        <f t="shared" si="1073"/>
        <v>0</v>
      </c>
      <c r="AL2014" s="174">
        <f t="shared" si="1074"/>
        <v>0</v>
      </c>
      <c r="AM2014" s="175">
        <f t="shared" si="1057"/>
        <v>0</v>
      </c>
      <c r="AN2014" s="130">
        <f t="shared" si="1075"/>
        <v>0</v>
      </c>
      <c r="AO2014" s="74">
        <f t="shared" si="1058"/>
        <v>0</v>
      </c>
      <c r="AP2014" s="123">
        <f t="shared" si="1076"/>
        <v>0</v>
      </c>
      <c r="AQ2014" s="118">
        <f t="shared" si="1059"/>
        <v>0</v>
      </c>
      <c r="AR2014" s="82" t="str">
        <f t="shared" si="1077"/>
        <v>https://www.alta.ru/tnved/code//</v>
      </c>
      <c r="AS2014" s="157"/>
      <c r="AT2014" s="162"/>
      <c r="AU2014" s="74">
        <f t="shared" si="1060"/>
        <v>0</v>
      </c>
      <c r="AV2014" s="157"/>
      <c r="AW2014" s="75">
        <f>_xlfn.IFNA(VLOOKUP(L2014,list_vat[],3,FALSE),0)</f>
        <v>0</v>
      </c>
      <c r="AX2014" s="74">
        <f t="shared" si="1078"/>
        <v>0</v>
      </c>
      <c r="AY2014" s="74">
        <f t="shared" si="1079"/>
        <v>0</v>
      </c>
      <c r="AZ2014" s="130">
        <f t="shared" si="1080"/>
        <v>0</v>
      </c>
      <c r="BA2014" s="74">
        <f t="shared" si="1061"/>
        <v>0</v>
      </c>
      <c r="BB2014" s="193">
        <f t="shared" si="1081"/>
        <v>0</v>
      </c>
      <c r="BC2014" s="102">
        <f t="shared" si="1082"/>
        <v>0</v>
      </c>
      <c r="BD2014" s="102">
        <f t="shared" si="1083"/>
        <v>0</v>
      </c>
      <c r="BE2014" s="413" t="s">
        <v>69</v>
      </c>
    </row>
    <row r="2015" spans="1:57" s="65" customFormat="1" x14ac:dyDescent="0.2">
      <c r="A2015" s="43">
        <v>2000</v>
      </c>
      <c r="B2015" s="166"/>
      <c r="C2015" s="166"/>
      <c r="D2015" s="166"/>
      <c r="E2015" s="162"/>
      <c r="F2015" s="166"/>
      <c r="G2015" s="162"/>
      <c r="H2015" s="162"/>
      <c r="I2015" s="189">
        <f t="shared" si="1062"/>
        <v>0</v>
      </c>
      <c r="J2015" s="195"/>
      <c r="K2015" s="162"/>
      <c r="L2015" s="168"/>
      <c r="M2015" s="75">
        <f>_xlfn.XLOOKUP(L2015,list_vat[Страна],list_vat[Ставка НДС %],0,0)</f>
        <v>0</v>
      </c>
      <c r="N2015" s="162">
        <f t="shared" si="1063"/>
        <v>0</v>
      </c>
      <c r="O2015" s="169"/>
      <c r="P2015" s="74">
        <f t="shared" si="1084"/>
        <v>0</v>
      </c>
      <c r="Q2015" s="162"/>
      <c r="R2015" s="162" t="str">
        <f t="shared" si="1064"/>
        <v>введи курс</v>
      </c>
      <c r="S2015" s="196">
        <f t="shared" si="1065"/>
        <v>0</v>
      </c>
      <c r="T2015" s="192">
        <f t="shared" si="1066"/>
        <v>0</v>
      </c>
      <c r="U2015" s="76">
        <f t="shared" si="1067"/>
        <v>0</v>
      </c>
      <c r="V2015" s="123">
        <f t="shared" si="1068"/>
        <v>0</v>
      </c>
      <c r="W2015" s="191"/>
      <c r="X2015" s="170"/>
      <c r="Y2015" s="74">
        <f t="shared" si="1053"/>
        <v>0</v>
      </c>
      <c r="Z2015" s="188"/>
      <c r="AA2015" s="130">
        <f t="shared" si="1069"/>
        <v>0</v>
      </c>
      <c r="AB2015" s="74">
        <f t="shared" si="1070"/>
        <v>0</v>
      </c>
      <c r="AC2015" s="356"/>
      <c r="AD2015" s="130" cm="1">
        <f t="array" ref="AD2015">IFERROR(ROUND((_xlfn.IFS(offer_sale_type="поставка",AB2015,offer_sale_type="транзит",S2015)*(1+AC2015))/E2015,2),0)</f>
        <v>0</v>
      </c>
      <c r="AE2015" s="74">
        <f t="shared" si="1071"/>
        <v>0</v>
      </c>
      <c r="AF2015" s="123" cm="1">
        <f t="array" ref="AF2015">IFERROR(ROUND(_xlfn.IFS(offer_sale_type="поставка",AB2015,offer_sale_type="транзит",S2015)*AC2015,2),0)</f>
        <v>0</v>
      </c>
      <c r="AG2015" s="130">
        <f t="shared" si="1054"/>
        <v>0</v>
      </c>
      <c r="AH2015" s="74">
        <f t="shared" si="1055"/>
        <v>0</v>
      </c>
      <c r="AI2015" s="123">
        <f t="shared" si="1056"/>
        <v>0</v>
      </c>
      <c r="AJ2015" s="118">
        <f t="shared" si="1072"/>
        <v>0</v>
      </c>
      <c r="AK2015" s="74">
        <f t="shared" si="1073"/>
        <v>0</v>
      </c>
      <c r="AL2015" s="174">
        <f t="shared" si="1074"/>
        <v>0</v>
      </c>
      <c r="AM2015" s="175">
        <f t="shared" si="1057"/>
        <v>0</v>
      </c>
      <c r="AN2015" s="130">
        <f t="shared" si="1075"/>
        <v>0</v>
      </c>
      <c r="AO2015" s="74">
        <f t="shared" si="1058"/>
        <v>0</v>
      </c>
      <c r="AP2015" s="123">
        <f t="shared" si="1076"/>
        <v>0</v>
      </c>
      <c r="AQ2015" s="118">
        <f t="shared" si="1059"/>
        <v>0</v>
      </c>
      <c r="AR2015" s="82" t="str">
        <f t="shared" si="1077"/>
        <v>https://www.alta.ru/tnved/code//</v>
      </c>
      <c r="AS2015" s="157"/>
      <c r="AT2015" s="162"/>
      <c r="AU2015" s="74">
        <f t="shared" si="1060"/>
        <v>0</v>
      </c>
      <c r="AV2015" s="157"/>
      <c r="AW2015" s="75">
        <f>_xlfn.IFNA(VLOOKUP(L2015,list_vat[],3,FALSE),0)</f>
        <v>0</v>
      </c>
      <c r="AX2015" s="74">
        <f t="shared" si="1078"/>
        <v>0</v>
      </c>
      <c r="AY2015" s="74">
        <f t="shared" si="1079"/>
        <v>0</v>
      </c>
      <c r="AZ2015" s="130">
        <f t="shared" si="1080"/>
        <v>0</v>
      </c>
      <c r="BA2015" s="74">
        <f t="shared" si="1061"/>
        <v>0</v>
      </c>
      <c r="BB2015" s="193">
        <f t="shared" si="1081"/>
        <v>0</v>
      </c>
      <c r="BC2015" s="102">
        <f t="shared" si="1082"/>
        <v>0</v>
      </c>
      <c r="BD2015" s="102">
        <f t="shared" si="1083"/>
        <v>0</v>
      </c>
      <c r="BE2015" s="413" t="s">
        <v>69</v>
      </c>
    </row>
    <row r="2016" spans="1:57" s="154" customFormat="1" x14ac:dyDescent="0.2">
      <c r="A2016" s="414" t="s">
        <v>69</v>
      </c>
      <c r="B2016" s="414" t="s">
        <v>69</v>
      </c>
      <c r="C2016" s="414" t="s">
        <v>69</v>
      </c>
      <c r="D2016" s="414" t="s">
        <v>69</v>
      </c>
      <c r="E2016" s="414" t="s">
        <v>69</v>
      </c>
      <c r="F2016" s="414" t="s">
        <v>69</v>
      </c>
      <c r="G2016" s="414" t="s">
        <v>69</v>
      </c>
      <c r="H2016" s="414" t="s">
        <v>69</v>
      </c>
      <c r="I2016" s="415" t="s">
        <v>69</v>
      </c>
      <c r="J2016" s="416" t="s">
        <v>69</v>
      </c>
      <c r="K2016" s="414" t="s">
        <v>69</v>
      </c>
      <c r="L2016" s="414" t="s">
        <v>69</v>
      </c>
      <c r="M2016" s="414" t="s">
        <v>69</v>
      </c>
      <c r="N2016" s="414" t="s">
        <v>69</v>
      </c>
      <c r="O2016" s="414" t="s">
        <v>69</v>
      </c>
      <c r="P2016" s="414" t="s">
        <v>69</v>
      </c>
      <c r="Q2016" s="414" t="s">
        <v>69</v>
      </c>
      <c r="R2016" s="414" t="s">
        <v>69</v>
      </c>
      <c r="S2016" s="417" t="s">
        <v>69</v>
      </c>
      <c r="T2016" s="416" t="s">
        <v>69</v>
      </c>
      <c r="U2016" s="414" t="s">
        <v>69</v>
      </c>
      <c r="V2016" s="417" t="s">
        <v>69</v>
      </c>
      <c r="W2016" s="416" t="s">
        <v>69</v>
      </c>
      <c r="X2016" s="414" t="s">
        <v>69</v>
      </c>
      <c r="Y2016" s="414" t="s">
        <v>69</v>
      </c>
      <c r="Z2016" s="417" t="s">
        <v>69</v>
      </c>
      <c r="AA2016" s="416" t="s">
        <v>69</v>
      </c>
      <c r="AB2016" s="414" t="s">
        <v>69</v>
      </c>
      <c r="AC2016" s="418" t="s">
        <v>69</v>
      </c>
      <c r="AD2016" s="416" t="s">
        <v>69</v>
      </c>
      <c r="AE2016" s="414" t="s">
        <v>69</v>
      </c>
      <c r="AF2016" s="417" t="s">
        <v>69</v>
      </c>
      <c r="AG2016" s="416" t="s">
        <v>69</v>
      </c>
      <c r="AH2016" s="414" t="s">
        <v>69</v>
      </c>
      <c r="AI2016" s="417" t="s">
        <v>69</v>
      </c>
      <c r="AJ2016" s="419" t="s">
        <v>69</v>
      </c>
      <c r="AK2016" s="414" t="s">
        <v>69</v>
      </c>
      <c r="AL2016" s="415" t="s">
        <v>69</v>
      </c>
      <c r="AM2016" s="420" t="s">
        <v>69</v>
      </c>
      <c r="AN2016" s="416" t="s">
        <v>69</v>
      </c>
      <c r="AO2016" s="74">
        <f t="shared" si="1058"/>
        <v>0</v>
      </c>
      <c r="AP2016" s="417" t="s">
        <v>69</v>
      </c>
      <c r="AQ2016" s="414" t="s">
        <v>69</v>
      </c>
      <c r="AR2016" s="414" t="s">
        <v>69</v>
      </c>
      <c r="AS2016" s="421" t="s">
        <v>69</v>
      </c>
      <c r="AT2016" s="414" t="s">
        <v>69</v>
      </c>
      <c r="AU2016" s="414" t="s">
        <v>69</v>
      </c>
      <c r="AV2016" s="421" t="s">
        <v>69</v>
      </c>
      <c r="AW2016" s="414" t="s">
        <v>69</v>
      </c>
      <c r="AX2016" s="414" t="s">
        <v>69</v>
      </c>
      <c r="AY2016" s="414" t="s">
        <v>69</v>
      </c>
      <c r="AZ2016" s="416" t="s">
        <v>69</v>
      </c>
      <c r="BA2016" s="414" t="s">
        <v>69</v>
      </c>
      <c r="BB2016" s="417" t="s">
        <v>69</v>
      </c>
      <c r="BC2016" s="414" t="s">
        <v>69</v>
      </c>
      <c r="BD2016" s="414" t="s">
        <v>69</v>
      </c>
      <c r="BE2016" s="413" t="s">
        <v>69</v>
      </c>
    </row>
    <row r="2017" spans="1:61" x14ac:dyDescent="0.2">
      <c r="A2017" s="154"/>
      <c r="U2017" s="152"/>
      <c r="V2017" s="152"/>
      <c r="X2017" s="67"/>
      <c r="Y2017" s="65"/>
      <c r="Z2017" s="65"/>
      <c r="AA2017" s="65"/>
      <c r="AB2017" s="65"/>
      <c r="AC2017" s="357"/>
      <c r="AD2017" s="152"/>
      <c r="AE2017" s="152"/>
      <c r="AF2017" s="152"/>
      <c r="AG2017" s="65"/>
      <c r="AH2017" s="65"/>
      <c r="AK2017" s="152"/>
      <c r="AL2017" s="152"/>
      <c r="AO2017" s="65"/>
      <c r="AR2017" s="154"/>
      <c r="AS2017" s="157"/>
      <c r="AV2017" s="157"/>
      <c r="BC2017" s="154"/>
      <c r="BD2017" s="100"/>
      <c r="BE2017" s="157"/>
      <c r="BG2017" s="152"/>
      <c r="BH2017" s="152"/>
      <c r="BI2017" s="152"/>
    </row>
    <row r="2018" spans="1:61" x14ac:dyDescent="0.2">
      <c r="U2018" s="152"/>
      <c r="V2018" s="152"/>
      <c r="Y2018" s="67"/>
      <c r="Z2018" s="65"/>
      <c r="AA2018" s="65"/>
      <c r="AB2018" s="65"/>
      <c r="AD2018" s="152"/>
      <c r="AE2018" s="152"/>
      <c r="AF2018" s="152"/>
      <c r="AH2018" s="65"/>
      <c r="AI2018" s="65"/>
      <c r="AP2018" s="65"/>
      <c r="AS2018" s="154"/>
      <c r="AT2018" s="157"/>
      <c r="AV2018" s="154"/>
      <c r="BD2018" s="154"/>
      <c r="BE2018" s="154"/>
      <c r="BF2018" s="154"/>
      <c r="BG2018" s="152"/>
      <c r="BH2018" s="152"/>
      <c r="BI2018" s="152"/>
    </row>
    <row r="2019" spans="1:61" x14ac:dyDescent="0.2">
      <c r="A2019" s="154"/>
      <c r="U2019" s="152"/>
      <c r="V2019" s="152"/>
      <c r="Y2019" s="67"/>
      <c r="Z2019" s="65"/>
      <c r="AA2019" s="65"/>
      <c r="AB2019" s="65"/>
      <c r="AD2019" s="152"/>
      <c r="AE2019" s="152"/>
      <c r="AF2019" s="152"/>
      <c r="AH2019" s="65"/>
      <c r="AI2019" s="65"/>
      <c r="AP2019" s="65"/>
      <c r="AS2019" s="154"/>
      <c r="AT2019" s="157"/>
      <c r="AV2019" s="154"/>
      <c r="BD2019" s="154"/>
      <c r="BE2019" s="154"/>
      <c r="BF2019" s="154"/>
      <c r="BG2019" s="152"/>
      <c r="BH2019" s="152"/>
      <c r="BI2019" s="152"/>
    </row>
    <row r="2020" spans="1:61" x14ac:dyDescent="0.2">
      <c r="A2020" s="155"/>
      <c r="U2020" s="152"/>
      <c r="V2020" s="152"/>
      <c r="Y2020" s="67"/>
      <c r="Z2020" s="65"/>
      <c r="AA2020" s="65"/>
      <c r="AB2020" s="65"/>
      <c r="AD2020" s="152"/>
      <c r="AE2020" s="152"/>
      <c r="AF2020" s="152"/>
      <c r="AH2020" s="65"/>
      <c r="AI2020" s="65"/>
      <c r="AP2020" s="65"/>
      <c r="AS2020" s="154"/>
      <c r="AV2020" s="154"/>
      <c r="BD2020" s="154"/>
      <c r="BE2020" s="154"/>
      <c r="BF2020" s="154"/>
      <c r="BG2020" s="152"/>
      <c r="BH2020" s="152"/>
      <c r="BI2020" s="152"/>
    </row>
    <row r="2021" spans="1:61" x14ac:dyDescent="0.2">
      <c r="U2021" s="152"/>
      <c r="V2021" s="152"/>
      <c r="Y2021" s="67"/>
      <c r="Z2021" s="65"/>
      <c r="AA2021" s="65"/>
      <c r="AB2021" s="65"/>
      <c r="AD2021" s="152"/>
      <c r="AE2021" s="152"/>
      <c r="AF2021" s="152"/>
      <c r="AH2021" s="65"/>
      <c r="AI2021" s="65"/>
      <c r="AP2021" s="65"/>
      <c r="AS2021" s="154"/>
      <c r="AV2021" s="154"/>
      <c r="BD2021" s="154"/>
      <c r="BE2021" s="154"/>
      <c r="BF2021" s="154"/>
      <c r="BG2021" s="152"/>
      <c r="BH2021" s="152"/>
      <c r="BI2021" s="152"/>
    </row>
    <row r="2022" spans="1:61" x14ac:dyDescent="0.2">
      <c r="A2022" s="152"/>
      <c r="U2022" s="152"/>
      <c r="V2022" s="152"/>
      <c r="Y2022" s="65"/>
      <c r="Z2022" s="67"/>
      <c r="AA2022" s="65"/>
      <c r="AB2022" s="65"/>
      <c r="AE2022" s="152"/>
      <c r="AF2022" s="152"/>
      <c r="AI2022" s="65"/>
      <c r="AJ2022" s="65"/>
      <c r="AQ2022" s="65"/>
      <c r="AT2022" s="154"/>
      <c r="BF2022" s="100"/>
      <c r="BH2022" s="152"/>
      <c r="BI2022" s="152"/>
    </row>
    <row r="2023" spans="1:61" x14ac:dyDescent="0.2">
      <c r="A2023" s="152"/>
      <c r="AA2023" s="65"/>
      <c r="AO2023" s="158"/>
    </row>
  </sheetData>
  <sheetProtection formatCells="0" formatColumns="0" formatRows="0" autoFilter="0" pivotTables="0"/>
  <mergeCells count="42">
    <mergeCell ref="BF2:BG2"/>
    <mergeCell ref="L5:O5"/>
    <mergeCell ref="BF5:BG5"/>
    <mergeCell ref="L6:O6"/>
    <mergeCell ref="BF3:BG3"/>
    <mergeCell ref="L4:O4"/>
    <mergeCell ref="BF4:BG4"/>
    <mergeCell ref="BF10:BG10"/>
    <mergeCell ref="BF8:BG8"/>
    <mergeCell ref="BF9:BG9"/>
    <mergeCell ref="J12:S12"/>
    <mergeCell ref="T12:V12"/>
    <mergeCell ref="AD12:AF12"/>
    <mergeCell ref="AG12:AI12"/>
    <mergeCell ref="G10:O11"/>
    <mergeCell ref="AZ12:BB12"/>
    <mergeCell ref="AW12:AY12"/>
    <mergeCell ref="BK1:BL2"/>
    <mergeCell ref="B9:C9"/>
    <mergeCell ref="L9:O9"/>
    <mergeCell ref="B6:C6"/>
    <mergeCell ref="G5:I5"/>
    <mergeCell ref="B7:C7"/>
    <mergeCell ref="G6:I6"/>
    <mergeCell ref="B8:C8"/>
    <mergeCell ref="G7:I7"/>
    <mergeCell ref="L7:O7"/>
    <mergeCell ref="G8:I8"/>
    <mergeCell ref="L8:O8"/>
    <mergeCell ref="BF1:BJ1"/>
    <mergeCell ref="BF7:BG7"/>
    <mergeCell ref="BF6:BG6"/>
    <mergeCell ref="AF2:AH2"/>
    <mergeCell ref="F3:J3"/>
    <mergeCell ref="AJ12:AM12"/>
    <mergeCell ref="W12:Z12"/>
    <mergeCell ref="X2:X8"/>
    <mergeCell ref="B10:C10"/>
    <mergeCell ref="G4:I4"/>
    <mergeCell ref="B11:C11"/>
    <mergeCell ref="G9:I9"/>
    <mergeCell ref="B5:C5"/>
  </mergeCells>
  <dataValidations count="5">
    <dataValidation type="decimal" allowBlank="1" showInputMessage="1" showErrorMessage="1" sqref="AG6" xr:uid="{A00D0C32-D390-48DA-BB73-AF9E85B54D51}">
      <formula1>0</formula1>
      <formula2>0.2</formula2>
    </dataValidation>
    <dataValidation type="list" allowBlank="1" showInputMessage="1" showErrorMessage="1" sqref="AG3" xr:uid="{9F8B7762-9DB5-4F6A-9DEB-D497BFB8DC55}">
      <formula1>"Фикс,комиссия %"</formula1>
    </dataValidation>
    <dataValidation type="decimal" allowBlank="1" showInputMessage="1" showErrorMessage="1" sqref="D11 X16:X2015 AH6" xr:uid="{2D081934-3BEE-43ED-9D7F-983AF83D1DFB}">
      <formula1>0</formula1>
      <formula2>1</formula2>
    </dataValidation>
    <dataValidation type="whole" allowBlank="1" showInputMessage="1" showErrorMessage="1" sqref="D9" xr:uid="{3CED8A88-0E4E-46E1-B13E-F15905BCD950}">
      <formula1>1</formula1>
      <formula2>400</formula2>
    </dataValidation>
    <dataValidation type="list" allowBlank="1" showInputMessage="1" showErrorMessage="1" sqref="AH11" xr:uid="{D02A00AD-D9B2-4170-837A-1E59601090D7}">
      <formula1>"3%,1,5%,0%"</formula1>
    </dataValidation>
  </dataValidations>
  <pageMargins left="0.7" right="0.7" top="0.75" bottom="0.75" header="0.3" footer="0.3"/>
  <pageSetup paperSize="9" scale="16" fitToHeight="0" orientation="landscape" r:id="rId1"/>
  <drawing r:id="rId2"/>
  <legacyDrawing r:id="rId3"/>
  <extLst>
    <ext xmlns:x14="http://schemas.microsoft.com/office/spreadsheetml/2009/9/main" uri="{CCE6A557-97BC-4b89-ADB6-D9C93CAAB3DF}">
      <x14:dataValidations xmlns:xm="http://schemas.microsoft.com/office/excel/2006/main" count="8">
        <x14:dataValidation type="list" allowBlank="1" showInputMessage="1" showErrorMessage="1" xr:uid="{F6B5AF80-A71F-4C7A-B605-F7FCE51A5971}">
          <x14:formula1>
            <xm:f>helpsheet!$L$4:$L$14</xm:f>
          </x14:formula1>
          <xm:sqref>D7</xm:sqref>
        </x14:dataValidation>
        <x14:dataValidation type="list" allowBlank="1" showInputMessage="1" showErrorMessage="1" xr:uid="{67FEFAD0-0101-4E1F-99AB-73DEF7C4016C}">
          <x14:formula1>
            <xm:f>helpsheet!$D$4:$D$6</xm:f>
          </x14:formula1>
          <xm:sqref>D10</xm:sqref>
        </x14:dataValidation>
        <x14:dataValidation type="list" allowBlank="1" showInputMessage="1" showErrorMessage="1" xr:uid="{A85FDCE6-9F60-46A5-BFD2-7BA72AD34C0C}">
          <x14:formula1>
            <xm:f>helpsheet!$N$4:$N$12</xm:f>
          </x14:formula1>
          <xm:sqref>L16:L2015</xm:sqref>
        </x14:dataValidation>
        <x14:dataValidation type="list" allowBlank="1" showInputMessage="1" showErrorMessage="1" xr:uid="{6AB25214-CD17-43AE-890C-9549EAB1DD7F}">
          <x14:formula1>
            <xm:f>helpsheet!$S$4:$S$13</xm:f>
          </x14:formula1>
          <xm:sqref>D8 J17:J2015</xm:sqref>
        </x14:dataValidation>
        <x14:dataValidation type="list" allowBlank="1" showInputMessage="1" showErrorMessage="1" xr:uid="{A44B1356-58D5-494F-BA7B-C15126126938}">
          <x14:formula1>
            <xm:f>helpsheet!$A$4:$A$7</xm:f>
          </x14:formula1>
          <xm:sqref>D6</xm:sqref>
        </x14:dataValidation>
        <x14:dataValidation type="list" allowBlank="1" showInputMessage="1" showErrorMessage="1" xr:uid="{3D9E4461-9B32-46C5-8C57-BF3DDBEDD025}">
          <x14:formula1>
            <xm:f>helpsheet!$F$17:$F$23</xm:f>
          </x14:formula1>
          <xm:sqref>D5</xm:sqref>
        </x14:dataValidation>
        <x14:dataValidation type="decimal" allowBlank="1" showInputMessage="1" showErrorMessage="1" xr:uid="{801E6278-4BC7-453B-BA53-F8D9BDC4881E}">
          <x14:formula1>
            <xm:f>VLOOKUP($D$10,helpsheet!$D$4:$H$6,IF($D$6="транзит",5,4),FALSE)</xm:f>
          </x14:formula1>
          <x14:formula2>
            <xm:f>5</xm:f>
          </x14:formula2>
          <xm:sqref>AC16:AC2015</xm:sqref>
        </x14:dataValidation>
        <x14:dataValidation type="list" allowBlank="1" showInputMessage="1" showErrorMessage="1" xr:uid="{8F662B6B-FF6E-4215-9C9E-4D068672819A}">
          <x14:formula1>
            <xm:f>helpsheet!$S$4:$S$14</xm:f>
          </x14:formula1>
          <xm:sqref>J16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07C6A-3D03-48D6-B9C8-FB75E9C317F2}">
  <sheetPr codeName="Sheet3">
    <tabColor rgb="FFCAEDFB"/>
    <outlinePr summaryBelow="0" summaryRight="0"/>
    <pageSetUpPr fitToPage="1"/>
  </sheetPr>
  <dimension ref="B1:Z2953"/>
  <sheetViews>
    <sheetView showGridLines="0" view="pageBreakPreview" topLeftCell="C1" zoomScale="70" zoomScaleNormal="70" zoomScaleSheetLayoutView="70" zoomScalePageLayoutView="70" workbookViewId="0">
      <pane ySplit="16" topLeftCell="A17" activePane="bottomLeft" state="frozen"/>
      <selection pane="bottomLeft" activeCell="J18" sqref="J18"/>
    </sheetView>
  </sheetViews>
  <sheetFormatPr defaultColWidth="12.7109375" defaultRowHeight="15.75" customHeight="1" outlineLevelCol="1" x14ac:dyDescent="0.25"/>
  <cols>
    <col min="1" max="1" width="2" style="47" customWidth="1"/>
    <col min="2" max="2" width="6.28515625" style="47" customWidth="1"/>
    <col min="3" max="3" width="13.7109375" style="47" customWidth="1"/>
    <col min="4" max="4" width="36.7109375" style="279" customWidth="1"/>
    <col min="5" max="6" width="8.7109375" style="47" customWidth="1"/>
    <col min="7" max="7" width="13.7109375" style="47" customWidth="1"/>
    <col min="8" max="9" width="17.42578125" style="47" customWidth="1"/>
    <col min="10" max="10" width="13.7109375" style="47" customWidth="1"/>
    <col min="11" max="11" width="17.42578125" style="47" customWidth="1"/>
    <col min="12" max="12" width="12.28515625" style="47" customWidth="1"/>
    <col min="13" max="14" width="13.7109375" style="47" customWidth="1"/>
    <col min="15" max="15" width="17.42578125" style="47" customWidth="1"/>
    <col min="16" max="16" width="13.7109375" style="47" customWidth="1"/>
    <col min="17" max="17" width="17.42578125" style="47" customWidth="1"/>
    <col min="18" max="18" width="13.7109375" style="47" customWidth="1"/>
    <col min="19" max="19" width="17.42578125" style="47" customWidth="1" outlineLevel="1"/>
    <col min="20" max="20" width="1.42578125" style="47" customWidth="1"/>
    <col min="21" max="21" width="1.28515625" style="47" customWidth="1"/>
    <col min="22" max="22" width="16.28515625" style="47" customWidth="1"/>
    <col min="23" max="23" width="1.28515625" style="47" customWidth="1"/>
    <col min="24" max="24" width="24.7109375" style="47" customWidth="1"/>
    <col min="25" max="16384" width="12.7109375" style="47"/>
  </cols>
  <sheetData>
    <row r="1" spans="2:24" ht="13.5" x14ac:dyDescent="0.25"/>
    <row r="2" spans="2:24" ht="28.5" x14ac:dyDescent="0.45">
      <c r="B2" s="695" t="str">
        <f>+UPPER("Коммерческое предложение")</f>
        <v>КОММЕРЧЕСКОЕ ПРЕДЛОЖЕНИЕ</v>
      </c>
      <c r="C2" s="695"/>
      <c r="D2" s="695"/>
      <c r="E2" s="695"/>
      <c r="F2" s="695"/>
      <c r="G2" s="695"/>
      <c r="H2" s="695"/>
      <c r="I2" s="695"/>
      <c r="J2" s="695"/>
      <c r="K2" s="695"/>
      <c r="L2" s="695"/>
      <c r="M2" s="695"/>
      <c r="N2" s="695"/>
      <c r="O2" s="695"/>
      <c r="P2" s="695"/>
      <c r="Q2" s="695"/>
      <c r="R2" s="695"/>
      <c r="S2" s="695"/>
      <c r="T2" s="695"/>
    </row>
    <row r="3" spans="2:24" ht="20.65" customHeight="1" x14ac:dyDescent="0.4">
      <c r="B3" s="696"/>
      <c r="C3" s="696"/>
      <c r="D3" s="696"/>
      <c r="E3" s="696"/>
      <c r="F3" s="696"/>
      <c r="G3" s="696"/>
      <c r="H3" s="696"/>
      <c r="I3" s="696"/>
      <c r="J3" s="696"/>
      <c r="K3" s="696"/>
      <c r="L3" s="696"/>
      <c r="M3" s="696"/>
      <c r="N3" s="696"/>
      <c r="O3" s="696"/>
      <c r="P3" s="696"/>
      <c r="Q3" s="696"/>
      <c r="R3" s="696"/>
      <c r="S3" s="696"/>
      <c r="T3" s="696"/>
      <c r="V3" s="48" t="s">
        <v>162</v>
      </c>
    </row>
    <row r="4" spans="2:24" ht="9.4" customHeight="1" x14ac:dyDescent="0.35">
      <c r="B4" s="45"/>
      <c r="C4" s="46"/>
      <c r="D4" s="46"/>
      <c r="E4" s="45"/>
      <c r="F4" s="45"/>
      <c r="G4" s="45"/>
      <c r="H4" s="45"/>
      <c r="I4" s="45"/>
      <c r="J4" s="45"/>
      <c r="K4" s="45"/>
      <c r="L4" s="45"/>
      <c r="M4" s="45"/>
      <c r="N4" s="45"/>
      <c r="O4" s="45"/>
      <c r="P4" s="45"/>
      <c r="Q4" s="45"/>
      <c r="R4" s="45"/>
      <c r="S4" s="45"/>
      <c r="T4" s="45"/>
      <c r="V4" s="48"/>
    </row>
    <row r="5" spans="2:24" ht="15.75" customHeight="1" x14ac:dyDescent="0.35">
      <c r="B5" s="689" t="s">
        <v>163</v>
      </c>
      <c r="C5" s="690"/>
      <c r="D5" s="281" t="s">
        <v>238</v>
      </c>
      <c r="E5" s="49"/>
      <c r="F5" s="49"/>
      <c r="G5" s="49"/>
      <c r="H5" s="49"/>
      <c r="I5" s="49"/>
      <c r="J5" s="49"/>
      <c r="K5" s="49"/>
      <c r="L5" s="49"/>
      <c r="M5" s="49"/>
      <c r="N5" s="49"/>
      <c r="O5" s="699"/>
      <c r="P5" s="700"/>
      <c r="Q5" s="138"/>
      <c r="R5" s="697"/>
      <c r="S5" s="698"/>
      <c r="T5" s="45"/>
      <c r="V5" s="48" t="s">
        <v>164</v>
      </c>
    </row>
    <row r="6" spans="2:24" ht="15.75" customHeight="1" x14ac:dyDescent="0.25">
      <c r="B6" s="683" t="s">
        <v>165</v>
      </c>
      <c r="C6" s="684"/>
      <c r="D6" s="282" t="s">
        <v>238</v>
      </c>
      <c r="E6" s="49"/>
      <c r="F6" s="49"/>
      <c r="G6" s="49"/>
      <c r="H6" s="49"/>
      <c r="I6" s="49"/>
      <c r="J6" s="49"/>
      <c r="K6" s="49"/>
      <c r="L6" s="49"/>
      <c r="M6" s="49"/>
      <c r="N6" s="50"/>
      <c r="O6" s="679" t="s">
        <v>166</v>
      </c>
      <c r="P6" s="680"/>
      <c r="Q6" s="693" t="s">
        <v>238</v>
      </c>
      <c r="R6" s="693"/>
      <c r="S6" s="694"/>
      <c r="T6" s="45"/>
    </row>
    <row r="7" spans="2:24" ht="15.75" customHeight="1" x14ac:dyDescent="0.25">
      <c r="B7" s="683" t="s">
        <v>167</v>
      </c>
      <c r="C7" s="684"/>
      <c r="D7" s="282" t="s">
        <v>238</v>
      </c>
      <c r="E7" s="49"/>
      <c r="F7" s="49"/>
      <c r="G7" s="49"/>
      <c r="H7" s="49"/>
      <c r="I7" s="49"/>
      <c r="J7" s="49"/>
      <c r="K7" s="49"/>
      <c r="L7" s="49"/>
      <c r="M7" s="49"/>
      <c r="N7" s="50"/>
      <c r="O7" s="679" t="s">
        <v>241</v>
      </c>
      <c r="P7" s="680"/>
      <c r="Q7" s="693" t="s">
        <v>238</v>
      </c>
      <c r="R7" s="693"/>
      <c r="S7" s="694"/>
      <c r="T7" s="45"/>
      <c r="V7" s="287" t="s">
        <v>144</v>
      </c>
      <c r="W7" s="51"/>
      <c r="X7" s="52" t="str">
        <f>offer_currency</f>
        <v>USD</v>
      </c>
    </row>
    <row r="8" spans="2:24" ht="15.75" customHeight="1" x14ac:dyDescent="0.25">
      <c r="B8" s="685" t="s">
        <v>168</v>
      </c>
      <c r="C8" s="686"/>
      <c r="D8" s="283" t="s">
        <v>238</v>
      </c>
      <c r="E8" s="49"/>
      <c r="F8" s="49"/>
      <c r="G8" s="49"/>
      <c r="H8" s="49"/>
      <c r="I8" s="49"/>
      <c r="J8" s="49"/>
      <c r="K8" s="49"/>
      <c r="L8" s="49"/>
      <c r="M8" s="49"/>
      <c r="N8" s="50"/>
      <c r="O8" s="679" t="s">
        <v>169</v>
      </c>
      <c r="P8" s="680"/>
      <c r="Q8" s="691" t="str">
        <f>offer_incoterms</f>
        <v>DDP</v>
      </c>
      <c r="R8" s="691"/>
      <c r="S8" s="692"/>
      <c r="T8" s="45"/>
      <c r="V8" s="287" t="s">
        <v>169</v>
      </c>
      <c r="W8" s="51"/>
      <c r="X8" s="53" t="str">
        <f>offer_incoterms</f>
        <v>DDP</v>
      </c>
    </row>
    <row r="9" spans="2:24" ht="60.6" customHeight="1" x14ac:dyDescent="0.25">
      <c r="B9" s="139"/>
      <c r="C9" s="50"/>
      <c r="D9" s="78"/>
      <c r="E9" s="49"/>
      <c r="F9" s="49"/>
      <c r="G9" s="49"/>
      <c r="H9" s="49"/>
      <c r="I9" s="49"/>
      <c r="J9" s="49"/>
      <c r="K9" s="49"/>
      <c r="L9" s="49"/>
      <c r="M9" s="49"/>
      <c r="N9" s="50"/>
      <c r="O9" s="679" t="s">
        <v>170</v>
      </c>
      <c r="P9" s="680"/>
      <c r="Q9" s="673" t="str">
        <f>offer_pmt_terms</f>
        <v>частичная оплата: 30%-аванс в течении 5 календарных дней с даты подписания спецификации</v>
      </c>
      <c r="R9" s="673"/>
      <c r="S9" s="674"/>
      <c r="T9" s="45"/>
      <c r="V9" s="288" t="s">
        <v>171</v>
      </c>
      <c r="W9" s="54"/>
      <c r="X9" s="289" t="str">
        <f>IF(offer_incoterms="DDP","НДС, страховку, таможенную очистку и доставку товара до склада.","затраты на доставку и страховку.")</f>
        <v>НДС, страховку, таможенную очистку и доставку товара до склада.</v>
      </c>
    </row>
    <row r="10" spans="2:24" ht="15.75" customHeight="1" x14ac:dyDescent="0.25">
      <c r="B10" s="689" t="s">
        <v>172</v>
      </c>
      <c r="C10" s="690"/>
      <c r="D10" s="284" t="str">
        <f>seller_company</f>
        <v>МАСТЕР БЭРИНГ ООО (ИНН 0242013464)</v>
      </c>
      <c r="E10" s="49"/>
      <c r="F10" s="49"/>
      <c r="G10" s="49"/>
      <c r="H10" s="49"/>
      <c r="I10" s="49"/>
      <c r="J10" s="49"/>
      <c r="K10" s="49"/>
      <c r="L10" s="49"/>
      <c r="M10" s="49"/>
      <c r="N10" s="50"/>
      <c r="O10" s="679" t="s">
        <v>173</v>
      </c>
      <c r="P10" s="680"/>
      <c r="Q10" s="671" t="s">
        <v>238</v>
      </c>
      <c r="R10" s="671"/>
      <c r="S10" s="672"/>
      <c r="T10" s="45"/>
      <c r="V10" s="287" t="s">
        <v>264</v>
      </c>
      <c r="W10" s="51"/>
      <c r="X10" s="140">
        <f>offer_turnaround_time</f>
        <v>60</v>
      </c>
    </row>
    <row r="11" spans="2:24" ht="30.6" customHeight="1" x14ac:dyDescent="0.25">
      <c r="B11" s="687" t="s">
        <v>202</v>
      </c>
      <c r="C11" s="688"/>
      <c r="D11" s="285" t="s">
        <v>238</v>
      </c>
      <c r="E11" s="49"/>
      <c r="F11" s="49"/>
      <c r="G11" s="49"/>
      <c r="H11" s="49"/>
      <c r="I11" s="49"/>
      <c r="J11" s="49"/>
      <c r="K11" s="49"/>
      <c r="L11" s="150"/>
      <c r="M11" s="49"/>
      <c r="N11" s="49"/>
      <c r="O11" s="679" t="s">
        <v>174</v>
      </c>
      <c r="P11" s="680"/>
      <c r="Q11" s="669" t="str">
        <f>offer_turnaround_time&amp;" "&amp;расчет!L5</f>
        <v>60 календарных дней с даты зачисления аванса</v>
      </c>
      <c r="R11" s="669"/>
      <c r="S11" s="670"/>
      <c r="T11" s="45"/>
      <c r="V11" s="55"/>
    </row>
    <row r="12" spans="2:24" ht="15.75" customHeight="1" x14ac:dyDescent="0.25">
      <c r="B12" s="683" t="s">
        <v>167</v>
      </c>
      <c r="C12" s="684"/>
      <c r="D12" s="282" t="s">
        <v>238</v>
      </c>
      <c r="E12" s="49"/>
      <c r="F12" s="49"/>
      <c r="G12" s="49"/>
      <c r="H12" s="49"/>
      <c r="I12" s="49"/>
      <c r="J12" s="49"/>
      <c r="K12" s="49"/>
      <c r="L12" s="49"/>
      <c r="M12" s="49"/>
      <c r="N12" s="50"/>
      <c r="O12" s="677" t="s">
        <v>175</v>
      </c>
      <c r="P12" s="678"/>
      <c r="Q12" s="667" t="str">
        <f>TEXT(S2017,"# ##0,00")&amp;" "&amp;$X$7&amp;" (в т.ч. НДС "&amp;TEXT(R2017,"# ##0,00")&amp;" "&amp;$X$7&amp;")"</f>
        <v xml:space="preserve"> 000 USD (в т.ч. НДС  000 USD)</v>
      </c>
      <c r="R12" s="667"/>
      <c r="S12" s="668"/>
      <c r="T12" s="45"/>
    </row>
    <row r="13" spans="2:24" ht="32.450000000000003" customHeight="1" x14ac:dyDescent="0.25">
      <c r="B13" s="685" t="s">
        <v>168</v>
      </c>
      <c r="C13" s="686"/>
      <c r="D13" s="286" t="s">
        <v>238</v>
      </c>
      <c r="E13" s="49"/>
      <c r="F13" s="49"/>
      <c r="G13" s="49"/>
      <c r="H13" s="49"/>
      <c r="I13" s="49"/>
      <c r="J13" s="49"/>
      <c r="K13" s="49"/>
      <c r="L13" s="49"/>
      <c r="M13" s="49"/>
      <c r="N13" s="50"/>
      <c r="O13" s="675" t="s">
        <v>176</v>
      </c>
      <c r="P13" s="676"/>
      <c r="Q13" s="665" t="str">
        <f>'КП open book'!X9</f>
        <v>НДС, страховку, таможенную очистку и доставку товара до склада.</v>
      </c>
      <c r="R13" s="665"/>
      <c r="S13" s="666"/>
      <c r="T13" s="45"/>
    </row>
    <row r="14" spans="2:24" s="57" customFormat="1" ht="15.75" customHeight="1" x14ac:dyDescent="0.25">
      <c r="B14" s="252">
        <f>расчет!A15</f>
        <v>0</v>
      </c>
      <c r="C14" s="252">
        <f>расчет!C15</f>
        <v>2</v>
      </c>
      <c r="D14" s="252">
        <f>расчет!D15</f>
        <v>3</v>
      </c>
      <c r="E14" s="252">
        <f>расчет!E15</f>
        <v>4</v>
      </c>
      <c r="F14" s="252">
        <f>расчет!J15</f>
        <v>9</v>
      </c>
      <c r="G14" s="252">
        <f>расчет!N15</f>
        <v>13</v>
      </c>
      <c r="H14" s="252" t="s">
        <v>245</v>
      </c>
      <c r="I14" s="252">
        <f>расчет!S15</f>
        <v>18</v>
      </c>
      <c r="J14" s="252">
        <f>расчет!V15</f>
        <v>21</v>
      </c>
      <c r="K14" s="252">
        <f>расчет!W15</f>
        <v>22</v>
      </c>
      <c r="L14" s="252">
        <f>расчет!X15</f>
        <v>23</v>
      </c>
      <c r="M14" s="252">
        <f>расчет!Y15</f>
        <v>24</v>
      </c>
      <c r="N14" s="252">
        <f>расчет!Z15</f>
        <v>25</v>
      </c>
      <c r="O14" s="252">
        <f>расчет!AQ15</f>
        <v>42</v>
      </c>
      <c r="P14" s="252" t="s">
        <v>245</v>
      </c>
      <c r="Q14" s="252" t="s">
        <v>245</v>
      </c>
      <c r="R14" s="252">
        <f>расчет!AN15</f>
        <v>39</v>
      </c>
      <c r="S14" s="252">
        <f>расчет!AL15</f>
        <v>37</v>
      </c>
      <c r="T14" s="56"/>
    </row>
    <row r="15" spans="2:24" s="277" customFormat="1" ht="15" x14ac:dyDescent="0.25">
      <c r="B15" s="277" t="str" cm="1">
        <f t="array" aca="1" ref="B15" ca="1">_xlfn.IFNA(OFFSET(INDIRECT(SUBSTITUTE(_xlfn.FORMULATEXT(B14),"=","")),-1,0),"")</f>
        <v>№п.п.</v>
      </c>
      <c r="C15" s="277" t="str" cm="1">
        <f t="array" aca="1" ref="C15" ca="1">_xlfn.IFNA(OFFSET(INDIRECT(SUBSTITUTE(_xlfn.FORMULATEXT(C14),"=","")),-1,0),"")</f>
        <v>Артикул №</v>
      </c>
      <c r="D15" s="277" t="str" cm="1">
        <f t="array" aca="1" ref="D15" ca="1">_xlfn.IFNA(OFFSET(INDIRECT(SUBSTITUTE(_xlfn.FORMULATEXT(D14),"=","")),-1,0),"")</f>
        <v>Номенклатурное наименование</v>
      </c>
      <c r="E15" s="277" t="str" cm="1">
        <f t="array" aca="1" ref="E15" ca="1">_xlfn.IFNA(OFFSET(INDIRECT(SUBSTITUTE(_xlfn.FORMULATEXT(E14),"=","")),-1,0),"")</f>
        <v>Кол-во</v>
      </c>
      <c r="F15" s="277" t="str" cm="1">
        <f t="array" aca="1" ref="F15" ca="1">_xlfn.IFNA(OFFSET(INDIRECT(SUBSTITUTE(_xlfn.FORMULATEXT(F14),"=","")),-1,0),"")</f>
        <v>Валюта закупки</v>
      </c>
      <c r="G15" s="277" t="str" cm="1">
        <f t="array" aca="1" ref="G15" ca="1">_xlfn.IFNA(OFFSET(INDIRECT(SUBSTITUTE(_xlfn.FORMULATEXT(G14),"=","")),-1,0),"")</f>
        <v>Цена закупки в Ориг. Валюте без НДС за шт.</v>
      </c>
      <c r="H15" s="277" t="str" cm="1">
        <f t="array" aca="1" ref="H15" ca="1">_xlfn.IFNA(OFFSET(INDIRECT(SUBSTITUTE(_xlfn.FORMULATEXT(H14),"=","")),-1,0),"")</f>
        <v/>
      </c>
      <c r="I15" s="277" t="str" cm="1">
        <f t="array" aca="1" ref="I15" ca="1">_xlfn.IFNA(OFFSET(INDIRECT(SUBSTITUTE(_xlfn.FORMULATEXT(I14),"=","")),-1,0),"")</f>
        <v>Сумма закупки в валюте КП без НДС</v>
      </c>
      <c r="J15" s="277" t="str" cm="1">
        <f t="array" aca="1" ref="J15" ca="1">_xlfn.IFNA(OFFSET(INDIRECT(SUBSTITUTE(_xlfn.FORMULATEXT(J14),"=","")),-1,0),"")</f>
        <v>Итого Логистика</v>
      </c>
      <c r="K15" s="277" t="str" cm="1">
        <f t="array" aca="1" ref="K15" ca="1">_xlfn.IFNA(OFFSET(INDIRECT(SUBSTITUTE(_xlfn.FORMULATEXT(K14),"=","")),-1,0),"")</f>
        <v>Код ТН ВЭД</v>
      </c>
      <c r="L15" s="277" t="str" cm="1">
        <f t="array" aca="1" ref="L15" ca="1">_xlfn.IFNA(OFFSET(INDIRECT(SUBSTITUTE(_xlfn.FORMULATEXT(L14),"=","")),-1,0),"")</f>
        <v>Пошлина в %</v>
      </c>
      <c r="M15" s="277" t="str" cm="1">
        <f t="array" aca="1" ref="M15" ca="1">_xlfn.IFNA(OFFSET(INDIRECT(SUBSTITUTE(_xlfn.FORMULATEXT(M14),"=","")),-1,0),"")</f>
        <v>Пошлина = пошлина * (закупка + внутр. наценка)</v>
      </c>
      <c r="N15" s="277" t="str" cm="1">
        <f t="array" aca="1" ref="N15" ca="1">_xlfn.IFNA(OFFSET(INDIRECT(SUBSTITUTE(_xlfn.FORMULATEXT(N14),"=","")),-1,0),"")</f>
        <v>Акциз
(ставка акциза в руб * на показатель)</v>
      </c>
      <c r="O15" s="277" t="str" cm="1">
        <f t="array" aca="1" ref="O15" ca="1">_xlfn.IFNA(OFFSET(INDIRECT(SUBSTITUTE(_xlfn.FORMULATEXT(O14),"=","")),-1,0),"")</f>
        <v>Комиссия за Транзит</v>
      </c>
      <c r="P15" s="277" t="str" cm="1">
        <f t="array" aca="1" ref="P15" ca="1">_xlfn.IFNA(OFFSET(INDIRECT(SUBSTITUTE(_xlfn.FORMULATEXT(P14),"=","")),-1,0),"")</f>
        <v/>
      </c>
      <c r="Q15" s="277" t="str" cm="1">
        <f t="array" aca="1" ref="Q15" ca="1">_xlfn.IFNA(OFFSET(INDIRECT(SUBSTITUTE(_xlfn.FORMULATEXT(Q14),"=","")),-1,0),"")</f>
        <v/>
      </c>
      <c r="R15" s="277" t="str" cm="1">
        <f t="array" aca="1" ref="R15" ca="1">_xlfn.IFNA(OFFSET(INDIRECT(SUBSTITUTE(_xlfn.FORMULATEXT(R14),"=","")),-1,0),"")</f>
        <v>НДС с продаж</v>
      </c>
      <c r="S15" s="277" t="str" cm="1">
        <f t="array" aca="1" ref="S15" ca="1">_xlfn.IFNA(OFFSET(INDIRECT(SUBSTITUTE(_xlfn.FORMULATEXT(S14),"=","")),-1,0),"")</f>
        <v>Итого Сумма Продажи с НДС</v>
      </c>
      <c r="T15" s="278"/>
    </row>
    <row r="16" spans="2:24" s="59" customFormat="1" ht="45" x14ac:dyDescent="0.25">
      <c r="B16" s="134" t="str" cm="1">
        <f t="array" aca="1" ref="B16" ca="1">OFFSET(INDIRECT(SUBSTITUTE(_xlfn.FORMULATEXT(B14),"=","")),-1,0)</f>
        <v>№п.п.</v>
      </c>
      <c r="C16" s="134" t="str" cm="1">
        <f t="array" aca="1" ref="C16" ca="1">OFFSET(INDIRECT(SUBSTITUTE(_xlfn.FORMULATEXT(C14),"=","")),-1,0)</f>
        <v>Артикул №</v>
      </c>
      <c r="D16" s="134" t="s">
        <v>246</v>
      </c>
      <c r="E16" s="134" t="str" cm="1">
        <f t="array" aca="1" ref="E16" ca="1">OFFSET(INDIRECT(SUBSTITUTE(_xlfn.FORMULATEXT(E14),"=","")),-1,0)</f>
        <v>Кол-во</v>
      </c>
      <c r="F16" s="134" t="s">
        <v>247</v>
      </c>
      <c r="G16" s="134" t="s">
        <v>249</v>
      </c>
      <c r="H16" s="134" t="s">
        <v>248</v>
      </c>
      <c r="I16" s="134" t="str">
        <f>"Сумма инвойса ("&amp;offer_currency&amp;")"</f>
        <v>Сумма инвойса (USD)</v>
      </c>
      <c r="J16" s="134" t="str">
        <f>"Логистика ("&amp;offer_currency&amp;")"</f>
        <v>Логистика (USD)</v>
      </c>
      <c r="K16" s="134" t="str" cm="1">
        <f t="array" aca="1" ref="K16" ca="1">OFFSET(INDIRECT(SUBSTITUTE(_xlfn.FORMULATEXT(K14),"=","")),-1,0)</f>
        <v>Код ТН ВЭД</v>
      </c>
      <c r="L16" s="134" t="s">
        <v>242</v>
      </c>
      <c r="M16" s="134" t="s">
        <v>243</v>
      </c>
      <c r="N16" s="134" t="s">
        <v>115</v>
      </c>
      <c r="O16" s="134" t="str">
        <f ca="1">O15&amp;" ("&amp;offer_currency&amp;")"</f>
        <v>Комиссия за Транзит (USD)</v>
      </c>
      <c r="P16" s="134" t="str">
        <f>"Цена без НДС ("&amp;offer_currency&amp;")"</f>
        <v>Цена без НДС (USD)</v>
      </c>
      <c r="Q16" s="134" t="s">
        <v>250</v>
      </c>
      <c r="R16" s="134" t="str">
        <f>"НДС "&amp;TEXT(IF(AND(offer_incoterms="DDP",seller_region="RU"),rate_vatRu,0),"0%")&amp;" ("&amp;offer_currency&amp;")"</f>
        <v>НДС 20% (USD)</v>
      </c>
      <c r="S16" s="134" t="str">
        <f>+"Итого Сумма "&amp;IF(R2017=0,"","c НДС ("&amp;offer_currency&amp;")")</f>
        <v xml:space="preserve">Итого Сумма </v>
      </c>
      <c r="T16" s="58"/>
      <c r="V16" s="60" t="s">
        <v>177</v>
      </c>
      <c r="X16" s="61" t="s">
        <v>178</v>
      </c>
    </row>
    <row r="17" spans="2:26" ht="15.75" customHeight="1" x14ac:dyDescent="0.25">
      <c r="B17" s="135">
        <v>1</v>
      </c>
      <c r="C17" s="182">
        <f t="shared" ref="C17:G26" si="0">IF(offer_sale_type="транзит",IFERROR(VLOOKUP($B17,calc_data,C$14+1,0),0),0)</f>
        <v>0</v>
      </c>
      <c r="D17" s="280">
        <f t="shared" si="0"/>
        <v>0</v>
      </c>
      <c r="E17" s="182">
        <f t="shared" si="0"/>
        <v>0</v>
      </c>
      <c r="F17" s="182">
        <f t="shared" si="0"/>
        <v>0</v>
      </c>
      <c r="G17" s="136">
        <f t="shared" si="0"/>
        <v>0</v>
      </c>
      <c r="H17" s="136">
        <f>E17*G17</f>
        <v>0</v>
      </c>
      <c r="I17" s="136">
        <f t="shared" ref="I17:I80" si="1">IF(offer_sale_type="транзит",IFERROR(ROUND(VLOOKUP($B17,calc_data,I$14+1,0),2),0),0)</f>
        <v>0</v>
      </c>
      <c r="J17" s="141">
        <f t="shared" ref="J17:J80" si="2">ROUND(IF(offer_sale_type="транзит",IFERROR(VLOOKUP($B17,calc_data,J$14+1,0),0),0),2)</f>
        <v>0</v>
      </c>
      <c r="K17" s="142">
        <f t="shared" ref="K17:N17" si="3">IF(offer_sale_type="транзит",IFERROR(ROUNDUP(VLOOKUP($B17,calc_data,K$14+1,0),2),0),0)</f>
        <v>0</v>
      </c>
      <c r="L17" s="184">
        <f t="shared" si="3"/>
        <v>0</v>
      </c>
      <c r="M17" s="141">
        <f>IF(offer_sale_type="транзит",IFERROR(ROUNDUP(VLOOKUP($B17,calc_data,M$14+1,0),2),0),0)</f>
        <v>0</v>
      </c>
      <c r="N17" s="141">
        <f t="shared" si="3"/>
        <v>0</v>
      </c>
      <c r="O17" s="147">
        <f t="shared" ref="O17:O80" si="4">IF(offer_sale_type="транзит",IFERROR(ROUND(VLOOKUP($B17,calc_data,O$14+1,1),2),0),0)</f>
        <v>0</v>
      </c>
      <c r="P17" s="136">
        <f>IF(offer_sale_type="транзит",IFERROR(ROUND(SUM(I17:J17,M17:O17)/E17,2),0),2)</f>
        <v>2</v>
      </c>
      <c r="Q17" s="136">
        <f>E17*P17</f>
        <v>0</v>
      </c>
      <c r="R17" s="136">
        <f>ROUND(Q17*IF(AND(offer_incoterms="DDP",seller_region="RU"),rate_vatRu,0),2)</f>
        <v>0</v>
      </c>
      <c r="S17" s="137">
        <f>ROUND(Q17+IF(AND(offer_incoterms="DDP",seller_region="RU"),R17,0),2)</f>
        <v>0</v>
      </c>
      <c r="T17" s="45"/>
      <c r="V17" s="57" t="str">
        <f t="shared" ref="V17:V80" si="5">IF(Q17&gt;0,"показать","скрыть")</f>
        <v>скрыть</v>
      </c>
      <c r="Y17" s="62"/>
      <c r="Z17" s="62"/>
    </row>
    <row r="18" spans="2:26" ht="15.75" customHeight="1" x14ac:dyDescent="0.25">
      <c r="B18" s="135">
        <v>2</v>
      </c>
      <c r="C18" s="182">
        <f t="shared" si="0"/>
        <v>0</v>
      </c>
      <c r="D18" s="280">
        <f t="shared" si="0"/>
        <v>0</v>
      </c>
      <c r="E18" s="182">
        <f t="shared" si="0"/>
        <v>0</v>
      </c>
      <c r="F18" s="182">
        <f t="shared" si="0"/>
        <v>0</v>
      </c>
      <c r="G18" s="136">
        <f t="shared" si="0"/>
        <v>0</v>
      </c>
      <c r="H18" s="136">
        <f t="shared" ref="H18:H81" si="6">E18*G18</f>
        <v>0</v>
      </c>
      <c r="I18" s="136">
        <f t="shared" si="1"/>
        <v>0</v>
      </c>
      <c r="J18" s="141">
        <f t="shared" si="2"/>
        <v>0</v>
      </c>
      <c r="K18" s="142">
        <f t="shared" ref="K18:N81" si="7">IF(offer_sale_type="транзит",IFERROR(ROUNDUP(VLOOKUP($B18,calc_data,K$14+1,0),2),0),0)</f>
        <v>0</v>
      </c>
      <c r="L18" s="184">
        <f t="shared" si="7"/>
        <v>0</v>
      </c>
      <c r="M18" s="141">
        <f t="shared" si="7"/>
        <v>0</v>
      </c>
      <c r="N18" s="141">
        <f t="shared" si="7"/>
        <v>0</v>
      </c>
      <c r="O18" s="147">
        <f t="shared" si="4"/>
        <v>0</v>
      </c>
      <c r="P18" s="136">
        <f>IF(offer_sale_type="транзит",IFERROR(ROUND(SUM(I18:J18,M18:O18)/E18,2),0),2)</f>
        <v>2</v>
      </c>
      <c r="Q18" s="136">
        <f t="shared" ref="Q18:Q81" si="8">E18*P18</f>
        <v>0</v>
      </c>
      <c r="R18" s="136">
        <f>ROUND(Q18*IF(AND(offer_incoterms="DDP",seller_region="RU"),rate_vatRu,0),2)</f>
        <v>0</v>
      </c>
      <c r="S18" s="137">
        <f t="shared" ref="S18:S80" si="9">Q18+IF(AND(offer_incoterms="DDP",seller_region="RU"),R18,0)</f>
        <v>0</v>
      </c>
      <c r="T18" s="45"/>
      <c r="V18" s="57" t="str">
        <f t="shared" si="5"/>
        <v>скрыть</v>
      </c>
      <c r="Y18" s="62"/>
      <c r="Z18" s="62"/>
    </row>
    <row r="19" spans="2:26" ht="15.75" hidden="1" customHeight="1" x14ac:dyDescent="0.25">
      <c r="B19" s="135">
        <v>3</v>
      </c>
      <c r="C19" s="182">
        <f t="shared" si="0"/>
        <v>0</v>
      </c>
      <c r="D19" s="280">
        <f t="shared" si="0"/>
        <v>0</v>
      </c>
      <c r="E19" s="182">
        <f t="shared" si="0"/>
        <v>0</v>
      </c>
      <c r="F19" s="182">
        <f t="shared" si="0"/>
        <v>0</v>
      </c>
      <c r="G19" s="136">
        <f t="shared" si="0"/>
        <v>0</v>
      </c>
      <c r="H19" s="136">
        <f t="shared" si="6"/>
        <v>0</v>
      </c>
      <c r="I19" s="136">
        <f t="shared" si="1"/>
        <v>0</v>
      </c>
      <c r="J19" s="141">
        <f t="shared" si="2"/>
        <v>0</v>
      </c>
      <c r="K19" s="142">
        <f t="shared" si="7"/>
        <v>0</v>
      </c>
      <c r="L19" s="184">
        <f t="shared" si="7"/>
        <v>0</v>
      </c>
      <c r="M19" s="141">
        <f t="shared" si="7"/>
        <v>0</v>
      </c>
      <c r="N19" s="141">
        <f t="shared" si="7"/>
        <v>0</v>
      </c>
      <c r="O19" s="147">
        <f t="shared" si="4"/>
        <v>0</v>
      </c>
      <c r="P19" s="136">
        <f t="shared" ref="P19:P80" si="10">IF(offer_sale_type="транзит",IFERROR(ROUND(SUM(I19:J19,M19:O19)/E19,2),0),0)</f>
        <v>0</v>
      </c>
      <c r="Q19" s="136">
        <f t="shared" si="8"/>
        <v>0</v>
      </c>
      <c r="R19" s="136">
        <f>ROUND(Q19*IF(AND(offer_incoterms="DDP",seller_region="RU"),rate_vatRu,0),2)</f>
        <v>0</v>
      </c>
      <c r="S19" s="137">
        <f t="shared" si="9"/>
        <v>0</v>
      </c>
      <c r="T19" s="45"/>
      <c r="V19" s="57" t="str">
        <f t="shared" si="5"/>
        <v>скрыть</v>
      </c>
      <c r="Y19" s="62"/>
      <c r="Z19" s="62"/>
    </row>
    <row r="20" spans="2:26" ht="15.75" hidden="1" customHeight="1" x14ac:dyDescent="0.25">
      <c r="B20" s="135">
        <v>4</v>
      </c>
      <c r="C20" s="182">
        <f t="shared" si="0"/>
        <v>0</v>
      </c>
      <c r="D20" s="280">
        <f t="shared" si="0"/>
        <v>0</v>
      </c>
      <c r="E20" s="182">
        <f t="shared" si="0"/>
        <v>0</v>
      </c>
      <c r="F20" s="182">
        <f t="shared" si="0"/>
        <v>0</v>
      </c>
      <c r="G20" s="136">
        <f t="shared" si="0"/>
        <v>0</v>
      </c>
      <c r="H20" s="136">
        <f t="shared" si="6"/>
        <v>0</v>
      </c>
      <c r="I20" s="136">
        <f t="shared" si="1"/>
        <v>0</v>
      </c>
      <c r="J20" s="141">
        <f t="shared" si="2"/>
        <v>0</v>
      </c>
      <c r="K20" s="142">
        <f t="shared" si="7"/>
        <v>0</v>
      </c>
      <c r="L20" s="184">
        <f t="shared" si="7"/>
        <v>0</v>
      </c>
      <c r="M20" s="141">
        <f t="shared" si="7"/>
        <v>0</v>
      </c>
      <c r="N20" s="141">
        <f t="shared" si="7"/>
        <v>0</v>
      </c>
      <c r="O20" s="147">
        <f t="shared" si="4"/>
        <v>0</v>
      </c>
      <c r="P20" s="136">
        <f t="shared" si="10"/>
        <v>0</v>
      </c>
      <c r="Q20" s="136">
        <f t="shared" si="8"/>
        <v>0</v>
      </c>
      <c r="R20" s="136">
        <f>ROUND(Q20*IF(AND(offer_incoterms="DDP",seller_region="RU"),rate_vatRu,0),2)</f>
        <v>0</v>
      </c>
      <c r="S20" s="137">
        <f t="shared" si="9"/>
        <v>0</v>
      </c>
      <c r="T20" s="45"/>
      <c r="V20" s="57" t="str">
        <f t="shared" si="5"/>
        <v>скрыть</v>
      </c>
      <c r="Y20" s="62"/>
      <c r="Z20" s="62"/>
    </row>
    <row r="21" spans="2:26" ht="15.75" hidden="1" customHeight="1" x14ac:dyDescent="0.25">
      <c r="B21" s="135">
        <v>5</v>
      </c>
      <c r="C21" s="182">
        <f t="shared" si="0"/>
        <v>0</v>
      </c>
      <c r="D21" s="280">
        <f t="shared" si="0"/>
        <v>0</v>
      </c>
      <c r="E21" s="182">
        <f t="shared" si="0"/>
        <v>0</v>
      </c>
      <c r="F21" s="182">
        <f t="shared" si="0"/>
        <v>0</v>
      </c>
      <c r="G21" s="136">
        <f t="shared" si="0"/>
        <v>0</v>
      </c>
      <c r="H21" s="136">
        <f t="shared" si="6"/>
        <v>0</v>
      </c>
      <c r="I21" s="136">
        <f t="shared" si="1"/>
        <v>0</v>
      </c>
      <c r="J21" s="141">
        <f t="shared" si="2"/>
        <v>0</v>
      </c>
      <c r="K21" s="142">
        <f t="shared" si="7"/>
        <v>0</v>
      </c>
      <c r="L21" s="184">
        <f t="shared" si="7"/>
        <v>0</v>
      </c>
      <c r="M21" s="141">
        <f t="shared" si="7"/>
        <v>0</v>
      </c>
      <c r="N21" s="141">
        <f t="shared" si="7"/>
        <v>0</v>
      </c>
      <c r="O21" s="147">
        <f t="shared" si="4"/>
        <v>0</v>
      </c>
      <c r="P21" s="136">
        <f t="shared" si="10"/>
        <v>0</v>
      </c>
      <c r="Q21" s="136">
        <f t="shared" si="8"/>
        <v>0</v>
      </c>
      <c r="R21" s="136">
        <f t="shared" ref="R21:R81" si="11">Q21*IF(AND(offer_incoterms="DDP",seller_region="RU"),rate_vatRu,0)</f>
        <v>0</v>
      </c>
      <c r="S21" s="137">
        <f t="shared" si="9"/>
        <v>0</v>
      </c>
      <c r="T21" s="45"/>
      <c r="V21" s="57" t="str">
        <f t="shared" si="5"/>
        <v>скрыть</v>
      </c>
      <c r="Y21" s="62"/>
      <c r="Z21" s="62"/>
    </row>
    <row r="22" spans="2:26" ht="15.75" hidden="1" customHeight="1" x14ac:dyDescent="0.25">
      <c r="B22" s="135">
        <v>6</v>
      </c>
      <c r="C22" s="182">
        <f t="shared" si="0"/>
        <v>0</v>
      </c>
      <c r="D22" s="280">
        <f t="shared" si="0"/>
        <v>0</v>
      </c>
      <c r="E22" s="182">
        <f t="shared" si="0"/>
        <v>0</v>
      </c>
      <c r="F22" s="182">
        <f t="shared" si="0"/>
        <v>0</v>
      </c>
      <c r="G22" s="136">
        <f t="shared" si="0"/>
        <v>0</v>
      </c>
      <c r="H22" s="136">
        <f t="shared" si="6"/>
        <v>0</v>
      </c>
      <c r="I22" s="136">
        <f t="shared" si="1"/>
        <v>0</v>
      </c>
      <c r="J22" s="141">
        <f t="shared" si="2"/>
        <v>0</v>
      </c>
      <c r="K22" s="142">
        <f t="shared" si="7"/>
        <v>0</v>
      </c>
      <c r="L22" s="184">
        <f t="shared" si="7"/>
        <v>0</v>
      </c>
      <c r="M22" s="141">
        <f t="shared" si="7"/>
        <v>0</v>
      </c>
      <c r="N22" s="141">
        <f t="shared" si="7"/>
        <v>0</v>
      </c>
      <c r="O22" s="147">
        <f t="shared" si="4"/>
        <v>0</v>
      </c>
      <c r="P22" s="136">
        <f t="shared" si="10"/>
        <v>0</v>
      </c>
      <c r="Q22" s="136">
        <f t="shared" si="8"/>
        <v>0</v>
      </c>
      <c r="R22" s="136">
        <f t="shared" si="11"/>
        <v>0</v>
      </c>
      <c r="S22" s="137">
        <f t="shared" si="9"/>
        <v>0</v>
      </c>
      <c r="T22" s="45"/>
      <c r="V22" s="57" t="str">
        <f t="shared" si="5"/>
        <v>скрыть</v>
      </c>
      <c r="Y22" s="62"/>
      <c r="Z22" s="62"/>
    </row>
    <row r="23" spans="2:26" ht="15.75" hidden="1" customHeight="1" x14ac:dyDescent="0.25">
      <c r="B23" s="135">
        <v>7</v>
      </c>
      <c r="C23" s="182">
        <f t="shared" si="0"/>
        <v>0</v>
      </c>
      <c r="D23" s="280">
        <f t="shared" si="0"/>
        <v>0</v>
      </c>
      <c r="E23" s="182">
        <f t="shared" si="0"/>
        <v>0</v>
      </c>
      <c r="F23" s="182">
        <f t="shared" si="0"/>
        <v>0</v>
      </c>
      <c r="G23" s="136">
        <f t="shared" si="0"/>
        <v>0</v>
      </c>
      <c r="H23" s="136">
        <f t="shared" si="6"/>
        <v>0</v>
      </c>
      <c r="I23" s="136">
        <f t="shared" si="1"/>
        <v>0</v>
      </c>
      <c r="J23" s="141">
        <f t="shared" si="2"/>
        <v>0</v>
      </c>
      <c r="K23" s="142">
        <f t="shared" si="7"/>
        <v>0</v>
      </c>
      <c r="L23" s="184">
        <f t="shared" si="7"/>
        <v>0</v>
      </c>
      <c r="M23" s="141">
        <f t="shared" si="7"/>
        <v>0</v>
      </c>
      <c r="N23" s="141">
        <f t="shared" si="7"/>
        <v>0</v>
      </c>
      <c r="O23" s="147">
        <f t="shared" si="4"/>
        <v>0</v>
      </c>
      <c r="P23" s="136">
        <f t="shared" si="10"/>
        <v>0</v>
      </c>
      <c r="Q23" s="136">
        <f t="shared" si="8"/>
        <v>0</v>
      </c>
      <c r="R23" s="136">
        <f t="shared" si="11"/>
        <v>0</v>
      </c>
      <c r="S23" s="137">
        <f t="shared" si="9"/>
        <v>0</v>
      </c>
      <c r="T23" s="45"/>
      <c r="V23" s="57" t="str">
        <f t="shared" si="5"/>
        <v>скрыть</v>
      </c>
      <c r="Y23" s="62"/>
      <c r="Z23" s="62"/>
    </row>
    <row r="24" spans="2:26" ht="15.75" hidden="1" customHeight="1" x14ac:dyDescent="0.25">
      <c r="B24" s="135">
        <v>8</v>
      </c>
      <c r="C24" s="182">
        <f t="shared" si="0"/>
        <v>0</v>
      </c>
      <c r="D24" s="280">
        <f t="shared" si="0"/>
        <v>0</v>
      </c>
      <c r="E24" s="182">
        <f t="shared" si="0"/>
        <v>0</v>
      </c>
      <c r="F24" s="182">
        <f t="shared" si="0"/>
        <v>0</v>
      </c>
      <c r="G24" s="136">
        <f t="shared" si="0"/>
        <v>0</v>
      </c>
      <c r="H24" s="136">
        <f t="shared" si="6"/>
        <v>0</v>
      </c>
      <c r="I24" s="136">
        <f t="shared" si="1"/>
        <v>0</v>
      </c>
      <c r="J24" s="141">
        <f t="shared" si="2"/>
        <v>0</v>
      </c>
      <c r="K24" s="142">
        <f t="shared" si="7"/>
        <v>0</v>
      </c>
      <c r="L24" s="184">
        <f t="shared" si="7"/>
        <v>0</v>
      </c>
      <c r="M24" s="141">
        <f t="shared" si="7"/>
        <v>0</v>
      </c>
      <c r="N24" s="141">
        <f t="shared" si="7"/>
        <v>0</v>
      </c>
      <c r="O24" s="147">
        <f t="shared" si="4"/>
        <v>0</v>
      </c>
      <c r="P24" s="136">
        <f t="shared" si="10"/>
        <v>0</v>
      </c>
      <c r="Q24" s="136">
        <f t="shared" si="8"/>
        <v>0</v>
      </c>
      <c r="R24" s="136">
        <f t="shared" si="11"/>
        <v>0</v>
      </c>
      <c r="S24" s="137">
        <f t="shared" si="9"/>
        <v>0</v>
      </c>
      <c r="T24" s="45"/>
      <c r="V24" s="57" t="str">
        <f t="shared" si="5"/>
        <v>скрыть</v>
      </c>
      <c r="Y24" s="62"/>
      <c r="Z24" s="62"/>
    </row>
    <row r="25" spans="2:26" ht="15.75" hidden="1" customHeight="1" x14ac:dyDescent="0.25">
      <c r="B25" s="135">
        <v>9</v>
      </c>
      <c r="C25" s="182">
        <f t="shared" si="0"/>
        <v>0</v>
      </c>
      <c r="D25" s="280">
        <f t="shared" si="0"/>
        <v>0</v>
      </c>
      <c r="E25" s="182">
        <f t="shared" si="0"/>
        <v>0</v>
      </c>
      <c r="F25" s="182">
        <f t="shared" si="0"/>
        <v>0</v>
      </c>
      <c r="G25" s="136">
        <f t="shared" si="0"/>
        <v>0</v>
      </c>
      <c r="H25" s="136">
        <f t="shared" si="6"/>
        <v>0</v>
      </c>
      <c r="I25" s="136">
        <f t="shared" si="1"/>
        <v>0</v>
      </c>
      <c r="J25" s="141">
        <f t="shared" si="2"/>
        <v>0</v>
      </c>
      <c r="K25" s="142">
        <f t="shared" si="7"/>
        <v>0</v>
      </c>
      <c r="L25" s="184">
        <f t="shared" si="7"/>
        <v>0</v>
      </c>
      <c r="M25" s="141">
        <f t="shared" si="7"/>
        <v>0</v>
      </c>
      <c r="N25" s="141">
        <f t="shared" si="7"/>
        <v>0</v>
      </c>
      <c r="O25" s="147">
        <f t="shared" si="4"/>
        <v>0</v>
      </c>
      <c r="P25" s="136">
        <f t="shared" si="10"/>
        <v>0</v>
      </c>
      <c r="Q25" s="136">
        <f t="shared" si="8"/>
        <v>0</v>
      </c>
      <c r="R25" s="136">
        <f t="shared" si="11"/>
        <v>0</v>
      </c>
      <c r="S25" s="137">
        <f t="shared" si="9"/>
        <v>0</v>
      </c>
      <c r="T25" s="45"/>
      <c r="V25" s="57" t="str">
        <f t="shared" si="5"/>
        <v>скрыть</v>
      </c>
      <c r="Y25" s="62"/>
      <c r="Z25" s="62"/>
    </row>
    <row r="26" spans="2:26" ht="15.75" hidden="1" customHeight="1" x14ac:dyDescent="0.25">
      <c r="B26" s="135">
        <v>10</v>
      </c>
      <c r="C26" s="182">
        <f t="shared" si="0"/>
        <v>0</v>
      </c>
      <c r="D26" s="280">
        <f t="shared" si="0"/>
        <v>0</v>
      </c>
      <c r="E26" s="182">
        <f t="shared" si="0"/>
        <v>0</v>
      </c>
      <c r="F26" s="182">
        <f t="shared" si="0"/>
        <v>0</v>
      </c>
      <c r="G26" s="136">
        <f t="shared" si="0"/>
        <v>0</v>
      </c>
      <c r="H26" s="136">
        <f t="shared" si="6"/>
        <v>0</v>
      </c>
      <c r="I26" s="136">
        <f t="shared" si="1"/>
        <v>0</v>
      </c>
      <c r="J26" s="141">
        <f t="shared" si="2"/>
        <v>0</v>
      </c>
      <c r="K26" s="142">
        <f t="shared" si="7"/>
        <v>0</v>
      </c>
      <c r="L26" s="184">
        <f t="shared" si="7"/>
        <v>0</v>
      </c>
      <c r="M26" s="141">
        <f t="shared" si="7"/>
        <v>0</v>
      </c>
      <c r="N26" s="141">
        <f t="shared" si="7"/>
        <v>0</v>
      </c>
      <c r="O26" s="147">
        <f t="shared" si="4"/>
        <v>0</v>
      </c>
      <c r="P26" s="136">
        <f t="shared" si="10"/>
        <v>0</v>
      </c>
      <c r="Q26" s="136">
        <f t="shared" si="8"/>
        <v>0</v>
      </c>
      <c r="R26" s="136">
        <f t="shared" si="11"/>
        <v>0</v>
      </c>
      <c r="S26" s="137">
        <f t="shared" si="9"/>
        <v>0</v>
      </c>
      <c r="T26" s="45"/>
      <c r="V26" s="57" t="str">
        <f t="shared" si="5"/>
        <v>скрыть</v>
      </c>
    </row>
    <row r="27" spans="2:26" ht="15.75" hidden="1" customHeight="1" x14ac:dyDescent="0.25">
      <c r="B27" s="135">
        <v>11</v>
      </c>
      <c r="C27" s="182">
        <f t="shared" ref="C27:G36" si="12">IF(offer_sale_type="транзит",IFERROR(VLOOKUP($B27,calc_data,C$14+1,0),0),0)</f>
        <v>0</v>
      </c>
      <c r="D27" s="280">
        <f t="shared" si="12"/>
        <v>0</v>
      </c>
      <c r="E27" s="182">
        <f t="shared" si="12"/>
        <v>0</v>
      </c>
      <c r="F27" s="182">
        <f t="shared" si="12"/>
        <v>0</v>
      </c>
      <c r="G27" s="136">
        <f t="shared" si="12"/>
        <v>0</v>
      </c>
      <c r="H27" s="136">
        <f t="shared" si="6"/>
        <v>0</v>
      </c>
      <c r="I27" s="136">
        <f t="shared" si="1"/>
        <v>0</v>
      </c>
      <c r="J27" s="141">
        <f t="shared" si="2"/>
        <v>0</v>
      </c>
      <c r="K27" s="142">
        <f t="shared" si="7"/>
        <v>0</v>
      </c>
      <c r="L27" s="184">
        <f t="shared" si="7"/>
        <v>0</v>
      </c>
      <c r="M27" s="141">
        <f t="shared" si="7"/>
        <v>0</v>
      </c>
      <c r="N27" s="141">
        <f t="shared" si="7"/>
        <v>0</v>
      </c>
      <c r="O27" s="147">
        <f t="shared" si="4"/>
        <v>0</v>
      </c>
      <c r="P27" s="136">
        <f t="shared" si="10"/>
        <v>0</v>
      </c>
      <c r="Q27" s="136">
        <f t="shared" si="8"/>
        <v>0</v>
      </c>
      <c r="R27" s="136">
        <f t="shared" si="11"/>
        <v>0</v>
      </c>
      <c r="S27" s="137">
        <f t="shared" si="9"/>
        <v>0</v>
      </c>
      <c r="T27" s="45"/>
      <c r="V27" s="57" t="str">
        <f t="shared" si="5"/>
        <v>скрыть</v>
      </c>
    </row>
    <row r="28" spans="2:26" ht="15.75" hidden="1" customHeight="1" x14ac:dyDescent="0.25">
      <c r="B28" s="135">
        <v>12</v>
      </c>
      <c r="C28" s="182">
        <f t="shared" si="12"/>
        <v>0</v>
      </c>
      <c r="D28" s="280">
        <f t="shared" si="12"/>
        <v>0</v>
      </c>
      <c r="E28" s="182">
        <f t="shared" si="12"/>
        <v>0</v>
      </c>
      <c r="F28" s="182">
        <f t="shared" si="12"/>
        <v>0</v>
      </c>
      <c r="G28" s="136">
        <f t="shared" si="12"/>
        <v>0</v>
      </c>
      <c r="H28" s="136">
        <f t="shared" si="6"/>
        <v>0</v>
      </c>
      <c r="I28" s="136">
        <f t="shared" si="1"/>
        <v>0</v>
      </c>
      <c r="J28" s="141">
        <f t="shared" si="2"/>
        <v>0</v>
      </c>
      <c r="K28" s="142">
        <f t="shared" si="7"/>
        <v>0</v>
      </c>
      <c r="L28" s="184">
        <f t="shared" si="7"/>
        <v>0</v>
      </c>
      <c r="M28" s="141">
        <f t="shared" si="7"/>
        <v>0</v>
      </c>
      <c r="N28" s="141">
        <f t="shared" si="7"/>
        <v>0</v>
      </c>
      <c r="O28" s="147">
        <f t="shared" si="4"/>
        <v>0</v>
      </c>
      <c r="P28" s="136">
        <f t="shared" si="10"/>
        <v>0</v>
      </c>
      <c r="Q28" s="136">
        <f t="shared" si="8"/>
        <v>0</v>
      </c>
      <c r="R28" s="136">
        <f t="shared" si="11"/>
        <v>0</v>
      </c>
      <c r="S28" s="137">
        <f t="shared" si="9"/>
        <v>0</v>
      </c>
      <c r="T28" s="45"/>
      <c r="V28" s="57" t="str">
        <f t="shared" si="5"/>
        <v>скрыть</v>
      </c>
    </row>
    <row r="29" spans="2:26" ht="15.75" hidden="1" customHeight="1" x14ac:dyDescent="0.25">
      <c r="B29" s="135">
        <v>13</v>
      </c>
      <c r="C29" s="182">
        <f t="shared" si="12"/>
        <v>0</v>
      </c>
      <c r="D29" s="280">
        <f t="shared" si="12"/>
        <v>0</v>
      </c>
      <c r="E29" s="182">
        <f t="shared" si="12"/>
        <v>0</v>
      </c>
      <c r="F29" s="182">
        <f t="shared" si="12"/>
        <v>0</v>
      </c>
      <c r="G29" s="136">
        <f t="shared" si="12"/>
        <v>0</v>
      </c>
      <c r="H29" s="136">
        <f t="shared" si="6"/>
        <v>0</v>
      </c>
      <c r="I29" s="136">
        <f t="shared" si="1"/>
        <v>0</v>
      </c>
      <c r="J29" s="141">
        <f t="shared" si="2"/>
        <v>0</v>
      </c>
      <c r="K29" s="142">
        <f t="shared" si="7"/>
        <v>0</v>
      </c>
      <c r="L29" s="184">
        <f t="shared" si="7"/>
        <v>0</v>
      </c>
      <c r="M29" s="141">
        <f t="shared" si="7"/>
        <v>0</v>
      </c>
      <c r="N29" s="141">
        <f t="shared" si="7"/>
        <v>0</v>
      </c>
      <c r="O29" s="147">
        <f t="shared" si="4"/>
        <v>0</v>
      </c>
      <c r="P29" s="136">
        <f t="shared" si="10"/>
        <v>0</v>
      </c>
      <c r="Q29" s="136">
        <f t="shared" si="8"/>
        <v>0</v>
      </c>
      <c r="R29" s="136">
        <f t="shared" si="11"/>
        <v>0</v>
      </c>
      <c r="S29" s="137">
        <f t="shared" si="9"/>
        <v>0</v>
      </c>
      <c r="T29" s="45"/>
      <c r="V29" s="57" t="str">
        <f t="shared" si="5"/>
        <v>скрыть</v>
      </c>
    </row>
    <row r="30" spans="2:26" ht="15.75" hidden="1" customHeight="1" x14ac:dyDescent="0.25">
      <c r="B30" s="135">
        <v>14</v>
      </c>
      <c r="C30" s="182">
        <f t="shared" si="12"/>
        <v>0</v>
      </c>
      <c r="D30" s="280">
        <f t="shared" si="12"/>
        <v>0</v>
      </c>
      <c r="E30" s="182">
        <f t="shared" si="12"/>
        <v>0</v>
      </c>
      <c r="F30" s="182">
        <f t="shared" si="12"/>
        <v>0</v>
      </c>
      <c r="G30" s="136">
        <f t="shared" si="12"/>
        <v>0</v>
      </c>
      <c r="H30" s="136">
        <f t="shared" si="6"/>
        <v>0</v>
      </c>
      <c r="I30" s="136">
        <f t="shared" si="1"/>
        <v>0</v>
      </c>
      <c r="J30" s="141">
        <f t="shared" si="2"/>
        <v>0</v>
      </c>
      <c r="K30" s="142">
        <f t="shared" si="7"/>
        <v>0</v>
      </c>
      <c r="L30" s="184">
        <f t="shared" si="7"/>
        <v>0</v>
      </c>
      <c r="M30" s="141">
        <f t="shared" si="7"/>
        <v>0</v>
      </c>
      <c r="N30" s="141">
        <f t="shared" si="7"/>
        <v>0</v>
      </c>
      <c r="O30" s="147">
        <f t="shared" si="4"/>
        <v>0</v>
      </c>
      <c r="P30" s="136">
        <f t="shared" si="10"/>
        <v>0</v>
      </c>
      <c r="Q30" s="136">
        <f t="shared" si="8"/>
        <v>0</v>
      </c>
      <c r="R30" s="136">
        <f t="shared" si="11"/>
        <v>0</v>
      </c>
      <c r="S30" s="137">
        <f t="shared" si="9"/>
        <v>0</v>
      </c>
      <c r="T30" s="45"/>
      <c r="V30" s="57" t="str">
        <f t="shared" si="5"/>
        <v>скрыть</v>
      </c>
    </row>
    <row r="31" spans="2:26" ht="15.75" hidden="1" customHeight="1" x14ac:dyDescent="0.25">
      <c r="B31" s="135">
        <v>15</v>
      </c>
      <c r="C31" s="182">
        <f t="shared" si="12"/>
        <v>0</v>
      </c>
      <c r="D31" s="280">
        <f t="shared" si="12"/>
        <v>0</v>
      </c>
      <c r="E31" s="182">
        <f t="shared" si="12"/>
        <v>0</v>
      </c>
      <c r="F31" s="182">
        <f t="shared" si="12"/>
        <v>0</v>
      </c>
      <c r="G31" s="136">
        <f t="shared" si="12"/>
        <v>0</v>
      </c>
      <c r="H31" s="136">
        <f t="shared" si="6"/>
        <v>0</v>
      </c>
      <c r="I31" s="136">
        <f t="shared" si="1"/>
        <v>0</v>
      </c>
      <c r="J31" s="141">
        <f t="shared" si="2"/>
        <v>0</v>
      </c>
      <c r="K31" s="142">
        <f t="shared" si="7"/>
        <v>0</v>
      </c>
      <c r="L31" s="184">
        <f t="shared" si="7"/>
        <v>0</v>
      </c>
      <c r="M31" s="141">
        <f t="shared" si="7"/>
        <v>0</v>
      </c>
      <c r="N31" s="141">
        <f t="shared" si="7"/>
        <v>0</v>
      </c>
      <c r="O31" s="147">
        <f t="shared" si="4"/>
        <v>0</v>
      </c>
      <c r="P31" s="136">
        <f t="shared" si="10"/>
        <v>0</v>
      </c>
      <c r="Q31" s="136">
        <f t="shared" si="8"/>
        <v>0</v>
      </c>
      <c r="R31" s="136">
        <f t="shared" si="11"/>
        <v>0</v>
      </c>
      <c r="S31" s="137">
        <f t="shared" si="9"/>
        <v>0</v>
      </c>
      <c r="T31" s="45"/>
      <c r="V31" s="57" t="str">
        <f t="shared" si="5"/>
        <v>скрыть</v>
      </c>
    </row>
    <row r="32" spans="2:26" ht="15.75" hidden="1" customHeight="1" x14ac:dyDescent="0.25">
      <c r="B32" s="135">
        <v>16</v>
      </c>
      <c r="C32" s="182">
        <f t="shared" si="12"/>
        <v>0</v>
      </c>
      <c r="D32" s="280">
        <f t="shared" si="12"/>
        <v>0</v>
      </c>
      <c r="E32" s="182">
        <f t="shared" si="12"/>
        <v>0</v>
      </c>
      <c r="F32" s="182">
        <f t="shared" si="12"/>
        <v>0</v>
      </c>
      <c r="G32" s="136">
        <f t="shared" si="12"/>
        <v>0</v>
      </c>
      <c r="H32" s="136">
        <f t="shared" si="6"/>
        <v>0</v>
      </c>
      <c r="I32" s="136">
        <f t="shared" si="1"/>
        <v>0</v>
      </c>
      <c r="J32" s="141">
        <f t="shared" si="2"/>
        <v>0</v>
      </c>
      <c r="K32" s="142">
        <f t="shared" si="7"/>
        <v>0</v>
      </c>
      <c r="L32" s="184">
        <f t="shared" si="7"/>
        <v>0</v>
      </c>
      <c r="M32" s="141">
        <f t="shared" si="7"/>
        <v>0</v>
      </c>
      <c r="N32" s="141">
        <f t="shared" si="7"/>
        <v>0</v>
      </c>
      <c r="O32" s="147">
        <f t="shared" si="4"/>
        <v>0</v>
      </c>
      <c r="P32" s="136">
        <f t="shared" si="10"/>
        <v>0</v>
      </c>
      <c r="Q32" s="136">
        <f t="shared" si="8"/>
        <v>0</v>
      </c>
      <c r="R32" s="136">
        <f t="shared" si="11"/>
        <v>0</v>
      </c>
      <c r="S32" s="137">
        <f t="shared" si="9"/>
        <v>0</v>
      </c>
      <c r="T32" s="45"/>
      <c r="V32" s="57" t="str">
        <f t="shared" si="5"/>
        <v>скрыть</v>
      </c>
    </row>
    <row r="33" spans="2:22" ht="15.75" hidden="1" customHeight="1" x14ac:dyDescent="0.25">
      <c r="B33" s="135">
        <v>17</v>
      </c>
      <c r="C33" s="182">
        <f t="shared" si="12"/>
        <v>0</v>
      </c>
      <c r="D33" s="280">
        <f t="shared" si="12"/>
        <v>0</v>
      </c>
      <c r="E33" s="182">
        <f t="shared" si="12"/>
        <v>0</v>
      </c>
      <c r="F33" s="182">
        <f t="shared" si="12"/>
        <v>0</v>
      </c>
      <c r="G33" s="136">
        <f t="shared" si="12"/>
        <v>0</v>
      </c>
      <c r="H33" s="136">
        <f t="shared" si="6"/>
        <v>0</v>
      </c>
      <c r="I33" s="136">
        <f t="shared" si="1"/>
        <v>0</v>
      </c>
      <c r="J33" s="141">
        <f t="shared" si="2"/>
        <v>0</v>
      </c>
      <c r="K33" s="142">
        <f t="shared" si="7"/>
        <v>0</v>
      </c>
      <c r="L33" s="184">
        <f t="shared" si="7"/>
        <v>0</v>
      </c>
      <c r="M33" s="141">
        <f t="shared" si="7"/>
        <v>0</v>
      </c>
      <c r="N33" s="141">
        <f t="shared" si="7"/>
        <v>0</v>
      </c>
      <c r="O33" s="147">
        <f t="shared" si="4"/>
        <v>0</v>
      </c>
      <c r="P33" s="136">
        <f t="shared" si="10"/>
        <v>0</v>
      </c>
      <c r="Q33" s="136">
        <f t="shared" si="8"/>
        <v>0</v>
      </c>
      <c r="R33" s="136">
        <f t="shared" si="11"/>
        <v>0</v>
      </c>
      <c r="S33" s="137">
        <f t="shared" si="9"/>
        <v>0</v>
      </c>
      <c r="T33" s="45"/>
      <c r="V33" s="57" t="str">
        <f t="shared" si="5"/>
        <v>скрыть</v>
      </c>
    </row>
    <row r="34" spans="2:22" ht="15.75" hidden="1" customHeight="1" x14ac:dyDescent="0.25">
      <c r="B34" s="135">
        <v>18</v>
      </c>
      <c r="C34" s="182">
        <f t="shared" si="12"/>
        <v>0</v>
      </c>
      <c r="D34" s="280">
        <f t="shared" si="12"/>
        <v>0</v>
      </c>
      <c r="E34" s="182">
        <f t="shared" si="12"/>
        <v>0</v>
      </c>
      <c r="F34" s="182">
        <f t="shared" si="12"/>
        <v>0</v>
      </c>
      <c r="G34" s="136">
        <f t="shared" si="12"/>
        <v>0</v>
      </c>
      <c r="H34" s="136">
        <f t="shared" si="6"/>
        <v>0</v>
      </c>
      <c r="I34" s="136">
        <f t="shared" si="1"/>
        <v>0</v>
      </c>
      <c r="J34" s="141">
        <f t="shared" si="2"/>
        <v>0</v>
      </c>
      <c r="K34" s="142">
        <f t="shared" si="7"/>
        <v>0</v>
      </c>
      <c r="L34" s="184">
        <f t="shared" si="7"/>
        <v>0</v>
      </c>
      <c r="M34" s="141">
        <f t="shared" si="7"/>
        <v>0</v>
      </c>
      <c r="N34" s="141">
        <f t="shared" si="7"/>
        <v>0</v>
      </c>
      <c r="O34" s="147">
        <f t="shared" si="4"/>
        <v>0</v>
      </c>
      <c r="P34" s="136">
        <f t="shared" si="10"/>
        <v>0</v>
      </c>
      <c r="Q34" s="136">
        <f t="shared" si="8"/>
        <v>0</v>
      </c>
      <c r="R34" s="136">
        <f t="shared" si="11"/>
        <v>0</v>
      </c>
      <c r="S34" s="137">
        <f t="shared" si="9"/>
        <v>0</v>
      </c>
      <c r="T34" s="45"/>
      <c r="V34" s="57" t="str">
        <f t="shared" si="5"/>
        <v>скрыть</v>
      </c>
    </row>
    <row r="35" spans="2:22" ht="15.75" hidden="1" customHeight="1" x14ac:dyDescent="0.25">
      <c r="B35" s="135">
        <v>19</v>
      </c>
      <c r="C35" s="182">
        <f t="shared" si="12"/>
        <v>0</v>
      </c>
      <c r="D35" s="280">
        <f t="shared" si="12"/>
        <v>0</v>
      </c>
      <c r="E35" s="182">
        <f t="shared" si="12"/>
        <v>0</v>
      </c>
      <c r="F35" s="182">
        <f t="shared" si="12"/>
        <v>0</v>
      </c>
      <c r="G35" s="136">
        <f t="shared" si="12"/>
        <v>0</v>
      </c>
      <c r="H35" s="136">
        <f t="shared" si="6"/>
        <v>0</v>
      </c>
      <c r="I35" s="136">
        <f t="shared" si="1"/>
        <v>0</v>
      </c>
      <c r="J35" s="141">
        <f t="shared" si="2"/>
        <v>0</v>
      </c>
      <c r="K35" s="142">
        <f t="shared" si="7"/>
        <v>0</v>
      </c>
      <c r="L35" s="184">
        <f t="shared" si="7"/>
        <v>0</v>
      </c>
      <c r="M35" s="141">
        <f t="shared" si="7"/>
        <v>0</v>
      </c>
      <c r="N35" s="141">
        <f t="shared" si="7"/>
        <v>0</v>
      </c>
      <c r="O35" s="147">
        <f t="shared" si="4"/>
        <v>0</v>
      </c>
      <c r="P35" s="136">
        <f t="shared" si="10"/>
        <v>0</v>
      </c>
      <c r="Q35" s="136">
        <f t="shared" si="8"/>
        <v>0</v>
      </c>
      <c r="R35" s="136">
        <f t="shared" si="11"/>
        <v>0</v>
      </c>
      <c r="S35" s="137">
        <f t="shared" si="9"/>
        <v>0</v>
      </c>
      <c r="T35" s="45"/>
      <c r="V35" s="57" t="str">
        <f t="shared" si="5"/>
        <v>скрыть</v>
      </c>
    </row>
    <row r="36" spans="2:22" ht="15.75" hidden="1" customHeight="1" x14ac:dyDescent="0.25">
      <c r="B36" s="135">
        <v>20</v>
      </c>
      <c r="C36" s="182">
        <f t="shared" si="12"/>
        <v>0</v>
      </c>
      <c r="D36" s="280">
        <f t="shared" si="12"/>
        <v>0</v>
      </c>
      <c r="E36" s="182">
        <f t="shared" si="12"/>
        <v>0</v>
      </c>
      <c r="F36" s="182">
        <f t="shared" si="12"/>
        <v>0</v>
      </c>
      <c r="G36" s="136">
        <f t="shared" si="12"/>
        <v>0</v>
      </c>
      <c r="H36" s="136">
        <f t="shared" si="6"/>
        <v>0</v>
      </c>
      <c r="I36" s="136">
        <f t="shared" si="1"/>
        <v>0</v>
      </c>
      <c r="J36" s="141">
        <f t="shared" si="2"/>
        <v>0</v>
      </c>
      <c r="K36" s="142">
        <f t="shared" si="7"/>
        <v>0</v>
      </c>
      <c r="L36" s="184">
        <f t="shared" si="7"/>
        <v>0</v>
      </c>
      <c r="M36" s="141">
        <f t="shared" si="7"/>
        <v>0</v>
      </c>
      <c r="N36" s="141">
        <f t="shared" si="7"/>
        <v>0</v>
      </c>
      <c r="O36" s="147">
        <f t="shared" si="4"/>
        <v>0</v>
      </c>
      <c r="P36" s="136">
        <f t="shared" si="10"/>
        <v>0</v>
      </c>
      <c r="Q36" s="136">
        <f t="shared" si="8"/>
        <v>0</v>
      </c>
      <c r="R36" s="136">
        <f t="shared" si="11"/>
        <v>0</v>
      </c>
      <c r="S36" s="137">
        <f t="shared" si="9"/>
        <v>0</v>
      </c>
      <c r="T36" s="45"/>
      <c r="V36" s="57" t="str">
        <f t="shared" si="5"/>
        <v>скрыть</v>
      </c>
    </row>
    <row r="37" spans="2:22" ht="15.75" hidden="1" customHeight="1" x14ac:dyDescent="0.25">
      <c r="B37" s="135">
        <v>21</v>
      </c>
      <c r="C37" s="182">
        <f t="shared" ref="C37:G46" si="13">IF(offer_sale_type="транзит",IFERROR(VLOOKUP($B37,calc_data,C$14+1,0),0),0)</f>
        <v>0</v>
      </c>
      <c r="D37" s="280">
        <f t="shared" si="13"/>
        <v>0</v>
      </c>
      <c r="E37" s="182">
        <f t="shared" si="13"/>
        <v>0</v>
      </c>
      <c r="F37" s="182">
        <f t="shared" si="13"/>
        <v>0</v>
      </c>
      <c r="G37" s="136">
        <f t="shared" si="13"/>
        <v>0</v>
      </c>
      <c r="H37" s="136">
        <f t="shared" si="6"/>
        <v>0</v>
      </c>
      <c r="I37" s="136">
        <f t="shared" si="1"/>
        <v>0</v>
      </c>
      <c r="J37" s="141">
        <f t="shared" si="2"/>
        <v>0</v>
      </c>
      <c r="K37" s="142">
        <f t="shared" si="7"/>
        <v>0</v>
      </c>
      <c r="L37" s="184">
        <f t="shared" si="7"/>
        <v>0</v>
      </c>
      <c r="M37" s="141">
        <f t="shared" si="7"/>
        <v>0</v>
      </c>
      <c r="N37" s="141">
        <f t="shared" si="7"/>
        <v>0</v>
      </c>
      <c r="O37" s="147">
        <f t="shared" si="4"/>
        <v>0</v>
      </c>
      <c r="P37" s="136">
        <f t="shared" si="10"/>
        <v>0</v>
      </c>
      <c r="Q37" s="136">
        <f t="shared" si="8"/>
        <v>0</v>
      </c>
      <c r="R37" s="136">
        <f t="shared" si="11"/>
        <v>0</v>
      </c>
      <c r="S37" s="137">
        <f t="shared" si="9"/>
        <v>0</v>
      </c>
      <c r="T37" s="45"/>
      <c r="V37" s="57" t="str">
        <f t="shared" si="5"/>
        <v>скрыть</v>
      </c>
    </row>
    <row r="38" spans="2:22" ht="15.75" hidden="1" customHeight="1" x14ac:dyDescent="0.25">
      <c r="B38" s="135">
        <v>22</v>
      </c>
      <c r="C38" s="182">
        <f t="shared" si="13"/>
        <v>0</v>
      </c>
      <c r="D38" s="280">
        <f t="shared" si="13"/>
        <v>0</v>
      </c>
      <c r="E38" s="182">
        <f t="shared" si="13"/>
        <v>0</v>
      </c>
      <c r="F38" s="182">
        <f t="shared" si="13"/>
        <v>0</v>
      </c>
      <c r="G38" s="136">
        <f t="shared" si="13"/>
        <v>0</v>
      </c>
      <c r="H38" s="136">
        <f t="shared" si="6"/>
        <v>0</v>
      </c>
      <c r="I38" s="136">
        <f t="shared" si="1"/>
        <v>0</v>
      </c>
      <c r="J38" s="141">
        <f t="shared" si="2"/>
        <v>0</v>
      </c>
      <c r="K38" s="142">
        <f t="shared" si="7"/>
        <v>0</v>
      </c>
      <c r="L38" s="184">
        <f t="shared" si="7"/>
        <v>0</v>
      </c>
      <c r="M38" s="141">
        <f t="shared" si="7"/>
        <v>0</v>
      </c>
      <c r="N38" s="141">
        <f t="shared" si="7"/>
        <v>0</v>
      </c>
      <c r="O38" s="147">
        <f t="shared" si="4"/>
        <v>0</v>
      </c>
      <c r="P38" s="136">
        <f t="shared" si="10"/>
        <v>0</v>
      </c>
      <c r="Q38" s="136">
        <f t="shared" si="8"/>
        <v>0</v>
      </c>
      <c r="R38" s="136">
        <f t="shared" si="11"/>
        <v>0</v>
      </c>
      <c r="S38" s="137">
        <f t="shared" si="9"/>
        <v>0</v>
      </c>
      <c r="T38" s="45"/>
      <c r="V38" s="57" t="str">
        <f t="shared" si="5"/>
        <v>скрыть</v>
      </c>
    </row>
    <row r="39" spans="2:22" ht="15.75" hidden="1" customHeight="1" x14ac:dyDescent="0.25">
      <c r="B39" s="135">
        <v>23</v>
      </c>
      <c r="C39" s="182">
        <f t="shared" si="13"/>
        <v>0</v>
      </c>
      <c r="D39" s="280">
        <f t="shared" si="13"/>
        <v>0</v>
      </c>
      <c r="E39" s="182">
        <f t="shared" si="13"/>
        <v>0</v>
      </c>
      <c r="F39" s="182">
        <f t="shared" si="13"/>
        <v>0</v>
      </c>
      <c r="G39" s="136">
        <f t="shared" si="13"/>
        <v>0</v>
      </c>
      <c r="H39" s="136">
        <f t="shared" si="6"/>
        <v>0</v>
      </c>
      <c r="I39" s="136">
        <f t="shared" si="1"/>
        <v>0</v>
      </c>
      <c r="J39" s="141">
        <f t="shared" si="2"/>
        <v>0</v>
      </c>
      <c r="K39" s="142">
        <f t="shared" si="7"/>
        <v>0</v>
      </c>
      <c r="L39" s="184">
        <f t="shared" si="7"/>
        <v>0</v>
      </c>
      <c r="M39" s="141">
        <f t="shared" si="7"/>
        <v>0</v>
      </c>
      <c r="N39" s="141">
        <f t="shared" si="7"/>
        <v>0</v>
      </c>
      <c r="O39" s="147">
        <f t="shared" si="4"/>
        <v>0</v>
      </c>
      <c r="P39" s="136">
        <f t="shared" si="10"/>
        <v>0</v>
      </c>
      <c r="Q39" s="136">
        <f t="shared" si="8"/>
        <v>0</v>
      </c>
      <c r="R39" s="136">
        <f t="shared" si="11"/>
        <v>0</v>
      </c>
      <c r="S39" s="137">
        <f t="shared" si="9"/>
        <v>0</v>
      </c>
      <c r="T39" s="45"/>
      <c r="V39" s="57" t="str">
        <f t="shared" si="5"/>
        <v>скрыть</v>
      </c>
    </row>
    <row r="40" spans="2:22" ht="15.75" hidden="1" customHeight="1" x14ac:dyDescent="0.25">
      <c r="B40" s="135">
        <v>24</v>
      </c>
      <c r="C40" s="182">
        <f t="shared" si="13"/>
        <v>0</v>
      </c>
      <c r="D40" s="280">
        <f t="shared" si="13"/>
        <v>0</v>
      </c>
      <c r="E40" s="182">
        <f t="shared" si="13"/>
        <v>0</v>
      </c>
      <c r="F40" s="182">
        <f t="shared" si="13"/>
        <v>0</v>
      </c>
      <c r="G40" s="136">
        <f t="shared" si="13"/>
        <v>0</v>
      </c>
      <c r="H40" s="136">
        <f t="shared" si="6"/>
        <v>0</v>
      </c>
      <c r="I40" s="136">
        <f t="shared" si="1"/>
        <v>0</v>
      </c>
      <c r="J40" s="141">
        <f t="shared" si="2"/>
        <v>0</v>
      </c>
      <c r="K40" s="142">
        <f t="shared" si="7"/>
        <v>0</v>
      </c>
      <c r="L40" s="184">
        <f t="shared" si="7"/>
        <v>0</v>
      </c>
      <c r="M40" s="141">
        <f t="shared" si="7"/>
        <v>0</v>
      </c>
      <c r="N40" s="141">
        <f t="shared" si="7"/>
        <v>0</v>
      </c>
      <c r="O40" s="147">
        <f t="shared" si="4"/>
        <v>0</v>
      </c>
      <c r="P40" s="136">
        <f t="shared" si="10"/>
        <v>0</v>
      </c>
      <c r="Q40" s="136">
        <f t="shared" si="8"/>
        <v>0</v>
      </c>
      <c r="R40" s="136">
        <f t="shared" si="11"/>
        <v>0</v>
      </c>
      <c r="S40" s="137">
        <f t="shared" si="9"/>
        <v>0</v>
      </c>
      <c r="T40" s="45"/>
      <c r="V40" s="57" t="str">
        <f t="shared" si="5"/>
        <v>скрыть</v>
      </c>
    </row>
    <row r="41" spans="2:22" ht="15.75" hidden="1" customHeight="1" x14ac:dyDescent="0.25">
      <c r="B41" s="135">
        <v>25</v>
      </c>
      <c r="C41" s="182">
        <f t="shared" si="13"/>
        <v>0</v>
      </c>
      <c r="D41" s="280">
        <f t="shared" si="13"/>
        <v>0</v>
      </c>
      <c r="E41" s="182">
        <f t="shared" si="13"/>
        <v>0</v>
      </c>
      <c r="F41" s="182">
        <f t="shared" si="13"/>
        <v>0</v>
      </c>
      <c r="G41" s="136">
        <f t="shared" si="13"/>
        <v>0</v>
      </c>
      <c r="H41" s="136">
        <f t="shared" si="6"/>
        <v>0</v>
      </c>
      <c r="I41" s="136">
        <f t="shared" si="1"/>
        <v>0</v>
      </c>
      <c r="J41" s="141">
        <f t="shared" si="2"/>
        <v>0</v>
      </c>
      <c r="K41" s="142">
        <f t="shared" si="7"/>
        <v>0</v>
      </c>
      <c r="L41" s="184">
        <f t="shared" si="7"/>
        <v>0</v>
      </c>
      <c r="M41" s="141">
        <f t="shared" si="7"/>
        <v>0</v>
      </c>
      <c r="N41" s="141">
        <f t="shared" si="7"/>
        <v>0</v>
      </c>
      <c r="O41" s="147">
        <f t="shared" si="4"/>
        <v>0</v>
      </c>
      <c r="P41" s="136">
        <f t="shared" si="10"/>
        <v>0</v>
      </c>
      <c r="Q41" s="136">
        <f t="shared" si="8"/>
        <v>0</v>
      </c>
      <c r="R41" s="136">
        <f t="shared" si="11"/>
        <v>0</v>
      </c>
      <c r="S41" s="137">
        <f t="shared" si="9"/>
        <v>0</v>
      </c>
      <c r="T41" s="45"/>
      <c r="V41" s="57" t="str">
        <f t="shared" si="5"/>
        <v>скрыть</v>
      </c>
    </row>
    <row r="42" spans="2:22" ht="15.75" hidden="1" customHeight="1" x14ac:dyDescent="0.25">
      <c r="B42" s="135">
        <v>26</v>
      </c>
      <c r="C42" s="182">
        <f t="shared" si="13"/>
        <v>0</v>
      </c>
      <c r="D42" s="280">
        <f t="shared" si="13"/>
        <v>0</v>
      </c>
      <c r="E42" s="182">
        <f t="shared" si="13"/>
        <v>0</v>
      </c>
      <c r="F42" s="182">
        <f t="shared" si="13"/>
        <v>0</v>
      </c>
      <c r="G42" s="136">
        <f t="shared" si="13"/>
        <v>0</v>
      </c>
      <c r="H42" s="136">
        <f t="shared" si="6"/>
        <v>0</v>
      </c>
      <c r="I42" s="136">
        <f t="shared" si="1"/>
        <v>0</v>
      </c>
      <c r="J42" s="141">
        <f t="shared" si="2"/>
        <v>0</v>
      </c>
      <c r="K42" s="142">
        <f t="shared" si="7"/>
        <v>0</v>
      </c>
      <c r="L42" s="184">
        <f t="shared" si="7"/>
        <v>0</v>
      </c>
      <c r="M42" s="141">
        <f t="shared" si="7"/>
        <v>0</v>
      </c>
      <c r="N42" s="141">
        <f t="shared" si="7"/>
        <v>0</v>
      </c>
      <c r="O42" s="147">
        <f t="shared" si="4"/>
        <v>0</v>
      </c>
      <c r="P42" s="136">
        <f t="shared" si="10"/>
        <v>0</v>
      </c>
      <c r="Q42" s="136">
        <f t="shared" si="8"/>
        <v>0</v>
      </c>
      <c r="R42" s="136">
        <f t="shared" si="11"/>
        <v>0</v>
      </c>
      <c r="S42" s="137">
        <f t="shared" si="9"/>
        <v>0</v>
      </c>
      <c r="T42" s="45"/>
      <c r="V42" s="57" t="str">
        <f t="shared" si="5"/>
        <v>скрыть</v>
      </c>
    </row>
    <row r="43" spans="2:22" ht="15.75" hidden="1" customHeight="1" x14ac:dyDescent="0.25">
      <c r="B43" s="135">
        <v>27</v>
      </c>
      <c r="C43" s="182">
        <f t="shared" si="13"/>
        <v>0</v>
      </c>
      <c r="D43" s="280">
        <f t="shared" si="13"/>
        <v>0</v>
      </c>
      <c r="E43" s="182">
        <f t="shared" si="13"/>
        <v>0</v>
      </c>
      <c r="F43" s="182">
        <f t="shared" si="13"/>
        <v>0</v>
      </c>
      <c r="G43" s="136">
        <f t="shared" si="13"/>
        <v>0</v>
      </c>
      <c r="H43" s="136">
        <f t="shared" si="6"/>
        <v>0</v>
      </c>
      <c r="I43" s="136">
        <f t="shared" si="1"/>
        <v>0</v>
      </c>
      <c r="J43" s="141">
        <f t="shared" si="2"/>
        <v>0</v>
      </c>
      <c r="K43" s="142">
        <f t="shared" si="7"/>
        <v>0</v>
      </c>
      <c r="L43" s="184">
        <f t="shared" si="7"/>
        <v>0</v>
      </c>
      <c r="M43" s="141">
        <f t="shared" si="7"/>
        <v>0</v>
      </c>
      <c r="N43" s="141">
        <f t="shared" si="7"/>
        <v>0</v>
      </c>
      <c r="O43" s="147">
        <f t="shared" si="4"/>
        <v>0</v>
      </c>
      <c r="P43" s="136">
        <f t="shared" si="10"/>
        <v>0</v>
      </c>
      <c r="Q43" s="136">
        <f t="shared" si="8"/>
        <v>0</v>
      </c>
      <c r="R43" s="136">
        <f t="shared" si="11"/>
        <v>0</v>
      </c>
      <c r="S43" s="137">
        <f t="shared" si="9"/>
        <v>0</v>
      </c>
      <c r="T43" s="45"/>
      <c r="V43" s="57" t="str">
        <f t="shared" si="5"/>
        <v>скрыть</v>
      </c>
    </row>
    <row r="44" spans="2:22" ht="15.75" hidden="1" customHeight="1" x14ac:dyDescent="0.25">
      <c r="B44" s="135">
        <v>28</v>
      </c>
      <c r="C44" s="182">
        <f t="shared" si="13"/>
        <v>0</v>
      </c>
      <c r="D44" s="280">
        <f t="shared" si="13"/>
        <v>0</v>
      </c>
      <c r="E44" s="182">
        <f t="shared" si="13"/>
        <v>0</v>
      </c>
      <c r="F44" s="182">
        <f t="shared" si="13"/>
        <v>0</v>
      </c>
      <c r="G44" s="136">
        <f t="shared" si="13"/>
        <v>0</v>
      </c>
      <c r="H44" s="136">
        <f t="shared" si="6"/>
        <v>0</v>
      </c>
      <c r="I44" s="136">
        <f t="shared" si="1"/>
        <v>0</v>
      </c>
      <c r="J44" s="141">
        <f t="shared" si="2"/>
        <v>0</v>
      </c>
      <c r="K44" s="142">
        <f t="shared" si="7"/>
        <v>0</v>
      </c>
      <c r="L44" s="184">
        <f t="shared" si="7"/>
        <v>0</v>
      </c>
      <c r="M44" s="141">
        <f t="shared" si="7"/>
        <v>0</v>
      </c>
      <c r="N44" s="141">
        <f t="shared" si="7"/>
        <v>0</v>
      </c>
      <c r="O44" s="147">
        <f t="shared" si="4"/>
        <v>0</v>
      </c>
      <c r="P44" s="136">
        <f t="shared" si="10"/>
        <v>0</v>
      </c>
      <c r="Q44" s="136">
        <f t="shared" si="8"/>
        <v>0</v>
      </c>
      <c r="R44" s="136">
        <f t="shared" si="11"/>
        <v>0</v>
      </c>
      <c r="S44" s="137">
        <f t="shared" si="9"/>
        <v>0</v>
      </c>
      <c r="T44" s="45"/>
      <c r="V44" s="57" t="str">
        <f t="shared" si="5"/>
        <v>скрыть</v>
      </c>
    </row>
    <row r="45" spans="2:22" ht="15.75" hidden="1" customHeight="1" x14ac:dyDescent="0.25">
      <c r="B45" s="135">
        <v>29</v>
      </c>
      <c r="C45" s="182">
        <f t="shared" si="13"/>
        <v>0</v>
      </c>
      <c r="D45" s="280">
        <f t="shared" si="13"/>
        <v>0</v>
      </c>
      <c r="E45" s="182">
        <f t="shared" si="13"/>
        <v>0</v>
      </c>
      <c r="F45" s="182">
        <f t="shared" si="13"/>
        <v>0</v>
      </c>
      <c r="G45" s="136">
        <f t="shared" si="13"/>
        <v>0</v>
      </c>
      <c r="H45" s="136">
        <f t="shared" si="6"/>
        <v>0</v>
      </c>
      <c r="I45" s="136">
        <f t="shared" si="1"/>
        <v>0</v>
      </c>
      <c r="J45" s="141">
        <f t="shared" si="2"/>
        <v>0</v>
      </c>
      <c r="K45" s="142">
        <f t="shared" si="7"/>
        <v>0</v>
      </c>
      <c r="L45" s="184">
        <f t="shared" si="7"/>
        <v>0</v>
      </c>
      <c r="M45" s="141">
        <f t="shared" si="7"/>
        <v>0</v>
      </c>
      <c r="N45" s="141">
        <f t="shared" si="7"/>
        <v>0</v>
      </c>
      <c r="O45" s="147">
        <f t="shared" si="4"/>
        <v>0</v>
      </c>
      <c r="P45" s="136">
        <f t="shared" si="10"/>
        <v>0</v>
      </c>
      <c r="Q45" s="136">
        <f t="shared" si="8"/>
        <v>0</v>
      </c>
      <c r="R45" s="136">
        <f t="shared" si="11"/>
        <v>0</v>
      </c>
      <c r="S45" s="137">
        <f t="shared" si="9"/>
        <v>0</v>
      </c>
      <c r="T45" s="45"/>
      <c r="V45" s="57" t="str">
        <f t="shared" si="5"/>
        <v>скрыть</v>
      </c>
    </row>
    <row r="46" spans="2:22" ht="15.75" hidden="1" customHeight="1" x14ac:dyDescent="0.25">
      <c r="B46" s="135">
        <v>30</v>
      </c>
      <c r="C46" s="182">
        <f t="shared" si="13"/>
        <v>0</v>
      </c>
      <c r="D46" s="280">
        <f t="shared" si="13"/>
        <v>0</v>
      </c>
      <c r="E46" s="182">
        <f t="shared" si="13"/>
        <v>0</v>
      </c>
      <c r="F46" s="182">
        <f t="shared" si="13"/>
        <v>0</v>
      </c>
      <c r="G46" s="136">
        <f t="shared" si="13"/>
        <v>0</v>
      </c>
      <c r="H46" s="136">
        <f t="shared" si="6"/>
        <v>0</v>
      </c>
      <c r="I46" s="136">
        <f t="shared" si="1"/>
        <v>0</v>
      </c>
      <c r="J46" s="141">
        <f t="shared" si="2"/>
        <v>0</v>
      </c>
      <c r="K46" s="142">
        <f t="shared" si="7"/>
        <v>0</v>
      </c>
      <c r="L46" s="184">
        <f t="shared" si="7"/>
        <v>0</v>
      </c>
      <c r="M46" s="141">
        <f t="shared" si="7"/>
        <v>0</v>
      </c>
      <c r="N46" s="141">
        <f t="shared" si="7"/>
        <v>0</v>
      </c>
      <c r="O46" s="147">
        <f t="shared" si="4"/>
        <v>0</v>
      </c>
      <c r="P46" s="136">
        <f t="shared" si="10"/>
        <v>0</v>
      </c>
      <c r="Q46" s="136">
        <f t="shared" si="8"/>
        <v>0</v>
      </c>
      <c r="R46" s="136">
        <f t="shared" si="11"/>
        <v>0</v>
      </c>
      <c r="S46" s="137">
        <f t="shared" si="9"/>
        <v>0</v>
      </c>
      <c r="T46" s="45"/>
      <c r="V46" s="57" t="str">
        <f t="shared" si="5"/>
        <v>скрыть</v>
      </c>
    </row>
    <row r="47" spans="2:22" ht="15.75" hidden="1" customHeight="1" x14ac:dyDescent="0.25">
      <c r="B47" s="135">
        <v>31</v>
      </c>
      <c r="C47" s="182">
        <f t="shared" ref="C47:G56" si="14">IF(offer_sale_type="транзит",IFERROR(VLOOKUP($B47,calc_data,C$14+1,0),0),0)</f>
        <v>0</v>
      </c>
      <c r="D47" s="280">
        <f t="shared" si="14"/>
        <v>0</v>
      </c>
      <c r="E47" s="182">
        <f t="shared" si="14"/>
        <v>0</v>
      </c>
      <c r="F47" s="182">
        <f t="shared" si="14"/>
        <v>0</v>
      </c>
      <c r="G47" s="136">
        <f t="shared" si="14"/>
        <v>0</v>
      </c>
      <c r="H47" s="136">
        <f t="shared" si="6"/>
        <v>0</v>
      </c>
      <c r="I47" s="136">
        <f t="shared" si="1"/>
        <v>0</v>
      </c>
      <c r="J47" s="141">
        <f t="shared" si="2"/>
        <v>0</v>
      </c>
      <c r="K47" s="142">
        <f t="shared" si="7"/>
        <v>0</v>
      </c>
      <c r="L47" s="184">
        <f t="shared" si="7"/>
        <v>0</v>
      </c>
      <c r="M47" s="141">
        <f t="shared" si="7"/>
        <v>0</v>
      </c>
      <c r="N47" s="141">
        <f t="shared" si="7"/>
        <v>0</v>
      </c>
      <c r="O47" s="147">
        <f t="shared" si="4"/>
        <v>0</v>
      </c>
      <c r="P47" s="136">
        <f t="shared" si="10"/>
        <v>0</v>
      </c>
      <c r="Q47" s="136">
        <f t="shared" si="8"/>
        <v>0</v>
      </c>
      <c r="R47" s="136">
        <f t="shared" si="11"/>
        <v>0</v>
      </c>
      <c r="S47" s="137">
        <f t="shared" si="9"/>
        <v>0</v>
      </c>
      <c r="T47" s="45"/>
      <c r="V47" s="57" t="str">
        <f t="shared" si="5"/>
        <v>скрыть</v>
      </c>
    </row>
    <row r="48" spans="2:22" ht="15.75" hidden="1" customHeight="1" x14ac:dyDescent="0.25">
      <c r="B48" s="135">
        <v>32</v>
      </c>
      <c r="C48" s="182">
        <f t="shared" si="14"/>
        <v>0</v>
      </c>
      <c r="D48" s="280">
        <f t="shared" si="14"/>
        <v>0</v>
      </c>
      <c r="E48" s="182">
        <f t="shared" si="14"/>
        <v>0</v>
      </c>
      <c r="F48" s="182">
        <f t="shared" si="14"/>
        <v>0</v>
      </c>
      <c r="G48" s="136">
        <f t="shared" si="14"/>
        <v>0</v>
      </c>
      <c r="H48" s="136">
        <f t="shared" si="6"/>
        <v>0</v>
      </c>
      <c r="I48" s="136">
        <f t="shared" si="1"/>
        <v>0</v>
      </c>
      <c r="J48" s="141">
        <f t="shared" si="2"/>
        <v>0</v>
      </c>
      <c r="K48" s="142">
        <f t="shared" si="7"/>
        <v>0</v>
      </c>
      <c r="L48" s="184">
        <f t="shared" si="7"/>
        <v>0</v>
      </c>
      <c r="M48" s="141">
        <f t="shared" si="7"/>
        <v>0</v>
      </c>
      <c r="N48" s="141">
        <f t="shared" si="7"/>
        <v>0</v>
      </c>
      <c r="O48" s="147">
        <f t="shared" si="4"/>
        <v>0</v>
      </c>
      <c r="P48" s="136">
        <f t="shared" si="10"/>
        <v>0</v>
      </c>
      <c r="Q48" s="136">
        <f t="shared" si="8"/>
        <v>0</v>
      </c>
      <c r="R48" s="136">
        <f t="shared" si="11"/>
        <v>0</v>
      </c>
      <c r="S48" s="137">
        <f t="shared" si="9"/>
        <v>0</v>
      </c>
      <c r="T48" s="45"/>
      <c r="V48" s="57" t="str">
        <f t="shared" si="5"/>
        <v>скрыть</v>
      </c>
    </row>
    <row r="49" spans="2:22" ht="15.75" hidden="1" customHeight="1" x14ac:dyDescent="0.25">
      <c r="B49" s="135">
        <v>33</v>
      </c>
      <c r="C49" s="182">
        <f t="shared" si="14"/>
        <v>0</v>
      </c>
      <c r="D49" s="280">
        <f t="shared" si="14"/>
        <v>0</v>
      </c>
      <c r="E49" s="182">
        <f t="shared" si="14"/>
        <v>0</v>
      </c>
      <c r="F49" s="182">
        <f t="shared" si="14"/>
        <v>0</v>
      </c>
      <c r="G49" s="136">
        <f t="shared" si="14"/>
        <v>0</v>
      </c>
      <c r="H49" s="136">
        <f t="shared" si="6"/>
        <v>0</v>
      </c>
      <c r="I49" s="136">
        <f t="shared" si="1"/>
        <v>0</v>
      </c>
      <c r="J49" s="141">
        <f t="shared" si="2"/>
        <v>0</v>
      </c>
      <c r="K49" s="142">
        <f t="shared" si="7"/>
        <v>0</v>
      </c>
      <c r="L49" s="184">
        <f t="shared" si="7"/>
        <v>0</v>
      </c>
      <c r="M49" s="141">
        <f t="shared" si="7"/>
        <v>0</v>
      </c>
      <c r="N49" s="141">
        <f t="shared" si="7"/>
        <v>0</v>
      </c>
      <c r="O49" s="147">
        <f t="shared" si="4"/>
        <v>0</v>
      </c>
      <c r="P49" s="136">
        <f t="shared" si="10"/>
        <v>0</v>
      </c>
      <c r="Q49" s="136">
        <f t="shared" si="8"/>
        <v>0</v>
      </c>
      <c r="R49" s="136">
        <f t="shared" si="11"/>
        <v>0</v>
      </c>
      <c r="S49" s="137">
        <f t="shared" si="9"/>
        <v>0</v>
      </c>
      <c r="T49" s="45"/>
      <c r="V49" s="57" t="str">
        <f t="shared" si="5"/>
        <v>скрыть</v>
      </c>
    </row>
    <row r="50" spans="2:22" ht="15.75" hidden="1" customHeight="1" x14ac:dyDescent="0.25">
      <c r="B50" s="135">
        <v>34</v>
      </c>
      <c r="C50" s="182">
        <f t="shared" si="14"/>
        <v>0</v>
      </c>
      <c r="D50" s="280">
        <f t="shared" si="14"/>
        <v>0</v>
      </c>
      <c r="E50" s="182">
        <f t="shared" si="14"/>
        <v>0</v>
      </c>
      <c r="F50" s="182">
        <f t="shared" si="14"/>
        <v>0</v>
      </c>
      <c r="G50" s="136">
        <f t="shared" si="14"/>
        <v>0</v>
      </c>
      <c r="H50" s="136">
        <f t="shared" si="6"/>
        <v>0</v>
      </c>
      <c r="I50" s="136">
        <f t="shared" si="1"/>
        <v>0</v>
      </c>
      <c r="J50" s="141">
        <f t="shared" si="2"/>
        <v>0</v>
      </c>
      <c r="K50" s="142">
        <f t="shared" si="7"/>
        <v>0</v>
      </c>
      <c r="L50" s="184">
        <f t="shared" si="7"/>
        <v>0</v>
      </c>
      <c r="M50" s="141">
        <f t="shared" si="7"/>
        <v>0</v>
      </c>
      <c r="N50" s="141">
        <f t="shared" si="7"/>
        <v>0</v>
      </c>
      <c r="O50" s="147">
        <f t="shared" si="4"/>
        <v>0</v>
      </c>
      <c r="P50" s="136">
        <f t="shared" si="10"/>
        <v>0</v>
      </c>
      <c r="Q50" s="136">
        <f t="shared" si="8"/>
        <v>0</v>
      </c>
      <c r="R50" s="136">
        <f t="shared" si="11"/>
        <v>0</v>
      </c>
      <c r="S50" s="137">
        <f t="shared" si="9"/>
        <v>0</v>
      </c>
      <c r="T50" s="45"/>
      <c r="V50" s="57" t="str">
        <f t="shared" si="5"/>
        <v>скрыть</v>
      </c>
    </row>
    <row r="51" spans="2:22" ht="15.75" hidden="1" customHeight="1" x14ac:dyDescent="0.25">
      <c r="B51" s="135">
        <v>35</v>
      </c>
      <c r="C51" s="182">
        <f t="shared" si="14"/>
        <v>0</v>
      </c>
      <c r="D51" s="280">
        <f t="shared" si="14"/>
        <v>0</v>
      </c>
      <c r="E51" s="182">
        <f t="shared" si="14"/>
        <v>0</v>
      </c>
      <c r="F51" s="182">
        <f t="shared" si="14"/>
        <v>0</v>
      </c>
      <c r="G51" s="136">
        <f t="shared" si="14"/>
        <v>0</v>
      </c>
      <c r="H51" s="136">
        <f t="shared" si="6"/>
        <v>0</v>
      </c>
      <c r="I51" s="136">
        <f t="shared" si="1"/>
        <v>0</v>
      </c>
      <c r="J51" s="141">
        <f t="shared" si="2"/>
        <v>0</v>
      </c>
      <c r="K51" s="142">
        <f t="shared" si="7"/>
        <v>0</v>
      </c>
      <c r="L51" s="184">
        <f t="shared" si="7"/>
        <v>0</v>
      </c>
      <c r="M51" s="141">
        <f t="shared" si="7"/>
        <v>0</v>
      </c>
      <c r="N51" s="141">
        <f t="shared" si="7"/>
        <v>0</v>
      </c>
      <c r="O51" s="147">
        <f t="shared" si="4"/>
        <v>0</v>
      </c>
      <c r="P51" s="136">
        <f t="shared" si="10"/>
        <v>0</v>
      </c>
      <c r="Q51" s="136">
        <f t="shared" si="8"/>
        <v>0</v>
      </c>
      <c r="R51" s="136">
        <f t="shared" si="11"/>
        <v>0</v>
      </c>
      <c r="S51" s="137">
        <f t="shared" si="9"/>
        <v>0</v>
      </c>
      <c r="T51" s="45"/>
      <c r="V51" s="57" t="str">
        <f t="shared" si="5"/>
        <v>скрыть</v>
      </c>
    </row>
    <row r="52" spans="2:22" ht="15.75" hidden="1" customHeight="1" x14ac:dyDescent="0.25">
      <c r="B52" s="135">
        <v>36</v>
      </c>
      <c r="C52" s="182">
        <f t="shared" si="14"/>
        <v>0</v>
      </c>
      <c r="D52" s="280">
        <f t="shared" si="14"/>
        <v>0</v>
      </c>
      <c r="E52" s="182">
        <f t="shared" si="14"/>
        <v>0</v>
      </c>
      <c r="F52" s="182">
        <f t="shared" si="14"/>
        <v>0</v>
      </c>
      <c r="G52" s="136">
        <f t="shared" si="14"/>
        <v>0</v>
      </c>
      <c r="H52" s="136">
        <f t="shared" si="6"/>
        <v>0</v>
      </c>
      <c r="I52" s="136">
        <f t="shared" si="1"/>
        <v>0</v>
      </c>
      <c r="J52" s="141">
        <f t="shared" si="2"/>
        <v>0</v>
      </c>
      <c r="K52" s="142">
        <f t="shared" si="7"/>
        <v>0</v>
      </c>
      <c r="L52" s="184">
        <f t="shared" si="7"/>
        <v>0</v>
      </c>
      <c r="M52" s="141">
        <f t="shared" si="7"/>
        <v>0</v>
      </c>
      <c r="N52" s="141">
        <f t="shared" si="7"/>
        <v>0</v>
      </c>
      <c r="O52" s="147">
        <f t="shared" si="4"/>
        <v>0</v>
      </c>
      <c r="P52" s="136">
        <f t="shared" si="10"/>
        <v>0</v>
      </c>
      <c r="Q52" s="136">
        <f t="shared" si="8"/>
        <v>0</v>
      </c>
      <c r="R52" s="136">
        <f t="shared" si="11"/>
        <v>0</v>
      </c>
      <c r="S52" s="137">
        <f t="shared" si="9"/>
        <v>0</v>
      </c>
      <c r="T52" s="45"/>
      <c r="V52" s="57" t="str">
        <f t="shared" si="5"/>
        <v>скрыть</v>
      </c>
    </row>
    <row r="53" spans="2:22" ht="15.75" hidden="1" customHeight="1" x14ac:dyDescent="0.25">
      <c r="B53" s="135">
        <v>37</v>
      </c>
      <c r="C53" s="182">
        <f t="shared" si="14"/>
        <v>0</v>
      </c>
      <c r="D53" s="280">
        <f t="shared" si="14"/>
        <v>0</v>
      </c>
      <c r="E53" s="182">
        <f t="shared" si="14"/>
        <v>0</v>
      </c>
      <c r="F53" s="182">
        <f t="shared" si="14"/>
        <v>0</v>
      </c>
      <c r="G53" s="136">
        <f t="shared" si="14"/>
        <v>0</v>
      </c>
      <c r="H53" s="136">
        <f t="shared" si="6"/>
        <v>0</v>
      </c>
      <c r="I53" s="136">
        <f t="shared" si="1"/>
        <v>0</v>
      </c>
      <c r="J53" s="141">
        <f t="shared" si="2"/>
        <v>0</v>
      </c>
      <c r="K53" s="142">
        <f t="shared" si="7"/>
        <v>0</v>
      </c>
      <c r="L53" s="184">
        <f t="shared" si="7"/>
        <v>0</v>
      </c>
      <c r="M53" s="141">
        <f t="shared" si="7"/>
        <v>0</v>
      </c>
      <c r="N53" s="141">
        <f t="shared" si="7"/>
        <v>0</v>
      </c>
      <c r="O53" s="147">
        <f t="shared" si="4"/>
        <v>0</v>
      </c>
      <c r="P53" s="136">
        <f t="shared" si="10"/>
        <v>0</v>
      </c>
      <c r="Q53" s="136">
        <f t="shared" si="8"/>
        <v>0</v>
      </c>
      <c r="R53" s="136">
        <f t="shared" si="11"/>
        <v>0</v>
      </c>
      <c r="S53" s="137">
        <f t="shared" si="9"/>
        <v>0</v>
      </c>
      <c r="T53" s="45"/>
      <c r="V53" s="57" t="str">
        <f t="shared" si="5"/>
        <v>скрыть</v>
      </c>
    </row>
    <row r="54" spans="2:22" ht="15.75" hidden="1" customHeight="1" x14ac:dyDescent="0.25">
      <c r="B54" s="135">
        <v>38</v>
      </c>
      <c r="C54" s="182">
        <f t="shared" si="14"/>
        <v>0</v>
      </c>
      <c r="D54" s="280">
        <f t="shared" si="14"/>
        <v>0</v>
      </c>
      <c r="E54" s="182">
        <f t="shared" si="14"/>
        <v>0</v>
      </c>
      <c r="F54" s="182">
        <f t="shared" si="14"/>
        <v>0</v>
      </c>
      <c r="G54" s="136">
        <f t="shared" si="14"/>
        <v>0</v>
      </c>
      <c r="H54" s="136">
        <f t="shared" si="6"/>
        <v>0</v>
      </c>
      <c r="I54" s="136">
        <f t="shared" si="1"/>
        <v>0</v>
      </c>
      <c r="J54" s="141">
        <f t="shared" si="2"/>
        <v>0</v>
      </c>
      <c r="K54" s="142">
        <f t="shared" si="7"/>
        <v>0</v>
      </c>
      <c r="L54" s="184">
        <f t="shared" si="7"/>
        <v>0</v>
      </c>
      <c r="M54" s="141">
        <f t="shared" si="7"/>
        <v>0</v>
      </c>
      <c r="N54" s="141">
        <f t="shared" si="7"/>
        <v>0</v>
      </c>
      <c r="O54" s="147">
        <f t="shared" si="4"/>
        <v>0</v>
      </c>
      <c r="P54" s="136">
        <f t="shared" si="10"/>
        <v>0</v>
      </c>
      <c r="Q54" s="136">
        <f t="shared" si="8"/>
        <v>0</v>
      </c>
      <c r="R54" s="136">
        <f t="shared" si="11"/>
        <v>0</v>
      </c>
      <c r="S54" s="137">
        <f t="shared" si="9"/>
        <v>0</v>
      </c>
      <c r="T54" s="45"/>
      <c r="V54" s="57" t="str">
        <f t="shared" si="5"/>
        <v>скрыть</v>
      </c>
    </row>
    <row r="55" spans="2:22" ht="15.75" hidden="1" customHeight="1" x14ac:dyDescent="0.25">
      <c r="B55" s="135">
        <v>39</v>
      </c>
      <c r="C55" s="182">
        <f t="shared" si="14"/>
        <v>0</v>
      </c>
      <c r="D55" s="280">
        <f t="shared" si="14"/>
        <v>0</v>
      </c>
      <c r="E55" s="182">
        <f t="shared" si="14"/>
        <v>0</v>
      </c>
      <c r="F55" s="182">
        <f t="shared" si="14"/>
        <v>0</v>
      </c>
      <c r="G55" s="136">
        <f t="shared" si="14"/>
        <v>0</v>
      </c>
      <c r="H55" s="136">
        <f t="shared" si="6"/>
        <v>0</v>
      </c>
      <c r="I55" s="136">
        <f t="shared" si="1"/>
        <v>0</v>
      </c>
      <c r="J55" s="141">
        <f t="shared" si="2"/>
        <v>0</v>
      </c>
      <c r="K55" s="142">
        <f t="shared" si="7"/>
        <v>0</v>
      </c>
      <c r="L55" s="184">
        <f t="shared" si="7"/>
        <v>0</v>
      </c>
      <c r="M55" s="141">
        <f t="shared" si="7"/>
        <v>0</v>
      </c>
      <c r="N55" s="141">
        <f t="shared" si="7"/>
        <v>0</v>
      </c>
      <c r="O55" s="147">
        <f t="shared" si="4"/>
        <v>0</v>
      </c>
      <c r="P55" s="136">
        <f t="shared" si="10"/>
        <v>0</v>
      </c>
      <c r="Q55" s="136">
        <f t="shared" si="8"/>
        <v>0</v>
      </c>
      <c r="R55" s="136">
        <f t="shared" si="11"/>
        <v>0</v>
      </c>
      <c r="S55" s="137">
        <f t="shared" si="9"/>
        <v>0</v>
      </c>
      <c r="T55" s="45"/>
      <c r="V55" s="57" t="str">
        <f t="shared" si="5"/>
        <v>скрыть</v>
      </c>
    </row>
    <row r="56" spans="2:22" ht="15.75" hidden="1" customHeight="1" x14ac:dyDescent="0.25">
      <c r="B56" s="135">
        <v>40</v>
      </c>
      <c r="C56" s="182">
        <f t="shared" si="14"/>
        <v>0</v>
      </c>
      <c r="D56" s="280">
        <f t="shared" si="14"/>
        <v>0</v>
      </c>
      <c r="E56" s="182">
        <f t="shared" si="14"/>
        <v>0</v>
      </c>
      <c r="F56" s="182">
        <f t="shared" si="14"/>
        <v>0</v>
      </c>
      <c r="G56" s="136">
        <f t="shared" si="14"/>
        <v>0</v>
      </c>
      <c r="H56" s="136">
        <f t="shared" si="6"/>
        <v>0</v>
      </c>
      <c r="I56" s="136">
        <f t="shared" si="1"/>
        <v>0</v>
      </c>
      <c r="J56" s="141">
        <f t="shared" si="2"/>
        <v>0</v>
      </c>
      <c r="K56" s="142">
        <f t="shared" si="7"/>
        <v>0</v>
      </c>
      <c r="L56" s="184">
        <f t="shared" si="7"/>
        <v>0</v>
      </c>
      <c r="M56" s="141">
        <f t="shared" si="7"/>
        <v>0</v>
      </c>
      <c r="N56" s="141">
        <f t="shared" si="7"/>
        <v>0</v>
      </c>
      <c r="O56" s="147">
        <f t="shared" si="4"/>
        <v>0</v>
      </c>
      <c r="P56" s="136">
        <f t="shared" si="10"/>
        <v>0</v>
      </c>
      <c r="Q56" s="136">
        <f t="shared" si="8"/>
        <v>0</v>
      </c>
      <c r="R56" s="136">
        <f t="shared" si="11"/>
        <v>0</v>
      </c>
      <c r="S56" s="137">
        <f t="shared" si="9"/>
        <v>0</v>
      </c>
      <c r="T56" s="45"/>
      <c r="V56" s="57" t="str">
        <f t="shared" si="5"/>
        <v>скрыть</v>
      </c>
    </row>
    <row r="57" spans="2:22" ht="15.75" hidden="1" customHeight="1" x14ac:dyDescent="0.25">
      <c r="B57" s="135">
        <v>41</v>
      </c>
      <c r="C57" s="182">
        <f t="shared" ref="C57:G66" si="15">IF(offer_sale_type="транзит",IFERROR(VLOOKUP($B57,calc_data,C$14+1,0),0),0)</f>
        <v>0</v>
      </c>
      <c r="D57" s="280">
        <f t="shared" si="15"/>
        <v>0</v>
      </c>
      <c r="E57" s="182">
        <f t="shared" si="15"/>
        <v>0</v>
      </c>
      <c r="F57" s="182">
        <f t="shared" si="15"/>
        <v>0</v>
      </c>
      <c r="G57" s="136">
        <f t="shared" si="15"/>
        <v>0</v>
      </c>
      <c r="H57" s="136">
        <f t="shared" si="6"/>
        <v>0</v>
      </c>
      <c r="I57" s="136">
        <f t="shared" si="1"/>
        <v>0</v>
      </c>
      <c r="J57" s="141">
        <f t="shared" si="2"/>
        <v>0</v>
      </c>
      <c r="K57" s="142">
        <f t="shared" si="7"/>
        <v>0</v>
      </c>
      <c r="L57" s="184">
        <f t="shared" si="7"/>
        <v>0</v>
      </c>
      <c r="M57" s="141">
        <f t="shared" si="7"/>
        <v>0</v>
      </c>
      <c r="N57" s="141">
        <f t="shared" si="7"/>
        <v>0</v>
      </c>
      <c r="O57" s="147">
        <f t="shared" si="4"/>
        <v>0</v>
      </c>
      <c r="P57" s="136">
        <f t="shared" si="10"/>
        <v>0</v>
      </c>
      <c r="Q57" s="136">
        <f t="shared" si="8"/>
        <v>0</v>
      </c>
      <c r="R57" s="136">
        <f t="shared" si="11"/>
        <v>0</v>
      </c>
      <c r="S57" s="137">
        <f t="shared" si="9"/>
        <v>0</v>
      </c>
      <c r="T57" s="45"/>
      <c r="V57" s="57" t="str">
        <f t="shared" si="5"/>
        <v>скрыть</v>
      </c>
    </row>
    <row r="58" spans="2:22" ht="15.75" hidden="1" customHeight="1" x14ac:dyDescent="0.25">
      <c r="B58" s="135">
        <v>42</v>
      </c>
      <c r="C58" s="182">
        <f t="shared" si="15"/>
        <v>0</v>
      </c>
      <c r="D58" s="280">
        <f t="shared" si="15"/>
        <v>0</v>
      </c>
      <c r="E58" s="182">
        <f t="shared" si="15"/>
        <v>0</v>
      </c>
      <c r="F58" s="182">
        <f t="shared" si="15"/>
        <v>0</v>
      </c>
      <c r="G58" s="136">
        <f t="shared" si="15"/>
        <v>0</v>
      </c>
      <c r="H58" s="136">
        <f t="shared" si="6"/>
        <v>0</v>
      </c>
      <c r="I58" s="136">
        <f t="shared" si="1"/>
        <v>0</v>
      </c>
      <c r="J58" s="141">
        <f t="shared" si="2"/>
        <v>0</v>
      </c>
      <c r="K58" s="142">
        <f t="shared" si="7"/>
        <v>0</v>
      </c>
      <c r="L58" s="184">
        <f t="shared" si="7"/>
        <v>0</v>
      </c>
      <c r="M58" s="141">
        <f t="shared" si="7"/>
        <v>0</v>
      </c>
      <c r="N58" s="141">
        <f t="shared" si="7"/>
        <v>0</v>
      </c>
      <c r="O58" s="147">
        <f t="shared" si="4"/>
        <v>0</v>
      </c>
      <c r="P58" s="136">
        <f t="shared" si="10"/>
        <v>0</v>
      </c>
      <c r="Q58" s="136">
        <f t="shared" si="8"/>
        <v>0</v>
      </c>
      <c r="R58" s="136">
        <f t="shared" si="11"/>
        <v>0</v>
      </c>
      <c r="S58" s="137">
        <f t="shared" si="9"/>
        <v>0</v>
      </c>
      <c r="T58" s="45"/>
      <c r="V58" s="57" t="str">
        <f t="shared" si="5"/>
        <v>скрыть</v>
      </c>
    </row>
    <row r="59" spans="2:22" ht="15.75" hidden="1" customHeight="1" x14ac:dyDescent="0.25">
      <c r="B59" s="135">
        <v>43</v>
      </c>
      <c r="C59" s="182">
        <f t="shared" si="15"/>
        <v>0</v>
      </c>
      <c r="D59" s="280">
        <f t="shared" si="15"/>
        <v>0</v>
      </c>
      <c r="E59" s="182">
        <f t="shared" si="15"/>
        <v>0</v>
      </c>
      <c r="F59" s="182">
        <f t="shared" si="15"/>
        <v>0</v>
      </c>
      <c r="G59" s="136">
        <f t="shared" si="15"/>
        <v>0</v>
      </c>
      <c r="H59" s="136">
        <f t="shared" si="6"/>
        <v>0</v>
      </c>
      <c r="I59" s="136">
        <f t="shared" si="1"/>
        <v>0</v>
      </c>
      <c r="J59" s="141">
        <f t="shared" si="2"/>
        <v>0</v>
      </c>
      <c r="K59" s="142">
        <f t="shared" si="7"/>
        <v>0</v>
      </c>
      <c r="L59" s="184">
        <f t="shared" si="7"/>
        <v>0</v>
      </c>
      <c r="M59" s="141">
        <f t="shared" si="7"/>
        <v>0</v>
      </c>
      <c r="N59" s="141">
        <f t="shared" si="7"/>
        <v>0</v>
      </c>
      <c r="O59" s="147">
        <f t="shared" si="4"/>
        <v>0</v>
      </c>
      <c r="P59" s="136">
        <f t="shared" si="10"/>
        <v>0</v>
      </c>
      <c r="Q59" s="136">
        <f t="shared" si="8"/>
        <v>0</v>
      </c>
      <c r="R59" s="136">
        <f t="shared" si="11"/>
        <v>0</v>
      </c>
      <c r="S59" s="137">
        <f t="shared" si="9"/>
        <v>0</v>
      </c>
      <c r="T59" s="45"/>
      <c r="V59" s="57" t="str">
        <f t="shared" si="5"/>
        <v>скрыть</v>
      </c>
    </row>
    <row r="60" spans="2:22" ht="15.75" hidden="1" customHeight="1" x14ac:dyDescent="0.25">
      <c r="B60" s="135">
        <v>44</v>
      </c>
      <c r="C60" s="182">
        <f t="shared" si="15"/>
        <v>0</v>
      </c>
      <c r="D60" s="280">
        <f t="shared" si="15"/>
        <v>0</v>
      </c>
      <c r="E60" s="182">
        <f t="shared" si="15"/>
        <v>0</v>
      </c>
      <c r="F60" s="182">
        <f t="shared" si="15"/>
        <v>0</v>
      </c>
      <c r="G60" s="136">
        <f t="shared" si="15"/>
        <v>0</v>
      </c>
      <c r="H60" s="136">
        <f t="shared" si="6"/>
        <v>0</v>
      </c>
      <c r="I60" s="136">
        <f t="shared" si="1"/>
        <v>0</v>
      </c>
      <c r="J60" s="141">
        <f t="shared" si="2"/>
        <v>0</v>
      </c>
      <c r="K60" s="142">
        <f t="shared" si="7"/>
        <v>0</v>
      </c>
      <c r="L60" s="184">
        <f t="shared" si="7"/>
        <v>0</v>
      </c>
      <c r="M60" s="141">
        <f t="shared" si="7"/>
        <v>0</v>
      </c>
      <c r="N60" s="141">
        <f t="shared" si="7"/>
        <v>0</v>
      </c>
      <c r="O60" s="147">
        <f t="shared" si="4"/>
        <v>0</v>
      </c>
      <c r="P60" s="136">
        <f t="shared" si="10"/>
        <v>0</v>
      </c>
      <c r="Q60" s="136">
        <f t="shared" si="8"/>
        <v>0</v>
      </c>
      <c r="R60" s="136">
        <f t="shared" si="11"/>
        <v>0</v>
      </c>
      <c r="S60" s="137">
        <f t="shared" si="9"/>
        <v>0</v>
      </c>
      <c r="T60" s="45"/>
      <c r="V60" s="57" t="str">
        <f t="shared" si="5"/>
        <v>скрыть</v>
      </c>
    </row>
    <row r="61" spans="2:22" ht="15.75" hidden="1" customHeight="1" x14ac:dyDescent="0.25">
      <c r="B61" s="135">
        <v>45</v>
      </c>
      <c r="C61" s="182">
        <f t="shared" si="15"/>
        <v>0</v>
      </c>
      <c r="D61" s="280">
        <f t="shared" si="15"/>
        <v>0</v>
      </c>
      <c r="E61" s="182">
        <f t="shared" si="15"/>
        <v>0</v>
      </c>
      <c r="F61" s="182">
        <f t="shared" si="15"/>
        <v>0</v>
      </c>
      <c r="G61" s="136">
        <f t="shared" si="15"/>
        <v>0</v>
      </c>
      <c r="H61" s="136">
        <f t="shared" si="6"/>
        <v>0</v>
      </c>
      <c r="I61" s="136">
        <f t="shared" si="1"/>
        <v>0</v>
      </c>
      <c r="J61" s="141">
        <f t="shared" si="2"/>
        <v>0</v>
      </c>
      <c r="K61" s="142">
        <f t="shared" si="7"/>
        <v>0</v>
      </c>
      <c r="L61" s="184">
        <f t="shared" si="7"/>
        <v>0</v>
      </c>
      <c r="M61" s="141">
        <f t="shared" si="7"/>
        <v>0</v>
      </c>
      <c r="N61" s="141">
        <f t="shared" si="7"/>
        <v>0</v>
      </c>
      <c r="O61" s="147">
        <f t="shared" si="4"/>
        <v>0</v>
      </c>
      <c r="P61" s="136">
        <f t="shared" si="10"/>
        <v>0</v>
      </c>
      <c r="Q61" s="136">
        <f t="shared" si="8"/>
        <v>0</v>
      </c>
      <c r="R61" s="136">
        <f t="shared" si="11"/>
        <v>0</v>
      </c>
      <c r="S61" s="137">
        <f t="shared" si="9"/>
        <v>0</v>
      </c>
      <c r="T61" s="45"/>
      <c r="V61" s="57" t="str">
        <f t="shared" si="5"/>
        <v>скрыть</v>
      </c>
    </row>
    <row r="62" spans="2:22" ht="15.75" hidden="1" customHeight="1" x14ac:dyDescent="0.25">
      <c r="B62" s="135">
        <v>46</v>
      </c>
      <c r="C62" s="182">
        <f t="shared" si="15"/>
        <v>0</v>
      </c>
      <c r="D62" s="280">
        <f t="shared" si="15"/>
        <v>0</v>
      </c>
      <c r="E62" s="182">
        <f t="shared" si="15"/>
        <v>0</v>
      </c>
      <c r="F62" s="182">
        <f t="shared" si="15"/>
        <v>0</v>
      </c>
      <c r="G62" s="136">
        <f t="shared" si="15"/>
        <v>0</v>
      </c>
      <c r="H62" s="136">
        <f t="shared" si="6"/>
        <v>0</v>
      </c>
      <c r="I62" s="136">
        <f t="shared" si="1"/>
        <v>0</v>
      </c>
      <c r="J62" s="141">
        <f t="shared" si="2"/>
        <v>0</v>
      </c>
      <c r="K62" s="142">
        <f t="shared" si="7"/>
        <v>0</v>
      </c>
      <c r="L62" s="184">
        <f t="shared" si="7"/>
        <v>0</v>
      </c>
      <c r="M62" s="141">
        <f t="shared" si="7"/>
        <v>0</v>
      </c>
      <c r="N62" s="141">
        <f t="shared" si="7"/>
        <v>0</v>
      </c>
      <c r="O62" s="147">
        <f t="shared" si="4"/>
        <v>0</v>
      </c>
      <c r="P62" s="136">
        <f t="shared" si="10"/>
        <v>0</v>
      </c>
      <c r="Q62" s="136">
        <f t="shared" si="8"/>
        <v>0</v>
      </c>
      <c r="R62" s="136">
        <f t="shared" si="11"/>
        <v>0</v>
      </c>
      <c r="S62" s="137">
        <f t="shared" si="9"/>
        <v>0</v>
      </c>
      <c r="T62" s="45"/>
      <c r="V62" s="57" t="str">
        <f t="shared" si="5"/>
        <v>скрыть</v>
      </c>
    </row>
    <row r="63" spans="2:22" ht="15.75" hidden="1" customHeight="1" x14ac:dyDescent="0.25">
      <c r="B63" s="135">
        <v>47</v>
      </c>
      <c r="C63" s="182">
        <f t="shared" si="15"/>
        <v>0</v>
      </c>
      <c r="D63" s="280">
        <f t="shared" si="15"/>
        <v>0</v>
      </c>
      <c r="E63" s="182">
        <f t="shared" si="15"/>
        <v>0</v>
      </c>
      <c r="F63" s="182">
        <f t="shared" si="15"/>
        <v>0</v>
      </c>
      <c r="G63" s="136">
        <f t="shared" si="15"/>
        <v>0</v>
      </c>
      <c r="H63" s="136">
        <f t="shared" si="6"/>
        <v>0</v>
      </c>
      <c r="I63" s="136">
        <f t="shared" si="1"/>
        <v>0</v>
      </c>
      <c r="J63" s="141">
        <f t="shared" si="2"/>
        <v>0</v>
      </c>
      <c r="K63" s="142">
        <f t="shared" si="7"/>
        <v>0</v>
      </c>
      <c r="L63" s="184">
        <f t="shared" si="7"/>
        <v>0</v>
      </c>
      <c r="M63" s="141">
        <f t="shared" si="7"/>
        <v>0</v>
      </c>
      <c r="N63" s="141">
        <f t="shared" si="7"/>
        <v>0</v>
      </c>
      <c r="O63" s="147">
        <f t="shared" si="4"/>
        <v>0</v>
      </c>
      <c r="P63" s="136">
        <f t="shared" si="10"/>
        <v>0</v>
      </c>
      <c r="Q63" s="136">
        <f t="shared" si="8"/>
        <v>0</v>
      </c>
      <c r="R63" s="136">
        <f t="shared" si="11"/>
        <v>0</v>
      </c>
      <c r="S63" s="137">
        <f t="shared" si="9"/>
        <v>0</v>
      </c>
      <c r="T63" s="45"/>
      <c r="V63" s="57" t="str">
        <f t="shared" si="5"/>
        <v>скрыть</v>
      </c>
    </row>
    <row r="64" spans="2:22" ht="15.75" hidden="1" customHeight="1" x14ac:dyDescent="0.25">
      <c r="B64" s="135">
        <v>48</v>
      </c>
      <c r="C64" s="182">
        <f t="shared" si="15"/>
        <v>0</v>
      </c>
      <c r="D64" s="280">
        <f t="shared" si="15"/>
        <v>0</v>
      </c>
      <c r="E64" s="182">
        <f t="shared" si="15"/>
        <v>0</v>
      </c>
      <c r="F64" s="182">
        <f t="shared" si="15"/>
        <v>0</v>
      </c>
      <c r="G64" s="136">
        <f t="shared" si="15"/>
        <v>0</v>
      </c>
      <c r="H64" s="136">
        <f t="shared" si="6"/>
        <v>0</v>
      </c>
      <c r="I64" s="136">
        <f t="shared" si="1"/>
        <v>0</v>
      </c>
      <c r="J64" s="141">
        <f t="shared" si="2"/>
        <v>0</v>
      </c>
      <c r="K64" s="142">
        <f t="shared" si="7"/>
        <v>0</v>
      </c>
      <c r="L64" s="184">
        <f t="shared" si="7"/>
        <v>0</v>
      </c>
      <c r="M64" s="141">
        <f t="shared" si="7"/>
        <v>0</v>
      </c>
      <c r="N64" s="141">
        <f t="shared" si="7"/>
        <v>0</v>
      </c>
      <c r="O64" s="147">
        <f t="shared" si="4"/>
        <v>0</v>
      </c>
      <c r="P64" s="136">
        <f t="shared" si="10"/>
        <v>0</v>
      </c>
      <c r="Q64" s="136">
        <f t="shared" si="8"/>
        <v>0</v>
      </c>
      <c r="R64" s="136">
        <f t="shared" si="11"/>
        <v>0</v>
      </c>
      <c r="S64" s="137">
        <f t="shared" si="9"/>
        <v>0</v>
      </c>
      <c r="T64" s="45"/>
      <c r="V64" s="57" t="str">
        <f t="shared" si="5"/>
        <v>скрыть</v>
      </c>
    </row>
    <row r="65" spans="2:22" ht="15.75" hidden="1" customHeight="1" x14ac:dyDescent="0.25">
      <c r="B65" s="135">
        <v>49</v>
      </c>
      <c r="C65" s="182">
        <f t="shared" si="15"/>
        <v>0</v>
      </c>
      <c r="D65" s="280">
        <f t="shared" si="15"/>
        <v>0</v>
      </c>
      <c r="E65" s="182">
        <f t="shared" si="15"/>
        <v>0</v>
      </c>
      <c r="F65" s="182">
        <f t="shared" si="15"/>
        <v>0</v>
      </c>
      <c r="G65" s="136">
        <f t="shared" si="15"/>
        <v>0</v>
      </c>
      <c r="H65" s="136">
        <f t="shared" si="6"/>
        <v>0</v>
      </c>
      <c r="I65" s="136">
        <f t="shared" si="1"/>
        <v>0</v>
      </c>
      <c r="J65" s="141">
        <f t="shared" si="2"/>
        <v>0</v>
      </c>
      <c r="K65" s="142">
        <f t="shared" si="7"/>
        <v>0</v>
      </c>
      <c r="L65" s="184">
        <f t="shared" si="7"/>
        <v>0</v>
      </c>
      <c r="M65" s="141">
        <f t="shared" si="7"/>
        <v>0</v>
      </c>
      <c r="N65" s="141">
        <f t="shared" si="7"/>
        <v>0</v>
      </c>
      <c r="O65" s="147">
        <f t="shared" si="4"/>
        <v>0</v>
      </c>
      <c r="P65" s="136">
        <f t="shared" si="10"/>
        <v>0</v>
      </c>
      <c r="Q65" s="136">
        <f t="shared" si="8"/>
        <v>0</v>
      </c>
      <c r="R65" s="136">
        <f t="shared" si="11"/>
        <v>0</v>
      </c>
      <c r="S65" s="137">
        <f t="shared" si="9"/>
        <v>0</v>
      </c>
      <c r="T65" s="45"/>
      <c r="V65" s="57" t="str">
        <f t="shared" si="5"/>
        <v>скрыть</v>
      </c>
    </row>
    <row r="66" spans="2:22" ht="15.75" hidden="1" customHeight="1" x14ac:dyDescent="0.25">
      <c r="B66" s="135">
        <v>50</v>
      </c>
      <c r="C66" s="182">
        <f t="shared" si="15"/>
        <v>0</v>
      </c>
      <c r="D66" s="280">
        <f t="shared" si="15"/>
        <v>0</v>
      </c>
      <c r="E66" s="182">
        <f t="shared" si="15"/>
        <v>0</v>
      </c>
      <c r="F66" s="182">
        <f t="shared" si="15"/>
        <v>0</v>
      </c>
      <c r="G66" s="136">
        <f t="shared" si="15"/>
        <v>0</v>
      </c>
      <c r="H66" s="136">
        <f t="shared" si="6"/>
        <v>0</v>
      </c>
      <c r="I66" s="136">
        <f t="shared" si="1"/>
        <v>0</v>
      </c>
      <c r="J66" s="141">
        <f t="shared" si="2"/>
        <v>0</v>
      </c>
      <c r="K66" s="142">
        <f t="shared" si="7"/>
        <v>0</v>
      </c>
      <c r="L66" s="184">
        <f t="shared" si="7"/>
        <v>0</v>
      </c>
      <c r="M66" s="141">
        <f t="shared" si="7"/>
        <v>0</v>
      </c>
      <c r="N66" s="141">
        <f t="shared" si="7"/>
        <v>0</v>
      </c>
      <c r="O66" s="147">
        <f t="shared" si="4"/>
        <v>0</v>
      </c>
      <c r="P66" s="136">
        <f t="shared" si="10"/>
        <v>0</v>
      </c>
      <c r="Q66" s="136">
        <f t="shared" si="8"/>
        <v>0</v>
      </c>
      <c r="R66" s="136">
        <f t="shared" si="11"/>
        <v>0</v>
      </c>
      <c r="S66" s="137">
        <f t="shared" si="9"/>
        <v>0</v>
      </c>
      <c r="T66" s="45"/>
      <c r="V66" s="57" t="str">
        <f t="shared" si="5"/>
        <v>скрыть</v>
      </c>
    </row>
    <row r="67" spans="2:22" ht="15.75" hidden="1" customHeight="1" x14ac:dyDescent="0.25">
      <c r="B67" s="135">
        <v>51</v>
      </c>
      <c r="C67" s="182">
        <f t="shared" ref="C67:G76" si="16">IF(offer_sale_type="транзит",IFERROR(VLOOKUP($B67,calc_data,C$14+1,0),0),0)</f>
        <v>0</v>
      </c>
      <c r="D67" s="280">
        <f t="shared" si="16"/>
        <v>0</v>
      </c>
      <c r="E67" s="182">
        <f t="shared" si="16"/>
        <v>0</v>
      </c>
      <c r="F67" s="182">
        <f t="shared" si="16"/>
        <v>0</v>
      </c>
      <c r="G67" s="136">
        <f t="shared" si="16"/>
        <v>0</v>
      </c>
      <c r="H67" s="136">
        <f t="shared" si="6"/>
        <v>0</v>
      </c>
      <c r="I67" s="136">
        <f t="shared" si="1"/>
        <v>0</v>
      </c>
      <c r="J67" s="141">
        <f t="shared" si="2"/>
        <v>0</v>
      </c>
      <c r="K67" s="142">
        <f t="shared" si="7"/>
        <v>0</v>
      </c>
      <c r="L67" s="184">
        <f t="shared" si="7"/>
        <v>0</v>
      </c>
      <c r="M67" s="141">
        <f t="shared" si="7"/>
        <v>0</v>
      </c>
      <c r="N67" s="141">
        <f t="shared" si="7"/>
        <v>0</v>
      </c>
      <c r="O67" s="147">
        <f t="shared" si="4"/>
        <v>0</v>
      </c>
      <c r="P67" s="136">
        <f t="shared" si="10"/>
        <v>0</v>
      </c>
      <c r="Q67" s="136">
        <f t="shared" si="8"/>
        <v>0</v>
      </c>
      <c r="R67" s="136">
        <f t="shared" si="11"/>
        <v>0</v>
      </c>
      <c r="S67" s="137">
        <f t="shared" si="9"/>
        <v>0</v>
      </c>
      <c r="T67" s="45"/>
      <c r="V67" s="57" t="str">
        <f t="shared" si="5"/>
        <v>скрыть</v>
      </c>
    </row>
    <row r="68" spans="2:22" ht="15.75" hidden="1" customHeight="1" x14ac:dyDescent="0.25">
      <c r="B68" s="135">
        <v>52</v>
      </c>
      <c r="C68" s="182">
        <f t="shared" si="16"/>
        <v>0</v>
      </c>
      <c r="D68" s="280">
        <f t="shared" si="16"/>
        <v>0</v>
      </c>
      <c r="E68" s="182">
        <f t="shared" si="16"/>
        <v>0</v>
      </c>
      <c r="F68" s="182">
        <f t="shared" si="16"/>
        <v>0</v>
      </c>
      <c r="G68" s="136">
        <f t="shared" si="16"/>
        <v>0</v>
      </c>
      <c r="H68" s="136">
        <f t="shared" si="6"/>
        <v>0</v>
      </c>
      <c r="I68" s="136">
        <f t="shared" si="1"/>
        <v>0</v>
      </c>
      <c r="J68" s="141">
        <f t="shared" si="2"/>
        <v>0</v>
      </c>
      <c r="K68" s="142">
        <f t="shared" si="7"/>
        <v>0</v>
      </c>
      <c r="L68" s="184">
        <f t="shared" si="7"/>
        <v>0</v>
      </c>
      <c r="M68" s="141">
        <f t="shared" si="7"/>
        <v>0</v>
      </c>
      <c r="N68" s="141">
        <f t="shared" si="7"/>
        <v>0</v>
      </c>
      <c r="O68" s="147">
        <f t="shared" si="4"/>
        <v>0</v>
      </c>
      <c r="P68" s="136">
        <f t="shared" si="10"/>
        <v>0</v>
      </c>
      <c r="Q68" s="136">
        <f t="shared" si="8"/>
        <v>0</v>
      </c>
      <c r="R68" s="136">
        <f t="shared" si="11"/>
        <v>0</v>
      </c>
      <c r="S68" s="137">
        <f t="shared" si="9"/>
        <v>0</v>
      </c>
      <c r="T68" s="45"/>
      <c r="V68" s="57" t="str">
        <f t="shared" si="5"/>
        <v>скрыть</v>
      </c>
    </row>
    <row r="69" spans="2:22" ht="15.75" hidden="1" customHeight="1" x14ac:dyDescent="0.25">
      <c r="B69" s="135">
        <v>53</v>
      </c>
      <c r="C69" s="182">
        <f t="shared" si="16"/>
        <v>0</v>
      </c>
      <c r="D69" s="280">
        <f t="shared" si="16"/>
        <v>0</v>
      </c>
      <c r="E69" s="182">
        <f t="shared" si="16"/>
        <v>0</v>
      </c>
      <c r="F69" s="182">
        <f t="shared" si="16"/>
        <v>0</v>
      </c>
      <c r="G69" s="136">
        <f t="shared" si="16"/>
        <v>0</v>
      </c>
      <c r="H69" s="136">
        <f t="shared" si="6"/>
        <v>0</v>
      </c>
      <c r="I69" s="136">
        <f t="shared" si="1"/>
        <v>0</v>
      </c>
      <c r="J69" s="141">
        <f t="shared" si="2"/>
        <v>0</v>
      </c>
      <c r="K69" s="142">
        <f t="shared" si="7"/>
        <v>0</v>
      </c>
      <c r="L69" s="184">
        <f t="shared" si="7"/>
        <v>0</v>
      </c>
      <c r="M69" s="141">
        <f t="shared" si="7"/>
        <v>0</v>
      </c>
      <c r="N69" s="141">
        <f t="shared" si="7"/>
        <v>0</v>
      </c>
      <c r="O69" s="147">
        <f t="shared" si="4"/>
        <v>0</v>
      </c>
      <c r="P69" s="136">
        <f t="shared" si="10"/>
        <v>0</v>
      </c>
      <c r="Q69" s="136">
        <f t="shared" si="8"/>
        <v>0</v>
      </c>
      <c r="R69" s="136">
        <f t="shared" si="11"/>
        <v>0</v>
      </c>
      <c r="S69" s="137">
        <f t="shared" si="9"/>
        <v>0</v>
      </c>
      <c r="T69" s="45"/>
      <c r="V69" s="57" t="str">
        <f t="shared" si="5"/>
        <v>скрыть</v>
      </c>
    </row>
    <row r="70" spans="2:22" ht="15.75" hidden="1" customHeight="1" x14ac:dyDescent="0.25">
      <c r="B70" s="135">
        <v>54</v>
      </c>
      <c r="C70" s="182">
        <f t="shared" si="16"/>
        <v>0</v>
      </c>
      <c r="D70" s="280">
        <f t="shared" si="16"/>
        <v>0</v>
      </c>
      <c r="E70" s="182">
        <f t="shared" si="16"/>
        <v>0</v>
      </c>
      <c r="F70" s="182">
        <f t="shared" si="16"/>
        <v>0</v>
      </c>
      <c r="G70" s="136">
        <f t="shared" si="16"/>
        <v>0</v>
      </c>
      <c r="H70" s="136">
        <f t="shared" si="6"/>
        <v>0</v>
      </c>
      <c r="I70" s="136">
        <f t="shared" si="1"/>
        <v>0</v>
      </c>
      <c r="J70" s="141">
        <f t="shared" si="2"/>
        <v>0</v>
      </c>
      <c r="K70" s="142">
        <f t="shared" si="7"/>
        <v>0</v>
      </c>
      <c r="L70" s="184">
        <f t="shared" si="7"/>
        <v>0</v>
      </c>
      <c r="M70" s="141">
        <f t="shared" si="7"/>
        <v>0</v>
      </c>
      <c r="N70" s="141">
        <f t="shared" si="7"/>
        <v>0</v>
      </c>
      <c r="O70" s="147">
        <f t="shared" si="4"/>
        <v>0</v>
      </c>
      <c r="P70" s="136">
        <f t="shared" si="10"/>
        <v>0</v>
      </c>
      <c r="Q70" s="136">
        <f t="shared" si="8"/>
        <v>0</v>
      </c>
      <c r="R70" s="136">
        <f t="shared" si="11"/>
        <v>0</v>
      </c>
      <c r="S70" s="137">
        <f t="shared" si="9"/>
        <v>0</v>
      </c>
      <c r="T70" s="45"/>
      <c r="V70" s="57" t="str">
        <f t="shared" si="5"/>
        <v>скрыть</v>
      </c>
    </row>
    <row r="71" spans="2:22" ht="15.75" hidden="1" customHeight="1" x14ac:dyDescent="0.25">
      <c r="B71" s="135">
        <v>55</v>
      </c>
      <c r="C71" s="182">
        <f t="shared" si="16"/>
        <v>0</v>
      </c>
      <c r="D71" s="280">
        <f t="shared" si="16"/>
        <v>0</v>
      </c>
      <c r="E71" s="182">
        <f t="shared" si="16"/>
        <v>0</v>
      </c>
      <c r="F71" s="182">
        <f t="shared" si="16"/>
        <v>0</v>
      </c>
      <c r="G71" s="136">
        <f t="shared" si="16"/>
        <v>0</v>
      </c>
      <c r="H71" s="136">
        <f t="shared" si="6"/>
        <v>0</v>
      </c>
      <c r="I71" s="136">
        <f t="shared" si="1"/>
        <v>0</v>
      </c>
      <c r="J71" s="141">
        <f t="shared" si="2"/>
        <v>0</v>
      </c>
      <c r="K71" s="142">
        <f t="shared" si="7"/>
        <v>0</v>
      </c>
      <c r="L71" s="184">
        <f t="shared" si="7"/>
        <v>0</v>
      </c>
      <c r="M71" s="141">
        <f t="shared" si="7"/>
        <v>0</v>
      </c>
      <c r="N71" s="141">
        <f t="shared" si="7"/>
        <v>0</v>
      </c>
      <c r="O71" s="147">
        <f t="shared" si="4"/>
        <v>0</v>
      </c>
      <c r="P71" s="136">
        <f t="shared" si="10"/>
        <v>0</v>
      </c>
      <c r="Q71" s="136">
        <f t="shared" si="8"/>
        <v>0</v>
      </c>
      <c r="R71" s="136">
        <f t="shared" si="11"/>
        <v>0</v>
      </c>
      <c r="S71" s="137">
        <f t="shared" si="9"/>
        <v>0</v>
      </c>
      <c r="T71" s="45"/>
      <c r="V71" s="57" t="str">
        <f t="shared" si="5"/>
        <v>скрыть</v>
      </c>
    </row>
    <row r="72" spans="2:22" ht="15.75" hidden="1" customHeight="1" x14ac:dyDescent="0.25">
      <c r="B72" s="135">
        <v>56</v>
      </c>
      <c r="C72" s="182">
        <f t="shared" si="16"/>
        <v>0</v>
      </c>
      <c r="D72" s="280">
        <f t="shared" si="16"/>
        <v>0</v>
      </c>
      <c r="E72" s="182">
        <f t="shared" si="16"/>
        <v>0</v>
      </c>
      <c r="F72" s="182">
        <f t="shared" si="16"/>
        <v>0</v>
      </c>
      <c r="G72" s="136">
        <f t="shared" si="16"/>
        <v>0</v>
      </c>
      <c r="H72" s="136">
        <f t="shared" si="6"/>
        <v>0</v>
      </c>
      <c r="I72" s="136">
        <f t="shared" si="1"/>
        <v>0</v>
      </c>
      <c r="J72" s="141">
        <f t="shared" si="2"/>
        <v>0</v>
      </c>
      <c r="K72" s="142">
        <f t="shared" si="7"/>
        <v>0</v>
      </c>
      <c r="L72" s="184">
        <f t="shared" si="7"/>
        <v>0</v>
      </c>
      <c r="M72" s="141">
        <f t="shared" si="7"/>
        <v>0</v>
      </c>
      <c r="N72" s="141">
        <f t="shared" si="7"/>
        <v>0</v>
      </c>
      <c r="O72" s="147">
        <f t="shared" si="4"/>
        <v>0</v>
      </c>
      <c r="P72" s="136">
        <f t="shared" si="10"/>
        <v>0</v>
      </c>
      <c r="Q72" s="136">
        <f t="shared" si="8"/>
        <v>0</v>
      </c>
      <c r="R72" s="136">
        <f t="shared" si="11"/>
        <v>0</v>
      </c>
      <c r="S72" s="137">
        <f t="shared" si="9"/>
        <v>0</v>
      </c>
      <c r="T72" s="45"/>
      <c r="V72" s="57" t="str">
        <f t="shared" si="5"/>
        <v>скрыть</v>
      </c>
    </row>
    <row r="73" spans="2:22" ht="15.75" hidden="1" customHeight="1" x14ac:dyDescent="0.25">
      <c r="B73" s="135">
        <v>57</v>
      </c>
      <c r="C73" s="182">
        <f t="shared" si="16"/>
        <v>0</v>
      </c>
      <c r="D73" s="280">
        <f t="shared" si="16"/>
        <v>0</v>
      </c>
      <c r="E73" s="182">
        <f t="shared" si="16"/>
        <v>0</v>
      </c>
      <c r="F73" s="182">
        <f t="shared" si="16"/>
        <v>0</v>
      </c>
      <c r="G73" s="136">
        <f t="shared" si="16"/>
        <v>0</v>
      </c>
      <c r="H73" s="136">
        <f t="shared" si="6"/>
        <v>0</v>
      </c>
      <c r="I73" s="136">
        <f t="shared" si="1"/>
        <v>0</v>
      </c>
      <c r="J73" s="141">
        <f t="shared" si="2"/>
        <v>0</v>
      </c>
      <c r="K73" s="142">
        <f t="shared" si="7"/>
        <v>0</v>
      </c>
      <c r="L73" s="184">
        <f t="shared" si="7"/>
        <v>0</v>
      </c>
      <c r="M73" s="141">
        <f t="shared" si="7"/>
        <v>0</v>
      </c>
      <c r="N73" s="141">
        <f t="shared" si="7"/>
        <v>0</v>
      </c>
      <c r="O73" s="147">
        <f t="shared" si="4"/>
        <v>0</v>
      </c>
      <c r="P73" s="136">
        <f t="shared" si="10"/>
        <v>0</v>
      </c>
      <c r="Q73" s="136">
        <f t="shared" si="8"/>
        <v>0</v>
      </c>
      <c r="R73" s="136">
        <f t="shared" si="11"/>
        <v>0</v>
      </c>
      <c r="S73" s="137">
        <f t="shared" si="9"/>
        <v>0</v>
      </c>
      <c r="T73" s="45"/>
      <c r="V73" s="57" t="str">
        <f t="shared" si="5"/>
        <v>скрыть</v>
      </c>
    </row>
    <row r="74" spans="2:22" ht="15.75" hidden="1" customHeight="1" x14ac:dyDescent="0.25">
      <c r="B74" s="135">
        <v>58</v>
      </c>
      <c r="C74" s="182">
        <f t="shared" si="16"/>
        <v>0</v>
      </c>
      <c r="D74" s="280">
        <f t="shared" si="16"/>
        <v>0</v>
      </c>
      <c r="E74" s="182">
        <f t="shared" si="16"/>
        <v>0</v>
      </c>
      <c r="F74" s="182">
        <f t="shared" si="16"/>
        <v>0</v>
      </c>
      <c r="G74" s="136">
        <f t="shared" si="16"/>
        <v>0</v>
      </c>
      <c r="H74" s="136">
        <f t="shared" si="6"/>
        <v>0</v>
      </c>
      <c r="I74" s="136">
        <f t="shared" si="1"/>
        <v>0</v>
      </c>
      <c r="J74" s="141">
        <f t="shared" si="2"/>
        <v>0</v>
      </c>
      <c r="K74" s="142">
        <f t="shared" si="7"/>
        <v>0</v>
      </c>
      <c r="L74" s="184">
        <f t="shared" si="7"/>
        <v>0</v>
      </c>
      <c r="M74" s="141">
        <f t="shared" si="7"/>
        <v>0</v>
      </c>
      <c r="N74" s="141">
        <f t="shared" si="7"/>
        <v>0</v>
      </c>
      <c r="O74" s="147">
        <f t="shared" si="4"/>
        <v>0</v>
      </c>
      <c r="P74" s="136">
        <f t="shared" si="10"/>
        <v>0</v>
      </c>
      <c r="Q74" s="136">
        <f t="shared" si="8"/>
        <v>0</v>
      </c>
      <c r="R74" s="136">
        <f t="shared" si="11"/>
        <v>0</v>
      </c>
      <c r="S74" s="137">
        <f t="shared" si="9"/>
        <v>0</v>
      </c>
      <c r="T74" s="45"/>
      <c r="V74" s="57" t="str">
        <f t="shared" si="5"/>
        <v>скрыть</v>
      </c>
    </row>
    <row r="75" spans="2:22" ht="15.75" hidden="1" customHeight="1" x14ac:dyDescent="0.25">
      <c r="B75" s="135">
        <v>59</v>
      </c>
      <c r="C75" s="182">
        <f t="shared" si="16"/>
        <v>0</v>
      </c>
      <c r="D75" s="280">
        <f t="shared" si="16"/>
        <v>0</v>
      </c>
      <c r="E75" s="182">
        <f t="shared" si="16"/>
        <v>0</v>
      </c>
      <c r="F75" s="182">
        <f t="shared" si="16"/>
        <v>0</v>
      </c>
      <c r="G75" s="136">
        <f t="shared" si="16"/>
        <v>0</v>
      </c>
      <c r="H75" s="136">
        <f t="shared" si="6"/>
        <v>0</v>
      </c>
      <c r="I75" s="136">
        <f t="shared" si="1"/>
        <v>0</v>
      </c>
      <c r="J75" s="141">
        <f t="shared" si="2"/>
        <v>0</v>
      </c>
      <c r="K75" s="142">
        <f t="shared" si="7"/>
        <v>0</v>
      </c>
      <c r="L75" s="184">
        <f t="shared" si="7"/>
        <v>0</v>
      </c>
      <c r="M75" s="141">
        <f t="shared" si="7"/>
        <v>0</v>
      </c>
      <c r="N75" s="141">
        <f t="shared" si="7"/>
        <v>0</v>
      </c>
      <c r="O75" s="147">
        <f t="shared" si="4"/>
        <v>0</v>
      </c>
      <c r="P75" s="136">
        <f t="shared" si="10"/>
        <v>0</v>
      </c>
      <c r="Q75" s="136">
        <f t="shared" si="8"/>
        <v>0</v>
      </c>
      <c r="R75" s="136">
        <f t="shared" si="11"/>
        <v>0</v>
      </c>
      <c r="S75" s="137">
        <f t="shared" si="9"/>
        <v>0</v>
      </c>
      <c r="T75" s="45"/>
      <c r="V75" s="57" t="str">
        <f t="shared" si="5"/>
        <v>скрыть</v>
      </c>
    </row>
    <row r="76" spans="2:22" ht="15.75" hidden="1" customHeight="1" x14ac:dyDescent="0.25">
      <c r="B76" s="135">
        <v>60</v>
      </c>
      <c r="C76" s="182">
        <f t="shared" si="16"/>
        <v>0</v>
      </c>
      <c r="D76" s="280">
        <f t="shared" si="16"/>
        <v>0</v>
      </c>
      <c r="E76" s="182">
        <f t="shared" si="16"/>
        <v>0</v>
      </c>
      <c r="F76" s="182">
        <f t="shared" si="16"/>
        <v>0</v>
      </c>
      <c r="G76" s="136">
        <f t="shared" si="16"/>
        <v>0</v>
      </c>
      <c r="H76" s="136">
        <f t="shared" si="6"/>
        <v>0</v>
      </c>
      <c r="I76" s="136">
        <f t="shared" si="1"/>
        <v>0</v>
      </c>
      <c r="J76" s="141">
        <f t="shared" si="2"/>
        <v>0</v>
      </c>
      <c r="K76" s="142">
        <f t="shared" si="7"/>
        <v>0</v>
      </c>
      <c r="L76" s="184">
        <f t="shared" si="7"/>
        <v>0</v>
      </c>
      <c r="M76" s="141">
        <f t="shared" si="7"/>
        <v>0</v>
      </c>
      <c r="N76" s="141">
        <f t="shared" si="7"/>
        <v>0</v>
      </c>
      <c r="O76" s="147">
        <f t="shared" si="4"/>
        <v>0</v>
      </c>
      <c r="P76" s="136">
        <f t="shared" si="10"/>
        <v>0</v>
      </c>
      <c r="Q76" s="136">
        <f t="shared" si="8"/>
        <v>0</v>
      </c>
      <c r="R76" s="136">
        <f t="shared" si="11"/>
        <v>0</v>
      </c>
      <c r="S76" s="137">
        <f t="shared" si="9"/>
        <v>0</v>
      </c>
      <c r="T76" s="45"/>
      <c r="V76" s="57" t="str">
        <f t="shared" si="5"/>
        <v>скрыть</v>
      </c>
    </row>
    <row r="77" spans="2:22" ht="15.75" hidden="1" customHeight="1" x14ac:dyDescent="0.25">
      <c r="B77" s="135">
        <v>61</v>
      </c>
      <c r="C77" s="182">
        <f t="shared" ref="C77:G86" si="17">IF(offer_sale_type="транзит",IFERROR(VLOOKUP($B77,calc_data,C$14+1,0),0),0)</f>
        <v>0</v>
      </c>
      <c r="D77" s="280">
        <f t="shared" si="17"/>
        <v>0</v>
      </c>
      <c r="E77" s="182">
        <f t="shared" si="17"/>
        <v>0</v>
      </c>
      <c r="F77" s="182">
        <f t="shared" si="17"/>
        <v>0</v>
      </c>
      <c r="G77" s="136">
        <f t="shared" si="17"/>
        <v>0</v>
      </c>
      <c r="H77" s="136">
        <f t="shared" si="6"/>
        <v>0</v>
      </c>
      <c r="I77" s="136">
        <f t="shared" si="1"/>
        <v>0</v>
      </c>
      <c r="J77" s="141">
        <f t="shared" si="2"/>
        <v>0</v>
      </c>
      <c r="K77" s="142">
        <f t="shared" si="7"/>
        <v>0</v>
      </c>
      <c r="L77" s="184">
        <f t="shared" si="7"/>
        <v>0</v>
      </c>
      <c r="M77" s="141">
        <f t="shared" si="7"/>
        <v>0</v>
      </c>
      <c r="N77" s="141">
        <f t="shared" si="7"/>
        <v>0</v>
      </c>
      <c r="O77" s="147">
        <f t="shared" si="4"/>
        <v>0</v>
      </c>
      <c r="P77" s="136">
        <f t="shared" si="10"/>
        <v>0</v>
      </c>
      <c r="Q77" s="136">
        <f t="shared" si="8"/>
        <v>0</v>
      </c>
      <c r="R77" s="136">
        <f t="shared" si="11"/>
        <v>0</v>
      </c>
      <c r="S77" s="137">
        <f t="shared" si="9"/>
        <v>0</v>
      </c>
      <c r="T77" s="45"/>
      <c r="V77" s="57" t="str">
        <f t="shared" si="5"/>
        <v>скрыть</v>
      </c>
    </row>
    <row r="78" spans="2:22" ht="15.75" hidden="1" customHeight="1" x14ac:dyDescent="0.25">
      <c r="B78" s="135">
        <v>62</v>
      </c>
      <c r="C78" s="182">
        <f t="shared" si="17"/>
        <v>0</v>
      </c>
      <c r="D78" s="280">
        <f t="shared" si="17"/>
        <v>0</v>
      </c>
      <c r="E78" s="182">
        <f t="shared" si="17"/>
        <v>0</v>
      </c>
      <c r="F78" s="182">
        <f t="shared" si="17"/>
        <v>0</v>
      </c>
      <c r="G78" s="136">
        <f t="shared" si="17"/>
        <v>0</v>
      </c>
      <c r="H78" s="136">
        <f t="shared" si="6"/>
        <v>0</v>
      </c>
      <c r="I78" s="136">
        <f t="shared" si="1"/>
        <v>0</v>
      </c>
      <c r="J78" s="141">
        <f t="shared" si="2"/>
        <v>0</v>
      </c>
      <c r="K78" s="142">
        <f t="shared" si="7"/>
        <v>0</v>
      </c>
      <c r="L78" s="184">
        <f t="shared" si="7"/>
        <v>0</v>
      </c>
      <c r="M78" s="141">
        <f t="shared" si="7"/>
        <v>0</v>
      </c>
      <c r="N78" s="141">
        <f t="shared" si="7"/>
        <v>0</v>
      </c>
      <c r="O78" s="147">
        <f t="shared" si="4"/>
        <v>0</v>
      </c>
      <c r="P78" s="136">
        <f t="shared" si="10"/>
        <v>0</v>
      </c>
      <c r="Q78" s="136">
        <f t="shared" si="8"/>
        <v>0</v>
      </c>
      <c r="R78" s="136">
        <f t="shared" si="11"/>
        <v>0</v>
      </c>
      <c r="S78" s="137">
        <f t="shared" si="9"/>
        <v>0</v>
      </c>
      <c r="T78" s="45"/>
      <c r="V78" s="57" t="str">
        <f t="shared" si="5"/>
        <v>скрыть</v>
      </c>
    </row>
    <row r="79" spans="2:22" ht="15.75" hidden="1" customHeight="1" x14ac:dyDescent="0.25">
      <c r="B79" s="135">
        <v>63</v>
      </c>
      <c r="C79" s="182">
        <f t="shared" si="17"/>
        <v>0</v>
      </c>
      <c r="D79" s="280">
        <f t="shared" si="17"/>
        <v>0</v>
      </c>
      <c r="E79" s="182">
        <f t="shared" si="17"/>
        <v>0</v>
      </c>
      <c r="F79" s="182">
        <f t="shared" si="17"/>
        <v>0</v>
      </c>
      <c r="G79" s="136">
        <f t="shared" si="17"/>
        <v>0</v>
      </c>
      <c r="H79" s="136">
        <f t="shared" si="6"/>
        <v>0</v>
      </c>
      <c r="I79" s="136">
        <f t="shared" si="1"/>
        <v>0</v>
      </c>
      <c r="J79" s="141">
        <f t="shared" si="2"/>
        <v>0</v>
      </c>
      <c r="K79" s="142">
        <f t="shared" si="7"/>
        <v>0</v>
      </c>
      <c r="L79" s="184">
        <f t="shared" si="7"/>
        <v>0</v>
      </c>
      <c r="M79" s="141">
        <f t="shared" si="7"/>
        <v>0</v>
      </c>
      <c r="N79" s="141">
        <f t="shared" si="7"/>
        <v>0</v>
      </c>
      <c r="O79" s="147">
        <f t="shared" si="4"/>
        <v>0</v>
      </c>
      <c r="P79" s="136">
        <f t="shared" si="10"/>
        <v>0</v>
      </c>
      <c r="Q79" s="136">
        <f t="shared" si="8"/>
        <v>0</v>
      </c>
      <c r="R79" s="136">
        <f t="shared" si="11"/>
        <v>0</v>
      </c>
      <c r="S79" s="137">
        <f t="shared" si="9"/>
        <v>0</v>
      </c>
      <c r="T79" s="45"/>
      <c r="V79" s="57" t="str">
        <f t="shared" si="5"/>
        <v>скрыть</v>
      </c>
    </row>
    <row r="80" spans="2:22" ht="15.75" hidden="1" customHeight="1" x14ac:dyDescent="0.25">
      <c r="B80" s="135">
        <v>64</v>
      </c>
      <c r="C80" s="182">
        <f t="shared" si="17"/>
        <v>0</v>
      </c>
      <c r="D80" s="280">
        <f t="shared" si="17"/>
        <v>0</v>
      </c>
      <c r="E80" s="182">
        <f t="shared" si="17"/>
        <v>0</v>
      </c>
      <c r="F80" s="182">
        <f t="shared" si="17"/>
        <v>0</v>
      </c>
      <c r="G80" s="136">
        <f t="shared" si="17"/>
        <v>0</v>
      </c>
      <c r="H80" s="136">
        <f t="shared" si="6"/>
        <v>0</v>
      </c>
      <c r="I80" s="136">
        <f t="shared" si="1"/>
        <v>0</v>
      </c>
      <c r="J80" s="141">
        <f t="shared" si="2"/>
        <v>0</v>
      </c>
      <c r="K80" s="142">
        <f t="shared" si="7"/>
        <v>0</v>
      </c>
      <c r="L80" s="184">
        <f t="shared" si="7"/>
        <v>0</v>
      </c>
      <c r="M80" s="141">
        <f t="shared" si="7"/>
        <v>0</v>
      </c>
      <c r="N80" s="141">
        <f t="shared" si="7"/>
        <v>0</v>
      </c>
      <c r="O80" s="147">
        <f t="shared" si="4"/>
        <v>0</v>
      </c>
      <c r="P80" s="136">
        <f t="shared" si="10"/>
        <v>0</v>
      </c>
      <c r="Q80" s="136">
        <f t="shared" si="8"/>
        <v>0</v>
      </c>
      <c r="R80" s="136">
        <f t="shared" si="11"/>
        <v>0</v>
      </c>
      <c r="S80" s="137">
        <f t="shared" si="9"/>
        <v>0</v>
      </c>
      <c r="T80" s="45"/>
      <c r="V80" s="57" t="str">
        <f t="shared" si="5"/>
        <v>скрыть</v>
      </c>
    </row>
    <row r="81" spans="2:22" ht="15.75" hidden="1" customHeight="1" x14ac:dyDescent="0.25">
      <c r="B81" s="135">
        <v>65</v>
      </c>
      <c r="C81" s="182">
        <f t="shared" si="17"/>
        <v>0</v>
      </c>
      <c r="D81" s="280">
        <f t="shared" si="17"/>
        <v>0</v>
      </c>
      <c r="E81" s="182">
        <f t="shared" si="17"/>
        <v>0</v>
      </c>
      <c r="F81" s="182">
        <f t="shared" si="17"/>
        <v>0</v>
      </c>
      <c r="G81" s="136">
        <f t="shared" si="17"/>
        <v>0</v>
      </c>
      <c r="H81" s="136">
        <f t="shared" si="6"/>
        <v>0</v>
      </c>
      <c r="I81" s="136">
        <f t="shared" ref="I81:I144" si="18">IF(offer_sale_type="транзит",IFERROR(ROUND(VLOOKUP($B81,calc_data,I$14+1,0),2),0),0)</f>
        <v>0</v>
      </c>
      <c r="J81" s="141">
        <f t="shared" ref="J81:J144" si="19">ROUND(IF(offer_sale_type="транзит",IFERROR(VLOOKUP($B81,calc_data,J$14+1,0),0),0),2)</f>
        <v>0</v>
      </c>
      <c r="K81" s="142">
        <f t="shared" si="7"/>
        <v>0</v>
      </c>
      <c r="L81" s="184">
        <f t="shared" si="7"/>
        <v>0</v>
      </c>
      <c r="M81" s="141">
        <f t="shared" si="7"/>
        <v>0</v>
      </c>
      <c r="N81" s="141">
        <f t="shared" ref="K81:N144" si="20">IF(offer_sale_type="транзит",IFERROR(ROUNDUP(VLOOKUP($B81,calc_data,N$14+1,0),2),0),0)</f>
        <v>0</v>
      </c>
      <c r="O81" s="147">
        <f t="shared" ref="O81:O144" si="21">IF(offer_sale_type="транзит",IFERROR(ROUND(VLOOKUP($B81,calc_data,O$14+1,1),2),0),0)</f>
        <v>0</v>
      </c>
      <c r="P81" s="136">
        <f t="shared" ref="P81:P144" si="22">IF(offer_sale_type="транзит",IFERROR(ROUND(SUM(I81:J81,M81:O81)/E81,2),0),0)</f>
        <v>0</v>
      </c>
      <c r="Q81" s="136">
        <f t="shared" si="8"/>
        <v>0</v>
      </c>
      <c r="R81" s="136">
        <f t="shared" si="11"/>
        <v>0</v>
      </c>
      <c r="S81" s="137">
        <f t="shared" ref="S81:S144" si="23">Q81+IF(AND(offer_incoterms="DDP",seller_region="RU"),R81,0)</f>
        <v>0</v>
      </c>
      <c r="T81" s="45"/>
      <c r="V81" s="57" t="str">
        <f t="shared" ref="V81:V144" si="24">IF(Q81&gt;0,"показать","скрыть")</f>
        <v>скрыть</v>
      </c>
    </row>
    <row r="82" spans="2:22" ht="15.75" hidden="1" customHeight="1" x14ac:dyDescent="0.25">
      <c r="B82" s="135">
        <v>66</v>
      </c>
      <c r="C82" s="182">
        <f t="shared" si="17"/>
        <v>0</v>
      </c>
      <c r="D82" s="280">
        <f t="shared" si="17"/>
        <v>0</v>
      </c>
      <c r="E82" s="182">
        <f t="shared" si="17"/>
        <v>0</v>
      </c>
      <c r="F82" s="182">
        <f t="shared" si="17"/>
        <v>0</v>
      </c>
      <c r="G82" s="136">
        <f t="shared" si="17"/>
        <v>0</v>
      </c>
      <c r="H82" s="136">
        <f t="shared" ref="H82:H145" si="25">E82*G82</f>
        <v>0</v>
      </c>
      <c r="I82" s="136">
        <f t="shared" si="18"/>
        <v>0</v>
      </c>
      <c r="J82" s="141">
        <f t="shared" si="19"/>
        <v>0</v>
      </c>
      <c r="K82" s="142">
        <f t="shared" si="20"/>
        <v>0</v>
      </c>
      <c r="L82" s="184">
        <f t="shared" si="20"/>
        <v>0</v>
      </c>
      <c r="M82" s="141">
        <f t="shared" si="20"/>
        <v>0</v>
      </c>
      <c r="N82" s="141">
        <f t="shared" si="20"/>
        <v>0</v>
      </c>
      <c r="O82" s="147">
        <f t="shared" si="21"/>
        <v>0</v>
      </c>
      <c r="P82" s="136">
        <f t="shared" si="22"/>
        <v>0</v>
      </c>
      <c r="Q82" s="136">
        <f t="shared" ref="Q82:Q145" si="26">E82*P82</f>
        <v>0</v>
      </c>
      <c r="R82" s="136">
        <f t="shared" ref="R82:R145" si="27">Q82*IF(AND(offer_incoterms="DDP",seller_region="RU"),rate_vatRu,0)</f>
        <v>0</v>
      </c>
      <c r="S82" s="137">
        <f t="shared" si="23"/>
        <v>0</v>
      </c>
      <c r="T82" s="45"/>
      <c r="V82" s="57" t="str">
        <f t="shared" si="24"/>
        <v>скрыть</v>
      </c>
    </row>
    <row r="83" spans="2:22" ht="15.75" hidden="1" customHeight="1" x14ac:dyDescent="0.25">
      <c r="B83" s="135">
        <v>67</v>
      </c>
      <c r="C83" s="182">
        <f t="shared" si="17"/>
        <v>0</v>
      </c>
      <c r="D83" s="280">
        <f t="shared" si="17"/>
        <v>0</v>
      </c>
      <c r="E83" s="182">
        <f t="shared" si="17"/>
        <v>0</v>
      </c>
      <c r="F83" s="182">
        <f t="shared" si="17"/>
        <v>0</v>
      </c>
      <c r="G83" s="136">
        <f t="shared" si="17"/>
        <v>0</v>
      </c>
      <c r="H83" s="136">
        <f t="shared" si="25"/>
        <v>0</v>
      </c>
      <c r="I83" s="136">
        <f t="shared" si="18"/>
        <v>0</v>
      </c>
      <c r="J83" s="141">
        <f t="shared" si="19"/>
        <v>0</v>
      </c>
      <c r="K83" s="142">
        <f t="shared" si="20"/>
        <v>0</v>
      </c>
      <c r="L83" s="184">
        <f t="shared" si="20"/>
        <v>0</v>
      </c>
      <c r="M83" s="141">
        <f t="shared" si="20"/>
        <v>0</v>
      </c>
      <c r="N83" s="141">
        <f t="shared" si="20"/>
        <v>0</v>
      </c>
      <c r="O83" s="147">
        <f t="shared" si="21"/>
        <v>0</v>
      </c>
      <c r="P83" s="136">
        <f t="shared" si="22"/>
        <v>0</v>
      </c>
      <c r="Q83" s="136">
        <f t="shared" si="26"/>
        <v>0</v>
      </c>
      <c r="R83" s="136">
        <f t="shared" si="27"/>
        <v>0</v>
      </c>
      <c r="S83" s="137">
        <f t="shared" si="23"/>
        <v>0</v>
      </c>
      <c r="T83" s="45"/>
      <c r="V83" s="57" t="str">
        <f t="shared" si="24"/>
        <v>скрыть</v>
      </c>
    </row>
    <row r="84" spans="2:22" ht="15.75" hidden="1" customHeight="1" x14ac:dyDescent="0.25">
      <c r="B84" s="135">
        <v>68</v>
      </c>
      <c r="C84" s="182">
        <f t="shared" si="17"/>
        <v>0</v>
      </c>
      <c r="D84" s="280">
        <f t="shared" si="17"/>
        <v>0</v>
      </c>
      <c r="E84" s="182">
        <f t="shared" si="17"/>
        <v>0</v>
      </c>
      <c r="F84" s="182">
        <f t="shared" si="17"/>
        <v>0</v>
      </c>
      <c r="G84" s="136">
        <f t="shared" si="17"/>
        <v>0</v>
      </c>
      <c r="H84" s="136">
        <f t="shared" si="25"/>
        <v>0</v>
      </c>
      <c r="I84" s="136">
        <f t="shared" si="18"/>
        <v>0</v>
      </c>
      <c r="J84" s="141">
        <f t="shared" si="19"/>
        <v>0</v>
      </c>
      <c r="K84" s="142">
        <f t="shared" si="20"/>
        <v>0</v>
      </c>
      <c r="L84" s="184">
        <f t="shared" si="20"/>
        <v>0</v>
      </c>
      <c r="M84" s="141">
        <f t="shared" si="20"/>
        <v>0</v>
      </c>
      <c r="N84" s="141">
        <f t="shared" si="20"/>
        <v>0</v>
      </c>
      <c r="O84" s="147">
        <f t="shared" si="21"/>
        <v>0</v>
      </c>
      <c r="P84" s="136">
        <f t="shared" si="22"/>
        <v>0</v>
      </c>
      <c r="Q84" s="136">
        <f t="shared" si="26"/>
        <v>0</v>
      </c>
      <c r="R84" s="136">
        <f t="shared" si="27"/>
        <v>0</v>
      </c>
      <c r="S84" s="137">
        <f t="shared" si="23"/>
        <v>0</v>
      </c>
      <c r="T84" s="45"/>
      <c r="V84" s="57" t="str">
        <f t="shared" si="24"/>
        <v>скрыть</v>
      </c>
    </row>
    <row r="85" spans="2:22" ht="15.75" hidden="1" customHeight="1" x14ac:dyDescent="0.25">
      <c r="B85" s="135">
        <v>69</v>
      </c>
      <c r="C85" s="182">
        <f t="shared" si="17"/>
        <v>0</v>
      </c>
      <c r="D85" s="280">
        <f t="shared" si="17"/>
        <v>0</v>
      </c>
      <c r="E85" s="182">
        <f t="shared" si="17"/>
        <v>0</v>
      </c>
      <c r="F85" s="182">
        <f t="shared" si="17"/>
        <v>0</v>
      </c>
      <c r="G85" s="136">
        <f t="shared" si="17"/>
        <v>0</v>
      </c>
      <c r="H85" s="136">
        <f t="shared" si="25"/>
        <v>0</v>
      </c>
      <c r="I85" s="136">
        <f t="shared" si="18"/>
        <v>0</v>
      </c>
      <c r="J85" s="141">
        <f t="shared" si="19"/>
        <v>0</v>
      </c>
      <c r="K85" s="142">
        <f t="shared" si="20"/>
        <v>0</v>
      </c>
      <c r="L85" s="184">
        <f t="shared" si="20"/>
        <v>0</v>
      </c>
      <c r="M85" s="141">
        <f t="shared" si="20"/>
        <v>0</v>
      </c>
      <c r="N85" s="141">
        <f t="shared" si="20"/>
        <v>0</v>
      </c>
      <c r="O85" s="147">
        <f t="shared" si="21"/>
        <v>0</v>
      </c>
      <c r="P85" s="136">
        <f t="shared" si="22"/>
        <v>0</v>
      </c>
      <c r="Q85" s="136">
        <f t="shared" si="26"/>
        <v>0</v>
      </c>
      <c r="R85" s="136">
        <f t="shared" si="27"/>
        <v>0</v>
      </c>
      <c r="S85" s="137">
        <f t="shared" si="23"/>
        <v>0</v>
      </c>
      <c r="T85" s="45"/>
      <c r="V85" s="57" t="str">
        <f t="shared" si="24"/>
        <v>скрыть</v>
      </c>
    </row>
    <row r="86" spans="2:22" ht="15.75" hidden="1" customHeight="1" x14ac:dyDescent="0.25">
      <c r="B86" s="135">
        <v>70</v>
      </c>
      <c r="C86" s="182">
        <f t="shared" si="17"/>
        <v>0</v>
      </c>
      <c r="D86" s="280">
        <f t="shared" si="17"/>
        <v>0</v>
      </c>
      <c r="E86" s="182">
        <f t="shared" si="17"/>
        <v>0</v>
      </c>
      <c r="F86" s="182">
        <f t="shared" si="17"/>
        <v>0</v>
      </c>
      <c r="G86" s="136">
        <f t="shared" si="17"/>
        <v>0</v>
      </c>
      <c r="H86" s="136">
        <f t="shared" si="25"/>
        <v>0</v>
      </c>
      <c r="I86" s="136">
        <f t="shared" si="18"/>
        <v>0</v>
      </c>
      <c r="J86" s="141">
        <f t="shared" si="19"/>
        <v>0</v>
      </c>
      <c r="K86" s="142">
        <f t="shared" si="20"/>
        <v>0</v>
      </c>
      <c r="L86" s="184">
        <f t="shared" si="20"/>
        <v>0</v>
      </c>
      <c r="M86" s="141">
        <f t="shared" si="20"/>
        <v>0</v>
      </c>
      <c r="N86" s="141">
        <f t="shared" si="20"/>
        <v>0</v>
      </c>
      <c r="O86" s="147">
        <f t="shared" si="21"/>
        <v>0</v>
      </c>
      <c r="P86" s="136">
        <f t="shared" si="22"/>
        <v>0</v>
      </c>
      <c r="Q86" s="136">
        <f t="shared" si="26"/>
        <v>0</v>
      </c>
      <c r="R86" s="136">
        <f t="shared" si="27"/>
        <v>0</v>
      </c>
      <c r="S86" s="137">
        <f t="shared" si="23"/>
        <v>0</v>
      </c>
      <c r="T86" s="45"/>
      <c r="V86" s="57" t="str">
        <f t="shared" si="24"/>
        <v>скрыть</v>
      </c>
    </row>
    <row r="87" spans="2:22" ht="15.75" hidden="1" customHeight="1" x14ac:dyDescent="0.25">
      <c r="B87" s="135">
        <v>71</v>
      </c>
      <c r="C87" s="182">
        <f t="shared" ref="C87:G96" si="28">IF(offer_sale_type="транзит",IFERROR(VLOOKUP($B87,calc_data,C$14+1,0),0),0)</f>
        <v>0</v>
      </c>
      <c r="D87" s="280">
        <f t="shared" si="28"/>
        <v>0</v>
      </c>
      <c r="E87" s="182">
        <f t="shared" si="28"/>
        <v>0</v>
      </c>
      <c r="F87" s="182">
        <f t="shared" si="28"/>
        <v>0</v>
      </c>
      <c r="G87" s="136">
        <f t="shared" si="28"/>
        <v>0</v>
      </c>
      <c r="H87" s="136">
        <f t="shared" si="25"/>
        <v>0</v>
      </c>
      <c r="I87" s="136">
        <f t="shared" si="18"/>
        <v>0</v>
      </c>
      <c r="J87" s="141">
        <f t="shared" si="19"/>
        <v>0</v>
      </c>
      <c r="K87" s="142">
        <f t="shared" si="20"/>
        <v>0</v>
      </c>
      <c r="L87" s="184">
        <f t="shared" si="20"/>
        <v>0</v>
      </c>
      <c r="M87" s="141">
        <f t="shared" si="20"/>
        <v>0</v>
      </c>
      <c r="N87" s="141">
        <f t="shared" si="20"/>
        <v>0</v>
      </c>
      <c r="O87" s="147">
        <f t="shared" si="21"/>
        <v>0</v>
      </c>
      <c r="P87" s="136">
        <f t="shared" si="22"/>
        <v>0</v>
      </c>
      <c r="Q87" s="136">
        <f t="shared" si="26"/>
        <v>0</v>
      </c>
      <c r="R87" s="136">
        <f t="shared" si="27"/>
        <v>0</v>
      </c>
      <c r="S87" s="137">
        <f t="shared" si="23"/>
        <v>0</v>
      </c>
      <c r="T87" s="45"/>
      <c r="V87" s="57" t="str">
        <f t="shared" si="24"/>
        <v>скрыть</v>
      </c>
    </row>
    <row r="88" spans="2:22" ht="15.75" hidden="1" customHeight="1" x14ac:dyDescent="0.25">
      <c r="B88" s="135">
        <v>72</v>
      </c>
      <c r="C88" s="182">
        <f t="shared" si="28"/>
        <v>0</v>
      </c>
      <c r="D88" s="280">
        <f t="shared" si="28"/>
        <v>0</v>
      </c>
      <c r="E88" s="182">
        <f t="shared" si="28"/>
        <v>0</v>
      </c>
      <c r="F88" s="182">
        <f t="shared" si="28"/>
        <v>0</v>
      </c>
      <c r="G88" s="136">
        <f t="shared" si="28"/>
        <v>0</v>
      </c>
      <c r="H88" s="136">
        <f t="shared" si="25"/>
        <v>0</v>
      </c>
      <c r="I88" s="136">
        <f t="shared" si="18"/>
        <v>0</v>
      </c>
      <c r="J88" s="141">
        <f t="shared" si="19"/>
        <v>0</v>
      </c>
      <c r="K88" s="142">
        <f t="shared" si="20"/>
        <v>0</v>
      </c>
      <c r="L88" s="184">
        <f t="shared" si="20"/>
        <v>0</v>
      </c>
      <c r="M88" s="141">
        <f t="shared" si="20"/>
        <v>0</v>
      </c>
      <c r="N88" s="141">
        <f t="shared" si="20"/>
        <v>0</v>
      </c>
      <c r="O88" s="147">
        <f t="shared" si="21"/>
        <v>0</v>
      </c>
      <c r="P88" s="136">
        <f t="shared" si="22"/>
        <v>0</v>
      </c>
      <c r="Q88" s="136">
        <f t="shared" si="26"/>
        <v>0</v>
      </c>
      <c r="R88" s="136">
        <f t="shared" si="27"/>
        <v>0</v>
      </c>
      <c r="S88" s="137">
        <f t="shared" si="23"/>
        <v>0</v>
      </c>
      <c r="T88" s="45"/>
      <c r="V88" s="57" t="str">
        <f t="shared" si="24"/>
        <v>скрыть</v>
      </c>
    </row>
    <row r="89" spans="2:22" ht="15.75" hidden="1" customHeight="1" x14ac:dyDescent="0.25">
      <c r="B89" s="135">
        <v>73</v>
      </c>
      <c r="C89" s="182">
        <f t="shared" si="28"/>
        <v>0</v>
      </c>
      <c r="D89" s="280">
        <f t="shared" si="28"/>
        <v>0</v>
      </c>
      <c r="E89" s="182">
        <f t="shared" si="28"/>
        <v>0</v>
      </c>
      <c r="F89" s="182">
        <f t="shared" si="28"/>
        <v>0</v>
      </c>
      <c r="G89" s="136">
        <f t="shared" si="28"/>
        <v>0</v>
      </c>
      <c r="H89" s="136">
        <f t="shared" si="25"/>
        <v>0</v>
      </c>
      <c r="I89" s="136">
        <f t="shared" si="18"/>
        <v>0</v>
      </c>
      <c r="J89" s="141">
        <f t="shared" si="19"/>
        <v>0</v>
      </c>
      <c r="K89" s="142">
        <f t="shared" si="20"/>
        <v>0</v>
      </c>
      <c r="L89" s="184">
        <f t="shared" si="20"/>
        <v>0</v>
      </c>
      <c r="M89" s="141">
        <f t="shared" si="20"/>
        <v>0</v>
      </c>
      <c r="N89" s="141">
        <f t="shared" si="20"/>
        <v>0</v>
      </c>
      <c r="O89" s="147">
        <f t="shared" si="21"/>
        <v>0</v>
      </c>
      <c r="P89" s="136">
        <f t="shared" si="22"/>
        <v>0</v>
      </c>
      <c r="Q89" s="136">
        <f t="shared" si="26"/>
        <v>0</v>
      </c>
      <c r="R89" s="136">
        <f t="shared" si="27"/>
        <v>0</v>
      </c>
      <c r="S89" s="137">
        <f t="shared" si="23"/>
        <v>0</v>
      </c>
      <c r="T89" s="45"/>
      <c r="V89" s="57" t="str">
        <f t="shared" si="24"/>
        <v>скрыть</v>
      </c>
    </row>
    <row r="90" spans="2:22" ht="15.75" hidden="1" customHeight="1" x14ac:dyDescent="0.25">
      <c r="B90" s="135">
        <v>74</v>
      </c>
      <c r="C90" s="182">
        <f t="shared" si="28"/>
        <v>0</v>
      </c>
      <c r="D90" s="280">
        <f t="shared" si="28"/>
        <v>0</v>
      </c>
      <c r="E90" s="182">
        <f t="shared" si="28"/>
        <v>0</v>
      </c>
      <c r="F90" s="182">
        <f t="shared" si="28"/>
        <v>0</v>
      </c>
      <c r="G90" s="136">
        <f t="shared" si="28"/>
        <v>0</v>
      </c>
      <c r="H90" s="136">
        <f t="shared" si="25"/>
        <v>0</v>
      </c>
      <c r="I90" s="136">
        <f t="shared" si="18"/>
        <v>0</v>
      </c>
      <c r="J90" s="141">
        <f t="shared" si="19"/>
        <v>0</v>
      </c>
      <c r="K90" s="142">
        <f t="shared" si="20"/>
        <v>0</v>
      </c>
      <c r="L90" s="184">
        <f t="shared" si="20"/>
        <v>0</v>
      </c>
      <c r="M90" s="141">
        <f t="shared" si="20"/>
        <v>0</v>
      </c>
      <c r="N90" s="141">
        <f t="shared" si="20"/>
        <v>0</v>
      </c>
      <c r="O90" s="147">
        <f t="shared" si="21"/>
        <v>0</v>
      </c>
      <c r="P90" s="136">
        <f t="shared" si="22"/>
        <v>0</v>
      </c>
      <c r="Q90" s="136">
        <f t="shared" si="26"/>
        <v>0</v>
      </c>
      <c r="R90" s="136">
        <f t="shared" si="27"/>
        <v>0</v>
      </c>
      <c r="S90" s="137">
        <f t="shared" si="23"/>
        <v>0</v>
      </c>
      <c r="T90" s="45"/>
      <c r="V90" s="57" t="str">
        <f t="shared" si="24"/>
        <v>скрыть</v>
      </c>
    </row>
    <row r="91" spans="2:22" ht="15.75" hidden="1" customHeight="1" x14ac:dyDescent="0.25">
      <c r="B91" s="135">
        <v>75</v>
      </c>
      <c r="C91" s="182">
        <f t="shared" si="28"/>
        <v>0</v>
      </c>
      <c r="D91" s="280">
        <f t="shared" si="28"/>
        <v>0</v>
      </c>
      <c r="E91" s="182">
        <f t="shared" si="28"/>
        <v>0</v>
      </c>
      <c r="F91" s="182">
        <f t="shared" si="28"/>
        <v>0</v>
      </c>
      <c r="G91" s="136">
        <f t="shared" si="28"/>
        <v>0</v>
      </c>
      <c r="H91" s="136">
        <f t="shared" si="25"/>
        <v>0</v>
      </c>
      <c r="I91" s="136">
        <f t="shared" si="18"/>
        <v>0</v>
      </c>
      <c r="J91" s="141">
        <f t="shared" si="19"/>
        <v>0</v>
      </c>
      <c r="K91" s="142">
        <f t="shared" si="20"/>
        <v>0</v>
      </c>
      <c r="L91" s="184">
        <f t="shared" si="20"/>
        <v>0</v>
      </c>
      <c r="M91" s="141">
        <f t="shared" si="20"/>
        <v>0</v>
      </c>
      <c r="N91" s="141">
        <f t="shared" si="20"/>
        <v>0</v>
      </c>
      <c r="O91" s="147">
        <f t="shared" si="21"/>
        <v>0</v>
      </c>
      <c r="P91" s="136">
        <f t="shared" si="22"/>
        <v>0</v>
      </c>
      <c r="Q91" s="136">
        <f t="shared" si="26"/>
        <v>0</v>
      </c>
      <c r="R91" s="136">
        <f t="shared" si="27"/>
        <v>0</v>
      </c>
      <c r="S91" s="137">
        <f t="shared" si="23"/>
        <v>0</v>
      </c>
      <c r="T91" s="45"/>
      <c r="V91" s="57" t="str">
        <f t="shared" si="24"/>
        <v>скрыть</v>
      </c>
    </row>
    <row r="92" spans="2:22" ht="15.75" hidden="1" customHeight="1" x14ac:dyDescent="0.25">
      <c r="B92" s="135">
        <v>76</v>
      </c>
      <c r="C92" s="182">
        <f t="shared" si="28"/>
        <v>0</v>
      </c>
      <c r="D92" s="280">
        <f t="shared" si="28"/>
        <v>0</v>
      </c>
      <c r="E92" s="182">
        <f t="shared" si="28"/>
        <v>0</v>
      </c>
      <c r="F92" s="182">
        <f t="shared" si="28"/>
        <v>0</v>
      </c>
      <c r="G92" s="136">
        <f t="shared" si="28"/>
        <v>0</v>
      </c>
      <c r="H92" s="136">
        <f t="shared" si="25"/>
        <v>0</v>
      </c>
      <c r="I92" s="136">
        <f t="shared" si="18"/>
        <v>0</v>
      </c>
      <c r="J92" s="141">
        <f t="shared" si="19"/>
        <v>0</v>
      </c>
      <c r="K92" s="142">
        <f t="shared" si="20"/>
        <v>0</v>
      </c>
      <c r="L92" s="184">
        <f t="shared" si="20"/>
        <v>0</v>
      </c>
      <c r="M92" s="141">
        <f t="shared" si="20"/>
        <v>0</v>
      </c>
      <c r="N92" s="141">
        <f t="shared" si="20"/>
        <v>0</v>
      </c>
      <c r="O92" s="147">
        <f t="shared" si="21"/>
        <v>0</v>
      </c>
      <c r="P92" s="136">
        <f t="shared" si="22"/>
        <v>0</v>
      </c>
      <c r="Q92" s="136">
        <f t="shared" si="26"/>
        <v>0</v>
      </c>
      <c r="R92" s="136">
        <f t="shared" si="27"/>
        <v>0</v>
      </c>
      <c r="S92" s="137">
        <f t="shared" si="23"/>
        <v>0</v>
      </c>
      <c r="T92" s="45"/>
      <c r="V92" s="57" t="str">
        <f t="shared" si="24"/>
        <v>скрыть</v>
      </c>
    </row>
    <row r="93" spans="2:22" ht="15.75" hidden="1" customHeight="1" x14ac:dyDescent="0.25">
      <c r="B93" s="135">
        <v>77</v>
      </c>
      <c r="C93" s="182">
        <f t="shared" si="28"/>
        <v>0</v>
      </c>
      <c r="D93" s="280">
        <f t="shared" si="28"/>
        <v>0</v>
      </c>
      <c r="E93" s="182">
        <f t="shared" si="28"/>
        <v>0</v>
      </c>
      <c r="F93" s="182">
        <f t="shared" si="28"/>
        <v>0</v>
      </c>
      <c r="G93" s="136">
        <f t="shared" si="28"/>
        <v>0</v>
      </c>
      <c r="H93" s="136">
        <f t="shared" si="25"/>
        <v>0</v>
      </c>
      <c r="I93" s="136">
        <f t="shared" si="18"/>
        <v>0</v>
      </c>
      <c r="J93" s="141">
        <f t="shared" si="19"/>
        <v>0</v>
      </c>
      <c r="K93" s="142">
        <f t="shared" si="20"/>
        <v>0</v>
      </c>
      <c r="L93" s="184">
        <f t="shared" si="20"/>
        <v>0</v>
      </c>
      <c r="M93" s="141">
        <f t="shared" si="20"/>
        <v>0</v>
      </c>
      <c r="N93" s="141">
        <f t="shared" si="20"/>
        <v>0</v>
      </c>
      <c r="O93" s="147">
        <f t="shared" si="21"/>
        <v>0</v>
      </c>
      <c r="P93" s="136">
        <f t="shared" si="22"/>
        <v>0</v>
      </c>
      <c r="Q93" s="136">
        <f t="shared" si="26"/>
        <v>0</v>
      </c>
      <c r="R93" s="136">
        <f t="shared" si="27"/>
        <v>0</v>
      </c>
      <c r="S93" s="137">
        <f t="shared" si="23"/>
        <v>0</v>
      </c>
      <c r="T93" s="45"/>
      <c r="V93" s="57" t="str">
        <f t="shared" si="24"/>
        <v>скрыть</v>
      </c>
    </row>
    <row r="94" spans="2:22" ht="15.75" hidden="1" customHeight="1" x14ac:dyDescent="0.25">
      <c r="B94" s="135">
        <v>78</v>
      </c>
      <c r="C94" s="182">
        <f t="shared" si="28"/>
        <v>0</v>
      </c>
      <c r="D94" s="280">
        <f t="shared" si="28"/>
        <v>0</v>
      </c>
      <c r="E94" s="182">
        <f t="shared" si="28"/>
        <v>0</v>
      </c>
      <c r="F94" s="182">
        <f t="shared" si="28"/>
        <v>0</v>
      </c>
      <c r="G94" s="136">
        <f t="shared" si="28"/>
        <v>0</v>
      </c>
      <c r="H94" s="136">
        <f t="shared" si="25"/>
        <v>0</v>
      </c>
      <c r="I94" s="136">
        <f t="shared" si="18"/>
        <v>0</v>
      </c>
      <c r="J94" s="141">
        <f t="shared" si="19"/>
        <v>0</v>
      </c>
      <c r="K94" s="142">
        <f t="shared" si="20"/>
        <v>0</v>
      </c>
      <c r="L94" s="184">
        <f t="shared" si="20"/>
        <v>0</v>
      </c>
      <c r="M94" s="141">
        <f t="shared" si="20"/>
        <v>0</v>
      </c>
      <c r="N94" s="141">
        <f t="shared" si="20"/>
        <v>0</v>
      </c>
      <c r="O94" s="147">
        <f t="shared" si="21"/>
        <v>0</v>
      </c>
      <c r="P94" s="136">
        <f t="shared" si="22"/>
        <v>0</v>
      </c>
      <c r="Q94" s="136">
        <f t="shared" si="26"/>
        <v>0</v>
      </c>
      <c r="R94" s="136">
        <f t="shared" si="27"/>
        <v>0</v>
      </c>
      <c r="S94" s="137">
        <f t="shared" si="23"/>
        <v>0</v>
      </c>
      <c r="T94" s="45"/>
      <c r="V94" s="57" t="str">
        <f t="shared" si="24"/>
        <v>скрыть</v>
      </c>
    </row>
    <row r="95" spans="2:22" ht="15.75" hidden="1" customHeight="1" x14ac:dyDescent="0.25">
      <c r="B95" s="135">
        <v>79</v>
      </c>
      <c r="C95" s="182">
        <f t="shared" si="28"/>
        <v>0</v>
      </c>
      <c r="D95" s="280">
        <f t="shared" si="28"/>
        <v>0</v>
      </c>
      <c r="E95" s="182">
        <f t="shared" si="28"/>
        <v>0</v>
      </c>
      <c r="F95" s="182">
        <f t="shared" si="28"/>
        <v>0</v>
      </c>
      <c r="G95" s="136">
        <f t="shared" si="28"/>
        <v>0</v>
      </c>
      <c r="H95" s="136">
        <f t="shared" si="25"/>
        <v>0</v>
      </c>
      <c r="I95" s="136">
        <f t="shared" si="18"/>
        <v>0</v>
      </c>
      <c r="J95" s="141">
        <f t="shared" si="19"/>
        <v>0</v>
      </c>
      <c r="K95" s="142">
        <f t="shared" si="20"/>
        <v>0</v>
      </c>
      <c r="L95" s="184">
        <f t="shared" si="20"/>
        <v>0</v>
      </c>
      <c r="M95" s="141">
        <f t="shared" si="20"/>
        <v>0</v>
      </c>
      <c r="N95" s="141">
        <f t="shared" si="20"/>
        <v>0</v>
      </c>
      <c r="O95" s="147">
        <f t="shared" si="21"/>
        <v>0</v>
      </c>
      <c r="P95" s="136">
        <f t="shared" si="22"/>
        <v>0</v>
      </c>
      <c r="Q95" s="136">
        <f t="shared" si="26"/>
        <v>0</v>
      </c>
      <c r="R95" s="136">
        <f t="shared" si="27"/>
        <v>0</v>
      </c>
      <c r="S95" s="137">
        <f t="shared" si="23"/>
        <v>0</v>
      </c>
      <c r="T95" s="45"/>
      <c r="V95" s="57" t="str">
        <f t="shared" si="24"/>
        <v>скрыть</v>
      </c>
    </row>
    <row r="96" spans="2:22" ht="15.75" hidden="1" customHeight="1" x14ac:dyDescent="0.25">
      <c r="B96" s="135">
        <v>80</v>
      </c>
      <c r="C96" s="182">
        <f t="shared" si="28"/>
        <v>0</v>
      </c>
      <c r="D96" s="280">
        <f t="shared" si="28"/>
        <v>0</v>
      </c>
      <c r="E96" s="182">
        <f t="shared" si="28"/>
        <v>0</v>
      </c>
      <c r="F96" s="182">
        <f t="shared" si="28"/>
        <v>0</v>
      </c>
      <c r="G96" s="136">
        <f t="shared" si="28"/>
        <v>0</v>
      </c>
      <c r="H96" s="136">
        <f t="shared" si="25"/>
        <v>0</v>
      </c>
      <c r="I96" s="136">
        <f t="shared" si="18"/>
        <v>0</v>
      </c>
      <c r="J96" s="141">
        <f t="shared" si="19"/>
        <v>0</v>
      </c>
      <c r="K96" s="142">
        <f t="shared" si="20"/>
        <v>0</v>
      </c>
      <c r="L96" s="184">
        <f t="shared" si="20"/>
        <v>0</v>
      </c>
      <c r="M96" s="141">
        <f t="shared" si="20"/>
        <v>0</v>
      </c>
      <c r="N96" s="141">
        <f t="shared" si="20"/>
        <v>0</v>
      </c>
      <c r="O96" s="147">
        <f t="shared" si="21"/>
        <v>0</v>
      </c>
      <c r="P96" s="136">
        <f t="shared" si="22"/>
        <v>0</v>
      </c>
      <c r="Q96" s="136">
        <f t="shared" si="26"/>
        <v>0</v>
      </c>
      <c r="R96" s="136">
        <f t="shared" si="27"/>
        <v>0</v>
      </c>
      <c r="S96" s="137">
        <f t="shared" si="23"/>
        <v>0</v>
      </c>
      <c r="T96" s="45"/>
      <c r="V96" s="57" t="str">
        <f t="shared" si="24"/>
        <v>скрыть</v>
      </c>
    </row>
    <row r="97" spans="2:22" ht="15.75" hidden="1" customHeight="1" x14ac:dyDescent="0.25">
      <c r="B97" s="135">
        <v>81</v>
      </c>
      <c r="C97" s="182">
        <f t="shared" ref="C97:G106" si="29">IF(offer_sale_type="транзит",IFERROR(VLOOKUP($B97,calc_data,C$14+1,0),0),0)</f>
        <v>0</v>
      </c>
      <c r="D97" s="280">
        <f t="shared" si="29"/>
        <v>0</v>
      </c>
      <c r="E97" s="182">
        <f t="shared" si="29"/>
        <v>0</v>
      </c>
      <c r="F97" s="182">
        <f t="shared" si="29"/>
        <v>0</v>
      </c>
      <c r="G97" s="136">
        <f t="shared" si="29"/>
        <v>0</v>
      </c>
      <c r="H97" s="136">
        <f t="shared" si="25"/>
        <v>0</v>
      </c>
      <c r="I97" s="136">
        <f t="shared" si="18"/>
        <v>0</v>
      </c>
      <c r="J97" s="141">
        <f t="shared" si="19"/>
        <v>0</v>
      </c>
      <c r="K97" s="142">
        <f t="shared" si="20"/>
        <v>0</v>
      </c>
      <c r="L97" s="184">
        <f t="shared" si="20"/>
        <v>0</v>
      </c>
      <c r="M97" s="141">
        <f t="shared" si="20"/>
        <v>0</v>
      </c>
      <c r="N97" s="141">
        <f t="shared" si="20"/>
        <v>0</v>
      </c>
      <c r="O97" s="147">
        <f t="shared" si="21"/>
        <v>0</v>
      </c>
      <c r="P97" s="136">
        <f t="shared" si="22"/>
        <v>0</v>
      </c>
      <c r="Q97" s="136">
        <f t="shared" si="26"/>
        <v>0</v>
      </c>
      <c r="R97" s="136">
        <f t="shared" si="27"/>
        <v>0</v>
      </c>
      <c r="S97" s="137">
        <f t="shared" si="23"/>
        <v>0</v>
      </c>
      <c r="T97" s="45"/>
      <c r="V97" s="57" t="str">
        <f t="shared" si="24"/>
        <v>скрыть</v>
      </c>
    </row>
    <row r="98" spans="2:22" ht="15.75" hidden="1" customHeight="1" x14ac:dyDescent="0.25">
      <c r="B98" s="135">
        <v>82</v>
      </c>
      <c r="C98" s="182">
        <f t="shared" si="29"/>
        <v>0</v>
      </c>
      <c r="D98" s="280">
        <f t="shared" si="29"/>
        <v>0</v>
      </c>
      <c r="E98" s="182">
        <f t="shared" si="29"/>
        <v>0</v>
      </c>
      <c r="F98" s="182">
        <f t="shared" si="29"/>
        <v>0</v>
      </c>
      <c r="G98" s="136">
        <f t="shared" si="29"/>
        <v>0</v>
      </c>
      <c r="H98" s="136">
        <f t="shared" si="25"/>
        <v>0</v>
      </c>
      <c r="I98" s="136">
        <f t="shared" si="18"/>
        <v>0</v>
      </c>
      <c r="J98" s="141">
        <f t="shared" si="19"/>
        <v>0</v>
      </c>
      <c r="K98" s="142">
        <f t="shared" si="20"/>
        <v>0</v>
      </c>
      <c r="L98" s="184">
        <f t="shared" si="20"/>
        <v>0</v>
      </c>
      <c r="M98" s="141">
        <f t="shared" si="20"/>
        <v>0</v>
      </c>
      <c r="N98" s="141">
        <f t="shared" si="20"/>
        <v>0</v>
      </c>
      <c r="O98" s="147">
        <f t="shared" si="21"/>
        <v>0</v>
      </c>
      <c r="P98" s="136">
        <f t="shared" si="22"/>
        <v>0</v>
      </c>
      <c r="Q98" s="136">
        <f t="shared" si="26"/>
        <v>0</v>
      </c>
      <c r="R98" s="136">
        <f t="shared" si="27"/>
        <v>0</v>
      </c>
      <c r="S98" s="137">
        <f t="shared" si="23"/>
        <v>0</v>
      </c>
      <c r="T98" s="45"/>
      <c r="V98" s="57" t="str">
        <f t="shared" si="24"/>
        <v>скрыть</v>
      </c>
    </row>
    <row r="99" spans="2:22" ht="15.75" hidden="1" customHeight="1" x14ac:dyDescent="0.25">
      <c r="B99" s="135">
        <v>83</v>
      </c>
      <c r="C99" s="182">
        <f t="shared" si="29"/>
        <v>0</v>
      </c>
      <c r="D99" s="280">
        <f t="shared" si="29"/>
        <v>0</v>
      </c>
      <c r="E99" s="182">
        <f t="shared" si="29"/>
        <v>0</v>
      </c>
      <c r="F99" s="182">
        <f t="shared" si="29"/>
        <v>0</v>
      </c>
      <c r="G99" s="136">
        <f t="shared" si="29"/>
        <v>0</v>
      </c>
      <c r="H99" s="136">
        <f t="shared" si="25"/>
        <v>0</v>
      </c>
      <c r="I99" s="136">
        <f t="shared" si="18"/>
        <v>0</v>
      </c>
      <c r="J99" s="141">
        <f t="shared" si="19"/>
        <v>0</v>
      </c>
      <c r="K99" s="142">
        <f t="shared" si="20"/>
        <v>0</v>
      </c>
      <c r="L99" s="184">
        <f t="shared" si="20"/>
        <v>0</v>
      </c>
      <c r="M99" s="141">
        <f t="shared" si="20"/>
        <v>0</v>
      </c>
      <c r="N99" s="141">
        <f t="shared" si="20"/>
        <v>0</v>
      </c>
      <c r="O99" s="147">
        <f t="shared" si="21"/>
        <v>0</v>
      </c>
      <c r="P99" s="136">
        <f t="shared" si="22"/>
        <v>0</v>
      </c>
      <c r="Q99" s="136">
        <f t="shared" si="26"/>
        <v>0</v>
      </c>
      <c r="R99" s="136">
        <f t="shared" si="27"/>
        <v>0</v>
      </c>
      <c r="S99" s="137">
        <f t="shared" si="23"/>
        <v>0</v>
      </c>
      <c r="T99" s="45"/>
      <c r="V99" s="57" t="str">
        <f t="shared" si="24"/>
        <v>скрыть</v>
      </c>
    </row>
    <row r="100" spans="2:22" ht="15.75" hidden="1" customHeight="1" x14ac:dyDescent="0.25">
      <c r="B100" s="135">
        <v>84</v>
      </c>
      <c r="C100" s="182">
        <f t="shared" si="29"/>
        <v>0</v>
      </c>
      <c r="D100" s="280">
        <f t="shared" si="29"/>
        <v>0</v>
      </c>
      <c r="E100" s="182">
        <f t="shared" si="29"/>
        <v>0</v>
      </c>
      <c r="F100" s="182">
        <f t="shared" si="29"/>
        <v>0</v>
      </c>
      <c r="G100" s="136">
        <f t="shared" si="29"/>
        <v>0</v>
      </c>
      <c r="H100" s="136">
        <f t="shared" si="25"/>
        <v>0</v>
      </c>
      <c r="I100" s="136">
        <f t="shared" si="18"/>
        <v>0</v>
      </c>
      <c r="J100" s="141">
        <f t="shared" si="19"/>
        <v>0</v>
      </c>
      <c r="K100" s="142">
        <f t="shared" si="20"/>
        <v>0</v>
      </c>
      <c r="L100" s="184">
        <f t="shared" si="20"/>
        <v>0</v>
      </c>
      <c r="M100" s="141">
        <f t="shared" si="20"/>
        <v>0</v>
      </c>
      <c r="N100" s="141">
        <f t="shared" si="20"/>
        <v>0</v>
      </c>
      <c r="O100" s="147">
        <f t="shared" si="21"/>
        <v>0</v>
      </c>
      <c r="P100" s="136">
        <f t="shared" si="22"/>
        <v>0</v>
      </c>
      <c r="Q100" s="136">
        <f t="shared" si="26"/>
        <v>0</v>
      </c>
      <c r="R100" s="136">
        <f t="shared" si="27"/>
        <v>0</v>
      </c>
      <c r="S100" s="137">
        <f t="shared" si="23"/>
        <v>0</v>
      </c>
      <c r="T100" s="45"/>
      <c r="V100" s="57" t="str">
        <f t="shared" si="24"/>
        <v>скрыть</v>
      </c>
    </row>
    <row r="101" spans="2:22" ht="15.75" hidden="1" customHeight="1" x14ac:dyDescent="0.25">
      <c r="B101" s="135">
        <v>85</v>
      </c>
      <c r="C101" s="182">
        <f t="shared" si="29"/>
        <v>0</v>
      </c>
      <c r="D101" s="280">
        <f t="shared" si="29"/>
        <v>0</v>
      </c>
      <c r="E101" s="182">
        <f t="shared" si="29"/>
        <v>0</v>
      </c>
      <c r="F101" s="182">
        <f t="shared" si="29"/>
        <v>0</v>
      </c>
      <c r="G101" s="136">
        <f t="shared" si="29"/>
        <v>0</v>
      </c>
      <c r="H101" s="136">
        <f t="shared" si="25"/>
        <v>0</v>
      </c>
      <c r="I101" s="136">
        <f t="shared" si="18"/>
        <v>0</v>
      </c>
      <c r="J101" s="141">
        <f t="shared" si="19"/>
        <v>0</v>
      </c>
      <c r="K101" s="142">
        <f t="shared" si="20"/>
        <v>0</v>
      </c>
      <c r="L101" s="184">
        <f t="shared" si="20"/>
        <v>0</v>
      </c>
      <c r="M101" s="141">
        <f t="shared" si="20"/>
        <v>0</v>
      </c>
      <c r="N101" s="141">
        <f t="shared" si="20"/>
        <v>0</v>
      </c>
      <c r="O101" s="147">
        <f t="shared" si="21"/>
        <v>0</v>
      </c>
      <c r="P101" s="136">
        <f t="shared" si="22"/>
        <v>0</v>
      </c>
      <c r="Q101" s="136">
        <f t="shared" si="26"/>
        <v>0</v>
      </c>
      <c r="R101" s="136">
        <f t="shared" si="27"/>
        <v>0</v>
      </c>
      <c r="S101" s="137">
        <f t="shared" si="23"/>
        <v>0</v>
      </c>
      <c r="T101" s="45"/>
      <c r="V101" s="57" t="str">
        <f t="shared" si="24"/>
        <v>скрыть</v>
      </c>
    </row>
    <row r="102" spans="2:22" ht="15.75" hidden="1" customHeight="1" x14ac:dyDescent="0.25">
      <c r="B102" s="135">
        <v>86</v>
      </c>
      <c r="C102" s="182">
        <f t="shared" si="29"/>
        <v>0</v>
      </c>
      <c r="D102" s="280">
        <f t="shared" si="29"/>
        <v>0</v>
      </c>
      <c r="E102" s="182">
        <f t="shared" si="29"/>
        <v>0</v>
      </c>
      <c r="F102" s="182">
        <f t="shared" si="29"/>
        <v>0</v>
      </c>
      <c r="G102" s="136">
        <f t="shared" si="29"/>
        <v>0</v>
      </c>
      <c r="H102" s="136">
        <f t="shared" si="25"/>
        <v>0</v>
      </c>
      <c r="I102" s="136">
        <f t="shared" si="18"/>
        <v>0</v>
      </c>
      <c r="J102" s="141">
        <f t="shared" si="19"/>
        <v>0</v>
      </c>
      <c r="K102" s="142">
        <f t="shared" si="20"/>
        <v>0</v>
      </c>
      <c r="L102" s="184">
        <f t="shared" si="20"/>
        <v>0</v>
      </c>
      <c r="M102" s="141">
        <f t="shared" si="20"/>
        <v>0</v>
      </c>
      <c r="N102" s="141">
        <f t="shared" si="20"/>
        <v>0</v>
      </c>
      <c r="O102" s="147">
        <f t="shared" si="21"/>
        <v>0</v>
      </c>
      <c r="P102" s="136">
        <f t="shared" si="22"/>
        <v>0</v>
      </c>
      <c r="Q102" s="136">
        <f t="shared" si="26"/>
        <v>0</v>
      </c>
      <c r="R102" s="136">
        <f t="shared" si="27"/>
        <v>0</v>
      </c>
      <c r="S102" s="137">
        <f t="shared" si="23"/>
        <v>0</v>
      </c>
      <c r="T102" s="45"/>
      <c r="V102" s="57" t="str">
        <f t="shared" si="24"/>
        <v>скрыть</v>
      </c>
    </row>
    <row r="103" spans="2:22" ht="15.75" hidden="1" customHeight="1" x14ac:dyDescent="0.25">
      <c r="B103" s="135">
        <v>87</v>
      </c>
      <c r="C103" s="182">
        <f t="shared" si="29"/>
        <v>0</v>
      </c>
      <c r="D103" s="280">
        <f t="shared" si="29"/>
        <v>0</v>
      </c>
      <c r="E103" s="182">
        <f t="shared" si="29"/>
        <v>0</v>
      </c>
      <c r="F103" s="182">
        <f t="shared" si="29"/>
        <v>0</v>
      </c>
      <c r="G103" s="136">
        <f t="shared" si="29"/>
        <v>0</v>
      </c>
      <c r="H103" s="136">
        <f t="shared" si="25"/>
        <v>0</v>
      </c>
      <c r="I103" s="136">
        <f t="shared" si="18"/>
        <v>0</v>
      </c>
      <c r="J103" s="141">
        <f t="shared" si="19"/>
        <v>0</v>
      </c>
      <c r="K103" s="142">
        <f t="shared" si="20"/>
        <v>0</v>
      </c>
      <c r="L103" s="184">
        <f t="shared" si="20"/>
        <v>0</v>
      </c>
      <c r="M103" s="141">
        <f t="shared" si="20"/>
        <v>0</v>
      </c>
      <c r="N103" s="141">
        <f t="shared" si="20"/>
        <v>0</v>
      </c>
      <c r="O103" s="147">
        <f t="shared" si="21"/>
        <v>0</v>
      </c>
      <c r="P103" s="136">
        <f t="shared" si="22"/>
        <v>0</v>
      </c>
      <c r="Q103" s="136">
        <f t="shared" si="26"/>
        <v>0</v>
      </c>
      <c r="R103" s="136">
        <f t="shared" si="27"/>
        <v>0</v>
      </c>
      <c r="S103" s="137">
        <f t="shared" si="23"/>
        <v>0</v>
      </c>
      <c r="T103" s="45"/>
      <c r="V103" s="57" t="str">
        <f t="shared" si="24"/>
        <v>скрыть</v>
      </c>
    </row>
    <row r="104" spans="2:22" ht="15.75" hidden="1" customHeight="1" x14ac:dyDescent="0.25">
      <c r="B104" s="135">
        <v>88</v>
      </c>
      <c r="C104" s="182">
        <f t="shared" si="29"/>
        <v>0</v>
      </c>
      <c r="D104" s="280">
        <f t="shared" si="29"/>
        <v>0</v>
      </c>
      <c r="E104" s="182">
        <f t="shared" si="29"/>
        <v>0</v>
      </c>
      <c r="F104" s="182">
        <f t="shared" si="29"/>
        <v>0</v>
      </c>
      <c r="G104" s="136">
        <f t="shared" si="29"/>
        <v>0</v>
      </c>
      <c r="H104" s="136">
        <f t="shared" si="25"/>
        <v>0</v>
      </c>
      <c r="I104" s="136">
        <f t="shared" si="18"/>
        <v>0</v>
      </c>
      <c r="J104" s="141">
        <f t="shared" si="19"/>
        <v>0</v>
      </c>
      <c r="K104" s="142">
        <f t="shared" si="20"/>
        <v>0</v>
      </c>
      <c r="L104" s="184">
        <f t="shared" si="20"/>
        <v>0</v>
      </c>
      <c r="M104" s="141">
        <f t="shared" si="20"/>
        <v>0</v>
      </c>
      <c r="N104" s="141">
        <f t="shared" si="20"/>
        <v>0</v>
      </c>
      <c r="O104" s="147">
        <f t="shared" si="21"/>
        <v>0</v>
      </c>
      <c r="P104" s="136">
        <f t="shared" si="22"/>
        <v>0</v>
      </c>
      <c r="Q104" s="136">
        <f t="shared" si="26"/>
        <v>0</v>
      </c>
      <c r="R104" s="136">
        <f t="shared" si="27"/>
        <v>0</v>
      </c>
      <c r="S104" s="137">
        <f t="shared" si="23"/>
        <v>0</v>
      </c>
      <c r="T104" s="45"/>
      <c r="V104" s="57" t="str">
        <f t="shared" si="24"/>
        <v>скрыть</v>
      </c>
    </row>
    <row r="105" spans="2:22" ht="15.75" hidden="1" customHeight="1" x14ac:dyDescent="0.25">
      <c r="B105" s="135">
        <v>89</v>
      </c>
      <c r="C105" s="182">
        <f t="shared" si="29"/>
        <v>0</v>
      </c>
      <c r="D105" s="280">
        <f t="shared" si="29"/>
        <v>0</v>
      </c>
      <c r="E105" s="182">
        <f t="shared" si="29"/>
        <v>0</v>
      </c>
      <c r="F105" s="182">
        <f t="shared" si="29"/>
        <v>0</v>
      </c>
      <c r="G105" s="136">
        <f t="shared" si="29"/>
        <v>0</v>
      </c>
      <c r="H105" s="136">
        <f t="shared" si="25"/>
        <v>0</v>
      </c>
      <c r="I105" s="136">
        <f t="shared" si="18"/>
        <v>0</v>
      </c>
      <c r="J105" s="141">
        <f t="shared" si="19"/>
        <v>0</v>
      </c>
      <c r="K105" s="142">
        <f t="shared" si="20"/>
        <v>0</v>
      </c>
      <c r="L105" s="184">
        <f t="shared" si="20"/>
        <v>0</v>
      </c>
      <c r="M105" s="141">
        <f t="shared" si="20"/>
        <v>0</v>
      </c>
      <c r="N105" s="141">
        <f t="shared" si="20"/>
        <v>0</v>
      </c>
      <c r="O105" s="147">
        <f t="shared" si="21"/>
        <v>0</v>
      </c>
      <c r="P105" s="136">
        <f t="shared" si="22"/>
        <v>0</v>
      </c>
      <c r="Q105" s="136">
        <f t="shared" si="26"/>
        <v>0</v>
      </c>
      <c r="R105" s="136">
        <f t="shared" si="27"/>
        <v>0</v>
      </c>
      <c r="S105" s="137">
        <f t="shared" si="23"/>
        <v>0</v>
      </c>
      <c r="T105" s="45"/>
      <c r="V105" s="57" t="str">
        <f t="shared" si="24"/>
        <v>скрыть</v>
      </c>
    </row>
    <row r="106" spans="2:22" ht="15.75" hidden="1" customHeight="1" x14ac:dyDescent="0.25">
      <c r="B106" s="135">
        <v>90</v>
      </c>
      <c r="C106" s="182">
        <f t="shared" si="29"/>
        <v>0</v>
      </c>
      <c r="D106" s="280">
        <f t="shared" si="29"/>
        <v>0</v>
      </c>
      <c r="E106" s="182">
        <f t="shared" si="29"/>
        <v>0</v>
      </c>
      <c r="F106" s="182">
        <f t="shared" si="29"/>
        <v>0</v>
      </c>
      <c r="G106" s="136">
        <f t="shared" si="29"/>
        <v>0</v>
      </c>
      <c r="H106" s="136">
        <f t="shared" si="25"/>
        <v>0</v>
      </c>
      <c r="I106" s="136">
        <f t="shared" si="18"/>
        <v>0</v>
      </c>
      <c r="J106" s="141">
        <f t="shared" si="19"/>
        <v>0</v>
      </c>
      <c r="K106" s="142">
        <f t="shared" si="20"/>
        <v>0</v>
      </c>
      <c r="L106" s="184">
        <f t="shared" si="20"/>
        <v>0</v>
      </c>
      <c r="M106" s="141">
        <f t="shared" si="20"/>
        <v>0</v>
      </c>
      <c r="N106" s="141">
        <f t="shared" si="20"/>
        <v>0</v>
      </c>
      <c r="O106" s="147">
        <f t="shared" si="21"/>
        <v>0</v>
      </c>
      <c r="P106" s="136">
        <f t="shared" si="22"/>
        <v>0</v>
      </c>
      <c r="Q106" s="136">
        <f t="shared" si="26"/>
        <v>0</v>
      </c>
      <c r="R106" s="136">
        <f t="shared" si="27"/>
        <v>0</v>
      </c>
      <c r="S106" s="137">
        <f t="shared" si="23"/>
        <v>0</v>
      </c>
      <c r="T106" s="45"/>
      <c r="V106" s="57" t="str">
        <f t="shared" si="24"/>
        <v>скрыть</v>
      </c>
    </row>
    <row r="107" spans="2:22" ht="15.75" hidden="1" customHeight="1" x14ac:dyDescent="0.25">
      <c r="B107" s="135">
        <v>91</v>
      </c>
      <c r="C107" s="182">
        <f t="shared" ref="C107:G116" si="30">IF(offer_sale_type="транзит",IFERROR(VLOOKUP($B107,calc_data,C$14+1,0),0),0)</f>
        <v>0</v>
      </c>
      <c r="D107" s="280">
        <f t="shared" si="30"/>
        <v>0</v>
      </c>
      <c r="E107" s="182">
        <f t="shared" si="30"/>
        <v>0</v>
      </c>
      <c r="F107" s="182">
        <f t="shared" si="30"/>
        <v>0</v>
      </c>
      <c r="G107" s="136">
        <f t="shared" si="30"/>
        <v>0</v>
      </c>
      <c r="H107" s="136">
        <f t="shared" si="25"/>
        <v>0</v>
      </c>
      <c r="I107" s="136">
        <f t="shared" si="18"/>
        <v>0</v>
      </c>
      <c r="J107" s="141">
        <f t="shared" si="19"/>
        <v>0</v>
      </c>
      <c r="K107" s="142">
        <f t="shared" si="20"/>
        <v>0</v>
      </c>
      <c r="L107" s="184">
        <f t="shared" si="20"/>
        <v>0</v>
      </c>
      <c r="M107" s="141">
        <f t="shared" si="20"/>
        <v>0</v>
      </c>
      <c r="N107" s="141">
        <f t="shared" si="20"/>
        <v>0</v>
      </c>
      <c r="O107" s="147">
        <f t="shared" si="21"/>
        <v>0</v>
      </c>
      <c r="P107" s="136">
        <f t="shared" si="22"/>
        <v>0</v>
      </c>
      <c r="Q107" s="136">
        <f t="shared" si="26"/>
        <v>0</v>
      </c>
      <c r="R107" s="136">
        <f t="shared" si="27"/>
        <v>0</v>
      </c>
      <c r="S107" s="137">
        <f t="shared" si="23"/>
        <v>0</v>
      </c>
      <c r="T107" s="45"/>
      <c r="V107" s="57" t="str">
        <f t="shared" si="24"/>
        <v>скрыть</v>
      </c>
    </row>
    <row r="108" spans="2:22" ht="15.75" hidden="1" customHeight="1" x14ac:dyDescent="0.25">
      <c r="B108" s="135">
        <v>92</v>
      </c>
      <c r="C108" s="182">
        <f t="shared" si="30"/>
        <v>0</v>
      </c>
      <c r="D108" s="280">
        <f t="shared" si="30"/>
        <v>0</v>
      </c>
      <c r="E108" s="182">
        <f t="shared" si="30"/>
        <v>0</v>
      </c>
      <c r="F108" s="182">
        <f t="shared" si="30"/>
        <v>0</v>
      </c>
      <c r="G108" s="136">
        <f t="shared" si="30"/>
        <v>0</v>
      </c>
      <c r="H108" s="136">
        <f t="shared" si="25"/>
        <v>0</v>
      </c>
      <c r="I108" s="136">
        <f t="shared" si="18"/>
        <v>0</v>
      </c>
      <c r="J108" s="141">
        <f t="shared" si="19"/>
        <v>0</v>
      </c>
      <c r="K108" s="142">
        <f t="shared" si="20"/>
        <v>0</v>
      </c>
      <c r="L108" s="184">
        <f t="shared" si="20"/>
        <v>0</v>
      </c>
      <c r="M108" s="141">
        <f t="shared" si="20"/>
        <v>0</v>
      </c>
      <c r="N108" s="141">
        <f t="shared" si="20"/>
        <v>0</v>
      </c>
      <c r="O108" s="147">
        <f t="shared" si="21"/>
        <v>0</v>
      </c>
      <c r="P108" s="136">
        <f t="shared" si="22"/>
        <v>0</v>
      </c>
      <c r="Q108" s="136">
        <f t="shared" si="26"/>
        <v>0</v>
      </c>
      <c r="R108" s="136">
        <f t="shared" si="27"/>
        <v>0</v>
      </c>
      <c r="S108" s="137">
        <f t="shared" si="23"/>
        <v>0</v>
      </c>
      <c r="T108" s="45"/>
      <c r="V108" s="57" t="str">
        <f t="shared" si="24"/>
        <v>скрыть</v>
      </c>
    </row>
    <row r="109" spans="2:22" ht="15.75" hidden="1" customHeight="1" x14ac:dyDescent="0.25">
      <c r="B109" s="135">
        <v>93</v>
      </c>
      <c r="C109" s="182">
        <f t="shared" si="30"/>
        <v>0</v>
      </c>
      <c r="D109" s="280">
        <f t="shared" si="30"/>
        <v>0</v>
      </c>
      <c r="E109" s="182">
        <f t="shared" si="30"/>
        <v>0</v>
      </c>
      <c r="F109" s="182">
        <f t="shared" si="30"/>
        <v>0</v>
      </c>
      <c r="G109" s="136">
        <f t="shared" si="30"/>
        <v>0</v>
      </c>
      <c r="H109" s="136">
        <f t="shared" si="25"/>
        <v>0</v>
      </c>
      <c r="I109" s="136">
        <f t="shared" si="18"/>
        <v>0</v>
      </c>
      <c r="J109" s="141">
        <f t="shared" si="19"/>
        <v>0</v>
      </c>
      <c r="K109" s="142">
        <f t="shared" si="20"/>
        <v>0</v>
      </c>
      <c r="L109" s="184">
        <f t="shared" si="20"/>
        <v>0</v>
      </c>
      <c r="M109" s="141">
        <f t="shared" si="20"/>
        <v>0</v>
      </c>
      <c r="N109" s="141">
        <f t="shared" si="20"/>
        <v>0</v>
      </c>
      <c r="O109" s="147">
        <f t="shared" si="21"/>
        <v>0</v>
      </c>
      <c r="P109" s="136">
        <f t="shared" si="22"/>
        <v>0</v>
      </c>
      <c r="Q109" s="136">
        <f t="shared" si="26"/>
        <v>0</v>
      </c>
      <c r="R109" s="136">
        <f t="shared" si="27"/>
        <v>0</v>
      </c>
      <c r="S109" s="137">
        <f t="shared" si="23"/>
        <v>0</v>
      </c>
      <c r="T109" s="45"/>
      <c r="V109" s="57" t="str">
        <f t="shared" si="24"/>
        <v>скрыть</v>
      </c>
    </row>
    <row r="110" spans="2:22" ht="15.75" hidden="1" customHeight="1" x14ac:dyDescent="0.25">
      <c r="B110" s="135">
        <v>94</v>
      </c>
      <c r="C110" s="182">
        <f t="shared" si="30"/>
        <v>0</v>
      </c>
      <c r="D110" s="280">
        <f t="shared" si="30"/>
        <v>0</v>
      </c>
      <c r="E110" s="182">
        <f t="shared" si="30"/>
        <v>0</v>
      </c>
      <c r="F110" s="182">
        <f t="shared" si="30"/>
        <v>0</v>
      </c>
      <c r="G110" s="136">
        <f t="shared" si="30"/>
        <v>0</v>
      </c>
      <c r="H110" s="136">
        <f t="shared" si="25"/>
        <v>0</v>
      </c>
      <c r="I110" s="136">
        <f t="shared" si="18"/>
        <v>0</v>
      </c>
      <c r="J110" s="141">
        <f t="shared" si="19"/>
        <v>0</v>
      </c>
      <c r="K110" s="142">
        <f t="shared" si="20"/>
        <v>0</v>
      </c>
      <c r="L110" s="184">
        <f t="shared" si="20"/>
        <v>0</v>
      </c>
      <c r="M110" s="141">
        <f t="shared" si="20"/>
        <v>0</v>
      </c>
      <c r="N110" s="141">
        <f t="shared" si="20"/>
        <v>0</v>
      </c>
      <c r="O110" s="147">
        <f t="shared" si="21"/>
        <v>0</v>
      </c>
      <c r="P110" s="136">
        <f t="shared" si="22"/>
        <v>0</v>
      </c>
      <c r="Q110" s="136">
        <f t="shared" si="26"/>
        <v>0</v>
      </c>
      <c r="R110" s="136">
        <f t="shared" si="27"/>
        <v>0</v>
      </c>
      <c r="S110" s="137">
        <f t="shared" si="23"/>
        <v>0</v>
      </c>
      <c r="T110" s="45"/>
      <c r="V110" s="57" t="str">
        <f t="shared" si="24"/>
        <v>скрыть</v>
      </c>
    </row>
    <row r="111" spans="2:22" ht="15.75" hidden="1" customHeight="1" x14ac:dyDescent="0.25">
      <c r="B111" s="135">
        <v>95</v>
      </c>
      <c r="C111" s="182">
        <f t="shared" si="30"/>
        <v>0</v>
      </c>
      <c r="D111" s="280">
        <f t="shared" si="30"/>
        <v>0</v>
      </c>
      <c r="E111" s="182">
        <f t="shared" si="30"/>
        <v>0</v>
      </c>
      <c r="F111" s="182">
        <f t="shared" si="30"/>
        <v>0</v>
      </c>
      <c r="G111" s="136">
        <f t="shared" si="30"/>
        <v>0</v>
      </c>
      <c r="H111" s="136">
        <f t="shared" si="25"/>
        <v>0</v>
      </c>
      <c r="I111" s="136">
        <f t="shared" si="18"/>
        <v>0</v>
      </c>
      <c r="J111" s="141">
        <f t="shared" si="19"/>
        <v>0</v>
      </c>
      <c r="K111" s="142">
        <f t="shared" si="20"/>
        <v>0</v>
      </c>
      <c r="L111" s="184">
        <f t="shared" si="20"/>
        <v>0</v>
      </c>
      <c r="M111" s="141">
        <f t="shared" si="20"/>
        <v>0</v>
      </c>
      <c r="N111" s="141">
        <f t="shared" si="20"/>
        <v>0</v>
      </c>
      <c r="O111" s="147">
        <f t="shared" si="21"/>
        <v>0</v>
      </c>
      <c r="P111" s="136">
        <f t="shared" si="22"/>
        <v>0</v>
      </c>
      <c r="Q111" s="136">
        <f t="shared" si="26"/>
        <v>0</v>
      </c>
      <c r="R111" s="136">
        <f t="shared" si="27"/>
        <v>0</v>
      </c>
      <c r="S111" s="137">
        <f t="shared" si="23"/>
        <v>0</v>
      </c>
      <c r="T111" s="45"/>
      <c r="V111" s="57" t="str">
        <f t="shared" si="24"/>
        <v>скрыть</v>
      </c>
    </row>
    <row r="112" spans="2:22" ht="15.75" hidden="1" customHeight="1" x14ac:dyDescent="0.25">
      <c r="B112" s="135">
        <v>96</v>
      </c>
      <c r="C112" s="182">
        <f t="shared" si="30"/>
        <v>0</v>
      </c>
      <c r="D112" s="280">
        <f t="shared" si="30"/>
        <v>0</v>
      </c>
      <c r="E112" s="182">
        <f t="shared" si="30"/>
        <v>0</v>
      </c>
      <c r="F112" s="182">
        <f t="shared" si="30"/>
        <v>0</v>
      </c>
      <c r="G112" s="136">
        <f t="shared" si="30"/>
        <v>0</v>
      </c>
      <c r="H112" s="136">
        <f t="shared" si="25"/>
        <v>0</v>
      </c>
      <c r="I112" s="136">
        <f t="shared" si="18"/>
        <v>0</v>
      </c>
      <c r="J112" s="141">
        <f t="shared" si="19"/>
        <v>0</v>
      </c>
      <c r="K112" s="142">
        <f t="shared" si="20"/>
        <v>0</v>
      </c>
      <c r="L112" s="184">
        <f t="shared" si="20"/>
        <v>0</v>
      </c>
      <c r="M112" s="141">
        <f t="shared" si="20"/>
        <v>0</v>
      </c>
      <c r="N112" s="141">
        <f t="shared" si="20"/>
        <v>0</v>
      </c>
      <c r="O112" s="147">
        <f t="shared" si="21"/>
        <v>0</v>
      </c>
      <c r="P112" s="136">
        <f t="shared" si="22"/>
        <v>0</v>
      </c>
      <c r="Q112" s="136">
        <f t="shared" si="26"/>
        <v>0</v>
      </c>
      <c r="R112" s="136">
        <f t="shared" si="27"/>
        <v>0</v>
      </c>
      <c r="S112" s="137">
        <f t="shared" si="23"/>
        <v>0</v>
      </c>
      <c r="T112" s="45"/>
      <c r="V112" s="57" t="str">
        <f t="shared" si="24"/>
        <v>скрыть</v>
      </c>
    </row>
    <row r="113" spans="2:22" ht="15.75" hidden="1" customHeight="1" x14ac:dyDescent="0.25">
      <c r="B113" s="135">
        <v>97</v>
      </c>
      <c r="C113" s="182">
        <f t="shared" si="30"/>
        <v>0</v>
      </c>
      <c r="D113" s="280">
        <f t="shared" si="30"/>
        <v>0</v>
      </c>
      <c r="E113" s="182">
        <f t="shared" si="30"/>
        <v>0</v>
      </c>
      <c r="F113" s="182">
        <f t="shared" si="30"/>
        <v>0</v>
      </c>
      <c r="G113" s="136">
        <f t="shared" si="30"/>
        <v>0</v>
      </c>
      <c r="H113" s="136">
        <f t="shared" si="25"/>
        <v>0</v>
      </c>
      <c r="I113" s="136">
        <f t="shared" si="18"/>
        <v>0</v>
      </c>
      <c r="J113" s="141">
        <f t="shared" si="19"/>
        <v>0</v>
      </c>
      <c r="K113" s="142">
        <f t="shared" si="20"/>
        <v>0</v>
      </c>
      <c r="L113" s="184">
        <f t="shared" si="20"/>
        <v>0</v>
      </c>
      <c r="M113" s="141">
        <f t="shared" si="20"/>
        <v>0</v>
      </c>
      <c r="N113" s="141">
        <f t="shared" si="20"/>
        <v>0</v>
      </c>
      <c r="O113" s="147">
        <f t="shared" si="21"/>
        <v>0</v>
      </c>
      <c r="P113" s="136">
        <f t="shared" si="22"/>
        <v>0</v>
      </c>
      <c r="Q113" s="136">
        <f t="shared" si="26"/>
        <v>0</v>
      </c>
      <c r="R113" s="136">
        <f t="shared" si="27"/>
        <v>0</v>
      </c>
      <c r="S113" s="137">
        <f t="shared" si="23"/>
        <v>0</v>
      </c>
      <c r="T113" s="45"/>
      <c r="V113" s="57" t="str">
        <f t="shared" si="24"/>
        <v>скрыть</v>
      </c>
    </row>
    <row r="114" spans="2:22" ht="15.75" hidden="1" customHeight="1" x14ac:dyDescent="0.25">
      <c r="B114" s="135">
        <v>98</v>
      </c>
      <c r="C114" s="182">
        <f t="shared" si="30"/>
        <v>0</v>
      </c>
      <c r="D114" s="280">
        <f t="shared" si="30"/>
        <v>0</v>
      </c>
      <c r="E114" s="182">
        <f t="shared" si="30"/>
        <v>0</v>
      </c>
      <c r="F114" s="182">
        <f t="shared" si="30"/>
        <v>0</v>
      </c>
      <c r="G114" s="136">
        <f t="shared" si="30"/>
        <v>0</v>
      </c>
      <c r="H114" s="136">
        <f t="shared" si="25"/>
        <v>0</v>
      </c>
      <c r="I114" s="136">
        <f t="shared" si="18"/>
        <v>0</v>
      </c>
      <c r="J114" s="141">
        <f t="shared" si="19"/>
        <v>0</v>
      </c>
      <c r="K114" s="142">
        <f t="shared" si="20"/>
        <v>0</v>
      </c>
      <c r="L114" s="184">
        <f t="shared" si="20"/>
        <v>0</v>
      </c>
      <c r="M114" s="141">
        <f t="shared" si="20"/>
        <v>0</v>
      </c>
      <c r="N114" s="141">
        <f t="shared" si="20"/>
        <v>0</v>
      </c>
      <c r="O114" s="147">
        <f t="shared" si="21"/>
        <v>0</v>
      </c>
      <c r="P114" s="136">
        <f t="shared" si="22"/>
        <v>0</v>
      </c>
      <c r="Q114" s="136">
        <f t="shared" si="26"/>
        <v>0</v>
      </c>
      <c r="R114" s="136">
        <f t="shared" si="27"/>
        <v>0</v>
      </c>
      <c r="S114" s="137">
        <f t="shared" si="23"/>
        <v>0</v>
      </c>
      <c r="T114" s="45"/>
      <c r="V114" s="57" t="str">
        <f t="shared" si="24"/>
        <v>скрыть</v>
      </c>
    </row>
    <row r="115" spans="2:22" ht="15.75" hidden="1" customHeight="1" x14ac:dyDescent="0.25">
      <c r="B115" s="135">
        <v>99</v>
      </c>
      <c r="C115" s="182">
        <f t="shared" si="30"/>
        <v>0</v>
      </c>
      <c r="D115" s="280">
        <f t="shared" si="30"/>
        <v>0</v>
      </c>
      <c r="E115" s="182">
        <f t="shared" si="30"/>
        <v>0</v>
      </c>
      <c r="F115" s="182">
        <f t="shared" si="30"/>
        <v>0</v>
      </c>
      <c r="G115" s="136">
        <f t="shared" si="30"/>
        <v>0</v>
      </c>
      <c r="H115" s="136">
        <f t="shared" si="25"/>
        <v>0</v>
      </c>
      <c r="I115" s="136">
        <f t="shared" si="18"/>
        <v>0</v>
      </c>
      <c r="J115" s="141">
        <f t="shared" si="19"/>
        <v>0</v>
      </c>
      <c r="K115" s="142">
        <f t="shared" si="20"/>
        <v>0</v>
      </c>
      <c r="L115" s="184">
        <f t="shared" si="20"/>
        <v>0</v>
      </c>
      <c r="M115" s="141">
        <f t="shared" si="20"/>
        <v>0</v>
      </c>
      <c r="N115" s="141">
        <f t="shared" si="20"/>
        <v>0</v>
      </c>
      <c r="O115" s="147">
        <f t="shared" si="21"/>
        <v>0</v>
      </c>
      <c r="P115" s="136">
        <f t="shared" si="22"/>
        <v>0</v>
      </c>
      <c r="Q115" s="136">
        <f t="shared" si="26"/>
        <v>0</v>
      </c>
      <c r="R115" s="136">
        <f t="shared" si="27"/>
        <v>0</v>
      </c>
      <c r="S115" s="137">
        <f t="shared" si="23"/>
        <v>0</v>
      </c>
      <c r="T115" s="45"/>
      <c r="V115" s="57" t="str">
        <f t="shared" si="24"/>
        <v>скрыть</v>
      </c>
    </row>
    <row r="116" spans="2:22" ht="15.75" hidden="1" customHeight="1" x14ac:dyDescent="0.25">
      <c r="B116" s="135">
        <v>100</v>
      </c>
      <c r="C116" s="182">
        <f t="shared" si="30"/>
        <v>0</v>
      </c>
      <c r="D116" s="280">
        <f t="shared" si="30"/>
        <v>0</v>
      </c>
      <c r="E116" s="182">
        <f t="shared" si="30"/>
        <v>0</v>
      </c>
      <c r="F116" s="182">
        <f t="shared" si="30"/>
        <v>0</v>
      </c>
      <c r="G116" s="136">
        <f t="shared" si="30"/>
        <v>0</v>
      </c>
      <c r="H116" s="136">
        <f t="shared" si="25"/>
        <v>0</v>
      </c>
      <c r="I116" s="136">
        <f t="shared" si="18"/>
        <v>0</v>
      </c>
      <c r="J116" s="141">
        <f t="shared" si="19"/>
        <v>0</v>
      </c>
      <c r="K116" s="142">
        <f t="shared" si="20"/>
        <v>0</v>
      </c>
      <c r="L116" s="184">
        <f t="shared" si="20"/>
        <v>0</v>
      </c>
      <c r="M116" s="141">
        <f t="shared" si="20"/>
        <v>0</v>
      </c>
      <c r="N116" s="141">
        <f t="shared" si="20"/>
        <v>0</v>
      </c>
      <c r="O116" s="147">
        <f t="shared" si="21"/>
        <v>0</v>
      </c>
      <c r="P116" s="136">
        <f t="shared" si="22"/>
        <v>0</v>
      </c>
      <c r="Q116" s="136">
        <f t="shared" si="26"/>
        <v>0</v>
      </c>
      <c r="R116" s="136">
        <f t="shared" si="27"/>
        <v>0</v>
      </c>
      <c r="S116" s="137">
        <f t="shared" si="23"/>
        <v>0</v>
      </c>
      <c r="T116" s="45"/>
      <c r="V116" s="57" t="str">
        <f t="shared" si="24"/>
        <v>скрыть</v>
      </c>
    </row>
    <row r="117" spans="2:22" ht="15.75" hidden="1" customHeight="1" x14ac:dyDescent="0.25">
      <c r="B117" s="135">
        <v>101</v>
      </c>
      <c r="C117" s="182">
        <f t="shared" ref="C117:G126" si="31">IF(offer_sale_type="транзит",IFERROR(VLOOKUP($B117,calc_data,C$14+1,0),0),0)</f>
        <v>0</v>
      </c>
      <c r="D117" s="280">
        <f t="shared" si="31"/>
        <v>0</v>
      </c>
      <c r="E117" s="182">
        <f t="shared" si="31"/>
        <v>0</v>
      </c>
      <c r="F117" s="182">
        <f t="shared" si="31"/>
        <v>0</v>
      </c>
      <c r="G117" s="136">
        <f t="shared" si="31"/>
        <v>0</v>
      </c>
      <c r="H117" s="136">
        <f t="shared" si="25"/>
        <v>0</v>
      </c>
      <c r="I117" s="136">
        <f t="shared" si="18"/>
        <v>0</v>
      </c>
      <c r="J117" s="141">
        <f t="shared" si="19"/>
        <v>0</v>
      </c>
      <c r="K117" s="142">
        <f t="shared" si="20"/>
        <v>0</v>
      </c>
      <c r="L117" s="184">
        <f t="shared" si="20"/>
        <v>0</v>
      </c>
      <c r="M117" s="141">
        <f t="shared" si="20"/>
        <v>0</v>
      </c>
      <c r="N117" s="141">
        <f t="shared" si="20"/>
        <v>0</v>
      </c>
      <c r="O117" s="147">
        <f t="shared" si="21"/>
        <v>0</v>
      </c>
      <c r="P117" s="136">
        <f t="shared" si="22"/>
        <v>0</v>
      </c>
      <c r="Q117" s="136">
        <f t="shared" si="26"/>
        <v>0</v>
      </c>
      <c r="R117" s="136">
        <f t="shared" si="27"/>
        <v>0</v>
      </c>
      <c r="S117" s="137">
        <f t="shared" si="23"/>
        <v>0</v>
      </c>
      <c r="T117" s="45"/>
      <c r="V117" s="57" t="str">
        <f t="shared" si="24"/>
        <v>скрыть</v>
      </c>
    </row>
    <row r="118" spans="2:22" ht="15.75" hidden="1" customHeight="1" x14ac:dyDescent="0.25">
      <c r="B118" s="135">
        <v>102</v>
      </c>
      <c r="C118" s="182">
        <f t="shared" si="31"/>
        <v>0</v>
      </c>
      <c r="D118" s="280">
        <f t="shared" si="31"/>
        <v>0</v>
      </c>
      <c r="E118" s="182">
        <f t="shared" si="31"/>
        <v>0</v>
      </c>
      <c r="F118" s="182">
        <f t="shared" si="31"/>
        <v>0</v>
      </c>
      <c r="G118" s="136">
        <f t="shared" si="31"/>
        <v>0</v>
      </c>
      <c r="H118" s="136">
        <f t="shared" si="25"/>
        <v>0</v>
      </c>
      <c r="I118" s="136">
        <f t="shared" si="18"/>
        <v>0</v>
      </c>
      <c r="J118" s="141">
        <f t="shared" si="19"/>
        <v>0</v>
      </c>
      <c r="K118" s="142">
        <f t="shared" si="20"/>
        <v>0</v>
      </c>
      <c r="L118" s="184">
        <f t="shared" si="20"/>
        <v>0</v>
      </c>
      <c r="M118" s="141">
        <f t="shared" si="20"/>
        <v>0</v>
      </c>
      <c r="N118" s="141">
        <f t="shared" si="20"/>
        <v>0</v>
      </c>
      <c r="O118" s="147">
        <f t="shared" si="21"/>
        <v>0</v>
      </c>
      <c r="P118" s="136">
        <f t="shared" si="22"/>
        <v>0</v>
      </c>
      <c r="Q118" s="136">
        <f t="shared" si="26"/>
        <v>0</v>
      </c>
      <c r="R118" s="136">
        <f t="shared" si="27"/>
        <v>0</v>
      </c>
      <c r="S118" s="137">
        <f t="shared" si="23"/>
        <v>0</v>
      </c>
      <c r="T118" s="45"/>
      <c r="V118" s="57" t="str">
        <f t="shared" si="24"/>
        <v>скрыть</v>
      </c>
    </row>
    <row r="119" spans="2:22" ht="15.75" hidden="1" customHeight="1" x14ac:dyDescent="0.25">
      <c r="B119" s="135">
        <v>103</v>
      </c>
      <c r="C119" s="182">
        <f t="shared" si="31"/>
        <v>0</v>
      </c>
      <c r="D119" s="280">
        <f t="shared" si="31"/>
        <v>0</v>
      </c>
      <c r="E119" s="182">
        <f t="shared" si="31"/>
        <v>0</v>
      </c>
      <c r="F119" s="182">
        <f t="shared" si="31"/>
        <v>0</v>
      </c>
      <c r="G119" s="136">
        <f t="shared" si="31"/>
        <v>0</v>
      </c>
      <c r="H119" s="136">
        <f t="shared" si="25"/>
        <v>0</v>
      </c>
      <c r="I119" s="136">
        <f t="shared" si="18"/>
        <v>0</v>
      </c>
      <c r="J119" s="141">
        <f t="shared" si="19"/>
        <v>0</v>
      </c>
      <c r="K119" s="142">
        <f t="shared" si="20"/>
        <v>0</v>
      </c>
      <c r="L119" s="184">
        <f t="shared" si="20"/>
        <v>0</v>
      </c>
      <c r="M119" s="141">
        <f t="shared" si="20"/>
        <v>0</v>
      </c>
      <c r="N119" s="141">
        <f t="shared" si="20"/>
        <v>0</v>
      </c>
      <c r="O119" s="147">
        <f t="shared" si="21"/>
        <v>0</v>
      </c>
      <c r="P119" s="136">
        <f t="shared" si="22"/>
        <v>0</v>
      </c>
      <c r="Q119" s="136">
        <f t="shared" si="26"/>
        <v>0</v>
      </c>
      <c r="R119" s="136">
        <f t="shared" si="27"/>
        <v>0</v>
      </c>
      <c r="S119" s="137">
        <f t="shared" si="23"/>
        <v>0</v>
      </c>
      <c r="T119" s="45"/>
      <c r="V119" s="57" t="str">
        <f t="shared" si="24"/>
        <v>скрыть</v>
      </c>
    </row>
    <row r="120" spans="2:22" ht="15.75" hidden="1" customHeight="1" x14ac:dyDescent="0.25">
      <c r="B120" s="135">
        <v>104</v>
      </c>
      <c r="C120" s="182">
        <f t="shared" si="31"/>
        <v>0</v>
      </c>
      <c r="D120" s="280">
        <f t="shared" si="31"/>
        <v>0</v>
      </c>
      <c r="E120" s="182">
        <f t="shared" si="31"/>
        <v>0</v>
      </c>
      <c r="F120" s="182">
        <f t="shared" si="31"/>
        <v>0</v>
      </c>
      <c r="G120" s="136">
        <f t="shared" si="31"/>
        <v>0</v>
      </c>
      <c r="H120" s="136">
        <f t="shared" si="25"/>
        <v>0</v>
      </c>
      <c r="I120" s="136">
        <f t="shared" si="18"/>
        <v>0</v>
      </c>
      <c r="J120" s="141">
        <f t="shared" si="19"/>
        <v>0</v>
      </c>
      <c r="K120" s="142">
        <f t="shared" si="20"/>
        <v>0</v>
      </c>
      <c r="L120" s="184">
        <f t="shared" si="20"/>
        <v>0</v>
      </c>
      <c r="M120" s="141">
        <f t="shared" si="20"/>
        <v>0</v>
      </c>
      <c r="N120" s="141">
        <f t="shared" si="20"/>
        <v>0</v>
      </c>
      <c r="O120" s="147">
        <f t="shared" si="21"/>
        <v>0</v>
      </c>
      <c r="P120" s="136">
        <f t="shared" si="22"/>
        <v>0</v>
      </c>
      <c r="Q120" s="136">
        <f t="shared" si="26"/>
        <v>0</v>
      </c>
      <c r="R120" s="136">
        <f t="shared" si="27"/>
        <v>0</v>
      </c>
      <c r="S120" s="137">
        <f t="shared" si="23"/>
        <v>0</v>
      </c>
      <c r="T120" s="45"/>
      <c r="V120" s="57" t="str">
        <f t="shared" si="24"/>
        <v>скрыть</v>
      </c>
    </row>
    <row r="121" spans="2:22" ht="15.75" hidden="1" customHeight="1" x14ac:dyDescent="0.25">
      <c r="B121" s="135">
        <v>105</v>
      </c>
      <c r="C121" s="182">
        <f t="shared" si="31"/>
        <v>0</v>
      </c>
      <c r="D121" s="280">
        <f t="shared" si="31"/>
        <v>0</v>
      </c>
      <c r="E121" s="182">
        <f t="shared" si="31"/>
        <v>0</v>
      </c>
      <c r="F121" s="182">
        <f t="shared" si="31"/>
        <v>0</v>
      </c>
      <c r="G121" s="136">
        <f t="shared" si="31"/>
        <v>0</v>
      </c>
      <c r="H121" s="136">
        <f t="shared" si="25"/>
        <v>0</v>
      </c>
      <c r="I121" s="136">
        <f t="shared" si="18"/>
        <v>0</v>
      </c>
      <c r="J121" s="141">
        <f t="shared" si="19"/>
        <v>0</v>
      </c>
      <c r="K121" s="142">
        <f t="shared" si="20"/>
        <v>0</v>
      </c>
      <c r="L121" s="184">
        <f t="shared" si="20"/>
        <v>0</v>
      </c>
      <c r="M121" s="141">
        <f t="shared" si="20"/>
        <v>0</v>
      </c>
      <c r="N121" s="141">
        <f t="shared" si="20"/>
        <v>0</v>
      </c>
      <c r="O121" s="147">
        <f t="shared" si="21"/>
        <v>0</v>
      </c>
      <c r="P121" s="136">
        <f t="shared" si="22"/>
        <v>0</v>
      </c>
      <c r="Q121" s="136">
        <f t="shared" si="26"/>
        <v>0</v>
      </c>
      <c r="R121" s="136">
        <f t="shared" si="27"/>
        <v>0</v>
      </c>
      <c r="S121" s="137">
        <f t="shared" si="23"/>
        <v>0</v>
      </c>
      <c r="T121" s="45"/>
      <c r="V121" s="57" t="str">
        <f t="shared" si="24"/>
        <v>скрыть</v>
      </c>
    </row>
    <row r="122" spans="2:22" ht="15.75" hidden="1" customHeight="1" x14ac:dyDescent="0.25">
      <c r="B122" s="135">
        <v>106</v>
      </c>
      <c r="C122" s="182">
        <f t="shared" si="31"/>
        <v>0</v>
      </c>
      <c r="D122" s="280">
        <f t="shared" si="31"/>
        <v>0</v>
      </c>
      <c r="E122" s="182">
        <f t="shared" si="31"/>
        <v>0</v>
      </c>
      <c r="F122" s="182">
        <f t="shared" si="31"/>
        <v>0</v>
      </c>
      <c r="G122" s="136">
        <f t="shared" si="31"/>
        <v>0</v>
      </c>
      <c r="H122" s="136">
        <f t="shared" si="25"/>
        <v>0</v>
      </c>
      <c r="I122" s="136">
        <f t="shared" si="18"/>
        <v>0</v>
      </c>
      <c r="J122" s="141">
        <f t="shared" si="19"/>
        <v>0</v>
      </c>
      <c r="K122" s="142">
        <f t="shared" si="20"/>
        <v>0</v>
      </c>
      <c r="L122" s="184">
        <f t="shared" si="20"/>
        <v>0</v>
      </c>
      <c r="M122" s="141">
        <f t="shared" si="20"/>
        <v>0</v>
      </c>
      <c r="N122" s="141">
        <f t="shared" si="20"/>
        <v>0</v>
      </c>
      <c r="O122" s="147">
        <f t="shared" si="21"/>
        <v>0</v>
      </c>
      <c r="P122" s="136">
        <f t="shared" si="22"/>
        <v>0</v>
      </c>
      <c r="Q122" s="136">
        <f t="shared" si="26"/>
        <v>0</v>
      </c>
      <c r="R122" s="136">
        <f t="shared" si="27"/>
        <v>0</v>
      </c>
      <c r="S122" s="137">
        <f t="shared" si="23"/>
        <v>0</v>
      </c>
      <c r="T122" s="45"/>
      <c r="V122" s="57" t="str">
        <f t="shared" si="24"/>
        <v>скрыть</v>
      </c>
    </row>
    <row r="123" spans="2:22" ht="15.75" hidden="1" customHeight="1" x14ac:dyDescent="0.25">
      <c r="B123" s="135">
        <v>107</v>
      </c>
      <c r="C123" s="182">
        <f t="shared" si="31"/>
        <v>0</v>
      </c>
      <c r="D123" s="280">
        <f t="shared" si="31"/>
        <v>0</v>
      </c>
      <c r="E123" s="182">
        <f t="shared" si="31"/>
        <v>0</v>
      </c>
      <c r="F123" s="182">
        <f t="shared" si="31"/>
        <v>0</v>
      </c>
      <c r="G123" s="136">
        <f t="shared" si="31"/>
        <v>0</v>
      </c>
      <c r="H123" s="136">
        <f t="shared" si="25"/>
        <v>0</v>
      </c>
      <c r="I123" s="136">
        <f t="shared" si="18"/>
        <v>0</v>
      </c>
      <c r="J123" s="141">
        <f t="shared" si="19"/>
        <v>0</v>
      </c>
      <c r="K123" s="142">
        <f t="shared" si="20"/>
        <v>0</v>
      </c>
      <c r="L123" s="184">
        <f t="shared" si="20"/>
        <v>0</v>
      </c>
      <c r="M123" s="141">
        <f t="shared" si="20"/>
        <v>0</v>
      </c>
      <c r="N123" s="141">
        <f t="shared" si="20"/>
        <v>0</v>
      </c>
      <c r="O123" s="147">
        <f t="shared" si="21"/>
        <v>0</v>
      </c>
      <c r="P123" s="136">
        <f t="shared" si="22"/>
        <v>0</v>
      </c>
      <c r="Q123" s="136">
        <f t="shared" si="26"/>
        <v>0</v>
      </c>
      <c r="R123" s="136">
        <f t="shared" si="27"/>
        <v>0</v>
      </c>
      <c r="S123" s="137">
        <f t="shared" si="23"/>
        <v>0</v>
      </c>
      <c r="T123" s="45"/>
      <c r="V123" s="57" t="str">
        <f t="shared" si="24"/>
        <v>скрыть</v>
      </c>
    </row>
    <row r="124" spans="2:22" ht="15.75" hidden="1" customHeight="1" x14ac:dyDescent="0.25">
      <c r="B124" s="135">
        <v>108</v>
      </c>
      <c r="C124" s="182">
        <f t="shared" si="31"/>
        <v>0</v>
      </c>
      <c r="D124" s="280">
        <f t="shared" si="31"/>
        <v>0</v>
      </c>
      <c r="E124" s="182">
        <f t="shared" si="31"/>
        <v>0</v>
      </c>
      <c r="F124" s="182">
        <f t="shared" si="31"/>
        <v>0</v>
      </c>
      <c r="G124" s="136">
        <f t="shared" si="31"/>
        <v>0</v>
      </c>
      <c r="H124" s="136">
        <f t="shared" si="25"/>
        <v>0</v>
      </c>
      <c r="I124" s="136">
        <f t="shared" si="18"/>
        <v>0</v>
      </c>
      <c r="J124" s="141">
        <f t="shared" si="19"/>
        <v>0</v>
      </c>
      <c r="K124" s="142">
        <f t="shared" si="20"/>
        <v>0</v>
      </c>
      <c r="L124" s="184">
        <f t="shared" si="20"/>
        <v>0</v>
      </c>
      <c r="M124" s="141">
        <f t="shared" si="20"/>
        <v>0</v>
      </c>
      <c r="N124" s="141">
        <f t="shared" si="20"/>
        <v>0</v>
      </c>
      <c r="O124" s="147">
        <f t="shared" si="21"/>
        <v>0</v>
      </c>
      <c r="P124" s="136">
        <f t="shared" si="22"/>
        <v>0</v>
      </c>
      <c r="Q124" s="136">
        <f t="shared" si="26"/>
        <v>0</v>
      </c>
      <c r="R124" s="136">
        <f t="shared" si="27"/>
        <v>0</v>
      </c>
      <c r="S124" s="137">
        <f t="shared" si="23"/>
        <v>0</v>
      </c>
      <c r="T124" s="45"/>
      <c r="V124" s="57" t="str">
        <f t="shared" si="24"/>
        <v>скрыть</v>
      </c>
    </row>
    <row r="125" spans="2:22" ht="15.75" hidden="1" customHeight="1" x14ac:dyDescent="0.25">
      <c r="B125" s="135">
        <v>109</v>
      </c>
      <c r="C125" s="182">
        <f t="shared" si="31"/>
        <v>0</v>
      </c>
      <c r="D125" s="280">
        <f t="shared" si="31"/>
        <v>0</v>
      </c>
      <c r="E125" s="182">
        <f t="shared" si="31"/>
        <v>0</v>
      </c>
      <c r="F125" s="182">
        <f t="shared" si="31"/>
        <v>0</v>
      </c>
      <c r="G125" s="136">
        <f t="shared" si="31"/>
        <v>0</v>
      </c>
      <c r="H125" s="136">
        <f t="shared" si="25"/>
        <v>0</v>
      </c>
      <c r="I125" s="136">
        <f t="shared" si="18"/>
        <v>0</v>
      </c>
      <c r="J125" s="141">
        <f t="shared" si="19"/>
        <v>0</v>
      </c>
      <c r="K125" s="142">
        <f t="shared" si="20"/>
        <v>0</v>
      </c>
      <c r="L125" s="184">
        <f t="shared" si="20"/>
        <v>0</v>
      </c>
      <c r="M125" s="141">
        <f t="shared" si="20"/>
        <v>0</v>
      </c>
      <c r="N125" s="141">
        <f t="shared" si="20"/>
        <v>0</v>
      </c>
      <c r="O125" s="147">
        <f t="shared" si="21"/>
        <v>0</v>
      </c>
      <c r="P125" s="136">
        <f t="shared" si="22"/>
        <v>0</v>
      </c>
      <c r="Q125" s="136">
        <f t="shared" si="26"/>
        <v>0</v>
      </c>
      <c r="R125" s="136">
        <f t="shared" si="27"/>
        <v>0</v>
      </c>
      <c r="S125" s="137">
        <f t="shared" si="23"/>
        <v>0</v>
      </c>
      <c r="T125" s="45"/>
      <c r="V125" s="57" t="str">
        <f t="shared" si="24"/>
        <v>скрыть</v>
      </c>
    </row>
    <row r="126" spans="2:22" ht="15.75" hidden="1" customHeight="1" x14ac:dyDescent="0.25">
      <c r="B126" s="135">
        <v>110</v>
      </c>
      <c r="C126" s="182">
        <f t="shared" si="31"/>
        <v>0</v>
      </c>
      <c r="D126" s="280">
        <f t="shared" si="31"/>
        <v>0</v>
      </c>
      <c r="E126" s="182">
        <f t="shared" si="31"/>
        <v>0</v>
      </c>
      <c r="F126" s="182">
        <f t="shared" si="31"/>
        <v>0</v>
      </c>
      <c r="G126" s="136">
        <f t="shared" si="31"/>
        <v>0</v>
      </c>
      <c r="H126" s="136">
        <f t="shared" si="25"/>
        <v>0</v>
      </c>
      <c r="I126" s="136">
        <f t="shared" si="18"/>
        <v>0</v>
      </c>
      <c r="J126" s="141">
        <f t="shared" si="19"/>
        <v>0</v>
      </c>
      <c r="K126" s="142">
        <f t="shared" si="20"/>
        <v>0</v>
      </c>
      <c r="L126" s="184">
        <f t="shared" si="20"/>
        <v>0</v>
      </c>
      <c r="M126" s="141">
        <f t="shared" si="20"/>
        <v>0</v>
      </c>
      <c r="N126" s="141">
        <f t="shared" si="20"/>
        <v>0</v>
      </c>
      <c r="O126" s="147">
        <f t="shared" si="21"/>
        <v>0</v>
      </c>
      <c r="P126" s="136">
        <f t="shared" si="22"/>
        <v>0</v>
      </c>
      <c r="Q126" s="136">
        <f t="shared" si="26"/>
        <v>0</v>
      </c>
      <c r="R126" s="136">
        <f t="shared" si="27"/>
        <v>0</v>
      </c>
      <c r="S126" s="137">
        <f t="shared" si="23"/>
        <v>0</v>
      </c>
      <c r="T126" s="45"/>
      <c r="V126" s="57" t="str">
        <f t="shared" si="24"/>
        <v>скрыть</v>
      </c>
    </row>
    <row r="127" spans="2:22" ht="15.75" hidden="1" customHeight="1" x14ac:dyDescent="0.25">
      <c r="B127" s="135">
        <v>111</v>
      </c>
      <c r="C127" s="182">
        <f t="shared" ref="C127:G136" si="32">IF(offer_sale_type="транзит",IFERROR(VLOOKUP($B127,calc_data,C$14+1,0),0),0)</f>
        <v>0</v>
      </c>
      <c r="D127" s="280">
        <f t="shared" si="32"/>
        <v>0</v>
      </c>
      <c r="E127" s="182">
        <f t="shared" si="32"/>
        <v>0</v>
      </c>
      <c r="F127" s="182">
        <f t="shared" si="32"/>
        <v>0</v>
      </c>
      <c r="G127" s="136">
        <f t="shared" si="32"/>
        <v>0</v>
      </c>
      <c r="H127" s="136">
        <f t="shared" si="25"/>
        <v>0</v>
      </c>
      <c r="I127" s="136">
        <f t="shared" si="18"/>
        <v>0</v>
      </c>
      <c r="J127" s="141">
        <f t="shared" si="19"/>
        <v>0</v>
      </c>
      <c r="K127" s="142">
        <f t="shared" si="20"/>
        <v>0</v>
      </c>
      <c r="L127" s="184">
        <f t="shared" si="20"/>
        <v>0</v>
      </c>
      <c r="M127" s="141">
        <f t="shared" si="20"/>
        <v>0</v>
      </c>
      <c r="N127" s="141">
        <f t="shared" si="20"/>
        <v>0</v>
      </c>
      <c r="O127" s="147">
        <f t="shared" si="21"/>
        <v>0</v>
      </c>
      <c r="P127" s="136">
        <f t="shared" si="22"/>
        <v>0</v>
      </c>
      <c r="Q127" s="136">
        <f t="shared" si="26"/>
        <v>0</v>
      </c>
      <c r="R127" s="136">
        <f t="shared" si="27"/>
        <v>0</v>
      </c>
      <c r="S127" s="137">
        <f t="shared" si="23"/>
        <v>0</v>
      </c>
      <c r="T127" s="45"/>
      <c r="V127" s="57" t="str">
        <f t="shared" si="24"/>
        <v>скрыть</v>
      </c>
    </row>
    <row r="128" spans="2:22" ht="15.75" hidden="1" customHeight="1" x14ac:dyDescent="0.25">
      <c r="B128" s="135">
        <v>112</v>
      </c>
      <c r="C128" s="182">
        <f t="shared" si="32"/>
        <v>0</v>
      </c>
      <c r="D128" s="280">
        <f t="shared" si="32"/>
        <v>0</v>
      </c>
      <c r="E128" s="182">
        <f t="shared" si="32"/>
        <v>0</v>
      </c>
      <c r="F128" s="182">
        <f t="shared" si="32"/>
        <v>0</v>
      </c>
      <c r="G128" s="136">
        <f t="shared" si="32"/>
        <v>0</v>
      </c>
      <c r="H128" s="136">
        <f t="shared" si="25"/>
        <v>0</v>
      </c>
      <c r="I128" s="136">
        <f t="shared" si="18"/>
        <v>0</v>
      </c>
      <c r="J128" s="141">
        <f t="shared" si="19"/>
        <v>0</v>
      </c>
      <c r="K128" s="142">
        <f t="shared" si="20"/>
        <v>0</v>
      </c>
      <c r="L128" s="184">
        <f t="shared" si="20"/>
        <v>0</v>
      </c>
      <c r="M128" s="141">
        <f t="shared" si="20"/>
        <v>0</v>
      </c>
      <c r="N128" s="141">
        <f t="shared" si="20"/>
        <v>0</v>
      </c>
      <c r="O128" s="147">
        <f t="shared" si="21"/>
        <v>0</v>
      </c>
      <c r="P128" s="136">
        <f t="shared" si="22"/>
        <v>0</v>
      </c>
      <c r="Q128" s="136">
        <f t="shared" si="26"/>
        <v>0</v>
      </c>
      <c r="R128" s="136">
        <f t="shared" si="27"/>
        <v>0</v>
      </c>
      <c r="S128" s="137">
        <f t="shared" si="23"/>
        <v>0</v>
      </c>
      <c r="T128" s="45"/>
      <c r="V128" s="57" t="str">
        <f t="shared" si="24"/>
        <v>скрыть</v>
      </c>
    </row>
    <row r="129" spans="2:22" ht="15.75" hidden="1" customHeight="1" x14ac:dyDescent="0.25">
      <c r="B129" s="135">
        <v>113</v>
      </c>
      <c r="C129" s="182">
        <f t="shared" si="32"/>
        <v>0</v>
      </c>
      <c r="D129" s="280">
        <f t="shared" si="32"/>
        <v>0</v>
      </c>
      <c r="E129" s="182">
        <f t="shared" si="32"/>
        <v>0</v>
      </c>
      <c r="F129" s="182">
        <f t="shared" si="32"/>
        <v>0</v>
      </c>
      <c r="G129" s="136">
        <f t="shared" si="32"/>
        <v>0</v>
      </c>
      <c r="H129" s="136">
        <f t="shared" si="25"/>
        <v>0</v>
      </c>
      <c r="I129" s="136">
        <f t="shared" si="18"/>
        <v>0</v>
      </c>
      <c r="J129" s="141">
        <f t="shared" si="19"/>
        <v>0</v>
      </c>
      <c r="K129" s="142">
        <f t="shared" si="20"/>
        <v>0</v>
      </c>
      <c r="L129" s="184">
        <f t="shared" si="20"/>
        <v>0</v>
      </c>
      <c r="M129" s="141">
        <f t="shared" si="20"/>
        <v>0</v>
      </c>
      <c r="N129" s="141">
        <f t="shared" si="20"/>
        <v>0</v>
      </c>
      <c r="O129" s="147">
        <f t="shared" si="21"/>
        <v>0</v>
      </c>
      <c r="P129" s="136">
        <f t="shared" si="22"/>
        <v>0</v>
      </c>
      <c r="Q129" s="136">
        <f t="shared" si="26"/>
        <v>0</v>
      </c>
      <c r="R129" s="136">
        <f t="shared" si="27"/>
        <v>0</v>
      </c>
      <c r="S129" s="137">
        <f t="shared" si="23"/>
        <v>0</v>
      </c>
      <c r="T129" s="45"/>
      <c r="V129" s="57" t="str">
        <f t="shared" si="24"/>
        <v>скрыть</v>
      </c>
    </row>
    <row r="130" spans="2:22" ht="15.75" hidden="1" customHeight="1" x14ac:dyDescent="0.25">
      <c r="B130" s="135">
        <v>114</v>
      </c>
      <c r="C130" s="182">
        <f t="shared" si="32"/>
        <v>0</v>
      </c>
      <c r="D130" s="280">
        <f t="shared" si="32"/>
        <v>0</v>
      </c>
      <c r="E130" s="182">
        <f t="shared" si="32"/>
        <v>0</v>
      </c>
      <c r="F130" s="182">
        <f t="shared" si="32"/>
        <v>0</v>
      </c>
      <c r="G130" s="136">
        <f t="shared" si="32"/>
        <v>0</v>
      </c>
      <c r="H130" s="136">
        <f t="shared" si="25"/>
        <v>0</v>
      </c>
      <c r="I130" s="136">
        <f t="shared" si="18"/>
        <v>0</v>
      </c>
      <c r="J130" s="141">
        <f t="shared" si="19"/>
        <v>0</v>
      </c>
      <c r="K130" s="142">
        <f t="shared" si="20"/>
        <v>0</v>
      </c>
      <c r="L130" s="184">
        <f t="shared" si="20"/>
        <v>0</v>
      </c>
      <c r="M130" s="141">
        <f t="shared" si="20"/>
        <v>0</v>
      </c>
      <c r="N130" s="141">
        <f t="shared" si="20"/>
        <v>0</v>
      </c>
      <c r="O130" s="147">
        <f t="shared" si="21"/>
        <v>0</v>
      </c>
      <c r="P130" s="136">
        <f t="shared" si="22"/>
        <v>0</v>
      </c>
      <c r="Q130" s="136">
        <f t="shared" si="26"/>
        <v>0</v>
      </c>
      <c r="R130" s="136">
        <f t="shared" si="27"/>
        <v>0</v>
      </c>
      <c r="S130" s="137">
        <f t="shared" si="23"/>
        <v>0</v>
      </c>
      <c r="T130" s="45"/>
      <c r="V130" s="57" t="str">
        <f t="shared" si="24"/>
        <v>скрыть</v>
      </c>
    </row>
    <row r="131" spans="2:22" ht="15.75" hidden="1" customHeight="1" x14ac:dyDescent="0.25">
      <c r="B131" s="135">
        <v>115</v>
      </c>
      <c r="C131" s="182">
        <f t="shared" si="32"/>
        <v>0</v>
      </c>
      <c r="D131" s="280">
        <f t="shared" si="32"/>
        <v>0</v>
      </c>
      <c r="E131" s="182">
        <f t="shared" si="32"/>
        <v>0</v>
      </c>
      <c r="F131" s="182">
        <f t="shared" si="32"/>
        <v>0</v>
      </c>
      <c r="G131" s="136">
        <f t="shared" si="32"/>
        <v>0</v>
      </c>
      <c r="H131" s="136">
        <f t="shared" si="25"/>
        <v>0</v>
      </c>
      <c r="I131" s="136">
        <f t="shared" si="18"/>
        <v>0</v>
      </c>
      <c r="J131" s="141">
        <f t="shared" si="19"/>
        <v>0</v>
      </c>
      <c r="K131" s="142">
        <f t="shared" si="20"/>
        <v>0</v>
      </c>
      <c r="L131" s="184">
        <f t="shared" si="20"/>
        <v>0</v>
      </c>
      <c r="M131" s="141">
        <f t="shared" si="20"/>
        <v>0</v>
      </c>
      <c r="N131" s="141">
        <f t="shared" si="20"/>
        <v>0</v>
      </c>
      <c r="O131" s="147">
        <f t="shared" si="21"/>
        <v>0</v>
      </c>
      <c r="P131" s="136">
        <f t="shared" si="22"/>
        <v>0</v>
      </c>
      <c r="Q131" s="136">
        <f t="shared" si="26"/>
        <v>0</v>
      </c>
      <c r="R131" s="136">
        <f t="shared" si="27"/>
        <v>0</v>
      </c>
      <c r="S131" s="137">
        <f t="shared" si="23"/>
        <v>0</v>
      </c>
      <c r="T131" s="45"/>
      <c r="V131" s="57" t="str">
        <f t="shared" si="24"/>
        <v>скрыть</v>
      </c>
    </row>
    <row r="132" spans="2:22" ht="15.75" hidden="1" customHeight="1" x14ac:dyDescent="0.25">
      <c r="B132" s="135">
        <v>116</v>
      </c>
      <c r="C132" s="182">
        <f t="shared" si="32"/>
        <v>0</v>
      </c>
      <c r="D132" s="280">
        <f t="shared" si="32"/>
        <v>0</v>
      </c>
      <c r="E132" s="182">
        <f t="shared" si="32"/>
        <v>0</v>
      </c>
      <c r="F132" s="182">
        <f t="shared" si="32"/>
        <v>0</v>
      </c>
      <c r="G132" s="136">
        <f t="shared" si="32"/>
        <v>0</v>
      </c>
      <c r="H132" s="136">
        <f t="shared" si="25"/>
        <v>0</v>
      </c>
      <c r="I132" s="136">
        <f t="shared" si="18"/>
        <v>0</v>
      </c>
      <c r="J132" s="141">
        <f t="shared" si="19"/>
        <v>0</v>
      </c>
      <c r="K132" s="142">
        <f t="shared" si="20"/>
        <v>0</v>
      </c>
      <c r="L132" s="184">
        <f t="shared" si="20"/>
        <v>0</v>
      </c>
      <c r="M132" s="141">
        <f t="shared" si="20"/>
        <v>0</v>
      </c>
      <c r="N132" s="141">
        <f t="shared" si="20"/>
        <v>0</v>
      </c>
      <c r="O132" s="147">
        <f t="shared" si="21"/>
        <v>0</v>
      </c>
      <c r="P132" s="136">
        <f t="shared" si="22"/>
        <v>0</v>
      </c>
      <c r="Q132" s="136">
        <f t="shared" si="26"/>
        <v>0</v>
      </c>
      <c r="R132" s="136">
        <f t="shared" si="27"/>
        <v>0</v>
      </c>
      <c r="S132" s="137">
        <f t="shared" si="23"/>
        <v>0</v>
      </c>
      <c r="T132" s="45"/>
      <c r="V132" s="57" t="str">
        <f t="shared" si="24"/>
        <v>скрыть</v>
      </c>
    </row>
    <row r="133" spans="2:22" ht="15.75" hidden="1" customHeight="1" x14ac:dyDescent="0.25">
      <c r="B133" s="135">
        <v>117</v>
      </c>
      <c r="C133" s="182">
        <f t="shared" si="32"/>
        <v>0</v>
      </c>
      <c r="D133" s="280">
        <f t="shared" si="32"/>
        <v>0</v>
      </c>
      <c r="E133" s="182">
        <f t="shared" si="32"/>
        <v>0</v>
      </c>
      <c r="F133" s="182">
        <f t="shared" si="32"/>
        <v>0</v>
      </c>
      <c r="G133" s="136">
        <f t="shared" si="32"/>
        <v>0</v>
      </c>
      <c r="H133" s="136">
        <f t="shared" si="25"/>
        <v>0</v>
      </c>
      <c r="I133" s="136">
        <f t="shared" si="18"/>
        <v>0</v>
      </c>
      <c r="J133" s="141">
        <f t="shared" si="19"/>
        <v>0</v>
      </c>
      <c r="K133" s="142">
        <f t="shared" si="20"/>
        <v>0</v>
      </c>
      <c r="L133" s="184">
        <f t="shared" si="20"/>
        <v>0</v>
      </c>
      <c r="M133" s="141">
        <f t="shared" si="20"/>
        <v>0</v>
      </c>
      <c r="N133" s="141">
        <f t="shared" si="20"/>
        <v>0</v>
      </c>
      <c r="O133" s="147">
        <f t="shared" si="21"/>
        <v>0</v>
      </c>
      <c r="P133" s="136">
        <f t="shared" si="22"/>
        <v>0</v>
      </c>
      <c r="Q133" s="136">
        <f t="shared" si="26"/>
        <v>0</v>
      </c>
      <c r="R133" s="136">
        <f t="shared" si="27"/>
        <v>0</v>
      </c>
      <c r="S133" s="137">
        <f t="shared" si="23"/>
        <v>0</v>
      </c>
      <c r="T133" s="45"/>
      <c r="V133" s="57" t="str">
        <f t="shared" si="24"/>
        <v>скрыть</v>
      </c>
    </row>
    <row r="134" spans="2:22" ht="15.75" hidden="1" customHeight="1" x14ac:dyDescent="0.25">
      <c r="B134" s="135">
        <v>118</v>
      </c>
      <c r="C134" s="182">
        <f t="shared" si="32"/>
        <v>0</v>
      </c>
      <c r="D134" s="280">
        <f t="shared" si="32"/>
        <v>0</v>
      </c>
      <c r="E134" s="182">
        <f t="shared" si="32"/>
        <v>0</v>
      </c>
      <c r="F134" s="182">
        <f t="shared" si="32"/>
        <v>0</v>
      </c>
      <c r="G134" s="136">
        <f t="shared" si="32"/>
        <v>0</v>
      </c>
      <c r="H134" s="136">
        <f t="shared" si="25"/>
        <v>0</v>
      </c>
      <c r="I134" s="136">
        <f t="shared" si="18"/>
        <v>0</v>
      </c>
      <c r="J134" s="141">
        <f t="shared" si="19"/>
        <v>0</v>
      </c>
      <c r="K134" s="142">
        <f t="shared" si="20"/>
        <v>0</v>
      </c>
      <c r="L134" s="184">
        <f t="shared" si="20"/>
        <v>0</v>
      </c>
      <c r="M134" s="141">
        <f t="shared" si="20"/>
        <v>0</v>
      </c>
      <c r="N134" s="141">
        <f t="shared" si="20"/>
        <v>0</v>
      </c>
      <c r="O134" s="147">
        <f t="shared" si="21"/>
        <v>0</v>
      </c>
      <c r="P134" s="136">
        <f t="shared" si="22"/>
        <v>0</v>
      </c>
      <c r="Q134" s="136">
        <f t="shared" si="26"/>
        <v>0</v>
      </c>
      <c r="R134" s="136">
        <f t="shared" si="27"/>
        <v>0</v>
      </c>
      <c r="S134" s="137">
        <f t="shared" si="23"/>
        <v>0</v>
      </c>
      <c r="T134" s="45"/>
      <c r="V134" s="57" t="str">
        <f t="shared" si="24"/>
        <v>скрыть</v>
      </c>
    </row>
    <row r="135" spans="2:22" ht="15.75" hidden="1" customHeight="1" x14ac:dyDescent="0.25">
      <c r="B135" s="135">
        <v>119</v>
      </c>
      <c r="C135" s="182">
        <f t="shared" si="32"/>
        <v>0</v>
      </c>
      <c r="D135" s="280">
        <f t="shared" si="32"/>
        <v>0</v>
      </c>
      <c r="E135" s="182">
        <f t="shared" si="32"/>
        <v>0</v>
      </c>
      <c r="F135" s="182">
        <f t="shared" si="32"/>
        <v>0</v>
      </c>
      <c r="G135" s="136">
        <f t="shared" si="32"/>
        <v>0</v>
      </c>
      <c r="H135" s="136">
        <f t="shared" si="25"/>
        <v>0</v>
      </c>
      <c r="I135" s="136">
        <f t="shared" si="18"/>
        <v>0</v>
      </c>
      <c r="J135" s="141">
        <f t="shared" si="19"/>
        <v>0</v>
      </c>
      <c r="K135" s="142">
        <f t="shared" si="20"/>
        <v>0</v>
      </c>
      <c r="L135" s="184">
        <f t="shared" si="20"/>
        <v>0</v>
      </c>
      <c r="M135" s="141">
        <f t="shared" si="20"/>
        <v>0</v>
      </c>
      <c r="N135" s="141">
        <f t="shared" si="20"/>
        <v>0</v>
      </c>
      <c r="O135" s="147">
        <f t="shared" si="21"/>
        <v>0</v>
      </c>
      <c r="P135" s="136">
        <f t="shared" si="22"/>
        <v>0</v>
      </c>
      <c r="Q135" s="136">
        <f t="shared" si="26"/>
        <v>0</v>
      </c>
      <c r="R135" s="136">
        <f t="shared" si="27"/>
        <v>0</v>
      </c>
      <c r="S135" s="137">
        <f t="shared" si="23"/>
        <v>0</v>
      </c>
      <c r="T135" s="45"/>
      <c r="V135" s="57" t="str">
        <f t="shared" si="24"/>
        <v>скрыть</v>
      </c>
    </row>
    <row r="136" spans="2:22" ht="15.75" hidden="1" customHeight="1" x14ac:dyDescent="0.25">
      <c r="B136" s="135">
        <v>120</v>
      </c>
      <c r="C136" s="182">
        <f t="shared" si="32"/>
        <v>0</v>
      </c>
      <c r="D136" s="280">
        <f t="shared" si="32"/>
        <v>0</v>
      </c>
      <c r="E136" s="182">
        <f t="shared" si="32"/>
        <v>0</v>
      </c>
      <c r="F136" s="182">
        <f t="shared" si="32"/>
        <v>0</v>
      </c>
      <c r="G136" s="136">
        <f t="shared" si="32"/>
        <v>0</v>
      </c>
      <c r="H136" s="136">
        <f t="shared" si="25"/>
        <v>0</v>
      </c>
      <c r="I136" s="136">
        <f t="shared" si="18"/>
        <v>0</v>
      </c>
      <c r="J136" s="141">
        <f t="shared" si="19"/>
        <v>0</v>
      </c>
      <c r="K136" s="142">
        <f t="shared" si="20"/>
        <v>0</v>
      </c>
      <c r="L136" s="184">
        <f t="shared" si="20"/>
        <v>0</v>
      </c>
      <c r="M136" s="141">
        <f t="shared" si="20"/>
        <v>0</v>
      </c>
      <c r="N136" s="141">
        <f t="shared" si="20"/>
        <v>0</v>
      </c>
      <c r="O136" s="147">
        <f t="shared" si="21"/>
        <v>0</v>
      </c>
      <c r="P136" s="136">
        <f t="shared" si="22"/>
        <v>0</v>
      </c>
      <c r="Q136" s="136">
        <f t="shared" si="26"/>
        <v>0</v>
      </c>
      <c r="R136" s="136">
        <f t="shared" si="27"/>
        <v>0</v>
      </c>
      <c r="S136" s="137">
        <f t="shared" si="23"/>
        <v>0</v>
      </c>
      <c r="T136" s="45"/>
      <c r="V136" s="57" t="str">
        <f t="shared" si="24"/>
        <v>скрыть</v>
      </c>
    </row>
    <row r="137" spans="2:22" ht="15.75" hidden="1" customHeight="1" x14ac:dyDescent="0.25">
      <c r="B137" s="135">
        <v>121</v>
      </c>
      <c r="C137" s="182">
        <f t="shared" ref="C137:G146" si="33">IF(offer_sale_type="транзит",IFERROR(VLOOKUP($B137,calc_data,C$14+1,0),0),0)</f>
        <v>0</v>
      </c>
      <c r="D137" s="280">
        <f t="shared" si="33"/>
        <v>0</v>
      </c>
      <c r="E137" s="182">
        <f t="shared" si="33"/>
        <v>0</v>
      </c>
      <c r="F137" s="182">
        <f t="shared" si="33"/>
        <v>0</v>
      </c>
      <c r="G137" s="136">
        <f t="shared" si="33"/>
        <v>0</v>
      </c>
      <c r="H137" s="136">
        <f t="shared" si="25"/>
        <v>0</v>
      </c>
      <c r="I137" s="136">
        <f t="shared" si="18"/>
        <v>0</v>
      </c>
      <c r="J137" s="141">
        <f t="shared" si="19"/>
        <v>0</v>
      </c>
      <c r="K137" s="142">
        <f t="shared" si="20"/>
        <v>0</v>
      </c>
      <c r="L137" s="184">
        <f t="shared" si="20"/>
        <v>0</v>
      </c>
      <c r="M137" s="141">
        <f t="shared" si="20"/>
        <v>0</v>
      </c>
      <c r="N137" s="141">
        <f t="shared" si="20"/>
        <v>0</v>
      </c>
      <c r="O137" s="147">
        <f t="shared" si="21"/>
        <v>0</v>
      </c>
      <c r="P137" s="136">
        <f t="shared" si="22"/>
        <v>0</v>
      </c>
      <c r="Q137" s="136">
        <f t="shared" si="26"/>
        <v>0</v>
      </c>
      <c r="R137" s="136">
        <f t="shared" si="27"/>
        <v>0</v>
      </c>
      <c r="S137" s="137">
        <f t="shared" si="23"/>
        <v>0</v>
      </c>
      <c r="T137" s="45"/>
      <c r="V137" s="57" t="str">
        <f t="shared" si="24"/>
        <v>скрыть</v>
      </c>
    </row>
    <row r="138" spans="2:22" ht="15.75" hidden="1" customHeight="1" x14ac:dyDescent="0.25">
      <c r="B138" s="135">
        <v>122</v>
      </c>
      <c r="C138" s="182">
        <f t="shared" si="33"/>
        <v>0</v>
      </c>
      <c r="D138" s="280">
        <f t="shared" si="33"/>
        <v>0</v>
      </c>
      <c r="E138" s="182">
        <f t="shared" si="33"/>
        <v>0</v>
      </c>
      <c r="F138" s="182">
        <f t="shared" si="33"/>
        <v>0</v>
      </c>
      <c r="G138" s="136">
        <f t="shared" si="33"/>
        <v>0</v>
      </c>
      <c r="H138" s="136">
        <f t="shared" si="25"/>
        <v>0</v>
      </c>
      <c r="I138" s="136">
        <f t="shared" si="18"/>
        <v>0</v>
      </c>
      <c r="J138" s="141">
        <f t="shared" si="19"/>
        <v>0</v>
      </c>
      <c r="K138" s="142">
        <f t="shared" si="20"/>
        <v>0</v>
      </c>
      <c r="L138" s="184">
        <f t="shared" si="20"/>
        <v>0</v>
      </c>
      <c r="M138" s="141">
        <f t="shared" si="20"/>
        <v>0</v>
      </c>
      <c r="N138" s="141">
        <f t="shared" si="20"/>
        <v>0</v>
      </c>
      <c r="O138" s="147">
        <f t="shared" si="21"/>
        <v>0</v>
      </c>
      <c r="P138" s="136">
        <f t="shared" si="22"/>
        <v>0</v>
      </c>
      <c r="Q138" s="136">
        <f t="shared" si="26"/>
        <v>0</v>
      </c>
      <c r="R138" s="136">
        <f t="shared" si="27"/>
        <v>0</v>
      </c>
      <c r="S138" s="137">
        <f t="shared" si="23"/>
        <v>0</v>
      </c>
      <c r="T138" s="45"/>
      <c r="V138" s="57" t="str">
        <f t="shared" si="24"/>
        <v>скрыть</v>
      </c>
    </row>
    <row r="139" spans="2:22" ht="15.75" hidden="1" customHeight="1" x14ac:dyDescent="0.25">
      <c r="B139" s="135">
        <v>123</v>
      </c>
      <c r="C139" s="182">
        <f t="shared" si="33"/>
        <v>0</v>
      </c>
      <c r="D139" s="280">
        <f t="shared" si="33"/>
        <v>0</v>
      </c>
      <c r="E139" s="182">
        <f t="shared" si="33"/>
        <v>0</v>
      </c>
      <c r="F139" s="182">
        <f t="shared" si="33"/>
        <v>0</v>
      </c>
      <c r="G139" s="136">
        <f t="shared" si="33"/>
        <v>0</v>
      </c>
      <c r="H139" s="136">
        <f t="shared" si="25"/>
        <v>0</v>
      </c>
      <c r="I139" s="136">
        <f t="shared" si="18"/>
        <v>0</v>
      </c>
      <c r="J139" s="141">
        <f t="shared" si="19"/>
        <v>0</v>
      </c>
      <c r="K139" s="142">
        <f t="shared" si="20"/>
        <v>0</v>
      </c>
      <c r="L139" s="184">
        <f t="shared" si="20"/>
        <v>0</v>
      </c>
      <c r="M139" s="141">
        <f t="shared" si="20"/>
        <v>0</v>
      </c>
      <c r="N139" s="141">
        <f t="shared" si="20"/>
        <v>0</v>
      </c>
      <c r="O139" s="147">
        <f t="shared" si="21"/>
        <v>0</v>
      </c>
      <c r="P139" s="136">
        <f t="shared" si="22"/>
        <v>0</v>
      </c>
      <c r="Q139" s="136">
        <f t="shared" si="26"/>
        <v>0</v>
      </c>
      <c r="R139" s="136">
        <f t="shared" si="27"/>
        <v>0</v>
      </c>
      <c r="S139" s="137">
        <f t="shared" si="23"/>
        <v>0</v>
      </c>
      <c r="T139" s="45"/>
      <c r="V139" s="57" t="str">
        <f t="shared" si="24"/>
        <v>скрыть</v>
      </c>
    </row>
    <row r="140" spans="2:22" ht="15.75" hidden="1" customHeight="1" x14ac:dyDescent="0.25">
      <c r="B140" s="135">
        <v>124</v>
      </c>
      <c r="C140" s="182">
        <f t="shared" si="33"/>
        <v>0</v>
      </c>
      <c r="D140" s="280">
        <f t="shared" si="33"/>
        <v>0</v>
      </c>
      <c r="E140" s="182">
        <f t="shared" si="33"/>
        <v>0</v>
      </c>
      <c r="F140" s="182">
        <f t="shared" si="33"/>
        <v>0</v>
      </c>
      <c r="G140" s="136">
        <f t="shared" si="33"/>
        <v>0</v>
      </c>
      <c r="H140" s="136">
        <f t="shared" si="25"/>
        <v>0</v>
      </c>
      <c r="I140" s="136">
        <f t="shared" si="18"/>
        <v>0</v>
      </c>
      <c r="J140" s="141">
        <f t="shared" si="19"/>
        <v>0</v>
      </c>
      <c r="K140" s="142">
        <f t="shared" si="20"/>
        <v>0</v>
      </c>
      <c r="L140" s="184">
        <f t="shared" si="20"/>
        <v>0</v>
      </c>
      <c r="M140" s="141">
        <f t="shared" si="20"/>
        <v>0</v>
      </c>
      <c r="N140" s="141">
        <f t="shared" si="20"/>
        <v>0</v>
      </c>
      <c r="O140" s="147">
        <f t="shared" si="21"/>
        <v>0</v>
      </c>
      <c r="P140" s="136">
        <f t="shared" si="22"/>
        <v>0</v>
      </c>
      <c r="Q140" s="136">
        <f t="shared" si="26"/>
        <v>0</v>
      </c>
      <c r="R140" s="136">
        <f t="shared" si="27"/>
        <v>0</v>
      </c>
      <c r="S140" s="137">
        <f t="shared" si="23"/>
        <v>0</v>
      </c>
      <c r="T140" s="45"/>
      <c r="V140" s="57" t="str">
        <f t="shared" si="24"/>
        <v>скрыть</v>
      </c>
    </row>
    <row r="141" spans="2:22" ht="15.75" hidden="1" customHeight="1" x14ac:dyDescent="0.25">
      <c r="B141" s="135">
        <v>125</v>
      </c>
      <c r="C141" s="182">
        <f t="shared" si="33"/>
        <v>0</v>
      </c>
      <c r="D141" s="280">
        <f t="shared" si="33"/>
        <v>0</v>
      </c>
      <c r="E141" s="182">
        <f t="shared" si="33"/>
        <v>0</v>
      </c>
      <c r="F141" s="182">
        <f t="shared" si="33"/>
        <v>0</v>
      </c>
      <c r="G141" s="136">
        <f t="shared" si="33"/>
        <v>0</v>
      </c>
      <c r="H141" s="136">
        <f t="shared" si="25"/>
        <v>0</v>
      </c>
      <c r="I141" s="136">
        <f t="shared" si="18"/>
        <v>0</v>
      </c>
      <c r="J141" s="141">
        <f t="shared" si="19"/>
        <v>0</v>
      </c>
      <c r="K141" s="142">
        <f t="shared" si="20"/>
        <v>0</v>
      </c>
      <c r="L141" s="184">
        <f t="shared" si="20"/>
        <v>0</v>
      </c>
      <c r="M141" s="141">
        <f t="shared" si="20"/>
        <v>0</v>
      </c>
      <c r="N141" s="141">
        <f t="shared" si="20"/>
        <v>0</v>
      </c>
      <c r="O141" s="147">
        <f t="shared" si="21"/>
        <v>0</v>
      </c>
      <c r="P141" s="136">
        <f t="shared" si="22"/>
        <v>0</v>
      </c>
      <c r="Q141" s="136">
        <f t="shared" si="26"/>
        <v>0</v>
      </c>
      <c r="R141" s="136">
        <f t="shared" si="27"/>
        <v>0</v>
      </c>
      <c r="S141" s="137">
        <f t="shared" si="23"/>
        <v>0</v>
      </c>
      <c r="T141" s="45"/>
      <c r="V141" s="57" t="str">
        <f t="shared" si="24"/>
        <v>скрыть</v>
      </c>
    </row>
    <row r="142" spans="2:22" ht="15.75" hidden="1" customHeight="1" x14ac:dyDescent="0.25">
      <c r="B142" s="135">
        <v>126</v>
      </c>
      <c r="C142" s="182">
        <f t="shared" si="33"/>
        <v>0</v>
      </c>
      <c r="D142" s="280">
        <f t="shared" si="33"/>
        <v>0</v>
      </c>
      <c r="E142" s="182">
        <f t="shared" si="33"/>
        <v>0</v>
      </c>
      <c r="F142" s="182">
        <f t="shared" si="33"/>
        <v>0</v>
      </c>
      <c r="G142" s="136">
        <f t="shared" si="33"/>
        <v>0</v>
      </c>
      <c r="H142" s="136">
        <f t="shared" si="25"/>
        <v>0</v>
      </c>
      <c r="I142" s="136">
        <f t="shared" si="18"/>
        <v>0</v>
      </c>
      <c r="J142" s="141">
        <f t="shared" si="19"/>
        <v>0</v>
      </c>
      <c r="K142" s="142">
        <f t="shared" si="20"/>
        <v>0</v>
      </c>
      <c r="L142" s="184">
        <f t="shared" si="20"/>
        <v>0</v>
      </c>
      <c r="M142" s="141">
        <f t="shared" si="20"/>
        <v>0</v>
      </c>
      <c r="N142" s="141">
        <f t="shared" si="20"/>
        <v>0</v>
      </c>
      <c r="O142" s="147">
        <f t="shared" si="21"/>
        <v>0</v>
      </c>
      <c r="P142" s="136">
        <f t="shared" si="22"/>
        <v>0</v>
      </c>
      <c r="Q142" s="136">
        <f t="shared" si="26"/>
        <v>0</v>
      </c>
      <c r="R142" s="136">
        <f t="shared" si="27"/>
        <v>0</v>
      </c>
      <c r="S142" s="137">
        <f t="shared" si="23"/>
        <v>0</v>
      </c>
      <c r="T142" s="45"/>
      <c r="V142" s="57" t="str">
        <f t="shared" si="24"/>
        <v>скрыть</v>
      </c>
    </row>
    <row r="143" spans="2:22" ht="15.75" hidden="1" customHeight="1" x14ac:dyDescent="0.25">
      <c r="B143" s="135">
        <v>127</v>
      </c>
      <c r="C143" s="182">
        <f t="shared" si="33"/>
        <v>0</v>
      </c>
      <c r="D143" s="280">
        <f t="shared" si="33"/>
        <v>0</v>
      </c>
      <c r="E143" s="182">
        <f t="shared" si="33"/>
        <v>0</v>
      </c>
      <c r="F143" s="182">
        <f t="shared" si="33"/>
        <v>0</v>
      </c>
      <c r="G143" s="136">
        <f t="shared" si="33"/>
        <v>0</v>
      </c>
      <c r="H143" s="136">
        <f t="shared" si="25"/>
        <v>0</v>
      </c>
      <c r="I143" s="136">
        <f t="shared" si="18"/>
        <v>0</v>
      </c>
      <c r="J143" s="141">
        <f t="shared" si="19"/>
        <v>0</v>
      </c>
      <c r="K143" s="142">
        <f t="shared" si="20"/>
        <v>0</v>
      </c>
      <c r="L143" s="184">
        <f t="shared" si="20"/>
        <v>0</v>
      </c>
      <c r="M143" s="141">
        <f t="shared" si="20"/>
        <v>0</v>
      </c>
      <c r="N143" s="141">
        <f t="shared" si="20"/>
        <v>0</v>
      </c>
      <c r="O143" s="147">
        <f t="shared" si="21"/>
        <v>0</v>
      </c>
      <c r="P143" s="136">
        <f t="shared" si="22"/>
        <v>0</v>
      </c>
      <c r="Q143" s="136">
        <f t="shared" si="26"/>
        <v>0</v>
      </c>
      <c r="R143" s="136">
        <f t="shared" si="27"/>
        <v>0</v>
      </c>
      <c r="S143" s="137">
        <f t="shared" si="23"/>
        <v>0</v>
      </c>
      <c r="T143" s="45"/>
      <c r="V143" s="57" t="str">
        <f t="shared" si="24"/>
        <v>скрыть</v>
      </c>
    </row>
    <row r="144" spans="2:22" ht="15.75" hidden="1" customHeight="1" x14ac:dyDescent="0.25">
      <c r="B144" s="135">
        <v>128</v>
      </c>
      <c r="C144" s="182">
        <f t="shared" si="33"/>
        <v>0</v>
      </c>
      <c r="D144" s="280">
        <f t="shared" si="33"/>
        <v>0</v>
      </c>
      <c r="E144" s="182">
        <f t="shared" si="33"/>
        <v>0</v>
      </c>
      <c r="F144" s="182">
        <f t="shared" si="33"/>
        <v>0</v>
      </c>
      <c r="G144" s="136">
        <f t="shared" si="33"/>
        <v>0</v>
      </c>
      <c r="H144" s="136">
        <f t="shared" si="25"/>
        <v>0</v>
      </c>
      <c r="I144" s="136">
        <f t="shared" si="18"/>
        <v>0</v>
      </c>
      <c r="J144" s="141">
        <f t="shared" si="19"/>
        <v>0</v>
      </c>
      <c r="K144" s="142">
        <f t="shared" si="20"/>
        <v>0</v>
      </c>
      <c r="L144" s="184">
        <f t="shared" si="20"/>
        <v>0</v>
      </c>
      <c r="M144" s="141">
        <f t="shared" si="20"/>
        <v>0</v>
      </c>
      <c r="N144" s="141">
        <f t="shared" si="20"/>
        <v>0</v>
      </c>
      <c r="O144" s="147">
        <f t="shared" si="21"/>
        <v>0</v>
      </c>
      <c r="P144" s="136">
        <f t="shared" si="22"/>
        <v>0</v>
      </c>
      <c r="Q144" s="136">
        <f t="shared" si="26"/>
        <v>0</v>
      </c>
      <c r="R144" s="136">
        <f t="shared" si="27"/>
        <v>0</v>
      </c>
      <c r="S144" s="137">
        <f t="shared" si="23"/>
        <v>0</v>
      </c>
      <c r="T144" s="45"/>
      <c r="V144" s="57" t="str">
        <f t="shared" si="24"/>
        <v>скрыть</v>
      </c>
    </row>
    <row r="145" spans="2:22" ht="15.75" hidden="1" customHeight="1" x14ac:dyDescent="0.25">
      <c r="B145" s="135">
        <v>129</v>
      </c>
      <c r="C145" s="182">
        <f t="shared" si="33"/>
        <v>0</v>
      </c>
      <c r="D145" s="280">
        <f t="shared" si="33"/>
        <v>0</v>
      </c>
      <c r="E145" s="182">
        <f t="shared" si="33"/>
        <v>0</v>
      </c>
      <c r="F145" s="182">
        <f t="shared" si="33"/>
        <v>0</v>
      </c>
      <c r="G145" s="136">
        <f t="shared" si="33"/>
        <v>0</v>
      </c>
      <c r="H145" s="136">
        <f t="shared" si="25"/>
        <v>0</v>
      </c>
      <c r="I145" s="136">
        <f t="shared" ref="I145:I208" si="34">IF(offer_sale_type="транзит",IFERROR(ROUND(VLOOKUP($B145,calc_data,I$14+1,0),2),0),0)</f>
        <v>0</v>
      </c>
      <c r="J145" s="141">
        <f t="shared" ref="J145:J208" si="35">ROUND(IF(offer_sale_type="транзит",IFERROR(VLOOKUP($B145,calc_data,J$14+1,0),0),0),2)</f>
        <v>0</v>
      </c>
      <c r="K145" s="142">
        <f t="shared" ref="K145:N208" si="36">IF(offer_sale_type="транзит",IFERROR(ROUNDUP(VLOOKUP($B145,calc_data,K$14+1,0),2),0),0)</f>
        <v>0</v>
      </c>
      <c r="L145" s="184">
        <f t="shared" si="36"/>
        <v>0</v>
      </c>
      <c r="M145" s="141">
        <f t="shared" si="36"/>
        <v>0</v>
      </c>
      <c r="N145" s="141">
        <f t="shared" si="36"/>
        <v>0</v>
      </c>
      <c r="O145" s="147">
        <f t="shared" ref="O145:O208" si="37">IF(offer_sale_type="транзит",IFERROR(ROUND(VLOOKUP($B145,calc_data,O$14+1,1),2),0),0)</f>
        <v>0</v>
      </c>
      <c r="P145" s="136">
        <f t="shared" ref="P145:P208" si="38">IF(offer_sale_type="транзит",IFERROR(ROUND(SUM(I145:J145,M145:O145)/E145,2),0),0)</f>
        <v>0</v>
      </c>
      <c r="Q145" s="136">
        <f t="shared" si="26"/>
        <v>0</v>
      </c>
      <c r="R145" s="136">
        <f t="shared" si="27"/>
        <v>0</v>
      </c>
      <c r="S145" s="137">
        <f t="shared" ref="S145:S208" si="39">Q145+IF(AND(offer_incoterms="DDP",seller_region="RU"),R145,0)</f>
        <v>0</v>
      </c>
      <c r="T145" s="45"/>
      <c r="V145" s="57" t="str">
        <f t="shared" ref="V145:V208" si="40">IF(Q145&gt;0,"показать","скрыть")</f>
        <v>скрыть</v>
      </c>
    </row>
    <row r="146" spans="2:22" ht="15.75" hidden="1" customHeight="1" x14ac:dyDescent="0.25">
      <c r="B146" s="135">
        <v>130</v>
      </c>
      <c r="C146" s="182">
        <f t="shared" si="33"/>
        <v>0</v>
      </c>
      <c r="D146" s="280">
        <f t="shared" si="33"/>
        <v>0</v>
      </c>
      <c r="E146" s="182">
        <f t="shared" si="33"/>
        <v>0</v>
      </c>
      <c r="F146" s="182">
        <f t="shared" si="33"/>
        <v>0</v>
      </c>
      <c r="G146" s="136">
        <f t="shared" si="33"/>
        <v>0</v>
      </c>
      <c r="H146" s="136">
        <f t="shared" ref="H146:H209" si="41">E146*G146</f>
        <v>0</v>
      </c>
      <c r="I146" s="136">
        <f t="shared" si="34"/>
        <v>0</v>
      </c>
      <c r="J146" s="141">
        <f t="shared" si="35"/>
        <v>0</v>
      </c>
      <c r="K146" s="142">
        <f t="shared" si="36"/>
        <v>0</v>
      </c>
      <c r="L146" s="184">
        <f t="shared" si="36"/>
        <v>0</v>
      </c>
      <c r="M146" s="141">
        <f t="shared" si="36"/>
        <v>0</v>
      </c>
      <c r="N146" s="141">
        <f t="shared" si="36"/>
        <v>0</v>
      </c>
      <c r="O146" s="147">
        <f t="shared" si="37"/>
        <v>0</v>
      </c>
      <c r="P146" s="136">
        <f t="shared" si="38"/>
        <v>0</v>
      </c>
      <c r="Q146" s="136">
        <f t="shared" ref="Q146:Q209" si="42">E146*P146</f>
        <v>0</v>
      </c>
      <c r="R146" s="136">
        <f t="shared" ref="R146:R209" si="43">Q146*IF(AND(offer_incoterms="DDP",seller_region="RU"),rate_vatRu,0)</f>
        <v>0</v>
      </c>
      <c r="S146" s="137">
        <f t="shared" si="39"/>
        <v>0</v>
      </c>
      <c r="T146" s="45"/>
      <c r="V146" s="57" t="str">
        <f t="shared" si="40"/>
        <v>скрыть</v>
      </c>
    </row>
    <row r="147" spans="2:22" ht="15.75" hidden="1" customHeight="1" x14ac:dyDescent="0.25">
      <c r="B147" s="135">
        <v>131</v>
      </c>
      <c r="C147" s="182">
        <f t="shared" ref="C147:G156" si="44">IF(offer_sale_type="транзит",IFERROR(VLOOKUP($B147,calc_data,C$14+1,0),0),0)</f>
        <v>0</v>
      </c>
      <c r="D147" s="280">
        <f t="shared" si="44"/>
        <v>0</v>
      </c>
      <c r="E147" s="182">
        <f t="shared" si="44"/>
        <v>0</v>
      </c>
      <c r="F147" s="182">
        <f t="shared" si="44"/>
        <v>0</v>
      </c>
      <c r="G147" s="136">
        <f t="shared" si="44"/>
        <v>0</v>
      </c>
      <c r="H147" s="136">
        <f t="shared" si="41"/>
        <v>0</v>
      </c>
      <c r="I147" s="136">
        <f t="shared" si="34"/>
        <v>0</v>
      </c>
      <c r="J147" s="141">
        <f t="shared" si="35"/>
        <v>0</v>
      </c>
      <c r="K147" s="142">
        <f t="shared" si="36"/>
        <v>0</v>
      </c>
      <c r="L147" s="184">
        <f t="shared" si="36"/>
        <v>0</v>
      </c>
      <c r="M147" s="141">
        <f t="shared" si="36"/>
        <v>0</v>
      </c>
      <c r="N147" s="141">
        <f t="shared" si="36"/>
        <v>0</v>
      </c>
      <c r="O147" s="147">
        <f t="shared" si="37"/>
        <v>0</v>
      </c>
      <c r="P147" s="136">
        <f t="shared" si="38"/>
        <v>0</v>
      </c>
      <c r="Q147" s="136">
        <f t="shared" si="42"/>
        <v>0</v>
      </c>
      <c r="R147" s="136">
        <f t="shared" si="43"/>
        <v>0</v>
      </c>
      <c r="S147" s="137">
        <f t="shared" si="39"/>
        <v>0</v>
      </c>
      <c r="T147" s="45"/>
      <c r="V147" s="57" t="str">
        <f t="shared" si="40"/>
        <v>скрыть</v>
      </c>
    </row>
    <row r="148" spans="2:22" ht="15.75" hidden="1" customHeight="1" x14ac:dyDescent="0.25">
      <c r="B148" s="135">
        <v>132</v>
      </c>
      <c r="C148" s="182">
        <f t="shared" si="44"/>
        <v>0</v>
      </c>
      <c r="D148" s="280">
        <f t="shared" si="44"/>
        <v>0</v>
      </c>
      <c r="E148" s="182">
        <f t="shared" si="44"/>
        <v>0</v>
      </c>
      <c r="F148" s="182">
        <f t="shared" si="44"/>
        <v>0</v>
      </c>
      <c r="G148" s="136">
        <f t="shared" si="44"/>
        <v>0</v>
      </c>
      <c r="H148" s="136">
        <f t="shared" si="41"/>
        <v>0</v>
      </c>
      <c r="I148" s="136">
        <f t="shared" si="34"/>
        <v>0</v>
      </c>
      <c r="J148" s="141">
        <f t="shared" si="35"/>
        <v>0</v>
      </c>
      <c r="K148" s="142">
        <f t="shared" si="36"/>
        <v>0</v>
      </c>
      <c r="L148" s="184">
        <f t="shared" si="36"/>
        <v>0</v>
      </c>
      <c r="M148" s="141">
        <f t="shared" si="36"/>
        <v>0</v>
      </c>
      <c r="N148" s="141">
        <f t="shared" si="36"/>
        <v>0</v>
      </c>
      <c r="O148" s="147">
        <f t="shared" si="37"/>
        <v>0</v>
      </c>
      <c r="P148" s="136">
        <f t="shared" si="38"/>
        <v>0</v>
      </c>
      <c r="Q148" s="136">
        <f t="shared" si="42"/>
        <v>0</v>
      </c>
      <c r="R148" s="136">
        <f t="shared" si="43"/>
        <v>0</v>
      </c>
      <c r="S148" s="137">
        <f t="shared" si="39"/>
        <v>0</v>
      </c>
      <c r="T148" s="45"/>
      <c r="V148" s="57" t="str">
        <f t="shared" si="40"/>
        <v>скрыть</v>
      </c>
    </row>
    <row r="149" spans="2:22" ht="15.75" hidden="1" customHeight="1" x14ac:dyDescent="0.25">
      <c r="B149" s="135">
        <v>133</v>
      </c>
      <c r="C149" s="182">
        <f t="shared" si="44"/>
        <v>0</v>
      </c>
      <c r="D149" s="280">
        <f t="shared" si="44"/>
        <v>0</v>
      </c>
      <c r="E149" s="182">
        <f t="shared" si="44"/>
        <v>0</v>
      </c>
      <c r="F149" s="182">
        <f t="shared" si="44"/>
        <v>0</v>
      </c>
      <c r="G149" s="136">
        <f t="shared" si="44"/>
        <v>0</v>
      </c>
      <c r="H149" s="136">
        <f t="shared" si="41"/>
        <v>0</v>
      </c>
      <c r="I149" s="136">
        <f t="shared" si="34"/>
        <v>0</v>
      </c>
      <c r="J149" s="141">
        <f t="shared" si="35"/>
        <v>0</v>
      </c>
      <c r="K149" s="142">
        <f t="shared" si="36"/>
        <v>0</v>
      </c>
      <c r="L149" s="184">
        <f t="shared" si="36"/>
        <v>0</v>
      </c>
      <c r="M149" s="141">
        <f t="shared" si="36"/>
        <v>0</v>
      </c>
      <c r="N149" s="141">
        <f t="shared" si="36"/>
        <v>0</v>
      </c>
      <c r="O149" s="147">
        <f t="shared" si="37"/>
        <v>0</v>
      </c>
      <c r="P149" s="136">
        <f t="shared" si="38"/>
        <v>0</v>
      </c>
      <c r="Q149" s="136">
        <f t="shared" si="42"/>
        <v>0</v>
      </c>
      <c r="R149" s="136">
        <f t="shared" si="43"/>
        <v>0</v>
      </c>
      <c r="S149" s="137">
        <f t="shared" si="39"/>
        <v>0</v>
      </c>
      <c r="T149" s="45"/>
      <c r="V149" s="57" t="str">
        <f t="shared" si="40"/>
        <v>скрыть</v>
      </c>
    </row>
    <row r="150" spans="2:22" ht="15.75" hidden="1" customHeight="1" x14ac:dyDescent="0.25">
      <c r="B150" s="135">
        <v>134</v>
      </c>
      <c r="C150" s="182">
        <f t="shared" si="44"/>
        <v>0</v>
      </c>
      <c r="D150" s="280">
        <f t="shared" si="44"/>
        <v>0</v>
      </c>
      <c r="E150" s="182">
        <f t="shared" si="44"/>
        <v>0</v>
      </c>
      <c r="F150" s="182">
        <f t="shared" si="44"/>
        <v>0</v>
      </c>
      <c r="G150" s="136">
        <f t="shared" si="44"/>
        <v>0</v>
      </c>
      <c r="H150" s="136">
        <f t="shared" si="41"/>
        <v>0</v>
      </c>
      <c r="I150" s="136">
        <f t="shared" si="34"/>
        <v>0</v>
      </c>
      <c r="J150" s="141">
        <f t="shared" si="35"/>
        <v>0</v>
      </c>
      <c r="K150" s="142">
        <f t="shared" si="36"/>
        <v>0</v>
      </c>
      <c r="L150" s="184">
        <f t="shared" si="36"/>
        <v>0</v>
      </c>
      <c r="M150" s="141">
        <f t="shared" si="36"/>
        <v>0</v>
      </c>
      <c r="N150" s="141">
        <f t="shared" si="36"/>
        <v>0</v>
      </c>
      <c r="O150" s="147">
        <f t="shared" si="37"/>
        <v>0</v>
      </c>
      <c r="P150" s="136">
        <f t="shared" si="38"/>
        <v>0</v>
      </c>
      <c r="Q150" s="136">
        <f t="shared" si="42"/>
        <v>0</v>
      </c>
      <c r="R150" s="136">
        <f t="shared" si="43"/>
        <v>0</v>
      </c>
      <c r="S150" s="137">
        <f t="shared" si="39"/>
        <v>0</v>
      </c>
      <c r="T150" s="45"/>
      <c r="V150" s="57" t="str">
        <f t="shared" si="40"/>
        <v>скрыть</v>
      </c>
    </row>
    <row r="151" spans="2:22" ht="15.75" hidden="1" customHeight="1" x14ac:dyDescent="0.25">
      <c r="B151" s="135">
        <v>135</v>
      </c>
      <c r="C151" s="182">
        <f t="shared" si="44"/>
        <v>0</v>
      </c>
      <c r="D151" s="280">
        <f t="shared" si="44"/>
        <v>0</v>
      </c>
      <c r="E151" s="182">
        <f t="shared" si="44"/>
        <v>0</v>
      </c>
      <c r="F151" s="182">
        <f t="shared" si="44"/>
        <v>0</v>
      </c>
      <c r="G151" s="136">
        <f t="shared" si="44"/>
        <v>0</v>
      </c>
      <c r="H151" s="136">
        <f t="shared" si="41"/>
        <v>0</v>
      </c>
      <c r="I151" s="136">
        <f t="shared" si="34"/>
        <v>0</v>
      </c>
      <c r="J151" s="141">
        <f t="shared" si="35"/>
        <v>0</v>
      </c>
      <c r="K151" s="142">
        <f t="shared" si="36"/>
        <v>0</v>
      </c>
      <c r="L151" s="184">
        <f t="shared" si="36"/>
        <v>0</v>
      </c>
      <c r="M151" s="141">
        <f t="shared" si="36"/>
        <v>0</v>
      </c>
      <c r="N151" s="141">
        <f t="shared" si="36"/>
        <v>0</v>
      </c>
      <c r="O151" s="147">
        <f t="shared" si="37"/>
        <v>0</v>
      </c>
      <c r="P151" s="136">
        <f t="shared" si="38"/>
        <v>0</v>
      </c>
      <c r="Q151" s="136">
        <f t="shared" si="42"/>
        <v>0</v>
      </c>
      <c r="R151" s="136">
        <f t="shared" si="43"/>
        <v>0</v>
      </c>
      <c r="S151" s="137">
        <f t="shared" si="39"/>
        <v>0</v>
      </c>
      <c r="T151" s="45"/>
      <c r="V151" s="57" t="str">
        <f t="shared" si="40"/>
        <v>скрыть</v>
      </c>
    </row>
    <row r="152" spans="2:22" ht="15.75" hidden="1" customHeight="1" x14ac:dyDescent="0.25">
      <c r="B152" s="135">
        <v>136</v>
      </c>
      <c r="C152" s="182">
        <f t="shared" si="44"/>
        <v>0</v>
      </c>
      <c r="D152" s="280">
        <f t="shared" si="44"/>
        <v>0</v>
      </c>
      <c r="E152" s="182">
        <f t="shared" si="44"/>
        <v>0</v>
      </c>
      <c r="F152" s="182">
        <f t="shared" si="44"/>
        <v>0</v>
      </c>
      <c r="G152" s="136">
        <f t="shared" si="44"/>
        <v>0</v>
      </c>
      <c r="H152" s="136">
        <f t="shared" si="41"/>
        <v>0</v>
      </c>
      <c r="I152" s="136">
        <f t="shared" si="34"/>
        <v>0</v>
      </c>
      <c r="J152" s="141">
        <f t="shared" si="35"/>
        <v>0</v>
      </c>
      <c r="K152" s="142">
        <f t="shared" si="36"/>
        <v>0</v>
      </c>
      <c r="L152" s="184">
        <f t="shared" si="36"/>
        <v>0</v>
      </c>
      <c r="M152" s="141">
        <f t="shared" si="36"/>
        <v>0</v>
      </c>
      <c r="N152" s="141">
        <f t="shared" si="36"/>
        <v>0</v>
      </c>
      <c r="O152" s="147">
        <f t="shared" si="37"/>
        <v>0</v>
      </c>
      <c r="P152" s="136">
        <f t="shared" si="38"/>
        <v>0</v>
      </c>
      <c r="Q152" s="136">
        <f t="shared" si="42"/>
        <v>0</v>
      </c>
      <c r="R152" s="136">
        <f t="shared" si="43"/>
        <v>0</v>
      </c>
      <c r="S152" s="137">
        <f t="shared" si="39"/>
        <v>0</v>
      </c>
      <c r="T152" s="45"/>
      <c r="V152" s="57" t="str">
        <f t="shared" si="40"/>
        <v>скрыть</v>
      </c>
    </row>
    <row r="153" spans="2:22" ht="15.75" hidden="1" customHeight="1" x14ac:dyDescent="0.25">
      <c r="B153" s="135">
        <v>137</v>
      </c>
      <c r="C153" s="182">
        <f t="shared" si="44"/>
        <v>0</v>
      </c>
      <c r="D153" s="280">
        <f t="shared" si="44"/>
        <v>0</v>
      </c>
      <c r="E153" s="182">
        <f t="shared" si="44"/>
        <v>0</v>
      </c>
      <c r="F153" s="182">
        <f t="shared" si="44"/>
        <v>0</v>
      </c>
      <c r="G153" s="136">
        <f t="shared" si="44"/>
        <v>0</v>
      </c>
      <c r="H153" s="136">
        <f t="shared" si="41"/>
        <v>0</v>
      </c>
      <c r="I153" s="136">
        <f t="shared" si="34"/>
        <v>0</v>
      </c>
      <c r="J153" s="141">
        <f t="shared" si="35"/>
        <v>0</v>
      </c>
      <c r="K153" s="142">
        <f t="shared" si="36"/>
        <v>0</v>
      </c>
      <c r="L153" s="184">
        <f t="shared" si="36"/>
        <v>0</v>
      </c>
      <c r="M153" s="141">
        <f t="shared" si="36"/>
        <v>0</v>
      </c>
      <c r="N153" s="141">
        <f t="shared" si="36"/>
        <v>0</v>
      </c>
      <c r="O153" s="147">
        <f t="shared" si="37"/>
        <v>0</v>
      </c>
      <c r="P153" s="136">
        <f t="shared" si="38"/>
        <v>0</v>
      </c>
      <c r="Q153" s="136">
        <f t="shared" si="42"/>
        <v>0</v>
      </c>
      <c r="R153" s="136">
        <f t="shared" si="43"/>
        <v>0</v>
      </c>
      <c r="S153" s="137">
        <f t="shared" si="39"/>
        <v>0</v>
      </c>
      <c r="T153" s="45"/>
      <c r="V153" s="57" t="str">
        <f t="shared" si="40"/>
        <v>скрыть</v>
      </c>
    </row>
    <row r="154" spans="2:22" ht="15.75" hidden="1" customHeight="1" x14ac:dyDescent="0.25">
      <c r="B154" s="135">
        <v>138</v>
      </c>
      <c r="C154" s="182">
        <f t="shared" si="44"/>
        <v>0</v>
      </c>
      <c r="D154" s="280">
        <f t="shared" si="44"/>
        <v>0</v>
      </c>
      <c r="E154" s="182">
        <f t="shared" si="44"/>
        <v>0</v>
      </c>
      <c r="F154" s="182">
        <f t="shared" si="44"/>
        <v>0</v>
      </c>
      <c r="G154" s="136">
        <f t="shared" si="44"/>
        <v>0</v>
      </c>
      <c r="H154" s="136">
        <f t="shared" si="41"/>
        <v>0</v>
      </c>
      <c r="I154" s="136">
        <f t="shared" si="34"/>
        <v>0</v>
      </c>
      <c r="J154" s="141">
        <f t="shared" si="35"/>
        <v>0</v>
      </c>
      <c r="K154" s="142">
        <f t="shared" si="36"/>
        <v>0</v>
      </c>
      <c r="L154" s="184">
        <f t="shared" si="36"/>
        <v>0</v>
      </c>
      <c r="M154" s="141">
        <f t="shared" si="36"/>
        <v>0</v>
      </c>
      <c r="N154" s="141">
        <f t="shared" si="36"/>
        <v>0</v>
      </c>
      <c r="O154" s="147">
        <f t="shared" si="37"/>
        <v>0</v>
      </c>
      <c r="P154" s="136">
        <f t="shared" si="38"/>
        <v>0</v>
      </c>
      <c r="Q154" s="136">
        <f t="shared" si="42"/>
        <v>0</v>
      </c>
      <c r="R154" s="136">
        <f t="shared" si="43"/>
        <v>0</v>
      </c>
      <c r="S154" s="137">
        <f t="shared" si="39"/>
        <v>0</v>
      </c>
      <c r="T154" s="45"/>
      <c r="V154" s="57" t="str">
        <f t="shared" si="40"/>
        <v>скрыть</v>
      </c>
    </row>
    <row r="155" spans="2:22" ht="15.75" hidden="1" customHeight="1" x14ac:dyDescent="0.25">
      <c r="B155" s="135">
        <v>139</v>
      </c>
      <c r="C155" s="182">
        <f t="shared" si="44"/>
        <v>0</v>
      </c>
      <c r="D155" s="280">
        <f t="shared" si="44"/>
        <v>0</v>
      </c>
      <c r="E155" s="182">
        <f t="shared" si="44"/>
        <v>0</v>
      </c>
      <c r="F155" s="182">
        <f t="shared" si="44"/>
        <v>0</v>
      </c>
      <c r="G155" s="136">
        <f t="shared" si="44"/>
        <v>0</v>
      </c>
      <c r="H155" s="136">
        <f t="shared" si="41"/>
        <v>0</v>
      </c>
      <c r="I155" s="136">
        <f t="shared" si="34"/>
        <v>0</v>
      </c>
      <c r="J155" s="141">
        <f t="shared" si="35"/>
        <v>0</v>
      </c>
      <c r="K155" s="142">
        <f t="shared" si="36"/>
        <v>0</v>
      </c>
      <c r="L155" s="184">
        <f t="shared" si="36"/>
        <v>0</v>
      </c>
      <c r="M155" s="141">
        <f t="shared" si="36"/>
        <v>0</v>
      </c>
      <c r="N155" s="141">
        <f t="shared" si="36"/>
        <v>0</v>
      </c>
      <c r="O155" s="147">
        <f t="shared" si="37"/>
        <v>0</v>
      </c>
      <c r="P155" s="136">
        <f t="shared" si="38"/>
        <v>0</v>
      </c>
      <c r="Q155" s="136">
        <f t="shared" si="42"/>
        <v>0</v>
      </c>
      <c r="R155" s="136">
        <f t="shared" si="43"/>
        <v>0</v>
      </c>
      <c r="S155" s="137">
        <f t="shared" si="39"/>
        <v>0</v>
      </c>
      <c r="T155" s="45"/>
      <c r="V155" s="57" t="str">
        <f t="shared" si="40"/>
        <v>скрыть</v>
      </c>
    </row>
    <row r="156" spans="2:22" ht="15.75" hidden="1" customHeight="1" x14ac:dyDescent="0.25">
      <c r="B156" s="135">
        <v>140</v>
      </c>
      <c r="C156" s="182">
        <f t="shared" si="44"/>
        <v>0</v>
      </c>
      <c r="D156" s="280">
        <f t="shared" si="44"/>
        <v>0</v>
      </c>
      <c r="E156" s="182">
        <f t="shared" si="44"/>
        <v>0</v>
      </c>
      <c r="F156" s="182">
        <f t="shared" si="44"/>
        <v>0</v>
      </c>
      <c r="G156" s="136">
        <f t="shared" si="44"/>
        <v>0</v>
      </c>
      <c r="H156" s="136">
        <f t="shared" si="41"/>
        <v>0</v>
      </c>
      <c r="I156" s="136">
        <f t="shared" si="34"/>
        <v>0</v>
      </c>
      <c r="J156" s="141">
        <f t="shared" si="35"/>
        <v>0</v>
      </c>
      <c r="K156" s="142">
        <f t="shared" si="36"/>
        <v>0</v>
      </c>
      <c r="L156" s="184">
        <f t="shared" si="36"/>
        <v>0</v>
      </c>
      <c r="M156" s="141">
        <f t="shared" si="36"/>
        <v>0</v>
      </c>
      <c r="N156" s="141">
        <f t="shared" si="36"/>
        <v>0</v>
      </c>
      <c r="O156" s="147">
        <f t="shared" si="37"/>
        <v>0</v>
      </c>
      <c r="P156" s="136">
        <f t="shared" si="38"/>
        <v>0</v>
      </c>
      <c r="Q156" s="136">
        <f t="shared" si="42"/>
        <v>0</v>
      </c>
      <c r="R156" s="136">
        <f t="shared" si="43"/>
        <v>0</v>
      </c>
      <c r="S156" s="137">
        <f t="shared" si="39"/>
        <v>0</v>
      </c>
      <c r="T156" s="45"/>
      <c r="V156" s="57" t="str">
        <f t="shared" si="40"/>
        <v>скрыть</v>
      </c>
    </row>
    <row r="157" spans="2:22" ht="15.75" hidden="1" customHeight="1" x14ac:dyDescent="0.25">
      <c r="B157" s="135">
        <v>141</v>
      </c>
      <c r="C157" s="182">
        <f t="shared" ref="C157:G166" si="45">IF(offer_sale_type="транзит",IFERROR(VLOOKUP($B157,calc_data,C$14+1,0),0),0)</f>
        <v>0</v>
      </c>
      <c r="D157" s="280">
        <f t="shared" si="45"/>
        <v>0</v>
      </c>
      <c r="E157" s="182">
        <f t="shared" si="45"/>
        <v>0</v>
      </c>
      <c r="F157" s="182">
        <f t="shared" si="45"/>
        <v>0</v>
      </c>
      <c r="G157" s="136">
        <f t="shared" si="45"/>
        <v>0</v>
      </c>
      <c r="H157" s="136">
        <f t="shared" si="41"/>
        <v>0</v>
      </c>
      <c r="I157" s="136">
        <f t="shared" si="34"/>
        <v>0</v>
      </c>
      <c r="J157" s="141">
        <f t="shared" si="35"/>
        <v>0</v>
      </c>
      <c r="K157" s="142">
        <f t="shared" si="36"/>
        <v>0</v>
      </c>
      <c r="L157" s="184">
        <f t="shared" si="36"/>
        <v>0</v>
      </c>
      <c r="M157" s="141">
        <f t="shared" si="36"/>
        <v>0</v>
      </c>
      <c r="N157" s="141">
        <f t="shared" si="36"/>
        <v>0</v>
      </c>
      <c r="O157" s="147">
        <f t="shared" si="37"/>
        <v>0</v>
      </c>
      <c r="P157" s="136">
        <f t="shared" si="38"/>
        <v>0</v>
      </c>
      <c r="Q157" s="136">
        <f t="shared" si="42"/>
        <v>0</v>
      </c>
      <c r="R157" s="136">
        <f t="shared" si="43"/>
        <v>0</v>
      </c>
      <c r="S157" s="137">
        <f t="shared" si="39"/>
        <v>0</v>
      </c>
      <c r="T157" s="45"/>
      <c r="V157" s="57" t="str">
        <f t="shared" si="40"/>
        <v>скрыть</v>
      </c>
    </row>
    <row r="158" spans="2:22" ht="15.75" hidden="1" customHeight="1" x14ac:dyDescent="0.25">
      <c r="B158" s="135">
        <v>142</v>
      </c>
      <c r="C158" s="182">
        <f t="shared" si="45"/>
        <v>0</v>
      </c>
      <c r="D158" s="280">
        <f t="shared" si="45"/>
        <v>0</v>
      </c>
      <c r="E158" s="182">
        <f t="shared" si="45"/>
        <v>0</v>
      </c>
      <c r="F158" s="182">
        <f t="shared" si="45"/>
        <v>0</v>
      </c>
      <c r="G158" s="136">
        <f t="shared" si="45"/>
        <v>0</v>
      </c>
      <c r="H158" s="136">
        <f t="shared" si="41"/>
        <v>0</v>
      </c>
      <c r="I158" s="136">
        <f t="shared" si="34"/>
        <v>0</v>
      </c>
      <c r="J158" s="141">
        <f t="shared" si="35"/>
        <v>0</v>
      </c>
      <c r="K158" s="142">
        <f t="shared" si="36"/>
        <v>0</v>
      </c>
      <c r="L158" s="184">
        <f t="shared" si="36"/>
        <v>0</v>
      </c>
      <c r="M158" s="141">
        <f t="shared" si="36"/>
        <v>0</v>
      </c>
      <c r="N158" s="141">
        <f t="shared" si="36"/>
        <v>0</v>
      </c>
      <c r="O158" s="147">
        <f t="shared" si="37"/>
        <v>0</v>
      </c>
      <c r="P158" s="136">
        <f t="shared" si="38"/>
        <v>0</v>
      </c>
      <c r="Q158" s="136">
        <f t="shared" si="42"/>
        <v>0</v>
      </c>
      <c r="R158" s="136">
        <f t="shared" si="43"/>
        <v>0</v>
      </c>
      <c r="S158" s="137">
        <f t="shared" si="39"/>
        <v>0</v>
      </c>
      <c r="T158" s="45"/>
      <c r="V158" s="57" t="str">
        <f t="shared" si="40"/>
        <v>скрыть</v>
      </c>
    </row>
    <row r="159" spans="2:22" ht="15.75" hidden="1" customHeight="1" x14ac:dyDescent="0.25">
      <c r="B159" s="135">
        <v>143</v>
      </c>
      <c r="C159" s="182">
        <f t="shared" si="45"/>
        <v>0</v>
      </c>
      <c r="D159" s="280">
        <f t="shared" si="45"/>
        <v>0</v>
      </c>
      <c r="E159" s="182">
        <f t="shared" si="45"/>
        <v>0</v>
      </c>
      <c r="F159" s="182">
        <f t="shared" si="45"/>
        <v>0</v>
      </c>
      <c r="G159" s="136">
        <f t="shared" si="45"/>
        <v>0</v>
      </c>
      <c r="H159" s="136">
        <f t="shared" si="41"/>
        <v>0</v>
      </c>
      <c r="I159" s="136">
        <f t="shared" si="34"/>
        <v>0</v>
      </c>
      <c r="J159" s="141">
        <f t="shared" si="35"/>
        <v>0</v>
      </c>
      <c r="K159" s="142">
        <f t="shared" si="36"/>
        <v>0</v>
      </c>
      <c r="L159" s="184">
        <f t="shared" si="36"/>
        <v>0</v>
      </c>
      <c r="M159" s="141">
        <f t="shared" si="36"/>
        <v>0</v>
      </c>
      <c r="N159" s="141">
        <f t="shared" si="36"/>
        <v>0</v>
      </c>
      <c r="O159" s="147">
        <f t="shared" si="37"/>
        <v>0</v>
      </c>
      <c r="P159" s="136">
        <f t="shared" si="38"/>
        <v>0</v>
      </c>
      <c r="Q159" s="136">
        <f t="shared" si="42"/>
        <v>0</v>
      </c>
      <c r="R159" s="136">
        <f t="shared" si="43"/>
        <v>0</v>
      </c>
      <c r="S159" s="137">
        <f t="shared" si="39"/>
        <v>0</v>
      </c>
      <c r="T159" s="45"/>
      <c r="V159" s="57" t="str">
        <f t="shared" si="40"/>
        <v>скрыть</v>
      </c>
    </row>
    <row r="160" spans="2:22" ht="15.75" hidden="1" customHeight="1" x14ac:dyDescent="0.25">
      <c r="B160" s="135">
        <v>144</v>
      </c>
      <c r="C160" s="182">
        <f t="shared" si="45"/>
        <v>0</v>
      </c>
      <c r="D160" s="280">
        <f t="shared" si="45"/>
        <v>0</v>
      </c>
      <c r="E160" s="182">
        <f t="shared" si="45"/>
        <v>0</v>
      </c>
      <c r="F160" s="182">
        <f t="shared" si="45"/>
        <v>0</v>
      </c>
      <c r="G160" s="136">
        <f t="shared" si="45"/>
        <v>0</v>
      </c>
      <c r="H160" s="136">
        <f t="shared" si="41"/>
        <v>0</v>
      </c>
      <c r="I160" s="136">
        <f t="shared" si="34"/>
        <v>0</v>
      </c>
      <c r="J160" s="141">
        <f t="shared" si="35"/>
        <v>0</v>
      </c>
      <c r="K160" s="142">
        <f t="shared" si="36"/>
        <v>0</v>
      </c>
      <c r="L160" s="184">
        <f t="shared" si="36"/>
        <v>0</v>
      </c>
      <c r="M160" s="141">
        <f t="shared" si="36"/>
        <v>0</v>
      </c>
      <c r="N160" s="141">
        <f t="shared" si="36"/>
        <v>0</v>
      </c>
      <c r="O160" s="147">
        <f t="shared" si="37"/>
        <v>0</v>
      </c>
      <c r="P160" s="136">
        <f t="shared" si="38"/>
        <v>0</v>
      </c>
      <c r="Q160" s="136">
        <f t="shared" si="42"/>
        <v>0</v>
      </c>
      <c r="R160" s="136">
        <f t="shared" si="43"/>
        <v>0</v>
      </c>
      <c r="S160" s="137">
        <f t="shared" si="39"/>
        <v>0</v>
      </c>
      <c r="T160" s="45"/>
      <c r="V160" s="57" t="str">
        <f t="shared" si="40"/>
        <v>скрыть</v>
      </c>
    </row>
    <row r="161" spans="2:22" ht="15.75" hidden="1" customHeight="1" x14ac:dyDescent="0.25">
      <c r="B161" s="135">
        <v>145</v>
      </c>
      <c r="C161" s="182">
        <f t="shared" si="45"/>
        <v>0</v>
      </c>
      <c r="D161" s="280">
        <f t="shared" si="45"/>
        <v>0</v>
      </c>
      <c r="E161" s="182">
        <f t="shared" si="45"/>
        <v>0</v>
      </c>
      <c r="F161" s="182">
        <f t="shared" si="45"/>
        <v>0</v>
      </c>
      <c r="G161" s="136">
        <f t="shared" si="45"/>
        <v>0</v>
      </c>
      <c r="H161" s="136">
        <f t="shared" si="41"/>
        <v>0</v>
      </c>
      <c r="I161" s="136">
        <f t="shared" si="34"/>
        <v>0</v>
      </c>
      <c r="J161" s="141">
        <f t="shared" si="35"/>
        <v>0</v>
      </c>
      <c r="K161" s="142">
        <f t="shared" si="36"/>
        <v>0</v>
      </c>
      <c r="L161" s="184">
        <f t="shared" si="36"/>
        <v>0</v>
      </c>
      <c r="M161" s="141">
        <f t="shared" si="36"/>
        <v>0</v>
      </c>
      <c r="N161" s="141">
        <f t="shared" si="36"/>
        <v>0</v>
      </c>
      <c r="O161" s="147">
        <f t="shared" si="37"/>
        <v>0</v>
      </c>
      <c r="P161" s="136">
        <f t="shared" si="38"/>
        <v>0</v>
      </c>
      <c r="Q161" s="136">
        <f t="shared" si="42"/>
        <v>0</v>
      </c>
      <c r="R161" s="136">
        <f t="shared" si="43"/>
        <v>0</v>
      </c>
      <c r="S161" s="137">
        <f t="shared" si="39"/>
        <v>0</v>
      </c>
      <c r="T161" s="45"/>
      <c r="V161" s="57" t="str">
        <f t="shared" si="40"/>
        <v>скрыть</v>
      </c>
    </row>
    <row r="162" spans="2:22" ht="15.75" hidden="1" customHeight="1" x14ac:dyDescent="0.25">
      <c r="B162" s="135">
        <v>146</v>
      </c>
      <c r="C162" s="182">
        <f t="shared" si="45"/>
        <v>0</v>
      </c>
      <c r="D162" s="280">
        <f t="shared" si="45"/>
        <v>0</v>
      </c>
      <c r="E162" s="182">
        <f t="shared" si="45"/>
        <v>0</v>
      </c>
      <c r="F162" s="182">
        <f t="shared" si="45"/>
        <v>0</v>
      </c>
      <c r="G162" s="136">
        <f t="shared" si="45"/>
        <v>0</v>
      </c>
      <c r="H162" s="136">
        <f t="shared" si="41"/>
        <v>0</v>
      </c>
      <c r="I162" s="136">
        <f t="shared" si="34"/>
        <v>0</v>
      </c>
      <c r="J162" s="141">
        <f t="shared" si="35"/>
        <v>0</v>
      </c>
      <c r="K162" s="142">
        <f t="shared" si="36"/>
        <v>0</v>
      </c>
      <c r="L162" s="184">
        <f t="shared" si="36"/>
        <v>0</v>
      </c>
      <c r="M162" s="141">
        <f t="shared" si="36"/>
        <v>0</v>
      </c>
      <c r="N162" s="141">
        <f t="shared" si="36"/>
        <v>0</v>
      </c>
      <c r="O162" s="147">
        <f t="shared" si="37"/>
        <v>0</v>
      </c>
      <c r="P162" s="136">
        <f t="shared" si="38"/>
        <v>0</v>
      </c>
      <c r="Q162" s="136">
        <f t="shared" si="42"/>
        <v>0</v>
      </c>
      <c r="R162" s="136">
        <f t="shared" si="43"/>
        <v>0</v>
      </c>
      <c r="S162" s="137">
        <f t="shared" si="39"/>
        <v>0</v>
      </c>
      <c r="T162" s="45"/>
      <c r="V162" s="57" t="str">
        <f t="shared" si="40"/>
        <v>скрыть</v>
      </c>
    </row>
    <row r="163" spans="2:22" ht="15.75" hidden="1" customHeight="1" x14ac:dyDescent="0.25">
      <c r="B163" s="135">
        <v>147</v>
      </c>
      <c r="C163" s="182">
        <f t="shared" si="45"/>
        <v>0</v>
      </c>
      <c r="D163" s="280">
        <f t="shared" si="45"/>
        <v>0</v>
      </c>
      <c r="E163" s="182">
        <f t="shared" si="45"/>
        <v>0</v>
      </c>
      <c r="F163" s="182">
        <f t="shared" si="45"/>
        <v>0</v>
      </c>
      <c r="G163" s="136">
        <f t="shared" si="45"/>
        <v>0</v>
      </c>
      <c r="H163" s="136">
        <f t="shared" si="41"/>
        <v>0</v>
      </c>
      <c r="I163" s="136">
        <f t="shared" si="34"/>
        <v>0</v>
      </c>
      <c r="J163" s="141">
        <f t="shared" si="35"/>
        <v>0</v>
      </c>
      <c r="K163" s="142">
        <f t="shared" si="36"/>
        <v>0</v>
      </c>
      <c r="L163" s="184">
        <f t="shared" si="36"/>
        <v>0</v>
      </c>
      <c r="M163" s="141">
        <f t="shared" si="36"/>
        <v>0</v>
      </c>
      <c r="N163" s="141">
        <f t="shared" si="36"/>
        <v>0</v>
      </c>
      <c r="O163" s="147">
        <f t="shared" si="37"/>
        <v>0</v>
      </c>
      <c r="P163" s="136">
        <f t="shared" si="38"/>
        <v>0</v>
      </c>
      <c r="Q163" s="136">
        <f t="shared" si="42"/>
        <v>0</v>
      </c>
      <c r="R163" s="136">
        <f t="shared" si="43"/>
        <v>0</v>
      </c>
      <c r="S163" s="137">
        <f t="shared" si="39"/>
        <v>0</v>
      </c>
      <c r="T163" s="45"/>
      <c r="V163" s="57" t="str">
        <f t="shared" si="40"/>
        <v>скрыть</v>
      </c>
    </row>
    <row r="164" spans="2:22" ht="15.75" hidden="1" customHeight="1" x14ac:dyDescent="0.25">
      <c r="B164" s="135">
        <v>148</v>
      </c>
      <c r="C164" s="182">
        <f t="shared" si="45"/>
        <v>0</v>
      </c>
      <c r="D164" s="280">
        <f t="shared" si="45"/>
        <v>0</v>
      </c>
      <c r="E164" s="182">
        <f t="shared" si="45"/>
        <v>0</v>
      </c>
      <c r="F164" s="182">
        <f t="shared" si="45"/>
        <v>0</v>
      </c>
      <c r="G164" s="136">
        <f t="shared" si="45"/>
        <v>0</v>
      </c>
      <c r="H164" s="136">
        <f t="shared" si="41"/>
        <v>0</v>
      </c>
      <c r="I164" s="136">
        <f t="shared" si="34"/>
        <v>0</v>
      </c>
      <c r="J164" s="141">
        <f t="shared" si="35"/>
        <v>0</v>
      </c>
      <c r="K164" s="142">
        <f t="shared" si="36"/>
        <v>0</v>
      </c>
      <c r="L164" s="184">
        <f t="shared" si="36"/>
        <v>0</v>
      </c>
      <c r="M164" s="141">
        <f t="shared" si="36"/>
        <v>0</v>
      </c>
      <c r="N164" s="141">
        <f t="shared" si="36"/>
        <v>0</v>
      </c>
      <c r="O164" s="147">
        <f t="shared" si="37"/>
        <v>0</v>
      </c>
      <c r="P164" s="136">
        <f t="shared" si="38"/>
        <v>0</v>
      </c>
      <c r="Q164" s="136">
        <f t="shared" si="42"/>
        <v>0</v>
      </c>
      <c r="R164" s="136">
        <f t="shared" si="43"/>
        <v>0</v>
      </c>
      <c r="S164" s="137">
        <f t="shared" si="39"/>
        <v>0</v>
      </c>
      <c r="T164" s="45"/>
      <c r="V164" s="57" t="str">
        <f t="shared" si="40"/>
        <v>скрыть</v>
      </c>
    </row>
    <row r="165" spans="2:22" ht="15.75" hidden="1" customHeight="1" x14ac:dyDescent="0.25">
      <c r="B165" s="135">
        <v>149</v>
      </c>
      <c r="C165" s="182">
        <f t="shared" si="45"/>
        <v>0</v>
      </c>
      <c r="D165" s="280">
        <f t="shared" si="45"/>
        <v>0</v>
      </c>
      <c r="E165" s="182">
        <f t="shared" si="45"/>
        <v>0</v>
      </c>
      <c r="F165" s="182">
        <f t="shared" si="45"/>
        <v>0</v>
      </c>
      <c r="G165" s="136">
        <f t="shared" si="45"/>
        <v>0</v>
      </c>
      <c r="H165" s="136">
        <f t="shared" si="41"/>
        <v>0</v>
      </c>
      <c r="I165" s="136">
        <f t="shared" si="34"/>
        <v>0</v>
      </c>
      <c r="J165" s="141">
        <f t="shared" si="35"/>
        <v>0</v>
      </c>
      <c r="K165" s="142">
        <f t="shared" si="36"/>
        <v>0</v>
      </c>
      <c r="L165" s="184">
        <f t="shared" si="36"/>
        <v>0</v>
      </c>
      <c r="M165" s="141">
        <f t="shared" si="36"/>
        <v>0</v>
      </c>
      <c r="N165" s="141">
        <f t="shared" si="36"/>
        <v>0</v>
      </c>
      <c r="O165" s="147">
        <f t="shared" si="37"/>
        <v>0</v>
      </c>
      <c r="P165" s="136">
        <f t="shared" si="38"/>
        <v>0</v>
      </c>
      <c r="Q165" s="136">
        <f t="shared" si="42"/>
        <v>0</v>
      </c>
      <c r="R165" s="136">
        <f t="shared" si="43"/>
        <v>0</v>
      </c>
      <c r="S165" s="137">
        <f t="shared" si="39"/>
        <v>0</v>
      </c>
      <c r="T165" s="45"/>
      <c r="V165" s="57" t="str">
        <f t="shared" si="40"/>
        <v>скрыть</v>
      </c>
    </row>
    <row r="166" spans="2:22" ht="15.75" hidden="1" customHeight="1" x14ac:dyDescent="0.25">
      <c r="B166" s="135">
        <v>150</v>
      </c>
      <c r="C166" s="182">
        <f t="shared" si="45"/>
        <v>0</v>
      </c>
      <c r="D166" s="280">
        <f t="shared" si="45"/>
        <v>0</v>
      </c>
      <c r="E166" s="182">
        <f t="shared" si="45"/>
        <v>0</v>
      </c>
      <c r="F166" s="182">
        <f t="shared" si="45"/>
        <v>0</v>
      </c>
      <c r="G166" s="136">
        <f t="shared" si="45"/>
        <v>0</v>
      </c>
      <c r="H166" s="136">
        <f t="shared" si="41"/>
        <v>0</v>
      </c>
      <c r="I166" s="136">
        <f t="shared" si="34"/>
        <v>0</v>
      </c>
      <c r="J166" s="141">
        <f t="shared" si="35"/>
        <v>0</v>
      </c>
      <c r="K166" s="142">
        <f t="shared" si="36"/>
        <v>0</v>
      </c>
      <c r="L166" s="184">
        <f t="shared" si="36"/>
        <v>0</v>
      </c>
      <c r="M166" s="141">
        <f t="shared" si="36"/>
        <v>0</v>
      </c>
      <c r="N166" s="141">
        <f t="shared" si="36"/>
        <v>0</v>
      </c>
      <c r="O166" s="147">
        <f t="shared" si="37"/>
        <v>0</v>
      </c>
      <c r="P166" s="136">
        <f t="shared" si="38"/>
        <v>0</v>
      </c>
      <c r="Q166" s="136">
        <f t="shared" si="42"/>
        <v>0</v>
      </c>
      <c r="R166" s="136">
        <f t="shared" si="43"/>
        <v>0</v>
      </c>
      <c r="S166" s="137">
        <f t="shared" si="39"/>
        <v>0</v>
      </c>
      <c r="T166" s="45"/>
      <c r="V166" s="57" t="str">
        <f t="shared" si="40"/>
        <v>скрыть</v>
      </c>
    </row>
    <row r="167" spans="2:22" ht="15.75" hidden="1" customHeight="1" x14ac:dyDescent="0.25">
      <c r="B167" s="135">
        <v>151</v>
      </c>
      <c r="C167" s="182">
        <f t="shared" ref="C167:G176" si="46">IF(offer_sale_type="транзит",IFERROR(VLOOKUP($B167,calc_data,C$14+1,0),0),0)</f>
        <v>0</v>
      </c>
      <c r="D167" s="280">
        <f t="shared" si="46"/>
        <v>0</v>
      </c>
      <c r="E167" s="182">
        <f t="shared" si="46"/>
        <v>0</v>
      </c>
      <c r="F167" s="182">
        <f t="shared" si="46"/>
        <v>0</v>
      </c>
      <c r="G167" s="136">
        <f t="shared" si="46"/>
        <v>0</v>
      </c>
      <c r="H167" s="136">
        <f t="shared" si="41"/>
        <v>0</v>
      </c>
      <c r="I167" s="136">
        <f t="shared" si="34"/>
        <v>0</v>
      </c>
      <c r="J167" s="141">
        <f t="shared" si="35"/>
        <v>0</v>
      </c>
      <c r="K167" s="142">
        <f t="shared" si="36"/>
        <v>0</v>
      </c>
      <c r="L167" s="184">
        <f t="shared" si="36"/>
        <v>0</v>
      </c>
      <c r="M167" s="141">
        <f t="shared" si="36"/>
        <v>0</v>
      </c>
      <c r="N167" s="141">
        <f t="shared" si="36"/>
        <v>0</v>
      </c>
      <c r="O167" s="147">
        <f t="shared" si="37"/>
        <v>0</v>
      </c>
      <c r="P167" s="136">
        <f t="shared" si="38"/>
        <v>0</v>
      </c>
      <c r="Q167" s="136">
        <f t="shared" si="42"/>
        <v>0</v>
      </c>
      <c r="R167" s="136">
        <f t="shared" si="43"/>
        <v>0</v>
      </c>
      <c r="S167" s="137">
        <f t="shared" si="39"/>
        <v>0</v>
      </c>
      <c r="T167" s="45"/>
      <c r="V167" s="57" t="str">
        <f t="shared" si="40"/>
        <v>скрыть</v>
      </c>
    </row>
    <row r="168" spans="2:22" ht="15.75" hidden="1" customHeight="1" x14ac:dyDescent="0.25">
      <c r="B168" s="135">
        <v>152</v>
      </c>
      <c r="C168" s="182">
        <f t="shared" si="46"/>
        <v>0</v>
      </c>
      <c r="D168" s="280">
        <f t="shared" si="46"/>
        <v>0</v>
      </c>
      <c r="E168" s="182">
        <f t="shared" si="46"/>
        <v>0</v>
      </c>
      <c r="F168" s="182">
        <f t="shared" si="46"/>
        <v>0</v>
      </c>
      <c r="G168" s="136">
        <f t="shared" si="46"/>
        <v>0</v>
      </c>
      <c r="H168" s="136">
        <f t="shared" si="41"/>
        <v>0</v>
      </c>
      <c r="I168" s="136">
        <f t="shared" si="34"/>
        <v>0</v>
      </c>
      <c r="J168" s="141">
        <f t="shared" si="35"/>
        <v>0</v>
      </c>
      <c r="K168" s="142">
        <f t="shared" si="36"/>
        <v>0</v>
      </c>
      <c r="L168" s="184">
        <f t="shared" si="36"/>
        <v>0</v>
      </c>
      <c r="M168" s="141">
        <f t="shared" si="36"/>
        <v>0</v>
      </c>
      <c r="N168" s="141">
        <f t="shared" si="36"/>
        <v>0</v>
      </c>
      <c r="O168" s="147">
        <f t="shared" si="37"/>
        <v>0</v>
      </c>
      <c r="P168" s="136">
        <f t="shared" si="38"/>
        <v>0</v>
      </c>
      <c r="Q168" s="136">
        <f t="shared" si="42"/>
        <v>0</v>
      </c>
      <c r="R168" s="136">
        <f t="shared" si="43"/>
        <v>0</v>
      </c>
      <c r="S168" s="137">
        <f t="shared" si="39"/>
        <v>0</v>
      </c>
      <c r="T168" s="45"/>
      <c r="V168" s="57" t="str">
        <f t="shared" si="40"/>
        <v>скрыть</v>
      </c>
    </row>
    <row r="169" spans="2:22" ht="15.75" hidden="1" customHeight="1" x14ac:dyDescent="0.25">
      <c r="B169" s="135">
        <v>153</v>
      </c>
      <c r="C169" s="182">
        <f t="shared" si="46"/>
        <v>0</v>
      </c>
      <c r="D169" s="280">
        <f t="shared" si="46"/>
        <v>0</v>
      </c>
      <c r="E169" s="182">
        <f t="shared" si="46"/>
        <v>0</v>
      </c>
      <c r="F169" s="182">
        <f t="shared" si="46"/>
        <v>0</v>
      </c>
      <c r="G169" s="136">
        <f t="shared" si="46"/>
        <v>0</v>
      </c>
      <c r="H169" s="136">
        <f t="shared" si="41"/>
        <v>0</v>
      </c>
      <c r="I169" s="136">
        <f t="shared" si="34"/>
        <v>0</v>
      </c>
      <c r="J169" s="141">
        <f t="shared" si="35"/>
        <v>0</v>
      </c>
      <c r="K169" s="142">
        <f t="shared" si="36"/>
        <v>0</v>
      </c>
      <c r="L169" s="184">
        <f t="shared" si="36"/>
        <v>0</v>
      </c>
      <c r="M169" s="141">
        <f t="shared" si="36"/>
        <v>0</v>
      </c>
      <c r="N169" s="141">
        <f t="shared" si="36"/>
        <v>0</v>
      </c>
      <c r="O169" s="147">
        <f t="shared" si="37"/>
        <v>0</v>
      </c>
      <c r="P169" s="136">
        <f t="shared" si="38"/>
        <v>0</v>
      </c>
      <c r="Q169" s="136">
        <f t="shared" si="42"/>
        <v>0</v>
      </c>
      <c r="R169" s="136">
        <f t="shared" si="43"/>
        <v>0</v>
      </c>
      <c r="S169" s="137">
        <f t="shared" si="39"/>
        <v>0</v>
      </c>
      <c r="T169" s="45"/>
      <c r="V169" s="57" t="str">
        <f t="shared" si="40"/>
        <v>скрыть</v>
      </c>
    </row>
    <row r="170" spans="2:22" ht="15.75" hidden="1" customHeight="1" x14ac:dyDescent="0.25">
      <c r="B170" s="135">
        <v>154</v>
      </c>
      <c r="C170" s="182">
        <f t="shared" si="46"/>
        <v>0</v>
      </c>
      <c r="D170" s="280">
        <f t="shared" si="46"/>
        <v>0</v>
      </c>
      <c r="E170" s="182">
        <f t="shared" si="46"/>
        <v>0</v>
      </c>
      <c r="F170" s="182">
        <f t="shared" si="46"/>
        <v>0</v>
      </c>
      <c r="G170" s="136">
        <f t="shared" si="46"/>
        <v>0</v>
      </c>
      <c r="H170" s="136">
        <f t="shared" si="41"/>
        <v>0</v>
      </c>
      <c r="I170" s="136">
        <f t="shared" si="34"/>
        <v>0</v>
      </c>
      <c r="J170" s="141">
        <f t="shared" si="35"/>
        <v>0</v>
      </c>
      <c r="K170" s="142">
        <f t="shared" si="36"/>
        <v>0</v>
      </c>
      <c r="L170" s="184">
        <f t="shared" si="36"/>
        <v>0</v>
      </c>
      <c r="M170" s="141">
        <f t="shared" si="36"/>
        <v>0</v>
      </c>
      <c r="N170" s="141">
        <f t="shared" si="36"/>
        <v>0</v>
      </c>
      <c r="O170" s="147">
        <f t="shared" si="37"/>
        <v>0</v>
      </c>
      <c r="P170" s="136">
        <f t="shared" si="38"/>
        <v>0</v>
      </c>
      <c r="Q170" s="136">
        <f t="shared" si="42"/>
        <v>0</v>
      </c>
      <c r="R170" s="136">
        <f t="shared" si="43"/>
        <v>0</v>
      </c>
      <c r="S170" s="137">
        <f t="shared" si="39"/>
        <v>0</v>
      </c>
      <c r="T170" s="45"/>
      <c r="V170" s="57" t="str">
        <f t="shared" si="40"/>
        <v>скрыть</v>
      </c>
    </row>
    <row r="171" spans="2:22" ht="15.75" hidden="1" customHeight="1" x14ac:dyDescent="0.25">
      <c r="B171" s="135">
        <v>155</v>
      </c>
      <c r="C171" s="182">
        <f t="shared" si="46"/>
        <v>0</v>
      </c>
      <c r="D171" s="280">
        <f t="shared" si="46"/>
        <v>0</v>
      </c>
      <c r="E171" s="182">
        <f t="shared" si="46"/>
        <v>0</v>
      </c>
      <c r="F171" s="182">
        <f t="shared" si="46"/>
        <v>0</v>
      </c>
      <c r="G171" s="136">
        <f t="shared" si="46"/>
        <v>0</v>
      </c>
      <c r="H171" s="136">
        <f t="shared" si="41"/>
        <v>0</v>
      </c>
      <c r="I171" s="136">
        <f t="shared" si="34"/>
        <v>0</v>
      </c>
      <c r="J171" s="141">
        <f t="shared" si="35"/>
        <v>0</v>
      </c>
      <c r="K171" s="142">
        <f t="shared" si="36"/>
        <v>0</v>
      </c>
      <c r="L171" s="184">
        <f t="shared" si="36"/>
        <v>0</v>
      </c>
      <c r="M171" s="141">
        <f t="shared" si="36"/>
        <v>0</v>
      </c>
      <c r="N171" s="141">
        <f t="shared" si="36"/>
        <v>0</v>
      </c>
      <c r="O171" s="147">
        <f t="shared" si="37"/>
        <v>0</v>
      </c>
      <c r="P171" s="136">
        <f t="shared" si="38"/>
        <v>0</v>
      </c>
      <c r="Q171" s="136">
        <f t="shared" si="42"/>
        <v>0</v>
      </c>
      <c r="R171" s="136">
        <f t="shared" si="43"/>
        <v>0</v>
      </c>
      <c r="S171" s="137">
        <f t="shared" si="39"/>
        <v>0</v>
      </c>
      <c r="T171" s="45"/>
      <c r="V171" s="57" t="str">
        <f t="shared" si="40"/>
        <v>скрыть</v>
      </c>
    </row>
    <row r="172" spans="2:22" ht="15.75" hidden="1" customHeight="1" x14ac:dyDescent="0.25">
      <c r="B172" s="135">
        <v>156</v>
      </c>
      <c r="C172" s="182">
        <f t="shared" si="46"/>
        <v>0</v>
      </c>
      <c r="D172" s="280">
        <f t="shared" si="46"/>
        <v>0</v>
      </c>
      <c r="E172" s="182">
        <f t="shared" si="46"/>
        <v>0</v>
      </c>
      <c r="F172" s="182">
        <f t="shared" si="46"/>
        <v>0</v>
      </c>
      <c r="G172" s="136">
        <f t="shared" si="46"/>
        <v>0</v>
      </c>
      <c r="H172" s="136">
        <f t="shared" si="41"/>
        <v>0</v>
      </c>
      <c r="I172" s="136">
        <f t="shared" si="34"/>
        <v>0</v>
      </c>
      <c r="J172" s="141">
        <f t="shared" si="35"/>
        <v>0</v>
      </c>
      <c r="K172" s="142">
        <f t="shared" si="36"/>
        <v>0</v>
      </c>
      <c r="L172" s="184">
        <f t="shared" si="36"/>
        <v>0</v>
      </c>
      <c r="M172" s="141">
        <f t="shared" si="36"/>
        <v>0</v>
      </c>
      <c r="N172" s="141">
        <f t="shared" si="36"/>
        <v>0</v>
      </c>
      <c r="O172" s="147">
        <f t="shared" si="37"/>
        <v>0</v>
      </c>
      <c r="P172" s="136">
        <f t="shared" si="38"/>
        <v>0</v>
      </c>
      <c r="Q172" s="136">
        <f t="shared" si="42"/>
        <v>0</v>
      </c>
      <c r="R172" s="136">
        <f t="shared" si="43"/>
        <v>0</v>
      </c>
      <c r="S172" s="137">
        <f t="shared" si="39"/>
        <v>0</v>
      </c>
      <c r="T172" s="45"/>
      <c r="V172" s="57" t="str">
        <f t="shared" si="40"/>
        <v>скрыть</v>
      </c>
    </row>
    <row r="173" spans="2:22" ht="15.75" hidden="1" customHeight="1" x14ac:dyDescent="0.25">
      <c r="B173" s="135">
        <v>157</v>
      </c>
      <c r="C173" s="182">
        <f t="shared" si="46"/>
        <v>0</v>
      </c>
      <c r="D173" s="280">
        <f t="shared" si="46"/>
        <v>0</v>
      </c>
      <c r="E173" s="182">
        <f t="shared" si="46"/>
        <v>0</v>
      </c>
      <c r="F173" s="182">
        <f t="shared" si="46"/>
        <v>0</v>
      </c>
      <c r="G173" s="136">
        <f t="shared" si="46"/>
        <v>0</v>
      </c>
      <c r="H173" s="136">
        <f t="shared" si="41"/>
        <v>0</v>
      </c>
      <c r="I173" s="136">
        <f t="shared" si="34"/>
        <v>0</v>
      </c>
      <c r="J173" s="141">
        <f t="shared" si="35"/>
        <v>0</v>
      </c>
      <c r="K173" s="142">
        <f t="shared" si="36"/>
        <v>0</v>
      </c>
      <c r="L173" s="184">
        <f t="shared" si="36"/>
        <v>0</v>
      </c>
      <c r="M173" s="141">
        <f t="shared" si="36"/>
        <v>0</v>
      </c>
      <c r="N173" s="141">
        <f t="shared" si="36"/>
        <v>0</v>
      </c>
      <c r="O173" s="147">
        <f t="shared" si="37"/>
        <v>0</v>
      </c>
      <c r="P173" s="136">
        <f t="shared" si="38"/>
        <v>0</v>
      </c>
      <c r="Q173" s="136">
        <f t="shared" si="42"/>
        <v>0</v>
      </c>
      <c r="R173" s="136">
        <f t="shared" si="43"/>
        <v>0</v>
      </c>
      <c r="S173" s="137">
        <f t="shared" si="39"/>
        <v>0</v>
      </c>
      <c r="T173" s="45"/>
      <c r="V173" s="57" t="str">
        <f t="shared" si="40"/>
        <v>скрыть</v>
      </c>
    </row>
    <row r="174" spans="2:22" ht="15.75" hidden="1" customHeight="1" x14ac:dyDescent="0.25">
      <c r="B174" s="135">
        <v>158</v>
      </c>
      <c r="C174" s="182">
        <f t="shared" si="46"/>
        <v>0</v>
      </c>
      <c r="D174" s="280">
        <f t="shared" si="46"/>
        <v>0</v>
      </c>
      <c r="E174" s="182">
        <f t="shared" si="46"/>
        <v>0</v>
      </c>
      <c r="F174" s="182">
        <f t="shared" si="46"/>
        <v>0</v>
      </c>
      <c r="G174" s="136">
        <f t="shared" si="46"/>
        <v>0</v>
      </c>
      <c r="H174" s="136">
        <f t="shared" si="41"/>
        <v>0</v>
      </c>
      <c r="I174" s="136">
        <f t="shared" si="34"/>
        <v>0</v>
      </c>
      <c r="J174" s="141">
        <f t="shared" si="35"/>
        <v>0</v>
      </c>
      <c r="K174" s="142">
        <f t="shared" si="36"/>
        <v>0</v>
      </c>
      <c r="L174" s="184">
        <f t="shared" si="36"/>
        <v>0</v>
      </c>
      <c r="M174" s="141">
        <f t="shared" si="36"/>
        <v>0</v>
      </c>
      <c r="N174" s="141">
        <f t="shared" si="36"/>
        <v>0</v>
      </c>
      <c r="O174" s="147">
        <f t="shared" si="37"/>
        <v>0</v>
      </c>
      <c r="P174" s="136">
        <f t="shared" si="38"/>
        <v>0</v>
      </c>
      <c r="Q174" s="136">
        <f t="shared" si="42"/>
        <v>0</v>
      </c>
      <c r="R174" s="136">
        <f t="shared" si="43"/>
        <v>0</v>
      </c>
      <c r="S174" s="137">
        <f t="shared" si="39"/>
        <v>0</v>
      </c>
      <c r="T174" s="45"/>
      <c r="V174" s="57" t="str">
        <f t="shared" si="40"/>
        <v>скрыть</v>
      </c>
    </row>
    <row r="175" spans="2:22" ht="15.75" hidden="1" customHeight="1" x14ac:dyDescent="0.25">
      <c r="B175" s="135">
        <v>159</v>
      </c>
      <c r="C175" s="182">
        <f t="shared" si="46"/>
        <v>0</v>
      </c>
      <c r="D175" s="280">
        <f t="shared" si="46"/>
        <v>0</v>
      </c>
      <c r="E175" s="182">
        <f t="shared" si="46"/>
        <v>0</v>
      </c>
      <c r="F175" s="182">
        <f t="shared" si="46"/>
        <v>0</v>
      </c>
      <c r="G175" s="136">
        <f t="shared" si="46"/>
        <v>0</v>
      </c>
      <c r="H175" s="136">
        <f t="shared" si="41"/>
        <v>0</v>
      </c>
      <c r="I175" s="136">
        <f t="shared" si="34"/>
        <v>0</v>
      </c>
      <c r="J175" s="141">
        <f t="shared" si="35"/>
        <v>0</v>
      </c>
      <c r="K175" s="142">
        <f t="shared" si="36"/>
        <v>0</v>
      </c>
      <c r="L175" s="184">
        <f t="shared" si="36"/>
        <v>0</v>
      </c>
      <c r="M175" s="141">
        <f t="shared" si="36"/>
        <v>0</v>
      </c>
      <c r="N175" s="141">
        <f t="shared" si="36"/>
        <v>0</v>
      </c>
      <c r="O175" s="147">
        <f t="shared" si="37"/>
        <v>0</v>
      </c>
      <c r="P175" s="136">
        <f t="shared" si="38"/>
        <v>0</v>
      </c>
      <c r="Q175" s="136">
        <f t="shared" si="42"/>
        <v>0</v>
      </c>
      <c r="R175" s="136">
        <f t="shared" si="43"/>
        <v>0</v>
      </c>
      <c r="S175" s="137">
        <f t="shared" si="39"/>
        <v>0</v>
      </c>
      <c r="T175" s="45"/>
      <c r="V175" s="57" t="str">
        <f t="shared" si="40"/>
        <v>скрыть</v>
      </c>
    </row>
    <row r="176" spans="2:22" ht="15.75" hidden="1" customHeight="1" x14ac:dyDescent="0.25">
      <c r="B176" s="135">
        <v>160</v>
      </c>
      <c r="C176" s="182">
        <f t="shared" si="46"/>
        <v>0</v>
      </c>
      <c r="D176" s="280">
        <f t="shared" si="46"/>
        <v>0</v>
      </c>
      <c r="E176" s="182">
        <f t="shared" si="46"/>
        <v>0</v>
      </c>
      <c r="F176" s="182">
        <f t="shared" si="46"/>
        <v>0</v>
      </c>
      <c r="G176" s="136">
        <f t="shared" si="46"/>
        <v>0</v>
      </c>
      <c r="H176" s="136">
        <f t="shared" si="41"/>
        <v>0</v>
      </c>
      <c r="I176" s="136">
        <f t="shared" si="34"/>
        <v>0</v>
      </c>
      <c r="J176" s="141">
        <f t="shared" si="35"/>
        <v>0</v>
      </c>
      <c r="K176" s="142">
        <f t="shared" si="36"/>
        <v>0</v>
      </c>
      <c r="L176" s="184">
        <f t="shared" si="36"/>
        <v>0</v>
      </c>
      <c r="M176" s="141">
        <f t="shared" si="36"/>
        <v>0</v>
      </c>
      <c r="N176" s="141">
        <f t="shared" si="36"/>
        <v>0</v>
      </c>
      <c r="O176" s="147">
        <f t="shared" si="37"/>
        <v>0</v>
      </c>
      <c r="P176" s="136">
        <f t="shared" si="38"/>
        <v>0</v>
      </c>
      <c r="Q176" s="136">
        <f t="shared" si="42"/>
        <v>0</v>
      </c>
      <c r="R176" s="136">
        <f t="shared" si="43"/>
        <v>0</v>
      </c>
      <c r="S176" s="137">
        <f t="shared" si="39"/>
        <v>0</v>
      </c>
      <c r="T176" s="45"/>
      <c r="V176" s="57" t="str">
        <f t="shared" si="40"/>
        <v>скрыть</v>
      </c>
    </row>
    <row r="177" spans="2:22" ht="15.75" hidden="1" customHeight="1" x14ac:dyDescent="0.25">
      <c r="B177" s="135">
        <v>161</v>
      </c>
      <c r="C177" s="182">
        <f t="shared" ref="C177:G186" si="47">IF(offer_sale_type="транзит",IFERROR(VLOOKUP($B177,calc_data,C$14+1,0),0),0)</f>
        <v>0</v>
      </c>
      <c r="D177" s="280">
        <f t="shared" si="47"/>
        <v>0</v>
      </c>
      <c r="E177" s="182">
        <f t="shared" si="47"/>
        <v>0</v>
      </c>
      <c r="F177" s="182">
        <f t="shared" si="47"/>
        <v>0</v>
      </c>
      <c r="G177" s="136">
        <f t="shared" si="47"/>
        <v>0</v>
      </c>
      <c r="H177" s="136">
        <f t="shared" si="41"/>
        <v>0</v>
      </c>
      <c r="I177" s="136">
        <f t="shared" si="34"/>
        <v>0</v>
      </c>
      <c r="J177" s="141">
        <f t="shared" si="35"/>
        <v>0</v>
      </c>
      <c r="K177" s="142">
        <f t="shared" si="36"/>
        <v>0</v>
      </c>
      <c r="L177" s="184">
        <f t="shared" si="36"/>
        <v>0</v>
      </c>
      <c r="M177" s="141">
        <f t="shared" si="36"/>
        <v>0</v>
      </c>
      <c r="N177" s="141">
        <f t="shared" si="36"/>
        <v>0</v>
      </c>
      <c r="O177" s="147">
        <f t="shared" si="37"/>
        <v>0</v>
      </c>
      <c r="P177" s="136">
        <f t="shared" si="38"/>
        <v>0</v>
      </c>
      <c r="Q177" s="136">
        <f t="shared" si="42"/>
        <v>0</v>
      </c>
      <c r="R177" s="136">
        <f t="shared" si="43"/>
        <v>0</v>
      </c>
      <c r="S177" s="137">
        <f t="shared" si="39"/>
        <v>0</v>
      </c>
      <c r="T177" s="45"/>
      <c r="V177" s="57" t="str">
        <f t="shared" si="40"/>
        <v>скрыть</v>
      </c>
    </row>
    <row r="178" spans="2:22" ht="15.75" hidden="1" customHeight="1" x14ac:dyDescent="0.25">
      <c r="B178" s="135">
        <v>162</v>
      </c>
      <c r="C178" s="182">
        <f t="shared" si="47"/>
        <v>0</v>
      </c>
      <c r="D178" s="280">
        <f t="shared" si="47"/>
        <v>0</v>
      </c>
      <c r="E178" s="182">
        <f t="shared" si="47"/>
        <v>0</v>
      </c>
      <c r="F178" s="182">
        <f t="shared" si="47"/>
        <v>0</v>
      </c>
      <c r="G178" s="136">
        <f t="shared" si="47"/>
        <v>0</v>
      </c>
      <c r="H178" s="136">
        <f t="shared" si="41"/>
        <v>0</v>
      </c>
      <c r="I178" s="136">
        <f t="shared" si="34"/>
        <v>0</v>
      </c>
      <c r="J178" s="141">
        <f t="shared" si="35"/>
        <v>0</v>
      </c>
      <c r="K178" s="142">
        <f t="shared" si="36"/>
        <v>0</v>
      </c>
      <c r="L178" s="184">
        <f t="shared" si="36"/>
        <v>0</v>
      </c>
      <c r="M178" s="141">
        <f t="shared" si="36"/>
        <v>0</v>
      </c>
      <c r="N178" s="141">
        <f t="shared" si="36"/>
        <v>0</v>
      </c>
      <c r="O178" s="147">
        <f t="shared" si="37"/>
        <v>0</v>
      </c>
      <c r="P178" s="136">
        <f t="shared" si="38"/>
        <v>0</v>
      </c>
      <c r="Q178" s="136">
        <f t="shared" si="42"/>
        <v>0</v>
      </c>
      <c r="R178" s="136">
        <f t="shared" si="43"/>
        <v>0</v>
      </c>
      <c r="S178" s="137">
        <f t="shared" si="39"/>
        <v>0</v>
      </c>
      <c r="T178" s="45"/>
      <c r="V178" s="57" t="str">
        <f t="shared" si="40"/>
        <v>скрыть</v>
      </c>
    </row>
    <row r="179" spans="2:22" ht="15.75" hidden="1" customHeight="1" x14ac:dyDescent="0.25">
      <c r="B179" s="135">
        <v>163</v>
      </c>
      <c r="C179" s="182">
        <f t="shared" si="47"/>
        <v>0</v>
      </c>
      <c r="D179" s="280">
        <f t="shared" si="47"/>
        <v>0</v>
      </c>
      <c r="E179" s="182">
        <f t="shared" si="47"/>
        <v>0</v>
      </c>
      <c r="F179" s="182">
        <f t="shared" si="47"/>
        <v>0</v>
      </c>
      <c r="G179" s="136">
        <f t="shared" si="47"/>
        <v>0</v>
      </c>
      <c r="H179" s="136">
        <f t="shared" si="41"/>
        <v>0</v>
      </c>
      <c r="I179" s="136">
        <f t="shared" si="34"/>
        <v>0</v>
      </c>
      <c r="J179" s="141">
        <f t="shared" si="35"/>
        <v>0</v>
      </c>
      <c r="K179" s="142">
        <f t="shared" si="36"/>
        <v>0</v>
      </c>
      <c r="L179" s="184">
        <f t="shared" si="36"/>
        <v>0</v>
      </c>
      <c r="M179" s="141">
        <f t="shared" si="36"/>
        <v>0</v>
      </c>
      <c r="N179" s="141">
        <f t="shared" si="36"/>
        <v>0</v>
      </c>
      <c r="O179" s="147">
        <f t="shared" si="37"/>
        <v>0</v>
      </c>
      <c r="P179" s="136">
        <f t="shared" si="38"/>
        <v>0</v>
      </c>
      <c r="Q179" s="136">
        <f t="shared" si="42"/>
        <v>0</v>
      </c>
      <c r="R179" s="136">
        <f t="shared" si="43"/>
        <v>0</v>
      </c>
      <c r="S179" s="137">
        <f t="shared" si="39"/>
        <v>0</v>
      </c>
      <c r="T179" s="45"/>
      <c r="V179" s="57" t="str">
        <f t="shared" si="40"/>
        <v>скрыть</v>
      </c>
    </row>
    <row r="180" spans="2:22" ht="15.75" hidden="1" customHeight="1" x14ac:dyDescent="0.25">
      <c r="B180" s="135">
        <v>164</v>
      </c>
      <c r="C180" s="182">
        <f t="shared" si="47"/>
        <v>0</v>
      </c>
      <c r="D180" s="280">
        <f t="shared" si="47"/>
        <v>0</v>
      </c>
      <c r="E180" s="182">
        <f t="shared" si="47"/>
        <v>0</v>
      </c>
      <c r="F180" s="182">
        <f t="shared" si="47"/>
        <v>0</v>
      </c>
      <c r="G180" s="136">
        <f t="shared" si="47"/>
        <v>0</v>
      </c>
      <c r="H180" s="136">
        <f t="shared" si="41"/>
        <v>0</v>
      </c>
      <c r="I180" s="136">
        <f t="shared" si="34"/>
        <v>0</v>
      </c>
      <c r="J180" s="141">
        <f t="shared" si="35"/>
        <v>0</v>
      </c>
      <c r="K180" s="142">
        <f t="shared" si="36"/>
        <v>0</v>
      </c>
      <c r="L180" s="184">
        <f t="shared" si="36"/>
        <v>0</v>
      </c>
      <c r="M180" s="141">
        <f t="shared" si="36"/>
        <v>0</v>
      </c>
      <c r="N180" s="141">
        <f t="shared" si="36"/>
        <v>0</v>
      </c>
      <c r="O180" s="147">
        <f t="shared" si="37"/>
        <v>0</v>
      </c>
      <c r="P180" s="136">
        <f t="shared" si="38"/>
        <v>0</v>
      </c>
      <c r="Q180" s="136">
        <f t="shared" si="42"/>
        <v>0</v>
      </c>
      <c r="R180" s="136">
        <f t="shared" si="43"/>
        <v>0</v>
      </c>
      <c r="S180" s="137">
        <f t="shared" si="39"/>
        <v>0</v>
      </c>
      <c r="T180" s="45"/>
      <c r="V180" s="57" t="str">
        <f t="shared" si="40"/>
        <v>скрыть</v>
      </c>
    </row>
    <row r="181" spans="2:22" ht="15.75" hidden="1" customHeight="1" x14ac:dyDescent="0.25">
      <c r="B181" s="135">
        <v>165</v>
      </c>
      <c r="C181" s="182">
        <f t="shared" si="47"/>
        <v>0</v>
      </c>
      <c r="D181" s="280">
        <f t="shared" si="47"/>
        <v>0</v>
      </c>
      <c r="E181" s="182">
        <f t="shared" si="47"/>
        <v>0</v>
      </c>
      <c r="F181" s="182">
        <f t="shared" si="47"/>
        <v>0</v>
      </c>
      <c r="G181" s="136">
        <f t="shared" si="47"/>
        <v>0</v>
      </c>
      <c r="H181" s="136">
        <f t="shared" si="41"/>
        <v>0</v>
      </c>
      <c r="I181" s="136">
        <f t="shared" si="34"/>
        <v>0</v>
      </c>
      <c r="J181" s="141">
        <f t="shared" si="35"/>
        <v>0</v>
      </c>
      <c r="K181" s="142">
        <f t="shared" si="36"/>
        <v>0</v>
      </c>
      <c r="L181" s="184">
        <f t="shared" si="36"/>
        <v>0</v>
      </c>
      <c r="M181" s="141">
        <f t="shared" si="36"/>
        <v>0</v>
      </c>
      <c r="N181" s="141">
        <f t="shared" si="36"/>
        <v>0</v>
      </c>
      <c r="O181" s="147">
        <f t="shared" si="37"/>
        <v>0</v>
      </c>
      <c r="P181" s="136">
        <f t="shared" si="38"/>
        <v>0</v>
      </c>
      <c r="Q181" s="136">
        <f t="shared" si="42"/>
        <v>0</v>
      </c>
      <c r="R181" s="136">
        <f t="shared" si="43"/>
        <v>0</v>
      </c>
      <c r="S181" s="137">
        <f t="shared" si="39"/>
        <v>0</v>
      </c>
      <c r="T181" s="45"/>
      <c r="V181" s="57" t="str">
        <f t="shared" si="40"/>
        <v>скрыть</v>
      </c>
    </row>
    <row r="182" spans="2:22" ht="15.75" hidden="1" customHeight="1" x14ac:dyDescent="0.25">
      <c r="B182" s="135">
        <v>166</v>
      </c>
      <c r="C182" s="182">
        <f t="shared" si="47"/>
        <v>0</v>
      </c>
      <c r="D182" s="280">
        <f t="shared" si="47"/>
        <v>0</v>
      </c>
      <c r="E182" s="182">
        <f t="shared" si="47"/>
        <v>0</v>
      </c>
      <c r="F182" s="182">
        <f t="shared" si="47"/>
        <v>0</v>
      </c>
      <c r="G182" s="136">
        <f t="shared" si="47"/>
        <v>0</v>
      </c>
      <c r="H182" s="136">
        <f t="shared" si="41"/>
        <v>0</v>
      </c>
      <c r="I182" s="136">
        <f t="shared" si="34"/>
        <v>0</v>
      </c>
      <c r="J182" s="141">
        <f t="shared" si="35"/>
        <v>0</v>
      </c>
      <c r="K182" s="142">
        <f t="shared" si="36"/>
        <v>0</v>
      </c>
      <c r="L182" s="184">
        <f t="shared" si="36"/>
        <v>0</v>
      </c>
      <c r="M182" s="141">
        <f t="shared" si="36"/>
        <v>0</v>
      </c>
      <c r="N182" s="141">
        <f t="shared" si="36"/>
        <v>0</v>
      </c>
      <c r="O182" s="147">
        <f t="shared" si="37"/>
        <v>0</v>
      </c>
      <c r="P182" s="136">
        <f t="shared" si="38"/>
        <v>0</v>
      </c>
      <c r="Q182" s="136">
        <f t="shared" si="42"/>
        <v>0</v>
      </c>
      <c r="R182" s="136">
        <f t="shared" si="43"/>
        <v>0</v>
      </c>
      <c r="S182" s="137">
        <f t="shared" si="39"/>
        <v>0</v>
      </c>
      <c r="T182" s="45"/>
      <c r="V182" s="57" t="str">
        <f t="shared" si="40"/>
        <v>скрыть</v>
      </c>
    </row>
    <row r="183" spans="2:22" ht="15.75" hidden="1" customHeight="1" x14ac:dyDescent="0.25">
      <c r="B183" s="135">
        <v>167</v>
      </c>
      <c r="C183" s="182">
        <f t="shared" si="47"/>
        <v>0</v>
      </c>
      <c r="D183" s="280">
        <f t="shared" si="47"/>
        <v>0</v>
      </c>
      <c r="E183" s="182">
        <f t="shared" si="47"/>
        <v>0</v>
      </c>
      <c r="F183" s="182">
        <f t="shared" si="47"/>
        <v>0</v>
      </c>
      <c r="G183" s="136">
        <f t="shared" si="47"/>
        <v>0</v>
      </c>
      <c r="H183" s="136">
        <f t="shared" si="41"/>
        <v>0</v>
      </c>
      <c r="I183" s="136">
        <f t="shared" si="34"/>
        <v>0</v>
      </c>
      <c r="J183" s="141">
        <f t="shared" si="35"/>
        <v>0</v>
      </c>
      <c r="K183" s="142">
        <f t="shared" si="36"/>
        <v>0</v>
      </c>
      <c r="L183" s="184">
        <f t="shared" si="36"/>
        <v>0</v>
      </c>
      <c r="M183" s="141">
        <f t="shared" si="36"/>
        <v>0</v>
      </c>
      <c r="N183" s="141">
        <f t="shared" si="36"/>
        <v>0</v>
      </c>
      <c r="O183" s="147">
        <f t="shared" si="37"/>
        <v>0</v>
      </c>
      <c r="P183" s="136">
        <f t="shared" si="38"/>
        <v>0</v>
      </c>
      <c r="Q183" s="136">
        <f t="shared" si="42"/>
        <v>0</v>
      </c>
      <c r="R183" s="136">
        <f t="shared" si="43"/>
        <v>0</v>
      </c>
      <c r="S183" s="137">
        <f t="shared" si="39"/>
        <v>0</v>
      </c>
      <c r="T183" s="45"/>
      <c r="V183" s="57" t="str">
        <f t="shared" si="40"/>
        <v>скрыть</v>
      </c>
    </row>
    <row r="184" spans="2:22" ht="15.75" hidden="1" customHeight="1" x14ac:dyDescent="0.25">
      <c r="B184" s="135">
        <v>168</v>
      </c>
      <c r="C184" s="182">
        <f t="shared" si="47"/>
        <v>0</v>
      </c>
      <c r="D184" s="280">
        <f t="shared" si="47"/>
        <v>0</v>
      </c>
      <c r="E184" s="182">
        <f t="shared" si="47"/>
        <v>0</v>
      </c>
      <c r="F184" s="182">
        <f t="shared" si="47"/>
        <v>0</v>
      </c>
      <c r="G184" s="136">
        <f t="shared" si="47"/>
        <v>0</v>
      </c>
      <c r="H184" s="136">
        <f t="shared" si="41"/>
        <v>0</v>
      </c>
      <c r="I184" s="136">
        <f t="shared" si="34"/>
        <v>0</v>
      </c>
      <c r="J184" s="141">
        <f t="shared" si="35"/>
        <v>0</v>
      </c>
      <c r="K184" s="142">
        <f t="shared" si="36"/>
        <v>0</v>
      </c>
      <c r="L184" s="184">
        <f t="shared" si="36"/>
        <v>0</v>
      </c>
      <c r="M184" s="141">
        <f t="shared" si="36"/>
        <v>0</v>
      </c>
      <c r="N184" s="141">
        <f t="shared" si="36"/>
        <v>0</v>
      </c>
      <c r="O184" s="147">
        <f t="shared" si="37"/>
        <v>0</v>
      </c>
      <c r="P184" s="136">
        <f t="shared" si="38"/>
        <v>0</v>
      </c>
      <c r="Q184" s="136">
        <f t="shared" si="42"/>
        <v>0</v>
      </c>
      <c r="R184" s="136">
        <f t="shared" si="43"/>
        <v>0</v>
      </c>
      <c r="S184" s="137">
        <f t="shared" si="39"/>
        <v>0</v>
      </c>
      <c r="T184" s="45"/>
      <c r="V184" s="57" t="str">
        <f t="shared" si="40"/>
        <v>скрыть</v>
      </c>
    </row>
    <row r="185" spans="2:22" ht="15.75" hidden="1" customHeight="1" x14ac:dyDescent="0.25">
      <c r="B185" s="135">
        <v>169</v>
      </c>
      <c r="C185" s="182">
        <f t="shared" si="47"/>
        <v>0</v>
      </c>
      <c r="D185" s="280">
        <f t="shared" si="47"/>
        <v>0</v>
      </c>
      <c r="E185" s="182">
        <f t="shared" si="47"/>
        <v>0</v>
      </c>
      <c r="F185" s="182">
        <f t="shared" si="47"/>
        <v>0</v>
      </c>
      <c r="G185" s="136">
        <f t="shared" si="47"/>
        <v>0</v>
      </c>
      <c r="H185" s="136">
        <f t="shared" si="41"/>
        <v>0</v>
      </c>
      <c r="I185" s="136">
        <f t="shared" si="34"/>
        <v>0</v>
      </c>
      <c r="J185" s="141">
        <f t="shared" si="35"/>
        <v>0</v>
      </c>
      <c r="K185" s="142">
        <f t="shared" si="36"/>
        <v>0</v>
      </c>
      <c r="L185" s="184">
        <f t="shared" si="36"/>
        <v>0</v>
      </c>
      <c r="M185" s="141">
        <f t="shared" si="36"/>
        <v>0</v>
      </c>
      <c r="N185" s="141">
        <f t="shared" si="36"/>
        <v>0</v>
      </c>
      <c r="O185" s="147">
        <f t="shared" si="37"/>
        <v>0</v>
      </c>
      <c r="P185" s="136">
        <f t="shared" si="38"/>
        <v>0</v>
      </c>
      <c r="Q185" s="136">
        <f t="shared" si="42"/>
        <v>0</v>
      </c>
      <c r="R185" s="136">
        <f t="shared" si="43"/>
        <v>0</v>
      </c>
      <c r="S185" s="137">
        <f t="shared" si="39"/>
        <v>0</v>
      </c>
      <c r="T185" s="45"/>
      <c r="V185" s="57" t="str">
        <f t="shared" si="40"/>
        <v>скрыть</v>
      </c>
    </row>
    <row r="186" spans="2:22" ht="15.75" hidden="1" customHeight="1" x14ac:dyDescent="0.25">
      <c r="B186" s="135">
        <v>170</v>
      </c>
      <c r="C186" s="182">
        <f t="shared" si="47"/>
        <v>0</v>
      </c>
      <c r="D186" s="280">
        <f t="shared" si="47"/>
        <v>0</v>
      </c>
      <c r="E186" s="182">
        <f t="shared" si="47"/>
        <v>0</v>
      </c>
      <c r="F186" s="182">
        <f t="shared" si="47"/>
        <v>0</v>
      </c>
      <c r="G186" s="136">
        <f t="shared" si="47"/>
        <v>0</v>
      </c>
      <c r="H186" s="136">
        <f t="shared" si="41"/>
        <v>0</v>
      </c>
      <c r="I186" s="136">
        <f t="shared" si="34"/>
        <v>0</v>
      </c>
      <c r="J186" s="141">
        <f t="shared" si="35"/>
        <v>0</v>
      </c>
      <c r="K186" s="142">
        <f t="shared" si="36"/>
        <v>0</v>
      </c>
      <c r="L186" s="184">
        <f t="shared" si="36"/>
        <v>0</v>
      </c>
      <c r="M186" s="141">
        <f t="shared" si="36"/>
        <v>0</v>
      </c>
      <c r="N186" s="141">
        <f t="shared" si="36"/>
        <v>0</v>
      </c>
      <c r="O186" s="147">
        <f t="shared" si="37"/>
        <v>0</v>
      </c>
      <c r="P186" s="136">
        <f t="shared" si="38"/>
        <v>0</v>
      </c>
      <c r="Q186" s="136">
        <f t="shared" si="42"/>
        <v>0</v>
      </c>
      <c r="R186" s="136">
        <f t="shared" si="43"/>
        <v>0</v>
      </c>
      <c r="S186" s="137">
        <f t="shared" si="39"/>
        <v>0</v>
      </c>
      <c r="T186" s="45"/>
      <c r="V186" s="57" t="str">
        <f t="shared" si="40"/>
        <v>скрыть</v>
      </c>
    </row>
    <row r="187" spans="2:22" ht="15.75" hidden="1" customHeight="1" x14ac:dyDescent="0.25">
      <c r="B187" s="135">
        <v>171</v>
      </c>
      <c r="C187" s="182">
        <f t="shared" ref="C187:G196" si="48">IF(offer_sale_type="транзит",IFERROR(VLOOKUP($B187,calc_data,C$14+1,0),0),0)</f>
        <v>0</v>
      </c>
      <c r="D187" s="280">
        <f t="shared" si="48"/>
        <v>0</v>
      </c>
      <c r="E187" s="182">
        <f t="shared" si="48"/>
        <v>0</v>
      </c>
      <c r="F187" s="182">
        <f t="shared" si="48"/>
        <v>0</v>
      </c>
      <c r="G187" s="136">
        <f t="shared" si="48"/>
        <v>0</v>
      </c>
      <c r="H187" s="136">
        <f t="shared" si="41"/>
        <v>0</v>
      </c>
      <c r="I187" s="136">
        <f t="shared" si="34"/>
        <v>0</v>
      </c>
      <c r="J187" s="141">
        <f t="shared" si="35"/>
        <v>0</v>
      </c>
      <c r="K187" s="142">
        <f t="shared" si="36"/>
        <v>0</v>
      </c>
      <c r="L187" s="184">
        <f t="shared" si="36"/>
        <v>0</v>
      </c>
      <c r="M187" s="141">
        <f t="shared" si="36"/>
        <v>0</v>
      </c>
      <c r="N187" s="141">
        <f t="shared" si="36"/>
        <v>0</v>
      </c>
      <c r="O187" s="147">
        <f t="shared" si="37"/>
        <v>0</v>
      </c>
      <c r="P187" s="136">
        <f t="shared" si="38"/>
        <v>0</v>
      </c>
      <c r="Q187" s="136">
        <f t="shared" si="42"/>
        <v>0</v>
      </c>
      <c r="R187" s="136">
        <f t="shared" si="43"/>
        <v>0</v>
      </c>
      <c r="S187" s="137">
        <f t="shared" si="39"/>
        <v>0</v>
      </c>
      <c r="T187" s="45"/>
      <c r="V187" s="57" t="str">
        <f t="shared" si="40"/>
        <v>скрыть</v>
      </c>
    </row>
    <row r="188" spans="2:22" ht="15.75" hidden="1" customHeight="1" x14ac:dyDescent="0.25">
      <c r="B188" s="135">
        <v>172</v>
      </c>
      <c r="C188" s="182">
        <f t="shared" si="48"/>
        <v>0</v>
      </c>
      <c r="D188" s="280">
        <f t="shared" si="48"/>
        <v>0</v>
      </c>
      <c r="E188" s="182">
        <f t="shared" si="48"/>
        <v>0</v>
      </c>
      <c r="F188" s="182">
        <f t="shared" si="48"/>
        <v>0</v>
      </c>
      <c r="G188" s="136">
        <f t="shared" si="48"/>
        <v>0</v>
      </c>
      <c r="H188" s="136">
        <f t="shared" si="41"/>
        <v>0</v>
      </c>
      <c r="I188" s="136">
        <f t="shared" si="34"/>
        <v>0</v>
      </c>
      <c r="J188" s="141">
        <f t="shared" si="35"/>
        <v>0</v>
      </c>
      <c r="K188" s="142">
        <f t="shared" si="36"/>
        <v>0</v>
      </c>
      <c r="L188" s="184">
        <f t="shared" si="36"/>
        <v>0</v>
      </c>
      <c r="M188" s="141">
        <f t="shared" si="36"/>
        <v>0</v>
      </c>
      <c r="N188" s="141">
        <f t="shared" si="36"/>
        <v>0</v>
      </c>
      <c r="O188" s="147">
        <f t="shared" si="37"/>
        <v>0</v>
      </c>
      <c r="P188" s="136">
        <f t="shared" si="38"/>
        <v>0</v>
      </c>
      <c r="Q188" s="136">
        <f t="shared" si="42"/>
        <v>0</v>
      </c>
      <c r="R188" s="136">
        <f t="shared" si="43"/>
        <v>0</v>
      </c>
      <c r="S188" s="137">
        <f t="shared" si="39"/>
        <v>0</v>
      </c>
      <c r="T188" s="45"/>
      <c r="V188" s="57" t="str">
        <f t="shared" si="40"/>
        <v>скрыть</v>
      </c>
    </row>
    <row r="189" spans="2:22" ht="15.75" hidden="1" customHeight="1" x14ac:dyDescent="0.25">
      <c r="B189" s="135">
        <v>173</v>
      </c>
      <c r="C189" s="182">
        <f t="shared" si="48"/>
        <v>0</v>
      </c>
      <c r="D189" s="280">
        <f t="shared" si="48"/>
        <v>0</v>
      </c>
      <c r="E189" s="182">
        <f t="shared" si="48"/>
        <v>0</v>
      </c>
      <c r="F189" s="182">
        <f t="shared" si="48"/>
        <v>0</v>
      </c>
      <c r="G189" s="136">
        <f t="shared" si="48"/>
        <v>0</v>
      </c>
      <c r="H189" s="136">
        <f t="shared" si="41"/>
        <v>0</v>
      </c>
      <c r="I189" s="136">
        <f t="shared" si="34"/>
        <v>0</v>
      </c>
      <c r="J189" s="141">
        <f t="shared" si="35"/>
        <v>0</v>
      </c>
      <c r="K189" s="142">
        <f t="shared" si="36"/>
        <v>0</v>
      </c>
      <c r="L189" s="184">
        <f t="shared" si="36"/>
        <v>0</v>
      </c>
      <c r="M189" s="141">
        <f t="shared" si="36"/>
        <v>0</v>
      </c>
      <c r="N189" s="141">
        <f t="shared" si="36"/>
        <v>0</v>
      </c>
      <c r="O189" s="147">
        <f t="shared" si="37"/>
        <v>0</v>
      </c>
      <c r="P189" s="136">
        <f t="shared" si="38"/>
        <v>0</v>
      </c>
      <c r="Q189" s="136">
        <f t="shared" si="42"/>
        <v>0</v>
      </c>
      <c r="R189" s="136">
        <f t="shared" si="43"/>
        <v>0</v>
      </c>
      <c r="S189" s="137">
        <f t="shared" si="39"/>
        <v>0</v>
      </c>
      <c r="T189" s="45"/>
      <c r="V189" s="57" t="str">
        <f t="shared" si="40"/>
        <v>скрыть</v>
      </c>
    </row>
    <row r="190" spans="2:22" ht="15.75" hidden="1" customHeight="1" x14ac:dyDescent="0.25">
      <c r="B190" s="135">
        <v>174</v>
      </c>
      <c r="C190" s="182">
        <f t="shared" si="48"/>
        <v>0</v>
      </c>
      <c r="D190" s="280">
        <f t="shared" si="48"/>
        <v>0</v>
      </c>
      <c r="E190" s="182">
        <f t="shared" si="48"/>
        <v>0</v>
      </c>
      <c r="F190" s="182">
        <f t="shared" si="48"/>
        <v>0</v>
      </c>
      <c r="G190" s="136">
        <f t="shared" si="48"/>
        <v>0</v>
      </c>
      <c r="H190" s="136">
        <f t="shared" si="41"/>
        <v>0</v>
      </c>
      <c r="I190" s="136">
        <f t="shared" si="34"/>
        <v>0</v>
      </c>
      <c r="J190" s="141">
        <f t="shared" si="35"/>
        <v>0</v>
      </c>
      <c r="K190" s="142">
        <f t="shared" si="36"/>
        <v>0</v>
      </c>
      <c r="L190" s="184">
        <f t="shared" si="36"/>
        <v>0</v>
      </c>
      <c r="M190" s="141">
        <f t="shared" si="36"/>
        <v>0</v>
      </c>
      <c r="N190" s="141">
        <f t="shared" si="36"/>
        <v>0</v>
      </c>
      <c r="O190" s="147">
        <f t="shared" si="37"/>
        <v>0</v>
      </c>
      <c r="P190" s="136">
        <f t="shared" si="38"/>
        <v>0</v>
      </c>
      <c r="Q190" s="136">
        <f t="shared" si="42"/>
        <v>0</v>
      </c>
      <c r="R190" s="136">
        <f t="shared" si="43"/>
        <v>0</v>
      </c>
      <c r="S190" s="137">
        <f t="shared" si="39"/>
        <v>0</v>
      </c>
      <c r="T190" s="45"/>
      <c r="V190" s="57" t="str">
        <f t="shared" si="40"/>
        <v>скрыть</v>
      </c>
    </row>
    <row r="191" spans="2:22" ht="15.75" hidden="1" customHeight="1" x14ac:dyDescent="0.25">
      <c r="B191" s="135">
        <v>175</v>
      </c>
      <c r="C191" s="182">
        <f t="shared" si="48"/>
        <v>0</v>
      </c>
      <c r="D191" s="280">
        <f t="shared" si="48"/>
        <v>0</v>
      </c>
      <c r="E191" s="182">
        <f t="shared" si="48"/>
        <v>0</v>
      </c>
      <c r="F191" s="182">
        <f t="shared" si="48"/>
        <v>0</v>
      </c>
      <c r="G191" s="136">
        <f t="shared" si="48"/>
        <v>0</v>
      </c>
      <c r="H191" s="136">
        <f t="shared" si="41"/>
        <v>0</v>
      </c>
      <c r="I191" s="136">
        <f t="shared" si="34"/>
        <v>0</v>
      </c>
      <c r="J191" s="141">
        <f t="shared" si="35"/>
        <v>0</v>
      </c>
      <c r="K191" s="142">
        <f t="shared" si="36"/>
        <v>0</v>
      </c>
      <c r="L191" s="184">
        <f t="shared" si="36"/>
        <v>0</v>
      </c>
      <c r="M191" s="141">
        <f t="shared" si="36"/>
        <v>0</v>
      </c>
      <c r="N191" s="141">
        <f t="shared" si="36"/>
        <v>0</v>
      </c>
      <c r="O191" s="147">
        <f t="shared" si="37"/>
        <v>0</v>
      </c>
      <c r="P191" s="136">
        <f t="shared" si="38"/>
        <v>0</v>
      </c>
      <c r="Q191" s="136">
        <f t="shared" si="42"/>
        <v>0</v>
      </c>
      <c r="R191" s="136">
        <f t="shared" si="43"/>
        <v>0</v>
      </c>
      <c r="S191" s="137">
        <f t="shared" si="39"/>
        <v>0</v>
      </c>
      <c r="T191" s="45"/>
      <c r="V191" s="57" t="str">
        <f t="shared" si="40"/>
        <v>скрыть</v>
      </c>
    </row>
    <row r="192" spans="2:22" ht="15.75" hidden="1" customHeight="1" x14ac:dyDescent="0.25">
      <c r="B192" s="135">
        <v>176</v>
      </c>
      <c r="C192" s="182">
        <f t="shared" si="48"/>
        <v>0</v>
      </c>
      <c r="D192" s="280">
        <f t="shared" si="48"/>
        <v>0</v>
      </c>
      <c r="E192" s="182">
        <f t="shared" si="48"/>
        <v>0</v>
      </c>
      <c r="F192" s="182">
        <f t="shared" si="48"/>
        <v>0</v>
      </c>
      <c r="G192" s="136">
        <f t="shared" si="48"/>
        <v>0</v>
      </c>
      <c r="H192" s="136">
        <f t="shared" si="41"/>
        <v>0</v>
      </c>
      <c r="I192" s="136">
        <f t="shared" si="34"/>
        <v>0</v>
      </c>
      <c r="J192" s="141">
        <f t="shared" si="35"/>
        <v>0</v>
      </c>
      <c r="K192" s="142">
        <f t="shared" si="36"/>
        <v>0</v>
      </c>
      <c r="L192" s="184">
        <f t="shared" si="36"/>
        <v>0</v>
      </c>
      <c r="M192" s="141">
        <f t="shared" si="36"/>
        <v>0</v>
      </c>
      <c r="N192" s="141">
        <f t="shared" si="36"/>
        <v>0</v>
      </c>
      <c r="O192" s="147">
        <f t="shared" si="37"/>
        <v>0</v>
      </c>
      <c r="P192" s="136">
        <f t="shared" si="38"/>
        <v>0</v>
      </c>
      <c r="Q192" s="136">
        <f t="shared" si="42"/>
        <v>0</v>
      </c>
      <c r="R192" s="136">
        <f t="shared" si="43"/>
        <v>0</v>
      </c>
      <c r="S192" s="137">
        <f t="shared" si="39"/>
        <v>0</v>
      </c>
      <c r="T192" s="45"/>
      <c r="V192" s="57" t="str">
        <f t="shared" si="40"/>
        <v>скрыть</v>
      </c>
    </row>
    <row r="193" spans="2:22" ht="15.75" hidden="1" customHeight="1" x14ac:dyDescent="0.25">
      <c r="B193" s="135">
        <v>177</v>
      </c>
      <c r="C193" s="182">
        <f t="shared" si="48"/>
        <v>0</v>
      </c>
      <c r="D193" s="280">
        <f t="shared" si="48"/>
        <v>0</v>
      </c>
      <c r="E193" s="182">
        <f t="shared" si="48"/>
        <v>0</v>
      </c>
      <c r="F193" s="182">
        <f t="shared" si="48"/>
        <v>0</v>
      </c>
      <c r="G193" s="136">
        <f t="shared" si="48"/>
        <v>0</v>
      </c>
      <c r="H193" s="136">
        <f t="shared" si="41"/>
        <v>0</v>
      </c>
      <c r="I193" s="136">
        <f t="shared" si="34"/>
        <v>0</v>
      </c>
      <c r="J193" s="141">
        <f t="shared" si="35"/>
        <v>0</v>
      </c>
      <c r="K193" s="142">
        <f t="shared" si="36"/>
        <v>0</v>
      </c>
      <c r="L193" s="184">
        <f t="shared" si="36"/>
        <v>0</v>
      </c>
      <c r="M193" s="141">
        <f t="shared" si="36"/>
        <v>0</v>
      </c>
      <c r="N193" s="141">
        <f t="shared" si="36"/>
        <v>0</v>
      </c>
      <c r="O193" s="147">
        <f t="shared" si="37"/>
        <v>0</v>
      </c>
      <c r="P193" s="136">
        <f t="shared" si="38"/>
        <v>0</v>
      </c>
      <c r="Q193" s="136">
        <f t="shared" si="42"/>
        <v>0</v>
      </c>
      <c r="R193" s="136">
        <f t="shared" si="43"/>
        <v>0</v>
      </c>
      <c r="S193" s="137">
        <f t="shared" si="39"/>
        <v>0</v>
      </c>
      <c r="T193" s="45"/>
      <c r="V193" s="57" t="str">
        <f t="shared" si="40"/>
        <v>скрыть</v>
      </c>
    </row>
    <row r="194" spans="2:22" ht="15.75" hidden="1" customHeight="1" x14ac:dyDescent="0.25">
      <c r="B194" s="135">
        <v>178</v>
      </c>
      <c r="C194" s="182">
        <f t="shared" si="48"/>
        <v>0</v>
      </c>
      <c r="D194" s="280">
        <f t="shared" si="48"/>
        <v>0</v>
      </c>
      <c r="E194" s="182">
        <f t="shared" si="48"/>
        <v>0</v>
      </c>
      <c r="F194" s="182">
        <f t="shared" si="48"/>
        <v>0</v>
      </c>
      <c r="G194" s="136">
        <f t="shared" si="48"/>
        <v>0</v>
      </c>
      <c r="H194" s="136">
        <f t="shared" si="41"/>
        <v>0</v>
      </c>
      <c r="I194" s="136">
        <f t="shared" si="34"/>
        <v>0</v>
      </c>
      <c r="J194" s="141">
        <f t="shared" si="35"/>
        <v>0</v>
      </c>
      <c r="K194" s="142">
        <f t="shared" si="36"/>
        <v>0</v>
      </c>
      <c r="L194" s="184">
        <f t="shared" si="36"/>
        <v>0</v>
      </c>
      <c r="M194" s="141">
        <f t="shared" si="36"/>
        <v>0</v>
      </c>
      <c r="N194" s="141">
        <f t="shared" si="36"/>
        <v>0</v>
      </c>
      <c r="O194" s="147">
        <f t="shared" si="37"/>
        <v>0</v>
      </c>
      <c r="P194" s="136">
        <f t="shared" si="38"/>
        <v>0</v>
      </c>
      <c r="Q194" s="136">
        <f t="shared" si="42"/>
        <v>0</v>
      </c>
      <c r="R194" s="136">
        <f t="shared" si="43"/>
        <v>0</v>
      </c>
      <c r="S194" s="137">
        <f t="shared" si="39"/>
        <v>0</v>
      </c>
      <c r="T194" s="45"/>
      <c r="V194" s="57" t="str">
        <f t="shared" si="40"/>
        <v>скрыть</v>
      </c>
    </row>
    <row r="195" spans="2:22" ht="15.75" hidden="1" customHeight="1" x14ac:dyDescent="0.25">
      <c r="B195" s="135">
        <v>179</v>
      </c>
      <c r="C195" s="182">
        <f t="shared" si="48"/>
        <v>0</v>
      </c>
      <c r="D195" s="280">
        <f t="shared" si="48"/>
        <v>0</v>
      </c>
      <c r="E195" s="182">
        <f t="shared" si="48"/>
        <v>0</v>
      </c>
      <c r="F195" s="182">
        <f t="shared" si="48"/>
        <v>0</v>
      </c>
      <c r="G195" s="136">
        <f t="shared" si="48"/>
        <v>0</v>
      </c>
      <c r="H195" s="136">
        <f t="shared" si="41"/>
        <v>0</v>
      </c>
      <c r="I195" s="136">
        <f t="shared" si="34"/>
        <v>0</v>
      </c>
      <c r="J195" s="141">
        <f t="shared" si="35"/>
        <v>0</v>
      </c>
      <c r="K195" s="142">
        <f t="shared" si="36"/>
        <v>0</v>
      </c>
      <c r="L195" s="184">
        <f t="shared" si="36"/>
        <v>0</v>
      </c>
      <c r="M195" s="141">
        <f t="shared" si="36"/>
        <v>0</v>
      </c>
      <c r="N195" s="141">
        <f t="shared" si="36"/>
        <v>0</v>
      </c>
      <c r="O195" s="147">
        <f t="shared" si="37"/>
        <v>0</v>
      </c>
      <c r="P195" s="136">
        <f t="shared" si="38"/>
        <v>0</v>
      </c>
      <c r="Q195" s="136">
        <f t="shared" si="42"/>
        <v>0</v>
      </c>
      <c r="R195" s="136">
        <f t="shared" si="43"/>
        <v>0</v>
      </c>
      <c r="S195" s="137">
        <f t="shared" si="39"/>
        <v>0</v>
      </c>
      <c r="T195" s="45"/>
      <c r="V195" s="57" t="str">
        <f t="shared" si="40"/>
        <v>скрыть</v>
      </c>
    </row>
    <row r="196" spans="2:22" ht="15.75" hidden="1" customHeight="1" x14ac:dyDescent="0.25">
      <c r="B196" s="135">
        <v>180</v>
      </c>
      <c r="C196" s="182">
        <f t="shared" si="48"/>
        <v>0</v>
      </c>
      <c r="D196" s="280">
        <f t="shared" si="48"/>
        <v>0</v>
      </c>
      <c r="E196" s="182">
        <f t="shared" si="48"/>
        <v>0</v>
      </c>
      <c r="F196" s="182">
        <f t="shared" si="48"/>
        <v>0</v>
      </c>
      <c r="G196" s="136">
        <f t="shared" si="48"/>
        <v>0</v>
      </c>
      <c r="H196" s="136">
        <f t="shared" si="41"/>
        <v>0</v>
      </c>
      <c r="I196" s="136">
        <f t="shared" si="34"/>
        <v>0</v>
      </c>
      <c r="J196" s="141">
        <f t="shared" si="35"/>
        <v>0</v>
      </c>
      <c r="K196" s="142">
        <f t="shared" si="36"/>
        <v>0</v>
      </c>
      <c r="L196" s="184">
        <f t="shared" si="36"/>
        <v>0</v>
      </c>
      <c r="M196" s="141">
        <f t="shared" si="36"/>
        <v>0</v>
      </c>
      <c r="N196" s="141">
        <f t="shared" si="36"/>
        <v>0</v>
      </c>
      <c r="O196" s="147">
        <f t="shared" si="37"/>
        <v>0</v>
      </c>
      <c r="P196" s="136">
        <f t="shared" si="38"/>
        <v>0</v>
      </c>
      <c r="Q196" s="136">
        <f t="shared" si="42"/>
        <v>0</v>
      </c>
      <c r="R196" s="136">
        <f t="shared" si="43"/>
        <v>0</v>
      </c>
      <c r="S196" s="137">
        <f t="shared" si="39"/>
        <v>0</v>
      </c>
      <c r="T196" s="45"/>
      <c r="V196" s="57" t="str">
        <f t="shared" si="40"/>
        <v>скрыть</v>
      </c>
    </row>
    <row r="197" spans="2:22" ht="15.75" hidden="1" customHeight="1" x14ac:dyDescent="0.25">
      <c r="B197" s="135">
        <v>181</v>
      </c>
      <c r="C197" s="182">
        <f t="shared" ref="C197:G206" si="49">IF(offer_sale_type="транзит",IFERROR(VLOOKUP($B197,calc_data,C$14+1,0),0),0)</f>
        <v>0</v>
      </c>
      <c r="D197" s="280">
        <f t="shared" si="49"/>
        <v>0</v>
      </c>
      <c r="E197" s="182">
        <f t="shared" si="49"/>
        <v>0</v>
      </c>
      <c r="F197" s="182">
        <f t="shared" si="49"/>
        <v>0</v>
      </c>
      <c r="G197" s="136">
        <f t="shared" si="49"/>
        <v>0</v>
      </c>
      <c r="H197" s="136">
        <f t="shared" si="41"/>
        <v>0</v>
      </c>
      <c r="I197" s="136">
        <f t="shared" si="34"/>
        <v>0</v>
      </c>
      <c r="J197" s="141">
        <f t="shared" si="35"/>
        <v>0</v>
      </c>
      <c r="K197" s="142">
        <f t="shared" si="36"/>
        <v>0</v>
      </c>
      <c r="L197" s="184">
        <f t="shared" si="36"/>
        <v>0</v>
      </c>
      <c r="M197" s="141">
        <f t="shared" si="36"/>
        <v>0</v>
      </c>
      <c r="N197" s="141">
        <f t="shared" si="36"/>
        <v>0</v>
      </c>
      <c r="O197" s="147">
        <f t="shared" si="37"/>
        <v>0</v>
      </c>
      <c r="P197" s="136">
        <f t="shared" si="38"/>
        <v>0</v>
      </c>
      <c r="Q197" s="136">
        <f t="shared" si="42"/>
        <v>0</v>
      </c>
      <c r="R197" s="136">
        <f t="shared" si="43"/>
        <v>0</v>
      </c>
      <c r="S197" s="137">
        <f t="shared" si="39"/>
        <v>0</v>
      </c>
      <c r="T197" s="45"/>
      <c r="V197" s="57" t="str">
        <f t="shared" si="40"/>
        <v>скрыть</v>
      </c>
    </row>
    <row r="198" spans="2:22" ht="15.75" hidden="1" customHeight="1" x14ac:dyDescent="0.25">
      <c r="B198" s="135">
        <v>182</v>
      </c>
      <c r="C198" s="182">
        <f t="shared" si="49"/>
        <v>0</v>
      </c>
      <c r="D198" s="280">
        <f t="shared" si="49"/>
        <v>0</v>
      </c>
      <c r="E198" s="182">
        <f t="shared" si="49"/>
        <v>0</v>
      </c>
      <c r="F198" s="182">
        <f t="shared" si="49"/>
        <v>0</v>
      </c>
      <c r="G198" s="136">
        <f t="shared" si="49"/>
        <v>0</v>
      </c>
      <c r="H198" s="136">
        <f t="shared" si="41"/>
        <v>0</v>
      </c>
      <c r="I198" s="136">
        <f t="shared" si="34"/>
        <v>0</v>
      </c>
      <c r="J198" s="141">
        <f t="shared" si="35"/>
        <v>0</v>
      </c>
      <c r="K198" s="142">
        <f t="shared" si="36"/>
        <v>0</v>
      </c>
      <c r="L198" s="184">
        <f t="shared" si="36"/>
        <v>0</v>
      </c>
      <c r="M198" s="141">
        <f t="shared" si="36"/>
        <v>0</v>
      </c>
      <c r="N198" s="141">
        <f t="shared" si="36"/>
        <v>0</v>
      </c>
      <c r="O198" s="147">
        <f t="shared" si="37"/>
        <v>0</v>
      </c>
      <c r="P198" s="136">
        <f t="shared" si="38"/>
        <v>0</v>
      </c>
      <c r="Q198" s="136">
        <f t="shared" si="42"/>
        <v>0</v>
      </c>
      <c r="R198" s="136">
        <f t="shared" si="43"/>
        <v>0</v>
      </c>
      <c r="S198" s="137">
        <f t="shared" si="39"/>
        <v>0</v>
      </c>
      <c r="T198" s="45"/>
      <c r="V198" s="57" t="str">
        <f t="shared" si="40"/>
        <v>скрыть</v>
      </c>
    </row>
    <row r="199" spans="2:22" ht="15.75" hidden="1" customHeight="1" x14ac:dyDescent="0.25">
      <c r="B199" s="135">
        <v>183</v>
      </c>
      <c r="C199" s="182">
        <f t="shared" si="49"/>
        <v>0</v>
      </c>
      <c r="D199" s="280">
        <f t="shared" si="49"/>
        <v>0</v>
      </c>
      <c r="E199" s="182">
        <f t="shared" si="49"/>
        <v>0</v>
      </c>
      <c r="F199" s="182">
        <f t="shared" si="49"/>
        <v>0</v>
      </c>
      <c r="G199" s="136">
        <f t="shared" si="49"/>
        <v>0</v>
      </c>
      <c r="H199" s="136">
        <f t="shared" si="41"/>
        <v>0</v>
      </c>
      <c r="I199" s="136">
        <f t="shared" si="34"/>
        <v>0</v>
      </c>
      <c r="J199" s="141">
        <f t="shared" si="35"/>
        <v>0</v>
      </c>
      <c r="K199" s="142">
        <f t="shared" si="36"/>
        <v>0</v>
      </c>
      <c r="L199" s="184">
        <f t="shared" si="36"/>
        <v>0</v>
      </c>
      <c r="M199" s="141">
        <f t="shared" si="36"/>
        <v>0</v>
      </c>
      <c r="N199" s="141">
        <f t="shared" si="36"/>
        <v>0</v>
      </c>
      <c r="O199" s="147">
        <f t="shared" si="37"/>
        <v>0</v>
      </c>
      <c r="P199" s="136">
        <f t="shared" si="38"/>
        <v>0</v>
      </c>
      <c r="Q199" s="136">
        <f t="shared" si="42"/>
        <v>0</v>
      </c>
      <c r="R199" s="136">
        <f t="shared" si="43"/>
        <v>0</v>
      </c>
      <c r="S199" s="137">
        <f t="shared" si="39"/>
        <v>0</v>
      </c>
      <c r="T199" s="45"/>
      <c r="V199" s="57" t="str">
        <f t="shared" si="40"/>
        <v>скрыть</v>
      </c>
    </row>
    <row r="200" spans="2:22" ht="15.75" hidden="1" customHeight="1" x14ac:dyDescent="0.25">
      <c r="B200" s="135">
        <v>184</v>
      </c>
      <c r="C200" s="182">
        <f t="shared" si="49"/>
        <v>0</v>
      </c>
      <c r="D200" s="280">
        <f t="shared" si="49"/>
        <v>0</v>
      </c>
      <c r="E200" s="182">
        <f t="shared" si="49"/>
        <v>0</v>
      </c>
      <c r="F200" s="182">
        <f t="shared" si="49"/>
        <v>0</v>
      </c>
      <c r="G200" s="136">
        <f t="shared" si="49"/>
        <v>0</v>
      </c>
      <c r="H200" s="136">
        <f t="shared" si="41"/>
        <v>0</v>
      </c>
      <c r="I200" s="136">
        <f t="shared" si="34"/>
        <v>0</v>
      </c>
      <c r="J200" s="141">
        <f t="shared" si="35"/>
        <v>0</v>
      </c>
      <c r="K200" s="142">
        <f t="shared" si="36"/>
        <v>0</v>
      </c>
      <c r="L200" s="184">
        <f t="shared" si="36"/>
        <v>0</v>
      </c>
      <c r="M200" s="141">
        <f t="shared" si="36"/>
        <v>0</v>
      </c>
      <c r="N200" s="141">
        <f t="shared" si="36"/>
        <v>0</v>
      </c>
      <c r="O200" s="147">
        <f t="shared" si="37"/>
        <v>0</v>
      </c>
      <c r="P200" s="136">
        <f t="shared" si="38"/>
        <v>0</v>
      </c>
      <c r="Q200" s="136">
        <f t="shared" si="42"/>
        <v>0</v>
      </c>
      <c r="R200" s="136">
        <f t="shared" si="43"/>
        <v>0</v>
      </c>
      <c r="S200" s="137">
        <f t="shared" si="39"/>
        <v>0</v>
      </c>
      <c r="T200" s="45"/>
      <c r="V200" s="57" t="str">
        <f t="shared" si="40"/>
        <v>скрыть</v>
      </c>
    </row>
    <row r="201" spans="2:22" ht="15.75" hidden="1" customHeight="1" x14ac:dyDescent="0.25">
      <c r="B201" s="135">
        <v>185</v>
      </c>
      <c r="C201" s="182">
        <f t="shared" si="49"/>
        <v>0</v>
      </c>
      <c r="D201" s="280">
        <f t="shared" si="49"/>
        <v>0</v>
      </c>
      <c r="E201" s="182">
        <f t="shared" si="49"/>
        <v>0</v>
      </c>
      <c r="F201" s="182">
        <f t="shared" si="49"/>
        <v>0</v>
      </c>
      <c r="G201" s="136">
        <f t="shared" si="49"/>
        <v>0</v>
      </c>
      <c r="H201" s="136">
        <f t="shared" si="41"/>
        <v>0</v>
      </c>
      <c r="I201" s="136">
        <f t="shared" si="34"/>
        <v>0</v>
      </c>
      <c r="J201" s="141">
        <f t="shared" si="35"/>
        <v>0</v>
      </c>
      <c r="K201" s="142">
        <f t="shared" si="36"/>
        <v>0</v>
      </c>
      <c r="L201" s="184">
        <f t="shared" si="36"/>
        <v>0</v>
      </c>
      <c r="M201" s="141">
        <f t="shared" si="36"/>
        <v>0</v>
      </c>
      <c r="N201" s="141">
        <f t="shared" si="36"/>
        <v>0</v>
      </c>
      <c r="O201" s="147">
        <f t="shared" si="37"/>
        <v>0</v>
      </c>
      <c r="P201" s="136">
        <f t="shared" si="38"/>
        <v>0</v>
      </c>
      <c r="Q201" s="136">
        <f t="shared" si="42"/>
        <v>0</v>
      </c>
      <c r="R201" s="136">
        <f t="shared" si="43"/>
        <v>0</v>
      </c>
      <c r="S201" s="137">
        <f t="shared" si="39"/>
        <v>0</v>
      </c>
      <c r="T201" s="45"/>
      <c r="V201" s="57" t="str">
        <f t="shared" si="40"/>
        <v>скрыть</v>
      </c>
    </row>
    <row r="202" spans="2:22" ht="15.75" hidden="1" customHeight="1" x14ac:dyDescent="0.25">
      <c r="B202" s="135">
        <v>186</v>
      </c>
      <c r="C202" s="182">
        <f t="shared" si="49"/>
        <v>0</v>
      </c>
      <c r="D202" s="280">
        <f t="shared" si="49"/>
        <v>0</v>
      </c>
      <c r="E202" s="182">
        <f t="shared" si="49"/>
        <v>0</v>
      </c>
      <c r="F202" s="182">
        <f t="shared" si="49"/>
        <v>0</v>
      </c>
      <c r="G202" s="136">
        <f t="shared" si="49"/>
        <v>0</v>
      </c>
      <c r="H202" s="136">
        <f t="shared" si="41"/>
        <v>0</v>
      </c>
      <c r="I202" s="136">
        <f t="shared" si="34"/>
        <v>0</v>
      </c>
      <c r="J202" s="141">
        <f t="shared" si="35"/>
        <v>0</v>
      </c>
      <c r="K202" s="142">
        <f t="shared" si="36"/>
        <v>0</v>
      </c>
      <c r="L202" s="184">
        <f t="shared" si="36"/>
        <v>0</v>
      </c>
      <c r="M202" s="141">
        <f t="shared" si="36"/>
        <v>0</v>
      </c>
      <c r="N202" s="141">
        <f t="shared" si="36"/>
        <v>0</v>
      </c>
      <c r="O202" s="147">
        <f t="shared" si="37"/>
        <v>0</v>
      </c>
      <c r="P202" s="136">
        <f t="shared" si="38"/>
        <v>0</v>
      </c>
      <c r="Q202" s="136">
        <f t="shared" si="42"/>
        <v>0</v>
      </c>
      <c r="R202" s="136">
        <f t="shared" si="43"/>
        <v>0</v>
      </c>
      <c r="S202" s="137">
        <f t="shared" si="39"/>
        <v>0</v>
      </c>
      <c r="T202" s="45"/>
      <c r="V202" s="57" t="str">
        <f t="shared" si="40"/>
        <v>скрыть</v>
      </c>
    </row>
    <row r="203" spans="2:22" ht="15.75" hidden="1" customHeight="1" x14ac:dyDescent="0.25">
      <c r="B203" s="135">
        <v>187</v>
      </c>
      <c r="C203" s="182">
        <f t="shared" si="49"/>
        <v>0</v>
      </c>
      <c r="D203" s="280">
        <f t="shared" si="49"/>
        <v>0</v>
      </c>
      <c r="E203" s="182">
        <f t="shared" si="49"/>
        <v>0</v>
      </c>
      <c r="F203" s="182">
        <f t="shared" si="49"/>
        <v>0</v>
      </c>
      <c r="G203" s="136">
        <f t="shared" si="49"/>
        <v>0</v>
      </c>
      <c r="H203" s="136">
        <f t="shared" si="41"/>
        <v>0</v>
      </c>
      <c r="I203" s="136">
        <f t="shared" si="34"/>
        <v>0</v>
      </c>
      <c r="J203" s="141">
        <f t="shared" si="35"/>
        <v>0</v>
      </c>
      <c r="K203" s="142">
        <f t="shared" si="36"/>
        <v>0</v>
      </c>
      <c r="L203" s="184">
        <f t="shared" si="36"/>
        <v>0</v>
      </c>
      <c r="M203" s="141">
        <f t="shared" si="36"/>
        <v>0</v>
      </c>
      <c r="N203" s="141">
        <f t="shared" si="36"/>
        <v>0</v>
      </c>
      <c r="O203" s="147">
        <f t="shared" si="37"/>
        <v>0</v>
      </c>
      <c r="P203" s="136">
        <f t="shared" si="38"/>
        <v>0</v>
      </c>
      <c r="Q203" s="136">
        <f t="shared" si="42"/>
        <v>0</v>
      </c>
      <c r="R203" s="136">
        <f t="shared" si="43"/>
        <v>0</v>
      </c>
      <c r="S203" s="137">
        <f t="shared" si="39"/>
        <v>0</v>
      </c>
      <c r="T203" s="45"/>
      <c r="V203" s="57" t="str">
        <f t="shared" si="40"/>
        <v>скрыть</v>
      </c>
    </row>
    <row r="204" spans="2:22" ht="15.75" hidden="1" customHeight="1" x14ac:dyDescent="0.25">
      <c r="B204" s="135">
        <v>188</v>
      </c>
      <c r="C204" s="182">
        <f t="shared" si="49"/>
        <v>0</v>
      </c>
      <c r="D204" s="280">
        <f t="shared" si="49"/>
        <v>0</v>
      </c>
      <c r="E204" s="182">
        <f t="shared" si="49"/>
        <v>0</v>
      </c>
      <c r="F204" s="182">
        <f t="shared" si="49"/>
        <v>0</v>
      </c>
      <c r="G204" s="136">
        <f t="shared" si="49"/>
        <v>0</v>
      </c>
      <c r="H204" s="136">
        <f t="shared" si="41"/>
        <v>0</v>
      </c>
      <c r="I204" s="136">
        <f t="shared" si="34"/>
        <v>0</v>
      </c>
      <c r="J204" s="141">
        <f t="shared" si="35"/>
        <v>0</v>
      </c>
      <c r="K204" s="142">
        <f t="shared" si="36"/>
        <v>0</v>
      </c>
      <c r="L204" s="184">
        <f t="shared" si="36"/>
        <v>0</v>
      </c>
      <c r="M204" s="141">
        <f t="shared" si="36"/>
        <v>0</v>
      </c>
      <c r="N204" s="141">
        <f t="shared" si="36"/>
        <v>0</v>
      </c>
      <c r="O204" s="147">
        <f t="shared" si="37"/>
        <v>0</v>
      </c>
      <c r="P204" s="136">
        <f t="shared" si="38"/>
        <v>0</v>
      </c>
      <c r="Q204" s="136">
        <f t="shared" si="42"/>
        <v>0</v>
      </c>
      <c r="R204" s="136">
        <f t="shared" si="43"/>
        <v>0</v>
      </c>
      <c r="S204" s="137">
        <f t="shared" si="39"/>
        <v>0</v>
      </c>
      <c r="T204" s="45"/>
      <c r="V204" s="57" t="str">
        <f t="shared" si="40"/>
        <v>скрыть</v>
      </c>
    </row>
    <row r="205" spans="2:22" ht="15.75" hidden="1" customHeight="1" x14ac:dyDescent="0.25">
      <c r="B205" s="135">
        <v>189</v>
      </c>
      <c r="C205" s="182">
        <f t="shared" si="49"/>
        <v>0</v>
      </c>
      <c r="D205" s="280">
        <f t="shared" si="49"/>
        <v>0</v>
      </c>
      <c r="E205" s="182">
        <f t="shared" si="49"/>
        <v>0</v>
      </c>
      <c r="F205" s="182">
        <f t="shared" si="49"/>
        <v>0</v>
      </c>
      <c r="G205" s="136">
        <f t="shared" si="49"/>
        <v>0</v>
      </c>
      <c r="H205" s="136">
        <f t="shared" si="41"/>
        <v>0</v>
      </c>
      <c r="I205" s="136">
        <f t="shared" si="34"/>
        <v>0</v>
      </c>
      <c r="J205" s="141">
        <f t="shared" si="35"/>
        <v>0</v>
      </c>
      <c r="K205" s="142">
        <f t="shared" si="36"/>
        <v>0</v>
      </c>
      <c r="L205" s="184">
        <f t="shared" si="36"/>
        <v>0</v>
      </c>
      <c r="M205" s="141">
        <f t="shared" si="36"/>
        <v>0</v>
      </c>
      <c r="N205" s="141">
        <f t="shared" si="36"/>
        <v>0</v>
      </c>
      <c r="O205" s="147">
        <f t="shared" si="37"/>
        <v>0</v>
      </c>
      <c r="P205" s="136">
        <f t="shared" si="38"/>
        <v>0</v>
      </c>
      <c r="Q205" s="136">
        <f t="shared" si="42"/>
        <v>0</v>
      </c>
      <c r="R205" s="136">
        <f t="shared" si="43"/>
        <v>0</v>
      </c>
      <c r="S205" s="137">
        <f t="shared" si="39"/>
        <v>0</v>
      </c>
      <c r="T205" s="45"/>
      <c r="V205" s="57" t="str">
        <f t="shared" si="40"/>
        <v>скрыть</v>
      </c>
    </row>
    <row r="206" spans="2:22" ht="15.75" hidden="1" customHeight="1" x14ac:dyDescent="0.25">
      <c r="B206" s="135">
        <v>190</v>
      </c>
      <c r="C206" s="182">
        <f t="shared" si="49"/>
        <v>0</v>
      </c>
      <c r="D206" s="280">
        <f t="shared" si="49"/>
        <v>0</v>
      </c>
      <c r="E206" s="182">
        <f t="shared" si="49"/>
        <v>0</v>
      </c>
      <c r="F206" s="182">
        <f t="shared" si="49"/>
        <v>0</v>
      </c>
      <c r="G206" s="136">
        <f t="shared" si="49"/>
        <v>0</v>
      </c>
      <c r="H206" s="136">
        <f t="shared" si="41"/>
        <v>0</v>
      </c>
      <c r="I206" s="136">
        <f t="shared" si="34"/>
        <v>0</v>
      </c>
      <c r="J206" s="141">
        <f t="shared" si="35"/>
        <v>0</v>
      </c>
      <c r="K206" s="142">
        <f t="shared" si="36"/>
        <v>0</v>
      </c>
      <c r="L206" s="184">
        <f t="shared" si="36"/>
        <v>0</v>
      </c>
      <c r="M206" s="141">
        <f t="shared" si="36"/>
        <v>0</v>
      </c>
      <c r="N206" s="141">
        <f t="shared" si="36"/>
        <v>0</v>
      </c>
      <c r="O206" s="147">
        <f t="shared" si="37"/>
        <v>0</v>
      </c>
      <c r="P206" s="136">
        <f t="shared" si="38"/>
        <v>0</v>
      </c>
      <c r="Q206" s="136">
        <f t="shared" si="42"/>
        <v>0</v>
      </c>
      <c r="R206" s="136">
        <f t="shared" si="43"/>
        <v>0</v>
      </c>
      <c r="S206" s="137">
        <f t="shared" si="39"/>
        <v>0</v>
      </c>
      <c r="T206" s="45"/>
      <c r="V206" s="57" t="str">
        <f t="shared" si="40"/>
        <v>скрыть</v>
      </c>
    </row>
    <row r="207" spans="2:22" ht="15.75" hidden="1" customHeight="1" x14ac:dyDescent="0.25">
      <c r="B207" s="135">
        <v>191</v>
      </c>
      <c r="C207" s="182">
        <f t="shared" ref="C207:G216" si="50">IF(offer_sale_type="транзит",IFERROR(VLOOKUP($B207,calc_data,C$14+1,0),0),0)</f>
        <v>0</v>
      </c>
      <c r="D207" s="280">
        <f t="shared" si="50"/>
        <v>0</v>
      </c>
      <c r="E207" s="182">
        <f t="shared" si="50"/>
        <v>0</v>
      </c>
      <c r="F207" s="182">
        <f t="shared" si="50"/>
        <v>0</v>
      </c>
      <c r="G207" s="136">
        <f t="shared" si="50"/>
        <v>0</v>
      </c>
      <c r="H207" s="136">
        <f t="shared" si="41"/>
        <v>0</v>
      </c>
      <c r="I207" s="136">
        <f t="shared" si="34"/>
        <v>0</v>
      </c>
      <c r="J207" s="141">
        <f t="shared" si="35"/>
        <v>0</v>
      </c>
      <c r="K207" s="142">
        <f t="shared" si="36"/>
        <v>0</v>
      </c>
      <c r="L207" s="184">
        <f t="shared" si="36"/>
        <v>0</v>
      </c>
      <c r="M207" s="141">
        <f t="shared" si="36"/>
        <v>0</v>
      </c>
      <c r="N207" s="141">
        <f t="shared" si="36"/>
        <v>0</v>
      </c>
      <c r="O207" s="147">
        <f t="shared" si="37"/>
        <v>0</v>
      </c>
      <c r="P207" s="136">
        <f t="shared" si="38"/>
        <v>0</v>
      </c>
      <c r="Q207" s="136">
        <f t="shared" si="42"/>
        <v>0</v>
      </c>
      <c r="R207" s="136">
        <f t="shared" si="43"/>
        <v>0</v>
      </c>
      <c r="S207" s="137">
        <f t="shared" si="39"/>
        <v>0</v>
      </c>
      <c r="T207" s="45"/>
      <c r="V207" s="57" t="str">
        <f t="shared" si="40"/>
        <v>скрыть</v>
      </c>
    </row>
    <row r="208" spans="2:22" ht="15.75" hidden="1" customHeight="1" x14ac:dyDescent="0.25">
      <c r="B208" s="135">
        <v>192</v>
      </c>
      <c r="C208" s="182">
        <f t="shared" si="50"/>
        <v>0</v>
      </c>
      <c r="D208" s="280">
        <f t="shared" si="50"/>
        <v>0</v>
      </c>
      <c r="E208" s="182">
        <f t="shared" si="50"/>
        <v>0</v>
      </c>
      <c r="F208" s="182">
        <f t="shared" si="50"/>
        <v>0</v>
      </c>
      <c r="G208" s="136">
        <f t="shared" si="50"/>
        <v>0</v>
      </c>
      <c r="H208" s="136">
        <f t="shared" si="41"/>
        <v>0</v>
      </c>
      <c r="I208" s="136">
        <f t="shared" si="34"/>
        <v>0</v>
      </c>
      <c r="J208" s="141">
        <f t="shared" si="35"/>
        <v>0</v>
      </c>
      <c r="K208" s="142">
        <f t="shared" si="36"/>
        <v>0</v>
      </c>
      <c r="L208" s="184">
        <f t="shared" si="36"/>
        <v>0</v>
      </c>
      <c r="M208" s="141">
        <f t="shared" si="36"/>
        <v>0</v>
      </c>
      <c r="N208" s="141">
        <f t="shared" ref="K208:N271" si="51">IF(offer_sale_type="транзит",IFERROR(ROUNDUP(VLOOKUP($B208,calc_data,N$14+1,0),2),0),0)</f>
        <v>0</v>
      </c>
      <c r="O208" s="147">
        <f t="shared" si="37"/>
        <v>0</v>
      </c>
      <c r="P208" s="136">
        <f t="shared" si="38"/>
        <v>0</v>
      </c>
      <c r="Q208" s="136">
        <f t="shared" si="42"/>
        <v>0</v>
      </c>
      <c r="R208" s="136">
        <f t="shared" si="43"/>
        <v>0</v>
      </c>
      <c r="S208" s="137">
        <f t="shared" si="39"/>
        <v>0</v>
      </c>
      <c r="T208" s="45"/>
      <c r="V208" s="57" t="str">
        <f t="shared" si="40"/>
        <v>скрыть</v>
      </c>
    </row>
    <row r="209" spans="2:22" ht="15.75" hidden="1" customHeight="1" x14ac:dyDescent="0.25">
      <c r="B209" s="135">
        <v>193</v>
      </c>
      <c r="C209" s="182">
        <f t="shared" si="50"/>
        <v>0</v>
      </c>
      <c r="D209" s="280">
        <f t="shared" si="50"/>
        <v>0</v>
      </c>
      <c r="E209" s="182">
        <f t="shared" si="50"/>
        <v>0</v>
      </c>
      <c r="F209" s="182">
        <f t="shared" si="50"/>
        <v>0</v>
      </c>
      <c r="G209" s="136">
        <f t="shared" si="50"/>
        <v>0</v>
      </c>
      <c r="H209" s="136">
        <f t="shared" si="41"/>
        <v>0</v>
      </c>
      <c r="I209" s="136">
        <f t="shared" ref="I209:I272" si="52">IF(offer_sale_type="транзит",IFERROR(ROUND(VLOOKUP($B209,calc_data,I$14+1,0),2),0),0)</f>
        <v>0</v>
      </c>
      <c r="J209" s="141">
        <f t="shared" ref="J209:J272" si="53">ROUND(IF(offer_sale_type="транзит",IFERROR(VLOOKUP($B209,calc_data,J$14+1,0),0),0),2)</f>
        <v>0</v>
      </c>
      <c r="K209" s="142">
        <f t="shared" si="51"/>
        <v>0</v>
      </c>
      <c r="L209" s="184">
        <f t="shared" si="51"/>
        <v>0</v>
      </c>
      <c r="M209" s="141">
        <f t="shared" si="51"/>
        <v>0</v>
      </c>
      <c r="N209" s="141">
        <f t="shared" si="51"/>
        <v>0</v>
      </c>
      <c r="O209" s="147">
        <f t="shared" ref="O209:O272" si="54">IF(offer_sale_type="транзит",IFERROR(ROUND(VLOOKUP($B209,calc_data,O$14+1,1),2),0),0)</f>
        <v>0</v>
      </c>
      <c r="P209" s="136">
        <f t="shared" ref="P209:P272" si="55">IF(offer_sale_type="транзит",IFERROR(ROUND(SUM(I209:J209,M209:O209)/E209,2),0),0)</f>
        <v>0</v>
      </c>
      <c r="Q209" s="136">
        <f t="shared" si="42"/>
        <v>0</v>
      </c>
      <c r="R209" s="136">
        <f t="shared" si="43"/>
        <v>0</v>
      </c>
      <c r="S209" s="137">
        <f t="shared" ref="S209:S272" si="56">Q209+IF(AND(offer_incoterms="DDP",seller_region="RU"),R209,0)</f>
        <v>0</v>
      </c>
      <c r="T209" s="45"/>
      <c r="V209" s="57" t="str">
        <f t="shared" ref="V209:V272" si="57">IF(Q209&gt;0,"показать","скрыть")</f>
        <v>скрыть</v>
      </c>
    </row>
    <row r="210" spans="2:22" ht="15.75" hidden="1" customHeight="1" x14ac:dyDescent="0.25">
      <c r="B210" s="135">
        <v>194</v>
      </c>
      <c r="C210" s="182">
        <f t="shared" si="50"/>
        <v>0</v>
      </c>
      <c r="D210" s="280">
        <f t="shared" si="50"/>
        <v>0</v>
      </c>
      <c r="E210" s="182">
        <f t="shared" si="50"/>
        <v>0</v>
      </c>
      <c r="F210" s="182">
        <f t="shared" si="50"/>
        <v>0</v>
      </c>
      <c r="G210" s="136">
        <f t="shared" si="50"/>
        <v>0</v>
      </c>
      <c r="H210" s="136">
        <f t="shared" ref="H210:H273" si="58">E210*G210</f>
        <v>0</v>
      </c>
      <c r="I210" s="136">
        <f t="shared" si="52"/>
        <v>0</v>
      </c>
      <c r="J210" s="141">
        <f t="shared" si="53"/>
        <v>0</v>
      </c>
      <c r="K210" s="142">
        <f t="shared" si="51"/>
        <v>0</v>
      </c>
      <c r="L210" s="184">
        <f t="shared" si="51"/>
        <v>0</v>
      </c>
      <c r="M210" s="141">
        <f t="shared" si="51"/>
        <v>0</v>
      </c>
      <c r="N210" s="141">
        <f t="shared" si="51"/>
        <v>0</v>
      </c>
      <c r="O210" s="147">
        <f t="shared" si="54"/>
        <v>0</v>
      </c>
      <c r="P210" s="136">
        <f t="shared" si="55"/>
        <v>0</v>
      </c>
      <c r="Q210" s="136">
        <f t="shared" ref="Q210:Q273" si="59">E210*P210</f>
        <v>0</v>
      </c>
      <c r="R210" s="136">
        <f t="shared" ref="R210:R273" si="60">Q210*IF(AND(offer_incoterms="DDP",seller_region="RU"),rate_vatRu,0)</f>
        <v>0</v>
      </c>
      <c r="S210" s="137">
        <f t="shared" si="56"/>
        <v>0</v>
      </c>
      <c r="T210" s="45"/>
      <c r="V210" s="57" t="str">
        <f t="shared" si="57"/>
        <v>скрыть</v>
      </c>
    </row>
    <row r="211" spans="2:22" ht="15.75" hidden="1" customHeight="1" x14ac:dyDescent="0.25">
      <c r="B211" s="135">
        <v>195</v>
      </c>
      <c r="C211" s="182">
        <f t="shared" si="50"/>
        <v>0</v>
      </c>
      <c r="D211" s="280">
        <f t="shared" si="50"/>
        <v>0</v>
      </c>
      <c r="E211" s="182">
        <f t="shared" si="50"/>
        <v>0</v>
      </c>
      <c r="F211" s="182">
        <f t="shared" si="50"/>
        <v>0</v>
      </c>
      <c r="G211" s="136">
        <f t="shared" si="50"/>
        <v>0</v>
      </c>
      <c r="H211" s="136">
        <f t="shared" si="58"/>
        <v>0</v>
      </c>
      <c r="I211" s="136">
        <f t="shared" si="52"/>
        <v>0</v>
      </c>
      <c r="J211" s="141">
        <f t="shared" si="53"/>
        <v>0</v>
      </c>
      <c r="K211" s="142">
        <f t="shared" si="51"/>
        <v>0</v>
      </c>
      <c r="L211" s="184">
        <f t="shared" si="51"/>
        <v>0</v>
      </c>
      <c r="M211" s="141">
        <f t="shared" si="51"/>
        <v>0</v>
      </c>
      <c r="N211" s="141">
        <f t="shared" si="51"/>
        <v>0</v>
      </c>
      <c r="O211" s="147">
        <f t="shared" si="54"/>
        <v>0</v>
      </c>
      <c r="P211" s="136">
        <f t="shared" si="55"/>
        <v>0</v>
      </c>
      <c r="Q211" s="136">
        <f t="shared" si="59"/>
        <v>0</v>
      </c>
      <c r="R211" s="136">
        <f t="shared" si="60"/>
        <v>0</v>
      </c>
      <c r="S211" s="137">
        <f t="shared" si="56"/>
        <v>0</v>
      </c>
      <c r="T211" s="45"/>
      <c r="V211" s="57" t="str">
        <f t="shared" si="57"/>
        <v>скрыть</v>
      </c>
    </row>
    <row r="212" spans="2:22" ht="15.75" hidden="1" customHeight="1" x14ac:dyDescent="0.25">
      <c r="B212" s="135">
        <v>196</v>
      </c>
      <c r="C212" s="182">
        <f t="shared" si="50"/>
        <v>0</v>
      </c>
      <c r="D212" s="280">
        <f t="shared" si="50"/>
        <v>0</v>
      </c>
      <c r="E212" s="182">
        <f t="shared" si="50"/>
        <v>0</v>
      </c>
      <c r="F212" s="182">
        <f t="shared" si="50"/>
        <v>0</v>
      </c>
      <c r="G212" s="136">
        <f t="shared" si="50"/>
        <v>0</v>
      </c>
      <c r="H212" s="136">
        <f t="shared" si="58"/>
        <v>0</v>
      </c>
      <c r="I212" s="136">
        <f t="shared" si="52"/>
        <v>0</v>
      </c>
      <c r="J212" s="141">
        <f t="shared" si="53"/>
        <v>0</v>
      </c>
      <c r="K212" s="142">
        <f t="shared" si="51"/>
        <v>0</v>
      </c>
      <c r="L212" s="184">
        <f t="shared" si="51"/>
        <v>0</v>
      </c>
      <c r="M212" s="141">
        <f t="shared" si="51"/>
        <v>0</v>
      </c>
      <c r="N212" s="141">
        <f t="shared" si="51"/>
        <v>0</v>
      </c>
      <c r="O212" s="147">
        <f t="shared" si="54"/>
        <v>0</v>
      </c>
      <c r="P212" s="136">
        <f t="shared" si="55"/>
        <v>0</v>
      </c>
      <c r="Q212" s="136">
        <f t="shared" si="59"/>
        <v>0</v>
      </c>
      <c r="R212" s="136">
        <f t="shared" si="60"/>
        <v>0</v>
      </c>
      <c r="S212" s="137">
        <f t="shared" si="56"/>
        <v>0</v>
      </c>
      <c r="T212" s="45"/>
      <c r="V212" s="57" t="str">
        <f t="shared" si="57"/>
        <v>скрыть</v>
      </c>
    </row>
    <row r="213" spans="2:22" ht="15.75" hidden="1" customHeight="1" x14ac:dyDescent="0.25">
      <c r="B213" s="135">
        <v>197</v>
      </c>
      <c r="C213" s="182">
        <f t="shared" si="50"/>
        <v>0</v>
      </c>
      <c r="D213" s="280">
        <f t="shared" si="50"/>
        <v>0</v>
      </c>
      <c r="E213" s="182">
        <f t="shared" si="50"/>
        <v>0</v>
      </c>
      <c r="F213" s="182">
        <f t="shared" si="50"/>
        <v>0</v>
      </c>
      <c r="G213" s="136">
        <f t="shared" si="50"/>
        <v>0</v>
      </c>
      <c r="H213" s="136">
        <f t="shared" si="58"/>
        <v>0</v>
      </c>
      <c r="I213" s="136">
        <f t="shared" si="52"/>
        <v>0</v>
      </c>
      <c r="J213" s="141">
        <f t="shared" si="53"/>
        <v>0</v>
      </c>
      <c r="K213" s="142">
        <f t="shared" si="51"/>
        <v>0</v>
      </c>
      <c r="L213" s="184">
        <f t="shared" si="51"/>
        <v>0</v>
      </c>
      <c r="M213" s="141">
        <f t="shared" si="51"/>
        <v>0</v>
      </c>
      <c r="N213" s="141">
        <f t="shared" si="51"/>
        <v>0</v>
      </c>
      <c r="O213" s="147">
        <f t="shared" si="54"/>
        <v>0</v>
      </c>
      <c r="P213" s="136">
        <f t="shared" si="55"/>
        <v>0</v>
      </c>
      <c r="Q213" s="136">
        <f t="shared" si="59"/>
        <v>0</v>
      </c>
      <c r="R213" s="136">
        <f t="shared" si="60"/>
        <v>0</v>
      </c>
      <c r="S213" s="137">
        <f t="shared" si="56"/>
        <v>0</v>
      </c>
      <c r="T213" s="45"/>
      <c r="V213" s="57" t="str">
        <f t="shared" si="57"/>
        <v>скрыть</v>
      </c>
    </row>
    <row r="214" spans="2:22" ht="15.75" hidden="1" customHeight="1" x14ac:dyDescent="0.25">
      <c r="B214" s="135">
        <v>198</v>
      </c>
      <c r="C214" s="182">
        <f t="shared" si="50"/>
        <v>0</v>
      </c>
      <c r="D214" s="280">
        <f t="shared" si="50"/>
        <v>0</v>
      </c>
      <c r="E214" s="182">
        <f t="shared" si="50"/>
        <v>0</v>
      </c>
      <c r="F214" s="182">
        <f t="shared" si="50"/>
        <v>0</v>
      </c>
      <c r="G214" s="136">
        <f t="shared" si="50"/>
        <v>0</v>
      </c>
      <c r="H214" s="136">
        <f t="shared" si="58"/>
        <v>0</v>
      </c>
      <c r="I214" s="136">
        <f t="shared" si="52"/>
        <v>0</v>
      </c>
      <c r="J214" s="141">
        <f t="shared" si="53"/>
        <v>0</v>
      </c>
      <c r="K214" s="142">
        <f t="shared" si="51"/>
        <v>0</v>
      </c>
      <c r="L214" s="184">
        <f t="shared" si="51"/>
        <v>0</v>
      </c>
      <c r="M214" s="141">
        <f t="shared" si="51"/>
        <v>0</v>
      </c>
      <c r="N214" s="141">
        <f t="shared" si="51"/>
        <v>0</v>
      </c>
      <c r="O214" s="147">
        <f t="shared" si="54"/>
        <v>0</v>
      </c>
      <c r="P214" s="136">
        <f t="shared" si="55"/>
        <v>0</v>
      </c>
      <c r="Q214" s="136">
        <f t="shared" si="59"/>
        <v>0</v>
      </c>
      <c r="R214" s="136">
        <f t="shared" si="60"/>
        <v>0</v>
      </c>
      <c r="S214" s="137">
        <f t="shared" si="56"/>
        <v>0</v>
      </c>
      <c r="T214" s="45"/>
      <c r="V214" s="57" t="str">
        <f t="shared" si="57"/>
        <v>скрыть</v>
      </c>
    </row>
    <row r="215" spans="2:22" ht="15.75" hidden="1" customHeight="1" x14ac:dyDescent="0.25">
      <c r="B215" s="135">
        <v>199</v>
      </c>
      <c r="C215" s="182">
        <f t="shared" si="50"/>
        <v>0</v>
      </c>
      <c r="D215" s="280">
        <f t="shared" si="50"/>
        <v>0</v>
      </c>
      <c r="E215" s="182">
        <f t="shared" si="50"/>
        <v>0</v>
      </c>
      <c r="F215" s="182">
        <f t="shared" si="50"/>
        <v>0</v>
      </c>
      <c r="G215" s="136">
        <f t="shared" si="50"/>
        <v>0</v>
      </c>
      <c r="H215" s="136">
        <f t="shared" si="58"/>
        <v>0</v>
      </c>
      <c r="I215" s="136">
        <f t="shared" si="52"/>
        <v>0</v>
      </c>
      <c r="J215" s="141">
        <f t="shared" si="53"/>
        <v>0</v>
      </c>
      <c r="K215" s="142">
        <f t="shared" si="51"/>
        <v>0</v>
      </c>
      <c r="L215" s="184">
        <f t="shared" si="51"/>
        <v>0</v>
      </c>
      <c r="M215" s="141">
        <f t="shared" si="51"/>
        <v>0</v>
      </c>
      <c r="N215" s="141">
        <f t="shared" si="51"/>
        <v>0</v>
      </c>
      <c r="O215" s="147">
        <f t="shared" si="54"/>
        <v>0</v>
      </c>
      <c r="P215" s="136">
        <f t="shared" si="55"/>
        <v>0</v>
      </c>
      <c r="Q215" s="136">
        <f t="shared" si="59"/>
        <v>0</v>
      </c>
      <c r="R215" s="136">
        <f t="shared" si="60"/>
        <v>0</v>
      </c>
      <c r="S215" s="137">
        <f t="shared" si="56"/>
        <v>0</v>
      </c>
      <c r="T215" s="45"/>
      <c r="V215" s="57" t="str">
        <f t="shared" si="57"/>
        <v>скрыть</v>
      </c>
    </row>
    <row r="216" spans="2:22" ht="15.75" hidden="1" customHeight="1" x14ac:dyDescent="0.25">
      <c r="B216" s="135">
        <v>200</v>
      </c>
      <c r="C216" s="182">
        <f t="shared" si="50"/>
        <v>0</v>
      </c>
      <c r="D216" s="280">
        <f t="shared" si="50"/>
        <v>0</v>
      </c>
      <c r="E216" s="182">
        <f t="shared" si="50"/>
        <v>0</v>
      </c>
      <c r="F216" s="182">
        <f t="shared" si="50"/>
        <v>0</v>
      </c>
      <c r="G216" s="136">
        <f t="shared" si="50"/>
        <v>0</v>
      </c>
      <c r="H216" s="136">
        <f t="shared" si="58"/>
        <v>0</v>
      </c>
      <c r="I216" s="136">
        <f t="shared" si="52"/>
        <v>0</v>
      </c>
      <c r="J216" s="141">
        <f t="shared" si="53"/>
        <v>0</v>
      </c>
      <c r="K216" s="142">
        <f t="shared" si="51"/>
        <v>0</v>
      </c>
      <c r="L216" s="184">
        <f t="shared" si="51"/>
        <v>0</v>
      </c>
      <c r="M216" s="141">
        <f t="shared" si="51"/>
        <v>0</v>
      </c>
      <c r="N216" s="141">
        <f t="shared" si="51"/>
        <v>0</v>
      </c>
      <c r="O216" s="147">
        <f t="shared" si="54"/>
        <v>0</v>
      </c>
      <c r="P216" s="136">
        <f t="shared" si="55"/>
        <v>0</v>
      </c>
      <c r="Q216" s="136">
        <f t="shared" si="59"/>
        <v>0</v>
      </c>
      <c r="R216" s="136">
        <f t="shared" si="60"/>
        <v>0</v>
      </c>
      <c r="S216" s="137">
        <f t="shared" si="56"/>
        <v>0</v>
      </c>
      <c r="T216" s="45"/>
      <c r="V216" s="57" t="str">
        <f t="shared" si="57"/>
        <v>скрыть</v>
      </c>
    </row>
    <row r="217" spans="2:22" ht="15.75" hidden="1" customHeight="1" x14ac:dyDescent="0.25">
      <c r="B217" s="135">
        <v>201</v>
      </c>
      <c r="C217" s="182">
        <f t="shared" ref="C217:G226" si="61">IF(offer_sale_type="транзит",IFERROR(VLOOKUP($B217,calc_data,C$14+1,0),0),0)</f>
        <v>0</v>
      </c>
      <c r="D217" s="280">
        <f t="shared" si="61"/>
        <v>0</v>
      </c>
      <c r="E217" s="182">
        <f t="shared" si="61"/>
        <v>0</v>
      </c>
      <c r="F217" s="182">
        <f t="shared" si="61"/>
        <v>0</v>
      </c>
      <c r="G217" s="136">
        <f t="shared" si="61"/>
        <v>0</v>
      </c>
      <c r="H217" s="136">
        <f t="shared" si="58"/>
        <v>0</v>
      </c>
      <c r="I217" s="136">
        <f t="shared" si="52"/>
        <v>0</v>
      </c>
      <c r="J217" s="141">
        <f t="shared" si="53"/>
        <v>0</v>
      </c>
      <c r="K217" s="142">
        <f t="shared" si="51"/>
        <v>0</v>
      </c>
      <c r="L217" s="184">
        <f t="shared" si="51"/>
        <v>0</v>
      </c>
      <c r="M217" s="141">
        <f t="shared" si="51"/>
        <v>0</v>
      </c>
      <c r="N217" s="141">
        <f t="shared" si="51"/>
        <v>0</v>
      </c>
      <c r="O217" s="147">
        <f t="shared" si="54"/>
        <v>0</v>
      </c>
      <c r="P217" s="136">
        <f t="shared" si="55"/>
        <v>0</v>
      </c>
      <c r="Q217" s="136">
        <f t="shared" si="59"/>
        <v>0</v>
      </c>
      <c r="R217" s="136">
        <f t="shared" si="60"/>
        <v>0</v>
      </c>
      <c r="S217" s="137">
        <f t="shared" si="56"/>
        <v>0</v>
      </c>
      <c r="T217" s="45"/>
      <c r="V217" s="57" t="str">
        <f t="shared" si="57"/>
        <v>скрыть</v>
      </c>
    </row>
    <row r="218" spans="2:22" ht="15.75" hidden="1" customHeight="1" x14ac:dyDescent="0.25">
      <c r="B218" s="135">
        <v>202</v>
      </c>
      <c r="C218" s="182">
        <f t="shared" si="61"/>
        <v>0</v>
      </c>
      <c r="D218" s="280">
        <f t="shared" si="61"/>
        <v>0</v>
      </c>
      <c r="E218" s="182">
        <f t="shared" si="61"/>
        <v>0</v>
      </c>
      <c r="F218" s="182">
        <f t="shared" si="61"/>
        <v>0</v>
      </c>
      <c r="G218" s="136">
        <f t="shared" si="61"/>
        <v>0</v>
      </c>
      <c r="H218" s="136">
        <f t="shared" si="58"/>
        <v>0</v>
      </c>
      <c r="I218" s="136">
        <f t="shared" si="52"/>
        <v>0</v>
      </c>
      <c r="J218" s="141">
        <f t="shared" si="53"/>
        <v>0</v>
      </c>
      <c r="K218" s="142">
        <f t="shared" si="51"/>
        <v>0</v>
      </c>
      <c r="L218" s="184">
        <f t="shared" si="51"/>
        <v>0</v>
      </c>
      <c r="M218" s="141">
        <f t="shared" si="51"/>
        <v>0</v>
      </c>
      <c r="N218" s="141">
        <f t="shared" si="51"/>
        <v>0</v>
      </c>
      <c r="O218" s="147">
        <f t="shared" si="54"/>
        <v>0</v>
      </c>
      <c r="P218" s="136">
        <f t="shared" si="55"/>
        <v>0</v>
      </c>
      <c r="Q218" s="136">
        <f t="shared" si="59"/>
        <v>0</v>
      </c>
      <c r="R218" s="136">
        <f t="shared" si="60"/>
        <v>0</v>
      </c>
      <c r="S218" s="137">
        <f t="shared" si="56"/>
        <v>0</v>
      </c>
      <c r="T218" s="45"/>
      <c r="V218" s="57" t="str">
        <f t="shared" si="57"/>
        <v>скрыть</v>
      </c>
    </row>
    <row r="219" spans="2:22" ht="15.75" hidden="1" customHeight="1" x14ac:dyDescent="0.25">
      <c r="B219" s="135">
        <v>203</v>
      </c>
      <c r="C219" s="182">
        <f t="shared" si="61"/>
        <v>0</v>
      </c>
      <c r="D219" s="280">
        <f t="shared" si="61"/>
        <v>0</v>
      </c>
      <c r="E219" s="182">
        <f t="shared" si="61"/>
        <v>0</v>
      </c>
      <c r="F219" s="182">
        <f t="shared" si="61"/>
        <v>0</v>
      </c>
      <c r="G219" s="136">
        <f t="shared" si="61"/>
        <v>0</v>
      </c>
      <c r="H219" s="136">
        <f t="shared" si="58"/>
        <v>0</v>
      </c>
      <c r="I219" s="136">
        <f t="shared" si="52"/>
        <v>0</v>
      </c>
      <c r="J219" s="141">
        <f t="shared" si="53"/>
        <v>0</v>
      </c>
      <c r="K219" s="142">
        <f t="shared" si="51"/>
        <v>0</v>
      </c>
      <c r="L219" s="184">
        <f t="shared" si="51"/>
        <v>0</v>
      </c>
      <c r="M219" s="141">
        <f t="shared" si="51"/>
        <v>0</v>
      </c>
      <c r="N219" s="141">
        <f t="shared" si="51"/>
        <v>0</v>
      </c>
      <c r="O219" s="147">
        <f t="shared" si="54"/>
        <v>0</v>
      </c>
      <c r="P219" s="136">
        <f t="shared" si="55"/>
        <v>0</v>
      </c>
      <c r="Q219" s="136">
        <f t="shared" si="59"/>
        <v>0</v>
      </c>
      <c r="R219" s="136">
        <f t="shared" si="60"/>
        <v>0</v>
      </c>
      <c r="S219" s="137">
        <f t="shared" si="56"/>
        <v>0</v>
      </c>
      <c r="T219" s="45"/>
      <c r="V219" s="57" t="str">
        <f t="shared" si="57"/>
        <v>скрыть</v>
      </c>
    </row>
    <row r="220" spans="2:22" ht="15.75" hidden="1" customHeight="1" x14ac:dyDescent="0.25">
      <c r="B220" s="135">
        <v>204</v>
      </c>
      <c r="C220" s="182">
        <f t="shared" si="61"/>
        <v>0</v>
      </c>
      <c r="D220" s="280">
        <f t="shared" si="61"/>
        <v>0</v>
      </c>
      <c r="E220" s="182">
        <f t="shared" si="61"/>
        <v>0</v>
      </c>
      <c r="F220" s="182">
        <f t="shared" si="61"/>
        <v>0</v>
      </c>
      <c r="G220" s="136">
        <f t="shared" si="61"/>
        <v>0</v>
      </c>
      <c r="H220" s="136">
        <f t="shared" si="58"/>
        <v>0</v>
      </c>
      <c r="I220" s="136">
        <f t="shared" si="52"/>
        <v>0</v>
      </c>
      <c r="J220" s="141">
        <f t="shared" si="53"/>
        <v>0</v>
      </c>
      <c r="K220" s="142">
        <f t="shared" si="51"/>
        <v>0</v>
      </c>
      <c r="L220" s="184">
        <f t="shared" si="51"/>
        <v>0</v>
      </c>
      <c r="M220" s="141">
        <f t="shared" si="51"/>
        <v>0</v>
      </c>
      <c r="N220" s="141">
        <f t="shared" si="51"/>
        <v>0</v>
      </c>
      <c r="O220" s="147">
        <f t="shared" si="54"/>
        <v>0</v>
      </c>
      <c r="P220" s="136">
        <f t="shared" si="55"/>
        <v>0</v>
      </c>
      <c r="Q220" s="136">
        <f t="shared" si="59"/>
        <v>0</v>
      </c>
      <c r="R220" s="136">
        <f t="shared" si="60"/>
        <v>0</v>
      </c>
      <c r="S220" s="137">
        <f t="shared" si="56"/>
        <v>0</v>
      </c>
      <c r="T220" s="45"/>
      <c r="V220" s="57" t="str">
        <f t="shared" si="57"/>
        <v>скрыть</v>
      </c>
    </row>
    <row r="221" spans="2:22" ht="15.75" hidden="1" customHeight="1" x14ac:dyDescent="0.25">
      <c r="B221" s="135">
        <v>205</v>
      </c>
      <c r="C221" s="182">
        <f t="shared" si="61"/>
        <v>0</v>
      </c>
      <c r="D221" s="280">
        <f t="shared" si="61"/>
        <v>0</v>
      </c>
      <c r="E221" s="182">
        <f t="shared" si="61"/>
        <v>0</v>
      </c>
      <c r="F221" s="182">
        <f t="shared" si="61"/>
        <v>0</v>
      </c>
      <c r="G221" s="136">
        <f t="shared" si="61"/>
        <v>0</v>
      </c>
      <c r="H221" s="136">
        <f t="shared" si="58"/>
        <v>0</v>
      </c>
      <c r="I221" s="136">
        <f t="shared" si="52"/>
        <v>0</v>
      </c>
      <c r="J221" s="141">
        <f t="shared" si="53"/>
        <v>0</v>
      </c>
      <c r="K221" s="142">
        <f t="shared" si="51"/>
        <v>0</v>
      </c>
      <c r="L221" s="184">
        <f t="shared" si="51"/>
        <v>0</v>
      </c>
      <c r="M221" s="141">
        <f t="shared" si="51"/>
        <v>0</v>
      </c>
      <c r="N221" s="141">
        <f t="shared" si="51"/>
        <v>0</v>
      </c>
      <c r="O221" s="147">
        <f t="shared" si="54"/>
        <v>0</v>
      </c>
      <c r="P221" s="136">
        <f t="shared" si="55"/>
        <v>0</v>
      </c>
      <c r="Q221" s="136">
        <f t="shared" si="59"/>
        <v>0</v>
      </c>
      <c r="R221" s="136">
        <f t="shared" si="60"/>
        <v>0</v>
      </c>
      <c r="S221" s="137">
        <f t="shared" si="56"/>
        <v>0</v>
      </c>
      <c r="T221" s="45"/>
      <c r="V221" s="57" t="str">
        <f t="shared" si="57"/>
        <v>скрыть</v>
      </c>
    </row>
    <row r="222" spans="2:22" ht="15.75" hidden="1" customHeight="1" x14ac:dyDescent="0.25">
      <c r="B222" s="135">
        <v>206</v>
      </c>
      <c r="C222" s="182">
        <f t="shared" si="61"/>
        <v>0</v>
      </c>
      <c r="D222" s="280">
        <f t="shared" si="61"/>
        <v>0</v>
      </c>
      <c r="E222" s="182">
        <f t="shared" si="61"/>
        <v>0</v>
      </c>
      <c r="F222" s="182">
        <f t="shared" si="61"/>
        <v>0</v>
      </c>
      <c r="G222" s="136">
        <f t="shared" si="61"/>
        <v>0</v>
      </c>
      <c r="H222" s="136">
        <f t="shared" si="58"/>
        <v>0</v>
      </c>
      <c r="I222" s="136">
        <f t="shared" si="52"/>
        <v>0</v>
      </c>
      <c r="J222" s="141">
        <f t="shared" si="53"/>
        <v>0</v>
      </c>
      <c r="K222" s="142">
        <f t="shared" si="51"/>
        <v>0</v>
      </c>
      <c r="L222" s="184">
        <f t="shared" si="51"/>
        <v>0</v>
      </c>
      <c r="M222" s="141">
        <f t="shared" si="51"/>
        <v>0</v>
      </c>
      <c r="N222" s="141">
        <f t="shared" si="51"/>
        <v>0</v>
      </c>
      <c r="O222" s="147">
        <f t="shared" si="54"/>
        <v>0</v>
      </c>
      <c r="P222" s="136">
        <f t="shared" si="55"/>
        <v>0</v>
      </c>
      <c r="Q222" s="136">
        <f t="shared" si="59"/>
        <v>0</v>
      </c>
      <c r="R222" s="136">
        <f t="shared" si="60"/>
        <v>0</v>
      </c>
      <c r="S222" s="137">
        <f t="shared" si="56"/>
        <v>0</v>
      </c>
      <c r="T222" s="45"/>
      <c r="V222" s="57" t="str">
        <f t="shared" si="57"/>
        <v>скрыть</v>
      </c>
    </row>
    <row r="223" spans="2:22" ht="15.75" hidden="1" customHeight="1" x14ac:dyDescent="0.25">
      <c r="B223" s="135">
        <v>207</v>
      </c>
      <c r="C223" s="182">
        <f t="shared" si="61"/>
        <v>0</v>
      </c>
      <c r="D223" s="280">
        <f t="shared" si="61"/>
        <v>0</v>
      </c>
      <c r="E223" s="182">
        <f t="shared" si="61"/>
        <v>0</v>
      </c>
      <c r="F223" s="182">
        <f t="shared" si="61"/>
        <v>0</v>
      </c>
      <c r="G223" s="136">
        <f t="shared" si="61"/>
        <v>0</v>
      </c>
      <c r="H223" s="136">
        <f t="shared" si="58"/>
        <v>0</v>
      </c>
      <c r="I223" s="136">
        <f t="shared" si="52"/>
        <v>0</v>
      </c>
      <c r="J223" s="141">
        <f t="shared" si="53"/>
        <v>0</v>
      </c>
      <c r="K223" s="142">
        <f t="shared" si="51"/>
        <v>0</v>
      </c>
      <c r="L223" s="184">
        <f t="shared" si="51"/>
        <v>0</v>
      </c>
      <c r="M223" s="141">
        <f t="shared" si="51"/>
        <v>0</v>
      </c>
      <c r="N223" s="141">
        <f t="shared" si="51"/>
        <v>0</v>
      </c>
      <c r="O223" s="147">
        <f t="shared" si="54"/>
        <v>0</v>
      </c>
      <c r="P223" s="136">
        <f t="shared" si="55"/>
        <v>0</v>
      </c>
      <c r="Q223" s="136">
        <f t="shared" si="59"/>
        <v>0</v>
      </c>
      <c r="R223" s="136">
        <f t="shared" si="60"/>
        <v>0</v>
      </c>
      <c r="S223" s="137">
        <f t="shared" si="56"/>
        <v>0</v>
      </c>
      <c r="T223" s="45"/>
      <c r="V223" s="57" t="str">
        <f t="shared" si="57"/>
        <v>скрыть</v>
      </c>
    </row>
    <row r="224" spans="2:22" ht="15.75" hidden="1" customHeight="1" x14ac:dyDescent="0.25">
      <c r="B224" s="135">
        <v>208</v>
      </c>
      <c r="C224" s="182">
        <f t="shared" si="61"/>
        <v>0</v>
      </c>
      <c r="D224" s="280">
        <f t="shared" si="61"/>
        <v>0</v>
      </c>
      <c r="E224" s="182">
        <f t="shared" si="61"/>
        <v>0</v>
      </c>
      <c r="F224" s="182">
        <f t="shared" si="61"/>
        <v>0</v>
      </c>
      <c r="G224" s="136">
        <f t="shared" si="61"/>
        <v>0</v>
      </c>
      <c r="H224" s="136">
        <f t="shared" si="58"/>
        <v>0</v>
      </c>
      <c r="I224" s="136">
        <f t="shared" si="52"/>
        <v>0</v>
      </c>
      <c r="J224" s="141">
        <f t="shared" si="53"/>
        <v>0</v>
      </c>
      <c r="K224" s="142">
        <f t="shared" si="51"/>
        <v>0</v>
      </c>
      <c r="L224" s="184">
        <f t="shared" si="51"/>
        <v>0</v>
      </c>
      <c r="M224" s="141">
        <f t="shared" si="51"/>
        <v>0</v>
      </c>
      <c r="N224" s="141">
        <f t="shared" si="51"/>
        <v>0</v>
      </c>
      <c r="O224" s="147">
        <f t="shared" si="54"/>
        <v>0</v>
      </c>
      <c r="P224" s="136">
        <f t="shared" si="55"/>
        <v>0</v>
      </c>
      <c r="Q224" s="136">
        <f t="shared" si="59"/>
        <v>0</v>
      </c>
      <c r="R224" s="136">
        <f t="shared" si="60"/>
        <v>0</v>
      </c>
      <c r="S224" s="137">
        <f t="shared" si="56"/>
        <v>0</v>
      </c>
      <c r="T224" s="45"/>
      <c r="V224" s="57" t="str">
        <f t="shared" si="57"/>
        <v>скрыть</v>
      </c>
    </row>
    <row r="225" spans="2:22" ht="15.75" hidden="1" customHeight="1" x14ac:dyDescent="0.25">
      <c r="B225" s="135">
        <v>209</v>
      </c>
      <c r="C225" s="182">
        <f t="shared" si="61"/>
        <v>0</v>
      </c>
      <c r="D225" s="280">
        <f t="shared" si="61"/>
        <v>0</v>
      </c>
      <c r="E225" s="182">
        <f t="shared" si="61"/>
        <v>0</v>
      </c>
      <c r="F225" s="182">
        <f t="shared" si="61"/>
        <v>0</v>
      </c>
      <c r="G225" s="136">
        <f t="shared" si="61"/>
        <v>0</v>
      </c>
      <c r="H225" s="136">
        <f t="shared" si="58"/>
        <v>0</v>
      </c>
      <c r="I225" s="136">
        <f t="shared" si="52"/>
        <v>0</v>
      </c>
      <c r="J225" s="141">
        <f t="shared" si="53"/>
        <v>0</v>
      </c>
      <c r="K225" s="142">
        <f t="shared" si="51"/>
        <v>0</v>
      </c>
      <c r="L225" s="184">
        <f t="shared" si="51"/>
        <v>0</v>
      </c>
      <c r="M225" s="141">
        <f t="shared" si="51"/>
        <v>0</v>
      </c>
      <c r="N225" s="141">
        <f t="shared" si="51"/>
        <v>0</v>
      </c>
      <c r="O225" s="147">
        <f t="shared" si="54"/>
        <v>0</v>
      </c>
      <c r="P225" s="136">
        <f t="shared" si="55"/>
        <v>0</v>
      </c>
      <c r="Q225" s="136">
        <f t="shared" si="59"/>
        <v>0</v>
      </c>
      <c r="R225" s="136">
        <f t="shared" si="60"/>
        <v>0</v>
      </c>
      <c r="S225" s="137">
        <f t="shared" si="56"/>
        <v>0</v>
      </c>
      <c r="T225" s="45"/>
      <c r="V225" s="57" t="str">
        <f t="shared" si="57"/>
        <v>скрыть</v>
      </c>
    </row>
    <row r="226" spans="2:22" ht="15.75" hidden="1" customHeight="1" x14ac:dyDescent="0.25">
      <c r="B226" s="135">
        <v>210</v>
      </c>
      <c r="C226" s="182">
        <f t="shared" si="61"/>
        <v>0</v>
      </c>
      <c r="D226" s="280">
        <f t="shared" si="61"/>
        <v>0</v>
      </c>
      <c r="E226" s="182">
        <f t="shared" si="61"/>
        <v>0</v>
      </c>
      <c r="F226" s="182">
        <f t="shared" si="61"/>
        <v>0</v>
      </c>
      <c r="G226" s="136">
        <f t="shared" si="61"/>
        <v>0</v>
      </c>
      <c r="H226" s="136">
        <f t="shared" si="58"/>
        <v>0</v>
      </c>
      <c r="I226" s="136">
        <f t="shared" si="52"/>
        <v>0</v>
      </c>
      <c r="J226" s="141">
        <f t="shared" si="53"/>
        <v>0</v>
      </c>
      <c r="K226" s="142">
        <f t="shared" si="51"/>
        <v>0</v>
      </c>
      <c r="L226" s="184">
        <f t="shared" si="51"/>
        <v>0</v>
      </c>
      <c r="M226" s="141">
        <f t="shared" si="51"/>
        <v>0</v>
      </c>
      <c r="N226" s="141">
        <f t="shared" si="51"/>
        <v>0</v>
      </c>
      <c r="O226" s="147">
        <f t="shared" si="54"/>
        <v>0</v>
      </c>
      <c r="P226" s="136">
        <f t="shared" si="55"/>
        <v>0</v>
      </c>
      <c r="Q226" s="136">
        <f t="shared" si="59"/>
        <v>0</v>
      </c>
      <c r="R226" s="136">
        <f t="shared" si="60"/>
        <v>0</v>
      </c>
      <c r="S226" s="137">
        <f t="shared" si="56"/>
        <v>0</v>
      </c>
      <c r="T226" s="45"/>
      <c r="V226" s="57" t="str">
        <f t="shared" si="57"/>
        <v>скрыть</v>
      </c>
    </row>
    <row r="227" spans="2:22" ht="15.75" hidden="1" customHeight="1" x14ac:dyDescent="0.25">
      <c r="B227" s="135">
        <v>211</v>
      </c>
      <c r="C227" s="182">
        <f t="shared" ref="C227:G236" si="62">IF(offer_sale_type="транзит",IFERROR(VLOOKUP($B227,calc_data,C$14+1,0),0),0)</f>
        <v>0</v>
      </c>
      <c r="D227" s="280">
        <f t="shared" si="62"/>
        <v>0</v>
      </c>
      <c r="E227" s="182">
        <f t="shared" si="62"/>
        <v>0</v>
      </c>
      <c r="F227" s="182">
        <f t="shared" si="62"/>
        <v>0</v>
      </c>
      <c r="G227" s="136">
        <f t="shared" si="62"/>
        <v>0</v>
      </c>
      <c r="H227" s="136">
        <f t="shared" si="58"/>
        <v>0</v>
      </c>
      <c r="I227" s="136">
        <f t="shared" si="52"/>
        <v>0</v>
      </c>
      <c r="J227" s="141">
        <f t="shared" si="53"/>
        <v>0</v>
      </c>
      <c r="K227" s="142">
        <f t="shared" si="51"/>
        <v>0</v>
      </c>
      <c r="L227" s="184">
        <f t="shared" si="51"/>
        <v>0</v>
      </c>
      <c r="M227" s="141">
        <f t="shared" si="51"/>
        <v>0</v>
      </c>
      <c r="N227" s="141">
        <f t="shared" si="51"/>
        <v>0</v>
      </c>
      <c r="O227" s="147">
        <f t="shared" si="54"/>
        <v>0</v>
      </c>
      <c r="P227" s="136">
        <f t="shared" si="55"/>
        <v>0</v>
      </c>
      <c r="Q227" s="136">
        <f t="shared" si="59"/>
        <v>0</v>
      </c>
      <c r="R227" s="136">
        <f t="shared" si="60"/>
        <v>0</v>
      </c>
      <c r="S227" s="137">
        <f t="shared" si="56"/>
        <v>0</v>
      </c>
      <c r="T227" s="45"/>
      <c r="V227" s="57" t="str">
        <f t="shared" si="57"/>
        <v>скрыть</v>
      </c>
    </row>
    <row r="228" spans="2:22" ht="15.75" hidden="1" customHeight="1" x14ac:dyDescent="0.25">
      <c r="B228" s="135">
        <v>212</v>
      </c>
      <c r="C228" s="182">
        <f t="shared" si="62"/>
        <v>0</v>
      </c>
      <c r="D228" s="280">
        <f t="shared" si="62"/>
        <v>0</v>
      </c>
      <c r="E228" s="182">
        <f t="shared" si="62"/>
        <v>0</v>
      </c>
      <c r="F228" s="182">
        <f t="shared" si="62"/>
        <v>0</v>
      </c>
      <c r="G228" s="136">
        <f t="shared" si="62"/>
        <v>0</v>
      </c>
      <c r="H228" s="136">
        <f t="shared" si="58"/>
        <v>0</v>
      </c>
      <c r="I228" s="136">
        <f t="shared" si="52"/>
        <v>0</v>
      </c>
      <c r="J228" s="141">
        <f t="shared" si="53"/>
        <v>0</v>
      </c>
      <c r="K228" s="142">
        <f t="shared" si="51"/>
        <v>0</v>
      </c>
      <c r="L228" s="184">
        <f t="shared" si="51"/>
        <v>0</v>
      </c>
      <c r="M228" s="141">
        <f t="shared" si="51"/>
        <v>0</v>
      </c>
      <c r="N228" s="141">
        <f t="shared" si="51"/>
        <v>0</v>
      </c>
      <c r="O228" s="147">
        <f t="shared" si="54"/>
        <v>0</v>
      </c>
      <c r="P228" s="136">
        <f t="shared" si="55"/>
        <v>0</v>
      </c>
      <c r="Q228" s="136">
        <f t="shared" si="59"/>
        <v>0</v>
      </c>
      <c r="R228" s="136">
        <f t="shared" si="60"/>
        <v>0</v>
      </c>
      <c r="S228" s="137">
        <f t="shared" si="56"/>
        <v>0</v>
      </c>
      <c r="T228" s="45"/>
      <c r="V228" s="57" t="str">
        <f t="shared" si="57"/>
        <v>скрыть</v>
      </c>
    </row>
    <row r="229" spans="2:22" ht="15.75" hidden="1" customHeight="1" x14ac:dyDescent="0.25">
      <c r="B229" s="135">
        <v>213</v>
      </c>
      <c r="C229" s="182">
        <f t="shared" si="62"/>
        <v>0</v>
      </c>
      <c r="D229" s="280">
        <f t="shared" si="62"/>
        <v>0</v>
      </c>
      <c r="E229" s="182">
        <f t="shared" si="62"/>
        <v>0</v>
      </c>
      <c r="F229" s="182">
        <f t="shared" si="62"/>
        <v>0</v>
      </c>
      <c r="G229" s="136">
        <f t="shared" si="62"/>
        <v>0</v>
      </c>
      <c r="H229" s="136">
        <f t="shared" si="58"/>
        <v>0</v>
      </c>
      <c r="I229" s="136">
        <f t="shared" si="52"/>
        <v>0</v>
      </c>
      <c r="J229" s="141">
        <f t="shared" si="53"/>
        <v>0</v>
      </c>
      <c r="K229" s="142">
        <f t="shared" si="51"/>
        <v>0</v>
      </c>
      <c r="L229" s="184">
        <f t="shared" si="51"/>
        <v>0</v>
      </c>
      <c r="M229" s="141">
        <f t="shared" si="51"/>
        <v>0</v>
      </c>
      <c r="N229" s="141">
        <f t="shared" si="51"/>
        <v>0</v>
      </c>
      <c r="O229" s="147">
        <f t="shared" si="54"/>
        <v>0</v>
      </c>
      <c r="P229" s="136">
        <f t="shared" si="55"/>
        <v>0</v>
      </c>
      <c r="Q229" s="136">
        <f t="shared" si="59"/>
        <v>0</v>
      </c>
      <c r="R229" s="136">
        <f t="shared" si="60"/>
        <v>0</v>
      </c>
      <c r="S229" s="137">
        <f t="shared" si="56"/>
        <v>0</v>
      </c>
      <c r="T229" s="45"/>
      <c r="V229" s="57" t="str">
        <f t="shared" si="57"/>
        <v>скрыть</v>
      </c>
    </row>
    <row r="230" spans="2:22" ht="15.75" hidden="1" customHeight="1" x14ac:dyDescent="0.25">
      <c r="B230" s="135">
        <v>214</v>
      </c>
      <c r="C230" s="182">
        <f t="shared" si="62"/>
        <v>0</v>
      </c>
      <c r="D230" s="280">
        <f t="shared" si="62"/>
        <v>0</v>
      </c>
      <c r="E230" s="182">
        <f t="shared" si="62"/>
        <v>0</v>
      </c>
      <c r="F230" s="182">
        <f t="shared" si="62"/>
        <v>0</v>
      </c>
      <c r="G230" s="136">
        <f t="shared" si="62"/>
        <v>0</v>
      </c>
      <c r="H230" s="136">
        <f t="shared" si="58"/>
        <v>0</v>
      </c>
      <c r="I230" s="136">
        <f t="shared" si="52"/>
        <v>0</v>
      </c>
      <c r="J230" s="141">
        <f t="shared" si="53"/>
        <v>0</v>
      </c>
      <c r="K230" s="142">
        <f t="shared" si="51"/>
        <v>0</v>
      </c>
      <c r="L230" s="184">
        <f t="shared" si="51"/>
        <v>0</v>
      </c>
      <c r="M230" s="141">
        <f t="shared" si="51"/>
        <v>0</v>
      </c>
      <c r="N230" s="141">
        <f t="shared" si="51"/>
        <v>0</v>
      </c>
      <c r="O230" s="147">
        <f t="shared" si="54"/>
        <v>0</v>
      </c>
      <c r="P230" s="136">
        <f t="shared" si="55"/>
        <v>0</v>
      </c>
      <c r="Q230" s="136">
        <f t="shared" si="59"/>
        <v>0</v>
      </c>
      <c r="R230" s="136">
        <f t="shared" si="60"/>
        <v>0</v>
      </c>
      <c r="S230" s="137">
        <f t="shared" si="56"/>
        <v>0</v>
      </c>
      <c r="T230" s="45"/>
      <c r="V230" s="57" t="str">
        <f t="shared" si="57"/>
        <v>скрыть</v>
      </c>
    </row>
    <row r="231" spans="2:22" ht="15.75" hidden="1" customHeight="1" x14ac:dyDescent="0.25">
      <c r="B231" s="135">
        <v>215</v>
      </c>
      <c r="C231" s="182">
        <f t="shared" si="62"/>
        <v>0</v>
      </c>
      <c r="D231" s="280">
        <f t="shared" si="62"/>
        <v>0</v>
      </c>
      <c r="E231" s="182">
        <f t="shared" si="62"/>
        <v>0</v>
      </c>
      <c r="F231" s="182">
        <f t="shared" si="62"/>
        <v>0</v>
      </c>
      <c r="G231" s="136">
        <f t="shared" si="62"/>
        <v>0</v>
      </c>
      <c r="H231" s="136">
        <f t="shared" si="58"/>
        <v>0</v>
      </c>
      <c r="I231" s="136">
        <f t="shared" si="52"/>
        <v>0</v>
      </c>
      <c r="J231" s="141">
        <f t="shared" si="53"/>
        <v>0</v>
      </c>
      <c r="K231" s="142">
        <f t="shared" si="51"/>
        <v>0</v>
      </c>
      <c r="L231" s="184">
        <f t="shared" si="51"/>
        <v>0</v>
      </c>
      <c r="M231" s="141">
        <f t="shared" si="51"/>
        <v>0</v>
      </c>
      <c r="N231" s="141">
        <f t="shared" si="51"/>
        <v>0</v>
      </c>
      <c r="O231" s="147">
        <f t="shared" si="54"/>
        <v>0</v>
      </c>
      <c r="P231" s="136">
        <f t="shared" si="55"/>
        <v>0</v>
      </c>
      <c r="Q231" s="136">
        <f t="shared" si="59"/>
        <v>0</v>
      </c>
      <c r="R231" s="136">
        <f t="shared" si="60"/>
        <v>0</v>
      </c>
      <c r="S231" s="137">
        <f t="shared" si="56"/>
        <v>0</v>
      </c>
      <c r="T231" s="45"/>
      <c r="V231" s="57" t="str">
        <f t="shared" si="57"/>
        <v>скрыть</v>
      </c>
    </row>
    <row r="232" spans="2:22" ht="15.75" hidden="1" customHeight="1" x14ac:dyDescent="0.25">
      <c r="B232" s="135">
        <v>216</v>
      </c>
      <c r="C232" s="182">
        <f t="shared" si="62"/>
        <v>0</v>
      </c>
      <c r="D232" s="280">
        <f t="shared" si="62"/>
        <v>0</v>
      </c>
      <c r="E232" s="182">
        <f t="shared" si="62"/>
        <v>0</v>
      </c>
      <c r="F232" s="182">
        <f t="shared" si="62"/>
        <v>0</v>
      </c>
      <c r="G232" s="136">
        <f t="shared" si="62"/>
        <v>0</v>
      </c>
      <c r="H232" s="136">
        <f t="shared" si="58"/>
        <v>0</v>
      </c>
      <c r="I232" s="136">
        <f t="shared" si="52"/>
        <v>0</v>
      </c>
      <c r="J232" s="141">
        <f t="shared" si="53"/>
        <v>0</v>
      </c>
      <c r="K232" s="142">
        <f t="shared" si="51"/>
        <v>0</v>
      </c>
      <c r="L232" s="184">
        <f t="shared" si="51"/>
        <v>0</v>
      </c>
      <c r="M232" s="141">
        <f t="shared" si="51"/>
        <v>0</v>
      </c>
      <c r="N232" s="141">
        <f t="shared" si="51"/>
        <v>0</v>
      </c>
      <c r="O232" s="147">
        <f t="shared" si="54"/>
        <v>0</v>
      </c>
      <c r="P232" s="136">
        <f t="shared" si="55"/>
        <v>0</v>
      </c>
      <c r="Q232" s="136">
        <f t="shared" si="59"/>
        <v>0</v>
      </c>
      <c r="R232" s="136">
        <f t="shared" si="60"/>
        <v>0</v>
      </c>
      <c r="S232" s="137">
        <f t="shared" si="56"/>
        <v>0</v>
      </c>
      <c r="T232" s="45"/>
      <c r="V232" s="57" t="str">
        <f t="shared" si="57"/>
        <v>скрыть</v>
      </c>
    </row>
    <row r="233" spans="2:22" ht="15.75" hidden="1" customHeight="1" x14ac:dyDescent="0.25">
      <c r="B233" s="135">
        <v>217</v>
      </c>
      <c r="C233" s="182">
        <f t="shared" si="62"/>
        <v>0</v>
      </c>
      <c r="D233" s="280">
        <f t="shared" si="62"/>
        <v>0</v>
      </c>
      <c r="E233" s="182">
        <f t="shared" si="62"/>
        <v>0</v>
      </c>
      <c r="F233" s="182">
        <f t="shared" si="62"/>
        <v>0</v>
      </c>
      <c r="G233" s="136">
        <f t="shared" si="62"/>
        <v>0</v>
      </c>
      <c r="H233" s="136">
        <f t="shared" si="58"/>
        <v>0</v>
      </c>
      <c r="I233" s="136">
        <f t="shared" si="52"/>
        <v>0</v>
      </c>
      <c r="J233" s="141">
        <f t="shared" si="53"/>
        <v>0</v>
      </c>
      <c r="K233" s="142">
        <f t="shared" si="51"/>
        <v>0</v>
      </c>
      <c r="L233" s="184">
        <f t="shared" si="51"/>
        <v>0</v>
      </c>
      <c r="M233" s="141">
        <f t="shared" si="51"/>
        <v>0</v>
      </c>
      <c r="N233" s="141">
        <f t="shared" si="51"/>
        <v>0</v>
      </c>
      <c r="O233" s="147">
        <f t="shared" si="54"/>
        <v>0</v>
      </c>
      <c r="P233" s="136">
        <f t="shared" si="55"/>
        <v>0</v>
      </c>
      <c r="Q233" s="136">
        <f t="shared" si="59"/>
        <v>0</v>
      </c>
      <c r="R233" s="136">
        <f t="shared" si="60"/>
        <v>0</v>
      </c>
      <c r="S233" s="137">
        <f t="shared" si="56"/>
        <v>0</v>
      </c>
      <c r="T233" s="45"/>
      <c r="V233" s="57" t="str">
        <f t="shared" si="57"/>
        <v>скрыть</v>
      </c>
    </row>
    <row r="234" spans="2:22" ht="15.75" hidden="1" customHeight="1" x14ac:dyDescent="0.25">
      <c r="B234" s="135">
        <v>218</v>
      </c>
      <c r="C234" s="182">
        <f t="shared" si="62"/>
        <v>0</v>
      </c>
      <c r="D234" s="280">
        <f t="shared" si="62"/>
        <v>0</v>
      </c>
      <c r="E234" s="182">
        <f t="shared" si="62"/>
        <v>0</v>
      </c>
      <c r="F234" s="182">
        <f t="shared" si="62"/>
        <v>0</v>
      </c>
      <c r="G234" s="136">
        <f t="shared" si="62"/>
        <v>0</v>
      </c>
      <c r="H234" s="136">
        <f t="shared" si="58"/>
        <v>0</v>
      </c>
      <c r="I234" s="136">
        <f t="shared" si="52"/>
        <v>0</v>
      </c>
      <c r="J234" s="141">
        <f t="shared" si="53"/>
        <v>0</v>
      </c>
      <c r="K234" s="142">
        <f t="shared" si="51"/>
        <v>0</v>
      </c>
      <c r="L234" s="184">
        <f t="shared" si="51"/>
        <v>0</v>
      </c>
      <c r="M234" s="141">
        <f t="shared" si="51"/>
        <v>0</v>
      </c>
      <c r="N234" s="141">
        <f t="shared" si="51"/>
        <v>0</v>
      </c>
      <c r="O234" s="147">
        <f t="shared" si="54"/>
        <v>0</v>
      </c>
      <c r="P234" s="136">
        <f t="shared" si="55"/>
        <v>0</v>
      </c>
      <c r="Q234" s="136">
        <f t="shared" si="59"/>
        <v>0</v>
      </c>
      <c r="R234" s="136">
        <f t="shared" si="60"/>
        <v>0</v>
      </c>
      <c r="S234" s="137">
        <f t="shared" si="56"/>
        <v>0</v>
      </c>
      <c r="T234" s="45"/>
      <c r="V234" s="57" t="str">
        <f t="shared" si="57"/>
        <v>скрыть</v>
      </c>
    </row>
    <row r="235" spans="2:22" ht="15.75" hidden="1" customHeight="1" x14ac:dyDescent="0.25">
      <c r="B235" s="135">
        <v>219</v>
      </c>
      <c r="C235" s="182">
        <f t="shared" si="62"/>
        <v>0</v>
      </c>
      <c r="D235" s="280">
        <f t="shared" si="62"/>
        <v>0</v>
      </c>
      <c r="E235" s="182">
        <f t="shared" si="62"/>
        <v>0</v>
      </c>
      <c r="F235" s="182">
        <f t="shared" si="62"/>
        <v>0</v>
      </c>
      <c r="G235" s="136">
        <f t="shared" si="62"/>
        <v>0</v>
      </c>
      <c r="H235" s="136">
        <f t="shared" si="58"/>
        <v>0</v>
      </c>
      <c r="I235" s="136">
        <f t="shared" si="52"/>
        <v>0</v>
      </c>
      <c r="J235" s="141">
        <f t="shared" si="53"/>
        <v>0</v>
      </c>
      <c r="K235" s="142">
        <f t="shared" si="51"/>
        <v>0</v>
      </c>
      <c r="L235" s="184">
        <f t="shared" si="51"/>
        <v>0</v>
      </c>
      <c r="M235" s="141">
        <f t="shared" si="51"/>
        <v>0</v>
      </c>
      <c r="N235" s="141">
        <f t="shared" si="51"/>
        <v>0</v>
      </c>
      <c r="O235" s="147">
        <f t="shared" si="54"/>
        <v>0</v>
      </c>
      <c r="P235" s="136">
        <f t="shared" si="55"/>
        <v>0</v>
      </c>
      <c r="Q235" s="136">
        <f t="shared" si="59"/>
        <v>0</v>
      </c>
      <c r="R235" s="136">
        <f t="shared" si="60"/>
        <v>0</v>
      </c>
      <c r="S235" s="137">
        <f t="shared" si="56"/>
        <v>0</v>
      </c>
      <c r="T235" s="45"/>
      <c r="V235" s="57" t="str">
        <f t="shared" si="57"/>
        <v>скрыть</v>
      </c>
    </row>
    <row r="236" spans="2:22" ht="15.75" hidden="1" customHeight="1" x14ac:dyDescent="0.25">
      <c r="B236" s="135">
        <v>220</v>
      </c>
      <c r="C236" s="182">
        <f t="shared" si="62"/>
        <v>0</v>
      </c>
      <c r="D236" s="280">
        <f t="shared" si="62"/>
        <v>0</v>
      </c>
      <c r="E236" s="182">
        <f t="shared" si="62"/>
        <v>0</v>
      </c>
      <c r="F236" s="182">
        <f t="shared" si="62"/>
        <v>0</v>
      </c>
      <c r="G236" s="136">
        <f t="shared" si="62"/>
        <v>0</v>
      </c>
      <c r="H236" s="136">
        <f t="shared" si="58"/>
        <v>0</v>
      </c>
      <c r="I236" s="136">
        <f t="shared" si="52"/>
        <v>0</v>
      </c>
      <c r="J236" s="141">
        <f t="shared" si="53"/>
        <v>0</v>
      </c>
      <c r="K236" s="142">
        <f t="shared" si="51"/>
        <v>0</v>
      </c>
      <c r="L236" s="184">
        <f t="shared" si="51"/>
        <v>0</v>
      </c>
      <c r="M236" s="141">
        <f t="shared" si="51"/>
        <v>0</v>
      </c>
      <c r="N236" s="141">
        <f t="shared" si="51"/>
        <v>0</v>
      </c>
      <c r="O236" s="147">
        <f t="shared" si="54"/>
        <v>0</v>
      </c>
      <c r="P236" s="136">
        <f t="shared" si="55"/>
        <v>0</v>
      </c>
      <c r="Q236" s="136">
        <f t="shared" si="59"/>
        <v>0</v>
      </c>
      <c r="R236" s="136">
        <f t="shared" si="60"/>
        <v>0</v>
      </c>
      <c r="S236" s="137">
        <f t="shared" si="56"/>
        <v>0</v>
      </c>
      <c r="T236" s="45"/>
      <c r="V236" s="57" t="str">
        <f t="shared" si="57"/>
        <v>скрыть</v>
      </c>
    </row>
    <row r="237" spans="2:22" ht="15.75" hidden="1" customHeight="1" x14ac:dyDescent="0.25">
      <c r="B237" s="135">
        <v>221</v>
      </c>
      <c r="C237" s="182">
        <f t="shared" ref="C237:G246" si="63">IF(offer_sale_type="транзит",IFERROR(VLOOKUP($B237,calc_data,C$14+1,0),0),0)</f>
        <v>0</v>
      </c>
      <c r="D237" s="280">
        <f t="shared" si="63"/>
        <v>0</v>
      </c>
      <c r="E237" s="182">
        <f t="shared" si="63"/>
        <v>0</v>
      </c>
      <c r="F237" s="182">
        <f t="shared" si="63"/>
        <v>0</v>
      </c>
      <c r="G237" s="136">
        <f t="shared" si="63"/>
        <v>0</v>
      </c>
      <c r="H237" s="136">
        <f t="shared" si="58"/>
        <v>0</v>
      </c>
      <c r="I237" s="136">
        <f t="shared" si="52"/>
        <v>0</v>
      </c>
      <c r="J237" s="141">
        <f t="shared" si="53"/>
        <v>0</v>
      </c>
      <c r="K237" s="142">
        <f t="shared" si="51"/>
        <v>0</v>
      </c>
      <c r="L237" s="184">
        <f t="shared" si="51"/>
        <v>0</v>
      </c>
      <c r="M237" s="141">
        <f t="shared" si="51"/>
        <v>0</v>
      </c>
      <c r="N237" s="141">
        <f t="shared" si="51"/>
        <v>0</v>
      </c>
      <c r="O237" s="147">
        <f t="shared" si="54"/>
        <v>0</v>
      </c>
      <c r="P237" s="136">
        <f t="shared" si="55"/>
        <v>0</v>
      </c>
      <c r="Q237" s="136">
        <f t="shared" si="59"/>
        <v>0</v>
      </c>
      <c r="R237" s="136">
        <f t="shared" si="60"/>
        <v>0</v>
      </c>
      <c r="S237" s="137">
        <f t="shared" si="56"/>
        <v>0</v>
      </c>
      <c r="T237" s="45"/>
      <c r="V237" s="57" t="str">
        <f t="shared" si="57"/>
        <v>скрыть</v>
      </c>
    </row>
    <row r="238" spans="2:22" ht="15.75" hidden="1" customHeight="1" x14ac:dyDescent="0.25">
      <c r="B238" s="135">
        <v>222</v>
      </c>
      <c r="C238" s="182">
        <f t="shared" si="63"/>
        <v>0</v>
      </c>
      <c r="D238" s="280">
        <f t="shared" si="63"/>
        <v>0</v>
      </c>
      <c r="E238" s="182">
        <f t="shared" si="63"/>
        <v>0</v>
      </c>
      <c r="F238" s="182">
        <f t="shared" si="63"/>
        <v>0</v>
      </c>
      <c r="G238" s="136">
        <f t="shared" si="63"/>
        <v>0</v>
      </c>
      <c r="H238" s="136">
        <f t="shared" si="58"/>
        <v>0</v>
      </c>
      <c r="I238" s="136">
        <f t="shared" si="52"/>
        <v>0</v>
      </c>
      <c r="J238" s="141">
        <f t="shared" si="53"/>
        <v>0</v>
      </c>
      <c r="K238" s="142">
        <f t="shared" si="51"/>
        <v>0</v>
      </c>
      <c r="L238" s="184">
        <f t="shared" si="51"/>
        <v>0</v>
      </c>
      <c r="M238" s="141">
        <f t="shared" si="51"/>
        <v>0</v>
      </c>
      <c r="N238" s="141">
        <f t="shared" si="51"/>
        <v>0</v>
      </c>
      <c r="O238" s="147">
        <f t="shared" si="54"/>
        <v>0</v>
      </c>
      <c r="P238" s="136">
        <f t="shared" si="55"/>
        <v>0</v>
      </c>
      <c r="Q238" s="136">
        <f t="shared" si="59"/>
        <v>0</v>
      </c>
      <c r="R238" s="136">
        <f t="shared" si="60"/>
        <v>0</v>
      </c>
      <c r="S238" s="137">
        <f t="shared" si="56"/>
        <v>0</v>
      </c>
      <c r="T238" s="45"/>
      <c r="V238" s="57" t="str">
        <f t="shared" si="57"/>
        <v>скрыть</v>
      </c>
    </row>
    <row r="239" spans="2:22" ht="15.75" hidden="1" customHeight="1" x14ac:dyDescent="0.25">
      <c r="B239" s="135">
        <v>223</v>
      </c>
      <c r="C239" s="182">
        <f t="shared" si="63"/>
        <v>0</v>
      </c>
      <c r="D239" s="280">
        <f t="shared" si="63"/>
        <v>0</v>
      </c>
      <c r="E239" s="182">
        <f t="shared" si="63"/>
        <v>0</v>
      </c>
      <c r="F239" s="182">
        <f t="shared" si="63"/>
        <v>0</v>
      </c>
      <c r="G239" s="136">
        <f t="shared" si="63"/>
        <v>0</v>
      </c>
      <c r="H239" s="136">
        <f t="shared" si="58"/>
        <v>0</v>
      </c>
      <c r="I239" s="136">
        <f t="shared" si="52"/>
        <v>0</v>
      </c>
      <c r="J239" s="141">
        <f t="shared" si="53"/>
        <v>0</v>
      </c>
      <c r="K239" s="142">
        <f t="shared" si="51"/>
        <v>0</v>
      </c>
      <c r="L239" s="184">
        <f t="shared" si="51"/>
        <v>0</v>
      </c>
      <c r="M239" s="141">
        <f t="shared" si="51"/>
        <v>0</v>
      </c>
      <c r="N239" s="141">
        <f t="shared" si="51"/>
        <v>0</v>
      </c>
      <c r="O239" s="147">
        <f t="shared" si="54"/>
        <v>0</v>
      </c>
      <c r="P239" s="136">
        <f t="shared" si="55"/>
        <v>0</v>
      </c>
      <c r="Q239" s="136">
        <f t="shared" si="59"/>
        <v>0</v>
      </c>
      <c r="R239" s="136">
        <f t="shared" si="60"/>
        <v>0</v>
      </c>
      <c r="S239" s="137">
        <f t="shared" si="56"/>
        <v>0</v>
      </c>
      <c r="T239" s="45"/>
      <c r="V239" s="57" t="str">
        <f t="shared" si="57"/>
        <v>скрыть</v>
      </c>
    </row>
    <row r="240" spans="2:22" ht="15.75" hidden="1" customHeight="1" x14ac:dyDescent="0.25">
      <c r="B240" s="135">
        <v>224</v>
      </c>
      <c r="C240" s="182">
        <f t="shared" si="63"/>
        <v>0</v>
      </c>
      <c r="D240" s="280">
        <f t="shared" si="63"/>
        <v>0</v>
      </c>
      <c r="E240" s="182">
        <f t="shared" si="63"/>
        <v>0</v>
      </c>
      <c r="F240" s="182">
        <f t="shared" si="63"/>
        <v>0</v>
      </c>
      <c r="G240" s="136">
        <f t="shared" si="63"/>
        <v>0</v>
      </c>
      <c r="H240" s="136">
        <f t="shared" si="58"/>
        <v>0</v>
      </c>
      <c r="I240" s="136">
        <f t="shared" si="52"/>
        <v>0</v>
      </c>
      <c r="J240" s="141">
        <f t="shared" si="53"/>
        <v>0</v>
      </c>
      <c r="K240" s="142">
        <f t="shared" si="51"/>
        <v>0</v>
      </c>
      <c r="L240" s="184">
        <f t="shared" si="51"/>
        <v>0</v>
      </c>
      <c r="M240" s="141">
        <f t="shared" si="51"/>
        <v>0</v>
      </c>
      <c r="N240" s="141">
        <f t="shared" si="51"/>
        <v>0</v>
      </c>
      <c r="O240" s="147">
        <f t="shared" si="54"/>
        <v>0</v>
      </c>
      <c r="P240" s="136">
        <f t="shared" si="55"/>
        <v>0</v>
      </c>
      <c r="Q240" s="136">
        <f t="shared" si="59"/>
        <v>0</v>
      </c>
      <c r="R240" s="136">
        <f t="shared" si="60"/>
        <v>0</v>
      </c>
      <c r="S240" s="137">
        <f t="shared" si="56"/>
        <v>0</v>
      </c>
      <c r="T240" s="45"/>
      <c r="V240" s="57" t="str">
        <f t="shared" si="57"/>
        <v>скрыть</v>
      </c>
    </row>
    <row r="241" spans="2:22" ht="15.75" hidden="1" customHeight="1" x14ac:dyDescent="0.25">
      <c r="B241" s="135">
        <v>225</v>
      </c>
      <c r="C241" s="182">
        <f t="shared" si="63"/>
        <v>0</v>
      </c>
      <c r="D241" s="280">
        <f t="shared" si="63"/>
        <v>0</v>
      </c>
      <c r="E241" s="182">
        <f t="shared" si="63"/>
        <v>0</v>
      </c>
      <c r="F241" s="182">
        <f t="shared" si="63"/>
        <v>0</v>
      </c>
      <c r="G241" s="136">
        <f t="shared" si="63"/>
        <v>0</v>
      </c>
      <c r="H241" s="136">
        <f t="shared" si="58"/>
        <v>0</v>
      </c>
      <c r="I241" s="136">
        <f t="shared" si="52"/>
        <v>0</v>
      </c>
      <c r="J241" s="141">
        <f t="shared" si="53"/>
        <v>0</v>
      </c>
      <c r="K241" s="142">
        <f t="shared" si="51"/>
        <v>0</v>
      </c>
      <c r="L241" s="184">
        <f t="shared" si="51"/>
        <v>0</v>
      </c>
      <c r="M241" s="141">
        <f t="shared" si="51"/>
        <v>0</v>
      </c>
      <c r="N241" s="141">
        <f t="shared" si="51"/>
        <v>0</v>
      </c>
      <c r="O241" s="147">
        <f t="shared" si="54"/>
        <v>0</v>
      </c>
      <c r="P241" s="136">
        <f t="shared" si="55"/>
        <v>0</v>
      </c>
      <c r="Q241" s="136">
        <f t="shared" si="59"/>
        <v>0</v>
      </c>
      <c r="R241" s="136">
        <f t="shared" si="60"/>
        <v>0</v>
      </c>
      <c r="S241" s="137">
        <f t="shared" si="56"/>
        <v>0</v>
      </c>
      <c r="T241" s="45"/>
      <c r="V241" s="57" t="str">
        <f t="shared" si="57"/>
        <v>скрыть</v>
      </c>
    </row>
    <row r="242" spans="2:22" ht="15.75" hidden="1" customHeight="1" x14ac:dyDescent="0.25">
      <c r="B242" s="135">
        <v>226</v>
      </c>
      <c r="C242" s="182">
        <f t="shared" si="63"/>
        <v>0</v>
      </c>
      <c r="D242" s="280">
        <f t="shared" si="63"/>
        <v>0</v>
      </c>
      <c r="E242" s="182">
        <f t="shared" si="63"/>
        <v>0</v>
      </c>
      <c r="F242" s="182">
        <f t="shared" si="63"/>
        <v>0</v>
      </c>
      <c r="G242" s="136">
        <f t="shared" si="63"/>
        <v>0</v>
      </c>
      <c r="H242" s="136">
        <f t="shared" si="58"/>
        <v>0</v>
      </c>
      <c r="I242" s="136">
        <f t="shared" si="52"/>
        <v>0</v>
      </c>
      <c r="J242" s="141">
        <f t="shared" si="53"/>
        <v>0</v>
      </c>
      <c r="K242" s="142">
        <f t="shared" si="51"/>
        <v>0</v>
      </c>
      <c r="L242" s="184">
        <f t="shared" si="51"/>
        <v>0</v>
      </c>
      <c r="M242" s="141">
        <f t="shared" si="51"/>
        <v>0</v>
      </c>
      <c r="N242" s="141">
        <f t="shared" si="51"/>
        <v>0</v>
      </c>
      <c r="O242" s="147">
        <f t="shared" si="54"/>
        <v>0</v>
      </c>
      <c r="P242" s="136">
        <f t="shared" si="55"/>
        <v>0</v>
      </c>
      <c r="Q242" s="136">
        <f t="shared" si="59"/>
        <v>0</v>
      </c>
      <c r="R242" s="136">
        <f t="shared" si="60"/>
        <v>0</v>
      </c>
      <c r="S242" s="137">
        <f t="shared" si="56"/>
        <v>0</v>
      </c>
      <c r="T242" s="45"/>
      <c r="V242" s="57" t="str">
        <f t="shared" si="57"/>
        <v>скрыть</v>
      </c>
    </row>
    <row r="243" spans="2:22" ht="15.75" hidden="1" customHeight="1" x14ac:dyDescent="0.25">
      <c r="B243" s="135">
        <v>227</v>
      </c>
      <c r="C243" s="182">
        <f t="shared" si="63"/>
        <v>0</v>
      </c>
      <c r="D243" s="280">
        <f t="shared" si="63"/>
        <v>0</v>
      </c>
      <c r="E243" s="182">
        <f t="shared" si="63"/>
        <v>0</v>
      </c>
      <c r="F243" s="182">
        <f t="shared" si="63"/>
        <v>0</v>
      </c>
      <c r="G243" s="136">
        <f t="shared" si="63"/>
        <v>0</v>
      </c>
      <c r="H243" s="136">
        <f t="shared" si="58"/>
        <v>0</v>
      </c>
      <c r="I243" s="136">
        <f t="shared" si="52"/>
        <v>0</v>
      </c>
      <c r="J243" s="141">
        <f t="shared" si="53"/>
        <v>0</v>
      </c>
      <c r="K243" s="142">
        <f t="shared" si="51"/>
        <v>0</v>
      </c>
      <c r="L243" s="184">
        <f t="shared" si="51"/>
        <v>0</v>
      </c>
      <c r="M243" s="141">
        <f t="shared" si="51"/>
        <v>0</v>
      </c>
      <c r="N243" s="141">
        <f t="shared" si="51"/>
        <v>0</v>
      </c>
      <c r="O243" s="147">
        <f t="shared" si="54"/>
        <v>0</v>
      </c>
      <c r="P243" s="136">
        <f t="shared" si="55"/>
        <v>0</v>
      </c>
      <c r="Q243" s="136">
        <f t="shared" si="59"/>
        <v>0</v>
      </c>
      <c r="R243" s="136">
        <f t="shared" si="60"/>
        <v>0</v>
      </c>
      <c r="S243" s="137">
        <f t="shared" si="56"/>
        <v>0</v>
      </c>
      <c r="T243" s="45"/>
      <c r="V243" s="57" t="str">
        <f t="shared" si="57"/>
        <v>скрыть</v>
      </c>
    </row>
    <row r="244" spans="2:22" ht="15.75" hidden="1" customHeight="1" x14ac:dyDescent="0.25">
      <c r="B244" s="135">
        <v>228</v>
      </c>
      <c r="C244" s="182">
        <f t="shared" si="63"/>
        <v>0</v>
      </c>
      <c r="D244" s="280">
        <f t="shared" si="63"/>
        <v>0</v>
      </c>
      <c r="E244" s="182">
        <f t="shared" si="63"/>
        <v>0</v>
      </c>
      <c r="F244" s="182">
        <f t="shared" si="63"/>
        <v>0</v>
      </c>
      <c r="G244" s="136">
        <f t="shared" si="63"/>
        <v>0</v>
      </c>
      <c r="H244" s="136">
        <f t="shared" si="58"/>
        <v>0</v>
      </c>
      <c r="I244" s="136">
        <f t="shared" si="52"/>
        <v>0</v>
      </c>
      <c r="J244" s="141">
        <f t="shared" si="53"/>
        <v>0</v>
      </c>
      <c r="K244" s="142">
        <f t="shared" si="51"/>
        <v>0</v>
      </c>
      <c r="L244" s="184">
        <f t="shared" si="51"/>
        <v>0</v>
      </c>
      <c r="M244" s="141">
        <f t="shared" si="51"/>
        <v>0</v>
      </c>
      <c r="N244" s="141">
        <f t="shared" si="51"/>
        <v>0</v>
      </c>
      <c r="O244" s="147">
        <f t="shared" si="54"/>
        <v>0</v>
      </c>
      <c r="P244" s="136">
        <f t="shared" si="55"/>
        <v>0</v>
      </c>
      <c r="Q244" s="136">
        <f t="shared" si="59"/>
        <v>0</v>
      </c>
      <c r="R244" s="136">
        <f t="shared" si="60"/>
        <v>0</v>
      </c>
      <c r="S244" s="137">
        <f t="shared" si="56"/>
        <v>0</v>
      </c>
      <c r="T244" s="45"/>
      <c r="V244" s="57" t="str">
        <f t="shared" si="57"/>
        <v>скрыть</v>
      </c>
    </row>
    <row r="245" spans="2:22" ht="15.75" hidden="1" customHeight="1" x14ac:dyDescent="0.25">
      <c r="B245" s="135">
        <v>229</v>
      </c>
      <c r="C245" s="182">
        <f t="shared" si="63"/>
        <v>0</v>
      </c>
      <c r="D245" s="280">
        <f t="shared" si="63"/>
        <v>0</v>
      </c>
      <c r="E245" s="182">
        <f t="shared" si="63"/>
        <v>0</v>
      </c>
      <c r="F245" s="182">
        <f t="shared" si="63"/>
        <v>0</v>
      </c>
      <c r="G245" s="136">
        <f t="shared" si="63"/>
        <v>0</v>
      </c>
      <c r="H245" s="136">
        <f t="shared" si="58"/>
        <v>0</v>
      </c>
      <c r="I245" s="136">
        <f t="shared" si="52"/>
        <v>0</v>
      </c>
      <c r="J245" s="141">
        <f t="shared" si="53"/>
        <v>0</v>
      </c>
      <c r="K245" s="142">
        <f t="shared" si="51"/>
        <v>0</v>
      </c>
      <c r="L245" s="184">
        <f t="shared" si="51"/>
        <v>0</v>
      </c>
      <c r="M245" s="141">
        <f t="shared" si="51"/>
        <v>0</v>
      </c>
      <c r="N245" s="141">
        <f t="shared" si="51"/>
        <v>0</v>
      </c>
      <c r="O245" s="147">
        <f t="shared" si="54"/>
        <v>0</v>
      </c>
      <c r="P245" s="136">
        <f t="shared" si="55"/>
        <v>0</v>
      </c>
      <c r="Q245" s="136">
        <f t="shared" si="59"/>
        <v>0</v>
      </c>
      <c r="R245" s="136">
        <f t="shared" si="60"/>
        <v>0</v>
      </c>
      <c r="S245" s="137">
        <f t="shared" si="56"/>
        <v>0</v>
      </c>
      <c r="T245" s="45"/>
      <c r="V245" s="57" t="str">
        <f t="shared" si="57"/>
        <v>скрыть</v>
      </c>
    </row>
    <row r="246" spans="2:22" ht="15.75" hidden="1" customHeight="1" x14ac:dyDescent="0.25">
      <c r="B246" s="135">
        <v>230</v>
      </c>
      <c r="C246" s="182">
        <f t="shared" si="63"/>
        <v>0</v>
      </c>
      <c r="D246" s="280">
        <f t="shared" si="63"/>
        <v>0</v>
      </c>
      <c r="E246" s="182">
        <f t="shared" si="63"/>
        <v>0</v>
      </c>
      <c r="F246" s="182">
        <f t="shared" si="63"/>
        <v>0</v>
      </c>
      <c r="G246" s="136">
        <f t="shared" si="63"/>
        <v>0</v>
      </c>
      <c r="H246" s="136">
        <f t="shared" si="58"/>
        <v>0</v>
      </c>
      <c r="I246" s="136">
        <f t="shared" si="52"/>
        <v>0</v>
      </c>
      <c r="J246" s="141">
        <f t="shared" si="53"/>
        <v>0</v>
      </c>
      <c r="K246" s="142">
        <f t="shared" si="51"/>
        <v>0</v>
      </c>
      <c r="L246" s="184">
        <f t="shared" si="51"/>
        <v>0</v>
      </c>
      <c r="M246" s="141">
        <f t="shared" si="51"/>
        <v>0</v>
      </c>
      <c r="N246" s="141">
        <f t="shared" si="51"/>
        <v>0</v>
      </c>
      <c r="O246" s="147">
        <f t="shared" si="54"/>
        <v>0</v>
      </c>
      <c r="P246" s="136">
        <f t="shared" si="55"/>
        <v>0</v>
      </c>
      <c r="Q246" s="136">
        <f t="shared" si="59"/>
        <v>0</v>
      </c>
      <c r="R246" s="136">
        <f t="shared" si="60"/>
        <v>0</v>
      </c>
      <c r="S246" s="137">
        <f t="shared" si="56"/>
        <v>0</v>
      </c>
      <c r="T246" s="45"/>
      <c r="V246" s="57" t="str">
        <f t="shared" si="57"/>
        <v>скрыть</v>
      </c>
    </row>
    <row r="247" spans="2:22" ht="15.75" hidden="1" customHeight="1" x14ac:dyDescent="0.25">
      <c r="B247" s="135">
        <v>231</v>
      </c>
      <c r="C247" s="182">
        <f t="shared" ref="C247:G256" si="64">IF(offer_sale_type="транзит",IFERROR(VLOOKUP($B247,calc_data,C$14+1,0),0),0)</f>
        <v>0</v>
      </c>
      <c r="D247" s="280">
        <f t="shared" si="64"/>
        <v>0</v>
      </c>
      <c r="E247" s="182">
        <f t="shared" si="64"/>
        <v>0</v>
      </c>
      <c r="F247" s="182">
        <f t="shared" si="64"/>
        <v>0</v>
      </c>
      <c r="G247" s="136">
        <f t="shared" si="64"/>
        <v>0</v>
      </c>
      <c r="H247" s="136">
        <f t="shared" si="58"/>
        <v>0</v>
      </c>
      <c r="I247" s="136">
        <f t="shared" si="52"/>
        <v>0</v>
      </c>
      <c r="J247" s="141">
        <f t="shared" si="53"/>
        <v>0</v>
      </c>
      <c r="K247" s="142">
        <f t="shared" si="51"/>
        <v>0</v>
      </c>
      <c r="L247" s="184">
        <f t="shared" si="51"/>
        <v>0</v>
      </c>
      <c r="M247" s="141">
        <f t="shared" si="51"/>
        <v>0</v>
      </c>
      <c r="N247" s="141">
        <f t="shared" si="51"/>
        <v>0</v>
      </c>
      <c r="O247" s="147">
        <f t="shared" si="54"/>
        <v>0</v>
      </c>
      <c r="P247" s="136">
        <f t="shared" si="55"/>
        <v>0</v>
      </c>
      <c r="Q247" s="136">
        <f t="shared" si="59"/>
        <v>0</v>
      </c>
      <c r="R247" s="136">
        <f t="shared" si="60"/>
        <v>0</v>
      </c>
      <c r="S247" s="137">
        <f t="shared" si="56"/>
        <v>0</v>
      </c>
      <c r="T247" s="45"/>
      <c r="V247" s="57" t="str">
        <f t="shared" si="57"/>
        <v>скрыть</v>
      </c>
    </row>
    <row r="248" spans="2:22" ht="15.75" hidden="1" customHeight="1" x14ac:dyDescent="0.25">
      <c r="B248" s="135">
        <v>232</v>
      </c>
      <c r="C248" s="182">
        <f t="shared" si="64"/>
        <v>0</v>
      </c>
      <c r="D248" s="280">
        <f t="shared" si="64"/>
        <v>0</v>
      </c>
      <c r="E248" s="182">
        <f t="shared" si="64"/>
        <v>0</v>
      </c>
      <c r="F248" s="182">
        <f t="shared" si="64"/>
        <v>0</v>
      </c>
      <c r="G248" s="136">
        <f t="shared" si="64"/>
        <v>0</v>
      </c>
      <c r="H248" s="136">
        <f t="shared" si="58"/>
        <v>0</v>
      </c>
      <c r="I248" s="136">
        <f t="shared" si="52"/>
        <v>0</v>
      </c>
      <c r="J248" s="141">
        <f t="shared" si="53"/>
        <v>0</v>
      </c>
      <c r="K248" s="142">
        <f t="shared" si="51"/>
        <v>0</v>
      </c>
      <c r="L248" s="184">
        <f t="shared" si="51"/>
        <v>0</v>
      </c>
      <c r="M248" s="141">
        <f t="shared" si="51"/>
        <v>0</v>
      </c>
      <c r="N248" s="141">
        <f t="shared" si="51"/>
        <v>0</v>
      </c>
      <c r="O248" s="147">
        <f t="shared" si="54"/>
        <v>0</v>
      </c>
      <c r="P248" s="136">
        <f t="shared" si="55"/>
        <v>0</v>
      </c>
      <c r="Q248" s="136">
        <f t="shared" si="59"/>
        <v>0</v>
      </c>
      <c r="R248" s="136">
        <f t="shared" si="60"/>
        <v>0</v>
      </c>
      <c r="S248" s="137">
        <f t="shared" si="56"/>
        <v>0</v>
      </c>
      <c r="T248" s="45"/>
      <c r="V248" s="57" t="str">
        <f t="shared" si="57"/>
        <v>скрыть</v>
      </c>
    </row>
    <row r="249" spans="2:22" ht="15.75" hidden="1" customHeight="1" x14ac:dyDescent="0.25">
      <c r="B249" s="135">
        <v>233</v>
      </c>
      <c r="C249" s="182">
        <f t="shared" si="64"/>
        <v>0</v>
      </c>
      <c r="D249" s="280">
        <f t="shared" si="64"/>
        <v>0</v>
      </c>
      <c r="E249" s="182">
        <f t="shared" si="64"/>
        <v>0</v>
      </c>
      <c r="F249" s="182">
        <f t="shared" si="64"/>
        <v>0</v>
      </c>
      <c r="G249" s="136">
        <f t="shared" si="64"/>
        <v>0</v>
      </c>
      <c r="H249" s="136">
        <f t="shared" si="58"/>
        <v>0</v>
      </c>
      <c r="I249" s="136">
        <f t="shared" si="52"/>
        <v>0</v>
      </c>
      <c r="J249" s="141">
        <f t="shared" si="53"/>
        <v>0</v>
      </c>
      <c r="K249" s="142">
        <f t="shared" si="51"/>
        <v>0</v>
      </c>
      <c r="L249" s="184">
        <f t="shared" si="51"/>
        <v>0</v>
      </c>
      <c r="M249" s="141">
        <f t="shared" si="51"/>
        <v>0</v>
      </c>
      <c r="N249" s="141">
        <f t="shared" si="51"/>
        <v>0</v>
      </c>
      <c r="O249" s="147">
        <f t="shared" si="54"/>
        <v>0</v>
      </c>
      <c r="P249" s="136">
        <f t="shared" si="55"/>
        <v>0</v>
      </c>
      <c r="Q249" s="136">
        <f t="shared" si="59"/>
        <v>0</v>
      </c>
      <c r="R249" s="136">
        <f t="shared" si="60"/>
        <v>0</v>
      </c>
      <c r="S249" s="137">
        <f t="shared" si="56"/>
        <v>0</v>
      </c>
      <c r="T249" s="45"/>
      <c r="V249" s="57" t="str">
        <f t="shared" si="57"/>
        <v>скрыть</v>
      </c>
    </row>
    <row r="250" spans="2:22" ht="15.75" hidden="1" customHeight="1" x14ac:dyDescent="0.25">
      <c r="B250" s="135">
        <v>234</v>
      </c>
      <c r="C250" s="182">
        <f t="shared" si="64"/>
        <v>0</v>
      </c>
      <c r="D250" s="280">
        <f t="shared" si="64"/>
        <v>0</v>
      </c>
      <c r="E250" s="182">
        <f t="shared" si="64"/>
        <v>0</v>
      </c>
      <c r="F250" s="182">
        <f t="shared" si="64"/>
        <v>0</v>
      </c>
      <c r="G250" s="136">
        <f t="shared" si="64"/>
        <v>0</v>
      </c>
      <c r="H250" s="136">
        <f t="shared" si="58"/>
        <v>0</v>
      </c>
      <c r="I250" s="136">
        <f t="shared" si="52"/>
        <v>0</v>
      </c>
      <c r="J250" s="141">
        <f t="shared" si="53"/>
        <v>0</v>
      </c>
      <c r="K250" s="142">
        <f t="shared" si="51"/>
        <v>0</v>
      </c>
      <c r="L250" s="184">
        <f t="shared" si="51"/>
        <v>0</v>
      </c>
      <c r="M250" s="141">
        <f t="shared" si="51"/>
        <v>0</v>
      </c>
      <c r="N250" s="141">
        <f t="shared" si="51"/>
        <v>0</v>
      </c>
      <c r="O250" s="147">
        <f t="shared" si="54"/>
        <v>0</v>
      </c>
      <c r="P250" s="136">
        <f t="shared" si="55"/>
        <v>0</v>
      </c>
      <c r="Q250" s="136">
        <f t="shared" si="59"/>
        <v>0</v>
      </c>
      <c r="R250" s="136">
        <f t="shared" si="60"/>
        <v>0</v>
      </c>
      <c r="S250" s="137">
        <f t="shared" si="56"/>
        <v>0</v>
      </c>
      <c r="T250" s="45"/>
      <c r="V250" s="57" t="str">
        <f t="shared" si="57"/>
        <v>скрыть</v>
      </c>
    </row>
    <row r="251" spans="2:22" ht="15.75" hidden="1" customHeight="1" x14ac:dyDescent="0.25">
      <c r="B251" s="135">
        <v>235</v>
      </c>
      <c r="C251" s="182">
        <f t="shared" si="64"/>
        <v>0</v>
      </c>
      <c r="D251" s="280">
        <f t="shared" si="64"/>
        <v>0</v>
      </c>
      <c r="E251" s="182">
        <f t="shared" si="64"/>
        <v>0</v>
      </c>
      <c r="F251" s="182">
        <f t="shared" si="64"/>
        <v>0</v>
      </c>
      <c r="G251" s="136">
        <f t="shared" si="64"/>
        <v>0</v>
      </c>
      <c r="H251" s="136">
        <f t="shared" si="58"/>
        <v>0</v>
      </c>
      <c r="I251" s="136">
        <f t="shared" si="52"/>
        <v>0</v>
      </c>
      <c r="J251" s="141">
        <f t="shared" si="53"/>
        <v>0</v>
      </c>
      <c r="K251" s="142">
        <f t="shared" si="51"/>
        <v>0</v>
      </c>
      <c r="L251" s="184">
        <f t="shared" si="51"/>
        <v>0</v>
      </c>
      <c r="M251" s="141">
        <f t="shared" si="51"/>
        <v>0</v>
      </c>
      <c r="N251" s="141">
        <f t="shared" si="51"/>
        <v>0</v>
      </c>
      <c r="O251" s="147">
        <f t="shared" si="54"/>
        <v>0</v>
      </c>
      <c r="P251" s="136">
        <f t="shared" si="55"/>
        <v>0</v>
      </c>
      <c r="Q251" s="136">
        <f t="shared" si="59"/>
        <v>0</v>
      </c>
      <c r="R251" s="136">
        <f t="shared" si="60"/>
        <v>0</v>
      </c>
      <c r="S251" s="137">
        <f t="shared" si="56"/>
        <v>0</v>
      </c>
      <c r="T251" s="45"/>
      <c r="V251" s="57" t="str">
        <f t="shared" si="57"/>
        <v>скрыть</v>
      </c>
    </row>
    <row r="252" spans="2:22" ht="15.75" hidden="1" customHeight="1" x14ac:dyDescent="0.25">
      <c r="B252" s="135">
        <v>236</v>
      </c>
      <c r="C252" s="182">
        <f t="shared" si="64"/>
        <v>0</v>
      </c>
      <c r="D252" s="280">
        <f t="shared" si="64"/>
        <v>0</v>
      </c>
      <c r="E252" s="182">
        <f t="shared" si="64"/>
        <v>0</v>
      </c>
      <c r="F252" s="182">
        <f t="shared" si="64"/>
        <v>0</v>
      </c>
      <c r="G252" s="136">
        <f t="shared" si="64"/>
        <v>0</v>
      </c>
      <c r="H252" s="136">
        <f t="shared" si="58"/>
        <v>0</v>
      </c>
      <c r="I252" s="136">
        <f t="shared" si="52"/>
        <v>0</v>
      </c>
      <c r="J252" s="141">
        <f t="shared" si="53"/>
        <v>0</v>
      </c>
      <c r="K252" s="142">
        <f t="shared" si="51"/>
        <v>0</v>
      </c>
      <c r="L252" s="184">
        <f t="shared" si="51"/>
        <v>0</v>
      </c>
      <c r="M252" s="141">
        <f t="shared" si="51"/>
        <v>0</v>
      </c>
      <c r="N252" s="141">
        <f t="shared" si="51"/>
        <v>0</v>
      </c>
      <c r="O252" s="147">
        <f t="shared" si="54"/>
        <v>0</v>
      </c>
      <c r="P252" s="136">
        <f t="shared" si="55"/>
        <v>0</v>
      </c>
      <c r="Q252" s="136">
        <f t="shared" si="59"/>
        <v>0</v>
      </c>
      <c r="R252" s="136">
        <f t="shared" si="60"/>
        <v>0</v>
      </c>
      <c r="S252" s="137">
        <f t="shared" si="56"/>
        <v>0</v>
      </c>
      <c r="T252" s="45"/>
      <c r="V252" s="57" t="str">
        <f t="shared" si="57"/>
        <v>скрыть</v>
      </c>
    </row>
    <row r="253" spans="2:22" ht="15.75" hidden="1" customHeight="1" x14ac:dyDescent="0.25">
      <c r="B253" s="135">
        <v>237</v>
      </c>
      <c r="C253" s="182">
        <f t="shared" si="64"/>
        <v>0</v>
      </c>
      <c r="D253" s="280">
        <f t="shared" si="64"/>
        <v>0</v>
      </c>
      <c r="E253" s="182">
        <f t="shared" si="64"/>
        <v>0</v>
      </c>
      <c r="F253" s="182">
        <f t="shared" si="64"/>
        <v>0</v>
      </c>
      <c r="G253" s="136">
        <f t="shared" si="64"/>
        <v>0</v>
      </c>
      <c r="H253" s="136">
        <f t="shared" si="58"/>
        <v>0</v>
      </c>
      <c r="I253" s="136">
        <f t="shared" si="52"/>
        <v>0</v>
      </c>
      <c r="J253" s="141">
        <f t="shared" si="53"/>
        <v>0</v>
      </c>
      <c r="K253" s="142">
        <f t="shared" si="51"/>
        <v>0</v>
      </c>
      <c r="L253" s="184">
        <f t="shared" si="51"/>
        <v>0</v>
      </c>
      <c r="M253" s="141">
        <f t="shared" si="51"/>
        <v>0</v>
      </c>
      <c r="N253" s="141">
        <f t="shared" si="51"/>
        <v>0</v>
      </c>
      <c r="O253" s="147">
        <f t="shared" si="54"/>
        <v>0</v>
      </c>
      <c r="P253" s="136">
        <f t="shared" si="55"/>
        <v>0</v>
      </c>
      <c r="Q253" s="136">
        <f t="shared" si="59"/>
        <v>0</v>
      </c>
      <c r="R253" s="136">
        <f t="shared" si="60"/>
        <v>0</v>
      </c>
      <c r="S253" s="137">
        <f t="shared" si="56"/>
        <v>0</v>
      </c>
      <c r="T253" s="45"/>
      <c r="V253" s="57" t="str">
        <f t="shared" si="57"/>
        <v>скрыть</v>
      </c>
    </row>
    <row r="254" spans="2:22" ht="15.75" hidden="1" customHeight="1" x14ac:dyDescent="0.25">
      <c r="B254" s="135">
        <v>238</v>
      </c>
      <c r="C254" s="182">
        <f t="shared" si="64"/>
        <v>0</v>
      </c>
      <c r="D254" s="280">
        <f t="shared" si="64"/>
        <v>0</v>
      </c>
      <c r="E254" s="182">
        <f t="shared" si="64"/>
        <v>0</v>
      </c>
      <c r="F254" s="182">
        <f t="shared" si="64"/>
        <v>0</v>
      </c>
      <c r="G254" s="136">
        <f t="shared" si="64"/>
        <v>0</v>
      </c>
      <c r="H254" s="136">
        <f t="shared" si="58"/>
        <v>0</v>
      </c>
      <c r="I254" s="136">
        <f t="shared" si="52"/>
        <v>0</v>
      </c>
      <c r="J254" s="141">
        <f t="shared" si="53"/>
        <v>0</v>
      </c>
      <c r="K254" s="142">
        <f t="shared" si="51"/>
        <v>0</v>
      </c>
      <c r="L254" s="184">
        <f t="shared" si="51"/>
        <v>0</v>
      </c>
      <c r="M254" s="141">
        <f t="shared" si="51"/>
        <v>0</v>
      </c>
      <c r="N254" s="141">
        <f t="shared" si="51"/>
        <v>0</v>
      </c>
      <c r="O254" s="147">
        <f t="shared" si="54"/>
        <v>0</v>
      </c>
      <c r="P254" s="136">
        <f t="shared" si="55"/>
        <v>0</v>
      </c>
      <c r="Q254" s="136">
        <f t="shared" si="59"/>
        <v>0</v>
      </c>
      <c r="R254" s="136">
        <f t="shared" si="60"/>
        <v>0</v>
      </c>
      <c r="S254" s="137">
        <f t="shared" si="56"/>
        <v>0</v>
      </c>
      <c r="T254" s="45"/>
      <c r="V254" s="57" t="str">
        <f t="shared" si="57"/>
        <v>скрыть</v>
      </c>
    </row>
    <row r="255" spans="2:22" ht="15.75" hidden="1" customHeight="1" x14ac:dyDescent="0.25">
      <c r="B255" s="135">
        <v>239</v>
      </c>
      <c r="C255" s="182">
        <f t="shared" si="64"/>
        <v>0</v>
      </c>
      <c r="D255" s="280">
        <f t="shared" si="64"/>
        <v>0</v>
      </c>
      <c r="E255" s="182">
        <f t="shared" si="64"/>
        <v>0</v>
      </c>
      <c r="F255" s="182">
        <f t="shared" si="64"/>
        <v>0</v>
      </c>
      <c r="G255" s="136">
        <f t="shared" si="64"/>
        <v>0</v>
      </c>
      <c r="H255" s="136">
        <f t="shared" si="58"/>
        <v>0</v>
      </c>
      <c r="I255" s="136">
        <f t="shared" si="52"/>
        <v>0</v>
      </c>
      <c r="J255" s="141">
        <f t="shared" si="53"/>
        <v>0</v>
      </c>
      <c r="K255" s="142">
        <f t="shared" si="51"/>
        <v>0</v>
      </c>
      <c r="L255" s="184">
        <f t="shared" si="51"/>
        <v>0</v>
      </c>
      <c r="M255" s="141">
        <f t="shared" si="51"/>
        <v>0</v>
      </c>
      <c r="N255" s="141">
        <f t="shared" si="51"/>
        <v>0</v>
      </c>
      <c r="O255" s="147">
        <f t="shared" si="54"/>
        <v>0</v>
      </c>
      <c r="P255" s="136">
        <f t="shared" si="55"/>
        <v>0</v>
      </c>
      <c r="Q255" s="136">
        <f t="shared" si="59"/>
        <v>0</v>
      </c>
      <c r="R255" s="136">
        <f t="shared" si="60"/>
        <v>0</v>
      </c>
      <c r="S255" s="137">
        <f t="shared" si="56"/>
        <v>0</v>
      </c>
      <c r="T255" s="45"/>
      <c r="V255" s="57" t="str">
        <f t="shared" si="57"/>
        <v>скрыть</v>
      </c>
    </row>
    <row r="256" spans="2:22" ht="15.75" hidden="1" customHeight="1" x14ac:dyDescent="0.25">
      <c r="B256" s="135">
        <v>240</v>
      </c>
      <c r="C256" s="182">
        <f t="shared" si="64"/>
        <v>0</v>
      </c>
      <c r="D256" s="280">
        <f t="shared" si="64"/>
        <v>0</v>
      </c>
      <c r="E256" s="182">
        <f t="shared" si="64"/>
        <v>0</v>
      </c>
      <c r="F256" s="182">
        <f t="shared" si="64"/>
        <v>0</v>
      </c>
      <c r="G256" s="136">
        <f t="shared" si="64"/>
        <v>0</v>
      </c>
      <c r="H256" s="136">
        <f t="shared" si="58"/>
        <v>0</v>
      </c>
      <c r="I256" s="136">
        <f t="shared" si="52"/>
        <v>0</v>
      </c>
      <c r="J256" s="141">
        <f t="shared" si="53"/>
        <v>0</v>
      </c>
      <c r="K256" s="142">
        <f t="shared" si="51"/>
        <v>0</v>
      </c>
      <c r="L256" s="184">
        <f t="shared" si="51"/>
        <v>0</v>
      </c>
      <c r="M256" s="141">
        <f t="shared" si="51"/>
        <v>0</v>
      </c>
      <c r="N256" s="141">
        <f t="shared" si="51"/>
        <v>0</v>
      </c>
      <c r="O256" s="147">
        <f t="shared" si="54"/>
        <v>0</v>
      </c>
      <c r="P256" s="136">
        <f t="shared" si="55"/>
        <v>0</v>
      </c>
      <c r="Q256" s="136">
        <f t="shared" si="59"/>
        <v>0</v>
      </c>
      <c r="R256" s="136">
        <f t="shared" si="60"/>
        <v>0</v>
      </c>
      <c r="S256" s="137">
        <f t="shared" si="56"/>
        <v>0</v>
      </c>
      <c r="T256" s="45"/>
      <c r="V256" s="57" t="str">
        <f t="shared" si="57"/>
        <v>скрыть</v>
      </c>
    </row>
    <row r="257" spans="2:22" ht="15.75" hidden="1" customHeight="1" x14ac:dyDescent="0.25">
      <c r="B257" s="135">
        <v>241</v>
      </c>
      <c r="C257" s="182">
        <f t="shared" ref="C257:G266" si="65">IF(offer_sale_type="транзит",IFERROR(VLOOKUP($B257,calc_data,C$14+1,0),0),0)</f>
        <v>0</v>
      </c>
      <c r="D257" s="280">
        <f t="shared" si="65"/>
        <v>0</v>
      </c>
      <c r="E257" s="182">
        <f t="shared" si="65"/>
        <v>0</v>
      </c>
      <c r="F257" s="182">
        <f t="shared" si="65"/>
        <v>0</v>
      </c>
      <c r="G257" s="136">
        <f t="shared" si="65"/>
        <v>0</v>
      </c>
      <c r="H257" s="136">
        <f t="shared" si="58"/>
        <v>0</v>
      </c>
      <c r="I257" s="136">
        <f t="shared" si="52"/>
        <v>0</v>
      </c>
      <c r="J257" s="141">
        <f t="shared" si="53"/>
        <v>0</v>
      </c>
      <c r="K257" s="142">
        <f t="shared" si="51"/>
        <v>0</v>
      </c>
      <c r="L257" s="184">
        <f t="shared" si="51"/>
        <v>0</v>
      </c>
      <c r="M257" s="141">
        <f t="shared" si="51"/>
        <v>0</v>
      </c>
      <c r="N257" s="141">
        <f t="shared" si="51"/>
        <v>0</v>
      </c>
      <c r="O257" s="147">
        <f t="shared" si="54"/>
        <v>0</v>
      </c>
      <c r="P257" s="136">
        <f t="shared" si="55"/>
        <v>0</v>
      </c>
      <c r="Q257" s="136">
        <f t="shared" si="59"/>
        <v>0</v>
      </c>
      <c r="R257" s="136">
        <f t="shared" si="60"/>
        <v>0</v>
      </c>
      <c r="S257" s="137">
        <f t="shared" si="56"/>
        <v>0</v>
      </c>
      <c r="T257" s="45"/>
      <c r="V257" s="57" t="str">
        <f t="shared" si="57"/>
        <v>скрыть</v>
      </c>
    </row>
    <row r="258" spans="2:22" ht="15.75" hidden="1" customHeight="1" x14ac:dyDescent="0.25">
      <c r="B258" s="135">
        <v>242</v>
      </c>
      <c r="C258" s="182">
        <f t="shared" si="65"/>
        <v>0</v>
      </c>
      <c r="D258" s="280">
        <f t="shared" si="65"/>
        <v>0</v>
      </c>
      <c r="E258" s="182">
        <f t="shared" si="65"/>
        <v>0</v>
      </c>
      <c r="F258" s="182">
        <f t="shared" si="65"/>
        <v>0</v>
      </c>
      <c r="G258" s="136">
        <f t="shared" si="65"/>
        <v>0</v>
      </c>
      <c r="H258" s="136">
        <f t="shared" si="58"/>
        <v>0</v>
      </c>
      <c r="I258" s="136">
        <f t="shared" si="52"/>
        <v>0</v>
      </c>
      <c r="J258" s="141">
        <f t="shared" si="53"/>
        <v>0</v>
      </c>
      <c r="K258" s="142">
        <f t="shared" si="51"/>
        <v>0</v>
      </c>
      <c r="L258" s="184">
        <f t="shared" si="51"/>
        <v>0</v>
      </c>
      <c r="M258" s="141">
        <f t="shared" si="51"/>
        <v>0</v>
      </c>
      <c r="N258" s="141">
        <f t="shared" si="51"/>
        <v>0</v>
      </c>
      <c r="O258" s="147">
        <f t="shared" si="54"/>
        <v>0</v>
      </c>
      <c r="P258" s="136">
        <f t="shared" si="55"/>
        <v>0</v>
      </c>
      <c r="Q258" s="136">
        <f t="shared" si="59"/>
        <v>0</v>
      </c>
      <c r="R258" s="136">
        <f t="shared" si="60"/>
        <v>0</v>
      </c>
      <c r="S258" s="137">
        <f t="shared" si="56"/>
        <v>0</v>
      </c>
      <c r="T258" s="45"/>
      <c r="V258" s="57" t="str">
        <f t="shared" si="57"/>
        <v>скрыть</v>
      </c>
    </row>
    <row r="259" spans="2:22" ht="15.75" hidden="1" customHeight="1" x14ac:dyDescent="0.25">
      <c r="B259" s="135">
        <v>243</v>
      </c>
      <c r="C259" s="182">
        <f t="shared" si="65"/>
        <v>0</v>
      </c>
      <c r="D259" s="280">
        <f t="shared" si="65"/>
        <v>0</v>
      </c>
      <c r="E259" s="182">
        <f t="shared" si="65"/>
        <v>0</v>
      </c>
      <c r="F259" s="182">
        <f t="shared" si="65"/>
        <v>0</v>
      </c>
      <c r="G259" s="136">
        <f t="shared" si="65"/>
        <v>0</v>
      </c>
      <c r="H259" s="136">
        <f t="shared" si="58"/>
        <v>0</v>
      </c>
      <c r="I259" s="136">
        <f t="shared" si="52"/>
        <v>0</v>
      </c>
      <c r="J259" s="141">
        <f t="shared" si="53"/>
        <v>0</v>
      </c>
      <c r="K259" s="142">
        <f t="shared" si="51"/>
        <v>0</v>
      </c>
      <c r="L259" s="184">
        <f t="shared" si="51"/>
        <v>0</v>
      </c>
      <c r="M259" s="141">
        <f t="shared" si="51"/>
        <v>0</v>
      </c>
      <c r="N259" s="141">
        <f t="shared" si="51"/>
        <v>0</v>
      </c>
      <c r="O259" s="147">
        <f t="shared" si="54"/>
        <v>0</v>
      </c>
      <c r="P259" s="136">
        <f t="shared" si="55"/>
        <v>0</v>
      </c>
      <c r="Q259" s="136">
        <f t="shared" si="59"/>
        <v>0</v>
      </c>
      <c r="R259" s="136">
        <f t="shared" si="60"/>
        <v>0</v>
      </c>
      <c r="S259" s="137">
        <f t="shared" si="56"/>
        <v>0</v>
      </c>
      <c r="T259" s="45"/>
      <c r="V259" s="57" t="str">
        <f t="shared" si="57"/>
        <v>скрыть</v>
      </c>
    </row>
    <row r="260" spans="2:22" ht="15.75" hidden="1" customHeight="1" x14ac:dyDescent="0.25">
      <c r="B260" s="135">
        <v>244</v>
      </c>
      <c r="C260" s="182">
        <f t="shared" si="65"/>
        <v>0</v>
      </c>
      <c r="D260" s="280">
        <f t="shared" si="65"/>
        <v>0</v>
      </c>
      <c r="E260" s="182">
        <f t="shared" si="65"/>
        <v>0</v>
      </c>
      <c r="F260" s="182">
        <f t="shared" si="65"/>
        <v>0</v>
      </c>
      <c r="G260" s="136">
        <f t="shared" si="65"/>
        <v>0</v>
      </c>
      <c r="H260" s="136">
        <f t="shared" si="58"/>
        <v>0</v>
      </c>
      <c r="I260" s="136">
        <f t="shared" si="52"/>
        <v>0</v>
      </c>
      <c r="J260" s="141">
        <f t="shared" si="53"/>
        <v>0</v>
      </c>
      <c r="K260" s="142">
        <f t="shared" si="51"/>
        <v>0</v>
      </c>
      <c r="L260" s="184">
        <f t="shared" si="51"/>
        <v>0</v>
      </c>
      <c r="M260" s="141">
        <f t="shared" si="51"/>
        <v>0</v>
      </c>
      <c r="N260" s="141">
        <f t="shared" si="51"/>
        <v>0</v>
      </c>
      <c r="O260" s="147">
        <f t="shared" si="54"/>
        <v>0</v>
      </c>
      <c r="P260" s="136">
        <f t="shared" si="55"/>
        <v>0</v>
      </c>
      <c r="Q260" s="136">
        <f t="shared" si="59"/>
        <v>0</v>
      </c>
      <c r="R260" s="136">
        <f t="shared" si="60"/>
        <v>0</v>
      </c>
      <c r="S260" s="137">
        <f t="shared" si="56"/>
        <v>0</v>
      </c>
      <c r="T260" s="45"/>
      <c r="V260" s="57" t="str">
        <f t="shared" si="57"/>
        <v>скрыть</v>
      </c>
    </row>
    <row r="261" spans="2:22" ht="15.75" hidden="1" customHeight="1" x14ac:dyDescent="0.25">
      <c r="B261" s="135">
        <v>245</v>
      </c>
      <c r="C261" s="182">
        <f t="shared" si="65"/>
        <v>0</v>
      </c>
      <c r="D261" s="280">
        <f t="shared" si="65"/>
        <v>0</v>
      </c>
      <c r="E261" s="182">
        <f t="shared" si="65"/>
        <v>0</v>
      </c>
      <c r="F261" s="182">
        <f t="shared" si="65"/>
        <v>0</v>
      </c>
      <c r="G261" s="136">
        <f t="shared" si="65"/>
        <v>0</v>
      </c>
      <c r="H261" s="136">
        <f t="shared" si="58"/>
        <v>0</v>
      </c>
      <c r="I261" s="136">
        <f t="shared" si="52"/>
        <v>0</v>
      </c>
      <c r="J261" s="141">
        <f t="shared" si="53"/>
        <v>0</v>
      </c>
      <c r="K261" s="142">
        <f t="shared" si="51"/>
        <v>0</v>
      </c>
      <c r="L261" s="184">
        <f t="shared" si="51"/>
        <v>0</v>
      </c>
      <c r="M261" s="141">
        <f t="shared" si="51"/>
        <v>0</v>
      </c>
      <c r="N261" s="141">
        <f t="shared" si="51"/>
        <v>0</v>
      </c>
      <c r="O261" s="147">
        <f t="shared" si="54"/>
        <v>0</v>
      </c>
      <c r="P261" s="136">
        <f t="shared" si="55"/>
        <v>0</v>
      </c>
      <c r="Q261" s="136">
        <f t="shared" si="59"/>
        <v>0</v>
      </c>
      <c r="R261" s="136">
        <f t="shared" si="60"/>
        <v>0</v>
      </c>
      <c r="S261" s="137">
        <f t="shared" si="56"/>
        <v>0</v>
      </c>
      <c r="T261" s="45"/>
      <c r="V261" s="57" t="str">
        <f t="shared" si="57"/>
        <v>скрыть</v>
      </c>
    </row>
    <row r="262" spans="2:22" ht="15.75" hidden="1" customHeight="1" x14ac:dyDescent="0.25">
      <c r="B262" s="135">
        <v>246</v>
      </c>
      <c r="C262" s="182">
        <f t="shared" si="65"/>
        <v>0</v>
      </c>
      <c r="D262" s="280">
        <f t="shared" si="65"/>
        <v>0</v>
      </c>
      <c r="E262" s="182">
        <f t="shared" si="65"/>
        <v>0</v>
      </c>
      <c r="F262" s="182">
        <f t="shared" si="65"/>
        <v>0</v>
      </c>
      <c r="G262" s="136">
        <f t="shared" si="65"/>
        <v>0</v>
      </c>
      <c r="H262" s="136">
        <f t="shared" si="58"/>
        <v>0</v>
      </c>
      <c r="I262" s="136">
        <f t="shared" si="52"/>
        <v>0</v>
      </c>
      <c r="J262" s="141">
        <f t="shared" si="53"/>
        <v>0</v>
      </c>
      <c r="K262" s="142">
        <f t="shared" si="51"/>
        <v>0</v>
      </c>
      <c r="L262" s="184">
        <f t="shared" si="51"/>
        <v>0</v>
      </c>
      <c r="M262" s="141">
        <f t="shared" si="51"/>
        <v>0</v>
      </c>
      <c r="N262" s="141">
        <f t="shared" si="51"/>
        <v>0</v>
      </c>
      <c r="O262" s="147">
        <f t="shared" si="54"/>
        <v>0</v>
      </c>
      <c r="P262" s="136">
        <f t="shared" si="55"/>
        <v>0</v>
      </c>
      <c r="Q262" s="136">
        <f t="shared" si="59"/>
        <v>0</v>
      </c>
      <c r="R262" s="136">
        <f t="shared" si="60"/>
        <v>0</v>
      </c>
      <c r="S262" s="137">
        <f t="shared" si="56"/>
        <v>0</v>
      </c>
      <c r="T262" s="45"/>
      <c r="V262" s="57" t="str">
        <f t="shared" si="57"/>
        <v>скрыть</v>
      </c>
    </row>
    <row r="263" spans="2:22" ht="15.75" hidden="1" customHeight="1" x14ac:dyDescent="0.25">
      <c r="B263" s="135">
        <v>247</v>
      </c>
      <c r="C263" s="182">
        <f t="shared" si="65"/>
        <v>0</v>
      </c>
      <c r="D263" s="280">
        <f t="shared" si="65"/>
        <v>0</v>
      </c>
      <c r="E263" s="182">
        <f t="shared" si="65"/>
        <v>0</v>
      </c>
      <c r="F263" s="182">
        <f t="shared" si="65"/>
        <v>0</v>
      </c>
      <c r="G263" s="136">
        <f t="shared" si="65"/>
        <v>0</v>
      </c>
      <c r="H263" s="136">
        <f t="shared" si="58"/>
        <v>0</v>
      </c>
      <c r="I263" s="136">
        <f t="shared" si="52"/>
        <v>0</v>
      </c>
      <c r="J263" s="141">
        <f t="shared" si="53"/>
        <v>0</v>
      </c>
      <c r="K263" s="142">
        <f t="shared" si="51"/>
        <v>0</v>
      </c>
      <c r="L263" s="184">
        <f t="shared" si="51"/>
        <v>0</v>
      </c>
      <c r="M263" s="141">
        <f t="shared" si="51"/>
        <v>0</v>
      </c>
      <c r="N263" s="141">
        <f t="shared" si="51"/>
        <v>0</v>
      </c>
      <c r="O263" s="147">
        <f t="shared" si="54"/>
        <v>0</v>
      </c>
      <c r="P263" s="136">
        <f t="shared" si="55"/>
        <v>0</v>
      </c>
      <c r="Q263" s="136">
        <f t="shared" si="59"/>
        <v>0</v>
      </c>
      <c r="R263" s="136">
        <f t="shared" si="60"/>
        <v>0</v>
      </c>
      <c r="S263" s="137">
        <f t="shared" si="56"/>
        <v>0</v>
      </c>
      <c r="T263" s="45"/>
      <c r="V263" s="57" t="str">
        <f t="shared" si="57"/>
        <v>скрыть</v>
      </c>
    </row>
    <row r="264" spans="2:22" ht="15.75" hidden="1" customHeight="1" x14ac:dyDescent="0.25">
      <c r="B264" s="135">
        <v>248</v>
      </c>
      <c r="C264" s="182">
        <f t="shared" si="65"/>
        <v>0</v>
      </c>
      <c r="D264" s="280">
        <f t="shared" si="65"/>
        <v>0</v>
      </c>
      <c r="E264" s="182">
        <f t="shared" si="65"/>
        <v>0</v>
      </c>
      <c r="F264" s="182">
        <f t="shared" si="65"/>
        <v>0</v>
      </c>
      <c r="G264" s="136">
        <f t="shared" si="65"/>
        <v>0</v>
      </c>
      <c r="H264" s="136">
        <f t="shared" si="58"/>
        <v>0</v>
      </c>
      <c r="I264" s="136">
        <f t="shared" si="52"/>
        <v>0</v>
      </c>
      <c r="J264" s="141">
        <f t="shared" si="53"/>
        <v>0</v>
      </c>
      <c r="K264" s="142">
        <f t="shared" si="51"/>
        <v>0</v>
      </c>
      <c r="L264" s="184">
        <f t="shared" si="51"/>
        <v>0</v>
      </c>
      <c r="M264" s="141">
        <f t="shared" si="51"/>
        <v>0</v>
      </c>
      <c r="N264" s="141">
        <f t="shared" si="51"/>
        <v>0</v>
      </c>
      <c r="O264" s="147">
        <f t="shared" si="54"/>
        <v>0</v>
      </c>
      <c r="P264" s="136">
        <f t="shared" si="55"/>
        <v>0</v>
      </c>
      <c r="Q264" s="136">
        <f t="shared" si="59"/>
        <v>0</v>
      </c>
      <c r="R264" s="136">
        <f t="shared" si="60"/>
        <v>0</v>
      </c>
      <c r="S264" s="137">
        <f t="shared" si="56"/>
        <v>0</v>
      </c>
      <c r="T264" s="45"/>
      <c r="V264" s="57" t="str">
        <f t="shared" si="57"/>
        <v>скрыть</v>
      </c>
    </row>
    <row r="265" spans="2:22" ht="15.75" hidden="1" customHeight="1" x14ac:dyDescent="0.25">
      <c r="B265" s="135">
        <v>249</v>
      </c>
      <c r="C265" s="182">
        <f t="shared" si="65"/>
        <v>0</v>
      </c>
      <c r="D265" s="280">
        <f t="shared" si="65"/>
        <v>0</v>
      </c>
      <c r="E265" s="182">
        <f t="shared" si="65"/>
        <v>0</v>
      </c>
      <c r="F265" s="182">
        <f t="shared" si="65"/>
        <v>0</v>
      </c>
      <c r="G265" s="136">
        <f t="shared" si="65"/>
        <v>0</v>
      </c>
      <c r="H265" s="136">
        <f t="shared" si="58"/>
        <v>0</v>
      </c>
      <c r="I265" s="136">
        <f t="shared" si="52"/>
        <v>0</v>
      </c>
      <c r="J265" s="141">
        <f t="shared" si="53"/>
        <v>0</v>
      </c>
      <c r="K265" s="142">
        <f t="shared" si="51"/>
        <v>0</v>
      </c>
      <c r="L265" s="184">
        <f t="shared" si="51"/>
        <v>0</v>
      </c>
      <c r="M265" s="141">
        <f t="shared" si="51"/>
        <v>0</v>
      </c>
      <c r="N265" s="141">
        <f t="shared" si="51"/>
        <v>0</v>
      </c>
      <c r="O265" s="147">
        <f t="shared" si="54"/>
        <v>0</v>
      </c>
      <c r="P265" s="136">
        <f t="shared" si="55"/>
        <v>0</v>
      </c>
      <c r="Q265" s="136">
        <f t="shared" si="59"/>
        <v>0</v>
      </c>
      <c r="R265" s="136">
        <f t="shared" si="60"/>
        <v>0</v>
      </c>
      <c r="S265" s="137">
        <f t="shared" si="56"/>
        <v>0</v>
      </c>
      <c r="T265" s="45"/>
      <c r="V265" s="57" t="str">
        <f t="shared" si="57"/>
        <v>скрыть</v>
      </c>
    </row>
    <row r="266" spans="2:22" ht="15.75" hidden="1" customHeight="1" x14ac:dyDescent="0.25">
      <c r="B266" s="135">
        <v>250</v>
      </c>
      <c r="C266" s="182">
        <f t="shared" si="65"/>
        <v>0</v>
      </c>
      <c r="D266" s="280">
        <f t="shared" si="65"/>
        <v>0</v>
      </c>
      <c r="E266" s="182">
        <f t="shared" si="65"/>
        <v>0</v>
      </c>
      <c r="F266" s="182">
        <f t="shared" si="65"/>
        <v>0</v>
      </c>
      <c r="G266" s="136">
        <f t="shared" si="65"/>
        <v>0</v>
      </c>
      <c r="H266" s="136">
        <f t="shared" si="58"/>
        <v>0</v>
      </c>
      <c r="I266" s="136">
        <f t="shared" si="52"/>
        <v>0</v>
      </c>
      <c r="J266" s="141">
        <f t="shared" si="53"/>
        <v>0</v>
      </c>
      <c r="K266" s="142">
        <f t="shared" si="51"/>
        <v>0</v>
      </c>
      <c r="L266" s="184">
        <f t="shared" si="51"/>
        <v>0</v>
      </c>
      <c r="M266" s="141">
        <f t="shared" si="51"/>
        <v>0</v>
      </c>
      <c r="N266" s="141">
        <f t="shared" si="51"/>
        <v>0</v>
      </c>
      <c r="O266" s="147">
        <f t="shared" si="54"/>
        <v>0</v>
      </c>
      <c r="P266" s="136">
        <f t="shared" si="55"/>
        <v>0</v>
      </c>
      <c r="Q266" s="136">
        <f t="shared" si="59"/>
        <v>0</v>
      </c>
      <c r="R266" s="136">
        <f t="shared" si="60"/>
        <v>0</v>
      </c>
      <c r="S266" s="137">
        <f t="shared" si="56"/>
        <v>0</v>
      </c>
      <c r="T266" s="45"/>
      <c r="V266" s="57" t="str">
        <f t="shared" si="57"/>
        <v>скрыть</v>
      </c>
    </row>
    <row r="267" spans="2:22" ht="15.75" hidden="1" customHeight="1" x14ac:dyDescent="0.25">
      <c r="B267" s="135">
        <v>251</v>
      </c>
      <c r="C267" s="182">
        <f t="shared" ref="C267:G276" si="66">IF(offer_sale_type="транзит",IFERROR(VLOOKUP($B267,calc_data,C$14+1,0),0),0)</f>
        <v>0</v>
      </c>
      <c r="D267" s="280">
        <f t="shared" si="66"/>
        <v>0</v>
      </c>
      <c r="E267" s="182">
        <f t="shared" si="66"/>
        <v>0</v>
      </c>
      <c r="F267" s="182">
        <f t="shared" si="66"/>
        <v>0</v>
      </c>
      <c r="G267" s="136">
        <f t="shared" si="66"/>
        <v>0</v>
      </c>
      <c r="H267" s="136">
        <f t="shared" si="58"/>
        <v>0</v>
      </c>
      <c r="I267" s="136">
        <f t="shared" si="52"/>
        <v>0</v>
      </c>
      <c r="J267" s="141">
        <f t="shared" si="53"/>
        <v>0</v>
      </c>
      <c r="K267" s="142">
        <f t="shared" si="51"/>
        <v>0</v>
      </c>
      <c r="L267" s="184">
        <f t="shared" si="51"/>
        <v>0</v>
      </c>
      <c r="M267" s="141">
        <f t="shared" si="51"/>
        <v>0</v>
      </c>
      <c r="N267" s="141">
        <f t="shared" si="51"/>
        <v>0</v>
      </c>
      <c r="O267" s="147">
        <f t="shared" si="54"/>
        <v>0</v>
      </c>
      <c r="P267" s="136">
        <f t="shared" si="55"/>
        <v>0</v>
      </c>
      <c r="Q267" s="136">
        <f t="shared" si="59"/>
        <v>0</v>
      </c>
      <c r="R267" s="136">
        <f t="shared" si="60"/>
        <v>0</v>
      </c>
      <c r="S267" s="137">
        <f t="shared" si="56"/>
        <v>0</v>
      </c>
      <c r="T267" s="45"/>
      <c r="V267" s="57" t="str">
        <f t="shared" si="57"/>
        <v>скрыть</v>
      </c>
    </row>
    <row r="268" spans="2:22" ht="15.75" hidden="1" customHeight="1" x14ac:dyDescent="0.25">
      <c r="B268" s="135">
        <v>252</v>
      </c>
      <c r="C268" s="182">
        <f t="shared" si="66"/>
        <v>0</v>
      </c>
      <c r="D268" s="280">
        <f t="shared" si="66"/>
        <v>0</v>
      </c>
      <c r="E268" s="182">
        <f t="shared" si="66"/>
        <v>0</v>
      </c>
      <c r="F268" s="182">
        <f t="shared" si="66"/>
        <v>0</v>
      </c>
      <c r="G268" s="136">
        <f t="shared" si="66"/>
        <v>0</v>
      </c>
      <c r="H268" s="136">
        <f t="shared" si="58"/>
        <v>0</v>
      </c>
      <c r="I268" s="136">
        <f t="shared" si="52"/>
        <v>0</v>
      </c>
      <c r="J268" s="141">
        <f t="shared" si="53"/>
        <v>0</v>
      </c>
      <c r="K268" s="142">
        <f t="shared" si="51"/>
        <v>0</v>
      </c>
      <c r="L268" s="184">
        <f t="shared" si="51"/>
        <v>0</v>
      </c>
      <c r="M268" s="141">
        <f t="shared" si="51"/>
        <v>0</v>
      </c>
      <c r="N268" s="141">
        <f t="shared" si="51"/>
        <v>0</v>
      </c>
      <c r="O268" s="147">
        <f t="shared" si="54"/>
        <v>0</v>
      </c>
      <c r="P268" s="136">
        <f t="shared" si="55"/>
        <v>0</v>
      </c>
      <c r="Q268" s="136">
        <f t="shared" si="59"/>
        <v>0</v>
      </c>
      <c r="R268" s="136">
        <f t="shared" si="60"/>
        <v>0</v>
      </c>
      <c r="S268" s="137">
        <f t="shared" si="56"/>
        <v>0</v>
      </c>
      <c r="T268" s="45"/>
      <c r="V268" s="57" t="str">
        <f t="shared" si="57"/>
        <v>скрыть</v>
      </c>
    </row>
    <row r="269" spans="2:22" ht="15.75" hidden="1" customHeight="1" x14ac:dyDescent="0.25">
      <c r="B269" s="135">
        <v>253</v>
      </c>
      <c r="C269" s="182">
        <f t="shared" si="66"/>
        <v>0</v>
      </c>
      <c r="D269" s="280">
        <f t="shared" si="66"/>
        <v>0</v>
      </c>
      <c r="E269" s="182">
        <f t="shared" si="66"/>
        <v>0</v>
      </c>
      <c r="F269" s="182">
        <f t="shared" si="66"/>
        <v>0</v>
      </c>
      <c r="G269" s="136">
        <f t="shared" si="66"/>
        <v>0</v>
      </c>
      <c r="H269" s="136">
        <f t="shared" si="58"/>
        <v>0</v>
      </c>
      <c r="I269" s="136">
        <f t="shared" si="52"/>
        <v>0</v>
      </c>
      <c r="J269" s="141">
        <f t="shared" si="53"/>
        <v>0</v>
      </c>
      <c r="K269" s="142">
        <f t="shared" si="51"/>
        <v>0</v>
      </c>
      <c r="L269" s="184">
        <f t="shared" si="51"/>
        <v>0</v>
      </c>
      <c r="M269" s="141">
        <f t="shared" si="51"/>
        <v>0</v>
      </c>
      <c r="N269" s="141">
        <f t="shared" si="51"/>
        <v>0</v>
      </c>
      <c r="O269" s="147">
        <f t="shared" si="54"/>
        <v>0</v>
      </c>
      <c r="P269" s="136">
        <f t="shared" si="55"/>
        <v>0</v>
      </c>
      <c r="Q269" s="136">
        <f t="shared" si="59"/>
        <v>0</v>
      </c>
      <c r="R269" s="136">
        <f t="shared" si="60"/>
        <v>0</v>
      </c>
      <c r="S269" s="137">
        <f t="shared" si="56"/>
        <v>0</v>
      </c>
      <c r="T269" s="45"/>
      <c r="V269" s="57" t="str">
        <f t="shared" si="57"/>
        <v>скрыть</v>
      </c>
    </row>
    <row r="270" spans="2:22" ht="15.75" hidden="1" customHeight="1" x14ac:dyDescent="0.25">
      <c r="B270" s="135">
        <v>254</v>
      </c>
      <c r="C270" s="182">
        <f t="shared" si="66"/>
        <v>0</v>
      </c>
      <c r="D270" s="280">
        <f t="shared" si="66"/>
        <v>0</v>
      </c>
      <c r="E270" s="182">
        <f t="shared" si="66"/>
        <v>0</v>
      </c>
      <c r="F270" s="182">
        <f t="shared" si="66"/>
        <v>0</v>
      </c>
      <c r="G270" s="136">
        <f t="shared" si="66"/>
        <v>0</v>
      </c>
      <c r="H270" s="136">
        <f t="shared" si="58"/>
        <v>0</v>
      </c>
      <c r="I270" s="136">
        <f t="shared" si="52"/>
        <v>0</v>
      </c>
      <c r="J270" s="141">
        <f t="shared" si="53"/>
        <v>0</v>
      </c>
      <c r="K270" s="142">
        <f t="shared" si="51"/>
        <v>0</v>
      </c>
      <c r="L270" s="184">
        <f t="shared" si="51"/>
        <v>0</v>
      </c>
      <c r="M270" s="141">
        <f t="shared" si="51"/>
        <v>0</v>
      </c>
      <c r="N270" s="141">
        <f t="shared" si="51"/>
        <v>0</v>
      </c>
      <c r="O270" s="147">
        <f t="shared" si="54"/>
        <v>0</v>
      </c>
      <c r="P270" s="136">
        <f t="shared" si="55"/>
        <v>0</v>
      </c>
      <c r="Q270" s="136">
        <f t="shared" si="59"/>
        <v>0</v>
      </c>
      <c r="R270" s="136">
        <f t="shared" si="60"/>
        <v>0</v>
      </c>
      <c r="S270" s="137">
        <f t="shared" si="56"/>
        <v>0</v>
      </c>
      <c r="T270" s="45"/>
      <c r="V270" s="57" t="str">
        <f t="shared" si="57"/>
        <v>скрыть</v>
      </c>
    </row>
    <row r="271" spans="2:22" ht="15.75" hidden="1" customHeight="1" x14ac:dyDescent="0.25">
      <c r="B271" s="135">
        <v>255</v>
      </c>
      <c r="C271" s="182">
        <f t="shared" si="66"/>
        <v>0</v>
      </c>
      <c r="D271" s="280">
        <f t="shared" si="66"/>
        <v>0</v>
      </c>
      <c r="E271" s="182">
        <f t="shared" si="66"/>
        <v>0</v>
      </c>
      <c r="F271" s="182">
        <f t="shared" si="66"/>
        <v>0</v>
      </c>
      <c r="G271" s="136">
        <f t="shared" si="66"/>
        <v>0</v>
      </c>
      <c r="H271" s="136">
        <f t="shared" si="58"/>
        <v>0</v>
      </c>
      <c r="I271" s="136">
        <f t="shared" si="52"/>
        <v>0</v>
      </c>
      <c r="J271" s="141">
        <f t="shared" si="53"/>
        <v>0</v>
      </c>
      <c r="K271" s="142">
        <f t="shared" si="51"/>
        <v>0</v>
      </c>
      <c r="L271" s="184">
        <f t="shared" si="51"/>
        <v>0</v>
      </c>
      <c r="M271" s="141">
        <f t="shared" si="51"/>
        <v>0</v>
      </c>
      <c r="N271" s="141">
        <f t="shared" si="51"/>
        <v>0</v>
      </c>
      <c r="O271" s="147">
        <f t="shared" si="54"/>
        <v>0</v>
      </c>
      <c r="P271" s="136">
        <f t="shared" si="55"/>
        <v>0</v>
      </c>
      <c r="Q271" s="136">
        <f t="shared" si="59"/>
        <v>0</v>
      </c>
      <c r="R271" s="136">
        <f t="shared" si="60"/>
        <v>0</v>
      </c>
      <c r="S271" s="137">
        <f t="shared" si="56"/>
        <v>0</v>
      </c>
      <c r="T271" s="45"/>
      <c r="V271" s="57" t="str">
        <f t="shared" si="57"/>
        <v>скрыть</v>
      </c>
    </row>
    <row r="272" spans="2:22" ht="15.75" hidden="1" customHeight="1" x14ac:dyDescent="0.25">
      <c r="B272" s="135">
        <v>256</v>
      </c>
      <c r="C272" s="182">
        <f t="shared" si="66"/>
        <v>0</v>
      </c>
      <c r="D272" s="280">
        <f t="shared" si="66"/>
        <v>0</v>
      </c>
      <c r="E272" s="182">
        <f t="shared" si="66"/>
        <v>0</v>
      </c>
      <c r="F272" s="182">
        <f t="shared" si="66"/>
        <v>0</v>
      </c>
      <c r="G272" s="136">
        <f t="shared" si="66"/>
        <v>0</v>
      </c>
      <c r="H272" s="136">
        <f t="shared" si="58"/>
        <v>0</v>
      </c>
      <c r="I272" s="136">
        <f t="shared" si="52"/>
        <v>0</v>
      </c>
      <c r="J272" s="141">
        <f t="shared" si="53"/>
        <v>0</v>
      </c>
      <c r="K272" s="142">
        <f t="shared" ref="K272:N335" si="67">IF(offer_sale_type="транзит",IFERROR(ROUNDUP(VLOOKUP($B272,calc_data,K$14+1,0),2),0),0)</f>
        <v>0</v>
      </c>
      <c r="L272" s="184">
        <f t="shared" si="67"/>
        <v>0</v>
      </c>
      <c r="M272" s="141">
        <f t="shared" si="67"/>
        <v>0</v>
      </c>
      <c r="N272" s="141">
        <f t="shared" si="67"/>
        <v>0</v>
      </c>
      <c r="O272" s="147">
        <f t="shared" si="54"/>
        <v>0</v>
      </c>
      <c r="P272" s="136">
        <f t="shared" si="55"/>
        <v>0</v>
      </c>
      <c r="Q272" s="136">
        <f t="shared" si="59"/>
        <v>0</v>
      </c>
      <c r="R272" s="136">
        <f t="shared" si="60"/>
        <v>0</v>
      </c>
      <c r="S272" s="137">
        <f t="shared" si="56"/>
        <v>0</v>
      </c>
      <c r="T272" s="45"/>
      <c r="V272" s="57" t="str">
        <f t="shared" si="57"/>
        <v>скрыть</v>
      </c>
    </row>
    <row r="273" spans="2:22" ht="15.75" hidden="1" customHeight="1" x14ac:dyDescent="0.25">
      <c r="B273" s="135">
        <v>257</v>
      </c>
      <c r="C273" s="182">
        <f t="shared" si="66"/>
        <v>0</v>
      </c>
      <c r="D273" s="280">
        <f t="shared" si="66"/>
        <v>0</v>
      </c>
      <c r="E273" s="182">
        <f t="shared" si="66"/>
        <v>0</v>
      </c>
      <c r="F273" s="182">
        <f t="shared" si="66"/>
        <v>0</v>
      </c>
      <c r="G273" s="136">
        <f t="shared" si="66"/>
        <v>0</v>
      </c>
      <c r="H273" s="136">
        <f t="shared" si="58"/>
        <v>0</v>
      </c>
      <c r="I273" s="136">
        <f t="shared" ref="I273:I336" si="68">IF(offer_sale_type="транзит",IFERROR(ROUND(VLOOKUP($B273,calc_data,I$14+1,0),2),0),0)</f>
        <v>0</v>
      </c>
      <c r="J273" s="141">
        <f t="shared" ref="J273:J336" si="69">ROUND(IF(offer_sale_type="транзит",IFERROR(VLOOKUP($B273,calc_data,J$14+1,0),0),0),2)</f>
        <v>0</v>
      </c>
      <c r="K273" s="142">
        <f t="shared" si="67"/>
        <v>0</v>
      </c>
      <c r="L273" s="184">
        <f t="shared" si="67"/>
        <v>0</v>
      </c>
      <c r="M273" s="141">
        <f t="shared" si="67"/>
        <v>0</v>
      </c>
      <c r="N273" s="141">
        <f t="shared" si="67"/>
        <v>0</v>
      </c>
      <c r="O273" s="147">
        <f t="shared" ref="O273:O336" si="70">IF(offer_sale_type="транзит",IFERROR(ROUND(VLOOKUP($B273,calc_data,O$14+1,1),2),0),0)</f>
        <v>0</v>
      </c>
      <c r="P273" s="136">
        <f t="shared" ref="P273:P336" si="71">IF(offer_sale_type="транзит",IFERROR(ROUND(SUM(I273:J273,M273:O273)/E273,2),0),0)</f>
        <v>0</v>
      </c>
      <c r="Q273" s="136">
        <f t="shared" si="59"/>
        <v>0</v>
      </c>
      <c r="R273" s="136">
        <f t="shared" si="60"/>
        <v>0</v>
      </c>
      <c r="S273" s="137">
        <f t="shared" ref="S273:S336" si="72">Q273+IF(AND(offer_incoterms="DDP",seller_region="RU"),R273,0)</f>
        <v>0</v>
      </c>
      <c r="T273" s="45"/>
      <c r="V273" s="57" t="str">
        <f t="shared" ref="V273:V336" si="73">IF(Q273&gt;0,"показать","скрыть")</f>
        <v>скрыть</v>
      </c>
    </row>
    <row r="274" spans="2:22" ht="15.75" hidden="1" customHeight="1" x14ac:dyDescent="0.25">
      <c r="B274" s="135">
        <v>258</v>
      </c>
      <c r="C274" s="182">
        <f t="shared" si="66"/>
        <v>0</v>
      </c>
      <c r="D274" s="280">
        <f t="shared" si="66"/>
        <v>0</v>
      </c>
      <c r="E274" s="182">
        <f t="shared" si="66"/>
        <v>0</v>
      </c>
      <c r="F274" s="182">
        <f t="shared" si="66"/>
        <v>0</v>
      </c>
      <c r="G274" s="136">
        <f t="shared" si="66"/>
        <v>0</v>
      </c>
      <c r="H274" s="136">
        <f t="shared" ref="H274:H337" si="74">E274*G274</f>
        <v>0</v>
      </c>
      <c r="I274" s="136">
        <f t="shared" si="68"/>
        <v>0</v>
      </c>
      <c r="J274" s="141">
        <f t="shared" si="69"/>
        <v>0</v>
      </c>
      <c r="K274" s="142">
        <f t="shared" si="67"/>
        <v>0</v>
      </c>
      <c r="L274" s="184">
        <f t="shared" si="67"/>
        <v>0</v>
      </c>
      <c r="M274" s="141">
        <f t="shared" si="67"/>
        <v>0</v>
      </c>
      <c r="N274" s="141">
        <f t="shared" si="67"/>
        <v>0</v>
      </c>
      <c r="O274" s="147">
        <f t="shared" si="70"/>
        <v>0</v>
      </c>
      <c r="P274" s="136">
        <f t="shared" si="71"/>
        <v>0</v>
      </c>
      <c r="Q274" s="136">
        <f t="shared" ref="Q274:Q337" si="75">E274*P274</f>
        <v>0</v>
      </c>
      <c r="R274" s="136">
        <f t="shared" ref="R274:R337" si="76">Q274*IF(AND(offer_incoterms="DDP",seller_region="RU"),rate_vatRu,0)</f>
        <v>0</v>
      </c>
      <c r="S274" s="137">
        <f t="shared" si="72"/>
        <v>0</v>
      </c>
      <c r="T274" s="45"/>
      <c r="V274" s="57" t="str">
        <f t="shared" si="73"/>
        <v>скрыть</v>
      </c>
    </row>
    <row r="275" spans="2:22" ht="15.75" hidden="1" customHeight="1" x14ac:dyDescent="0.25">
      <c r="B275" s="135">
        <v>259</v>
      </c>
      <c r="C275" s="182">
        <f t="shared" si="66"/>
        <v>0</v>
      </c>
      <c r="D275" s="280">
        <f t="shared" si="66"/>
        <v>0</v>
      </c>
      <c r="E275" s="182">
        <f t="shared" si="66"/>
        <v>0</v>
      </c>
      <c r="F275" s="182">
        <f t="shared" si="66"/>
        <v>0</v>
      </c>
      <c r="G275" s="136">
        <f t="shared" si="66"/>
        <v>0</v>
      </c>
      <c r="H275" s="136">
        <f t="shared" si="74"/>
        <v>0</v>
      </c>
      <c r="I275" s="136">
        <f t="shared" si="68"/>
        <v>0</v>
      </c>
      <c r="J275" s="141">
        <f t="shared" si="69"/>
        <v>0</v>
      </c>
      <c r="K275" s="142">
        <f t="shared" si="67"/>
        <v>0</v>
      </c>
      <c r="L275" s="184">
        <f t="shared" si="67"/>
        <v>0</v>
      </c>
      <c r="M275" s="141">
        <f t="shared" si="67"/>
        <v>0</v>
      </c>
      <c r="N275" s="141">
        <f t="shared" si="67"/>
        <v>0</v>
      </c>
      <c r="O275" s="147">
        <f t="shared" si="70"/>
        <v>0</v>
      </c>
      <c r="P275" s="136">
        <f t="shared" si="71"/>
        <v>0</v>
      </c>
      <c r="Q275" s="136">
        <f t="shared" si="75"/>
        <v>0</v>
      </c>
      <c r="R275" s="136">
        <f t="shared" si="76"/>
        <v>0</v>
      </c>
      <c r="S275" s="137">
        <f t="shared" si="72"/>
        <v>0</v>
      </c>
      <c r="T275" s="45"/>
      <c r="V275" s="57" t="str">
        <f t="shared" si="73"/>
        <v>скрыть</v>
      </c>
    </row>
    <row r="276" spans="2:22" ht="15.75" hidden="1" customHeight="1" x14ac:dyDescent="0.25">
      <c r="B276" s="135">
        <v>260</v>
      </c>
      <c r="C276" s="182">
        <f t="shared" si="66"/>
        <v>0</v>
      </c>
      <c r="D276" s="280">
        <f t="shared" si="66"/>
        <v>0</v>
      </c>
      <c r="E276" s="182">
        <f t="shared" si="66"/>
        <v>0</v>
      </c>
      <c r="F276" s="182">
        <f t="shared" si="66"/>
        <v>0</v>
      </c>
      <c r="G276" s="136">
        <f t="shared" si="66"/>
        <v>0</v>
      </c>
      <c r="H276" s="136">
        <f t="shared" si="74"/>
        <v>0</v>
      </c>
      <c r="I276" s="136">
        <f t="shared" si="68"/>
        <v>0</v>
      </c>
      <c r="J276" s="141">
        <f t="shared" si="69"/>
        <v>0</v>
      </c>
      <c r="K276" s="142">
        <f t="shared" si="67"/>
        <v>0</v>
      </c>
      <c r="L276" s="184">
        <f t="shared" si="67"/>
        <v>0</v>
      </c>
      <c r="M276" s="141">
        <f t="shared" si="67"/>
        <v>0</v>
      </c>
      <c r="N276" s="141">
        <f t="shared" si="67"/>
        <v>0</v>
      </c>
      <c r="O276" s="147">
        <f t="shared" si="70"/>
        <v>0</v>
      </c>
      <c r="P276" s="136">
        <f t="shared" si="71"/>
        <v>0</v>
      </c>
      <c r="Q276" s="136">
        <f t="shared" si="75"/>
        <v>0</v>
      </c>
      <c r="R276" s="136">
        <f t="shared" si="76"/>
        <v>0</v>
      </c>
      <c r="S276" s="137">
        <f t="shared" si="72"/>
        <v>0</v>
      </c>
      <c r="T276" s="45"/>
      <c r="V276" s="57" t="str">
        <f t="shared" si="73"/>
        <v>скрыть</v>
      </c>
    </row>
    <row r="277" spans="2:22" ht="15.75" hidden="1" customHeight="1" x14ac:dyDescent="0.25">
      <c r="B277" s="135">
        <v>261</v>
      </c>
      <c r="C277" s="182">
        <f t="shared" ref="C277:G286" si="77">IF(offer_sale_type="транзит",IFERROR(VLOOKUP($B277,calc_data,C$14+1,0),0),0)</f>
        <v>0</v>
      </c>
      <c r="D277" s="280">
        <f t="shared" si="77"/>
        <v>0</v>
      </c>
      <c r="E277" s="182">
        <f t="shared" si="77"/>
        <v>0</v>
      </c>
      <c r="F277" s="182">
        <f t="shared" si="77"/>
        <v>0</v>
      </c>
      <c r="G277" s="136">
        <f t="shared" si="77"/>
        <v>0</v>
      </c>
      <c r="H277" s="136">
        <f t="shared" si="74"/>
        <v>0</v>
      </c>
      <c r="I277" s="136">
        <f t="shared" si="68"/>
        <v>0</v>
      </c>
      <c r="J277" s="141">
        <f t="shared" si="69"/>
        <v>0</v>
      </c>
      <c r="K277" s="142">
        <f t="shared" si="67"/>
        <v>0</v>
      </c>
      <c r="L277" s="184">
        <f t="shared" si="67"/>
        <v>0</v>
      </c>
      <c r="M277" s="141">
        <f t="shared" si="67"/>
        <v>0</v>
      </c>
      <c r="N277" s="141">
        <f t="shared" si="67"/>
        <v>0</v>
      </c>
      <c r="O277" s="147">
        <f t="shared" si="70"/>
        <v>0</v>
      </c>
      <c r="P277" s="136">
        <f t="shared" si="71"/>
        <v>0</v>
      </c>
      <c r="Q277" s="136">
        <f t="shared" si="75"/>
        <v>0</v>
      </c>
      <c r="R277" s="136">
        <f t="shared" si="76"/>
        <v>0</v>
      </c>
      <c r="S277" s="137">
        <f t="shared" si="72"/>
        <v>0</v>
      </c>
      <c r="T277" s="45"/>
      <c r="V277" s="57" t="str">
        <f t="shared" si="73"/>
        <v>скрыть</v>
      </c>
    </row>
    <row r="278" spans="2:22" ht="15.75" hidden="1" customHeight="1" x14ac:dyDescent="0.25">
      <c r="B278" s="135">
        <v>262</v>
      </c>
      <c r="C278" s="182">
        <f t="shared" si="77"/>
        <v>0</v>
      </c>
      <c r="D278" s="280">
        <f t="shared" si="77"/>
        <v>0</v>
      </c>
      <c r="E278" s="182">
        <f t="shared" si="77"/>
        <v>0</v>
      </c>
      <c r="F278" s="182">
        <f t="shared" si="77"/>
        <v>0</v>
      </c>
      <c r="G278" s="136">
        <f t="shared" si="77"/>
        <v>0</v>
      </c>
      <c r="H278" s="136">
        <f t="shared" si="74"/>
        <v>0</v>
      </c>
      <c r="I278" s="136">
        <f t="shared" si="68"/>
        <v>0</v>
      </c>
      <c r="J278" s="141">
        <f t="shared" si="69"/>
        <v>0</v>
      </c>
      <c r="K278" s="142">
        <f t="shared" si="67"/>
        <v>0</v>
      </c>
      <c r="L278" s="184">
        <f t="shared" si="67"/>
        <v>0</v>
      </c>
      <c r="M278" s="141">
        <f t="shared" si="67"/>
        <v>0</v>
      </c>
      <c r="N278" s="141">
        <f t="shared" si="67"/>
        <v>0</v>
      </c>
      <c r="O278" s="147">
        <f t="shared" si="70"/>
        <v>0</v>
      </c>
      <c r="P278" s="136">
        <f t="shared" si="71"/>
        <v>0</v>
      </c>
      <c r="Q278" s="136">
        <f t="shared" si="75"/>
        <v>0</v>
      </c>
      <c r="R278" s="136">
        <f t="shared" si="76"/>
        <v>0</v>
      </c>
      <c r="S278" s="137">
        <f t="shared" si="72"/>
        <v>0</v>
      </c>
      <c r="T278" s="45"/>
      <c r="V278" s="57" t="str">
        <f t="shared" si="73"/>
        <v>скрыть</v>
      </c>
    </row>
    <row r="279" spans="2:22" ht="15.75" hidden="1" customHeight="1" x14ac:dyDescent="0.25">
      <c r="B279" s="135">
        <v>263</v>
      </c>
      <c r="C279" s="182">
        <f t="shared" si="77"/>
        <v>0</v>
      </c>
      <c r="D279" s="280">
        <f t="shared" si="77"/>
        <v>0</v>
      </c>
      <c r="E279" s="182">
        <f t="shared" si="77"/>
        <v>0</v>
      </c>
      <c r="F279" s="182">
        <f t="shared" si="77"/>
        <v>0</v>
      </c>
      <c r="G279" s="136">
        <f t="shared" si="77"/>
        <v>0</v>
      </c>
      <c r="H279" s="136">
        <f t="shared" si="74"/>
        <v>0</v>
      </c>
      <c r="I279" s="136">
        <f t="shared" si="68"/>
        <v>0</v>
      </c>
      <c r="J279" s="141">
        <f t="shared" si="69"/>
        <v>0</v>
      </c>
      <c r="K279" s="142">
        <f t="shared" si="67"/>
        <v>0</v>
      </c>
      <c r="L279" s="184">
        <f t="shared" si="67"/>
        <v>0</v>
      </c>
      <c r="M279" s="141">
        <f t="shared" si="67"/>
        <v>0</v>
      </c>
      <c r="N279" s="141">
        <f t="shared" si="67"/>
        <v>0</v>
      </c>
      <c r="O279" s="147">
        <f t="shared" si="70"/>
        <v>0</v>
      </c>
      <c r="P279" s="136">
        <f t="shared" si="71"/>
        <v>0</v>
      </c>
      <c r="Q279" s="136">
        <f t="shared" si="75"/>
        <v>0</v>
      </c>
      <c r="R279" s="136">
        <f t="shared" si="76"/>
        <v>0</v>
      </c>
      <c r="S279" s="137">
        <f t="shared" si="72"/>
        <v>0</v>
      </c>
      <c r="T279" s="45"/>
      <c r="V279" s="57" t="str">
        <f t="shared" si="73"/>
        <v>скрыть</v>
      </c>
    </row>
    <row r="280" spans="2:22" ht="15.75" hidden="1" customHeight="1" x14ac:dyDescent="0.25">
      <c r="B280" s="135">
        <v>264</v>
      </c>
      <c r="C280" s="182">
        <f t="shared" si="77"/>
        <v>0</v>
      </c>
      <c r="D280" s="280">
        <f t="shared" si="77"/>
        <v>0</v>
      </c>
      <c r="E280" s="182">
        <f t="shared" si="77"/>
        <v>0</v>
      </c>
      <c r="F280" s="182">
        <f t="shared" si="77"/>
        <v>0</v>
      </c>
      <c r="G280" s="136">
        <f t="shared" si="77"/>
        <v>0</v>
      </c>
      <c r="H280" s="136">
        <f t="shared" si="74"/>
        <v>0</v>
      </c>
      <c r="I280" s="136">
        <f t="shared" si="68"/>
        <v>0</v>
      </c>
      <c r="J280" s="141">
        <f t="shared" si="69"/>
        <v>0</v>
      </c>
      <c r="K280" s="142">
        <f t="shared" si="67"/>
        <v>0</v>
      </c>
      <c r="L280" s="184">
        <f t="shared" si="67"/>
        <v>0</v>
      </c>
      <c r="M280" s="141">
        <f t="shared" si="67"/>
        <v>0</v>
      </c>
      <c r="N280" s="141">
        <f t="shared" si="67"/>
        <v>0</v>
      </c>
      <c r="O280" s="147">
        <f t="shared" si="70"/>
        <v>0</v>
      </c>
      <c r="P280" s="136">
        <f t="shared" si="71"/>
        <v>0</v>
      </c>
      <c r="Q280" s="136">
        <f t="shared" si="75"/>
        <v>0</v>
      </c>
      <c r="R280" s="136">
        <f t="shared" si="76"/>
        <v>0</v>
      </c>
      <c r="S280" s="137">
        <f t="shared" si="72"/>
        <v>0</v>
      </c>
      <c r="T280" s="45"/>
      <c r="V280" s="57" t="str">
        <f t="shared" si="73"/>
        <v>скрыть</v>
      </c>
    </row>
    <row r="281" spans="2:22" ht="15.75" hidden="1" customHeight="1" x14ac:dyDescent="0.25">
      <c r="B281" s="135">
        <v>265</v>
      </c>
      <c r="C281" s="182">
        <f t="shared" si="77"/>
        <v>0</v>
      </c>
      <c r="D281" s="280">
        <f t="shared" si="77"/>
        <v>0</v>
      </c>
      <c r="E281" s="182">
        <f t="shared" si="77"/>
        <v>0</v>
      </c>
      <c r="F281" s="182">
        <f t="shared" si="77"/>
        <v>0</v>
      </c>
      <c r="G281" s="136">
        <f t="shared" si="77"/>
        <v>0</v>
      </c>
      <c r="H281" s="136">
        <f t="shared" si="74"/>
        <v>0</v>
      </c>
      <c r="I281" s="136">
        <f t="shared" si="68"/>
        <v>0</v>
      </c>
      <c r="J281" s="141">
        <f t="shared" si="69"/>
        <v>0</v>
      </c>
      <c r="K281" s="142">
        <f t="shared" si="67"/>
        <v>0</v>
      </c>
      <c r="L281" s="184">
        <f t="shared" si="67"/>
        <v>0</v>
      </c>
      <c r="M281" s="141">
        <f t="shared" si="67"/>
        <v>0</v>
      </c>
      <c r="N281" s="141">
        <f t="shared" si="67"/>
        <v>0</v>
      </c>
      <c r="O281" s="147">
        <f t="shared" si="70"/>
        <v>0</v>
      </c>
      <c r="P281" s="136">
        <f t="shared" si="71"/>
        <v>0</v>
      </c>
      <c r="Q281" s="136">
        <f t="shared" si="75"/>
        <v>0</v>
      </c>
      <c r="R281" s="136">
        <f t="shared" si="76"/>
        <v>0</v>
      </c>
      <c r="S281" s="137">
        <f t="shared" si="72"/>
        <v>0</v>
      </c>
      <c r="T281" s="45"/>
      <c r="V281" s="57" t="str">
        <f t="shared" si="73"/>
        <v>скрыть</v>
      </c>
    </row>
    <row r="282" spans="2:22" ht="15.75" hidden="1" customHeight="1" x14ac:dyDescent="0.25">
      <c r="B282" s="135">
        <v>266</v>
      </c>
      <c r="C282" s="182">
        <f t="shared" si="77"/>
        <v>0</v>
      </c>
      <c r="D282" s="280">
        <f t="shared" si="77"/>
        <v>0</v>
      </c>
      <c r="E282" s="182">
        <f t="shared" si="77"/>
        <v>0</v>
      </c>
      <c r="F282" s="182">
        <f t="shared" si="77"/>
        <v>0</v>
      </c>
      <c r="G282" s="136">
        <f t="shared" si="77"/>
        <v>0</v>
      </c>
      <c r="H282" s="136">
        <f t="shared" si="74"/>
        <v>0</v>
      </c>
      <c r="I282" s="136">
        <f t="shared" si="68"/>
        <v>0</v>
      </c>
      <c r="J282" s="141">
        <f t="shared" si="69"/>
        <v>0</v>
      </c>
      <c r="K282" s="142">
        <f t="shared" si="67"/>
        <v>0</v>
      </c>
      <c r="L282" s="184">
        <f t="shared" si="67"/>
        <v>0</v>
      </c>
      <c r="M282" s="141">
        <f t="shared" si="67"/>
        <v>0</v>
      </c>
      <c r="N282" s="141">
        <f t="shared" si="67"/>
        <v>0</v>
      </c>
      <c r="O282" s="147">
        <f t="shared" si="70"/>
        <v>0</v>
      </c>
      <c r="P282" s="136">
        <f t="shared" si="71"/>
        <v>0</v>
      </c>
      <c r="Q282" s="136">
        <f t="shared" si="75"/>
        <v>0</v>
      </c>
      <c r="R282" s="136">
        <f t="shared" si="76"/>
        <v>0</v>
      </c>
      <c r="S282" s="137">
        <f t="shared" si="72"/>
        <v>0</v>
      </c>
      <c r="T282" s="45"/>
      <c r="V282" s="57" t="str">
        <f t="shared" si="73"/>
        <v>скрыть</v>
      </c>
    </row>
    <row r="283" spans="2:22" ht="15.75" hidden="1" customHeight="1" x14ac:dyDescent="0.25">
      <c r="B283" s="135">
        <v>267</v>
      </c>
      <c r="C283" s="182">
        <f t="shared" si="77"/>
        <v>0</v>
      </c>
      <c r="D283" s="280">
        <f t="shared" si="77"/>
        <v>0</v>
      </c>
      <c r="E283" s="182">
        <f t="shared" si="77"/>
        <v>0</v>
      </c>
      <c r="F283" s="182">
        <f t="shared" si="77"/>
        <v>0</v>
      </c>
      <c r="G283" s="136">
        <f t="shared" si="77"/>
        <v>0</v>
      </c>
      <c r="H283" s="136">
        <f t="shared" si="74"/>
        <v>0</v>
      </c>
      <c r="I283" s="136">
        <f t="shared" si="68"/>
        <v>0</v>
      </c>
      <c r="J283" s="141">
        <f t="shared" si="69"/>
        <v>0</v>
      </c>
      <c r="K283" s="142">
        <f t="shared" si="67"/>
        <v>0</v>
      </c>
      <c r="L283" s="184">
        <f t="shared" si="67"/>
        <v>0</v>
      </c>
      <c r="M283" s="141">
        <f t="shared" si="67"/>
        <v>0</v>
      </c>
      <c r="N283" s="141">
        <f t="shared" si="67"/>
        <v>0</v>
      </c>
      <c r="O283" s="147">
        <f t="shared" si="70"/>
        <v>0</v>
      </c>
      <c r="P283" s="136">
        <f t="shared" si="71"/>
        <v>0</v>
      </c>
      <c r="Q283" s="136">
        <f t="shared" si="75"/>
        <v>0</v>
      </c>
      <c r="R283" s="136">
        <f t="shared" si="76"/>
        <v>0</v>
      </c>
      <c r="S283" s="137">
        <f t="shared" si="72"/>
        <v>0</v>
      </c>
      <c r="T283" s="45"/>
      <c r="V283" s="57" t="str">
        <f t="shared" si="73"/>
        <v>скрыть</v>
      </c>
    </row>
    <row r="284" spans="2:22" ht="15.75" hidden="1" customHeight="1" x14ac:dyDescent="0.25">
      <c r="B284" s="135">
        <v>268</v>
      </c>
      <c r="C284" s="182">
        <f t="shared" si="77"/>
        <v>0</v>
      </c>
      <c r="D284" s="280">
        <f t="shared" si="77"/>
        <v>0</v>
      </c>
      <c r="E284" s="182">
        <f t="shared" si="77"/>
        <v>0</v>
      </c>
      <c r="F284" s="182">
        <f t="shared" si="77"/>
        <v>0</v>
      </c>
      <c r="G284" s="136">
        <f t="shared" si="77"/>
        <v>0</v>
      </c>
      <c r="H284" s="136">
        <f t="shared" si="74"/>
        <v>0</v>
      </c>
      <c r="I284" s="136">
        <f t="shared" si="68"/>
        <v>0</v>
      </c>
      <c r="J284" s="141">
        <f t="shared" si="69"/>
        <v>0</v>
      </c>
      <c r="K284" s="142">
        <f t="shared" si="67"/>
        <v>0</v>
      </c>
      <c r="L284" s="184">
        <f t="shared" si="67"/>
        <v>0</v>
      </c>
      <c r="M284" s="141">
        <f t="shared" si="67"/>
        <v>0</v>
      </c>
      <c r="N284" s="141">
        <f t="shared" si="67"/>
        <v>0</v>
      </c>
      <c r="O284" s="147">
        <f t="shared" si="70"/>
        <v>0</v>
      </c>
      <c r="P284" s="136">
        <f t="shared" si="71"/>
        <v>0</v>
      </c>
      <c r="Q284" s="136">
        <f t="shared" si="75"/>
        <v>0</v>
      </c>
      <c r="R284" s="136">
        <f t="shared" si="76"/>
        <v>0</v>
      </c>
      <c r="S284" s="137">
        <f t="shared" si="72"/>
        <v>0</v>
      </c>
      <c r="T284" s="45"/>
      <c r="V284" s="57" t="str">
        <f t="shared" si="73"/>
        <v>скрыть</v>
      </c>
    </row>
    <row r="285" spans="2:22" ht="15.75" hidden="1" customHeight="1" x14ac:dyDescent="0.25">
      <c r="B285" s="135">
        <v>269</v>
      </c>
      <c r="C285" s="182">
        <f t="shared" si="77"/>
        <v>0</v>
      </c>
      <c r="D285" s="280">
        <f t="shared" si="77"/>
        <v>0</v>
      </c>
      <c r="E285" s="182">
        <f t="shared" si="77"/>
        <v>0</v>
      </c>
      <c r="F285" s="182">
        <f t="shared" si="77"/>
        <v>0</v>
      </c>
      <c r="G285" s="136">
        <f t="shared" si="77"/>
        <v>0</v>
      </c>
      <c r="H285" s="136">
        <f t="shared" si="74"/>
        <v>0</v>
      </c>
      <c r="I285" s="136">
        <f t="shared" si="68"/>
        <v>0</v>
      </c>
      <c r="J285" s="141">
        <f t="shared" si="69"/>
        <v>0</v>
      </c>
      <c r="K285" s="142">
        <f t="shared" si="67"/>
        <v>0</v>
      </c>
      <c r="L285" s="184">
        <f t="shared" si="67"/>
        <v>0</v>
      </c>
      <c r="M285" s="141">
        <f t="shared" si="67"/>
        <v>0</v>
      </c>
      <c r="N285" s="141">
        <f t="shared" si="67"/>
        <v>0</v>
      </c>
      <c r="O285" s="147">
        <f t="shared" si="70"/>
        <v>0</v>
      </c>
      <c r="P285" s="136">
        <f t="shared" si="71"/>
        <v>0</v>
      </c>
      <c r="Q285" s="136">
        <f t="shared" si="75"/>
        <v>0</v>
      </c>
      <c r="R285" s="136">
        <f t="shared" si="76"/>
        <v>0</v>
      </c>
      <c r="S285" s="137">
        <f t="shared" si="72"/>
        <v>0</v>
      </c>
      <c r="T285" s="45"/>
      <c r="V285" s="57" t="str">
        <f t="shared" si="73"/>
        <v>скрыть</v>
      </c>
    </row>
    <row r="286" spans="2:22" ht="15.75" hidden="1" customHeight="1" x14ac:dyDescent="0.25">
      <c r="B286" s="135">
        <v>270</v>
      </c>
      <c r="C286" s="182">
        <f t="shared" si="77"/>
        <v>0</v>
      </c>
      <c r="D286" s="280">
        <f t="shared" si="77"/>
        <v>0</v>
      </c>
      <c r="E286" s="182">
        <f t="shared" si="77"/>
        <v>0</v>
      </c>
      <c r="F286" s="182">
        <f t="shared" si="77"/>
        <v>0</v>
      </c>
      <c r="G286" s="136">
        <f t="shared" si="77"/>
        <v>0</v>
      </c>
      <c r="H286" s="136">
        <f t="shared" si="74"/>
        <v>0</v>
      </c>
      <c r="I286" s="136">
        <f t="shared" si="68"/>
        <v>0</v>
      </c>
      <c r="J286" s="141">
        <f t="shared" si="69"/>
        <v>0</v>
      </c>
      <c r="K286" s="142">
        <f t="shared" si="67"/>
        <v>0</v>
      </c>
      <c r="L286" s="184">
        <f t="shared" si="67"/>
        <v>0</v>
      </c>
      <c r="M286" s="141">
        <f t="shared" si="67"/>
        <v>0</v>
      </c>
      <c r="N286" s="141">
        <f t="shared" si="67"/>
        <v>0</v>
      </c>
      <c r="O286" s="147">
        <f t="shared" si="70"/>
        <v>0</v>
      </c>
      <c r="P286" s="136">
        <f t="shared" si="71"/>
        <v>0</v>
      </c>
      <c r="Q286" s="136">
        <f t="shared" si="75"/>
        <v>0</v>
      </c>
      <c r="R286" s="136">
        <f t="shared" si="76"/>
        <v>0</v>
      </c>
      <c r="S286" s="137">
        <f t="shared" si="72"/>
        <v>0</v>
      </c>
      <c r="T286" s="45"/>
      <c r="V286" s="57" t="str">
        <f t="shared" si="73"/>
        <v>скрыть</v>
      </c>
    </row>
    <row r="287" spans="2:22" ht="15.75" hidden="1" customHeight="1" x14ac:dyDescent="0.25">
      <c r="B287" s="135">
        <v>271</v>
      </c>
      <c r="C287" s="182">
        <f t="shared" ref="C287:G296" si="78">IF(offer_sale_type="транзит",IFERROR(VLOOKUP($B287,calc_data,C$14+1,0),0),0)</f>
        <v>0</v>
      </c>
      <c r="D287" s="280">
        <f t="shared" si="78"/>
        <v>0</v>
      </c>
      <c r="E287" s="182">
        <f t="shared" si="78"/>
        <v>0</v>
      </c>
      <c r="F287" s="182">
        <f t="shared" si="78"/>
        <v>0</v>
      </c>
      <c r="G287" s="136">
        <f t="shared" si="78"/>
        <v>0</v>
      </c>
      <c r="H287" s="136">
        <f t="shared" si="74"/>
        <v>0</v>
      </c>
      <c r="I287" s="136">
        <f t="shared" si="68"/>
        <v>0</v>
      </c>
      <c r="J287" s="141">
        <f t="shared" si="69"/>
        <v>0</v>
      </c>
      <c r="K287" s="142">
        <f t="shared" si="67"/>
        <v>0</v>
      </c>
      <c r="L287" s="184">
        <f t="shared" si="67"/>
        <v>0</v>
      </c>
      <c r="M287" s="141">
        <f t="shared" si="67"/>
        <v>0</v>
      </c>
      <c r="N287" s="141">
        <f t="shared" si="67"/>
        <v>0</v>
      </c>
      <c r="O287" s="147">
        <f t="shared" si="70"/>
        <v>0</v>
      </c>
      <c r="P287" s="136">
        <f t="shared" si="71"/>
        <v>0</v>
      </c>
      <c r="Q287" s="136">
        <f t="shared" si="75"/>
        <v>0</v>
      </c>
      <c r="R287" s="136">
        <f t="shared" si="76"/>
        <v>0</v>
      </c>
      <c r="S287" s="137">
        <f t="shared" si="72"/>
        <v>0</v>
      </c>
      <c r="T287" s="45"/>
      <c r="V287" s="57" t="str">
        <f t="shared" si="73"/>
        <v>скрыть</v>
      </c>
    </row>
    <row r="288" spans="2:22" ht="15.75" hidden="1" customHeight="1" x14ac:dyDescent="0.25">
      <c r="B288" s="135">
        <v>272</v>
      </c>
      <c r="C288" s="182">
        <f t="shared" si="78"/>
        <v>0</v>
      </c>
      <c r="D288" s="280">
        <f t="shared" si="78"/>
        <v>0</v>
      </c>
      <c r="E288" s="182">
        <f t="shared" si="78"/>
        <v>0</v>
      </c>
      <c r="F288" s="182">
        <f t="shared" si="78"/>
        <v>0</v>
      </c>
      <c r="G288" s="136">
        <f t="shared" si="78"/>
        <v>0</v>
      </c>
      <c r="H288" s="136">
        <f t="shared" si="74"/>
        <v>0</v>
      </c>
      <c r="I288" s="136">
        <f t="shared" si="68"/>
        <v>0</v>
      </c>
      <c r="J288" s="141">
        <f t="shared" si="69"/>
        <v>0</v>
      </c>
      <c r="K288" s="142">
        <f t="shared" si="67"/>
        <v>0</v>
      </c>
      <c r="L288" s="184">
        <f t="shared" si="67"/>
        <v>0</v>
      </c>
      <c r="M288" s="141">
        <f t="shared" si="67"/>
        <v>0</v>
      </c>
      <c r="N288" s="141">
        <f t="shared" si="67"/>
        <v>0</v>
      </c>
      <c r="O288" s="147">
        <f t="shared" si="70"/>
        <v>0</v>
      </c>
      <c r="P288" s="136">
        <f t="shared" si="71"/>
        <v>0</v>
      </c>
      <c r="Q288" s="136">
        <f t="shared" si="75"/>
        <v>0</v>
      </c>
      <c r="R288" s="136">
        <f t="shared" si="76"/>
        <v>0</v>
      </c>
      <c r="S288" s="137">
        <f t="shared" si="72"/>
        <v>0</v>
      </c>
      <c r="T288" s="45"/>
      <c r="V288" s="57" t="str">
        <f t="shared" si="73"/>
        <v>скрыть</v>
      </c>
    </row>
    <row r="289" spans="2:22" ht="15.75" hidden="1" customHeight="1" x14ac:dyDescent="0.25">
      <c r="B289" s="135">
        <v>273</v>
      </c>
      <c r="C289" s="182">
        <f t="shared" si="78"/>
        <v>0</v>
      </c>
      <c r="D289" s="280">
        <f t="shared" si="78"/>
        <v>0</v>
      </c>
      <c r="E289" s="182">
        <f t="shared" si="78"/>
        <v>0</v>
      </c>
      <c r="F289" s="182">
        <f t="shared" si="78"/>
        <v>0</v>
      </c>
      <c r="G289" s="136">
        <f t="shared" si="78"/>
        <v>0</v>
      </c>
      <c r="H289" s="136">
        <f t="shared" si="74"/>
        <v>0</v>
      </c>
      <c r="I289" s="136">
        <f t="shared" si="68"/>
        <v>0</v>
      </c>
      <c r="J289" s="141">
        <f t="shared" si="69"/>
        <v>0</v>
      </c>
      <c r="K289" s="142">
        <f t="shared" si="67"/>
        <v>0</v>
      </c>
      <c r="L289" s="184">
        <f t="shared" si="67"/>
        <v>0</v>
      </c>
      <c r="M289" s="141">
        <f t="shared" si="67"/>
        <v>0</v>
      </c>
      <c r="N289" s="141">
        <f t="shared" si="67"/>
        <v>0</v>
      </c>
      <c r="O289" s="147">
        <f t="shared" si="70"/>
        <v>0</v>
      </c>
      <c r="P289" s="136">
        <f t="shared" si="71"/>
        <v>0</v>
      </c>
      <c r="Q289" s="136">
        <f t="shared" si="75"/>
        <v>0</v>
      </c>
      <c r="R289" s="136">
        <f t="shared" si="76"/>
        <v>0</v>
      </c>
      <c r="S289" s="137">
        <f t="shared" si="72"/>
        <v>0</v>
      </c>
      <c r="T289" s="45"/>
      <c r="V289" s="57" t="str">
        <f t="shared" si="73"/>
        <v>скрыть</v>
      </c>
    </row>
    <row r="290" spans="2:22" ht="15.75" hidden="1" customHeight="1" x14ac:dyDescent="0.25">
      <c r="B290" s="135">
        <v>274</v>
      </c>
      <c r="C290" s="182">
        <f t="shared" si="78"/>
        <v>0</v>
      </c>
      <c r="D290" s="280">
        <f t="shared" si="78"/>
        <v>0</v>
      </c>
      <c r="E290" s="182">
        <f t="shared" si="78"/>
        <v>0</v>
      </c>
      <c r="F290" s="182">
        <f t="shared" si="78"/>
        <v>0</v>
      </c>
      <c r="G290" s="136">
        <f t="shared" si="78"/>
        <v>0</v>
      </c>
      <c r="H290" s="136">
        <f t="shared" si="74"/>
        <v>0</v>
      </c>
      <c r="I290" s="136">
        <f t="shared" si="68"/>
        <v>0</v>
      </c>
      <c r="J290" s="141">
        <f t="shared" si="69"/>
        <v>0</v>
      </c>
      <c r="K290" s="142">
        <f t="shared" si="67"/>
        <v>0</v>
      </c>
      <c r="L290" s="184">
        <f t="shared" si="67"/>
        <v>0</v>
      </c>
      <c r="M290" s="141">
        <f t="shared" si="67"/>
        <v>0</v>
      </c>
      <c r="N290" s="141">
        <f t="shared" si="67"/>
        <v>0</v>
      </c>
      <c r="O290" s="147">
        <f t="shared" si="70"/>
        <v>0</v>
      </c>
      <c r="P290" s="136">
        <f t="shared" si="71"/>
        <v>0</v>
      </c>
      <c r="Q290" s="136">
        <f t="shared" si="75"/>
        <v>0</v>
      </c>
      <c r="R290" s="136">
        <f t="shared" si="76"/>
        <v>0</v>
      </c>
      <c r="S290" s="137">
        <f t="shared" si="72"/>
        <v>0</v>
      </c>
      <c r="T290" s="45"/>
      <c r="V290" s="57" t="str">
        <f t="shared" si="73"/>
        <v>скрыть</v>
      </c>
    </row>
    <row r="291" spans="2:22" ht="15.75" hidden="1" customHeight="1" x14ac:dyDescent="0.25">
      <c r="B291" s="135">
        <v>275</v>
      </c>
      <c r="C291" s="182">
        <f t="shared" si="78"/>
        <v>0</v>
      </c>
      <c r="D291" s="280">
        <f t="shared" si="78"/>
        <v>0</v>
      </c>
      <c r="E291" s="182">
        <f t="shared" si="78"/>
        <v>0</v>
      </c>
      <c r="F291" s="182">
        <f t="shared" si="78"/>
        <v>0</v>
      </c>
      <c r="G291" s="136">
        <f t="shared" si="78"/>
        <v>0</v>
      </c>
      <c r="H291" s="136">
        <f t="shared" si="74"/>
        <v>0</v>
      </c>
      <c r="I291" s="136">
        <f t="shared" si="68"/>
        <v>0</v>
      </c>
      <c r="J291" s="141">
        <f t="shared" si="69"/>
        <v>0</v>
      </c>
      <c r="K291" s="142">
        <f t="shared" si="67"/>
        <v>0</v>
      </c>
      <c r="L291" s="184">
        <f t="shared" si="67"/>
        <v>0</v>
      </c>
      <c r="M291" s="141">
        <f t="shared" si="67"/>
        <v>0</v>
      </c>
      <c r="N291" s="141">
        <f t="shared" si="67"/>
        <v>0</v>
      </c>
      <c r="O291" s="147">
        <f t="shared" si="70"/>
        <v>0</v>
      </c>
      <c r="P291" s="136">
        <f t="shared" si="71"/>
        <v>0</v>
      </c>
      <c r="Q291" s="136">
        <f t="shared" si="75"/>
        <v>0</v>
      </c>
      <c r="R291" s="136">
        <f t="shared" si="76"/>
        <v>0</v>
      </c>
      <c r="S291" s="137">
        <f t="shared" si="72"/>
        <v>0</v>
      </c>
      <c r="T291" s="45"/>
      <c r="V291" s="57" t="str">
        <f t="shared" si="73"/>
        <v>скрыть</v>
      </c>
    </row>
    <row r="292" spans="2:22" ht="15.75" hidden="1" customHeight="1" x14ac:dyDescent="0.25">
      <c r="B292" s="135">
        <v>276</v>
      </c>
      <c r="C292" s="182">
        <f t="shared" si="78"/>
        <v>0</v>
      </c>
      <c r="D292" s="280">
        <f t="shared" si="78"/>
        <v>0</v>
      </c>
      <c r="E292" s="182">
        <f t="shared" si="78"/>
        <v>0</v>
      </c>
      <c r="F292" s="182">
        <f t="shared" si="78"/>
        <v>0</v>
      </c>
      <c r="G292" s="136">
        <f t="shared" si="78"/>
        <v>0</v>
      </c>
      <c r="H292" s="136">
        <f t="shared" si="74"/>
        <v>0</v>
      </c>
      <c r="I292" s="136">
        <f t="shared" si="68"/>
        <v>0</v>
      </c>
      <c r="J292" s="141">
        <f t="shared" si="69"/>
        <v>0</v>
      </c>
      <c r="K292" s="142">
        <f t="shared" si="67"/>
        <v>0</v>
      </c>
      <c r="L292" s="184">
        <f t="shared" si="67"/>
        <v>0</v>
      </c>
      <c r="M292" s="141">
        <f t="shared" si="67"/>
        <v>0</v>
      </c>
      <c r="N292" s="141">
        <f t="shared" si="67"/>
        <v>0</v>
      </c>
      <c r="O292" s="147">
        <f t="shared" si="70"/>
        <v>0</v>
      </c>
      <c r="P292" s="136">
        <f t="shared" si="71"/>
        <v>0</v>
      </c>
      <c r="Q292" s="136">
        <f t="shared" si="75"/>
        <v>0</v>
      </c>
      <c r="R292" s="136">
        <f t="shared" si="76"/>
        <v>0</v>
      </c>
      <c r="S292" s="137">
        <f t="shared" si="72"/>
        <v>0</v>
      </c>
      <c r="T292" s="45"/>
      <c r="V292" s="57" t="str">
        <f t="shared" si="73"/>
        <v>скрыть</v>
      </c>
    </row>
    <row r="293" spans="2:22" ht="15.75" hidden="1" customHeight="1" x14ac:dyDescent="0.25">
      <c r="B293" s="135">
        <v>277</v>
      </c>
      <c r="C293" s="182">
        <f t="shared" si="78"/>
        <v>0</v>
      </c>
      <c r="D293" s="280">
        <f t="shared" si="78"/>
        <v>0</v>
      </c>
      <c r="E293" s="182">
        <f t="shared" si="78"/>
        <v>0</v>
      </c>
      <c r="F293" s="182">
        <f t="shared" si="78"/>
        <v>0</v>
      </c>
      <c r="G293" s="136">
        <f t="shared" si="78"/>
        <v>0</v>
      </c>
      <c r="H293" s="136">
        <f t="shared" si="74"/>
        <v>0</v>
      </c>
      <c r="I293" s="136">
        <f t="shared" si="68"/>
        <v>0</v>
      </c>
      <c r="J293" s="141">
        <f t="shared" si="69"/>
        <v>0</v>
      </c>
      <c r="K293" s="142">
        <f t="shared" si="67"/>
        <v>0</v>
      </c>
      <c r="L293" s="184">
        <f t="shared" si="67"/>
        <v>0</v>
      </c>
      <c r="M293" s="141">
        <f t="shared" si="67"/>
        <v>0</v>
      </c>
      <c r="N293" s="141">
        <f t="shared" si="67"/>
        <v>0</v>
      </c>
      <c r="O293" s="147">
        <f t="shared" si="70"/>
        <v>0</v>
      </c>
      <c r="P293" s="136">
        <f t="shared" si="71"/>
        <v>0</v>
      </c>
      <c r="Q293" s="136">
        <f t="shared" si="75"/>
        <v>0</v>
      </c>
      <c r="R293" s="136">
        <f t="shared" si="76"/>
        <v>0</v>
      </c>
      <c r="S293" s="137">
        <f t="shared" si="72"/>
        <v>0</v>
      </c>
      <c r="T293" s="45"/>
      <c r="V293" s="57" t="str">
        <f t="shared" si="73"/>
        <v>скрыть</v>
      </c>
    </row>
    <row r="294" spans="2:22" ht="15.75" hidden="1" customHeight="1" x14ac:dyDescent="0.25">
      <c r="B294" s="135">
        <v>278</v>
      </c>
      <c r="C294" s="182">
        <f t="shared" si="78"/>
        <v>0</v>
      </c>
      <c r="D294" s="280">
        <f t="shared" si="78"/>
        <v>0</v>
      </c>
      <c r="E294" s="182">
        <f t="shared" si="78"/>
        <v>0</v>
      </c>
      <c r="F294" s="182">
        <f t="shared" si="78"/>
        <v>0</v>
      </c>
      <c r="G294" s="136">
        <f t="shared" si="78"/>
        <v>0</v>
      </c>
      <c r="H294" s="136">
        <f t="shared" si="74"/>
        <v>0</v>
      </c>
      <c r="I294" s="136">
        <f t="shared" si="68"/>
        <v>0</v>
      </c>
      <c r="J294" s="141">
        <f t="shared" si="69"/>
        <v>0</v>
      </c>
      <c r="K294" s="142">
        <f t="shared" si="67"/>
        <v>0</v>
      </c>
      <c r="L294" s="184">
        <f t="shared" si="67"/>
        <v>0</v>
      </c>
      <c r="M294" s="141">
        <f t="shared" si="67"/>
        <v>0</v>
      </c>
      <c r="N294" s="141">
        <f t="shared" si="67"/>
        <v>0</v>
      </c>
      <c r="O294" s="147">
        <f t="shared" si="70"/>
        <v>0</v>
      </c>
      <c r="P294" s="136">
        <f t="shared" si="71"/>
        <v>0</v>
      </c>
      <c r="Q294" s="136">
        <f t="shared" si="75"/>
        <v>0</v>
      </c>
      <c r="R294" s="136">
        <f t="shared" si="76"/>
        <v>0</v>
      </c>
      <c r="S294" s="137">
        <f t="shared" si="72"/>
        <v>0</v>
      </c>
      <c r="T294" s="45"/>
      <c r="V294" s="57" t="str">
        <f t="shared" si="73"/>
        <v>скрыть</v>
      </c>
    </row>
    <row r="295" spans="2:22" ht="15.75" hidden="1" customHeight="1" x14ac:dyDescent="0.25">
      <c r="B295" s="135">
        <v>279</v>
      </c>
      <c r="C295" s="182">
        <f t="shared" si="78"/>
        <v>0</v>
      </c>
      <c r="D295" s="280">
        <f t="shared" si="78"/>
        <v>0</v>
      </c>
      <c r="E295" s="182">
        <f t="shared" si="78"/>
        <v>0</v>
      </c>
      <c r="F295" s="182">
        <f t="shared" si="78"/>
        <v>0</v>
      </c>
      <c r="G295" s="136">
        <f t="shared" si="78"/>
        <v>0</v>
      </c>
      <c r="H295" s="136">
        <f t="shared" si="74"/>
        <v>0</v>
      </c>
      <c r="I295" s="136">
        <f t="shared" si="68"/>
        <v>0</v>
      </c>
      <c r="J295" s="141">
        <f t="shared" si="69"/>
        <v>0</v>
      </c>
      <c r="K295" s="142">
        <f t="shared" si="67"/>
        <v>0</v>
      </c>
      <c r="L295" s="184">
        <f t="shared" si="67"/>
        <v>0</v>
      </c>
      <c r="M295" s="141">
        <f t="shared" si="67"/>
        <v>0</v>
      </c>
      <c r="N295" s="141">
        <f t="shared" si="67"/>
        <v>0</v>
      </c>
      <c r="O295" s="147">
        <f t="shared" si="70"/>
        <v>0</v>
      </c>
      <c r="P295" s="136">
        <f t="shared" si="71"/>
        <v>0</v>
      </c>
      <c r="Q295" s="136">
        <f t="shared" si="75"/>
        <v>0</v>
      </c>
      <c r="R295" s="136">
        <f t="shared" si="76"/>
        <v>0</v>
      </c>
      <c r="S295" s="137">
        <f t="shared" si="72"/>
        <v>0</v>
      </c>
      <c r="T295" s="45"/>
      <c r="V295" s="57" t="str">
        <f t="shared" si="73"/>
        <v>скрыть</v>
      </c>
    </row>
    <row r="296" spans="2:22" ht="15.75" hidden="1" customHeight="1" x14ac:dyDescent="0.25">
      <c r="B296" s="135">
        <v>280</v>
      </c>
      <c r="C296" s="182">
        <f t="shared" si="78"/>
        <v>0</v>
      </c>
      <c r="D296" s="280">
        <f t="shared" si="78"/>
        <v>0</v>
      </c>
      <c r="E296" s="182">
        <f t="shared" si="78"/>
        <v>0</v>
      </c>
      <c r="F296" s="182">
        <f t="shared" si="78"/>
        <v>0</v>
      </c>
      <c r="G296" s="136">
        <f t="shared" si="78"/>
        <v>0</v>
      </c>
      <c r="H296" s="136">
        <f t="shared" si="74"/>
        <v>0</v>
      </c>
      <c r="I296" s="136">
        <f t="shared" si="68"/>
        <v>0</v>
      </c>
      <c r="J296" s="141">
        <f t="shared" si="69"/>
        <v>0</v>
      </c>
      <c r="K296" s="142">
        <f t="shared" si="67"/>
        <v>0</v>
      </c>
      <c r="L296" s="184">
        <f t="shared" si="67"/>
        <v>0</v>
      </c>
      <c r="M296" s="141">
        <f t="shared" si="67"/>
        <v>0</v>
      </c>
      <c r="N296" s="141">
        <f t="shared" si="67"/>
        <v>0</v>
      </c>
      <c r="O296" s="147">
        <f t="shared" si="70"/>
        <v>0</v>
      </c>
      <c r="P296" s="136">
        <f t="shared" si="71"/>
        <v>0</v>
      </c>
      <c r="Q296" s="136">
        <f t="shared" si="75"/>
        <v>0</v>
      </c>
      <c r="R296" s="136">
        <f t="shared" si="76"/>
        <v>0</v>
      </c>
      <c r="S296" s="137">
        <f t="shared" si="72"/>
        <v>0</v>
      </c>
      <c r="T296" s="45"/>
      <c r="V296" s="57" t="str">
        <f t="shared" si="73"/>
        <v>скрыть</v>
      </c>
    </row>
    <row r="297" spans="2:22" ht="15.75" hidden="1" customHeight="1" x14ac:dyDescent="0.25">
      <c r="B297" s="135">
        <v>281</v>
      </c>
      <c r="C297" s="182">
        <f t="shared" ref="C297:G306" si="79">IF(offer_sale_type="транзит",IFERROR(VLOOKUP($B297,calc_data,C$14+1,0),0),0)</f>
        <v>0</v>
      </c>
      <c r="D297" s="280">
        <f t="shared" si="79"/>
        <v>0</v>
      </c>
      <c r="E297" s="182">
        <f t="shared" si="79"/>
        <v>0</v>
      </c>
      <c r="F297" s="182">
        <f t="shared" si="79"/>
        <v>0</v>
      </c>
      <c r="G297" s="136">
        <f t="shared" si="79"/>
        <v>0</v>
      </c>
      <c r="H297" s="136">
        <f t="shared" si="74"/>
        <v>0</v>
      </c>
      <c r="I297" s="136">
        <f t="shared" si="68"/>
        <v>0</v>
      </c>
      <c r="J297" s="141">
        <f t="shared" si="69"/>
        <v>0</v>
      </c>
      <c r="K297" s="142">
        <f t="shared" si="67"/>
        <v>0</v>
      </c>
      <c r="L297" s="184">
        <f t="shared" si="67"/>
        <v>0</v>
      </c>
      <c r="M297" s="141">
        <f t="shared" si="67"/>
        <v>0</v>
      </c>
      <c r="N297" s="141">
        <f t="shared" si="67"/>
        <v>0</v>
      </c>
      <c r="O297" s="147">
        <f t="shared" si="70"/>
        <v>0</v>
      </c>
      <c r="P297" s="136">
        <f t="shared" si="71"/>
        <v>0</v>
      </c>
      <c r="Q297" s="136">
        <f t="shared" si="75"/>
        <v>0</v>
      </c>
      <c r="R297" s="136">
        <f t="shared" si="76"/>
        <v>0</v>
      </c>
      <c r="S297" s="137">
        <f t="shared" si="72"/>
        <v>0</v>
      </c>
      <c r="T297" s="45"/>
      <c r="V297" s="57" t="str">
        <f t="shared" si="73"/>
        <v>скрыть</v>
      </c>
    </row>
    <row r="298" spans="2:22" ht="15.75" hidden="1" customHeight="1" x14ac:dyDescent="0.25">
      <c r="B298" s="135">
        <v>282</v>
      </c>
      <c r="C298" s="182">
        <f t="shared" si="79"/>
        <v>0</v>
      </c>
      <c r="D298" s="280">
        <f t="shared" si="79"/>
        <v>0</v>
      </c>
      <c r="E298" s="182">
        <f t="shared" si="79"/>
        <v>0</v>
      </c>
      <c r="F298" s="182">
        <f t="shared" si="79"/>
        <v>0</v>
      </c>
      <c r="G298" s="136">
        <f t="shared" si="79"/>
        <v>0</v>
      </c>
      <c r="H298" s="136">
        <f t="shared" si="74"/>
        <v>0</v>
      </c>
      <c r="I298" s="136">
        <f t="shared" si="68"/>
        <v>0</v>
      </c>
      <c r="J298" s="141">
        <f t="shared" si="69"/>
        <v>0</v>
      </c>
      <c r="K298" s="142">
        <f t="shared" si="67"/>
        <v>0</v>
      </c>
      <c r="L298" s="184">
        <f t="shared" si="67"/>
        <v>0</v>
      </c>
      <c r="M298" s="141">
        <f t="shared" si="67"/>
        <v>0</v>
      </c>
      <c r="N298" s="141">
        <f t="shared" si="67"/>
        <v>0</v>
      </c>
      <c r="O298" s="147">
        <f t="shared" si="70"/>
        <v>0</v>
      </c>
      <c r="P298" s="136">
        <f t="shared" si="71"/>
        <v>0</v>
      </c>
      <c r="Q298" s="136">
        <f t="shared" si="75"/>
        <v>0</v>
      </c>
      <c r="R298" s="136">
        <f t="shared" si="76"/>
        <v>0</v>
      </c>
      <c r="S298" s="137">
        <f t="shared" si="72"/>
        <v>0</v>
      </c>
      <c r="T298" s="45"/>
      <c r="V298" s="57" t="str">
        <f t="shared" si="73"/>
        <v>скрыть</v>
      </c>
    </row>
    <row r="299" spans="2:22" ht="15.75" hidden="1" customHeight="1" x14ac:dyDescent="0.25">
      <c r="B299" s="135">
        <v>283</v>
      </c>
      <c r="C299" s="182">
        <f t="shared" si="79"/>
        <v>0</v>
      </c>
      <c r="D299" s="280">
        <f t="shared" si="79"/>
        <v>0</v>
      </c>
      <c r="E299" s="182">
        <f t="shared" si="79"/>
        <v>0</v>
      </c>
      <c r="F299" s="182">
        <f t="shared" si="79"/>
        <v>0</v>
      </c>
      <c r="G299" s="136">
        <f t="shared" si="79"/>
        <v>0</v>
      </c>
      <c r="H299" s="136">
        <f t="shared" si="74"/>
        <v>0</v>
      </c>
      <c r="I299" s="136">
        <f t="shared" si="68"/>
        <v>0</v>
      </c>
      <c r="J299" s="141">
        <f t="shared" si="69"/>
        <v>0</v>
      </c>
      <c r="K299" s="142">
        <f t="shared" si="67"/>
        <v>0</v>
      </c>
      <c r="L299" s="184">
        <f t="shared" si="67"/>
        <v>0</v>
      </c>
      <c r="M299" s="141">
        <f t="shared" si="67"/>
        <v>0</v>
      </c>
      <c r="N299" s="141">
        <f t="shared" si="67"/>
        <v>0</v>
      </c>
      <c r="O299" s="147">
        <f t="shared" si="70"/>
        <v>0</v>
      </c>
      <c r="P299" s="136">
        <f t="shared" si="71"/>
        <v>0</v>
      </c>
      <c r="Q299" s="136">
        <f t="shared" si="75"/>
        <v>0</v>
      </c>
      <c r="R299" s="136">
        <f t="shared" si="76"/>
        <v>0</v>
      </c>
      <c r="S299" s="137">
        <f t="shared" si="72"/>
        <v>0</v>
      </c>
      <c r="T299" s="45"/>
      <c r="V299" s="57" t="str">
        <f t="shared" si="73"/>
        <v>скрыть</v>
      </c>
    </row>
    <row r="300" spans="2:22" ht="15.75" hidden="1" customHeight="1" x14ac:dyDescent="0.25">
      <c r="B300" s="135">
        <v>284</v>
      </c>
      <c r="C300" s="182">
        <f t="shared" si="79"/>
        <v>0</v>
      </c>
      <c r="D300" s="280">
        <f t="shared" si="79"/>
        <v>0</v>
      </c>
      <c r="E300" s="182">
        <f t="shared" si="79"/>
        <v>0</v>
      </c>
      <c r="F300" s="182">
        <f t="shared" si="79"/>
        <v>0</v>
      </c>
      <c r="G300" s="136">
        <f t="shared" si="79"/>
        <v>0</v>
      </c>
      <c r="H300" s="136">
        <f t="shared" si="74"/>
        <v>0</v>
      </c>
      <c r="I300" s="136">
        <f t="shared" si="68"/>
        <v>0</v>
      </c>
      <c r="J300" s="141">
        <f t="shared" si="69"/>
        <v>0</v>
      </c>
      <c r="K300" s="142">
        <f t="shared" si="67"/>
        <v>0</v>
      </c>
      <c r="L300" s="184">
        <f t="shared" si="67"/>
        <v>0</v>
      </c>
      <c r="M300" s="141">
        <f t="shared" si="67"/>
        <v>0</v>
      </c>
      <c r="N300" s="141">
        <f t="shared" si="67"/>
        <v>0</v>
      </c>
      <c r="O300" s="147">
        <f t="shared" si="70"/>
        <v>0</v>
      </c>
      <c r="P300" s="136">
        <f t="shared" si="71"/>
        <v>0</v>
      </c>
      <c r="Q300" s="136">
        <f t="shared" si="75"/>
        <v>0</v>
      </c>
      <c r="R300" s="136">
        <f t="shared" si="76"/>
        <v>0</v>
      </c>
      <c r="S300" s="137">
        <f t="shared" si="72"/>
        <v>0</v>
      </c>
      <c r="T300" s="45"/>
      <c r="V300" s="57" t="str">
        <f t="shared" si="73"/>
        <v>скрыть</v>
      </c>
    </row>
    <row r="301" spans="2:22" ht="15.75" hidden="1" customHeight="1" x14ac:dyDescent="0.25">
      <c r="B301" s="135">
        <v>285</v>
      </c>
      <c r="C301" s="182">
        <f t="shared" si="79"/>
        <v>0</v>
      </c>
      <c r="D301" s="280">
        <f t="shared" si="79"/>
        <v>0</v>
      </c>
      <c r="E301" s="182">
        <f t="shared" si="79"/>
        <v>0</v>
      </c>
      <c r="F301" s="182">
        <f t="shared" si="79"/>
        <v>0</v>
      </c>
      <c r="G301" s="136">
        <f t="shared" si="79"/>
        <v>0</v>
      </c>
      <c r="H301" s="136">
        <f t="shared" si="74"/>
        <v>0</v>
      </c>
      <c r="I301" s="136">
        <f t="shared" si="68"/>
        <v>0</v>
      </c>
      <c r="J301" s="141">
        <f t="shared" si="69"/>
        <v>0</v>
      </c>
      <c r="K301" s="142">
        <f t="shared" si="67"/>
        <v>0</v>
      </c>
      <c r="L301" s="184">
        <f t="shared" si="67"/>
        <v>0</v>
      </c>
      <c r="M301" s="141">
        <f t="shared" si="67"/>
        <v>0</v>
      </c>
      <c r="N301" s="141">
        <f t="shared" si="67"/>
        <v>0</v>
      </c>
      <c r="O301" s="147">
        <f t="shared" si="70"/>
        <v>0</v>
      </c>
      <c r="P301" s="136">
        <f t="shared" si="71"/>
        <v>0</v>
      </c>
      <c r="Q301" s="136">
        <f t="shared" si="75"/>
        <v>0</v>
      </c>
      <c r="R301" s="136">
        <f t="shared" si="76"/>
        <v>0</v>
      </c>
      <c r="S301" s="137">
        <f t="shared" si="72"/>
        <v>0</v>
      </c>
      <c r="T301" s="45"/>
      <c r="V301" s="57" t="str">
        <f t="shared" si="73"/>
        <v>скрыть</v>
      </c>
    </row>
    <row r="302" spans="2:22" ht="15.75" hidden="1" customHeight="1" x14ac:dyDescent="0.25">
      <c r="B302" s="135">
        <v>286</v>
      </c>
      <c r="C302" s="182">
        <f t="shared" si="79"/>
        <v>0</v>
      </c>
      <c r="D302" s="280">
        <f t="shared" si="79"/>
        <v>0</v>
      </c>
      <c r="E302" s="182">
        <f t="shared" si="79"/>
        <v>0</v>
      </c>
      <c r="F302" s="182">
        <f t="shared" si="79"/>
        <v>0</v>
      </c>
      <c r="G302" s="136">
        <f t="shared" si="79"/>
        <v>0</v>
      </c>
      <c r="H302" s="136">
        <f t="shared" si="74"/>
        <v>0</v>
      </c>
      <c r="I302" s="136">
        <f t="shared" si="68"/>
        <v>0</v>
      </c>
      <c r="J302" s="141">
        <f t="shared" si="69"/>
        <v>0</v>
      </c>
      <c r="K302" s="142">
        <f t="shared" si="67"/>
        <v>0</v>
      </c>
      <c r="L302" s="184">
        <f t="shared" si="67"/>
        <v>0</v>
      </c>
      <c r="M302" s="141">
        <f t="shared" si="67"/>
        <v>0</v>
      </c>
      <c r="N302" s="141">
        <f t="shared" si="67"/>
        <v>0</v>
      </c>
      <c r="O302" s="147">
        <f t="shared" si="70"/>
        <v>0</v>
      </c>
      <c r="P302" s="136">
        <f t="shared" si="71"/>
        <v>0</v>
      </c>
      <c r="Q302" s="136">
        <f t="shared" si="75"/>
        <v>0</v>
      </c>
      <c r="R302" s="136">
        <f t="shared" si="76"/>
        <v>0</v>
      </c>
      <c r="S302" s="137">
        <f t="shared" si="72"/>
        <v>0</v>
      </c>
      <c r="T302" s="45"/>
      <c r="V302" s="57" t="str">
        <f t="shared" si="73"/>
        <v>скрыть</v>
      </c>
    </row>
    <row r="303" spans="2:22" ht="15.75" hidden="1" customHeight="1" x14ac:dyDescent="0.25">
      <c r="B303" s="135">
        <v>287</v>
      </c>
      <c r="C303" s="182">
        <f t="shared" si="79"/>
        <v>0</v>
      </c>
      <c r="D303" s="280">
        <f t="shared" si="79"/>
        <v>0</v>
      </c>
      <c r="E303" s="182">
        <f t="shared" si="79"/>
        <v>0</v>
      </c>
      <c r="F303" s="182">
        <f t="shared" si="79"/>
        <v>0</v>
      </c>
      <c r="G303" s="136">
        <f t="shared" si="79"/>
        <v>0</v>
      </c>
      <c r="H303" s="136">
        <f t="shared" si="74"/>
        <v>0</v>
      </c>
      <c r="I303" s="136">
        <f t="shared" si="68"/>
        <v>0</v>
      </c>
      <c r="J303" s="141">
        <f t="shared" si="69"/>
        <v>0</v>
      </c>
      <c r="K303" s="142">
        <f t="shared" si="67"/>
        <v>0</v>
      </c>
      <c r="L303" s="184">
        <f t="shared" si="67"/>
        <v>0</v>
      </c>
      <c r="M303" s="141">
        <f t="shared" si="67"/>
        <v>0</v>
      </c>
      <c r="N303" s="141">
        <f t="shared" si="67"/>
        <v>0</v>
      </c>
      <c r="O303" s="147">
        <f t="shared" si="70"/>
        <v>0</v>
      </c>
      <c r="P303" s="136">
        <f t="shared" si="71"/>
        <v>0</v>
      </c>
      <c r="Q303" s="136">
        <f t="shared" si="75"/>
        <v>0</v>
      </c>
      <c r="R303" s="136">
        <f t="shared" si="76"/>
        <v>0</v>
      </c>
      <c r="S303" s="137">
        <f t="shared" si="72"/>
        <v>0</v>
      </c>
      <c r="T303" s="45"/>
      <c r="V303" s="57" t="str">
        <f t="shared" si="73"/>
        <v>скрыть</v>
      </c>
    </row>
    <row r="304" spans="2:22" ht="15.75" hidden="1" customHeight="1" x14ac:dyDescent="0.25">
      <c r="B304" s="135">
        <v>288</v>
      </c>
      <c r="C304" s="182">
        <f t="shared" si="79"/>
        <v>0</v>
      </c>
      <c r="D304" s="280">
        <f t="shared" si="79"/>
        <v>0</v>
      </c>
      <c r="E304" s="182">
        <f t="shared" si="79"/>
        <v>0</v>
      </c>
      <c r="F304" s="182">
        <f t="shared" si="79"/>
        <v>0</v>
      </c>
      <c r="G304" s="136">
        <f t="shared" si="79"/>
        <v>0</v>
      </c>
      <c r="H304" s="136">
        <f t="shared" si="74"/>
        <v>0</v>
      </c>
      <c r="I304" s="136">
        <f t="shared" si="68"/>
        <v>0</v>
      </c>
      <c r="J304" s="141">
        <f t="shared" si="69"/>
        <v>0</v>
      </c>
      <c r="K304" s="142">
        <f t="shared" si="67"/>
        <v>0</v>
      </c>
      <c r="L304" s="184">
        <f t="shared" si="67"/>
        <v>0</v>
      </c>
      <c r="M304" s="141">
        <f t="shared" si="67"/>
        <v>0</v>
      </c>
      <c r="N304" s="141">
        <f t="shared" si="67"/>
        <v>0</v>
      </c>
      <c r="O304" s="147">
        <f t="shared" si="70"/>
        <v>0</v>
      </c>
      <c r="P304" s="136">
        <f t="shared" si="71"/>
        <v>0</v>
      </c>
      <c r="Q304" s="136">
        <f t="shared" si="75"/>
        <v>0</v>
      </c>
      <c r="R304" s="136">
        <f t="shared" si="76"/>
        <v>0</v>
      </c>
      <c r="S304" s="137">
        <f t="shared" si="72"/>
        <v>0</v>
      </c>
      <c r="T304" s="45"/>
      <c r="V304" s="57" t="str">
        <f t="shared" si="73"/>
        <v>скрыть</v>
      </c>
    </row>
    <row r="305" spans="2:22" ht="15.75" hidden="1" customHeight="1" x14ac:dyDescent="0.25">
      <c r="B305" s="135">
        <v>289</v>
      </c>
      <c r="C305" s="182">
        <f t="shared" si="79"/>
        <v>0</v>
      </c>
      <c r="D305" s="280">
        <f t="shared" si="79"/>
        <v>0</v>
      </c>
      <c r="E305" s="182">
        <f t="shared" si="79"/>
        <v>0</v>
      </c>
      <c r="F305" s="182">
        <f t="shared" si="79"/>
        <v>0</v>
      </c>
      <c r="G305" s="136">
        <f t="shared" si="79"/>
        <v>0</v>
      </c>
      <c r="H305" s="136">
        <f t="shared" si="74"/>
        <v>0</v>
      </c>
      <c r="I305" s="136">
        <f t="shared" si="68"/>
        <v>0</v>
      </c>
      <c r="J305" s="141">
        <f t="shared" si="69"/>
        <v>0</v>
      </c>
      <c r="K305" s="142">
        <f t="shared" si="67"/>
        <v>0</v>
      </c>
      <c r="L305" s="184">
        <f t="shared" si="67"/>
        <v>0</v>
      </c>
      <c r="M305" s="141">
        <f t="shared" si="67"/>
        <v>0</v>
      </c>
      <c r="N305" s="141">
        <f t="shared" si="67"/>
        <v>0</v>
      </c>
      <c r="O305" s="147">
        <f t="shared" si="70"/>
        <v>0</v>
      </c>
      <c r="P305" s="136">
        <f t="shared" si="71"/>
        <v>0</v>
      </c>
      <c r="Q305" s="136">
        <f t="shared" si="75"/>
        <v>0</v>
      </c>
      <c r="R305" s="136">
        <f t="shared" si="76"/>
        <v>0</v>
      </c>
      <c r="S305" s="137">
        <f t="shared" si="72"/>
        <v>0</v>
      </c>
      <c r="T305" s="45"/>
      <c r="V305" s="57" t="str">
        <f t="shared" si="73"/>
        <v>скрыть</v>
      </c>
    </row>
    <row r="306" spans="2:22" ht="15.75" hidden="1" customHeight="1" x14ac:dyDescent="0.25">
      <c r="B306" s="135">
        <v>290</v>
      </c>
      <c r="C306" s="182">
        <f t="shared" si="79"/>
        <v>0</v>
      </c>
      <c r="D306" s="280">
        <f t="shared" si="79"/>
        <v>0</v>
      </c>
      <c r="E306" s="182">
        <f t="shared" si="79"/>
        <v>0</v>
      </c>
      <c r="F306" s="182">
        <f t="shared" si="79"/>
        <v>0</v>
      </c>
      <c r="G306" s="136">
        <f t="shared" si="79"/>
        <v>0</v>
      </c>
      <c r="H306" s="136">
        <f t="shared" si="74"/>
        <v>0</v>
      </c>
      <c r="I306" s="136">
        <f t="shared" si="68"/>
        <v>0</v>
      </c>
      <c r="J306" s="141">
        <f t="shared" si="69"/>
        <v>0</v>
      </c>
      <c r="K306" s="142">
        <f t="shared" si="67"/>
        <v>0</v>
      </c>
      <c r="L306" s="184">
        <f t="shared" si="67"/>
        <v>0</v>
      </c>
      <c r="M306" s="141">
        <f t="shared" si="67"/>
        <v>0</v>
      </c>
      <c r="N306" s="141">
        <f t="shared" si="67"/>
        <v>0</v>
      </c>
      <c r="O306" s="147">
        <f t="shared" si="70"/>
        <v>0</v>
      </c>
      <c r="P306" s="136">
        <f t="shared" si="71"/>
        <v>0</v>
      </c>
      <c r="Q306" s="136">
        <f t="shared" si="75"/>
        <v>0</v>
      </c>
      <c r="R306" s="136">
        <f t="shared" si="76"/>
        <v>0</v>
      </c>
      <c r="S306" s="137">
        <f t="shared" si="72"/>
        <v>0</v>
      </c>
      <c r="T306" s="45"/>
      <c r="V306" s="57" t="str">
        <f t="shared" si="73"/>
        <v>скрыть</v>
      </c>
    </row>
    <row r="307" spans="2:22" ht="15.75" hidden="1" customHeight="1" x14ac:dyDescent="0.25">
      <c r="B307" s="135">
        <v>291</v>
      </c>
      <c r="C307" s="182">
        <f t="shared" ref="C307:G316" si="80">IF(offer_sale_type="транзит",IFERROR(VLOOKUP($B307,calc_data,C$14+1,0),0),0)</f>
        <v>0</v>
      </c>
      <c r="D307" s="280">
        <f t="shared" si="80"/>
        <v>0</v>
      </c>
      <c r="E307" s="182">
        <f t="shared" si="80"/>
        <v>0</v>
      </c>
      <c r="F307" s="182">
        <f t="shared" si="80"/>
        <v>0</v>
      </c>
      <c r="G307" s="136">
        <f t="shared" si="80"/>
        <v>0</v>
      </c>
      <c r="H307" s="136">
        <f t="shared" si="74"/>
        <v>0</v>
      </c>
      <c r="I307" s="136">
        <f t="shared" si="68"/>
        <v>0</v>
      </c>
      <c r="J307" s="141">
        <f t="shared" si="69"/>
        <v>0</v>
      </c>
      <c r="K307" s="142">
        <f t="shared" si="67"/>
        <v>0</v>
      </c>
      <c r="L307" s="184">
        <f t="shared" si="67"/>
        <v>0</v>
      </c>
      <c r="M307" s="141">
        <f t="shared" si="67"/>
        <v>0</v>
      </c>
      <c r="N307" s="141">
        <f t="shared" si="67"/>
        <v>0</v>
      </c>
      <c r="O307" s="147">
        <f t="shared" si="70"/>
        <v>0</v>
      </c>
      <c r="P307" s="136">
        <f t="shared" si="71"/>
        <v>0</v>
      </c>
      <c r="Q307" s="136">
        <f t="shared" si="75"/>
        <v>0</v>
      </c>
      <c r="R307" s="136">
        <f t="shared" si="76"/>
        <v>0</v>
      </c>
      <c r="S307" s="137">
        <f t="shared" si="72"/>
        <v>0</v>
      </c>
      <c r="T307" s="45"/>
      <c r="V307" s="57" t="str">
        <f t="shared" si="73"/>
        <v>скрыть</v>
      </c>
    </row>
    <row r="308" spans="2:22" ht="15.75" hidden="1" customHeight="1" x14ac:dyDescent="0.25">
      <c r="B308" s="135">
        <v>292</v>
      </c>
      <c r="C308" s="182">
        <f t="shared" si="80"/>
        <v>0</v>
      </c>
      <c r="D308" s="280">
        <f t="shared" si="80"/>
        <v>0</v>
      </c>
      <c r="E308" s="182">
        <f t="shared" si="80"/>
        <v>0</v>
      </c>
      <c r="F308" s="182">
        <f t="shared" si="80"/>
        <v>0</v>
      </c>
      <c r="G308" s="136">
        <f t="shared" si="80"/>
        <v>0</v>
      </c>
      <c r="H308" s="136">
        <f t="shared" si="74"/>
        <v>0</v>
      </c>
      <c r="I308" s="136">
        <f t="shared" si="68"/>
        <v>0</v>
      </c>
      <c r="J308" s="141">
        <f t="shared" si="69"/>
        <v>0</v>
      </c>
      <c r="K308" s="142">
        <f t="shared" si="67"/>
        <v>0</v>
      </c>
      <c r="L308" s="184">
        <f t="shared" si="67"/>
        <v>0</v>
      </c>
      <c r="M308" s="141">
        <f t="shared" si="67"/>
        <v>0</v>
      </c>
      <c r="N308" s="141">
        <f t="shared" si="67"/>
        <v>0</v>
      </c>
      <c r="O308" s="147">
        <f t="shared" si="70"/>
        <v>0</v>
      </c>
      <c r="P308" s="136">
        <f t="shared" si="71"/>
        <v>0</v>
      </c>
      <c r="Q308" s="136">
        <f t="shared" si="75"/>
        <v>0</v>
      </c>
      <c r="R308" s="136">
        <f t="shared" si="76"/>
        <v>0</v>
      </c>
      <c r="S308" s="137">
        <f t="shared" si="72"/>
        <v>0</v>
      </c>
      <c r="T308" s="45"/>
      <c r="V308" s="57" t="str">
        <f t="shared" si="73"/>
        <v>скрыть</v>
      </c>
    </row>
    <row r="309" spans="2:22" ht="15.75" hidden="1" customHeight="1" x14ac:dyDescent="0.25">
      <c r="B309" s="135">
        <v>293</v>
      </c>
      <c r="C309" s="182">
        <f t="shared" si="80"/>
        <v>0</v>
      </c>
      <c r="D309" s="280">
        <f t="shared" si="80"/>
        <v>0</v>
      </c>
      <c r="E309" s="182">
        <f t="shared" si="80"/>
        <v>0</v>
      </c>
      <c r="F309" s="182">
        <f t="shared" si="80"/>
        <v>0</v>
      </c>
      <c r="G309" s="136">
        <f t="shared" si="80"/>
        <v>0</v>
      </c>
      <c r="H309" s="136">
        <f t="shared" si="74"/>
        <v>0</v>
      </c>
      <c r="I309" s="136">
        <f t="shared" si="68"/>
        <v>0</v>
      </c>
      <c r="J309" s="141">
        <f t="shared" si="69"/>
        <v>0</v>
      </c>
      <c r="K309" s="142">
        <f t="shared" si="67"/>
        <v>0</v>
      </c>
      <c r="L309" s="184">
        <f t="shared" si="67"/>
        <v>0</v>
      </c>
      <c r="M309" s="141">
        <f t="shared" si="67"/>
        <v>0</v>
      </c>
      <c r="N309" s="141">
        <f t="shared" si="67"/>
        <v>0</v>
      </c>
      <c r="O309" s="147">
        <f t="shared" si="70"/>
        <v>0</v>
      </c>
      <c r="P309" s="136">
        <f t="shared" si="71"/>
        <v>0</v>
      </c>
      <c r="Q309" s="136">
        <f t="shared" si="75"/>
        <v>0</v>
      </c>
      <c r="R309" s="136">
        <f t="shared" si="76"/>
        <v>0</v>
      </c>
      <c r="S309" s="137">
        <f t="shared" si="72"/>
        <v>0</v>
      </c>
      <c r="T309" s="45"/>
      <c r="V309" s="57" t="str">
        <f t="shared" si="73"/>
        <v>скрыть</v>
      </c>
    </row>
    <row r="310" spans="2:22" ht="15.75" hidden="1" customHeight="1" x14ac:dyDescent="0.25">
      <c r="B310" s="135">
        <v>294</v>
      </c>
      <c r="C310" s="182">
        <f t="shared" si="80"/>
        <v>0</v>
      </c>
      <c r="D310" s="280">
        <f t="shared" si="80"/>
        <v>0</v>
      </c>
      <c r="E310" s="182">
        <f t="shared" si="80"/>
        <v>0</v>
      </c>
      <c r="F310" s="182">
        <f t="shared" si="80"/>
        <v>0</v>
      </c>
      <c r="G310" s="136">
        <f t="shared" si="80"/>
        <v>0</v>
      </c>
      <c r="H310" s="136">
        <f t="shared" si="74"/>
        <v>0</v>
      </c>
      <c r="I310" s="136">
        <f t="shared" si="68"/>
        <v>0</v>
      </c>
      <c r="J310" s="141">
        <f t="shared" si="69"/>
        <v>0</v>
      </c>
      <c r="K310" s="142">
        <f t="shared" si="67"/>
        <v>0</v>
      </c>
      <c r="L310" s="184">
        <f t="shared" si="67"/>
        <v>0</v>
      </c>
      <c r="M310" s="141">
        <f t="shared" si="67"/>
        <v>0</v>
      </c>
      <c r="N310" s="141">
        <f t="shared" si="67"/>
        <v>0</v>
      </c>
      <c r="O310" s="147">
        <f t="shared" si="70"/>
        <v>0</v>
      </c>
      <c r="P310" s="136">
        <f t="shared" si="71"/>
        <v>0</v>
      </c>
      <c r="Q310" s="136">
        <f t="shared" si="75"/>
        <v>0</v>
      </c>
      <c r="R310" s="136">
        <f t="shared" si="76"/>
        <v>0</v>
      </c>
      <c r="S310" s="137">
        <f t="shared" si="72"/>
        <v>0</v>
      </c>
      <c r="T310" s="45"/>
      <c r="V310" s="57" t="str">
        <f t="shared" si="73"/>
        <v>скрыть</v>
      </c>
    </row>
    <row r="311" spans="2:22" ht="15.75" hidden="1" customHeight="1" x14ac:dyDescent="0.25">
      <c r="B311" s="135">
        <v>295</v>
      </c>
      <c r="C311" s="182">
        <f t="shared" si="80"/>
        <v>0</v>
      </c>
      <c r="D311" s="280">
        <f t="shared" si="80"/>
        <v>0</v>
      </c>
      <c r="E311" s="182">
        <f t="shared" si="80"/>
        <v>0</v>
      </c>
      <c r="F311" s="182">
        <f t="shared" si="80"/>
        <v>0</v>
      </c>
      <c r="G311" s="136">
        <f t="shared" si="80"/>
        <v>0</v>
      </c>
      <c r="H311" s="136">
        <f t="shared" si="74"/>
        <v>0</v>
      </c>
      <c r="I311" s="136">
        <f t="shared" si="68"/>
        <v>0</v>
      </c>
      <c r="J311" s="141">
        <f t="shared" si="69"/>
        <v>0</v>
      </c>
      <c r="K311" s="142">
        <f t="shared" si="67"/>
        <v>0</v>
      </c>
      <c r="L311" s="184">
        <f t="shared" si="67"/>
        <v>0</v>
      </c>
      <c r="M311" s="141">
        <f t="shared" si="67"/>
        <v>0</v>
      </c>
      <c r="N311" s="141">
        <f t="shared" si="67"/>
        <v>0</v>
      </c>
      <c r="O311" s="147">
        <f t="shared" si="70"/>
        <v>0</v>
      </c>
      <c r="P311" s="136">
        <f t="shared" si="71"/>
        <v>0</v>
      </c>
      <c r="Q311" s="136">
        <f t="shared" si="75"/>
        <v>0</v>
      </c>
      <c r="R311" s="136">
        <f t="shared" si="76"/>
        <v>0</v>
      </c>
      <c r="S311" s="137">
        <f t="shared" si="72"/>
        <v>0</v>
      </c>
      <c r="T311" s="45"/>
      <c r="V311" s="57" t="str">
        <f t="shared" si="73"/>
        <v>скрыть</v>
      </c>
    </row>
    <row r="312" spans="2:22" ht="15.75" hidden="1" customHeight="1" x14ac:dyDescent="0.25">
      <c r="B312" s="135">
        <v>296</v>
      </c>
      <c r="C312" s="182">
        <f t="shared" si="80"/>
        <v>0</v>
      </c>
      <c r="D312" s="280">
        <f t="shared" si="80"/>
        <v>0</v>
      </c>
      <c r="E312" s="182">
        <f t="shared" si="80"/>
        <v>0</v>
      </c>
      <c r="F312" s="182">
        <f t="shared" si="80"/>
        <v>0</v>
      </c>
      <c r="G312" s="136">
        <f t="shared" si="80"/>
        <v>0</v>
      </c>
      <c r="H312" s="136">
        <f t="shared" si="74"/>
        <v>0</v>
      </c>
      <c r="I312" s="136">
        <f t="shared" si="68"/>
        <v>0</v>
      </c>
      <c r="J312" s="141">
        <f t="shared" si="69"/>
        <v>0</v>
      </c>
      <c r="K312" s="142">
        <f t="shared" si="67"/>
        <v>0</v>
      </c>
      <c r="L312" s="184">
        <f t="shared" si="67"/>
        <v>0</v>
      </c>
      <c r="M312" s="141">
        <f t="shared" si="67"/>
        <v>0</v>
      </c>
      <c r="N312" s="141">
        <f t="shared" si="67"/>
        <v>0</v>
      </c>
      <c r="O312" s="147">
        <f t="shared" si="70"/>
        <v>0</v>
      </c>
      <c r="P312" s="136">
        <f t="shared" si="71"/>
        <v>0</v>
      </c>
      <c r="Q312" s="136">
        <f t="shared" si="75"/>
        <v>0</v>
      </c>
      <c r="R312" s="136">
        <f t="shared" si="76"/>
        <v>0</v>
      </c>
      <c r="S312" s="137">
        <f t="shared" si="72"/>
        <v>0</v>
      </c>
      <c r="T312" s="45"/>
      <c r="V312" s="57" t="str">
        <f t="shared" si="73"/>
        <v>скрыть</v>
      </c>
    </row>
    <row r="313" spans="2:22" ht="15.75" hidden="1" customHeight="1" x14ac:dyDescent="0.25">
      <c r="B313" s="135">
        <v>297</v>
      </c>
      <c r="C313" s="182">
        <f t="shared" si="80"/>
        <v>0</v>
      </c>
      <c r="D313" s="280">
        <f t="shared" si="80"/>
        <v>0</v>
      </c>
      <c r="E313" s="182">
        <f t="shared" si="80"/>
        <v>0</v>
      </c>
      <c r="F313" s="182">
        <f t="shared" si="80"/>
        <v>0</v>
      </c>
      <c r="G313" s="136">
        <f t="shared" si="80"/>
        <v>0</v>
      </c>
      <c r="H313" s="136">
        <f t="shared" si="74"/>
        <v>0</v>
      </c>
      <c r="I313" s="136">
        <f t="shared" si="68"/>
        <v>0</v>
      </c>
      <c r="J313" s="141">
        <f t="shared" si="69"/>
        <v>0</v>
      </c>
      <c r="K313" s="142">
        <f t="shared" si="67"/>
        <v>0</v>
      </c>
      <c r="L313" s="184">
        <f t="shared" si="67"/>
        <v>0</v>
      </c>
      <c r="M313" s="141">
        <f t="shared" si="67"/>
        <v>0</v>
      </c>
      <c r="N313" s="141">
        <f t="shared" si="67"/>
        <v>0</v>
      </c>
      <c r="O313" s="147">
        <f t="shared" si="70"/>
        <v>0</v>
      </c>
      <c r="P313" s="136">
        <f t="shared" si="71"/>
        <v>0</v>
      </c>
      <c r="Q313" s="136">
        <f t="shared" si="75"/>
        <v>0</v>
      </c>
      <c r="R313" s="136">
        <f t="shared" si="76"/>
        <v>0</v>
      </c>
      <c r="S313" s="137">
        <f t="shared" si="72"/>
        <v>0</v>
      </c>
      <c r="T313" s="45"/>
      <c r="V313" s="57" t="str">
        <f t="shared" si="73"/>
        <v>скрыть</v>
      </c>
    </row>
    <row r="314" spans="2:22" ht="15.75" hidden="1" customHeight="1" x14ac:dyDescent="0.25">
      <c r="B314" s="135">
        <v>298</v>
      </c>
      <c r="C314" s="182">
        <f t="shared" si="80"/>
        <v>0</v>
      </c>
      <c r="D314" s="280">
        <f t="shared" si="80"/>
        <v>0</v>
      </c>
      <c r="E314" s="182">
        <f t="shared" si="80"/>
        <v>0</v>
      </c>
      <c r="F314" s="182">
        <f t="shared" si="80"/>
        <v>0</v>
      </c>
      <c r="G314" s="136">
        <f t="shared" si="80"/>
        <v>0</v>
      </c>
      <c r="H314" s="136">
        <f t="shared" si="74"/>
        <v>0</v>
      </c>
      <c r="I314" s="136">
        <f t="shared" si="68"/>
        <v>0</v>
      </c>
      <c r="J314" s="141">
        <f t="shared" si="69"/>
        <v>0</v>
      </c>
      <c r="K314" s="142">
        <f t="shared" si="67"/>
        <v>0</v>
      </c>
      <c r="L314" s="184">
        <f t="shared" si="67"/>
        <v>0</v>
      </c>
      <c r="M314" s="141">
        <f t="shared" si="67"/>
        <v>0</v>
      </c>
      <c r="N314" s="141">
        <f t="shared" si="67"/>
        <v>0</v>
      </c>
      <c r="O314" s="147">
        <f t="shared" si="70"/>
        <v>0</v>
      </c>
      <c r="P314" s="136">
        <f t="shared" si="71"/>
        <v>0</v>
      </c>
      <c r="Q314" s="136">
        <f t="shared" si="75"/>
        <v>0</v>
      </c>
      <c r="R314" s="136">
        <f t="shared" si="76"/>
        <v>0</v>
      </c>
      <c r="S314" s="137">
        <f t="shared" si="72"/>
        <v>0</v>
      </c>
      <c r="T314" s="45"/>
      <c r="V314" s="57" t="str">
        <f t="shared" si="73"/>
        <v>скрыть</v>
      </c>
    </row>
    <row r="315" spans="2:22" ht="15.75" hidden="1" customHeight="1" x14ac:dyDescent="0.25">
      <c r="B315" s="135">
        <v>299</v>
      </c>
      <c r="C315" s="182">
        <f t="shared" si="80"/>
        <v>0</v>
      </c>
      <c r="D315" s="280">
        <f t="shared" si="80"/>
        <v>0</v>
      </c>
      <c r="E315" s="182">
        <f t="shared" si="80"/>
        <v>0</v>
      </c>
      <c r="F315" s="182">
        <f t="shared" si="80"/>
        <v>0</v>
      </c>
      <c r="G315" s="136">
        <f t="shared" si="80"/>
        <v>0</v>
      </c>
      <c r="H315" s="136">
        <f t="shared" si="74"/>
        <v>0</v>
      </c>
      <c r="I315" s="136">
        <f t="shared" si="68"/>
        <v>0</v>
      </c>
      <c r="J315" s="141">
        <f t="shared" si="69"/>
        <v>0</v>
      </c>
      <c r="K315" s="142">
        <f t="shared" si="67"/>
        <v>0</v>
      </c>
      <c r="L315" s="184">
        <f t="shared" si="67"/>
        <v>0</v>
      </c>
      <c r="M315" s="141">
        <f t="shared" si="67"/>
        <v>0</v>
      </c>
      <c r="N315" s="141">
        <f t="shared" si="67"/>
        <v>0</v>
      </c>
      <c r="O315" s="147">
        <f t="shared" si="70"/>
        <v>0</v>
      </c>
      <c r="P315" s="136">
        <f t="shared" si="71"/>
        <v>0</v>
      </c>
      <c r="Q315" s="136">
        <f t="shared" si="75"/>
        <v>0</v>
      </c>
      <c r="R315" s="136">
        <f t="shared" si="76"/>
        <v>0</v>
      </c>
      <c r="S315" s="137">
        <f t="shared" si="72"/>
        <v>0</v>
      </c>
      <c r="T315" s="45"/>
      <c r="V315" s="57" t="str">
        <f t="shared" si="73"/>
        <v>скрыть</v>
      </c>
    </row>
    <row r="316" spans="2:22" ht="15.75" hidden="1" customHeight="1" x14ac:dyDescent="0.25">
      <c r="B316" s="135">
        <v>300</v>
      </c>
      <c r="C316" s="182">
        <f t="shared" si="80"/>
        <v>0</v>
      </c>
      <c r="D316" s="280">
        <f t="shared" si="80"/>
        <v>0</v>
      </c>
      <c r="E316" s="182">
        <f t="shared" si="80"/>
        <v>0</v>
      </c>
      <c r="F316" s="182">
        <f t="shared" si="80"/>
        <v>0</v>
      </c>
      <c r="G316" s="136">
        <f t="shared" si="80"/>
        <v>0</v>
      </c>
      <c r="H316" s="136">
        <f t="shared" si="74"/>
        <v>0</v>
      </c>
      <c r="I316" s="136">
        <f t="shared" si="68"/>
        <v>0</v>
      </c>
      <c r="J316" s="141">
        <f t="shared" si="69"/>
        <v>0</v>
      </c>
      <c r="K316" s="142">
        <f t="shared" si="67"/>
        <v>0</v>
      </c>
      <c r="L316" s="184">
        <f t="shared" si="67"/>
        <v>0</v>
      </c>
      <c r="M316" s="141">
        <f t="shared" si="67"/>
        <v>0</v>
      </c>
      <c r="N316" s="141">
        <f t="shared" si="67"/>
        <v>0</v>
      </c>
      <c r="O316" s="147">
        <f t="shared" si="70"/>
        <v>0</v>
      </c>
      <c r="P316" s="136">
        <f t="shared" si="71"/>
        <v>0</v>
      </c>
      <c r="Q316" s="136">
        <f t="shared" si="75"/>
        <v>0</v>
      </c>
      <c r="R316" s="136">
        <f t="shared" si="76"/>
        <v>0</v>
      </c>
      <c r="S316" s="137">
        <f t="shared" si="72"/>
        <v>0</v>
      </c>
      <c r="T316" s="45"/>
      <c r="V316" s="57" t="str">
        <f t="shared" si="73"/>
        <v>скрыть</v>
      </c>
    </row>
    <row r="317" spans="2:22" ht="15.75" hidden="1" customHeight="1" x14ac:dyDescent="0.25">
      <c r="B317" s="135">
        <v>301</v>
      </c>
      <c r="C317" s="182">
        <f t="shared" ref="C317:G326" si="81">IF(offer_sale_type="транзит",IFERROR(VLOOKUP($B317,calc_data,C$14+1,0),0),0)</f>
        <v>0</v>
      </c>
      <c r="D317" s="280">
        <f t="shared" si="81"/>
        <v>0</v>
      </c>
      <c r="E317" s="182">
        <f t="shared" si="81"/>
        <v>0</v>
      </c>
      <c r="F317" s="182">
        <f t="shared" si="81"/>
        <v>0</v>
      </c>
      <c r="G317" s="136">
        <f t="shared" si="81"/>
        <v>0</v>
      </c>
      <c r="H317" s="136">
        <f t="shared" si="74"/>
        <v>0</v>
      </c>
      <c r="I317" s="136">
        <f t="shared" si="68"/>
        <v>0</v>
      </c>
      <c r="J317" s="141">
        <f t="shared" si="69"/>
        <v>0</v>
      </c>
      <c r="K317" s="142">
        <f t="shared" si="67"/>
        <v>0</v>
      </c>
      <c r="L317" s="184">
        <f t="shared" si="67"/>
        <v>0</v>
      </c>
      <c r="M317" s="141">
        <f t="shared" si="67"/>
        <v>0</v>
      </c>
      <c r="N317" s="141">
        <f t="shared" si="67"/>
        <v>0</v>
      </c>
      <c r="O317" s="147">
        <f t="shared" si="70"/>
        <v>0</v>
      </c>
      <c r="P317" s="136">
        <f t="shared" si="71"/>
        <v>0</v>
      </c>
      <c r="Q317" s="136">
        <f t="shared" si="75"/>
        <v>0</v>
      </c>
      <c r="R317" s="136">
        <f t="shared" si="76"/>
        <v>0</v>
      </c>
      <c r="S317" s="137">
        <f t="shared" si="72"/>
        <v>0</v>
      </c>
      <c r="T317" s="45"/>
      <c r="V317" s="57" t="str">
        <f t="shared" si="73"/>
        <v>скрыть</v>
      </c>
    </row>
    <row r="318" spans="2:22" ht="15.75" hidden="1" customHeight="1" x14ac:dyDescent="0.25">
      <c r="B318" s="135">
        <v>302</v>
      </c>
      <c r="C318" s="182">
        <f t="shared" si="81"/>
        <v>0</v>
      </c>
      <c r="D318" s="280">
        <f t="shared" si="81"/>
        <v>0</v>
      </c>
      <c r="E318" s="182">
        <f t="shared" si="81"/>
        <v>0</v>
      </c>
      <c r="F318" s="182">
        <f t="shared" si="81"/>
        <v>0</v>
      </c>
      <c r="G318" s="136">
        <f t="shared" si="81"/>
        <v>0</v>
      </c>
      <c r="H318" s="136">
        <f t="shared" si="74"/>
        <v>0</v>
      </c>
      <c r="I318" s="136">
        <f t="shared" si="68"/>
        <v>0</v>
      </c>
      <c r="J318" s="141">
        <f t="shared" si="69"/>
        <v>0</v>
      </c>
      <c r="K318" s="142">
        <f t="shared" si="67"/>
        <v>0</v>
      </c>
      <c r="L318" s="184">
        <f t="shared" si="67"/>
        <v>0</v>
      </c>
      <c r="M318" s="141">
        <f t="shared" si="67"/>
        <v>0</v>
      </c>
      <c r="N318" s="141">
        <f t="shared" si="67"/>
        <v>0</v>
      </c>
      <c r="O318" s="147">
        <f t="shared" si="70"/>
        <v>0</v>
      </c>
      <c r="P318" s="136">
        <f t="shared" si="71"/>
        <v>0</v>
      </c>
      <c r="Q318" s="136">
        <f t="shared" si="75"/>
        <v>0</v>
      </c>
      <c r="R318" s="136">
        <f t="shared" si="76"/>
        <v>0</v>
      </c>
      <c r="S318" s="137">
        <f t="shared" si="72"/>
        <v>0</v>
      </c>
      <c r="T318" s="45"/>
      <c r="V318" s="57" t="str">
        <f t="shared" si="73"/>
        <v>скрыть</v>
      </c>
    </row>
    <row r="319" spans="2:22" ht="15.75" hidden="1" customHeight="1" x14ac:dyDescent="0.25">
      <c r="B319" s="135">
        <v>303</v>
      </c>
      <c r="C319" s="182">
        <f t="shared" si="81"/>
        <v>0</v>
      </c>
      <c r="D319" s="280">
        <f t="shared" si="81"/>
        <v>0</v>
      </c>
      <c r="E319" s="182">
        <f t="shared" si="81"/>
        <v>0</v>
      </c>
      <c r="F319" s="182">
        <f t="shared" si="81"/>
        <v>0</v>
      </c>
      <c r="G319" s="136">
        <f t="shared" si="81"/>
        <v>0</v>
      </c>
      <c r="H319" s="136">
        <f t="shared" si="74"/>
        <v>0</v>
      </c>
      <c r="I319" s="136">
        <f t="shared" si="68"/>
        <v>0</v>
      </c>
      <c r="J319" s="141">
        <f t="shared" si="69"/>
        <v>0</v>
      </c>
      <c r="K319" s="142">
        <f t="shared" si="67"/>
        <v>0</v>
      </c>
      <c r="L319" s="184">
        <f t="shared" si="67"/>
        <v>0</v>
      </c>
      <c r="M319" s="141">
        <f t="shared" si="67"/>
        <v>0</v>
      </c>
      <c r="N319" s="141">
        <f t="shared" si="67"/>
        <v>0</v>
      </c>
      <c r="O319" s="147">
        <f t="shared" si="70"/>
        <v>0</v>
      </c>
      <c r="P319" s="136">
        <f t="shared" si="71"/>
        <v>0</v>
      </c>
      <c r="Q319" s="136">
        <f t="shared" si="75"/>
        <v>0</v>
      </c>
      <c r="R319" s="136">
        <f t="shared" si="76"/>
        <v>0</v>
      </c>
      <c r="S319" s="137">
        <f t="shared" si="72"/>
        <v>0</v>
      </c>
      <c r="T319" s="45"/>
      <c r="V319" s="57" t="str">
        <f t="shared" si="73"/>
        <v>скрыть</v>
      </c>
    </row>
    <row r="320" spans="2:22" ht="15.75" hidden="1" customHeight="1" x14ac:dyDescent="0.25">
      <c r="B320" s="135">
        <v>304</v>
      </c>
      <c r="C320" s="182">
        <f t="shared" si="81"/>
        <v>0</v>
      </c>
      <c r="D320" s="280">
        <f t="shared" si="81"/>
        <v>0</v>
      </c>
      <c r="E320" s="182">
        <f t="shared" si="81"/>
        <v>0</v>
      </c>
      <c r="F320" s="182">
        <f t="shared" si="81"/>
        <v>0</v>
      </c>
      <c r="G320" s="136">
        <f t="shared" si="81"/>
        <v>0</v>
      </c>
      <c r="H320" s="136">
        <f t="shared" si="74"/>
        <v>0</v>
      </c>
      <c r="I320" s="136">
        <f t="shared" si="68"/>
        <v>0</v>
      </c>
      <c r="J320" s="141">
        <f t="shared" si="69"/>
        <v>0</v>
      </c>
      <c r="K320" s="142">
        <f t="shared" si="67"/>
        <v>0</v>
      </c>
      <c r="L320" s="184">
        <f t="shared" si="67"/>
        <v>0</v>
      </c>
      <c r="M320" s="141">
        <f t="shared" si="67"/>
        <v>0</v>
      </c>
      <c r="N320" s="141">
        <f t="shared" si="67"/>
        <v>0</v>
      </c>
      <c r="O320" s="147">
        <f t="shared" si="70"/>
        <v>0</v>
      </c>
      <c r="P320" s="136">
        <f t="shared" si="71"/>
        <v>0</v>
      </c>
      <c r="Q320" s="136">
        <f t="shared" si="75"/>
        <v>0</v>
      </c>
      <c r="R320" s="136">
        <f t="shared" si="76"/>
        <v>0</v>
      </c>
      <c r="S320" s="137">
        <f t="shared" si="72"/>
        <v>0</v>
      </c>
      <c r="T320" s="45"/>
      <c r="V320" s="57" t="str">
        <f t="shared" si="73"/>
        <v>скрыть</v>
      </c>
    </row>
    <row r="321" spans="2:22" ht="15.75" hidden="1" customHeight="1" x14ac:dyDescent="0.25">
      <c r="B321" s="135">
        <v>305</v>
      </c>
      <c r="C321" s="182">
        <f t="shared" si="81"/>
        <v>0</v>
      </c>
      <c r="D321" s="280">
        <f t="shared" si="81"/>
        <v>0</v>
      </c>
      <c r="E321" s="182">
        <f t="shared" si="81"/>
        <v>0</v>
      </c>
      <c r="F321" s="182">
        <f t="shared" si="81"/>
        <v>0</v>
      </c>
      <c r="G321" s="136">
        <f t="shared" si="81"/>
        <v>0</v>
      </c>
      <c r="H321" s="136">
        <f t="shared" si="74"/>
        <v>0</v>
      </c>
      <c r="I321" s="136">
        <f t="shared" si="68"/>
        <v>0</v>
      </c>
      <c r="J321" s="141">
        <f t="shared" si="69"/>
        <v>0</v>
      </c>
      <c r="K321" s="142">
        <f t="shared" si="67"/>
        <v>0</v>
      </c>
      <c r="L321" s="184">
        <f t="shared" si="67"/>
        <v>0</v>
      </c>
      <c r="M321" s="141">
        <f t="shared" si="67"/>
        <v>0</v>
      </c>
      <c r="N321" s="141">
        <f t="shared" si="67"/>
        <v>0</v>
      </c>
      <c r="O321" s="147">
        <f t="shared" si="70"/>
        <v>0</v>
      </c>
      <c r="P321" s="136">
        <f t="shared" si="71"/>
        <v>0</v>
      </c>
      <c r="Q321" s="136">
        <f t="shared" si="75"/>
        <v>0</v>
      </c>
      <c r="R321" s="136">
        <f t="shared" si="76"/>
        <v>0</v>
      </c>
      <c r="S321" s="137">
        <f t="shared" si="72"/>
        <v>0</v>
      </c>
      <c r="T321" s="45"/>
      <c r="V321" s="57" t="str">
        <f t="shared" si="73"/>
        <v>скрыть</v>
      </c>
    </row>
    <row r="322" spans="2:22" ht="15.75" hidden="1" customHeight="1" x14ac:dyDescent="0.25">
      <c r="B322" s="135">
        <v>306</v>
      </c>
      <c r="C322" s="182">
        <f t="shared" si="81"/>
        <v>0</v>
      </c>
      <c r="D322" s="280">
        <f t="shared" si="81"/>
        <v>0</v>
      </c>
      <c r="E322" s="182">
        <f t="shared" si="81"/>
        <v>0</v>
      </c>
      <c r="F322" s="182">
        <f t="shared" si="81"/>
        <v>0</v>
      </c>
      <c r="G322" s="136">
        <f t="shared" si="81"/>
        <v>0</v>
      </c>
      <c r="H322" s="136">
        <f t="shared" si="74"/>
        <v>0</v>
      </c>
      <c r="I322" s="136">
        <f t="shared" si="68"/>
        <v>0</v>
      </c>
      <c r="J322" s="141">
        <f t="shared" si="69"/>
        <v>0</v>
      </c>
      <c r="K322" s="142">
        <f t="shared" si="67"/>
        <v>0</v>
      </c>
      <c r="L322" s="184">
        <f t="shared" si="67"/>
        <v>0</v>
      </c>
      <c r="M322" s="141">
        <f t="shared" si="67"/>
        <v>0</v>
      </c>
      <c r="N322" s="141">
        <f t="shared" si="67"/>
        <v>0</v>
      </c>
      <c r="O322" s="147">
        <f t="shared" si="70"/>
        <v>0</v>
      </c>
      <c r="P322" s="136">
        <f t="shared" si="71"/>
        <v>0</v>
      </c>
      <c r="Q322" s="136">
        <f t="shared" si="75"/>
        <v>0</v>
      </c>
      <c r="R322" s="136">
        <f t="shared" si="76"/>
        <v>0</v>
      </c>
      <c r="S322" s="137">
        <f t="shared" si="72"/>
        <v>0</v>
      </c>
      <c r="T322" s="45"/>
      <c r="V322" s="57" t="str">
        <f t="shared" si="73"/>
        <v>скрыть</v>
      </c>
    </row>
    <row r="323" spans="2:22" ht="15.75" hidden="1" customHeight="1" x14ac:dyDescent="0.25">
      <c r="B323" s="135">
        <v>307</v>
      </c>
      <c r="C323" s="182">
        <f t="shared" si="81"/>
        <v>0</v>
      </c>
      <c r="D323" s="280">
        <f t="shared" si="81"/>
        <v>0</v>
      </c>
      <c r="E323" s="182">
        <f t="shared" si="81"/>
        <v>0</v>
      </c>
      <c r="F323" s="182">
        <f t="shared" si="81"/>
        <v>0</v>
      </c>
      <c r="G323" s="136">
        <f t="shared" si="81"/>
        <v>0</v>
      </c>
      <c r="H323" s="136">
        <f t="shared" si="74"/>
        <v>0</v>
      </c>
      <c r="I323" s="136">
        <f t="shared" si="68"/>
        <v>0</v>
      </c>
      <c r="J323" s="141">
        <f t="shared" si="69"/>
        <v>0</v>
      </c>
      <c r="K323" s="142">
        <f t="shared" si="67"/>
        <v>0</v>
      </c>
      <c r="L323" s="184">
        <f t="shared" si="67"/>
        <v>0</v>
      </c>
      <c r="M323" s="141">
        <f t="shared" si="67"/>
        <v>0</v>
      </c>
      <c r="N323" s="141">
        <f t="shared" si="67"/>
        <v>0</v>
      </c>
      <c r="O323" s="147">
        <f t="shared" si="70"/>
        <v>0</v>
      </c>
      <c r="P323" s="136">
        <f t="shared" si="71"/>
        <v>0</v>
      </c>
      <c r="Q323" s="136">
        <f t="shared" si="75"/>
        <v>0</v>
      </c>
      <c r="R323" s="136">
        <f t="shared" si="76"/>
        <v>0</v>
      </c>
      <c r="S323" s="137">
        <f t="shared" si="72"/>
        <v>0</v>
      </c>
      <c r="T323" s="45"/>
      <c r="V323" s="57" t="str">
        <f t="shared" si="73"/>
        <v>скрыть</v>
      </c>
    </row>
    <row r="324" spans="2:22" ht="15.75" hidden="1" customHeight="1" x14ac:dyDescent="0.25">
      <c r="B324" s="135">
        <v>308</v>
      </c>
      <c r="C324" s="182">
        <f t="shared" si="81"/>
        <v>0</v>
      </c>
      <c r="D324" s="280">
        <f t="shared" si="81"/>
        <v>0</v>
      </c>
      <c r="E324" s="182">
        <f t="shared" si="81"/>
        <v>0</v>
      </c>
      <c r="F324" s="182">
        <f t="shared" si="81"/>
        <v>0</v>
      </c>
      <c r="G324" s="136">
        <f t="shared" si="81"/>
        <v>0</v>
      </c>
      <c r="H324" s="136">
        <f t="shared" si="74"/>
        <v>0</v>
      </c>
      <c r="I324" s="136">
        <f t="shared" si="68"/>
        <v>0</v>
      </c>
      <c r="J324" s="141">
        <f t="shared" si="69"/>
        <v>0</v>
      </c>
      <c r="K324" s="142">
        <f t="shared" si="67"/>
        <v>0</v>
      </c>
      <c r="L324" s="184">
        <f t="shared" si="67"/>
        <v>0</v>
      </c>
      <c r="M324" s="141">
        <f t="shared" si="67"/>
        <v>0</v>
      </c>
      <c r="N324" s="141">
        <f t="shared" si="67"/>
        <v>0</v>
      </c>
      <c r="O324" s="147">
        <f t="shared" si="70"/>
        <v>0</v>
      </c>
      <c r="P324" s="136">
        <f t="shared" si="71"/>
        <v>0</v>
      </c>
      <c r="Q324" s="136">
        <f t="shared" si="75"/>
        <v>0</v>
      </c>
      <c r="R324" s="136">
        <f t="shared" si="76"/>
        <v>0</v>
      </c>
      <c r="S324" s="137">
        <f t="shared" si="72"/>
        <v>0</v>
      </c>
      <c r="T324" s="45"/>
      <c r="V324" s="57" t="str">
        <f t="shared" si="73"/>
        <v>скрыть</v>
      </c>
    </row>
    <row r="325" spans="2:22" ht="15.75" hidden="1" customHeight="1" x14ac:dyDescent="0.25">
      <c r="B325" s="135">
        <v>309</v>
      </c>
      <c r="C325" s="182">
        <f t="shared" si="81"/>
        <v>0</v>
      </c>
      <c r="D325" s="280">
        <f t="shared" si="81"/>
        <v>0</v>
      </c>
      <c r="E325" s="182">
        <f t="shared" si="81"/>
        <v>0</v>
      </c>
      <c r="F325" s="182">
        <f t="shared" si="81"/>
        <v>0</v>
      </c>
      <c r="G325" s="136">
        <f t="shared" si="81"/>
        <v>0</v>
      </c>
      <c r="H325" s="136">
        <f t="shared" si="74"/>
        <v>0</v>
      </c>
      <c r="I325" s="136">
        <f t="shared" si="68"/>
        <v>0</v>
      </c>
      <c r="J325" s="141">
        <f t="shared" si="69"/>
        <v>0</v>
      </c>
      <c r="K325" s="142">
        <f t="shared" si="67"/>
        <v>0</v>
      </c>
      <c r="L325" s="184">
        <f t="shared" si="67"/>
        <v>0</v>
      </c>
      <c r="M325" s="141">
        <f t="shared" si="67"/>
        <v>0</v>
      </c>
      <c r="N325" s="141">
        <f t="shared" si="67"/>
        <v>0</v>
      </c>
      <c r="O325" s="147">
        <f t="shared" si="70"/>
        <v>0</v>
      </c>
      <c r="P325" s="136">
        <f t="shared" si="71"/>
        <v>0</v>
      </c>
      <c r="Q325" s="136">
        <f t="shared" si="75"/>
        <v>0</v>
      </c>
      <c r="R325" s="136">
        <f t="shared" si="76"/>
        <v>0</v>
      </c>
      <c r="S325" s="137">
        <f t="shared" si="72"/>
        <v>0</v>
      </c>
      <c r="T325" s="45"/>
      <c r="V325" s="57" t="str">
        <f t="shared" si="73"/>
        <v>скрыть</v>
      </c>
    </row>
    <row r="326" spans="2:22" ht="15.75" hidden="1" customHeight="1" x14ac:dyDescent="0.25">
      <c r="B326" s="135">
        <v>310</v>
      </c>
      <c r="C326" s="182">
        <f t="shared" si="81"/>
        <v>0</v>
      </c>
      <c r="D326" s="280">
        <f t="shared" si="81"/>
        <v>0</v>
      </c>
      <c r="E326" s="182">
        <f t="shared" si="81"/>
        <v>0</v>
      </c>
      <c r="F326" s="182">
        <f t="shared" si="81"/>
        <v>0</v>
      </c>
      <c r="G326" s="136">
        <f t="shared" si="81"/>
        <v>0</v>
      </c>
      <c r="H326" s="136">
        <f t="shared" si="74"/>
        <v>0</v>
      </c>
      <c r="I326" s="136">
        <f t="shared" si="68"/>
        <v>0</v>
      </c>
      <c r="J326" s="141">
        <f t="shared" si="69"/>
        <v>0</v>
      </c>
      <c r="K326" s="142">
        <f t="shared" si="67"/>
        <v>0</v>
      </c>
      <c r="L326" s="184">
        <f t="shared" si="67"/>
        <v>0</v>
      </c>
      <c r="M326" s="141">
        <f t="shared" si="67"/>
        <v>0</v>
      </c>
      <c r="N326" s="141">
        <f t="shared" si="67"/>
        <v>0</v>
      </c>
      <c r="O326" s="147">
        <f t="shared" si="70"/>
        <v>0</v>
      </c>
      <c r="P326" s="136">
        <f t="shared" si="71"/>
        <v>0</v>
      </c>
      <c r="Q326" s="136">
        <f t="shared" si="75"/>
        <v>0</v>
      </c>
      <c r="R326" s="136">
        <f t="shared" si="76"/>
        <v>0</v>
      </c>
      <c r="S326" s="137">
        <f t="shared" si="72"/>
        <v>0</v>
      </c>
      <c r="T326" s="45"/>
      <c r="V326" s="57" t="str">
        <f t="shared" si="73"/>
        <v>скрыть</v>
      </c>
    </row>
    <row r="327" spans="2:22" ht="15.75" hidden="1" customHeight="1" x14ac:dyDescent="0.25">
      <c r="B327" s="135">
        <v>311</v>
      </c>
      <c r="C327" s="182">
        <f t="shared" ref="C327:G336" si="82">IF(offer_sale_type="транзит",IFERROR(VLOOKUP($B327,calc_data,C$14+1,0),0),0)</f>
        <v>0</v>
      </c>
      <c r="D327" s="280">
        <f t="shared" si="82"/>
        <v>0</v>
      </c>
      <c r="E327" s="182">
        <f t="shared" si="82"/>
        <v>0</v>
      </c>
      <c r="F327" s="182">
        <f t="shared" si="82"/>
        <v>0</v>
      </c>
      <c r="G327" s="136">
        <f t="shared" si="82"/>
        <v>0</v>
      </c>
      <c r="H327" s="136">
        <f t="shared" si="74"/>
        <v>0</v>
      </c>
      <c r="I327" s="136">
        <f t="shared" si="68"/>
        <v>0</v>
      </c>
      <c r="J327" s="141">
        <f t="shared" si="69"/>
        <v>0</v>
      </c>
      <c r="K327" s="142">
        <f t="shared" si="67"/>
        <v>0</v>
      </c>
      <c r="L327" s="184">
        <f t="shared" si="67"/>
        <v>0</v>
      </c>
      <c r="M327" s="141">
        <f t="shared" si="67"/>
        <v>0</v>
      </c>
      <c r="N327" s="141">
        <f t="shared" si="67"/>
        <v>0</v>
      </c>
      <c r="O327" s="147">
        <f t="shared" si="70"/>
        <v>0</v>
      </c>
      <c r="P327" s="136">
        <f t="shared" si="71"/>
        <v>0</v>
      </c>
      <c r="Q327" s="136">
        <f t="shared" si="75"/>
        <v>0</v>
      </c>
      <c r="R327" s="136">
        <f t="shared" si="76"/>
        <v>0</v>
      </c>
      <c r="S327" s="137">
        <f t="shared" si="72"/>
        <v>0</v>
      </c>
      <c r="T327" s="45"/>
      <c r="V327" s="57" t="str">
        <f t="shared" si="73"/>
        <v>скрыть</v>
      </c>
    </row>
    <row r="328" spans="2:22" ht="15.75" hidden="1" customHeight="1" x14ac:dyDescent="0.25">
      <c r="B328" s="135">
        <v>312</v>
      </c>
      <c r="C328" s="182">
        <f t="shared" si="82"/>
        <v>0</v>
      </c>
      <c r="D328" s="280">
        <f t="shared" si="82"/>
        <v>0</v>
      </c>
      <c r="E328" s="182">
        <f t="shared" si="82"/>
        <v>0</v>
      </c>
      <c r="F328" s="182">
        <f t="shared" si="82"/>
        <v>0</v>
      </c>
      <c r="G328" s="136">
        <f t="shared" si="82"/>
        <v>0</v>
      </c>
      <c r="H328" s="136">
        <f t="shared" si="74"/>
        <v>0</v>
      </c>
      <c r="I328" s="136">
        <f t="shared" si="68"/>
        <v>0</v>
      </c>
      <c r="J328" s="141">
        <f t="shared" si="69"/>
        <v>0</v>
      </c>
      <c r="K328" s="142">
        <f t="shared" si="67"/>
        <v>0</v>
      </c>
      <c r="L328" s="184">
        <f t="shared" si="67"/>
        <v>0</v>
      </c>
      <c r="M328" s="141">
        <f t="shared" si="67"/>
        <v>0</v>
      </c>
      <c r="N328" s="141">
        <f t="shared" si="67"/>
        <v>0</v>
      </c>
      <c r="O328" s="147">
        <f t="shared" si="70"/>
        <v>0</v>
      </c>
      <c r="P328" s="136">
        <f t="shared" si="71"/>
        <v>0</v>
      </c>
      <c r="Q328" s="136">
        <f t="shared" si="75"/>
        <v>0</v>
      </c>
      <c r="R328" s="136">
        <f t="shared" si="76"/>
        <v>0</v>
      </c>
      <c r="S328" s="137">
        <f t="shared" si="72"/>
        <v>0</v>
      </c>
      <c r="T328" s="45"/>
      <c r="V328" s="57" t="str">
        <f t="shared" si="73"/>
        <v>скрыть</v>
      </c>
    </row>
    <row r="329" spans="2:22" ht="15.75" hidden="1" customHeight="1" x14ac:dyDescent="0.25">
      <c r="B329" s="135">
        <v>313</v>
      </c>
      <c r="C329" s="182">
        <f t="shared" si="82"/>
        <v>0</v>
      </c>
      <c r="D329" s="280">
        <f t="shared" si="82"/>
        <v>0</v>
      </c>
      <c r="E329" s="182">
        <f t="shared" si="82"/>
        <v>0</v>
      </c>
      <c r="F329" s="182">
        <f t="shared" si="82"/>
        <v>0</v>
      </c>
      <c r="G329" s="136">
        <f t="shared" si="82"/>
        <v>0</v>
      </c>
      <c r="H329" s="136">
        <f t="shared" si="74"/>
        <v>0</v>
      </c>
      <c r="I329" s="136">
        <f t="shared" si="68"/>
        <v>0</v>
      </c>
      <c r="J329" s="141">
        <f t="shared" si="69"/>
        <v>0</v>
      </c>
      <c r="K329" s="142">
        <f t="shared" si="67"/>
        <v>0</v>
      </c>
      <c r="L329" s="184">
        <f t="shared" si="67"/>
        <v>0</v>
      </c>
      <c r="M329" s="141">
        <f t="shared" si="67"/>
        <v>0</v>
      </c>
      <c r="N329" s="141">
        <f t="shared" si="67"/>
        <v>0</v>
      </c>
      <c r="O329" s="147">
        <f t="shared" si="70"/>
        <v>0</v>
      </c>
      <c r="P329" s="136">
        <f t="shared" si="71"/>
        <v>0</v>
      </c>
      <c r="Q329" s="136">
        <f t="shared" si="75"/>
        <v>0</v>
      </c>
      <c r="R329" s="136">
        <f t="shared" si="76"/>
        <v>0</v>
      </c>
      <c r="S329" s="137">
        <f t="shared" si="72"/>
        <v>0</v>
      </c>
      <c r="T329" s="45"/>
      <c r="V329" s="57" t="str">
        <f t="shared" si="73"/>
        <v>скрыть</v>
      </c>
    </row>
    <row r="330" spans="2:22" ht="15.75" hidden="1" customHeight="1" x14ac:dyDescent="0.25">
      <c r="B330" s="135">
        <v>314</v>
      </c>
      <c r="C330" s="182">
        <f t="shared" si="82"/>
        <v>0</v>
      </c>
      <c r="D330" s="280">
        <f t="shared" si="82"/>
        <v>0</v>
      </c>
      <c r="E330" s="182">
        <f t="shared" si="82"/>
        <v>0</v>
      </c>
      <c r="F330" s="182">
        <f t="shared" si="82"/>
        <v>0</v>
      </c>
      <c r="G330" s="136">
        <f t="shared" si="82"/>
        <v>0</v>
      </c>
      <c r="H330" s="136">
        <f t="shared" si="74"/>
        <v>0</v>
      </c>
      <c r="I330" s="136">
        <f t="shared" si="68"/>
        <v>0</v>
      </c>
      <c r="J330" s="141">
        <f t="shared" si="69"/>
        <v>0</v>
      </c>
      <c r="K330" s="142">
        <f t="shared" si="67"/>
        <v>0</v>
      </c>
      <c r="L330" s="184">
        <f t="shared" si="67"/>
        <v>0</v>
      </c>
      <c r="M330" s="141">
        <f t="shared" si="67"/>
        <v>0</v>
      </c>
      <c r="N330" s="141">
        <f t="shared" si="67"/>
        <v>0</v>
      </c>
      <c r="O330" s="147">
        <f t="shared" si="70"/>
        <v>0</v>
      </c>
      <c r="P330" s="136">
        <f t="shared" si="71"/>
        <v>0</v>
      </c>
      <c r="Q330" s="136">
        <f t="shared" si="75"/>
        <v>0</v>
      </c>
      <c r="R330" s="136">
        <f t="shared" si="76"/>
        <v>0</v>
      </c>
      <c r="S330" s="137">
        <f t="shared" si="72"/>
        <v>0</v>
      </c>
      <c r="T330" s="45"/>
      <c r="V330" s="57" t="str">
        <f t="shared" si="73"/>
        <v>скрыть</v>
      </c>
    </row>
    <row r="331" spans="2:22" ht="15.75" hidden="1" customHeight="1" x14ac:dyDescent="0.25">
      <c r="B331" s="135">
        <v>315</v>
      </c>
      <c r="C331" s="182">
        <f t="shared" si="82"/>
        <v>0</v>
      </c>
      <c r="D331" s="280">
        <f t="shared" si="82"/>
        <v>0</v>
      </c>
      <c r="E331" s="182">
        <f t="shared" si="82"/>
        <v>0</v>
      </c>
      <c r="F331" s="182">
        <f t="shared" si="82"/>
        <v>0</v>
      </c>
      <c r="G331" s="136">
        <f t="shared" si="82"/>
        <v>0</v>
      </c>
      <c r="H331" s="136">
        <f t="shared" si="74"/>
        <v>0</v>
      </c>
      <c r="I331" s="136">
        <f t="shared" si="68"/>
        <v>0</v>
      </c>
      <c r="J331" s="141">
        <f t="shared" si="69"/>
        <v>0</v>
      </c>
      <c r="K331" s="142">
        <f t="shared" si="67"/>
        <v>0</v>
      </c>
      <c r="L331" s="184">
        <f t="shared" si="67"/>
        <v>0</v>
      </c>
      <c r="M331" s="141">
        <f t="shared" si="67"/>
        <v>0</v>
      </c>
      <c r="N331" s="141">
        <f t="shared" si="67"/>
        <v>0</v>
      </c>
      <c r="O331" s="147">
        <f t="shared" si="70"/>
        <v>0</v>
      </c>
      <c r="P331" s="136">
        <f t="shared" si="71"/>
        <v>0</v>
      </c>
      <c r="Q331" s="136">
        <f t="shared" si="75"/>
        <v>0</v>
      </c>
      <c r="R331" s="136">
        <f t="shared" si="76"/>
        <v>0</v>
      </c>
      <c r="S331" s="137">
        <f t="shared" si="72"/>
        <v>0</v>
      </c>
      <c r="T331" s="45"/>
      <c r="V331" s="57" t="str">
        <f t="shared" si="73"/>
        <v>скрыть</v>
      </c>
    </row>
    <row r="332" spans="2:22" ht="15.75" hidden="1" customHeight="1" x14ac:dyDescent="0.25">
      <c r="B332" s="135">
        <v>316</v>
      </c>
      <c r="C332" s="182">
        <f t="shared" si="82"/>
        <v>0</v>
      </c>
      <c r="D332" s="280">
        <f t="shared" si="82"/>
        <v>0</v>
      </c>
      <c r="E332" s="182">
        <f t="shared" si="82"/>
        <v>0</v>
      </c>
      <c r="F332" s="182">
        <f t="shared" si="82"/>
        <v>0</v>
      </c>
      <c r="G332" s="136">
        <f t="shared" si="82"/>
        <v>0</v>
      </c>
      <c r="H332" s="136">
        <f t="shared" si="74"/>
        <v>0</v>
      </c>
      <c r="I332" s="136">
        <f t="shared" si="68"/>
        <v>0</v>
      </c>
      <c r="J332" s="141">
        <f t="shared" si="69"/>
        <v>0</v>
      </c>
      <c r="K332" s="142">
        <f t="shared" si="67"/>
        <v>0</v>
      </c>
      <c r="L332" s="184">
        <f t="shared" si="67"/>
        <v>0</v>
      </c>
      <c r="M332" s="141">
        <f t="shared" si="67"/>
        <v>0</v>
      </c>
      <c r="N332" s="141">
        <f t="shared" si="67"/>
        <v>0</v>
      </c>
      <c r="O332" s="147">
        <f t="shared" si="70"/>
        <v>0</v>
      </c>
      <c r="P332" s="136">
        <f t="shared" si="71"/>
        <v>0</v>
      </c>
      <c r="Q332" s="136">
        <f t="shared" si="75"/>
        <v>0</v>
      </c>
      <c r="R332" s="136">
        <f t="shared" si="76"/>
        <v>0</v>
      </c>
      <c r="S332" s="137">
        <f t="shared" si="72"/>
        <v>0</v>
      </c>
      <c r="T332" s="45"/>
      <c r="V332" s="57" t="str">
        <f t="shared" si="73"/>
        <v>скрыть</v>
      </c>
    </row>
    <row r="333" spans="2:22" ht="15.75" hidden="1" customHeight="1" x14ac:dyDescent="0.25">
      <c r="B333" s="135">
        <v>317</v>
      </c>
      <c r="C333" s="182">
        <f t="shared" si="82"/>
        <v>0</v>
      </c>
      <c r="D333" s="280">
        <f t="shared" si="82"/>
        <v>0</v>
      </c>
      <c r="E333" s="182">
        <f t="shared" si="82"/>
        <v>0</v>
      </c>
      <c r="F333" s="182">
        <f t="shared" si="82"/>
        <v>0</v>
      </c>
      <c r="G333" s="136">
        <f t="shared" si="82"/>
        <v>0</v>
      </c>
      <c r="H333" s="136">
        <f t="shared" si="74"/>
        <v>0</v>
      </c>
      <c r="I333" s="136">
        <f t="shared" si="68"/>
        <v>0</v>
      </c>
      <c r="J333" s="141">
        <f t="shared" si="69"/>
        <v>0</v>
      </c>
      <c r="K333" s="142">
        <f t="shared" si="67"/>
        <v>0</v>
      </c>
      <c r="L333" s="184">
        <f t="shared" si="67"/>
        <v>0</v>
      </c>
      <c r="M333" s="141">
        <f t="shared" si="67"/>
        <v>0</v>
      </c>
      <c r="N333" s="141">
        <f t="shared" si="67"/>
        <v>0</v>
      </c>
      <c r="O333" s="147">
        <f t="shared" si="70"/>
        <v>0</v>
      </c>
      <c r="P333" s="136">
        <f t="shared" si="71"/>
        <v>0</v>
      </c>
      <c r="Q333" s="136">
        <f t="shared" si="75"/>
        <v>0</v>
      </c>
      <c r="R333" s="136">
        <f t="shared" si="76"/>
        <v>0</v>
      </c>
      <c r="S333" s="137">
        <f t="shared" si="72"/>
        <v>0</v>
      </c>
      <c r="T333" s="45"/>
      <c r="V333" s="57" t="str">
        <f t="shared" si="73"/>
        <v>скрыть</v>
      </c>
    </row>
    <row r="334" spans="2:22" ht="15.75" hidden="1" customHeight="1" x14ac:dyDescent="0.25">
      <c r="B334" s="135">
        <v>318</v>
      </c>
      <c r="C334" s="182">
        <f t="shared" si="82"/>
        <v>0</v>
      </c>
      <c r="D334" s="280">
        <f t="shared" si="82"/>
        <v>0</v>
      </c>
      <c r="E334" s="182">
        <f t="shared" si="82"/>
        <v>0</v>
      </c>
      <c r="F334" s="182">
        <f t="shared" si="82"/>
        <v>0</v>
      </c>
      <c r="G334" s="136">
        <f t="shared" si="82"/>
        <v>0</v>
      </c>
      <c r="H334" s="136">
        <f t="shared" si="74"/>
        <v>0</v>
      </c>
      <c r="I334" s="136">
        <f t="shared" si="68"/>
        <v>0</v>
      </c>
      <c r="J334" s="141">
        <f t="shared" si="69"/>
        <v>0</v>
      </c>
      <c r="K334" s="142">
        <f t="shared" si="67"/>
        <v>0</v>
      </c>
      <c r="L334" s="184">
        <f t="shared" si="67"/>
        <v>0</v>
      </c>
      <c r="M334" s="141">
        <f t="shared" si="67"/>
        <v>0</v>
      </c>
      <c r="N334" s="141">
        <f t="shared" si="67"/>
        <v>0</v>
      </c>
      <c r="O334" s="147">
        <f t="shared" si="70"/>
        <v>0</v>
      </c>
      <c r="P334" s="136">
        <f t="shared" si="71"/>
        <v>0</v>
      </c>
      <c r="Q334" s="136">
        <f t="shared" si="75"/>
        <v>0</v>
      </c>
      <c r="R334" s="136">
        <f t="shared" si="76"/>
        <v>0</v>
      </c>
      <c r="S334" s="137">
        <f t="shared" si="72"/>
        <v>0</v>
      </c>
      <c r="T334" s="45"/>
      <c r="V334" s="57" t="str">
        <f t="shared" si="73"/>
        <v>скрыть</v>
      </c>
    </row>
    <row r="335" spans="2:22" ht="15.75" hidden="1" customHeight="1" x14ac:dyDescent="0.25">
      <c r="B335" s="135">
        <v>319</v>
      </c>
      <c r="C335" s="182">
        <f t="shared" si="82"/>
        <v>0</v>
      </c>
      <c r="D335" s="280">
        <f t="shared" si="82"/>
        <v>0</v>
      </c>
      <c r="E335" s="182">
        <f t="shared" si="82"/>
        <v>0</v>
      </c>
      <c r="F335" s="182">
        <f t="shared" si="82"/>
        <v>0</v>
      </c>
      <c r="G335" s="136">
        <f t="shared" si="82"/>
        <v>0</v>
      </c>
      <c r="H335" s="136">
        <f t="shared" si="74"/>
        <v>0</v>
      </c>
      <c r="I335" s="136">
        <f t="shared" si="68"/>
        <v>0</v>
      </c>
      <c r="J335" s="141">
        <f t="shared" si="69"/>
        <v>0</v>
      </c>
      <c r="K335" s="142">
        <f t="shared" si="67"/>
        <v>0</v>
      </c>
      <c r="L335" s="184">
        <f t="shared" si="67"/>
        <v>0</v>
      </c>
      <c r="M335" s="141">
        <f t="shared" si="67"/>
        <v>0</v>
      </c>
      <c r="N335" s="141">
        <f t="shared" ref="K335:N398" si="83">IF(offer_sale_type="транзит",IFERROR(ROUNDUP(VLOOKUP($B335,calc_data,N$14+1,0),2),0),0)</f>
        <v>0</v>
      </c>
      <c r="O335" s="147">
        <f t="shared" si="70"/>
        <v>0</v>
      </c>
      <c r="P335" s="136">
        <f t="shared" si="71"/>
        <v>0</v>
      </c>
      <c r="Q335" s="136">
        <f t="shared" si="75"/>
        <v>0</v>
      </c>
      <c r="R335" s="136">
        <f t="shared" si="76"/>
        <v>0</v>
      </c>
      <c r="S335" s="137">
        <f t="shared" si="72"/>
        <v>0</v>
      </c>
      <c r="T335" s="45"/>
      <c r="V335" s="57" t="str">
        <f t="shared" si="73"/>
        <v>скрыть</v>
      </c>
    </row>
    <row r="336" spans="2:22" ht="15.75" hidden="1" customHeight="1" x14ac:dyDescent="0.25">
      <c r="B336" s="135">
        <v>320</v>
      </c>
      <c r="C336" s="182">
        <f t="shared" si="82"/>
        <v>0</v>
      </c>
      <c r="D336" s="280">
        <f t="shared" si="82"/>
        <v>0</v>
      </c>
      <c r="E336" s="182">
        <f t="shared" si="82"/>
        <v>0</v>
      </c>
      <c r="F336" s="182">
        <f t="shared" si="82"/>
        <v>0</v>
      </c>
      <c r="G336" s="136">
        <f t="shared" si="82"/>
        <v>0</v>
      </c>
      <c r="H336" s="136">
        <f t="shared" si="74"/>
        <v>0</v>
      </c>
      <c r="I336" s="136">
        <f t="shared" si="68"/>
        <v>0</v>
      </c>
      <c r="J336" s="141">
        <f t="shared" si="69"/>
        <v>0</v>
      </c>
      <c r="K336" s="142">
        <f t="shared" si="83"/>
        <v>0</v>
      </c>
      <c r="L336" s="184">
        <f t="shared" si="83"/>
        <v>0</v>
      </c>
      <c r="M336" s="141">
        <f t="shared" si="83"/>
        <v>0</v>
      </c>
      <c r="N336" s="141">
        <f t="shared" si="83"/>
        <v>0</v>
      </c>
      <c r="O336" s="147">
        <f t="shared" si="70"/>
        <v>0</v>
      </c>
      <c r="P336" s="136">
        <f t="shared" si="71"/>
        <v>0</v>
      </c>
      <c r="Q336" s="136">
        <f t="shared" si="75"/>
        <v>0</v>
      </c>
      <c r="R336" s="136">
        <f t="shared" si="76"/>
        <v>0</v>
      </c>
      <c r="S336" s="137">
        <f t="shared" si="72"/>
        <v>0</v>
      </c>
      <c r="T336" s="45"/>
      <c r="V336" s="57" t="str">
        <f t="shared" si="73"/>
        <v>скрыть</v>
      </c>
    </row>
    <row r="337" spans="2:22" ht="15.75" hidden="1" customHeight="1" x14ac:dyDescent="0.25">
      <c r="B337" s="135">
        <v>321</v>
      </c>
      <c r="C337" s="182">
        <f t="shared" ref="C337:G346" si="84">IF(offer_sale_type="транзит",IFERROR(VLOOKUP($B337,calc_data,C$14+1,0),0),0)</f>
        <v>0</v>
      </c>
      <c r="D337" s="280">
        <f t="shared" si="84"/>
        <v>0</v>
      </c>
      <c r="E337" s="182">
        <f t="shared" si="84"/>
        <v>0</v>
      </c>
      <c r="F337" s="182">
        <f t="shared" si="84"/>
        <v>0</v>
      </c>
      <c r="G337" s="136">
        <f t="shared" si="84"/>
        <v>0</v>
      </c>
      <c r="H337" s="136">
        <f t="shared" si="74"/>
        <v>0</v>
      </c>
      <c r="I337" s="136">
        <f t="shared" ref="I337:I400" si="85">IF(offer_sale_type="транзит",IFERROR(ROUND(VLOOKUP($B337,calc_data,I$14+1,0),2),0),0)</f>
        <v>0</v>
      </c>
      <c r="J337" s="141">
        <f t="shared" ref="J337:J400" si="86">ROUND(IF(offer_sale_type="транзит",IFERROR(VLOOKUP($B337,calc_data,J$14+1,0),0),0),2)</f>
        <v>0</v>
      </c>
      <c r="K337" s="142">
        <f t="shared" si="83"/>
        <v>0</v>
      </c>
      <c r="L337" s="184">
        <f t="shared" si="83"/>
        <v>0</v>
      </c>
      <c r="M337" s="141">
        <f t="shared" si="83"/>
        <v>0</v>
      </c>
      <c r="N337" s="141">
        <f t="shared" si="83"/>
        <v>0</v>
      </c>
      <c r="O337" s="147">
        <f t="shared" ref="O337:O400" si="87">IF(offer_sale_type="транзит",IFERROR(ROUND(VLOOKUP($B337,calc_data,O$14+1,1),2),0),0)</f>
        <v>0</v>
      </c>
      <c r="P337" s="136">
        <f t="shared" ref="P337:P400" si="88">IF(offer_sale_type="транзит",IFERROR(ROUND(SUM(I337:J337,M337:O337)/E337,2),0),0)</f>
        <v>0</v>
      </c>
      <c r="Q337" s="136">
        <f t="shared" si="75"/>
        <v>0</v>
      </c>
      <c r="R337" s="136">
        <f t="shared" si="76"/>
        <v>0</v>
      </c>
      <c r="S337" s="137">
        <f t="shared" ref="S337:S400" si="89">Q337+IF(AND(offer_incoterms="DDP",seller_region="RU"),R337,0)</f>
        <v>0</v>
      </c>
      <c r="T337" s="45"/>
      <c r="V337" s="57" t="str">
        <f t="shared" ref="V337:V400" si="90">IF(Q337&gt;0,"показать","скрыть")</f>
        <v>скрыть</v>
      </c>
    </row>
    <row r="338" spans="2:22" ht="15.75" hidden="1" customHeight="1" x14ac:dyDescent="0.25">
      <c r="B338" s="135">
        <v>322</v>
      </c>
      <c r="C338" s="182">
        <f t="shared" si="84"/>
        <v>0</v>
      </c>
      <c r="D338" s="280">
        <f t="shared" si="84"/>
        <v>0</v>
      </c>
      <c r="E338" s="182">
        <f t="shared" si="84"/>
        <v>0</v>
      </c>
      <c r="F338" s="182">
        <f t="shared" si="84"/>
        <v>0</v>
      </c>
      <c r="G338" s="136">
        <f t="shared" si="84"/>
        <v>0</v>
      </c>
      <c r="H338" s="136">
        <f t="shared" ref="H338:H401" si="91">E338*G338</f>
        <v>0</v>
      </c>
      <c r="I338" s="136">
        <f t="shared" si="85"/>
        <v>0</v>
      </c>
      <c r="J338" s="141">
        <f t="shared" si="86"/>
        <v>0</v>
      </c>
      <c r="K338" s="142">
        <f t="shared" si="83"/>
        <v>0</v>
      </c>
      <c r="L338" s="184">
        <f t="shared" si="83"/>
        <v>0</v>
      </c>
      <c r="M338" s="141">
        <f t="shared" si="83"/>
        <v>0</v>
      </c>
      <c r="N338" s="141">
        <f t="shared" si="83"/>
        <v>0</v>
      </c>
      <c r="O338" s="147">
        <f t="shared" si="87"/>
        <v>0</v>
      </c>
      <c r="P338" s="136">
        <f t="shared" si="88"/>
        <v>0</v>
      </c>
      <c r="Q338" s="136">
        <f t="shared" ref="Q338:Q401" si="92">E338*P338</f>
        <v>0</v>
      </c>
      <c r="R338" s="136">
        <f t="shared" ref="R338:R401" si="93">Q338*IF(AND(offer_incoterms="DDP",seller_region="RU"),rate_vatRu,0)</f>
        <v>0</v>
      </c>
      <c r="S338" s="137">
        <f t="shared" si="89"/>
        <v>0</v>
      </c>
      <c r="T338" s="45"/>
      <c r="V338" s="57" t="str">
        <f t="shared" si="90"/>
        <v>скрыть</v>
      </c>
    </row>
    <row r="339" spans="2:22" ht="15.75" hidden="1" customHeight="1" x14ac:dyDescent="0.25">
      <c r="B339" s="135">
        <v>323</v>
      </c>
      <c r="C339" s="182">
        <f t="shared" si="84"/>
        <v>0</v>
      </c>
      <c r="D339" s="280">
        <f t="shared" si="84"/>
        <v>0</v>
      </c>
      <c r="E339" s="182">
        <f t="shared" si="84"/>
        <v>0</v>
      </c>
      <c r="F339" s="182">
        <f t="shared" si="84"/>
        <v>0</v>
      </c>
      <c r="G339" s="136">
        <f t="shared" si="84"/>
        <v>0</v>
      </c>
      <c r="H339" s="136">
        <f t="shared" si="91"/>
        <v>0</v>
      </c>
      <c r="I339" s="136">
        <f t="shared" si="85"/>
        <v>0</v>
      </c>
      <c r="J339" s="141">
        <f t="shared" si="86"/>
        <v>0</v>
      </c>
      <c r="K339" s="142">
        <f t="shared" si="83"/>
        <v>0</v>
      </c>
      <c r="L339" s="184">
        <f t="shared" si="83"/>
        <v>0</v>
      </c>
      <c r="M339" s="141">
        <f t="shared" si="83"/>
        <v>0</v>
      </c>
      <c r="N339" s="141">
        <f t="shared" si="83"/>
        <v>0</v>
      </c>
      <c r="O339" s="147">
        <f t="shared" si="87"/>
        <v>0</v>
      </c>
      <c r="P339" s="136">
        <f t="shared" si="88"/>
        <v>0</v>
      </c>
      <c r="Q339" s="136">
        <f t="shared" si="92"/>
        <v>0</v>
      </c>
      <c r="R339" s="136">
        <f t="shared" si="93"/>
        <v>0</v>
      </c>
      <c r="S339" s="137">
        <f t="shared" si="89"/>
        <v>0</v>
      </c>
      <c r="T339" s="45"/>
      <c r="V339" s="57" t="str">
        <f t="shared" si="90"/>
        <v>скрыть</v>
      </c>
    </row>
    <row r="340" spans="2:22" ht="15.75" hidden="1" customHeight="1" x14ac:dyDescent="0.25">
      <c r="B340" s="135">
        <v>324</v>
      </c>
      <c r="C340" s="182">
        <f t="shared" si="84"/>
        <v>0</v>
      </c>
      <c r="D340" s="280">
        <f t="shared" si="84"/>
        <v>0</v>
      </c>
      <c r="E340" s="182">
        <f t="shared" si="84"/>
        <v>0</v>
      </c>
      <c r="F340" s="182">
        <f t="shared" si="84"/>
        <v>0</v>
      </c>
      <c r="G340" s="136">
        <f t="shared" si="84"/>
        <v>0</v>
      </c>
      <c r="H340" s="136">
        <f t="shared" si="91"/>
        <v>0</v>
      </c>
      <c r="I340" s="136">
        <f t="shared" si="85"/>
        <v>0</v>
      </c>
      <c r="J340" s="141">
        <f t="shared" si="86"/>
        <v>0</v>
      </c>
      <c r="K340" s="142">
        <f t="shared" si="83"/>
        <v>0</v>
      </c>
      <c r="L340" s="184">
        <f t="shared" si="83"/>
        <v>0</v>
      </c>
      <c r="M340" s="141">
        <f t="shared" si="83"/>
        <v>0</v>
      </c>
      <c r="N340" s="141">
        <f t="shared" si="83"/>
        <v>0</v>
      </c>
      <c r="O340" s="147">
        <f t="shared" si="87"/>
        <v>0</v>
      </c>
      <c r="P340" s="136">
        <f t="shared" si="88"/>
        <v>0</v>
      </c>
      <c r="Q340" s="136">
        <f t="shared" si="92"/>
        <v>0</v>
      </c>
      <c r="R340" s="136">
        <f t="shared" si="93"/>
        <v>0</v>
      </c>
      <c r="S340" s="137">
        <f t="shared" si="89"/>
        <v>0</v>
      </c>
      <c r="T340" s="45"/>
      <c r="V340" s="57" t="str">
        <f t="shared" si="90"/>
        <v>скрыть</v>
      </c>
    </row>
    <row r="341" spans="2:22" ht="15.75" hidden="1" customHeight="1" x14ac:dyDescent="0.25">
      <c r="B341" s="135">
        <v>325</v>
      </c>
      <c r="C341" s="182">
        <f t="shared" si="84"/>
        <v>0</v>
      </c>
      <c r="D341" s="280">
        <f t="shared" si="84"/>
        <v>0</v>
      </c>
      <c r="E341" s="182">
        <f t="shared" si="84"/>
        <v>0</v>
      </c>
      <c r="F341" s="182">
        <f t="shared" si="84"/>
        <v>0</v>
      </c>
      <c r="G341" s="136">
        <f t="shared" si="84"/>
        <v>0</v>
      </c>
      <c r="H341" s="136">
        <f t="shared" si="91"/>
        <v>0</v>
      </c>
      <c r="I341" s="136">
        <f t="shared" si="85"/>
        <v>0</v>
      </c>
      <c r="J341" s="141">
        <f t="shared" si="86"/>
        <v>0</v>
      </c>
      <c r="K341" s="142">
        <f t="shared" si="83"/>
        <v>0</v>
      </c>
      <c r="L341" s="184">
        <f t="shared" si="83"/>
        <v>0</v>
      </c>
      <c r="M341" s="141">
        <f t="shared" si="83"/>
        <v>0</v>
      </c>
      <c r="N341" s="141">
        <f t="shared" si="83"/>
        <v>0</v>
      </c>
      <c r="O341" s="147">
        <f t="shared" si="87"/>
        <v>0</v>
      </c>
      <c r="P341" s="136">
        <f t="shared" si="88"/>
        <v>0</v>
      </c>
      <c r="Q341" s="136">
        <f t="shared" si="92"/>
        <v>0</v>
      </c>
      <c r="R341" s="136">
        <f t="shared" si="93"/>
        <v>0</v>
      </c>
      <c r="S341" s="137">
        <f t="shared" si="89"/>
        <v>0</v>
      </c>
      <c r="T341" s="45"/>
      <c r="V341" s="57" t="str">
        <f t="shared" si="90"/>
        <v>скрыть</v>
      </c>
    </row>
    <row r="342" spans="2:22" ht="15.75" hidden="1" customHeight="1" x14ac:dyDescent="0.25">
      <c r="B342" s="135">
        <v>326</v>
      </c>
      <c r="C342" s="182">
        <f t="shared" si="84"/>
        <v>0</v>
      </c>
      <c r="D342" s="280">
        <f t="shared" si="84"/>
        <v>0</v>
      </c>
      <c r="E342" s="182">
        <f t="shared" si="84"/>
        <v>0</v>
      </c>
      <c r="F342" s="182">
        <f t="shared" si="84"/>
        <v>0</v>
      </c>
      <c r="G342" s="136">
        <f t="shared" si="84"/>
        <v>0</v>
      </c>
      <c r="H342" s="136">
        <f t="shared" si="91"/>
        <v>0</v>
      </c>
      <c r="I342" s="136">
        <f t="shared" si="85"/>
        <v>0</v>
      </c>
      <c r="J342" s="141">
        <f t="shared" si="86"/>
        <v>0</v>
      </c>
      <c r="K342" s="142">
        <f t="shared" si="83"/>
        <v>0</v>
      </c>
      <c r="L342" s="184">
        <f t="shared" si="83"/>
        <v>0</v>
      </c>
      <c r="M342" s="141">
        <f t="shared" si="83"/>
        <v>0</v>
      </c>
      <c r="N342" s="141">
        <f t="shared" si="83"/>
        <v>0</v>
      </c>
      <c r="O342" s="147">
        <f t="shared" si="87"/>
        <v>0</v>
      </c>
      <c r="P342" s="136">
        <f t="shared" si="88"/>
        <v>0</v>
      </c>
      <c r="Q342" s="136">
        <f t="shared" si="92"/>
        <v>0</v>
      </c>
      <c r="R342" s="136">
        <f t="shared" si="93"/>
        <v>0</v>
      </c>
      <c r="S342" s="137">
        <f t="shared" si="89"/>
        <v>0</v>
      </c>
      <c r="T342" s="45"/>
      <c r="V342" s="57" t="str">
        <f t="shared" si="90"/>
        <v>скрыть</v>
      </c>
    </row>
    <row r="343" spans="2:22" ht="15.75" hidden="1" customHeight="1" x14ac:dyDescent="0.25">
      <c r="B343" s="135">
        <v>327</v>
      </c>
      <c r="C343" s="182">
        <f t="shared" si="84"/>
        <v>0</v>
      </c>
      <c r="D343" s="280">
        <f t="shared" si="84"/>
        <v>0</v>
      </c>
      <c r="E343" s="182">
        <f t="shared" si="84"/>
        <v>0</v>
      </c>
      <c r="F343" s="182">
        <f t="shared" si="84"/>
        <v>0</v>
      </c>
      <c r="G343" s="136">
        <f t="shared" si="84"/>
        <v>0</v>
      </c>
      <c r="H343" s="136">
        <f t="shared" si="91"/>
        <v>0</v>
      </c>
      <c r="I343" s="136">
        <f t="shared" si="85"/>
        <v>0</v>
      </c>
      <c r="J343" s="141">
        <f t="shared" si="86"/>
        <v>0</v>
      </c>
      <c r="K343" s="142">
        <f t="shared" si="83"/>
        <v>0</v>
      </c>
      <c r="L343" s="184">
        <f t="shared" si="83"/>
        <v>0</v>
      </c>
      <c r="M343" s="141">
        <f t="shared" si="83"/>
        <v>0</v>
      </c>
      <c r="N343" s="141">
        <f t="shared" si="83"/>
        <v>0</v>
      </c>
      <c r="O343" s="147">
        <f t="shared" si="87"/>
        <v>0</v>
      </c>
      <c r="P343" s="136">
        <f t="shared" si="88"/>
        <v>0</v>
      </c>
      <c r="Q343" s="136">
        <f t="shared" si="92"/>
        <v>0</v>
      </c>
      <c r="R343" s="136">
        <f t="shared" si="93"/>
        <v>0</v>
      </c>
      <c r="S343" s="137">
        <f t="shared" si="89"/>
        <v>0</v>
      </c>
      <c r="T343" s="45"/>
      <c r="V343" s="57" t="str">
        <f t="shared" si="90"/>
        <v>скрыть</v>
      </c>
    </row>
    <row r="344" spans="2:22" ht="15.75" hidden="1" customHeight="1" x14ac:dyDescent="0.25">
      <c r="B344" s="135">
        <v>328</v>
      </c>
      <c r="C344" s="182">
        <f t="shared" si="84"/>
        <v>0</v>
      </c>
      <c r="D344" s="280">
        <f t="shared" si="84"/>
        <v>0</v>
      </c>
      <c r="E344" s="182">
        <f t="shared" si="84"/>
        <v>0</v>
      </c>
      <c r="F344" s="182">
        <f t="shared" si="84"/>
        <v>0</v>
      </c>
      <c r="G344" s="136">
        <f t="shared" si="84"/>
        <v>0</v>
      </c>
      <c r="H344" s="136">
        <f t="shared" si="91"/>
        <v>0</v>
      </c>
      <c r="I344" s="136">
        <f t="shared" si="85"/>
        <v>0</v>
      </c>
      <c r="J344" s="141">
        <f t="shared" si="86"/>
        <v>0</v>
      </c>
      <c r="K344" s="142">
        <f t="shared" si="83"/>
        <v>0</v>
      </c>
      <c r="L344" s="184">
        <f t="shared" si="83"/>
        <v>0</v>
      </c>
      <c r="M344" s="141">
        <f t="shared" si="83"/>
        <v>0</v>
      </c>
      <c r="N344" s="141">
        <f t="shared" si="83"/>
        <v>0</v>
      </c>
      <c r="O344" s="147">
        <f t="shared" si="87"/>
        <v>0</v>
      </c>
      <c r="P344" s="136">
        <f t="shared" si="88"/>
        <v>0</v>
      </c>
      <c r="Q344" s="136">
        <f t="shared" si="92"/>
        <v>0</v>
      </c>
      <c r="R344" s="136">
        <f t="shared" si="93"/>
        <v>0</v>
      </c>
      <c r="S344" s="137">
        <f t="shared" si="89"/>
        <v>0</v>
      </c>
      <c r="T344" s="45"/>
      <c r="V344" s="57" t="str">
        <f t="shared" si="90"/>
        <v>скрыть</v>
      </c>
    </row>
    <row r="345" spans="2:22" ht="15.75" hidden="1" customHeight="1" x14ac:dyDescent="0.25">
      <c r="B345" s="135">
        <v>329</v>
      </c>
      <c r="C345" s="182">
        <f t="shared" si="84"/>
        <v>0</v>
      </c>
      <c r="D345" s="280">
        <f t="shared" si="84"/>
        <v>0</v>
      </c>
      <c r="E345" s="182">
        <f t="shared" si="84"/>
        <v>0</v>
      </c>
      <c r="F345" s="182">
        <f t="shared" si="84"/>
        <v>0</v>
      </c>
      <c r="G345" s="136">
        <f t="shared" si="84"/>
        <v>0</v>
      </c>
      <c r="H345" s="136">
        <f t="shared" si="91"/>
        <v>0</v>
      </c>
      <c r="I345" s="136">
        <f t="shared" si="85"/>
        <v>0</v>
      </c>
      <c r="J345" s="141">
        <f t="shared" si="86"/>
        <v>0</v>
      </c>
      <c r="K345" s="142">
        <f t="shared" si="83"/>
        <v>0</v>
      </c>
      <c r="L345" s="184">
        <f t="shared" si="83"/>
        <v>0</v>
      </c>
      <c r="M345" s="141">
        <f t="shared" si="83"/>
        <v>0</v>
      </c>
      <c r="N345" s="141">
        <f t="shared" si="83"/>
        <v>0</v>
      </c>
      <c r="O345" s="147">
        <f t="shared" si="87"/>
        <v>0</v>
      </c>
      <c r="P345" s="136">
        <f t="shared" si="88"/>
        <v>0</v>
      </c>
      <c r="Q345" s="136">
        <f t="shared" si="92"/>
        <v>0</v>
      </c>
      <c r="R345" s="136">
        <f t="shared" si="93"/>
        <v>0</v>
      </c>
      <c r="S345" s="137">
        <f t="shared" si="89"/>
        <v>0</v>
      </c>
      <c r="T345" s="45"/>
      <c r="V345" s="57" t="str">
        <f t="shared" si="90"/>
        <v>скрыть</v>
      </c>
    </row>
    <row r="346" spans="2:22" ht="15.75" hidden="1" customHeight="1" x14ac:dyDescent="0.25">
      <c r="B346" s="135">
        <v>330</v>
      </c>
      <c r="C346" s="182">
        <f t="shared" si="84"/>
        <v>0</v>
      </c>
      <c r="D346" s="280">
        <f t="shared" si="84"/>
        <v>0</v>
      </c>
      <c r="E346" s="182">
        <f t="shared" si="84"/>
        <v>0</v>
      </c>
      <c r="F346" s="182">
        <f t="shared" si="84"/>
        <v>0</v>
      </c>
      <c r="G346" s="136">
        <f t="shared" si="84"/>
        <v>0</v>
      </c>
      <c r="H346" s="136">
        <f t="shared" si="91"/>
        <v>0</v>
      </c>
      <c r="I346" s="136">
        <f t="shared" si="85"/>
        <v>0</v>
      </c>
      <c r="J346" s="141">
        <f t="shared" si="86"/>
        <v>0</v>
      </c>
      <c r="K346" s="142">
        <f t="shared" si="83"/>
        <v>0</v>
      </c>
      <c r="L346" s="184">
        <f t="shared" si="83"/>
        <v>0</v>
      </c>
      <c r="M346" s="141">
        <f t="shared" si="83"/>
        <v>0</v>
      </c>
      <c r="N346" s="141">
        <f t="shared" si="83"/>
        <v>0</v>
      </c>
      <c r="O346" s="147">
        <f t="shared" si="87"/>
        <v>0</v>
      </c>
      <c r="P346" s="136">
        <f t="shared" si="88"/>
        <v>0</v>
      </c>
      <c r="Q346" s="136">
        <f t="shared" si="92"/>
        <v>0</v>
      </c>
      <c r="R346" s="136">
        <f t="shared" si="93"/>
        <v>0</v>
      </c>
      <c r="S346" s="137">
        <f t="shared" si="89"/>
        <v>0</v>
      </c>
      <c r="T346" s="45"/>
      <c r="V346" s="57" t="str">
        <f t="shared" si="90"/>
        <v>скрыть</v>
      </c>
    </row>
    <row r="347" spans="2:22" ht="15.75" hidden="1" customHeight="1" x14ac:dyDescent="0.25">
      <c r="B347" s="135">
        <v>331</v>
      </c>
      <c r="C347" s="182">
        <f t="shared" ref="C347:G356" si="94">IF(offer_sale_type="транзит",IFERROR(VLOOKUP($B347,calc_data,C$14+1,0),0),0)</f>
        <v>0</v>
      </c>
      <c r="D347" s="280">
        <f t="shared" si="94"/>
        <v>0</v>
      </c>
      <c r="E347" s="182">
        <f t="shared" si="94"/>
        <v>0</v>
      </c>
      <c r="F347" s="182">
        <f t="shared" si="94"/>
        <v>0</v>
      </c>
      <c r="G347" s="136">
        <f t="shared" si="94"/>
        <v>0</v>
      </c>
      <c r="H347" s="136">
        <f t="shared" si="91"/>
        <v>0</v>
      </c>
      <c r="I347" s="136">
        <f t="shared" si="85"/>
        <v>0</v>
      </c>
      <c r="J347" s="141">
        <f t="shared" si="86"/>
        <v>0</v>
      </c>
      <c r="K347" s="142">
        <f t="shared" si="83"/>
        <v>0</v>
      </c>
      <c r="L347" s="184">
        <f t="shared" si="83"/>
        <v>0</v>
      </c>
      <c r="M347" s="141">
        <f t="shared" si="83"/>
        <v>0</v>
      </c>
      <c r="N347" s="141">
        <f t="shared" si="83"/>
        <v>0</v>
      </c>
      <c r="O347" s="147">
        <f t="shared" si="87"/>
        <v>0</v>
      </c>
      <c r="P347" s="136">
        <f t="shared" si="88"/>
        <v>0</v>
      </c>
      <c r="Q347" s="136">
        <f t="shared" si="92"/>
        <v>0</v>
      </c>
      <c r="R347" s="136">
        <f t="shared" si="93"/>
        <v>0</v>
      </c>
      <c r="S347" s="137">
        <f t="shared" si="89"/>
        <v>0</v>
      </c>
      <c r="T347" s="45"/>
      <c r="V347" s="57" t="str">
        <f t="shared" si="90"/>
        <v>скрыть</v>
      </c>
    </row>
    <row r="348" spans="2:22" ht="15.75" hidden="1" customHeight="1" x14ac:dyDescent="0.25">
      <c r="B348" s="135">
        <v>332</v>
      </c>
      <c r="C348" s="182">
        <f t="shared" si="94"/>
        <v>0</v>
      </c>
      <c r="D348" s="280">
        <f t="shared" si="94"/>
        <v>0</v>
      </c>
      <c r="E348" s="182">
        <f t="shared" si="94"/>
        <v>0</v>
      </c>
      <c r="F348" s="182">
        <f t="shared" si="94"/>
        <v>0</v>
      </c>
      <c r="G348" s="136">
        <f t="shared" si="94"/>
        <v>0</v>
      </c>
      <c r="H348" s="136">
        <f t="shared" si="91"/>
        <v>0</v>
      </c>
      <c r="I348" s="136">
        <f t="shared" si="85"/>
        <v>0</v>
      </c>
      <c r="J348" s="141">
        <f t="shared" si="86"/>
        <v>0</v>
      </c>
      <c r="K348" s="142">
        <f t="shared" si="83"/>
        <v>0</v>
      </c>
      <c r="L348" s="184">
        <f t="shared" si="83"/>
        <v>0</v>
      </c>
      <c r="M348" s="141">
        <f t="shared" si="83"/>
        <v>0</v>
      </c>
      <c r="N348" s="141">
        <f t="shared" si="83"/>
        <v>0</v>
      </c>
      <c r="O348" s="147">
        <f t="shared" si="87"/>
        <v>0</v>
      </c>
      <c r="P348" s="136">
        <f t="shared" si="88"/>
        <v>0</v>
      </c>
      <c r="Q348" s="136">
        <f t="shared" si="92"/>
        <v>0</v>
      </c>
      <c r="R348" s="136">
        <f t="shared" si="93"/>
        <v>0</v>
      </c>
      <c r="S348" s="137">
        <f t="shared" si="89"/>
        <v>0</v>
      </c>
      <c r="T348" s="45"/>
      <c r="V348" s="57" t="str">
        <f t="shared" si="90"/>
        <v>скрыть</v>
      </c>
    </row>
    <row r="349" spans="2:22" ht="15.75" hidden="1" customHeight="1" x14ac:dyDescent="0.25">
      <c r="B349" s="135">
        <v>333</v>
      </c>
      <c r="C349" s="182">
        <f t="shared" si="94"/>
        <v>0</v>
      </c>
      <c r="D349" s="280">
        <f t="shared" si="94"/>
        <v>0</v>
      </c>
      <c r="E349" s="182">
        <f t="shared" si="94"/>
        <v>0</v>
      </c>
      <c r="F349" s="182">
        <f t="shared" si="94"/>
        <v>0</v>
      </c>
      <c r="G349" s="136">
        <f t="shared" si="94"/>
        <v>0</v>
      </c>
      <c r="H349" s="136">
        <f t="shared" si="91"/>
        <v>0</v>
      </c>
      <c r="I349" s="136">
        <f t="shared" si="85"/>
        <v>0</v>
      </c>
      <c r="J349" s="141">
        <f t="shared" si="86"/>
        <v>0</v>
      </c>
      <c r="K349" s="142">
        <f t="shared" si="83"/>
        <v>0</v>
      </c>
      <c r="L349" s="184">
        <f t="shared" si="83"/>
        <v>0</v>
      </c>
      <c r="M349" s="141">
        <f t="shared" si="83"/>
        <v>0</v>
      </c>
      <c r="N349" s="141">
        <f t="shared" si="83"/>
        <v>0</v>
      </c>
      <c r="O349" s="147">
        <f t="shared" si="87"/>
        <v>0</v>
      </c>
      <c r="P349" s="136">
        <f t="shared" si="88"/>
        <v>0</v>
      </c>
      <c r="Q349" s="136">
        <f t="shared" si="92"/>
        <v>0</v>
      </c>
      <c r="R349" s="136">
        <f t="shared" si="93"/>
        <v>0</v>
      </c>
      <c r="S349" s="137">
        <f t="shared" si="89"/>
        <v>0</v>
      </c>
      <c r="T349" s="45"/>
      <c r="V349" s="57" t="str">
        <f t="shared" si="90"/>
        <v>скрыть</v>
      </c>
    </row>
    <row r="350" spans="2:22" ht="15.75" hidden="1" customHeight="1" x14ac:dyDescent="0.25">
      <c r="B350" s="135">
        <v>334</v>
      </c>
      <c r="C350" s="182">
        <f t="shared" si="94"/>
        <v>0</v>
      </c>
      <c r="D350" s="280">
        <f t="shared" si="94"/>
        <v>0</v>
      </c>
      <c r="E350" s="182">
        <f t="shared" si="94"/>
        <v>0</v>
      </c>
      <c r="F350" s="182">
        <f t="shared" si="94"/>
        <v>0</v>
      </c>
      <c r="G350" s="136">
        <f t="shared" si="94"/>
        <v>0</v>
      </c>
      <c r="H350" s="136">
        <f t="shared" si="91"/>
        <v>0</v>
      </c>
      <c r="I350" s="136">
        <f t="shared" si="85"/>
        <v>0</v>
      </c>
      <c r="J350" s="141">
        <f t="shared" si="86"/>
        <v>0</v>
      </c>
      <c r="K350" s="142">
        <f t="shared" si="83"/>
        <v>0</v>
      </c>
      <c r="L350" s="184">
        <f t="shared" si="83"/>
        <v>0</v>
      </c>
      <c r="M350" s="141">
        <f t="shared" si="83"/>
        <v>0</v>
      </c>
      <c r="N350" s="141">
        <f t="shared" si="83"/>
        <v>0</v>
      </c>
      <c r="O350" s="147">
        <f t="shared" si="87"/>
        <v>0</v>
      </c>
      <c r="P350" s="136">
        <f t="shared" si="88"/>
        <v>0</v>
      </c>
      <c r="Q350" s="136">
        <f t="shared" si="92"/>
        <v>0</v>
      </c>
      <c r="R350" s="136">
        <f t="shared" si="93"/>
        <v>0</v>
      </c>
      <c r="S350" s="137">
        <f t="shared" si="89"/>
        <v>0</v>
      </c>
      <c r="T350" s="45"/>
      <c r="V350" s="57" t="str">
        <f t="shared" si="90"/>
        <v>скрыть</v>
      </c>
    </row>
    <row r="351" spans="2:22" ht="15.75" hidden="1" customHeight="1" x14ac:dyDescent="0.25">
      <c r="B351" s="135">
        <v>335</v>
      </c>
      <c r="C351" s="182">
        <f t="shared" si="94"/>
        <v>0</v>
      </c>
      <c r="D351" s="280">
        <f t="shared" si="94"/>
        <v>0</v>
      </c>
      <c r="E351" s="182">
        <f t="shared" si="94"/>
        <v>0</v>
      </c>
      <c r="F351" s="182">
        <f t="shared" si="94"/>
        <v>0</v>
      </c>
      <c r="G351" s="136">
        <f t="shared" si="94"/>
        <v>0</v>
      </c>
      <c r="H351" s="136">
        <f t="shared" si="91"/>
        <v>0</v>
      </c>
      <c r="I351" s="136">
        <f t="shared" si="85"/>
        <v>0</v>
      </c>
      <c r="J351" s="141">
        <f t="shared" si="86"/>
        <v>0</v>
      </c>
      <c r="K351" s="142">
        <f t="shared" si="83"/>
        <v>0</v>
      </c>
      <c r="L351" s="184">
        <f t="shared" si="83"/>
        <v>0</v>
      </c>
      <c r="M351" s="141">
        <f t="shared" si="83"/>
        <v>0</v>
      </c>
      <c r="N351" s="141">
        <f t="shared" si="83"/>
        <v>0</v>
      </c>
      <c r="O351" s="147">
        <f t="shared" si="87"/>
        <v>0</v>
      </c>
      <c r="P351" s="136">
        <f t="shared" si="88"/>
        <v>0</v>
      </c>
      <c r="Q351" s="136">
        <f t="shared" si="92"/>
        <v>0</v>
      </c>
      <c r="R351" s="136">
        <f t="shared" si="93"/>
        <v>0</v>
      </c>
      <c r="S351" s="137">
        <f t="shared" si="89"/>
        <v>0</v>
      </c>
      <c r="T351" s="45"/>
      <c r="V351" s="57" t="str">
        <f t="shared" si="90"/>
        <v>скрыть</v>
      </c>
    </row>
    <row r="352" spans="2:22" ht="15.75" hidden="1" customHeight="1" x14ac:dyDescent="0.25">
      <c r="B352" s="135">
        <v>336</v>
      </c>
      <c r="C352" s="182">
        <f t="shared" si="94"/>
        <v>0</v>
      </c>
      <c r="D352" s="280">
        <f t="shared" si="94"/>
        <v>0</v>
      </c>
      <c r="E352" s="182">
        <f t="shared" si="94"/>
        <v>0</v>
      </c>
      <c r="F352" s="182">
        <f t="shared" si="94"/>
        <v>0</v>
      </c>
      <c r="G352" s="136">
        <f t="shared" si="94"/>
        <v>0</v>
      </c>
      <c r="H352" s="136">
        <f t="shared" si="91"/>
        <v>0</v>
      </c>
      <c r="I352" s="136">
        <f t="shared" si="85"/>
        <v>0</v>
      </c>
      <c r="J352" s="141">
        <f t="shared" si="86"/>
        <v>0</v>
      </c>
      <c r="K352" s="142">
        <f t="shared" si="83"/>
        <v>0</v>
      </c>
      <c r="L352" s="184">
        <f t="shared" si="83"/>
        <v>0</v>
      </c>
      <c r="M352" s="141">
        <f t="shared" si="83"/>
        <v>0</v>
      </c>
      <c r="N352" s="141">
        <f t="shared" si="83"/>
        <v>0</v>
      </c>
      <c r="O352" s="147">
        <f t="shared" si="87"/>
        <v>0</v>
      </c>
      <c r="P352" s="136">
        <f t="shared" si="88"/>
        <v>0</v>
      </c>
      <c r="Q352" s="136">
        <f t="shared" si="92"/>
        <v>0</v>
      </c>
      <c r="R352" s="136">
        <f t="shared" si="93"/>
        <v>0</v>
      </c>
      <c r="S352" s="137">
        <f t="shared" si="89"/>
        <v>0</v>
      </c>
      <c r="T352" s="45"/>
      <c r="V352" s="57" t="str">
        <f t="shared" si="90"/>
        <v>скрыть</v>
      </c>
    </row>
    <row r="353" spans="2:22" ht="15.75" hidden="1" customHeight="1" x14ac:dyDescent="0.25">
      <c r="B353" s="135">
        <v>337</v>
      </c>
      <c r="C353" s="182">
        <f t="shared" si="94"/>
        <v>0</v>
      </c>
      <c r="D353" s="280">
        <f t="shared" si="94"/>
        <v>0</v>
      </c>
      <c r="E353" s="182">
        <f t="shared" si="94"/>
        <v>0</v>
      </c>
      <c r="F353" s="182">
        <f t="shared" si="94"/>
        <v>0</v>
      </c>
      <c r="G353" s="136">
        <f t="shared" si="94"/>
        <v>0</v>
      </c>
      <c r="H353" s="136">
        <f t="shared" si="91"/>
        <v>0</v>
      </c>
      <c r="I353" s="136">
        <f t="shared" si="85"/>
        <v>0</v>
      </c>
      <c r="J353" s="141">
        <f t="shared" si="86"/>
        <v>0</v>
      </c>
      <c r="K353" s="142">
        <f t="shared" si="83"/>
        <v>0</v>
      </c>
      <c r="L353" s="184">
        <f t="shared" si="83"/>
        <v>0</v>
      </c>
      <c r="M353" s="141">
        <f t="shared" si="83"/>
        <v>0</v>
      </c>
      <c r="N353" s="141">
        <f t="shared" si="83"/>
        <v>0</v>
      </c>
      <c r="O353" s="147">
        <f t="shared" si="87"/>
        <v>0</v>
      </c>
      <c r="P353" s="136">
        <f t="shared" si="88"/>
        <v>0</v>
      </c>
      <c r="Q353" s="136">
        <f t="shared" si="92"/>
        <v>0</v>
      </c>
      <c r="R353" s="136">
        <f t="shared" si="93"/>
        <v>0</v>
      </c>
      <c r="S353" s="137">
        <f t="shared" si="89"/>
        <v>0</v>
      </c>
      <c r="T353" s="45"/>
      <c r="V353" s="57" t="str">
        <f t="shared" si="90"/>
        <v>скрыть</v>
      </c>
    </row>
    <row r="354" spans="2:22" ht="15.75" hidden="1" customHeight="1" x14ac:dyDescent="0.25">
      <c r="B354" s="135">
        <v>338</v>
      </c>
      <c r="C354" s="182">
        <f t="shared" si="94"/>
        <v>0</v>
      </c>
      <c r="D354" s="280">
        <f t="shared" si="94"/>
        <v>0</v>
      </c>
      <c r="E354" s="182">
        <f t="shared" si="94"/>
        <v>0</v>
      </c>
      <c r="F354" s="182">
        <f t="shared" si="94"/>
        <v>0</v>
      </c>
      <c r="G354" s="136">
        <f t="shared" si="94"/>
        <v>0</v>
      </c>
      <c r="H354" s="136">
        <f t="shared" si="91"/>
        <v>0</v>
      </c>
      <c r="I354" s="136">
        <f t="shared" si="85"/>
        <v>0</v>
      </c>
      <c r="J354" s="141">
        <f t="shared" si="86"/>
        <v>0</v>
      </c>
      <c r="K354" s="142">
        <f t="shared" si="83"/>
        <v>0</v>
      </c>
      <c r="L354" s="184">
        <f t="shared" si="83"/>
        <v>0</v>
      </c>
      <c r="M354" s="141">
        <f t="shared" si="83"/>
        <v>0</v>
      </c>
      <c r="N354" s="141">
        <f t="shared" si="83"/>
        <v>0</v>
      </c>
      <c r="O354" s="147">
        <f t="shared" si="87"/>
        <v>0</v>
      </c>
      <c r="P354" s="136">
        <f t="shared" si="88"/>
        <v>0</v>
      </c>
      <c r="Q354" s="136">
        <f t="shared" si="92"/>
        <v>0</v>
      </c>
      <c r="R354" s="136">
        <f t="shared" si="93"/>
        <v>0</v>
      </c>
      <c r="S354" s="137">
        <f t="shared" si="89"/>
        <v>0</v>
      </c>
      <c r="T354" s="45"/>
      <c r="V354" s="57" t="str">
        <f t="shared" si="90"/>
        <v>скрыть</v>
      </c>
    </row>
    <row r="355" spans="2:22" ht="15.75" hidden="1" customHeight="1" x14ac:dyDescent="0.25">
      <c r="B355" s="135">
        <v>339</v>
      </c>
      <c r="C355" s="182">
        <f t="shared" si="94"/>
        <v>0</v>
      </c>
      <c r="D355" s="280">
        <f t="shared" si="94"/>
        <v>0</v>
      </c>
      <c r="E355" s="182">
        <f t="shared" si="94"/>
        <v>0</v>
      </c>
      <c r="F355" s="182">
        <f t="shared" si="94"/>
        <v>0</v>
      </c>
      <c r="G355" s="136">
        <f t="shared" si="94"/>
        <v>0</v>
      </c>
      <c r="H355" s="136">
        <f t="shared" si="91"/>
        <v>0</v>
      </c>
      <c r="I355" s="136">
        <f t="shared" si="85"/>
        <v>0</v>
      </c>
      <c r="J355" s="141">
        <f t="shared" si="86"/>
        <v>0</v>
      </c>
      <c r="K355" s="142">
        <f t="shared" si="83"/>
        <v>0</v>
      </c>
      <c r="L355" s="184">
        <f t="shared" si="83"/>
        <v>0</v>
      </c>
      <c r="M355" s="141">
        <f t="shared" si="83"/>
        <v>0</v>
      </c>
      <c r="N355" s="141">
        <f t="shared" si="83"/>
        <v>0</v>
      </c>
      <c r="O355" s="147">
        <f t="shared" si="87"/>
        <v>0</v>
      </c>
      <c r="P355" s="136">
        <f t="shared" si="88"/>
        <v>0</v>
      </c>
      <c r="Q355" s="136">
        <f t="shared" si="92"/>
        <v>0</v>
      </c>
      <c r="R355" s="136">
        <f t="shared" si="93"/>
        <v>0</v>
      </c>
      <c r="S355" s="137">
        <f t="shared" si="89"/>
        <v>0</v>
      </c>
      <c r="T355" s="45"/>
      <c r="V355" s="57" t="str">
        <f t="shared" si="90"/>
        <v>скрыть</v>
      </c>
    </row>
    <row r="356" spans="2:22" ht="15.75" hidden="1" customHeight="1" x14ac:dyDescent="0.25">
      <c r="B356" s="135">
        <v>340</v>
      </c>
      <c r="C356" s="182">
        <f t="shared" si="94"/>
        <v>0</v>
      </c>
      <c r="D356" s="280">
        <f t="shared" si="94"/>
        <v>0</v>
      </c>
      <c r="E356" s="182">
        <f t="shared" si="94"/>
        <v>0</v>
      </c>
      <c r="F356" s="182">
        <f t="shared" si="94"/>
        <v>0</v>
      </c>
      <c r="G356" s="136">
        <f t="shared" si="94"/>
        <v>0</v>
      </c>
      <c r="H356" s="136">
        <f t="shared" si="91"/>
        <v>0</v>
      </c>
      <c r="I356" s="136">
        <f t="shared" si="85"/>
        <v>0</v>
      </c>
      <c r="J356" s="141">
        <f t="shared" si="86"/>
        <v>0</v>
      </c>
      <c r="K356" s="142">
        <f t="shared" si="83"/>
        <v>0</v>
      </c>
      <c r="L356" s="184">
        <f t="shared" si="83"/>
        <v>0</v>
      </c>
      <c r="M356" s="141">
        <f t="shared" si="83"/>
        <v>0</v>
      </c>
      <c r="N356" s="141">
        <f t="shared" si="83"/>
        <v>0</v>
      </c>
      <c r="O356" s="147">
        <f t="shared" si="87"/>
        <v>0</v>
      </c>
      <c r="P356" s="136">
        <f t="shared" si="88"/>
        <v>0</v>
      </c>
      <c r="Q356" s="136">
        <f t="shared" si="92"/>
        <v>0</v>
      </c>
      <c r="R356" s="136">
        <f t="shared" si="93"/>
        <v>0</v>
      </c>
      <c r="S356" s="137">
        <f t="shared" si="89"/>
        <v>0</v>
      </c>
      <c r="T356" s="45"/>
      <c r="V356" s="57" t="str">
        <f t="shared" si="90"/>
        <v>скрыть</v>
      </c>
    </row>
    <row r="357" spans="2:22" ht="15.75" hidden="1" customHeight="1" x14ac:dyDescent="0.25">
      <c r="B357" s="135">
        <v>341</v>
      </c>
      <c r="C357" s="182">
        <f t="shared" ref="C357:G366" si="95">IF(offer_sale_type="транзит",IFERROR(VLOOKUP($B357,calc_data,C$14+1,0),0),0)</f>
        <v>0</v>
      </c>
      <c r="D357" s="280">
        <f t="shared" si="95"/>
        <v>0</v>
      </c>
      <c r="E357" s="182">
        <f t="shared" si="95"/>
        <v>0</v>
      </c>
      <c r="F357" s="182">
        <f t="shared" si="95"/>
        <v>0</v>
      </c>
      <c r="G357" s="136">
        <f t="shared" si="95"/>
        <v>0</v>
      </c>
      <c r="H357" s="136">
        <f t="shared" si="91"/>
        <v>0</v>
      </c>
      <c r="I357" s="136">
        <f t="shared" si="85"/>
        <v>0</v>
      </c>
      <c r="J357" s="141">
        <f t="shared" si="86"/>
        <v>0</v>
      </c>
      <c r="K357" s="142">
        <f t="shared" si="83"/>
        <v>0</v>
      </c>
      <c r="L357" s="184">
        <f t="shared" si="83"/>
        <v>0</v>
      </c>
      <c r="M357" s="141">
        <f t="shared" si="83"/>
        <v>0</v>
      </c>
      <c r="N357" s="141">
        <f t="shared" si="83"/>
        <v>0</v>
      </c>
      <c r="O357" s="147">
        <f t="shared" si="87"/>
        <v>0</v>
      </c>
      <c r="P357" s="136">
        <f t="shared" si="88"/>
        <v>0</v>
      </c>
      <c r="Q357" s="136">
        <f t="shared" si="92"/>
        <v>0</v>
      </c>
      <c r="R357" s="136">
        <f t="shared" si="93"/>
        <v>0</v>
      </c>
      <c r="S357" s="137">
        <f t="shared" si="89"/>
        <v>0</v>
      </c>
      <c r="T357" s="45"/>
      <c r="V357" s="57" t="str">
        <f t="shared" si="90"/>
        <v>скрыть</v>
      </c>
    </row>
    <row r="358" spans="2:22" ht="15.75" hidden="1" customHeight="1" x14ac:dyDescent="0.25">
      <c r="B358" s="135">
        <v>342</v>
      </c>
      <c r="C358" s="182">
        <f t="shared" si="95"/>
        <v>0</v>
      </c>
      <c r="D358" s="280">
        <f t="shared" si="95"/>
        <v>0</v>
      </c>
      <c r="E358" s="182">
        <f t="shared" si="95"/>
        <v>0</v>
      </c>
      <c r="F358" s="182">
        <f t="shared" si="95"/>
        <v>0</v>
      </c>
      <c r="G358" s="136">
        <f t="shared" si="95"/>
        <v>0</v>
      </c>
      <c r="H358" s="136">
        <f t="shared" si="91"/>
        <v>0</v>
      </c>
      <c r="I358" s="136">
        <f t="shared" si="85"/>
        <v>0</v>
      </c>
      <c r="J358" s="141">
        <f t="shared" si="86"/>
        <v>0</v>
      </c>
      <c r="K358" s="142">
        <f t="shared" si="83"/>
        <v>0</v>
      </c>
      <c r="L358" s="184">
        <f t="shared" si="83"/>
        <v>0</v>
      </c>
      <c r="M358" s="141">
        <f t="shared" si="83"/>
        <v>0</v>
      </c>
      <c r="N358" s="141">
        <f t="shared" si="83"/>
        <v>0</v>
      </c>
      <c r="O358" s="147">
        <f t="shared" si="87"/>
        <v>0</v>
      </c>
      <c r="P358" s="136">
        <f t="shared" si="88"/>
        <v>0</v>
      </c>
      <c r="Q358" s="136">
        <f t="shared" si="92"/>
        <v>0</v>
      </c>
      <c r="R358" s="136">
        <f t="shared" si="93"/>
        <v>0</v>
      </c>
      <c r="S358" s="137">
        <f t="shared" si="89"/>
        <v>0</v>
      </c>
      <c r="T358" s="45"/>
      <c r="V358" s="57" t="str">
        <f t="shared" si="90"/>
        <v>скрыть</v>
      </c>
    </row>
    <row r="359" spans="2:22" ht="15.75" hidden="1" customHeight="1" x14ac:dyDescent="0.25">
      <c r="B359" s="135">
        <v>343</v>
      </c>
      <c r="C359" s="182">
        <f t="shared" si="95"/>
        <v>0</v>
      </c>
      <c r="D359" s="280">
        <f t="shared" si="95"/>
        <v>0</v>
      </c>
      <c r="E359" s="182">
        <f t="shared" si="95"/>
        <v>0</v>
      </c>
      <c r="F359" s="182">
        <f t="shared" si="95"/>
        <v>0</v>
      </c>
      <c r="G359" s="136">
        <f t="shared" si="95"/>
        <v>0</v>
      </c>
      <c r="H359" s="136">
        <f t="shared" si="91"/>
        <v>0</v>
      </c>
      <c r="I359" s="136">
        <f t="shared" si="85"/>
        <v>0</v>
      </c>
      <c r="J359" s="141">
        <f t="shared" si="86"/>
        <v>0</v>
      </c>
      <c r="K359" s="142">
        <f t="shared" si="83"/>
        <v>0</v>
      </c>
      <c r="L359" s="184">
        <f t="shared" si="83"/>
        <v>0</v>
      </c>
      <c r="M359" s="141">
        <f t="shared" si="83"/>
        <v>0</v>
      </c>
      <c r="N359" s="141">
        <f t="shared" si="83"/>
        <v>0</v>
      </c>
      <c r="O359" s="147">
        <f t="shared" si="87"/>
        <v>0</v>
      </c>
      <c r="P359" s="136">
        <f t="shared" si="88"/>
        <v>0</v>
      </c>
      <c r="Q359" s="136">
        <f t="shared" si="92"/>
        <v>0</v>
      </c>
      <c r="R359" s="136">
        <f t="shared" si="93"/>
        <v>0</v>
      </c>
      <c r="S359" s="137">
        <f t="shared" si="89"/>
        <v>0</v>
      </c>
      <c r="T359" s="45"/>
      <c r="V359" s="57" t="str">
        <f t="shared" si="90"/>
        <v>скрыть</v>
      </c>
    </row>
    <row r="360" spans="2:22" ht="15.75" hidden="1" customHeight="1" x14ac:dyDescent="0.25">
      <c r="B360" s="135">
        <v>344</v>
      </c>
      <c r="C360" s="182">
        <f t="shared" si="95"/>
        <v>0</v>
      </c>
      <c r="D360" s="280">
        <f t="shared" si="95"/>
        <v>0</v>
      </c>
      <c r="E360" s="182">
        <f t="shared" si="95"/>
        <v>0</v>
      </c>
      <c r="F360" s="182">
        <f t="shared" si="95"/>
        <v>0</v>
      </c>
      <c r="G360" s="136">
        <f t="shared" si="95"/>
        <v>0</v>
      </c>
      <c r="H360" s="136">
        <f t="shared" si="91"/>
        <v>0</v>
      </c>
      <c r="I360" s="136">
        <f t="shared" si="85"/>
        <v>0</v>
      </c>
      <c r="J360" s="141">
        <f t="shared" si="86"/>
        <v>0</v>
      </c>
      <c r="K360" s="142">
        <f t="shared" si="83"/>
        <v>0</v>
      </c>
      <c r="L360" s="184">
        <f t="shared" si="83"/>
        <v>0</v>
      </c>
      <c r="M360" s="141">
        <f t="shared" si="83"/>
        <v>0</v>
      </c>
      <c r="N360" s="141">
        <f t="shared" si="83"/>
        <v>0</v>
      </c>
      <c r="O360" s="147">
        <f t="shared" si="87"/>
        <v>0</v>
      </c>
      <c r="P360" s="136">
        <f t="shared" si="88"/>
        <v>0</v>
      </c>
      <c r="Q360" s="136">
        <f t="shared" si="92"/>
        <v>0</v>
      </c>
      <c r="R360" s="136">
        <f t="shared" si="93"/>
        <v>0</v>
      </c>
      <c r="S360" s="137">
        <f t="shared" si="89"/>
        <v>0</v>
      </c>
      <c r="T360" s="45"/>
      <c r="V360" s="57" t="str">
        <f t="shared" si="90"/>
        <v>скрыть</v>
      </c>
    </row>
    <row r="361" spans="2:22" ht="15.75" hidden="1" customHeight="1" x14ac:dyDescent="0.25">
      <c r="B361" s="135">
        <v>345</v>
      </c>
      <c r="C361" s="182">
        <f t="shared" si="95"/>
        <v>0</v>
      </c>
      <c r="D361" s="280">
        <f t="shared" si="95"/>
        <v>0</v>
      </c>
      <c r="E361" s="182">
        <f t="shared" si="95"/>
        <v>0</v>
      </c>
      <c r="F361" s="182">
        <f t="shared" si="95"/>
        <v>0</v>
      </c>
      <c r="G361" s="136">
        <f t="shared" si="95"/>
        <v>0</v>
      </c>
      <c r="H361" s="136">
        <f t="shared" si="91"/>
        <v>0</v>
      </c>
      <c r="I361" s="136">
        <f t="shared" si="85"/>
        <v>0</v>
      </c>
      <c r="J361" s="141">
        <f t="shared" si="86"/>
        <v>0</v>
      </c>
      <c r="K361" s="142">
        <f t="shared" si="83"/>
        <v>0</v>
      </c>
      <c r="L361" s="184">
        <f t="shared" si="83"/>
        <v>0</v>
      </c>
      <c r="M361" s="141">
        <f t="shared" si="83"/>
        <v>0</v>
      </c>
      <c r="N361" s="141">
        <f t="shared" si="83"/>
        <v>0</v>
      </c>
      <c r="O361" s="147">
        <f t="shared" si="87"/>
        <v>0</v>
      </c>
      <c r="P361" s="136">
        <f t="shared" si="88"/>
        <v>0</v>
      </c>
      <c r="Q361" s="136">
        <f t="shared" si="92"/>
        <v>0</v>
      </c>
      <c r="R361" s="136">
        <f t="shared" si="93"/>
        <v>0</v>
      </c>
      <c r="S361" s="137">
        <f t="shared" si="89"/>
        <v>0</v>
      </c>
      <c r="T361" s="45"/>
      <c r="V361" s="57" t="str">
        <f t="shared" si="90"/>
        <v>скрыть</v>
      </c>
    </row>
    <row r="362" spans="2:22" ht="15.75" hidden="1" customHeight="1" x14ac:dyDescent="0.25">
      <c r="B362" s="135">
        <v>346</v>
      </c>
      <c r="C362" s="182">
        <f t="shared" si="95"/>
        <v>0</v>
      </c>
      <c r="D362" s="280">
        <f t="shared" si="95"/>
        <v>0</v>
      </c>
      <c r="E362" s="182">
        <f t="shared" si="95"/>
        <v>0</v>
      </c>
      <c r="F362" s="182">
        <f t="shared" si="95"/>
        <v>0</v>
      </c>
      <c r="G362" s="136">
        <f t="shared" si="95"/>
        <v>0</v>
      </c>
      <c r="H362" s="136">
        <f t="shared" si="91"/>
        <v>0</v>
      </c>
      <c r="I362" s="136">
        <f t="shared" si="85"/>
        <v>0</v>
      </c>
      <c r="J362" s="141">
        <f t="shared" si="86"/>
        <v>0</v>
      </c>
      <c r="K362" s="142">
        <f t="shared" si="83"/>
        <v>0</v>
      </c>
      <c r="L362" s="184">
        <f t="shared" si="83"/>
        <v>0</v>
      </c>
      <c r="M362" s="141">
        <f t="shared" si="83"/>
        <v>0</v>
      </c>
      <c r="N362" s="141">
        <f t="shared" si="83"/>
        <v>0</v>
      </c>
      <c r="O362" s="147">
        <f t="shared" si="87"/>
        <v>0</v>
      </c>
      <c r="P362" s="136">
        <f t="shared" si="88"/>
        <v>0</v>
      </c>
      <c r="Q362" s="136">
        <f t="shared" si="92"/>
        <v>0</v>
      </c>
      <c r="R362" s="136">
        <f t="shared" si="93"/>
        <v>0</v>
      </c>
      <c r="S362" s="137">
        <f t="shared" si="89"/>
        <v>0</v>
      </c>
      <c r="T362" s="45"/>
      <c r="V362" s="57" t="str">
        <f t="shared" si="90"/>
        <v>скрыть</v>
      </c>
    </row>
    <row r="363" spans="2:22" ht="15.75" hidden="1" customHeight="1" x14ac:dyDescent="0.25">
      <c r="B363" s="135">
        <v>347</v>
      </c>
      <c r="C363" s="182">
        <f t="shared" si="95"/>
        <v>0</v>
      </c>
      <c r="D363" s="280">
        <f t="shared" si="95"/>
        <v>0</v>
      </c>
      <c r="E363" s="182">
        <f t="shared" si="95"/>
        <v>0</v>
      </c>
      <c r="F363" s="182">
        <f t="shared" si="95"/>
        <v>0</v>
      </c>
      <c r="G363" s="136">
        <f t="shared" si="95"/>
        <v>0</v>
      </c>
      <c r="H363" s="136">
        <f t="shared" si="91"/>
        <v>0</v>
      </c>
      <c r="I363" s="136">
        <f t="shared" si="85"/>
        <v>0</v>
      </c>
      <c r="J363" s="141">
        <f t="shared" si="86"/>
        <v>0</v>
      </c>
      <c r="K363" s="142">
        <f t="shared" si="83"/>
        <v>0</v>
      </c>
      <c r="L363" s="184">
        <f t="shared" si="83"/>
        <v>0</v>
      </c>
      <c r="M363" s="141">
        <f t="shared" si="83"/>
        <v>0</v>
      </c>
      <c r="N363" s="141">
        <f t="shared" si="83"/>
        <v>0</v>
      </c>
      <c r="O363" s="147">
        <f t="shared" si="87"/>
        <v>0</v>
      </c>
      <c r="P363" s="136">
        <f t="shared" si="88"/>
        <v>0</v>
      </c>
      <c r="Q363" s="136">
        <f t="shared" si="92"/>
        <v>0</v>
      </c>
      <c r="R363" s="136">
        <f t="shared" si="93"/>
        <v>0</v>
      </c>
      <c r="S363" s="137">
        <f t="shared" si="89"/>
        <v>0</v>
      </c>
      <c r="T363" s="45"/>
      <c r="V363" s="57" t="str">
        <f t="shared" si="90"/>
        <v>скрыть</v>
      </c>
    </row>
    <row r="364" spans="2:22" ht="15.75" hidden="1" customHeight="1" x14ac:dyDescent="0.25">
      <c r="B364" s="135">
        <v>348</v>
      </c>
      <c r="C364" s="182">
        <f t="shared" si="95"/>
        <v>0</v>
      </c>
      <c r="D364" s="280">
        <f t="shared" si="95"/>
        <v>0</v>
      </c>
      <c r="E364" s="182">
        <f t="shared" si="95"/>
        <v>0</v>
      </c>
      <c r="F364" s="182">
        <f t="shared" si="95"/>
        <v>0</v>
      </c>
      <c r="G364" s="136">
        <f t="shared" si="95"/>
        <v>0</v>
      </c>
      <c r="H364" s="136">
        <f t="shared" si="91"/>
        <v>0</v>
      </c>
      <c r="I364" s="136">
        <f t="shared" si="85"/>
        <v>0</v>
      </c>
      <c r="J364" s="141">
        <f t="shared" si="86"/>
        <v>0</v>
      </c>
      <c r="K364" s="142">
        <f t="shared" si="83"/>
        <v>0</v>
      </c>
      <c r="L364" s="184">
        <f t="shared" si="83"/>
        <v>0</v>
      </c>
      <c r="M364" s="141">
        <f t="shared" si="83"/>
        <v>0</v>
      </c>
      <c r="N364" s="141">
        <f t="shared" si="83"/>
        <v>0</v>
      </c>
      <c r="O364" s="147">
        <f t="shared" si="87"/>
        <v>0</v>
      </c>
      <c r="P364" s="136">
        <f t="shared" si="88"/>
        <v>0</v>
      </c>
      <c r="Q364" s="136">
        <f t="shared" si="92"/>
        <v>0</v>
      </c>
      <c r="R364" s="136">
        <f t="shared" si="93"/>
        <v>0</v>
      </c>
      <c r="S364" s="137">
        <f t="shared" si="89"/>
        <v>0</v>
      </c>
      <c r="T364" s="45"/>
      <c r="V364" s="57" t="str">
        <f t="shared" si="90"/>
        <v>скрыть</v>
      </c>
    </row>
    <row r="365" spans="2:22" ht="15.75" hidden="1" customHeight="1" x14ac:dyDescent="0.25">
      <c r="B365" s="135">
        <v>349</v>
      </c>
      <c r="C365" s="182">
        <f t="shared" si="95"/>
        <v>0</v>
      </c>
      <c r="D365" s="280">
        <f t="shared" si="95"/>
        <v>0</v>
      </c>
      <c r="E365" s="182">
        <f t="shared" si="95"/>
        <v>0</v>
      </c>
      <c r="F365" s="182">
        <f t="shared" si="95"/>
        <v>0</v>
      </c>
      <c r="G365" s="136">
        <f t="shared" si="95"/>
        <v>0</v>
      </c>
      <c r="H365" s="136">
        <f t="shared" si="91"/>
        <v>0</v>
      </c>
      <c r="I365" s="136">
        <f t="shared" si="85"/>
        <v>0</v>
      </c>
      <c r="J365" s="141">
        <f t="shared" si="86"/>
        <v>0</v>
      </c>
      <c r="K365" s="142">
        <f t="shared" si="83"/>
        <v>0</v>
      </c>
      <c r="L365" s="184">
        <f t="shared" si="83"/>
        <v>0</v>
      </c>
      <c r="M365" s="141">
        <f t="shared" si="83"/>
        <v>0</v>
      </c>
      <c r="N365" s="141">
        <f t="shared" si="83"/>
        <v>0</v>
      </c>
      <c r="O365" s="147">
        <f t="shared" si="87"/>
        <v>0</v>
      </c>
      <c r="P365" s="136">
        <f t="shared" si="88"/>
        <v>0</v>
      </c>
      <c r="Q365" s="136">
        <f t="shared" si="92"/>
        <v>0</v>
      </c>
      <c r="R365" s="136">
        <f t="shared" si="93"/>
        <v>0</v>
      </c>
      <c r="S365" s="137">
        <f t="shared" si="89"/>
        <v>0</v>
      </c>
      <c r="T365" s="45"/>
      <c r="V365" s="57" t="str">
        <f t="shared" si="90"/>
        <v>скрыть</v>
      </c>
    </row>
    <row r="366" spans="2:22" ht="15.75" hidden="1" customHeight="1" x14ac:dyDescent="0.25">
      <c r="B366" s="135">
        <v>350</v>
      </c>
      <c r="C366" s="182">
        <f t="shared" si="95"/>
        <v>0</v>
      </c>
      <c r="D366" s="280">
        <f t="shared" si="95"/>
        <v>0</v>
      </c>
      <c r="E366" s="182">
        <f t="shared" si="95"/>
        <v>0</v>
      </c>
      <c r="F366" s="182">
        <f t="shared" si="95"/>
        <v>0</v>
      </c>
      <c r="G366" s="136">
        <f t="shared" si="95"/>
        <v>0</v>
      </c>
      <c r="H366" s="136">
        <f t="shared" si="91"/>
        <v>0</v>
      </c>
      <c r="I366" s="136">
        <f t="shared" si="85"/>
        <v>0</v>
      </c>
      <c r="J366" s="141">
        <f t="shared" si="86"/>
        <v>0</v>
      </c>
      <c r="K366" s="142">
        <f t="shared" si="83"/>
        <v>0</v>
      </c>
      <c r="L366" s="184">
        <f t="shared" si="83"/>
        <v>0</v>
      </c>
      <c r="M366" s="141">
        <f t="shared" si="83"/>
        <v>0</v>
      </c>
      <c r="N366" s="141">
        <f t="shared" si="83"/>
        <v>0</v>
      </c>
      <c r="O366" s="147">
        <f t="shared" si="87"/>
        <v>0</v>
      </c>
      <c r="P366" s="136">
        <f t="shared" si="88"/>
        <v>0</v>
      </c>
      <c r="Q366" s="136">
        <f t="shared" si="92"/>
        <v>0</v>
      </c>
      <c r="R366" s="136">
        <f t="shared" si="93"/>
        <v>0</v>
      </c>
      <c r="S366" s="137">
        <f t="shared" si="89"/>
        <v>0</v>
      </c>
      <c r="T366" s="45"/>
      <c r="V366" s="57" t="str">
        <f t="shared" si="90"/>
        <v>скрыть</v>
      </c>
    </row>
    <row r="367" spans="2:22" ht="15.75" hidden="1" customHeight="1" x14ac:dyDescent="0.25">
      <c r="B367" s="135">
        <v>351</v>
      </c>
      <c r="C367" s="182">
        <f t="shared" ref="C367:G376" si="96">IF(offer_sale_type="транзит",IFERROR(VLOOKUP($B367,calc_data,C$14+1,0),0),0)</f>
        <v>0</v>
      </c>
      <c r="D367" s="280">
        <f t="shared" si="96"/>
        <v>0</v>
      </c>
      <c r="E367" s="182">
        <f t="shared" si="96"/>
        <v>0</v>
      </c>
      <c r="F367" s="182">
        <f t="shared" si="96"/>
        <v>0</v>
      </c>
      <c r="G367" s="136">
        <f t="shared" si="96"/>
        <v>0</v>
      </c>
      <c r="H367" s="136">
        <f t="shared" si="91"/>
        <v>0</v>
      </c>
      <c r="I367" s="136">
        <f t="shared" si="85"/>
        <v>0</v>
      </c>
      <c r="J367" s="141">
        <f t="shared" si="86"/>
        <v>0</v>
      </c>
      <c r="K367" s="142">
        <f t="shared" si="83"/>
        <v>0</v>
      </c>
      <c r="L367" s="184">
        <f t="shared" si="83"/>
        <v>0</v>
      </c>
      <c r="M367" s="141">
        <f t="shared" si="83"/>
        <v>0</v>
      </c>
      <c r="N367" s="141">
        <f t="shared" si="83"/>
        <v>0</v>
      </c>
      <c r="O367" s="147">
        <f t="shared" si="87"/>
        <v>0</v>
      </c>
      <c r="P367" s="136">
        <f t="shared" si="88"/>
        <v>0</v>
      </c>
      <c r="Q367" s="136">
        <f t="shared" si="92"/>
        <v>0</v>
      </c>
      <c r="R367" s="136">
        <f t="shared" si="93"/>
        <v>0</v>
      </c>
      <c r="S367" s="137">
        <f t="shared" si="89"/>
        <v>0</v>
      </c>
      <c r="T367" s="45"/>
      <c r="V367" s="57" t="str">
        <f t="shared" si="90"/>
        <v>скрыть</v>
      </c>
    </row>
    <row r="368" spans="2:22" ht="15.75" hidden="1" customHeight="1" x14ac:dyDescent="0.25">
      <c r="B368" s="135">
        <v>352</v>
      </c>
      <c r="C368" s="182">
        <f t="shared" si="96"/>
        <v>0</v>
      </c>
      <c r="D368" s="280">
        <f t="shared" si="96"/>
        <v>0</v>
      </c>
      <c r="E368" s="182">
        <f t="shared" si="96"/>
        <v>0</v>
      </c>
      <c r="F368" s="182">
        <f t="shared" si="96"/>
        <v>0</v>
      </c>
      <c r="G368" s="136">
        <f t="shared" si="96"/>
        <v>0</v>
      </c>
      <c r="H368" s="136">
        <f t="shared" si="91"/>
        <v>0</v>
      </c>
      <c r="I368" s="136">
        <f t="shared" si="85"/>
        <v>0</v>
      </c>
      <c r="J368" s="141">
        <f t="shared" si="86"/>
        <v>0</v>
      </c>
      <c r="K368" s="142">
        <f t="shared" si="83"/>
        <v>0</v>
      </c>
      <c r="L368" s="184">
        <f t="shared" si="83"/>
        <v>0</v>
      </c>
      <c r="M368" s="141">
        <f t="shared" si="83"/>
        <v>0</v>
      </c>
      <c r="N368" s="141">
        <f t="shared" si="83"/>
        <v>0</v>
      </c>
      <c r="O368" s="147">
        <f t="shared" si="87"/>
        <v>0</v>
      </c>
      <c r="P368" s="136">
        <f t="shared" si="88"/>
        <v>0</v>
      </c>
      <c r="Q368" s="136">
        <f t="shared" si="92"/>
        <v>0</v>
      </c>
      <c r="R368" s="136">
        <f t="shared" si="93"/>
        <v>0</v>
      </c>
      <c r="S368" s="137">
        <f t="shared" si="89"/>
        <v>0</v>
      </c>
      <c r="T368" s="45"/>
      <c r="V368" s="57" t="str">
        <f t="shared" si="90"/>
        <v>скрыть</v>
      </c>
    </row>
    <row r="369" spans="2:22" ht="15.75" hidden="1" customHeight="1" x14ac:dyDescent="0.25">
      <c r="B369" s="135">
        <v>353</v>
      </c>
      <c r="C369" s="182">
        <f t="shared" si="96"/>
        <v>0</v>
      </c>
      <c r="D369" s="280">
        <f t="shared" si="96"/>
        <v>0</v>
      </c>
      <c r="E369" s="182">
        <f t="shared" si="96"/>
        <v>0</v>
      </c>
      <c r="F369" s="182">
        <f t="shared" si="96"/>
        <v>0</v>
      </c>
      <c r="G369" s="136">
        <f t="shared" si="96"/>
        <v>0</v>
      </c>
      <c r="H369" s="136">
        <f t="shared" si="91"/>
        <v>0</v>
      </c>
      <c r="I369" s="136">
        <f t="shared" si="85"/>
        <v>0</v>
      </c>
      <c r="J369" s="141">
        <f t="shared" si="86"/>
        <v>0</v>
      </c>
      <c r="K369" s="142">
        <f t="shared" si="83"/>
        <v>0</v>
      </c>
      <c r="L369" s="184">
        <f t="shared" si="83"/>
        <v>0</v>
      </c>
      <c r="M369" s="141">
        <f t="shared" si="83"/>
        <v>0</v>
      </c>
      <c r="N369" s="141">
        <f t="shared" si="83"/>
        <v>0</v>
      </c>
      <c r="O369" s="147">
        <f t="shared" si="87"/>
        <v>0</v>
      </c>
      <c r="P369" s="136">
        <f t="shared" si="88"/>
        <v>0</v>
      </c>
      <c r="Q369" s="136">
        <f t="shared" si="92"/>
        <v>0</v>
      </c>
      <c r="R369" s="136">
        <f t="shared" si="93"/>
        <v>0</v>
      </c>
      <c r="S369" s="137">
        <f t="shared" si="89"/>
        <v>0</v>
      </c>
      <c r="T369" s="45"/>
      <c r="V369" s="57" t="str">
        <f t="shared" si="90"/>
        <v>скрыть</v>
      </c>
    </row>
    <row r="370" spans="2:22" ht="15.75" hidden="1" customHeight="1" x14ac:dyDescent="0.25">
      <c r="B370" s="135">
        <v>354</v>
      </c>
      <c r="C370" s="182">
        <f t="shared" si="96"/>
        <v>0</v>
      </c>
      <c r="D370" s="280">
        <f t="shared" si="96"/>
        <v>0</v>
      </c>
      <c r="E370" s="182">
        <f t="shared" si="96"/>
        <v>0</v>
      </c>
      <c r="F370" s="182">
        <f t="shared" si="96"/>
        <v>0</v>
      </c>
      <c r="G370" s="136">
        <f t="shared" si="96"/>
        <v>0</v>
      </c>
      <c r="H370" s="136">
        <f t="shared" si="91"/>
        <v>0</v>
      </c>
      <c r="I370" s="136">
        <f t="shared" si="85"/>
        <v>0</v>
      </c>
      <c r="J370" s="141">
        <f t="shared" si="86"/>
        <v>0</v>
      </c>
      <c r="K370" s="142">
        <f t="shared" si="83"/>
        <v>0</v>
      </c>
      <c r="L370" s="184">
        <f t="shared" si="83"/>
        <v>0</v>
      </c>
      <c r="M370" s="141">
        <f t="shared" si="83"/>
        <v>0</v>
      </c>
      <c r="N370" s="141">
        <f t="shared" si="83"/>
        <v>0</v>
      </c>
      <c r="O370" s="147">
        <f t="shared" si="87"/>
        <v>0</v>
      </c>
      <c r="P370" s="136">
        <f t="shared" si="88"/>
        <v>0</v>
      </c>
      <c r="Q370" s="136">
        <f t="shared" si="92"/>
        <v>0</v>
      </c>
      <c r="R370" s="136">
        <f t="shared" si="93"/>
        <v>0</v>
      </c>
      <c r="S370" s="137">
        <f t="shared" si="89"/>
        <v>0</v>
      </c>
      <c r="T370" s="45"/>
      <c r="V370" s="57" t="str">
        <f t="shared" si="90"/>
        <v>скрыть</v>
      </c>
    </row>
    <row r="371" spans="2:22" ht="15.75" hidden="1" customHeight="1" x14ac:dyDescent="0.25">
      <c r="B371" s="135">
        <v>355</v>
      </c>
      <c r="C371" s="182">
        <f t="shared" si="96"/>
        <v>0</v>
      </c>
      <c r="D371" s="280">
        <f t="shared" si="96"/>
        <v>0</v>
      </c>
      <c r="E371" s="182">
        <f t="shared" si="96"/>
        <v>0</v>
      </c>
      <c r="F371" s="182">
        <f t="shared" si="96"/>
        <v>0</v>
      </c>
      <c r="G371" s="136">
        <f t="shared" si="96"/>
        <v>0</v>
      </c>
      <c r="H371" s="136">
        <f t="shared" si="91"/>
        <v>0</v>
      </c>
      <c r="I371" s="136">
        <f t="shared" si="85"/>
        <v>0</v>
      </c>
      <c r="J371" s="141">
        <f t="shared" si="86"/>
        <v>0</v>
      </c>
      <c r="K371" s="142">
        <f t="shared" si="83"/>
        <v>0</v>
      </c>
      <c r="L371" s="184">
        <f t="shared" si="83"/>
        <v>0</v>
      </c>
      <c r="M371" s="141">
        <f t="shared" si="83"/>
        <v>0</v>
      </c>
      <c r="N371" s="141">
        <f t="shared" si="83"/>
        <v>0</v>
      </c>
      <c r="O371" s="147">
        <f t="shared" si="87"/>
        <v>0</v>
      </c>
      <c r="P371" s="136">
        <f t="shared" si="88"/>
        <v>0</v>
      </c>
      <c r="Q371" s="136">
        <f t="shared" si="92"/>
        <v>0</v>
      </c>
      <c r="R371" s="136">
        <f t="shared" si="93"/>
        <v>0</v>
      </c>
      <c r="S371" s="137">
        <f t="shared" si="89"/>
        <v>0</v>
      </c>
      <c r="T371" s="45"/>
      <c r="V371" s="57" t="str">
        <f t="shared" si="90"/>
        <v>скрыть</v>
      </c>
    </row>
    <row r="372" spans="2:22" ht="15.75" hidden="1" customHeight="1" x14ac:dyDescent="0.25">
      <c r="B372" s="135">
        <v>356</v>
      </c>
      <c r="C372" s="182">
        <f t="shared" si="96"/>
        <v>0</v>
      </c>
      <c r="D372" s="280">
        <f t="shared" si="96"/>
        <v>0</v>
      </c>
      <c r="E372" s="182">
        <f t="shared" si="96"/>
        <v>0</v>
      </c>
      <c r="F372" s="182">
        <f t="shared" si="96"/>
        <v>0</v>
      </c>
      <c r="G372" s="136">
        <f t="shared" si="96"/>
        <v>0</v>
      </c>
      <c r="H372" s="136">
        <f t="shared" si="91"/>
        <v>0</v>
      </c>
      <c r="I372" s="136">
        <f t="shared" si="85"/>
        <v>0</v>
      </c>
      <c r="J372" s="141">
        <f t="shared" si="86"/>
        <v>0</v>
      </c>
      <c r="K372" s="142">
        <f t="shared" si="83"/>
        <v>0</v>
      </c>
      <c r="L372" s="184">
        <f t="shared" si="83"/>
        <v>0</v>
      </c>
      <c r="M372" s="141">
        <f t="shared" si="83"/>
        <v>0</v>
      </c>
      <c r="N372" s="141">
        <f t="shared" si="83"/>
        <v>0</v>
      </c>
      <c r="O372" s="147">
        <f t="shared" si="87"/>
        <v>0</v>
      </c>
      <c r="P372" s="136">
        <f t="shared" si="88"/>
        <v>0</v>
      </c>
      <c r="Q372" s="136">
        <f t="shared" si="92"/>
        <v>0</v>
      </c>
      <c r="R372" s="136">
        <f t="shared" si="93"/>
        <v>0</v>
      </c>
      <c r="S372" s="137">
        <f t="shared" si="89"/>
        <v>0</v>
      </c>
      <c r="T372" s="45"/>
      <c r="V372" s="57" t="str">
        <f t="shared" si="90"/>
        <v>скрыть</v>
      </c>
    </row>
    <row r="373" spans="2:22" ht="15.75" hidden="1" customHeight="1" x14ac:dyDescent="0.25">
      <c r="B373" s="135">
        <v>357</v>
      </c>
      <c r="C373" s="182">
        <f t="shared" si="96"/>
        <v>0</v>
      </c>
      <c r="D373" s="280">
        <f t="shared" si="96"/>
        <v>0</v>
      </c>
      <c r="E373" s="182">
        <f t="shared" si="96"/>
        <v>0</v>
      </c>
      <c r="F373" s="182">
        <f t="shared" si="96"/>
        <v>0</v>
      </c>
      <c r="G373" s="136">
        <f t="shared" si="96"/>
        <v>0</v>
      </c>
      <c r="H373" s="136">
        <f t="shared" si="91"/>
        <v>0</v>
      </c>
      <c r="I373" s="136">
        <f t="shared" si="85"/>
        <v>0</v>
      </c>
      <c r="J373" s="141">
        <f t="shared" si="86"/>
        <v>0</v>
      </c>
      <c r="K373" s="142">
        <f t="shared" si="83"/>
        <v>0</v>
      </c>
      <c r="L373" s="184">
        <f t="shared" si="83"/>
        <v>0</v>
      </c>
      <c r="M373" s="141">
        <f t="shared" si="83"/>
        <v>0</v>
      </c>
      <c r="N373" s="141">
        <f t="shared" si="83"/>
        <v>0</v>
      </c>
      <c r="O373" s="147">
        <f t="shared" si="87"/>
        <v>0</v>
      </c>
      <c r="P373" s="136">
        <f t="shared" si="88"/>
        <v>0</v>
      </c>
      <c r="Q373" s="136">
        <f t="shared" si="92"/>
        <v>0</v>
      </c>
      <c r="R373" s="136">
        <f t="shared" si="93"/>
        <v>0</v>
      </c>
      <c r="S373" s="137">
        <f t="shared" si="89"/>
        <v>0</v>
      </c>
      <c r="T373" s="45"/>
      <c r="V373" s="57" t="str">
        <f t="shared" si="90"/>
        <v>скрыть</v>
      </c>
    </row>
    <row r="374" spans="2:22" ht="15.75" hidden="1" customHeight="1" x14ac:dyDescent="0.25">
      <c r="B374" s="135">
        <v>358</v>
      </c>
      <c r="C374" s="182">
        <f t="shared" si="96"/>
        <v>0</v>
      </c>
      <c r="D374" s="280">
        <f t="shared" si="96"/>
        <v>0</v>
      </c>
      <c r="E374" s="182">
        <f t="shared" si="96"/>
        <v>0</v>
      </c>
      <c r="F374" s="182">
        <f t="shared" si="96"/>
        <v>0</v>
      </c>
      <c r="G374" s="136">
        <f t="shared" si="96"/>
        <v>0</v>
      </c>
      <c r="H374" s="136">
        <f t="shared" si="91"/>
        <v>0</v>
      </c>
      <c r="I374" s="136">
        <f t="shared" si="85"/>
        <v>0</v>
      </c>
      <c r="J374" s="141">
        <f t="shared" si="86"/>
        <v>0</v>
      </c>
      <c r="K374" s="142">
        <f t="shared" si="83"/>
        <v>0</v>
      </c>
      <c r="L374" s="184">
        <f t="shared" si="83"/>
        <v>0</v>
      </c>
      <c r="M374" s="141">
        <f t="shared" si="83"/>
        <v>0</v>
      </c>
      <c r="N374" s="141">
        <f t="shared" si="83"/>
        <v>0</v>
      </c>
      <c r="O374" s="147">
        <f t="shared" si="87"/>
        <v>0</v>
      </c>
      <c r="P374" s="136">
        <f t="shared" si="88"/>
        <v>0</v>
      </c>
      <c r="Q374" s="136">
        <f t="shared" si="92"/>
        <v>0</v>
      </c>
      <c r="R374" s="136">
        <f t="shared" si="93"/>
        <v>0</v>
      </c>
      <c r="S374" s="137">
        <f t="shared" si="89"/>
        <v>0</v>
      </c>
      <c r="T374" s="45"/>
      <c r="V374" s="57" t="str">
        <f t="shared" si="90"/>
        <v>скрыть</v>
      </c>
    </row>
    <row r="375" spans="2:22" ht="15.75" hidden="1" customHeight="1" x14ac:dyDescent="0.25">
      <c r="B375" s="135">
        <v>359</v>
      </c>
      <c r="C375" s="182">
        <f t="shared" si="96"/>
        <v>0</v>
      </c>
      <c r="D375" s="280">
        <f t="shared" si="96"/>
        <v>0</v>
      </c>
      <c r="E375" s="182">
        <f t="shared" si="96"/>
        <v>0</v>
      </c>
      <c r="F375" s="182">
        <f t="shared" si="96"/>
        <v>0</v>
      </c>
      <c r="G375" s="136">
        <f t="shared" si="96"/>
        <v>0</v>
      </c>
      <c r="H375" s="136">
        <f t="shared" si="91"/>
        <v>0</v>
      </c>
      <c r="I375" s="136">
        <f t="shared" si="85"/>
        <v>0</v>
      </c>
      <c r="J375" s="141">
        <f t="shared" si="86"/>
        <v>0</v>
      </c>
      <c r="K375" s="142">
        <f t="shared" si="83"/>
        <v>0</v>
      </c>
      <c r="L375" s="184">
        <f t="shared" si="83"/>
        <v>0</v>
      </c>
      <c r="M375" s="141">
        <f t="shared" si="83"/>
        <v>0</v>
      </c>
      <c r="N375" s="141">
        <f t="shared" si="83"/>
        <v>0</v>
      </c>
      <c r="O375" s="147">
        <f t="shared" si="87"/>
        <v>0</v>
      </c>
      <c r="P375" s="136">
        <f t="shared" si="88"/>
        <v>0</v>
      </c>
      <c r="Q375" s="136">
        <f t="shared" si="92"/>
        <v>0</v>
      </c>
      <c r="R375" s="136">
        <f t="shared" si="93"/>
        <v>0</v>
      </c>
      <c r="S375" s="137">
        <f t="shared" si="89"/>
        <v>0</v>
      </c>
      <c r="T375" s="45"/>
      <c r="V375" s="57" t="str">
        <f t="shared" si="90"/>
        <v>скрыть</v>
      </c>
    </row>
    <row r="376" spans="2:22" ht="15.75" hidden="1" customHeight="1" x14ac:dyDescent="0.25">
      <c r="B376" s="135">
        <v>360</v>
      </c>
      <c r="C376" s="182">
        <f t="shared" si="96"/>
        <v>0</v>
      </c>
      <c r="D376" s="280">
        <f t="shared" si="96"/>
        <v>0</v>
      </c>
      <c r="E376" s="182">
        <f t="shared" si="96"/>
        <v>0</v>
      </c>
      <c r="F376" s="182">
        <f t="shared" si="96"/>
        <v>0</v>
      </c>
      <c r="G376" s="136">
        <f t="shared" si="96"/>
        <v>0</v>
      </c>
      <c r="H376" s="136">
        <f t="shared" si="91"/>
        <v>0</v>
      </c>
      <c r="I376" s="136">
        <f t="shared" si="85"/>
        <v>0</v>
      </c>
      <c r="J376" s="141">
        <f t="shared" si="86"/>
        <v>0</v>
      </c>
      <c r="K376" s="142">
        <f t="shared" si="83"/>
        <v>0</v>
      </c>
      <c r="L376" s="184">
        <f t="shared" si="83"/>
        <v>0</v>
      </c>
      <c r="M376" s="141">
        <f t="shared" si="83"/>
        <v>0</v>
      </c>
      <c r="N376" s="141">
        <f t="shared" si="83"/>
        <v>0</v>
      </c>
      <c r="O376" s="147">
        <f t="shared" si="87"/>
        <v>0</v>
      </c>
      <c r="P376" s="136">
        <f t="shared" si="88"/>
        <v>0</v>
      </c>
      <c r="Q376" s="136">
        <f t="shared" si="92"/>
        <v>0</v>
      </c>
      <c r="R376" s="136">
        <f t="shared" si="93"/>
        <v>0</v>
      </c>
      <c r="S376" s="137">
        <f t="shared" si="89"/>
        <v>0</v>
      </c>
      <c r="T376" s="45"/>
      <c r="V376" s="57" t="str">
        <f t="shared" si="90"/>
        <v>скрыть</v>
      </c>
    </row>
    <row r="377" spans="2:22" ht="15.75" hidden="1" customHeight="1" x14ac:dyDescent="0.25">
      <c r="B377" s="135">
        <v>361</v>
      </c>
      <c r="C377" s="182">
        <f t="shared" ref="C377:G386" si="97">IF(offer_sale_type="транзит",IFERROR(VLOOKUP($B377,calc_data,C$14+1,0),0),0)</f>
        <v>0</v>
      </c>
      <c r="D377" s="280">
        <f t="shared" si="97"/>
        <v>0</v>
      </c>
      <c r="E377" s="182">
        <f t="shared" si="97"/>
        <v>0</v>
      </c>
      <c r="F377" s="182">
        <f t="shared" si="97"/>
        <v>0</v>
      </c>
      <c r="G377" s="136">
        <f t="shared" si="97"/>
        <v>0</v>
      </c>
      <c r="H377" s="136">
        <f t="shared" si="91"/>
        <v>0</v>
      </c>
      <c r="I377" s="136">
        <f t="shared" si="85"/>
        <v>0</v>
      </c>
      <c r="J377" s="141">
        <f t="shared" si="86"/>
        <v>0</v>
      </c>
      <c r="K377" s="142">
        <f t="shared" si="83"/>
        <v>0</v>
      </c>
      <c r="L377" s="184">
        <f t="shared" si="83"/>
        <v>0</v>
      </c>
      <c r="M377" s="141">
        <f t="shared" si="83"/>
        <v>0</v>
      </c>
      <c r="N377" s="141">
        <f t="shared" si="83"/>
        <v>0</v>
      </c>
      <c r="O377" s="147">
        <f t="shared" si="87"/>
        <v>0</v>
      </c>
      <c r="P377" s="136">
        <f t="shared" si="88"/>
        <v>0</v>
      </c>
      <c r="Q377" s="136">
        <f t="shared" si="92"/>
        <v>0</v>
      </c>
      <c r="R377" s="136">
        <f t="shared" si="93"/>
        <v>0</v>
      </c>
      <c r="S377" s="137">
        <f t="shared" si="89"/>
        <v>0</v>
      </c>
      <c r="T377" s="45"/>
      <c r="V377" s="57" t="str">
        <f t="shared" si="90"/>
        <v>скрыть</v>
      </c>
    </row>
    <row r="378" spans="2:22" ht="15.75" hidden="1" customHeight="1" x14ac:dyDescent="0.25">
      <c r="B378" s="135">
        <v>362</v>
      </c>
      <c r="C378" s="182">
        <f t="shared" si="97"/>
        <v>0</v>
      </c>
      <c r="D378" s="280">
        <f t="shared" si="97"/>
        <v>0</v>
      </c>
      <c r="E378" s="182">
        <f t="shared" si="97"/>
        <v>0</v>
      </c>
      <c r="F378" s="182">
        <f t="shared" si="97"/>
        <v>0</v>
      </c>
      <c r="G378" s="136">
        <f t="shared" si="97"/>
        <v>0</v>
      </c>
      <c r="H378" s="136">
        <f t="shared" si="91"/>
        <v>0</v>
      </c>
      <c r="I378" s="136">
        <f t="shared" si="85"/>
        <v>0</v>
      </c>
      <c r="J378" s="141">
        <f t="shared" si="86"/>
        <v>0</v>
      </c>
      <c r="K378" s="142">
        <f t="shared" si="83"/>
        <v>0</v>
      </c>
      <c r="L378" s="184">
        <f t="shared" si="83"/>
        <v>0</v>
      </c>
      <c r="M378" s="141">
        <f t="shared" si="83"/>
        <v>0</v>
      </c>
      <c r="N378" s="141">
        <f t="shared" si="83"/>
        <v>0</v>
      </c>
      <c r="O378" s="147">
        <f t="shared" si="87"/>
        <v>0</v>
      </c>
      <c r="P378" s="136">
        <f t="shared" si="88"/>
        <v>0</v>
      </c>
      <c r="Q378" s="136">
        <f t="shared" si="92"/>
        <v>0</v>
      </c>
      <c r="R378" s="136">
        <f t="shared" si="93"/>
        <v>0</v>
      </c>
      <c r="S378" s="137">
        <f t="shared" si="89"/>
        <v>0</v>
      </c>
      <c r="T378" s="45"/>
      <c r="V378" s="57" t="str">
        <f t="shared" si="90"/>
        <v>скрыть</v>
      </c>
    </row>
    <row r="379" spans="2:22" ht="15.75" hidden="1" customHeight="1" x14ac:dyDescent="0.25">
      <c r="B379" s="135">
        <v>363</v>
      </c>
      <c r="C379" s="182">
        <f t="shared" si="97"/>
        <v>0</v>
      </c>
      <c r="D379" s="280">
        <f t="shared" si="97"/>
        <v>0</v>
      </c>
      <c r="E379" s="182">
        <f t="shared" si="97"/>
        <v>0</v>
      </c>
      <c r="F379" s="182">
        <f t="shared" si="97"/>
        <v>0</v>
      </c>
      <c r="G379" s="136">
        <f t="shared" si="97"/>
        <v>0</v>
      </c>
      <c r="H379" s="136">
        <f t="shared" si="91"/>
        <v>0</v>
      </c>
      <c r="I379" s="136">
        <f t="shared" si="85"/>
        <v>0</v>
      </c>
      <c r="J379" s="141">
        <f t="shared" si="86"/>
        <v>0</v>
      </c>
      <c r="K379" s="142">
        <f t="shared" si="83"/>
        <v>0</v>
      </c>
      <c r="L379" s="184">
        <f t="shared" si="83"/>
        <v>0</v>
      </c>
      <c r="M379" s="141">
        <f t="shared" si="83"/>
        <v>0</v>
      </c>
      <c r="N379" s="141">
        <f t="shared" si="83"/>
        <v>0</v>
      </c>
      <c r="O379" s="147">
        <f t="shared" si="87"/>
        <v>0</v>
      </c>
      <c r="P379" s="136">
        <f t="shared" si="88"/>
        <v>0</v>
      </c>
      <c r="Q379" s="136">
        <f t="shared" si="92"/>
        <v>0</v>
      </c>
      <c r="R379" s="136">
        <f t="shared" si="93"/>
        <v>0</v>
      </c>
      <c r="S379" s="137">
        <f t="shared" si="89"/>
        <v>0</v>
      </c>
      <c r="T379" s="45"/>
      <c r="V379" s="57" t="str">
        <f t="shared" si="90"/>
        <v>скрыть</v>
      </c>
    </row>
    <row r="380" spans="2:22" ht="15.75" hidden="1" customHeight="1" x14ac:dyDescent="0.25">
      <c r="B380" s="135">
        <v>364</v>
      </c>
      <c r="C380" s="182">
        <f t="shared" si="97"/>
        <v>0</v>
      </c>
      <c r="D380" s="280">
        <f t="shared" si="97"/>
        <v>0</v>
      </c>
      <c r="E380" s="182">
        <f t="shared" si="97"/>
        <v>0</v>
      </c>
      <c r="F380" s="182">
        <f t="shared" si="97"/>
        <v>0</v>
      </c>
      <c r="G380" s="136">
        <f t="shared" si="97"/>
        <v>0</v>
      </c>
      <c r="H380" s="136">
        <f t="shared" si="91"/>
        <v>0</v>
      </c>
      <c r="I380" s="136">
        <f t="shared" si="85"/>
        <v>0</v>
      </c>
      <c r="J380" s="141">
        <f t="shared" si="86"/>
        <v>0</v>
      </c>
      <c r="K380" s="142">
        <f t="shared" si="83"/>
        <v>0</v>
      </c>
      <c r="L380" s="184">
        <f t="shared" si="83"/>
        <v>0</v>
      </c>
      <c r="M380" s="141">
        <f t="shared" si="83"/>
        <v>0</v>
      </c>
      <c r="N380" s="141">
        <f t="shared" si="83"/>
        <v>0</v>
      </c>
      <c r="O380" s="147">
        <f t="shared" si="87"/>
        <v>0</v>
      </c>
      <c r="P380" s="136">
        <f t="shared" si="88"/>
        <v>0</v>
      </c>
      <c r="Q380" s="136">
        <f t="shared" si="92"/>
        <v>0</v>
      </c>
      <c r="R380" s="136">
        <f t="shared" si="93"/>
        <v>0</v>
      </c>
      <c r="S380" s="137">
        <f t="shared" si="89"/>
        <v>0</v>
      </c>
      <c r="T380" s="45"/>
      <c r="V380" s="57" t="str">
        <f t="shared" si="90"/>
        <v>скрыть</v>
      </c>
    </row>
    <row r="381" spans="2:22" ht="15.75" hidden="1" customHeight="1" x14ac:dyDescent="0.25">
      <c r="B381" s="135">
        <v>365</v>
      </c>
      <c r="C381" s="182">
        <f t="shared" si="97"/>
        <v>0</v>
      </c>
      <c r="D381" s="280">
        <f t="shared" si="97"/>
        <v>0</v>
      </c>
      <c r="E381" s="182">
        <f t="shared" si="97"/>
        <v>0</v>
      </c>
      <c r="F381" s="182">
        <f t="shared" si="97"/>
        <v>0</v>
      </c>
      <c r="G381" s="136">
        <f t="shared" si="97"/>
        <v>0</v>
      </c>
      <c r="H381" s="136">
        <f t="shared" si="91"/>
        <v>0</v>
      </c>
      <c r="I381" s="136">
        <f t="shared" si="85"/>
        <v>0</v>
      </c>
      <c r="J381" s="141">
        <f t="shared" si="86"/>
        <v>0</v>
      </c>
      <c r="K381" s="142">
        <f t="shared" si="83"/>
        <v>0</v>
      </c>
      <c r="L381" s="184">
        <f t="shared" si="83"/>
        <v>0</v>
      </c>
      <c r="M381" s="141">
        <f t="shared" si="83"/>
        <v>0</v>
      </c>
      <c r="N381" s="141">
        <f t="shared" si="83"/>
        <v>0</v>
      </c>
      <c r="O381" s="147">
        <f t="shared" si="87"/>
        <v>0</v>
      </c>
      <c r="P381" s="136">
        <f t="shared" si="88"/>
        <v>0</v>
      </c>
      <c r="Q381" s="136">
        <f t="shared" si="92"/>
        <v>0</v>
      </c>
      <c r="R381" s="136">
        <f t="shared" si="93"/>
        <v>0</v>
      </c>
      <c r="S381" s="137">
        <f t="shared" si="89"/>
        <v>0</v>
      </c>
      <c r="T381" s="45"/>
      <c r="V381" s="57" t="str">
        <f t="shared" si="90"/>
        <v>скрыть</v>
      </c>
    </row>
    <row r="382" spans="2:22" ht="15.75" hidden="1" customHeight="1" x14ac:dyDescent="0.25">
      <c r="B382" s="135">
        <v>366</v>
      </c>
      <c r="C382" s="182">
        <f t="shared" si="97"/>
        <v>0</v>
      </c>
      <c r="D382" s="280">
        <f t="shared" si="97"/>
        <v>0</v>
      </c>
      <c r="E382" s="182">
        <f t="shared" si="97"/>
        <v>0</v>
      </c>
      <c r="F382" s="182">
        <f t="shared" si="97"/>
        <v>0</v>
      </c>
      <c r="G382" s="136">
        <f t="shared" si="97"/>
        <v>0</v>
      </c>
      <c r="H382" s="136">
        <f t="shared" si="91"/>
        <v>0</v>
      </c>
      <c r="I382" s="136">
        <f t="shared" si="85"/>
        <v>0</v>
      </c>
      <c r="J382" s="141">
        <f t="shared" si="86"/>
        <v>0</v>
      </c>
      <c r="K382" s="142">
        <f t="shared" si="83"/>
        <v>0</v>
      </c>
      <c r="L382" s="184">
        <f t="shared" si="83"/>
        <v>0</v>
      </c>
      <c r="M382" s="141">
        <f t="shared" si="83"/>
        <v>0</v>
      </c>
      <c r="N382" s="141">
        <f t="shared" si="83"/>
        <v>0</v>
      </c>
      <c r="O382" s="147">
        <f t="shared" si="87"/>
        <v>0</v>
      </c>
      <c r="P382" s="136">
        <f t="shared" si="88"/>
        <v>0</v>
      </c>
      <c r="Q382" s="136">
        <f t="shared" si="92"/>
        <v>0</v>
      </c>
      <c r="R382" s="136">
        <f t="shared" si="93"/>
        <v>0</v>
      </c>
      <c r="S382" s="137">
        <f t="shared" si="89"/>
        <v>0</v>
      </c>
      <c r="T382" s="45"/>
      <c r="V382" s="57" t="str">
        <f t="shared" si="90"/>
        <v>скрыть</v>
      </c>
    </row>
    <row r="383" spans="2:22" ht="15.75" hidden="1" customHeight="1" x14ac:dyDescent="0.25">
      <c r="B383" s="135">
        <v>367</v>
      </c>
      <c r="C383" s="182">
        <f t="shared" si="97"/>
        <v>0</v>
      </c>
      <c r="D383" s="280">
        <f t="shared" si="97"/>
        <v>0</v>
      </c>
      <c r="E383" s="182">
        <f t="shared" si="97"/>
        <v>0</v>
      </c>
      <c r="F383" s="182">
        <f t="shared" si="97"/>
        <v>0</v>
      </c>
      <c r="G383" s="136">
        <f t="shared" si="97"/>
        <v>0</v>
      </c>
      <c r="H383" s="136">
        <f t="shared" si="91"/>
        <v>0</v>
      </c>
      <c r="I383" s="136">
        <f t="shared" si="85"/>
        <v>0</v>
      </c>
      <c r="J383" s="141">
        <f t="shared" si="86"/>
        <v>0</v>
      </c>
      <c r="K383" s="142">
        <f t="shared" si="83"/>
        <v>0</v>
      </c>
      <c r="L383" s="184">
        <f t="shared" si="83"/>
        <v>0</v>
      </c>
      <c r="M383" s="141">
        <f t="shared" si="83"/>
        <v>0</v>
      </c>
      <c r="N383" s="141">
        <f t="shared" si="83"/>
        <v>0</v>
      </c>
      <c r="O383" s="147">
        <f t="shared" si="87"/>
        <v>0</v>
      </c>
      <c r="P383" s="136">
        <f t="shared" si="88"/>
        <v>0</v>
      </c>
      <c r="Q383" s="136">
        <f t="shared" si="92"/>
        <v>0</v>
      </c>
      <c r="R383" s="136">
        <f t="shared" si="93"/>
        <v>0</v>
      </c>
      <c r="S383" s="137">
        <f t="shared" si="89"/>
        <v>0</v>
      </c>
      <c r="T383" s="45"/>
      <c r="V383" s="57" t="str">
        <f t="shared" si="90"/>
        <v>скрыть</v>
      </c>
    </row>
    <row r="384" spans="2:22" ht="15.75" hidden="1" customHeight="1" x14ac:dyDescent="0.25">
      <c r="B384" s="135">
        <v>368</v>
      </c>
      <c r="C384" s="182">
        <f t="shared" si="97"/>
        <v>0</v>
      </c>
      <c r="D384" s="280">
        <f t="shared" si="97"/>
        <v>0</v>
      </c>
      <c r="E384" s="182">
        <f t="shared" si="97"/>
        <v>0</v>
      </c>
      <c r="F384" s="182">
        <f t="shared" si="97"/>
        <v>0</v>
      </c>
      <c r="G384" s="136">
        <f t="shared" si="97"/>
        <v>0</v>
      </c>
      <c r="H384" s="136">
        <f t="shared" si="91"/>
        <v>0</v>
      </c>
      <c r="I384" s="136">
        <f t="shared" si="85"/>
        <v>0</v>
      </c>
      <c r="J384" s="141">
        <f t="shared" si="86"/>
        <v>0</v>
      </c>
      <c r="K384" s="142">
        <f t="shared" si="83"/>
        <v>0</v>
      </c>
      <c r="L384" s="184">
        <f t="shared" si="83"/>
        <v>0</v>
      </c>
      <c r="M384" s="141">
        <f t="shared" si="83"/>
        <v>0</v>
      </c>
      <c r="N384" s="141">
        <f t="shared" si="83"/>
        <v>0</v>
      </c>
      <c r="O384" s="147">
        <f t="shared" si="87"/>
        <v>0</v>
      </c>
      <c r="P384" s="136">
        <f t="shared" si="88"/>
        <v>0</v>
      </c>
      <c r="Q384" s="136">
        <f t="shared" si="92"/>
        <v>0</v>
      </c>
      <c r="R384" s="136">
        <f t="shared" si="93"/>
        <v>0</v>
      </c>
      <c r="S384" s="137">
        <f t="shared" si="89"/>
        <v>0</v>
      </c>
      <c r="T384" s="45"/>
      <c r="V384" s="57" t="str">
        <f t="shared" si="90"/>
        <v>скрыть</v>
      </c>
    </row>
    <row r="385" spans="2:22" ht="15.75" hidden="1" customHeight="1" x14ac:dyDescent="0.25">
      <c r="B385" s="135">
        <v>369</v>
      </c>
      <c r="C385" s="182">
        <f t="shared" si="97"/>
        <v>0</v>
      </c>
      <c r="D385" s="280">
        <f t="shared" si="97"/>
        <v>0</v>
      </c>
      <c r="E385" s="182">
        <f t="shared" si="97"/>
        <v>0</v>
      </c>
      <c r="F385" s="182">
        <f t="shared" si="97"/>
        <v>0</v>
      </c>
      <c r="G385" s="136">
        <f t="shared" si="97"/>
        <v>0</v>
      </c>
      <c r="H385" s="136">
        <f t="shared" si="91"/>
        <v>0</v>
      </c>
      <c r="I385" s="136">
        <f t="shared" si="85"/>
        <v>0</v>
      </c>
      <c r="J385" s="141">
        <f t="shared" si="86"/>
        <v>0</v>
      </c>
      <c r="K385" s="142">
        <f t="shared" si="83"/>
        <v>0</v>
      </c>
      <c r="L385" s="184">
        <f t="shared" si="83"/>
        <v>0</v>
      </c>
      <c r="M385" s="141">
        <f t="shared" si="83"/>
        <v>0</v>
      </c>
      <c r="N385" s="141">
        <f t="shared" si="83"/>
        <v>0</v>
      </c>
      <c r="O385" s="147">
        <f t="shared" si="87"/>
        <v>0</v>
      </c>
      <c r="P385" s="136">
        <f t="shared" si="88"/>
        <v>0</v>
      </c>
      <c r="Q385" s="136">
        <f t="shared" si="92"/>
        <v>0</v>
      </c>
      <c r="R385" s="136">
        <f t="shared" si="93"/>
        <v>0</v>
      </c>
      <c r="S385" s="137">
        <f t="shared" si="89"/>
        <v>0</v>
      </c>
      <c r="T385" s="45"/>
      <c r="V385" s="57" t="str">
        <f t="shared" si="90"/>
        <v>скрыть</v>
      </c>
    </row>
    <row r="386" spans="2:22" ht="15.75" hidden="1" customHeight="1" x14ac:dyDescent="0.25">
      <c r="B386" s="135">
        <v>370</v>
      </c>
      <c r="C386" s="182">
        <f t="shared" si="97"/>
        <v>0</v>
      </c>
      <c r="D386" s="280">
        <f t="shared" si="97"/>
        <v>0</v>
      </c>
      <c r="E386" s="182">
        <f t="shared" si="97"/>
        <v>0</v>
      </c>
      <c r="F386" s="182">
        <f t="shared" si="97"/>
        <v>0</v>
      </c>
      <c r="G386" s="136">
        <f t="shared" si="97"/>
        <v>0</v>
      </c>
      <c r="H386" s="136">
        <f t="shared" si="91"/>
        <v>0</v>
      </c>
      <c r="I386" s="136">
        <f t="shared" si="85"/>
        <v>0</v>
      </c>
      <c r="J386" s="141">
        <f t="shared" si="86"/>
        <v>0</v>
      </c>
      <c r="K386" s="142">
        <f t="shared" si="83"/>
        <v>0</v>
      </c>
      <c r="L386" s="184">
        <f t="shared" si="83"/>
        <v>0</v>
      </c>
      <c r="M386" s="141">
        <f t="shared" si="83"/>
        <v>0</v>
      </c>
      <c r="N386" s="141">
        <f t="shared" si="83"/>
        <v>0</v>
      </c>
      <c r="O386" s="147">
        <f t="shared" si="87"/>
        <v>0</v>
      </c>
      <c r="P386" s="136">
        <f t="shared" si="88"/>
        <v>0</v>
      </c>
      <c r="Q386" s="136">
        <f t="shared" si="92"/>
        <v>0</v>
      </c>
      <c r="R386" s="136">
        <f t="shared" si="93"/>
        <v>0</v>
      </c>
      <c r="S386" s="137">
        <f t="shared" si="89"/>
        <v>0</v>
      </c>
      <c r="T386" s="45"/>
      <c r="V386" s="57" t="str">
        <f t="shared" si="90"/>
        <v>скрыть</v>
      </c>
    </row>
    <row r="387" spans="2:22" ht="15.75" hidden="1" customHeight="1" x14ac:dyDescent="0.25">
      <c r="B387" s="135">
        <v>371</v>
      </c>
      <c r="C387" s="182">
        <f t="shared" ref="C387:G396" si="98">IF(offer_sale_type="транзит",IFERROR(VLOOKUP($B387,calc_data,C$14+1,0),0),0)</f>
        <v>0</v>
      </c>
      <c r="D387" s="280">
        <f t="shared" si="98"/>
        <v>0</v>
      </c>
      <c r="E387" s="182">
        <f t="shared" si="98"/>
        <v>0</v>
      </c>
      <c r="F387" s="182">
        <f t="shared" si="98"/>
        <v>0</v>
      </c>
      <c r="G387" s="136">
        <f t="shared" si="98"/>
        <v>0</v>
      </c>
      <c r="H387" s="136">
        <f t="shared" si="91"/>
        <v>0</v>
      </c>
      <c r="I387" s="136">
        <f t="shared" si="85"/>
        <v>0</v>
      </c>
      <c r="J387" s="141">
        <f t="shared" si="86"/>
        <v>0</v>
      </c>
      <c r="K387" s="142">
        <f t="shared" si="83"/>
        <v>0</v>
      </c>
      <c r="L387" s="184">
        <f t="shared" si="83"/>
        <v>0</v>
      </c>
      <c r="M387" s="141">
        <f t="shared" si="83"/>
        <v>0</v>
      </c>
      <c r="N387" s="141">
        <f t="shared" si="83"/>
        <v>0</v>
      </c>
      <c r="O387" s="147">
        <f t="shared" si="87"/>
        <v>0</v>
      </c>
      <c r="P387" s="136">
        <f t="shared" si="88"/>
        <v>0</v>
      </c>
      <c r="Q387" s="136">
        <f t="shared" si="92"/>
        <v>0</v>
      </c>
      <c r="R387" s="136">
        <f t="shared" si="93"/>
        <v>0</v>
      </c>
      <c r="S387" s="137">
        <f t="shared" si="89"/>
        <v>0</v>
      </c>
      <c r="T387" s="45"/>
      <c r="V387" s="57" t="str">
        <f t="shared" si="90"/>
        <v>скрыть</v>
      </c>
    </row>
    <row r="388" spans="2:22" ht="15.75" hidden="1" customHeight="1" x14ac:dyDescent="0.25">
      <c r="B388" s="135">
        <v>372</v>
      </c>
      <c r="C388" s="182">
        <f t="shared" si="98"/>
        <v>0</v>
      </c>
      <c r="D388" s="280">
        <f t="shared" si="98"/>
        <v>0</v>
      </c>
      <c r="E388" s="182">
        <f t="shared" si="98"/>
        <v>0</v>
      </c>
      <c r="F388" s="182">
        <f t="shared" si="98"/>
        <v>0</v>
      </c>
      <c r="G388" s="136">
        <f t="shared" si="98"/>
        <v>0</v>
      </c>
      <c r="H388" s="136">
        <f t="shared" si="91"/>
        <v>0</v>
      </c>
      <c r="I388" s="136">
        <f t="shared" si="85"/>
        <v>0</v>
      </c>
      <c r="J388" s="141">
        <f t="shared" si="86"/>
        <v>0</v>
      </c>
      <c r="K388" s="142">
        <f t="shared" si="83"/>
        <v>0</v>
      </c>
      <c r="L388" s="184">
        <f t="shared" si="83"/>
        <v>0</v>
      </c>
      <c r="M388" s="141">
        <f t="shared" si="83"/>
        <v>0</v>
      </c>
      <c r="N388" s="141">
        <f t="shared" si="83"/>
        <v>0</v>
      </c>
      <c r="O388" s="147">
        <f t="shared" si="87"/>
        <v>0</v>
      </c>
      <c r="P388" s="136">
        <f t="shared" si="88"/>
        <v>0</v>
      </c>
      <c r="Q388" s="136">
        <f t="shared" si="92"/>
        <v>0</v>
      </c>
      <c r="R388" s="136">
        <f t="shared" si="93"/>
        <v>0</v>
      </c>
      <c r="S388" s="137">
        <f t="shared" si="89"/>
        <v>0</v>
      </c>
      <c r="T388" s="45"/>
      <c r="V388" s="57" t="str">
        <f t="shared" si="90"/>
        <v>скрыть</v>
      </c>
    </row>
    <row r="389" spans="2:22" ht="15.75" hidden="1" customHeight="1" x14ac:dyDescent="0.25">
      <c r="B389" s="135">
        <v>373</v>
      </c>
      <c r="C389" s="182">
        <f t="shared" si="98"/>
        <v>0</v>
      </c>
      <c r="D389" s="280">
        <f t="shared" si="98"/>
        <v>0</v>
      </c>
      <c r="E389" s="182">
        <f t="shared" si="98"/>
        <v>0</v>
      </c>
      <c r="F389" s="182">
        <f t="shared" si="98"/>
        <v>0</v>
      </c>
      <c r="G389" s="136">
        <f t="shared" si="98"/>
        <v>0</v>
      </c>
      <c r="H389" s="136">
        <f t="shared" si="91"/>
        <v>0</v>
      </c>
      <c r="I389" s="136">
        <f t="shared" si="85"/>
        <v>0</v>
      </c>
      <c r="J389" s="141">
        <f t="shared" si="86"/>
        <v>0</v>
      </c>
      <c r="K389" s="142">
        <f t="shared" si="83"/>
        <v>0</v>
      </c>
      <c r="L389" s="184">
        <f t="shared" si="83"/>
        <v>0</v>
      </c>
      <c r="M389" s="141">
        <f t="shared" si="83"/>
        <v>0</v>
      </c>
      <c r="N389" s="141">
        <f t="shared" si="83"/>
        <v>0</v>
      </c>
      <c r="O389" s="147">
        <f t="shared" si="87"/>
        <v>0</v>
      </c>
      <c r="P389" s="136">
        <f t="shared" si="88"/>
        <v>0</v>
      </c>
      <c r="Q389" s="136">
        <f t="shared" si="92"/>
        <v>0</v>
      </c>
      <c r="R389" s="136">
        <f t="shared" si="93"/>
        <v>0</v>
      </c>
      <c r="S389" s="137">
        <f t="shared" si="89"/>
        <v>0</v>
      </c>
      <c r="T389" s="45"/>
      <c r="V389" s="57" t="str">
        <f t="shared" si="90"/>
        <v>скрыть</v>
      </c>
    </row>
    <row r="390" spans="2:22" ht="15.75" hidden="1" customHeight="1" x14ac:dyDescent="0.25">
      <c r="B390" s="135">
        <v>374</v>
      </c>
      <c r="C390" s="182">
        <f t="shared" si="98"/>
        <v>0</v>
      </c>
      <c r="D390" s="280">
        <f t="shared" si="98"/>
        <v>0</v>
      </c>
      <c r="E390" s="182">
        <f t="shared" si="98"/>
        <v>0</v>
      </c>
      <c r="F390" s="182">
        <f t="shared" si="98"/>
        <v>0</v>
      </c>
      <c r="G390" s="136">
        <f t="shared" si="98"/>
        <v>0</v>
      </c>
      <c r="H390" s="136">
        <f t="shared" si="91"/>
        <v>0</v>
      </c>
      <c r="I390" s="136">
        <f t="shared" si="85"/>
        <v>0</v>
      </c>
      <c r="J390" s="141">
        <f t="shared" si="86"/>
        <v>0</v>
      </c>
      <c r="K390" s="142">
        <f t="shared" si="83"/>
        <v>0</v>
      </c>
      <c r="L390" s="184">
        <f t="shared" si="83"/>
        <v>0</v>
      </c>
      <c r="M390" s="141">
        <f t="shared" si="83"/>
        <v>0</v>
      </c>
      <c r="N390" s="141">
        <f t="shared" si="83"/>
        <v>0</v>
      </c>
      <c r="O390" s="147">
        <f t="shared" si="87"/>
        <v>0</v>
      </c>
      <c r="P390" s="136">
        <f t="shared" si="88"/>
        <v>0</v>
      </c>
      <c r="Q390" s="136">
        <f t="shared" si="92"/>
        <v>0</v>
      </c>
      <c r="R390" s="136">
        <f t="shared" si="93"/>
        <v>0</v>
      </c>
      <c r="S390" s="137">
        <f t="shared" si="89"/>
        <v>0</v>
      </c>
      <c r="T390" s="45"/>
      <c r="V390" s="57" t="str">
        <f t="shared" si="90"/>
        <v>скрыть</v>
      </c>
    </row>
    <row r="391" spans="2:22" ht="15.75" hidden="1" customHeight="1" x14ac:dyDescent="0.25">
      <c r="B391" s="135">
        <v>375</v>
      </c>
      <c r="C391" s="182">
        <f t="shared" si="98"/>
        <v>0</v>
      </c>
      <c r="D391" s="280">
        <f t="shared" si="98"/>
        <v>0</v>
      </c>
      <c r="E391" s="182">
        <f t="shared" si="98"/>
        <v>0</v>
      </c>
      <c r="F391" s="182">
        <f t="shared" si="98"/>
        <v>0</v>
      </c>
      <c r="G391" s="136">
        <f t="shared" si="98"/>
        <v>0</v>
      </c>
      <c r="H391" s="136">
        <f t="shared" si="91"/>
        <v>0</v>
      </c>
      <c r="I391" s="136">
        <f t="shared" si="85"/>
        <v>0</v>
      </c>
      <c r="J391" s="141">
        <f t="shared" si="86"/>
        <v>0</v>
      </c>
      <c r="K391" s="142">
        <f t="shared" si="83"/>
        <v>0</v>
      </c>
      <c r="L391" s="184">
        <f t="shared" si="83"/>
        <v>0</v>
      </c>
      <c r="M391" s="141">
        <f t="shared" si="83"/>
        <v>0</v>
      </c>
      <c r="N391" s="141">
        <f t="shared" si="83"/>
        <v>0</v>
      </c>
      <c r="O391" s="147">
        <f t="shared" si="87"/>
        <v>0</v>
      </c>
      <c r="P391" s="136">
        <f t="shared" si="88"/>
        <v>0</v>
      </c>
      <c r="Q391" s="136">
        <f t="shared" si="92"/>
        <v>0</v>
      </c>
      <c r="R391" s="136">
        <f t="shared" si="93"/>
        <v>0</v>
      </c>
      <c r="S391" s="137">
        <f t="shared" si="89"/>
        <v>0</v>
      </c>
      <c r="T391" s="45"/>
      <c r="V391" s="57" t="str">
        <f t="shared" si="90"/>
        <v>скрыть</v>
      </c>
    </row>
    <row r="392" spans="2:22" ht="15.75" hidden="1" customHeight="1" x14ac:dyDescent="0.25">
      <c r="B392" s="135">
        <v>376</v>
      </c>
      <c r="C392" s="182">
        <f t="shared" si="98"/>
        <v>0</v>
      </c>
      <c r="D392" s="280">
        <f t="shared" si="98"/>
        <v>0</v>
      </c>
      <c r="E392" s="182">
        <f t="shared" si="98"/>
        <v>0</v>
      </c>
      <c r="F392" s="182">
        <f t="shared" si="98"/>
        <v>0</v>
      </c>
      <c r="G392" s="136">
        <f t="shared" si="98"/>
        <v>0</v>
      </c>
      <c r="H392" s="136">
        <f t="shared" si="91"/>
        <v>0</v>
      </c>
      <c r="I392" s="136">
        <f t="shared" si="85"/>
        <v>0</v>
      </c>
      <c r="J392" s="141">
        <f t="shared" si="86"/>
        <v>0</v>
      </c>
      <c r="K392" s="142">
        <f t="shared" si="83"/>
        <v>0</v>
      </c>
      <c r="L392" s="184">
        <f t="shared" si="83"/>
        <v>0</v>
      </c>
      <c r="M392" s="141">
        <f t="shared" si="83"/>
        <v>0</v>
      </c>
      <c r="N392" s="141">
        <f t="shared" si="83"/>
        <v>0</v>
      </c>
      <c r="O392" s="147">
        <f t="shared" si="87"/>
        <v>0</v>
      </c>
      <c r="P392" s="136">
        <f t="shared" si="88"/>
        <v>0</v>
      </c>
      <c r="Q392" s="136">
        <f t="shared" si="92"/>
        <v>0</v>
      </c>
      <c r="R392" s="136">
        <f t="shared" si="93"/>
        <v>0</v>
      </c>
      <c r="S392" s="137">
        <f t="shared" si="89"/>
        <v>0</v>
      </c>
      <c r="T392" s="45"/>
      <c r="V392" s="57" t="str">
        <f t="shared" si="90"/>
        <v>скрыть</v>
      </c>
    </row>
    <row r="393" spans="2:22" ht="15.75" hidden="1" customHeight="1" x14ac:dyDescent="0.25">
      <c r="B393" s="135">
        <v>377</v>
      </c>
      <c r="C393" s="182">
        <f t="shared" si="98"/>
        <v>0</v>
      </c>
      <c r="D393" s="280">
        <f t="shared" si="98"/>
        <v>0</v>
      </c>
      <c r="E393" s="182">
        <f t="shared" si="98"/>
        <v>0</v>
      </c>
      <c r="F393" s="182">
        <f t="shared" si="98"/>
        <v>0</v>
      </c>
      <c r="G393" s="136">
        <f t="shared" si="98"/>
        <v>0</v>
      </c>
      <c r="H393" s="136">
        <f t="shared" si="91"/>
        <v>0</v>
      </c>
      <c r="I393" s="136">
        <f t="shared" si="85"/>
        <v>0</v>
      </c>
      <c r="J393" s="141">
        <f t="shared" si="86"/>
        <v>0</v>
      </c>
      <c r="K393" s="142">
        <f t="shared" si="83"/>
        <v>0</v>
      </c>
      <c r="L393" s="184">
        <f t="shared" si="83"/>
        <v>0</v>
      </c>
      <c r="M393" s="141">
        <f t="shared" si="83"/>
        <v>0</v>
      </c>
      <c r="N393" s="141">
        <f t="shared" si="83"/>
        <v>0</v>
      </c>
      <c r="O393" s="147">
        <f t="shared" si="87"/>
        <v>0</v>
      </c>
      <c r="P393" s="136">
        <f t="shared" si="88"/>
        <v>0</v>
      </c>
      <c r="Q393" s="136">
        <f t="shared" si="92"/>
        <v>0</v>
      </c>
      <c r="R393" s="136">
        <f t="shared" si="93"/>
        <v>0</v>
      </c>
      <c r="S393" s="137">
        <f t="shared" si="89"/>
        <v>0</v>
      </c>
      <c r="T393" s="45"/>
      <c r="V393" s="57" t="str">
        <f t="shared" si="90"/>
        <v>скрыть</v>
      </c>
    </row>
    <row r="394" spans="2:22" ht="15.75" hidden="1" customHeight="1" x14ac:dyDescent="0.25">
      <c r="B394" s="135">
        <v>378</v>
      </c>
      <c r="C394" s="182">
        <f t="shared" si="98"/>
        <v>0</v>
      </c>
      <c r="D394" s="280">
        <f t="shared" si="98"/>
        <v>0</v>
      </c>
      <c r="E394" s="182">
        <f t="shared" si="98"/>
        <v>0</v>
      </c>
      <c r="F394" s="182">
        <f t="shared" si="98"/>
        <v>0</v>
      </c>
      <c r="G394" s="136">
        <f t="shared" si="98"/>
        <v>0</v>
      </c>
      <c r="H394" s="136">
        <f t="shared" si="91"/>
        <v>0</v>
      </c>
      <c r="I394" s="136">
        <f t="shared" si="85"/>
        <v>0</v>
      </c>
      <c r="J394" s="141">
        <f t="shared" si="86"/>
        <v>0</v>
      </c>
      <c r="K394" s="142">
        <f t="shared" si="83"/>
        <v>0</v>
      </c>
      <c r="L394" s="184">
        <f t="shared" si="83"/>
        <v>0</v>
      </c>
      <c r="M394" s="141">
        <f t="shared" si="83"/>
        <v>0</v>
      </c>
      <c r="N394" s="141">
        <f t="shared" si="83"/>
        <v>0</v>
      </c>
      <c r="O394" s="147">
        <f t="shared" si="87"/>
        <v>0</v>
      </c>
      <c r="P394" s="136">
        <f t="shared" si="88"/>
        <v>0</v>
      </c>
      <c r="Q394" s="136">
        <f t="shared" si="92"/>
        <v>0</v>
      </c>
      <c r="R394" s="136">
        <f t="shared" si="93"/>
        <v>0</v>
      </c>
      <c r="S394" s="137">
        <f t="shared" si="89"/>
        <v>0</v>
      </c>
      <c r="T394" s="45"/>
      <c r="V394" s="57" t="str">
        <f t="shared" si="90"/>
        <v>скрыть</v>
      </c>
    </row>
    <row r="395" spans="2:22" ht="15.75" hidden="1" customHeight="1" x14ac:dyDescent="0.25">
      <c r="B395" s="135">
        <v>379</v>
      </c>
      <c r="C395" s="182">
        <f t="shared" si="98"/>
        <v>0</v>
      </c>
      <c r="D395" s="280">
        <f t="shared" si="98"/>
        <v>0</v>
      </c>
      <c r="E395" s="182">
        <f t="shared" si="98"/>
        <v>0</v>
      </c>
      <c r="F395" s="182">
        <f t="shared" si="98"/>
        <v>0</v>
      </c>
      <c r="G395" s="136">
        <f t="shared" si="98"/>
        <v>0</v>
      </c>
      <c r="H395" s="136">
        <f t="shared" si="91"/>
        <v>0</v>
      </c>
      <c r="I395" s="136">
        <f t="shared" si="85"/>
        <v>0</v>
      </c>
      <c r="J395" s="141">
        <f t="shared" si="86"/>
        <v>0</v>
      </c>
      <c r="K395" s="142">
        <f t="shared" si="83"/>
        <v>0</v>
      </c>
      <c r="L395" s="184">
        <f t="shared" si="83"/>
        <v>0</v>
      </c>
      <c r="M395" s="141">
        <f t="shared" si="83"/>
        <v>0</v>
      </c>
      <c r="N395" s="141">
        <f t="shared" si="83"/>
        <v>0</v>
      </c>
      <c r="O395" s="147">
        <f t="shared" si="87"/>
        <v>0</v>
      </c>
      <c r="P395" s="136">
        <f t="shared" si="88"/>
        <v>0</v>
      </c>
      <c r="Q395" s="136">
        <f t="shared" si="92"/>
        <v>0</v>
      </c>
      <c r="R395" s="136">
        <f t="shared" si="93"/>
        <v>0</v>
      </c>
      <c r="S395" s="137">
        <f t="shared" si="89"/>
        <v>0</v>
      </c>
      <c r="T395" s="45"/>
      <c r="V395" s="57" t="str">
        <f t="shared" si="90"/>
        <v>скрыть</v>
      </c>
    </row>
    <row r="396" spans="2:22" ht="15.75" hidden="1" customHeight="1" x14ac:dyDescent="0.25">
      <c r="B396" s="135">
        <v>380</v>
      </c>
      <c r="C396" s="182">
        <f t="shared" si="98"/>
        <v>0</v>
      </c>
      <c r="D396" s="280">
        <f t="shared" si="98"/>
        <v>0</v>
      </c>
      <c r="E396" s="182">
        <f t="shared" si="98"/>
        <v>0</v>
      </c>
      <c r="F396" s="182">
        <f t="shared" si="98"/>
        <v>0</v>
      </c>
      <c r="G396" s="136">
        <f t="shared" si="98"/>
        <v>0</v>
      </c>
      <c r="H396" s="136">
        <f t="shared" si="91"/>
        <v>0</v>
      </c>
      <c r="I396" s="136">
        <f t="shared" si="85"/>
        <v>0</v>
      </c>
      <c r="J396" s="141">
        <f t="shared" si="86"/>
        <v>0</v>
      </c>
      <c r="K396" s="142">
        <f t="shared" si="83"/>
        <v>0</v>
      </c>
      <c r="L396" s="184">
        <f t="shared" si="83"/>
        <v>0</v>
      </c>
      <c r="M396" s="141">
        <f t="shared" si="83"/>
        <v>0</v>
      </c>
      <c r="N396" s="141">
        <f t="shared" si="83"/>
        <v>0</v>
      </c>
      <c r="O396" s="147">
        <f t="shared" si="87"/>
        <v>0</v>
      </c>
      <c r="P396" s="136">
        <f t="shared" si="88"/>
        <v>0</v>
      </c>
      <c r="Q396" s="136">
        <f t="shared" si="92"/>
        <v>0</v>
      </c>
      <c r="R396" s="136">
        <f t="shared" si="93"/>
        <v>0</v>
      </c>
      <c r="S396" s="137">
        <f t="shared" si="89"/>
        <v>0</v>
      </c>
      <c r="T396" s="45"/>
      <c r="V396" s="57" t="str">
        <f t="shared" si="90"/>
        <v>скрыть</v>
      </c>
    </row>
    <row r="397" spans="2:22" ht="15.75" hidden="1" customHeight="1" x14ac:dyDescent="0.25">
      <c r="B397" s="135">
        <v>381</v>
      </c>
      <c r="C397" s="182">
        <f t="shared" ref="C397:G406" si="99">IF(offer_sale_type="транзит",IFERROR(VLOOKUP($B397,calc_data,C$14+1,0),0),0)</f>
        <v>0</v>
      </c>
      <c r="D397" s="280">
        <f t="shared" si="99"/>
        <v>0</v>
      </c>
      <c r="E397" s="182">
        <f t="shared" si="99"/>
        <v>0</v>
      </c>
      <c r="F397" s="182">
        <f t="shared" si="99"/>
        <v>0</v>
      </c>
      <c r="G397" s="136">
        <f t="shared" si="99"/>
        <v>0</v>
      </c>
      <c r="H397" s="136">
        <f t="shared" si="91"/>
        <v>0</v>
      </c>
      <c r="I397" s="136">
        <f t="shared" si="85"/>
        <v>0</v>
      </c>
      <c r="J397" s="141">
        <f t="shared" si="86"/>
        <v>0</v>
      </c>
      <c r="K397" s="142">
        <f t="shared" si="83"/>
        <v>0</v>
      </c>
      <c r="L397" s="184">
        <f t="shared" si="83"/>
        <v>0</v>
      </c>
      <c r="M397" s="141">
        <f t="shared" si="83"/>
        <v>0</v>
      </c>
      <c r="N397" s="141">
        <f t="shared" si="83"/>
        <v>0</v>
      </c>
      <c r="O397" s="147">
        <f t="shared" si="87"/>
        <v>0</v>
      </c>
      <c r="P397" s="136">
        <f t="shared" si="88"/>
        <v>0</v>
      </c>
      <c r="Q397" s="136">
        <f t="shared" si="92"/>
        <v>0</v>
      </c>
      <c r="R397" s="136">
        <f t="shared" si="93"/>
        <v>0</v>
      </c>
      <c r="S397" s="137">
        <f t="shared" si="89"/>
        <v>0</v>
      </c>
      <c r="T397" s="45"/>
      <c r="V397" s="57" t="str">
        <f t="shared" si="90"/>
        <v>скрыть</v>
      </c>
    </row>
    <row r="398" spans="2:22" ht="15.75" hidden="1" customHeight="1" x14ac:dyDescent="0.25">
      <c r="B398" s="135">
        <v>382</v>
      </c>
      <c r="C398" s="182">
        <f t="shared" si="99"/>
        <v>0</v>
      </c>
      <c r="D398" s="280">
        <f t="shared" si="99"/>
        <v>0</v>
      </c>
      <c r="E398" s="182">
        <f t="shared" si="99"/>
        <v>0</v>
      </c>
      <c r="F398" s="182">
        <f t="shared" si="99"/>
        <v>0</v>
      </c>
      <c r="G398" s="136">
        <f t="shared" si="99"/>
        <v>0</v>
      </c>
      <c r="H398" s="136">
        <f t="shared" si="91"/>
        <v>0</v>
      </c>
      <c r="I398" s="136">
        <f t="shared" si="85"/>
        <v>0</v>
      </c>
      <c r="J398" s="141">
        <f t="shared" si="86"/>
        <v>0</v>
      </c>
      <c r="K398" s="142">
        <f t="shared" si="83"/>
        <v>0</v>
      </c>
      <c r="L398" s="184">
        <f t="shared" si="83"/>
        <v>0</v>
      </c>
      <c r="M398" s="141">
        <f t="shared" si="83"/>
        <v>0</v>
      </c>
      <c r="N398" s="141">
        <f t="shared" si="83"/>
        <v>0</v>
      </c>
      <c r="O398" s="147">
        <f t="shared" si="87"/>
        <v>0</v>
      </c>
      <c r="P398" s="136">
        <f t="shared" si="88"/>
        <v>0</v>
      </c>
      <c r="Q398" s="136">
        <f t="shared" si="92"/>
        <v>0</v>
      </c>
      <c r="R398" s="136">
        <f t="shared" si="93"/>
        <v>0</v>
      </c>
      <c r="S398" s="137">
        <f t="shared" si="89"/>
        <v>0</v>
      </c>
      <c r="T398" s="45"/>
      <c r="V398" s="57" t="str">
        <f t="shared" si="90"/>
        <v>скрыть</v>
      </c>
    </row>
    <row r="399" spans="2:22" ht="15.75" hidden="1" customHeight="1" x14ac:dyDescent="0.25">
      <c r="B399" s="135">
        <v>383</v>
      </c>
      <c r="C399" s="182">
        <f t="shared" si="99"/>
        <v>0</v>
      </c>
      <c r="D399" s="280">
        <f t="shared" si="99"/>
        <v>0</v>
      </c>
      <c r="E399" s="182">
        <f t="shared" si="99"/>
        <v>0</v>
      </c>
      <c r="F399" s="182">
        <f t="shared" si="99"/>
        <v>0</v>
      </c>
      <c r="G399" s="136">
        <f t="shared" si="99"/>
        <v>0</v>
      </c>
      <c r="H399" s="136">
        <f t="shared" si="91"/>
        <v>0</v>
      </c>
      <c r="I399" s="136">
        <f t="shared" si="85"/>
        <v>0</v>
      </c>
      <c r="J399" s="141">
        <f t="shared" si="86"/>
        <v>0</v>
      </c>
      <c r="K399" s="142">
        <f t="shared" ref="K399:N462" si="100">IF(offer_sale_type="транзит",IFERROR(ROUNDUP(VLOOKUP($B399,calc_data,K$14+1,0),2),0),0)</f>
        <v>0</v>
      </c>
      <c r="L399" s="184">
        <f t="shared" si="100"/>
        <v>0</v>
      </c>
      <c r="M399" s="141">
        <f t="shared" si="100"/>
        <v>0</v>
      </c>
      <c r="N399" s="141">
        <f t="shared" si="100"/>
        <v>0</v>
      </c>
      <c r="O399" s="147">
        <f t="shared" si="87"/>
        <v>0</v>
      </c>
      <c r="P399" s="136">
        <f t="shared" si="88"/>
        <v>0</v>
      </c>
      <c r="Q399" s="136">
        <f t="shared" si="92"/>
        <v>0</v>
      </c>
      <c r="R399" s="136">
        <f t="shared" si="93"/>
        <v>0</v>
      </c>
      <c r="S399" s="137">
        <f t="shared" si="89"/>
        <v>0</v>
      </c>
      <c r="T399" s="45"/>
      <c r="V399" s="57" t="str">
        <f t="shared" si="90"/>
        <v>скрыть</v>
      </c>
    </row>
    <row r="400" spans="2:22" ht="15.75" hidden="1" customHeight="1" x14ac:dyDescent="0.25">
      <c r="B400" s="135">
        <v>384</v>
      </c>
      <c r="C400" s="182">
        <f t="shared" si="99"/>
        <v>0</v>
      </c>
      <c r="D400" s="280">
        <f t="shared" si="99"/>
        <v>0</v>
      </c>
      <c r="E400" s="182">
        <f t="shared" si="99"/>
        <v>0</v>
      </c>
      <c r="F400" s="182">
        <f t="shared" si="99"/>
        <v>0</v>
      </c>
      <c r="G400" s="136">
        <f t="shared" si="99"/>
        <v>0</v>
      </c>
      <c r="H400" s="136">
        <f t="shared" si="91"/>
        <v>0</v>
      </c>
      <c r="I400" s="136">
        <f t="shared" si="85"/>
        <v>0</v>
      </c>
      <c r="J400" s="141">
        <f t="shared" si="86"/>
        <v>0</v>
      </c>
      <c r="K400" s="142">
        <f t="shared" si="100"/>
        <v>0</v>
      </c>
      <c r="L400" s="184">
        <f t="shared" si="100"/>
        <v>0</v>
      </c>
      <c r="M400" s="141">
        <f t="shared" si="100"/>
        <v>0</v>
      </c>
      <c r="N400" s="141">
        <f t="shared" si="100"/>
        <v>0</v>
      </c>
      <c r="O400" s="147">
        <f t="shared" si="87"/>
        <v>0</v>
      </c>
      <c r="P400" s="136">
        <f t="shared" si="88"/>
        <v>0</v>
      </c>
      <c r="Q400" s="136">
        <f t="shared" si="92"/>
        <v>0</v>
      </c>
      <c r="R400" s="136">
        <f t="shared" si="93"/>
        <v>0</v>
      </c>
      <c r="S400" s="137">
        <f t="shared" si="89"/>
        <v>0</v>
      </c>
      <c r="T400" s="45"/>
      <c r="V400" s="57" t="str">
        <f t="shared" si="90"/>
        <v>скрыть</v>
      </c>
    </row>
    <row r="401" spans="2:22" ht="15.75" hidden="1" customHeight="1" x14ac:dyDescent="0.25">
      <c r="B401" s="135">
        <v>385</v>
      </c>
      <c r="C401" s="182">
        <f t="shared" si="99"/>
        <v>0</v>
      </c>
      <c r="D401" s="280">
        <f t="shared" si="99"/>
        <v>0</v>
      </c>
      <c r="E401" s="182">
        <f t="shared" si="99"/>
        <v>0</v>
      </c>
      <c r="F401" s="182">
        <f t="shared" si="99"/>
        <v>0</v>
      </c>
      <c r="G401" s="136">
        <f t="shared" si="99"/>
        <v>0</v>
      </c>
      <c r="H401" s="136">
        <f t="shared" si="91"/>
        <v>0</v>
      </c>
      <c r="I401" s="136">
        <f t="shared" ref="I401:I464" si="101">IF(offer_sale_type="транзит",IFERROR(ROUND(VLOOKUP($B401,calc_data,I$14+1,0),2),0),0)</f>
        <v>0</v>
      </c>
      <c r="J401" s="141">
        <f t="shared" ref="J401:J464" si="102">ROUND(IF(offer_sale_type="транзит",IFERROR(VLOOKUP($B401,calc_data,J$14+1,0),0),0),2)</f>
        <v>0</v>
      </c>
      <c r="K401" s="142">
        <f t="shared" si="100"/>
        <v>0</v>
      </c>
      <c r="L401" s="184">
        <f t="shared" si="100"/>
        <v>0</v>
      </c>
      <c r="M401" s="141">
        <f t="shared" si="100"/>
        <v>0</v>
      </c>
      <c r="N401" s="141">
        <f t="shared" si="100"/>
        <v>0</v>
      </c>
      <c r="O401" s="147">
        <f t="shared" ref="O401:O464" si="103">IF(offer_sale_type="транзит",IFERROR(ROUND(VLOOKUP($B401,calc_data,O$14+1,1),2),0),0)</f>
        <v>0</v>
      </c>
      <c r="P401" s="136">
        <f t="shared" ref="P401:P464" si="104">IF(offer_sale_type="транзит",IFERROR(ROUND(SUM(I401:J401,M401:O401)/E401,2),0),0)</f>
        <v>0</v>
      </c>
      <c r="Q401" s="136">
        <f t="shared" si="92"/>
        <v>0</v>
      </c>
      <c r="R401" s="136">
        <f t="shared" si="93"/>
        <v>0</v>
      </c>
      <c r="S401" s="137">
        <f t="shared" ref="S401:S464" si="105">Q401+IF(AND(offer_incoterms="DDP",seller_region="RU"),R401,0)</f>
        <v>0</v>
      </c>
      <c r="T401" s="45"/>
      <c r="V401" s="57" t="str">
        <f t="shared" ref="V401:V464" si="106">IF(Q401&gt;0,"показать","скрыть")</f>
        <v>скрыть</v>
      </c>
    </row>
    <row r="402" spans="2:22" ht="15.75" hidden="1" customHeight="1" x14ac:dyDescent="0.25">
      <c r="B402" s="135">
        <v>386</v>
      </c>
      <c r="C402" s="182">
        <f t="shared" si="99"/>
        <v>0</v>
      </c>
      <c r="D402" s="280">
        <f t="shared" si="99"/>
        <v>0</v>
      </c>
      <c r="E402" s="182">
        <f t="shared" si="99"/>
        <v>0</v>
      </c>
      <c r="F402" s="182">
        <f t="shared" si="99"/>
        <v>0</v>
      </c>
      <c r="G402" s="136">
        <f t="shared" si="99"/>
        <v>0</v>
      </c>
      <c r="H402" s="136">
        <f t="shared" ref="H402:H465" si="107">E402*G402</f>
        <v>0</v>
      </c>
      <c r="I402" s="136">
        <f t="shared" si="101"/>
        <v>0</v>
      </c>
      <c r="J402" s="141">
        <f t="shared" si="102"/>
        <v>0</v>
      </c>
      <c r="K402" s="142">
        <f t="shared" si="100"/>
        <v>0</v>
      </c>
      <c r="L402" s="184">
        <f t="shared" si="100"/>
        <v>0</v>
      </c>
      <c r="M402" s="141">
        <f t="shared" si="100"/>
        <v>0</v>
      </c>
      <c r="N402" s="141">
        <f t="shared" si="100"/>
        <v>0</v>
      </c>
      <c r="O402" s="147">
        <f t="shared" si="103"/>
        <v>0</v>
      </c>
      <c r="P402" s="136">
        <f t="shared" si="104"/>
        <v>0</v>
      </c>
      <c r="Q402" s="136">
        <f t="shared" ref="Q402:Q465" si="108">E402*P402</f>
        <v>0</v>
      </c>
      <c r="R402" s="136">
        <f t="shared" ref="R402:R465" si="109">Q402*IF(AND(offer_incoterms="DDP",seller_region="RU"),rate_vatRu,0)</f>
        <v>0</v>
      </c>
      <c r="S402" s="137">
        <f t="shared" si="105"/>
        <v>0</v>
      </c>
      <c r="T402" s="45"/>
      <c r="V402" s="57" t="str">
        <f t="shared" si="106"/>
        <v>скрыть</v>
      </c>
    </row>
    <row r="403" spans="2:22" ht="15.75" hidden="1" customHeight="1" x14ac:dyDescent="0.25">
      <c r="B403" s="135">
        <v>387</v>
      </c>
      <c r="C403" s="182">
        <f t="shared" si="99"/>
        <v>0</v>
      </c>
      <c r="D403" s="280">
        <f t="shared" si="99"/>
        <v>0</v>
      </c>
      <c r="E403" s="182">
        <f t="shared" si="99"/>
        <v>0</v>
      </c>
      <c r="F403" s="182">
        <f t="shared" si="99"/>
        <v>0</v>
      </c>
      <c r="G403" s="136">
        <f t="shared" si="99"/>
        <v>0</v>
      </c>
      <c r="H403" s="136">
        <f t="shared" si="107"/>
        <v>0</v>
      </c>
      <c r="I403" s="136">
        <f t="shared" si="101"/>
        <v>0</v>
      </c>
      <c r="J403" s="141">
        <f t="shared" si="102"/>
        <v>0</v>
      </c>
      <c r="K403" s="142">
        <f t="shared" si="100"/>
        <v>0</v>
      </c>
      <c r="L403" s="184">
        <f t="shared" si="100"/>
        <v>0</v>
      </c>
      <c r="M403" s="141">
        <f t="shared" si="100"/>
        <v>0</v>
      </c>
      <c r="N403" s="141">
        <f t="shared" si="100"/>
        <v>0</v>
      </c>
      <c r="O403" s="147">
        <f t="shared" si="103"/>
        <v>0</v>
      </c>
      <c r="P403" s="136">
        <f t="shared" si="104"/>
        <v>0</v>
      </c>
      <c r="Q403" s="136">
        <f t="shared" si="108"/>
        <v>0</v>
      </c>
      <c r="R403" s="136">
        <f t="shared" si="109"/>
        <v>0</v>
      </c>
      <c r="S403" s="137">
        <f t="shared" si="105"/>
        <v>0</v>
      </c>
      <c r="T403" s="45"/>
      <c r="V403" s="57" t="str">
        <f t="shared" si="106"/>
        <v>скрыть</v>
      </c>
    </row>
    <row r="404" spans="2:22" ht="15.75" hidden="1" customHeight="1" x14ac:dyDescent="0.25">
      <c r="B404" s="135">
        <v>388</v>
      </c>
      <c r="C404" s="182">
        <f t="shared" si="99"/>
        <v>0</v>
      </c>
      <c r="D404" s="280">
        <f t="shared" si="99"/>
        <v>0</v>
      </c>
      <c r="E404" s="182">
        <f t="shared" si="99"/>
        <v>0</v>
      </c>
      <c r="F404" s="182">
        <f t="shared" si="99"/>
        <v>0</v>
      </c>
      <c r="G404" s="136">
        <f t="shared" si="99"/>
        <v>0</v>
      </c>
      <c r="H404" s="136">
        <f t="shared" si="107"/>
        <v>0</v>
      </c>
      <c r="I404" s="136">
        <f t="shared" si="101"/>
        <v>0</v>
      </c>
      <c r="J404" s="141">
        <f t="shared" si="102"/>
        <v>0</v>
      </c>
      <c r="K404" s="142">
        <f t="shared" si="100"/>
        <v>0</v>
      </c>
      <c r="L404" s="184">
        <f t="shared" si="100"/>
        <v>0</v>
      </c>
      <c r="M404" s="141">
        <f t="shared" si="100"/>
        <v>0</v>
      </c>
      <c r="N404" s="141">
        <f t="shared" si="100"/>
        <v>0</v>
      </c>
      <c r="O404" s="147">
        <f t="shared" si="103"/>
        <v>0</v>
      </c>
      <c r="P404" s="136">
        <f t="shared" si="104"/>
        <v>0</v>
      </c>
      <c r="Q404" s="136">
        <f t="shared" si="108"/>
        <v>0</v>
      </c>
      <c r="R404" s="136">
        <f t="shared" si="109"/>
        <v>0</v>
      </c>
      <c r="S404" s="137">
        <f t="shared" si="105"/>
        <v>0</v>
      </c>
      <c r="T404" s="45"/>
      <c r="V404" s="57" t="str">
        <f t="shared" si="106"/>
        <v>скрыть</v>
      </c>
    </row>
    <row r="405" spans="2:22" ht="15.75" hidden="1" customHeight="1" x14ac:dyDescent="0.25">
      <c r="B405" s="135">
        <v>389</v>
      </c>
      <c r="C405" s="182">
        <f t="shared" si="99"/>
        <v>0</v>
      </c>
      <c r="D405" s="280">
        <f t="shared" si="99"/>
        <v>0</v>
      </c>
      <c r="E405" s="182">
        <f t="shared" si="99"/>
        <v>0</v>
      </c>
      <c r="F405" s="182">
        <f t="shared" si="99"/>
        <v>0</v>
      </c>
      <c r="G405" s="136">
        <f t="shared" si="99"/>
        <v>0</v>
      </c>
      <c r="H405" s="136">
        <f t="shared" si="107"/>
        <v>0</v>
      </c>
      <c r="I405" s="136">
        <f t="shared" si="101"/>
        <v>0</v>
      </c>
      <c r="J405" s="141">
        <f t="shared" si="102"/>
        <v>0</v>
      </c>
      <c r="K405" s="142">
        <f t="shared" si="100"/>
        <v>0</v>
      </c>
      <c r="L405" s="184">
        <f t="shared" si="100"/>
        <v>0</v>
      </c>
      <c r="M405" s="141">
        <f t="shared" si="100"/>
        <v>0</v>
      </c>
      <c r="N405" s="141">
        <f t="shared" si="100"/>
        <v>0</v>
      </c>
      <c r="O405" s="147">
        <f t="shared" si="103"/>
        <v>0</v>
      </c>
      <c r="P405" s="136">
        <f t="shared" si="104"/>
        <v>0</v>
      </c>
      <c r="Q405" s="136">
        <f t="shared" si="108"/>
        <v>0</v>
      </c>
      <c r="R405" s="136">
        <f t="shared" si="109"/>
        <v>0</v>
      </c>
      <c r="S405" s="137">
        <f t="shared" si="105"/>
        <v>0</v>
      </c>
      <c r="T405" s="45"/>
      <c r="V405" s="57" t="str">
        <f t="shared" si="106"/>
        <v>скрыть</v>
      </c>
    </row>
    <row r="406" spans="2:22" ht="15.75" hidden="1" customHeight="1" x14ac:dyDescent="0.25">
      <c r="B406" s="135">
        <v>390</v>
      </c>
      <c r="C406" s="182">
        <f t="shared" si="99"/>
        <v>0</v>
      </c>
      <c r="D406" s="280">
        <f t="shared" si="99"/>
        <v>0</v>
      </c>
      <c r="E406" s="182">
        <f t="shared" si="99"/>
        <v>0</v>
      </c>
      <c r="F406" s="182">
        <f t="shared" si="99"/>
        <v>0</v>
      </c>
      <c r="G406" s="136">
        <f t="shared" si="99"/>
        <v>0</v>
      </c>
      <c r="H406" s="136">
        <f t="shared" si="107"/>
        <v>0</v>
      </c>
      <c r="I406" s="136">
        <f t="shared" si="101"/>
        <v>0</v>
      </c>
      <c r="J406" s="141">
        <f t="shared" si="102"/>
        <v>0</v>
      </c>
      <c r="K406" s="142">
        <f t="shared" si="100"/>
        <v>0</v>
      </c>
      <c r="L406" s="184">
        <f t="shared" si="100"/>
        <v>0</v>
      </c>
      <c r="M406" s="141">
        <f t="shared" si="100"/>
        <v>0</v>
      </c>
      <c r="N406" s="141">
        <f t="shared" si="100"/>
        <v>0</v>
      </c>
      <c r="O406" s="147">
        <f t="shared" si="103"/>
        <v>0</v>
      </c>
      <c r="P406" s="136">
        <f t="shared" si="104"/>
        <v>0</v>
      </c>
      <c r="Q406" s="136">
        <f t="shared" si="108"/>
        <v>0</v>
      </c>
      <c r="R406" s="136">
        <f t="shared" si="109"/>
        <v>0</v>
      </c>
      <c r="S406" s="137">
        <f t="shared" si="105"/>
        <v>0</v>
      </c>
      <c r="T406" s="45"/>
      <c r="V406" s="57" t="str">
        <f t="shared" si="106"/>
        <v>скрыть</v>
      </c>
    </row>
    <row r="407" spans="2:22" ht="15.75" hidden="1" customHeight="1" x14ac:dyDescent="0.25">
      <c r="B407" s="135">
        <v>391</v>
      </c>
      <c r="C407" s="182">
        <f t="shared" ref="C407:G416" si="110">IF(offer_sale_type="транзит",IFERROR(VLOOKUP($B407,calc_data,C$14+1,0),0),0)</f>
        <v>0</v>
      </c>
      <c r="D407" s="280">
        <f t="shared" si="110"/>
        <v>0</v>
      </c>
      <c r="E407" s="182">
        <f t="shared" si="110"/>
        <v>0</v>
      </c>
      <c r="F407" s="182">
        <f t="shared" si="110"/>
        <v>0</v>
      </c>
      <c r="G407" s="136">
        <f t="shared" si="110"/>
        <v>0</v>
      </c>
      <c r="H407" s="136">
        <f t="shared" si="107"/>
        <v>0</v>
      </c>
      <c r="I407" s="136">
        <f t="shared" si="101"/>
        <v>0</v>
      </c>
      <c r="J407" s="141">
        <f t="shared" si="102"/>
        <v>0</v>
      </c>
      <c r="K407" s="142">
        <f t="shared" si="100"/>
        <v>0</v>
      </c>
      <c r="L407" s="184">
        <f t="shared" si="100"/>
        <v>0</v>
      </c>
      <c r="M407" s="141">
        <f t="shared" si="100"/>
        <v>0</v>
      </c>
      <c r="N407" s="141">
        <f t="shared" si="100"/>
        <v>0</v>
      </c>
      <c r="O407" s="147">
        <f t="shared" si="103"/>
        <v>0</v>
      </c>
      <c r="P407" s="136">
        <f t="shared" si="104"/>
        <v>0</v>
      </c>
      <c r="Q407" s="136">
        <f t="shared" si="108"/>
        <v>0</v>
      </c>
      <c r="R407" s="136">
        <f t="shared" si="109"/>
        <v>0</v>
      </c>
      <c r="S407" s="137">
        <f t="shared" si="105"/>
        <v>0</v>
      </c>
      <c r="T407" s="45"/>
      <c r="V407" s="57" t="str">
        <f t="shared" si="106"/>
        <v>скрыть</v>
      </c>
    </row>
    <row r="408" spans="2:22" ht="15.75" hidden="1" customHeight="1" x14ac:dyDescent="0.25">
      <c r="B408" s="135">
        <v>392</v>
      </c>
      <c r="C408" s="182">
        <f t="shared" si="110"/>
        <v>0</v>
      </c>
      <c r="D408" s="280">
        <f t="shared" si="110"/>
        <v>0</v>
      </c>
      <c r="E408" s="182">
        <f t="shared" si="110"/>
        <v>0</v>
      </c>
      <c r="F408" s="182">
        <f t="shared" si="110"/>
        <v>0</v>
      </c>
      <c r="G408" s="136">
        <f t="shared" si="110"/>
        <v>0</v>
      </c>
      <c r="H408" s="136">
        <f t="shared" si="107"/>
        <v>0</v>
      </c>
      <c r="I408" s="136">
        <f t="shared" si="101"/>
        <v>0</v>
      </c>
      <c r="J408" s="141">
        <f t="shared" si="102"/>
        <v>0</v>
      </c>
      <c r="K408" s="142">
        <f t="shared" si="100"/>
        <v>0</v>
      </c>
      <c r="L408" s="184">
        <f t="shared" si="100"/>
        <v>0</v>
      </c>
      <c r="M408" s="141">
        <f t="shared" si="100"/>
        <v>0</v>
      </c>
      <c r="N408" s="141">
        <f t="shared" si="100"/>
        <v>0</v>
      </c>
      <c r="O408" s="147">
        <f t="shared" si="103"/>
        <v>0</v>
      </c>
      <c r="P408" s="136">
        <f t="shared" si="104"/>
        <v>0</v>
      </c>
      <c r="Q408" s="136">
        <f t="shared" si="108"/>
        <v>0</v>
      </c>
      <c r="R408" s="136">
        <f t="shared" si="109"/>
        <v>0</v>
      </c>
      <c r="S408" s="137">
        <f t="shared" si="105"/>
        <v>0</v>
      </c>
      <c r="T408" s="45"/>
      <c r="V408" s="57" t="str">
        <f t="shared" si="106"/>
        <v>скрыть</v>
      </c>
    </row>
    <row r="409" spans="2:22" ht="15.75" hidden="1" customHeight="1" x14ac:dyDescent="0.25">
      <c r="B409" s="135">
        <v>393</v>
      </c>
      <c r="C409" s="182">
        <f t="shared" si="110"/>
        <v>0</v>
      </c>
      <c r="D409" s="280">
        <f t="shared" si="110"/>
        <v>0</v>
      </c>
      <c r="E409" s="182">
        <f t="shared" si="110"/>
        <v>0</v>
      </c>
      <c r="F409" s="182">
        <f t="shared" si="110"/>
        <v>0</v>
      </c>
      <c r="G409" s="136">
        <f t="shared" si="110"/>
        <v>0</v>
      </c>
      <c r="H409" s="136">
        <f t="shared" si="107"/>
        <v>0</v>
      </c>
      <c r="I409" s="136">
        <f t="shared" si="101"/>
        <v>0</v>
      </c>
      <c r="J409" s="141">
        <f t="shared" si="102"/>
        <v>0</v>
      </c>
      <c r="K409" s="142">
        <f t="shared" si="100"/>
        <v>0</v>
      </c>
      <c r="L409" s="184">
        <f t="shared" si="100"/>
        <v>0</v>
      </c>
      <c r="M409" s="141">
        <f t="shared" si="100"/>
        <v>0</v>
      </c>
      <c r="N409" s="141">
        <f t="shared" si="100"/>
        <v>0</v>
      </c>
      <c r="O409" s="147">
        <f t="shared" si="103"/>
        <v>0</v>
      </c>
      <c r="P409" s="136">
        <f t="shared" si="104"/>
        <v>0</v>
      </c>
      <c r="Q409" s="136">
        <f t="shared" si="108"/>
        <v>0</v>
      </c>
      <c r="R409" s="136">
        <f t="shared" si="109"/>
        <v>0</v>
      </c>
      <c r="S409" s="137">
        <f t="shared" si="105"/>
        <v>0</v>
      </c>
      <c r="T409" s="45"/>
      <c r="V409" s="57" t="str">
        <f t="shared" si="106"/>
        <v>скрыть</v>
      </c>
    </row>
    <row r="410" spans="2:22" ht="15.75" hidden="1" customHeight="1" x14ac:dyDescent="0.25">
      <c r="B410" s="135">
        <v>394</v>
      </c>
      <c r="C410" s="182">
        <f t="shared" si="110"/>
        <v>0</v>
      </c>
      <c r="D410" s="280">
        <f t="shared" si="110"/>
        <v>0</v>
      </c>
      <c r="E410" s="182">
        <f t="shared" si="110"/>
        <v>0</v>
      </c>
      <c r="F410" s="182">
        <f t="shared" si="110"/>
        <v>0</v>
      </c>
      <c r="G410" s="136">
        <f t="shared" si="110"/>
        <v>0</v>
      </c>
      <c r="H410" s="136">
        <f t="shared" si="107"/>
        <v>0</v>
      </c>
      <c r="I410" s="136">
        <f t="shared" si="101"/>
        <v>0</v>
      </c>
      <c r="J410" s="141">
        <f t="shared" si="102"/>
        <v>0</v>
      </c>
      <c r="K410" s="142">
        <f t="shared" si="100"/>
        <v>0</v>
      </c>
      <c r="L410" s="184">
        <f t="shared" si="100"/>
        <v>0</v>
      </c>
      <c r="M410" s="141">
        <f t="shared" si="100"/>
        <v>0</v>
      </c>
      <c r="N410" s="141">
        <f t="shared" si="100"/>
        <v>0</v>
      </c>
      <c r="O410" s="147">
        <f t="shared" si="103"/>
        <v>0</v>
      </c>
      <c r="P410" s="136">
        <f t="shared" si="104"/>
        <v>0</v>
      </c>
      <c r="Q410" s="136">
        <f t="shared" si="108"/>
        <v>0</v>
      </c>
      <c r="R410" s="136">
        <f t="shared" si="109"/>
        <v>0</v>
      </c>
      <c r="S410" s="137">
        <f t="shared" si="105"/>
        <v>0</v>
      </c>
      <c r="T410" s="45"/>
      <c r="V410" s="57" t="str">
        <f t="shared" si="106"/>
        <v>скрыть</v>
      </c>
    </row>
    <row r="411" spans="2:22" ht="15.75" hidden="1" customHeight="1" x14ac:dyDescent="0.25">
      <c r="B411" s="135">
        <v>395</v>
      </c>
      <c r="C411" s="182">
        <f t="shared" si="110"/>
        <v>0</v>
      </c>
      <c r="D411" s="280">
        <f t="shared" si="110"/>
        <v>0</v>
      </c>
      <c r="E411" s="182">
        <f t="shared" si="110"/>
        <v>0</v>
      </c>
      <c r="F411" s="182">
        <f t="shared" si="110"/>
        <v>0</v>
      </c>
      <c r="G411" s="136">
        <f t="shared" si="110"/>
        <v>0</v>
      </c>
      <c r="H411" s="136">
        <f t="shared" si="107"/>
        <v>0</v>
      </c>
      <c r="I411" s="136">
        <f t="shared" si="101"/>
        <v>0</v>
      </c>
      <c r="J411" s="141">
        <f t="shared" si="102"/>
        <v>0</v>
      </c>
      <c r="K411" s="142">
        <f t="shared" si="100"/>
        <v>0</v>
      </c>
      <c r="L411" s="184">
        <f t="shared" si="100"/>
        <v>0</v>
      </c>
      <c r="M411" s="141">
        <f t="shared" si="100"/>
        <v>0</v>
      </c>
      <c r="N411" s="141">
        <f t="shared" si="100"/>
        <v>0</v>
      </c>
      <c r="O411" s="147">
        <f t="shared" si="103"/>
        <v>0</v>
      </c>
      <c r="P411" s="136">
        <f t="shared" si="104"/>
        <v>0</v>
      </c>
      <c r="Q411" s="136">
        <f t="shared" si="108"/>
        <v>0</v>
      </c>
      <c r="R411" s="136">
        <f t="shared" si="109"/>
        <v>0</v>
      </c>
      <c r="S411" s="137">
        <f t="shared" si="105"/>
        <v>0</v>
      </c>
      <c r="T411" s="45"/>
      <c r="V411" s="57" t="str">
        <f t="shared" si="106"/>
        <v>скрыть</v>
      </c>
    </row>
    <row r="412" spans="2:22" ht="15.75" hidden="1" customHeight="1" x14ac:dyDescent="0.25">
      <c r="B412" s="135">
        <v>396</v>
      </c>
      <c r="C412" s="182">
        <f t="shared" si="110"/>
        <v>0</v>
      </c>
      <c r="D412" s="280">
        <f t="shared" si="110"/>
        <v>0</v>
      </c>
      <c r="E412" s="182">
        <f t="shared" si="110"/>
        <v>0</v>
      </c>
      <c r="F412" s="182">
        <f t="shared" si="110"/>
        <v>0</v>
      </c>
      <c r="G412" s="136">
        <f t="shared" si="110"/>
        <v>0</v>
      </c>
      <c r="H412" s="136">
        <f t="shared" si="107"/>
        <v>0</v>
      </c>
      <c r="I412" s="136">
        <f t="shared" si="101"/>
        <v>0</v>
      </c>
      <c r="J412" s="141">
        <f t="shared" si="102"/>
        <v>0</v>
      </c>
      <c r="K412" s="142">
        <f t="shared" si="100"/>
        <v>0</v>
      </c>
      <c r="L412" s="184">
        <f t="shared" si="100"/>
        <v>0</v>
      </c>
      <c r="M412" s="141">
        <f t="shared" si="100"/>
        <v>0</v>
      </c>
      <c r="N412" s="141">
        <f t="shared" si="100"/>
        <v>0</v>
      </c>
      <c r="O412" s="147">
        <f t="shared" si="103"/>
        <v>0</v>
      </c>
      <c r="P412" s="136">
        <f t="shared" si="104"/>
        <v>0</v>
      </c>
      <c r="Q412" s="136">
        <f t="shared" si="108"/>
        <v>0</v>
      </c>
      <c r="R412" s="136">
        <f t="shared" si="109"/>
        <v>0</v>
      </c>
      <c r="S412" s="137">
        <f t="shared" si="105"/>
        <v>0</v>
      </c>
      <c r="T412" s="45"/>
      <c r="V412" s="57" t="str">
        <f t="shared" si="106"/>
        <v>скрыть</v>
      </c>
    </row>
    <row r="413" spans="2:22" ht="15.75" hidden="1" customHeight="1" x14ac:dyDescent="0.25">
      <c r="B413" s="135">
        <v>397</v>
      </c>
      <c r="C413" s="182">
        <f t="shared" si="110"/>
        <v>0</v>
      </c>
      <c r="D413" s="280">
        <f t="shared" si="110"/>
        <v>0</v>
      </c>
      <c r="E413" s="182">
        <f t="shared" si="110"/>
        <v>0</v>
      </c>
      <c r="F413" s="182">
        <f t="shared" si="110"/>
        <v>0</v>
      </c>
      <c r="G413" s="136">
        <f t="shared" si="110"/>
        <v>0</v>
      </c>
      <c r="H413" s="136">
        <f t="shared" si="107"/>
        <v>0</v>
      </c>
      <c r="I413" s="136">
        <f t="shared" si="101"/>
        <v>0</v>
      </c>
      <c r="J413" s="141">
        <f t="shared" si="102"/>
        <v>0</v>
      </c>
      <c r="K413" s="142">
        <f t="shared" si="100"/>
        <v>0</v>
      </c>
      <c r="L413" s="184">
        <f t="shared" si="100"/>
        <v>0</v>
      </c>
      <c r="M413" s="141">
        <f t="shared" si="100"/>
        <v>0</v>
      </c>
      <c r="N413" s="141">
        <f t="shared" si="100"/>
        <v>0</v>
      </c>
      <c r="O413" s="147">
        <f t="shared" si="103"/>
        <v>0</v>
      </c>
      <c r="P413" s="136">
        <f t="shared" si="104"/>
        <v>0</v>
      </c>
      <c r="Q413" s="136">
        <f t="shared" si="108"/>
        <v>0</v>
      </c>
      <c r="R413" s="136">
        <f t="shared" si="109"/>
        <v>0</v>
      </c>
      <c r="S413" s="137">
        <f t="shared" si="105"/>
        <v>0</v>
      </c>
      <c r="T413" s="45"/>
      <c r="V413" s="57" t="str">
        <f t="shared" si="106"/>
        <v>скрыть</v>
      </c>
    </row>
    <row r="414" spans="2:22" ht="15.75" hidden="1" customHeight="1" x14ac:dyDescent="0.25">
      <c r="B414" s="135">
        <v>398</v>
      </c>
      <c r="C414" s="182">
        <f t="shared" si="110"/>
        <v>0</v>
      </c>
      <c r="D414" s="280">
        <f t="shared" si="110"/>
        <v>0</v>
      </c>
      <c r="E414" s="182">
        <f t="shared" si="110"/>
        <v>0</v>
      </c>
      <c r="F414" s="182">
        <f t="shared" si="110"/>
        <v>0</v>
      </c>
      <c r="G414" s="136">
        <f t="shared" si="110"/>
        <v>0</v>
      </c>
      <c r="H414" s="136">
        <f t="shared" si="107"/>
        <v>0</v>
      </c>
      <c r="I414" s="136">
        <f t="shared" si="101"/>
        <v>0</v>
      </c>
      <c r="J414" s="141">
        <f t="shared" si="102"/>
        <v>0</v>
      </c>
      <c r="K414" s="142">
        <f t="shared" si="100"/>
        <v>0</v>
      </c>
      <c r="L414" s="184">
        <f t="shared" si="100"/>
        <v>0</v>
      </c>
      <c r="M414" s="141">
        <f t="shared" si="100"/>
        <v>0</v>
      </c>
      <c r="N414" s="141">
        <f t="shared" si="100"/>
        <v>0</v>
      </c>
      <c r="O414" s="147">
        <f t="shared" si="103"/>
        <v>0</v>
      </c>
      <c r="P414" s="136">
        <f t="shared" si="104"/>
        <v>0</v>
      </c>
      <c r="Q414" s="136">
        <f t="shared" si="108"/>
        <v>0</v>
      </c>
      <c r="R414" s="136">
        <f t="shared" si="109"/>
        <v>0</v>
      </c>
      <c r="S414" s="137">
        <f t="shared" si="105"/>
        <v>0</v>
      </c>
      <c r="T414" s="45"/>
      <c r="V414" s="57" t="str">
        <f t="shared" si="106"/>
        <v>скрыть</v>
      </c>
    </row>
    <row r="415" spans="2:22" ht="15.75" hidden="1" customHeight="1" x14ac:dyDescent="0.25">
      <c r="B415" s="135">
        <v>399</v>
      </c>
      <c r="C415" s="182">
        <f t="shared" si="110"/>
        <v>0</v>
      </c>
      <c r="D415" s="280">
        <f t="shared" si="110"/>
        <v>0</v>
      </c>
      <c r="E415" s="182">
        <f t="shared" si="110"/>
        <v>0</v>
      </c>
      <c r="F415" s="182">
        <f t="shared" si="110"/>
        <v>0</v>
      </c>
      <c r="G415" s="136">
        <f t="shared" si="110"/>
        <v>0</v>
      </c>
      <c r="H415" s="136">
        <f t="shared" si="107"/>
        <v>0</v>
      </c>
      <c r="I415" s="136">
        <f t="shared" si="101"/>
        <v>0</v>
      </c>
      <c r="J415" s="141">
        <f t="shared" si="102"/>
        <v>0</v>
      </c>
      <c r="K415" s="142">
        <f t="shared" si="100"/>
        <v>0</v>
      </c>
      <c r="L415" s="184">
        <f t="shared" si="100"/>
        <v>0</v>
      </c>
      <c r="M415" s="141">
        <f t="shared" si="100"/>
        <v>0</v>
      </c>
      <c r="N415" s="141">
        <f t="shared" si="100"/>
        <v>0</v>
      </c>
      <c r="O415" s="147">
        <f t="shared" si="103"/>
        <v>0</v>
      </c>
      <c r="P415" s="136">
        <f t="shared" si="104"/>
        <v>0</v>
      </c>
      <c r="Q415" s="136">
        <f t="shared" si="108"/>
        <v>0</v>
      </c>
      <c r="R415" s="136">
        <f t="shared" si="109"/>
        <v>0</v>
      </c>
      <c r="S415" s="137">
        <f t="shared" si="105"/>
        <v>0</v>
      </c>
      <c r="T415" s="45"/>
      <c r="V415" s="57" t="str">
        <f t="shared" si="106"/>
        <v>скрыть</v>
      </c>
    </row>
    <row r="416" spans="2:22" ht="15.75" hidden="1" customHeight="1" x14ac:dyDescent="0.25">
      <c r="B416" s="135">
        <v>400</v>
      </c>
      <c r="C416" s="182">
        <f t="shared" si="110"/>
        <v>0</v>
      </c>
      <c r="D416" s="280">
        <f t="shared" si="110"/>
        <v>0</v>
      </c>
      <c r="E416" s="182">
        <f t="shared" si="110"/>
        <v>0</v>
      </c>
      <c r="F416" s="182">
        <f t="shared" si="110"/>
        <v>0</v>
      </c>
      <c r="G416" s="136">
        <f t="shared" si="110"/>
        <v>0</v>
      </c>
      <c r="H416" s="136">
        <f t="shared" si="107"/>
        <v>0</v>
      </c>
      <c r="I416" s="136">
        <f t="shared" si="101"/>
        <v>0</v>
      </c>
      <c r="J416" s="141">
        <f t="shared" si="102"/>
        <v>0</v>
      </c>
      <c r="K416" s="142">
        <f t="shared" si="100"/>
        <v>0</v>
      </c>
      <c r="L416" s="184">
        <f t="shared" si="100"/>
        <v>0</v>
      </c>
      <c r="M416" s="141">
        <f t="shared" si="100"/>
        <v>0</v>
      </c>
      <c r="N416" s="141">
        <f t="shared" si="100"/>
        <v>0</v>
      </c>
      <c r="O416" s="147">
        <f t="shared" si="103"/>
        <v>0</v>
      </c>
      <c r="P416" s="136">
        <f t="shared" si="104"/>
        <v>0</v>
      </c>
      <c r="Q416" s="136">
        <f t="shared" si="108"/>
        <v>0</v>
      </c>
      <c r="R416" s="136">
        <f t="shared" si="109"/>
        <v>0</v>
      </c>
      <c r="S416" s="137">
        <f t="shared" si="105"/>
        <v>0</v>
      </c>
      <c r="T416" s="45"/>
      <c r="V416" s="57" t="str">
        <f t="shared" si="106"/>
        <v>скрыть</v>
      </c>
    </row>
    <row r="417" spans="2:22" ht="15.75" hidden="1" customHeight="1" x14ac:dyDescent="0.25">
      <c r="B417" s="135">
        <v>401</v>
      </c>
      <c r="C417" s="182">
        <f t="shared" ref="C417:G426" si="111">IF(offer_sale_type="транзит",IFERROR(VLOOKUP($B417,calc_data,C$14+1,0),0),0)</f>
        <v>0</v>
      </c>
      <c r="D417" s="280">
        <f t="shared" si="111"/>
        <v>0</v>
      </c>
      <c r="E417" s="182">
        <f t="shared" si="111"/>
        <v>0</v>
      </c>
      <c r="F417" s="182">
        <f t="shared" si="111"/>
        <v>0</v>
      </c>
      <c r="G417" s="136">
        <f t="shared" si="111"/>
        <v>0</v>
      </c>
      <c r="H417" s="136">
        <f t="shared" si="107"/>
        <v>0</v>
      </c>
      <c r="I417" s="136">
        <f t="shared" si="101"/>
        <v>0</v>
      </c>
      <c r="J417" s="141">
        <f t="shared" si="102"/>
        <v>0</v>
      </c>
      <c r="K417" s="142">
        <f t="shared" si="100"/>
        <v>0</v>
      </c>
      <c r="L417" s="184">
        <f t="shared" si="100"/>
        <v>0</v>
      </c>
      <c r="M417" s="141">
        <f t="shared" si="100"/>
        <v>0</v>
      </c>
      <c r="N417" s="141">
        <f t="shared" si="100"/>
        <v>0</v>
      </c>
      <c r="O417" s="147">
        <f t="shared" si="103"/>
        <v>0</v>
      </c>
      <c r="P417" s="136">
        <f t="shared" si="104"/>
        <v>0</v>
      </c>
      <c r="Q417" s="136">
        <f t="shared" si="108"/>
        <v>0</v>
      </c>
      <c r="R417" s="136">
        <f t="shared" si="109"/>
        <v>0</v>
      </c>
      <c r="S417" s="137">
        <f t="shared" si="105"/>
        <v>0</v>
      </c>
      <c r="T417" s="45"/>
      <c r="V417" s="57" t="str">
        <f t="shared" si="106"/>
        <v>скрыть</v>
      </c>
    </row>
    <row r="418" spans="2:22" ht="15.75" hidden="1" customHeight="1" x14ac:dyDescent="0.25">
      <c r="B418" s="135">
        <v>402</v>
      </c>
      <c r="C418" s="182">
        <f t="shared" si="111"/>
        <v>0</v>
      </c>
      <c r="D418" s="280">
        <f t="shared" si="111"/>
        <v>0</v>
      </c>
      <c r="E418" s="182">
        <f t="shared" si="111"/>
        <v>0</v>
      </c>
      <c r="F418" s="182">
        <f t="shared" si="111"/>
        <v>0</v>
      </c>
      <c r="G418" s="136">
        <f t="shared" si="111"/>
        <v>0</v>
      </c>
      <c r="H418" s="136">
        <f t="shared" si="107"/>
        <v>0</v>
      </c>
      <c r="I418" s="136">
        <f t="shared" si="101"/>
        <v>0</v>
      </c>
      <c r="J418" s="141">
        <f t="shared" si="102"/>
        <v>0</v>
      </c>
      <c r="K418" s="142">
        <f t="shared" si="100"/>
        <v>0</v>
      </c>
      <c r="L418" s="184">
        <f t="shared" si="100"/>
        <v>0</v>
      </c>
      <c r="M418" s="141">
        <f t="shared" si="100"/>
        <v>0</v>
      </c>
      <c r="N418" s="141">
        <f t="shared" si="100"/>
        <v>0</v>
      </c>
      <c r="O418" s="147">
        <f t="shared" si="103"/>
        <v>0</v>
      </c>
      <c r="P418" s="136">
        <f t="shared" si="104"/>
        <v>0</v>
      </c>
      <c r="Q418" s="136">
        <f t="shared" si="108"/>
        <v>0</v>
      </c>
      <c r="R418" s="136">
        <f t="shared" si="109"/>
        <v>0</v>
      </c>
      <c r="S418" s="137">
        <f t="shared" si="105"/>
        <v>0</v>
      </c>
      <c r="T418" s="45"/>
      <c r="V418" s="57" t="str">
        <f t="shared" si="106"/>
        <v>скрыть</v>
      </c>
    </row>
    <row r="419" spans="2:22" ht="15.75" hidden="1" customHeight="1" x14ac:dyDescent="0.25">
      <c r="B419" s="135">
        <v>403</v>
      </c>
      <c r="C419" s="182">
        <f t="shared" si="111"/>
        <v>0</v>
      </c>
      <c r="D419" s="280">
        <f t="shared" si="111"/>
        <v>0</v>
      </c>
      <c r="E419" s="182">
        <f t="shared" si="111"/>
        <v>0</v>
      </c>
      <c r="F419" s="182">
        <f t="shared" si="111"/>
        <v>0</v>
      </c>
      <c r="G419" s="136">
        <f t="shared" si="111"/>
        <v>0</v>
      </c>
      <c r="H419" s="136">
        <f t="shared" si="107"/>
        <v>0</v>
      </c>
      <c r="I419" s="136">
        <f t="shared" si="101"/>
        <v>0</v>
      </c>
      <c r="J419" s="141">
        <f t="shared" si="102"/>
        <v>0</v>
      </c>
      <c r="K419" s="142">
        <f t="shared" si="100"/>
        <v>0</v>
      </c>
      <c r="L419" s="184">
        <f t="shared" si="100"/>
        <v>0</v>
      </c>
      <c r="M419" s="141">
        <f t="shared" si="100"/>
        <v>0</v>
      </c>
      <c r="N419" s="141">
        <f t="shared" si="100"/>
        <v>0</v>
      </c>
      <c r="O419" s="147">
        <f t="shared" si="103"/>
        <v>0</v>
      </c>
      <c r="P419" s="136">
        <f t="shared" si="104"/>
        <v>0</v>
      </c>
      <c r="Q419" s="136">
        <f t="shared" si="108"/>
        <v>0</v>
      </c>
      <c r="R419" s="136">
        <f t="shared" si="109"/>
        <v>0</v>
      </c>
      <c r="S419" s="137">
        <f t="shared" si="105"/>
        <v>0</v>
      </c>
      <c r="T419" s="45"/>
      <c r="V419" s="57" t="str">
        <f t="shared" si="106"/>
        <v>скрыть</v>
      </c>
    </row>
    <row r="420" spans="2:22" ht="15.75" hidden="1" customHeight="1" x14ac:dyDescent="0.25">
      <c r="B420" s="135">
        <v>404</v>
      </c>
      <c r="C420" s="182">
        <f t="shared" si="111"/>
        <v>0</v>
      </c>
      <c r="D420" s="280">
        <f t="shared" si="111"/>
        <v>0</v>
      </c>
      <c r="E420" s="182">
        <f t="shared" si="111"/>
        <v>0</v>
      </c>
      <c r="F420" s="182">
        <f t="shared" si="111"/>
        <v>0</v>
      </c>
      <c r="G420" s="136">
        <f t="shared" si="111"/>
        <v>0</v>
      </c>
      <c r="H420" s="136">
        <f t="shared" si="107"/>
        <v>0</v>
      </c>
      <c r="I420" s="136">
        <f t="shared" si="101"/>
        <v>0</v>
      </c>
      <c r="J420" s="141">
        <f t="shared" si="102"/>
        <v>0</v>
      </c>
      <c r="K420" s="142">
        <f t="shared" si="100"/>
        <v>0</v>
      </c>
      <c r="L420" s="184">
        <f t="shared" si="100"/>
        <v>0</v>
      </c>
      <c r="M420" s="141">
        <f t="shared" si="100"/>
        <v>0</v>
      </c>
      <c r="N420" s="141">
        <f t="shared" si="100"/>
        <v>0</v>
      </c>
      <c r="O420" s="147">
        <f t="shared" si="103"/>
        <v>0</v>
      </c>
      <c r="P420" s="136">
        <f t="shared" si="104"/>
        <v>0</v>
      </c>
      <c r="Q420" s="136">
        <f t="shared" si="108"/>
        <v>0</v>
      </c>
      <c r="R420" s="136">
        <f t="shared" si="109"/>
        <v>0</v>
      </c>
      <c r="S420" s="137">
        <f t="shared" si="105"/>
        <v>0</v>
      </c>
      <c r="T420" s="45"/>
      <c r="V420" s="57" t="str">
        <f t="shared" si="106"/>
        <v>скрыть</v>
      </c>
    </row>
    <row r="421" spans="2:22" ht="15.75" hidden="1" customHeight="1" x14ac:dyDescent="0.25">
      <c r="B421" s="135">
        <v>405</v>
      </c>
      <c r="C421" s="182">
        <f t="shared" si="111"/>
        <v>0</v>
      </c>
      <c r="D421" s="280">
        <f t="shared" si="111"/>
        <v>0</v>
      </c>
      <c r="E421" s="182">
        <f t="shared" si="111"/>
        <v>0</v>
      </c>
      <c r="F421" s="182">
        <f t="shared" si="111"/>
        <v>0</v>
      </c>
      <c r="G421" s="136">
        <f t="shared" si="111"/>
        <v>0</v>
      </c>
      <c r="H421" s="136">
        <f t="shared" si="107"/>
        <v>0</v>
      </c>
      <c r="I421" s="136">
        <f t="shared" si="101"/>
        <v>0</v>
      </c>
      <c r="J421" s="141">
        <f t="shared" si="102"/>
        <v>0</v>
      </c>
      <c r="K421" s="142">
        <f t="shared" si="100"/>
        <v>0</v>
      </c>
      <c r="L421" s="184">
        <f t="shared" si="100"/>
        <v>0</v>
      </c>
      <c r="M421" s="141">
        <f t="shared" si="100"/>
        <v>0</v>
      </c>
      <c r="N421" s="141">
        <f t="shared" si="100"/>
        <v>0</v>
      </c>
      <c r="O421" s="147">
        <f t="shared" si="103"/>
        <v>0</v>
      </c>
      <c r="P421" s="136">
        <f t="shared" si="104"/>
        <v>0</v>
      </c>
      <c r="Q421" s="136">
        <f t="shared" si="108"/>
        <v>0</v>
      </c>
      <c r="R421" s="136">
        <f t="shared" si="109"/>
        <v>0</v>
      </c>
      <c r="S421" s="137">
        <f t="shared" si="105"/>
        <v>0</v>
      </c>
      <c r="T421" s="45"/>
      <c r="V421" s="57" t="str">
        <f t="shared" si="106"/>
        <v>скрыть</v>
      </c>
    </row>
    <row r="422" spans="2:22" ht="15.75" hidden="1" customHeight="1" x14ac:dyDescent="0.25">
      <c r="B422" s="135">
        <v>406</v>
      </c>
      <c r="C422" s="182">
        <f t="shared" si="111"/>
        <v>0</v>
      </c>
      <c r="D422" s="280">
        <f t="shared" si="111"/>
        <v>0</v>
      </c>
      <c r="E422" s="182">
        <f t="shared" si="111"/>
        <v>0</v>
      </c>
      <c r="F422" s="182">
        <f t="shared" si="111"/>
        <v>0</v>
      </c>
      <c r="G422" s="136">
        <f t="shared" si="111"/>
        <v>0</v>
      </c>
      <c r="H422" s="136">
        <f t="shared" si="107"/>
        <v>0</v>
      </c>
      <c r="I422" s="136">
        <f t="shared" si="101"/>
        <v>0</v>
      </c>
      <c r="J422" s="141">
        <f t="shared" si="102"/>
        <v>0</v>
      </c>
      <c r="K422" s="142">
        <f t="shared" si="100"/>
        <v>0</v>
      </c>
      <c r="L422" s="184">
        <f t="shared" si="100"/>
        <v>0</v>
      </c>
      <c r="M422" s="141">
        <f t="shared" si="100"/>
        <v>0</v>
      </c>
      <c r="N422" s="141">
        <f t="shared" si="100"/>
        <v>0</v>
      </c>
      <c r="O422" s="147">
        <f t="shared" si="103"/>
        <v>0</v>
      </c>
      <c r="P422" s="136">
        <f t="shared" si="104"/>
        <v>0</v>
      </c>
      <c r="Q422" s="136">
        <f t="shared" si="108"/>
        <v>0</v>
      </c>
      <c r="R422" s="136">
        <f t="shared" si="109"/>
        <v>0</v>
      </c>
      <c r="S422" s="137">
        <f t="shared" si="105"/>
        <v>0</v>
      </c>
      <c r="T422" s="45"/>
      <c r="V422" s="57" t="str">
        <f t="shared" si="106"/>
        <v>скрыть</v>
      </c>
    </row>
    <row r="423" spans="2:22" ht="15.75" hidden="1" customHeight="1" x14ac:dyDescent="0.25">
      <c r="B423" s="135">
        <v>407</v>
      </c>
      <c r="C423" s="182">
        <f t="shared" si="111"/>
        <v>0</v>
      </c>
      <c r="D423" s="280">
        <f t="shared" si="111"/>
        <v>0</v>
      </c>
      <c r="E423" s="182">
        <f t="shared" si="111"/>
        <v>0</v>
      </c>
      <c r="F423" s="182">
        <f t="shared" si="111"/>
        <v>0</v>
      </c>
      <c r="G423" s="136">
        <f t="shared" si="111"/>
        <v>0</v>
      </c>
      <c r="H423" s="136">
        <f t="shared" si="107"/>
        <v>0</v>
      </c>
      <c r="I423" s="136">
        <f t="shared" si="101"/>
        <v>0</v>
      </c>
      <c r="J423" s="141">
        <f t="shared" si="102"/>
        <v>0</v>
      </c>
      <c r="K423" s="142">
        <f t="shared" si="100"/>
        <v>0</v>
      </c>
      <c r="L423" s="184">
        <f t="shared" si="100"/>
        <v>0</v>
      </c>
      <c r="M423" s="141">
        <f t="shared" si="100"/>
        <v>0</v>
      </c>
      <c r="N423" s="141">
        <f t="shared" si="100"/>
        <v>0</v>
      </c>
      <c r="O423" s="147">
        <f t="shared" si="103"/>
        <v>0</v>
      </c>
      <c r="P423" s="136">
        <f t="shared" si="104"/>
        <v>0</v>
      </c>
      <c r="Q423" s="136">
        <f t="shared" si="108"/>
        <v>0</v>
      </c>
      <c r="R423" s="136">
        <f t="shared" si="109"/>
        <v>0</v>
      </c>
      <c r="S423" s="137">
        <f t="shared" si="105"/>
        <v>0</v>
      </c>
      <c r="T423" s="45"/>
      <c r="V423" s="57" t="str">
        <f t="shared" si="106"/>
        <v>скрыть</v>
      </c>
    </row>
    <row r="424" spans="2:22" ht="15.75" hidden="1" customHeight="1" x14ac:dyDescent="0.25">
      <c r="B424" s="135">
        <v>408</v>
      </c>
      <c r="C424" s="182">
        <f t="shared" si="111"/>
        <v>0</v>
      </c>
      <c r="D424" s="280">
        <f t="shared" si="111"/>
        <v>0</v>
      </c>
      <c r="E424" s="182">
        <f t="shared" si="111"/>
        <v>0</v>
      </c>
      <c r="F424" s="182">
        <f t="shared" si="111"/>
        <v>0</v>
      </c>
      <c r="G424" s="136">
        <f t="shared" si="111"/>
        <v>0</v>
      </c>
      <c r="H424" s="136">
        <f t="shared" si="107"/>
        <v>0</v>
      </c>
      <c r="I424" s="136">
        <f t="shared" si="101"/>
        <v>0</v>
      </c>
      <c r="J424" s="141">
        <f t="shared" si="102"/>
        <v>0</v>
      </c>
      <c r="K424" s="142">
        <f t="shared" si="100"/>
        <v>0</v>
      </c>
      <c r="L424" s="184">
        <f t="shared" si="100"/>
        <v>0</v>
      </c>
      <c r="M424" s="141">
        <f t="shared" si="100"/>
        <v>0</v>
      </c>
      <c r="N424" s="141">
        <f t="shared" si="100"/>
        <v>0</v>
      </c>
      <c r="O424" s="147">
        <f t="shared" si="103"/>
        <v>0</v>
      </c>
      <c r="P424" s="136">
        <f t="shared" si="104"/>
        <v>0</v>
      </c>
      <c r="Q424" s="136">
        <f t="shared" si="108"/>
        <v>0</v>
      </c>
      <c r="R424" s="136">
        <f t="shared" si="109"/>
        <v>0</v>
      </c>
      <c r="S424" s="137">
        <f t="shared" si="105"/>
        <v>0</v>
      </c>
      <c r="T424" s="45"/>
      <c r="V424" s="57" t="str">
        <f t="shared" si="106"/>
        <v>скрыть</v>
      </c>
    </row>
    <row r="425" spans="2:22" ht="15.75" hidden="1" customHeight="1" x14ac:dyDescent="0.25">
      <c r="B425" s="135">
        <v>409</v>
      </c>
      <c r="C425" s="182">
        <f t="shared" si="111"/>
        <v>0</v>
      </c>
      <c r="D425" s="280">
        <f t="shared" si="111"/>
        <v>0</v>
      </c>
      <c r="E425" s="182">
        <f t="shared" si="111"/>
        <v>0</v>
      </c>
      <c r="F425" s="182">
        <f t="shared" si="111"/>
        <v>0</v>
      </c>
      <c r="G425" s="136">
        <f t="shared" si="111"/>
        <v>0</v>
      </c>
      <c r="H425" s="136">
        <f t="shared" si="107"/>
        <v>0</v>
      </c>
      <c r="I425" s="136">
        <f t="shared" si="101"/>
        <v>0</v>
      </c>
      <c r="J425" s="141">
        <f t="shared" si="102"/>
        <v>0</v>
      </c>
      <c r="K425" s="142">
        <f t="shared" si="100"/>
        <v>0</v>
      </c>
      <c r="L425" s="184">
        <f t="shared" si="100"/>
        <v>0</v>
      </c>
      <c r="M425" s="141">
        <f t="shared" si="100"/>
        <v>0</v>
      </c>
      <c r="N425" s="141">
        <f t="shared" si="100"/>
        <v>0</v>
      </c>
      <c r="O425" s="147">
        <f t="shared" si="103"/>
        <v>0</v>
      </c>
      <c r="P425" s="136">
        <f t="shared" si="104"/>
        <v>0</v>
      </c>
      <c r="Q425" s="136">
        <f t="shared" si="108"/>
        <v>0</v>
      </c>
      <c r="R425" s="136">
        <f t="shared" si="109"/>
        <v>0</v>
      </c>
      <c r="S425" s="137">
        <f t="shared" si="105"/>
        <v>0</v>
      </c>
      <c r="T425" s="45"/>
      <c r="V425" s="57" t="str">
        <f t="shared" si="106"/>
        <v>скрыть</v>
      </c>
    </row>
    <row r="426" spans="2:22" ht="15.75" hidden="1" customHeight="1" x14ac:dyDescent="0.25">
      <c r="B426" s="135">
        <v>410</v>
      </c>
      <c r="C426" s="182">
        <f t="shared" si="111"/>
        <v>0</v>
      </c>
      <c r="D426" s="280">
        <f t="shared" si="111"/>
        <v>0</v>
      </c>
      <c r="E426" s="182">
        <f t="shared" si="111"/>
        <v>0</v>
      </c>
      <c r="F426" s="182">
        <f t="shared" si="111"/>
        <v>0</v>
      </c>
      <c r="G426" s="136">
        <f t="shared" si="111"/>
        <v>0</v>
      </c>
      <c r="H426" s="136">
        <f t="shared" si="107"/>
        <v>0</v>
      </c>
      <c r="I426" s="136">
        <f t="shared" si="101"/>
        <v>0</v>
      </c>
      <c r="J426" s="141">
        <f t="shared" si="102"/>
        <v>0</v>
      </c>
      <c r="K426" s="142">
        <f t="shared" si="100"/>
        <v>0</v>
      </c>
      <c r="L426" s="184">
        <f t="shared" si="100"/>
        <v>0</v>
      </c>
      <c r="M426" s="141">
        <f t="shared" si="100"/>
        <v>0</v>
      </c>
      <c r="N426" s="141">
        <f t="shared" si="100"/>
        <v>0</v>
      </c>
      <c r="O426" s="147">
        <f t="shared" si="103"/>
        <v>0</v>
      </c>
      <c r="P426" s="136">
        <f t="shared" si="104"/>
        <v>0</v>
      </c>
      <c r="Q426" s="136">
        <f t="shared" si="108"/>
        <v>0</v>
      </c>
      <c r="R426" s="136">
        <f t="shared" si="109"/>
        <v>0</v>
      </c>
      <c r="S426" s="137">
        <f t="shared" si="105"/>
        <v>0</v>
      </c>
      <c r="T426" s="45"/>
      <c r="V426" s="57" t="str">
        <f t="shared" si="106"/>
        <v>скрыть</v>
      </c>
    </row>
    <row r="427" spans="2:22" ht="15.75" hidden="1" customHeight="1" x14ac:dyDescent="0.25">
      <c r="B427" s="135">
        <v>411</v>
      </c>
      <c r="C427" s="182">
        <f t="shared" ref="C427:G436" si="112">IF(offer_sale_type="транзит",IFERROR(VLOOKUP($B427,calc_data,C$14+1,0),0),0)</f>
        <v>0</v>
      </c>
      <c r="D427" s="280">
        <f t="shared" si="112"/>
        <v>0</v>
      </c>
      <c r="E427" s="182">
        <f t="shared" si="112"/>
        <v>0</v>
      </c>
      <c r="F427" s="182">
        <f t="shared" si="112"/>
        <v>0</v>
      </c>
      <c r="G427" s="136">
        <f t="shared" si="112"/>
        <v>0</v>
      </c>
      <c r="H427" s="136">
        <f t="shared" si="107"/>
        <v>0</v>
      </c>
      <c r="I427" s="136">
        <f t="shared" si="101"/>
        <v>0</v>
      </c>
      <c r="J427" s="141">
        <f t="shared" si="102"/>
        <v>0</v>
      </c>
      <c r="K427" s="142">
        <f t="shared" si="100"/>
        <v>0</v>
      </c>
      <c r="L427" s="184">
        <f t="shared" si="100"/>
        <v>0</v>
      </c>
      <c r="M427" s="141">
        <f t="shared" si="100"/>
        <v>0</v>
      </c>
      <c r="N427" s="141">
        <f t="shared" si="100"/>
        <v>0</v>
      </c>
      <c r="O427" s="147">
        <f t="shared" si="103"/>
        <v>0</v>
      </c>
      <c r="P427" s="136">
        <f t="shared" si="104"/>
        <v>0</v>
      </c>
      <c r="Q427" s="136">
        <f t="shared" si="108"/>
        <v>0</v>
      </c>
      <c r="R427" s="136">
        <f t="shared" si="109"/>
        <v>0</v>
      </c>
      <c r="S427" s="137">
        <f t="shared" si="105"/>
        <v>0</v>
      </c>
      <c r="T427" s="45"/>
      <c r="V427" s="57" t="str">
        <f t="shared" si="106"/>
        <v>скрыть</v>
      </c>
    </row>
    <row r="428" spans="2:22" ht="15.75" hidden="1" customHeight="1" x14ac:dyDescent="0.25">
      <c r="B428" s="135">
        <v>412</v>
      </c>
      <c r="C428" s="182">
        <f t="shared" si="112"/>
        <v>0</v>
      </c>
      <c r="D428" s="280">
        <f t="shared" si="112"/>
        <v>0</v>
      </c>
      <c r="E428" s="182">
        <f t="shared" si="112"/>
        <v>0</v>
      </c>
      <c r="F428" s="182">
        <f t="shared" si="112"/>
        <v>0</v>
      </c>
      <c r="G428" s="136">
        <f t="shared" si="112"/>
        <v>0</v>
      </c>
      <c r="H428" s="136">
        <f t="shared" si="107"/>
        <v>0</v>
      </c>
      <c r="I428" s="136">
        <f t="shared" si="101"/>
        <v>0</v>
      </c>
      <c r="J428" s="141">
        <f t="shared" si="102"/>
        <v>0</v>
      </c>
      <c r="K428" s="142">
        <f t="shared" si="100"/>
        <v>0</v>
      </c>
      <c r="L428" s="184">
        <f t="shared" si="100"/>
        <v>0</v>
      </c>
      <c r="M428" s="141">
        <f t="shared" si="100"/>
        <v>0</v>
      </c>
      <c r="N428" s="141">
        <f t="shared" si="100"/>
        <v>0</v>
      </c>
      <c r="O428" s="147">
        <f t="shared" si="103"/>
        <v>0</v>
      </c>
      <c r="P428" s="136">
        <f t="shared" si="104"/>
        <v>0</v>
      </c>
      <c r="Q428" s="136">
        <f t="shared" si="108"/>
        <v>0</v>
      </c>
      <c r="R428" s="136">
        <f t="shared" si="109"/>
        <v>0</v>
      </c>
      <c r="S428" s="137">
        <f t="shared" si="105"/>
        <v>0</v>
      </c>
      <c r="T428" s="45"/>
      <c r="V428" s="57" t="str">
        <f t="shared" si="106"/>
        <v>скрыть</v>
      </c>
    </row>
    <row r="429" spans="2:22" ht="15.75" hidden="1" customHeight="1" x14ac:dyDescent="0.25">
      <c r="B429" s="135">
        <v>413</v>
      </c>
      <c r="C429" s="182">
        <f t="shared" si="112"/>
        <v>0</v>
      </c>
      <c r="D429" s="280">
        <f t="shared" si="112"/>
        <v>0</v>
      </c>
      <c r="E429" s="182">
        <f t="shared" si="112"/>
        <v>0</v>
      </c>
      <c r="F429" s="182">
        <f t="shared" si="112"/>
        <v>0</v>
      </c>
      <c r="G429" s="136">
        <f t="shared" si="112"/>
        <v>0</v>
      </c>
      <c r="H429" s="136">
        <f t="shared" si="107"/>
        <v>0</v>
      </c>
      <c r="I429" s="136">
        <f t="shared" si="101"/>
        <v>0</v>
      </c>
      <c r="J429" s="141">
        <f t="shared" si="102"/>
        <v>0</v>
      </c>
      <c r="K429" s="142">
        <f t="shared" si="100"/>
        <v>0</v>
      </c>
      <c r="L429" s="184">
        <f t="shared" si="100"/>
        <v>0</v>
      </c>
      <c r="M429" s="141">
        <f t="shared" si="100"/>
        <v>0</v>
      </c>
      <c r="N429" s="141">
        <f t="shared" si="100"/>
        <v>0</v>
      </c>
      <c r="O429" s="147">
        <f t="shared" si="103"/>
        <v>0</v>
      </c>
      <c r="P429" s="136">
        <f t="shared" si="104"/>
        <v>0</v>
      </c>
      <c r="Q429" s="136">
        <f t="shared" si="108"/>
        <v>0</v>
      </c>
      <c r="R429" s="136">
        <f t="shared" si="109"/>
        <v>0</v>
      </c>
      <c r="S429" s="137">
        <f t="shared" si="105"/>
        <v>0</v>
      </c>
      <c r="T429" s="45"/>
      <c r="V429" s="57" t="str">
        <f t="shared" si="106"/>
        <v>скрыть</v>
      </c>
    </row>
    <row r="430" spans="2:22" ht="15.75" hidden="1" customHeight="1" x14ac:dyDescent="0.25">
      <c r="B430" s="135">
        <v>414</v>
      </c>
      <c r="C430" s="182">
        <f t="shared" si="112"/>
        <v>0</v>
      </c>
      <c r="D430" s="280">
        <f t="shared" si="112"/>
        <v>0</v>
      </c>
      <c r="E430" s="182">
        <f t="shared" si="112"/>
        <v>0</v>
      </c>
      <c r="F430" s="182">
        <f t="shared" si="112"/>
        <v>0</v>
      </c>
      <c r="G430" s="136">
        <f t="shared" si="112"/>
        <v>0</v>
      </c>
      <c r="H430" s="136">
        <f t="shared" si="107"/>
        <v>0</v>
      </c>
      <c r="I430" s="136">
        <f t="shared" si="101"/>
        <v>0</v>
      </c>
      <c r="J430" s="141">
        <f t="shared" si="102"/>
        <v>0</v>
      </c>
      <c r="K430" s="142">
        <f t="shared" si="100"/>
        <v>0</v>
      </c>
      <c r="L430" s="184">
        <f t="shared" si="100"/>
        <v>0</v>
      </c>
      <c r="M430" s="141">
        <f t="shared" si="100"/>
        <v>0</v>
      </c>
      <c r="N430" s="141">
        <f t="shared" si="100"/>
        <v>0</v>
      </c>
      <c r="O430" s="147">
        <f t="shared" si="103"/>
        <v>0</v>
      </c>
      <c r="P430" s="136">
        <f t="shared" si="104"/>
        <v>0</v>
      </c>
      <c r="Q430" s="136">
        <f t="shared" si="108"/>
        <v>0</v>
      </c>
      <c r="R430" s="136">
        <f t="shared" si="109"/>
        <v>0</v>
      </c>
      <c r="S430" s="137">
        <f t="shared" si="105"/>
        <v>0</v>
      </c>
      <c r="T430" s="45"/>
      <c r="V430" s="57" t="str">
        <f t="shared" si="106"/>
        <v>скрыть</v>
      </c>
    </row>
    <row r="431" spans="2:22" ht="15.75" hidden="1" customHeight="1" x14ac:dyDescent="0.25">
      <c r="B431" s="135">
        <v>415</v>
      </c>
      <c r="C431" s="182">
        <f t="shared" si="112"/>
        <v>0</v>
      </c>
      <c r="D431" s="280">
        <f t="shared" si="112"/>
        <v>0</v>
      </c>
      <c r="E431" s="182">
        <f t="shared" si="112"/>
        <v>0</v>
      </c>
      <c r="F431" s="182">
        <f t="shared" si="112"/>
        <v>0</v>
      </c>
      <c r="G431" s="136">
        <f t="shared" si="112"/>
        <v>0</v>
      </c>
      <c r="H431" s="136">
        <f t="shared" si="107"/>
        <v>0</v>
      </c>
      <c r="I431" s="136">
        <f t="shared" si="101"/>
        <v>0</v>
      </c>
      <c r="J431" s="141">
        <f t="shared" si="102"/>
        <v>0</v>
      </c>
      <c r="K431" s="142">
        <f t="shared" si="100"/>
        <v>0</v>
      </c>
      <c r="L431" s="184">
        <f t="shared" si="100"/>
        <v>0</v>
      </c>
      <c r="M431" s="141">
        <f t="shared" si="100"/>
        <v>0</v>
      </c>
      <c r="N431" s="141">
        <f t="shared" si="100"/>
        <v>0</v>
      </c>
      <c r="O431" s="147">
        <f t="shared" si="103"/>
        <v>0</v>
      </c>
      <c r="P431" s="136">
        <f t="shared" si="104"/>
        <v>0</v>
      </c>
      <c r="Q431" s="136">
        <f t="shared" si="108"/>
        <v>0</v>
      </c>
      <c r="R431" s="136">
        <f t="shared" si="109"/>
        <v>0</v>
      </c>
      <c r="S431" s="137">
        <f t="shared" si="105"/>
        <v>0</v>
      </c>
      <c r="T431" s="45"/>
      <c r="V431" s="57" t="str">
        <f t="shared" si="106"/>
        <v>скрыть</v>
      </c>
    </row>
    <row r="432" spans="2:22" ht="15.75" hidden="1" customHeight="1" x14ac:dyDescent="0.25">
      <c r="B432" s="135">
        <v>416</v>
      </c>
      <c r="C432" s="182">
        <f t="shared" si="112"/>
        <v>0</v>
      </c>
      <c r="D432" s="280">
        <f t="shared" si="112"/>
        <v>0</v>
      </c>
      <c r="E432" s="182">
        <f t="shared" si="112"/>
        <v>0</v>
      </c>
      <c r="F432" s="182">
        <f t="shared" si="112"/>
        <v>0</v>
      </c>
      <c r="G432" s="136">
        <f t="shared" si="112"/>
        <v>0</v>
      </c>
      <c r="H432" s="136">
        <f t="shared" si="107"/>
        <v>0</v>
      </c>
      <c r="I432" s="136">
        <f t="shared" si="101"/>
        <v>0</v>
      </c>
      <c r="J432" s="141">
        <f t="shared" si="102"/>
        <v>0</v>
      </c>
      <c r="K432" s="142">
        <f t="shared" si="100"/>
        <v>0</v>
      </c>
      <c r="L432" s="184">
        <f t="shared" si="100"/>
        <v>0</v>
      </c>
      <c r="M432" s="141">
        <f t="shared" si="100"/>
        <v>0</v>
      </c>
      <c r="N432" s="141">
        <f t="shared" si="100"/>
        <v>0</v>
      </c>
      <c r="O432" s="147">
        <f t="shared" si="103"/>
        <v>0</v>
      </c>
      <c r="P432" s="136">
        <f t="shared" si="104"/>
        <v>0</v>
      </c>
      <c r="Q432" s="136">
        <f t="shared" si="108"/>
        <v>0</v>
      </c>
      <c r="R432" s="136">
        <f t="shared" si="109"/>
        <v>0</v>
      </c>
      <c r="S432" s="137">
        <f t="shared" si="105"/>
        <v>0</v>
      </c>
      <c r="T432" s="45"/>
      <c r="V432" s="57" t="str">
        <f t="shared" si="106"/>
        <v>скрыть</v>
      </c>
    </row>
    <row r="433" spans="2:22" ht="15.75" hidden="1" customHeight="1" x14ac:dyDescent="0.25">
      <c r="B433" s="135">
        <v>417</v>
      </c>
      <c r="C433" s="182">
        <f t="shared" si="112"/>
        <v>0</v>
      </c>
      <c r="D433" s="280">
        <f t="shared" si="112"/>
        <v>0</v>
      </c>
      <c r="E433" s="182">
        <f t="shared" si="112"/>
        <v>0</v>
      </c>
      <c r="F433" s="182">
        <f t="shared" si="112"/>
        <v>0</v>
      </c>
      <c r="G433" s="136">
        <f t="shared" si="112"/>
        <v>0</v>
      </c>
      <c r="H433" s="136">
        <f t="shared" si="107"/>
        <v>0</v>
      </c>
      <c r="I433" s="136">
        <f t="shared" si="101"/>
        <v>0</v>
      </c>
      <c r="J433" s="141">
        <f t="shared" si="102"/>
        <v>0</v>
      </c>
      <c r="K433" s="142">
        <f t="shared" si="100"/>
        <v>0</v>
      </c>
      <c r="L433" s="184">
        <f t="shared" si="100"/>
        <v>0</v>
      </c>
      <c r="M433" s="141">
        <f t="shared" si="100"/>
        <v>0</v>
      </c>
      <c r="N433" s="141">
        <f t="shared" si="100"/>
        <v>0</v>
      </c>
      <c r="O433" s="147">
        <f t="shared" si="103"/>
        <v>0</v>
      </c>
      <c r="P433" s="136">
        <f t="shared" si="104"/>
        <v>0</v>
      </c>
      <c r="Q433" s="136">
        <f t="shared" si="108"/>
        <v>0</v>
      </c>
      <c r="R433" s="136">
        <f t="shared" si="109"/>
        <v>0</v>
      </c>
      <c r="S433" s="137">
        <f t="shared" si="105"/>
        <v>0</v>
      </c>
      <c r="T433" s="45"/>
      <c r="V433" s="57" t="str">
        <f t="shared" si="106"/>
        <v>скрыть</v>
      </c>
    </row>
    <row r="434" spans="2:22" ht="15.75" hidden="1" customHeight="1" x14ac:dyDescent="0.25">
      <c r="B434" s="135">
        <v>418</v>
      </c>
      <c r="C434" s="182">
        <f t="shared" si="112"/>
        <v>0</v>
      </c>
      <c r="D434" s="280">
        <f t="shared" si="112"/>
        <v>0</v>
      </c>
      <c r="E434" s="182">
        <f t="shared" si="112"/>
        <v>0</v>
      </c>
      <c r="F434" s="182">
        <f t="shared" si="112"/>
        <v>0</v>
      </c>
      <c r="G434" s="136">
        <f t="shared" si="112"/>
        <v>0</v>
      </c>
      <c r="H434" s="136">
        <f t="shared" si="107"/>
        <v>0</v>
      </c>
      <c r="I434" s="136">
        <f t="shared" si="101"/>
        <v>0</v>
      </c>
      <c r="J434" s="141">
        <f t="shared" si="102"/>
        <v>0</v>
      </c>
      <c r="K434" s="142">
        <f t="shared" si="100"/>
        <v>0</v>
      </c>
      <c r="L434" s="184">
        <f t="shared" si="100"/>
        <v>0</v>
      </c>
      <c r="M434" s="141">
        <f t="shared" si="100"/>
        <v>0</v>
      </c>
      <c r="N434" s="141">
        <f t="shared" si="100"/>
        <v>0</v>
      </c>
      <c r="O434" s="147">
        <f t="shared" si="103"/>
        <v>0</v>
      </c>
      <c r="P434" s="136">
        <f t="shared" si="104"/>
        <v>0</v>
      </c>
      <c r="Q434" s="136">
        <f t="shared" si="108"/>
        <v>0</v>
      </c>
      <c r="R434" s="136">
        <f t="shared" si="109"/>
        <v>0</v>
      </c>
      <c r="S434" s="137">
        <f t="shared" si="105"/>
        <v>0</v>
      </c>
      <c r="T434" s="45"/>
      <c r="V434" s="57" t="str">
        <f t="shared" si="106"/>
        <v>скрыть</v>
      </c>
    </row>
    <row r="435" spans="2:22" ht="15.75" hidden="1" customHeight="1" x14ac:dyDescent="0.25">
      <c r="B435" s="135">
        <v>419</v>
      </c>
      <c r="C435" s="182">
        <f t="shared" si="112"/>
        <v>0</v>
      </c>
      <c r="D435" s="280">
        <f t="shared" si="112"/>
        <v>0</v>
      </c>
      <c r="E435" s="182">
        <f t="shared" si="112"/>
        <v>0</v>
      </c>
      <c r="F435" s="182">
        <f t="shared" si="112"/>
        <v>0</v>
      </c>
      <c r="G435" s="136">
        <f t="shared" si="112"/>
        <v>0</v>
      </c>
      <c r="H435" s="136">
        <f t="shared" si="107"/>
        <v>0</v>
      </c>
      <c r="I435" s="136">
        <f t="shared" si="101"/>
        <v>0</v>
      </c>
      <c r="J435" s="141">
        <f t="shared" si="102"/>
        <v>0</v>
      </c>
      <c r="K435" s="142">
        <f t="shared" si="100"/>
        <v>0</v>
      </c>
      <c r="L435" s="184">
        <f t="shared" si="100"/>
        <v>0</v>
      </c>
      <c r="M435" s="141">
        <f t="shared" si="100"/>
        <v>0</v>
      </c>
      <c r="N435" s="141">
        <f t="shared" si="100"/>
        <v>0</v>
      </c>
      <c r="O435" s="147">
        <f t="shared" si="103"/>
        <v>0</v>
      </c>
      <c r="P435" s="136">
        <f t="shared" si="104"/>
        <v>0</v>
      </c>
      <c r="Q435" s="136">
        <f t="shared" si="108"/>
        <v>0</v>
      </c>
      <c r="R435" s="136">
        <f t="shared" si="109"/>
        <v>0</v>
      </c>
      <c r="S435" s="137">
        <f t="shared" si="105"/>
        <v>0</v>
      </c>
      <c r="T435" s="45"/>
      <c r="V435" s="57" t="str">
        <f t="shared" si="106"/>
        <v>скрыть</v>
      </c>
    </row>
    <row r="436" spans="2:22" ht="15.75" hidden="1" customHeight="1" x14ac:dyDescent="0.25">
      <c r="B436" s="135">
        <v>420</v>
      </c>
      <c r="C436" s="182">
        <f t="shared" si="112"/>
        <v>0</v>
      </c>
      <c r="D436" s="280">
        <f t="shared" si="112"/>
        <v>0</v>
      </c>
      <c r="E436" s="182">
        <f t="shared" si="112"/>
        <v>0</v>
      </c>
      <c r="F436" s="182">
        <f t="shared" si="112"/>
        <v>0</v>
      </c>
      <c r="G436" s="136">
        <f t="shared" si="112"/>
        <v>0</v>
      </c>
      <c r="H436" s="136">
        <f t="shared" si="107"/>
        <v>0</v>
      </c>
      <c r="I436" s="136">
        <f t="shared" si="101"/>
        <v>0</v>
      </c>
      <c r="J436" s="141">
        <f t="shared" si="102"/>
        <v>0</v>
      </c>
      <c r="K436" s="142">
        <f t="shared" si="100"/>
        <v>0</v>
      </c>
      <c r="L436" s="184">
        <f t="shared" si="100"/>
        <v>0</v>
      </c>
      <c r="M436" s="141">
        <f t="shared" si="100"/>
        <v>0</v>
      </c>
      <c r="N436" s="141">
        <f t="shared" si="100"/>
        <v>0</v>
      </c>
      <c r="O436" s="147">
        <f t="shared" si="103"/>
        <v>0</v>
      </c>
      <c r="P436" s="136">
        <f t="shared" si="104"/>
        <v>0</v>
      </c>
      <c r="Q436" s="136">
        <f t="shared" si="108"/>
        <v>0</v>
      </c>
      <c r="R436" s="136">
        <f t="shared" si="109"/>
        <v>0</v>
      </c>
      <c r="S436" s="137">
        <f t="shared" si="105"/>
        <v>0</v>
      </c>
      <c r="T436" s="45"/>
      <c r="V436" s="57" t="str">
        <f t="shared" si="106"/>
        <v>скрыть</v>
      </c>
    </row>
    <row r="437" spans="2:22" ht="15.75" hidden="1" customHeight="1" x14ac:dyDescent="0.25">
      <c r="B437" s="135">
        <v>421</v>
      </c>
      <c r="C437" s="182">
        <f t="shared" ref="C437:G446" si="113">IF(offer_sale_type="транзит",IFERROR(VLOOKUP($B437,calc_data,C$14+1,0),0),0)</f>
        <v>0</v>
      </c>
      <c r="D437" s="280">
        <f t="shared" si="113"/>
        <v>0</v>
      </c>
      <c r="E437" s="182">
        <f t="shared" si="113"/>
        <v>0</v>
      </c>
      <c r="F437" s="182">
        <f t="shared" si="113"/>
        <v>0</v>
      </c>
      <c r="G437" s="136">
        <f t="shared" si="113"/>
        <v>0</v>
      </c>
      <c r="H437" s="136">
        <f t="shared" si="107"/>
        <v>0</v>
      </c>
      <c r="I437" s="136">
        <f t="shared" si="101"/>
        <v>0</v>
      </c>
      <c r="J437" s="141">
        <f t="shared" si="102"/>
        <v>0</v>
      </c>
      <c r="K437" s="142">
        <f t="shared" si="100"/>
        <v>0</v>
      </c>
      <c r="L437" s="184">
        <f t="shared" si="100"/>
        <v>0</v>
      </c>
      <c r="M437" s="141">
        <f t="shared" si="100"/>
        <v>0</v>
      </c>
      <c r="N437" s="141">
        <f t="shared" si="100"/>
        <v>0</v>
      </c>
      <c r="O437" s="147">
        <f t="shared" si="103"/>
        <v>0</v>
      </c>
      <c r="P437" s="136">
        <f t="shared" si="104"/>
        <v>0</v>
      </c>
      <c r="Q437" s="136">
        <f t="shared" si="108"/>
        <v>0</v>
      </c>
      <c r="R437" s="136">
        <f t="shared" si="109"/>
        <v>0</v>
      </c>
      <c r="S437" s="137">
        <f t="shared" si="105"/>
        <v>0</v>
      </c>
      <c r="T437" s="45"/>
      <c r="V437" s="57" t="str">
        <f t="shared" si="106"/>
        <v>скрыть</v>
      </c>
    </row>
    <row r="438" spans="2:22" ht="15.75" hidden="1" customHeight="1" x14ac:dyDescent="0.25">
      <c r="B438" s="135">
        <v>422</v>
      </c>
      <c r="C438" s="182">
        <f t="shared" si="113"/>
        <v>0</v>
      </c>
      <c r="D438" s="280">
        <f t="shared" si="113"/>
        <v>0</v>
      </c>
      <c r="E438" s="182">
        <f t="shared" si="113"/>
        <v>0</v>
      </c>
      <c r="F438" s="182">
        <f t="shared" si="113"/>
        <v>0</v>
      </c>
      <c r="G438" s="136">
        <f t="shared" si="113"/>
        <v>0</v>
      </c>
      <c r="H438" s="136">
        <f t="shared" si="107"/>
        <v>0</v>
      </c>
      <c r="I438" s="136">
        <f t="shared" si="101"/>
        <v>0</v>
      </c>
      <c r="J438" s="141">
        <f t="shared" si="102"/>
        <v>0</v>
      </c>
      <c r="K438" s="142">
        <f t="shared" si="100"/>
        <v>0</v>
      </c>
      <c r="L438" s="184">
        <f t="shared" si="100"/>
        <v>0</v>
      </c>
      <c r="M438" s="141">
        <f t="shared" si="100"/>
        <v>0</v>
      </c>
      <c r="N438" s="141">
        <f t="shared" si="100"/>
        <v>0</v>
      </c>
      <c r="O438" s="147">
        <f t="shared" si="103"/>
        <v>0</v>
      </c>
      <c r="P438" s="136">
        <f t="shared" si="104"/>
        <v>0</v>
      </c>
      <c r="Q438" s="136">
        <f t="shared" si="108"/>
        <v>0</v>
      </c>
      <c r="R438" s="136">
        <f t="shared" si="109"/>
        <v>0</v>
      </c>
      <c r="S438" s="137">
        <f t="shared" si="105"/>
        <v>0</v>
      </c>
      <c r="T438" s="45"/>
      <c r="V438" s="57" t="str">
        <f t="shared" si="106"/>
        <v>скрыть</v>
      </c>
    </row>
    <row r="439" spans="2:22" ht="15.75" hidden="1" customHeight="1" x14ac:dyDescent="0.25">
      <c r="B439" s="135">
        <v>423</v>
      </c>
      <c r="C439" s="182">
        <f t="shared" si="113"/>
        <v>0</v>
      </c>
      <c r="D439" s="280">
        <f t="shared" si="113"/>
        <v>0</v>
      </c>
      <c r="E439" s="182">
        <f t="shared" si="113"/>
        <v>0</v>
      </c>
      <c r="F439" s="182">
        <f t="shared" si="113"/>
        <v>0</v>
      </c>
      <c r="G439" s="136">
        <f t="shared" si="113"/>
        <v>0</v>
      </c>
      <c r="H439" s="136">
        <f t="shared" si="107"/>
        <v>0</v>
      </c>
      <c r="I439" s="136">
        <f t="shared" si="101"/>
        <v>0</v>
      </c>
      <c r="J439" s="141">
        <f t="shared" si="102"/>
        <v>0</v>
      </c>
      <c r="K439" s="142">
        <f t="shared" si="100"/>
        <v>0</v>
      </c>
      <c r="L439" s="184">
        <f t="shared" si="100"/>
        <v>0</v>
      </c>
      <c r="M439" s="141">
        <f t="shared" si="100"/>
        <v>0</v>
      </c>
      <c r="N439" s="141">
        <f t="shared" si="100"/>
        <v>0</v>
      </c>
      <c r="O439" s="147">
        <f t="shared" si="103"/>
        <v>0</v>
      </c>
      <c r="P439" s="136">
        <f t="shared" si="104"/>
        <v>0</v>
      </c>
      <c r="Q439" s="136">
        <f t="shared" si="108"/>
        <v>0</v>
      </c>
      <c r="R439" s="136">
        <f t="shared" si="109"/>
        <v>0</v>
      </c>
      <c r="S439" s="137">
        <f t="shared" si="105"/>
        <v>0</v>
      </c>
      <c r="T439" s="45"/>
      <c r="V439" s="57" t="str">
        <f t="shared" si="106"/>
        <v>скрыть</v>
      </c>
    </row>
    <row r="440" spans="2:22" ht="15.75" hidden="1" customHeight="1" x14ac:dyDescent="0.25">
      <c r="B440" s="135">
        <v>424</v>
      </c>
      <c r="C440" s="182">
        <f t="shared" si="113"/>
        <v>0</v>
      </c>
      <c r="D440" s="280">
        <f t="shared" si="113"/>
        <v>0</v>
      </c>
      <c r="E440" s="182">
        <f t="shared" si="113"/>
        <v>0</v>
      </c>
      <c r="F440" s="182">
        <f t="shared" si="113"/>
        <v>0</v>
      </c>
      <c r="G440" s="136">
        <f t="shared" si="113"/>
        <v>0</v>
      </c>
      <c r="H440" s="136">
        <f t="shared" si="107"/>
        <v>0</v>
      </c>
      <c r="I440" s="136">
        <f t="shared" si="101"/>
        <v>0</v>
      </c>
      <c r="J440" s="141">
        <f t="shared" si="102"/>
        <v>0</v>
      </c>
      <c r="K440" s="142">
        <f t="shared" si="100"/>
        <v>0</v>
      </c>
      <c r="L440" s="184">
        <f t="shared" si="100"/>
        <v>0</v>
      </c>
      <c r="M440" s="141">
        <f t="shared" si="100"/>
        <v>0</v>
      </c>
      <c r="N440" s="141">
        <f t="shared" si="100"/>
        <v>0</v>
      </c>
      <c r="O440" s="147">
        <f t="shared" si="103"/>
        <v>0</v>
      </c>
      <c r="P440" s="136">
        <f t="shared" si="104"/>
        <v>0</v>
      </c>
      <c r="Q440" s="136">
        <f t="shared" si="108"/>
        <v>0</v>
      </c>
      <c r="R440" s="136">
        <f t="shared" si="109"/>
        <v>0</v>
      </c>
      <c r="S440" s="137">
        <f t="shared" si="105"/>
        <v>0</v>
      </c>
      <c r="T440" s="45"/>
      <c r="V440" s="57" t="str">
        <f t="shared" si="106"/>
        <v>скрыть</v>
      </c>
    </row>
    <row r="441" spans="2:22" ht="15.75" hidden="1" customHeight="1" x14ac:dyDescent="0.25">
      <c r="B441" s="135">
        <v>425</v>
      </c>
      <c r="C441" s="182">
        <f t="shared" si="113"/>
        <v>0</v>
      </c>
      <c r="D441" s="280">
        <f t="shared" si="113"/>
        <v>0</v>
      </c>
      <c r="E441" s="182">
        <f t="shared" si="113"/>
        <v>0</v>
      </c>
      <c r="F441" s="182">
        <f t="shared" si="113"/>
        <v>0</v>
      </c>
      <c r="G441" s="136">
        <f t="shared" si="113"/>
        <v>0</v>
      </c>
      <c r="H441" s="136">
        <f t="shared" si="107"/>
        <v>0</v>
      </c>
      <c r="I441" s="136">
        <f t="shared" si="101"/>
        <v>0</v>
      </c>
      <c r="J441" s="141">
        <f t="shared" si="102"/>
        <v>0</v>
      </c>
      <c r="K441" s="142">
        <f t="shared" si="100"/>
        <v>0</v>
      </c>
      <c r="L441" s="184">
        <f t="shared" si="100"/>
        <v>0</v>
      </c>
      <c r="M441" s="141">
        <f t="shared" si="100"/>
        <v>0</v>
      </c>
      <c r="N441" s="141">
        <f t="shared" si="100"/>
        <v>0</v>
      </c>
      <c r="O441" s="147">
        <f t="shared" si="103"/>
        <v>0</v>
      </c>
      <c r="P441" s="136">
        <f t="shared" si="104"/>
        <v>0</v>
      </c>
      <c r="Q441" s="136">
        <f t="shared" si="108"/>
        <v>0</v>
      </c>
      <c r="R441" s="136">
        <f t="shared" si="109"/>
        <v>0</v>
      </c>
      <c r="S441" s="137">
        <f t="shared" si="105"/>
        <v>0</v>
      </c>
      <c r="T441" s="45"/>
      <c r="V441" s="57" t="str">
        <f t="shared" si="106"/>
        <v>скрыть</v>
      </c>
    </row>
    <row r="442" spans="2:22" ht="15.75" hidden="1" customHeight="1" x14ac:dyDescent="0.25">
      <c r="B442" s="135">
        <v>426</v>
      </c>
      <c r="C442" s="182">
        <f t="shared" si="113"/>
        <v>0</v>
      </c>
      <c r="D442" s="280">
        <f t="shared" si="113"/>
        <v>0</v>
      </c>
      <c r="E442" s="182">
        <f t="shared" si="113"/>
        <v>0</v>
      </c>
      <c r="F442" s="182">
        <f t="shared" si="113"/>
        <v>0</v>
      </c>
      <c r="G442" s="136">
        <f t="shared" si="113"/>
        <v>0</v>
      </c>
      <c r="H442" s="136">
        <f t="shared" si="107"/>
        <v>0</v>
      </c>
      <c r="I442" s="136">
        <f t="shared" si="101"/>
        <v>0</v>
      </c>
      <c r="J442" s="141">
        <f t="shared" si="102"/>
        <v>0</v>
      </c>
      <c r="K442" s="142">
        <f t="shared" si="100"/>
        <v>0</v>
      </c>
      <c r="L442" s="184">
        <f t="shared" si="100"/>
        <v>0</v>
      </c>
      <c r="M442" s="141">
        <f t="shared" si="100"/>
        <v>0</v>
      </c>
      <c r="N442" s="141">
        <f t="shared" si="100"/>
        <v>0</v>
      </c>
      <c r="O442" s="147">
        <f t="shared" si="103"/>
        <v>0</v>
      </c>
      <c r="P442" s="136">
        <f t="shared" si="104"/>
        <v>0</v>
      </c>
      <c r="Q442" s="136">
        <f t="shared" si="108"/>
        <v>0</v>
      </c>
      <c r="R442" s="136">
        <f t="shared" si="109"/>
        <v>0</v>
      </c>
      <c r="S442" s="137">
        <f t="shared" si="105"/>
        <v>0</v>
      </c>
      <c r="T442" s="45"/>
      <c r="V442" s="57" t="str">
        <f t="shared" si="106"/>
        <v>скрыть</v>
      </c>
    </row>
    <row r="443" spans="2:22" ht="15.75" hidden="1" customHeight="1" x14ac:dyDescent="0.25">
      <c r="B443" s="135">
        <v>427</v>
      </c>
      <c r="C443" s="182">
        <f t="shared" si="113"/>
        <v>0</v>
      </c>
      <c r="D443" s="280">
        <f t="shared" si="113"/>
        <v>0</v>
      </c>
      <c r="E443" s="182">
        <f t="shared" si="113"/>
        <v>0</v>
      </c>
      <c r="F443" s="182">
        <f t="shared" si="113"/>
        <v>0</v>
      </c>
      <c r="G443" s="136">
        <f t="shared" si="113"/>
        <v>0</v>
      </c>
      <c r="H443" s="136">
        <f t="shared" si="107"/>
        <v>0</v>
      </c>
      <c r="I443" s="136">
        <f t="shared" si="101"/>
        <v>0</v>
      </c>
      <c r="J443" s="141">
        <f t="shared" si="102"/>
        <v>0</v>
      </c>
      <c r="K443" s="142">
        <f t="shared" si="100"/>
        <v>0</v>
      </c>
      <c r="L443" s="184">
        <f t="shared" si="100"/>
        <v>0</v>
      </c>
      <c r="M443" s="141">
        <f t="shared" si="100"/>
        <v>0</v>
      </c>
      <c r="N443" s="141">
        <f t="shared" si="100"/>
        <v>0</v>
      </c>
      <c r="O443" s="147">
        <f t="shared" si="103"/>
        <v>0</v>
      </c>
      <c r="P443" s="136">
        <f t="shared" si="104"/>
        <v>0</v>
      </c>
      <c r="Q443" s="136">
        <f t="shared" si="108"/>
        <v>0</v>
      </c>
      <c r="R443" s="136">
        <f t="shared" si="109"/>
        <v>0</v>
      </c>
      <c r="S443" s="137">
        <f t="shared" si="105"/>
        <v>0</v>
      </c>
      <c r="T443" s="45"/>
      <c r="V443" s="57" t="str">
        <f t="shared" si="106"/>
        <v>скрыть</v>
      </c>
    </row>
    <row r="444" spans="2:22" ht="15.75" hidden="1" customHeight="1" x14ac:dyDescent="0.25">
      <c r="B444" s="135">
        <v>428</v>
      </c>
      <c r="C444" s="182">
        <f t="shared" si="113"/>
        <v>0</v>
      </c>
      <c r="D444" s="280">
        <f t="shared" si="113"/>
        <v>0</v>
      </c>
      <c r="E444" s="182">
        <f t="shared" si="113"/>
        <v>0</v>
      </c>
      <c r="F444" s="182">
        <f t="shared" si="113"/>
        <v>0</v>
      </c>
      <c r="G444" s="136">
        <f t="shared" si="113"/>
        <v>0</v>
      </c>
      <c r="H444" s="136">
        <f t="shared" si="107"/>
        <v>0</v>
      </c>
      <c r="I444" s="136">
        <f t="shared" si="101"/>
        <v>0</v>
      </c>
      <c r="J444" s="141">
        <f t="shared" si="102"/>
        <v>0</v>
      </c>
      <c r="K444" s="142">
        <f t="shared" si="100"/>
        <v>0</v>
      </c>
      <c r="L444" s="184">
        <f t="shared" si="100"/>
        <v>0</v>
      </c>
      <c r="M444" s="141">
        <f t="shared" si="100"/>
        <v>0</v>
      </c>
      <c r="N444" s="141">
        <f t="shared" si="100"/>
        <v>0</v>
      </c>
      <c r="O444" s="147">
        <f t="shared" si="103"/>
        <v>0</v>
      </c>
      <c r="P444" s="136">
        <f t="shared" si="104"/>
        <v>0</v>
      </c>
      <c r="Q444" s="136">
        <f t="shared" si="108"/>
        <v>0</v>
      </c>
      <c r="R444" s="136">
        <f t="shared" si="109"/>
        <v>0</v>
      </c>
      <c r="S444" s="137">
        <f t="shared" si="105"/>
        <v>0</v>
      </c>
      <c r="T444" s="45"/>
      <c r="V444" s="57" t="str">
        <f t="shared" si="106"/>
        <v>скрыть</v>
      </c>
    </row>
    <row r="445" spans="2:22" ht="15.75" hidden="1" customHeight="1" x14ac:dyDescent="0.25">
      <c r="B445" s="135">
        <v>429</v>
      </c>
      <c r="C445" s="182">
        <f t="shared" si="113"/>
        <v>0</v>
      </c>
      <c r="D445" s="280">
        <f t="shared" si="113"/>
        <v>0</v>
      </c>
      <c r="E445" s="182">
        <f t="shared" si="113"/>
        <v>0</v>
      </c>
      <c r="F445" s="182">
        <f t="shared" si="113"/>
        <v>0</v>
      </c>
      <c r="G445" s="136">
        <f t="shared" si="113"/>
        <v>0</v>
      </c>
      <c r="H445" s="136">
        <f t="shared" si="107"/>
        <v>0</v>
      </c>
      <c r="I445" s="136">
        <f t="shared" si="101"/>
        <v>0</v>
      </c>
      <c r="J445" s="141">
        <f t="shared" si="102"/>
        <v>0</v>
      </c>
      <c r="K445" s="142">
        <f t="shared" si="100"/>
        <v>0</v>
      </c>
      <c r="L445" s="184">
        <f t="shared" si="100"/>
        <v>0</v>
      </c>
      <c r="M445" s="141">
        <f t="shared" si="100"/>
        <v>0</v>
      </c>
      <c r="N445" s="141">
        <f t="shared" si="100"/>
        <v>0</v>
      </c>
      <c r="O445" s="147">
        <f t="shared" si="103"/>
        <v>0</v>
      </c>
      <c r="P445" s="136">
        <f t="shared" si="104"/>
        <v>0</v>
      </c>
      <c r="Q445" s="136">
        <f t="shared" si="108"/>
        <v>0</v>
      </c>
      <c r="R445" s="136">
        <f t="shared" si="109"/>
        <v>0</v>
      </c>
      <c r="S445" s="137">
        <f t="shared" si="105"/>
        <v>0</v>
      </c>
      <c r="T445" s="45"/>
      <c r="V445" s="57" t="str">
        <f t="shared" si="106"/>
        <v>скрыть</v>
      </c>
    </row>
    <row r="446" spans="2:22" ht="15.75" hidden="1" customHeight="1" x14ac:dyDescent="0.25">
      <c r="B446" s="135">
        <v>430</v>
      </c>
      <c r="C446" s="182">
        <f t="shared" si="113"/>
        <v>0</v>
      </c>
      <c r="D446" s="280">
        <f t="shared" si="113"/>
        <v>0</v>
      </c>
      <c r="E446" s="182">
        <f t="shared" si="113"/>
        <v>0</v>
      </c>
      <c r="F446" s="182">
        <f t="shared" si="113"/>
        <v>0</v>
      </c>
      <c r="G446" s="136">
        <f t="shared" si="113"/>
        <v>0</v>
      </c>
      <c r="H446" s="136">
        <f t="shared" si="107"/>
        <v>0</v>
      </c>
      <c r="I446" s="136">
        <f t="shared" si="101"/>
        <v>0</v>
      </c>
      <c r="J446" s="141">
        <f t="shared" si="102"/>
        <v>0</v>
      </c>
      <c r="K446" s="142">
        <f t="shared" si="100"/>
        <v>0</v>
      </c>
      <c r="L446" s="184">
        <f t="shared" si="100"/>
        <v>0</v>
      </c>
      <c r="M446" s="141">
        <f t="shared" si="100"/>
        <v>0</v>
      </c>
      <c r="N446" s="141">
        <f t="shared" si="100"/>
        <v>0</v>
      </c>
      <c r="O446" s="147">
        <f t="shared" si="103"/>
        <v>0</v>
      </c>
      <c r="P446" s="136">
        <f t="shared" si="104"/>
        <v>0</v>
      </c>
      <c r="Q446" s="136">
        <f t="shared" si="108"/>
        <v>0</v>
      </c>
      <c r="R446" s="136">
        <f t="shared" si="109"/>
        <v>0</v>
      </c>
      <c r="S446" s="137">
        <f t="shared" si="105"/>
        <v>0</v>
      </c>
      <c r="T446" s="45"/>
      <c r="V446" s="57" t="str">
        <f t="shared" si="106"/>
        <v>скрыть</v>
      </c>
    </row>
    <row r="447" spans="2:22" ht="15.75" hidden="1" customHeight="1" x14ac:dyDescent="0.25">
      <c r="B447" s="135">
        <v>431</v>
      </c>
      <c r="C447" s="182">
        <f t="shared" ref="C447:G456" si="114">IF(offer_sale_type="транзит",IFERROR(VLOOKUP($B447,calc_data,C$14+1,0),0),0)</f>
        <v>0</v>
      </c>
      <c r="D447" s="280">
        <f t="shared" si="114"/>
        <v>0</v>
      </c>
      <c r="E447" s="182">
        <f t="shared" si="114"/>
        <v>0</v>
      </c>
      <c r="F447" s="182">
        <f t="shared" si="114"/>
        <v>0</v>
      </c>
      <c r="G447" s="136">
        <f t="shared" si="114"/>
        <v>0</v>
      </c>
      <c r="H447" s="136">
        <f t="shared" si="107"/>
        <v>0</v>
      </c>
      <c r="I447" s="136">
        <f t="shared" si="101"/>
        <v>0</v>
      </c>
      <c r="J447" s="141">
        <f t="shared" si="102"/>
        <v>0</v>
      </c>
      <c r="K447" s="142">
        <f t="shared" si="100"/>
        <v>0</v>
      </c>
      <c r="L447" s="184">
        <f t="shared" si="100"/>
        <v>0</v>
      </c>
      <c r="M447" s="141">
        <f t="shared" si="100"/>
        <v>0</v>
      </c>
      <c r="N447" s="141">
        <f t="shared" si="100"/>
        <v>0</v>
      </c>
      <c r="O447" s="147">
        <f t="shared" si="103"/>
        <v>0</v>
      </c>
      <c r="P447" s="136">
        <f t="shared" si="104"/>
        <v>0</v>
      </c>
      <c r="Q447" s="136">
        <f t="shared" si="108"/>
        <v>0</v>
      </c>
      <c r="R447" s="136">
        <f t="shared" si="109"/>
        <v>0</v>
      </c>
      <c r="S447" s="137">
        <f t="shared" si="105"/>
        <v>0</v>
      </c>
      <c r="T447" s="45"/>
      <c r="V447" s="57" t="str">
        <f t="shared" si="106"/>
        <v>скрыть</v>
      </c>
    </row>
    <row r="448" spans="2:22" ht="15.75" hidden="1" customHeight="1" x14ac:dyDescent="0.25">
      <c r="B448" s="135">
        <v>432</v>
      </c>
      <c r="C448" s="182">
        <f t="shared" si="114"/>
        <v>0</v>
      </c>
      <c r="D448" s="280">
        <f t="shared" si="114"/>
        <v>0</v>
      </c>
      <c r="E448" s="182">
        <f t="shared" si="114"/>
        <v>0</v>
      </c>
      <c r="F448" s="182">
        <f t="shared" si="114"/>
        <v>0</v>
      </c>
      <c r="G448" s="136">
        <f t="shared" si="114"/>
        <v>0</v>
      </c>
      <c r="H448" s="136">
        <f t="shared" si="107"/>
        <v>0</v>
      </c>
      <c r="I448" s="136">
        <f t="shared" si="101"/>
        <v>0</v>
      </c>
      <c r="J448" s="141">
        <f t="shared" si="102"/>
        <v>0</v>
      </c>
      <c r="K448" s="142">
        <f t="shared" si="100"/>
        <v>0</v>
      </c>
      <c r="L448" s="184">
        <f t="shared" si="100"/>
        <v>0</v>
      </c>
      <c r="M448" s="141">
        <f t="shared" si="100"/>
        <v>0</v>
      </c>
      <c r="N448" s="141">
        <f t="shared" si="100"/>
        <v>0</v>
      </c>
      <c r="O448" s="147">
        <f t="shared" si="103"/>
        <v>0</v>
      </c>
      <c r="P448" s="136">
        <f t="shared" si="104"/>
        <v>0</v>
      </c>
      <c r="Q448" s="136">
        <f t="shared" si="108"/>
        <v>0</v>
      </c>
      <c r="R448" s="136">
        <f t="shared" si="109"/>
        <v>0</v>
      </c>
      <c r="S448" s="137">
        <f t="shared" si="105"/>
        <v>0</v>
      </c>
      <c r="T448" s="45"/>
      <c r="V448" s="57" t="str">
        <f t="shared" si="106"/>
        <v>скрыть</v>
      </c>
    </row>
    <row r="449" spans="2:22" ht="15.75" hidden="1" customHeight="1" x14ac:dyDescent="0.25">
      <c r="B449" s="135">
        <v>433</v>
      </c>
      <c r="C449" s="182">
        <f t="shared" si="114"/>
        <v>0</v>
      </c>
      <c r="D449" s="280">
        <f t="shared" si="114"/>
        <v>0</v>
      </c>
      <c r="E449" s="182">
        <f t="shared" si="114"/>
        <v>0</v>
      </c>
      <c r="F449" s="182">
        <f t="shared" si="114"/>
        <v>0</v>
      </c>
      <c r="G449" s="136">
        <f t="shared" si="114"/>
        <v>0</v>
      </c>
      <c r="H449" s="136">
        <f t="shared" si="107"/>
        <v>0</v>
      </c>
      <c r="I449" s="136">
        <f t="shared" si="101"/>
        <v>0</v>
      </c>
      <c r="J449" s="141">
        <f t="shared" si="102"/>
        <v>0</v>
      </c>
      <c r="K449" s="142">
        <f t="shared" si="100"/>
        <v>0</v>
      </c>
      <c r="L449" s="184">
        <f t="shared" si="100"/>
        <v>0</v>
      </c>
      <c r="M449" s="141">
        <f t="shared" si="100"/>
        <v>0</v>
      </c>
      <c r="N449" s="141">
        <f t="shared" si="100"/>
        <v>0</v>
      </c>
      <c r="O449" s="147">
        <f t="shared" si="103"/>
        <v>0</v>
      </c>
      <c r="P449" s="136">
        <f t="shared" si="104"/>
        <v>0</v>
      </c>
      <c r="Q449" s="136">
        <f t="shared" si="108"/>
        <v>0</v>
      </c>
      <c r="R449" s="136">
        <f t="shared" si="109"/>
        <v>0</v>
      </c>
      <c r="S449" s="137">
        <f t="shared" si="105"/>
        <v>0</v>
      </c>
      <c r="T449" s="45"/>
      <c r="V449" s="57" t="str">
        <f t="shared" si="106"/>
        <v>скрыть</v>
      </c>
    </row>
    <row r="450" spans="2:22" ht="15.75" hidden="1" customHeight="1" x14ac:dyDescent="0.25">
      <c r="B450" s="135">
        <v>434</v>
      </c>
      <c r="C450" s="182">
        <f t="shared" si="114"/>
        <v>0</v>
      </c>
      <c r="D450" s="280">
        <f t="shared" si="114"/>
        <v>0</v>
      </c>
      <c r="E450" s="182">
        <f t="shared" si="114"/>
        <v>0</v>
      </c>
      <c r="F450" s="182">
        <f t="shared" si="114"/>
        <v>0</v>
      </c>
      <c r="G450" s="136">
        <f t="shared" si="114"/>
        <v>0</v>
      </c>
      <c r="H450" s="136">
        <f t="shared" si="107"/>
        <v>0</v>
      </c>
      <c r="I450" s="136">
        <f t="shared" si="101"/>
        <v>0</v>
      </c>
      <c r="J450" s="141">
        <f t="shared" si="102"/>
        <v>0</v>
      </c>
      <c r="K450" s="142">
        <f t="shared" si="100"/>
        <v>0</v>
      </c>
      <c r="L450" s="184">
        <f t="shared" si="100"/>
        <v>0</v>
      </c>
      <c r="M450" s="141">
        <f t="shared" si="100"/>
        <v>0</v>
      </c>
      <c r="N450" s="141">
        <f t="shared" si="100"/>
        <v>0</v>
      </c>
      <c r="O450" s="147">
        <f t="shared" si="103"/>
        <v>0</v>
      </c>
      <c r="P450" s="136">
        <f t="shared" si="104"/>
        <v>0</v>
      </c>
      <c r="Q450" s="136">
        <f t="shared" si="108"/>
        <v>0</v>
      </c>
      <c r="R450" s="136">
        <f t="shared" si="109"/>
        <v>0</v>
      </c>
      <c r="S450" s="137">
        <f t="shared" si="105"/>
        <v>0</v>
      </c>
      <c r="T450" s="45"/>
      <c r="V450" s="57" t="str">
        <f t="shared" si="106"/>
        <v>скрыть</v>
      </c>
    </row>
    <row r="451" spans="2:22" ht="15.75" hidden="1" customHeight="1" x14ac:dyDescent="0.25">
      <c r="B451" s="135">
        <v>435</v>
      </c>
      <c r="C451" s="182">
        <f t="shared" si="114"/>
        <v>0</v>
      </c>
      <c r="D451" s="280">
        <f t="shared" si="114"/>
        <v>0</v>
      </c>
      <c r="E451" s="182">
        <f t="shared" si="114"/>
        <v>0</v>
      </c>
      <c r="F451" s="182">
        <f t="shared" si="114"/>
        <v>0</v>
      </c>
      <c r="G451" s="136">
        <f t="shared" si="114"/>
        <v>0</v>
      </c>
      <c r="H451" s="136">
        <f t="shared" si="107"/>
        <v>0</v>
      </c>
      <c r="I451" s="136">
        <f t="shared" si="101"/>
        <v>0</v>
      </c>
      <c r="J451" s="141">
        <f t="shared" si="102"/>
        <v>0</v>
      </c>
      <c r="K451" s="142">
        <f t="shared" si="100"/>
        <v>0</v>
      </c>
      <c r="L451" s="184">
        <f t="shared" si="100"/>
        <v>0</v>
      </c>
      <c r="M451" s="141">
        <f t="shared" si="100"/>
        <v>0</v>
      </c>
      <c r="N451" s="141">
        <f t="shared" si="100"/>
        <v>0</v>
      </c>
      <c r="O451" s="147">
        <f t="shared" si="103"/>
        <v>0</v>
      </c>
      <c r="P451" s="136">
        <f t="shared" si="104"/>
        <v>0</v>
      </c>
      <c r="Q451" s="136">
        <f t="shared" si="108"/>
        <v>0</v>
      </c>
      <c r="R451" s="136">
        <f t="shared" si="109"/>
        <v>0</v>
      </c>
      <c r="S451" s="137">
        <f t="shared" si="105"/>
        <v>0</v>
      </c>
      <c r="T451" s="45"/>
      <c r="V451" s="57" t="str">
        <f t="shared" si="106"/>
        <v>скрыть</v>
      </c>
    </row>
    <row r="452" spans="2:22" ht="15.75" hidden="1" customHeight="1" x14ac:dyDescent="0.25">
      <c r="B452" s="135">
        <v>436</v>
      </c>
      <c r="C452" s="182">
        <f t="shared" si="114"/>
        <v>0</v>
      </c>
      <c r="D452" s="280">
        <f t="shared" si="114"/>
        <v>0</v>
      </c>
      <c r="E452" s="182">
        <f t="shared" si="114"/>
        <v>0</v>
      </c>
      <c r="F452" s="182">
        <f t="shared" si="114"/>
        <v>0</v>
      </c>
      <c r="G452" s="136">
        <f t="shared" si="114"/>
        <v>0</v>
      </c>
      <c r="H452" s="136">
        <f t="shared" si="107"/>
        <v>0</v>
      </c>
      <c r="I452" s="136">
        <f t="shared" si="101"/>
        <v>0</v>
      </c>
      <c r="J452" s="141">
        <f t="shared" si="102"/>
        <v>0</v>
      </c>
      <c r="K452" s="142">
        <f t="shared" si="100"/>
        <v>0</v>
      </c>
      <c r="L452" s="184">
        <f t="shared" si="100"/>
        <v>0</v>
      </c>
      <c r="M452" s="141">
        <f t="shared" si="100"/>
        <v>0</v>
      </c>
      <c r="N452" s="141">
        <f t="shared" si="100"/>
        <v>0</v>
      </c>
      <c r="O452" s="147">
        <f t="shared" si="103"/>
        <v>0</v>
      </c>
      <c r="P452" s="136">
        <f t="shared" si="104"/>
        <v>0</v>
      </c>
      <c r="Q452" s="136">
        <f t="shared" si="108"/>
        <v>0</v>
      </c>
      <c r="R452" s="136">
        <f t="shared" si="109"/>
        <v>0</v>
      </c>
      <c r="S452" s="137">
        <f t="shared" si="105"/>
        <v>0</v>
      </c>
      <c r="T452" s="45"/>
      <c r="V452" s="57" t="str">
        <f t="shared" si="106"/>
        <v>скрыть</v>
      </c>
    </row>
    <row r="453" spans="2:22" ht="15.75" hidden="1" customHeight="1" x14ac:dyDescent="0.25">
      <c r="B453" s="135">
        <v>437</v>
      </c>
      <c r="C453" s="182">
        <f t="shared" si="114"/>
        <v>0</v>
      </c>
      <c r="D453" s="280">
        <f t="shared" si="114"/>
        <v>0</v>
      </c>
      <c r="E453" s="182">
        <f t="shared" si="114"/>
        <v>0</v>
      </c>
      <c r="F453" s="182">
        <f t="shared" si="114"/>
        <v>0</v>
      </c>
      <c r="G453" s="136">
        <f t="shared" si="114"/>
        <v>0</v>
      </c>
      <c r="H453" s="136">
        <f t="shared" si="107"/>
        <v>0</v>
      </c>
      <c r="I453" s="136">
        <f t="shared" si="101"/>
        <v>0</v>
      </c>
      <c r="J453" s="141">
        <f t="shared" si="102"/>
        <v>0</v>
      </c>
      <c r="K453" s="142">
        <f t="shared" si="100"/>
        <v>0</v>
      </c>
      <c r="L453" s="184">
        <f t="shared" si="100"/>
        <v>0</v>
      </c>
      <c r="M453" s="141">
        <f t="shared" si="100"/>
        <v>0</v>
      </c>
      <c r="N453" s="141">
        <f t="shared" si="100"/>
        <v>0</v>
      </c>
      <c r="O453" s="147">
        <f t="shared" si="103"/>
        <v>0</v>
      </c>
      <c r="P453" s="136">
        <f t="shared" si="104"/>
        <v>0</v>
      </c>
      <c r="Q453" s="136">
        <f t="shared" si="108"/>
        <v>0</v>
      </c>
      <c r="R453" s="136">
        <f t="shared" si="109"/>
        <v>0</v>
      </c>
      <c r="S453" s="137">
        <f t="shared" si="105"/>
        <v>0</v>
      </c>
      <c r="T453" s="45"/>
      <c r="V453" s="57" t="str">
        <f t="shared" si="106"/>
        <v>скрыть</v>
      </c>
    </row>
    <row r="454" spans="2:22" ht="15.75" hidden="1" customHeight="1" x14ac:dyDescent="0.25">
      <c r="B454" s="135">
        <v>438</v>
      </c>
      <c r="C454" s="182">
        <f t="shared" si="114"/>
        <v>0</v>
      </c>
      <c r="D454" s="280">
        <f t="shared" si="114"/>
        <v>0</v>
      </c>
      <c r="E454" s="182">
        <f t="shared" si="114"/>
        <v>0</v>
      </c>
      <c r="F454" s="182">
        <f t="shared" si="114"/>
        <v>0</v>
      </c>
      <c r="G454" s="136">
        <f t="shared" si="114"/>
        <v>0</v>
      </c>
      <c r="H454" s="136">
        <f t="shared" si="107"/>
        <v>0</v>
      </c>
      <c r="I454" s="136">
        <f t="shared" si="101"/>
        <v>0</v>
      </c>
      <c r="J454" s="141">
        <f t="shared" si="102"/>
        <v>0</v>
      </c>
      <c r="K454" s="142">
        <f t="shared" si="100"/>
        <v>0</v>
      </c>
      <c r="L454" s="184">
        <f t="shared" si="100"/>
        <v>0</v>
      </c>
      <c r="M454" s="141">
        <f t="shared" si="100"/>
        <v>0</v>
      </c>
      <c r="N454" s="141">
        <f t="shared" si="100"/>
        <v>0</v>
      </c>
      <c r="O454" s="147">
        <f t="shared" si="103"/>
        <v>0</v>
      </c>
      <c r="P454" s="136">
        <f t="shared" si="104"/>
        <v>0</v>
      </c>
      <c r="Q454" s="136">
        <f t="shared" si="108"/>
        <v>0</v>
      </c>
      <c r="R454" s="136">
        <f t="shared" si="109"/>
        <v>0</v>
      </c>
      <c r="S454" s="137">
        <f t="shared" si="105"/>
        <v>0</v>
      </c>
      <c r="T454" s="45"/>
      <c r="V454" s="57" t="str">
        <f t="shared" si="106"/>
        <v>скрыть</v>
      </c>
    </row>
    <row r="455" spans="2:22" ht="15.75" hidden="1" customHeight="1" x14ac:dyDescent="0.25">
      <c r="B455" s="135">
        <v>439</v>
      </c>
      <c r="C455" s="182">
        <f t="shared" si="114"/>
        <v>0</v>
      </c>
      <c r="D455" s="280">
        <f t="shared" si="114"/>
        <v>0</v>
      </c>
      <c r="E455" s="182">
        <f t="shared" si="114"/>
        <v>0</v>
      </c>
      <c r="F455" s="182">
        <f t="shared" si="114"/>
        <v>0</v>
      </c>
      <c r="G455" s="136">
        <f t="shared" si="114"/>
        <v>0</v>
      </c>
      <c r="H455" s="136">
        <f t="shared" si="107"/>
        <v>0</v>
      </c>
      <c r="I455" s="136">
        <f t="shared" si="101"/>
        <v>0</v>
      </c>
      <c r="J455" s="141">
        <f t="shared" si="102"/>
        <v>0</v>
      </c>
      <c r="K455" s="142">
        <f t="shared" si="100"/>
        <v>0</v>
      </c>
      <c r="L455" s="184">
        <f t="shared" si="100"/>
        <v>0</v>
      </c>
      <c r="M455" s="141">
        <f t="shared" si="100"/>
        <v>0</v>
      </c>
      <c r="N455" s="141">
        <f t="shared" si="100"/>
        <v>0</v>
      </c>
      <c r="O455" s="147">
        <f t="shared" si="103"/>
        <v>0</v>
      </c>
      <c r="P455" s="136">
        <f t="shared" si="104"/>
        <v>0</v>
      </c>
      <c r="Q455" s="136">
        <f t="shared" si="108"/>
        <v>0</v>
      </c>
      <c r="R455" s="136">
        <f t="shared" si="109"/>
        <v>0</v>
      </c>
      <c r="S455" s="137">
        <f t="shared" si="105"/>
        <v>0</v>
      </c>
      <c r="T455" s="45"/>
      <c r="V455" s="57" t="str">
        <f t="shared" si="106"/>
        <v>скрыть</v>
      </c>
    </row>
    <row r="456" spans="2:22" ht="15.75" hidden="1" customHeight="1" x14ac:dyDescent="0.25">
      <c r="B456" s="135">
        <v>440</v>
      </c>
      <c r="C456" s="182">
        <f t="shared" si="114"/>
        <v>0</v>
      </c>
      <c r="D456" s="280">
        <f t="shared" si="114"/>
        <v>0</v>
      </c>
      <c r="E456" s="182">
        <f t="shared" si="114"/>
        <v>0</v>
      </c>
      <c r="F456" s="182">
        <f t="shared" si="114"/>
        <v>0</v>
      </c>
      <c r="G456" s="136">
        <f t="shared" si="114"/>
        <v>0</v>
      </c>
      <c r="H456" s="136">
        <f t="shared" si="107"/>
        <v>0</v>
      </c>
      <c r="I456" s="136">
        <f t="shared" si="101"/>
        <v>0</v>
      </c>
      <c r="J456" s="141">
        <f t="shared" si="102"/>
        <v>0</v>
      </c>
      <c r="K456" s="142">
        <f t="shared" si="100"/>
        <v>0</v>
      </c>
      <c r="L456" s="184">
        <f t="shared" si="100"/>
        <v>0</v>
      </c>
      <c r="M456" s="141">
        <f t="shared" si="100"/>
        <v>0</v>
      </c>
      <c r="N456" s="141">
        <f t="shared" si="100"/>
        <v>0</v>
      </c>
      <c r="O456" s="147">
        <f t="shared" si="103"/>
        <v>0</v>
      </c>
      <c r="P456" s="136">
        <f t="shared" si="104"/>
        <v>0</v>
      </c>
      <c r="Q456" s="136">
        <f t="shared" si="108"/>
        <v>0</v>
      </c>
      <c r="R456" s="136">
        <f t="shared" si="109"/>
        <v>0</v>
      </c>
      <c r="S456" s="137">
        <f t="shared" si="105"/>
        <v>0</v>
      </c>
      <c r="T456" s="45"/>
      <c r="V456" s="57" t="str">
        <f t="shared" si="106"/>
        <v>скрыть</v>
      </c>
    </row>
    <row r="457" spans="2:22" ht="15.75" hidden="1" customHeight="1" x14ac:dyDescent="0.25">
      <c r="B457" s="135">
        <v>441</v>
      </c>
      <c r="C457" s="182">
        <f t="shared" ref="C457:G466" si="115">IF(offer_sale_type="транзит",IFERROR(VLOOKUP($B457,calc_data,C$14+1,0),0),0)</f>
        <v>0</v>
      </c>
      <c r="D457" s="280">
        <f t="shared" si="115"/>
        <v>0</v>
      </c>
      <c r="E457" s="182">
        <f t="shared" si="115"/>
        <v>0</v>
      </c>
      <c r="F457" s="182">
        <f t="shared" si="115"/>
        <v>0</v>
      </c>
      <c r="G457" s="136">
        <f t="shared" si="115"/>
        <v>0</v>
      </c>
      <c r="H457" s="136">
        <f t="shared" si="107"/>
        <v>0</v>
      </c>
      <c r="I457" s="136">
        <f t="shared" si="101"/>
        <v>0</v>
      </c>
      <c r="J457" s="141">
        <f t="shared" si="102"/>
        <v>0</v>
      </c>
      <c r="K457" s="142">
        <f t="shared" si="100"/>
        <v>0</v>
      </c>
      <c r="L457" s="184">
        <f t="shared" si="100"/>
        <v>0</v>
      </c>
      <c r="M457" s="141">
        <f t="shared" si="100"/>
        <v>0</v>
      </c>
      <c r="N457" s="141">
        <f t="shared" si="100"/>
        <v>0</v>
      </c>
      <c r="O457" s="147">
        <f t="shared" si="103"/>
        <v>0</v>
      </c>
      <c r="P457" s="136">
        <f t="shared" si="104"/>
        <v>0</v>
      </c>
      <c r="Q457" s="136">
        <f t="shared" si="108"/>
        <v>0</v>
      </c>
      <c r="R457" s="136">
        <f t="shared" si="109"/>
        <v>0</v>
      </c>
      <c r="S457" s="137">
        <f t="shared" si="105"/>
        <v>0</v>
      </c>
      <c r="T457" s="45"/>
      <c r="V457" s="57" t="str">
        <f t="shared" si="106"/>
        <v>скрыть</v>
      </c>
    </row>
    <row r="458" spans="2:22" ht="15.75" hidden="1" customHeight="1" x14ac:dyDescent="0.25">
      <c r="B458" s="135">
        <v>442</v>
      </c>
      <c r="C458" s="182">
        <f t="shared" si="115"/>
        <v>0</v>
      </c>
      <c r="D458" s="280">
        <f t="shared" si="115"/>
        <v>0</v>
      </c>
      <c r="E458" s="182">
        <f t="shared" si="115"/>
        <v>0</v>
      </c>
      <c r="F458" s="182">
        <f t="shared" si="115"/>
        <v>0</v>
      </c>
      <c r="G458" s="136">
        <f t="shared" si="115"/>
        <v>0</v>
      </c>
      <c r="H458" s="136">
        <f t="shared" si="107"/>
        <v>0</v>
      </c>
      <c r="I458" s="136">
        <f t="shared" si="101"/>
        <v>0</v>
      </c>
      <c r="J458" s="141">
        <f t="shared" si="102"/>
        <v>0</v>
      </c>
      <c r="K458" s="142">
        <f t="shared" si="100"/>
        <v>0</v>
      </c>
      <c r="L458" s="184">
        <f t="shared" si="100"/>
        <v>0</v>
      </c>
      <c r="M458" s="141">
        <f t="shared" si="100"/>
        <v>0</v>
      </c>
      <c r="N458" s="141">
        <f t="shared" si="100"/>
        <v>0</v>
      </c>
      <c r="O458" s="147">
        <f t="shared" si="103"/>
        <v>0</v>
      </c>
      <c r="P458" s="136">
        <f t="shared" si="104"/>
        <v>0</v>
      </c>
      <c r="Q458" s="136">
        <f t="shared" si="108"/>
        <v>0</v>
      </c>
      <c r="R458" s="136">
        <f t="shared" si="109"/>
        <v>0</v>
      </c>
      <c r="S458" s="137">
        <f t="shared" si="105"/>
        <v>0</v>
      </c>
      <c r="T458" s="45"/>
      <c r="V458" s="57" t="str">
        <f t="shared" si="106"/>
        <v>скрыть</v>
      </c>
    </row>
    <row r="459" spans="2:22" ht="15.75" hidden="1" customHeight="1" x14ac:dyDescent="0.25">
      <c r="B459" s="135">
        <v>443</v>
      </c>
      <c r="C459" s="182">
        <f t="shared" si="115"/>
        <v>0</v>
      </c>
      <c r="D459" s="280">
        <f t="shared" si="115"/>
        <v>0</v>
      </c>
      <c r="E459" s="182">
        <f t="shared" si="115"/>
        <v>0</v>
      </c>
      <c r="F459" s="182">
        <f t="shared" si="115"/>
        <v>0</v>
      </c>
      <c r="G459" s="136">
        <f t="shared" si="115"/>
        <v>0</v>
      </c>
      <c r="H459" s="136">
        <f t="shared" si="107"/>
        <v>0</v>
      </c>
      <c r="I459" s="136">
        <f t="shared" si="101"/>
        <v>0</v>
      </c>
      <c r="J459" s="141">
        <f t="shared" si="102"/>
        <v>0</v>
      </c>
      <c r="K459" s="142">
        <f t="shared" si="100"/>
        <v>0</v>
      </c>
      <c r="L459" s="184">
        <f t="shared" si="100"/>
        <v>0</v>
      </c>
      <c r="M459" s="141">
        <f t="shared" si="100"/>
        <v>0</v>
      </c>
      <c r="N459" s="141">
        <f t="shared" si="100"/>
        <v>0</v>
      </c>
      <c r="O459" s="147">
        <f t="shared" si="103"/>
        <v>0</v>
      </c>
      <c r="P459" s="136">
        <f t="shared" si="104"/>
        <v>0</v>
      </c>
      <c r="Q459" s="136">
        <f t="shared" si="108"/>
        <v>0</v>
      </c>
      <c r="R459" s="136">
        <f t="shared" si="109"/>
        <v>0</v>
      </c>
      <c r="S459" s="137">
        <f t="shared" si="105"/>
        <v>0</v>
      </c>
      <c r="T459" s="45"/>
      <c r="V459" s="57" t="str">
        <f t="shared" si="106"/>
        <v>скрыть</v>
      </c>
    </row>
    <row r="460" spans="2:22" ht="15.75" hidden="1" customHeight="1" x14ac:dyDescent="0.25">
      <c r="B460" s="135">
        <v>444</v>
      </c>
      <c r="C460" s="182">
        <f t="shared" si="115"/>
        <v>0</v>
      </c>
      <c r="D460" s="280">
        <f t="shared" si="115"/>
        <v>0</v>
      </c>
      <c r="E460" s="182">
        <f t="shared" si="115"/>
        <v>0</v>
      </c>
      <c r="F460" s="182">
        <f t="shared" si="115"/>
        <v>0</v>
      </c>
      <c r="G460" s="136">
        <f t="shared" si="115"/>
        <v>0</v>
      </c>
      <c r="H460" s="136">
        <f t="shared" si="107"/>
        <v>0</v>
      </c>
      <c r="I460" s="136">
        <f t="shared" si="101"/>
        <v>0</v>
      </c>
      <c r="J460" s="141">
        <f t="shared" si="102"/>
        <v>0</v>
      </c>
      <c r="K460" s="142">
        <f t="shared" si="100"/>
        <v>0</v>
      </c>
      <c r="L460" s="184">
        <f t="shared" si="100"/>
        <v>0</v>
      </c>
      <c r="M460" s="141">
        <f t="shared" si="100"/>
        <v>0</v>
      </c>
      <c r="N460" s="141">
        <f t="shared" si="100"/>
        <v>0</v>
      </c>
      <c r="O460" s="147">
        <f t="shared" si="103"/>
        <v>0</v>
      </c>
      <c r="P460" s="136">
        <f t="shared" si="104"/>
        <v>0</v>
      </c>
      <c r="Q460" s="136">
        <f t="shared" si="108"/>
        <v>0</v>
      </c>
      <c r="R460" s="136">
        <f t="shared" si="109"/>
        <v>0</v>
      </c>
      <c r="S460" s="137">
        <f t="shared" si="105"/>
        <v>0</v>
      </c>
      <c r="T460" s="45"/>
      <c r="V460" s="57" t="str">
        <f t="shared" si="106"/>
        <v>скрыть</v>
      </c>
    </row>
    <row r="461" spans="2:22" ht="15.75" hidden="1" customHeight="1" x14ac:dyDescent="0.25">
      <c r="B461" s="135">
        <v>445</v>
      </c>
      <c r="C461" s="182">
        <f t="shared" si="115"/>
        <v>0</v>
      </c>
      <c r="D461" s="280">
        <f t="shared" si="115"/>
        <v>0</v>
      </c>
      <c r="E461" s="182">
        <f t="shared" si="115"/>
        <v>0</v>
      </c>
      <c r="F461" s="182">
        <f t="shared" si="115"/>
        <v>0</v>
      </c>
      <c r="G461" s="136">
        <f t="shared" si="115"/>
        <v>0</v>
      </c>
      <c r="H461" s="136">
        <f t="shared" si="107"/>
        <v>0</v>
      </c>
      <c r="I461" s="136">
        <f t="shared" si="101"/>
        <v>0</v>
      </c>
      <c r="J461" s="141">
        <f t="shared" si="102"/>
        <v>0</v>
      </c>
      <c r="K461" s="142">
        <f t="shared" si="100"/>
        <v>0</v>
      </c>
      <c r="L461" s="184">
        <f t="shared" si="100"/>
        <v>0</v>
      </c>
      <c r="M461" s="141">
        <f t="shared" si="100"/>
        <v>0</v>
      </c>
      <c r="N461" s="141">
        <f t="shared" si="100"/>
        <v>0</v>
      </c>
      <c r="O461" s="147">
        <f t="shared" si="103"/>
        <v>0</v>
      </c>
      <c r="P461" s="136">
        <f t="shared" si="104"/>
        <v>0</v>
      </c>
      <c r="Q461" s="136">
        <f t="shared" si="108"/>
        <v>0</v>
      </c>
      <c r="R461" s="136">
        <f t="shared" si="109"/>
        <v>0</v>
      </c>
      <c r="S461" s="137">
        <f t="shared" si="105"/>
        <v>0</v>
      </c>
      <c r="T461" s="45"/>
      <c r="V461" s="57" t="str">
        <f t="shared" si="106"/>
        <v>скрыть</v>
      </c>
    </row>
    <row r="462" spans="2:22" ht="15.75" hidden="1" customHeight="1" x14ac:dyDescent="0.25">
      <c r="B462" s="135">
        <v>446</v>
      </c>
      <c r="C462" s="182">
        <f t="shared" si="115"/>
        <v>0</v>
      </c>
      <c r="D462" s="280">
        <f t="shared" si="115"/>
        <v>0</v>
      </c>
      <c r="E462" s="182">
        <f t="shared" si="115"/>
        <v>0</v>
      </c>
      <c r="F462" s="182">
        <f t="shared" si="115"/>
        <v>0</v>
      </c>
      <c r="G462" s="136">
        <f t="shared" si="115"/>
        <v>0</v>
      </c>
      <c r="H462" s="136">
        <f t="shared" si="107"/>
        <v>0</v>
      </c>
      <c r="I462" s="136">
        <f t="shared" si="101"/>
        <v>0</v>
      </c>
      <c r="J462" s="141">
        <f t="shared" si="102"/>
        <v>0</v>
      </c>
      <c r="K462" s="142">
        <f t="shared" si="100"/>
        <v>0</v>
      </c>
      <c r="L462" s="184">
        <f t="shared" si="100"/>
        <v>0</v>
      </c>
      <c r="M462" s="141">
        <f t="shared" si="100"/>
        <v>0</v>
      </c>
      <c r="N462" s="141">
        <f t="shared" ref="K462:N525" si="116">IF(offer_sale_type="транзит",IFERROR(ROUNDUP(VLOOKUP($B462,calc_data,N$14+1,0),2),0),0)</f>
        <v>0</v>
      </c>
      <c r="O462" s="147">
        <f t="shared" si="103"/>
        <v>0</v>
      </c>
      <c r="P462" s="136">
        <f t="shared" si="104"/>
        <v>0</v>
      </c>
      <c r="Q462" s="136">
        <f t="shared" si="108"/>
        <v>0</v>
      </c>
      <c r="R462" s="136">
        <f t="shared" si="109"/>
        <v>0</v>
      </c>
      <c r="S462" s="137">
        <f t="shared" si="105"/>
        <v>0</v>
      </c>
      <c r="T462" s="45"/>
      <c r="V462" s="57" t="str">
        <f t="shared" si="106"/>
        <v>скрыть</v>
      </c>
    </row>
    <row r="463" spans="2:22" ht="15.75" hidden="1" customHeight="1" x14ac:dyDescent="0.25">
      <c r="B463" s="135">
        <v>447</v>
      </c>
      <c r="C463" s="182">
        <f t="shared" si="115"/>
        <v>0</v>
      </c>
      <c r="D463" s="280">
        <f t="shared" si="115"/>
        <v>0</v>
      </c>
      <c r="E463" s="182">
        <f t="shared" si="115"/>
        <v>0</v>
      </c>
      <c r="F463" s="182">
        <f t="shared" si="115"/>
        <v>0</v>
      </c>
      <c r="G463" s="136">
        <f t="shared" si="115"/>
        <v>0</v>
      </c>
      <c r="H463" s="136">
        <f t="shared" si="107"/>
        <v>0</v>
      </c>
      <c r="I463" s="136">
        <f t="shared" si="101"/>
        <v>0</v>
      </c>
      <c r="J463" s="141">
        <f t="shared" si="102"/>
        <v>0</v>
      </c>
      <c r="K463" s="142">
        <f t="shared" si="116"/>
        <v>0</v>
      </c>
      <c r="L463" s="184">
        <f t="shared" si="116"/>
        <v>0</v>
      </c>
      <c r="M463" s="141">
        <f t="shared" si="116"/>
        <v>0</v>
      </c>
      <c r="N463" s="141">
        <f t="shared" si="116"/>
        <v>0</v>
      </c>
      <c r="O463" s="147">
        <f t="shared" si="103"/>
        <v>0</v>
      </c>
      <c r="P463" s="136">
        <f t="shared" si="104"/>
        <v>0</v>
      </c>
      <c r="Q463" s="136">
        <f t="shared" si="108"/>
        <v>0</v>
      </c>
      <c r="R463" s="136">
        <f t="shared" si="109"/>
        <v>0</v>
      </c>
      <c r="S463" s="137">
        <f t="shared" si="105"/>
        <v>0</v>
      </c>
      <c r="T463" s="45"/>
      <c r="V463" s="57" t="str">
        <f t="shared" si="106"/>
        <v>скрыть</v>
      </c>
    </row>
    <row r="464" spans="2:22" ht="15.75" hidden="1" customHeight="1" x14ac:dyDescent="0.25">
      <c r="B464" s="135">
        <v>448</v>
      </c>
      <c r="C464" s="182">
        <f t="shared" si="115"/>
        <v>0</v>
      </c>
      <c r="D464" s="280">
        <f t="shared" si="115"/>
        <v>0</v>
      </c>
      <c r="E464" s="182">
        <f t="shared" si="115"/>
        <v>0</v>
      </c>
      <c r="F464" s="182">
        <f t="shared" si="115"/>
        <v>0</v>
      </c>
      <c r="G464" s="136">
        <f t="shared" si="115"/>
        <v>0</v>
      </c>
      <c r="H464" s="136">
        <f t="shared" si="107"/>
        <v>0</v>
      </c>
      <c r="I464" s="136">
        <f t="shared" si="101"/>
        <v>0</v>
      </c>
      <c r="J464" s="141">
        <f t="shared" si="102"/>
        <v>0</v>
      </c>
      <c r="K464" s="142">
        <f t="shared" si="116"/>
        <v>0</v>
      </c>
      <c r="L464" s="184">
        <f t="shared" si="116"/>
        <v>0</v>
      </c>
      <c r="M464" s="141">
        <f t="shared" si="116"/>
        <v>0</v>
      </c>
      <c r="N464" s="141">
        <f t="shared" si="116"/>
        <v>0</v>
      </c>
      <c r="O464" s="147">
        <f t="shared" si="103"/>
        <v>0</v>
      </c>
      <c r="P464" s="136">
        <f t="shared" si="104"/>
        <v>0</v>
      </c>
      <c r="Q464" s="136">
        <f t="shared" si="108"/>
        <v>0</v>
      </c>
      <c r="R464" s="136">
        <f t="shared" si="109"/>
        <v>0</v>
      </c>
      <c r="S464" s="137">
        <f t="shared" si="105"/>
        <v>0</v>
      </c>
      <c r="T464" s="45"/>
      <c r="V464" s="57" t="str">
        <f t="shared" si="106"/>
        <v>скрыть</v>
      </c>
    </row>
    <row r="465" spans="2:22" ht="15.75" hidden="1" customHeight="1" x14ac:dyDescent="0.25">
      <c r="B465" s="135">
        <v>449</v>
      </c>
      <c r="C465" s="182">
        <f t="shared" si="115"/>
        <v>0</v>
      </c>
      <c r="D465" s="280">
        <f t="shared" si="115"/>
        <v>0</v>
      </c>
      <c r="E465" s="182">
        <f t="shared" si="115"/>
        <v>0</v>
      </c>
      <c r="F465" s="182">
        <f t="shared" si="115"/>
        <v>0</v>
      </c>
      <c r="G465" s="136">
        <f t="shared" si="115"/>
        <v>0</v>
      </c>
      <c r="H465" s="136">
        <f t="shared" si="107"/>
        <v>0</v>
      </c>
      <c r="I465" s="136">
        <f t="shared" ref="I465:I528" si="117">IF(offer_sale_type="транзит",IFERROR(ROUND(VLOOKUP($B465,calc_data,I$14+1,0),2),0),0)</f>
        <v>0</v>
      </c>
      <c r="J465" s="141">
        <f t="shared" ref="J465:J528" si="118">ROUND(IF(offer_sale_type="транзит",IFERROR(VLOOKUP($B465,calc_data,J$14+1,0),0),0),2)</f>
        <v>0</v>
      </c>
      <c r="K465" s="142">
        <f t="shared" si="116"/>
        <v>0</v>
      </c>
      <c r="L465" s="184">
        <f t="shared" si="116"/>
        <v>0</v>
      </c>
      <c r="M465" s="141">
        <f t="shared" si="116"/>
        <v>0</v>
      </c>
      <c r="N465" s="141">
        <f t="shared" si="116"/>
        <v>0</v>
      </c>
      <c r="O465" s="147">
        <f t="shared" ref="O465:O528" si="119">IF(offer_sale_type="транзит",IFERROR(ROUND(VLOOKUP($B465,calc_data,O$14+1,1),2),0),0)</f>
        <v>0</v>
      </c>
      <c r="P465" s="136">
        <f t="shared" ref="P465:P528" si="120">IF(offer_sale_type="транзит",IFERROR(ROUND(SUM(I465:J465,M465:O465)/E465,2),0),0)</f>
        <v>0</v>
      </c>
      <c r="Q465" s="136">
        <f t="shared" si="108"/>
        <v>0</v>
      </c>
      <c r="R465" s="136">
        <f t="shared" si="109"/>
        <v>0</v>
      </c>
      <c r="S465" s="137">
        <f t="shared" ref="S465:S528" si="121">Q465+IF(AND(offer_incoterms="DDP",seller_region="RU"),R465,0)</f>
        <v>0</v>
      </c>
      <c r="T465" s="45"/>
      <c r="V465" s="57" t="str">
        <f t="shared" ref="V465:V528" si="122">IF(Q465&gt;0,"показать","скрыть")</f>
        <v>скрыть</v>
      </c>
    </row>
    <row r="466" spans="2:22" ht="15.75" hidden="1" customHeight="1" x14ac:dyDescent="0.25">
      <c r="B466" s="135">
        <v>450</v>
      </c>
      <c r="C466" s="182">
        <f t="shared" si="115"/>
        <v>0</v>
      </c>
      <c r="D466" s="280">
        <f t="shared" si="115"/>
        <v>0</v>
      </c>
      <c r="E466" s="182">
        <f t="shared" si="115"/>
        <v>0</v>
      </c>
      <c r="F466" s="182">
        <f t="shared" si="115"/>
        <v>0</v>
      </c>
      <c r="G466" s="136">
        <f t="shared" si="115"/>
        <v>0</v>
      </c>
      <c r="H466" s="136">
        <f t="shared" ref="H466:H529" si="123">E466*G466</f>
        <v>0</v>
      </c>
      <c r="I466" s="136">
        <f t="shared" si="117"/>
        <v>0</v>
      </c>
      <c r="J466" s="141">
        <f t="shared" si="118"/>
        <v>0</v>
      </c>
      <c r="K466" s="142">
        <f t="shared" si="116"/>
        <v>0</v>
      </c>
      <c r="L466" s="184">
        <f t="shared" si="116"/>
        <v>0</v>
      </c>
      <c r="M466" s="141">
        <f t="shared" si="116"/>
        <v>0</v>
      </c>
      <c r="N466" s="141">
        <f t="shared" si="116"/>
        <v>0</v>
      </c>
      <c r="O466" s="147">
        <f t="shared" si="119"/>
        <v>0</v>
      </c>
      <c r="P466" s="136">
        <f t="shared" si="120"/>
        <v>0</v>
      </c>
      <c r="Q466" s="136">
        <f t="shared" ref="Q466:Q529" si="124">E466*P466</f>
        <v>0</v>
      </c>
      <c r="R466" s="136">
        <f t="shared" ref="R466:R529" si="125">Q466*IF(AND(offer_incoterms="DDP",seller_region="RU"),rate_vatRu,0)</f>
        <v>0</v>
      </c>
      <c r="S466" s="137">
        <f t="shared" si="121"/>
        <v>0</v>
      </c>
      <c r="T466" s="45"/>
      <c r="V466" s="57" t="str">
        <f t="shared" si="122"/>
        <v>скрыть</v>
      </c>
    </row>
    <row r="467" spans="2:22" ht="15.75" hidden="1" customHeight="1" x14ac:dyDescent="0.25">
      <c r="B467" s="135">
        <v>451</v>
      </c>
      <c r="C467" s="182">
        <f t="shared" ref="C467:G476" si="126">IF(offer_sale_type="транзит",IFERROR(VLOOKUP($B467,calc_data,C$14+1,0),0),0)</f>
        <v>0</v>
      </c>
      <c r="D467" s="280">
        <f t="shared" si="126"/>
        <v>0</v>
      </c>
      <c r="E467" s="182">
        <f t="shared" si="126"/>
        <v>0</v>
      </c>
      <c r="F467" s="182">
        <f t="shared" si="126"/>
        <v>0</v>
      </c>
      <c r="G467" s="136">
        <f t="shared" si="126"/>
        <v>0</v>
      </c>
      <c r="H467" s="136">
        <f t="shared" si="123"/>
        <v>0</v>
      </c>
      <c r="I467" s="136">
        <f t="shared" si="117"/>
        <v>0</v>
      </c>
      <c r="J467" s="141">
        <f t="shared" si="118"/>
        <v>0</v>
      </c>
      <c r="K467" s="142">
        <f t="shared" si="116"/>
        <v>0</v>
      </c>
      <c r="L467" s="184">
        <f t="shared" si="116"/>
        <v>0</v>
      </c>
      <c r="M467" s="141">
        <f t="shared" si="116"/>
        <v>0</v>
      </c>
      <c r="N467" s="141">
        <f t="shared" si="116"/>
        <v>0</v>
      </c>
      <c r="O467" s="147">
        <f t="shared" si="119"/>
        <v>0</v>
      </c>
      <c r="P467" s="136">
        <f t="shared" si="120"/>
        <v>0</v>
      </c>
      <c r="Q467" s="136">
        <f t="shared" si="124"/>
        <v>0</v>
      </c>
      <c r="R467" s="136">
        <f t="shared" si="125"/>
        <v>0</v>
      </c>
      <c r="S467" s="137">
        <f t="shared" si="121"/>
        <v>0</v>
      </c>
      <c r="T467" s="45"/>
      <c r="V467" s="57" t="str">
        <f t="shared" si="122"/>
        <v>скрыть</v>
      </c>
    </row>
    <row r="468" spans="2:22" ht="15.75" hidden="1" customHeight="1" x14ac:dyDescent="0.25">
      <c r="B468" s="135">
        <v>452</v>
      </c>
      <c r="C468" s="182">
        <f t="shared" si="126"/>
        <v>0</v>
      </c>
      <c r="D468" s="280">
        <f t="shared" si="126"/>
        <v>0</v>
      </c>
      <c r="E468" s="182">
        <f t="shared" si="126"/>
        <v>0</v>
      </c>
      <c r="F468" s="182">
        <f t="shared" si="126"/>
        <v>0</v>
      </c>
      <c r="G468" s="136">
        <f t="shared" si="126"/>
        <v>0</v>
      </c>
      <c r="H468" s="136">
        <f t="shared" si="123"/>
        <v>0</v>
      </c>
      <c r="I468" s="136">
        <f t="shared" si="117"/>
        <v>0</v>
      </c>
      <c r="J468" s="141">
        <f t="shared" si="118"/>
        <v>0</v>
      </c>
      <c r="K468" s="142">
        <f t="shared" si="116"/>
        <v>0</v>
      </c>
      <c r="L468" s="184">
        <f t="shared" si="116"/>
        <v>0</v>
      </c>
      <c r="M468" s="141">
        <f t="shared" si="116"/>
        <v>0</v>
      </c>
      <c r="N468" s="141">
        <f t="shared" si="116"/>
        <v>0</v>
      </c>
      <c r="O468" s="147">
        <f t="shared" si="119"/>
        <v>0</v>
      </c>
      <c r="P468" s="136">
        <f t="shared" si="120"/>
        <v>0</v>
      </c>
      <c r="Q468" s="136">
        <f t="shared" si="124"/>
        <v>0</v>
      </c>
      <c r="R468" s="136">
        <f t="shared" si="125"/>
        <v>0</v>
      </c>
      <c r="S468" s="137">
        <f t="shared" si="121"/>
        <v>0</v>
      </c>
      <c r="T468" s="45"/>
      <c r="V468" s="57" t="str">
        <f t="shared" si="122"/>
        <v>скрыть</v>
      </c>
    </row>
    <row r="469" spans="2:22" ht="15.75" hidden="1" customHeight="1" x14ac:dyDescent="0.25">
      <c r="B469" s="135">
        <v>453</v>
      </c>
      <c r="C469" s="182">
        <f t="shared" si="126"/>
        <v>0</v>
      </c>
      <c r="D469" s="280">
        <f t="shared" si="126"/>
        <v>0</v>
      </c>
      <c r="E469" s="182">
        <f t="shared" si="126"/>
        <v>0</v>
      </c>
      <c r="F469" s="182">
        <f t="shared" si="126"/>
        <v>0</v>
      </c>
      <c r="G469" s="136">
        <f t="shared" si="126"/>
        <v>0</v>
      </c>
      <c r="H469" s="136">
        <f t="shared" si="123"/>
        <v>0</v>
      </c>
      <c r="I469" s="136">
        <f t="shared" si="117"/>
        <v>0</v>
      </c>
      <c r="J469" s="141">
        <f t="shared" si="118"/>
        <v>0</v>
      </c>
      <c r="K469" s="142">
        <f t="shared" si="116"/>
        <v>0</v>
      </c>
      <c r="L469" s="184">
        <f t="shared" si="116"/>
        <v>0</v>
      </c>
      <c r="M469" s="141">
        <f t="shared" si="116"/>
        <v>0</v>
      </c>
      <c r="N469" s="141">
        <f t="shared" si="116"/>
        <v>0</v>
      </c>
      <c r="O469" s="147">
        <f t="shared" si="119"/>
        <v>0</v>
      </c>
      <c r="P469" s="136">
        <f t="shared" si="120"/>
        <v>0</v>
      </c>
      <c r="Q469" s="136">
        <f t="shared" si="124"/>
        <v>0</v>
      </c>
      <c r="R469" s="136">
        <f t="shared" si="125"/>
        <v>0</v>
      </c>
      <c r="S469" s="137">
        <f t="shared" si="121"/>
        <v>0</v>
      </c>
      <c r="T469" s="45"/>
      <c r="V469" s="57" t="str">
        <f t="shared" si="122"/>
        <v>скрыть</v>
      </c>
    </row>
    <row r="470" spans="2:22" ht="15.75" hidden="1" customHeight="1" x14ac:dyDescent="0.25">
      <c r="B470" s="135">
        <v>454</v>
      </c>
      <c r="C470" s="182">
        <f t="shared" si="126"/>
        <v>0</v>
      </c>
      <c r="D470" s="280">
        <f t="shared" si="126"/>
        <v>0</v>
      </c>
      <c r="E470" s="182">
        <f t="shared" si="126"/>
        <v>0</v>
      </c>
      <c r="F470" s="182">
        <f t="shared" si="126"/>
        <v>0</v>
      </c>
      <c r="G470" s="136">
        <f t="shared" si="126"/>
        <v>0</v>
      </c>
      <c r="H470" s="136">
        <f t="shared" si="123"/>
        <v>0</v>
      </c>
      <c r="I470" s="136">
        <f t="shared" si="117"/>
        <v>0</v>
      </c>
      <c r="J470" s="141">
        <f t="shared" si="118"/>
        <v>0</v>
      </c>
      <c r="K470" s="142">
        <f t="shared" si="116"/>
        <v>0</v>
      </c>
      <c r="L470" s="184">
        <f t="shared" si="116"/>
        <v>0</v>
      </c>
      <c r="M470" s="141">
        <f t="shared" si="116"/>
        <v>0</v>
      </c>
      <c r="N470" s="141">
        <f t="shared" si="116"/>
        <v>0</v>
      </c>
      <c r="O470" s="147">
        <f t="shared" si="119"/>
        <v>0</v>
      </c>
      <c r="P470" s="136">
        <f t="shared" si="120"/>
        <v>0</v>
      </c>
      <c r="Q470" s="136">
        <f t="shared" si="124"/>
        <v>0</v>
      </c>
      <c r="R470" s="136">
        <f t="shared" si="125"/>
        <v>0</v>
      </c>
      <c r="S470" s="137">
        <f t="shared" si="121"/>
        <v>0</v>
      </c>
      <c r="T470" s="45"/>
      <c r="V470" s="57" t="str">
        <f t="shared" si="122"/>
        <v>скрыть</v>
      </c>
    </row>
    <row r="471" spans="2:22" ht="15.75" hidden="1" customHeight="1" x14ac:dyDescent="0.25">
      <c r="B471" s="135">
        <v>455</v>
      </c>
      <c r="C471" s="182">
        <f t="shared" si="126"/>
        <v>0</v>
      </c>
      <c r="D471" s="280">
        <f t="shared" si="126"/>
        <v>0</v>
      </c>
      <c r="E471" s="182">
        <f t="shared" si="126"/>
        <v>0</v>
      </c>
      <c r="F471" s="182">
        <f t="shared" si="126"/>
        <v>0</v>
      </c>
      <c r="G471" s="136">
        <f t="shared" si="126"/>
        <v>0</v>
      </c>
      <c r="H471" s="136">
        <f t="shared" si="123"/>
        <v>0</v>
      </c>
      <c r="I471" s="136">
        <f t="shared" si="117"/>
        <v>0</v>
      </c>
      <c r="J471" s="141">
        <f t="shared" si="118"/>
        <v>0</v>
      </c>
      <c r="K471" s="142">
        <f t="shared" si="116"/>
        <v>0</v>
      </c>
      <c r="L471" s="184">
        <f t="shared" si="116"/>
        <v>0</v>
      </c>
      <c r="M471" s="141">
        <f t="shared" si="116"/>
        <v>0</v>
      </c>
      <c r="N471" s="141">
        <f t="shared" si="116"/>
        <v>0</v>
      </c>
      <c r="O471" s="147">
        <f t="shared" si="119"/>
        <v>0</v>
      </c>
      <c r="P471" s="136">
        <f t="shared" si="120"/>
        <v>0</v>
      </c>
      <c r="Q471" s="136">
        <f t="shared" si="124"/>
        <v>0</v>
      </c>
      <c r="R471" s="136">
        <f t="shared" si="125"/>
        <v>0</v>
      </c>
      <c r="S471" s="137">
        <f t="shared" si="121"/>
        <v>0</v>
      </c>
      <c r="T471" s="45"/>
      <c r="V471" s="57" t="str">
        <f t="shared" si="122"/>
        <v>скрыть</v>
      </c>
    </row>
    <row r="472" spans="2:22" ht="15.75" hidden="1" customHeight="1" x14ac:dyDescent="0.25">
      <c r="B472" s="135">
        <v>456</v>
      </c>
      <c r="C472" s="182">
        <f t="shared" si="126"/>
        <v>0</v>
      </c>
      <c r="D472" s="280">
        <f t="shared" si="126"/>
        <v>0</v>
      </c>
      <c r="E472" s="182">
        <f t="shared" si="126"/>
        <v>0</v>
      </c>
      <c r="F472" s="182">
        <f t="shared" si="126"/>
        <v>0</v>
      </c>
      <c r="G472" s="136">
        <f t="shared" si="126"/>
        <v>0</v>
      </c>
      <c r="H472" s="136">
        <f t="shared" si="123"/>
        <v>0</v>
      </c>
      <c r="I472" s="136">
        <f t="shared" si="117"/>
        <v>0</v>
      </c>
      <c r="J472" s="141">
        <f t="shared" si="118"/>
        <v>0</v>
      </c>
      <c r="K472" s="142">
        <f t="shared" si="116"/>
        <v>0</v>
      </c>
      <c r="L472" s="184">
        <f t="shared" si="116"/>
        <v>0</v>
      </c>
      <c r="M472" s="141">
        <f t="shared" si="116"/>
        <v>0</v>
      </c>
      <c r="N472" s="141">
        <f t="shared" si="116"/>
        <v>0</v>
      </c>
      <c r="O472" s="147">
        <f t="shared" si="119"/>
        <v>0</v>
      </c>
      <c r="P472" s="136">
        <f t="shared" si="120"/>
        <v>0</v>
      </c>
      <c r="Q472" s="136">
        <f t="shared" si="124"/>
        <v>0</v>
      </c>
      <c r="R472" s="136">
        <f t="shared" si="125"/>
        <v>0</v>
      </c>
      <c r="S472" s="137">
        <f t="shared" si="121"/>
        <v>0</v>
      </c>
      <c r="T472" s="45"/>
      <c r="V472" s="57" t="str">
        <f t="shared" si="122"/>
        <v>скрыть</v>
      </c>
    </row>
    <row r="473" spans="2:22" ht="15.75" hidden="1" customHeight="1" x14ac:dyDescent="0.25">
      <c r="B473" s="135">
        <v>457</v>
      </c>
      <c r="C473" s="182">
        <f t="shared" si="126"/>
        <v>0</v>
      </c>
      <c r="D473" s="280">
        <f t="shared" si="126"/>
        <v>0</v>
      </c>
      <c r="E473" s="182">
        <f t="shared" si="126"/>
        <v>0</v>
      </c>
      <c r="F473" s="182">
        <f t="shared" si="126"/>
        <v>0</v>
      </c>
      <c r="G473" s="136">
        <f t="shared" si="126"/>
        <v>0</v>
      </c>
      <c r="H473" s="136">
        <f t="shared" si="123"/>
        <v>0</v>
      </c>
      <c r="I473" s="136">
        <f t="shared" si="117"/>
        <v>0</v>
      </c>
      <c r="J473" s="141">
        <f t="shared" si="118"/>
        <v>0</v>
      </c>
      <c r="K473" s="142">
        <f t="shared" si="116"/>
        <v>0</v>
      </c>
      <c r="L473" s="184">
        <f t="shared" si="116"/>
        <v>0</v>
      </c>
      <c r="M473" s="141">
        <f t="shared" si="116"/>
        <v>0</v>
      </c>
      <c r="N473" s="141">
        <f t="shared" si="116"/>
        <v>0</v>
      </c>
      <c r="O473" s="147">
        <f t="shared" si="119"/>
        <v>0</v>
      </c>
      <c r="P473" s="136">
        <f t="shared" si="120"/>
        <v>0</v>
      </c>
      <c r="Q473" s="136">
        <f t="shared" si="124"/>
        <v>0</v>
      </c>
      <c r="R473" s="136">
        <f t="shared" si="125"/>
        <v>0</v>
      </c>
      <c r="S473" s="137">
        <f t="shared" si="121"/>
        <v>0</v>
      </c>
      <c r="T473" s="45"/>
      <c r="V473" s="57" t="str">
        <f t="shared" si="122"/>
        <v>скрыть</v>
      </c>
    </row>
    <row r="474" spans="2:22" ht="15.75" hidden="1" customHeight="1" x14ac:dyDescent="0.25">
      <c r="B474" s="135">
        <v>458</v>
      </c>
      <c r="C474" s="182">
        <f t="shared" si="126"/>
        <v>0</v>
      </c>
      <c r="D474" s="280">
        <f t="shared" si="126"/>
        <v>0</v>
      </c>
      <c r="E474" s="182">
        <f t="shared" si="126"/>
        <v>0</v>
      </c>
      <c r="F474" s="182">
        <f t="shared" si="126"/>
        <v>0</v>
      </c>
      <c r="G474" s="136">
        <f t="shared" si="126"/>
        <v>0</v>
      </c>
      <c r="H474" s="136">
        <f t="shared" si="123"/>
        <v>0</v>
      </c>
      <c r="I474" s="136">
        <f t="shared" si="117"/>
        <v>0</v>
      </c>
      <c r="J474" s="141">
        <f t="shared" si="118"/>
        <v>0</v>
      </c>
      <c r="K474" s="142">
        <f t="shared" si="116"/>
        <v>0</v>
      </c>
      <c r="L474" s="184">
        <f t="shared" si="116"/>
        <v>0</v>
      </c>
      <c r="M474" s="141">
        <f t="shared" si="116"/>
        <v>0</v>
      </c>
      <c r="N474" s="141">
        <f t="shared" si="116"/>
        <v>0</v>
      </c>
      <c r="O474" s="147">
        <f t="shared" si="119"/>
        <v>0</v>
      </c>
      <c r="P474" s="136">
        <f t="shared" si="120"/>
        <v>0</v>
      </c>
      <c r="Q474" s="136">
        <f t="shared" si="124"/>
        <v>0</v>
      </c>
      <c r="R474" s="136">
        <f t="shared" si="125"/>
        <v>0</v>
      </c>
      <c r="S474" s="137">
        <f t="shared" si="121"/>
        <v>0</v>
      </c>
      <c r="T474" s="45"/>
      <c r="V474" s="57" t="str">
        <f t="shared" si="122"/>
        <v>скрыть</v>
      </c>
    </row>
    <row r="475" spans="2:22" ht="15.75" hidden="1" customHeight="1" x14ac:dyDescent="0.25">
      <c r="B475" s="135">
        <v>459</v>
      </c>
      <c r="C475" s="182">
        <f t="shared" si="126"/>
        <v>0</v>
      </c>
      <c r="D475" s="280">
        <f t="shared" si="126"/>
        <v>0</v>
      </c>
      <c r="E475" s="182">
        <f t="shared" si="126"/>
        <v>0</v>
      </c>
      <c r="F475" s="182">
        <f t="shared" si="126"/>
        <v>0</v>
      </c>
      <c r="G475" s="136">
        <f t="shared" si="126"/>
        <v>0</v>
      </c>
      <c r="H475" s="136">
        <f t="shared" si="123"/>
        <v>0</v>
      </c>
      <c r="I475" s="136">
        <f t="shared" si="117"/>
        <v>0</v>
      </c>
      <c r="J475" s="141">
        <f t="shared" si="118"/>
        <v>0</v>
      </c>
      <c r="K475" s="142">
        <f t="shared" si="116"/>
        <v>0</v>
      </c>
      <c r="L475" s="184">
        <f t="shared" si="116"/>
        <v>0</v>
      </c>
      <c r="M475" s="141">
        <f t="shared" si="116"/>
        <v>0</v>
      </c>
      <c r="N475" s="141">
        <f t="shared" si="116"/>
        <v>0</v>
      </c>
      <c r="O475" s="147">
        <f t="shared" si="119"/>
        <v>0</v>
      </c>
      <c r="P475" s="136">
        <f t="shared" si="120"/>
        <v>0</v>
      </c>
      <c r="Q475" s="136">
        <f t="shared" si="124"/>
        <v>0</v>
      </c>
      <c r="R475" s="136">
        <f t="shared" si="125"/>
        <v>0</v>
      </c>
      <c r="S475" s="137">
        <f t="shared" si="121"/>
        <v>0</v>
      </c>
      <c r="T475" s="45"/>
      <c r="V475" s="57" t="str">
        <f t="shared" si="122"/>
        <v>скрыть</v>
      </c>
    </row>
    <row r="476" spans="2:22" ht="15.75" hidden="1" customHeight="1" x14ac:dyDescent="0.25">
      <c r="B476" s="135">
        <v>460</v>
      </c>
      <c r="C476" s="182">
        <f t="shared" si="126"/>
        <v>0</v>
      </c>
      <c r="D476" s="280">
        <f t="shared" si="126"/>
        <v>0</v>
      </c>
      <c r="E476" s="182">
        <f t="shared" si="126"/>
        <v>0</v>
      </c>
      <c r="F476" s="182">
        <f t="shared" si="126"/>
        <v>0</v>
      </c>
      <c r="G476" s="136">
        <f t="shared" si="126"/>
        <v>0</v>
      </c>
      <c r="H476" s="136">
        <f t="shared" si="123"/>
        <v>0</v>
      </c>
      <c r="I476" s="136">
        <f t="shared" si="117"/>
        <v>0</v>
      </c>
      <c r="J476" s="141">
        <f t="shared" si="118"/>
        <v>0</v>
      </c>
      <c r="K476" s="142">
        <f t="shared" si="116"/>
        <v>0</v>
      </c>
      <c r="L476" s="184">
        <f t="shared" si="116"/>
        <v>0</v>
      </c>
      <c r="M476" s="141">
        <f t="shared" si="116"/>
        <v>0</v>
      </c>
      <c r="N476" s="141">
        <f t="shared" si="116"/>
        <v>0</v>
      </c>
      <c r="O476" s="147">
        <f t="shared" si="119"/>
        <v>0</v>
      </c>
      <c r="P476" s="136">
        <f t="shared" si="120"/>
        <v>0</v>
      </c>
      <c r="Q476" s="136">
        <f t="shared" si="124"/>
        <v>0</v>
      </c>
      <c r="R476" s="136">
        <f t="shared" si="125"/>
        <v>0</v>
      </c>
      <c r="S476" s="137">
        <f t="shared" si="121"/>
        <v>0</v>
      </c>
      <c r="T476" s="45"/>
      <c r="V476" s="57" t="str">
        <f t="shared" si="122"/>
        <v>скрыть</v>
      </c>
    </row>
    <row r="477" spans="2:22" ht="15.75" hidden="1" customHeight="1" x14ac:dyDescent="0.25">
      <c r="B477" s="135">
        <v>461</v>
      </c>
      <c r="C477" s="182">
        <f t="shared" ref="C477:G486" si="127">IF(offer_sale_type="транзит",IFERROR(VLOOKUP($B477,calc_data,C$14+1,0),0),0)</f>
        <v>0</v>
      </c>
      <c r="D477" s="280">
        <f t="shared" si="127"/>
        <v>0</v>
      </c>
      <c r="E477" s="182">
        <f t="shared" si="127"/>
        <v>0</v>
      </c>
      <c r="F477" s="182">
        <f t="shared" si="127"/>
        <v>0</v>
      </c>
      <c r="G477" s="136">
        <f t="shared" si="127"/>
        <v>0</v>
      </c>
      <c r="H477" s="136">
        <f t="shared" si="123"/>
        <v>0</v>
      </c>
      <c r="I477" s="136">
        <f t="shared" si="117"/>
        <v>0</v>
      </c>
      <c r="J477" s="141">
        <f t="shared" si="118"/>
        <v>0</v>
      </c>
      <c r="K477" s="142">
        <f t="shared" si="116"/>
        <v>0</v>
      </c>
      <c r="L477" s="184">
        <f t="shared" si="116"/>
        <v>0</v>
      </c>
      <c r="M477" s="141">
        <f t="shared" si="116"/>
        <v>0</v>
      </c>
      <c r="N477" s="141">
        <f t="shared" si="116"/>
        <v>0</v>
      </c>
      <c r="O477" s="147">
        <f t="shared" si="119"/>
        <v>0</v>
      </c>
      <c r="P477" s="136">
        <f t="shared" si="120"/>
        <v>0</v>
      </c>
      <c r="Q477" s="136">
        <f t="shared" si="124"/>
        <v>0</v>
      </c>
      <c r="R477" s="136">
        <f t="shared" si="125"/>
        <v>0</v>
      </c>
      <c r="S477" s="137">
        <f t="shared" si="121"/>
        <v>0</v>
      </c>
      <c r="T477" s="45"/>
      <c r="V477" s="57" t="str">
        <f t="shared" si="122"/>
        <v>скрыть</v>
      </c>
    </row>
    <row r="478" spans="2:22" ht="15.75" hidden="1" customHeight="1" x14ac:dyDescent="0.25">
      <c r="B478" s="135">
        <v>462</v>
      </c>
      <c r="C478" s="182">
        <f t="shared" si="127"/>
        <v>0</v>
      </c>
      <c r="D478" s="280">
        <f t="shared" si="127"/>
        <v>0</v>
      </c>
      <c r="E478" s="182">
        <f t="shared" si="127"/>
        <v>0</v>
      </c>
      <c r="F478" s="182">
        <f t="shared" si="127"/>
        <v>0</v>
      </c>
      <c r="G478" s="136">
        <f t="shared" si="127"/>
        <v>0</v>
      </c>
      <c r="H478" s="136">
        <f t="shared" si="123"/>
        <v>0</v>
      </c>
      <c r="I478" s="136">
        <f t="shared" si="117"/>
        <v>0</v>
      </c>
      <c r="J478" s="141">
        <f t="shared" si="118"/>
        <v>0</v>
      </c>
      <c r="K478" s="142">
        <f t="shared" si="116"/>
        <v>0</v>
      </c>
      <c r="L478" s="184">
        <f t="shared" si="116"/>
        <v>0</v>
      </c>
      <c r="M478" s="141">
        <f t="shared" si="116"/>
        <v>0</v>
      </c>
      <c r="N478" s="141">
        <f t="shared" si="116"/>
        <v>0</v>
      </c>
      <c r="O478" s="147">
        <f t="shared" si="119"/>
        <v>0</v>
      </c>
      <c r="P478" s="136">
        <f t="shared" si="120"/>
        <v>0</v>
      </c>
      <c r="Q478" s="136">
        <f t="shared" si="124"/>
        <v>0</v>
      </c>
      <c r="R478" s="136">
        <f t="shared" si="125"/>
        <v>0</v>
      </c>
      <c r="S478" s="137">
        <f t="shared" si="121"/>
        <v>0</v>
      </c>
      <c r="T478" s="45"/>
      <c r="V478" s="57" t="str">
        <f t="shared" si="122"/>
        <v>скрыть</v>
      </c>
    </row>
    <row r="479" spans="2:22" ht="15.75" hidden="1" customHeight="1" x14ac:dyDescent="0.25">
      <c r="B479" s="135">
        <v>463</v>
      </c>
      <c r="C479" s="182">
        <f t="shared" si="127"/>
        <v>0</v>
      </c>
      <c r="D479" s="280">
        <f t="shared" si="127"/>
        <v>0</v>
      </c>
      <c r="E479" s="182">
        <f t="shared" si="127"/>
        <v>0</v>
      </c>
      <c r="F479" s="182">
        <f t="shared" si="127"/>
        <v>0</v>
      </c>
      <c r="G479" s="136">
        <f t="shared" si="127"/>
        <v>0</v>
      </c>
      <c r="H479" s="136">
        <f t="shared" si="123"/>
        <v>0</v>
      </c>
      <c r="I479" s="136">
        <f t="shared" si="117"/>
        <v>0</v>
      </c>
      <c r="J479" s="141">
        <f t="shared" si="118"/>
        <v>0</v>
      </c>
      <c r="K479" s="142">
        <f t="shared" si="116"/>
        <v>0</v>
      </c>
      <c r="L479" s="184">
        <f t="shared" si="116"/>
        <v>0</v>
      </c>
      <c r="M479" s="141">
        <f t="shared" si="116"/>
        <v>0</v>
      </c>
      <c r="N479" s="141">
        <f t="shared" si="116"/>
        <v>0</v>
      </c>
      <c r="O479" s="147">
        <f t="shared" si="119"/>
        <v>0</v>
      </c>
      <c r="P479" s="136">
        <f t="shared" si="120"/>
        <v>0</v>
      </c>
      <c r="Q479" s="136">
        <f t="shared" si="124"/>
        <v>0</v>
      </c>
      <c r="R479" s="136">
        <f t="shared" si="125"/>
        <v>0</v>
      </c>
      <c r="S479" s="137">
        <f t="shared" si="121"/>
        <v>0</v>
      </c>
      <c r="T479" s="45"/>
      <c r="V479" s="57" t="str">
        <f t="shared" si="122"/>
        <v>скрыть</v>
      </c>
    </row>
    <row r="480" spans="2:22" ht="15.75" hidden="1" customHeight="1" x14ac:dyDescent="0.25">
      <c r="B480" s="135">
        <v>464</v>
      </c>
      <c r="C480" s="182">
        <f t="shared" si="127"/>
        <v>0</v>
      </c>
      <c r="D480" s="280">
        <f t="shared" si="127"/>
        <v>0</v>
      </c>
      <c r="E480" s="182">
        <f t="shared" si="127"/>
        <v>0</v>
      </c>
      <c r="F480" s="182">
        <f t="shared" si="127"/>
        <v>0</v>
      </c>
      <c r="G480" s="136">
        <f t="shared" si="127"/>
        <v>0</v>
      </c>
      <c r="H480" s="136">
        <f t="shared" si="123"/>
        <v>0</v>
      </c>
      <c r="I480" s="136">
        <f t="shared" si="117"/>
        <v>0</v>
      </c>
      <c r="J480" s="141">
        <f t="shared" si="118"/>
        <v>0</v>
      </c>
      <c r="K480" s="142">
        <f t="shared" si="116"/>
        <v>0</v>
      </c>
      <c r="L480" s="184">
        <f t="shared" si="116"/>
        <v>0</v>
      </c>
      <c r="M480" s="141">
        <f t="shared" si="116"/>
        <v>0</v>
      </c>
      <c r="N480" s="141">
        <f t="shared" si="116"/>
        <v>0</v>
      </c>
      <c r="O480" s="147">
        <f t="shared" si="119"/>
        <v>0</v>
      </c>
      <c r="P480" s="136">
        <f t="shared" si="120"/>
        <v>0</v>
      </c>
      <c r="Q480" s="136">
        <f t="shared" si="124"/>
        <v>0</v>
      </c>
      <c r="R480" s="136">
        <f t="shared" si="125"/>
        <v>0</v>
      </c>
      <c r="S480" s="137">
        <f t="shared" si="121"/>
        <v>0</v>
      </c>
      <c r="T480" s="45"/>
      <c r="V480" s="57" t="str">
        <f t="shared" si="122"/>
        <v>скрыть</v>
      </c>
    </row>
    <row r="481" spans="2:22" ht="15.75" hidden="1" customHeight="1" x14ac:dyDescent="0.25">
      <c r="B481" s="135">
        <v>465</v>
      </c>
      <c r="C481" s="182">
        <f t="shared" si="127"/>
        <v>0</v>
      </c>
      <c r="D481" s="280">
        <f t="shared" si="127"/>
        <v>0</v>
      </c>
      <c r="E481" s="182">
        <f t="shared" si="127"/>
        <v>0</v>
      </c>
      <c r="F481" s="182">
        <f t="shared" si="127"/>
        <v>0</v>
      </c>
      <c r="G481" s="136">
        <f t="shared" si="127"/>
        <v>0</v>
      </c>
      <c r="H481" s="136">
        <f t="shared" si="123"/>
        <v>0</v>
      </c>
      <c r="I481" s="136">
        <f t="shared" si="117"/>
        <v>0</v>
      </c>
      <c r="J481" s="141">
        <f t="shared" si="118"/>
        <v>0</v>
      </c>
      <c r="K481" s="142">
        <f t="shared" si="116"/>
        <v>0</v>
      </c>
      <c r="L481" s="184">
        <f t="shared" si="116"/>
        <v>0</v>
      </c>
      <c r="M481" s="141">
        <f t="shared" si="116"/>
        <v>0</v>
      </c>
      <c r="N481" s="141">
        <f t="shared" si="116"/>
        <v>0</v>
      </c>
      <c r="O481" s="147">
        <f t="shared" si="119"/>
        <v>0</v>
      </c>
      <c r="P481" s="136">
        <f t="shared" si="120"/>
        <v>0</v>
      </c>
      <c r="Q481" s="136">
        <f t="shared" si="124"/>
        <v>0</v>
      </c>
      <c r="R481" s="136">
        <f t="shared" si="125"/>
        <v>0</v>
      </c>
      <c r="S481" s="137">
        <f t="shared" si="121"/>
        <v>0</v>
      </c>
      <c r="T481" s="45"/>
      <c r="V481" s="57" t="str">
        <f t="shared" si="122"/>
        <v>скрыть</v>
      </c>
    </row>
    <row r="482" spans="2:22" ht="15.75" hidden="1" customHeight="1" x14ac:dyDescent="0.25">
      <c r="B482" s="135">
        <v>466</v>
      </c>
      <c r="C482" s="182">
        <f t="shared" si="127"/>
        <v>0</v>
      </c>
      <c r="D482" s="280">
        <f t="shared" si="127"/>
        <v>0</v>
      </c>
      <c r="E482" s="182">
        <f t="shared" si="127"/>
        <v>0</v>
      </c>
      <c r="F482" s="182">
        <f t="shared" si="127"/>
        <v>0</v>
      </c>
      <c r="G482" s="136">
        <f t="shared" si="127"/>
        <v>0</v>
      </c>
      <c r="H482" s="136">
        <f t="shared" si="123"/>
        <v>0</v>
      </c>
      <c r="I482" s="136">
        <f t="shared" si="117"/>
        <v>0</v>
      </c>
      <c r="J482" s="141">
        <f t="shared" si="118"/>
        <v>0</v>
      </c>
      <c r="K482" s="142">
        <f t="shared" si="116"/>
        <v>0</v>
      </c>
      <c r="L482" s="184">
        <f t="shared" si="116"/>
        <v>0</v>
      </c>
      <c r="M482" s="141">
        <f t="shared" si="116"/>
        <v>0</v>
      </c>
      <c r="N482" s="141">
        <f t="shared" si="116"/>
        <v>0</v>
      </c>
      <c r="O482" s="147">
        <f t="shared" si="119"/>
        <v>0</v>
      </c>
      <c r="P482" s="136">
        <f t="shared" si="120"/>
        <v>0</v>
      </c>
      <c r="Q482" s="136">
        <f t="shared" si="124"/>
        <v>0</v>
      </c>
      <c r="R482" s="136">
        <f t="shared" si="125"/>
        <v>0</v>
      </c>
      <c r="S482" s="137">
        <f t="shared" si="121"/>
        <v>0</v>
      </c>
      <c r="T482" s="45"/>
      <c r="V482" s="57" t="str">
        <f t="shared" si="122"/>
        <v>скрыть</v>
      </c>
    </row>
    <row r="483" spans="2:22" ht="15.75" hidden="1" customHeight="1" x14ac:dyDescent="0.25">
      <c r="B483" s="135">
        <v>467</v>
      </c>
      <c r="C483" s="182">
        <f t="shared" si="127"/>
        <v>0</v>
      </c>
      <c r="D483" s="280">
        <f t="shared" si="127"/>
        <v>0</v>
      </c>
      <c r="E483" s="182">
        <f t="shared" si="127"/>
        <v>0</v>
      </c>
      <c r="F483" s="182">
        <f t="shared" si="127"/>
        <v>0</v>
      </c>
      <c r="G483" s="136">
        <f t="shared" si="127"/>
        <v>0</v>
      </c>
      <c r="H483" s="136">
        <f t="shared" si="123"/>
        <v>0</v>
      </c>
      <c r="I483" s="136">
        <f t="shared" si="117"/>
        <v>0</v>
      </c>
      <c r="J483" s="141">
        <f t="shared" si="118"/>
        <v>0</v>
      </c>
      <c r="K483" s="142">
        <f t="shared" si="116"/>
        <v>0</v>
      </c>
      <c r="L483" s="184">
        <f t="shared" si="116"/>
        <v>0</v>
      </c>
      <c r="M483" s="141">
        <f t="shared" si="116"/>
        <v>0</v>
      </c>
      <c r="N483" s="141">
        <f t="shared" si="116"/>
        <v>0</v>
      </c>
      <c r="O483" s="147">
        <f t="shared" si="119"/>
        <v>0</v>
      </c>
      <c r="P483" s="136">
        <f t="shared" si="120"/>
        <v>0</v>
      </c>
      <c r="Q483" s="136">
        <f t="shared" si="124"/>
        <v>0</v>
      </c>
      <c r="R483" s="136">
        <f t="shared" si="125"/>
        <v>0</v>
      </c>
      <c r="S483" s="137">
        <f t="shared" si="121"/>
        <v>0</v>
      </c>
      <c r="T483" s="45"/>
      <c r="V483" s="57" t="str">
        <f t="shared" si="122"/>
        <v>скрыть</v>
      </c>
    </row>
    <row r="484" spans="2:22" ht="15.75" hidden="1" customHeight="1" x14ac:dyDescent="0.25">
      <c r="B484" s="135">
        <v>468</v>
      </c>
      <c r="C484" s="182">
        <f t="shared" si="127"/>
        <v>0</v>
      </c>
      <c r="D484" s="280">
        <f t="shared" si="127"/>
        <v>0</v>
      </c>
      <c r="E484" s="182">
        <f t="shared" si="127"/>
        <v>0</v>
      </c>
      <c r="F484" s="182">
        <f t="shared" si="127"/>
        <v>0</v>
      </c>
      <c r="G484" s="136">
        <f t="shared" si="127"/>
        <v>0</v>
      </c>
      <c r="H484" s="136">
        <f t="shared" si="123"/>
        <v>0</v>
      </c>
      <c r="I484" s="136">
        <f t="shared" si="117"/>
        <v>0</v>
      </c>
      <c r="J484" s="141">
        <f t="shared" si="118"/>
        <v>0</v>
      </c>
      <c r="K484" s="142">
        <f t="shared" si="116"/>
        <v>0</v>
      </c>
      <c r="L484" s="184">
        <f t="shared" si="116"/>
        <v>0</v>
      </c>
      <c r="M484" s="141">
        <f t="shared" si="116"/>
        <v>0</v>
      </c>
      <c r="N484" s="141">
        <f t="shared" si="116"/>
        <v>0</v>
      </c>
      <c r="O484" s="147">
        <f t="shared" si="119"/>
        <v>0</v>
      </c>
      <c r="P484" s="136">
        <f t="shared" si="120"/>
        <v>0</v>
      </c>
      <c r="Q484" s="136">
        <f t="shared" si="124"/>
        <v>0</v>
      </c>
      <c r="R484" s="136">
        <f t="shared" si="125"/>
        <v>0</v>
      </c>
      <c r="S484" s="137">
        <f t="shared" si="121"/>
        <v>0</v>
      </c>
      <c r="T484" s="45"/>
      <c r="V484" s="57" t="str">
        <f t="shared" si="122"/>
        <v>скрыть</v>
      </c>
    </row>
    <row r="485" spans="2:22" ht="15.75" hidden="1" customHeight="1" x14ac:dyDescent="0.25">
      <c r="B485" s="135">
        <v>469</v>
      </c>
      <c r="C485" s="182">
        <f t="shared" si="127"/>
        <v>0</v>
      </c>
      <c r="D485" s="280">
        <f t="shared" si="127"/>
        <v>0</v>
      </c>
      <c r="E485" s="182">
        <f t="shared" si="127"/>
        <v>0</v>
      </c>
      <c r="F485" s="182">
        <f t="shared" si="127"/>
        <v>0</v>
      </c>
      <c r="G485" s="136">
        <f t="shared" si="127"/>
        <v>0</v>
      </c>
      <c r="H485" s="136">
        <f t="shared" si="123"/>
        <v>0</v>
      </c>
      <c r="I485" s="136">
        <f t="shared" si="117"/>
        <v>0</v>
      </c>
      <c r="J485" s="141">
        <f t="shared" si="118"/>
        <v>0</v>
      </c>
      <c r="K485" s="142">
        <f t="shared" si="116"/>
        <v>0</v>
      </c>
      <c r="L485" s="184">
        <f t="shared" si="116"/>
        <v>0</v>
      </c>
      <c r="M485" s="141">
        <f t="shared" si="116"/>
        <v>0</v>
      </c>
      <c r="N485" s="141">
        <f t="shared" si="116"/>
        <v>0</v>
      </c>
      <c r="O485" s="147">
        <f t="shared" si="119"/>
        <v>0</v>
      </c>
      <c r="P485" s="136">
        <f t="shared" si="120"/>
        <v>0</v>
      </c>
      <c r="Q485" s="136">
        <f t="shared" si="124"/>
        <v>0</v>
      </c>
      <c r="R485" s="136">
        <f t="shared" si="125"/>
        <v>0</v>
      </c>
      <c r="S485" s="137">
        <f t="shared" si="121"/>
        <v>0</v>
      </c>
      <c r="T485" s="45"/>
      <c r="V485" s="57" t="str">
        <f t="shared" si="122"/>
        <v>скрыть</v>
      </c>
    </row>
    <row r="486" spans="2:22" ht="15.75" hidden="1" customHeight="1" x14ac:dyDescent="0.25">
      <c r="B486" s="135">
        <v>470</v>
      </c>
      <c r="C486" s="182">
        <f t="shared" si="127"/>
        <v>0</v>
      </c>
      <c r="D486" s="280">
        <f t="shared" si="127"/>
        <v>0</v>
      </c>
      <c r="E486" s="182">
        <f t="shared" si="127"/>
        <v>0</v>
      </c>
      <c r="F486" s="182">
        <f t="shared" si="127"/>
        <v>0</v>
      </c>
      <c r="G486" s="136">
        <f t="shared" si="127"/>
        <v>0</v>
      </c>
      <c r="H486" s="136">
        <f t="shared" si="123"/>
        <v>0</v>
      </c>
      <c r="I486" s="136">
        <f t="shared" si="117"/>
        <v>0</v>
      </c>
      <c r="J486" s="141">
        <f t="shared" si="118"/>
        <v>0</v>
      </c>
      <c r="K486" s="142">
        <f t="shared" si="116"/>
        <v>0</v>
      </c>
      <c r="L486" s="184">
        <f t="shared" si="116"/>
        <v>0</v>
      </c>
      <c r="M486" s="141">
        <f t="shared" si="116"/>
        <v>0</v>
      </c>
      <c r="N486" s="141">
        <f t="shared" si="116"/>
        <v>0</v>
      </c>
      <c r="O486" s="147">
        <f t="shared" si="119"/>
        <v>0</v>
      </c>
      <c r="P486" s="136">
        <f t="shared" si="120"/>
        <v>0</v>
      </c>
      <c r="Q486" s="136">
        <f t="shared" si="124"/>
        <v>0</v>
      </c>
      <c r="R486" s="136">
        <f t="shared" si="125"/>
        <v>0</v>
      </c>
      <c r="S486" s="137">
        <f t="shared" si="121"/>
        <v>0</v>
      </c>
      <c r="T486" s="45"/>
      <c r="V486" s="57" t="str">
        <f t="shared" si="122"/>
        <v>скрыть</v>
      </c>
    </row>
    <row r="487" spans="2:22" ht="15.75" hidden="1" customHeight="1" x14ac:dyDescent="0.25">
      <c r="B487" s="135">
        <v>471</v>
      </c>
      <c r="C487" s="182">
        <f t="shared" ref="C487:G496" si="128">IF(offer_sale_type="транзит",IFERROR(VLOOKUP($B487,calc_data,C$14+1,0),0),0)</f>
        <v>0</v>
      </c>
      <c r="D487" s="280">
        <f t="shared" si="128"/>
        <v>0</v>
      </c>
      <c r="E487" s="182">
        <f t="shared" si="128"/>
        <v>0</v>
      </c>
      <c r="F487" s="182">
        <f t="shared" si="128"/>
        <v>0</v>
      </c>
      <c r="G487" s="136">
        <f t="shared" si="128"/>
        <v>0</v>
      </c>
      <c r="H487" s="136">
        <f t="shared" si="123"/>
        <v>0</v>
      </c>
      <c r="I487" s="136">
        <f t="shared" si="117"/>
        <v>0</v>
      </c>
      <c r="J487" s="141">
        <f t="shared" si="118"/>
        <v>0</v>
      </c>
      <c r="K487" s="142">
        <f t="shared" si="116"/>
        <v>0</v>
      </c>
      <c r="L487" s="184">
        <f t="shared" si="116"/>
        <v>0</v>
      </c>
      <c r="M487" s="141">
        <f t="shared" si="116"/>
        <v>0</v>
      </c>
      <c r="N487" s="141">
        <f t="shared" si="116"/>
        <v>0</v>
      </c>
      <c r="O487" s="147">
        <f t="shared" si="119"/>
        <v>0</v>
      </c>
      <c r="P487" s="136">
        <f t="shared" si="120"/>
        <v>0</v>
      </c>
      <c r="Q487" s="136">
        <f t="shared" si="124"/>
        <v>0</v>
      </c>
      <c r="R487" s="136">
        <f t="shared" si="125"/>
        <v>0</v>
      </c>
      <c r="S487" s="137">
        <f t="shared" si="121"/>
        <v>0</v>
      </c>
      <c r="T487" s="45"/>
      <c r="V487" s="57" t="str">
        <f t="shared" si="122"/>
        <v>скрыть</v>
      </c>
    </row>
    <row r="488" spans="2:22" ht="15.75" hidden="1" customHeight="1" x14ac:dyDescent="0.25">
      <c r="B488" s="135">
        <v>472</v>
      </c>
      <c r="C488" s="182">
        <f t="shared" si="128"/>
        <v>0</v>
      </c>
      <c r="D488" s="280">
        <f t="shared" si="128"/>
        <v>0</v>
      </c>
      <c r="E488" s="182">
        <f t="shared" si="128"/>
        <v>0</v>
      </c>
      <c r="F488" s="182">
        <f t="shared" si="128"/>
        <v>0</v>
      </c>
      <c r="G488" s="136">
        <f t="shared" si="128"/>
        <v>0</v>
      </c>
      <c r="H488" s="136">
        <f t="shared" si="123"/>
        <v>0</v>
      </c>
      <c r="I488" s="136">
        <f t="shared" si="117"/>
        <v>0</v>
      </c>
      <c r="J488" s="141">
        <f t="shared" si="118"/>
        <v>0</v>
      </c>
      <c r="K488" s="142">
        <f t="shared" si="116"/>
        <v>0</v>
      </c>
      <c r="L488" s="184">
        <f t="shared" si="116"/>
        <v>0</v>
      </c>
      <c r="M488" s="141">
        <f t="shared" si="116"/>
        <v>0</v>
      </c>
      <c r="N488" s="141">
        <f t="shared" si="116"/>
        <v>0</v>
      </c>
      <c r="O488" s="147">
        <f t="shared" si="119"/>
        <v>0</v>
      </c>
      <c r="P488" s="136">
        <f t="shared" si="120"/>
        <v>0</v>
      </c>
      <c r="Q488" s="136">
        <f t="shared" si="124"/>
        <v>0</v>
      </c>
      <c r="R488" s="136">
        <f t="shared" si="125"/>
        <v>0</v>
      </c>
      <c r="S488" s="137">
        <f t="shared" si="121"/>
        <v>0</v>
      </c>
      <c r="T488" s="45"/>
      <c r="V488" s="57" t="str">
        <f t="shared" si="122"/>
        <v>скрыть</v>
      </c>
    </row>
    <row r="489" spans="2:22" ht="15.75" hidden="1" customHeight="1" x14ac:dyDescent="0.25">
      <c r="B489" s="135">
        <v>473</v>
      </c>
      <c r="C489" s="182">
        <f t="shared" si="128"/>
        <v>0</v>
      </c>
      <c r="D489" s="280">
        <f t="shared" si="128"/>
        <v>0</v>
      </c>
      <c r="E489" s="182">
        <f t="shared" si="128"/>
        <v>0</v>
      </c>
      <c r="F489" s="182">
        <f t="shared" si="128"/>
        <v>0</v>
      </c>
      <c r="G489" s="136">
        <f t="shared" si="128"/>
        <v>0</v>
      </c>
      <c r="H489" s="136">
        <f t="shared" si="123"/>
        <v>0</v>
      </c>
      <c r="I489" s="136">
        <f t="shared" si="117"/>
        <v>0</v>
      </c>
      <c r="J489" s="141">
        <f t="shared" si="118"/>
        <v>0</v>
      </c>
      <c r="K489" s="142">
        <f t="shared" si="116"/>
        <v>0</v>
      </c>
      <c r="L489" s="184">
        <f t="shared" si="116"/>
        <v>0</v>
      </c>
      <c r="M489" s="141">
        <f t="shared" si="116"/>
        <v>0</v>
      </c>
      <c r="N489" s="141">
        <f t="shared" si="116"/>
        <v>0</v>
      </c>
      <c r="O489" s="147">
        <f t="shared" si="119"/>
        <v>0</v>
      </c>
      <c r="P489" s="136">
        <f t="shared" si="120"/>
        <v>0</v>
      </c>
      <c r="Q489" s="136">
        <f t="shared" si="124"/>
        <v>0</v>
      </c>
      <c r="R489" s="136">
        <f t="shared" si="125"/>
        <v>0</v>
      </c>
      <c r="S489" s="137">
        <f t="shared" si="121"/>
        <v>0</v>
      </c>
      <c r="T489" s="45"/>
      <c r="V489" s="57" t="str">
        <f t="shared" si="122"/>
        <v>скрыть</v>
      </c>
    </row>
    <row r="490" spans="2:22" ht="15.75" hidden="1" customHeight="1" x14ac:dyDescent="0.25">
      <c r="B490" s="135">
        <v>474</v>
      </c>
      <c r="C490" s="182">
        <f t="shared" si="128"/>
        <v>0</v>
      </c>
      <c r="D490" s="280">
        <f t="shared" si="128"/>
        <v>0</v>
      </c>
      <c r="E490" s="182">
        <f t="shared" si="128"/>
        <v>0</v>
      </c>
      <c r="F490" s="182">
        <f t="shared" si="128"/>
        <v>0</v>
      </c>
      <c r="G490" s="136">
        <f t="shared" si="128"/>
        <v>0</v>
      </c>
      <c r="H490" s="136">
        <f t="shared" si="123"/>
        <v>0</v>
      </c>
      <c r="I490" s="136">
        <f t="shared" si="117"/>
        <v>0</v>
      </c>
      <c r="J490" s="141">
        <f t="shared" si="118"/>
        <v>0</v>
      </c>
      <c r="K490" s="142">
        <f t="shared" si="116"/>
        <v>0</v>
      </c>
      <c r="L490" s="184">
        <f t="shared" si="116"/>
        <v>0</v>
      </c>
      <c r="M490" s="141">
        <f t="shared" si="116"/>
        <v>0</v>
      </c>
      <c r="N490" s="141">
        <f t="shared" si="116"/>
        <v>0</v>
      </c>
      <c r="O490" s="147">
        <f t="shared" si="119"/>
        <v>0</v>
      </c>
      <c r="P490" s="136">
        <f t="shared" si="120"/>
        <v>0</v>
      </c>
      <c r="Q490" s="136">
        <f t="shared" si="124"/>
        <v>0</v>
      </c>
      <c r="R490" s="136">
        <f t="shared" si="125"/>
        <v>0</v>
      </c>
      <c r="S490" s="137">
        <f t="shared" si="121"/>
        <v>0</v>
      </c>
      <c r="T490" s="45"/>
      <c r="V490" s="57" t="str">
        <f t="shared" si="122"/>
        <v>скрыть</v>
      </c>
    </row>
    <row r="491" spans="2:22" ht="15.75" hidden="1" customHeight="1" x14ac:dyDescent="0.25">
      <c r="B491" s="135">
        <v>475</v>
      </c>
      <c r="C491" s="182">
        <f t="shared" si="128"/>
        <v>0</v>
      </c>
      <c r="D491" s="280">
        <f t="shared" si="128"/>
        <v>0</v>
      </c>
      <c r="E491" s="182">
        <f t="shared" si="128"/>
        <v>0</v>
      </c>
      <c r="F491" s="182">
        <f t="shared" si="128"/>
        <v>0</v>
      </c>
      <c r="G491" s="136">
        <f t="shared" si="128"/>
        <v>0</v>
      </c>
      <c r="H491" s="136">
        <f t="shared" si="123"/>
        <v>0</v>
      </c>
      <c r="I491" s="136">
        <f t="shared" si="117"/>
        <v>0</v>
      </c>
      <c r="J491" s="141">
        <f t="shared" si="118"/>
        <v>0</v>
      </c>
      <c r="K491" s="142">
        <f t="shared" si="116"/>
        <v>0</v>
      </c>
      <c r="L491" s="184">
        <f t="shared" si="116"/>
        <v>0</v>
      </c>
      <c r="M491" s="141">
        <f t="shared" si="116"/>
        <v>0</v>
      </c>
      <c r="N491" s="141">
        <f t="shared" si="116"/>
        <v>0</v>
      </c>
      <c r="O491" s="147">
        <f t="shared" si="119"/>
        <v>0</v>
      </c>
      <c r="P491" s="136">
        <f t="shared" si="120"/>
        <v>0</v>
      </c>
      <c r="Q491" s="136">
        <f t="shared" si="124"/>
        <v>0</v>
      </c>
      <c r="R491" s="136">
        <f t="shared" si="125"/>
        <v>0</v>
      </c>
      <c r="S491" s="137">
        <f t="shared" si="121"/>
        <v>0</v>
      </c>
      <c r="T491" s="45"/>
      <c r="V491" s="57" t="str">
        <f t="shared" si="122"/>
        <v>скрыть</v>
      </c>
    </row>
    <row r="492" spans="2:22" ht="15.75" hidden="1" customHeight="1" x14ac:dyDescent="0.25">
      <c r="B492" s="135">
        <v>476</v>
      </c>
      <c r="C492" s="182">
        <f t="shared" si="128"/>
        <v>0</v>
      </c>
      <c r="D492" s="280">
        <f t="shared" si="128"/>
        <v>0</v>
      </c>
      <c r="E492" s="182">
        <f t="shared" si="128"/>
        <v>0</v>
      </c>
      <c r="F492" s="182">
        <f t="shared" si="128"/>
        <v>0</v>
      </c>
      <c r="G492" s="136">
        <f t="shared" si="128"/>
        <v>0</v>
      </c>
      <c r="H492" s="136">
        <f t="shared" si="123"/>
        <v>0</v>
      </c>
      <c r="I492" s="136">
        <f t="shared" si="117"/>
        <v>0</v>
      </c>
      <c r="J492" s="141">
        <f t="shared" si="118"/>
        <v>0</v>
      </c>
      <c r="K492" s="142">
        <f t="shared" si="116"/>
        <v>0</v>
      </c>
      <c r="L492" s="184">
        <f t="shared" si="116"/>
        <v>0</v>
      </c>
      <c r="M492" s="141">
        <f t="shared" si="116"/>
        <v>0</v>
      </c>
      <c r="N492" s="141">
        <f t="shared" si="116"/>
        <v>0</v>
      </c>
      <c r="O492" s="147">
        <f t="shared" si="119"/>
        <v>0</v>
      </c>
      <c r="P492" s="136">
        <f t="shared" si="120"/>
        <v>0</v>
      </c>
      <c r="Q492" s="136">
        <f t="shared" si="124"/>
        <v>0</v>
      </c>
      <c r="R492" s="136">
        <f t="shared" si="125"/>
        <v>0</v>
      </c>
      <c r="S492" s="137">
        <f t="shared" si="121"/>
        <v>0</v>
      </c>
      <c r="T492" s="45"/>
      <c r="V492" s="57" t="str">
        <f t="shared" si="122"/>
        <v>скрыть</v>
      </c>
    </row>
    <row r="493" spans="2:22" ht="15.75" hidden="1" customHeight="1" x14ac:dyDescent="0.25">
      <c r="B493" s="135">
        <v>477</v>
      </c>
      <c r="C493" s="182">
        <f t="shared" si="128"/>
        <v>0</v>
      </c>
      <c r="D493" s="280">
        <f t="shared" si="128"/>
        <v>0</v>
      </c>
      <c r="E493" s="182">
        <f t="shared" si="128"/>
        <v>0</v>
      </c>
      <c r="F493" s="182">
        <f t="shared" si="128"/>
        <v>0</v>
      </c>
      <c r="G493" s="136">
        <f t="shared" si="128"/>
        <v>0</v>
      </c>
      <c r="H493" s="136">
        <f t="shared" si="123"/>
        <v>0</v>
      </c>
      <c r="I493" s="136">
        <f t="shared" si="117"/>
        <v>0</v>
      </c>
      <c r="J493" s="141">
        <f t="shared" si="118"/>
        <v>0</v>
      </c>
      <c r="K493" s="142">
        <f t="shared" si="116"/>
        <v>0</v>
      </c>
      <c r="L493" s="184">
        <f t="shared" si="116"/>
        <v>0</v>
      </c>
      <c r="M493" s="141">
        <f t="shared" si="116"/>
        <v>0</v>
      </c>
      <c r="N493" s="141">
        <f t="shared" si="116"/>
        <v>0</v>
      </c>
      <c r="O493" s="147">
        <f t="shared" si="119"/>
        <v>0</v>
      </c>
      <c r="P493" s="136">
        <f t="shared" si="120"/>
        <v>0</v>
      </c>
      <c r="Q493" s="136">
        <f t="shared" si="124"/>
        <v>0</v>
      </c>
      <c r="R493" s="136">
        <f t="shared" si="125"/>
        <v>0</v>
      </c>
      <c r="S493" s="137">
        <f t="shared" si="121"/>
        <v>0</v>
      </c>
      <c r="T493" s="45"/>
      <c r="V493" s="57" t="str">
        <f t="shared" si="122"/>
        <v>скрыть</v>
      </c>
    </row>
    <row r="494" spans="2:22" ht="15.75" hidden="1" customHeight="1" x14ac:dyDescent="0.25">
      <c r="B494" s="135">
        <v>478</v>
      </c>
      <c r="C494" s="182">
        <f t="shared" si="128"/>
        <v>0</v>
      </c>
      <c r="D494" s="280">
        <f t="shared" si="128"/>
        <v>0</v>
      </c>
      <c r="E494" s="182">
        <f t="shared" si="128"/>
        <v>0</v>
      </c>
      <c r="F494" s="182">
        <f t="shared" si="128"/>
        <v>0</v>
      </c>
      <c r="G494" s="136">
        <f t="shared" si="128"/>
        <v>0</v>
      </c>
      <c r="H494" s="136">
        <f t="shared" si="123"/>
        <v>0</v>
      </c>
      <c r="I494" s="136">
        <f t="shared" si="117"/>
        <v>0</v>
      </c>
      <c r="J494" s="141">
        <f t="shared" si="118"/>
        <v>0</v>
      </c>
      <c r="K494" s="142">
        <f t="shared" si="116"/>
        <v>0</v>
      </c>
      <c r="L494" s="184">
        <f t="shared" si="116"/>
        <v>0</v>
      </c>
      <c r="M494" s="141">
        <f t="shared" si="116"/>
        <v>0</v>
      </c>
      <c r="N494" s="141">
        <f t="shared" si="116"/>
        <v>0</v>
      </c>
      <c r="O494" s="147">
        <f t="shared" si="119"/>
        <v>0</v>
      </c>
      <c r="P494" s="136">
        <f t="shared" si="120"/>
        <v>0</v>
      </c>
      <c r="Q494" s="136">
        <f t="shared" si="124"/>
        <v>0</v>
      </c>
      <c r="R494" s="136">
        <f t="shared" si="125"/>
        <v>0</v>
      </c>
      <c r="S494" s="137">
        <f t="shared" si="121"/>
        <v>0</v>
      </c>
      <c r="T494" s="45"/>
      <c r="V494" s="57" t="str">
        <f t="shared" si="122"/>
        <v>скрыть</v>
      </c>
    </row>
    <row r="495" spans="2:22" ht="15.75" hidden="1" customHeight="1" x14ac:dyDescent="0.25">
      <c r="B495" s="135">
        <v>479</v>
      </c>
      <c r="C495" s="182">
        <f t="shared" si="128"/>
        <v>0</v>
      </c>
      <c r="D495" s="280">
        <f t="shared" si="128"/>
        <v>0</v>
      </c>
      <c r="E495" s="182">
        <f t="shared" si="128"/>
        <v>0</v>
      </c>
      <c r="F495" s="182">
        <f t="shared" si="128"/>
        <v>0</v>
      </c>
      <c r="G495" s="136">
        <f t="shared" si="128"/>
        <v>0</v>
      </c>
      <c r="H495" s="136">
        <f t="shared" si="123"/>
        <v>0</v>
      </c>
      <c r="I495" s="136">
        <f t="shared" si="117"/>
        <v>0</v>
      </c>
      <c r="J495" s="141">
        <f t="shared" si="118"/>
        <v>0</v>
      </c>
      <c r="K495" s="142">
        <f t="shared" si="116"/>
        <v>0</v>
      </c>
      <c r="L495" s="184">
        <f t="shared" si="116"/>
        <v>0</v>
      </c>
      <c r="M495" s="141">
        <f t="shared" si="116"/>
        <v>0</v>
      </c>
      <c r="N495" s="141">
        <f t="shared" si="116"/>
        <v>0</v>
      </c>
      <c r="O495" s="147">
        <f t="shared" si="119"/>
        <v>0</v>
      </c>
      <c r="P495" s="136">
        <f t="shared" si="120"/>
        <v>0</v>
      </c>
      <c r="Q495" s="136">
        <f t="shared" si="124"/>
        <v>0</v>
      </c>
      <c r="R495" s="136">
        <f t="shared" si="125"/>
        <v>0</v>
      </c>
      <c r="S495" s="137">
        <f t="shared" si="121"/>
        <v>0</v>
      </c>
      <c r="T495" s="45"/>
      <c r="V495" s="57" t="str">
        <f t="shared" si="122"/>
        <v>скрыть</v>
      </c>
    </row>
    <row r="496" spans="2:22" ht="15.75" hidden="1" customHeight="1" x14ac:dyDescent="0.25">
      <c r="B496" s="135">
        <v>480</v>
      </c>
      <c r="C496" s="182">
        <f t="shared" si="128"/>
        <v>0</v>
      </c>
      <c r="D496" s="280">
        <f t="shared" si="128"/>
        <v>0</v>
      </c>
      <c r="E496" s="182">
        <f t="shared" si="128"/>
        <v>0</v>
      </c>
      <c r="F496" s="182">
        <f t="shared" si="128"/>
        <v>0</v>
      </c>
      <c r="G496" s="136">
        <f t="shared" si="128"/>
        <v>0</v>
      </c>
      <c r="H496" s="136">
        <f t="shared" si="123"/>
        <v>0</v>
      </c>
      <c r="I496" s="136">
        <f t="shared" si="117"/>
        <v>0</v>
      </c>
      <c r="J496" s="141">
        <f t="shared" si="118"/>
        <v>0</v>
      </c>
      <c r="K496" s="142">
        <f t="shared" si="116"/>
        <v>0</v>
      </c>
      <c r="L496" s="184">
        <f t="shared" si="116"/>
        <v>0</v>
      </c>
      <c r="M496" s="141">
        <f t="shared" si="116"/>
        <v>0</v>
      </c>
      <c r="N496" s="141">
        <f t="shared" si="116"/>
        <v>0</v>
      </c>
      <c r="O496" s="147">
        <f t="shared" si="119"/>
        <v>0</v>
      </c>
      <c r="P496" s="136">
        <f t="shared" si="120"/>
        <v>0</v>
      </c>
      <c r="Q496" s="136">
        <f t="shared" si="124"/>
        <v>0</v>
      </c>
      <c r="R496" s="136">
        <f t="shared" si="125"/>
        <v>0</v>
      </c>
      <c r="S496" s="137">
        <f t="shared" si="121"/>
        <v>0</v>
      </c>
      <c r="T496" s="45"/>
      <c r="V496" s="57" t="str">
        <f t="shared" si="122"/>
        <v>скрыть</v>
      </c>
    </row>
    <row r="497" spans="2:22" ht="15.75" hidden="1" customHeight="1" x14ac:dyDescent="0.25">
      <c r="B497" s="135">
        <v>481</v>
      </c>
      <c r="C497" s="182">
        <f t="shared" ref="C497:G506" si="129">IF(offer_sale_type="транзит",IFERROR(VLOOKUP($B497,calc_data,C$14+1,0),0),0)</f>
        <v>0</v>
      </c>
      <c r="D497" s="280">
        <f t="shared" si="129"/>
        <v>0</v>
      </c>
      <c r="E497" s="182">
        <f t="shared" si="129"/>
        <v>0</v>
      </c>
      <c r="F497" s="182">
        <f t="shared" si="129"/>
        <v>0</v>
      </c>
      <c r="G497" s="136">
        <f t="shared" si="129"/>
        <v>0</v>
      </c>
      <c r="H497" s="136">
        <f t="shared" si="123"/>
        <v>0</v>
      </c>
      <c r="I497" s="136">
        <f t="shared" si="117"/>
        <v>0</v>
      </c>
      <c r="J497" s="141">
        <f t="shared" si="118"/>
        <v>0</v>
      </c>
      <c r="K497" s="142">
        <f t="shared" si="116"/>
        <v>0</v>
      </c>
      <c r="L497" s="184">
        <f t="shared" si="116"/>
        <v>0</v>
      </c>
      <c r="M497" s="141">
        <f t="shared" si="116"/>
        <v>0</v>
      </c>
      <c r="N497" s="141">
        <f t="shared" si="116"/>
        <v>0</v>
      </c>
      <c r="O497" s="147">
        <f t="shared" si="119"/>
        <v>0</v>
      </c>
      <c r="P497" s="136">
        <f t="shared" si="120"/>
        <v>0</v>
      </c>
      <c r="Q497" s="136">
        <f t="shared" si="124"/>
        <v>0</v>
      </c>
      <c r="R497" s="136">
        <f t="shared" si="125"/>
        <v>0</v>
      </c>
      <c r="S497" s="137">
        <f t="shared" si="121"/>
        <v>0</v>
      </c>
      <c r="T497" s="45"/>
      <c r="V497" s="57" t="str">
        <f t="shared" si="122"/>
        <v>скрыть</v>
      </c>
    </row>
    <row r="498" spans="2:22" ht="15.75" hidden="1" customHeight="1" x14ac:dyDescent="0.25">
      <c r="B498" s="135">
        <v>482</v>
      </c>
      <c r="C498" s="182">
        <f t="shared" si="129"/>
        <v>0</v>
      </c>
      <c r="D498" s="280">
        <f t="shared" si="129"/>
        <v>0</v>
      </c>
      <c r="E498" s="182">
        <f t="shared" si="129"/>
        <v>0</v>
      </c>
      <c r="F498" s="182">
        <f t="shared" si="129"/>
        <v>0</v>
      </c>
      <c r="G498" s="136">
        <f t="shared" si="129"/>
        <v>0</v>
      </c>
      <c r="H498" s="136">
        <f t="shared" si="123"/>
        <v>0</v>
      </c>
      <c r="I498" s="136">
        <f t="shared" si="117"/>
        <v>0</v>
      </c>
      <c r="J498" s="141">
        <f t="shared" si="118"/>
        <v>0</v>
      </c>
      <c r="K498" s="142">
        <f t="shared" si="116"/>
        <v>0</v>
      </c>
      <c r="L498" s="184">
        <f t="shared" si="116"/>
        <v>0</v>
      </c>
      <c r="M498" s="141">
        <f t="shared" si="116"/>
        <v>0</v>
      </c>
      <c r="N498" s="141">
        <f t="shared" si="116"/>
        <v>0</v>
      </c>
      <c r="O498" s="147">
        <f t="shared" si="119"/>
        <v>0</v>
      </c>
      <c r="P498" s="136">
        <f t="shared" si="120"/>
        <v>0</v>
      </c>
      <c r="Q498" s="136">
        <f t="shared" si="124"/>
        <v>0</v>
      </c>
      <c r="R498" s="136">
        <f t="shared" si="125"/>
        <v>0</v>
      </c>
      <c r="S498" s="137">
        <f t="shared" si="121"/>
        <v>0</v>
      </c>
      <c r="T498" s="45"/>
      <c r="V498" s="57" t="str">
        <f t="shared" si="122"/>
        <v>скрыть</v>
      </c>
    </row>
    <row r="499" spans="2:22" ht="15.75" hidden="1" customHeight="1" x14ac:dyDescent="0.25">
      <c r="B499" s="135">
        <v>483</v>
      </c>
      <c r="C499" s="182">
        <f t="shared" si="129"/>
        <v>0</v>
      </c>
      <c r="D499" s="280">
        <f t="shared" si="129"/>
        <v>0</v>
      </c>
      <c r="E499" s="182">
        <f t="shared" si="129"/>
        <v>0</v>
      </c>
      <c r="F499" s="182">
        <f t="shared" si="129"/>
        <v>0</v>
      </c>
      <c r="G499" s="136">
        <f t="shared" si="129"/>
        <v>0</v>
      </c>
      <c r="H499" s="136">
        <f t="shared" si="123"/>
        <v>0</v>
      </c>
      <c r="I499" s="136">
        <f t="shared" si="117"/>
        <v>0</v>
      </c>
      <c r="J499" s="141">
        <f t="shared" si="118"/>
        <v>0</v>
      </c>
      <c r="K499" s="142">
        <f t="shared" si="116"/>
        <v>0</v>
      </c>
      <c r="L499" s="184">
        <f t="shared" si="116"/>
        <v>0</v>
      </c>
      <c r="M499" s="141">
        <f t="shared" si="116"/>
        <v>0</v>
      </c>
      <c r="N499" s="141">
        <f t="shared" si="116"/>
        <v>0</v>
      </c>
      <c r="O499" s="147">
        <f t="shared" si="119"/>
        <v>0</v>
      </c>
      <c r="P499" s="136">
        <f t="shared" si="120"/>
        <v>0</v>
      </c>
      <c r="Q499" s="136">
        <f t="shared" si="124"/>
        <v>0</v>
      </c>
      <c r="R499" s="136">
        <f t="shared" si="125"/>
        <v>0</v>
      </c>
      <c r="S499" s="137">
        <f t="shared" si="121"/>
        <v>0</v>
      </c>
      <c r="T499" s="45"/>
      <c r="V499" s="57" t="str">
        <f t="shared" si="122"/>
        <v>скрыть</v>
      </c>
    </row>
    <row r="500" spans="2:22" ht="15.75" hidden="1" customHeight="1" x14ac:dyDescent="0.25">
      <c r="B500" s="135">
        <v>484</v>
      </c>
      <c r="C500" s="182">
        <f t="shared" si="129"/>
        <v>0</v>
      </c>
      <c r="D500" s="280">
        <f t="shared" si="129"/>
        <v>0</v>
      </c>
      <c r="E500" s="182">
        <f t="shared" si="129"/>
        <v>0</v>
      </c>
      <c r="F500" s="182">
        <f t="shared" si="129"/>
        <v>0</v>
      </c>
      <c r="G500" s="136">
        <f t="shared" si="129"/>
        <v>0</v>
      </c>
      <c r="H500" s="136">
        <f t="shared" si="123"/>
        <v>0</v>
      </c>
      <c r="I500" s="136">
        <f t="shared" si="117"/>
        <v>0</v>
      </c>
      <c r="J500" s="141">
        <f t="shared" si="118"/>
        <v>0</v>
      </c>
      <c r="K500" s="142">
        <f t="shared" si="116"/>
        <v>0</v>
      </c>
      <c r="L500" s="184">
        <f t="shared" si="116"/>
        <v>0</v>
      </c>
      <c r="M500" s="141">
        <f t="shared" si="116"/>
        <v>0</v>
      </c>
      <c r="N500" s="141">
        <f t="shared" si="116"/>
        <v>0</v>
      </c>
      <c r="O500" s="147">
        <f t="shared" si="119"/>
        <v>0</v>
      </c>
      <c r="P500" s="136">
        <f t="shared" si="120"/>
        <v>0</v>
      </c>
      <c r="Q500" s="136">
        <f t="shared" si="124"/>
        <v>0</v>
      </c>
      <c r="R500" s="136">
        <f t="shared" si="125"/>
        <v>0</v>
      </c>
      <c r="S500" s="137">
        <f t="shared" si="121"/>
        <v>0</v>
      </c>
      <c r="T500" s="45"/>
      <c r="V500" s="57" t="str">
        <f t="shared" si="122"/>
        <v>скрыть</v>
      </c>
    </row>
    <row r="501" spans="2:22" ht="15.75" hidden="1" customHeight="1" x14ac:dyDescent="0.25">
      <c r="B501" s="135">
        <v>485</v>
      </c>
      <c r="C501" s="182">
        <f t="shared" si="129"/>
        <v>0</v>
      </c>
      <c r="D501" s="280">
        <f t="shared" si="129"/>
        <v>0</v>
      </c>
      <c r="E501" s="182">
        <f t="shared" si="129"/>
        <v>0</v>
      </c>
      <c r="F501" s="182">
        <f t="shared" si="129"/>
        <v>0</v>
      </c>
      <c r="G501" s="136">
        <f t="shared" si="129"/>
        <v>0</v>
      </c>
      <c r="H501" s="136">
        <f t="shared" si="123"/>
        <v>0</v>
      </c>
      <c r="I501" s="136">
        <f t="shared" si="117"/>
        <v>0</v>
      </c>
      <c r="J501" s="141">
        <f t="shared" si="118"/>
        <v>0</v>
      </c>
      <c r="K501" s="142">
        <f t="shared" si="116"/>
        <v>0</v>
      </c>
      <c r="L501" s="184">
        <f t="shared" si="116"/>
        <v>0</v>
      </c>
      <c r="M501" s="141">
        <f t="shared" si="116"/>
        <v>0</v>
      </c>
      <c r="N501" s="141">
        <f t="shared" si="116"/>
        <v>0</v>
      </c>
      <c r="O501" s="147">
        <f t="shared" si="119"/>
        <v>0</v>
      </c>
      <c r="P501" s="136">
        <f t="shared" si="120"/>
        <v>0</v>
      </c>
      <c r="Q501" s="136">
        <f t="shared" si="124"/>
        <v>0</v>
      </c>
      <c r="R501" s="136">
        <f t="shared" si="125"/>
        <v>0</v>
      </c>
      <c r="S501" s="137">
        <f t="shared" si="121"/>
        <v>0</v>
      </c>
      <c r="T501" s="45"/>
      <c r="V501" s="57" t="str">
        <f t="shared" si="122"/>
        <v>скрыть</v>
      </c>
    </row>
    <row r="502" spans="2:22" ht="15.75" hidden="1" customHeight="1" x14ac:dyDescent="0.25">
      <c r="B502" s="135">
        <v>486</v>
      </c>
      <c r="C502" s="182">
        <f t="shared" si="129"/>
        <v>0</v>
      </c>
      <c r="D502" s="280">
        <f t="shared" si="129"/>
        <v>0</v>
      </c>
      <c r="E502" s="182">
        <f t="shared" si="129"/>
        <v>0</v>
      </c>
      <c r="F502" s="182">
        <f t="shared" si="129"/>
        <v>0</v>
      </c>
      <c r="G502" s="136">
        <f t="shared" si="129"/>
        <v>0</v>
      </c>
      <c r="H502" s="136">
        <f t="shared" si="123"/>
        <v>0</v>
      </c>
      <c r="I502" s="136">
        <f t="shared" si="117"/>
        <v>0</v>
      </c>
      <c r="J502" s="141">
        <f t="shared" si="118"/>
        <v>0</v>
      </c>
      <c r="K502" s="142">
        <f t="shared" si="116"/>
        <v>0</v>
      </c>
      <c r="L502" s="184">
        <f t="shared" si="116"/>
        <v>0</v>
      </c>
      <c r="M502" s="141">
        <f t="shared" si="116"/>
        <v>0</v>
      </c>
      <c r="N502" s="141">
        <f t="shared" si="116"/>
        <v>0</v>
      </c>
      <c r="O502" s="147">
        <f t="shared" si="119"/>
        <v>0</v>
      </c>
      <c r="P502" s="136">
        <f t="shared" si="120"/>
        <v>0</v>
      </c>
      <c r="Q502" s="136">
        <f t="shared" si="124"/>
        <v>0</v>
      </c>
      <c r="R502" s="136">
        <f t="shared" si="125"/>
        <v>0</v>
      </c>
      <c r="S502" s="137">
        <f t="shared" si="121"/>
        <v>0</v>
      </c>
      <c r="T502" s="45"/>
      <c r="V502" s="57" t="str">
        <f t="shared" si="122"/>
        <v>скрыть</v>
      </c>
    </row>
    <row r="503" spans="2:22" ht="15.75" hidden="1" customHeight="1" x14ac:dyDescent="0.25">
      <c r="B503" s="135">
        <v>487</v>
      </c>
      <c r="C503" s="182">
        <f t="shared" si="129"/>
        <v>0</v>
      </c>
      <c r="D503" s="280">
        <f t="shared" si="129"/>
        <v>0</v>
      </c>
      <c r="E503" s="182">
        <f t="shared" si="129"/>
        <v>0</v>
      </c>
      <c r="F503" s="182">
        <f t="shared" si="129"/>
        <v>0</v>
      </c>
      <c r="G503" s="136">
        <f t="shared" si="129"/>
        <v>0</v>
      </c>
      <c r="H503" s="136">
        <f t="shared" si="123"/>
        <v>0</v>
      </c>
      <c r="I503" s="136">
        <f t="shared" si="117"/>
        <v>0</v>
      </c>
      <c r="J503" s="141">
        <f t="shared" si="118"/>
        <v>0</v>
      </c>
      <c r="K503" s="142">
        <f t="shared" si="116"/>
        <v>0</v>
      </c>
      <c r="L503" s="184">
        <f t="shared" si="116"/>
        <v>0</v>
      </c>
      <c r="M503" s="141">
        <f t="shared" si="116"/>
        <v>0</v>
      </c>
      <c r="N503" s="141">
        <f t="shared" si="116"/>
        <v>0</v>
      </c>
      <c r="O503" s="147">
        <f t="shared" si="119"/>
        <v>0</v>
      </c>
      <c r="P503" s="136">
        <f t="shared" si="120"/>
        <v>0</v>
      </c>
      <c r="Q503" s="136">
        <f t="shared" si="124"/>
        <v>0</v>
      </c>
      <c r="R503" s="136">
        <f t="shared" si="125"/>
        <v>0</v>
      </c>
      <c r="S503" s="137">
        <f t="shared" si="121"/>
        <v>0</v>
      </c>
      <c r="T503" s="45"/>
      <c r="V503" s="57" t="str">
        <f t="shared" si="122"/>
        <v>скрыть</v>
      </c>
    </row>
    <row r="504" spans="2:22" ht="15.75" hidden="1" customHeight="1" x14ac:dyDescent="0.25">
      <c r="B504" s="135">
        <v>488</v>
      </c>
      <c r="C504" s="182">
        <f t="shared" si="129"/>
        <v>0</v>
      </c>
      <c r="D504" s="280">
        <f t="shared" si="129"/>
        <v>0</v>
      </c>
      <c r="E504" s="182">
        <f t="shared" si="129"/>
        <v>0</v>
      </c>
      <c r="F504" s="182">
        <f t="shared" si="129"/>
        <v>0</v>
      </c>
      <c r="G504" s="136">
        <f t="shared" si="129"/>
        <v>0</v>
      </c>
      <c r="H504" s="136">
        <f t="shared" si="123"/>
        <v>0</v>
      </c>
      <c r="I504" s="136">
        <f t="shared" si="117"/>
        <v>0</v>
      </c>
      <c r="J504" s="141">
        <f t="shared" si="118"/>
        <v>0</v>
      </c>
      <c r="K504" s="142">
        <f t="shared" si="116"/>
        <v>0</v>
      </c>
      <c r="L504" s="184">
        <f t="shared" si="116"/>
        <v>0</v>
      </c>
      <c r="M504" s="141">
        <f t="shared" si="116"/>
        <v>0</v>
      </c>
      <c r="N504" s="141">
        <f t="shared" si="116"/>
        <v>0</v>
      </c>
      <c r="O504" s="147">
        <f t="shared" si="119"/>
        <v>0</v>
      </c>
      <c r="P504" s="136">
        <f t="shared" si="120"/>
        <v>0</v>
      </c>
      <c r="Q504" s="136">
        <f t="shared" si="124"/>
        <v>0</v>
      </c>
      <c r="R504" s="136">
        <f t="shared" si="125"/>
        <v>0</v>
      </c>
      <c r="S504" s="137">
        <f t="shared" si="121"/>
        <v>0</v>
      </c>
      <c r="T504" s="45"/>
      <c r="V504" s="57" t="str">
        <f t="shared" si="122"/>
        <v>скрыть</v>
      </c>
    </row>
    <row r="505" spans="2:22" ht="15.75" hidden="1" customHeight="1" x14ac:dyDescent="0.25">
      <c r="B505" s="135">
        <v>489</v>
      </c>
      <c r="C505" s="182">
        <f t="shared" si="129"/>
        <v>0</v>
      </c>
      <c r="D505" s="280">
        <f t="shared" si="129"/>
        <v>0</v>
      </c>
      <c r="E505" s="182">
        <f t="shared" si="129"/>
        <v>0</v>
      </c>
      <c r="F505" s="182">
        <f t="shared" si="129"/>
        <v>0</v>
      </c>
      <c r="G505" s="136">
        <f t="shared" si="129"/>
        <v>0</v>
      </c>
      <c r="H505" s="136">
        <f t="shared" si="123"/>
        <v>0</v>
      </c>
      <c r="I505" s="136">
        <f t="shared" si="117"/>
        <v>0</v>
      </c>
      <c r="J505" s="141">
        <f t="shared" si="118"/>
        <v>0</v>
      </c>
      <c r="K505" s="142">
        <f t="shared" si="116"/>
        <v>0</v>
      </c>
      <c r="L505" s="184">
        <f t="shared" si="116"/>
        <v>0</v>
      </c>
      <c r="M505" s="141">
        <f t="shared" si="116"/>
        <v>0</v>
      </c>
      <c r="N505" s="141">
        <f t="shared" si="116"/>
        <v>0</v>
      </c>
      <c r="O505" s="147">
        <f t="shared" si="119"/>
        <v>0</v>
      </c>
      <c r="P505" s="136">
        <f t="shared" si="120"/>
        <v>0</v>
      </c>
      <c r="Q505" s="136">
        <f t="shared" si="124"/>
        <v>0</v>
      </c>
      <c r="R505" s="136">
        <f t="shared" si="125"/>
        <v>0</v>
      </c>
      <c r="S505" s="137">
        <f t="shared" si="121"/>
        <v>0</v>
      </c>
      <c r="T505" s="45"/>
      <c r="V505" s="57" t="str">
        <f t="shared" si="122"/>
        <v>скрыть</v>
      </c>
    </row>
    <row r="506" spans="2:22" ht="15.75" hidden="1" customHeight="1" x14ac:dyDescent="0.25">
      <c r="B506" s="135">
        <v>490</v>
      </c>
      <c r="C506" s="182">
        <f t="shared" si="129"/>
        <v>0</v>
      </c>
      <c r="D506" s="280">
        <f t="shared" si="129"/>
        <v>0</v>
      </c>
      <c r="E506" s="182">
        <f t="shared" si="129"/>
        <v>0</v>
      </c>
      <c r="F506" s="182">
        <f t="shared" si="129"/>
        <v>0</v>
      </c>
      <c r="G506" s="136">
        <f t="shared" si="129"/>
        <v>0</v>
      </c>
      <c r="H506" s="136">
        <f t="shared" si="123"/>
        <v>0</v>
      </c>
      <c r="I506" s="136">
        <f t="shared" si="117"/>
        <v>0</v>
      </c>
      <c r="J506" s="141">
        <f t="shared" si="118"/>
        <v>0</v>
      </c>
      <c r="K506" s="142">
        <f t="shared" si="116"/>
        <v>0</v>
      </c>
      <c r="L506" s="184">
        <f t="shared" si="116"/>
        <v>0</v>
      </c>
      <c r="M506" s="141">
        <f t="shared" si="116"/>
        <v>0</v>
      </c>
      <c r="N506" s="141">
        <f t="shared" si="116"/>
        <v>0</v>
      </c>
      <c r="O506" s="147">
        <f t="shared" si="119"/>
        <v>0</v>
      </c>
      <c r="P506" s="136">
        <f t="shared" si="120"/>
        <v>0</v>
      </c>
      <c r="Q506" s="136">
        <f t="shared" si="124"/>
        <v>0</v>
      </c>
      <c r="R506" s="136">
        <f t="shared" si="125"/>
        <v>0</v>
      </c>
      <c r="S506" s="137">
        <f t="shared" si="121"/>
        <v>0</v>
      </c>
      <c r="T506" s="45"/>
      <c r="V506" s="57" t="str">
        <f t="shared" si="122"/>
        <v>скрыть</v>
      </c>
    </row>
    <row r="507" spans="2:22" ht="15.75" hidden="1" customHeight="1" x14ac:dyDescent="0.25">
      <c r="B507" s="135">
        <v>491</v>
      </c>
      <c r="C507" s="182">
        <f t="shared" ref="C507:G516" si="130">IF(offer_sale_type="транзит",IFERROR(VLOOKUP($B507,calc_data,C$14+1,0),0),0)</f>
        <v>0</v>
      </c>
      <c r="D507" s="280">
        <f t="shared" si="130"/>
        <v>0</v>
      </c>
      <c r="E507" s="182">
        <f t="shared" si="130"/>
        <v>0</v>
      </c>
      <c r="F507" s="182">
        <f t="shared" si="130"/>
        <v>0</v>
      </c>
      <c r="G507" s="136">
        <f t="shared" si="130"/>
        <v>0</v>
      </c>
      <c r="H507" s="136">
        <f t="shared" si="123"/>
        <v>0</v>
      </c>
      <c r="I507" s="136">
        <f t="shared" si="117"/>
        <v>0</v>
      </c>
      <c r="J507" s="141">
        <f t="shared" si="118"/>
        <v>0</v>
      </c>
      <c r="K507" s="142">
        <f t="shared" si="116"/>
        <v>0</v>
      </c>
      <c r="L507" s="184">
        <f t="shared" si="116"/>
        <v>0</v>
      </c>
      <c r="M507" s="141">
        <f t="shared" si="116"/>
        <v>0</v>
      </c>
      <c r="N507" s="141">
        <f t="shared" si="116"/>
        <v>0</v>
      </c>
      <c r="O507" s="147">
        <f t="shared" si="119"/>
        <v>0</v>
      </c>
      <c r="P507" s="136">
        <f t="shared" si="120"/>
        <v>0</v>
      </c>
      <c r="Q507" s="136">
        <f t="shared" si="124"/>
        <v>0</v>
      </c>
      <c r="R507" s="136">
        <f t="shared" si="125"/>
        <v>0</v>
      </c>
      <c r="S507" s="137">
        <f t="shared" si="121"/>
        <v>0</v>
      </c>
      <c r="T507" s="45"/>
      <c r="V507" s="57" t="str">
        <f t="shared" si="122"/>
        <v>скрыть</v>
      </c>
    </row>
    <row r="508" spans="2:22" ht="15.75" hidden="1" customHeight="1" x14ac:dyDescent="0.25">
      <c r="B508" s="135">
        <v>492</v>
      </c>
      <c r="C508" s="182">
        <f t="shared" si="130"/>
        <v>0</v>
      </c>
      <c r="D508" s="280">
        <f t="shared" si="130"/>
        <v>0</v>
      </c>
      <c r="E508" s="182">
        <f t="shared" si="130"/>
        <v>0</v>
      </c>
      <c r="F508" s="182">
        <f t="shared" si="130"/>
        <v>0</v>
      </c>
      <c r="G508" s="136">
        <f t="shared" si="130"/>
        <v>0</v>
      </c>
      <c r="H508" s="136">
        <f t="shared" si="123"/>
        <v>0</v>
      </c>
      <c r="I508" s="136">
        <f t="shared" si="117"/>
        <v>0</v>
      </c>
      <c r="J508" s="141">
        <f t="shared" si="118"/>
        <v>0</v>
      </c>
      <c r="K508" s="142">
        <f t="shared" si="116"/>
        <v>0</v>
      </c>
      <c r="L508" s="184">
        <f t="shared" si="116"/>
        <v>0</v>
      </c>
      <c r="M508" s="141">
        <f t="shared" si="116"/>
        <v>0</v>
      </c>
      <c r="N508" s="141">
        <f t="shared" si="116"/>
        <v>0</v>
      </c>
      <c r="O508" s="147">
        <f t="shared" si="119"/>
        <v>0</v>
      </c>
      <c r="P508" s="136">
        <f t="shared" si="120"/>
        <v>0</v>
      </c>
      <c r="Q508" s="136">
        <f t="shared" si="124"/>
        <v>0</v>
      </c>
      <c r="R508" s="136">
        <f t="shared" si="125"/>
        <v>0</v>
      </c>
      <c r="S508" s="137">
        <f t="shared" si="121"/>
        <v>0</v>
      </c>
      <c r="T508" s="45"/>
      <c r="V508" s="57" t="str">
        <f t="shared" si="122"/>
        <v>скрыть</v>
      </c>
    </row>
    <row r="509" spans="2:22" ht="15.75" hidden="1" customHeight="1" x14ac:dyDescent="0.25">
      <c r="B509" s="135">
        <v>493</v>
      </c>
      <c r="C509" s="182">
        <f t="shared" si="130"/>
        <v>0</v>
      </c>
      <c r="D509" s="280">
        <f t="shared" si="130"/>
        <v>0</v>
      </c>
      <c r="E509" s="182">
        <f t="shared" si="130"/>
        <v>0</v>
      </c>
      <c r="F509" s="182">
        <f t="shared" si="130"/>
        <v>0</v>
      </c>
      <c r="G509" s="136">
        <f t="shared" si="130"/>
        <v>0</v>
      </c>
      <c r="H509" s="136">
        <f t="shared" si="123"/>
        <v>0</v>
      </c>
      <c r="I509" s="136">
        <f t="shared" si="117"/>
        <v>0</v>
      </c>
      <c r="J509" s="141">
        <f t="shared" si="118"/>
        <v>0</v>
      </c>
      <c r="K509" s="142">
        <f t="shared" si="116"/>
        <v>0</v>
      </c>
      <c r="L509" s="184">
        <f t="shared" si="116"/>
        <v>0</v>
      </c>
      <c r="M509" s="141">
        <f t="shared" si="116"/>
        <v>0</v>
      </c>
      <c r="N509" s="141">
        <f t="shared" si="116"/>
        <v>0</v>
      </c>
      <c r="O509" s="147">
        <f t="shared" si="119"/>
        <v>0</v>
      </c>
      <c r="P509" s="136">
        <f t="shared" si="120"/>
        <v>0</v>
      </c>
      <c r="Q509" s="136">
        <f t="shared" si="124"/>
        <v>0</v>
      </c>
      <c r="R509" s="136">
        <f t="shared" si="125"/>
        <v>0</v>
      </c>
      <c r="S509" s="137">
        <f t="shared" si="121"/>
        <v>0</v>
      </c>
      <c r="T509" s="45"/>
      <c r="V509" s="57" t="str">
        <f t="shared" si="122"/>
        <v>скрыть</v>
      </c>
    </row>
    <row r="510" spans="2:22" ht="15.75" hidden="1" customHeight="1" x14ac:dyDescent="0.25">
      <c r="B510" s="135">
        <v>494</v>
      </c>
      <c r="C510" s="182">
        <f t="shared" si="130"/>
        <v>0</v>
      </c>
      <c r="D510" s="280">
        <f t="shared" si="130"/>
        <v>0</v>
      </c>
      <c r="E510" s="182">
        <f t="shared" si="130"/>
        <v>0</v>
      </c>
      <c r="F510" s="182">
        <f t="shared" si="130"/>
        <v>0</v>
      </c>
      <c r="G510" s="136">
        <f t="shared" si="130"/>
        <v>0</v>
      </c>
      <c r="H510" s="136">
        <f t="shared" si="123"/>
        <v>0</v>
      </c>
      <c r="I510" s="136">
        <f t="shared" si="117"/>
        <v>0</v>
      </c>
      <c r="J510" s="141">
        <f t="shared" si="118"/>
        <v>0</v>
      </c>
      <c r="K510" s="142">
        <f t="shared" si="116"/>
        <v>0</v>
      </c>
      <c r="L510" s="184">
        <f t="shared" si="116"/>
        <v>0</v>
      </c>
      <c r="M510" s="141">
        <f t="shared" si="116"/>
        <v>0</v>
      </c>
      <c r="N510" s="141">
        <f t="shared" si="116"/>
        <v>0</v>
      </c>
      <c r="O510" s="147">
        <f t="shared" si="119"/>
        <v>0</v>
      </c>
      <c r="P510" s="136">
        <f t="shared" si="120"/>
        <v>0</v>
      </c>
      <c r="Q510" s="136">
        <f t="shared" si="124"/>
        <v>0</v>
      </c>
      <c r="R510" s="136">
        <f t="shared" si="125"/>
        <v>0</v>
      </c>
      <c r="S510" s="137">
        <f t="shared" si="121"/>
        <v>0</v>
      </c>
      <c r="T510" s="45"/>
      <c r="V510" s="57" t="str">
        <f t="shared" si="122"/>
        <v>скрыть</v>
      </c>
    </row>
    <row r="511" spans="2:22" ht="15.75" hidden="1" customHeight="1" x14ac:dyDescent="0.25">
      <c r="B511" s="135">
        <v>495</v>
      </c>
      <c r="C511" s="182">
        <f t="shared" si="130"/>
        <v>0</v>
      </c>
      <c r="D511" s="280">
        <f t="shared" si="130"/>
        <v>0</v>
      </c>
      <c r="E511" s="182">
        <f t="shared" si="130"/>
        <v>0</v>
      </c>
      <c r="F511" s="182">
        <f t="shared" si="130"/>
        <v>0</v>
      </c>
      <c r="G511" s="136">
        <f t="shared" si="130"/>
        <v>0</v>
      </c>
      <c r="H511" s="136">
        <f t="shared" si="123"/>
        <v>0</v>
      </c>
      <c r="I511" s="136">
        <f t="shared" si="117"/>
        <v>0</v>
      </c>
      <c r="J511" s="141">
        <f t="shared" si="118"/>
        <v>0</v>
      </c>
      <c r="K511" s="142">
        <f t="shared" si="116"/>
        <v>0</v>
      </c>
      <c r="L511" s="184">
        <f t="shared" si="116"/>
        <v>0</v>
      </c>
      <c r="M511" s="141">
        <f t="shared" si="116"/>
        <v>0</v>
      </c>
      <c r="N511" s="141">
        <f t="shared" si="116"/>
        <v>0</v>
      </c>
      <c r="O511" s="147">
        <f t="shared" si="119"/>
        <v>0</v>
      </c>
      <c r="P511" s="136">
        <f t="shared" si="120"/>
        <v>0</v>
      </c>
      <c r="Q511" s="136">
        <f t="shared" si="124"/>
        <v>0</v>
      </c>
      <c r="R511" s="136">
        <f t="shared" si="125"/>
        <v>0</v>
      </c>
      <c r="S511" s="137">
        <f t="shared" si="121"/>
        <v>0</v>
      </c>
      <c r="T511" s="45"/>
      <c r="V511" s="57" t="str">
        <f t="shared" si="122"/>
        <v>скрыть</v>
      </c>
    </row>
    <row r="512" spans="2:22" ht="15.75" hidden="1" customHeight="1" x14ac:dyDescent="0.25">
      <c r="B512" s="135">
        <v>496</v>
      </c>
      <c r="C512" s="182">
        <f t="shared" si="130"/>
        <v>0</v>
      </c>
      <c r="D512" s="280">
        <f t="shared" si="130"/>
        <v>0</v>
      </c>
      <c r="E512" s="182">
        <f t="shared" si="130"/>
        <v>0</v>
      </c>
      <c r="F512" s="182">
        <f t="shared" si="130"/>
        <v>0</v>
      </c>
      <c r="G512" s="136">
        <f t="shared" si="130"/>
        <v>0</v>
      </c>
      <c r="H512" s="136">
        <f t="shared" si="123"/>
        <v>0</v>
      </c>
      <c r="I512" s="136">
        <f t="shared" si="117"/>
        <v>0</v>
      </c>
      <c r="J512" s="141">
        <f t="shared" si="118"/>
        <v>0</v>
      </c>
      <c r="K512" s="142">
        <f t="shared" si="116"/>
        <v>0</v>
      </c>
      <c r="L512" s="184">
        <f t="shared" si="116"/>
        <v>0</v>
      </c>
      <c r="M512" s="141">
        <f t="shared" si="116"/>
        <v>0</v>
      </c>
      <c r="N512" s="141">
        <f t="shared" si="116"/>
        <v>0</v>
      </c>
      <c r="O512" s="147">
        <f t="shared" si="119"/>
        <v>0</v>
      </c>
      <c r="P512" s="136">
        <f t="shared" si="120"/>
        <v>0</v>
      </c>
      <c r="Q512" s="136">
        <f t="shared" si="124"/>
        <v>0</v>
      </c>
      <c r="R512" s="136">
        <f t="shared" si="125"/>
        <v>0</v>
      </c>
      <c r="S512" s="137">
        <f t="shared" si="121"/>
        <v>0</v>
      </c>
      <c r="T512" s="45"/>
      <c r="V512" s="57" t="str">
        <f t="shared" si="122"/>
        <v>скрыть</v>
      </c>
    </row>
    <row r="513" spans="2:22" ht="15.75" hidden="1" customHeight="1" x14ac:dyDescent="0.25">
      <c r="B513" s="135">
        <v>497</v>
      </c>
      <c r="C513" s="182">
        <f t="shared" si="130"/>
        <v>0</v>
      </c>
      <c r="D513" s="280">
        <f t="shared" si="130"/>
        <v>0</v>
      </c>
      <c r="E513" s="182">
        <f t="shared" si="130"/>
        <v>0</v>
      </c>
      <c r="F513" s="182">
        <f t="shared" si="130"/>
        <v>0</v>
      </c>
      <c r="G513" s="136">
        <f t="shared" si="130"/>
        <v>0</v>
      </c>
      <c r="H513" s="136">
        <f t="shared" si="123"/>
        <v>0</v>
      </c>
      <c r="I513" s="136">
        <f t="shared" si="117"/>
        <v>0</v>
      </c>
      <c r="J513" s="141">
        <f t="shared" si="118"/>
        <v>0</v>
      </c>
      <c r="K513" s="142">
        <f t="shared" si="116"/>
        <v>0</v>
      </c>
      <c r="L513" s="184">
        <f t="shared" si="116"/>
        <v>0</v>
      </c>
      <c r="M513" s="141">
        <f t="shared" si="116"/>
        <v>0</v>
      </c>
      <c r="N513" s="141">
        <f t="shared" si="116"/>
        <v>0</v>
      </c>
      <c r="O513" s="147">
        <f t="shared" si="119"/>
        <v>0</v>
      </c>
      <c r="P513" s="136">
        <f t="shared" si="120"/>
        <v>0</v>
      </c>
      <c r="Q513" s="136">
        <f t="shared" si="124"/>
        <v>0</v>
      </c>
      <c r="R513" s="136">
        <f t="shared" si="125"/>
        <v>0</v>
      </c>
      <c r="S513" s="137">
        <f t="shared" si="121"/>
        <v>0</v>
      </c>
      <c r="T513" s="45"/>
      <c r="V513" s="57" t="str">
        <f t="shared" si="122"/>
        <v>скрыть</v>
      </c>
    </row>
    <row r="514" spans="2:22" ht="15.75" hidden="1" customHeight="1" x14ac:dyDescent="0.25">
      <c r="B514" s="135">
        <v>498</v>
      </c>
      <c r="C514" s="182">
        <f t="shared" si="130"/>
        <v>0</v>
      </c>
      <c r="D514" s="280">
        <f t="shared" si="130"/>
        <v>0</v>
      </c>
      <c r="E514" s="182">
        <f t="shared" si="130"/>
        <v>0</v>
      </c>
      <c r="F514" s="182">
        <f t="shared" si="130"/>
        <v>0</v>
      </c>
      <c r="G514" s="136">
        <f t="shared" si="130"/>
        <v>0</v>
      </c>
      <c r="H514" s="136">
        <f t="shared" si="123"/>
        <v>0</v>
      </c>
      <c r="I514" s="136">
        <f t="shared" si="117"/>
        <v>0</v>
      </c>
      <c r="J514" s="141">
        <f t="shared" si="118"/>
        <v>0</v>
      </c>
      <c r="K514" s="142">
        <f t="shared" si="116"/>
        <v>0</v>
      </c>
      <c r="L514" s="184">
        <f t="shared" si="116"/>
        <v>0</v>
      </c>
      <c r="M514" s="141">
        <f t="shared" si="116"/>
        <v>0</v>
      </c>
      <c r="N514" s="141">
        <f t="shared" si="116"/>
        <v>0</v>
      </c>
      <c r="O514" s="147">
        <f t="shared" si="119"/>
        <v>0</v>
      </c>
      <c r="P514" s="136">
        <f t="shared" si="120"/>
        <v>0</v>
      </c>
      <c r="Q514" s="136">
        <f t="shared" si="124"/>
        <v>0</v>
      </c>
      <c r="R514" s="136">
        <f t="shared" si="125"/>
        <v>0</v>
      </c>
      <c r="S514" s="137">
        <f t="shared" si="121"/>
        <v>0</v>
      </c>
      <c r="T514" s="45"/>
      <c r="V514" s="57" t="str">
        <f t="shared" si="122"/>
        <v>скрыть</v>
      </c>
    </row>
    <row r="515" spans="2:22" ht="15.75" hidden="1" customHeight="1" x14ac:dyDescent="0.25">
      <c r="B515" s="135">
        <v>499</v>
      </c>
      <c r="C515" s="182">
        <f t="shared" si="130"/>
        <v>0</v>
      </c>
      <c r="D515" s="280">
        <f t="shared" si="130"/>
        <v>0</v>
      </c>
      <c r="E515" s="182">
        <f t="shared" si="130"/>
        <v>0</v>
      </c>
      <c r="F515" s="182">
        <f t="shared" si="130"/>
        <v>0</v>
      </c>
      <c r="G515" s="136">
        <f t="shared" si="130"/>
        <v>0</v>
      </c>
      <c r="H515" s="136">
        <f t="shared" si="123"/>
        <v>0</v>
      </c>
      <c r="I515" s="136">
        <f t="shared" si="117"/>
        <v>0</v>
      </c>
      <c r="J515" s="141">
        <f t="shared" si="118"/>
        <v>0</v>
      </c>
      <c r="K515" s="142">
        <f t="shared" si="116"/>
        <v>0</v>
      </c>
      <c r="L515" s="184">
        <f t="shared" si="116"/>
        <v>0</v>
      </c>
      <c r="M515" s="141">
        <f t="shared" si="116"/>
        <v>0</v>
      </c>
      <c r="N515" s="141">
        <f t="shared" si="116"/>
        <v>0</v>
      </c>
      <c r="O515" s="147">
        <f t="shared" si="119"/>
        <v>0</v>
      </c>
      <c r="P515" s="136">
        <f t="shared" si="120"/>
        <v>0</v>
      </c>
      <c r="Q515" s="136">
        <f t="shared" si="124"/>
        <v>0</v>
      </c>
      <c r="R515" s="136">
        <f t="shared" si="125"/>
        <v>0</v>
      </c>
      <c r="S515" s="137">
        <f t="shared" si="121"/>
        <v>0</v>
      </c>
      <c r="T515" s="45"/>
      <c r="V515" s="57" t="str">
        <f t="shared" si="122"/>
        <v>скрыть</v>
      </c>
    </row>
    <row r="516" spans="2:22" ht="15.75" hidden="1" customHeight="1" x14ac:dyDescent="0.25">
      <c r="B516" s="135">
        <v>500</v>
      </c>
      <c r="C516" s="182">
        <f t="shared" si="130"/>
        <v>0</v>
      </c>
      <c r="D516" s="280">
        <f t="shared" si="130"/>
        <v>0</v>
      </c>
      <c r="E516" s="182">
        <f t="shared" si="130"/>
        <v>0</v>
      </c>
      <c r="F516" s="182">
        <f t="shared" si="130"/>
        <v>0</v>
      </c>
      <c r="G516" s="136">
        <f t="shared" si="130"/>
        <v>0</v>
      </c>
      <c r="H516" s="136">
        <f t="shared" si="123"/>
        <v>0</v>
      </c>
      <c r="I516" s="136">
        <f t="shared" si="117"/>
        <v>0</v>
      </c>
      <c r="J516" s="141">
        <f t="shared" si="118"/>
        <v>0</v>
      </c>
      <c r="K516" s="142">
        <f t="shared" si="116"/>
        <v>0</v>
      </c>
      <c r="L516" s="184">
        <f t="shared" si="116"/>
        <v>0</v>
      </c>
      <c r="M516" s="141">
        <f t="shared" si="116"/>
        <v>0</v>
      </c>
      <c r="N516" s="141">
        <f t="shared" si="116"/>
        <v>0</v>
      </c>
      <c r="O516" s="147">
        <f t="shared" si="119"/>
        <v>0</v>
      </c>
      <c r="P516" s="136">
        <f t="shared" si="120"/>
        <v>0</v>
      </c>
      <c r="Q516" s="136">
        <f t="shared" si="124"/>
        <v>0</v>
      </c>
      <c r="R516" s="136">
        <f t="shared" si="125"/>
        <v>0</v>
      </c>
      <c r="S516" s="137">
        <f t="shared" si="121"/>
        <v>0</v>
      </c>
      <c r="T516" s="45"/>
      <c r="V516" s="57" t="str">
        <f t="shared" si="122"/>
        <v>скрыть</v>
      </c>
    </row>
    <row r="517" spans="2:22" ht="15.75" hidden="1" customHeight="1" x14ac:dyDescent="0.25">
      <c r="B517" s="135">
        <v>501</v>
      </c>
      <c r="C517" s="182">
        <f t="shared" ref="C517:G526" si="131">IF(offer_sale_type="транзит",IFERROR(VLOOKUP($B517,calc_data,C$14+1,0),0),0)</f>
        <v>0</v>
      </c>
      <c r="D517" s="280">
        <f t="shared" si="131"/>
        <v>0</v>
      </c>
      <c r="E517" s="182">
        <f t="shared" si="131"/>
        <v>0</v>
      </c>
      <c r="F517" s="182">
        <f t="shared" si="131"/>
        <v>0</v>
      </c>
      <c r="G517" s="136">
        <f t="shared" si="131"/>
        <v>0</v>
      </c>
      <c r="H517" s="136">
        <f t="shared" si="123"/>
        <v>0</v>
      </c>
      <c r="I517" s="136">
        <f t="shared" si="117"/>
        <v>0</v>
      </c>
      <c r="J517" s="141">
        <f t="shared" si="118"/>
        <v>0</v>
      </c>
      <c r="K517" s="142">
        <f t="shared" si="116"/>
        <v>0</v>
      </c>
      <c r="L517" s="184">
        <f t="shared" si="116"/>
        <v>0</v>
      </c>
      <c r="M517" s="141">
        <f t="shared" si="116"/>
        <v>0</v>
      </c>
      <c r="N517" s="141">
        <f t="shared" si="116"/>
        <v>0</v>
      </c>
      <c r="O517" s="147">
        <f t="shared" si="119"/>
        <v>0</v>
      </c>
      <c r="P517" s="136">
        <f t="shared" si="120"/>
        <v>0</v>
      </c>
      <c r="Q517" s="136">
        <f t="shared" si="124"/>
        <v>0</v>
      </c>
      <c r="R517" s="136">
        <f t="shared" si="125"/>
        <v>0</v>
      </c>
      <c r="S517" s="137">
        <f t="shared" si="121"/>
        <v>0</v>
      </c>
      <c r="T517" s="45"/>
      <c r="V517" s="57" t="str">
        <f t="shared" si="122"/>
        <v>скрыть</v>
      </c>
    </row>
    <row r="518" spans="2:22" ht="15.75" hidden="1" customHeight="1" x14ac:dyDescent="0.25">
      <c r="B518" s="135">
        <v>502</v>
      </c>
      <c r="C518" s="182">
        <f t="shared" si="131"/>
        <v>0</v>
      </c>
      <c r="D518" s="280">
        <f t="shared" si="131"/>
        <v>0</v>
      </c>
      <c r="E518" s="182">
        <f t="shared" si="131"/>
        <v>0</v>
      </c>
      <c r="F518" s="182">
        <f t="shared" si="131"/>
        <v>0</v>
      </c>
      <c r="G518" s="136">
        <f t="shared" si="131"/>
        <v>0</v>
      </c>
      <c r="H518" s="136">
        <f t="shared" si="123"/>
        <v>0</v>
      </c>
      <c r="I518" s="136">
        <f t="shared" si="117"/>
        <v>0</v>
      </c>
      <c r="J518" s="141">
        <f t="shared" si="118"/>
        <v>0</v>
      </c>
      <c r="K518" s="142">
        <f t="shared" si="116"/>
        <v>0</v>
      </c>
      <c r="L518" s="184">
        <f t="shared" si="116"/>
        <v>0</v>
      </c>
      <c r="M518" s="141">
        <f t="shared" si="116"/>
        <v>0</v>
      </c>
      <c r="N518" s="141">
        <f t="shared" si="116"/>
        <v>0</v>
      </c>
      <c r="O518" s="147">
        <f t="shared" si="119"/>
        <v>0</v>
      </c>
      <c r="P518" s="136">
        <f t="shared" si="120"/>
        <v>0</v>
      </c>
      <c r="Q518" s="136">
        <f t="shared" si="124"/>
        <v>0</v>
      </c>
      <c r="R518" s="136">
        <f t="shared" si="125"/>
        <v>0</v>
      </c>
      <c r="S518" s="137">
        <f t="shared" si="121"/>
        <v>0</v>
      </c>
      <c r="T518" s="45"/>
      <c r="V518" s="57" t="str">
        <f t="shared" si="122"/>
        <v>скрыть</v>
      </c>
    </row>
    <row r="519" spans="2:22" ht="15.75" hidden="1" customHeight="1" x14ac:dyDescent="0.25">
      <c r="B519" s="135">
        <v>503</v>
      </c>
      <c r="C519" s="182">
        <f t="shared" si="131"/>
        <v>0</v>
      </c>
      <c r="D519" s="280">
        <f t="shared" si="131"/>
        <v>0</v>
      </c>
      <c r="E519" s="182">
        <f t="shared" si="131"/>
        <v>0</v>
      </c>
      <c r="F519" s="182">
        <f t="shared" si="131"/>
        <v>0</v>
      </c>
      <c r="G519" s="136">
        <f t="shared" si="131"/>
        <v>0</v>
      </c>
      <c r="H519" s="136">
        <f t="shared" si="123"/>
        <v>0</v>
      </c>
      <c r="I519" s="136">
        <f t="shared" si="117"/>
        <v>0</v>
      </c>
      <c r="J519" s="141">
        <f t="shared" si="118"/>
        <v>0</v>
      </c>
      <c r="K519" s="142">
        <f t="shared" si="116"/>
        <v>0</v>
      </c>
      <c r="L519" s="184">
        <f t="shared" si="116"/>
        <v>0</v>
      </c>
      <c r="M519" s="141">
        <f t="shared" si="116"/>
        <v>0</v>
      </c>
      <c r="N519" s="141">
        <f t="shared" si="116"/>
        <v>0</v>
      </c>
      <c r="O519" s="147">
        <f t="shared" si="119"/>
        <v>0</v>
      </c>
      <c r="P519" s="136">
        <f t="shared" si="120"/>
        <v>0</v>
      </c>
      <c r="Q519" s="136">
        <f t="shared" si="124"/>
        <v>0</v>
      </c>
      <c r="R519" s="136">
        <f t="shared" si="125"/>
        <v>0</v>
      </c>
      <c r="S519" s="137">
        <f t="shared" si="121"/>
        <v>0</v>
      </c>
      <c r="T519" s="45"/>
      <c r="V519" s="57" t="str">
        <f t="shared" si="122"/>
        <v>скрыть</v>
      </c>
    </row>
    <row r="520" spans="2:22" ht="15.75" hidden="1" customHeight="1" x14ac:dyDescent="0.25">
      <c r="B520" s="135">
        <v>504</v>
      </c>
      <c r="C520" s="182">
        <f t="shared" si="131"/>
        <v>0</v>
      </c>
      <c r="D520" s="280">
        <f t="shared" si="131"/>
        <v>0</v>
      </c>
      <c r="E520" s="182">
        <f t="shared" si="131"/>
        <v>0</v>
      </c>
      <c r="F520" s="182">
        <f t="shared" si="131"/>
        <v>0</v>
      </c>
      <c r="G520" s="136">
        <f t="shared" si="131"/>
        <v>0</v>
      </c>
      <c r="H520" s="136">
        <f t="shared" si="123"/>
        <v>0</v>
      </c>
      <c r="I520" s="136">
        <f t="shared" si="117"/>
        <v>0</v>
      </c>
      <c r="J520" s="141">
        <f t="shared" si="118"/>
        <v>0</v>
      </c>
      <c r="K520" s="142">
        <f t="shared" si="116"/>
        <v>0</v>
      </c>
      <c r="L520" s="184">
        <f t="shared" si="116"/>
        <v>0</v>
      </c>
      <c r="M520" s="141">
        <f t="shared" si="116"/>
        <v>0</v>
      </c>
      <c r="N520" s="141">
        <f t="shared" si="116"/>
        <v>0</v>
      </c>
      <c r="O520" s="147">
        <f t="shared" si="119"/>
        <v>0</v>
      </c>
      <c r="P520" s="136">
        <f t="shared" si="120"/>
        <v>0</v>
      </c>
      <c r="Q520" s="136">
        <f t="shared" si="124"/>
        <v>0</v>
      </c>
      <c r="R520" s="136">
        <f t="shared" si="125"/>
        <v>0</v>
      </c>
      <c r="S520" s="137">
        <f t="shared" si="121"/>
        <v>0</v>
      </c>
      <c r="T520" s="45"/>
      <c r="V520" s="57" t="str">
        <f t="shared" si="122"/>
        <v>скрыть</v>
      </c>
    </row>
    <row r="521" spans="2:22" ht="15.75" hidden="1" customHeight="1" x14ac:dyDescent="0.25">
      <c r="B521" s="135">
        <v>505</v>
      </c>
      <c r="C521" s="182">
        <f t="shared" si="131"/>
        <v>0</v>
      </c>
      <c r="D521" s="280">
        <f t="shared" si="131"/>
        <v>0</v>
      </c>
      <c r="E521" s="182">
        <f t="shared" si="131"/>
        <v>0</v>
      </c>
      <c r="F521" s="182">
        <f t="shared" si="131"/>
        <v>0</v>
      </c>
      <c r="G521" s="136">
        <f t="shared" si="131"/>
        <v>0</v>
      </c>
      <c r="H521" s="136">
        <f t="shared" si="123"/>
        <v>0</v>
      </c>
      <c r="I521" s="136">
        <f t="shared" si="117"/>
        <v>0</v>
      </c>
      <c r="J521" s="141">
        <f t="shared" si="118"/>
        <v>0</v>
      </c>
      <c r="K521" s="142">
        <f t="shared" si="116"/>
        <v>0</v>
      </c>
      <c r="L521" s="184">
        <f t="shared" si="116"/>
        <v>0</v>
      </c>
      <c r="M521" s="141">
        <f t="shared" si="116"/>
        <v>0</v>
      </c>
      <c r="N521" s="141">
        <f t="shared" si="116"/>
        <v>0</v>
      </c>
      <c r="O521" s="147">
        <f t="shared" si="119"/>
        <v>0</v>
      </c>
      <c r="P521" s="136">
        <f t="shared" si="120"/>
        <v>0</v>
      </c>
      <c r="Q521" s="136">
        <f t="shared" si="124"/>
        <v>0</v>
      </c>
      <c r="R521" s="136">
        <f t="shared" si="125"/>
        <v>0</v>
      </c>
      <c r="S521" s="137">
        <f t="shared" si="121"/>
        <v>0</v>
      </c>
      <c r="T521" s="45"/>
      <c r="V521" s="57" t="str">
        <f t="shared" si="122"/>
        <v>скрыть</v>
      </c>
    </row>
    <row r="522" spans="2:22" ht="15.75" hidden="1" customHeight="1" x14ac:dyDescent="0.25">
      <c r="B522" s="135">
        <v>506</v>
      </c>
      <c r="C522" s="182">
        <f t="shared" si="131"/>
        <v>0</v>
      </c>
      <c r="D522" s="280">
        <f t="shared" si="131"/>
        <v>0</v>
      </c>
      <c r="E522" s="182">
        <f t="shared" si="131"/>
        <v>0</v>
      </c>
      <c r="F522" s="182">
        <f t="shared" si="131"/>
        <v>0</v>
      </c>
      <c r="G522" s="136">
        <f t="shared" si="131"/>
        <v>0</v>
      </c>
      <c r="H522" s="136">
        <f t="shared" si="123"/>
        <v>0</v>
      </c>
      <c r="I522" s="136">
        <f t="shared" si="117"/>
        <v>0</v>
      </c>
      <c r="J522" s="141">
        <f t="shared" si="118"/>
        <v>0</v>
      </c>
      <c r="K522" s="142">
        <f t="shared" si="116"/>
        <v>0</v>
      </c>
      <c r="L522" s="184">
        <f t="shared" si="116"/>
        <v>0</v>
      </c>
      <c r="M522" s="141">
        <f t="shared" si="116"/>
        <v>0</v>
      </c>
      <c r="N522" s="141">
        <f t="shared" si="116"/>
        <v>0</v>
      </c>
      <c r="O522" s="147">
        <f t="shared" si="119"/>
        <v>0</v>
      </c>
      <c r="P522" s="136">
        <f t="shared" si="120"/>
        <v>0</v>
      </c>
      <c r="Q522" s="136">
        <f t="shared" si="124"/>
        <v>0</v>
      </c>
      <c r="R522" s="136">
        <f t="shared" si="125"/>
        <v>0</v>
      </c>
      <c r="S522" s="137">
        <f t="shared" si="121"/>
        <v>0</v>
      </c>
      <c r="T522" s="45"/>
      <c r="V522" s="57" t="str">
        <f t="shared" si="122"/>
        <v>скрыть</v>
      </c>
    </row>
    <row r="523" spans="2:22" ht="15.75" hidden="1" customHeight="1" x14ac:dyDescent="0.25">
      <c r="B523" s="135">
        <v>507</v>
      </c>
      <c r="C523" s="182">
        <f t="shared" si="131"/>
        <v>0</v>
      </c>
      <c r="D523" s="280">
        <f t="shared" si="131"/>
        <v>0</v>
      </c>
      <c r="E523" s="182">
        <f t="shared" si="131"/>
        <v>0</v>
      </c>
      <c r="F523" s="182">
        <f t="shared" si="131"/>
        <v>0</v>
      </c>
      <c r="G523" s="136">
        <f t="shared" si="131"/>
        <v>0</v>
      </c>
      <c r="H523" s="136">
        <f t="shared" si="123"/>
        <v>0</v>
      </c>
      <c r="I523" s="136">
        <f t="shared" si="117"/>
        <v>0</v>
      </c>
      <c r="J523" s="141">
        <f t="shared" si="118"/>
        <v>0</v>
      </c>
      <c r="K523" s="142">
        <f t="shared" si="116"/>
        <v>0</v>
      </c>
      <c r="L523" s="184">
        <f t="shared" si="116"/>
        <v>0</v>
      </c>
      <c r="M523" s="141">
        <f t="shared" si="116"/>
        <v>0</v>
      </c>
      <c r="N523" s="141">
        <f t="shared" si="116"/>
        <v>0</v>
      </c>
      <c r="O523" s="147">
        <f t="shared" si="119"/>
        <v>0</v>
      </c>
      <c r="P523" s="136">
        <f t="shared" si="120"/>
        <v>0</v>
      </c>
      <c r="Q523" s="136">
        <f t="shared" si="124"/>
        <v>0</v>
      </c>
      <c r="R523" s="136">
        <f t="shared" si="125"/>
        <v>0</v>
      </c>
      <c r="S523" s="137">
        <f t="shared" si="121"/>
        <v>0</v>
      </c>
      <c r="T523" s="45"/>
      <c r="V523" s="57" t="str">
        <f t="shared" si="122"/>
        <v>скрыть</v>
      </c>
    </row>
    <row r="524" spans="2:22" ht="15.75" hidden="1" customHeight="1" x14ac:dyDescent="0.25">
      <c r="B524" s="135">
        <v>508</v>
      </c>
      <c r="C524" s="182">
        <f t="shared" si="131"/>
        <v>0</v>
      </c>
      <c r="D524" s="280">
        <f t="shared" si="131"/>
        <v>0</v>
      </c>
      <c r="E524" s="182">
        <f t="shared" si="131"/>
        <v>0</v>
      </c>
      <c r="F524" s="182">
        <f t="shared" si="131"/>
        <v>0</v>
      </c>
      <c r="G524" s="136">
        <f t="shared" si="131"/>
        <v>0</v>
      </c>
      <c r="H524" s="136">
        <f t="shared" si="123"/>
        <v>0</v>
      </c>
      <c r="I524" s="136">
        <f t="shared" si="117"/>
        <v>0</v>
      </c>
      <c r="J524" s="141">
        <f t="shared" si="118"/>
        <v>0</v>
      </c>
      <c r="K524" s="142">
        <f t="shared" si="116"/>
        <v>0</v>
      </c>
      <c r="L524" s="184">
        <f t="shared" si="116"/>
        <v>0</v>
      </c>
      <c r="M524" s="141">
        <f t="shared" si="116"/>
        <v>0</v>
      </c>
      <c r="N524" s="141">
        <f t="shared" si="116"/>
        <v>0</v>
      </c>
      <c r="O524" s="147">
        <f t="shared" si="119"/>
        <v>0</v>
      </c>
      <c r="P524" s="136">
        <f t="shared" si="120"/>
        <v>0</v>
      </c>
      <c r="Q524" s="136">
        <f t="shared" si="124"/>
        <v>0</v>
      </c>
      <c r="R524" s="136">
        <f t="shared" si="125"/>
        <v>0</v>
      </c>
      <c r="S524" s="137">
        <f t="shared" si="121"/>
        <v>0</v>
      </c>
      <c r="T524" s="45"/>
      <c r="V524" s="57" t="str">
        <f t="shared" si="122"/>
        <v>скрыть</v>
      </c>
    </row>
    <row r="525" spans="2:22" ht="15.75" hidden="1" customHeight="1" x14ac:dyDescent="0.25">
      <c r="B525" s="135">
        <v>509</v>
      </c>
      <c r="C525" s="182">
        <f t="shared" si="131"/>
        <v>0</v>
      </c>
      <c r="D525" s="280">
        <f t="shared" si="131"/>
        <v>0</v>
      </c>
      <c r="E525" s="182">
        <f t="shared" si="131"/>
        <v>0</v>
      </c>
      <c r="F525" s="182">
        <f t="shared" si="131"/>
        <v>0</v>
      </c>
      <c r="G525" s="136">
        <f t="shared" si="131"/>
        <v>0</v>
      </c>
      <c r="H525" s="136">
        <f t="shared" si="123"/>
        <v>0</v>
      </c>
      <c r="I525" s="136">
        <f t="shared" si="117"/>
        <v>0</v>
      </c>
      <c r="J525" s="141">
        <f t="shared" si="118"/>
        <v>0</v>
      </c>
      <c r="K525" s="142">
        <f t="shared" si="116"/>
        <v>0</v>
      </c>
      <c r="L525" s="184">
        <f t="shared" si="116"/>
        <v>0</v>
      </c>
      <c r="M525" s="141">
        <f t="shared" si="116"/>
        <v>0</v>
      </c>
      <c r="N525" s="141">
        <f t="shared" si="116"/>
        <v>0</v>
      </c>
      <c r="O525" s="147">
        <f t="shared" si="119"/>
        <v>0</v>
      </c>
      <c r="P525" s="136">
        <f t="shared" si="120"/>
        <v>0</v>
      </c>
      <c r="Q525" s="136">
        <f t="shared" si="124"/>
        <v>0</v>
      </c>
      <c r="R525" s="136">
        <f t="shared" si="125"/>
        <v>0</v>
      </c>
      <c r="S525" s="137">
        <f t="shared" si="121"/>
        <v>0</v>
      </c>
      <c r="T525" s="45"/>
      <c r="V525" s="57" t="str">
        <f t="shared" si="122"/>
        <v>скрыть</v>
      </c>
    </row>
    <row r="526" spans="2:22" ht="15.75" hidden="1" customHeight="1" x14ac:dyDescent="0.25">
      <c r="B526" s="135">
        <v>510</v>
      </c>
      <c r="C526" s="182">
        <f t="shared" si="131"/>
        <v>0</v>
      </c>
      <c r="D526" s="280">
        <f t="shared" si="131"/>
        <v>0</v>
      </c>
      <c r="E526" s="182">
        <f t="shared" si="131"/>
        <v>0</v>
      </c>
      <c r="F526" s="182">
        <f t="shared" si="131"/>
        <v>0</v>
      </c>
      <c r="G526" s="136">
        <f t="shared" si="131"/>
        <v>0</v>
      </c>
      <c r="H526" s="136">
        <f t="shared" si="123"/>
        <v>0</v>
      </c>
      <c r="I526" s="136">
        <f t="shared" si="117"/>
        <v>0</v>
      </c>
      <c r="J526" s="141">
        <f t="shared" si="118"/>
        <v>0</v>
      </c>
      <c r="K526" s="142">
        <f t="shared" ref="K526:N589" si="132">IF(offer_sale_type="транзит",IFERROR(ROUNDUP(VLOOKUP($B526,calc_data,K$14+1,0),2),0),0)</f>
        <v>0</v>
      </c>
      <c r="L526" s="184">
        <f t="shared" si="132"/>
        <v>0</v>
      </c>
      <c r="M526" s="141">
        <f t="shared" si="132"/>
        <v>0</v>
      </c>
      <c r="N526" s="141">
        <f t="shared" si="132"/>
        <v>0</v>
      </c>
      <c r="O526" s="147">
        <f t="shared" si="119"/>
        <v>0</v>
      </c>
      <c r="P526" s="136">
        <f t="shared" si="120"/>
        <v>0</v>
      </c>
      <c r="Q526" s="136">
        <f t="shared" si="124"/>
        <v>0</v>
      </c>
      <c r="R526" s="136">
        <f t="shared" si="125"/>
        <v>0</v>
      </c>
      <c r="S526" s="137">
        <f t="shared" si="121"/>
        <v>0</v>
      </c>
      <c r="T526" s="45"/>
      <c r="V526" s="57" t="str">
        <f t="shared" si="122"/>
        <v>скрыть</v>
      </c>
    </row>
    <row r="527" spans="2:22" ht="15.75" hidden="1" customHeight="1" x14ac:dyDescent="0.25">
      <c r="B527" s="135">
        <v>511</v>
      </c>
      <c r="C527" s="182">
        <f t="shared" ref="C527:G536" si="133">IF(offer_sale_type="транзит",IFERROR(VLOOKUP($B527,calc_data,C$14+1,0),0),0)</f>
        <v>0</v>
      </c>
      <c r="D527" s="280">
        <f t="shared" si="133"/>
        <v>0</v>
      </c>
      <c r="E527" s="182">
        <f t="shared" si="133"/>
        <v>0</v>
      </c>
      <c r="F527" s="182">
        <f t="shared" si="133"/>
        <v>0</v>
      </c>
      <c r="G527" s="136">
        <f t="shared" si="133"/>
        <v>0</v>
      </c>
      <c r="H527" s="136">
        <f t="shared" si="123"/>
        <v>0</v>
      </c>
      <c r="I527" s="136">
        <f t="shared" si="117"/>
        <v>0</v>
      </c>
      <c r="J527" s="141">
        <f t="shared" si="118"/>
        <v>0</v>
      </c>
      <c r="K527" s="142">
        <f t="shared" si="132"/>
        <v>0</v>
      </c>
      <c r="L527" s="184">
        <f t="shared" si="132"/>
        <v>0</v>
      </c>
      <c r="M527" s="141">
        <f t="shared" si="132"/>
        <v>0</v>
      </c>
      <c r="N527" s="141">
        <f t="shared" si="132"/>
        <v>0</v>
      </c>
      <c r="O527" s="147">
        <f t="shared" si="119"/>
        <v>0</v>
      </c>
      <c r="P527" s="136">
        <f t="shared" si="120"/>
        <v>0</v>
      </c>
      <c r="Q527" s="136">
        <f t="shared" si="124"/>
        <v>0</v>
      </c>
      <c r="R527" s="136">
        <f t="shared" si="125"/>
        <v>0</v>
      </c>
      <c r="S527" s="137">
        <f t="shared" si="121"/>
        <v>0</v>
      </c>
      <c r="T527" s="45"/>
      <c r="V527" s="57" t="str">
        <f t="shared" si="122"/>
        <v>скрыть</v>
      </c>
    </row>
    <row r="528" spans="2:22" ht="15.75" hidden="1" customHeight="1" x14ac:dyDescent="0.25">
      <c r="B528" s="135">
        <v>512</v>
      </c>
      <c r="C528" s="182">
        <f t="shared" si="133"/>
        <v>0</v>
      </c>
      <c r="D528" s="280">
        <f t="shared" si="133"/>
        <v>0</v>
      </c>
      <c r="E528" s="182">
        <f t="shared" si="133"/>
        <v>0</v>
      </c>
      <c r="F528" s="182">
        <f t="shared" si="133"/>
        <v>0</v>
      </c>
      <c r="G528" s="136">
        <f t="shared" si="133"/>
        <v>0</v>
      </c>
      <c r="H528" s="136">
        <f t="shared" si="123"/>
        <v>0</v>
      </c>
      <c r="I528" s="136">
        <f t="shared" si="117"/>
        <v>0</v>
      </c>
      <c r="J528" s="141">
        <f t="shared" si="118"/>
        <v>0</v>
      </c>
      <c r="K528" s="142">
        <f t="shared" si="132"/>
        <v>0</v>
      </c>
      <c r="L528" s="184">
        <f t="shared" si="132"/>
        <v>0</v>
      </c>
      <c r="M528" s="141">
        <f t="shared" si="132"/>
        <v>0</v>
      </c>
      <c r="N528" s="141">
        <f t="shared" si="132"/>
        <v>0</v>
      </c>
      <c r="O528" s="147">
        <f t="shared" si="119"/>
        <v>0</v>
      </c>
      <c r="P528" s="136">
        <f t="shared" si="120"/>
        <v>0</v>
      </c>
      <c r="Q528" s="136">
        <f t="shared" si="124"/>
        <v>0</v>
      </c>
      <c r="R528" s="136">
        <f t="shared" si="125"/>
        <v>0</v>
      </c>
      <c r="S528" s="137">
        <f t="shared" si="121"/>
        <v>0</v>
      </c>
      <c r="T528" s="45"/>
      <c r="V528" s="57" t="str">
        <f t="shared" si="122"/>
        <v>скрыть</v>
      </c>
    </row>
    <row r="529" spans="2:22" ht="15.75" hidden="1" customHeight="1" x14ac:dyDescent="0.25">
      <c r="B529" s="135">
        <v>513</v>
      </c>
      <c r="C529" s="182">
        <f t="shared" si="133"/>
        <v>0</v>
      </c>
      <c r="D529" s="280">
        <f t="shared" si="133"/>
        <v>0</v>
      </c>
      <c r="E529" s="182">
        <f t="shared" si="133"/>
        <v>0</v>
      </c>
      <c r="F529" s="182">
        <f t="shared" si="133"/>
        <v>0</v>
      </c>
      <c r="G529" s="136">
        <f t="shared" si="133"/>
        <v>0</v>
      </c>
      <c r="H529" s="136">
        <f t="shared" si="123"/>
        <v>0</v>
      </c>
      <c r="I529" s="136">
        <f t="shared" ref="I529:I592" si="134">IF(offer_sale_type="транзит",IFERROR(ROUND(VLOOKUP($B529,calc_data,I$14+1,0),2),0),0)</f>
        <v>0</v>
      </c>
      <c r="J529" s="141">
        <f t="shared" ref="J529:J592" si="135">ROUND(IF(offer_sale_type="транзит",IFERROR(VLOOKUP($B529,calc_data,J$14+1,0),0),0),2)</f>
        <v>0</v>
      </c>
      <c r="K529" s="142">
        <f t="shared" si="132"/>
        <v>0</v>
      </c>
      <c r="L529" s="184">
        <f t="shared" si="132"/>
        <v>0</v>
      </c>
      <c r="M529" s="141">
        <f t="shared" si="132"/>
        <v>0</v>
      </c>
      <c r="N529" s="141">
        <f t="shared" si="132"/>
        <v>0</v>
      </c>
      <c r="O529" s="147">
        <f t="shared" ref="O529:O592" si="136">IF(offer_sale_type="транзит",IFERROR(ROUND(VLOOKUP($B529,calc_data,O$14+1,1),2),0),0)</f>
        <v>0</v>
      </c>
      <c r="P529" s="136">
        <f t="shared" ref="P529:P592" si="137">IF(offer_sale_type="транзит",IFERROR(ROUND(SUM(I529:J529,M529:O529)/E529,2),0),0)</f>
        <v>0</v>
      </c>
      <c r="Q529" s="136">
        <f t="shared" si="124"/>
        <v>0</v>
      </c>
      <c r="R529" s="136">
        <f t="shared" si="125"/>
        <v>0</v>
      </c>
      <c r="S529" s="137">
        <f t="shared" ref="S529:S592" si="138">Q529+IF(AND(offer_incoterms="DDP",seller_region="RU"),R529,0)</f>
        <v>0</v>
      </c>
      <c r="T529" s="45"/>
      <c r="V529" s="57" t="str">
        <f t="shared" ref="V529:V592" si="139">IF(Q529&gt;0,"показать","скрыть")</f>
        <v>скрыть</v>
      </c>
    </row>
    <row r="530" spans="2:22" ht="15.75" hidden="1" customHeight="1" x14ac:dyDescent="0.25">
      <c r="B530" s="135">
        <v>514</v>
      </c>
      <c r="C530" s="182">
        <f t="shared" si="133"/>
        <v>0</v>
      </c>
      <c r="D530" s="280">
        <f t="shared" si="133"/>
        <v>0</v>
      </c>
      <c r="E530" s="182">
        <f t="shared" si="133"/>
        <v>0</v>
      </c>
      <c r="F530" s="182">
        <f t="shared" si="133"/>
        <v>0</v>
      </c>
      <c r="G530" s="136">
        <f t="shared" si="133"/>
        <v>0</v>
      </c>
      <c r="H530" s="136">
        <f t="shared" ref="H530:H593" si="140">E530*G530</f>
        <v>0</v>
      </c>
      <c r="I530" s="136">
        <f t="shared" si="134"/>
        <v>0</v>
      </c>
      <c r="J530" s="141">
        <f t="shared" si="135"/>
        <v>0</v>
      </c>
      <c r="K530" s="142">
        <f t="shared" si="132"/>
        <v>0</v>
      </c>
      <c r="L530" s="184">
        <f t="shared" si="132"/>
        <v>0</v>
      </c>
      <c r="M530" s="141">
        <f t="shared" si="132"/>
        <v>0</v>
      </c>
      <c r="N530" s="141">
        <f t="shared" si="132"/>
        <v>0</v>
      </c>
      <c r="O530" s="147">
        <f t="shared" si="136"/>
        <v>0</v>
      </c>
      <c r="P530" s="136">
        <f t="shared" si="137"/>
        <v>0</v>
      </c>
      <c r="Q530" s="136">
        <f t="shared" ref="Q530:Q593" si="141">E530*P530</f>
        <v>0</v>
      </c>
      <c r="R530" s="136">
        <f t="shared" ref="R530:R593" si="142">Q530*IF(AND(offer_incoterms="DDP",seller_region="RU"),rate_vatRu,0)</f>
        <v>0</v>
      </c>
      <c r="S530" s="137">
        <f t="shared" si="138"/>
        <v>0</v>
      </c>
      <c r="T530" s="45"/>
      <c r="V530" s="57" t="str">
        <f t="shared" si="139"/>
        <v>скрыть</v>
      </c>
    </row>
    <row r="531" spans="2:22" ht="15.75" hidden="1" customHeight="1" x14ac:dyDescent="0.25">
      <c r="B531" s="135">
        <v>515</v>
      </c>
      <c r="C531" s="182">
        <f t="shared" si="133"/>
        <v>0</v>
      </c>
      <c r="D531" s="280">
        <f t="shared" si="133"/>
        <v>0</v>
      </c>
      <c r="E531" s="182">
        <f t="shared" si="133"/>
        <v>0</v>
      </c>
      <c r="F531" s="182">
        <f t="shared" si="133"/>
        <v>0</v>
      </c>
      <c r="G531" s="136">
        <f t="shared" si="133"/>
        <v>0</v>
      </c>
      <c r="H531" s="136">
        <f t="shared" si="140"/>
        <v>0</v>
      </c>
      <c r="I531" s="136">
        <f t="shared" si="134"/>
        <v>0</v>
      </c>
      <c r="J531" s="141">
        <f t="shared" si="135"/>
        <v>0</v>
      </c>
      <c r="K531" s="142">
        <f t="shared" si="132"/>
        <v>0</v>
      </c>
      <c r="L531" s="184">
        <f t="shared" si="132"/>
        <v>0</v>
      </c>
      <c r="M531" s="141">
        <f t="shared" si="132"/>
        <v>0</v>
      </c>
      <c r="N531" s="141">
        <f t="shared" si="132"/>
        <v>0</v>
      </c>
      <c r="O531" s="147">
        <f t="shared" si="136"/>
        <v>0</v>
      </c>
      <c r="P531" s="136">
        <f t="shared" si="137"/>
        <v>0</v>
      </c>
      <c r="Q531" s="136">
        <f t="shared" si="141"/>
        <v>0</v>
      </c>
      <c r="R531" s="136">
        <f t="shared" si="142"/>
        <v>0</v>
      </c>
      <c r="S531" s="137">
        <f t="shared" si="138"/>
        <v>0</v>
      </c>
      <c r="T531" s="45"/>
      <c r="V531" s="57" t="str">
        <f t="shared" si="139"/>
        <v>скрыть</v>
      </c>
    </row>
    <row r="532" spans="2:22" ht="15.75" hidden="1" customHeight="1" x14ac:dyDescent="0.25">
      <c r="B532" s="135">
        <v>516</v>
      </c>
      <c r="C532" s="182">
        <f t="shared" si="133"/>
        <v>0</v>
      </c>
      <c r="D532" s="280">
        <f t="shared" si="133"/>
        <v>0</v>
      </c>
      <c r="E532" s="182">
        <f t="shared" si="133"/>
        <v>0</v>
      </c>
      <c r="F532" s="182">
        <f t="shared" si="133"/>
        <v>0</v>
      </c>
      <c r="G532" s="136">
        <f t="shared" si="133"/>
        <v>0</v>
      </c>
      <c r="H532" s="136">
        <f t="shared" si="140"/>
        <v>0</v>
      </c>
      <c r="I532" s="136">
        <f t="shared" si="134"/>
        <v>0</v>
      </c>
      <c r="J532" s="141">
        <f t="shared" si="135"/>
        <v>0</v>
      </c>
      <c r="K532" s="142">
        <f t="shared" si="132"/>
        <v>0</v>
      </c>
      <c r="L532" s="184">
        <f t="shared" si="132"/>
        <v>0</v>
      </c>
      <c r="M532" s="141">
        <f t="shared" si="132"/>
        <v>0</v>
      </c>
      <c r="N532" s="141">
        <f t="shared" si="132"/>
        <v>0</v>
      </c>
      <c r="O532" s="147">
        <f t="shared" si="136"/>
        <v>0</v>
      </c>
      <c r="P532" s="136">
        <f t="shared" si="137"/>
        <v>0</v>
      </c>
      <c r="Q532" s="136">
        <f t="shared" si="141"/>
        <v>0</v>
      </c>
      <c r="R532" s="136">
        <f t="shared" si="142"/>
        <v>0</v>
      </c>
      <c r="S532" s="137">
        <f t="shared" si="138"/>
        <v>0</v>
      </c>
      <c r="T532" s="45"/>
      <c r="V532" s="57" t="str">
        <f t="shared" si="139"/>
        <v>скрыть</v>
      </c>
    </row>
    <row r="533" spans="2:22" ht="15.75" hidden="1" customHeight="1" x14ac:dyDescent="0.25">
      <c r="B533" s="135">
        <v>517</v>
      </c>
      <c r="C533" s="182">
        <f t="shared" si="133"/>
        <v>0</v>
      </c>
      <c r="D533" s="280">
        <f t="shared" si="133"/>
        <v>0</v>
      </c>
      <c r="E533" s="182">
        <f t="shared" si="133"/>
        <v>0</v>
      </c>
      <c r="F533" s="182">
        <f t="shared" si="133"/>
        <v>0</v>
      </c>
      <c r="G533" s="136">
        <f t="shared" si="133"/>
        <v>0</v>
      </c>
      <c r="H533" s="136">
        <f t="shared" si="140"/>
        <v>0</v>
      </c>
      <c r="I533" s="136">
        <f t="shared" si="134"/>
        <v>0</v>
      </c>
      <c r="J533" s="141">
        <f t="shared" si="135"/>
        <v>0</v>
      </c>
      <c r="K533" s="142">
        <f t="shared" si="132"/>
        <v>0</v>
      </c>
      <c r="L533" s="184">
        <f t="shared" si="132"/>
        <v>0</v>
      </c>
      <c r="M533" s="141">
        <f t="shared" si="132"/>
        <v>0</v>
      </c>
      <c r="N533" s="141">
        <f t="shared" si="132"/>
        <v>0</v>
      </c>
      <c r="O533" s="147">
        <f t="shared" si="136"/>
        <v>0</v>
      </c>
      <c r="P533" s="136">
        <f t="shared" si="137"/>
        <v>0</v>
      </c>
      <c r="Q533" s="136">
        <f t="shared" si="141"/>
        <v>0</v>
      </c>
      <c r="R533" s="136">
        <f t="shared" si="142"/>
        <v>0</v>
      </c>
      <c r="S533" s="137">
        <f t="shared" si="138"/>
        <v>0</v>
      </c>
      <c r="T533" s="45"/>
      <c r="V533" s="57" t="str">
        <f t="shared" si="139"/>
        <v>скрыть</v>
      </c>
    </row>
    <row r="534" spans="2:22" ht="15.75" hidden="1" customHeight="1" x14ac:dyDescent="0.25">
      <c r="B534" s="135">
        <v>518</v>
      </c>
      <c r="C534" s="182">
        <f t="shared" si="133"/>
        <v>0</v>
      </c>
      <c r="D534" s="280">
        <f t="shared" si="133"/>
        <v>0</v>
      </c>
      <c r="E534" s="182">
        <f t="shared" si="133"/>
        <v>0</v>
      </c>
      <c r="F534" s="182">
        <f t="shared" si="133"/>
        <v>0</v>
      </c>
      <c r="G534" s="136">
        <f t="shared" si="133"/>
        <v>0</v>
      </c>
      <c r="H534" s="136">
        <f t="shared" si="140"/>
        <v>0</v>
      </c>
      <c r="I534" s="136">
        <f t="shared" si="134"/>
        <v>0</v>
      </c>
      <c r="J534" s="141">
        <f t="shared" si="135"/>
        <v>0</v>
      </c>
      <c r="K534" s="142">
        <f t="shared" si="132"/>
        <v>0</v>
      </c>
      <c r="L534" s="184">
        <f t="shared" si="132"/>
        <v>0</v>
      </c>
      <c r="M534" s="141">
        <f t="shared" si="132"/>
        <v>0</v>
      </c>
      <c r="N534" s="141">
        <f t="shared" si="132"/>
        <v>0</v>
      </c>
      <c r="O534" s="147">
        <f t="shared" si="136"/>
        <v>0</v>
      </c>
      <c r="P534" s="136">
        <f t="shared" si="137"/>
        <v>0</v>
      </c>
      <c r="Q534" s="136">
        <f t="shared" si="141"/>
        <v>0</v>
      </c>
      <c r="R534" s="136">
        <f t="shared" si="142"/>
        <v>0</v>
      </c>
      <c r="S534" s="137">
        <f t="shared" si="138"/>
        <v>0</v>
      </c>
      <c r="T534" s="45"/>
      <c r="V534" s="57" t="str">
        <f t="shared" si="139"/>
        <v>скрыть</v>
      </c>
    </row>
    <row r="535" spans="2:22" ht="15.75" hidden="1" customHeight="1" x14ac:dyDescent="0.25">
      <c r="B535" s="135">
        <v>519</v>
      </c>
      <c r="C535" s="182">
        <f t="shared" si="133"/>
        <v>0</v>
      </c>
      <c r="D535" s="280">
        <f t="shared" si="133"/>
        <v>0</v>
      </c>
      <c r="E535" s="182">
        <f t="shared" si="133"/>
        <v>0</v>
      </c>
      <c r="F535" s="182">
        <f t="shared" si="133"/>
        <v>0</v>
      </c>
      <c r="G535" s="136">
        <f t="shared" si="133"/>
        <v>0</v>
      </c>
      <c r="H535" s="136">
        <f t="shared" si="140"/>
        <v>0</v>
      </c>
      <c r="I535" s="136">
        <f t="shared" si="134"/>
        <v>0</v>
      </c>
      <c r="J535" s="141">
        <f t="shared" si="135"/>
        <v>0</v>
      </c>
      <c r="K535" s="142">
        <f t="shared" si="132"/>
        <v>0</v>
      </c>
      <c r="L535" s="184">
        <f t="shared" si="132"/>
        <v>0</v>
      </c>
      <c r="M535" s="141">
        <f t="shared" si="132"/>
        <v>0</v>
      </c>
      <c r="N535" s="141">
        <f t="shared" si="132"/>
        <v>0</v>
      </c>
      <c r="O535" s="147">
        <f t="shared" si="136"/>
        <v>0</v>
      </c>
      <c r="P535" s="136">
        <f t="shared" si="137"/>
        <v>0</v>
      </c>
      <c r="Q535" s="136">
        <f t="shared" si="141"/>
        <v>0</v>
      </c>
      <c r="R535" s="136">
        <f t="shared" si="142"/>
        <v>0</v>
      </c>
      <c r="S535" s="137">
        <f t="shared" si="138"/>
        <v>0</v>
      </c>
      <c r="T535" s="45"/>
      <c r="V535" s="57" t="str">
        <f t="shared" si="139"/>
        <v>скрыть</v>
      </c>
    </row>
    <row r="536" spans="2:22" ht="15.75" hidden="1" customHeight="1" x14ac:dyDescent="0.25">
      <c r="B536" s="135">
        <v>520</v>
      </c>
      <c r="C536" s="182">
        <f t="shared" si="133"/>
        <v>0</v>
      </c>
      <c r="D536" s="280">
        <f t="shared" si="133"/>
        <v>0</v>
      </c>
      <c r="E536" s="182">
        <f t="shared" si="133"/>
        <v>0</v>
      </c>
      <c r="F536" s="182">
        <f t="shared" si="133"/>
        <v>0</v>
      </c>
      <c r="G536" s="136">
        <f t="shared" si="133"/>
        <v>0</v>
      </c>
      <c r="H536" s="136">
        <f t="shared" si="140"/>
        <v>0</v>
      </c>
      <c r="I536" s="136">
        <f t="shared" si="134"/>
        <v>0</v>
      </c>
      <c r="J536" s="141">
        <f t="shared" si="135"/>
        <v>0</v>
      </c>
      <c r="K536" s="142">
        <f t="shared" si="132"/>
        <v>0</v>
      </c>
      <c r="L536" s="184">
        <f t="shared" si="132"/>
        <v>0</v>
      </c>
      <c r="M536" s="141">
        <f t="shared" si="132"/>
        <v>0</v>
      </c>
      <c r="N536" s="141">
        <f t="shared" si="132"/>
        <v>0</v>
      </c>
      <c r="O536" s="147">
        <f t="shared" si="136"/>
        <v>0</v>
      </c>
      <c r="P536" s="136">
        <f t="shared" si="137"/>
        <v>0</v>
      </c>
      <c r="Q536" s="136">
        <f t="shared" si="141"/>
        <v>0</v>
      </c>
      <c r="R536" s="136">
        <f t="shared" si="142"/>
        <v>0</v>
      </c>
      <c r="S536" s="137">
        <f t="shared" si="138"/>
        <v>0</v>
      </c>
      <c r="T536" s="45"/>
      <c r="V536" s="57" t="str">
        <f t="shared" si="139"/>
        <v>скрыть</v>
      </c>
    </row>
    <row r="537" spans="2:22" ht="15.75" hidden="1" customHeight="1" x14ac:dyDescent="0.25">
      <c r="B537" s="135">
        <v>521</v>
      </c>
      <c r="C537" s="182">
        <f t="shared" ref="C537:G546" si="143">IF(offer_sale_type="транзит",IFERROR(VLOOKUP($B537,calc_data,C$14+1,0),0),0)</f>
        <v>0</v>
      </c>
      <c r="D537" s="280">
        <f t="shared" si="143"/>
        <v>0</v>
      </c>
      <c r="E537" s="182">
        <f t="shared" si="143"/>
        <v>0</v>
      </c>
      <c r="F537" s="182">
        <f t="shared" si="143"/>
        <v>0</v>
      </c>
      <c r="G537" s="136">
        <f t="shared" si="143"/>
        <v>0</v>
      </c>
      <c r="H537" s="136">
        <f t="shared" si="140"/>
        <v>0</v>
      </c>
      <c r="I537" s="136">
        <f t="shared" si="134"/>
        <v>0</v>
      </c>
      <c r="J537" s="141">
        <f t="shared" si="135"/>
        <v>0</v>
      </c>
      <c r="K537" s="142">
        <f t="shared" si="132"/>
        <v>0</v>
      </c>
      <c r="L537" s="184">
        <f t="shared" si="132"/>
        <v>0</v>
      </c>
      <c r="M537" s="141">
        <f t="shared" si="132"/>
        <v>0</v>
      </c>
      <c r="N537" s="141">
        <f t="shared" si="132"/>
        <v>0</v>
      </c>
      <c r="O537" s="147">
        <f t="shared" si="136"/>
        <v>0</v>
      </c>
      <c r="P537" s="136">
        <f t="shared" si="137"/>
        <v>0</v>
      </c>
      <c r="Q537" s="136">
        <f t="shared" si="141"/>
        <v>0</v>
      </c>
      <c r="R537" s="136">
        <f t="shared" si="142"/>
        <v>0</v>
      </c>
      <c r="S537" s="137">
        <f t="shared" si="138"/>
        <v>0</v>
      </c>
      <c r="T537" s="45"/>
      <c r="V537" s="57" t="str">
        <f t="shared" si="139"/>
        <v>скрыть</v>
      </c>
    </row>
    <row r="538" spans="2:22" ht="15.75" hidden="1" customHeight="1" x14ac:dyDescent="0.25">
      <c r="B538" s="135">
        <v>522</v>
      </c>
      <c r="C538" s="182">
        <f t="shared" si="143"/>
        <v>0</v>
      </c>
      <c r="D538" s="280">
        <f t="shared" si="143"/>
        <v>0</v>
      </c>
      <c r="E538" s="182">
        <f t="shared" si="143"/>
        <v>0</v>
      </c>
      <c r="F538" s="182">
        <f t="shared" si="143"/>
        <v>0</v>
      </c>
      <c r="G538" s="136">
        <f t="shared" si="143"/>
        <v>0</v>
      </c>
      <c r="H538" s="136">
        <f t="shared" si="140"/>
        <v>0</v>
      </c>
      <c r="I538" s="136">
        <f t="shared" si="134"/>
        <v>0</v>
      </c>
      <c r="J538" s="141">
        <f t="shared" si="135"/>
        <v>0</v>
      </c>
      <c r="K538" s="142">
        <f t="shared" si="132"/>
        <v>0</v>
      </c>
      <c r="L538" s="184">
        <f t="shared" si="132"/>
        <v>0</v>
      </c>
      <c r="M538" s="141">
        <f t="shared" si="132"/>
        <v>0</v>
      </c>
      <c r="N538" s="141">
        <f t="shared" si="132"/>
        <v>0</v>
      </c>
      <c r="O538" s="147">
        <f t="shared" si="136"/>
        <v>0</v>
      </c>
      <c r="P538" s="136">
        <f t="shared" si="137"/>
        <v>0</v>
      </c>
      <c r="Q538" s="136">
        <f t="shared" si="141"/>
        <v>0</v>
      </c>
      <c r="R538" s="136">
        <f t="shared" si="142"/>
        <v>0</v>
      </c>
      <c r="S538" s="137">
        <f t="shared" si="138"/>
        <v>0</v>
      </c>
      <c r="T538" s="45"/>
      <c r="V538" s="57" t="str">
        <f t="shared" si="139"/>
        <v>скрыть</v>
      </c>
    </row>
    <row r="539" spans="2:22" ht="15.75" hidden="1" customHeight="1" x14ac:dyDescent="0.25">
      <c r="B539" s="135">
        <v>523</v>
      </c>
      <c r="C539" s="182">
        <f t="shared" si="143"/>
        <v>0</v>
      </c>
      <c r="D539" s="280">
        <f t="shared" si="143"/>
        <v>0</v>
      </c>
      <c r="E539" s="182">
        <f t="shared" si="143"/>
        <v>0</v>
      </c>
      <c r="F539" s="182">
        <f t="shared" si="143"/>
        <v>0</v>
      </c>
      <c r="G539" s="136">
        <f t="shared" si="143"/>
        <v>0</v>
      </c>
      <c r="H539" s="136">
        <f t="shared" si="140"/>
        <v>0</v>
      </c>
      <c r="I539" s="136">
        <f t="shared" si="134"/>
        <v>0</v>
      </c>
      <c r="J539" s="141">
        <f t="shared" si="135"/>
        <v>0</v>
      </c>
      <c r="K539" s="142">
        <f t="shared" si="132"/>
        <v>0</v>
      </c>
      <c r="L539" s="184">
        <f t="shared" si="132"/>
        <v>0</v>
      </c>
      <c r="M539" s="141">
        <f t="shared" si="132"/>
        <v>0</v>
      </c>
      <c r="N539" s="141">
        <f t="shared" si="132"/>
        <v>0</v>
      </c>
      <c r="O539" s="147">
        <f t="shared" si="136"/>
        <v>0</v>
      </c>
      <c r="P539" s="136">
        <f t="shared" si="137"/>
        <v>0</v>
      </c>
      <c r="Q539" s="136">
        <f t="shared" si="141"/>
        <v>0</v>
      </c>
      <c r="R539" s="136">
        <f t="shared" si="142"/>
        <v>0</v>
      </c>
      <c r="S539" s="137">
        <f t="shared" si="138"/>
        <v>0</v>
      </c>
      <c r="T539" s="45"/>
      <c r="V539" s="57" t="str">
        <f t="shared" si="139"/>
        <v>скрыть</v>
      </c>
    </row>
    <row r="540" spans="2:22" ht="15.75" hidden="1" customHeight="1" x14ac:dyDescent="0.25">
      <c r="B540" s="135">
        <v>524</v>
      </c>
      <c r="C540" s="182">
        <f t="shared" si="143"/>
        <v>0</v>
      </c>
      <c r="D540" s="280">
        <f t="shared" si="143"/>
        <v>0</v>
      </c>
      <c r="E540" s="182">
        <f t="shared" si="143"/>
        <v>0</v>
      </c>
      <c r="F540" s="182">
        <f t="shared" si="143"/>
        <v>0</v>
      </c>
      <c r="G540" s="136">
        <f t="shared" si="143"/>
        <v>0</v>
      </c>
      <c r="H540" s="136">
        <f t="shared" si="140"/>
        <v>0</v>
      </c>
      <c r="I540" s="136">
        <f t="shared" si="134"/>
        <v>0</v>
      </c>
      <c r="J540" s="141">
        <f t="shared" si="135"/>
        <v>0</v>
      </c>
      <c r="K540" s="142">
        <f t="shared" si="132"/>
        <v>0</v>
      </c>
      <c r="L540" s="184">
        <f t="shared" si="132"/>
        <v>0</v>
      </c>
      <c r="M540" s="141">
        <f t="shared" si="132"/>
        <v>0</v>
      </c>
      <c r="N540" s="141">
        <f t="shared" si="132"/>
        <v>0</v>
      </c>
      <c r="O540" s="147">
        <f t="shared" si="136"/>
        <v>0</v>
      </c>
      <c r="P540" s="136">
        <f t="shared" si="137"/>
        <v>0</v>
      </c>
      <c r="Q540" s="136">
        <f t="shared" si="141"/>
        <v>0</v>
      </c>
      <c r="R540" s="136">
        <f t="shared" si="142"/>
        <v>0</v>
      </c>
      <c r="S540" s="137">
        <f t="shared" si="138"/>
        <v>0</v>
      </c>
      <c r="T540" s="45"/>
      <c r="V540" s="57" t="str">
        <f t="shared" si="139"/>
        <v>скрыть</v>
      </c>
    </row>
    <row r="541" spans="2:22" ht="15.75" hidden="1" customHeight="1" x14ac:dyDescent="0.25">
      <c r="B541" s="135">
        <v>525</v>
      </c>
      <c r="C541" s="182">
        <f t="shared" si="143"/>
        <v>0</v>
      </c>
      <c r="D541" s="280">
        <f t="shared" si="143"/>
        <v>0</v>
      </c>
      <c r="E541" s="182">
        <f t="shared" si="143"/>
        <v>0</v>
      </c>
      <c r="F541" s="182">
        <f t="shared" si="143"/>
        <v>0</v>
      </c>
      <c r="G541" s="136">
        <f t="shared" si="143"/>
        <v>0</v>
      </c>
      <c r="H541" s="136">
        <f t="shared" si="140"/>
        <v>0</v>
      </c>
      <c r="I541" s="136">
        <f t="shared" si="134"/>
        <v>0</v>
      </c>
      <c r="J541" s="141">
        <f t="shared" si="135"/>
        <v>0</v>
      </c>
      <c r="K541" s="142">
        <f t="shared" si="132"/>
        <v>0</v>
      </c>
      <c r="L541" s="184">
        <f t="shared" si="132"/>
        <v>0</v>
      </c>
      <c r="M541" s="141">
        <f t="shared" si="132"/>
        <v>0</v>
      </c>
      <c r="N541" s="141">
        <f t="shared" si="132"/>
        <v>0</v>
      </c>
      <c r="O541" s="147">
        <f t="shared" si="136"/>
        <v>0</v>
      </c>
      <c r="P541" s="136">
        <f t="shared" si="137"/>
        <v>0</v>
      </c>
      <c r="Q541" s="136">
        <f t="shared" si="141"/>
        <v>0</v>
      </c>
      <c r="R541" s="136">
        <f t="shared" si="142"/>
        <v>0</v>
      </c>
      <c r="S541" s="137">
        <f t="shared" si="138"/>
        <v>0</v>
      </c>
      <c r="T541" s="45"/>
      <c r="V541" s="57" t="str">
        <f t="shared" si="139"/>
        <v>скрыть</v>
      </c>
    </row>
    <row r="542" spans="2:22" ht="15.75" hidden="1" customHeight="1" x14ac:dyDescent="0.25">
      <c r="B542" s="135">
        <v>526</v>
      </c>
      <c r="C542" s="182">
        <f t="shared" si="143"/>
        <v>0</v>
      </c>
      <c r="D542" s="280">
        <f t="shared" si="143"/>
        <v>0</v>
      </c>
      <c r="E542" s="182">
        <f t="shared" si="143"/>
        <v>0</v>
      </c>
      <c r="F542" s="182">
        <f t="shared" si="143"/>
        <v>0</v>
      </c>
      <c r="G542" s="136">
        <f t="shared" si="143"/>
        <v>0</v>
      </c>
      <c r="H542" s="136">
        <f t="shared" si="140"/>
        <v>0</v>
      </c>
      <c r="I542" s="136">
        <f t="shared" si="134"/>
        <v>0</v>
      </c>
      <c r="J542" s="141">
        <f t="shared" si="135"/>
        <v>0</v>
      </c>
      <c r="K542" s="142">
        <f t="shared" si="132"/>
        <v>0</v>
      </c>
      <c r="L542" s="184">
        <f t="shared" si="132"/>
        <v>0</v>
      </c>
      <c r="M542" s="141">
        <f t="shared" si="132"/>
        <v>0</v>
      </c>
      <c r="N542" s="141">
        <f t="shared" si="132"/>
        <v>0</v>
      </c>
      <c r="O542" s="147">
        <f t="shared" si="136"/>
        <v>0</v>
      </c>
      <c r="P542" s="136">
        <f t="shared" si="137"/>
        <v>0</v>
      </c>
      <c r="Q542" s="136">
        <f t="shared" si="141"/>
        <v>0</v>
      </c>
      <c r="R542" s="136">
        <f t="shared" si="142"/>
        <v>0</v>
      </c>
      <c r="S542" s="137">
        <f t="shared" si="138"/>
        <v>0</v>
      </c>
      <c r="T542" s="45"/>
      <c r="V542" s="57" t="str">
        <f t="shared" si="139"/>
        <v>скрыть</v>
      </c>
    </row>
    <row r="543" spans="2:22" ht="15.75" hidden="1" customHeight="1" x14ac:dyDescent="0.25">
      <c r="B543" s="135">
        <v>527</v>
      </c>
      <c r="C543" s="182">
        <f t="shared" si="143"/>
        <v>0</v>
      </c>
      <c r="D543" s="280">
        <f t="shared" si="143"/>
        <v>0</v>
      </c>
      <c r="E543" s="182">
        <f t="shared" si="143"/>
        <v>0</v>
      </c>
      <c r="F543" s="182">
        <f t="shared" si="143"/>
        <v>0</v>
      </c>
      <c r="G543" s="136">
        <f t="shared" si="143"/>
        <v>0</v>
      </c>
      <c r="H543" s="136">
        <f t="shared" si="140"/>
        <v>0</v>
      </c>
      <c r="I543" s="136">
        <f t="shared" si="134"/>
        <v>0</v>
      </c>
      <c r="J543" s="141">
        <f t="shared" si="135"/>
        <v>0</v>
      </c>
      <c r="K543" s="142">
        <f t="shared" si="132"/>
        <v>0</v>
      </c>
      <c r="L543" s="184">
        <f t="shared" si="132"/>
        <v>0</v>
      </c>
      <c r="M543" s="141">
        <f t="shared" si="132"/>
        <v>0</v>
      </c>
      <c r="N543" s="141">
        <f t="shared" si="132"/>
        <v>0</v>
      </c>
      <c r="O543" s="147">
        <f t="shared" si="136"/>
        <v>0</v>
      </c>
      <c r="P543" s="136">
        <f t="shared" si="137"/>
        <v>0</v>
      </c>
      <c r="Q543" s="136">
        <f t="shared" si="141"/>
        <v>0</v>
      </c>
      <c r="R543" s="136">
        <f t="shared" si="142"/>
        <v>0</v>
      </c>
      <c r="S543" s="137">
        <f t="shared" si="138"/>
        <v>0</v>
      </c>
      <c r="T543" s="45"/>
      <c r="V543" s="57" t="str">
        <f t="shared" si="139"/>
        <v>скрыть</v>
      </c>
    </row>
    <row r="544" spans="2:22" ht="15.75" hidden="1" customHeight="1" x14ac:dyDescent="0.25">
      <c r="B544" s="135">
        <v>528</v>
      </c>
      <c r="C544" s="182">
        <f t="shared" si="143"/>
        <v>0</v>
      </c>
      <c r="D544" s="280">
        <f t="shared" si="143"/>
        <v>0</v>
      </c>
      <c r="E544" s="182">
        <f t="shared" si="143"/>
        <v>0</v>
      </c>
      <c r="F544" s="182">
        <f t="shared" si="143"/>
        <v>0</v>
      </c>
      <c r="G544" s="136">
        <f t="shared" si="143"/>
        <v>0</v>
      </c>
      <c r="H544" s="136">
        <f t="shared" si="140"/>
        <v>0</v>
      </c>
      <c r="I544" s="136">
        <f t="shared" si="134"/>
        <v>0</v>
      </c>
      <c r="J544" s="141">
        <f t="shared" si="135"/>
        <v>0</v>
      </c>
      <c r="K544" s="142">
        <f t="shared" si="132"/>
        <v>0</v>
      </c>
      <c r="L544" s="184">
        <f t="shared" si="132"/>
        <v>0</v>
      </c>
      <c r="M544" s="141">
        <f t="shared" si="132"/>
        <v>0</v>
      </c>
      <c r="N544" s="141">
        <f t="shared" si="132"/>
        <v>0</v>
      </c>
      <c r="O544" s="147">
        <f t="shared" si="136"/>
        <v>0</v>
      </c>
      <c r="P544" s="136">
        <f t="shared" si="137"/>
        <v>0</v>
      </c>
      <c r="Q544" s="136">
        <f t="shared" si="141"/>
        <v>0</v>
      </c>
      <c r="R544" s="136">
        <f t="shared" si="142"/>
        <v>0</v>
      </c>
      <c r="S544" s="137">
        <f t="shared" si="138"/>
        <v>0</v>
      </c>
      <c r="T544" s="45"/>
      <c r="V544" s="57" t="str">
        <f t="shared" si="139"/>
        <v>скрыть</v>
      </c>
    </row>
    <row r="545" spans="2:22" ht="15.75" hidden="1" customHeight="1" x14ac:dyDescent="0.25">
      <c r="B545" s="135">
        <v>529</v>
      </c>
      <c r="C545" s="182">
        <f t="shared" si="143"/>
        <v>0</v>
      </c>
      <c r="D545" s="280">
        <f t="shared" si="143"/>
        <v>0</v>
      </c>
      <c r="E545" s="182">
        <f t="shared" si="143"/>
        <v>0</v>
      </c>
      <c r="F545" s="182">
        <f t="shared" si="143"/>
        <v>0</v>
      </c>
      <c r="G545" s="136">
        <f t="shared" si="143"/>
        <v>0</v>
      </c>
      <c r="H545" s="136">
        <f t="shared" si="140"/>
        <v>0</v>
      </c>
      <c r="I545" s="136">
        <f t="shared" si="134"/>
        <v>0</v>
      </c>
      <c r="J545" s="141">
        <f t="shared" si="135"/>
        <v>0</v>
      </c>
      <c r="K545" s="142">
        <f t="shared" si="132"/>
        <v>0</v>
      </c>
      <c r="L545" s="184">
        <f t="shared" si="132"/>
        <v>0</v>
      </c>
      <c r="M545" s="141">
        <f t="shared" si="132"/>
        <v>0</v>
      </c>
      <c r="N545" s="141">
        <f t="shared" si="132"/>
        <v>0</v>
      </c>
      <c r="O545" s="147">
        <f t="shared" si="136"/>
        <v>0</v>
      </c>
      <c r="P545" s="136">
        <f t="shared" si="137"/>
        <v>0</v>
      </c>
      <c r="Q545" s="136">
        <f t="shared" si="141"/>
        <v>0</v>
      </c>
      <c r="R545" s="136">
        <f t="shared" si="142"/>
        <v>0</v>
      </c>
      <c r="S545" s="137">
        <f t="shared" si="138"/>
        <v>0</v>
      </c>
      <c r="T545" s="45"/>
      <c r="V545" s="57" t="str">
        <f t="shared" si="139"/>
        <v>скрыть</v>
      </c>
    </row>
    <row r="546" spans="2:22" ht="15.75" hidden="1" customHeight="1" x14ac:dyDescent="0.25">
      <c r="B546" s="135">
        <v>530</v>
      </c>
      <c r="C546" s="182">
        <f t="shared" si="143"/>
        <v>0</v>
      </c>
      <c r="D546" s="280">
        <f t="shared" si="143"/>
        <v>0</v>
      </c>
      <c r="E546" s="182">
        <f t="shared" si="143"/>
        <v>0</v>
      </c>
      <c r="F546" s="182">
        <f t="shared" si="143"/>
        <v>0</v>
      </c>
      <c r="G546" s="136">
        <f t="shared" si="143"/>
        <v>0</v>
      </c>
      <c r="H546" s="136">
        <f t="shared" si="140"/>
        <v>0</v>
      </c>
      <c r="I546" s="136">
        <f t="shared" si="134"/>
        <v>0</v>
      </c>
      <c r="J546" s="141">
        <f t="shared" si="135"/>
        <v>0</v>
      </c>
      <c r="K546" s="142">
        <f t="shared" si="132"/>
        <v>0</v>
      </c>
      <c r="L546" s="184">
        <f t="shared" si="132"/>
        <v>0</v>
      </c>
      <c r="M546" s="141">
        <f t="shared" si="132"/>
        <v>0</v>
      </c>
      <c r="N546" s="141">
        <f t="shared" si="132"/>
        <v>0</v>
      </c>
      <c r="O546" s="147">
        <f t="shared" si="136"/>
        <v>0</v>
      </c>
      <c r="P546" s="136">
        <f t="shared" si="137"/>
        <v>0</v>
      </c>
      <c r="Q546" s="136">
        <f t="shared" si="141"/>
        <v>0</v>
      </c>
      <c r="R546" s="136">
        <f t="shared" si="142"/>
        <v>0</v>
      </c>
      <c r="S546" s="137">
        <f t="shared" si="138"/>
        <v>0</v>
      </c>
      <c r="T546" s="45"/>
      <c r="V546" s="57" t="str">
        <f t="shared" si="139"/>
        <v>скрыть</v>
      </c>
    </row>
    <row r="547" spans="2:22" ht="15.75" hidden="1" customHeight="1" x14ac:dyDescent="0.25">
      <c r="B547" s="135">
        <v>531</v>
      </c>
      <c r="C547" s="182">
        <f t="shared" ref="C547:G556" si="144">IF(offer_sale_type="транзит",IFERROR(VLOOKUP($B547,calc_data,C$14+1,0),0),0)</f>
        <v>0</v>
      </c>
      <c r="D547" s="280">
        <f t="shared" si="144"/>
        <v>0</v>
      </c>
      <c r="E547" s="182">
        <f t="shared" si="144"/>
        <v>0</v>
      </c>
      <c r="F547" s="182">
        <f t="shared" si="144"/>
        <v>0</v>
      </c>
      <c r="G547" s="136">
        <f t="shared" si="144"/>
        <v>0</v>
      </c>
      <c r="H547" s="136">
        <f t="shared" si="140"/>
        <v>0</v>
      </c>
      <c r="I547" s="136">
        <f t="shared" si="134"/>
        <v>0</v>
      </c>
      <c r="J547" s="141">
        <f t="shared" si="135"/>
        <v>0</v>
      </c>
      <c r="K547" s="142">
        <f t="shared" si="132"/>
        <v>0</v>
      </c>
      <c r="L547" s="184">
        <f t="shared" si="132"/>
        <v>0</v>
      </c>
      <c r="M547" s="141">
        <f t="shared" si="132"/>
        <v>0</v>
      </c>
      <c r="N547" s="141">
        <f t="shared" si="132"/>
        <v>0</v>
      </c>
      <c r="O547" s="147">
        <f t="shared" si="136"/>
        <v>0</v>
      </c>
      <c r="P547" s="136">
        <f t="shared" si="137"/>
        <v>0</v>
      </c>
      <c r="Q547" s="136">
        <f t="shared" si="141"/>
        <v>0</v>
      </c>
      <c r="R547" s="136">
        <f t="shared" si="142"/>
        <v>0</v>
      </c>
      <c r="S547" s="137">
        <f t="shared" si="138"/>
        <v>0</v>
      </c>
      <c r="T547" s="45"/>
      <c r="V547" s="57" t="str">
        <f t="shared" si="139"/>
        <v>скрыть</v>
      </c>
    </row>
    <row r="548" spans="2:22" ht="15.75" hidden="1" customHeight="1" x14ac:dyDescent="0.25">
      <c r="B548" s="135">
        <v>532</v>
      </c>
      <c r="C548" s="182">
        <f t="shared" si="144"/>
        <v>0</v>
      </c>
      <c r="D548" s="280">
        <f t="shared" si="144"/>
        <v>0</v>
      </c>
      <c r="E548" s="182">
        <f t="shared" si="144"/>
        <v>0</v>
      </c>
      <c r="F548" s="182">
        <f t="shared" si="144"/>
        <v>0</v>
      </c>
      <c r="G548" s="136">
        <f t="shared" si="144"/>
        <v>0</v>
      </c>
      <c r="H548" s="136">
        <f t="shared" si="140"/>
        <v>0</v>
      </c>
      <c r="I548" s="136">
        <f t="shared" si="134"/>
        <v>0</v>
      </c>
      <c r="J548" s="141">
        <f t="shared" si="135"/>
        <v>0</v>
      </c>
      <c r="K548" s="142">
        <f t="shared" si="132"/>
        <v>0</v>
      </c>
      <c r="L548" s="184">
        <f t="shared" si="132"/>
        <v>0</v>
      </c>
      <c r="M548" s="141">
        <f t="shared" si="132"/>
        <v>0</v>
      </c>
      <c r="N548" s="141">
        <f t="shared" si="132"/>
        <v>0</v>
      </c>
      <c r="O548" s="147">
        <f t="shared" si="136"/>
        <v>0</v>
      </c>
      <c r="P548" s="136">
        <f t="shared" si="137"/>
        <v>0</v>
      </c>
      <c r="Q548" s="136">
        <f t="shared" si="141"/>
        <v>0</v>
      </c>
      <c r="R548" s="136">
        <f t="shared" si="142"/>
        <v>0</v>
      </c>
      <c r="S548" s="137">
        <f t="shared" si="138"/>
        <v>0</v>
      </c>
      <c r="T548" s="45"/>
      <c r="V548" s="57" t="str">
        <f t="shared" si="139"/>
        <v>скрыть</v>
      </c>
    </row>
    <row r="549" spans="2:22" ht="15.75" hidden="1" customHeight="1" x14ac:dyDescent="0.25">
      <c r="B549" s="135">
        <v>533</v>
      </c>
      <c r="C549" s="182">
        <f t="shared" si="144"/>
        <v>0</v>
      </c>
      <c r="D549" s="280">
        <f t="shared" si="144"/>
        <v>0</v>
      </c>
      <c r="E549" s="182">
        <f t="shared" si="144"/>
        <v>0</v>
      </c>
      <c r="F549" s="182">
        <f t="shared" si="144"/>
        <v>0</v>
      </c>
      <c r="G549" s="136">
        <f t="shared" si="144"/>
        <v>0</v>
      </c>
      <c r="H549" s="136">
        <f t="shared" si="140"/>
        <v>0</v>
      </c>
      <c r="I549" s="136">
        <f t="shared" si="134"/>
        <v>0</v>
      </c>
      <c r="J549" s="141">
        <f t="shared" si="135"/>
        <v>0</v>
      </c>
      <c r="K549" s="142">
        <f t="shared" si="132"/>
        <v>0</v>
      </c>
      <c r="L549" s="184">
        <f t="shared" si="132"/>
        <v>0</v>
      </c>
      <c r="M549" s="141">
        <f t="shared" si="132"/>
        <v>0</v>
      </c>
      <c r="N549" s="141">
        <f t="shared" si="132"/>
        <v>0</v>
      </c>
      <c r="O549" s="147">
        <f t="shared" si="136"/>
        <v>0</v>
      </c>
      <c r="P549" s="136">
        <f t="shared" si="137"/>
        <v>0</v>
      </c>
      <c r="Q549" s="136">
        <f t="shared" si="141"/>
        <v>0</v>
      </c>
      <c r="R549" s="136">
        <f t="shared" si="142"/>
        <v>0</v>
      </c>
      <c r="S549" s="137">
        <f t="shared" si="138"/>
        <v>0</v>
      </c>
      <c r="T549" s="45"/>
      <c r="V549" s="57" t="str">
        <f t="shared" si="139"/>
        <v>скрыть</v>
      </c>
    </row>
    <row r="550" spans="2:22" ht="15.75" hidden="1" customHeight="1" x14ac:dyDescent="0.25">
      <c r="B550" s="135">
        <v>534</v>
      </c>
      <c r="C550" s="182">
        <f t="shared" si="144"/>
        <v>0</v>
      </c>
      <c r="D550" s="280">
        <f t="shared" si="144"/>
        <v>0</v>
      </c>
      <c r="E550" s="182">
        <f t="shared" si="144"/>
        <v>0</v>
      </c>
      <c r="F550" s="182">
        <f t="shared" si="144"/>
        <v>0</v>
      </c>
      <c r="G550" s="136">
        <f t="shared" si="144"/>
        <v>0</v>
      </c>
      <c r="H550" s="136">
        <f t="shared" si="140"/>
        <v>0</v>
      </c>
      <c r="I550" s="136">
        <f t="shared" si="134"/>
        <v>0</v>
      </c>
      <c r="J550" s="141">
        <f t="shared" si="135"/>
        <v>0</v>
      </c>
      <c r="K550" s="142">
        <f t="shared" si="132"/>
        <v>0</v>
      </c>
      <c r="L550" s="184">
        <f t="shared" si="132"/>
        <v>0</v>
      </c>
      <c r="M550" s="141">
        <f t="shared" si="132"/>
        <v>0</v>
      </c>
      <c r="N550" s="141">
        <f t="shared" si="132"/>
        <v>0</v>
      </c>
      <c r="O550" s="147">
        <f t="shared" si="136"/>
        <v>0</v>
      </c>
      <c r="P550" s="136">
        <f t="shared" si="137"/>
        <v>0</v>
      </c>
      <c r="Q550" s="136">
        <f t="shared" si="141"/>
        <v>0</v>
      </c>
      <c r="R550" s="136">
        <f t="shared" si="142"/>
        <v>0</v>
      </c>
      <c r="S550" s="137">
        <f t="shared" si="138"/>
        <v>0</v>
      </c>
      <c r="T550" s="45"/>
      <c r="V550" s="57" t="str">
        <f t="shared" si="139"/>
        <v>скрыть</v>
      </c>
    </row>
    <row r="551" spans="2:22" ht="15.75" hidden="1" customHeight="1" x14ac:dyDescent="0.25">
      <c r="B551" s="135">
        <v>535</v>
      </c>
      <c r="C551" s="182">
        <f t="shared" si="144"/>
        <v>0</v>
      </c>
      <c r="D551" s="280">
        <f t="shared" si="144"/>
        <v>0</v>
      </c>
      <c r="E551" s="182">
        <f t="shared" si="144"/>
        <v>0</v>
      </c>
      <c r="F551" s="182">
        <f t="shared" si="144"/>
        <v>0</v>
      </c>
      <c r="G551" s="136">
        <f t="shared" si="144"/>
        <v>0</v>
      </c>
      <c r="H551" s="136">
        <f t="shared" si="140"/>
        <v>0</v>
      </c>
      <c r="I551" s="136">
        <f t="shared" si="134"/>
        <v>0</v>
      </c>
      <c r="J551" s="141">
        <f t="shared" si="135"/>
        <v>0</v>
      </c>
      <c r="K551" s="142">
        <f t="shared" si="132"/>
        <v>0</v>
      </c>
      <c r="L551" s="184">
        <f t="shared" si="132"/>
        <v>0</v>
      </c>
      <c r="M551" s="141">
        <f t="shared" si="132"/>
        <v>0</v>
      </c>
      <c r="N551" s="141">
        <f t="shared" si="132"/>
        <v>0</v>
      </c>
      <c r="O551" s="147">
        <f t="shared" si="136"/>
        <v>0</v>
      </c>
      <c r="P551" s="136">
        <f t="shared" si="137"/>
        <v>0</v>
      </c>
      <c r="Q551" s="136">
        <f t="shared" si="141"/>
        <v>0</v>
      </c>
      <c r="R551" s="136">
        <f t="shared" si="142"/>
        <v>0</v>
      </c>
      <c r="S551" s="137">
        <f t="shared" si="138"/>
        <v>0</v>
      </c>
      <c r="T551" s="45"/>
      <c r="V551" s="57" t="str">
        <f t="shared" si="139"/>
        <v>скрыть</v>
      </c>
    </row>
    <row r="552" spans="2:22" ht="15.75" hidden="1" customHeight="1" x14ac:dyDescent="0.25">
      <c r="B552" s="135">
        <v>536</v>
      </c>
      <c r="C552" s="182">
        <f t="shared" si="144"/>
        <v>0</v>
      </c>
      <c r="D552" s="280">
        <f t="shared" si="144"/>
        <v>0</v>
      </c>
      <c r="E552" s="182">
        <f t="shared" si="144"/>
        <v>0</v>
      </c>
      <c r="F552" s="182">
        <f t="shared" si="144"/>
        <v>0</v>
      </c>
      <c r="G552" s="136">
        <f t="shared" si="144"/>
        <v>0</v>
      </c>
      <c r="H552" s="136">
        <f t="shared" si="140"/>
        <v>0</v>
      </c>
      <c r="I552" s="136">
        <f t="shared" si="134"/>
        <v>0</v>
      </c>
      <c r="J552" s="141">
        <f t="shared" si="135"/>
        <v>0</v>
      </c>
      <c r="K552" s="142">
        <f t="shared" si="132"/>
        <v>0</v>
      </c>
      <c r="L552" s="184">
        <f t="shared" si="132"/>
        <v>0</v>
      </c>
      <c r="M552" s="141">
        <f t="shared" si="132"/>
        <v>0</v>
      </c>
      <c r="N552" s="141">
        <f t="shared" si="132"/>
        <v>0</v>
      </c>
      <c r="O552" s="147">
        <f t="shared" si="136"/>
        <v>0</v>
      </c>
      <c r="P552" s="136">
        <f t="shared" si="137"/>
        <v>0</v>
      </c>
      <c r="Q552" s="136">
        <f t="shared" si="141"/>
        <v>0</v>
      </c>
      <c r="R552" s="136">
        <f t="shared" si="142"/>
        <v>0</v>
      </c>
      <c r="S552" s="137">
        <f t="shared" si="138"/>
        <v>0</v>
      </c>
      <c r="T552" s="45"/>
      <c r="V552" s="57" t="str">
        <f t="shared" si="139"/>
        <v>скрыть</v>
      </c>
    </row>
    <row r="553" spans="2:22" ht="15.75" hidden="1" customHeight="1" x14ac:dyDescent="0.25">
      <c r="B553" s="135">
        <v>537</v>
      </c>
      <c r="C553" s="182">
        <f t="shared" si="144"/>
        <v>0</v>
      </c>
      <c r="D553" s="280">
        <f t="shared" si="144"/>
        <v>0</v>
      </c>
      <c r="E553" s="182">
        <f t="shared" si="144"/>
        <v>0</v>
      </c>
      <c r="F553" s="182">
        <f t="shared" si="144"/>
        <v>0</v>
      </c>
      <c r="G553" s="136">
        <f t="shared" si="144"/>
        <v>0</v>
      </c>
      <c r="H553" s="136">
        <f t="shared" si="140"/>
        <v>0</v>
      </c>
      <c r="I553" s="136">
        <f t="shared" si="134"/>
        <v>0</v>
      </c>
      <c r="J553" s="141">
        <f t="shared" si="135"/>
        <v>0</v>
      </c>
      <c r="K553" s="142">
        <f t="shared" si="132"/>
        <v>0</v>
      </c>
      <c r="L553" s="184">
        <f t="shared" si="132"/>
        <v>0</v>
      </c>
      <c r="M553" s="141">
        <f t="shared" si="132"/>
        <v>0</v>
      </c>
      <c r="N553" s="141">
        <f t="shared" si="132"/>
        <v>0</v>
      </c>
      <c r="O553" s="147">
        <f t="shared" si="136"/>
        <v>0</v>
      </c>
      <c r="P553" s="136">
        <f t="shared" si="137"/>
        <v>0</v>
      </c>
      <c r="Q553" s="136">
        <f t="shared" si="141"/>
        <v>0</v>
      </c>
      <c r="R553" s="136">
        <f t="shared" si="142"/>
        <v>0</v>
      </c>
      <c r="S553" s="137">
        <f t="shared" si="138"/>
        <v>0</v>
      </c>
      <c r="T553" s="45"/>
      <c r="V553" s="57" t="str">
        <f t="shared" si="139"/>
        <v>скрыть</v>
      </c>
    </row>
    <row r="554" spans="2:22" ht="15.75" hidden="1" customHeight="1" x14ac:dyDescent="0.25">
      <c r="B554" s="135">
        <v>538</v>
      </c>
      <c r="C554" s="182">
        <f t="shared" si="144"/>
        <v>0</v>
      </c>
      <c r="D554" s="280">
        <f t="shared" si="144"/>
        <v>0</v>
      </c>
      <c r="E554" s="182">
        <f t="shared" si="144"/>
        <v>0</v>
      </c>
      <c r="F554" s="182">
        <f t="shared" si="144"/>
        <v>0</v>
      </c>
      <c r="G554" s="136">
        <f t="shared" si="144"/>
        <v>0</v>
      </c>
      <c r="H554" s="136">
        <f t="shared" si="140"/>
        <v>0</v>
      </c>
      <c r="I554" s="136">
        <f t="shared" si="134"/>
        <v>0</v>
      </c>
      <c r="J554" s="141">
        <f t="shared" si="135"/>
        <v>0</v>
      </c>
      <c r="K554" s="142">
        <f t="shared" si="132"/>
        <v>0</v>
      </c>
      <c r="L554" s="184">
        <f t="shared" si="132"/>
        <v>0</v>
      </c>
      <c r="M554" s="141">
        <f t="shared" si="132"/>
        <v>0</v>
      </c>
      <c r="N554" s="141">
        <f t="shared" si="132"/>
        <v>0</v>
      </c>
      <c r="O554" s="147">
        <f t="shared" si="136"/>
        <v>0</v>
      </c>
      <c r="P554" s="136">
        <f t="shared" si="137"/>
        <v>0</v>
      </c>
      <c r="Q554" s="136">
        <f t="shared" si="141"/>
        <v>0</v>
      </c>
      <c r="R554" s="136">
        <f t="shared" si="142"/>
        <v>0</v>
      </c>
      <c r="S554" s="137">
        <f t="shared" si="138"/>
        <v>0</v>
      </c>
      <c r="T554" s="45"/>
      <c r="V554" s="57" t="str">
        <f t="shared" si="139"/>
        <v>скрыть</v>
      </c>
    </row>
    <row r="555" spans="2:22" ht="15.75" hidden="1" customHeight="1" x14ac:dyDescent="0.25">
      <c r="B555" s="135">
        <v>539</v>
      </c>
      <c r="C555" s="182">
        <f t="shared" si="144"/>
        <v>0</v>
      </c>
      <c r="D555" s="280">
        <f t="shared" si="144"/>
        <v>0</v>
      </c>
      <c r="E555" s="182">
        <f t="shared" si="144"/>
        <v>0</v>
      </c>
      <c r="F555" s="182">
        <f t="shared" si="144"/>
        <v>0</v>
      </c>
      <c r="G555" s="136">
        <f t="shared" si="144"/>
        <v>0</v>
      </c>
      <c r="H555" s="136">
        <f t="shared" si="140"/>
        <v>0</v>
      </c>
      <c r="I555" s="136">
        <f t="shared" si="134"/>
        <v>0</v>
      </c>
      <c r="J555" s="141">
        <f t="shared" si="135"/>
        <v>0</v>
      </c>
      <c r="K555" s="142">
        <f t="shared" si="132"/>
        <v>0</v>
      </c>
      <c r="L555" s="184">
        <f t="shared" si="132"/>
        <v>0</v>
      </c>
      <c r="M555" s="141">
        <f t="shared" si="132"/>
        <v>0</v>
      </c>
      <c r="N555" s="141">
        <f t="shared" si="132"/>
        <v>0</v>
      </c>
      <c r="O555" s="147">
        <f t="shared" si="136"/>
        <v>0</v>
      </c>
      <c r="P555" s="136">
        <f t="shared" si="137"/>
        <v>0</v>
      </c>
      <c r="Q555" s="136">
        <f t="shared" si="141"/>
        <v>0</v>
      </c>
      <c r="R555" s="136">
        <f t="shared" si="142"/>
        <v>0</v>
      </c>
      <c r="S555" s="137">
        <f t="shared" si="138"/>
        <v>0</v>
      </c>
      <c r="T555" s="45"/>
      <c r="V555" s="57" t="str">
        <f t="shared" si="139"/>
        <v>скрыть</v>
      </c>
    </row>
    <row r="556" spans="2:22" ht="15.75" hidden="1" customHeight="1" x14ac:dyDescent="0.25">
      <c r="B556" s="135">
        <v>540</v>
      </c>
      <c r="C556" s="182">
        <f t="shared" si="144"/>
        <v>0</v>
      </c>
      <c r="D556" s="280">
        <f t="shared" si="144"/>
        <v>0</v>
      </c>
      <c r="E556" s="182">
        <f t="shared" si="144"/>
        <v>0</v>
      </c>
      <c r="F556" s="182">
        <f t="shared" si="144"/>
        <v>0</v>
      </c>
      <c r="G556" s="136">
        <f t="shared" si="144"/>
        <v>0</v>
      </c>
      <c r="H556" s="136">
        <f t="shared" si="140"/>
        <v>0</v>
      </c>
      <c r="I556" s="136">
        <f t="shared" si="134"/>
        <v>0</v>
      </c>
      <c r="J556" s="141">
        <f t="shared" si="135"/>
        <v>0</v>
      </c>
      <c r="K556" s="142">
        <f t="shared" si="132"/>
        <v>0</v>
      </c>
      <c r="L556" s="184">
        <f t="shared" si="132"/>
        <v>0</v>
      </c>
      <c r="M556" s="141">
        <f t="shared" si="132"/>
        <v>0</v>
      </c>
      <c r="N556" s="141">
        <f t="shared" si="132"/>
        <v>0</v>
      </c>
      <c r="O556" s="147">
        <f t="shared" si="136"/>
        <v>0</v>
      </c>
      <c r="P556" s="136">
        <f t="shared" si="137"/>
        <v>0</v>
      </c>
      <c r="Q556" s="136">
        <f t="shared" si="141"/>
        <v>0</v>
      </c>
      <c r="R556" s="136">
        <f t="shared" si="142"/>
        <v>0</v>
      </c>
      <c r="S556" s="137">
        <f t="shared" si="138"/>
        <v>0</v>
      </c>
      <c r="T556" s="45"/>
      <c r="V556" s="57" t="str">
        <f t="shared" si="139"/>
        <v>скрыть</v>
      </c>
    </row>
    <row r="557" spans="2:22" ht="15.75" hidden="1" customHeight="1" x14ac:dyDescent="0.25">
      <c r="B557" s="135">
        <v>541</v>
      </c>
      <c r="C557" s="182">
        <f t="shared" ref="C557:G566" si="145">IF(offer_sale_type="транзит",IFERROR(VLOOKUP($B557,calc_data,C$14+1,0),0),0)</f>
        <v>0</v>
      </c>
      <c r="D557" s="280">
        <f t="shared" si="145"/>
        <v>0</v>
      </c>
      <c r="E557" s="182">
        <f t="shared" si="145"/>
        <v>0</v>
      </c>
      <c r="F557" s="182">
        <f t="shared" si="145"/>
        <v>0</v>
      </c>
      <c r="G557" s="136">
        <f t="shared" si="145"/>
        <v>0</v>
      </c>
      <c r="H557" s="136">
        <f t="shared" si="140"/>
        <v>0</v>
      </c>
      <c r="I557" s="136">
        <f t="shared" si="134"/>
        <v>0</v>
      </c>
      <c r="J557" s="141">
        <f t="shared" si="135"/>
        <v>0</v>
      </c>
      <c r="K557" s="142">
        <f t="shared" si="132"/>
        <v>0</v>
      </c>
      <c r="L557" s="184">
        <f t="shared" si="132"/>
        <v>0</v>
      </c>
      <c r="M557" s="141">
        <f t="shared" si="132"/>
        <v>0</v>
      </c>
      <c r="N557" s="141">
        <f t="shared" si="132"/>
        <v>0</v>
      </c>
      <c r="O557" s="147">
        <f t="shared" si="136"/>
        <v>0</v>
      </c>
      <c r="P557" s="136">
        <f t="shared" si="137"/>
        <v>0</v>
      </c>
      <c r="Q557" s="136">
        <f t="shared" si="141"/>
        <v>0</v>
      </c>
      <c r="R557" s="136">
        <f t="shared" si="142"/>
        <v>0</v>
      </c>
      <c r="S557" s="137">
        <f t="shared" si="138"/>
        <v>0</v>
      </c>
      <c r="T557" s="45"/>
      <c r="V557" s="57" t="str">
        <f t="shared" si="139"/>
        <v>скрыть</v>
      </c>
    </row>
    <row r="558" spans="2:22" ht="15.75" hidden="1" customHeight="1" x14ac:dyDescent="0.25">
      <c r="B558" s="135">
        <v>542</v>
      </c>
      <c r="C558" s="182">
        <f t="shared" si="145"/>
        <v>0</v>
      </c>
      <c r="D558" s="280">
        <f t="shared" si="145"/>
        <v>0</v>
      </c>
      <c r="E558" s="182">
        <f t="shared" si="145"/>
        <v>0</v>
      </c>
      <c r="F558" s="182">
        <f t="shared" si="145"/>
        <v>0</v>
      </c>
      <c r="G558" s="136">
        <f t="shared" si="145"/>
        <v>0</v>
      </c>
      <c r="H558" s="136">
        <f t="shared" si="140"/>
        <v>0</v>
      </c>
      <c r="I558" s="136">
        <f t="shared" si="134"/>
        <v>0</v>
      </c>
      <c r="J558" s="141">
        <f t="shared" si="135"/>
        <v>0</v>
      </c>
      <c r="K558" s="142">
        <f t="shared" si="132"/>
        <v>0</v>
      </c>
      <c r="L558" s="184">
        <f t="shared" si="132"/>
        <v>0</v>
      </c>
      <c r="M558" s="141">
        <f t="shared" si="132"/>
        <v>0</v>
      </c>
      <c r="N558" s="141">
        <f t="shared" si="132"/>
        <v>0</v>
      </c>
      <c r="O558" s="147">
        <f t="shared" si="136"/>
        <v>0</v>
      </c>
      <c r="P558" s="136">
        <f t="shared" si="137"/>
        <v>0</v>
      </c>
      <c r="Q558" s="136">
        <f t="shared" si="141"/>
        <v>0</v>
      </c>
      <c r="R558" s="136">
        <f t="shared" si="142"/>
        <v>0</v>
      </c>
      <c r="S558" s="137">
        <f t="shared" si="138"/>
        <v>0</v>
      </c>
      <c r="T558" s="45"/>
      <c r="V558" s="57" t="str">
        <f t="shared" si="139"/>
        <v>скрыть</v>
      </c>
    </row>
    <row r="559" spans="2:22" ht="15.75" hidden="1" customHeight="1" x14ac:dyDescent="0.25">
      <c r="B559" s="135">
        <v>543</v>
      </c>
      <c r="C559" s="182">
        <f t="shared" si="145"/>
        <v>0</v>
      </c>
      <c r="D559" s="280">
        <f t="shared" si="145"/>
        <v>0</v>
      </c>
      <c r="E559" s="182">
        <f t="shared" si="145"/>
        <v>0</v>
      </c>
      <c r="F559" s="182">
        <f t="shared" si="145"/>
        <v>0</v>
      </c>
      <c r="G559" s="136">
        <f t="shared" si="145"/>
        <v>0</v>
      </c>
      <c r="H559" s="136">
        <f t="shared" si="140"/>
        <v>0</v>
      </c>
      <c r="I559" s="136">
        <f t="shared" si="134"/>
        <v>0</v>
      </c>
      <c r="J559" s="141">
        <f t="shared" si="135"/>
        <v>0</v>
      </c>
      <c r="K559" s="142">
        <f t="shared" si="132"/>
        <v>0</v>
      </c>
      <c r="L559" s="184">
        <f t="shared" si="132"/>
        <v>0</v>
      </c>
      <c r="M559" s="141">
        <f t="shared" si="132"/>
        <v>0</v>
      </c>
      <c r="N559" s="141">
        <f t="shared" si="132"/>
        <v>0</v>
      </c>
      <c r="O559" s="147">
        <f t="shared" si="136"/>
        <v>0</v>
      </c>
      <c r="P559" s="136">
        <f t="shared" si="137"/>
        <v>0</v>
      </c>
      <c r="Q559" s="136">
        <f t="shared" si="141"/>
        <v>0</v>
      </c>
      <c r="R559" s="136">
        <f t="shared" si="142"/>
        <v>0</v>
      </c>
      <c r="S559" s="137">
        <f t="shared" si="138"/>
        <v>0</v>
      </c>
      <c r="T559" s="45"/>
      <c r="V559" s="57" t="str">
        <f t="shared" si="139"/>
        <v>скрыть</v>
      </c>
    </row>
    <row r="560" spans="2:22" ht="15.75" hidden="1" customHeight="1" x14ac:dyDescent="0.25">
      <c r="B560" s="135">
        <v>544</v>
      </c>
      <c r="C560" s="182">
        <f t="shared" si="145"/>
        <v>0</v>
      </c>
      <c r="D560" s="280">
        <f t="shared" si="145"/>
        <v>0</v>
      </c>
      <c r="E560" s="182">
        <f t="shared" si="145"/>
        <v>0</v>
      </c>
      <c r="F560" s="182">
        <f t="shared" si="145"/>
        <v>0</v>
      </c>
      <c r="G560" s="136">
        <f t="shared" si="145"/>
        <v>0</v>
      </c>
      <c r="H560" s="136">
        <f t="shared" si="140"/>
        <v>0</v>
      </c>
      <c r="I560" s="136">
        <f t="shared" si="134"/>
        <v>0</v>
      </c>
      <c r="J560" s="141">
        <f t="shared" si="135"/>
        <v>0</v>
      </c>
      <c r="K560" s="142">
        <f t="shared" si="132"/>
        <v>0</v>
      </c>
      <c r="L560" s="184">
        <f t="shared" si="132"/>
        <v>0</v>
      </c>
      <c r="M560" s="141">
        <f t="shared" si="132"/>
        <v>0</v>
      </c>
      <c r="N560" s="141">
        <f t="shared" si="132"/>
        <v>0</v>
      </c>
      <c r="O560" s="147">
        <f t="shared" si="136"/>
        <v>0</v>
      </c>
      <c r="P560" s="136">
        <f t="shared" si="137"/>
        <v>0</v>
      </c>
      <c r="Q560" s="136">
        <f t="shared" si="141"/>
        <v>0</v>
      </c>
      <c r="R560" s="136">
        <f t="shared" si="142"/>
        <v>0</v>
      </c>
      <c r="S560" s="137">
        <f t="shared" si="138"/>
        <v>0</v>
      </c>
      <c r="T560" s="45"/>
      <c r="V560" s="57" t="str">
        <f t="shared" si="139"/>
        <v>скрыть</v>
      </c>
    </row>
    <row r="561" spans="2:22" ht="15.75" hidden="1" customHeight="1" x14ac:dyDescent="0.25">
      <c r="B561" s="135">
        <v>545</v>
      </c>
      <c r="C561" s="182">
        <f t="shared" si="145"/>
        <v>0</v>
      </c>
      <c r="D561" s="280">
        <f t="shared" si="145"/>
        <v>0</v>
      </c>
      <c r="E561" s="182">
        <f t="shared" si="145"/>
        <v>0</v>
      </c>
      <c r="F561" s="182">
        <f t="shared" si="145"/>
        <v>0</v>
      </c>
      <c r="G561" s="136">
        <f t="shared" si="145"/>
        <v>0</v>
      </c>
      <c r="H561" s="136">
        <f t="shared" si="140"/>
        <v>0</v>
      </c>
      <c r="I561" s="136">
        <f t="shared" si="134"/>
        <v>0</v>
      </c>
      <c r="J561" s="141">
        <f t="shared" si="135"/>
        <v>0</v>
      </c>
      <c r="K561" s="142">
        <f t="shared" si="132"/>
        <v>0</v>
      </c>
      <c r="L561" s="184">
        <f t="shared" si="132"/>
        <v>0</v>
      </c>
      <c r="M561" s="141">
        <f t="shared" si="132"/>
        <v>0</v>
      </c>
      <c r="N561" s="141">
        <f t="shared" si="132"/>
        <v>0</v>
      </c>
      <c r="O561" s="147">
        <f t="shared" si="136"/>
        <v>0</v>
      </c>
      <c r="P561" s="136">
        <f t="shared" si="137"/>
        <v>0</v>
      </c>
      <c r="Q561" s="136">
        <f t="shared" si="141"/>
        <v>0</v>
      </c>
      <c r="R561" s="136">
        <f t="shared" si="142"/>
        <v>0</v>
      </c>
      <c r="S561" s="137">
        <f t="shared" si="138"/>
        <v>0</v>
      </c>
      <c r="T561" s="45"/>
      <c r="V561" s="57" t="str">
        <f t="shared" si="139"/>
        <v>скрыть</v>
      </c>
    </row>
    <row r="562" spans="2:22" ht="15.75" hidden="1" customHeight="1" x14ac:dyDescent="0.25">
      <c r="B562" s="135">
        <v>546</v>
      </c>
      <c r="C562" s="182">
        <f t="shared" si="145"/>
        <v>0</v>
      </c>
      <c r="D562" s="280">
        <f t="shared" si="145"/>
        <v>0</v>
      </c>
      <c r="E562" s="182">
        <f t="shared" si="145"/>
        <v>0</v>
      </c>
      <c r="F562" s="182">
        <f t="shared" si="145"/>
        <v>0</v>
      </c>
      <c r="G562" s="136">
        <f t="shared" si="145"/>
        <v>0</v>
      </c>
      <c r="H562" s="136">
        <f t="shared" si="140"/>
        <v>0</v>
      </c>
      <c r="I562" s="136">
        <f t="shared" si="134"/>
        <v>0</v>
      </c>
      <c r="J562" s="141">
        <f t="shared" si="135"/>
        <v>0</v>
      </c>
      <c r="K562" s="142">
        <f t="shared" si="132"/>
        <v>0</v>
      </c>
      <c r="L562" s="184">
        <f t="shared" si="132"/>
        <v>0</v>
      </c>
      <c r="M562" s="141">
        <f t="shared" si="132"/>
        <v>0</v>
      </c>
      <c r="N562" s="141">
        <f t="shared" si="132"/>
        <v>0</v>
      </c>
      <c r="O562" s="147">
        <f t="shared" si="136"/>
        <v>0</v>
      </c>
      <c r="P562" s="136">
        <f t="shared" si="137"/>
        <v>0</v>
      </c>
      <c r="Q562" s="136">
        <f t="shared" si="141"/>
        <v>0</v>
      </c>
      <c r="R562" s="136">
        <f t="shared" si="142"/>
        <v>0</v>
      </c>
      <c r="S562" s="137">
        <f t="shared" si="138"/>
        <v>0</v>
      </c>
      <c r="T562" s="45"/>
      <c r="V562" s="57" t="str">
        <f t="shared" si="139"/>
        <v>скрыть</v>
      </c>
    </row>
    <row r="563" spans="2:22" ht="15.75" hidden="1" customHeight="1" x14ac:dyDescent="0.25">
      <c r="B563" s="135">
        <v>547</v>
      </c>
      <c r="C563" s="182">
        <f t="shared" si="145"/>
        <v>0</v>
      </c>
      <c r="D563" s="280">
        <f t="shared" si="145"/>
        <v>0</v>
      </c>
      <c r="E563" s="182">
        <f t="shared" si="145"/>
        <v>0</v>
      </c>
      <c r="F563" s="182">
        <f t="shared" si="145"/>
        <v>0</v>
      </c>
      <c r="G563" s="136">
        <f t="shared" si="145"/>
        <v>0</v>
      </c>
      <c r="H563" s="136">
        <f t="shared" si="140"/>
        <v>0</v>
      </c>
      <c r="I563" s="136">
        <f t="shared" si="134"/>
        <v>0</v>
      </c>
      <c r="J563" s="141">
        <f t="shared" si="135"/>
        <v>0</v>
      </c>
      <c r="K563" s="142">
        <f t="shared" si="132"/>
        <v>0</v>
      </c>
      <c r="L563" s="184">
        <f t="shared" si="132"/>
        <v>0</v>
      </c>
      <c r="M563" s="141">
        <f t="shared" si="132"/>
        <v>0</v>
      </c>
      <c r="N563" s="141">
        <f t="shared" si="132"/>
        <v>0</v>
      </c>
      <c r="O563" s="147">
        <f t="shared" si="136"/>
        <v>0</v>
      </c>
      <c r="P563" s="136">
        <f t="shared" si="137"/>
        <v>0</v>
      </c>
      <c r="Q563" s="136">
        <f t="shared" si="141"/>
        <v>0</v>
      </c>
      <c r="R563" s="136">
        <f t="shared" si="142"/>
        <v>0</v>
      </c>
      <c r="S563" s="137">
        <f t="shared" si="138"/>
        <v>0</v>
      </c>
      <c r="T563" s="45"/>
      <c r="V563" s="57" t="str">
        <f t="shared" si="139"/>
        <v>скрыть</v>
      </c>
    </row>
    <row r="564" spans="2:22" ht="15.75" hidden="1" customHeight="1" x14ac:dyDescent="0.25">
      <c r="B564" s="135">
        <v>548</v>
      </c>
      <c r="C564" s="182">
        <f t="shared" si="145"/>
        <v>0</v>
      </c>
      <c r="D564" s="280">
        <f t="shared" si="145"/>
        <v>0</v>
      </c>
      <c r="E564" s="182">
        <f t="shared" si="145"/>
        <v>0</v>
      </c>
      <c r="F564" s="182">
        <f t="shared" si="145"/>
        <v>0</v>
      </c>
      <c r="G564" s="136">
        <f t="shared" si="145"/>
        <v>0</v>
      </c>
      <c r="H564" s="136">
        <f t="shared" si="140"/>
        <v>0</v>
      </c>
      <c r="I564" s="136">
        <f t="shared" si="134"/>
        <v>0</v>
      </c>
      <c r="J564" s="141">
        <f t="shared" si="135"/>
        <v>0</v>
      </c>
      <c r="K564" s="142">
        <f t="shared" si="132"/>
        <v>0</v>
      </c>
      <c r="L564" s="184">
        <f t="shared" si="132"/>
        <v>0</v>
      </c>
      <c r="M564" s="141">
        <f t="shared" si="132"/>
        <v>0</v>
      </c>
      <c r="N564" s="141">
        <f t="shared" si="132"/>
        <v>0</v>
      </c>
      <c r="O564" s="147">
        <f t="shared" si="136"/>
        <v>0</v>
      </c>
      <c r="P564" s="136">
        <f t="shared" si="137"/>
        <v>0</v>
      </c>
      <c r="Q564" s="136">
        <f t="shared" si="141"/>
        <v>0</v>
      </c>
      <c r="R564" s="136">
        <f t="shared" si="142"/>
        <v>0</v>
      </c>
      <c r="S564" s="137">
        <f t="shared" si="138"/>
        <v>0</v>
      </c>
      <c r="T564" s="45"/>
      <c r="V564" s="57" t="str">
        <f t="shared" si="139"/>
        <v>скрыть</v>
      </c>
    </row>
    <row r="565" spans="2:22" ht="15.75" hidden="1" customHeight="1" x14ac:dyDescent="0.25">
      <c r="B565" s="135">
        <v>549</v>
      </c>
      <c r="C565" s="182">
        <f t="shared" si="145"/>
        <v>0</v>
      </c>
      <c r="D565" s="280">
        <f t="shared" si="145"/>
        <v>0</v>
      </c>
      <c r="E565" s="182">
        <f t="shared" si="145"/>
        <v>0</v>
      </c>
      <c r="F565" s="182">
        <f t="shared" si="145"/>
        <v>0</v>
      </c>
      <c r="G565" s="136">
        <f t="shared" si="145"/>
        <v>0</v>
      </c>
      <c r="H565" s="136">
        <f t="shared" si="140"/>
        <v>0</v>
      </c>
      <c r="I565" s="136">
        <f t="shared" si="134"/>
        <v>0</v>
      </c>
      <c r="J565" s="141">
        <f t="shared" si="135"/>
        <v>0</v>
      </c>
      <c r="K565" s="142">
        <f t="shared" si="132"/>
        <v>0</v>
      </c>
      <c r="L565" s="184">
        <f t="shared" si="132"/>
        <v>0</v>
      </c>
      <c r="M565" s="141">
        <f t="shared" si="132"/>
        <v>0</v>
      </c>
      <c r="N565" s="141">
        <f t="shared" si="132"/>
        <v>0</v>
      </c>
      <c r="O565" s="147">
        <f t="shared" si="136"/>
        <v>0</v>
      </c>
      <c r="P565" s="136">
        <f t="shared" si="137"/>
        <v>0</v>
      </c>
      <c r="Q565" s="136">
        <f t="shared" si="141"/>
        <v>0</v>
      </c>
      <c r="R565" s="136">
        <f t="shared" si="142"/>
        <v>0</v>
      </c>
      <c r="S565" s="137">
        <f t="shared" si="138"/>
        <v>0</v>
      </c>
      <c r="T565" s="45"/>
      <c r="V565" s="57" t="str">
        <f t="shared" si="139"/>
        <v>скрыть</v>
      </c>
    </row>
    <row r="566" spans="2:22" ht="15.75" hidden="1" customHeight="1" x14ac:dyDescent="0.25">
      <c r="B566" s="135">
        <v>550</v>
      </c>
      <c r="C566" s="182">
        <f t="shared" si="145"/>
        <v>0</v>
      </c>
      <c r="D566" s="280">
        <f t="shared" si="145"/>
        <v>0</v>
      </c>
      <c r="E566" s="182">
        <f t="shared" si="145"/>
        <v>0</v>
      </c>
      <c r="F566" s="182">
        <f t="shared" si="145"/>
        <v>0</v>
      </c>
      <c r="G566" s="136">
        <f t="shared" si="145"/>
        <v>0</v>
      </c>
      <c r="H566" s="136">
        <f t="shared" si="140"/>
        <v>0</v>
      </c>
      <c r="I566" s="136">
        <f t="shared" si="134"/>
        <v>0</v>
      </c>
      <c r="J566" s="141">
        <f t="shared" si="135"/>
        <v>0</v>
      </c>
      <c r="K566" s="142">
        <f t="shared" si="132"/>
        <v>0</v>
      </c>
      <c r="L566" s="184">
        <f t="shared" si="132"/>
        <v>0</v>
      </c>
      <c r="M566" s="141">
        <f t="shared" si="132"/>
        <v>0</v>
      </c>
      <c r="N566" s="141">
        <f t="shared" si="132"/>
        <v>0</v>
      </c>
      <c r="O566" s="147">
        <f t="shared" si="136"/>
        <v>0</v>
      </c>
      <c r="P566" s="136">
        <f t="shared" si="137"/>
        <v>0</v>
      </c>
      <c r="Q566" s="136">
        <f t="shared" si="141"/>
        <v>0</v>
      </c>
      <c r="R566" s="136">
        <f t="shared" si="142"/>
        <v>0</v>
      </c>
      <c r="S566" s="137">
        <f t="shared" si="138"/>
        <v>0</v>
      </c>
      <c r="T566" s="45"/>
      <c r="V566" s="57" t="str">
        <f t="shared" si="139"/>
        <v>скрыть</v>
      </c>
    </row>
    <row r="567" spans="2:22" ht="15.75" hidden="1" customHeight="1" x14ac:dyDescent="0.25">
      <c r="B567" s="135">
        <v>551</v>
      </c>
      <c r="C567" s="182">
        <f t="shared" ref="C567:G576" si="146">IF(offer_sale_type="транзит",IFERROR(VLOOKUP($B567,calc_data,C$14+1,0),0),0)</f>
        <v>0</v>
      </c>
      <c r="D567" s="280">
        <f t="shared" si="146"/>
        <v>0</v>
      </c>
      <c r="E567" s="182">
        <f t="shared" si="146"/>
        <v>0</v>
      </c>
      <c r="F567" s="182">
        <f t="shared" si="146"/>
        <v>0</v>
      </c>
      <c r="G567" s="136">
        <f t="shared" si="146"/>
        <v>0</v>
      </c>
      <c r="H567" s="136">
        <f t="shared" si="140"/>
        <v>0</v>
      </c>
      <c r="I567" s="136">
        <f t="shared" si="134"/>
        <v>0</v>
      </c>
      <c r="J567" s="141">
        <f t="shared" si="135"/>
        <v>0</v>
      </c>
      <c r="K567" s="142">
        <f t="shared" si="132"/>
        <v>0</v>
      </c>
      <c r="L567" s="184">
        <f t="shared" si="132"/>
        <v>0</v>
      </c>
      <c r="M567" s="141">
        <f t="shared" si="132"/>
        <v>0</v>
      </c>
      <c r="N567" s="141">
        <f t="shared" si="132"/>
        <v>0</v>
      </c>
      <c r="O567" s="147">
        <f t="shared" si="136"/>
        <v>0</v>
      </c>
      <c r="P567" s="136">
        <f t="shared" si="137"/>
        <v>0</v>
      </c>
      <c r="Q567" s="136">
        <f t="shared" si="141"/>
        <v>0</v>
      </c>
      <c r="R567" s="136">
        <f t="shared" si="142"/>
        <v>0</v>
      </c>
      <c r="S567" s="137">
        <f t="shared" si="138"/>
        <v>0</v>
      </c>
      <c r="T567" s="45"/>
      <c r="V567" s="57" t="str">
        <f t="shared" si="139"/>
        <v>скрыть</v>
      </c>
    </row>
    <row r="568" spans="2:22" ht="15.75" hidden="1" customHeight="1" x14ac:dyDescent="0.25">
      <c r="B568" s="135">
        <v>552</v>
      </c>
      <c r="C568" s="182">
        <f t="shared" si="146"/>
        <v>0</v>
      </c>
      <c r="D568" s="280">
        <f t="shared" si="146"/>
        <v>0</v>
      </c>
      <c r="E568" s="182">
        <f t="shared" si="146"/>
        <v>0</v>
      </c>
      <c r="F568" s="182">
        <f t="shared" si="146"/>
        <v>0</v>
      </c>
      <c r="G568" s="136">
        <f t="shared" si="146"/>
        <v>0</v>
      </c>
      <c r="H568" s="136">
        <f t="shared" si="140"/>
        <v>0</v>
      </c>
      <c r="I568" s="136">
        <f t="shared" si="134"/>
        <v>0</v>
      </c>
      <c r="J568" s="141">
        <f t="shared" si="135"/>
        <v>0</v>
      </c>
      <c r="K568" s="142">
        <f t="shared" si="132"/>
        <v>0</v>
      </c>
      <c r="L568" s="184">
        <f t="shared" si="132"/>
        <v>0</v>
      </c>
      <c r="M568" s="141">
        <f t="shared" si="132"/>
        <v>0</v>
      </c>
      <c r="N568" s="141">
        <f t="shared" si="132"/>
        <v>0</v>
      </c>
      <c r="O568" s="147">
        <f t="shared" si="136"/>
        <v>0</v>
      </c>
      <c r="P568" s="136">
        <f t="shared" si="137"/>
        <v>0</v>
      </c>
      <c r="Q568" s="136">
        <f t="shared" si="141"/>
        <v>0</v>
      </c>
      <c r="R568" s="136">
        <f t="shared" si="142"/>
        <v>0</v>
      </c>
      <c r="S568" s="137">
        <f t="shared" si="138"/>
        <v>0</v>
      </c>
      <c r="T568" s="45"/>
      <c r="V568" s="57" t="str">
        <f t="shared" si="139"/>
        <v>скрыть</v>
      </c>
    </row>
    <row r="569" spans="2:22" ht="15.75" hidden="1" customHeight="1" x14ac:dyDescent="0.25">
      <c r="B569" s="135">
        <v>553</v>
      </c>
      <c r="C569" s="182">
        <f t="shared" si="146"/>
        <v>0</v>
      </c>
      <c r="D569" s="280">
        <f t="shared" si="146"/>
        <v>0</v>
      </c>
      <c r="E569" s="182">
        <f t="shared" si="146"/>
        <v>0</v>
      </c>
      <c r="F569" s="182">
        <f t="shared" si="146"/>
        <v>0</v>
      </c>
      <c r="G569" s="136">
        <f t="shared" si="146"/>
        <v>0</v>
      </c>
      <c r="H569" s="136">
        <f t="shared" si="140"/>
        <v>0</v>
      </c>
      <c r="I569" s="136">
        <f t="shared" si="134"/>
        <v>0</v>
      </c>
      <c r="J569" s="141">
        <f t="shared" si="135"/>
        <v>0</v>
      </c>
      <c r="K569" s="142">
        <f t="shared" si="132"/>
        <v>0</v>
      </c>
      <c r="L569" s="184">
        <f t="shared" si="132"/>
        <v>0</v>
      </c>
      <c r="M569" s="141">
        <f t="shared" si="132"/>
        <v>0</v>
      </c>
      <c r="N569" s="141">
        <f t="shared" si="132"/>
        <v>0</v>
      </c>
      <c r="O569" s="147">
        <f t="shared" si="136"/>
        <v>0</v>
      </c>
      <c r="P569" s="136">
        <f t="shared" si="137"/>
        <v>0</v>
      </c>
      <c r="Q569" s="136">
        <f t="shared" si="141"/>
        <v>0</v>
      </c>
      <c r="R569" s="136">
        <f t="shared" si="142"/>
        <v>0</v>
      </c>
      <c r="S569" s="137">
        <f t="shared" si="138"/>
        <v>0</v>
      </c>
      <c r="T569" s="45"/>
      <c r="V569" s="57" t="str">
        <f t="shared" si="139"/>
        <v>скрыть</v>
      </c>
    </row>
    <row r="570" spans="2:22" ht="15.75" hidden="1" customHeight="1" x14ac:dyDescent="0.25">
      <c r="B570" s="135">
        <v>554</v>
      </c>
      <c r="C570" s="182">
        <f t="shared" si="146"/>
        <v>0</v>
      </c>
      <c r="D570" s="280">
        <f t="shared" si="146"/>
        <v>0</v>
      </c>
      <c r="E570" s="182">
        <f t="shared" si="146"/>
        <v>0</v>
      </c>
      <c r="F570" s="182">
        <f t="shared" si="146"/>
        <v>0</v>
      </c>
      <c r="G570" s="136">
        <f t="shared" si="146"/>
        <v>0</v>
      </c>
      <c r="H570" s="136">
        <f t="shared" si="140"/>
        <v>0</v>
      </c>
      <c r="I570" s="136">
        <f t="shared" si="134"/>
        <v>0</v>
      </c>
      <c r="J570" s="141">
        <f t="shared" si="135"/>
        <v>0</v>
      </c>
      <c r="K570" s="142">
        <f t="shared" si="132"/>
        <v>0</v>
      </c>
      <c r="L570" s="184">
        <f t="shared" si="132"/>
        <v>0</v>
      </c>
      <c r="M570" s="141">
        <f t="shared" si="132"/>
        <v>0</v>
      </c>
      <c r="N570" s="141">
        <f t="shared" si="132"/>
        <v>0</v>
      </c>
      <c r="O570" s="147">
        <f t="shared" si="136"/>
        <v>0</v>
      </c>
      <c r="P570" s="136">
        <f t="shared" si="137"/>
        <v>0</v>
      </c>
      <c r="Q570" s="136">
        <f t="shared" si="141"/>
        <v>0</v>
      </c>
      <c r="R570" s="136">
        <f t="shared" si="142"/>
        <v>0</v>
      </c>
      <c r="S570" s="137">
        <f t="shared" si="138"/>
        <v>0</v>
      </c>
      <c r="T570" s="45"/>
      <c r="V570" s="57" t="str">
        <f t="shared" si="139"/>
        <v>скрыть</v>
      </c>
    </row>
    <row r="571" spans="2:22" ht="15.75" hidden="1" customHeight="1" x14ac:dyDescent="0.25">
      <c r="B571" s="135">
        <v>555</v>
      </c>
      <c r="C571" s="182">
        <f t="shared" si="146"/>
        <v>0</v>
      </c>
      <c r="D571" s="280">
        <f t="shared" si="146"/>
        <v>0</v>
      </c>
      <c r="E571" s="182">
        <f t="shared" si="146"/>
        <v>0</v>
      </c>
      <c r="F571" s="182">
        <f t="shared" si="146"/>
        <v>0</v>
      </c>
      <c r="G571" s="136">
        <f t="shared" si="146"/>
        <v>0</v>
      </c>
      <c r="H571" s="136">
        <f t="shared" si="140"/>
        <v>0</v>
      </c>
      <c r="I571" s="136">
        <f t="shared" si="134"/>
        <v>0</v>
      </c>
      <c r="J571" s="141">
        <f t="shared" si="135"/>
        <v>0</v>
      </c>
      <c r="K571" s="142">
        <f t="shared" si="132"/>
        <v>0</v>
      </c>
      <c r="L571" s="184">
        <f t="shared" si="132"/>
        <v>0</v>
      </c>
      <c r="M571" s="141">
        <f t="shared" si="132"/>
        <v>0</v>
      </c>
      <c r="N571" s="141">
        <f t="shared" si="132"/>
        <v>0</v>
      </c>
      <c r="O571" s="147">
        <f t="shared" si="136"/>
        <v>0</v>
      </c>
      <c r="P571" s="136">
        <f t="shared" si="137"/>
        <v>0</v>
      </c>
      <c r="Q571" s="136">
        <f t="shared" si="141"/>
        <v>0</v>
      </c>
      <c r="R571" s="136">
        <f t="shared" si="142"/>
        <v>0</v>
      </c>
      <c r="S571" s="137">
        <f t="shared" si="138"/>
        <v>0</v>
      </c>
      <c r="T571" s="45"/>
      <c r="V571" s="57" t="str">
        <f t="shared" si="139"/>
        <v>скрыть</v>
      </c>
    </row>
    <row r="572" spans="2:22" ht="15.75" hidden="1" customHeight="1" x14ac:dyDescent="0.25">
      <c r="B572" s="135">
        <v>556</v>
      </c>
      <c r="C572" s="182">
        <f t="shared" si="146"/>
        <v>0</v>
      </c>
      <c r="D572" s="280">
        <f t="shared" si="146"/>
        <v>0</v>
      </c>
      <c r="E572" s="182">
        <f t="shared" si="146"/>
        <v>0</v>
      </c>
      <c r="F572" s="182">
        <f t="shared" si="146"/>
        <v>0</v>
      </c>
      <c r="G572" s="136">
        <f t="shared" si="146"/>
        <v>0</v>
      </c>
      <c r="H572" s="136">
        <f t="shared" si="140"/>
        <v>0</v>
      </c>
      <c r="I572" s="136">
        <f t="shared" si="134"/>
        <v>0</v>
      </c>
      <c r="J572" s="141">
        <f t="shared" si="135"/>
        <v>0</v>
      </c>
      <c r="K572" s="142">
        <f t="shared" si="132"/>
        <v>0</v>
      </c>
      <c r="L572" s="184">
        <f t="shared" si="132"/>
        <v>0</v>
      </c>
      <c r="M572" s="141">
        <f t="shared" si="132"/>
        <v>0</v>
      </c>
      <c r="N572" s="141">
        <f t="shared" si="132"/>
        <v>0</v>
      </c>
      <c r="O572" s="147">
        <f t="shared" si="136"/>
        <v>0</v>
      </c>
      <c r="P572" s="136">
        <f t="shared" si="137"/>
        <v>0</v>
      </c>
      <c r="Q572" s="136">
        <f t="shared" si="141"/>
        <v>0</v>
      </c>
      <c r="R572" s="136">
        <f t="shared" si="142"/>
        <v>0</v>
      </c>
      <c r="S572" s="137">
        <f t="shared" si="138"/>
        <v>0</v>
      </c>
      <c r="T572" s="45"/>
      <c r="V572" s="57" t="str">
        <f t="shared" si="139"/>
        <v>скрыть</v>
      </c>
    </row>
    <row r="573" spans="2:22" ht="15.75" hidden="1" customHeight="1" x14ac:dyDescent="0.25">
      <c r="B573" s="135">
        <v>557</v>
      </c>
      <c r="C573" s="182">
        <f t="shared" si="146"/>
        <v>0</v>
      </c>
      <c r="D573" s="280">
        <f t="shared" si="146"/>
        <v>0</v>
      </c>
      <c r="E573" s="182">
        <f t="shared" si="146"/>
        <v>0</v>
      </c>
      <c r="F573" s="182">
        <f t="shared" si="146"/>
        <v>0</v>
      </c>
      <c r="G573" s="136">
        <f t="shared" si="146"/>
        <v>0</v>
      </c>
      <c r="H573" s="136">
        <f t="shared" si="140"/>
        <v>0</v>
      </c>
      <c r="I573" s="136">
        <f t="shared" si="134"/>
        <v>0</v>
      </c>
      <c r="J573" s="141">
        <f t="shared" si="135"/>
        <v>0</v>
      </c>
      <c r="K573" s="142">
        <f t="shared" si="132"/>
        <v>0</v>
      </c>
      <c r="L573" s="184">
        <f t="shared" si="132"/>
        <v>0</v>
      </c>
      <c r="M573" s="141">
        <f t="shared" si="132"/>
        <v>0</v>
      </c>
      <c r="N573" s="141">
        <f t="shared" si="132"/>
        <v>0</v>
      </c>
      <c r="O573" s="147">
        <f t="shared" si="136"/>
        <v>0</v>
      </c>
      <c r="P573" s="136">
        <f t="shared" si="137"/>
        <v>0</v>
      </c>
      <c r="Q573" s="136">
        <f t="shared" si="141"/>
        <v>0</v>
      </c>
      <c r="R573" s="136">
        <f t="shared" si="142"/>
        <v>0</v>
      </c>
      <c r="S573" s="137">
        <f t="shared" si="138"/>
        <v>0</v>
      </c>
      <c r="T573" s="45"/>
      <c r="V573" s="57" t="str">
        <f t="shared" si="139"/>
        <v>скрыть</v>
      </c>
    </row>
    <row r="574" spans="2:22" ht="15.75" hidden="1" customHeight="1" x14ac:dyDescent="0.25">
      <c r="B574" s="135">
        <v>558</v>
      </c>
      <c r="C574" s="182">
        <f t="shared" si="146"/>
        <v>0</v>
      </c>
      <c r="D574" s="280">
        <f t="shared" si="146"/>
        <v>0</v>
      </c>
      <c r="E574" s="182">
        <f t="shared" si="146"/>
        <v>0</v>
      </c>
      <c r="F574" s="182">
        <f t="shared" si="146"/>
        <v>0</v>
      </c>
      <c r="G574" s="136">
        <f t="shared" si="146"/>
        <v>0</v>
      </c>
      <c r="H574" s="136">
        <f t="shared" si="140"/>
        <v>0</v>
      </c>
      <c r="I574" s="136">
        <f t="shared" si="134"/>
        <v>0</v>
      </c>
      <c r="J574" s="141">
        <f t="shared" si="135"/>
        <v>0</v>
      </c>
      <c r="K574" s="142">
        <f t="shared" si="132"/>
        <v>0</v>
      </c>
      <c r="L574" s="184">
        <f t="shared" si="132"/>
        <v>0</v>
      </c>
      <c r="M574" s="141">
        <f t="shared" si="132"/>
        <v>0</v>
      </c>
      <c r="N574" s="141">
        <f t="shared" si="132"/>
        <v>0</v>
      </c>
      <c r="O574" s="147">
        <f t="shared" si="136"/>
        <v>0</v>
      </c>
      <c r="P574" s="136">
        <f t="shared" si="137"/>
        <v>0</v>
      </c>
      <c r="Q574" s="136">
        <f t="shared" si="141"/>
        <v>0</v>
      </c>
      <c r="R574" s="136">
        <f t="shared" si="142"/>
        <v>0</v>
      </c>
      <c r="S574" s="137">
        <f t="shared" si="138"/>
        <v>0</v>
      </c>
      <c r="T574" s="45"/>
      <c r="V574" s="57" t="str">
        <f t="shared" si="139"/>
        <v>скрыть</v>
      </c>
    </row>
    <row r="575" spans="2:22" ht="15.75" hidden="1" customHeight="1" x14ac:dyDescent="0.25">
      <c r="B575" s="135">
        <v>559</v>
      </c>
      <c r="C575" s="182">
        <f t="shared" si="146"/>
        <v>0</v>
      </c>
      <c r="D575" s="280">
        <f t="shared" si="146"/>
        <v>0</v>
      </c>
      <c r="E575" s="182">
        <f t="shared" si="146"/>
        <v>0</v>
      </c>
      <c r="F575" s="182">
        <f t="shared" si="146"/>
        <v>0</v>
      </c>
      <c r="G575" s="136">
        <f t="shared" si="146"/>
        <v>0</v>
      </c>
      <c r="H575" s="136">
        <f t="shared" si="140"/>
        <v>0</v>
      </c>
      <c r="I575" s="136">
        <f t="shared" si="134"/>
        <v>0</v>
      </c>
      <c r="J575" s="141">
        <f t="shared" si="135"/>
        <v>0</v>
      </c>
      <c r="K575" s="142">
        <f t="shared" si="132"/>
        <v>0</v>
      </c>
      <c r="L575" s="184">
        <f t="shared" si="132"/>
        <v>0</v>
      </c>
      <c r="M575" s="141">
        <f t="shared" si="132"/>
        <v>0</v>
      </c>
      <c r="N575" s="141">
        <f t="shared" si="132"/>
        <v>0</v>
      </c>
      <c r="O575" s="147">
        <f t="shared" si="136"/>
        <v>0</v>
      </c>
      <c r="P575" s="136">
        <f t="shared" si="137"/>
        <v>0</v>
      </c>
      <c r="Q575" s="136">
        <f t="shared" si="141"/>
        <v>0</v>
      </c>
      <c r="R575" s="136">
        <f t="shared" si="142"/>
        <v>0</v>
      </c>
      <c r="S575" s="137">
        <f t="shared" si="138"/>
        <v>0</v>
      </c>
      <c r="T575" s="45"/>
      <c r="V575" s="57" t="str">
        <f t="shared" si="139"/>
        <v>скрыть</v>
      </c>
    </row>
    <row r="576" spans="2:22" ht="15.75" hidden="1" customHeight="1" x14ac:dyDescent="0.25">
      <c r="B576" s="135">
        <v>560</v>
      </c>
      <c r="C576" s="182">
        <f t="shared" si="146"/>
        <v>0</v>
      </c>
      <c r="D576" s="280">
        <f t="shared" si="146"/>
        <v>0</v>
      </c>
      <c r="E576" s="182">
        <f t="shared" si="146"/>
        <v>0</v>
      </c>
      <c r="F576" s="182">
        <f t="shared" si="146"/>
        <v>0</v>
      </c>
      <c r="G576" s="136">
        <f t="shared" si="146"/>
        <v>0</v>
      </c>
      <c r="H576" s="136">
        <f t="shared" si="140"/>
        <v>0</v>
      </c>
      <c r="I576" s="136">
        <f t="shared" si="134"/>
        <v>0</v>
      </c>
      <c r="J576" s="141">
        <f t="shared" si="135"/>
        <v>0</v>
      </c>
      <c r="K576" s="142">
        <f t="shared" si="132"/>
        <v>0</v>
      </c>
      <c r="L576" s="184">
        <f t="shared" si="132"/>
        <v>0</v>
      </c>
      <c r="M576" s="141">
        <f t="shared" si="132"/>
        <v>0</v>
      </c>
      <c r="N576" s="141">
        <f t="shared" si="132"/>
        <v>0</v>
      </c>
      <c r="O576" s="147">
        <f t="shared" si="136"/>
        <v>0</v>
      </c>
      <c r="P576" s="136">
        <f t="shared" si="137"/>
        <v>0</v>
      </c>
      <c r="Q576" s="136">
        <f t="shared" si="141"/>
        <v>0</v>
      </c>
      <c r="R576" s="136">
        <f t="shared" si="142"/>
        <v>0</v>
      </c>
      <c r="S576" s="137">
        <f t="shared" si="138"/>
        <v>0</v>
      </c>
      <c r="T576" s="45"/>
      <c r="V576" s="57" t="str">
        <f t="shared" si="139"/>
        <v>скрыть</v>
      </c>
    </row>
    <row r="577" spans="2:22" ht="15.75" hidden="1" customHeight="1" x14ac:dyDescent="0.25">
      <c r="B577" s="135">
        <v>561</v>
      </c>
      <c r="C577" s="182">
        <f t="shared" ref="C577:G586" si="147">IF(offer_sale_type="транзит",IFERROR(VLOOKUP($B577,calc_data,C$14+1,0),0),0)</f>
        <v>0</v>
      </c>
      <c r="D577" s="280">
        <f t="shared" si="147"/>
        <v>0</v>
      </c>
      <c r="E577" s="182">
        <f t="shared" si="147"/>
        <v>0</v>
      </c>
      <c r="F577" s="182">
        <f t="shared" si="147"/>
        <v>0</v>
      </c>
      <c r="G577" s="136">
        <f t="shared" si="147"/>
        <v>0</v>
      </c>
      <c r="H577" s="136">
        <f t="shared" si="140"/>
        <v>0</v>
      </c>
      <c r="I577" s="136">
        <f t="shared" si="134"/>
        <v>0</v>
      </c>
      <c r="J577" s="141">
        <f t="shared" si="135"/>
        <v>0</v>
      </c>
      <c r="K577" s="142">
        <f t="shared" si="132"/>
        <v>0</v>
      </c>
      <c r="L577" s="184">
        <f t="shared" si="132"/>
        <v>0</v>
      </c>
      <c r="M577" s="141">
        <f t="shared" si="132"/>
        <v>0</v>
      </c>
      <c r="N577" s="141">
        <f t="shared" si="132"/>
        <v>0</v>
      </c>
      <c r="O577" s="147">
        <f t="shared" si="136"/>
        <v>0</v>
      </c>
      <c r="P577" s="136">
        <f t="shared" si="137"/>
        <v>0</v>
      </c>
      <c r="Q577" s="136">
        <f t="shared" si="141"/>
        <v>0</v>
      </c>
      <c r="R577" s="136">
        <f t="shared" si="142"/>
        <v>0</v>
      </c>
      <c r="S577" s="137">
        <f t="shared" si="138"/>
        <v>0</v>
      </c>
      <c r="T577" s="45"/>
      <c r="V577" s="57" t="str">
        <f t="shared" si="139"/>
        <v>скрыть</v>
      </c>
    </row>
    <row r="578" spans="2:22" ht="15.75" hidden="1" customHeight="1" x14ac:dyDescent="0.25">
      <c r="B578" s="135">
        <v>562</v>
      </c>
      <c r="C578" s="182">
        <f t="shared" si="147"/>
        <v>0</v>
      </c>
      <c r="D578" s="280">
        <f t="shared" si="147"/>
        <v>0</v>
      </c>
      <c r="E578" s="182">
        <f t="shared" si="147"/>
        <v>0</v>
      </c>
      <c r="F578" s="182">
        <f t="shared" si="147"/>
        <v>0</v>
      </c>
      <c r="G578" s="136">
        <f t="shared" si="147"/>
        <v>0</v>
      </c>
      <c r="H578" s="136">
        <f t="shared" si="140"/>
        <v>0</v>
      </c>
      <c r="I578" s="136">
        <f t="shared" si="134"/>
        <v>0</v>
      </c>
      <c r="J578" s="141">
        <f t="shared" si="135"/>
        <v>0</v>
      </c>
      <c r="K578" s="142">
        <f t="shared" si="132"/>
        <v>0</v>
      </c>
      <c r="L578" s="184">
        <f t="shared" si="132"/>
        <v>0</v>
      </c>
      <c r="M578" s="141">
        <f t="shared" si="132"/>
        <v>0</v>
      </c>
      <c r="N578" s="141">
        <f t="shared" si="132"/>
        <v>0</v>
      </c>
      <c r="O578" s="147">
        <f t="shared" si="136"/>
        <v>0</v>
      </c>
      <c r="P578" s="136">
        <f t="shared" si="137"/>
        <v>0</v>
      </c>
      <c r="Q578" s="136">
        <f t="shared" si="141"/>
        <v>0</v>
      </c>
      <c r="R578" s="136">
        <f t="shared" si="142"/>
        <v>0</v>
      </c>
      <c r="S578" s="137">
        <f t="shared" si="138"/>
        <v>0</v>
      </c>
      <c r="T578" s="45"/>
      <c r="V578" s="57" t="str">
        <f t="shared" si="139"/>
        <v>скрыть</v>
      </c>
    </row>
    <row r="579" spans="2:22" ht="15.75" hidden="1" customHeight="1" x14ac:dyDescent="0.25">
      <c r="B579" s="135">
        <v>563</v>
      </c>
      <c r="C579" s="182">
        <f t="shared" si="147"/>
        <v>0</v>
      </c>
      <c r="D579" s="280">
        <f t="shared" si="147"/>
        <v>0</v>
      </c>
      <c r="E579" s="182">
        <f t="shared" si="147"/>
        <v>0</v>
      </c>
      <c r="F579" s="182">
        <f t="shared" si="147"/>
        <v>0</v>
      </c>
      <c r="G579" s="136">
        <f t="shared" si="147"/>
        <v>0</v>
      </c>
      <c r="H579" s="136">
        <f t="shared" si="140"/>
        <v>0</v>
      </c>
      <c r="I579" s="136">
        <f t="shared" si="134"/>
        <v>0</v>
      </c>
      <c r="J579" s="141">
        <f t="shared" si="135"/>
        <v>0</v>
      </c>
      <c r="K579" s="142">
        <f t="shared" si="132"/>
        <v>0</v>
      </c>
      <c r="L579" s="184">
        <f t="shared" si="132"/>
        <v>0</v>
      </c>
      <c r="M579" s="141">
        <f t="shared" si="132"/>
        <v>0</v>
      </c>
      <c r="N579" s="141">
        <f t="shared" si="132"/>
        <v>0</v>
      </c>
      <c r="O579" s="147">
        <f t="shared" si="136"/>
        <v>0</v>
      </c>
      <c r="P579" s="136">
        <f t="shared" si="137"/>
        <v>0</v>
      </c>
      <c r="Q579" s="136">
        <f t="shared" si="141"/>
        <v>0</v>
      </c>
      <c r="R579" s="136">
        <f t="shared" si="142"/>
        <v>0</v>
      </c>
      <c r="S579" s="137">
        <f t="shared" si="138"/>
        <v>0</v>
      </c>
      <c r="T579" s="45"/>
      <c r="V579" s="57" t="str">
        <f t="shared" si="139"/>
        <v>скрыть</v>
      </c>
    </row>
    <row r="580" spans="2:22" ht="15.75" hidden="1" customHeight="1" x14ac:dyDescent="0.25">
      <c r="B580" s="135">
        <v>564</v>
      </c>
      <c r="C580" s="182">
        <f t="shared" si="147"/>
        <v>0</v>
      </c>
      <c r="D580" s="280">
        <f t="shared" si="147"/>
        <v>0</v>
      </c>
      <c r="E580" s="182">
        <f t="shared" si="147"/>
        <v>0</v>
      </c>
      <c r="F580" s="182">
        <f t="shared" si="147"/>
        <v>0</v>
      </c>
      <c r="G580" s="136">
        <f t="shared" si="147"/>
        <v>0</v>
      </c>
      <c r="H580" s="136">
        <f t="shared" si="140"/>
        <v>0</v>
      </c>
      <c r="I580" s="136">
        <f t="shared" si="134"/>
        <v>0</v>
      </c>
      <c r="J580" s="141">
        <f t="shared" si="135"/>
        <v>0</v>
      </c>
      <c r="K580" s="142">
        <f t="shared" si="132"/>
        <v>0</v>
      </c>
      <c r="L580" s="184">
        <f t="shared" si="132"/>
        <v>0</v>
      </c>
      <c r="M580" s="141">
        <f t="shared" si="132"/>
        <v>0</v>
      </c>
      <c r="N580" s="141">
        <f t="shared" si="132"/>
        <v>0</v>
      </c>
      <c r="O580" s="147">
        <f t="shared" si="136"/>
        <v>0</v>
      </c>
      <c r="P580" s="136">
        <f t="shared" si="137"/>
        <v>0</v>
      </c>
      <c r="Q580" s="136">
        <f t="shared" si="141"/>
        <v>0</v>
      </c>
      <c r="R580" s="136">
        <f t="shared" si="142"/>
        <v>0</v>
      </c>
      <c r="S580" s="137">
        <f t="shared" si="138"/>
        <v>0</v>
      </c>
      <c r="T580" s="45"/>
      <c r="V580" s="57" t="str">
        <f t="shared" si="139"/>
        <v>скрыть</v>
      </c>
    </row>
    <row r="581" spans="2:22" ht="15.75" hidden="1" customHeight="1" x14ac:dyDescent="0.25">
      <c r="B581" s="135">
        <v>565</v>
      </c>
      <c r="C581" s="182">
        <f t="shared" si="147"/>
        <v>0</v>
      </c>
      <c r="D581" s="280">
        <f t="shared" si="147"/>
        <v>0</v>
      </c>
      <c r="E581" s="182">
        <f t="shared" si="147"/>
        <v>0</v>
      </c>
      <c r="F581" s="182">
        <f t="shared" si="147"/>
        <v>0</v>
      </c>
      <c r="G581" s="136">
        <f t="shared" si="147"/>
        <v>0</v>
      </c>
      <c r="H581" s="136">
        <f t="shared" si="140"/>
        <v>0</v>
      </c>
      <c r="I581" s="136">
        <f t="shared" si="134"/>
        <v>0</v>
      </c>
      <c r="J581" s="141">
        <f t="shared" si="135"/>
        <v>0</v>
      </c>
      <c r="K581" s="142">
        <f t="shared" si="132"/>
        <v>0</v>
      </c>
      <c r="L581" s="184">
        <f t="shared" si="132"/>
        <v>0</v>
      </c>
      <c r="M581" s="141">
        <f t="shared" si="132"/>
        <v>0</v>
      </c>
      <c r="N581" s="141">
        <f t="shared" si="132"/>
        <v>0</v>
      </c>
      <c r="O581" s="147">
        <f t="shared" si="136"/>
        <v>0</v>
      </c>
      <c r="P581" s="136">
        <f t="shared" si="137"/>
        <v>0</v>
      </c>
      <c r="Q581" s="136">
        <f t="shared" si="141"/>
        <v>0</v>
      </c>
      <c r="R581" s="136">
        <f t="shared" si="142"/>
        <v>0</v>
      </c>
      <c r="S581" s="137">
        <f t="shared" si="138"/>
        <v>0</v>
      </c>
      <c r="T581" s="45"/>
      <c r="V581" s="57" t="str">
        <f t="shared" si="139"/>
        <v>скрыть</v>
      </c>
    </row>
    <row r="582" spans="2:22" ht="15.75" hidden="1" customHeight="1" x14ac:dyDescent="0.25">
      <c r="B582" s="135">
        <v>566</v>
      </c>
      <c r="C582" s="182">
        <f t="shared" si="147"/>
        <v>0</v>
      </c>
      <c r="D582" s="280">
        <f t="shared" si="147"/>
        <v>0</v>
      </c>
      <c r="E582" s="182">
        <f t="shared" si="147"/>
        <v>0</v>
      </c>
      <c r="F582" s="182">
        <f t="shared" si="147"/>
        <v>0</v>
      </c>
      <c r="G582" s="136">
        <f t="shared" si="147"/>
        <v>0</v>
      </c>
      <c r="H582" s="136">
        <f t="shared" si="140"/>
        <v>0</v>
      </c>
      <c r="I582" s="136">
        <f t="shared" si="134"/>
        <v>0</v>
      </c>
      <c r="J582" s="141">
        <f t="shared" si="135"/>
        <v>0</v>
      </c>
      <c r="K582" s="142">
        <f t="shared" si="132"/>
        <v>0</v>
      </c>
      <c r="L582" s="184">
        <f t="shared" si="132"/>
        <v>0</v>
      </c>
      <c r="M582" s="141">
        <f t="shared" si="132"/>
        <v>0</v>
      </c>
      <c r="N582" s="141">
        <f t="shared" si="132"/>
        <v>0</v>
      </c>
      <c r="O582" s="147">
        <f t="shared" si="136"/>
        <v>0</v>
      </c>
      <c r="P582" s="136">
        <f t="shared" si="137"/>
        <v>0</v>
      </c>
      <c r="Q582" s="136">
        <f t="shared" si="141"/>
        <v>0</v>
      </c>
      <c r="R582" s="136">
        <f t="shared" si="142"/>
        <v>0</v>
      </c>
      <c r="S582" s="137">
        <f t="shared" si="138"/>
        <v>0</v>
      </c>
      <c r="T582" s="45"/>
      <c r="V582" s="57" t="str">
        <f t="shared" si="139"/>
        <v>скрыть</v>
      </c>
    </row>
    <row r="583" spans="2:22" ht="15.75" hidden="1" customHeight="1" x14ac:dyDescent="0.25">
      <c r="B583" s="135">
        <v>567</v>
      </c>
      <c r="C583" s="182">
        <f t="shared" si="147"/>
        <v>0</v>
      </c>
      <c r="D583" s="280">
        <f t="shared" si="147"/>
        <v>0</v>
      </c>
      <c r="E583" s="182">
        <f t="shared" si="147"/>
        <v>0</v>
      </c>
      <c r="F583" s="182">
        <f t="shared" si="147"/>
        <v>0</v>
      </c>
      <c r="G583" s="136">
        <f t="shared" si="147"/>
        <v>0</v>
      </c>
      <c r="H583" s="136">
        <f t="shared" si="140"/>
        <v>0</v>
      </c>
      <c r="I583" s="136">
        <f t="shared" si="134"/>
        <v>0</v>
      </c>
      <c r="J583" s="141">
        <f t="shared" si="135"/>
        <v>0</v>
      </c>
      <c r="K583" s="142">
        <f t="shared" si="132"/>
        <v>0</v>
      </c>
      <c r="L583" s="184">
        <f t="shared" si="132"/>
        <v>0</v>
      </c>
      <c r="M583" s="141">
        <f t="shared" si="132"/>
        <v>0</v>
      </c>
      <c r="N583" s="141">
        <f t="shared" si="132"/>
        <v>0</v>
      </c>
      <c r="O583" s="147">
        <f t="shared" si="136"/>
        <v>0</v>
      </c>
      <c r="P583" s="136">
        <f t="shared" si="137"/>
        <v>0</v>
      </c>
      <c r="Q583" s="136">
        <f t="shared" si="141"/>
        <v>0</v>
      </c>
      <c r="R583" s="136">
        <f t="shared" si="142"/>
        <v>0</v>
      </c>
      <c r="S583" s="137">
        <f t="shared" si="138"/>
        <v>0</v>
      </c>
      <c r="T583" s="45"/>
      <c r="V583" s="57" t="str">
        <f t="shared" si="139"/>
        <v>скрыть</v>
      </c>
    </row>
    <row r="584" spans="2:22" ht="15.75" hidden="1" customHeight="1" x14ac:dyDescent="0.25">
      <c r="B584" s="135">
        <v>568</v>
      </c>
      <c r="C584" s="182">
        <f t="shared" si="147"/>
        <v>0</v>
      </c>
      <c r="D584" s="280">
        <f t="shared" si="147"/>
        <v>0</v>
      </c>
      <c r="E584" s="182">
        <f t="shared" si="147"/>
        <v>0</v>
      </c>
      <c r="F584" s="182">
        <f t="shared" si="147"/>
        <v>0</v>
      </c>
      <c r="G584" s="136">
        <f t="shared" si="147"/>
        <v>0</v>
      </c>
      <c r="H584" s="136">
        <f t="shared" si="140"/>
        <v>0</v>
      </c>
      <c r="I584" s="136">
        <f t="shared" si="134"/>
        <v>0</v>
      </c>
      <c r="J584" s="141">
        <f t="shared" si="135"/>
        <v>0</v>
      </c>
      <c r="K584" s="142">
        <f t="shared" si="132"/>
        <v>0</v>
      </c>
      <c r="L584" s="184">
        <f t="shared" si="132"/>
        <v>0</v>
      </c>
      <c r="M584" s="141">
        <f t="shared" si="132"/>
        <v>0</v>
      </c>
      <c r="N584" s="141">
        <f t="shared" si="132"/>
        <v>0</v>
      </c>
      <c r="O584" s="147">
        <f t="shared" si="136"/>
        <v>0</v>
      </c>
      <c r="P584" s="136">
        <f t="shared" si="137"/>
        <v>0</v>
      </c>
      <c r="Q584" s="136">
        <f t="shared" si="141"/>
        <v>0</v>
      </c>
      <c r="R584" s="136">
        <f t="shared" si="142"/>
        <v>0</v>
      </c>
      <c r="S584" s="137">
        <f t="shared" si="138"/>
        <v>0</v>
      </c>
      <c r="T584" s="45"/>
      <c r="V584" s="57" t="str">
        <f t="shared" si="139"/>
        <v>скрыть</v>
      </c>
    </row>
    <row r="585" spans="2:22" ht="15.75" hidden="1" customHeight="1" x14ac:dyDescent="0.25">
      <c r="B585" s="135">
        <v>569</v>
      </c>
      <c r="C585" s="182">
        <f t="shared" si="147"/>
        <v>0</v>
      </c>
      <c r="D585" s="280">
        <f t="shared" si="147"/>
        <v>0</v>
      </c>
      <c r="E585" s="182">
        <f t="shared" si="147"/>
        <v>0</v>
      </c>
      <c r="F585" s="182">
        <f t="shared" si="147"/>
        <v>0</v>
      </c>
      <c r="G585" s="136">
        <f t="shared" si="147"/>
        <v>0</v>
      </c>
      <c r="H585" s="136">
        <f t="shared" si="140"/>
        <v>0</v>
      </c>
      <c r="I585" s="136">
        <f t="shared" si="134"/>
        <v>0</v>
      </c>
      <c r="J585" s="141">
        <f t="shared" si="135"/>
        <v>0</v>
      </c>
      <c r="K585" s="142">
        <f t="shared" si="132"/>
        <v>0</v>
      </c>
      <c r="L585" s="184">
        <f t="shared" si="132"/>
        <v>0</v>
      </c>
      <c r="M585" s="141">
        <f t="shared" si="132"/>
        <v>0</v>
      </c>
      <c r="N585" s="141">
        <f t="shared" si="132"/>
        <v>0</v>
      </c>
      <c r="O585" s="147">
        <f t="shared" si="136"/>
        <v>0</v>
      </c>
      <c r="P585" s="136">
        <f t="shared" si="137"/>
        <v>0</v>
      </c>
      <c r="Q585" s="136">
        <f t="shared" si="141"/>
        <v>0</v>
      </c>
      <c r="R585" s="136">
        <f t="shared" si="142"/>
        <v>0</v>
      </c>
      <c r="S585" s="137">
        <f t="shared" si="138"/>
        <v>0</v>
      </c>
      <c r="T585" s="45"/>
      <c r="V585" s="57" t="str">
        <f t="shared" si="139"/>
        <v>скрыть</v>
      </c>
    </row>
    <row r="586" spans="2:22" ht="15.75" hidden="1" customHeight="1" x14ac:dyDescent="0.25">
      <c r="B586" s="135">
        <v>570</v>
      </c>
      <c r="C586" s="182">
        <f t="shared" si="147"/>
        <v>0</v>
      </c>
      <c r="D586" s="280">
        <f t="shared" si="147"/>
        <v>0</v>
      </c>
      <c r="E586" s="182">
        <f t="shared" si="147"/>
        <v>0</v>
      </c>
      <c r="F586" s="182">
        <f t="shared" si="147"/>
        <v>0</v>
      </c>
      <c r="G586" s="136">
        <f t="shared" si="147"/>
        <v>0</v>
      </c>
      <c r="H586" s="136">
        <f t="shared" si="140"/>
        <v>0</v>
      </c>
      <c r="I586" s="136">
        <f t="shared" si="134"/>
        <v>0</v>
      </c>
      <c r="J586" s="141">
        <f t="shared" si="135"/>
        <v>0</v>
      </c>
      <c r="K586" s="142">
        <f t="shared" si="132"/>
        <v>0</v>
      </c>
      <c r="L586" s="184">
        <f t="shared" si="132"/>
        <v>0</v>
      </c>
      <c r="M586" s="141">
        <f t="shared" si="132"/>
        <v>0</v>
      </c>
      <c r="N586" s="141">
        <f t="shared" si="132"/>
        <v>0</v>
      </c>
      <c r="O586" s="147">
        <f t="shared" si="136"/>
        <v>0</v>
      </c>
      <c r="P586" s="136">
        <f t="shared" si="137"/>
        <v>0</v>
      </c>
      <c r="Q586" s="136">
        <f t="shared" si="141"/>
        <v>0</v>
      </c>
      <c r="R586" s="136">
        <f t="shared" si="142"/>
        <v>0</v>
      </c>
      <c r="S586" s="137">
        <f t="shared" si="138"/>
        <v>0</v>
      </c>
      <c r="T586" s="45"/>
      <c r="V586" s="57" t="str">
        <f t="shared" si="139"/>
        <v>скрыть</v>
      </c>
    </row>
    <row r="587" spans="2:22" ht="15.75" hidden="1" customHeight="1" x14ac:dyDescent="0.25">
      <c r="B587" s="135">
        <v>571</v>
      </c>
      <c r="C587" s="182">
        <f t="shared" ref="C587:G596" si="148">IF(offer_sale_type="транзит",IFERROR(VLOOKUP($B587,calc_data,C$14+1,0),0),0)</f>
        <v>0</v>
      </c>
      <c r="D587" s="280">
        <f t="shared" si="148"/>
        <v>0</v>
      </c>
      <c r="E587" s="182">
        <f t="shared" si="148"/>
        <v>0</v>
      </c>
      <c r="F587" s="182">
        <f t="shared" si="148"/>
        <v>0</v>
      </c>
      <c r="G587" s="136">
        <f t="shared" si="148"/>
        <v>0</v>
      </c>
      <c r="H587" s="136">
        <f t="shared" si="140"/>
        <v>0</v>
      </c>
      <c r="I587" s="136">
        <f t="shared" si="134"/>
        <v>0</v>
      </c>
      <c r="J587" s="141">
        <f t="shared" si="135"/>
        <v>0</v>
      </c>
      <c r="K587" s="142">
        <f t="shared" si="132"/>
        <v>0</v>
      </c>
      <c r="L587" s="184">
        <f t="shared" si="132"/>
        <v>0</v>
      </c>
      <c r="M587" s="141">
        <f t="shared" si="132"/>
        <v>0</v>
      </c>
      <c r="N587" s="141">
        <f t="shared" si="132"/>
        <v>0</v>
      </c>
      <c r="O587" s="147">
        <f t="shared" si="136"/>
        <v>0</v>
      </c>
      <c r="P587" s="136">
        <f t="shared" si="137"/>
        <v>0</v>
      </c>
      <c r="Q587" s="136">
        <f t="shared" si="141"/>
        <v>0</v>
      </c>
      <c r="R587" s="136">
        <f t="shared" si="142"/>
        <v>0</v>
      </c>
      <c r="S587" s="137">
        <f t="shared" si="138"/>
        <v>0</v>
      </c>
      <c r="T587" s="45"/>
      <c r="V587" s="57" t="str">
        <f t="shared" si="139"/>
        <v>скрыть</v>
      </c>
    </row>
    <row r="588" spans="2:22" ht="15.75" hidden="1" customHeight="1" x14ac:dyDescent="0.25">
      <c r="B588" s="135">
        <v>572</v>
      </c>
      <c r="C588" s="182">
        <f t="shared" si="148"/>
        <v>0</v>
      </c>
      <c r="D588" s="280">
        <f t="shared" si="148"/>
        <v>0</v>
      </c>
      <c r="E588" s="182">
        <f t="shared" si="148"/>
        <v>0</v>
      </c>
      <c r="F588" s="182">
        <f t="shared" si="148"/>
        <v>0</v>
      </c>
      <c r="G588" s="136">
        <f t="shared" si="148"/>
        <v>0</v>
      </c>
      <c r="H588" s="136">
        <f t="shared" si="140"/>
        <v>0</v>
      </c>
      <c r="I588" s="136">
        <f t="shared" si="134"/>
        <v>0</v>
      </c>
      <c r="J588" s="141">
        <f t="shared" si="135"/>
        <v>0</v>
      </c>
      <c r="K588" s="142">
        <f t="shared" si="132"/>
        <v>0</v>
      </c>
      <c r="L588" s="184">
        <f t="shared" si="132"/>
        <v>0</v>
      </c>
      <c r="M588" s="141">
        <f t="shared" si="132"/>
        <v>0</v>
      </c>
      <c r="N588" s="141">
        <f t="shared" si="132"/>
        <v>0</v>
      </c>
      <c r="O588" s="147">
        <f t="shared" si="136"/>
        <v>0</v>
      </c>
      <c r="P588" s="136">
        <f t="shared" si="137"/>
        <v>0</v>
      </c>
      <c r="Q588" s="136">
        <f t="shared" si="141"/>
        <v>0</v>
      </c>
      <c r="R588" s="136">
        <f t="shared" si="142"/>
        <v>0</v>
      </c>
      <c r="S588" s="137">
        <f t="shared" si="138"/>
        <v>0</v>
      </c>
      <c r="T588" s="45"/>
      <c r="V588" s="57" t="str">
        <f t="shared" si="139"/>
        <v>скрыть</v>
      </c>
    </row>
    <row r="589" spans="2:22" ht="15.75" hidden="1" customHeight="1" x14ac:dyDescent="0.25">
      <c r="B589" s="135">
        <v>573</v>
      </c>
      <c r="C589" s="182">
        <f t="shared" si="148"/>
        <v>0</v>
      </c>
      <c r="D589" s="280">
        <f t="shared" si="148"/>
        <v>0</v>
      </c>
      <c r="E589" s="182">
        <f t="shared" si="148"/>
        <v>0</v>
      </c>
      <c r="F589" s="182">
        <f t="shared" si="148"/>
        <v>0</v>
      </c>
      <c r="G589" s="136">
        <f t="shared" si="148"/>
        <v>0</v>
      </c>
      <c r="H589" s="136">
        <f t="shared" si="140"/>
        <v>0</v>
      </c>
      <c r="I589" s="136">
        <f t="shared" si="134"/>
        <v>0</v>
      </c>
      <c r="J589" s="141">
        <f t="shared" si="135"/>
        <v>0</v>
      </c>
      <c r="K589" s="142">
        <f t="shared" si="132"/>
        <v>0</v>
      </c>
      <c r="L589" s="184">
        <f t="shared" si="132"/>
        <v>0</v>
      </c>
      <c r="M589" s="141">
        <f t="shared" si="132"/>
        <v>0</v>
      </c>
      <c r="N589" s="141">
        <f t="shared" ref="K589:N652" si="149">IF(offer_sale_type="транзит",IFERROR(ROUNDUP(VLOOKUP($B589,calc_data,N$14+1,0),2),0),0)</f>
        <v>0</v>
      </c>
      <c r="O589" s="147">
        <f t="shared" si="136"/>
        <v>0</v>
      </c>
      <c r="P589" s="136">
        <f t="shared" si="137"/>
        <v>0</v>
      </c>
      <c r="Q589" s="136">
        <f t="shared" si="141"/>
        <v>0</v>
      </c>
      <c r="R589" s="136">
        <f t="shared" si="142"/>
        <v>0</v>
      </c>
      <c r="S589" s="137">
        <f t="shared" si="138"/>
        <v>0</v>
      </c>
      <c r="T589" s="45"/>
      <c r="V589" s="57" t="str">
        <f t="shared" si="139"/>
        <v>скрыть</v>
      </c>
    </row>
    <row r="590" spans="2:22" ht="15.75" hidden="1" customHeight="1" x14ac:dyDescent="0.25">
      <c r="B590" s="135">
        <v>574</v>
      </c>
      <c r="C590" s="182">
        <f t="shared" si="148"/>
        <v>0</v>
      </c>
      <c r="D590" s="280">
        <f t="shared" si="148"/>
        <v>0</v>
      </c>
      <c r="E590" s="182">
        <f t="shared" si="148"/>
        <v>0</v>
      </c>
      <c r="F590" s="182">
        <f t="shared" si="148"/>
        <v>0</v>
      </c>
      <c r="G590" s="136">
        <f t="shared" si="148"/>
        <v>0</v>
      </c>
      <c r="H590" s="136">
        <f t="shared" si="140"/>
        <v>0</v>
      </c>
      <c r="I590" s="136">
        <f t="shared" si="134"/>
        <v>0</v>
      </c>
      <c r="J590" s="141">
        <f t="shared" si="135"/>
        <v>0</v>
      </c>
      <c r="K590" s="142">
        <f t="shared" si="149"/>
        <v>0</v>
      </c>
      <c r="L590" s="184">
        <f t="shared" si="149"/>
        <v>0</v>
      </c>
      <c r="M590" s="141">
        <f t="shared" si="149"/>
        <v>0</v>
      </c>
      <c r="N590" s="141">
        <f t="shared" si="149"/>
        <v>0</v>
      </c>
      <c r="O590" s="147">
        <f t="shared" si="136"/>
        <v>0</v>
      </c>
      <c r="P590" s="136">
        <f t="shared" si="137"/>
        <v>0</v>
      </c>
      <c r="Q590" s="136">
        <f t="shared" si="141"/>
        <v>0</v>
      </c>
      <c r="R590" s="136">
        <f t="shared" si="142"/>
        <v>0</v>
      </c>
      <c r="S590" s="137">
        <f t="shared" si="138"/>
        <v>0</v>
      </c>
      <c r="T590" s="45"/>
      <c r="V590" s="57" t="str">
        <f t="shared" si="139"/>
        <v>скрыть</v>
      </c>
    </row>
    <row r="591" spans="2:22" ht="15.75" hidden="1" customHeight="1" x14ac:dyDescent="0.25">
      <c r="B591" s="135">
        <v>575</v>
      </c>
      <c r="C591" s="182">
        <f t="shared" si="148"/>
        <v>0</v>
      </c>
      <c r="D591" s="280">
        <f t="shared" si="148"/>
        <v>0</v>
      </c>
      <c r="E591" s="182">
        <f t="shared" si="148"/>
        <v>0</v>
      </c>
      <c r="F591" s="182">
        <f t="shared" si="148"/>
        <v>0</v>
      </c>
      <c r="G591" s="136">
        <f t="shared" si="148"/>
        <v>0</v>
      </c>
      <c r="H591" s="136">
        <f t="shared" si="140"/>
        <v>0</v>
      </c>
      <c r="I591" s="136">
        <f t="shared" si="134"/>
        <v>0</v>
      </c>
      <c r="J591" s="141">
        <f t="shared" si="135"/>
        <v>0</v>
      </c>
      <c r="K591" s="142">
        <f t="shared" si="149"/>
        <v>0</v>
      </c>
      <c r="L591" s="184">
        <f t="shared" si="149"/>
        <v>0</v>
      </c>
      <c r="M591" s="141">
        <f t="shared" si="149"/>
        <v>0</v>
      </c>
      <c r="N591" s="141">
        <f t="shared" si="149"/>
        <v>0</v>
      </c>
      <c r="O591" s="147">
        <f t="shared" si="136"/>
        <v>0</v>
      </c>
      <c r="P591" s="136">
        <f t="shared" si="137"/>
        <v>0</v>
      </c>
      <c r="Q591" s="136">
        <f t="shared" si="141"/>
        <v>0</v>
      </c>
      <c r="R591" s="136">
        <f t="shared" si="142"/>
        <v>0</v>
      </c>
      <c r="S591" s="137">
        <f t="shared" si="138"/>
        <v>0</v>
      </c>
      <c r="T591" s="45"/>
      <c r="V591" s="57" t="str">
        <f t="shared" si="139"/>
        <v>скрыть</v>
      </c>
    </row>
    <row r="592" spans="2:22" ht="15.75" hidden="1" customHeight="1" x14ac:dyDescent="0.25">
      <c r="B592" s="135">
        <v>576</v>
      </c>
      <c r="C592" s="182">
        <f t="shared" si="148"/>
        <v>0</v>
      </c>
      <c r="D592" s="280">
        <f t="shared" si="148"/>
        <v>0</v>
      </c>
      <c r="E592" s="182">
        <f t="shared" si="148"/>
        <v>0</v>
      </c>
      <c r="F592" s="182">
        <f t="shared" si="148"/>
        <v>0</v>
      </c>
      <c r="G592" s="136">
        <f t="shared" si="148"/>
        <v>0</v>
      </c>
      <c r="H592" s="136">
        <f t="shared" si="140"/>
        <v>0</v>
      </c>
      <c r="I592" s="136">
        <f t="shared" si="134"/>
        <v>0</v>
      </c>
      <c r="J592" s="141">
        <f t="shared" si="135"/>
        <v>0</v>
      </c>
      <c r="K592" s="142">
        <f t="shared" si="149"/>
        <v>0</v>
      </c>
      <c r="L592" s="184">
        <f t="shared" si="149"/>
        <v>0</v>
      </c>
      <c r="M592" s="141">
        <f t="shared" si="149"/>
        <v>0</v>
      </c>
      <c r="N592" s="141">
        <f t="shared" si="149"/>
        <v>0</v>
      </c>
      <c r="O592" s="147">
        <f t="shared" si="136"/>
        <v>0</v>
      </c>
      <c r="P592" s="136">
        <f t="shared" si="137"/>
        <v>0</v>
      </c>
      <c r="Q592" s="136">
        <f t="shared" si="141"/>
        <v>0</v>
      </c>
      <c r="R592" s="136">
        <f t="shared" si="142"/>
        <v>0</v>
      </c>
      <c r="S592" s="137">
        <f t="shared" si="138"/>
        <v>0</v>
      </c>
      <c r="T592" s="45"/>
      <c r="V592" s="57" t="str">
        <f t="shared" si="139"/>
        <v>скрыть</v>
      </c>
    </row>
    <row r="593" spans="2:22" ht="15.75" hidden="1" customHeight="1" x14ac:dyDescent="0.25">
      <c r="B593" s="135">
        <v>577</v>
      </c>
      <c r="C593" s="182">
        <f t="shared" si="148"/>
        <v>0</v>
      </c>
      <c r="D593" s="280">
        <f t="shared" si="148"/>
        <v>0</v>
      </c>
      <c r="E593" s="182">
        <f t="shared" si="148"/>
        <v>0</v>
      </c>
      <c r="F593" s="182">
        <f t="shared" si="148"/>
        <v>0</v>
      </c>
      <c r="G593" s="136">
        <f t="shared" si="148"/>
        <v>0</v>
      </c>
      <c r="H593" s="136">
        <f t="shared" si="140"/>
        <v>0</v>
      </c>
      <c r="I593" s="136">
        <f t="shared" ref="I593:I656" si="150">IF(offer_sale_type="транзит",IFERROR(ROUND(VLOOKUP($B593,calc_data,I$14+1,0),2),0),0)</f>
        <v>0</v>
      </c>
      <c r="J593" s="141">
        <f t="shared" ref="J593:J656" si="151">ROUND(IF(offer_sale_type="транзит",IFERROR(VLOOKUP($B593,calc_data,J$14+1,0),0),0),2)</f>
        <v>0</v>
      </c>
      <c r="K593" s="142">
        <f t="shared" si="149"/>
        <v>0</v>
      </c>
      <c r="L593" s="184">
        <f t="shared" si="149"/>
        <v>0</v>
      </c>
      <c r="M593" s="141">
        <f t="shared" si="149"/>
        <v>0</v>
      </c>
      <c r="N593" s="141">
        <f t="shared" si="149"/>
        <v>0</v>
      </c>
      <c r="O593" s="147">
        <f t="shared" ref="O593:O656" si="152">IF(offer_sale_type="транзит",IFERROR(ROUND(VLOOKUP($B593,calc_data,O$14+1,1),2),0),0)</f>
        <v>0</v>
      </c>
      <c r="P593" s="136">
        <f t="shared" ref="P593:P656" si="153">IF(offer_sale_type="транзит",IFERROR(ROUND(SUM(I593:J593,M593:O593)/E593,2),0),0)</f>
        <v>0</v>
      </c>
      <c r="Q593" s="136">
        <f t="shared" si="141"/>
        <v>0</v>
      </c>
      <c r="R593" s="136">
        <f t="shared" si="142"/>
        <v>0</v>
      </c>
      <c r="S593" s="137">
        <f t="shared" ref="S593:S656" si="154">Q593+IF(AND(offer_incoterms="DDP",seller_region="RU"),R593,0)</f>
        <v>0</v>
      </c>
      <c r="T593" s="45"/>
      <c r="V593" s="57" t="str">
        <f t="shared" ref="V593:V656" si="155">IF(Q593&gt;0,"показать","скрыть")</f>
        <v>скрыть</v>
      </c>
    </row>
    <row r="594" spans="2:22" ht="15.75" hidden="1" customHeight="1" x14ac:dyDescent="0.25">
      <c r="B594" s="135">
        <v>578</v>
      </c>
      <c r="C594" s="182">
        <f t="shared" si="148"/>
        <v>0</v>
      </c>
      <c r="D594" s="280">
        <f t="shared" si="148"/>
        <v>0</v>
      </c>
      <c r="E594" s="182">
        <f t="shared" si="148"/>
        <v>0</v>
      </c>
      <c r="F594" s="182">
        <f t="shared" si="148"/>
        <v>0</v>
      </c>
      <c r="G594" s="136">
        <f t="shared" si="148"/>
        <v>0</v>
      </c>
      <c r="H594" s="136">
        <f t="shared" ref="H594:H657" si="156">E594*G594</f>
        <v>0</v>
      </c>
      <c r="I594" s="136">
        <f t="shared" si="150"/>
        <v>0</v>
      </c>
      <c r="J594" s="141">
        <f t="shared" si="151"/>
        <v>0</v>
      </c>
      <c r="K594" s="142">
        <f t="shared" si="149"/>
        <v>0</v>
      </c>
      <c r="L594" s="184">
        <f t="shared" si="149"/>
        <v>0</v>
      </c>
      <c r="M594" s="141">
        <f t="shared" si="149"/>
        <v>0</v>
      </c>
      <c r="N594" s="141">
        <f t="shared" si="149"/>
        <v>0</v>
      </c>
      <c r="O594" s="147">
        <f t="shared" si="152"/>
        <v>0</v>
      </c>
      <c r="P594" s="136">
        <f t="shared" si="153"/>
        <v>0</v>
      </c>
      <c r="Q594" s="136">
        <f t="shared" ref="Q594:Q657" si="157">E594*P594</f>
        <v>0</v>
      </c>
      <c r="R594" s="136">
        <f t="shared" ref="R594:R657" si="158">Q594*IF(AND(offer_incoterms="DDP",seller_region="RU"),rate_vatRu,0)</f>
        <v>0</v>
      </c>
      <c r="S594" s="137">
        <f t="shared" si="154"/>
        <v>0</v>
      </c>
      <c r="T594" s="45"/>
      <c r="V594" s="57" t="str">
        <f t="shared" si="155"/>
        <v>скрыть</v>
      </c>
    </row>
    <row r="595" spans="2:22" ht="15.75" hidden="1" customHeight="1" x14ac:dyDescent="0.25">
      <c r="B595" s="135">
        <v>579</v>
      </c>
      <c r="C595" s="182">
        <f t="shared" si="148"/>
        <v>0</v>
      </c>
      <c r="D595" s="280">
        <f t="shared" si="148"/>
        <v>0</v>
      </c>
      <c r="E595" s="182">
        <f t="shared" si="148"/>
        <v>0</v>
      </c>
      <c r="F595" s="182">
        <f t="shared" si="148"/>
        <v>0</v>
      </c>
      <c r="G595" s="136">
        <f t="shared" si="148"/>
        <v>0</v>
      </c>
      <c r="H595" s="136">
        <f t="shared" si="156"/>
        <v>0</v>
      </c>
      <c r="I595" s="136">
        <f t="shared" si="150"/>
        <v>0</v>
      </c>
      <c r="J595" s="141">
        <f t="shared" si="151"/>
        <v>0</v>
      </c>
      <c r="K595" s="142">
        <f t="shared" si="149"/>
        <v>0</v>
      </c>
      <c r="L595" s="184">
        <f t="shared" si="149"/>
        <v>0</v>
      </c>
      <c r="M595" s="141">
        <f t="shared" si="149"/>
        <v>0</v>
      </c>
      <c r="N595" s="141">
        <f t="shared" si="149"/>
        <v>0</v>
      </c>
      <c r="O595" s="147">
        <f t="shared" si="152"/>
        <v>0</v>
      </c>
      <c r="P595" s="136">
        <f t="shared" si="153"/>
        <v>0</v>
      </c>
      <c r="Q595" s="136">
        <f t="shared" si="157"/>
        <v>0</v>
      </c>
      <c r="R595" s="136">
        <f t="shared" si="158"/>
        <v>0</v>
      </c>
      <c r="S595" s="137">
        <f t="shared" si="154"/>
        <v>0</v>
      </c>
      <c r="T595" s="45"/>
      <c r="V595" s="57" t="str">
        <f t="shared" si="155"/>
        <v>скрыть</v>
      </c>
    </row>
    <row r="596" spans="2:22" ht="15.75" hidden="1" customHeight="1" x14ac:dyDescent="0.25">
      <c r="B596" s="135">
        <v>580</v>
      </c>
      <c r="C596" s="182">
        <f t="shared" si="148"/>
        <v>0</v>
      </c>
      <c r="D596" s="280">
        <f t="shared" si="148"/>
        <v>0</v>
      </c>
      <c r="E596" s="182">
        <f t="shared" si="148"/>
        <v>0</v>
      </c>
      <c r="F596" s="182">
        <f t="shared" si="148"/>
        <v>0</v>
      </c>
      <c r="G596" s="136">
        <f t="shared" si="148"/>
        <v>0</v>
      </c>
      <c r="H596" s="136">
        <f t="shared" si="156"/>
        <v>0</v>
      </c>
      <c r="I596" s="136">
        <f t="shared" si="150"/>
        <v>0</v>
      </c>
      <c r="J596" s="141">
        <f t="shared" si="151"/>
        <v>0</v>
      </c>
      <c r="K596" s="142">
        <f t="shared" si="149"/>
        <v>0</v>
      </c>
      <c r="L596" s="184">
        <f t="shared" si="149"/>
        <v>0</v>
      </c>
      <c r="M596" s="141">
        <f t="shared" si="149"/>
        <v>0</v>
      </c>
      <c r="N596" s="141">
        <f t="shared" si="149"/>
        <v>0</v>
      </c>
      <c r="O596" s="147">
        <f t="shared" si="152"/>
        <v>0</v>
      </c>
      <c r="P596" s="136">
        <f t="shared" si="153"/>
        <v>0</v>
      </c>
      <c r="Q596" s="136">
        <f t="shared" si="157"/>
        <v>0</v>
      </c>
      <c r="R596" s="136">
        <f t="shared" si="158"/>
        <v>0</v>
      </c>
      <c r="S596" s="137">
        <f t="shared" si="154"/>
        <v>0</v>
      </c>
      <c r="T596" s="45"/>
      <c r="V596" s="57" t="str">
        <f t="shared" si="155"/>
        <v>скрыть</v>
      </c>
    </row>
    <row r="597" spans="2:22" ht="15.75" hidden="1" customHeight="1" x14ac:dyDescent="0.25">
      <c r="B597" s="135">
        <v>581</v>
      </c>
      <c r="C597" s="182">
        <f t="shared" ref="C597:G606" si="159">IF(offer_sale_type="транзит",IFERROR(VLOOKUP($B597,calc_data,C$14+1,0),0),0)</f>
        <v>0</v>
      </c>
      <c r="D597" s="280">
        <f t="shared" si="159"/>
        <v>0</v>
      </c>
      <c r="E597" s="182">
        <f t="shared" si="159"/>
        <v>0</v>
      </c>
      <c r="F597" s="182">
        <f t="shared" si="159"/>
        <v>0</v>
      </c>
      <c r="G597" s="136">
        <f t="shared" si="159"/>
        <v>0</v>
      </c>
      <c r="H597" s="136">
        <f t="shared" si="156"/>
        <v>0</v>
      </c>
      <c r="I597" s="136">
        <f t="shared" si="150"/>
        <v>0</v>
      </c>
      <c r="J597" s="141">
        <f t="shared" si="151"/>
        <v>0</v>
      </c>
      <c r="K597" s="142">
        <f t="shared" si="149"/>
        <v>0</v>
      </c>
      <c r="L597" s="184">
        <f t="shared" si="149"/>
        <v>0</v>
      </c>
      <c r="M597" s="141">
        <f t="shared" si="149"/>
        <v>0</v>
      </c>
      <c r="N597" s="141">
        <f t="shared" si="149"/>
        <v>0</v>
      </c>
      <c r="O597" s="147">
        <f t="shared" si="152"/>
        <v>0</v>
      </c>
      <c r="P597" s="136">
        <f t="shared" si="153"/>
        <v>0</v>
      </c>
      <c r="Q597" s="136">
        <f t="shared" si="157"/>
        <v>0</v>
      </c>
      <c r="R597" s="136">
        <f t="shared" si="158"/>
        <v>0</v>
      </c>
      <c r="S597" s="137">
        <f t="shared" si="154"/>
        <v>0</v>
      </c>
      <c r="T597" s="45"/>
      <c r="V597" s="57" t="str">
        <f t="shared" si="155"/>
        <v>скрыть</v>
      </c>
    </row>
    <row r="598" spans="2:22" ht="15.75" hidden="1" customHeight="1" x14ac:dyDescent="0.25">
      <c r="B598" s="135">
        <v>582</v>
      </c>
      <c r="C598" s="182">
        <f t="shared" si="159"/>
        <v>0</v>
      </c>
      <c r="D598" s="280">
        <f t="shared" si="159"/>
        <v>0</v>
      </c>
      <c r="E598" s="182">
        <f t="shared" si="159"/>
        <v>0</v>
      </c>
      <c r="F598" s="182">
        <f t="shared" si="159"/>
        <v>0</v>
      </c>
      <c r="G598" s="136">
        <f t="shared" si="159"/>
        <v>0</v>
      </c>
      <c r="H598" s="136">
        <f t="shared" si="156"/>
        <v>0</v>
      </c>
      <c r="I598" s="136">
        <f t="shared" si="150"/>
        <v>0</v>
      </c>
      <c r="J598" s="141">
        <f t="shared" si="151"/>
        <v>0</v>
      </c>
      <c r="K598" s="142">
        <f t="shared" si="149"/>
        <v>0</v>
      </c>
      <c r="L598" s="184">
        <f t="shared" si="149"/>
        <v>0</v>
      </c>
      <c r="M598" s="141">
        <f t="shared" si="149"/>
        <v>0</v>
      </c>
      <c r="N598" s="141">
        <f t="shared" si="149"/>
        <v>0</v>
      </c>
      <c r="O598" s="147">
        <f t="shared" si="152"/>
        <v>0</v>
      </c>
      <c r="P598" s="136">
        <f t="shared" si="153"/>
        <v>0</v>
      </c>
      <c r="Q598" s="136">
        <f t="shared" si="157"/>
        <v>0</v>
      </c>
      <c r="R598" s="136">
        <f t="shared" si="158"/>
        <v>0</v>
      </c>
      <c r="S598" s="137">
        <f t="shared" si="154"/>
        <v>0</v>
      </c>
      <c r="T598" s="45"/>
      <c r="V598" s="57" t="str">
        <f t="shared" si="155"/>
        <v>скрыть</v>
      </c>
    </row>
    <row r="599" spans="2:22" ht="15.75" hidden="1" customHeight="1" x14ac:dyDescent="0.25">
      <c r="B599" s="135">
        <v>583</v>
      </c>
      <c r="C599" s="182">
        <f t="shared" si="159"/>
        <v>0</v>
      </c>
      <c r="D599" s="280">
        <f t="shared" si="159"/>
        <v>0</v>
      </c>
      <c r="E599" s="182">
        <f t="shared" si="159"/>
        <v>0</v>
      </c>
      <c r="F599" s="182">
        <f t="shared" si="159"/>
        <v>0</v>
      </c>
      <c r="G599" s="136">
        <f t="shared" si="159"/>
        <v>0</v>
      </c>
      <c r="H599" s="136">
        <f t="shared" si="156"/>
        <v>0</v>
      </c>
      <c r="I599" s="136">
        <f t="shared" si="150"/>
        <v>0</v>
      </c>
      <c r="J599" s="141">
        <f t="shared" si="151"/>
        <v>0</v>
      </c>
      <c r="K599" s="142">
        <f t="shared" si="149"/>
        <v>0</v>
      </c>
      <c r="L599" s="184">
        <f t="shared" si="149"/>
        <v>0</v>
      </c>
      <c r="M599" s="141">
        <f t="shared" si="149"/>
        <v>0</v>
      </c>
      <c r="N599" s="141">
        <f t="shared" si="149"/>
        <v>0</v>
      </c>
      <c r="O599" s="147">
        <f t="shared" si="152"/>
        <v>0</v>
      </c>
      <c r="P599" s="136">
        <f t="shared" si="153"/>
        <v>0</v>
      </c>
      <c r="Q599" s="136">
        <f t="shared" si="157"/>
        <v>0</v>
      </c>
      <c r="R599" s="136">
        <f t="shared" si="158"/>
        <v>0</v>
      </c>
      <c r="S599" s="137">
        <f t="shared" si="154"/>
        <v>0</v>
      </c>
      <c r="T599" s="45"/>
      <c r="V599" s="57" t="str">
        <f t="shared" si="155"/>
        <v>скрыть</v>
      </c>
    </row>
    <row r="600" spans="2:22" ht="15.75" hidden="1" customHeight="1" x14ac:dyDescent="0.25">
      <c r="B600" s="135">
        <v>584</v>
      </c>
      <c r="C600" s="182">
        <f t="shared" si="159"/>
        <v>0</v>
      </c>
      <c r="D600" s="280">
        <f t="shared" si="159"/>
        <v>0</v>
      </c>
      <c r="E600" s="182">
        <f t="shared" si="159"/>
        <v>0</v>
      </c>
      <c r="F600" s="182">
        <f t="shared" si="159"/>
        <v>0</v>
      </c>
      <c r="G600" s="136">
        <f t="shared" si="159"/>
        <v>0</v>
      </c>
      <c r="H600" s="136">
        <f t="shared" si="156"/>
        <v>0</v>
      </c>
      <c r="I600" s="136">
        <f t="shared" si="150"/>
        <v>0</v>
      </c>
      <c r="J600" s="141">
        <f t="shared" si="151"/>
        <v>0</v>
      </c>
      <c r="K600" s="142">
        <f t="shared" si="149"/>
        <v>0</v>
      </c>
      <c r="L600" s="184">
        <f t="shared" si="149"/>
        <v>0</v>
      </c>
      <c r="M600" s="141">
        <f t="shared" si="149"/>
        <v>0</v>
      </c>
      <c r="N600" s="141">
        <f t="shared" si="149"/>
        <v>0</v>
      </c>
      <c r="O600" s="147">
        <f t="shared" si="152"/>
        <v>0</v>
      </c>
      <c r="P600" s="136">
        <f t="shared" si="153"/>
        <v>0</v>
      </c>
      <c r="Q600" s="136">
        <f t="shared" si="157"/>
        <v>0</v>
      </c>
      <c r="R600" s="136">
        <f t="shared" si="158"/>
        <v>0</v>
      </c>
      <c r="S600" s="137">
        <f t="shared" si="154"/>
        <v>0</v>
      </c>
      <c r="T600" s="45"/>
      <c r="V600" s="57" t="str">
        <f t="shared" si="155"/>
        <v>скрыть</v>
      </c>
    </row>
    <row r="601" spans="2:22" ht="15.75" hidden="1" customHeight="1" x14ac:dyDescent="0.25">
      <c r="B601" s="135">
        <v>585</v>
      </c>
      <c r="C601" s="182">
        <f t="shared" si="159"/>
        <v>0</v>
      </c>
      <c r="D601" s="280">
        <f t="shared" si="159"/>
        <v>0</v>
      </c>
      <c r="E601" s="182">
        <f t="shared" si="159"/>
        <v>0</v>
      </c>
      <c r="F601" s="182">
        <f t="shared" si="159"/>
        <v>0</v>
      </c>
      <c r="G601" s="136">
        <f t="shared" si="159"/>
        <v>0</v>
      </c>
      <c r="H601" s="136">
        <f t="shared" si="156"/>
        <v>0</v>
      </c>
      <c r="I601" s="136">
        <f t="shared" si="150"/>
        <v>0</v>
      </c>
      <c r="J601" s="141">
        <f t="shared" si="151"/>
        <v>0</v>
      </c>
      <c r="K601" s="142">
        <f t="shared" si="149"/>
        <v>0</v>
      </c>
      <c r="L601" s="184">
        <f t="shared" si="149"/>
        <v>0</v>
      </c>
      <c r="M601" s="141">
        <f t="shared" si="149"/>
        <v>0</v>
      </c>
      <c r="N601" s="141">
        <f t="shared" si="149"/>
        <v>0</v>
      </c>
      <c r="O601" s="147">
        <f t="shared" si="152"/>
        <v>0</v>
      </c>
      <c r="P601" s="136">
        <f t="shared" si="153"/>
        <v>0</v>
      </c>
      <c r="Q601" s="136">
        <f t="shared" si="157"/>
        <v>0</v>
      </c>
      <c r="R601" s="136">
        <f t="shared" si="158"/>
        <v>0</v>
      </c>
      <c r="S601" s="137">
        <f t="shared" si="154"/>
        <v>0</v>
      </c>
      <c r="T601" s="45"/>
      <c r="V601" s="57" t="str">
        <f t="shared" si="155"/>
        <v>скрыть</v>
      </c>
    </row>
    <row r="602" spans="2:22" ht="15.75" hidden="1" customHeight="1" x14ac:dyDescent="0.25">
      <c r="B602" s="135">
        <v>586</v>
      </c>
      <c r="C602" s="182">
        <f t="shared" si="159"/>
        <v>0</v>
      </c>
      <c r="D602" s="280">
        <f t="shared" si="159"/>
        <v>0</v>
      </c>
      <c r="E602" s="182">
        <f t="shared" si="159"/>
        <v>0</v>
      </c>
      <c r="F602" s="182">
        <f t="shared" si="159"/>
        <v>0</v>
      </c>
      <c r="G602" s="136">
        <f t="shared" si="159"/>
        <v>0</v>
      </c>
      <c r="H602" s="136">
        <f t="shared" si="156"/>
        <v>0</v>
      </c>
      <c r="I602" s="136">
        <f t="shared" si="150"/>
        <v>0</v>
      </c>
      <c r="J602" s="141">
        <f t="shared" si="151"/>
        <v>0</v>
      </c>
      <c r="K602" s="142">
        <f t="shared" si="149"/>
        <v>0</v>
      </c>
      <c r="L602" s="184">
        <f t="shared" si="149"/>
        <v>0</v>
      </c>
      <c r="M602" s="141">
        <f t="shared" si="149"/>
        <v>0</v>
      </c>
      <c r="N602" s="141">
        <f t="shared" si="149"/>
        <v>0</v>
      </c>
      <c r="O602" s="147">
        <f t="shared" si="152"/>
        <v>0</v>
      </c>
      <c r="P602" s="136">
        <f t="shared" si="153"/>
        <v>0</v>
      </c>
      <c r="Q602" s="136">
        <f t="shared" si="157"/>
        <v>0</v>
      </c>
      <c r="R602" s="136">
        <f t="shared" si="158"/>
        <v>0</v>
      </c>
      <c r="S602" s="137">
        <f t="shared" si="154"/>
        <v>0</v>
      </c>
      <c r="T602" s="45"/>
      <c r="V602" s="57" t="str">
        <f t="shared" si="155"/>
        <v>скрыть</v>
      </c>
    </row>
    <row r="603" spans="2:22" ht="15.75" hidden="1" customHeight="1" x14ac:dyDescent="0.25">
      <c r="B603" s="135">
        <v>587</v>
      </c>
      <c r="C603" s="182">
        <f t="shared" si="159"/>
        <v>0</v>
      </c>
      <c r="D603" s="280">
        <f t="shared" si="159"/>
        <v>0</v>
      </c>
      <c r="E603" s="182">
        <f t="shared" si="159"/>
        <v>0</v>
      </c>
      <c r="F603" s="182">
        <f t="shared" si="159"/>
        <v>0</v>
      </c>
      <c r="G603" s="136">
        <f t="shared" si="159"/>
        <v>0</v>
      </c>
      <c r="H603" s="136">
        <f t="shared" si="156"/>
        <v>0</v>
      </c>
      <c r="I603" s="136">
        <f t="shared" si="150"/>
        <v>0</v>
      </c>
      <c r="J603" s="141">
        <f t="shared" si="151"/>
        <v>0</v>
      </c>
      <c r="K603" s="142">
        <f t="shared" si="149"/>
        <v>0</v>
      </c>
      <c r="L603" s="184">
        <f t="shared" si="149"/>
        <v>0</v>
      </c>
      <c r="M603" s="141">
        <f t="shared" si="149"/>
        <v>0</v>
      </c>
      <c r="N603" s="141">
        <f t="shared" si="149"/>
        <v>0</v>
      </c>
      <c r="O603" s="147">
        <f t="shared" si="152"/>
        <v>0</v>
      </c>
      <c r="P603" s="136">
        <f t="shared" si="153"/>
        <v>0</v>
      </c>
      <c r="Q603" s="136">
        <f t="shared" si="157"/>
        <v>0</v>
      </c>
      <c r="R603" s="136">
        <f t="shared" si="158"/>
        <v>0</v>
      </c>
      <c r="S603" s="137">
        <f t="shared" si="154"/>
        <v>0</v>
      </c>
      <c r="T603" s="45"/>
      <c r="V603" s="57" t="str">
        <f t="shared" si="155"/>
        <v>скрыть</v>
      </c>
    </row>
    <row r="604" spans="2:22" ht="15.75" hidden="1" customHeight="1" x14ac:dyDescent="0.25">
      <c r="B604" s="135">
        <v>588</v>
      </c>
      <c r="C604" s="182">
        <f t="shared" si="159"/>
        <v>0</v>
      </c>
      <c r="D604" s="280">
        <f t="shared" si="159"/>
        <v>0</v>
      </c>
      <c r="E604" s="182">
        <f t="shared" si="159"/>
        <v>0</v>
      </c>
      <c r="F604" s="182">
        <f t="shared" si="159"/>
        <v>0</v>
      </c>
      <c r="G604" s="136">
        <f t="shared" si="159"/>
        <v>0</v>
      </c>
      <c r="H604" s="136">
        <f t="shared" si="156"/>
        <v>0</v>
      </c>
      <c r="I604" s="136">
        <f t="shared" si="150"/>
        <v>0</v>
      </c>
      <c r="J604" s="141">
        <f t="shared" si="151"/>
        <v>0</v>
      </c>
      <c r="K604" s="142">
        <f t="shared" si="149"/>
        <v>0</v>
      </c>
      <c r="L604" s="184">
        <f t="shared" si="149"/>
        <v>0</v>
      </c>
      <c r="M604" s="141">
        <f t="shared" si="149"/>
        <v>0</v>
      </c>
      <c r="N604" s="141">
        <f t="shared" si="149"/>
        <v>0</v>
      </c>
      <c r="O604" s="147">
        <f t="shared" si="152"/>
        <v>0</v>
      </c>
      <c r="P604" s="136">
        <f t="shared" si="153"/>
        <v>0</v>
      </c>
      <c r="Q604" s="136">
        <f t="shared" si="157"/>
        <v>0</v>
      </c>
      <c r="R604" s="136">
        <f t="shared" si="158"/>
        <v>0</v>
      </c>
      <c r="S604" s="137">
        <f t="shared" si="154"/>
        <v>0</v>
      </c>
      <c r="T604" s="45"/>
      <c r="V604" s="57" t="str">
        <f t="shared" si="155"/>
        <v>скрыть</v>
      </c>
    </row>
    <row r="605" spans="2:22" ht="15.75" hidden="1" customHeight="1" x14ac:dyDescent="0.25">
      <c r="B605" s="135">
        <v>589</v>
      </c>
      <c r="C605" s="182">
        <f t="shared" si="159"/>
        <v>0</v>
      </c>
      <c r="D605" s="280">
        <f t="shared" si="159"/>
        <v>0</v>
      </c>
      <c r="E605" s="182">
        <f t="shared" si="159"/>
        <v>0</v>
      </c>
      <c r="F605" s="182">
        <f t="shared" si="159"/>
        <v>0</v>
      </c>
      <c r="G605" s="136">
        <f t="shared" si="159"/>
        <v>0</v>
      </c>
      <c r="H605" s="136">
        <f t="shared" si="156"/>
        <v>0</v>
      </c>
      <c r="I605" s="136">
        <f t="shared" si="150"/>
        <v>0</v>
      </c>
      <c r="J605" s="141">
        <f t="shared" si="151"/>
        <v>0</v>
      </c>
      <c r="K605" s="142">
        <f t="shared" si="149"/>
        <v>0</v>
      </c>
      <c r="L605" s="184">
        <f t="shared" si="149"/>
        <v>0</v>
      </c>
      <c r="M605" s="141">
        <f t="shared" si="149"/>
        <v>0</v>
      </c>
      <c r="N605" s="141">
        <f t="shared" si="149"/>
        <v>0</v>
      </c>
      <c r="O605" s="147">
        <f t="shared" si="152"/>
        <v>0</v>
      </c>
      <c r="P605" s="136">
        <f t="shared" si="153"/>
        <v>0</v>
      </c>
      <c r="Q605" s="136">
        <f t="shared" si="157"/>
        <v>0</v>
      </c>
      <c r="R605" s="136">
        <f t="shared" si="158"/>
        <v>0</v>
      </c>
      <c r="S605" s="137">
        <f t="shared" si="154"/>
        <v>0</v>
      </c>
      <c r="T605" s="45"/>
      <c r="V605" s="57" t="str">
        <f t="shared" si="155"/>
        <v>скрыть</v>
      </c>
    </row>
    <row r="606" spans="2:22" ht="15.75" hidden="1" customHeight="1" x14ac:dyDescent="0.25">
      <c r="B606" s="135">
        <v>590</v>
      </c>
      <c r="C606" s="182">
        <f t="shared" si="159"/>
        <v>0</v>
      </c>
      <c r="D606" s="280">
        <f t="shared" si="159"/>
        <v>0</v>
      </c>
      <c r="E606" s="182">
        <f t="shared" si="159"/>
        <v>0</v>
      </c>
      <c r="F606" s="182">
        <f t="shared" si="159"/>
        <v>0</v>
      </c>
      <c r="G606" s="136">
        <f t="shared" si="159"/>
        <v>0</v>
      </c>
      <c r="H606" s="136">
        <f t="shared" si="156"/>
        <v>0</v>
      </c>
      <c r="I606" s="136">
        <f t="shared" si="150"/>
        <v>0</v>
      </c>
      <c r="J606" s="141">
        <f t="shared" si="151"/>
        <v>0</v>
      </c>
      <c r="K606" s="142">
        <f t="shared" si="149"/>
        <v>0</v>
      </c>
      <c r="L606" s="184">
        <f t="shared" si="149"/>
        <v>0</v>
      </c>
      <c r="M606" s="141">
        <f t="shared" si="149"/>
        <v>0</v>
      </c>
      <c r="N606" s="141">
        <f t="shared" si="149"/>
        <v>0</v>
      </c>
      <c r="O606" s="147">
        <f t="shared" si="152"/>
        <v>0</v>
      </c>
      <c r="P606" s="136">
        <f t="shared" si="153"/>
        <v>0</v>
      </c>
      <c r="Q606" s="136">
        <f t="shared" si="157"/>
        <v>0</v>
      </c>
      <c r="R606" s="136">
        <f t="shared" si="158"/>
        <v>0</v>
      </c>
      <c r="S606" s="137">
        <f t="shared" si="154"/>
        <v>0</v>
      </c>
      <c r="T606" s="45"/>
      <c r="V606" s="57" t="str">
        <f t="shared" si="155"/>
        <v>скрыть</v>
      </c>
    </row>
    <row r="607" spans="2:22" ht="15.75" hidden="1" customHeight="1" x14ac:dyDescent="0.25">
      <c r="B607" s="135">
        <v>591</v>
      </c>
      <c r="C607" s="182">
        <f t="shared" ref="C607:G616" si="160">IF(offer_sale_type="транзит",IFERROR(VLOOKUP($B607,calc_data,C$14+1,0),0),0)</f>
        <v>0</v>
      </c>
      <c r="D607" s="280">
        <f t="shared" si="160"/>
        <v>0</v>
      </c>
      <c r="E607" s="182">
        <f t="shared" si="160"/>
        <v>0</v>
      </c>
      <c r="F607" s="182">
        <f t="shared" si="160"/>
        <v>0</v>
      </c>
      <c r="G607" s="136">
        <f t="shared" si="160"/>
        <v>0</v>
      </c>
      <c r="H607" s="136">
        <f t="shared" si="156"/>
        <v>0</v>
      </c>
      <c r="I607" s="136">
        <f t="shared" si="150"/>
        <v>0</v>
      </c>
      <c r="J607" s="141">
        <f t="shared" si="151"/>
        <v>0</v>
      </c>
      <c r="K607" s="142">
        <f t="shared" si="149"/>
        <v>0</v>
      </c>
      <c r="L607" s="184">
        <f t="shared" si="149"/>
        <v>0</v>
      </c>
      <c r="M607" s="141">
        <f t="shared" si="149"/>
        <v>0</v>
      </c>
      <c r="N607" s="141">
        <f t="shared" si="149"/>
        <v>0</v>
      </c>
      <c r="O607" s="147">
        <f t="shared" si="152"/>
        <v>0</v>
      </c>
      <c r="P607" s="136">
        <f t="shared" si="153"/>
        <v>0</v>
      </c>
      <c r="Q607" s="136">
        <f t="shared" si="157"/>
        <v>0</v>
      </c>
      <c r="R607" s="136">
        <f t="shared" si="158"/>
        <v>0</v>
      </c>
      <c r="S607" s="137">
        <f t="shared" si="154"/>
        <v>0</v>
      </c>
      <c r="T607" s="45"/>
      <c r="V607" s="57" t="str">
        <f t="shared" si="155"/>
        <v>скрыть</v>
      </c>
    </row>
    <row r="608" spans="2:22" ht="15.75" hidden="1" customHeight="1" x14ac:dyDescent="0.25">
      <c r="B608" s="135">
        <v>592</v>
      </c>
      <c r="C608" s="182">
        <f t="shared" si="160"/>
        <v>0</v>
      </c>
      <c r="D608" s="280">
        <f t="shared" si="160"/>
        <v>0</v>
      </c>
      <c r="E608" s="182">
        <f t="shared" si="160"/>
        <v>0</v>
      </c>
      <c r="F608" s="182">
        <f t="shared" si="160"/>
        <v>0</v>
      </c>
      <c r="G608" s="136">
        <f t="shared" si="160"/>
        <v>0</v>
      </c>
      <c r="H608" s="136">
        <f t="shared" si="156"/>
        <v>0</v>
      </c>
      <c r="I608" s="136">
        <f t="shared" si="150"/>
        <v>0</v>
      </c>
      <c r="J608" s="141">
        <f t="shared" si="151"/>
        <v>0</v>
      </c>
      <c r="K608" s="142">
        <f t="shared" si="149"/>
        <v>0</v>
      </c>
      <c r="L608" s="184">
        <f t="shared" si="149"/>
        <v>0</v>
      </c>
      <c r="M608" s="141">
        <f t="shared" si="149"/>
        <v>0</v>
      </c>
      <c r="N608" s="141">
        <f t="shared" si="149"/>
        <v>0</v>
      </c>
      <c r="O608" s="147">
        <f t="shared" si="152"/>
        <v>0</v>
      </c>
      <c r="P608" s="136">
        <f t="shared" si="153"/>
        <v>0</v>
      </c>
      <c r="Q608" s="136">
        <f t="shared" si="157"/>
        <v>0</v>
      </c>
      <c r="R608" s="136">
        <f t="shared" si="158"/>
        <v>0</v>
      </c>
      <c r="S608" s="137">
        <f t="shared" si="154"/>
        <v>0</v>
      </c>
      <c r="T608" s="45"/>
      <c r="V608" s="57" t="str">
        <f t="shared" si="155"/>
        <v>скрыть</v>
      </c>
    </row>
    <row r="609" spans="2:22" ht="15.75" hidden="1" customHeight="1" x14ac:dyDescent="0.25">
      <c r="B609" s="135">
        <v>593</v>
      </c>
      <c r="C609" s="182">
        <f t="shared" si="160"/>
        <v>0</v>
      </c>
      <c r="D609" s="280">
        <f t="shared" si="160"/>
        <v>0</v>
      </c>
      <c r="E609" s="182">
        <f t="shared" si="160"/>
        <v>0</v>
      </c>
      <c r="F609" s="182">
        <f t="shared" si="160"/>
        <v>0</v>
      </c>
      <c r="G609" s="136">
        <f t="shared" si="160"/>
        <v>0</v>
      </c>
      <c r="H609" s="136">
        <f t="shared" si="156"/>
        <v>0</v>
      </c>
      <c r="I609" s="136">
        <f t="shared" si="150"/>
        <v>0</v>
      </c>
      <c r="J609" s="141">
        <f t="shared" si="151"/>
        <v>0</v>
      </c>
      <c r="K609" s="142">
        <f t="shared" si="149"/>
        <v>0</v>
      </c>
      <c r="L609" s="184">
        <f t="shared" si="149"/>
        <v>0</v>
      </c>
      <c r="M609" s="141">
        <f t="shared" si="149"/>
        <v>0</v>
      </c>
      <c r="N609" s="141">
        <f t="shared" si="149"/>
        <v>0</v>
      </c>
      <c r="O609" s="147">
        <f t="shared" si="152"/>
        <v>0</v>
      </c>
      <c r="P609" s="136">
        <f t="shared" si="153"/>
        <v>0</v>
      </c>
      <c r="Q609" s="136">
        <f t="shared" si="157"/>
        <v>0</v>
      </c>
      <c r="R609" s="136">
        <f t="shared" si="158"/>
        <v>0</v>
      </c>
      <c r="S609" s="137">
        <f t="shared" si="154"/>
        <v>0</v>
      </c>
      <c r="T609" s="45"/>
      <c r="V609" s="57" t="str">
        <f t="shared" si="155"/>
        <v>скрыть</v>
      </c>
    </row>
    <row r="610" spans="2:22" ht="15.75" hidden="1" customHeight="1" x14ac:dyDescent="0.25">
      <c r="B610" s="135">
        <v>594</v>
      </c>
      <c r="C610" s="182">
        <f t="shared" si="160"/>
        <v>0</v>
      </c>
      <c r="D610" s="280">
        <f t="shared" si="160"/>
        <v>0</v>
      </c>
      <c r="E610" s="182">
        <f t="shared" si="160"/>
        <v>0</v>
      </c>
      <c r="F610" s="182">
        <f t="shared" si="160"/>
        <v>0</v>
      </c>
      <c r="G610" s="136">
        <f t="shared" si="160"/>
        <v>0</v>
      </c>
      <c r="H610" s="136">
        <f t="shared" si="156"/>
        <v>0</v>
      </c>
      <c r="I610" s="136">
        <f t="shared" si="150"/>
        <v>0</v>
      </c>
      <c r="J610" s="141">
        <f t="shared" si="151"/>
        <v>0</v>
      </c>
      <c r="K610" s="142">
        <f t="shared" si="149"/>
        <v>0</v>
      </c>
      <c r="L610" s="184">
        <f t="shared" si="149"/>
        <v>0</v>
      </c>
      <c r="M610" s="141">
        <f t="shared" si="149"/>
        <v>0</v>
      </c>
      <c r="N610" s="141">
        <f t="shared" si="149"/>
        <v>0</v>
      </c>
      <c r="O610" s="147">
        <f t="shared" si="152"/>
        <v>0</v>
      </c>
      <c r="P610" s="136">
        <f t="shared" si="153"/>
        <v>0</v>
      </c>
      <c r="Q610" s="136">
        <f t="shared" si="157"/>
        <v>0</v>
      </c>
      <c r="R610" s="136">
        <f t="shared" si="158"/>
        <v>0</v>
      </c>
      <c r="S610" s="137">
        <f t="shared" si="154"/>
        <v>0</v>
      </c>
      <c r="T610" s="45"/>
      <c r="V610" s="57" t="str">
        <f t="shared" si="155"/>
        <v>скрыть</v>
      </c>
    </row>
    <row r="611" spans="2:22" ht="15.75" hidden="1" customHeight="1" x14ac:dyDescent="0.25">
      <c r="B611" s="135">
        <v>595</v>
      </c>
      <c r="C611" s="182">
        <f t="shared" si="160"/>
        <v>0</v>
      </c>
      <c r="D611" s="280">
        <f t="shared" si="160"/>
        <v>0</v>
      </c>
      <c r="E611" s="182">
        <f t="shared" si="160"/>
        <v>0</v>
      </c>
      <c r="F611" s="182">
        <f t="shared" si="160"/>
        <v>0</v>
      </c>
      <c r="G611" s="136">
        <f t="shared" si="160"/>
        <v>0</v>
      </c>
      <c r="H611" s="136">
        <f t="shared" si="156"/>
        <v>0</v>
      </c>
      <c r="I611" s="136">
        <f t="shared" si="150"/>
        <v>0</v>
      </c>
      <c r="J611" s="141">
        <f t="shared" si="151"/>
        <v>0</v>
      </c>
      <c r="K611" s="142">
        <f t="shared" si="149"/>
        <v>0</v>
      </c>
      <c r="L611" s="184">
        <f t="shared" si="149"/>
        <v>0</v>
      </c>
      <c r="M611" s="141">
        <f t="shared" si="149"/>
        <v>0</v>
      </c>
      <c r="N611" s="141">
        <f t="shared" si="149"/>
        <v>0</v>
      </c>
      <c r="O611" s="147">
        <f t="shared" si="152"/>
        <v>0</v>
      </c>
      <c r="P611" s="136">
        <f t="shared" si="153"/>
        <v>0</v>
      </c>
      <c r="Q611" s="136">
        <f t="shared" si="157"/>
        <v>0</v>
      </c>
      <c r="R611" s="136">
        <f t="shared" si="158"/>
        <v>0</v>
      </c>
      <c r="S611" s="137">
        <f t="shared" si="154"/>
        <v>0</v>
      </c>
      <c r="T611" s="45"/>
      <c r="V611" s="57" t="str">
        <f t="shared" si="155"/>
        <v>скрыть</v>
      </c>
    </row>
    <row r="612" spans="2:22" ht="15.75" hidden="1" customHeight="1" x14ac:dyDescent="0.25">
      <c r="B612" s="135">
        <v>596</v>
      </c>
      <c r="C612" s="182">
        <f t="shared" si="160"/>
        <v>0</v>
      </c>
      <c r="D612" s="280">
        <f t="shared" si="160"/>
        <v>0</v>
      </c>
      <c r="E612" s="182">
        <f t="shared" si="160"/>
        <v>0</v>
      </c>
      <c r="F612" s="182">
        <f t="shared" si="160"/>
        <v>0</v>
      </c>
      <c r="G612" s="136">
        <f t="shared" si="160"/>
        <v>0</v>
      </c>
      <c r="H612" s="136">
        <f t="shared" si="156"/>
        <v>0</v>
      </c>
      <c r="I612" s="136">
        <f t="shared" si="150"/>
        <v>0</v>
      </c>
      <c r="J612" s="141">
        <f t="shared" si="151"/>
        <v>0</v>
      </c>
      <c r="K612" s="142">
        <f t="shared" si="149"/>
        <v>0</v>
      </c>
      <c r="L612" s="184">
        <f t="shared" si="149"/>
        <v>0</v>
      </c>
      <c r="M612" s="141">
        <f t="shared" si="149"/>
        <v>0</v>
      </c>
      <c r="N612" s="141">
        <f t="shared" si="149"/>
        <v>0</v>
      </c>
      <c r="O612" s="147">
        <f t="shared" si="152"/>
        <v>0</v>
      </c>
      <c r="P612" s="136">
        <f t="shared" si="153"/>
        <v>0</v>
      </c>
      <c r="Q612" s="136">
        <f t="shared" si="157"/>
        <v>0</v>
      </c>
      <c r="R612" s="136">
        <f t="shared" si="158"/>
        <v>0</v>
      </c>
      <c r="S612" s="137">
        <f t="shared" si="154"/>
        <v>0</v>
      </c>
      <c r="T612" s="45"/>
      <c r="V612" s="57" t="str">
        <f t="shared" si="155"/>
        <v>скрыть</v>
      </c>
    </row>
    <row r="613" spans="2:22" ht="15.75" hidden="1" customHeight="1" x14ac:dyDescent="0.25">
      <c r="B613" s="135">
        <v>597</v>
      </c>
      <c r="C613" s="182">
        <f t="shared" si="160"/>
        <v>0</v>
      </c>
      <c r="D613" s="280">
        <f t="shared" si="160"/>
        <v>0</v>
      </c>
      <c r="E613" s="182">
        <f t="shared" si="160"/>
        <v>0</v>
      </c>
      <c r="F613" s="182">
        <f t="shared" si="160"/>
        <v>0</v>
      </c>
      <c r="G613" s="136">
        <f t="shared" si="160"/>
        <v>0</v>
      </c>
      <c r="H613" s="136">
        <f t="shared" si="156"/>
        <v>0</v>
      </c>
      <c r="I613" s="136">
        <f t="shared" si="150"/>
        <v>0</v>
      </c>
      <c r="J613" s="141">
        <f t="shared" si="151"/>
        <v>0</v>
      </c>
      <c r="K613" s="142">
        <f t="shared" si="149"/>
        <v>0</v>
      </c>
      <c r="L613" s="184">
        <f t="shared" si="149"/>
        <v>0</v>
      </c>
      <c r="M613" s="141">
        <f t="shared" si="149"/>
        <v>0</v>
      </c>
      <c r="N613" s="141">
        <f t="shared" si="149"/>
        <v>0</v>
      </c>
      <c r="O613" s="147">
        <f t="shared" si="152"/>
        <v>0</v>
      </c>
      <c r="P613" s="136">
        <f t="shared" si="153"/>
        <v>0</v>
      </c>
      <c r="Q613" s="136">
        <f t="shared" si="157"/>
        <v>0</v>
      </c>
      <c r="R613" s="136">
        <f t="shared" si="158"/>
        <v>0</v>
      </c>
      <c r="S613" s="137">
        <f t="shared" si="154"/>
        <v>0</v>
      </c>
      <c r="T613" s="45"/>
      <c r="V613" s="57" t="str">
        <f t="shared" si="155"/>
        <v>скрыть</v>
      </c>
    </row>
    <row r="614" spans="2:22" ht="15.75" hidden="1" customHeight="1" x14ac:dyDescent="0.25">
      <c r="B614" s="135">
        <v>598</v>
      </c>
      <c r="C614" s="182">
        <f t="shared" si="160"/>
        <v>0</v>
      </c>
      <c r="D614" s="280">
        <f t="shared" si="160"/>
        <v>0</v>
      </c>
      <c r="E614" s="182">
        <f t="shared" si="160"/>
        <v>0</v>
      </c>
      <c r="F614" s="182">
        <f t="shared" si="160"/>
        <v>0</v>
      </c>
      <c r="G614" s="136">
        <f t="shared" si="160"/>
        <v>0</v>
      </c>
      <c r="H614" s="136">
        <f t="shared" si="156"/>
        <v>0</v>
      </c>
      <c r="I614" s="136">
        <f t="shared" si="150"/>
        <v>0</v>
      </c>
      <c r="J614" s="141">
        <f t="shared" si="151"/>
        <v>0</v>
      </c>
      <c r="K614" s="142">
        <f t="shared" si="149"/>
        <v>0</v>
      </c>
      <c r="L614" s="184">
        <f t="shared" si="149"/>
        <v>0</v>
      </c>
      <c r="M614" s="141">
        <f t="shared" si="149"/>
        <v>0</v>
      </c>
      <c r="N614" s="141">
        <f t="shared" si="149"/>
        <v>0</v>
      </c>
      <c r="O614" s="147">
        <f t="shared" si="152"/>
        <v>0</v>
      </c>
      <c r="P614" s="136">
        <f t="shared" si="153"/>
        <v>0</v>
      </c>
      <c r="Q614" s="136">
        <f t="shared" si="157"/>
        <v>0</v>
      </c>
      <c r="R614" s="136">
        <f t="shared" si="158"/>
        <v>0</v>
      </c>
      <c r="S614" s="137">
        <f t="shared" si="154"/>
        <v>0</v>
      </c>
      <c r="T614" s="45"/>
      <c r="V614" s="57" t="str">
        <f t="shared" si="155"/>
        <v>скрыть</v>
      </c>
    </row>
    <row r="615" spans="2:22" ht="15.75" hidden="1" customHeight="1" x14ac:dyDescent="0.25">
      <c r="B615" s="135">
        <v>599</v>
      </c>
      <c r="C615" s="182">
        <f t="shared" si="160"/>
        <v>0</v>
      </c>
      <c r="D615" s="280">
        <f t="shared" si="160"/>
        <v>0</v>
      </c>
      <c r="E615" s="182">
        <f t="shared" si="160"/>
        <v>0</v>
      </c>
      <c r="F615" s="182">
        <f t="shared" si="160"/>
        <v>0</v>
      </c>
      <c r="G615" s="136">
        <f t="shared" si="160"/>
        <v>0</v>
      </c>
      <c r="H615" s="136">
        <f t="shared" si="156"/>
        <v>0</v>
      </c>
      <c r="I615" s="136">
        <f t="shared" si="150"/>
        <v>0</v>
      </c>
      <c r="J615" s="141">
        <f t="shared" si="151"/>
        <v>0</v>
      </c>
      <c r="K615" s="142">
        <f t="shared" si="149"/>
        <v>0</v>
      </c>
      <c r="L615" s="184">
        <f t="shared" si="149"/>
        <v>0</v>
      </c>
      <c r="M615" s="141">
        <f t="shared" si="149"/>
        <v>0</v>
      </c>
      <c r="N615" s="141">
        <f t="shared" si="149"/>
        <v>0</v>
      </c>
      <c r="O615" s="147">
        <f t="shared" si="152"/>
        <v>0</v>
      </c>
      <c r="P615" s="136">
        <f t="shared" si="153"/>
        <v>0</v>
      </c>
      <c r="Q615" s="136">
        <f t="shared" si="157"/>
        <v>0</v>
      </c>
      <c r="R615" s="136">
        <f t="shared" si="158"/>
        <v>0</v>
      </c>
      <c r="S615" s="137">
        <f t="shared" si="154"/>
        <v>0</v>
      </c>
      <c r="T615" s="45"/>
      <c r="V615" s="57" t="str">
        <f t="shared" si="155"/>
        <v>скрыть</v>
      </c>
    </row>
    <row r="616" spans="2:22" ht="15.75" hidden="1" customHeight="1" x14ac:dyDescent="0.25">
      <c r="B616" s="135">
        <v>600</v>
      </c>
      <c r="C616" s="182">
        <f t="shared" si="160"/>
        <v>0</v>
      </c>
      <c r="D616" s="280">
        <f t="shared" si="160"/>
        <v>0</v>
      </c>
      <c r="E616" s="182">
        <f t="shared" si="160"/>
        <v>0</v>
      </c>
      <c r="F616" s="182">
        <f t="shared" si="160"/>
        <v>0</v>
      </c>
      <c r="G616" s="136">
        <f t="shared" si="160"/>
        <v>0</v>
      </c>
      <c r="H616" s="136">
        <f t="shared" si="156"/>
        <v>0</v>
      </c>
      <c r="I616" s="136">
        <f t="shared" si="150"/>
        <v>0</v>
      </c>
      <c r="J616" s="141">
        <f t="shared" si="151"/>
        <v>0</v>
      </c>
      <c r="K616" s="142">
        <f t="shared" si="149"/>
        <v>0</v>
      </c>
      <c r="L616" s="184">
        <f t="shared" si="149"/>
        <v>0</v>
      </c>
      <c r="M616" s="141">
        <f t="shared" si="149"/>
        <v>0</v>
      </c>
      <c r="N616" s="141">
        <f t="shared" si="149"/>
        <v>0</v>
      </c>
      <c r="O616" s="147">
        <f t="shared" si="152"/>
        <v>0</v>
      </c>
      <c r="P616" s="136">
        <f t="shared" si="153"/>
        <v>0</v>
      </c>
      <c r="Q616" s="136">
        <f t="shared" si="157"/>
        <v>0</v>
      </c>
      <c r="R616" s="136">
        <f t="shared" si="158"/>
        <v>0</v>
      </c>
      <c r="S616" s="137">
        <f t="shared" si="154"/>
        <v>0</v>
      </c>
      <c r="T616" s="45"/>
      <c r="V616" s="57" t="str">
        <f t="shared" si="155"/>
        <v>скрыть</v>
      </c>
    </row>
    <row r="617" spans="2:22" ht="15.75" hidden="1" customHeight="1" x14ac:dyDescent="0.25">
      <c r="B617" s="135">
        <v>601</v>
      </c>
      <c r="C617" s="182">
        <f t="shared" ref="C617:G626" si="161">IF(offer_sale_type="транзит",IFERROR(VLOOKUP($B617,calc_data,C$14+1,0),0),0)</f>
        <v>0</v>
      </c>
      <c r="D617" s="280">
        <f t="shared" si="161"/>
        <v>0</v>
      </c>
      <c r="E617" s="182">
        <f t="shared" si="161"/>
        <v>0</v>
      </c>
      <c r="F617" s="182">
        <f t="shared" si="161"/>
        <v>0</v>
      </c>
      <c r="G617" s="136">
        <f t="shared" si="161"/>
        <v>0</v>
      </c>
      <c r="H617" s="136">
        <f t="shared" si="156"/>
        <v>0</v>
      </c>
      <c r="I617" s="136">
        <f t="shared" si="150"/>
        <v>0</v>
      </c>
      <c r="J617" s="141">
        <f t="shared" si="151"/>
        <v>0</v>
      </c>
      <c r="K617" s="142">
        <f t="shared" si="149"/>
        <v>0</v>
      </c>
      <c r="L617" s="184">
        <f t="shared" si="149"/>
        <v>0</v>
      </c>
      <c r="M617" s="141">
        <f t="shared" si="149"/>
        <v>0</v>
      </c>
      <c r="N617" s="141">
        <f t="shared" si="149"/>
        <v>0</v>
      </c>
      <c r="O617" s="147">
        <f t="shared" si="152"/>
        <v>0</v>
      </c>
      <c r="P617" s="136">
        <f t="shared" si="153"/>
        <v>0</v>
      </c>
      <c r="Q617" s="136">
        <f t="shared" si="157"/>
        <v>0</v>
      </c>
      <c r="R617" s="136">
        <f t="shared" si="158"/>
        <v>0</v>
      </c>
      <c r="S617" s="137">
        <f t="shared" si="154"/>
        <v>0</v>
      </c>
      <c r="T617" s="45"/>
      <c r="V617" s="57" t="str">
        <f t="shared" si="155"/>
        <v>скрыть</v>
      </c>
    </row>
    <row r="618" spans="2:22" ht="15.75" hidden="1" customHeight="1" x14ac:dyDescent="0.25">
      <c r="B618" s="135">
        <v>602</v>
      </c>
      <c r="C618" s="182">
        <f t="shared" si="161"/>
        <v>0</v>
      </c>
      <c r="D618" s="280">
        <f t="shared" si="161"/>
        <v>0</v>
      </c>
      <c r="E618" s="182">
        <f t="shared" si="161"/>
        <v>0</v>
      </c>
      <c r="F618" s="182">
        <f t="shared" si="161"/>
        <v>0</v>
      </c>
      <c r="G618" s="136">
        <f t="shared" si="161"/>
        <v>0</v>
      </c>
      <c r="H618" s="136">
        <f t="shared" si="156"/>
        <v>0</v>
      </c>
      <c r="I618" s="136">
        <f t="shared" si="150"/>
        <v>0</v>
      </c>
      <c r="J618" s="141">
        <f t="shared" si="151"/>
        <v>0</v>
      </c>
      <c r="K618" s="142">
        <f t="shared" si="149"/>
        <v>0</v>
      </c>
      <c r="L618" s="184">
        <f t="shared" si="149"/>
        <v>0</v>
      </c>
      <c r="M618" s="141">
        <f t="shared" si="149"/>
        <v>0</v>
      </c>
      <c r="N618" s="141">
        <f t="shared" si="149"/>
        <v>0</v>
      </c>
      <c r="O618" s="147">
        <f t="shared" si="152"/>
        <v>0</v>
      </c>
      <c r="P618" s="136">
        <f t="shared" si="153"/>
        <v>0</v>
      </c>
      <c r="Q618" s="136">
        <f t="shared" si="157"/>
        <v>0</v>
      </c>
      <c r="R618" s="136">
        <f t="shared" si="158"/>
        <v>0</v>
      </c>
      <c r="S618" s="137">
        <f t="shared" si="154"/>
        <v>0</v>
      </c>
      <c r="T618" s="45"/>
      <c r="V618" s="57" t="str">
        <f t="shared" si="155"/>
        <v>скрыть</v>
      </c>
    </row>
    <row r="619" spans="2:22" ht="15.75" hidden="1" customHeight="1" x14ac:dyDescent="0.25">
      <c r="B619" s="135">
        <v>603</v>
      </c>
      <c r="C619" s="182">
        <f t="shared" si="161"/>
        <v>0</v>
      </c>
      <c r="D619" s="280">
        <f t="shared" si="161"/>
        <v>0</v>
      </c>
      <c r="E619" s="182">
        <f t="shared" si="161"/>
        <v>0</v>
      </c>
      <c r="F619" s="182">
        <f t="shared" si="161"/>
        <v>0</v>
      </c>
      <c r="G619" s="136">
        <f t="shared" si="161"/>
        <v>0</v>
      </c>
      <c r="H619" s="136">
        <f t="shared" si="156"/>
        <v>0</v>
      </c>
      <c r="I619" s="136">
        <f t="shared" si="150"/>
        <v>0</v>
      </c>
      <c r="J619" s="141">
        <f t="shared" si="151"/>
        <v>0</v>
      </c>
      <c r="K619" s="142">
        <f t="shared" si="149"/>
        <v>0</v>
      </c>
      <c r="L619" s="184">
        <f t="shared" si="149"/>
        <v>0</v>
      </c>
      <c r="M619" s="141">
        <f t="shared" si="149"/>
        <v>0</v>
      </c>
      <c r="N619" s="141">
        <f t="shared" si="149"/>
        <v>0</v>
      </c>
      <c r="O619" s="147">
        <f t="shared" si="152"/>
        <v>0</v>
      </c>
      <c r="P619" s="136">
        <f t="shared" si="153"/>
        <v>0</v>
      </c>
      <c r="Q619" s="136">
        <f t="shared" si="157"/>
        <v>0</v>
      </c>
      <c r="R619" s="136">
        <f t="shared" si="158"/>
        <v>0</v>
      </c>
      <c r="S619" s="137">
        <f t="shared" si="154"/>
        <v>0</v>
      </c>
      <c r="T619" s="45"/>
      <c r="V619" s="57" t="str">
        <f t="shared" si="155"/>
        <v>скрыть</v>
      </c>
    </row>
    <row r="620" spans="2:22" ht="15.75" hidden="1" customHeight="1" x14ac:dyDescent="0.25">
      <c r="B620" s="135">
        <v>604</v>
      </c>
      <c r="C620" s="182">
        <f t="shared" si="161"/>
        <v>0</v>
      </c>
      <c r="D620" s="280">
        <f t="shared" si="161"/>
        <v>0</v>
      </c>
      <c r="E620" s="182">
        <f t="shared" si="161"/>
        <v>0</v>
      </c>
      <c r="F620" s="182">
        <f t="shared" si="161"/>
        <v>0</v>
      </c>
      <c r="G620" s="136">
        <f t="shared" si="161"/>
        <v>0</v>
      </c>
      <c r="H620" s="136">
        <f t="shared" si="156"/>
        <v>0</v>
      </c>
      <c r="I620" s="136">
        <f t="shared" si="150"/>
        <v>0</v>
      </c>
      <c r="J620" s="141">
        <f t="shared" si="151"/>
        <v>0</v>
      </c>
      <c r="K620" s="142">
        <f t="shared" si="149"/>
        <v>0</v>
      </c>
      <c r="L620" s="184">
        <f t="shared" si="149"/>
        <v>0</v>
      </c>
      <c r="M620" s="141">
        <f t="shared" si="149"/>
        <v>0</v>
      </c>
      <c r="N620" s="141">
        <f t="shared" si="149"/>
        <v>0</v>
      </c>
      <c r="O620" s="147">
        <f t="shared" si="152"/>
        <v>0</v>
      </c>
      <c r="P620" s="136">
        <f t="shared" si="153"/>
        <v>0</v>
      </c>
      <c r="Q620" s="136">
        <f t="shared" si="157"/>
        <v>0</v>
      </c>
      <c r="R620" s="136">
        <f t="shared" si="158"/>
        <v>0</v>
      </c>
      <c r="S620" s="137">
        <f t="shared" si="154"/>
        <v>0</v>
      </c>
      <c r="T620" s="45"/>
      <c r="V620" s="57" t="str">
        <f t="shared" si="155"/>
        <v>скрыть</v>
      </c>
    </row>
    <row r="621" spans="2:22" ht="15.75" hidden="1" customHeight="1" x14ac:dyDescent="0.25">
      <c r="B621" s="135">
        <v>605</v>
      </c>
      <c r="C621" s="182">
        <f t="shared" si="161"/>
        <v>0</v>
      </c>
      <c r="D621" s="280">
        <f t="shared" si="161"/>
        <v>0</v>
      </c>
      <c r="E621" s="182">
        <f t="shared" si="161"/>
        <v>0</v>
      </c>
      <c r="F621" s="182">
        <f t="shared" si="161"/>
        <v>0</v>
      </c>
      <c r="G621" s="136">
        <f t="shared" si="161"/>
        <v>0</v>
      </c>
      <c r="H621" s="136">
        <f t="shared" si="156"/>
        <v>0</v>
      </c>
      <c r="I621" s="136">
        <f t="shared" si="150"/>
        <v>0</v>
      </c>
      <c r="J621" s="141">
        <f t="shared" si="151"/>
        <v>0</v>
      </c>
      <c r="K621" s="142">
        <f t="shared" si="149"/>
        <v>0</v>
      </c>
      <c r="L621" s="184">
        <f t="shared" si="149"/>
        <v>0</v>
      </c>
      <c r="M621" s="141">
        <f t="shared" si="149"/>
        <v>0</v>
      </c>
      <c r="N621" s="141">
        <f t="shared" si="149"/>
        <v>0</v>
      </c>
      <c r="O621" s="147">
        <f t="shared" si="152"/>
        <v>0</v>
      </c>
      <c r="P621" s="136">
        <f t="shared" si="153"/>
        <v>0</v>
      </c>
      <c r="Q621" s="136">
        <f t="shared" si="157"/>
        <v>0</v>
      </c>
      <c r="R621" s="136">
        <f t="shared" si="158"/>
        <v>0</v>
      </c>
      <c r="S621" s="137">
        <f t="shared" si="154"/>
        <v>0</v>
      </c>
      <c r="T621" s="45"/>
      <c r="V621" s="57" t="str">
        <f t="shared" si="155"/>
        <v>скрыть</v>
      </c>
    </row>
    <row r="622" spans="2:22" ht="15.75" hidden="1" customHeight="1" x14ac:dyDescent="0.25">
      <c r="B622" s="135">
        <v>606</v>
      </c>
      <c r="C622" s="182">
        <f t="shared" si="161"/>
        <v>0</v>
      </c>
      <c r="D622" s="280">
        <f t="shared" si="161"/>
        <v>0</v>
      </c>
      <c r="E622" s="182">
        <f t="shared" si="161"/>
        <v>0</v>
      </c>
      <c r="F622" s="182">
        <f t="shared" si="161"/>
        <v>0</v>
      </c>
      <c r="G622" s="136">
        <f t="shared" si="161"/>
        <v>0</v>
      </c>
      <c r="H622" s="136">
        <f t="shared" si="156"/>
        <v>0</v>
      </c>
      <c r="I622" s="136">
        <f t="shared" si="150"/>
        <v>0</v>
      </c>
      <c r="J622" s="141">
        <f t="shared" si="151"/>
        <v>0</v>
      </c>
      <c r="K622" s="142">
        <f t="shared" si="149"/>
        <v>0</v>
      </c>
      <c r="L622" s="184">
        <f t="shared" si="149"/>
        <v>0</v>
      </c>
      <c r="M622" s="141">
        <f t="shared" si="149"/>
        <v>0</v>
      </c>
      <c r="N622" s="141">
        <f t="shared" si="149"/>
        <v>0</v>
      </c>
      <c r="O622" s="147">
        <f t="shared" si="152"/>
        <v>0</v>
      </c>
      <c r="P622" s="136">
        <f t="shared" si="153"/>
        <v>0</v>
      </c>
      <c r="Q622" s="136">
        <f t="shared" si="157"/>
        <v>0</v>
      </c>
      <c r="R622" s="136">
        <f t="shared" si="158"/>
        <v>0</v>
      </c>
      <c r="S622" s="137">
        <f t="shared" si="154"/>
        <v>0</v>
      </c>
      <c r="T622" s="45"/>
      <c r="V622" s="57" t="str">
        <f t="shared" si="155"/>
        <v>скрыть</v>
      </c>
    </row>
    <row r="623" spans="2:22" ht="15.75" hidden="1" customHeight="1" x14ac:dyDescent="0.25">
      <c r="B623" s="135">
        <v>607</v>
      </c>
      <c r="C623" s="182">
        <f t="shared" si="161"/>
        <v>0</v>
      </c>
      <c r="D623" s="280">
        <f t="shared" si="161"/>
        <v>0</v>
      </c>
      <c r="E623" s="182">
        <f t="shared" si="161"/>
        <v>0</v>
      </c>
      <c r="F623" s="182">
        <f t="shared" si="161"/>
        <v>0</v>
      </c>
      <c r="G623" s="136">
        <f t="shared" si="161"/>
        <v>0</v>
      </c>
      <c r="H623" s="136">
        <f t="shared" si="156"/>
        <v>0</v>
      </c>
      <c r="I623" s="136">
        <f t="shared" si="150"/>
        <v>0</v>
      </c>
      <c r="J623" s="141">
        <f t="shared" si="151"/>
        <v>0</v>
      </c>
      <c r="K623" s="142">
        <f t="shared" si="149"/>
        <v>0</v>
      </c>
      <c r="L623" s="184">
        <f t="shared" si="149"/>
        <v>0</v>
      </c>
      <c r="M623" s="141">
        <f t="shared" si="149"/>
        <v>0</v>
      </c>
      <c r="N623" s="141">
        <f t="shared" si="149"/>
        <v>0</v>
      </c>
      <c r="O623" s="147">
        <f t="shared" si="152"/>
        <v>0</v>
      </c>
      <c r="P623" s="136">
        <f t="shared" si="153"/>
        <v>0</v>
      </c>
      <c r="Q623" s="136">
        <f t="shared" si="157"/>
        <v>0</v>
      </c>
      <c r="R623" s="136">
        <f t="shared" si="158"/>
        <v>0</v>
      </c>
      <c r="S623" s="137">
        <f t="shared" si="154"/>
        <v>0</v>
      </c>
      <c r="T623" s="45"/>
      <c r="V623" s="57" t="str">
        <f t="shared" si="155"/>
        <v>скрыть</v>
      </c>
    </row>
    <row r="624" spans="2:22" ht="15.75" hidden="1" customHeight="1" x14ac:dyDescent="0.25">
      <c r="B624" s="135">
        <v>608</v>
      </c>
      <c r="C624" s="182">
        <f t="shared" si="161"/>
        <v>0</v>
      </c>
      <c r="D624" s="280">
        <f t="shared" si="161"/>
        <v>0</v>
      </c>
      <c r="E624" s="182">
        <f t="shared" si="161"/>
        <v>0</v>
      </c>
      <c r="F624" s="182">
        <f t="shared" si="161"/>
        <v>0</v>
      </c>
      <c r="G624" s="136">
        <f t="shared" si="161"/>
        <v>0</v>
      </c>
      <c r="H624" s="136">
        <f t="shared" si="156"/>
        <v>0</v>
      </c>
      <c r="I624" s="136">
        <f t="shared" si="150"/>
        <v>0</v>
      </c>
      <c r="J624" s="141">
        <f t="shared" si="151"/>
        <v>0</v>
      </c>
      <c r="K624" s="142">
        <f t="shared" si="149"/>
        <v>0</v>
      </c>
      <c r="L624" s="184">
        <f t="shared" si="149"/>
        <v>0</v>
      </c>
      <c r="M624" s="141">
        <f t="shared" si="149"/>
        <v>0</v>
      </c>
      <c r="N624" s="141">
        <f t="shared" si="149"/>
        <v>0</v>
      </c>
      <c r="O624" s="147">
        <f t="shared" si="152"/>
        <v>0</v>
      </c>
      <c r="P624" s="136">
        <f t="shared" si="153"/>
        <v>0</v>
      </c>
      <c r="Q624" s="136">
        <f t="shared" si="157"/>
        <v>0</v>
      </c>
      <c r="R624" s="136">
        <f t="shared" si="158"/>
        <v>0</v>
      </c>
      <c r="S624" s="137">
        <f t="shared" si="154"/>
        <v>0</v>
      </c>
      <c r="T624" s="45"/>
      <c r="V624" s="57" t="str">
        <f t="shared" si="155"/>
        <v>скрыть</v>
      </c>
    </row>
    <row r="625" spans="2:22" ht="15.75" hidden="1" customHeight="1" x14ac:dyDescent="0.25">
      <c r="B625" s="135">
        <v>609</v>
      </c>
      <c r="C625" s="182">
        <f t="shared" si="161"/>
        <v>0</v>
      </c>
      <c r="D625" s="280">
        <f t="shared" si="161"/>
        <v>0</v>
      </c>
      <c r="E625" s="182">
        <f t="shared" si="161"/>
        <v>0</v>
      </c>
      <c r="F625" s="182">
        <f t="shared" si="161"/>
        <v>0</v>
      </c>
      <c r="G625" s="136">
        <f t="shared" si="161"/>
        <v>0</v>
      </c>
      <c r="H625" s="136">
        <f t="shared" si="156"/>
        <v>0</v>
      </c>
      <c r="I625" s="136">
        <f t="shared" si="150"/>
        <v>0</v>
      </c>
      <c r="J625" s="141">
        <f t="shared" si="151"/>
        <v>0</v>
      </c>
      <c r="K625" s="142">
        <f t="shared" si="149"/>
        <v>0</v>
      </c>
      <c r="L625" s="184">
        <f t="shared" si="149"/>
        <v>0</v>
      </c>
      <c r="M625" s="141">
        <f t="shared" si="149"/>
        <v>0</v>
      </c>
      <c r="N625" s="141">
        <f t="shared" si="149"/>
        <v>0</v>
      </c>
      <c r="O625" s="147">
        <f t="shared" si="152"/>
        <v>0</v>
      </c>
      <c r="P625" s="136">
        <f t="shared" si="153"/>
        <v>0</v>
      </c>
      <c r="Q625" s="136">
        <f t="shared" si="157"/>
        <v>0</v>
      </c>
      <c r="R625" s="136">
        <f t="shared" si="158"/>
        <v>0</v>
      </c>
      <c r="S625" s="137">
        <f t="shared" si="154"/>
        <v>0</v>
      </c>
      <c r="T625" s="45"/>
      <c r="V625" s="57" t="str">
        <f t="shared" si="155"/>
        <v>скрыть</v>
      </c>
    </row>
    <row r="626" spans="2:22" ht="15.75" hidden="1" customHeight="1" x14ac:dyDescent="0.25">
      <c r="B626" s="135">
        <v>610</v>
      </c>
      <c r="C626" s="182">
        <f t="shared" si="161"/>
        <v>0</v>
      </c>
      <c r="D626" s="280">
        <f t="shared" si="161"/>
        <v>0</v>
      </c>
      <c r="E626" s="182">
        <f t="shared" si="161"/>
        <v>0</v>
      </c>
      <c r="F626" s="182">
        <f t="shared" si="161"/>
        <v>0</v>
      </c>
      <c r="G626" s="136">
        <f t="shared" si="161"/>
        <v>0</v>
      </c>
      <c r="H626" s="136">
        <f t="shared" si="156"/>
        <v>0</v>
      </c>
      <c r="I626" s="136">
        <f t="shared" si="150"/>
        <v>0</v>
      </c>
      <c r="J626" s="141">
        <f t="shared" si="151"/>
        <v>0</v>
      </c>
      <c r="K626" s="142">
        <f t="shared" si="149"/>
        <v>0</v>
      </c>
      <c r="L626" s="184">
        <f t="shared" si="149"/>
        <v>0</v>
      </c>
      <c r="M626" s="141">
        <f t="shared" si="149"/>
        <v>0</v>
      </c>
      <c r="N626" s="141">
        <f t="shared" si="149"/>
        <v>0</v>
      </c>
      <c r="O626" s="147">
        <f t="shared" si="152"/>
        <v>0</v>
      </c>
      <c r="P626" s="136">
        <f t="shared" si="153"/>
        <v>0</v>
      </c>
      <c r="Q626" s="136">
        <f t="shared" si="157"/>
        <v>0</v>
      </c>
      <c r="R626" s="136">
        <f t="shared" si="158"/>
        <v>0</v>
      </c>
      <c r="S626" s="137">
        <f t="shared" si="154"/>
        <v>0</v>
      </c>
      <c r="T626" s="45"/>
      <c r="V626" s="57" t="str">
        <f t="shared" si="155"/>
        <v>скрыть</v>
      </c>
    </row>
    <row r="627" spans="2:22" ht="15.75" hidden="1" customHeight="1" x14ac:dyDescent="0.25">
      <c r="B627" s="135">
        <v>611</v>
      </c>
      <c r="C627" s="182">
        <f t="shared" ref="C627:G636" si="162">IF(offer_sale_type="транзит",IFERROR(VLOOKUP($B627,calc_data,C$14+1,0),0),0)</f>
        <v>0</v>
      </c>
      <c r="D627" s="280">
        <f t="shared" si="162"/>
        <v>0</v>
      </c>
      <c r="E627" s="182">
        <f t="shared" si="162"/>
        <v>0</v>
      </c>
      <c r="F627" s="182">
        <f t="shared" si="162"/>
        <v>0</v>
      </c>
      <c r="G627" s="136">
        <f t="shared" si="162"/>
        <v>0</v>
      </c>
      <c r="H627" s="136">
        <f t="shared" si="156"/>
        <v>0</v>
      </c>
      <c r="I627" s="136">
        <f t="shared" si="150"/>
        <v>0</v>
      </c>
      <c r="J627" s="141">
        <f t="shared" si="151"/>
        <v>0</v>
      </c>
      <c r="K627" s="142">
        <f t="shared" si="149"/>
        <v>0</v>
      </c>
      <c r="L627" s="184">
        <f t="shared" si="149"/>
        <v>0</v>
      </c>
      <c r="M627" s="141">
        <f t="shared" si="149"/>
        <v>0</v>
      </c>
      <c r="N627" s="141">
        <f t="shared" si="149"/>
        <v>0</v>
      </c>
      <c r="O627" s="147">
        <f t="shared" si="152"/>
        <v>0</v>
      </c>
      <c r="P627" s="136">
        <f t="shared" si="153"/>
        <v>0</v>
      </c>
      <c r="Q627" s="136">
        <f t="shared" si="157"/>
        <v>0</v>
      </c>
      <c r="R627" s="136">
        <f t="shared" si="158"/>
        <v>0</v>
      </c>
      <c r="S627" s="137">
        <f t="shared" si="154"/>
        <v>0</v>
      </c>
      <c r="T627" s="45"/>
      <c r="V627" s="57" t="str">
        <f t="shared" si="155"/>
        <v>скрыть</v>
      </c>
    </row>
    <row r="628" spans="2:22" ht="15.75" hidden="1" customHeight="1" x14ac:dyDescent="0.25">
      <c r="B628" s="135">
        <v>612</v>
      </c>
      <c r="C628" s="182">
        <f t="shared" si="162"/>
        <v>0</v>
      </c>
      <c r="D628" s="280">
        <f t="shared" si="162"/>
        <v>0</v>
      </c>
      <c r="E628" s="182">
        <f t="shared" si="162"/>
        <v>0</v>
      </c>
      <c r="F628" s="182">
        <f t="shared" si="162"/>
        <v>0</v>
      </c>
      <c r="G628" s="136">
        <f t="shared" si="162"/>
        <v>0</v>
      </c>
      <c r="H628" s="136">
        <f t="shared" si="156"/>
        <v>0</v>
      </c>
      <c r="I628" s="136">
        <f t="shared" si="150"/>
        <v>0</v>
      </c>
      <c r="J628" s="141">
        <f t="shared" si="151"/>
        <v>0</v>
      </c>
      <c r="K628" s="142">
        <f t="shared" si="149"/>
        <v>0</v>
      </c>
      <c r="L628" s="184">
        <f t="shared" si="149"/>
        <v>0</v>
      </c>
      <c r="M628" s="141">
        <f t="shared" si="149"/>
        <v>0</v>
      </c>
      <c r="N628" s="141">
        <f t="shared" si="149"/>
        <v>0</v>
      </c>
      <c r="O628" s="147">
        <f t="shared" si="152"/>
        <v>0</v>
      </c>
      <c r="P628" s="136">
        <f t="shared" si="153"/>
        <v>0</v>
      </c>
      <c r="Q628" s="136">
        <f t="shared" si="157"/>
        <v>0</v>
      </c>
      <c r="R628" s="136">
        <f t="shared" si="158"/>
        <v>0</v>
      </c>
      <c r="S628" s="137">
        <f t="shared" si="154"/>
        <v>0</v>
      </c>
      <c r="T628" s="45"/>
      <c r="V628" s="57" t="str">
        <f t="shared" si="155"/>
        <v>скрыть</v>
      </c>
    </row>
    <row r="629" spans="2:22" ht="15.75" hidden="1" customHeight="1" x14ac:dyDescent="0.25">
      <c r="B629" s="135">
        <v>613</v>
      </c>
      <c r="C629" s="182">
        <f t="shared" si="162"/>
        <v>0</v>
      </c>
      <c r="D629" s="280">
        <f t="shared" si="162"/>
        <v>0</v>
      </c>
      <c r="E629" s="182">
        <f t="shared" si="162"/>
        <v>0</v>
      </c>
      <c r="F629" s="182">
        <f t="shared" si="162"/>
        <v>0</v>
      </c>
      <c r="G629" s="136">
        <f t="shared" si="162"/>
        <v>0</v>
      </c>
      <c r="H629" s="136">
        <f t="shared" si="156"/>
        <v>0</v>
      </c>
      <c r="I629" s="136">
        <f t="shared" si="150"/>
        <v>0</v>
      </c>
      <c r="J629" s="141">
        <f t="shared" si="151"/>
        <v>0</v>
      </c>
      <c r="K629" s="142">
        <f t="shared" si="149"/>
        <v>0</v>
      </c>
      <c r="L629" s="184">
        <f t="shared" si="149"/>
        <v>0</v>
      </c>
      <c r="M629" s="141">
        <f t="shared" si="149"/>
        <v>0</v>
      </c>
      <c r="N629" s="141">
        <f t="shared" si="149"/>
        <v>0</v>
      </c>
      <c r="O629" s="147">
        <f t="shared" si="152"/>
        <v>0</v>
      </c>
      <c r="P629" s="136">
        <f t="shared" si="153"/>
        <v>0</v>
      </c>
      <c r="Q629" s="136">
        <f t="shared" si="157"/>
        <v>0</v>
      </c>
      <c r="R629" s="136">
        <f t="shared" si="158"/>
        <v>0</v>
      </c>
      <c r="S629" s="137">
        <f t="shared" si="154"/>
        <v>0</v>
      </c>
      <c r="T629" s="45"/>
      <c r="V629" s="57" t="str">
        <f t="shared" si="155"/>
        <v>скрыть</v>
      </c>
    </row>
    <row r="630" spans="2:22" ht="15.75" hidden="1" customHeight="1" x14ac:dyDescent="0.25">
      <c r="B630" s="135">
        <v>614</v>
      </c>
      <c r="C630" s="182">
        <f t="shared" si="162"/>
        <v>0</v>
      </c>
      <c r="D630" s="280">
        <f t="shared" si="162"/>
        <v>0</v>
      </c>
      <c r="E630" s="182">
        <f t="shared" si="162"/>
        <v>0</v>
      </c>
      <c r="F630" s="182">
        <f t="shared" si="162"/>
        <v>0</v>
      </c>
      <c r="G630" s="136">
        <f t="shared" si="162"/>
        <v>0</v>
      </c>
      <c r="H630" s="136">
        <f t="shared" si="156"/>
        <v>0</v>
      </c>
      <c r="I630" s="136">
        <f t="shared" si="150"/>
        <v>0</v>
      </c>
      <c r="J630" s="141">
        <f t="shared" si="151"/>
        <v>0</v>
      </c>
      <c r="K630" s="142">
        <f t="shared" si="149"/>
        <v>0</v>
      </c>
      <c r="L630" s="184">
        <f t="shared" si="149"/>
        <v>0</v>
      </c>
      <c r="M630" s="141">
        <f t="shared" si="149"/>
        <v>0</v>
      </c>
      <c r="N630" s="141">
        <f t="shared" si="149"/>
        <v>0</v>
      </c>
      <c r="O630" s="147">
        <f t="shared" si="152"/>
        <v>0</v>
      </c>
      <c r="P630" s="136">
        <f t="shared" si="153"/>
        <v>0</v>
      </c>
      <c r="Q630" s="136">
        <f t="shared" si="157"/>
        <v>0</v>
      </c>
      <c r="R630" s="136">
        <f t="shared" si="158"/>
        <v>0</v>
      </c>
      <c r="S630" s="137">
        <f t="shared" si="154"/>
        <v>0</v>
      </c>
      <c r="T630" s="45"/>
      <c r="V630" s="57" t="str">
        <f t="shared" si="155"/>
        <v>скрыть</v>
      </c>
    </row>
    <row r="631" spans="2:22" ht="15.75" hidden="1" customHeight="1" x14ac:dyDescent="0.25">
      <c r="B631" s="135">
        <v>615</v>
      </c>
      <c r="C631" s="182">
        <f t="shared" si="162"/>
        <v>0</v>
      </c>
      <c r="D631" s="280">
        <f t="shared" si="162"/>
        <v>0</v>
      </c>
      <c r="E631" s="182">
        <f t="shared" si="162"/>
        <v>0</v>
      </c>
      <c r="F631" s="182">
        <f t="shared" si="162"/>
        <v>0</v>
      </c>
      <c r="G631" s="136">
        <f t="shared" si="162"/>
        <v>0</v>
      </c>
      <c r="H631" s="136">
        <f t="shared" si="156"/>
        <v>0</v>
      </c>
      <c r="I631" s="136">
        <f t="shared" si="150"/>
        <v>0</v>
      </c>
      <c r="J631" s="141">
        <f t="shared" si="151"/>
        <v>0</v>
      </c>
      <c r="K631" s="142">
        <f t="shared" si="149"/>
        <v>0</v>
      </c>
      <c r="L631" s="184">
        <f t="shared" si="149"/>
        <v>0</v>
      </c>
      <c r="M631" s="141">
        <f t="shared" si="149"/>
        <v>0</v>
      </c>
      <c r="N631" s="141">
        <f t="shared" si="149"/>
        <v>0</v>
      </c>
      <c r="O631" s="147">
        <f t="shared" si="152"/>
        <v>0</v>
      </c>
      <c r="P631" s="136">
        <f t="shared" si="153"/>
        <v>0</v>
      </c>
      <c r="Q631" s="136">
        <f t="shared" si="157"/>
        <v>0</v>
      </c>
      <c r="R631" s="136">
        <f t="shared" si="158"/>
        <v>0</v>
      </c>
      <c r="S631" s="137">
        <f t="shared" si="154"/>
        <v>0</v>
      </c>
      <c r="T631" s="45"/>
      <c r="V631" s="57" t="str">
        <f t="shared" si="155"/>
        <v>скрыть</v>
      </c>
    </row>
    <row r="632" spans="2:22" ht="15.75" hidden="1" customHeight="1" x14ac:dyDescent="0.25">
      <c r="B632" s="135">
        <v>616</v>
      </c>
      <c r="C632" s="182">
        <f t="shared" si="162"/>
        <v>0</v>
      </c>
      <c r="D632" s="280">
        <f t="shared" si="162"/>
        <v>0</v>
      </c>
      <c r="E632" s="182">
        <f t="shared" si="162"/>
        <v>0</v>
      </c>
      <c r="F632" s="182">
        <f t="shared" si="162"/>
        <v>0</v>
      </c>
      <c r="G632" s="136">
        <f t="shared" si="162"/>
        <v>0</v>
      </c>
      <c r="H632" s="136">
        <f t="shared" si="156"/>
        <v>0</v>
      </c>
      <c r="I632" s="136">
        <f t="shared" si="150"/>
        <v>0</v>
      </c>
      <c r="J632" s="141">
        <f t="shared" si="151"/>
        <v>0</v>
      </c>
      <c r="K632" s="142">
        <f t="shared" si="149"/>
        <v>0</v>
      </c>
      <c r="L632" s="184">
        <f t="shared" si="149"/>
        <v>0</v>
      </c>
      <c r="M632" s="141">
        <f t="shared" si="149"/>
        <v>0</v>
      </c>
      <c r="N632" s="141">
        <f t="shared" si="149"/>
        <v>0</v>
      </c>
      <c r="O632" s="147">
        <f t="shared" si="152"/>
        <v>0</v>
      </c>
      <c r="P632" s="136">
        <f t="shared" si="153"/>
        <v>0</v>
      </c>
      <c r="Q632" s="136">
        <f t="shared" si="157"/>
        <v>0</v>
      </c>
      <c r="R632" s="136">
        <f t="shared" si="158"/>
        <v>0</v>
      </c>
      <c r="S632" s="137">
        <f t="shared" si="154"/>
        <v>0</v>
      </c>
      <c r="T632" s="45"/>
      <c r="V632" s="57" t="str">
        <f t="shared" si="155"/>
        <v>скрыть</v>
      </c>
    </row>
    <row r="633" spans="2:22" ht="15.75" hidden="1" customHeight="1" x14ac:dyDescent="0.25">
      <c r="B633" s="135">
        <v>617</v>
      </c>
      <c r="C633" s="182">
        <f t="shared" si="162"/>
        <v>0</v>
      </c>
      <c r="D633" s="280">
        <f t="shared" si="162"/>
        <v>0</v>
      </c>
      <c r="E633" s="182">
        <f t="shared" si="162"/>
        <v>0</v>
      </c>
      <c r="F633" s="182">
        <f t="shared" si="162"/>
        <v>0</v>
      </c>
      <c r="G633" s="136">
        <f t="shared" si="162"/>
        <v>0</v>
      </c>
      <c r="H633" s="136">
        <f t="shared" si="156"/>
        <v>0</v>
      </c>
      <c r="I633" s="136">
        <f t="shared" si="150"/>
        <v>0</v>
      </c>
      <c r="J633" s="141">
        <f t="shared" si="151"/>
        <v>0</v>
      </c>
      <c r="K633" s="142">
        <f t="shared" si="149"/>
        <v>0</v>
      </c>
      <c r="L633" s="184">
        <f t="shared" si="149"/>
        <v>0</v>
      </c>
      <c r="M633" s="141">
        <f t="shared" si="149"/>
        <v>0</v>
      </c>
      <c r="N633" s="141">
        <f t="shared" si="149"/>
        <v>0</v>
      </c>
      <c r="O633" s="147">
        <f t="shared" si="152"/>
        <v>0</v>
      </c>
      <c r="P633" s="136">
        <f t="shared" si="153"/>
        <v>0</v>
      </c>
      <c r="Q633" s="136">
        <f t="shared" si="157"/>
        <v>0</v>
      </c>
      <c r="R633" s="136">
        <f t="shared" si="158"/>
        <v>0</v>
      </c>
      <c r="S633" s="137">
        <f t="shared" si="154"/>
        <v>0</v>
      </c>
      <c r="T633" s="45"/>
      <c r="V633" s="57" t="str">
        <f t="shared" si="155"/>
        <v>скрыть</v>
      </c>
    </row>
    <row r="634" spans="2:22" ht="15.75" hidden="1" customHeight="1" x14ac:dyDescent="0.25">
      <c r="B634" s="135">
        <v>618</v>
      </c>
      <c r="C634" s="182">
        <f t="shared" si="162"/>
        <v>0</v>
      </c>
      <c r="D634" s="280">
        <f t="shared" si="162"/>
        <v>0</v>
      </c>
      <c r="E634" s="182">
        <f t="shared" si="162"/>
        <v>0</v>
      </c>
      <c r="F634" s="182">
        <f t="shared" si="162"/>
        <v>0</v>
      </c>
      <c r="G634" s="136">
        <f t="shared" si="162"/>
        <v>0</v>
      </c>
      <c r="H634" s="136">
        <f t="shared" si="156"/>
        <v>0</v>
      </c>
      <c r="I634" s="136">
        <f t="shared" si="150"/>
        <v>0</v>
      </c>
      <c r="J634" s="141">
        <f t="shared" si="151"/>
        <v>0</v>
      </c>
      <c r="K634" s="142">
        <f t="shared" si="149"/>
        <v>0</v>
      </c>
      <c r="L634" s="184">
        <f t="shared" si="149"/>
        <v>0</v>
      </c>
      <c r="M634" s="141">
        <f t="shared" si="149"/>
        <v>0</v>
      </c>
      <c r="N634" s="141">
        <f t="shared" si="149"/>
        <v>0</v>
      </c>
      <c r="O634" s="147">
        <f t="shared" si="152"/>
        <v>0</v>
      </c>
      <c r="P634" s="136">
        <f t="shared" si="153"/>
        <v>0</v>
      </c>
      <c r="Q634" s="136">
        <f t="shared" si="157"/>
        <v>0</v>
      </c>
      <c r="R634" s="136">
        <f t="shared" si="158"/>
        <v>0</v>
      </c>
      <c r="S634" s="137">
        <f t="shared" si="154"/>
        <v>0</v>
      </c>
      <c r="T634" s="45"/>
      <c r="V634" s="57" t="str">
        <f t="shared" si="155"/>
        <v>скрыть</v>
      </c>
    </row>
    <row r="635" spans="2:22" ht="15.75" hidden="1" customHeight="1" x14ac:dyDescent="0.25">
      <c r="B635" s="135">
        <v>619</v>
      </c>
      <c r="C635" s="182">
        <f t="shared" si="162"/>
        <v>0</v>
      </c>
      <c r="D635" s="280">
        <f t="shared" si="162"/>
        <v>0</v>
      </c>
      <c r="E635" s="182">
        <f t="shared" si="162"/>
        <v>0</v>
      </c>
      <c r="F635" s="182">
        <f t="shared" si="162"/>
        <v>0</v>
      </c>
      <c r="G635" s="136">
        <f t="shared" si="162"/>
        <v>0</v>
      </c>
      <c r="H635" s="136">
        <f t="shared" si="156"/>
        <v>0</v>
      </c>
      <c r="I635" s="136">
        <f t="shared" si="150"/>
        <v>0</v>
      </c>
      <c r="J635" s="141">
        <f t="shared" si="151"/>
        <v>0</v>
      </c>
      <c r="K635" s="142">
        <f t="shared" si="149"/>
        <v>0</v>
      </c>
      <c r="L635" s="184">
        <f t="shared" si="149"/>
        <v>0</v>
      </c>
      <c r="M635" s="141">
        <f t="shared" si="149"/>
        <v>0</v>
      </c>
      <c r="N635" s="141">
        <f t="shared" si="149"/>
        <v>0</v>
      </c>
      <c r="O635" s="147">
        <f t="shared" si="152"/>
        <v>0</v>
      </c>
      <c r="P635" s="136">
        <f t="shared" si="153"/>
        <v>0</v>
      </c>
      <c r="Q635" s="136">
        <f t="shared" si="157"/>
        <v>0</v>
      </c>
      <c r="R635" s="136">
        <f t="shared" si="158"/>
        <v>0</v>
      </c>
      <c r="S635" s="137">
        <f t="shared" si="154"/>
        <v>0</v>
      </c>
      <c r="T635" s="45"/>
      <c r="V635" s="57" t="str">
        <f t="shared" si="155"/>
        <v>скрыть</v>
      </c>
    </row>
    <row r="636" spans="2:22" ht="15.75" hidden="1" customHeight="1" x14ac:dyDescent="0.25">
      <c r="B636" s="135">
        <v>620</v>
      </c>
      <c r="C636" s="182">
        <f t="shared" si="162"/>
        <v>0</v>
      </c>
      <c r="D636" s="280">
        <f t="shared" si="162"/>
        <v>0</v>
      </c>
      <c r="E636" s="182">
        <f t="shared" si="162"/>
        <v>0</v>
      </c>
      <c r="F636" s="182">
        <f t="shared" si="162"/>
        <v>0</v>
      </c>
      <c r="G636" s="136">
        <f t="shared" si="162"/>
        <v>0</v>
      </c>
      <c r="H636" s="136">
        <f t="shared" si="156"/>
        <v>0</v>
      </c>
      <c r="I636" s="136">
        <f t="shared" si="150"/>
        <v>0</v>
      </c>
      <c r="J636" s="141">
        <f t="shared" si="151"/>
        <v>0</v>
      </c>
      <c r="K636" s="142">
        <f t="shared" si="149"/>
        <v>0</v>
      </c>
      <c r="L636" s="184">
        <f t="shared" si="149"/>
        <v>0</v>
      </c>
      <c r="M636" s="141">
        <f t="shared" si="149"/>
        <v>0</v>
      </c>
      <c r="N636" s="141">
        <f t="shared" si="149"/>
        <v>0</v>
      </c>
      <c r="O636" s="147">
        <f t="shared" si="152"/>
        <v>0</v>
      </c>
      <c r="P636" s="136">
        <f t="shared" si="153"/>
        <v>0</v>
      </c>
      <c r="Q636" s="136">
        <f t="shared" si="157"/>
        <v>0</v>
      </c>
      <c r="R636" s="136">
        <f t="shared" si="158"/>
        <v>0</v>
      </c>
      <c r="S636" s="137">
        <f t="shared" si="154"/>
        <v>0</v>
      </c>
      <c r="T636" s="45"/>
      <c r="V636" s="57" t="str">
        <f t="shared" si="155"/>
        <v>скрыть</v>
      </c>
    </row>
    <row r="637" spans="2:22" ht="15.75" hidden="1" customHeight="1" x14ac:dyDescent="0.25">
      <c r="B637" s="135">
        <v>621</v>
      </c>
      <c r="C637" s="182">
        <f t="shared" ref="C637:G646" si="163">IF(offer_sale_type="транзит",IFERROR(VLOOKUP($B637,calc_data,C$14+1,0),0),0)</f>
        <v>0</v>
      </c>
      <c r="D637" s="280">
        <f t="shared" si="163"/>
        <v>0</v>
      </c>
      <c r="E637" s="182">
        <f t="shared" si="163"/>
        <v>0</v>
      </c>
      <c r="F637" s="182">
        <f t="shared" si="163"/>
        <v>0</v>
      </c>
      <c r="G637" s="136">
        <f t="shared" si="163"/>
        <v>0</v>
      </c>
      <c r="H637" s="136">
        <f t="shared" si="156"/>
        <v>0</v>
      </c>
      <c r="I637" s="136">
        <f t="shared" si="150"/>
        <v>0</v>
      </c>
      <c r="J637" s="141">
        <f t="shared" si="151"/>
        <v>0</v>
      </c>
      <c r="K637" s="142">
        <f t="shared" si="149"/>
        <v>0</v>
      </c>
      <c r="L637" s="184">
        <f t="shared" si="149"/>
        <v>0</v>
      </c>
      <c r="M637" s="141">
        <f t="shared" si="149"/>
        <v>0</v>
      </c>
      <c r="N637" s="141">
        <f t="shared" si="149"/>
        <v>0</v>
      </c>
      <c r="O637" s="147">
        <f t="shared" si="152"/>
        <v>0</v>
      </c>
      <c r="P637" s="136">
        <f t="shared" si="153"/>
        <v>0</v>
      </c>
      <c r="Q637" s="136">
        <f t="shared" si="157"/>
        <v>0</v>
      </c>
      <c r="R637" s="136">
        <f t="shared" si="158"/>
        <v>0</v>
      </c>
      <c r="S637" s="137">
        <f t="shared" si="154"/>
        <v>0</v>
      </c>
      <c r="T637" s="45"/>
      <c r="V637" s="57" t="str">
        <f t="shared" si="155"/>
        <v>скрыть</v>
      </c>
    </row>
    <row r="638" spans="2:22" ht="15.75" hidden="1" customHeight="1" x14ac:dyDescent="0.25">
      <c r="B638" s="135">
        <v>622</v>
      </c>
      <c r="C638" s="182">
        <f t="shared" si="163"/>
        <v>0</v>
      </c>
      <c r="D638" s="280">
        <f t="shared" si="163"/>
        <v>0</v>
      </c>
      <c r="E638" s="182">
        <f t="shared" si="163"/>
        <v>0</v>
      </c>
      <c r="F638" s="182">
        <f t="shared" si="163"/>
        <v>0</v>
      </c>
      <c r="G638" s="136">
        <f t="shared" si="163"/>
        <v>0</v>
      </c>
      <c r="H638" s="136">
        <f t="shared" si="156"/>
        <v>0</v>
      </c>
      <c r="I638" s="136">
        <f t="shared" si="150"/>
        <v>0</v>
      </c>
      <c r="J638" s="141">
        <f t="shared" si="151"/>
        <v>0</v>
      </c>
      <c r="K638" s="142">
        <f t="shared" si="149"/>
        <v>0</v>
      </c>
      <c r="L638" s="184">
        <f t="shared" si="149"/>
        <v>0</v>
      </c>
      <c r="M638" s="141">
        <f t="shared" si="149"/>
        <v>0</v>
      </c>
      <c r="N638" s="141">
        <f t="shared" si="149"/>
        <v>0</v>
      </c>
      <c r="O638" s="147">
        <f t="shared" si="152"/>
        <v>0</v>
      </c>
      <c r="P638" s="136">
        <f t="shared" si="153"/>
        <v>0</v>
      </c>
      <c r="Q638" s="136">
        <f t="shared" si="157"/>
        <v>0</v>
      </c>
      <c r="R638" s="136">
        <f t="shared" si="158"/>
        <v>0</v>
      </c>
      <c r="S638" s="137">
        <f t="shared" si="154"/>
        <v>0</v>
      </c>
      <c r="T638" s="45"/>
      <c r="V638" s="57" t="str">
        <f t="shared" si="155"/>
        <v>скрыть</v>
      </c>
    </row>
    <row r="639" spans="2:22" ht="15.75" hidden="1" customHeight="1" x14ac:dyDescent="0.25">
      <c r="B639" s="135">
        <v>623</v>
      </c>
      <c r="C639" s="182">
        <f t="shared" si="163"/>
        <v>0</v>
      </c>
      <c r="D639" s="280">
        <f t="shared" si="163"/>
        <v>0</v>
      </c>
      <c r="E639" s="182">
        <f t="shared" si="163"/>
        <v>0</v>
      </c>
      <c r="F639" s="182">
        <f t="shared" si="163"/>
        <v>0</v>
      </c>
      <c r="G639" s="136">
        <f t="shared" si="163"/>
        <v>0</v>
      </c>
      <c r="H639" s="136">
        <f t="shared" si="156"/>
        <v>0</v>
      </c>
      <c r="I639" s="136">
        <f t="shared" si="150"/>
        <v>0</v>
      </c>
      <c r="J639" s="141">
        <f t="shared" si="151"/>
        <v>0</v>
      </c>
      <c r="K639" s="142">
        <f t="shared" si="149"/>
        <v>0</v>
      </c>
      <c r="L639" s="184">
        <f t="shared" si="149"/>
        <v>0</v>
      </c>
      <c r="M639" s="141">
        <f t="shared" si="149"/>
        <v>0</v>
      </c>
      <c r="N639" s="141">
        <f t="shared" si="149"/>
        <v>0</v>
      </c>
      <c r="O639" s="147">
        <f t="shared" si="152"/>
        <v>0</v>
      </c>
      <c r="P639" s="136">
        <f t="shared" si="153"/>
        <v>0</v>
      </c>
      <c r="Q639" s="136">
        <f t="shared" si="157"/>
        <v>0</v>
      </c>
      <c r="R639" s="136">
        <f t="shared" si="158"/>
        <v>0</v>
      </c>
      <c r="S639" s="137">
        <f t="shared" si="154"/>
        <v>0</v>
      </c>
      <c r="T639" s="45"/>
      <c r="V639" s="57" t="str">
        <f t="shared" si="155"/>
        <v>скрыть</v>
      </c>
    </row>
    <row r="640" spans="2:22" ht="15.75" hidden="1" customHeight="1" x14ac:dyDescent="0.25">
      <c r="B640" s="135">
        <v>624</v>
      </c>
      <c r="C640" s="182">
        <f t="shared" si="163"/>
        <v>0</v>
      </c>
      <c r="D640" s="280">
        <f t="shared" si="163"/>
        <v>0</v>
      </c>
      <c r="E640" s="182">
        <f t="shared" si="163"/>
        <v>0</v>
      </c>
      <c r="F640" s="182">
        <f t="shared" si="163"/>
        <v>0</v>
      </c>
      <c r="G640" s="136">
        <f t="shared" si="163"/>
        <v>0</v>
      </c>
      <c r="H640" s="136">
        <f t="shared" si="156"/>
        <v>0</v>
      </c>
      <c r="I640" s="136">
        <f t="shared" si="150"/>
        <v>0</v>
      </c>
      <c r="J640" s="141">
        <f t="shared" si="151"/>
        <v>0</v>
      </c>
      <c r="K640" s="142">
        <f t="shared" si="149"/>
        <v>0</v>
      </c>
      <c r="L640" s="184">
        <f t="shared" si="149"/>
        <v>0</v>
      </c>
      <c r="M640" s="141">
        <f t="shared" si="149"/>
        <v>0</v>
      </c>
      <c r="N640" s="141">
        <f t="shared" si="149"/>
        <v>0</v>
      </c>
      <c r="O640" s="147">
        <f t="shared" si="152"/>
        <v>0</v>
      </c>
      <c r="P640" s="136">
        <f t="shared" si="153"/>
        <v>0</v>
      </c>
      <c r="Q640" s="136">
        <f t="shared" si="157"/>
        <v>0</v>
      </c>
      <c r="R640" s="136">
        <f t="shared" si="158"/>
        <v>0</v>
      </c>
      <c r="S640" s="137">
        <f t="shared" si="154"/>
        <v>0</v>
      </c>
      <c r="T640" s="45"/>
      <c r="V640" s="57" t="str">
        <f t="shared" si="155"/>
        <v>скрыть</v>
      </c>
    </row>
    <row r="641" spans="2:22" ht="15.75" hidden="1" customHeight="1" x14ac:dyDescent="0.25">
      <c r="B641" s="135">
        <v>625</v>
      </c>
      <c r="C641" s="182">
        <f t="shared" si="163"/>
        <v>0</v>
      </c>
      <c r="D641" s="280">
        <f t="shared" si="163"/>
        <v>0</v>
      </c>
      <c r="E641" s="182">
        <f t="shared" si="163"/>
        <v>0</v>
      </c>
      <c r="F641" s="182">
        <f t="shared" si="163"/>
        <v>0</v>
      </c>
      <c r="G641" s="136">
        <f t="shared" si="163"/>
        <v>0</v>
      </c>
      <c r="H641" s="136">
        <f t="shared" si="156"/>
        <v>0</v>
      </c>
      <c r="I641" s="136">
        <f t="shared" si="150"/>
        <v>0</v>
      </c>
      <c r="J641" s="141">
        <f t="shared" si="151"/>
        <v>0</v>
      </c>
      <c r="K641" s="142">
        <f t="shared" si="149"/>
        <v>0</v>
      </c>
      <c r="L641" s="184">
        <f t="shared" si="149"/>
        <v>0</v>
      </c>
      <c r="M641" s="141">
        <f t="shared" si="149"/>
        <v>0</v>
      </c>
      <c r="N641" s="141">
        <f t="shared" si="149"/>
        <v>0</v>
      </c>
      <c r="O641" s="147">
        <f t="shared" si="152"/>
        <v>0</v>
      </c>
      <c r="P641" s="136">
        <f t="shared" si="153"/>
        <v>0</v>
      </c>
      <c r="Q641" s="136">
        <f t="shared" si="157"/>
        <v>0</v>
      </c>
      <c r="R641" s="136">
        <f t="shared" si="158"/>
        <v>0</v>
      </c>
      <c r="S641" s="137">
        <f t="shared" si="154"/>
        <v>0</v>
      </c>
      <c r="T641" s="45"/>
      <c r="V641" s="57" t="str">
        <f t="shared" si="155"/>
        <v>скрыть</v>
      </c>
    </row>
    <row r="642" spans="2:22" ht="15.75" hidden="1" customHeight="1" x14ac:dyDescent="0.25">
      <c r="B642" s="135">
        <v>626</v>
      </c>
      <c r="C642" s="182">
        <f t="shared" si="163"/>
        <v>0</v>
      </c>
      <c r="D642" s="280">
        <f t="shared" si="163"/>
        <v>0</v>
      </c>
      <c r="E642" s="182">
        <f t="shared" si="163"/>
        <v>0</v>
      </c>
      <c r="F642" s="182">
        <f t="shared" si="163"/>
        <v>0</v>
      </c>
      <c r="G642" s="136">
        <f t="shared" si="163"/>
        <v>0</v>
      </c>
      <c r="H642" s="136">
        <f t="shared" si="156"/>
        <v>0</v>
      </c>
      <c r="I642" s="136">
        <f t="shared" si="150"/>
        <v>0</v>
      </c>
      <c r="J642" s="141">
        <f t="shared" si="151"/>
        <v>0</v>
      </c>
      <c r="K642" s="142">
        <f t="shared" si="149"/>
        <v>0</v>
      </c>
      <c r="L642" s="184">
        <f t="shared" si="149"/>
        <v>0</v>
      </c>
      <c r="M642" s="141">
        <f t="shared" si="149"/>
        <v>0</v>
      </c>
      <c r="N642" s="141">
        <f t="shared" si="149"/>
        <v>0</v>
      </c>
      <c r="O642" s="147">
        <f t="shared" si="152"/>
        <v>0</v>
      </c>
      <c r="P642" s="136">
        <f t="shared" si="153"/>
        <v>0</v>
      </c>
      <c r="Q642" s="136">
        <f t="shared" si="157"/>
        <v>0</v>
      </c>
      <c r="R642" s="136">
        <f t="shared" si="158"/>
        <v>0</v>
      </c>
      <c r="S642" s="137">
        <f t="shared" si="154"/>
        <v>0</v>
      </c>
      <c r="T642" s="45"/>
      <c r="V642" s="57" t="str">
        <f t="shared" si="155"/>
        <v>скрыть</v>
      </c>
    </row>
    <row r="643" spans="2:22" ht="15.75" hidden="1" customHeight="1" x14ac:dyDescent="0.25">
      <c r="B643" s="135">
        <v>627</v>
      </c>
      <c r="C643" s="182">
        <f t="shared" si="163"/>
        <v>0</v>
      </c>
      <c r="D643" s="280">
        <f t="shared" si="163"/>
        <v>0</v>
      </c>
      <c r="E643" s="182">
        <f t="shared" si="163"/>
        <v>0</v>
      </c>
      <c r="F643" s="182">
        <f t="shared" si="163"/>
        <v>0</v>
      </c>
      <c r="G643" s="136">
        <f t="shared" si="163"/>
        <v>0</v>
      </c>
      <c r="H643" s="136">
        <f t="shared" si="156"/>
        <v>0</v>
      </c>
      <c r="I643" s="136">
        <f t="shared" si="150"/>
        <v>0</v>
      </c>
      <c r="J643" s="141">
        <f t="shared" si="151"/>
        <v>0</v>
      </c>
      <c r="K643" s="142">
        <f t="shared" si="149"/>
        <v>0</v>
      </c>
      <c r="L643" s="184">
        <f t="shared" si="149"/>
        <v>0</v>
      </c>
      <c r="M643" s="141">
        <f t="shared" si="149"/>
        <v>0</v>
      </c>
      <c r="N643" s="141">
        <f t="shared" si="149"/>
        <v>0</v>
      </c>
      <c r="O643" s="147">
        <f t="shared" si="152"/>
        <v>0</v>
      </c>
      <c r="P643" s="136">
        <f t="shared" si="153"/>
        <v>0</v>
      </c>
      <c r="Q643" s="136">
        <f t="shared" si="157"/>
        <v>0</v>
      </c>
      <c r="R643" s="136">
        <f t="shared" si="158"/>
        <v>0</v>
      </c>
      <c r="S643" s="137">
        <f t="shared" si="154"/>
        <v>0</v>
      </c>
      <c r="T643" s="45"/>
      <c r="V643" s="57" t="str">
        <f t="shared" si="155"/>
        <v>скрыть</v>
      </c>
    </row>
    <row r="644" spans="2:22" ht="15.75" hidden="1" customHeight="1" x14ac:dyDescent="0.25">
      <c r="B644" s="135">
        <v>628</v>
      </c>
      <c r="C644" s="182">
        <f t="shared" si="163"/>
        <v>0</v>
      </c>
      <c r="D644" s="280">
        <f t="shared" si="163"/>
        <v>0</v>
      </c>
      <c r="E644" s="182">
        <f t="shared" si="163"/>
        <v>0</v>
      </c>
      <c r="F644" s="182">
        <f t="shared" si="163"/>
        <v>0</v>
      </c>
      <c r="G644" s="136">
        <f t="shared" si="163"/>
        <v>0</v>
      </c>
      <c r="H644" s="136">
        <f t="shared" si="156"/>
        <v>0</v>
      </c>
      <c r="I644" s="136">
        <f t="shared" si="150"/>
        <v>0</v>
      </c>
      <c r="J644" s="141">
        <f t="shared" si="151"/>
        <v>0</v>
      </c>
      <c r="K644" s="142">
        <f t="shared" si="149"/>
        <v>0</v>
      </c>
      <c r="L644" s="184">
        <f t="shared" si="149"/>
        <v>0</v>
      </c>
      <c r="M644" s="141">
        <f t="shared" si="149"/>
        <v>0</v>
      </c>
      <c r="N644" s="141">
        <f t="shared" si="149"/>
        <v>0</v>
      </c>
      <c r="O644" s="147">
        <f t="shared" si="152"/>
        <v>0</v>
      </c>
      <c r="P644" s="136">
        <f t="shared" si="153"/>
        <v>0</v>
      </c>
      <c r="Q644" s="136">
        <f t="shared" si="157"/>
        <v>0</v>
      </c>
      <c r="R644" s="136">
        <f t="shared" si="158"/>
        <v>0</v>
      </c>
      <c r="S644" s="137">
        <f t="shared" si="154"/>
        <v>0</v>
      </c>
      <c r="T644" s="45"/>
      <c r="V644" s="57" t="str">
        <f t="shared" si="155"/>
        <v>скрыть</v>
      </c>
    </row>
    <row r="645" spans="2:22" ht="15.75" hidden="1" customHeight="1" x14ac:dyDescent="0.25">
      <c r="B645" s="135">
        <v>629</v>
      </c>
      <c r="C645" s="182">
        <f t="shared" si="163"/>
        <v>0</v>
      </c>
      <c r="D645" s="280">
        <f t="shared" si="163"/>
        <v>0</v>
      </c>
      <c r="E645" s="182">
        <f t="shared" si="163"/>
        <v>0</v>
      </c>
      <c r="F645" s="182">
        <f t="shared" si="163"/>
        <v>0</v>
      </c>
      <c r="G645" s="136">
        <f t="shared" si="163"/>
        <v>0</v>
      </c>
      <c r="H645" s="136">
        <f t="shared" si="156"/>
        <v>0</v>
      </c>
      <c r="I645" s="136">
        <f t="shared" si="150"/>
        <v>0</v>
      </c>
      <c r="J645" s="141">
        <f t="shared" si="151"/>
        <v>0</v>
      </c>
      <c r="K645" s="142">
        <f t="shared" si="149"/>
        <v>0</v>
      </c>
      <c r="L645" s="184">
        <f t="shared" si="149"/>
        <v>0</v>
      </c>
      <c r="M645" s="141">
        <f t="shared" si="149"/>
        <v>0</v>
      </c>
      <c r="N645" s="141">
        <f t="shared" si="149"/>
        <v>0</v>
      </c>
      <c r="O645" s="147">
        <f t="shared" si="152"/>
        <v>0</v>
      </c>
      <c r="P645" s="136">
        <f t="shared" si="153"/>
        <v>0</v>
      </c>
      <c r="Q645" s="136">
        <f t="shared" si="157"/>
        <v>0</v>
      </c>
      <c r="R645" s="136">
        <f t="shared" si="158"/>
        <v>0</v>
      </c>
      <c r="S645" s="137">
        <f t="shared" si="154"/>
        <v>0</v>
      </c>
      <c r="T645" s="45"/>
      <c r="V645" s="57" t="str">
        <f t="shared" si="155"/>
        <v>скрыть</v>
      </c>
    </row>
    <row r="646" spans="2:22" ht="15.75" hidden="1" customHeight="1" x14ac:dyDescent="0.25">
      <c r="B646" s="135">
        <v>630</v>
      </c>
      <c r="C646" s="182">
        <f t="shared" si="163"/>
        <v>0</v>
      </c>
      <c r="D646" s="280">
        <f t="shared" si="163"/>
        <v>0</v>
      </c>
      <c r="E646" s="182">
        <f t="shared" si="163"/>
        <v>0</v>
      </c>
      <c r="F646" s="182">
        <f t="shared" si="163"/>
        <v>0</v>
      </c>
      <c r="G646" s="136">
        <f t="shared" si="163"/>
        <v>0</v>
      </c>
      <c r="H646" s="136">
        <f t="shared" si="156"/>
        <v>0</v>
      </c>
      <c r="I646" s="136">
        <f t="shared" si="150"/>
        <v>0</v>
      </c>
      <c r="J646" s="141">
        <f t="shared" si="151"/>
        <v>0</v>
      </c>
      <c r="K646" s="142">
        <f t="shared" si="149"/>
        <v>0</v>
      </c>
      <c r="L646" s="184">
        <f t="shared" si="149"/>
        <v>0</v>
      </c>
      <c r="M646" s="141">
        <f t="shared" si="149"/>
        <v>0</v>
      </c>
      <c r="N646" s="141">
        <f t="shared" si="149"/>
        <v>0</v>
      </c>
      <c r="O646" s="147">
        <f t="shared" si="152"/>
        <v>0</v>
      </c>
      <c r="P646" s="136">
        <f t="shared" si="153"/>
        <v>0</v>
      </c>
      <c r="Q646" s="136">
        <f t="shared" si="157"/>
        <v>0</v>
      </c>
      <c r="R646" s="136">
        <f t="shared" si="158"/>
        <v>0</v>
      </c>
      <c r="S646" s="137">
        <f t="shared" si="154"/>
        <v>0</v>
      </c>
      <c r="T646" s="45"/>
      <c r="V646" s="57" t="str">
        <f t="shared" si="155"/>
        <v>скрыть</v>
      </c>
    </row>
    <row r="647" spans="2:22" ht="15.75" hidden="1" customHeight="1" x14ac:dyDescent="0.25">
      <c r="B647" s="135">
        <v>631</v>
      </c>
      <c r="C647" s="182">
        <f t="shared" ref="C647:G656" si="164">IF(offer_sale_type="транзит",IFERROR(VLOOKUP($B647,calc_data,C$14+1,0),0),0)</f>
        <v>0</v>
      </c>
      <c r="D647" s="280">
        <f t="shared" si="164"/>
        <v>0</v>
      </c>
      <c r="E647" s="182">
        <f t="shared" si="164"/>
        <v>0</v>
      </c>
      <c r="F647" s="182">
        <f t="shared" si="164"/>
        <v>0</v>
      </c>
      <c r="G647" s="136">
        <f t="shared" si="164"/>
        <v>0</v>
      </c>
      <c r="H647" s="136">
        <f t="shared" si="156"/>
        <v>0</v>
      </c>
      <c r="I647" s="136">
        <f t="shared" si="150"/>
        <v>0</v>
      </c>
      <c r="J647" s="141">
        <f t="shared" si="151"/>
        <v>0</v>
      </c>
      <c r="K647" s="142">
        <f t="shared" si="149"/>
        <v>0</v>
      </c>
      <c r="L647" s="184">
        <f t="shared" si="149"/>
        <v>0</v>
      </c>
      <c r="M647" s="141">
        <f t="shared" si="149"/>
        <v>0</v>
      </c>
      <c r="N647" s="141">
        <f t="shared" si="149"/>
        <v>0</v>
      </c>
      <c r="O647" s="147">
        <f t="shared" si="152"/>
        <v>0</v>
      </c>
      <c r="P647" s="136">
        <f t="shared" si="153"/>
        <v>0</v>
      </c>
      <c r="Q647" s="136">
        <f t="shared" si="157"/>
        <v>0</v>
      </c>
      <c r="R647" s="136">
        <f t="shared" si="158"/>
        <v>0</v>
      </c>
      <c r="S647" s="137">
        <f t="shared" si="154"/>
        <v>0</v>
      </c>
      <c r="T647" s="45"/>
      <c r="V647" s="57" t="str">
        <f t="shared" si="155"/>
        <v>скрыть</v>
      </c>
    </row>
    <row r="648" spans="2:22" ht="15.75" hidden="1" customHeight="1" x14ac:dyDescent="0.25">
      <c r="B648" s="135">
        <v>632</v>
      </c>
      <c r="C648" s="182">
        <f t="shared" si="164"/>
        <v>0</v>
      </c>
      <c r="D648" s="280">
        <f t="shared" si="164"/>
        <v>0</v>
      </c>
      <c r="E648" s="182">
        <f t="shared" si="164"/>
        <v>0</v>
      </c>
      <c r="F648" s="182">
        <f t="shared" si="164"/>
        <v>0</v>
      </c>
      <c r="G648" s="136">
        <f t="shared" si="164"/>
        <v>0</v>
      </c>
      <c r="H648" s="136">
        <f t="shared" si="156"/>
        <v>0</v>
      </c>
      <c r="I648" s="136">
        <f t="shared" si="150"/>
        <v>0</v>
      </c>
      <c r="J648" s="141">
        <f t="shared" si="151"/>
        <v>0</v>
      </c>
      <c r="K648" s="142">
        <f t="shared" si="149"/>
        <v>0</v>
      </c>
      <c r="L648" s="184">
        <f t="shared" si="149"/>
        <v>0</v>
      </c>
      <c r="M648" s="141">
        <f t="shared" si="149"/>
        <v>0</v>
      </c>
      <c r="N648" s="141">
        <f t="shared" si="149"/>
        <v>0</v>
      </c>
      <c r="O648" s="147">
        <f t="shared" si="152"/>
        <v>0</v>
      </c>
      <c r="P648" s="136">
        <f t="shared" si="153"/>
        <v>0</v>
      </c>
      <c r="Q648" s="136">
        <f t="shared" si="157"/>
        <v>0</v>
      </c>
      <c r="R648" s="136">
        <f t="shared" si="158"/>
        <v>0</v>
      </c>
      <c r="S648" s="137">
        <f t="shared" si="154"/>
        <v>0</v>
      </c>
      <c r="T648" s="45"/>
      <c r="V648" s="57" t="str">
        <f t="shared" si="155"/>
        <v>скрыть</v>
      </c>
    </row>
    <row r="649" spans="2:22" ht="15.75" hidden="1" customHeight="1" x14ac:dyDescent="0.25">
      <c r="B649" s="135">
        <v>633</v>
      </c>
      <c r="C649" s="182">
        <f t="shared" si="164"/>
        <v>0</v>
      </c>
      <c r="D649" s="280">
        <f t="shared" si="164"/>
        <v>0</v>
      </c>
      <c r="E649" s="182">
        <f t="shared" si="164"/>
        <v>0</v>
      </c>
      <c r="F649" s="182">
        <f t="shared" si="164"/>
        <v>0</v>
      </c>
      <c r="G649" s="136">
        <f t="shared" si="164"/>
        <v>0</v>
      </c>
      <c r="H649" s="136">
        <f t="shared" si="156"/>
        <v>0</v>
      </c>
      <c r="I649" s="136">
        <f t="shared" si="150"/>
        <v>0</v>
      </c>
      <c r="J649" s="141">
        <f t="shared" si="151"/>
        <v>0</v>
      </c>
      <c r="K649" s="142">
        <f t="shared" si="149"/>
        <v>0</v>
      </c>
      <c r="L649" s="184">
        <f t="shared" si="149"/>
        <v>0</v>
      </c>
      <c r="M649" s="141">
        <f t="shared" si="149"/>
        <v>0</v>
      </c>
      <c r="N649" s="141">
        <f t="shared" si="149"/>
        <v>0</v>
      </c>
      <c r="O649" s="147">
        <f t="shared" si="152"/>
        <v>0</v>
      </c>
      <c r="P649" s="136">
        <f t="shared" si="153"/>
        <v>0</v>
      </c>
      <c r="Q649" s="136">
        <f t="shared" si="157"/>
        <v>0</v>
      </c>
      <c r="R649" s="136">
        <f t="shared" si="158"/>
        <v>0</v>
      </c>
      <c r="S649" s="137">
        <f t="shared" si="154"/>
        <v>0</v>
      </c>
      <c r="T649" s="45"/>
      <c r="V649" s="57" t="str">
        <f t="shared" si="155"/>
        <v>скрыть</v>
      </c>
    </row>
    <row r="650" spans="2:22" ht="15.75" hidden="1" customHeight="1" x14ac:dyDescent="0.25">
      <c r="B650" s="135">
        <v>634</v>
      </c>
      <c r="C650" s="182">
        <f t="shared" si="164"/>
        <v>0</v>
      </c>
      <c r="D650" s="280">
        <f t="shared" si="164"/>
        <v>0</v>
      </c>
      <c r="E650" s="182">
        <f t="shared" si="164"/>
        <v>0</v>
      </c>
      <c r="F650" s="182">
        <f t="shared" si="164"/>
        <v>0</v>
      </c>
      <c r="G650" s="136">
        <f t="shared" si="164"/>
        <v>0</v>
      </c>
      <c r="H650" s="136">
        <f t="shared" si="156"/>
        <v>0</v>
      </c>
      <c r="I650" s="136">
        <f t="shared" si="150"/>
        <v>0</v>
      </c>
      <c r="J650" s="141">
        <f t="shared" si="151"/>
        <v>0</v>
      </c>
      <c r="K650" s="142">
        <f t="shared" si="149"/>
        <v>0</v>
      </c>
      <c r="L650" s="184">
        <f t="shared" si="149"/>
        <v>0</v>
      </c>
      <c r="M650" s="141">
        <f t="shared" si="149"/>
        <v>0</v>
      </c>
      <c r="N650" s="141">
        <f t="shared" si="149"/>
        <v>0</v>
      </c>
      <c r="O650" s="147">
        <f t="shared" si="152"/>
        <v>0</v>
      </c>
      <c r="P650" s="136">
        <f t="shared" si="153"/>
        <v>0</v>
      </c>
      <c r="Q650" s="136">
        <f t="shared" si="157"/>
        <v>0</v>
      </c>
      <c r="R650" s="136">
        <f t="shared" si="158"/>
        <v>0</v>
      </c>
      <c r="S650" s="137">
        <f t="shared" si="154"/>
        <v>0</v>
      </c>
      <c r="T650" s="45"/>
      <c r="V650" s="57" t="str">
        <f t="shared" si="155"/>
        <v>скрыть</v>
      </c>
    </row>
    <row r="651" spans="2:22" ht="15.75" hidden="1" customHeight="1" x14ac:dyDescent="0.25">
      <c r="B651" s="135">
        <v>635</v>
      </c>
      <c r="C651" s="182">
        <f t="shared" si="164"/>
        <v>0</v>
      </c>
      <c r="D651" s="280">
        <f t="shared" si="164"/>
        <v>0</v>
      </c>
      <c r="E651" s="182">
        <f t="shared" si="164"/>
        <v>0</v>
      </c>
      <c r="F651" s="182">
        <f t="shared" si="164"/>
        <v>0</v>
      </c>
      <c r="G651" s="136">
        <f t="shared" si="164"/>
        <v>0</v>
      </c>
      <c r="H651" s="136">
        <f t="shared" si="156"/>
        <v>0</v>
      </c>
      <c r="I651" s="136">
        <f t="shared" si="150"/>
        <v>0</v>
      </c>
      <c r="J651" s="141">
        <f t="shared" si="151"/>
        <v>0</v>
      </c>
      <c r="K651" s="142">
        <f t="shared" si="149"/>
        <v>0</v>
      </c>
      <c r="L651" s="184">
        <f t="shared" si="149"/>
        <v>0</v>
      </c>
      <c r="M651" s="141">
        <f t="shared" si="149"/>
        <v>0</v>
      </c>
      <c r="N651" s="141">
        <f t="shared" si="149"/>
        <v>0</v>
      </c>
      <c r="O651" s="147">
        <f t="shared" si="152"/>
        <v>0</v>
      </c>
      <c r="P651" s="136">
        <f t="shared" si="153"/>
        <v>0</v>
      </c>
      <c r="Q651" s="136">
        <f t="shared" si="157"/>
        <v>0</v>
      </c>
      <c r="R651" s="136">
        <f t="shared" si="158"/>
        <v>0</v>
      </c>
      <c r="S651" s="137">
        <f t="shared" si="154"/>
        <v>0</v>
      </c>
      <c r="T651" s="45"/>
      <c r="V651" s="57" t="str">
        <f t="shared" si="155"/>
        <v>скрыть</v>
      </c>
    </row>
    <row r="652" spans="2:22" ht="15.75" hidden="1" customHeight="1" x14ac:dyDescent="0.25">
      <c r="B652" s="135">
        <v>636</v>
      </c>
      <c r="C652" s="182">
        <f t="shared" si="164"/>
        <v>0</v>
      </c>
      <c r="D652" s="280">
        <f t="shared" si="164"/>
        <v>0</v>
      </c>
      <c r="E652" s="182">
        <f t="shared" si="164"/>
        <v>0</v>
      </c>
      <c r="F652" s="182">
        <f t="shared" si="164"/>
        <v>0</v>
      </c>
      <c r="G652" s="136">
        <f t="shared" si="164"/>
        <v>0</v>
      </c>
      <c r="H652" s="136">
        <f t="shared" si="156"/>
        <v>0</v>
      </c>
      <c r="I652" s="136">
        <f t="shared" si="150"/>
        <v>0</v>
      </c>
      <c r="J652" s="141">
        <f t="shared" si="151"/>
        <v>0</v>
      </c>
      <c r="K652" s="142">
        <f t="shared" si="149"/>
        <v>0</v>
      </c>
      <c r="L652" s="184">
        <f t="shared" si="149"/>
        <v>0</v>
      </c>
      <c r="M652" s="141">
        <f t="shared" si="149"/>
        <v>0</v>
      </c>
      <c r="N652" s="141">
        <f t="shared" si="149"/>
        <v>0</v>
      </c>
      <c r="O652" s="147">
        <f t="shared" si="152"/>
        <v>0</v>
      </c>
      <c r="P652" s="136">
        <f t="shared" si="153"/>
        <v>0</v>
      </c>
      <c r="Q652" s="136">
        <f t="shared" si="157"/>
        <v>0</v>
      </c>
      <c r="R652" s="136">
        <f t="shared" si="158"/>
        <v>0</v>
      </c>
      <c r="S652" s="137">
        <f t="shared" si="154"/>
        <v>0</v>
      </c>
      <c r="T652" s="45"/>
      <c r="V652" s="57" t="str">
        <f t="shared" si="155"/>
        <v>скрыть</v>
      </c>
    </row>
    <row r="653" spans="2:22" ht="15.75" hidden="1" customHeight="1" x14ac:dyDescent="0.25">
      <c r="B653" s="135">
        <v>637</v>
      </c>
      <c r="C653" s="182">
        <f t="shared" si="164"/>
        <v>0</v>
      </c>
      <c r="D653" s="280">
        <f t="shared" si="164"/>
        <v>0</v>
      </c>
      <c r="E653" s="182">
        <f t="shared" si="164"/>
        <v>0</v>
      </c>
      <c r="F653" s="182">
        <f t="shared" si="164"/>
        <v>0</v>
      </c>
      <c r="G653" s="136">
        <f t="shared" si="164"/>
        <v>0</v>
      </c>
      <c r="H653" s="136">
        <f t="shared" si="156"/>
        <v>0</v>
      </c>
      <c r="I653" s="136">
        <f t="shared" si="150"/>
        <v>0</v>
      </c>
      <c r="J653" s="141">
        <f t="shared" si="151"/>
        <v>0</v>
      </c>
      <c r="K653" s="142">
        <f t="shared" ref="K653:N716" si="165">IF(offer_sale_type="транзит",IFERROR(ROUNDUP(VLOOKUP($B653,calc_data,K$14+1,0),2),0),0)</f>
        <v>0</v>
      </c>
      <c r="L653" s="184">
        <f t="shared" si="165"/>
        <v>0</v>
      </c>
      <c r="M653" s="141">
        <f t="shared" si="165"/>
        <v>0</v>
      </c>
      <c r="N653" s="141">
        <f t="shared" si="165"/>
        <v>0</v>
      </c>
      <c r="O653" s="147">
        <f t="shared" si="152"/>
        <v>0</v>
      </c>
      <c r="P653" s="136">
        <f t="shared" si="153"/>
        <v>0</v>
      </c>
      <c r="Q653" s="136">
        <f t="shared" si="157"/>
        <v>0</v>
      </c>
      <c r="R653" s="136">
        <f t="shared" si="158"/>
        <v>0</v>
      </c>
      <c r="S653" s="137">
        <f t="shared" si="154"/>
        <v>0</v>
      </c>
      <c r="T653" s="45"/>
      <c r="V653" s="57" t="str">
        <f t="shared" si="155"/>
        <v>скрыть</v>
      </c>
    </row>
    <row r="654" spans="2:22" ht="15.75" hidden="1" customHeight="1" x14ac:dyDescent="0.25">
      <c r="B654" s="135">
        <v>638</v>
      </c>
      <c r="C654" s="182">
        <f t="shared" si="164"/>
        <v>0</v>
      </c>
      <c r="D654" s="280">
        <f t="shared" si="164"/>
        <v>0</v>
      </c>
      <c r="E654" s="182">
        <f t="shared" si="164"/>
        <v>0</v>
      </c>
      <c r="F654" s="182">
        <f t="shared" si="164"/>
        <v>0</v>
      </c>
      <c r="G654" s="136">
        <f t="shared" si="164"/>
        <v>0</v>
      </c>
      <c r="H654" s="136">
        <f t="shared" si="156"/>
        <v>0</v>
      </c>
      <c r="I654" s="136">
        <f t="shared" si="150"/>
        <v>0</v>
      </c>
      <c r="J654" s="141">
        <f t="shared" si="151"/>
        <v>0</v>
      </c>
      <c r="K654" s="142">
        <f t="shared" si="165"/>
        <v>0</v>
      </c>
      <c r="L654" s="184">
        <f t="shared" si="165"/>
        <v>0</v>
      </c>
      <c r="M654" s="141">
        <f t="shared" si="165"/>
        <v>0</v>
      </c>
      <c r="N654" s="141">
        <f t="shared" si="165"/>
        <v>0</v>
      </c>
      <c r="O654" s="147">
        <f t="shared" si="152"/>
        <v>0</v>
      </c>
      <c r="P654" s="136">
        <f t="shared" si="153"/>
        <v>0</v>
      </c>
      <c r="Q654" s="136">
        <f t="shared" si="157"/>
        <v>0</v>
      </c>
      <c r="R654" s="136">
        <f t="shared" si="158"/>
        <v>0</v>
      </c>
      <c r="S654" s="137">
        <f t="shared" si="154"/>
        <v>0</v>
      </c>
      <c r="T654" s="45"/>
      <c r="V654" s="57" t="str">
        <f t="shared" si="155"/>
        <v>скрыть</v>
      </c>
    </row>
    <row r="655" spans="2:22" ht="15.75" hidden="1" customHeight="1" x14ac:dyDescent="0.25">
      <c r="B655" s="135">
        <v>639</v>
      </c>
      <c r="C655" s="182">
        <f t="shared" si="164"/>
        <v>0</v>
      </c>
      <c r="D655" s="280">
        <f t="shared" si="164"/>
        <v>0</v>
      </c>
      <c r="E655" s="182">
        <f t="shared" si="164"/>
        <v>0</v>
      </c>
      <c r="F655" s="182">
        <f t="shared" si="164"/>
        <v>0</v>
      </c>
      <c r="G655" s="136">
        <f t="shared" si="164"/>
        <v>0</v>
      </c>
      <c r="H655" s="136">
        <f t="shared" si="156"/>
        <v>0</v>
      </c>
      <c r="I655" s="136">
        <f t="shared" si="150"/>
        <v>0</v>
      </c>
      <c r="J655" s="141">
        <f t="shared" si="151"/>
        <v>0</v>
      </c>
      <c r="K655" s="142">
        <f t="shared" si="165"/>
        <v>0</v>
      </c>
      <c r="L655" s="184">
        <f t="shared" si="165"/>
        <v>0</v>
      </c>
      <c r="M655" s="141">
        <f t="shared" si="165"/>
        <v>0</v>
      </c>
      <c r="N655" s="141">
        <f t="shared" si="165"/>
        <v>0</v>
      </c>
      <c r="O655" s="147">
        <f t="shared" si="152"/>
        <v>0</v>
      </c>
      <c r="P655" s="136">
        <f t="shared" si="153"/>
        <v>0</v>
      </c>
      <c r="Q655" s="136">
        <f t="shared" si="157"/>
        <v>0</v>
      </c>
      <c r="R655" s="136">
        <f t="shared" si="158"/>
        <v>0</v>
      </c>
      <c r="S655" s="137">
        <f t="shared" si="154"/>
        <v>0</v>
      </c>
      <c r="T655" s="45"/>
      <c r="V655" s="57" t="str">
        <f t="shared" si="155"/>
        <v>скрыть</v>
      </c>
    </row>
    <row r="656" spans="2:22" ht="15.75" hidden="1" customHeight="1" x14ac:dyDescent="0.25">
      <c r="B656" s="135">
        <v>640</v>
      </c>
      <c r="C656" s="182">
        <f t="shared" si="164"/>
        <v>0</v>
      </c>
      <c r="D656" s="280">
        <f t="shared" si="164"/>
        <v>0</v>
      </c>
      <c r="E656" s="182">
        <f t="shared" si="164"/>
        <v>0</v>
      </c>
      <c r="F656" s="182">
        <f t="shared" si="164"/>
        <v>0</v>
      </c>
      <c r="G656" s="136">
        <f t="shared" si="164"/>
        <v>0</v>
      </c>
      <c r="H656" s="136">
        <f t="shared" si="156"/>
        <v>0</v>
      </c>
      <c r="I656" s="136">
        <f t="shared" si="150"/>
        <v>0</v>
      </c>
      <c r="J656" s="141">
        <f t="shared" si="151"/>
        <v>0</v>
      </c>
      <c r="K656" s="142">
        <f t="shared" si="165"/>
        <v>0</v>
      </c>
      <c r="L656" s="184">
        <f t="shared" si="165"/>
        <v>0</v>
      </c>
      <c r="M656" s="141">
        <f t="shared" si="165"/>
        <v>0</v>
      </c>
      <c r="N656" s="141">
        <f t="shared" si="165"/>
        <v>0</v>
      </c>
      <c r="O656" s="147">
        <f t="shared" si="152"/>
        <v>0</v>
      </c>
      <c r="P656" s="136">
        <f t="shared" si="153"/>
        <v>0</v>
      </c>
      <c r="Q656" s="136">
        <f t="shared" si="157"/>
        <v>0</v>
      </c>
      <c r="R656" s="136">
        <f t="shared" si="158"/>
        <v>0</v>
      </c>
      <c r="S656" s="137">
        <f t="shared" si="154"/>
        <v>0</v>
      </c>
      <c r="T656" s="45"/>
      <c r="V656" s="57" t="str">
        <f t="shared" si="155"/>
        <v>скрыть</v>
      </c>
    </row>
    <row r="657" spans="2:22" ht="15.75" hidden="1" customHeight="1" x14ac:dyDescent="0.25">
      <c r="B657" s="135">
        <v>641</v>
      </c>
      <c r="C657" s="182">
        <f t="shared" ref="C657:G666" si="166">IF(offer_sale_type="транзит",IFERROR(VLOOKUP($B657,calc_data,C$14+1,0),0),0)</f>
        <v>0</v>
      </c>
      <c r="D657" s="280">
        <f t="shared" si="166"/>
        <v>0</v>
      </c>
      <c r="E657" s="182">
        <f t="shared" si="166"/>
        <v>0</v>
      </c>
      <c r="F657" s="182">
        <f t="shared" si="166"/>
        <v>0</v>
      </c>
      <c r="G657" s="136">
        <f t="shared" si="166"/>
        <v>0</v>
      </c>
      <c r="H657" s="136">
        <f t="shared" si="156"/>
        <v>0</v>
      </c>
      <c r="I657" s="136">
        <f t="shared" ref="I657:I720" si="167">IF(offer_sale_type="транзит",IFERROR(ROUND(VLOOKUP($B657,calc_data,I$14+1,0),2),0),0)</f>
        <v>0</v>
      </c>
      <c r="J657" s="141">
        <f t="shared" ref="J657:J720" si="168">ROUND(IF(offer_sale_type="транзит",IFERROR(VLOOKUP($B657,calc_data,J$14+1,0),0),0),2)</f>
        <v>0</v>
      </c>
      <c r="K657" s="142">
        <f t="shared" si="165"/>
        <v>0</v>
      </c>
      <c r="L657" s="184">
        <f t="shared" si="165"/>
        <v>0</v>
      </c>
      <c r="M657" s="141">
        <f t="shared" si="165"/>
        <v>0</v>
      </c>
      <c r="N657" s="141">
        <f t="shared" si="165"/>
        <v>0</v>
      </c>
      <c r="O657" s="147">
        <f t="shared" ref="O657:O720" si="169">IF(offer_sale_type="транзит",IFERROR(ROUND(VLOOKUP($B657,calc_data,O$14+1,1),2),0),0)</f>
        <v>0</v>
      </c>
      <c r="P657" s="136">
        <f t="shared" ref="P657:P720" si="170">IF(offer_sale_type="транзит",IFERROR(ROUND(SUM(I657:J657,M657:O657)/E657,2),0),0)</f>
        <v>0</v>
      </c>
      <c r="Q657" s="136">
        <f t="shared" si="157"/>
        <v>0</v>
      </c>
      <c r="R657" s="136">
        <f t="shared" si="158"/>
        <v>0</v>
      </c>
      <c r="S657" s="137">
        <f t="shared" ref="S657:S720" si="171">Q657+IF(AND(offer_incoterms="DDP",seller_region="RU"),R657,0)</f>
        <v>0</v>
      </c>
      <c r="T657" s="45"/>
      <c r="V657" s="57" t="str">
        <f t="shared" ref="V657:V720" si="172">IF(Q657&gt;0,"показать","скрыть")</f>
        <v>скрыть</v>
      </c>
    </row>
    <row r="658" spans="2:22" ht="15.75" hidden="1" customHeight="1" x14ac:dyDescent="0.25">
      <c r="B658" s="135">
        <v>642</v>
      </c>
      <c r="C658" s="182">
        <f t="shared" si="166"/>
        <v>0</v>
      </c>
      <c r="D658" s="280">
        <f t="shared" si="166"/>
        <v>0</v>
      </c>
      <c r="E658" s="182">
        <f t="shared" si="166"/>
        <v>0</v>
      </c>
      <c r="F658" s="182">
        <f t="shared" si="166"/>
        <v>0</v>
      </c>
      <c r="G658" s="136">
        <f t="shared" si="166"/>
        <v>0</v>
      </c>
      <c r="H658" s="136">
        <f t="shared" ref="H658:H721" si="173">E658*G658</f>
        <v>0</v>
      </c>
      <c r="I658" s="136">
        <f t="shared" si="167"/>
        <v>0</v>
      </c>
      <c r="J658" s="141">
        <f t="shared" si="168"/>
        <v>0</v>
      </c>
      <c r="K658" s="142">
        <f t="shared" si="165"/>
        <v>0</v>
      </c>
      <c r="L658" s="184">
        <f t="shared" si="165"/>
        <v>0</v>
      </c>
      <c r="M658" s="141">
        <f t="shared" si="165"/>
        <v>0</v>
      </c>
      <c r="N658" s="141">
        <f t="shared" si="165"/>
        <v>0</v>
      </c>
      <c r="O658" s="147">
        <f t="shared" si="169"/>
        <v>0</v>
      </c>
      <c r="P658" s="136">
        <f t="shared" si="170"/>
        <v>0</v>
      </c>
      <c r="Q658" s="136">
        <f t="shared" ref="Q658:Q721" si="174">E658*P658</f>
        <v>0</v>
      </c>
      <c r="R658" s="136">
        <f t="shared" ref="R658:R721" si="175">Q658*IF(AND(offer_incoterms="DDP",seller_region="RU"),rate_vatRu,0)</f>
        <v>0</v>
      </c>
      <c r="S658" s="137">
        <f t="shared" si="171"/>
        <v>0</v>
      </c>
      <c r="T658" s="45"/>
      <c r="V658" s="57" t="str">
        <f t="shared" si="172"/>
        <v>скрыть</v>
      </c>
    </row>
    <row r="659" spans="2:22" ht="15.75" hidden="1" customHeight="1" x14ac:dyDescent="0.25">
      <c r="B659" s="135">
        <v>643</v>
      </c>
      <c r="C659" s="182">
        <f t="shared" si="166"/>
        <v>0</v>
      </c>
      <c r="D659" s="280">
        <f t="shared" si="166"/>
        <v>0</v>
      </c>
      <c r="E659" s="182">
        <f t="shared" si="166"/>
        <v>0</v>
      </c>
      <c r="F659" s="182">
        <f t="shared" si="166"/>
        <v>0</v>
      </c>
      <c r="G659" s="136">
        <f t="shared" si="166"/>
        <v>0</v>
      </c>
      <c r="H659" s="136">
        <f t="shared" si="173"/>
        <v>0</v>
      </c>
      <c r="I659" s="136">
        <f t="shared" si="167"/>
        <v>0</v>
      </c>
      <c r="J659" s="141">
        <f t="shared" si="168"/>
        <v>0</v>
      </c>
      <c r="K659" s="142">
        <f t="shared" si="165"/>
        <v>0</v>
      </c>
      <c r="L659" s="184">
        <f t="shared" si="165"/>
        <v>0</v>
      </c>
      <c r="M659" s="141">
        <f t="shared" si="165"/>
        <v>0</v>
      </c>
      <c r="N659" s="141">
        <f t="shared" si="165"/>
        <v>0</v>
      </c>
      <c r="O659" s="147">
        <f t="shared" si="169"/>
        <v>0</v>
      </c>
      <c r="P659" s="136">
        <f t="shared" si="170"/>
        <v>0</v>
      </c>
      <c r="Q659" s="136">
        <f t="shared" si="174"/>
        <v>0</v>
      </c>
      <c r="R659" s="136">
        <f t="shared" si="175"/>
        <v>0</v>
      </c>
      <c r="S659" s="137">
        <f t="shared" si="171"/>
        <v>0</v>
      </c>
      <c r="T659" s="45"/>
      <c r="V659" s="57" t="str">
        <f t="shared" si="172"/>
        <v>скрыть</v>
      </c>
    </row>
    <row r="660" spans="2:22" ht="15.75" hidden="1" customHeight="1" x14ac:dyDescent="0.25">
      <c r="B660" s="135">
        <v>644</v>
      </c>
      <c r="C660" s="182">
        <f t="shared" si="166"/>
        <v>0</v>
      </c>
      <c r="D660" s="280">
        <f t="shared" si="166"/>
        <v>0</v>
      </c>
      <c r="E660" s="182">
        <f t="shared" si="166"/>
        <v>0</v>
      </c>
      <c r="F660" s="182">
        <f t="shared" si="166"/>
        <v>0</v>
      </c>
      <c r="G660" s="136">
        <f t="shared" si="166"/>
        <v>0</v>
      </c>
      <c r="H660" s="136">
        <f t="shared" si="173"/>
        <v>0</v>
      </c>
      <c r="I660" s="136">
        <f t="shared" si="167"/>
        <v>0</v>
      </c>
      <c r="J660" s="141">
        <f t="shared" si="168"/>
        <v>0</v>
      </c>
      <c r="K660" s="142">
        <f t="shared" si="165"/>
        <v>0</v>
      </c>
      <c r="L660" s="184">
        <f t="shared" si="165"/>
        <v>0</v>
      </c>
      <c r="M660" s="141">
        <f t="shared" si="165"/>
        <v>0</v>
      </c>
      <c r="N660" s="141">
        <f t="shared" si="165"/>
        <v>0</v>
      </c>
      <c r="O660" s="147">
        <f t="shared" si="169"/>
        <v>0</v>
      </c>
      <c r="P660" s="136">
        <f t="shared" si="170"/>
        <v>0</v>
      </c>
      <c r="Q660" s="136">
        <f t="shared" si="174"/>
        <v>0</v>
      </c>
      <c r="R660" s="136">
        <f t="shared" si="175"/>
        <v>0</v>
      </c>
      <c r="S660" s="137">
        <f t="shared" si="171"/>
        <v>0</v>
      </c>
      <c r="T660" s="45"/>
      <c r="V660" s="57" t="str">
        <f t="shared" si="172"/>
        <v>скрыть</v>
      </c>
    </row>
    <row r="661" spans="2:22" ht="15.75" hidden="1" customHeight="1" x14ac:dyDescent="0.25">
      <c r="B661" s="135">
        <v>645</v>
      </c>
      <c r="C661" s="182">
        <f t="shared" si="166"/>
        <v>0</v>
      </c>
      <c r="D661" s="280">
        <f t="shared" si="166"/>
        <v>0</v>
      </c>
      <c r="E661" s="182">
        <f t="shared" si="166"/>
        <v>0</v>
      </c>
      <c r="F661" s="182">
        <f t="shared" si="166"/>
        <v>0</v>
      </c>
      <c r="G661" s="136">
        <f t="shared" si="166"/>
        <v>0</v>
      </c>
      <c r="H661" s="136">
        <f t="shared" si="173"/>
        <v>0</v>
      </c>
      <c r="I661" s="136">
        <f t="shared" si="167"/>
        <v>0</v>
      </c>
      <c r="J661" s="141">
        <f t="shared" si="168"/>
        <v>0</v>
      </c>
      <c r="K661" s="142">
        <f t="shared" si="165"/>
        <v>0</v>
      </c>
      <c r="L661" s="184">
        <f t="shared" si="165"/>
        <v>0</v>
      </c>
      <c r="M661" s="141">
        <f t="shared" si="165"/>
        <v>0</v>
      </c>
      <c r="N661" s="141">
        <f t="shared" si="165"/>
        <v>0</v>
      </c>
      <c r="O661" s="147">
        <f t="shared" si="169"/>
        <v>0</v>
      </c>
      <c r="P661" s="136">
        <f t="shared" si="170"/>
        <v>0</v>
      </c>
      <c r="Q661" s="136">
        <f t="shared" si="174"/>
        <v>0</v>
      </c>
      <c r="R661" s="136">
        <f t="shared" si="175"/>
        <v>0</v>
      </c>
      <c r="S661" s="137">
        <f t="shared" si="171"/>
        <v>0</v>
      </c>
      <c r="T661" s="45"/>
      <c r="V661" s="57" t="str">
        <f t="shared" si="172"/>
        <v>скрыть</v>
      </c>
    </row>
    <row r="662" spans="2:22" ht="15.75" hidden="1" customHeight="1" x14ac:dyDescent="0.25">
      <c r="B662" s="135">
        <v>646</v>
      </c>
      <c r="C662" s="182">
        <f t="shared" si="166"/>
        <v>0</v>
      </c>
      <c r="D662" s="280">
        <f t="shared" si="166"/>
        <v>0</v>
      </c>
      <c r="E662" s="182">
        <f t="shared" si="166"/>
        <v>0</v>
      </c>
      <c r="F662" s="182">
        <f t="shared" si="166"/>
        <v>0</v>
      </c>
      <c r="G662" s="136">
        <f t="shared" si="166"/>
        <v>0</v>
      </c>
      <c r="H662" s="136">
        <f t="shared" si="173"/>
        <v>0</v>
      </c>
      <c r="I662" s="136">
        <f t="shared" si="167"/>
        <v>0</v>
      </c>
      <c r="J662" s="141">
        <f t="shared" si="168"/>
        <v>0</v>
      </c>
      <c r="K662" s="142">
        <f t="shared" si="165"/>
        <v>0</v>
      </c>
      <c r="L662" s="184">
        <f t="shared" si="165"/>
        <v>0</v>
      </c>
      <c r="M662" s="141">
        <f t="shared" si="165"/>
        <v>0</v>
      </c>
      <c r="N662" s="141">
        <f t="shared" si="165"/>
        <v>0</v>
      </c>
      <c r="O662" s="147">
        <f t="shared" si="169"/>
        <v>0</v>
      </c>
      <c r="P662" s="136">
        <f t="shared" si="170"/>
        <v>0</v>
      </c>
      <c r="Q662" s="136">
        <f t="shared" si="174"/>
        <v>0</v>
      </c>
      <c r="R662" s="136">
        <f t="shared" si="175"/>
        <v>0</v>
      </c>
      <c r="S662" s="137">
        <f t="shared" si="171"/>
        <v>0</v>
      </c>
      <c r="T662" s="45"/>
      <c r="V662" s="57" t="str">
        <f t="shared" si="172"/>
        <v>скрыть</v>
      </c>
    </row>
    <row r="663" spans="2:22" ht="15.75" hidden="1" customHeight="1" x14ac:dyDescent="0.25">
      <c r="B663" s="135">
        <v>647</v>
      </c>
      <c r="C663" s="182">
        <f t="shared" si="166"/>
        <v>0</v>
      </c>
      <c r="D663" s="280">
        <f t="shared" si="166"/>
        <v>0</v>
      </c>
      <c r="E663" s="182">
        <f t="shared" si="166"/>
        <v>0</v>
      </c>
      <c r="F663" s="182">
        <f t="shared" si="166"/>
        <v>0</v>
      </c>
      <c r="G663" s="136">
        <f t="shared" si="166"/>
        <v>0</v>
      </c>
      <c r="H663" s="136">
        <f t="shared" si="173"/>
        <v>0</v>
      </c>
      <c r="I663" s="136">
        <f t="shared" si="167"/>
        <v>0</v>
      </c>
      <c r="J663" s="141">
        <f t="shared" si="168"/>
        <v>0</v>
      </c>
      <c r="K663" s="142">
        <f t="shared" si="165"/>
        <v>0</v>
      </c>
      <c r="L663" s="184">
        <f t="shared" si="165"/>
        <v>0</v>
      </c>
      <c r="M663" s="141">
        <f t="shared" si="165"/>
        <v>0</v>
      </c>
      <c r="N663" s="141">
        <f t="shared" si="165"/>
        <v>0</v>
      </c>
      <c r="O663" s="147">
        <f t="shared" si="169"/>
        <v>0</v>
      </c>
      <c r="P663" s="136">
        <f t="shared" si="170"/>
        <v>0</v>
      </c>
      <c r="Q663" s="136">
        <f t="shared" si="174"/>
        <v>0</v>
      </c>
      <c r="R663" s="136">
        <f t="shared" si="175"/>
        <v>0</v>
      </c>
      <c r="S663" s="137">
        <f t="shared" si="171"/>
        <v>0</v>
      </c>
      <c r="T663" s="45"/>
      <c r="V663" s="57" t="str">
        <f t="shared" si="172"/>
        <v>скрыть</v>
      </c>
    </row>
    <row r="664" spans="2:22" ht="15.75" hidden="1" customHeight="1" x14ac:dyDescent="0.25">
      <c r="B664" s="135">
        <v>648</v>
      </c>
      <c r="C664" s="182">
        <f t="shared" si="166"/>
        <v>0</v>
      </c>
      <c r="D664" s="280">
        <f t="shared" si="166"/>
        <v>0</v>
      </c>
      <c r="E664" s="182">
        <f t="shared" si="166"/>
        <v>0</v>
      </c>
      <c r="F664" s="182">
        <f t="shared" si="166"/>
        <v>0</v>
      </c>
      <c r="G664" s="136">
        <f t="shared" si="166"/>
        <v>0</v>
      </c>
      <c r="H664" s="136">
        <f t="shared" si="173"/>
        <v>0</v>
      </c>
      <c r="I664" s="136">
        <f t="shared" si="167"/>
        <v>0</v>
      </c>
      <c r="J664" s="141">
        <f t="shared" si="168"/>
        <v>0</v>
      </c>
      <c r="K664" s="142">
        <f t="shared" si="165"/>
        <v>0</v>
      </c>
      <c r="L664" s="184">
        <f t="shared" si="165"/>
        <v>0</v>
      </c>
      <c r="M664" s="141">
        <f t="shared" si="165"/>
        <v>0</v>
      </c>
      <c r="N664" s="141">
        <f t="shared" si="165"/>
        <v>0</v>
      </c>
      <c r="O664" s="147">
        <f t="shared" si="169"/>
        <v>0</v>
      </c>
      <c r="P664" s="136">
        <f t="shared" si="170"/>
        <v>0</v>
      </c>
      <c r="Q664" s="136">
        <f t="shared" si="174"/>
        <v>0</v>
      </c>
      <c r="R664" s="136">
        <f t="shared" si="175"/>
        <v>0</v>
      </c>
      <c r="S664" s="137">
        <f t="shared" si="171"/>
        <v>0</v>
      </c>
      <c r="T664" s="45"/>
      <c r="V664" s="57" t="str">
        <f t="shared" si="172"/>
        <v>скрыть</v>
      </c>
    </row>
    <row r="665" spans="2:22" ht="15.75" hidden="1" customHeight="1" x14ac:dyDescent="0.25">
      <c r="B665" s="135">
        <v>649</v>
      </c>
      <c r="C665" s="182">
        <f t="shared" si="166"/>
        <v>0</v>
      </c>
      <c r="D665" s="280">
        <f t="shared" si="166"/>
        <v>0</v>
      </c>
      <c r="E665" s="182">
        <f t="shared" si="166"/>
        <v>0</v>
      </c>
      <c r="F665" s="182">
        <f t="shared" si="166"/>
        <v>0</v>
      </c>
      <c r="G665" s="136">
        <f t="shared" si="166"/>
        <v>0</v>
      </c>
      <c r="H665" s="136">
        <f t="shared" si="173"/>
        <v>0</v>
      </c>
      <c r="I665" s="136">
        <f t="shared" si="167"/>
        <v>0</v>
      </c>
      <c r="J665" s="141">
        <f t="shared" si="168"/>
        <v>0</v>
      </c>
      <c r="K665" s="142">
        <f t="shared" si="165"/>
        <v>0</v>
      </c>
      <c r="L665" s="184">
        <f t="shared" si="165"/>
        <v>0</v>
      </c>
      <c r="M665" s="141">
        <f t="shared" si="165"/>
        <v>0</v>
      </c>
      <c r="N665" s="141">
        <f t="shared" si="165"/>
        <v>0</v>
      </c>
      <c r="O665" s="147">
        <f t="shared" si="169"/>
        <v>0</v>
      </c>
      <c r="P665" s="136">
        <f t="shared" si="170"/>
        <v>0</v>
      </c>
      <c r="Q665" s="136">
        <f t="shared" si="174"/>
        <v>0</v>
      </c>
      <c r="R665" s="136">
        <f t="shared" si="175"/>
        <v>0</v>
      </c>
      <c r="S665" s="137">
        <f t="shared" si="171"/>
        <v>0</v>
      </c>
      <c r="T665" s="45"/>
      <c r="V665" s="57" t="str">
        <f t="shared" si="172"/>
        <v>скрыть</v>
      </c>
    </row>
    <row r="666" spans="2:22" ht="15.75" hidden="1" customHeight="1" x14ac:dyDescent="0.25">
      <c r="B666" s="135">
        <v>650</v>
      </c>
      <c r="C666" s="182">
        <f t="shared" si="166"/>
        <v>0</v>
      </c>
      <c r="D666" s="280">
        <f t="shared" si="166"/>
        <v>0</v>
      </c>
      <c r="E666" s="182">
        <f t="shared" si="166"/>
        <v>0</v>
      </c>
      <c r="F666" s="182">
        <f t="shared" si="166"/>
        <v>0</v>
      </c>
      <c r="G666" s="136">
        <f t="shared" si="166"/>
        <v>0</v>
      </c>
      <c r="H666" s="136">
        <f t="shared" si="173"/>
        <v>0</v>
      </c>
      <c r="I666" s="136">
        <f t="shared" si="167"/>
        <v>0</v>
      </c>
      <c r="J666" s="141">
        <f t="shared" si="168"/>
        <v>0</v>
      </c>
      <c r="K666" s="142">
        <f t="shared" si="165"/>
        <v>0</v>
      </c>
      <c r="L666" s="184">
        <f t="shared" si="165"/>
        <v>0</v>
      </c>
      <c r="M666" s="141">
        <f t="shared" si="165"/>
        <v>0</v>
      </c>
      <c r="N666" s="141">
        <f t="shared" si="165"/>
        <v>0</v>
      </c>
      <c r="O666" s="147">
        <f t="shared" si="169"/>
        <v>0</v>
      </c>
      <c r="P666" s="136">
        <f t="shared" si="170"/>
        <v>0</v>
      </c>
      <c r="Q666" s="136">
        <f t="shared" si="174"/>
        <v>0</v>
      </c>
      <c r="R666" s="136">
        <f t="shared" si="175"/>
        <v>0</v>
      </c>
      <c r="S666" s="137">
        <f t="shared" si="171"/>
        <v>0</v>
      </c>
      <c r="T666" s="45"/>
      <c r="V666" s="57" t="str">
        <f t="shared" si="172"/>
        <v>скрыть</v>
      </c>
    </row>
    <row r="667" spans="2:22" ht="15.75" hidden="1" customHeight="1" x14ac:dyDescent="0.25">
      <c r="B667" s="135">
        <v>651</v>
      </c>
      <c r="C667" s="182">
        <f t="shared" ref="C667:G676" si="176">IF(offer_sale_type="транзит",IFERROR(VLOOKUP($B667,calc_data,C$14+1,0),0),0)</f>
        <v>0</v>
      </c>
      <c r="D667" s="280">
        <f t="shared" si="176"/>
        <v>0</v>
      </c>
      <c r="E667" s="182">
        <f t="shared" si="176"/>
        <v>0</v>
      </c>
      <c r="F667" s="182">
        <f t="shared" si="176"/>
        <v>0</v>
      </c>
      <c r="G667" s="136">
        <f t="shared" si="176"/>
        <v>0</v>
      </c>
      <c r="H667" s="136">
        <f t="shared" si="173"/>
        <v>0</v>
      </c>
      <c r="I667" s="136">
        <f t="shared" si="167"/>
        <v>0</v>
      </c>
      <c r="J667" s="141">
        <f t="shared" si="168"/>
        <v>0</v>
      </c>
      <c r="K667" s="142">
        <f t="shared" si="165"/>
        <v>0</v>
      </c>
      <c r="L667" s="184">
        <f t="shared" si="165"/>
        <v>0</v>
      </c>
      <c r="M667" s="141">
        <f t="shared" si="165"/>
        <v>0</v>
      </c>
      <c r="N667" s="141">
        <f t="shared" si="165"/>
        <v>0</v>
      </c>
      <c r="O667" s="147">
        <f t="shared" si="169"/>
        <v>0</v>
      </c>
      <c r="P667" s="136">
        <f t="shared" si="170"/>
        <v>0</v>
      </c>
      <c r="Q667" s="136">
        <f t="shared" si="174"/>
        <v>0</v>
      </c>
      <c r="R667" s="136">
        <f t="shared" si="175"/>
        <v>0</v>
      </c>
      <c r="S667" s="137">
        <f t="shared" si="171"/>
        <v>0</v>
      </c>
      <c r="T667" s="45"/>
      <c r="V667" s="57" t="str">
        <f t="shared" si="172"/>
        <v>скрыть</v>
      </c>
    </row>
    <row r="668" spans="2:22" ht="15.75" hidden="1" customHeight="1" x14ac:dyDescent="0.25">
      <c r="B668" s="135">
        <v>652</v>
      </c>
      <c r="C668" s="182">
        <f t="shared" si="176"/>
        <v>0</v>
      </c>
      <c r="D668" s="280">
        <f t="shared" si="176"/>
        <v>0</v>
      </c>
      <c r="E668" s="182">
        <f t="shared" si="176"/>
        <v>0</v>
      </c>
      <c r="F668" s="182">
        <f t="shared" si="176"/>
        <v>0</v>
      </c>
      <c r="G668" s="136">
        <f t="shared" si="176"/>
        <v>0</v>
      </c>
      <c r="H668" s="136">
        <f t="shared" si="173"/>
        <v>0</v>
      </c>
      <c r="I668" s="136">
        <f t="shared" si="167"/>
        <v>0</v>
      </c>
      <c r="J668" s="141">
        <f t="shared" si="168"/>
        <v>0</v>
      </c>
      <c r="K668" s="142">
        <f t="shared" si="165"/>
        <v>0</v>
      </c>
      <c r="L668" s="184">
        <f t="shared" si="165"/>
        <v>0</v>
      </c>
      <c r="M668" s="141">
        <f t="shared" si="165"/>
        <v>0</v>
      </c>
      <c r="N668" s="141">
        <f t="shared" si="165"/>
        <v>0</v>
      </c>
      <c r="O668" s="147">
        <f t="shared" si="169"/>
        <v>0</v>
      </c>
      <c r="P668" s="136">
        <f t="shared" si="170"/>
        <v>0</v>
      </c>
      <c r="Q668" s="136">
        <f t="shared" si="174"/>
        <v>0</v>
      </c>
      <c r="R668" s="136">
        <f t="shared" si="175"/>
        <v>0</v>
      </c>
      <c r="S668" s="137">
        <f t="shared" si="171"/>
        <v>0</v>
      </c>
      <c r="T668" s="45"/>
      <c r="V668" s="57" t="str">
        <f t="shared" si="172"/>
        <v>скрыть</v>
      </c>
    </row>
    <row r="669" spans="2:22" ht="15.75" hidden="1" customHeight="1" x14ac:dyDescent="0.25">
      <c r="B669" s="135">
        <v>653</v>
      </c>
      <c r="C669" s="182">
        <f t="shared" si="176"/>
        <v>0</v>
      </c>
      <c r="D669" s="280">
        <f t="shared" si="176"/>
        <v>0</v>
      </c>
      <c r="E669" s="182">
        <f t="shared" si="176"/>
        <v>0</v>
      </c>
      <c r="F669" s="182">
        <f t="shared" si="176"/>
        <v>0</v>
      </c>
      <c r="G669" s="136">
        <f t="shared" si="176"/>
        <v>0</v>
      </c>
      <c r="H669" s="136">
        <f t="shared" si="173"/>
        <v>0</v>
      </c>
      <c r="I669" s="136">
        <f t="shared" si="167"/>
        <v>0</v>
      </c>
      <c r="J669" s="141">
        <f t="shared" si="168"/>
        <v>0</v>
      </c>
      <c r="K669" s="142">
        <f t="shared" si="165"/>
        <v>0</v>
      </c>
      <c r="L669" s="184">
        <f t="shared" si="165"/>
        <v>0</v>
      </c>
      <c r="M669" s="141">
        <f t="shared" si="165"/>
        <v>0</v>
      </c>
      <c r="N669" s="141">
        <f t="shared" si="165"/>
        <v>0</v>
      </c>
      <c r="O669" s="147">
        <f t="shared" si="169"/>
        <v>0</v>
      </c>
      <c r="P669" s="136">
        <f t="shared" si="170"/>
        <v>0</v>
      </c>
      <c r="Q669" s="136">
        <f t="shared" si="174"/>
        <v>0</v>
      </c>
      <c r="R669" s="136">
        <f t="shared" si="175"/>
        <v>0</v>
      </c>
      <c r="S669" s="137">
        <f t="shared" si="171"/>
        <v>0</v>
      </c>
      <c r="T669" s="45"/>
      <c r="V669" s="57" t="str">
        <f t="shared" si="172"/>
        <v>скрыть</v>
      </c>
    </row>
    <row r="670" spans="2:22" ht="15.75" hidden="1" customHeight="1" x14ac:dyDescent="0.25">
      <c r="B670" s="135">
        <v>654</v>
      </c>
      <c r="C670" s="182">
        <f t="shared" si="176"/>
        <v>0</v>
      </c>
      <c r="D670" s="280">
        <f t="shared" si="176"/>
        <v>0</v>
      </c>
      <c r="E670" s="182">
        <f t="shared" si="176"/>
        <v>0</v>
      </c>
      <c r="F670" s="182">
        <f t="shared" si="176"/>
        <v>0</v>
      </c>
      <c r="G670" s="136">
        <f t="shared" si="176"/>
        <v>0</v>
      </c>
      <c r="H670" s="136">
        <f t="shared" si="173"/>
        <v>0</v>
      </c>
      <c r="I670" s="136">
        <f t="shared" si="167"/>
        <v>0</v>
      </c>
      <c r="J670" s="141">
        <f t="shared" si="168"/>
        <v>0</v>
      </c>
      <c r="K670" s="142">
        <f t="shared" si="165"/>
        <v>0</v>
      </c>
      <c r="L670" s="184">
        <f t="shared" si="165"/>
        <v>0</v>
      </c>
      <c r="M670" s="141">
        <f t="shared" si="165"/>
        <v>0</v>
      </c>
      <c r="N670" s="141">
        <f t="shared" si="165"/>
        <v>0</v>
      </c>
      <c r="O670" s="147">
        <f t="shared" si="169"/>
        <v>0</v>
      </c>
      <c r="P670" s="136">
        <f t="shared" si="170"/>
        <v>0</v>
      </c>
      <c r="Q670" s="136">
        <f t="shared" si="174"/>
        <v>0</v>
      </c>
      <c r="R670" s="136">
        <f t="shared" si="175"/>
        <v>0</v>
      </c>
      <c r="S670" s="137">
        <f t="shared" si="171"/>
        <v>0</v>
      </c>
      <c r="T670" s="45"/>
      <c r="V670" s="57" t="str">
        <f t="shared" si="172"/>
        <v>скрыть</v>
      </c>
    </row>
    <row r="671" spans="2:22" ht="15.75" hidden="1" customHeight="1" x14ac:dyDescent="0.25">
      <c r="B671" s="135">
        <v>655</v>
      </c>
      <c r="C671" s="182">
        <f t="shared" si="176"/>
        <v>0</v>
      </c>
      <c r="D671" s="280">
        <f t="shared" si="176"/>
        <v>0</v>
      </c>
      <c r="E671" s="182">
        <f t="shared" si="176"/>
        <v>0</v>
      </c>
      <c r="F671" s="182">
        <f t="shared" si="176"/>
        <v>0</v>
      </c>
      <c r="G671" s="136">
        <f t="shared" si="176"/>
        <v>0</v>
      </c>
      <c r="H671" s="136">
        <f t="shared" si="173"/>
        <v>0</v>
      </c>
      <c r="I671" s="136">
        <f t="shared" si="167"/>
        <v>0</v>
      </c>
      <c r="J671" s="141">
        <f t="shared" si="168"/>
        <v>0</v>
      </c>
      <c r="K671" s="142">
        <f t="shared" si="165"/>
        <v>0</v>
      </c>
      <c r="L671" s="184">
        <f t="shared" si="165"/>
        <v>0</v>
      </c>
      <c r="M671" s="141">
        <f t="shared" si="165"/>
        <v>0</v>
      </c>
      <c r="N671" s="141">
        <f t="shared" si="165"/>
        <v>0</v>
      </c>
      <c r="O671" s="147">
        <f t="shared" si="169"/>
        <v>0</v>
      </c>
      <c r="P671" s="136">
        <f t="shared" si="170"/>
        <v>0</v>
      </c>
      <c r="Q671" s="136">
        <f t="shared" si="174"/>
        <v>0</v>
      </c>
      <c r="R671" s="136">
        <f t="shared" si="175"/>
        <v>0</v>
      </c>
      <c r="S671" s="137">
        <f t="shared" si="171"/>
        <v>0</v>
      </c>
      <c r="T671" s="45"/>
      <c r="V671" s="57" t="str">
        <f t="shared" si="172"/>
        <v>скрыть</v>
      </c>
    </row>
    <row r="672" spans="2:22" ht="15.75" hidden="1" customHeight="1" x14ac:dyDescent="0.25">
      <c r="B672" s="135">
        <v>656</v>
      </c>
      <c r="C672" s="182">
        <f t="shared" si="176"/>
        <v>0</v>
      </c>
      <c r="D672" s="280">
        <f t="shared" si="176"/>
        <v>0</v>
      </c>
      <c r="E672" s="182">
        <f t="shared" si="176"/>
        <v>0</v>
      </c>
      <c r="F672" s="182">
        <f t="shared" si="176"/>
        <v>0</v>
      </c>
      <c r="G672" s="136">
        <f t="shared" si="176"/>
        <v>0</v>
      </c>
      <c r="H672" s="136">
        <f t="shared" si="173"/>
        <v>0</v>
      </c>
      <c r="I672" s="136">
        <f t="shared" si="167"/>
        <v>0</v>
      </c>
      <c r="J672" s="141">
        <f t="shared" si="168"/>
        <v>0</v>
      </c>
      <c r="K672" s="142">
        <f t="shared" si="165"/>
        <v>0</v>
      </c>
      <c r="L672" s="184">
        <f t="shared" si="165"/>
        <v>0</v>
      </c>
      <c r="M672" s="141">
        <f t="shared" si="165"/>
        <v>0</v>
      </c>
      <c r="N672" s="141">
        <f t="shared" si="165"/>
        <v>0</v>
      </c>
      <c r="O672" s="147">
        <f t="shared" si="169"/>
        <v>0</v>
      </c>
      <c r="P672" s="136">
        <f t="shared" si="170"/>
        <v>0</v>
      </c>
      <c r="Q672" s="136">
        <f t="shared" si="174"/>
        <v>0</v>
      </c>
      <c r="R672" s="136">
        <f t="shared" si="175"/>
        <v>0</v>
      </c>
      <c r="S672" s="137">
        <f t="shared" si="171"/>
        <v>0</v>
      </c>
      <c r="T672" s="45"/>
      <c r="V672" s="57" t="str">
        <f t="shared" si="172"/>
        <v>скрыть</v>
      </c>
    </row>
    <row r="673" spans="2:22" ht="15.75" hidden="1" customHeight="1" x14ac:dyDescent="0.25">
      <c r="B673" s="135">
        <v>657</v>
      </c>
      <c r="C673" s="182">
        <f t="shared" si="176"/>
        <v>0</v>
      </c>
      <c r="D673" s="280">
        <f t="shared" si="176"/>
        <v>0</v>
      </c>
      <c r="E673" s="182">
        <f t="shared" si="176"/>
        <v>0</v>
      </c>
      <c r="F673" s="182">
        <f t="shared" si="176"/>
        <v>0</v>
      </c>
      <c r="G673" s="136">
        <f t="shared" si="176"/>
        <v>0</v>
      </c>
      <c r="H673" s="136">
        <f t="shared" si="173"/>
        <v>0</v>
      </c>
      <c r="I673" s="136">
        <f t="shared" si="167"/>
        <v>0</v>
      </c>
      <c r="J673" s="141">
        <f t="shared" si="168"/>
        <v>0</v>
      </c>
      <c r="K673" s="142">
        <f t="shared" si="165"/>
        <v>0</v>
      </c>
      <c r="L673" s="184">
        <f t="shared" si="165"/>
        <v>0</v>
      </c>
      <c r="M673" s="141">
        <f t="shared" si="165"/>
        <v>0</v>
      </c>
      <c r="N673" s="141">
        <f t="shared" si="165"/>
        <v>0</v>
      </c>
      <c r="O673" s="147">
        <f t="shared" si="169"/>
        <v>0</v>
      </c>
      <c r="P673" s="136">
        <f t="shared" si="170"/>
        <v>0</v>
      </c>
      <c r="Q673" s="136">
        <f t="shared" si="174"/>
        <v>0</v>
      </c>
      <c r="R673" s="136">
        <f t="shared" si="175"/>
        <v>0</v>
      </c>
      <c r="S673" s="137">
        <f t="shared" si="171"/>
        <v>0</v>
      </c>
      <c r="T673" s="45"/>
      <c r="V673" s="57" t="str">
        <f t="shared" si="172"/>
        <v>скрыть</v>
      </c>
    </row>
    <row r="674" spans="2:22" ht="15.75" hidden="1" customHeight="1" x14ac:dyDescent="0.25">
      <c r="B674" s="135">
        <v>658</v>
      </c>
      <c r="C674" s="182">
        <f t="shared" si="176"/>
        <v>0</v>
      </c>
      <c r="D674" s="280">
        <f t="shared" si="176"/>
        <v>0</v>
      </c>
      <c r="E674" s="182">
        <f t="shared" si="176"/>
        <v>0</v>
      </c>
      <c r="F674" s="182">
        <f t="shared" si="176"/>
        <v>0</v>
      </c>
      <c r="G674" s="136">
        <f t="shared" si="176"/>
        <v>0</v>
      </c>
      <c r="H674" s="136">
        <f t="shared" si="173"/>
        <v>0</v>
      </c>
      <c r="I674" s="136">
        <f t="shared" si="167"/>
        <v>0</v>
      </c>
      <c r="J674" s="141">
        <f t="shared" si="168"/>
        <v>0</v>
      </c>
      <c r="K674" s="142">
        <f t="shared" si="165"/>
        <v>0</v>
      </c>
      <c r="L674" s="184">
        <f t="shared" si="165"/>
        <v>0</v>
      </c>
      <c r="M674" s="141">
        <f t="shared" si="165"/>
        <v>0</v>
      </c>
      <c r="N674" s="141">
        <f t="shared" si="165"/>
        <v>0</v>
      </c>
      <c r="O674" s="147">
        <f t="shared" si="169"/>
        <v>0</v>
      </c>
      <c r="P674" s="136">
        <f t="shared" si="170"/>
        <v>0</v>
      </c>
      <c r="Q674" s="136">
        <f t="shared" si="174"/>
        <v>0</v>
      </c>
      <c r="R674" s="136">
        <f t="shared" si="175"/>
        <v>0</v>
      </c>
      <c r="S674" s="137">
        <f t="shared" si="171"/>
        <v>0</v>
      </c>
      <c r="T674" s="45"/>
      <c r="V674" s="57" t="str">
        <f t="shared" si="172"/>
        <v>скрыть</v>
      </c>
    </row>
    <row r="675" spans="2:22" ht="15.75" hidden="1" customHeight="1" x14ac:dyDescent="0.25">
      <c r="B675" s="135">
        <v>659</v>
      </c>
      <c r="C675" s="182">
        <f t="shared" si="176"/>
        <v>0</v>
      </c>
      <c r="D675" s="280">
        <f t="shared" si="176"/>
        <v>0</v>
      </c>
      <c r="E675" s="182">
        <f t="shared" si="176"/>
        <v>0</v>
      </c>
      <c r="F675" s="182">
        <f t="shared" si="176"/>
        <v>0</v>
      </c>
      <c r="G675" s="136">
        <f t="shared" si="176"/>
        <v>0</v>
      </c>
      <c r="H675" s="136">
        <f t="shared" si="173"/>
        <v>0</v>
      </c>
      <c r="I675" s="136">
        <f t="shared" si="167"/>
        <v>0</v>
      </c>
      <c r="J675" s="141">
        <f t="shared" si="168"/>
        <v>0</v>
      </c>
      <c r="K675" s="142">
        <f t="shared" si="165"/>
        <v>0</v>
      </c>
      <c r="L675" s="184">
        <f t="shared" si="165"/>
        <v>0</v>
      </c>
      <c r="M675" s="141">
        <f t="shared" si="165"/>
        <v>0</v>
      </c>
      <c r="N675" s="141">
        <f t="shared" si="165"/>
        <v>0</v>
      </c>
      <c r="O675" s="147">
        <f t="shared" si="169"/>
        <v>0</v>
      </c>
      <c r="P675" s="136">
        <f t="shared" si="170"/>
        <v>0</v>
      </c>
      <c r="Q675" s="136">
        <f t="shared" si="174"/>
        <v>0</v>
      </c>
      <c r="R675" s="136">
        <f t="shared" si="175"/>
        <v>0</v>
      </c>
      <c r="S675" s="137">
        <f t="shared" si="171"/>
        <v>0</v>
      </c>
      <c r="T675" s="45"/>
      <c r="V675" s="57" t="str">
        <f t="shared" si="172"/>
        <v>скрыть</v>
      </c>
    </row>
    <row r="676" spans="2:22" ht="15.75" hidden="1" customHeight="1" x14ac:dyDescent="0.25">
      <c r="B676" s="135">
        <v>660</v>
      </c>
      <c r="C676" s="182">
        <f t="shared" si="176"/>
        <v>0</v>
      </c>
      <c r="D676" s="280">
        <f t="shared" si="176"/>
        <v>0</v>
      </c>
      <c r="E676" s="182">
        <f t="shared" si="176"/>
        <v>0</v>
      </c>
      <c r="F676" s="182">
        <f t="shared" si="176"/>
        <v>0</v>
      </c>
      <c r="G676" s="136">
        <f t="shared" si="176"/>
        <v>0</v>
      </c>
      <c r="H676" s="136">
        <f t="shared" si="173"/>
        <v>0</v>
      </c>
      <c r="I676" s="136">
        <f t="shared" si="167"/>
        <v>0</v>
      </c>
      <c r="J676" s="141">
        <f t="shared" si="168"/>
        <v>0</v>
      </c>
      <c r="K676" s="142">
        <f t="shared" si="165"/>
        <v>0</v>
      </c>
      <c r="L676" s="184">
        <f t="shared" si="165"/>
        <v>0</v>
      </c>
      <c r="M676" s="141">
        <f t="shared" si="165"/>
        <v>0</v>
      </c>
      <c r="N676" s="141">
        <f t="shared" si="165"/>
        <v>0</v>
      </c>
      <c r="O676" s="147">
        <f t="shared" si="169"/>
        <v>0</v>
      </c>
      <c r="P676" s="136">
        <f t="shared" si="170"/>
        <v>0</v>
      </c>
      <c r="Q676" s="136">
        <f t="shared" si="174"/>
        <v>0</v>
      </c>
      <c r="R676" s="136">
        <f t="shared" si="175"/>
        <v>0</v>
      </c>
      <c r="S676" s="137">
        <f t="shared" si="171"/>
        <v>0</v>
      </c>
      <c r="T676" s="45"/>
      <c r="V676" s="57" t="str">
        <f t="shared" si="172"/>
        <v>скрыть</v>
      </c>
    </row>
    <row r="677" spans="2:22" ht="15.75" hidden="1" customHeight="1" x14ac:dyDescent="0.25">
      <c r="B677" s="135">
        <v>661</v>
      </c>
      <c r="C677" s="182">
        <f t="shared" ref="C677:G686" si="177">IF(offer_sale_type="транзит",IFERROR(VLOOKUP($B677,calc_data,C$14+1,0),0),0)</f>
        <v>0</v>
      </c>
      <c r="D677" s="280">
        <f t="shared" si="177"/>
        <v>0</v>
      </c>
      <c r="E677" s="182">
        <f t="shared" si="177"/>
        <v>0</v>
      </c>
      <c r="F677" s="182">
        <f t="shared" si="177"/>
        <v>0</v>
      </c>
      <c r="G677" s="136">
        <f t="shared" si="177"/>
        <v>0</v>
      </c>
      <c r="H677" s="136">
        <f t="shared" si="173"/>
        <v>0</v>
      </c>
      <c r="I677" s="136">
        <f t="shared" si="167"/>
        <v>0</v>
      </c>
      <c r="J677" s="141">
        <f t="shared" si="168"/>
        <v>0</v>
      </c>
      <c r="K677" s="142">
        <f t="shared" si="165"/>
        <v>0</v>
      </c>
      <c r="L677" s="184">
        <f t="shared" si="165"/>
        <v>0</v>
      </c>
      <c r="M677" s="141">
        <f t="shared" si="165"/>
        <v>0</v>
      </c>
      <c r="N677" s="141">
        <f t="shared" si="165"/>
        <v>0</v>
      </c>
      <c r="O677" s="147">
        <f t="shared" si="169"/>
        <v>0</v>
      </c>
      <c r="P677" s="136">
        <f t="shared" si="170"/>
        <v>0</v>
      </c>
      <c r="Q677" s="136">
        <f t="shared" si="174"/>
        <v>0</v>
      </c>
      <c r="R677" s="136">
        <f t="shared" si="175"/>
        <v>0</v>
      </c>
      <c r="S677" s="137">
        <f t="shared" si="171"/>
        <v>0</v>
      </c>
      <c r="T677" s="45"/>
      <c r="V677" s="57" t="str">
        <f t="shared" si="172"/>
        <v>скрыть</v>
      </c>
    </row>
    <row r="678" spans="2:22" ht="15.75" hidden="1" customHeight="1" x14ac:dyDescent="0.25">
      <c r="B678" s="135">
        <v>662</v>
      </c>
      <c r="C678" s="182">
        <f t="shared" si="177"/>
        <v>0</v>
      </c>
      <c r="D678" s="280">
        <f t="shared" si="177"/>
        <v>0</v>
      </c>
      <c r="E678" s="182">
        <f t="shared" si="177"/>
        <v>0</v>
      </c>
      <c r="F678" s="182">
        <f t="shared" si="177"/>
        <v>0</v>
      </c>
      <c r="G678" s="136">
        <f t="shared" si="177"/>
        <v>0</v>
      </c>
      <c r="H678" s="136">
        <f t="shared" si="173"/>
        <v>0</v>
      </c>
      <c r="I678" s="136">
        <f t="shared" si="167"/>
        <v>0</v>
      </c>
      <c r="J678" s="141">
        <f t="shared" si="168"/>
        <v>0</v>
      </c>
      <c r="K678" s="142">
        <f t="shared" si="165"/>
        <v>0</v>
      </c>
      <c r="L678" s="184">
        <f t="shared" si="165"/>
        <v>0</v>
      </c>
      <c r="M678" s="141">
        <f t="shared" si="165"/>
        <v>0</v>
      </c>
      <c r="N678" s="141">
        <f t="shared" si="165"/>
        <v>0</v>
      </c>
      <c r="O678" s="147">
        <f t="shared" si="169"/>
        <v>0</v>
      </c>
      <c r="P678" s="136">
        <f t="shared" si="170"/>
        <v>0</v>
      </c>
      <c r="Q678" s="136">
        <f t="shared" si="174"/>
        <v>0</v>
      </c>
      <c r="R678" s="136">
        <f t="shared" si="175"/>
        <v>0</v>
      </c>
      <c r="S678" s="137">
        <f t="shared" si="171"/>
        <v>0</v>
      </c>
      <c r="T678" s="45"/>
      <c r="V678" s="57" t="str">
        <f t="shared" si="172"/>
        <v>скрыть</v>
      </c>
    </row>
    <row r="679" spans="2:22" ht="15.75" hidden="1" customHeight="1" x14ac:dyDescent="0.25">
      <c r="B679" s="135">
        <v>663</v>
      </c>
      <c r="C679" s="182">
        <f t="shared" si="177"/>
        <v>0</v>
      </c>
      <c r="D679" s="280">
        <f t="shared" si="177"/>
        <v>0</v>
      </c>
      <c r="E679" s="182">
        <f t="shared" si="177"/>
        <v>0</v>
      </c>
      <c r="F679" s="182">
        <f t="shared" si="177"/>
        <v>0</v>
      </c>
      <c r="G679" s="136">
        <f t="shared" si="177"/>
        <v>0</v>
      </c>
      <c r="H679" s="136">
        <f t="shared" si="173"/>
        <v>0</v>
      </c>
      <c r="I679" s="136">
        <f t="shared" si="167"/>
        <v>0</v>
      </c>
      <c r="J679" s="141">
        <f t="shared" si="168"/>
        <v>0</v>
      </c>
      <c r="K679" s="142">
        <f t="shared" si="165"/>
        <v>0</v>
      </c>
      <c r="L679" s="184">
        <f t="shared" si="165"/>
        <v>0</v>
      </c>
      <c r="M679" s="141">
        <f t="shared" si="165"/>
        <v>0</v>
      </c>
      <c r="N679" s="141">
        <f t="shared" si="165"/>
        <v>0</v>
      </c>
      <c r="O679" s="147">
        <f t="shared" si="169"/>
        <v>0</v>
      </c>
      <c r="P679" s="136">
        <f t="shared" si="170"/>
        <v>0</v>
      </c>
      <c r="Q679" s="136">
        <f t="shared" si="174"/>
        <v>0</v>
      </c>
      <c r="R679" s="136">
        <f t="shared" si="175"/>
        <v>0</v>
      </c>
      <c r="S679" s="137">
        <f t="shared" si="171"/>
        <v>0</v>
      </c>
      <c r="T679" s="45"/>
      <c r="V679" s="57" t="str">
        <f t="shared" si="172"/>
        <v>скрыть</v>
      </c>
    </row>
    <row r="680" spans="2:22" ht="15.75" hidden="1" customHeight="1" x14ac:dyDescent="0.25">
      <c r="B680" s="135">
        <v>664</v>
      </c>
      <c r="C680" s="182">
        <f t="shared" si="177"/>
        <v>0</v>
      </c>
      <c r="D680" s="280">
        <f t="shared" si="177"/>
        <v>0</v>
      </c>
      <c r="E680" s="182">
        <f t="shared" si="177"/>
        <v>0</v>
      </c>
      <c r="F680" s="182">
        <f t="shared" si="177"/>
        <v>0</v>
      </c>
      <c r="G680" s="136">
        <f t="shared" si="177"/>
        <v>0</v>
      </c>
      <c r="H680" s="136">
        <f t="shared" si="173"/>
        <v>0</v>
      </c>
      <c r="I680" s="136">
        <f t="shared" si="167"/>
        <v>0</v>
      </c>
      <c r="J680" s="141">
        <f t="shared" si="168"/>
        <v>0</v>
      </c>
      <c r="K680" s="142">
        <f t="shared" si="165"/>
        <v>0</v>
      </c>
      <c r="L680" s="184">
        <f t="shared" si="165"/>
        <v>0</v>
      </c>
      <c r="M680" s="141">
        <f t="shared" si="165"/>
        <v>0</v>
      </c>
      <c r="N680" s="141">
        <f t="shared" si="165"/>
        <v>0</v>
      </c>
      <c r="O680" s="147">
        <f t="shared" si="169"/>
        <v>0</v>
      </c>
      <c r="P680" s="136">
        <f t="shared" si="170"/>
        <v>0</v>
      </c>
      <c r="Q680" s="136">
        <f t="shared" si="174"/>
        <v>0</v>
      </c>
      <c r="R680" s="136">
        <f t="shared" si="175"/>
        <v>0</v>
      </c>
      <c r="S680" s="137">
        <f t="shared" si="171"/>
        <v>0</v>
      </c>
      <c r="T680" s="45"/>
      <c r="V680" s="57" t="str">
        <f t="shared" si="172"/>
        <v>скрыть</v>
      </c>
    </row>
    <row r="681" spans="2:22" ht="15.75" hidden="1" customHeight="1" x14ac:dyDescent="0.25">
      <c r="B681" s="135">
        <v>665</v>
      </c>
      <c r="C681" s="182">
        <f t="shared" si="177"/>
        <v>0</v>
      </c>
      <c r="D681" s="280">
        <f t="shared" si="177"/>
        <v>0</v>
      </c>
      <c r="E681" s="182">
        <f t="shared" si="177"/>
        <v>0</v>
      </c>
      <c r="F681" s="182">
        <f t="shared" si="177"/>
        <v>0</v>
      </c>
      <c r="G681" s="136">
        <f t="shared" si="177"/>
        <v>0</v>
      </c>
      <c r="H681" s="136">
        <f t="shared" si="173"/>
        <v>0</v>
      </c>
      <c r="I681" s="136">
        <f t="shared" si="167"/>
        <v>0</v>
      </c>
      <c r="J681" s="141">
        <f t="shared" si="168"/>
        <v>0</v>
      </c>
      <c r="K681" s="142">
        <f t="shared" si="165"/>
        <v>0</v>
      </c>
      <c r="L681" s="184">
        <f t="shared" si="165"/>
        <v>0</v>
      </c>
      <c r="M681" s="141">
        <f t="shared" si="165"/>
        <v>0</v>
      </c>
      <c r="N681" s="141">
        <f t="shared" si="165"/>
        <v>0</v>
      </c>
      <c r="O681" s="147">
        <f t="shared" si="169"/>
        <v>0</v>
      </c>
      <c r="P681" s="136">
        <f t="shared" si="170"/>
        <v>0</v>
      </c>
      <c r="Q681" s="136">
        <f t="shared" si="174"/>
        <v>0</v>
      </c>
      <c r="R681" s="136">
        <f t="shared" si="175"/>
        <v>0</v>
      </c>
      <c r="S681" s="137">
        <f t="shared" si="171"/>
        <v>0</v>
      </c>
      <c r="T681" s="45"/>
      <c r="V681" s="57" t="str">
        <f t="shared" si="172"/>
        <v>скрыть</v>
      </c>
    </row>
    <row r="682" spans="2:22" ht="15.75" hidden="1" customHeight="1" x14ac:dyDescent="0.25">
      <c r="B682" s="135">
        <v>666</v>
      </c>
      <c r="C682" s="182">
        <f t="shared" si="177"/>
        <v>0</v>
      </c>
      <c r="D682" s="280">
        <f t="shared" si="177"/>
        <v>0</v>
      </c>
      <c r="E682" s="182">
        <f t="shared" si="177"/>
        <v>0</v>
      </c>
      <c r="F682" s="182">
        <f t="shared" si="177"/>
        <v>0</v>
      </c>
      <c r="G682" s="136">
        <f t="shared" si="177"/>
        <v>0</v>
      </c>
      <c r="H682" s="136">
        <f t="shared" si="173"/>
        <v>0</v>
      </c>
      <c r="I682" s="136">
        <f t="shared" si="167"/>
        <v>0</v>
      </c>
      <c r="J682" s="141">
        <f t="shared" si="168"/>
        <v>0</v>
      </c>
      <c r="K682" s="142">
        <f t="shared" si="165"/>
        <v>0</v>
      </c>
      <c r="L682" s="184">
        <f t="shared" si="165"/>
        <v>0</v>
      </c>
      <c r="M682" s="141">
        <f t="shared" si="165"/>
        <v>0</v>
      </c>
      <c r="N682" s="141">
        <f t="shared" si="165"/>
        <v>0</v>
      </c>
      <c r="O682" s="147">
        <f t="shared" si="169"/>
        <v>0</v>
      </c>
      <c r="P682" s="136">
        <f t="shared" si="170"/>
        <v>0</v>
      </c>
      <c r="Q682" s="136">
        <f t="shared" si="174"/>
        <v>0</v>
      </c>
      <c r="R682" s="136">
        <f t="shared" si="175"/>
        <v>0</v>
      </c>
      <c r="S682" s="137">
        <f t="shared" si="171"/>
        <v>0</v>
      </c>
      <c r="T682" s="45"/>
      <c r="V682" s="57" t="str">
        <f t="shared" si="172"/>
        <v>скрыть</v>
      </c>
    </row>
    <row r="683" spans="2:22" ht="15.75" hidden="1" customHeight="1" x14ac:dyDescent="0.25">
      <c r="B683" s="135">
        <v>667</v>
      </c>
      <c r="C683" s="182">
        <f t="shared" si="177"/>
        <v>0</v>
      </c>
      <c r="D683" s="280">
        <f t="shared" si="177"/>
        <v>0</v>
      </c>
      <c r="E683" s="182">
        <f t="shared" si="177"/>
        <v>0</v>
      </c>
      <c r="F683" s="182">
        <f t="shared" si="177"/>
        <v>0</v>
      </c>
      <c r="G683" s="136">
        <f t="shared" si="177"/>
        <v>0</v>
      </c>
      <c r="H683" s="136">
        <f t="shared" si="173"/>
        <v>0</v>
      </c>
      <c r="I683" s="136">
        <f t="shared" si="167"/>
        <v>0</v>
      </c>
      <c r="J683" s="141">
        <f t="shared" si="168"/>
        <v>0</v>
      </c>
      <c r="K683" s="142">
        <f t="shared" si="165"/>
        <v>0</v>
      </c>
      <c r="L683" s="184">
        <f t="shared" si="165"/>
        <v>0</v>
      </c>
      <c r="M683" s="141">
        <f t="shared" si="165"/>
        <v>0</v>
      </c>
      <c r="N683" s="141">
        <f t="shared" si="165"/>
        <v>0</v>
      </c>
      <c r="O683" s="147">
        <f t="shared" si="169"/>
        <v>0</v>
      </c>
      <c r="P683" s="136">
        <f t="shared" si="170"/>
        <v>0</v>
      </c>
      <c r="Q683" s="136">
        <f t="shared" si="174"/>
        <v>0</v>
      </c>
      <c r="R683" s="136">
        <f t="shared" si="175"/>
        <v>0</v>
      </c>
      <c r="S683" s="137">
        <f t="shared" si="171"/>
        <v>0</v>
      </c>
      <c r="T683" s="45"/>
      <c r="V683" s="57" t="str">
        <f t="shared" si="172"/>
        <v>скрыть</v>
      </c>
    </row>
    <row r="684" spans="2:22" ht="15.75" hidden="1" customHeight="1" x14ac:dyDescent="0.25">
      <c r="B684" s="135">
        <v>668</v>
      </c>
      <c r="C684" s="182">
        <f t="shared" si="177"/>
        <v>0</v>
      </c>
      <c r="D684" s="280">
        <f t="shared" si="177"/>
        <v>0</v>
      </c>
      <c r="E684" s="182">
        <f t="shared" si="177"/>
        <v>0</v>
      </c>
      <c r="F684" s="182">
        <f t="shared" si="177"/>
        <v>0</v>
      </c>
      <c r="G684" s="136">
        <f t="shared" si="177"/>
        <v>0</v>
      </c>
      <c r="H684" s="136">
        <f t="shared" si="173"/>
        <v>0</v>
      </c>
      <c r="I684" s="136">
        <f t="shared" si="167"/>
        <v>0</v>
      </c>
      <c r="J684" s="141">
        <f t="shared" si="168"/>
        <v>0</v>
      </c>
      <c r="K684" s="142">
        <f t="shared" si="165"/>
        <v>0</v>
      </c>
      <c r="L684" s="184">
        <f t="shared" si="165"/>
        <v>0</v>
      </c>
      <c r="M684" s="141">
        <f t="shared" si="165"/>
        <v>0</v>
      </c>
      <c r="N684" s="141">
        <f t="shared" si="165"/>
        <v>0</v>
      </c>
      <c r="O684" s="147">
        <f t="shared" si="169"/>
        <v>0</v>
      </c>
      <c r="P684" s="136">
        <f t="shared" si="170"/>
        <v>0</v>
      </c>
      <c r="Q684" s="136">
        <f t="shared" si="174"/>
        <v>0</v>
      </c>
      <c r="R684" s="136">
        <f t="shared" si="175"/>
        <v>0</v>
      </c>
      <c r="S684" s="137">
        <f t="shared" si="171"/>
        <v>0</v>
      </c>
      <c r="T684" s="45"/>
      <c r="V684" s="57" t="str">
        <f t="shared" si="172"/>
        <v>скрыть</v>
      </c>
    </row>
    <row r="685" spans="2:22" ht="15.75" hidden="1" customHeight="1" x14ac:dyDescent="0.25">
      <c r="B685" s="135">
        <v>669</v>
      </c>
      <c r="C685" s="182">
        <f t="shared" si="177"/>
        <v>0</v>
      </c>
      <c r="D685" s="280">
        <f t="shared" si="177"/>
        <v>0</v>
      </c>
      <c r="E685" s="182">
        <f t="shared" si="177"/>
        <v>0</v>
      </c>
      <c r="F685" s="182">
        <f t="shared" si="177"/>
        <v>0</v>
      </c>
      <c r="G685" s="136">
        <f t="shared" si="177"/>
        <v>0</v>
      </c>
      <c r="H685" s="136">
        <f t="shared" si="173"/>
        <v>0</v>
      </c>
      <c r="I685" s="136">
        <f t="shared" si="167"/>
        <v>0</v>
      </c>
      <c r="J685" s="141">
        <f t="shared" si="168"/>
        <v>0</v>
      </c>
      <c r="K685" s="142">
        <f t="shared" si="165"/>
        <v>0</v>
      </c>
      <c r="L685" s="184">
        <f t="shared" si="165"/>
        <v>0</v>
      </c>
      <c r="M685" s="141">
        <f t="shared" si="165"/>
        <v>0</v>
      </c>
      <c r="N685" s="141">
        <f t="shared" si="165"/>
        <v>0</v>
      </c>
      <c r="O685" s="147">
        <f t="shared" si="169"/>
        <v>0</v>
      </c>
      <c r="P685" s="136">
        <f t="shared" si="170"/>
        <v>0</v>
      </c>
      <c r="Q685" s="136">
        <f t="shared" si="174"/>
        <v>0</v>
      </c>
      <c r="R685" s="136">
        <f t="shared" si="175"/>
        <v>0</v>
      </c>
      <c r="S685" s="137">
        <f t="shared" si="171"/>
        <v>0</v>
      </c>
      <c r="T685" s="45"/>
      <c r="V685" s="57" t="str">
        <f t="shared" si="172"/>
        <v>скрыть</v>
      </c>
    </row>
    <row r="686" spans="2:22" ht="15.75" hidden="1" customHeight="1" x14ac:dyDescent="0.25">
      <c r="B686" s="135">
        <v>670</v>
      </c>
      <c r="C686" s="182">
        <f t="shared" si="177"/>
        <v>0</v>
      </c>
      <c r="D686" s="280">
        <f t="shared" si="177"/>
        <v>0</v>
      </c>
      <c r="E686" s="182">
        <f t="shared" si="177"/>
        <v>0</v>
      </c>
      <c r="F686" s="182">
        <f t="shared" si="177"/>
        <v>0</v>
      </c>
      <c r="G686" s="136">
        <f t="shared" si="177"/>
        <v>0</v>
      </c>
      <c r="H686" s="136">
        <f t="shared" si="173"/>
        <v>0</v>
      </c>
      <c r="I686" s="136">
        <f t="shared" si="167"/>
        <v>0</v>
      </c>
      <c r="J686" s="141">
        <f t="shared" si="168"/>
        <v>0</v>
      </c>
      <c r="K686" s="142">
        <f t="shared" si="165"/>
        <v>0</v>
      </c>
      <c r="L686" s="184">
        <f t="shared" si="165"/>
        <v>0</v>
      </c>
      <c r="M686" s="141">
        <f t="shared" si="165"/>
        <v>0</v>
      </c>
      <c r="N686" s="141">
        <f t="shared" si="165"/>
        <v>0</v>
      </c>
      <c r="O686" s="147">
        <f t="shared" si="169"/>
        <v>0</v>
      </c>
      <c r="P686" s="136">
        <f t="shared" si="170"/>
        <v>0</v>
      </c>
      <c r="Q686" s="136">
        <f t="shared" si="174"/>
        <v>0</v>
      </c>
      <c r="R686" s="136">
        <f t="shared" si="175"/>
        <v>0</v>
      </c>
      <c r="S686" s="137">
        <f t="shared" si="171"/>
        <v>0</v>
      </c>
      <c r="T686" s="45"/>
      <c r="V686" s="57" t="str">
        <f t="shared" si="172"/>
        <v>скрыть</v>
      </c>
    </row>
    <row r="687" spans="2:22" ht="15.75" hidden="1" customHeight="1" x14ac:dyDescent="0.25">
      <c r="B687" s="135">
        <v>671</v>
      </c>
      <c r="C687" s="182">
        <f t="shared" ref="C687:G696" si="178">IF(offer_sale_type="транзит",IFERROR(VLOOKUP($B687,calc_data,C$14+1,0),0),0)</f>
        <v>0</v>
      </c>
      <c r="D687" s="280">
        <f t="shared" si="178"/>
        <v>0</v>
      </c>
      <c r="E687" s="182">
        <f t="shared" si="178"/>
        <v>0</v>
      </c>
      <c r="F687" s="182">
        <f t="shared" si="178"/>
        <v>0</v>
      </c>
      <c r="G687" s="136">
        <f t="shared" si="178"/>
        <v>0</v>
      </c>
      <c r="H687" s="136">
        <f t="shared" si="173"/>
        <v>0</v>
      </c>
      <c r="I687" s="136">
        <f t="shared" si="167"/>
        <v>0</v>
      </c>
      <c r="J687" s="141">
        <f t="shared" si="168"/>
        <v>0</v>
      </c>
      <c r="K687" s="142">
        <f t="shared" si="165"/>
        <v>0</v>
      </c>
      <c r="L687" s="184">
        <f t="shared" si="165"/>
        <v>0</v>
      </c>
      <c r="M687" s="141">
        <f t="shared" si="165"/>
        <v>0</v>
      </c>
      <c r="N687" s="141">
        <f t="shared" si="165"/>
        <v>0</v>
      </c>
      <c r="O687" s="147">
        <f t="shared" si="169"/>
        <v>0</v>
      </c>
      <c r="P687" s="136">
        <f t="shared" si="170"/>
        <v>0</v>
      </c>
      <c r="Q687" s="136">
        <f t="shared" si="174"/>
        <v>0</v>
      </c>
      <c r="R687" s="136">
        <f t="shared" si="175"/>
        <v>0</v>
      </c>
      <c r="S687" s="137">
        <f t="shared" si="171"/>
        <v>0</v>
      </c>
      <c r="T687" s="45"/>
      <c r="V687" s="57" t="str">
        <f t="shared" si="172"/>
        <v>скрыть</v>
      </c>
    </row>
    <row r="688" spans="2:22" ht="15.75" hidden="1" customHeight="1" x14ac:dyDescent="0.25">
      <c r="B688" s="135">
        <v>672</v>
      </c>
      <c r="C688" s="182">
        <f t="shared" si="178"/>
        <v>0</v>
      </c>
      <c r="D688" s="280">
        <f t="shared" si="178"/>
        <v>0</v>
      </c>
      <c r="E688" s="182">
        <f t="shared" si="178"/>
        <v>0</v>
      </c>
      <c r="F688" s="182">
        <f t="shared" si="178"/>
        <v>0</v>
      </c>
      <c r="G688" s="136">
        <f t="shared" si="178"/>
        <v>0</v>
      </c>
      <c r="H688" s="136">
        <f t="shared" si="173"/>
        <v>0</v>
      </c>
      <c r="I688" s="136">
        <f t="shared" si="167"/>
        <v>0</v>
      </c>
      <c r="J688" s="141">
        <f t="shared" si="168"/>
        <v>0</v>
      </c>
      <c r="K688" s="142">
        <f t="shared" si="165"/>
        <v>0</v>
      </c>
      <c r="L688" s="184">
        <f t="shared" si="165"/>
        <v>0</v>
      </c>
      <c r="M688" s="141">
        <f t="shared" si="165"/>
        <v>0</v>
      </c>
      <c r="N688" s="141">
        <f t="shared" si="165"/>
        <v>0</v>
      </c>
      <c r="O688" s="147">
        <f t="shared" si="169"/>
        <v>0</v>
      </c>
      <c r="P688" s="136">
        <f t="shared" si="170"/>
        <v>0</v>
      </c>
      <c r="Q688" s="136">
        <f t="shared" si="174"/>
        <v>0</v>
      </c>
      <c r="R688" s="136">
        <f t="shared" si="175"/>
        <v>0</v>
      </c>
      <c r="S688" s="137">
        <f t="shared" si="171"/>
        <v>0</v>
      </c>
      <c r="T688" s="45"/>
      <c r="V688" s="57" t="str">
        <f t="shared" si="172"/>
        <v>скрыть</v>
      </c>
    </row>
    <row r="689" spans="2:22" ht="15.75" hidden="1" customHeight="1" x14ac:dyDescent="0.25">
      <c r="B689" s="135">
        <v>673</v>
      </c>
      <c r="C689" s="182">
        <f t="shared" si="178"/>
        <v>0</v>
      </c>
      <c r="D689" s="280">
        <f t="shared" si="178"/>
        <v>0</v>
      </c>
      <c r="E689" s="182">
        <f t="shared" si="178"/>
        <v>0</v>
      </c>
      <c r="F689" s="182">
        <f t="shared" si="178"/>
        <v>0</v>
      </c>
      <c r="G689" s="136">
        <f t="shared" si="178"/>
        <v>0</v>
      </c>
      <c r="H689" s="136">
        <f t="shared" si="173"/>
        <v>0</v>
      </c>
      <c r="I689" s="136">
        <f t="shared" si="167"/>
        <v>0</v>
      </c>
      <c r="J689" s="141">
        <f t="shared" si="168"/>
        <v>0</v>
      </c>
      <c r="K689" s="142">
        <f t="shared" si="165"/>
        <v>0</v>
      </c>
      <c r="L689" s="184">
        <f t="shared" si="165"/>
        <v>0</v>
      </c>
      <c r="M689" s="141">
        <f t="shared" si="165"/>
        <v>0</v>
      </c>
      <c r="N689" s="141">
        <f t="shared" si="165"/>
        <v>0</v>
      </c>
      <c r="O689" s="147">
        <f t="shared" si="169"/>
        <v>0</v>
      </c>
      <c r="P689" s="136">
        <f t="shared" si="170"/>
        <v>0</v>
      </c>
      <c r="Q689" s="136">
        <f t="shared" si="174"/>
        <v>0</v>
      </c>
      <c r="R689" s="136">
        <f t="shared" si="175"/>
        <v>0</v>
      </c>
      <c r="S689" s="137">
        <f t="shared" si="171"/>
        <v>0</v>
      </c>
      <c r="T689" s="45"/>
      <c r="V689" s="57" t="str">
        <f t="shared" si="172"/>
        <v>скрыть</v>
      </c>
    </row>
    <row r="690" spans="2:22" ht="15.75" hidden="1" customHeight="1" x14ac:dyDescent="0.25">
      <c r="B690" s="135">
        <v>674</v>
      </c>
      <c r="C690" s="182">
        <f t="shared" si="178"/>
        <v>0</v>
      </c>
      <c r="D690" s="280">
        <f t="shared" si="178"/>
        <v>0</v>
      </c>
      <c r="E690" s="182">
        <f t="shared" si="178"/>
        <v>0</v>
      </c>
      <c r="F690" s="182">
        <f t="shared" si="178"/>
        <v>0</v>
      </c>
      <c r="G690" s="136">
        <f t="shared" si="178"/>
        <v>0</v>
      </c>
      <c r="H690" s="136">
        <f t="shared" si="173"/>
        <v>0</v>
      </c>
      <c r="I690" s="136">
        <f t="shared" si="167"/>
        <v>0</v>
      </c>
      <c r="J690" s="141">
        <f t="shared" si="168"/>
        <v>0</v>
      </c>
      <c r="K690" s="142">
        <f t="shared" si="165"/>
        <v>0</v>
      </c>
      <c r="L690" s="184">
        <f t="shared" si="165"/>
        <v>0</v>
      </c>
      <c r="M690" s="141">
        <f t="shared" si="165"/>
        <v>0</v>
      </c>
      <c r="N690" s="141">
        <f t="shared" si="165"/>
        <v>0</v>
      </c>
      <c r="O690" s="147">
        <f t="shared" si="169"/>
        <v>0</v>
      </c>
      <c r="P690" s="136">
        <f t="shared" si="170"/>
        <v>0</v>
      </c>
      <c r="Q690" s="136">
        <f t="shared" si="174"/>
        <v>0</v>
      </c>
      <c r="R690" s="136">
        <f t="shared" si="175"/>
        <v>0</v>
      </c>
      <c r="S690" s="137">
        <f t="shared" si="171"/>
        <v>0</v>
      </c>
      <c r="T690" s="45"/>
      <c r="V690" s="57" t="str">
        <f t="shared" si="172"/>
        <v>скрыть</v>
      </c>
    </row>
    <row r="691" spans="2:22" ht="15.75" hidden="1" customHeight="1" x14ac:dyDescent="0.25">
      <c r="B691" s="135">
        <v>675</v>
      </c>
      <c r="C691" s="182">
        <f t="shared" si="178"/>
        <v>0</v>
      </c>
      <c r="D691" s="280">
        <f t="shared" si="178"/>
        <v>0</v>
      </c>
      <c r="E691" s="182">
        <f t="shared" si="178"/>
        <v>0</v>
      </c>
      <c r="F691" s="182">
        <f t="shared" si="178"/>
        <v>0</v>
      </c>
      <c r="G691" s="136">
        <f t="shared" si="178"/>
        <v>0</v>
      </c>
      <c r="H691" s="136">
        <f t="shared" si="173"/>
        <v>0</v>
      </c>
      <c r="I691" s="136">
        <f t="shared" si="167"/>
        <v>0</v>
      </c>
      <c r="J691" s="141">
        <f t="shared" si="168"/>
        <v>0</v>
      </c>
      <c r="K691" s="142">
        <f t="shared" si="165"/>
        <v>0</v>
      </c>
      <c r="L691" s="184">
        <f t="shared" si="165"/>
        <v>0</v>
      </c>
      <c r="M691" s="141">
        <f t="shared" si="165"/>
        <v>0</v>
      </c>
      <c r="N691" s="141">
        <f t="shared" si="165"/>
        <v>0</v>
      </c>
      <c r="O691" s="147">
        <f t="shared" si="169"/>
        <v>0</v>
      </c>
      <c r="P691" s="136">
        <f t="shared" si="170"/>
        <v>0</v>
      </c>
      <c r="Q691" s="136">
        <f t="shared" si="174"/>
        <v>0</v>
      </c>
      <c r="R691" s="136">
        <f t="shared" si="175"/>
        <v>0</v>
      </c>
      <c r="S691" s="137">
        <f t="shared" si="171"/>
        <v>0</v>
      </c>
      <c r="T691" s="45"/>
      <c r="V691" s="57" t="str">
        <f t="shared" si="172"/>
        <v>скрыть</v>
      </c>
    </row>
    <row r="692" spans="2:22" ht="15.75" hidden="1" customHeight="1" x14ac:dyDescent="0.25">
      <c r="B692" s="135">
        <v>676</v>
      </c>
      <c r="C692" s="182">
        <f t="shared" si="178"/>
        <v>0</v>
      </c>
      <c r="D692" s="280">
        <f t="shared" si="178"/>
        <v>0</v>
      </c>
      <c r="E692" s="182">
        <f t="shared" si="178"/>
        <v>0</v>
      </c>
      <c r="F692" s="182">
        <f t="shared" si="178"/>
        <v>0</v>
      </c>
      <c r="G692" s="136">
        <f t="shared" si="178"/>
        <v>0</v>
      </c>
      <c r="H692" s="136">
        <f t="shared" si="173"/>
        <v>0</v>
      </c>
      <c r="I692" s="136">
        <f t="shared" si="167"/>
        <v>0</v>
      </c>
      <c r="J692" s="141">
        <f t="shared" si="168"/>
        <v>0</v>
      </c>
      <c r="K692" s="142">
        <f t="shared" si="165"/>
        <v>0</v>
      </c>
      <c r="L692" s="184">
        <f t="shared" si="165"/>
        <v>0</v>
      </c>
      <c r="M692" s="141">
        <f t="shared" si="165"/>
        <v>0</v>
      </c>
      <c r="N692" s="141">
        <f t="shared" si="165"/>
        <v>0</v>
      </c>
      <c r="O692" s="147">
        <f t="shared" si="169"/>
        <v>0</v>
      </c>
      <c r="P692" s="136">
        <f t="shared" si="170"/>
        <v>0</v>
      </c>
      <c r="Q692" s="136">
        <f t="shared" si="174"/>
        <v>0</v>
      </c>
      <c r="R692" s="136">
        <f t="shared" si="175"/>
        <v>0</v>
      </c>
      <c r="S692" s="137">
        <f t="shared" si="171"/>
        <v>0</v>
      </c>
      <c r="T692" s="45"/>
      <c r="V692" s="57" t="str">
        <f t="shared" si="172"/>
        <v>скрыть</v>
      </c>
    </row>
    <row r="693" spans="2:22" ht="15.75" hidden="1" customHeight="1" x14ac:dyDescent="0.25">
      <c r="B693" s="135">
        <v>677</v>
      </c>
      <c r="C693" s="182">
        <f t="shared" si="178"/>
        <v>0</v>
      </c>
      <c r="D693" s="280">
        <f t="shared" si="178"/>
        <v>0</v>
      </c>
      <c r="E693" s="182">
        <f t="shared" si="178"/>
        <v>0</v>
      </c>
      <c r="F693" s="182">
        <f t="shared" si="178"/>
        <v>0</v>
      </c>
      <c r="G693" s="136">
        <f t="shared" si="178"/>
        <v>0</v>
      </c>
      <c r="H693" s="136">
        <f t="shared" si="173"/>
        <v>0</v>
      </c>
      <c r="I693" s="136">
        <f t="shared" si="167"/>
        <v>0</v>
      </c>
      <c r="J693" s="141">
        <f t="shared" si="168"/>
        <v>0</v>
      </c>
      <c r="K693" s="142">
        <f t="shared" si="165"/>
        <v>0</v>
      </c>
      <c r="L693" s="184">
        <f t="shared" si="165"/>
        <v>0</v>
      </c>
      <c r="M693" s="141">
        <f t="shared" si="165"/>
        <v>0</v>
      </c>
      <c r="N693" s="141">
        <f t="shared" si="165"/>
        <v>0</v>
      </c>
      <c r="O693" s="147">
        <f t="shared" si="169"/>
        <v>0</v>
      </c>
      <c r="P693" s="136">
        <f t="shared" si="170"/>
        <v>0</v>
      </c>
      <c r="Q693" s="136">
        <f t="shared" si="174"/>
        <v>0</v>
      </c>
      <c r="R693" s="136">
        <f t="shared" si="175"/>
        <v>0</v>
      </c>
      <c r="S693" s="137">
        <f t="shared" si="171"/>
        <v>0</v>
      </c>
      <c r="T693" s="45"/>
      <c r="V693" s="57" t="str">
        <f t="shared" si="172"/>
        <v>скрыть</v>
      </c>
    </row>
    <row r="694" spans="2:22" ht="15.75" hidden="1" customHeight="1" x14ac:dyDescent="0.25">
      <c r="B694" s="135">
        <v>678</v>
      </c>
      <c r="C694" s="182">
        <f t="shared" si="178"/>
        <v>0</v>
      </c>
      <c r="D694" s="280">
        <f t="shared" si="178"/>
        <v>0</v>
      </c>
      <c r="E694" s="182">
        <f t="shared" si="178"/>
        <v>0</v>
      </c>
      <c r="F694" s="182">
        <f t="shared" si="178"/>
        <v>0</v>
      </c>
      <c r="G694" s="136">
        <f t="shared" si="178"/>
        <v>0</v>
      </c>
      <c r="H694" s="136">
        <f t="shared" si="173"/>
        <v>0</v>
      </c>
      <c r="I694" s="136">
        <f t="shared" si="167"/>
        <v>0</v>
      </c>
      <c r="J694" s="141">
        <f t="shared" si="168"/>
        <v>0</v>
      </c>
      <c r="K694" s="142">
        <f t="shared" si="165"/>
        <v>0</v>
      </c>
      <c r="L694" s="184">
        <f t="shared" si="165"/>
        <v>0</v>
      </c>
      <c r="M694" s="141">
        <f t="shared" si="165"/>
        <v>0</v>
      </c>
      <c r="N694" s="141">
        <f t="shared" si="165"/>
        <v>0</v>
      </c>
      <c r="O694" s="147">
        <f t="shared" si="169"/>
        <v>0</v>
      </c>
      <c r="P694" s="136">
        <f t="shared" si="170"/>
        <v>0</v>
      </c>
      <c r="Q694" s="136">
        <f t="shared" si="174"/>
        <v>0</v>
      </c>
      <c r="R694" s="136">
        <f t="shared" si="175"/>
        <v>0</v>
      </c>
      <c r="S694" s="137">
        <f t="shared" si="171"/>
        <v>0</v>
      </c>
      <c r="T694" s="45"/>
      <c r="V694" s="57" t="str">
        <f t="shared" si="172"/>
        <v>скрыть</v>
      </c>
    </row>
    <row r="695" spans="2:22" ht="15.75" hidden="1" customHeight="1" x14ac:dyDescent="0.25">
      <c r="B695" s="135">
        <v>679</v>
      </c>
      <c r="C695" s="182">
        <f t="shared" si="178"/>
        <v>0</v>
      </c>
      <c r="D695" s="280">
        <f t="shared" si="178"/>
        <v>0</v>
      </c>
      <c r="E695" s="182">
        <f t="shared" si="178"/>
        <v>0</v>
      </c>
      <c r="F695" s="182">
        <f t="shared" si="178"/>
        <v>0</v>
      </c>
      <c r="G695" s="136">
        <f t="shared" si="178"/>
        <v>0</v>
      </c>
      <c r="H695" s="136">
        <f t="shared" si="173"/>
        <v>0</v>
      </c>
      <c r="I695" s="136">
        <f t="shared" si="167"/>
        <v>0</v>
      </c>
      <c r="J695" s="141">
        <f t="shared" si="168"/>
        <v>0</v>
      </c>
      <c r="K695" s="142">
        <f t="shared" si="165"/>
        <v>0</v>
      </c>
      <c r="L695" s="184">
        <f t="shared" si="165"/>
        <v>0</v>
      </c>
      <c r="M695" s="141">
        <f t="shared" si="165"/>
        <v>0</v>
      </c>
      <c r="N695" s="141">
        <f t="shared" si="165"/>
        <v>0</v>
      </c>
      <c r="O695" s="147">
        <f t="shared" si="169"/>
        <v>0</v>
      </c>
      <c r="P695" s="136">
        <f t="shared" si="170"/>
        <v>0</v>
      </c>
      <c r="Q695" s="136">
        <f t="shared" si="174"/>
        <v>0</v>
      </c>
      <c r="R695" s="136">
        <f t="shared" si="175"/>
        <v>0</v>
      </c>
      <c r="S695" s="137">
        <f t="shared" si="171"/>
        <v>0</v>
      </c>
      <c r="T695" s="45"/>
      <c r="V695" s="57" t="str">
        <f t="shared" si="172"/>
        <v>скрыть</v>
      </c>
    </row>
    <row r="696" spans="2:22" ht="15.75" hidden="1" customHeight="1" x14ac:dyDescent="0.25">
      <c r="B696" s="135">
        <v>680</v>
      </c>
      <c r="C696" s="182">
        <f t="shared" si="178"/>
        <v>0</v>
      </c>
      <c r="D696" s="280">
        <f t="shared" si="178"/>
        <v>0</v>
      </c>
      <c r="E696" s="182">
        <f t="shared" si="178"/>
        <v>0</v>
      </c>
      <c r="F696" s="182">
        <f t="shared" si="178"/>
        <v>0</v>
      </c>
      <c r="G696" s="136">
        <f t="shared" si="178"/>
        <v>0</v>
      </c>
      <c r="H696" s="136">
        <f t="shared" si="173"/>
        <v>0</v>
      </c>
      <c r="I696" s="136">
        <f t="shared" si="167"/>
        <v>0</v>
      </c>
      <c r="J696" s="141">
        <f t="shared" si="168"/>
        <v>0</v>
      </c>
      <c r="K696" s="142">
        <f t="shared" si="165"/>
        <v>0</v>
      </c>
      <c r="L696" s="184">
        <f t="shared" si="165"/>
        <v>0</v>
      </c>
      <c r="M696" s="141">
        <f t="shared" si="165"/>
        <v>0</v>
      </c>
      <c r="N696" s="141">
        <f t="shared" si="165"/>
        <v>0</v>
      </c>
      <c r="O696" s="147">
        <f t="shared" si="169"/>
        <v>0</v>
      </c>
      <c r="P696" s="136">
        <f t="shared" si="170"/>
        <v>0</v>
      </c>
      <c r="Q696" s="136">
        <f t="shared" si="174"/>
        <v>0</v>
      </c>
      <c r="R696" s="136">
        <f t="shared" si="175"/>
        <v>0</v>
      </c>
      <c r="S696" s="137">
        <f t="shared" si="171"/>
        <v>0</v>
      </c>
      <c r="T696" s="45"/>
      <c r="V696" s="57" t="str">
        <f t="shared" si="172"/>
        <v>скрыть</v>
      </c>
    </row>
    <row r="697" spans="2:22" ht="15.75" hidden="1" customHeight="1" x14ac:dyDescent="0.25">
      <c r="B697" s="135">
        <v>681</v>
      </c>
      <c r="C697" s="182">
        <f t="shared" ref="C697:G706" si="179">IF(offer_sale_type="транзит",IFERROR(VLOOKUP($B697,calc_data,C$14+1,0),0),0)</f>
        <v>0</v>
      </c>
      <c r="D697" s="280">
        <f t="shared" si="179"/>
        <v>0</v>
      </c>
      <c r="E697" s="182">
        <f t="shared" si="179"/>
        <v>0</v>
      </c>
      <c r="F697" s="182">
        <f t="shared" si="179"/>
        <v>0</v>
      </c>
      <c r="G697" s="136">
        <f t="shared" si="179"/>
        <v>0</v>
      </c>
      <c r="H697" s="136">
        <f t="shared" si="173"/>
        <v>0</v>
      </c>
      <c r="I697" s="136">
        <f t="shared" si="167"/>
        <v>0</v>
      </c>
      <c r="J697" s="141">
        <f t="shared" si="168"/>
        <v>0</v>
      </c>
      <c r="K697" s="142">
        <f t="shared" si="165"/>
        <v>0</v>
      </c>
      <c r="L697" s="184">
        <f t="shared" si="165"/>
        <v>0</v>
      </c>
      <c r="M697" s="141">
        <f t="shared" si="165"/>
        <v>0</v>
      </c>
      <c r="N697" s="141">
        <f t="shared" si="165"/>
        <v>0</v>
      </c>
      <c r="O697" s="147">
        <f t="shared" si="169"/>
        <v>0</v>
      </c>
      <c r="P697" s="136">
        <f t="shared" si="170"/>
        <v>0</v>
      </c>
      <c r="Q697" s="136">
        <f t="shared" si="174"/>
        <v>0</v>
      </c>
      <c r="R697" s="136">
        <f t="shared" si="175"/>
        <v>0</v>
      </c>
      <c r="S697" s="137">
        <f t="shared" si="171"/>
        <v>0</v>
      </c>
      <c r="T697" s="45"/>
      <c r="V697" s="57" t="str">
        <f t="shared" si="172"/>
        <v>скрыть</v>
      </c>
    </row>
    <row r="698" spans="2:22" ht="15.75" hidden="1" customHeight="1" x14ac:dyDescent="0.25">
      <c r="B698" s="135">
        <v>682</v>
      </c>
      <c r="C698" s="182">
        <f t="shared" si="179"/>
        <v>0</v>
      </c>
      <c r="D698" s="280">
        <f t="shared" si="179"/>
        <v>0</v>
      </c>
      <c r="E698" s="182">
        <f t="shared" si="179"/>
        <v>0</v>
      </c>
      <c r="F698" s="182">
        <f t="shared" si="179"/>
        <v>0</v>
      </c>
      <c r="G698" s="136">
        <f t="shared" si="179"/>
        <v>0</v>
      </c>
      <c r="H698" s="136">
        <f t="shared" si="173"/>
        <v>0</v>
      </c>
      <c r="I698" s="136">
        <f t="shared" si="167"/>
        <v>0</v>
      </c>
      <c r="J698" s="141">
        <f t="shared" si="168"/>
        <v>0</v>
      </c>
      <c r="K698" s="142">
        <f t="shared" si="165"/>
        <v>0</v>
      </c>
      <c r="L698" s="184">
        <f t="shared" si="165"/>
        <v>0</v>
      </c>
      <c r="M698" s="141">
        <f t="shared" si="165"/>
        <v>0</v>
      </c>
      <c r="N698" s="141">
        <f t="shared" si="165"/>
        <v>0</v>
      </c>
      <c r="O698" s="147">
        <f t="shared" si="169"/>
        <v>0</v>
      </c>
      <c r="P698" s="136">
        <f t="shared" si="170"/>
        <v>0</v>
      </c>
      <c r="Q698" s="136">
        <f t="shared" si="174"/>
        <v>0</v>
      </c>
      <c r="R698" s="136">
        <f t="shared" si="175"/>
        <v>0</v>
      </c>
      <c r="S698" s="137">
        <f t="shared" si="171"/>
        <v>0</v>
      </c>
      <c r="T698" s="45"/>
      <c r="V698" s="57" t="str">
        <f t="shared" si="172"/>
        <v>скрыть</v>
      </c>
    </row>
    <row r="699" spans="2:22" ht="15.75" hidden="1" customHeight="1" x14ac:dyDescent="0.25">
      <c r="B699" s="135">
        <v>683</v>
      </c>
      <c r="C699" s="182">
        <f t="shared" si="179"/>
        <v>0</v>
      </c>
      <c r="D699" s="280">
        <f t="shared" si="179"/>
        <v>0</v>
      </c>
      <c r="E699" s="182">
        <f t="shared" si="179"/>
        <v>0</v>
      </c>
      <c r="F699" s="182">
        <f t="shared" si="179"/>
        <v>0</v>
      </c>
      <c r="G699" s="136">
        <f t="shared" si="179"/>
        <v>0</v>
      </c>
      <c r="H699" s="136">
        <f t="shared" si="173"/>
        <v>0</v>
      </c>
      <c r="I699" s="136">
        <f t="shared" si="167"/>
        <v>0</v>
      </c>
      <c r="J699" s="141">
        <f t="shared" si="168"/>
        <v>0</v>
      </c>
      <c r="K699" s="142">
        <f t="shared" si="165"/>
        <v>0</v>
      </c>
      <c r="L699" s="184">
        <f t="shared" si="165"/>
        <v>0</v>
      </c>
      <c r="M699" s="141">
        <f t="shared" si="165"/>
        <v>0</v>
      </c>
      <c r="N699" s="141">
        <f t="shared" si="165"/>
        <v>0</v>
      </c>
      <c r="O699" s="147">
        <f t="shared" si="169"/>
        <v>0</v>
      </c>
      <c r="P699" s="136">
        <f t="shared" si="170"/>
        <v>0</v>
      </c>
      <c r="Q699" s="136">
        <f t="shared" si="174"/>
        <v>0</v>
      </c>
      <c r="R699" s="136">
        <f t="shared" si="175"/>
        <v>0</v>
      </c>
      <c r="S699" s="137">
        <f t="shared" si="171"/>
        <v>0</v>
      </c>
      <c r="T699" s="45"/>
      <c r="V699" s="57" t="str">
        <f t="shared" si="172"/>
        <v>скрыть</v>
      </c>
    </row>
    <row r="700" spans="2:22" ht="15.75" hidden="1" customHeight="1" x14ac:dyDescent="0.25">
      <c r="B700" s="135">
        <v>684</v>
      </c>
      <c r="C700" s="182">
        <f t="shared" si="179"/>
        <v>0</v>
      </c>
      <c r="D700" s="280">
        <f t="shared" si="179"/>
        <v>0</v>
      </c>
      <c r="E700" s="182">
        <f t="shared" si="179"/>
        <v>0</v>
      </c>
      <c r="F700" s="182">
        <f t="shared" si="179"/>
        <v>0</v>
      </c>
      <c r="G700" s="136">
        <f t="shared" si="179"/>
        <v>0</v>
      </c>
      <c r="H700" s="136">
        <f t="shared" si="173"/>
        <v>0</v>
      </c>
      <c r="I700" s="136">
        <f t="shared" si="167"/>
        <v>0</v>
      </c>
      <c r="J700" s="141">
        <f t="shared" si="168"/>
        <v>0</v>
      </c>
      <c r="K700" s="142">
        <f t="shared" si="165"/>
        <v>0</v>
      </c>
      <c r="L700" s="184">
        <f t="shared" si="165"/>
        <v>0</v>
      </c>
      <c r="M700" s="141">
        <f t="shared" si="165"/>
        <v>0</v>
      </c>
      <c r="N700" s="141">
        <f t="shared" si="165"/>
        <v>0</v>
      </c>
      <c r="O700" s="147">
        <f t="shared" si="169"/>
        <v>0</v>
      </c>
      <c r="P700" s="136">
        <f t="shared" si="170"/>
        <v>0</v>
      </c>
      <c r="Q700" s="136">
        <f t="shared" si="174"/>
        <v>0</v>
      </c>
      <c r="R700" s="136">
        <f t="shared" si="175"/>
        <v>0</v>
      </c>
      <c r="S700" s="137">
        <f t="shared" si="171"/>
        <v>0</v>
      </c>
      <c r="T700" s="45"/>
      <c r="V700" s="57" t="str">
        <f t="shared" si="172"/>
        <v>скрыть</v>
      </c>
    </row>
    <row r="701" spans="2:22" ht="15.75" hidden="1" customHeight="1" x14ac:dyDescent="0.25">
      <c r="B701" s="135">
        <v>685</v>
      </c>
      <c r="C701" s="182">
        <f t="shared" si="179"/>
        <v>0</v>
      </c>
      <c r="D701" s="280">
        <f t="shared" si="179"/>
        <v>0</v>
      </c>
      <c r="E701" s="182">
        <f t="shared" si="179"/>
        <v>0</v>
      </c>
      <c r="F701" s="182">
        <f t="shared" si="179"/>
        <v>0</v>
      </c>
      <c r="G701" s="136">
        <f t="shared" si="179"/>
        <v>0</v>
      </c>
      <c r="H701" s="136">
        <f t="shared" si="173"/>
        <v>0</v>
      </c>
      <c r="I701" s="136">
        <f t="shared" si="167"/>
        <v>0</v>
      </c>
      <c r="J701" s="141">
        <f t="shared" si="168"/>
        <v>0</v>
      </c>
      <c r="K701" s="142">
        <f t="shared" si="165"/>
        <v>0</v>
      </c>
      <c r="L701" s="184">
        <f t="shared" si="165"/>
        <v>0</v>
      </c>
      <c r="M701" s="141">
        <f t="shared" si="165"/>
        <v>0</v>
      </c>
      <c r="N701" s="141">
        <f t="shared" si="165"/>
        <v>0</v>
      </c>
      <c r="O701" s="147">
        <f t="shared" si="169"/>
        <v>0</v>
      </c>
      <c r="P701" s="136">
        <f t="shared" si="170"/>
        <v>0</v>
      </c>
      <c r="Q701" s="136">
        <f t="shared" si="174"/>
        <v>0</v>
      </c>
      <c r="R701" s="136">
        <f t="shared" si="175"/>
        <v>0</v>
      </c>
      <c r="S701" s="137">
        <f t="shared" si="171"/>
        <v>0</v>
      </c>
      <c r="T701" s="45"/>
      <c r="V701" s="57" t="str">
        <f t="shared" si="172"/>
        <v>скрыть</v>
      </c>
    </row>
    <row r="702" spans="2:22" ht="15.75" hidden="1" customHeight="1" x14ac:dyDescent="0.25">
      <c r="B702" s="135">
        <v>686</v>
      </c>
      <c r="C702" s="182">
        <f t="shared" si="179"/>
        <v>0</v>
      </c>
      <c r="D702" s="280">
        <f t="shared" si="179"/>
        <v>0</v>
      </c>
      <c r="E702" s="182">
        <f t="shared" si="179"/>
        <v>0</v>
      </c>
      <c r="F702" s="182">
        <f t="shared" si="179"/>
        <v>0</v>
      </c>
      <c r="G702" s="136">
        <f t="shared" si="179"/>
        <v>0</v>
      </c>
      <c r="H702" s="136">
        <f t="shared" si="173"/>
        <v>0</v>
      </c>
      <c r="I702" s="136">
        <f t="shared" si="167"/>
        <v>0</v>
      </c>
      <c r="J702" s="141">
        <f t="shared" si="168"/>
        <v>0</v>
      </c>
      <c r="K702" s="142">
        <f t="shared" si="165"/>
        <v>0</v>
      </c>
      <c r="L702" s="184">
        <f t="shared" si="165"/>
        <v>0</v>
      </c>
      <c r="M702" s="141">
        <f t="shared" si="165"/>
        <v>0</v>
      </c>
      <c r="N702" s="141">
        <f t="shared" si="165"/>
        <v>0</v>
      </c>
      <c r="O702" s="147">
        <f t="shared" si="169"/>
        <v>0</v>
      </c>
      <c r="P702" s="136">
        <f t="shared" si="170"/>
        <v>0</v>
      </c>
      <c r="Q702" s="136">
        <f t="shared" si="174"/>
        <v>0</v>
      </c>
      <c r="R702" s="136">
        <f t="shared" si="175"/>
        <v>0</v>
      </c>
      <c r="S702" s="137">
        <f t="shared" si="171"/>
        <v>0</v>
      </c>
      <c r="T702" s="45"/>
      <c r="V702" s="57" t="str">
        <f t="shared" si="172"/>
        <v>скрыть</v>
      </c>
    </row>
    <row r="703" spans="2:22" ht="15.75" hidden="1" customHeight="1" x14ac:dyDescent="0.25">
      <c r="B703" s="135">
        <v>687</v>
      </c>
      <c r="C703" s="182">
        <f t="shared" si="179"/>
        <v>0</v>
      </c>
      <c r="D703" s="280">
        <f t="shared" si="179"/>
        <v>0</v>
      </c>
      <c r="E703" s="182">
        <f t="shared" si="179"/>
        <v>0</v>
      </c>
      <c r="F703" s="182">
        <f t="shared" si="179"/>
        <v>0</v>
      </c>
      <c r="G703" s="136">
        <f t="shared" si="179"/>
        <v>0</v>
      </c>
      <c r="H703" s="136">
        <f t="shared" si="173"/>
        <v>0</v>
      </c>
      <c r="I703" s="136">
        <f t="shared" si="167"/>
        <v>0</v>
      </c>
      <c r="J703" s="141">
        <f t="shared" si="168"/>
        <v>0</v>
      </c>
      <c r="K703" s="142">
        <f t="shared" si="165"/>
        <v>0</v>
      </c>
      <c r="L703" s="184">
        <f t="shared" si="165"/>
        <v>0</v>
      </c>
      <c r="M703" s="141">
        <f t="shared" si="165"/>
        <v>0</v>
      </c>
      <c r="N703" s="141">
        <f t="shared" si="165"/>
        <v>0</v>
      </c>
      <c r="O703" s="147">
        <f t="shared" si="169"/>
        <v>0</v>
      </c>
      <c r="P703" s="136">
        <f t="shared" si="170"/>
        <v>0</v>
      </c>
      <c r="Q703" s="136">
        <f t="shared" si="174"/>
        <v>0</v>
      </c>
      <c r="R703" s="136">
        <f t="shared" si="175"/>
        <v>0</v>
      </c>
      <c r="S703" s="137">
        <f t="shared" si="171"/>
        <v>0</v>
      </c>
      <c r="T703" s="45"/>
      <c r="V703" s="57" t="str">
        <f t="shared" si="172"/>
        <v>скрыть</v>
      </c>
    </row>
    <row r="704" spans="2:22" ht="15.75" hidden="1" customHeight="1" x14ac:dyDescent="0.25">
      <c r="B704" s="135">
        <v>688</v>
      </c>
      <c r="C704" s="182">
        <f t="shared" si="179"/>
        <v>0</v>
      </c>
      <c r="D704" s="280">
        <f t="shared" si="179"/>
        <v>0</v>
      </c>
      <c r="E704" s="182">
        <f t="shared" si="179"/>
        <v>0</v>
      </c>
      <c r="F704" s="182">
        <f t="shared" si="179"/>
        <v>0</v>
      </c>
      <c r="G704" s="136">
        <f t="shared" si="179"/>
        <v>0</v>
      </c>
      <c r="H704" s="136">
        <f t="shared" si="173"/>
        <v>0</v>
      </c>
      <c r="I704" s="136">
        <f t="shared" si="167"/>
        <v>0</v>
      </c>
      <c r="J704" s="141">
        <f t="shared" si="168"/>
        <v>0</v>
      </c>
      <c r="K704" s="142">
        <f t="shared" si="165"/>
        <v>0</v>
      </c>
      <c r="L704" s="184">
        <f t="shared" si="165"/>
        <v>0</v>
      </c>
      <c r="M704" s="141">
        <f t="shared" si="165"/>
        <v>0</v>
      </c>
      <c r="N704" s="141">
        <f t="shared" si="165"/>
        <v>0</v>
      </c>
      <c r="O704" s="147">
        <f t="shared" si="169"/>
        <v>0</v>
      </c>
      <c r="P704" s="136">
        <f t="shared" si="170"/>
        <v>0</v>
      </c>
      <c r="Q704" s="136">
        <f t="shared" si="174"/>
        <v>0</v>
      </c>
      <c r="R704" s="136">
        <f t="shared" si="175"/>
        <v>0</v>
      </c>
      <c r="S704" s="137">
        <f t="shared" si="171"/>
        <v>0</v>
      </c>
      <c r="T704" s="45"/>
      <c r="V704" s="57" t="str">
        <f t="shared" si="172"/>
        <v>скрыть</v>
      </c>
    </row>
    <row r="705" spans="2:22" ht="15.75" hidden="1" customHeight="1" x14ac:dyDescent="0.25">
      <c r="B705" s="135">
        <v>689</v>
      </c>
      <c r="C705" s="182">
        <f t="shared" si="179"/>
        <v>0</v>
      </c>
      <c r="D705" s="280">
        <f t="shared" si="179"/>
        <v>0</v>
      </c>
      <c r="E705" s="182">
        <f t="shared" si="179"/>
        <v>0</v>
      </c>
      <c r="F705" s="182">
        <f t="shared" si="179"/>
        <v>0</v>
      </c>
      <c r="G705" s="136">
        <f t="shared" si="179"/>
        <v>0</v>
      </c>
      <c r="H705" s="136">
        <f t="shared" si="173"/>
        <v>0</v>
      </c>
      <c r="I705" s="136">
        <f t="shared" si="167"/>
        <v>0</v>
      </c>
      <c r="J705" s="141">
        <f t="shared" si="168"/>
        <v>0</v>
      </c>
      <c r="K705" s="142">
        <f t="shared" si="165"/>
        <v>0</v>
      </c>
      <c r="L705" s="184">
        <f t="shared" si="165"/>
        <v>0</v>
      </c>
      <c r="M705" s="141">
        <f t="shared" si="165"/>
        <v>0</v>
      </c>
      <c r="N705" s="141">
        <f t="shared" si="165"/>
        <v>0</v>
      </c>
      <c r="O705" s="147">
        <f t="shared" si="169"/>
        <v>0</v>
      </c>
      <c r="P705" s="136">
        <f t="shared" si="170"/>
        <v>0</v>
      </c>
      <c r="Q705" s="136">
        <f t="shared" si="174"/>
        <v>0</v>
      </c>
      <c r="R705" s="136">
        <f t="shared" si="175"/>
        <v>0</v>
      </c>
      <c r="S705" s="137">
        <f t="shared" si="171"/>
        <v>0</v>
      </c>
      <c r="T705" s="45"/>
      <c r="V705" s="57" t="str">
        <f t="shared" si="172"/>
        <v>скрыть</v>
      </c>
    </row>
    <row r="706" spans="2:22" ht="15.75" hidden="1" customHeight="1" x14ac:dyDescent="0.25">
      <c r="B706" s="135">
        <v>690</v>
      </c>
      <c r="C706" s="182">
        <f t="shared" si="179"/>
        <v>0</v>
      </c>
      <c r="D706" s="280">
        <f t="shared" si="179"/>
        <v>0</v>
      </c>
      <c r="E706" s="182">
        <f t="shared" si="179"/>
        <v>0</v>
      </c>
      <c r="F706" s="182">
        <f t="shared" si="179"/>
        <v>0</v>
      </c>
      <c r="G706" s="136">
        <f t="shared" si="179"/>
        <v>0</v>
      </c>
      <c r="H706" s="136">
        <f t="shared" si="173"/>
        <v>0</v>
      </c>
      <c r="I706" s="136">
        <f t="shared" si="167"/>
        <v>0</v>
      </c>
      <c r="J706" s="141">
        <f t="shared" si="168"/>
        <v>0</v>
      </c>
      <c r="K706" s="142">
        <f t="shared" si="165"/>
        <v>0</v>
      </c>
      <c r="L706" s="184">
        <f t="shared" si="165"/>
        <v>0</v>
      </c>
      <c r="M706" s="141">
        <f t="shared" si="165"/>
        <v>0</v>
      </c>
      <c r="N706" s="141">
        <f t="shared" si="165"/>
        <v>0</v>
      </c>
      <c r="O706" s="147">
        <f t="shared" si="169"/>
        <v>0</v>
      </c>
      <c r="P706" s="136">
        <f t="shared" si="170"/>
        <v>0</v>
      </c>
      <c r="Q706" s="136">
        <f t="shared" si="174"/>
        <v>0</v>
      </c>
      <c r="R706" s="136">
        <f t="shared" si="175"/>
        <v>0</v>
      </c>
      <c r="S706" s="137">
        <f t="shared" si="171"/>
        <v>0</v>
      </c>
      <c r="T706" s="45"/>
      <c r="V706" s="57" t="str">
        <f t="shared" si="172"/>
        <v>скрыть</v>
      </c>
    </row>
    <row r="707" spans="2:22" ht="15.75" hidden="1" customHeight="1" x14ac:dyDescent="0.25">
      <c r="B707" s="135">
        <v>691</v>
      </c>
      <c r="C707" s="182">
        <f t="shared" ref="C707:G716" si="180">IF(offer_sale_type="транзит",IFERROR(VLOOKUP($B707,calc_data,C$14+1,0),0),0)</f>
        <v>0</v>
      </c>
      <c r="D707" s="280">
        <f t="shared" si="180"/>
        <v>0</v>
      </c>
      <c r="E707" s="182">
        <f t="shared" si="180"/>
        <v>0</v>
      </c>
      <c r="F707" s="182">
        <f t="shared" si="180"/>
        <v>0</v>
      </c>
      <c r="G707" s="136">
        <f t="shared" si="180"/>
        <v>0</v>
      </c>
      <c r="H707" s="136">
        <f t="shared" si="173"/>
        <v>0</v>
      </c>
      <c r="I707" s="136">
        <f t="shared" si="167"/>
        <v>0</v>
      </c>
      <c r="J707" s="141">
        <f t="shared" si="168"/>
        <v>0</v>
      </c>
      <c r="K707" s="142">
        <f t="shared" si="165"/>
        <v>0</v>
      </c>
      <c r="L707" s="184">
        <f t="shared" si="165"/>
        <v>0</v>
      </c>
      <c r="M707" s="141">
        <f t="shared" si="165"/>
        <v>0</v>
      </c>
      <c r="N707" s="141">
        <f t="shared" si="165"/>
        <v>0</v>
      </c>
      <c r="O707" s="147">
        <f t="shared" si="169"/>
        <v>0</v>
      </c>
      <c r="P707" s="136">
        <f t="shared" si="170"/>
        <v>0</v>
      </c>
      <c r="Q707" s="136">
        <f t="shared" si="174"/>
        <v>0</v>
      </c>
      <c r="R707" s="136">
        <f t="shared" si="175"/>
        <v>0</v>
      </c>
      <c r="S707" s="137">
        <f t="shared" si="171"/>
        <v>0</v>
      </c>
      <c r="T707" s="45"/>
      <c r="V707" s="57" t="str">
        <f t="shared" si="172"/>
        <v>скрыть</v>
      </c>
    </row>
    <row r="708" spans="2:22" ht="15.75" hidden="1" customHeight="1" x14ac:dyDescent="0.25">
      <c r="B708" s="135">
        <v>692</v>
      </c>
      <c r="C708" s="182">
        <f t="shared" si="180"/>
        <v>0</v>
      </c>
      <c r="D708" s="280">
        <f t="shared" si="180"/>
        <v>0</v>
      </c>
      <c r="E708" s="182">
        <f t="shared" si="180"/>
        <v>0</v>
      </c>
      <c r="F708" s="182">
        <f t="shared" si="180"/>
        <v>0</v>
      </c>
      <c r="G708" s="136">
        <f t="shared" si="180"/>
        <v>0</v>
      </c>
      <c r="H708" s="136">
        <f t="shared" si="173"/>
        <v>0</v>
      </c>
      <c r="I708" s="136">
        <f t="shared" si="167"/>
        <v>0</v>
      </c>
      <c r="J708" s="141">
        <f t="shared" si="168"/>
        <v>0</v>
      </c>
      <c r="K708" s="142">
        <f t="shared" si="165"/>
        <v>0</v>
      </c>
      <c r="L708" s="184">
        <f t="shared" si="165"/>
        <v>0</v>
      </c>
      <c r="M708" s="141">
        <f t="shared" si="165"/>
        <v>0</v>
      </c>
      <c r="N708" s="141">
        <f t="shared" si="165"/>
        <v>0</v>
      </c>
      <c r="O708" s="147">
        <f t="shared" si="169"/>
        <v>0</v>
      </c>
      <c r="P708" s="136">
        <f t="shared" si="170"/>
        <v>0</v>
      </c>
      <c r="Q708" s="136">
        <f t="shared" si="174"/>
        <v>0</v>
      </c>
      <c r="R708" s="136">
        <f t="shared" si="175"/>
        <v>0</v>
      </c>
      <c r="S708" s="137">
        <f t="shared" si="171"/>
        <v>0</v>
      </c>
      <c r="T708" s="45"/>
      <c r="V708" s="57" t="str">
        <f t="shared" si="172"/>
        <v>скрыть</v>
      </c>
    </row>
    <row r="709" spans="2:22" ht="15.75" hidden="1" customHeight="1" x14ac:dyDescent="0.25">
      <c r="B709" s="135">
        <v>693</v>
      </c>
      <c r="C709" s="182">
        <f t="shared" si="180"/>
        <v>0</v>
      </c>
      <c r="D709" s="280">
        <f t="shared" si="180"/>
        <v>0</v>
      </c>
      <c r="E709" s="182">
        <f t="shared" si="180"/>
        <v>0</v>
      </c>
      <c r="F709" s="182">
        <f t="shared" si="180"/>
        <v>0</v>
      </c>
      <c r="G709" s="136">
        <f t="shared" si="180"/>
        <v>0</v>
      </c>
      <c r="H709" s="136">
        <f t="shared" si="173"/>
        <v>0</v>
      </c>
      <c r="I709" s="136">
        <f t="shared" si="167"/>
        <v>0</v>
      </c>
      <c r="J709" s="141">
        <f t="shared" si="168"/>
        <v>0</v>
      </c>
      <c r="K709" s="142">
        <f t="shared" si="165"/>
        <v>0</v>
      </c>
      <c r="L709" s="184">
        <f t="shared" si="165"/>
        <v>0</v>
      </c>
      <c r="M709" s="141">
        <f t="shared" si="165"/>
        <v>0</v>
      </c>
      <c r="N709" s="141">
        <f t="shared" si="165"/>
        <v>0</v>
      </c>
      <c r="O709" s="147">
        <f t="shared" si="169"/>
        <v>0</v>
      </c>
      <c r="P709" s="136">
        <f t="shared" si="170"/>
        <v>0</v>
      </c>
      <c r="Q709" s="136">
        <f t="shared" si="174"/>
        <v>0</v>
      </c>
      <c r="R709" s="136">
        <f t="shared" si="175"/>
        <v>0</v>
      </c>
      <c r="S709" s="137">
        <f t="shared" si="171"/>
        <v>0</v>
      </c>
      <c r="T709" s="45"/>
      <c r="V709" s="57" t="str">
        <f t="shared" si="172"/>
        <v>скрыть</v>
      </c>
    </row>
    <row r="710" spans="2:22" ht="15.75" hidden="1" customHeight="1" x14ac:dyDescent="0.25">
      <c r="B710" s="135">
        <v>694</v>
      </c>
      <c r="C710" s="182">
        <f t="shared" si="180"/>
        <v>0</v>
      </c>
      <c r="D710" s="280">
        <f t="shared" si="180"/>
        <v>0</v>
      </c>
      <c r="E710" s="182">
        <f t="shared" si="180"/>
        <v>0</v>
      </c>
      <c r="F710" s="182">
        <f t="shared" si="180"/>
        <v>0</v>
      </c>
      <c r="G710" s="136">
        <f t="shared" si="180"/>
        <v>0</v>
      </c>
      <c r="H710" s="136">
        <f t="shared" si="173"/>
        <v>0</v>
      </c>
      <c r="I710" s="136">
        <f t="shared" si="167"/>
        <v>0</v>
      </c>
      <c r="J710" s="141">
        <f t="shared" si="168"/>
        <v>0</v>
      </c>
      <c r="K710" s="142">
        <f t="shared" si="165"/>
        <v>0</v>
      </c>
      <c r="L710" s="184">
        <f t="shared" si="165"/>
        <v>0</v>
      </c>
      <c r="M710" s="141">
        <f t="shared" si="165"/>
        <v>0</v>
      </c>
      <c r="N710" s="141">
        <f t="shared" si="165"/>
        <v>0</v>
      </c>
      <c r="O710" s="147">
        <f t="shared" si="169"/>
        <v>0</v>
      </c>
      <c r="P710" s="136">
        <f t="shared" si="170"/>
        <v>0</v>
      </c>
      <c r="Q710" s="136">
        <f t="shared" si="174"/>
        <v>0</v>
      </c>
      <c r="R710" s="136">
        <f t="shared" si="175"/>
        <v>0</v>
      </c>
      <c r="S710" s="137">
        <f t="shared" si="171"/>
        <v>0</v>
      </c>
      <c r="T710" s="45"/>
      <c r="V710" s="57" t="str">
        <f t="shared" si="172"/>
        <v>скрыть</v>
      </c>
    </row>
    <row r="711" spans="2:22" ht="15.75" hidden="1" customHeight="1" x14ac:dyDescent="0.25">
      <c r="B711" s="135">
        <v>695</v>
      </c>
      <c r="C711" s="182">
        <f t="shared" si="180"/>
        <v>0</v>
      </c>
      <c r="D711" s="280">
        <f t="shared" si="180"/>
        <v>0</v>
      </c>
      <c r="E711" s="182">
        <f t="shared" si="180"/>
        <v>0</v>
      </c>
      <c r="F711" s="182">
        <f t="shared" si="180"/>
        <v>0</v>
      </c>
      <c r="G711" s="136">
        <f t="shared" si="180"/>
        <v>0</v>
      </c>
      <c r="H711" s="136">
        <f t="shared" si="173"/>
        <v>0</v>
      </c>
      <c r="I711" s="136">
        <f t="shared" si="167"/>
        <v>0</v>
      </c>
      <c r="J711" s="141">
        <f t="shared" si="168"/>
        <v>0</v>
      </c>
      <c r="K711" s="142">
        <f t="shared" si="165"/>
        <v>0</v>
      </c>
      <c r="L711" s="184">
        <f t="shared" si="165"/>
        <v>0</v>
      </c>
      <c r="M711" s="141">
        <f t="shared" si="165"/>
        <v>0</v>
      </c>
      <c r="N711" s="141">
        <f t="shared" si="165"/>
        <v>0</v>
      </c>
      <c r="O711" s="147">
        <f t="shared" si="169"/>
        <v>0</v>
      </c>
      <c r="P711" s="136">
        <f t="shared" si="170"/>
        <v>0</v>
      </c>
      <c r="Q711" s="136">
        <f t="shared" si="174"/>
        <v>0</v>
      </c>
      <c r="R711" s="136">
        <f t="shared" si="175"/>
        <v>0</v>
      </c>
      <c r="S711" s="137">
        <f t="shared" si="171"/>
        <v>0</v>
      </c>
      <c r="T711" s="45"/>
      <c r="V711" s="57" t="str">
        <f t="shared" si="172"/>
        <v>скрыть</v>
      </c>
    </row>
    <row r="712" spans="2:22" ht="15.75" hidden="1" customHeight="1" x14ac:dyDescent="0.25">
      <c r="B712" s="135">
        <v>696</v>
      </c>
      <c r="C712" s="182">
        <f t="shared" si="180"/>
        <v>0</v>
      </c>
      <c r="D712" s="280">
        <f t="shared" si="180"/>
        <v>0</v>
      </c>
      <c r="E712" s="182">
        <f t="shared" si="180"/>
        <v>0</v>
      </c>
      <c r="F712" s="182">
        <f t="shared" si="180"/>
        <v>0</v>
      </c>
      <c r="G712" s="136">
        <f t="shared" si="180"/>
        <v>0</v>
      </c>
      <c r="H712" s="136">
        <f t="shared" si="173"/>
        <v>0</v>
      </c>
      <c r="I712" s="136">
        <f t="shared" si="167"/>
        <v>0</v>
      </c>
      <c r="J712" s="141">
        <f t="shared" si="168"/>
        <v>0</v>
      </c>
      <c r="K712" s="142">
        <f t="shared" si="165"/>
        <v>0</v>
      </c>
      <c r="L712" s="184">
        <f t="shared" si="165"/>
        <v>0</v>
      </c>
      <c r="M712" s="141">
        <f t="shared" si="165"/>
        <v>0</v>
      </c>
      <c r="N712" s="141">
        <f t="shared" si="165"/>
        <v>0</v>
      </c>
      <c r="O712" s="147">
        <f t="shared" si="169"/>
        <v>0</v>
      </c>
      <c r="P712" s="136">
        <f t="shared" si="170"/>
        <v>0</v>
      </c>
      <c r="Q712" s="136">
        <f t="shared" si="174"/>
        <v>0</v>
      </c>
      <c r="R712" s="136">
        <f t="shared" si="175"/>
        <v>0</v>
      </c>
      <c r="S712" s="137">
        <f t="shared" si="171"/>
        <v>0</v>
      </c>
      <c r="T712" s="45"/>
      <c r="V712" s="57" t="str">
        <f t="shared" si="172"/>
        <v>скрыть</v>
      </c>
    </row>
    <row r="713" spans="2:22" ht="15.75" hidden="1" customHeight="1" x14ac:dyDescent="0.25">
      <c r="B713" s="135">
        <v>697</v>
      </c>
      <c r="C713" s="182">
        <f t="shared" si="180"/>
        <v>0</v>
      </c>
      <c r="D713" s="280">
        <f t="shared" si="180"/>
        <v>0</v>
      </c>
      <c r="E713" s="182">
        <f t="shared" si="180"/>
        <v>0</v>
      </c>
      <c r="F713" s="182">
        <f t="shared" si="180"/>
        <v>0</v>
      </c>
      <c r="G713" s="136">
        <f t="shared" si="180"/>
        <v>0</v>
      </c>
      <c r="H713" s="136">
        <f t="shared" si="173"/>
        <v>0</v>
      </c>
      <c r="I713" s="136">
        <f t="shared" si="167"/>
        <v>0</v>
      </c>
      <c r="J713" s="141">
        <f t="shared" si="168"/>
        <v>0</v>
      </c>
      <c r="K713" s="142">
        <f t="shared" si="165"/>
        <v>0</v>
      </c>
      <c r="L713" s="184">
        <f t="shared" si="165"/>
        <v>0</v>
      </c>
      <c r="M713" s="141">
        <f t="shared" si="165"/>
        <v>0</v>
      </c>
      <c r="N713" s="141">
        <f t="shared" si="165"/>
        <v>0</v>
      </c>
      <c r="O713" s="147">
        <f t="shared" si="169"/>
        <v>0</v>
      </c>
      <c r="P713" s="136">
        <f t="shared" si="170"/>
        <v>0</v>
      </c>
      <c r="Q713" s="136">
        <f t="shared" si="174"/>
        <v>0</v>
      </c>
      <c r="R713" s="136">
        <f t="shared" si="175"/>
        <v>0</v>
      </c>
      <c r="S713" s="137">
        <f t="shared" si="171"/>
        <v>0</v>
      </c>
      <c r="T713" s="45"/>
      <c r="V713" s="57" t="str">
        <f t="shared" si="172"/>
        <v>скрыть</v>
      </c>
    </row>
    <row r="714" spans="2:22" ht="15.75" hidden="1" customHeight="1" x14ac:dyDescent="0.25">
      <c r="B714" s="135">
        <v>698</v>
      </c>
      <c r="C714" s="182">
        <f t="shared" si="180"/>
        <v>0</v>
      </c>
      <c r="D714" s="280">
        <f t="shared" si="180"/>
        <v>0</v>
      </c>
      <c r="E714" s="182">
        <f t="shared" si="180"/>
        <v>0</v>
      </c>
      <c r="F714" s="182">
        <f t="shared" si="180"/>
        <v>0</v>
      </c>
      <c r="G714" s="136">
        <f t="shared" si="180"/>
        <v>0</v>
      </c>
      <c r="H714" s="136">
        <f t="shared" si="173"/>
        <v>0</v>
      </c>
      <c r="I714" s="136">
        <f t="shared" si="167"/>
        <v>0</v>
      </c>
      <c r="J714" s="141">
        <f t="shared" si="168"/>
        <v>0</v>
      </c>
      <c r="K714" s="142">
        <f t="shared" si="165"/>
        <v>0</v>
      </c>
      <c r="L714" s="184">
        <f t="shared" si="165"/>
        <v>0</v>
      </c>
      <c r="M714" s="141">
        <f t="shared" si="165"/>
        <v>0</v>
      </c>
      <c r="N714" s="141">
        <f t="shared" si="165"/>
        <v>0</v>
      </c>
      <c r="O714" s="147">
        <f t="shared" si="169"/>
        <v>0</v>
      </c>
      <c r="P714" s="136">
        <f t="shared" si="170"/>
        <v>0</v>
      </c>
      <c r="Q714" s="136">
        <f t="shared" si="174"/>
        <v>0</v>
      </c>
      <c r="R714" s="136">
        <f t="shared" si="175"/>
        <v>0</v>
      </c>
      <c r="S714" s="137">
        <f t="shared" si="171"/>
        <v>0</v>
      </c>
      <c r="T714" s="45"/>
      <c r="V714" s="57" t="str">
        <f t="shared" si="172"/>
        <v>скрыть</v>
      </c>
    </row>
    <row r="715" spans="2:22" ht="15.75" hidden="1" customHeight="1" x14ac:dyDescent="0.25">
      <c r="B715" s="135">
        <v>699</v>
      </c>
      <c r="C715" s="182">
        <f t="shared" si="180"/>
        <v>0</v>
      </c>
      <c r="D715" s="280">
        <f t="shared" si="180"/>
        <v>0</v>
      </c>
      <c r="E715" s="182">
        <f t="shared" si="180"/>
        <v>0</v>
      </c>
      <c r="F715" s="182">
        <f t="shared" si="180"/>
        <v>0</v>
      </c>
      <c r="G715" s="136">
        <f t="shared" si="180"/>
        <v>0</v>
      </c>
      <c r="H715" s="136">
        <f t="shared" si="173"/>
        <v>0</v>
      </c>
      <c r="I715" s="136">
        <f t="shared" si="167"/>
        <v>0</v>
      </c>
      <c r="J715" s="141">
        <f t="shared" si="168"/>
        <v>0</v>
      </c>
      <c r="K715" s="142">
        <f t="shared" si="165"/>
        <v>0</v>
      </c>
      <c r="L715" s="184">
        <f t="shared" si="165"/>
        <v>0</v>
      </c>
      <c r="M715" s="141">
        <f t="shared" si="165"/>
        <v>0</v>
      </c>
      <c r="N715" s="141">
        <f t="shared" si="165"/>
        <v>0</v>
      </c>
      <c r="O715" s="147">
        <f t="shared" si="169"/>
        <v>0</v>
      </c>
      <c r="P715" s="136">
        <f t="shared" si="170"/>
        <v>0</v>
      </c>
      <c r="Q715" s="136">
        <f t="shared" si="174"/>
        <v>0</v>
      </c>
      <c r="R715" s="136">
        <f t="shared" si="175"/>
        <v>0</v>
      </c>
      <c r="S715" s="137">
        <f t="shared" si="171"/>
        <v>0</v>
      </c>
      <c r="T715" s="45"/>
      <c r="V715" s="57" t="str">
        <f t="shared" si="172"/>
        <v>скрыть</v>
      </c>
    </row>
    <row r="716" spans="2:22" ht="15.75" hidden="1" customHeight="1" x14ac:dyDescent="0.25">
      <c r="B716" s="135">
        <v>700</v>
      </c>
      <c r="C716" s="182">
        <f t="shared" si="180"/>
        <v>0</v>
      </c>
      <c r="D716" s="280">
        <f t="shared" si="180"/>
        <v>0</v>
      </c>
      <c r="E716" s="182">
        <f t="shared" si="180"/>
        <v>0</v>
      </c>
      <c r="F716" s="182">
        <f t="shared" si="180"/>
        <v>0</v>
      </c>
      <c r="G716" s="136">
        <f t="shared" si="180"/>
        <v>0</v>
      </c>
      <c r="H716" s="136">
        <f t="shared" si="173"/>
        <v>0</v>
      </c>
      <c r="I716" s="136">
        <f t="shared" si="167"/>
        <v>0</v>
      </c>
      <c r="J716" s="141">
        <f t="shared" si="168"/>
        <v>0</v>
      </c>
      <c r="K716" s="142">
        <f t="shared" si="165"/>
        <v>0</v>
      </c>
      <c r="L716" s="184">
        <f t="shared" si="165"/>
        <v>0</v>
      </c>
      <c r="M716" s="141">
        <f t="shared" si="165"/>
        <v>0</v>
      </c>
      <c r="N716" s="141">
        <f t="shared" ref="K716:N779" si="181">IF(offer_sale_type="транзит",IFERROR(ROUNDUP(VLOOKUP($B716,calc_data,N$14+1,0),2),0),0)</f>
        <v>0</v>
      </c>
      <c r="O716" s="147">
        <f t="shared" si="169"/>
        <v>0</v>
      </c>
      <c r="P716" s="136">
        <f t="shared" si="170"/>
        <v>0</v>
      </c>
      <c r="Q716" s="136">
        <f t="shared" si="174"/>
        <v>0</v>
      </c>
      <c r="R716" s="136">
        <f t="shared" si="175"/>
        <v>0</v>
      </c>
      <c r="S716" s="137">
        <f t="shared" si="171"/>
        <v>0</v>
      </c>
      <c r="T716" s="45"/>
      <c r="V716" s="57" t="str">
        <f t="shared" si="172"/>
        <v>скрыть</v>
      </c>
    </row>
    <row r="717" spans="2:22" ht="15.75" hidden="1" customHeight="1" x14ac:dyDescent="0.25">
      <c r="B717" s="135">
        <v>701</v>
      </c>
      <c r="C717" s="182">
        <f t="shared" ref="C717:G726" si="182">IF(offer_sale_type="транзит",IFERROR(VLOOKUP($B717,calc_data,C$14+1,0),0),0)</f>
        <v>0</v>
      </c>
      <c r="D717" s="280">
        <f t="shared" si="182"/>
        <v>0</v>
      </c>
      <c r="E717" s="182">
        <f t="shared" si="182"/>
        <v>0</v>
      </c>
      <c r="F717" s="182">
        <f t="shared" si="182"/>
        <v>0</v>
      </c>
      <c r="G717" s="136">
        <f t="shared" si="182"/>
        <v>0</v>
      </c>
      <c r="H717" s="136">
        <f t="shared" si="173"/>
        <v>0</v>
      </c>
      <c r="I717" s="136">
        <f t="shared" si="167"/>
        <v>0</v>
      </c>
      <c r="J717" s="141">
        <f t="shared" si="168"/>
        <v>0</v>
      </c>
      <c r="K717" s="142">
        <f t="shared" si="181"/>
        <v>0</v>
      </c>
      <c r="L717" s="184">
        <f t="shared" si="181"/>
        <v>0</v>
      </c>
      <c r="M717" s="141">
        <f t="shared" si="181"/>
        <v>0</v>
      </c>
      <c r="N717" s="141">
        <f t="shared" si="181"/>
        <v>0</v>
      </c>
      <c r="O717" s="147">
        <f t="shared" si="169"/>
        <v>0</v>
      </c>
      <c r="P717" s="136">
        <f t="shared" si="170"/>
        <v>0</v>
      </c>
      <c r="Q717" s="136">
        <f t="shared" si="174"/>
        <v>0</v>
      </c>
      <c r="R717" s="136">
        <f t="shared" si="175"/>
        <v>0</v>
      </c>
      <c r="S717" s="137">
        <f t="shared" si="171"/>
        <v>0</v>
      </c>
      <c r="T717" s="45"/>
      <c r="V717" s="57" t="str">
        <f t="shared" si="172"/>
        <v>скрыть</v>
      </c>
    </row>
    <row r="718" spans="2:22" ht="15.75" hidden="1" customHeight="1" x14ac:dyDescent="0.25">
      <c r="B718" s="135">
        <v>702</v>
      </c>
      <c r="C718" s="182">
        <f t="shared" si="182"/>
        <v>0</v>
      </c>
      <c r="D718" s="280">
        <f t="shared" si="182"/>
        <v>0</v>
      </c>
      <c r="E718" s="182">
        <f t="shared" si="182"/>
        <v>0</v>
      </c>
      <c r="F718" s="182">
        <f t="shared" si="182"/>
        <v>0</v>
      </c>
      <c r="G718" s="136">
        <f t="shared" si="182"/>
        <v>0</v>
      </c>
      <c r="H718" s="136">
        <f t="shared" si="173"/>
        <v>0</v>
      </c>
      <c r="I718" s="136">
        <f t="shared" si="167"/>
        <v>0</v>
      </c>
      <c r="J718" s="141">
        <f t="shared" si="168"/>
        <v>0</v>
      </c>
      <c r="K718" s="142">
        <f t="shared" si="181"/>
        <v>0</v>
      </c>
      <c r="L718" s="184">
        <f t="shared" si="181"/>
        <v>0</v>
      </c>
      <c r="M718" s="141">
        <f t="shared" si="181"/>
        <v>0</v>
      </c>
      <c r="N718" s="141">
        <f t="shared" si="181"/>
        <v>0</v>
      </c>
      <c r="O718" s="147">
        <f t="shared" si="169"/>
        <v>0</v>
      </c>
      <c r="P718" s="136">
        <f t="shared" si="170"/>
        <v>0</v>
      </c>
      <c r="Q718" s="136">
        <f t="shared" si="174"/>
        <v>0</v>
      </c>
      <c r="R718" s="136">
        <f t="shared" si="175"/>
        <v>0</v>
      </c>
      <c r="S718" s="137">
        <f t="shared" si="171"/>
        <v>0</v>
      </c>
      <c r="T718" s="45"/>
      <c r="V718" s="57" t="str">
        <f t="shared" si="172"/>
        <v>скрыть</v>
      </c>
    </row>
    <row r="719" spans="2:22" ht="15.75" hidden="1" customHeight="1" x14ac:dyDescent="0.25">
      <c r="B719" s="135">
        <v>703</v>
      </c>
      <c r="C719" s="182">
        <f t="shared" si="182"/>
        <v>0</v>
      </c>
      <c r="D719" s="280">
        <f t="shared" si="182"/>
        <v>0</v>
      </c>
      <c r="E719" s="182">
        <f t="shared" si="182"/>
        <v>0</v>
      </c>
      <c r="F719" s="182">
        <f t="shared" si="182"/>
        <v>0</v>
      </c>
      <c r="G719" s="136">
        <f t="shared" si="182"/>
        <v>0</v>
      </c>
      <c r="H719" s="136">
        <f t="shared" si="173"/>
        <v>0</v>
      </c>
      <c r="I719" s="136">
        <f t="shared" si="167"/>
        <v>0</v>
      </c>
      <c r="J719" s="141">
        <f t="shared" si="168"/>
        <v>0</v>
      </c>
      <c r="K719" s="142">
        <f t="shared" si="181"/>
        <v>0</v>
      </c>
      <c r="L719" s="184">
        <f t="shared" si="181"/>
        <v>0</v>
      </c>
      <c r="M719" s="141">
        <f t="shared" si="181"/>
        <v>0</v>
      </c>
      <c r="N719" s="141">
        <f t="shared" si="181"/>
        <v>0</v>
      </c>
      <c r="O719" s="147">
        <f t="shared" si="169"/>
        <v>0</v>
      </c>
      <c r="P719" s="136">
        <f t="shared" si="170"/>
        <v>0</v>
      </c>
      <c r="Q719" s="136">
        <f t="shared" si="174"/>
        <v>0</v>
      </c>
      <c r="R719" s="136">
        <f t="shared" si="175"/>
        <v>0</v>
      </c>
      <c r="S719" s="137">
        <f t="shared" si="171"/>
        <v>0</v>
      </c>
      <c r="T719" s="45"/>
      <c r="V719" s="57" t="str">
        <f t="shared" si="172"/>
        <v>скрыть</v>
      </c>
    </row>
    <row r="720" spans="2:22" ht="15.75" hidden="1" customHeight="1" x14ac:dyDescent="0.25">
      <c r="B720" s="135">
        <v>704</v>
      </c>
      <c r="C720" s="182">
        <f t="shared" si="182"/>
        <v>0</v>
      </c>
      <c r="D720" s="280">
        <f t="shared" si="182"/>
        <v>0</v>
      </c>
      <c r="E720" s="182">
        <f t="shared" si="182"/>
        <v>0</v>
      </c>
      <c r="F720" s="182">
        <f t="shared" si="182"/>
        <v>0</v>
      </c>
      <c r="G720" s="136">
        <f t="shared" si="182"/>
        <v>0</v>
      </c>
      <c r="H720" s="136">
        <f t="shared" si="173"/>
        <v>0</v>
      </c>
      <c r="I720" s="136">
        <f t="shared" si="167"/>
        <v>0</v>
      </c>
      <c r="J720" s="141">
        <f t="shared" si="168"/>
        <v>0</v>
      </c>
      <c r="K720" s="142">
        <f t="shared" si="181"/>
        <v>0</v>
      </c>
      <c r="L720" s="184">
        <f t="shared" si="181"/>
        <v>0</v>
      </c>
      <c r="M720" s="141">
        <f t="shared" si="181"/>
        <v>0</v>
      </c>
      <c r="N720" s="141">
        <f t="shared" si="181"/>
        <v>0</v>
      </c>
      <c r="O720" s="147">
        <f t="shared" si="169"/>
        <v>0</v>
      </c>
      <c r="P720" s="136">
        <f t="shared" si="170"/>
        <v>0</v>
      </c>
      <c r="Q720" s="136">
        <f t="shared" si="174"/>
        <v>0</v>
      </c>
      <c r="R720" s="136">
        <f t="shared" si="175"/>
        <v>0</v>
      </c>
      <c r="S720" s="137">
        <f t="shared" si="171"/>
        <v>0</v>
      </c>
      <c r="T720" s="45"/>
      <c r="V720" s="57" t="str">
        <f t="shared" si="172"/>
        <v>скрыть</v>
      </c>
    </row>
    <row r="721" spans="2:22" ht="15.75" hidden="1" customHeight="1" x14ac:dyDescent="0.25">
      <c r="B721" s="135">
        <v>705</v>
      </c>
      <c r="C721" s="182">
        <f t="shared" si="182"/>
        <v>0</v>
      </c>
      <c r="D721" s="280">
        <f t="shared" si="182"/>
        <v>0</v>
      </c>
      <c r="E721" s="182">
        <f t="shared" si="182"/>
        <v>0</v>
      </c>
      <c r="F721" s="182">
        <f t="shared" si="182"/>
        <v>0</v>
      </c>
      <c r="G721" s="136">
        <f t="shared" si="182"/>
        <v>0</v>
      </c>
      <c r="H721" s="136">
        <f t="shared" si="173"/>
        <v>0</v>
      </c>
      <c r="I721" s="136">
        <f t="shared" ref="I721:I784" si="183">IF(offer_sale_type="транзит",IFERROR(ROUND(VLOOKUP($B721,calc_data,I$14+1,0),2),0),0)</f>
        <v>0</v>
      </c>
      <c r="J721" s="141">
        <f t="shared" ref="J721:J784" si="184">ROUND(IF(offer_sale_type="транзит",IFERROR(VLOOKUP($B721,calc_data,J$14+1,0),0),0),2)</f>
        <v>0</v>
      </c>
      <c r="K721" s="142">
        <f t="shared" si="181"/>
        <v>0</v>
      </c>
      <c r="L721" s="184">
        <f t="shared" si="181"/>
        <v>0</v>
      </c>
      <c r="M721" s="141">
        <f t="shared" si="181"/>
        <v>0</v>
      </c>
      <c r="N721" s="141">
        <f t="shared" si="181"/>
        <v>0</v>
      </c>
      <c r="O721" s="147">
        <f t="shared" ref="O721:O784" si="185">IF(offer_sale_type="транзит",IFERROR(ROUND(VLOOKUP($B721,calc_data,O$14+1,1),2),0),0)</f>
        <v>0</v>
      </c>
      <c r="P721" s="136">
        <f t="shared" ref="P721:P784" si="186">IF(offer_sale_type="транзит",IFERROR(ROUND(SUM(I721:J721,M721:O721)/E721,2),0),0)</f>
        <v>0</v>
      </c>
      <c r="Q721" s="136">
        <f t="shared" si="174"/>
        <v>0</v>
      </c>
      <c r="R721" s="136">
        <f t="shared" si="175"/>
        <v>0</v>
      </c>
      <c r="S721" s="137">
        <f t="shared" ref="S721:S784" si="187">Q721+IF(AND(offer_incoterms="DDP",seller_region="RU"),R721,0)</f>
        <v>0</v>
      </c>
      <c r="T721" s="45"/>
      <c r="V721" s="57" t="str">
        <f t="shared" ref="V721:V784" si="188">IF(Q721&gt;0,"показать","скрыть")</f>
        <v>скрыть</v>
      </c>
    </row>
    <row r="722" spans="2:22" ht="15.75" hidden="1" customHeight="1" x14ac:dyDescent="0.25">
      <c r="B722" s="135">
        <v>706</v>
      </c>
      <c r="C722" s="182">
        <f t="shared" si="182"/>
        <v>0</v>
      </c>
      <c r="D722" s="280">
        <f t="shared" si="182"/>
        <v>0</v>
      </c>
      <c r="E722" s="182">
        <f t="shared" si="182"/>
        <v>0</v>
      </c>
      <c r="F722" s="182">
        <f t="shared" si="182"/>
        <v>0</v>
      </c>
      <c r="G722" s="136">
        <f t="shared" si="182"/>
        <v>0</v>
      </c>
      <c r="H722" s="136">
        <f t="shared" ref="H722:H785" si="189">E722*G722</f>
        <v>0</v>
      </c>
      <c r="I722" s="136">
        <f t="shared" si="183"/>
        <v>0</v>
      </c>
      <c r="J722" s="141">
        <f t="shared" si="184"/>
        <v>0</v>
      </c>
      <c r="K722" s="142">
        <f t="shared" si="181"/>
        <v>0</v>
      </c>
      <c r="L722" s="184">
        <f t="shared" si="181"/>
        <v>0</v>
      </c>
      <c r="M722" s="141">
        <f t="shared" si="181"/>
        <v>0</v>
      </c>
      <c r="N722" s="141">
        <f t="shared" si="181"/>
        <v>0</v>
      </c>
      <c r="O722" s="147">
        <f t="shared" si="185"/>
        <v>0</v>
      </c>
      <c r="P722" s="136">
        <f t="shared" si="186"/>
        <v>0</v>
      </c>
      <c r="Q722" s="136">
        <f t="shared" ref="Q722:Q785" si="190">E722*P722</f>
        <v>0</v>
      </c>
      <c r="R722" s="136">
        <f t="shared" ref="R722:R785" si="191">Q722*IF(AND(offer_incoterms="DDP",seller_region="RU"),rate_vatRu,0)</f>
        <v>0</v>
      </c>
      <c r="S722" s="137">
        <f t="shared" si="187"/>
        <v>0</v>
      </c>
      <c r="T722" s="45"/>
      <c r="V722" s="57" t="str">
        <f t="shared" si="188"/>
        <v>скрыть</v>
      </c>
    </row>
    <row r="723" spans="2:22" ht="15.75" hidden="1" customHeight="1" x14ac:dyDescent="0.25">
      <c r="B723" s="135">
        <v>707</v>
      </c>
      <c r="C723" s="182">
        <f t="shared" si="182"/>
        <v>0</v>
      </c>
      <c r="D723" s="280">
        <f t="shared" si="182"/>
        <v>0</v>
      </c>
      <c r="E723" s="182">
        <f t="shared" si="182"/>
        <v>0</v>
      </c>
      <c r="F723" s="182">
        <f t="shared" si="182"/>
        <v>0</v>
      </c>
      <c r="G723" s="136">
        <f t="shared" si="182"/>
        <v>0</v>
      </c>
      <c r="H723" s="136">
        <f t="shared" si="189"/>
        <v>0</v>
      </c>
      <c r="I723" s="136">
        <f t="shared" si="183"/>
        <v>0</v>
      </c>
      <c r="J723" s="141">
        <f t="shared" si="184"/>
        <v>0</v>
      </c>
      <c r="K723" s="142">
        <f t="shared" si="181"/>
        <v>0</v>
      </c>
      <c r="L723" s="184">
        <f t="shared" si="181"/>
        <v>0</v>
      </c>
      <c r="M723" s="141">
        <f t="shared" si="181"/>
        <v>0</v>
      </c>
      <c r="N723" s="141">
        <f t="shared" si="181"/>
        <v>0</v>
      </c>
      <c r="O723" s="147">
        <f t="shared" si="185"/>
        <v>0</v>
      </c>
      <c r="P723" s="136">
        <f t="shared" si="186"/>
        <v>0</v>
      </c>
      <c r="Q723" s="136">
        <f t="shared" si="190"/>
        <v>0</v>
      </c>
      <c r="R723" s="136">
        <f t="shared" si="191"/>
        <v>0</v>
      </c>
      <c r="S723" s="137">
        <f t="shared" si="187"/>
        <v>0</v>
      </c>
      <c r="T723" s="45"/>
      <c r="V723" s="57" t="str">
        <f t="shared" si="188"/>
        <v>скрыть</v>
      </c>
    </row>
    <row r="724" spans="2:22" ht="15.75" hidden="1" customHeight="1" x14ac:dyDescent="0.25">
      <c r="B724" s="135">
        <v>708</v>
      </c>
      <c r="C724" s="182">
        <f t="shared" si="182"/>
        <v>0</v>
      </c>
      <c r="D724" s="280">
        <f t="shared" si="182"/>
        <v>0</v>
      </c>
      <c r="E724" s="182">
        <f t="shared" si="182"/>
        <v>0</v>
      </c>
      <c r="F724" s="182">
        <f t="shared" si="182"/>
        <v>0</v>
      </c>
      <c r="G724" s="136">
        <f t="shared" si="182"/>
        <v>0</v>
      </c>
      <c r="H724" s="136">
        <f t="shared" si="189"/>
        <v>0</v>
      </c>
      <c r="I724" s="136">
        <f t="shared" si="183"/>
        <v>0</v>
      </c>
      <c r="J724" s="141">
        <f t="shared" si="184"/>
        <v>0</v>
      </c>
      <c r="K724" s="142">
        <f t="shared" si="181"/>
        <v>0</v>
      </c>
      <c r="L724" s="184">
        <f t="shared" si="181"/>
        <v>0</v>
      </c>
      <c r="M724" s="141">
        <f t="shared" si="181"/>
        <v>0</v>
      </c>
      <c r="N724" s="141">
        <f t="shared" si="181"/>
        <v>0</v>
      </c>
      <c r="O724" s="147">
        <f t="shared" si="185"/>
        <v>0</v>
      </c>
      <c r="P724" s="136">
        <f t="shared" si="186"/>
        <v>0</v>
      </c>
      <c r="Q724" s="136">
        <f t="shared" si="190"/>
        <v>0</v>
      </c>
      <c r="R724" s="136">
        <f t="shared" si="191"/>
        <v>0</v>
      </c>
      <c r="S724" s="137">
        <f t="shared" si="187"/>
        <v>0</v>
      </c>
      <c r="T724" s="45"/>
      <c r="V724" s="57" t="str">
        <f t="shared" si="188"/>
        <v>скрыть</v>
      </c>
    </row>
    <row r="725" spans="2:22" ht="15.75" hidden="1" customHeight="1" x14ac:dyDescent="0.25">
      <c r="B725" s="135">
        <v>709</v>
      </c>
      <c r="C725" s="182">
        <f t="shared" si="182"/>
        <v>0</v>
      </c>
      <c r="D725" s="280">
        <f t="shared" si="182"/>
        <v>0</v>
      </c>
      <c r="E725" s="182">
        <f t="shared" si="182"/>
        <v>0</v>
      </c>
      <c r="F725" s="182">
        <f t="shared" si="182"/>
        <v>0</v>
      </c>
      <c r="G725" s="136">
        <f t="shared" si="182"/>
        <v>0</v>
      </c>
      <c r="H725" s="136">
        <f t="shared" si="189"/>
        <v>0</v>
      </c>
      <c r="I725" s="136">
        <f t="shared" si="183"/>
        <v>0</v>
      </c>
      <c r="J725" s="141">
        <f t="shared" si="184"/>
        <v>0</v>
      </c>
      <c r="K725" s="142">
        <f t="shared" si="181"/>
        <v>0</v>
      </c>
      <c r="L725" s="184">
        <f t="shared" si="181"/>
        <v>0</v>
      </c>
      <c r="M725" s="141">
        <f t="shared" si="181"/>
        <v>0</v>
      </c>
      <c r="N725" s="141">
        <f t="shared" si="181"/>
        <v>0</v>
      </c>
      <c r="O725" s="147">
        <f t="shared" si="185"/>
        <v>0</v>
      </c>
      <c r="P725" s="136">
        <f t="shared" si="186"/>
        <v>0</v>
      </c>
      <c r="Q725" s="136">
        <f t="shared" si="190"/>
        <v>0</v>
      </c>
      <c r="R725" s="136">
        <f t="shared" si="191"/>
        <v>0</v>
      </c>
      <c r="S725" s="137">
        <f t="shared" si="187"/>
        <v>0</v>
      </c>
      <c r="T725" s="45"/>
      <c r="V725" s="57" t="str">
        <f t="shared" si="188"/>
        <v>скрыть</v>
      </c>
    </row>
    <row r="726" spans="2:22" ht="15.75" hidden="1" customHeight="1" x14ac:dyDescent="0.25">
      <c r="B726" s="135">
        <v>710</v>
      </c>
      <c r="C726" s="182">
        <f t="shared" si="182"/>
        <v>0</v>
      </c>
      <c r="D726" s="280">
        <f t="shared" si="182"/>
        <v>0</v>
      </c>
      <c r="E726" s="182">
        <f t="shared" si="182"/>
        <v>0</v>
      </c>
      <c r="F726" s="182">
        <f t="shared" si="182"/>
        <v>0</v>
      </c>
      <c r="G726" s="136">
        <f t="shared" si="182"/>
        <v>0</v>
      </c>
      <c r="H726" s="136">
        <f t="shared" si="189"/>
        <v>0</v>
      </c>
      <c r="I726" s="136">
        <f t="shared" si="183"/>
        <v>0</v>
      </c>
      <c r="J726" s="141">
        <f t="shared" si="184"/>
        <v>0</v>
      </c>
      <c r="K726" s="142">
        <f t="shared" si="181"/>
        <v>0</v>
      </c>
      <c r="L726" s="184">
        <f t="shared" si="181"/>
        <v>0</v>
      </c>
      <c r="M726" s="141">
        <f t="shared" si="181"/>
        <v>0</v>
      </c>
      <c r="N726" s="141">
        <f t="shared" si="181"/>
        <v>0</v>
      </c>
      <c r="O726" s="147">
        <f t="shared" si="185"/>
        <v>0</v>
      </c>
      <c r="P726" s="136">
        <f t="shared" si="186"/>
        <v>0</v>
      </c>
      <c r="Q726" s="136">
        <f t="shared" si="190"/>
        <v>0</v>
      </c>
      <c r="R726" s="136">
        <f t="shared" si="191"/>
        <v>0</v>
      </c>
      <c r="S726" s="137">
        <f t="shared" si="187"/>
        <v>0</v>
      </c>
      <c r="T726" s="45"/>
      <c r="V726" s="57" t="str">
        <f t="shared" si="188"/>
        <v>скрыть</v>
      </c>
    </row>
    <row r="727" spans="2:22" ht="15.75" hidden="1" customHeight="1" x14ac:dyDescent="0.25">
      <c r="B727" s="135">
        <v>711</v>
      </c>
      <c r="C727" s="182">
        <f t="shared" ref="C727:G736" si="192">IF(offer_sale_type="транзит",IFERROR(VLOOKUP($B727,calc_data,C$14+1,0),0),0)</f>
        <v>0</v>
      </c>
      <c r="D727" s="280">
        <f t="shared" si="192"/>
        <v>0</v>
      </c>
      <c r="E727" s="182">
        <f t="shared" si="192"/>
        <v>0</v>
      </c>
      <c r="F727" s="182">
        <f t="shared" si="192"/>
        <v>0</v>
      </c>
      <c r="G727" s="136">
        <f t="shared" si="192"/>
        <v>0</v>
      </c>
      <c r="H727" s="136">
        <f t="shared" si="189"/>
        <v>0</v>
      </c>
      <c r="I727" s="136">
        <f t="shared" si="183"/>
        <v>0</v>
      </c>
      <c r="J727" s="141">
        <f t="shared" si="184"/>
        <v>0</v>
      </c>
      <c r="K727" s="142">
        <f t="shared" si="181"/>
        <v>0</v>
      </c>
      <c r="L727" s="184">
        <f t="shared" si="181"/>
        <v>0</v>
      </c>
      <c r="M727" s="141">
        <f t="shared" si="181"/>
        <v>0</v>
      </c>
      <c r="N727" s="141">
        <f t="shared" si="181"/>
        <v>0</v>
      </c>
      <c r="O727" s="147">
        <f t="shared" si="185"/>
        <v>0</v>
      </c>
      <c r="P727" s="136">
        <f t="shared" si="186"/>
        <v>0</v>
      </c>
      <c r="Q727" s="136">
        <f t="shared" si="190"/>
        <v>0</v>
      </c>
      <c r="R727" s="136">
        <f t="shared" si="191"/>
        <v>0</v>
      </c>
      <c r="S727" s="137">
        <f t="shared" si="187"/>
        <v>0</v>
      </c>
      <c r="T727" s="45"/>
      <c r="V727" s="57" t="str">
        <f t="shared" si="188"/>
        <v>скрыть</v>
      </c>
    </row>
    <row r="728" spans="2:22" ht="15.75" hidden="1" customHeight="1" x14ac:dyDescent="0.25">
      <c r="B728" s="135">
        <v>712</v>
      </c>
      <c r="C728" s="182">
        <f t="shared" si="192"/>
        <v>0</v>
      </c>
      <c r="D728" s="280">
        <f t="shared" si="192"/>
        <v>0</v>
      </c>
      <c r="E728" s="182">
        <f t="shared" si="192"/>
        <v>0</v>
      </c>
      <c r="F728" s="182">
        <f t="shared" si="192"/>
        <v>0</v>
      </c>
      <c r="G728" s="136">
        <f t="shared" si="192"/>
        <v>0</v>
      </c>
      <c r="H728" s="136">
        <f t="shared" si="189"/>
        <v>0</v>
      </c>
      <c r="I728" s="136">
        <f t="shared" si="183"/>
        <v>0</v>
      </c>
      <c r="J728" s="141">
        <f t="shared" si="184"/>
        <v>0</v>
      </c>
      <c r="K728" s="142">
        <f t="shared" si="181"/>
        <v>0</v>
      </c>
      <c r="L728" s="184">
        <f t="shared" si="181"/>
        <v>0</v>
      </c>
      <c r="M728" s="141">
        <f t="shared" si="181"/>
        <v>0</v>
      </c>
      <c r="N728" s="141">
        <f t="shared" si="181"/>
        <v>0</v>
      </c>
      <c r="O728" s="147">
        <f t="shared" si="185"/>
        <v>0</v>
      </c>
      <c r="P728" s="136">
        <f t="shared" si="186"/>
        <v>0</v>
      </c>
      <c r="Q728" s="136">
        <f t="shared" si="190"/>
        <v>0</v>
      </c>
      <c r="R728" s="136">
        <f t="shared" si="191"/>
        <v>0</v>
      </c>
      <c r="S728" s="137">
        <f t="shared" si="187"/>
        <v>0</v>
      </c>
      <c r="T728" s="45"/>
      <c r="V728" s="57" t="str">
        <f t="shared" si="188"/>
        <v>скрыть</v>
      </c>
    </row>
    <row r="729" spans="2:22" ht="15.75" hidden="1" customHeight="1" x14ac:dyDescent="0.25">
      <c r="B729" s="135">
        <v>713</v>
      </c>
      <c r="C729" s="182">
        <f t="shared" si="192"/>
        <v>0</v>
      </c>
      <c r="D729" s="280">
        <f t="shared" si="192"/>
        <v>0</v>
      </c>
      <c r="E729" s="182">
        <f t="shared" si="192"/>
        <v>0</v>
      </c>
      <c r="F729" s="182">
        <f t="shared" si="192"/>
        <v>0</v>
      </c>
      <c r="G729" s="136">
        <f t="shared" si="192"/>
        <v>0</v>
      </c>
      <c r="H729" s="136">
        <f t="shared" si="189"/>
        <v>0</v>
      </c>
      <c r="I729" s="136">
        <f t="shared" si="183"/>
        <v>0</v>
      </c>
      <c r="J729" s="141">
        <f t="shared" si="184"/>
        <v>0</v>
      </c>
      <c r="K729" s="142">
        <f t="shared" si="181"/>
        <v>0</v>
      </c>
      <c r="L729" s="184">
        <f t="shared" si="181"/>
        <v>0</v>
      </c>
      <c r="M729" s="141">
        <f t="shared" si="181"/>
        <v>0</v>
      </c>
      <c r="N729" s="141">
        <f t="shared" si="181"/>
        <v>0</v>
      </c>
      <c r="O729" s="147">
        <f t="shared" si="185"/>
        <v>0</v>
      </c>
      <c r="P729" s="136">
        <f t="shared" si="186"/>
        <v>0</v>
      </c>
      <c r="Q729" s="136">
        <f t="shared" si="190"/>
        <v>0</v>
      </c>
      <c r="R729" s="136">
        <f t="shared" si="191"/>
        <v>0</v>
      </c>
      <c r="S729" s="137">
        <f t="shared" si="187"/>
        <v>0</v>
      </c>
      <c r="T729" s="45"/>
      <c r="V729" s="57" t="str">
        <f t="shared" si="188"/>
        <v>скрыть</v>
      </c>
    </row>
    <row r="730" spans="2:22" ht="15.75" hidden="1" customHeight="1" x14ac:dyDescent="0.25">
      <c r="B730" s="135">
        <v>714</v>
      </c>
      <c r="C730" s="182">
        <f t="shared" si="192"/>
        <v>0</v>
      </c>
      <c r="D730" s="280">
        <f t="shared" si="192"/>
        <v>0</v>
      </c>
      <c r="E730" s="182">
        <f t="shared" si="192"/>
        <v>0</v>
      </c>
      <c r="F730" s="182">
        <f t="shared" si="192"/>
        <v>0</v>
      </c>
      <c r="G730" s="136">
        <f t="shared" si="192"/>
        <v>0</v>
      </c>
      <c r="H730" s="136">
        <f t="shared" si="189"/>
        <v>0</v>
      </c>
      <c r="I730" s="136">
        <f t="shared" si="183"/>
        <v>0</v>
      </c>
      <c r="J730" s="141">
        <f t="shared" si="184"/>
        <v>0</v>
      </c>
      <c r="K730" s="142">
        <f t="shared" si="181"/>
        <v>0</v>
      </c>
      <c r="L730" s="184">
        <f t="shared" si="181"/>
        <v>0</v>
      </c>
      <c r="M730" s="141">
        <f t="shared" si="181"/>
        <v>0</v>
      </c>
      <c r="N730" s="141">
        <f t="shared" si="181"/>
        <v>0</v>
      </c>
      <c r="O730" s="147">
        <f t="shared" si="185"/>
        <v>0</v>
      </c>
      <c r="P730" s="136">
        <f t="shared" si="186"/>
        <v>0</v>
      </c>
      <c r="Q730" s="136">
        <f t="shared" si="190"/>
        <v>0</v>
      </c>
      <c r="R730" s="136">
        <f t="shared" si="191"/>
        <v>0</v>
      </c>
      <c r="S730" s="137">
        <f t="shared" si="187"/>
        <v>0</v>
      </c>
      <c r="T730" s="45"/>
      <c r="V730" s="57" t="str">
        <f t="shared" si="188"/>
        <v>скрыть</v>
      </c>
    </row>
    <row r="731" spans="2:22" ht="15.75" hidden="1" customHeight="1" x14ac:dyDescent="0.25">
      <c r="B731" s="135">
        <v>715</v>
      </c>
      <c r="C731" s="182">
        <f t="shared" si="192"/>
        <v>0</v>
      </c>
      <c r="D731" s="280">
        <f t="shared" si="192"/>
        <v>0</v>
      </c>
      <c r="E731" s="182">
        <f t="shared" si="192"/>
        <v>0</v>
      </c>
      <c r="F731" s="182">
        <f t="shared" si="192"/>
        <v>0</v>
      </c>
      <c r="G731" s="136">
        <f t="shared" si="192"/>
        <v>0</v>
      </c>
      <c r="H731" s="136">
        <f t="shared" si="189"/>
        <v>0</v>
      </c>
      <c r="I731" s="136">
        <f t="shared" si="183"/>
        <v>0</v>
      </c>
      <c r="J731" s="141">
        <f t="shared" si="184"/>
        <v>0</v>
      </c>
      <c r="K731" s="142">
        <f t="shared" si="181"/>
        <v>0</v>
      </c>
      <c r="L731" s="184">
        <f t="shared" si="181"/>
        <v>0</v>
      </c>
      <c r="M731" s="141">
        <f t="shared" si="181"/>
        <v>0</v>
      </c>
      <c r="N731" s="141">
        <f t="shared" si="181"/>
        <v>0</v>
      </c>
      <c r="O731" s="147">
        <f t="shared" si="185"/>
        <v>0</v>
      </c>
      <c r="P731" s="136">
        <f t="shared" si="186"/>
        <v>0</v>
      </c>
      <c r="Q731" s="136">
        <f t="shared" si="190"/>
        <v>0</v>
      </c>
      <c r="R731" s="136">
        <f t="shared" si="191"/>
        <v>0</v>
      </c>
      <c r="S731" s="137">
        <f t="shared" si="187"/>
        <v>0</v>
      </c>
      <c r="T731" s="45"/>
      <c r="V731" s="57" t="str">
        <f t="shared" si="188"/>
        <v>скрыть</v>
      </c>
    </row>
    <row r="732" spans="2:22" ht="15.75" hidden="1" customHeight="1" x14ac:dyDescent="0.25">
      <c r="B732" s="135">
        <v>716</v>
      </c>
      <c r="C732" s="182">
        <f t="shared" si="192"/>
        <v>0</v>
      </c>
      <c r="D732" s="280">
        <f t="shared" si="192"/>
        <v>0</v>
      </c>
      <c r="E732" s="182">
        <f t="shared" si="192"/>
        <v>0</v>
      </c>
      <c r="F732" s="182">
        <f t="shared" si="192"/>
        <v>0</v>
      </c>
      <c r="G732" s="136">
        <f t="shared" si="192"/>
        <v>0</v>
      </c>
      <c r="H732" s="136">
        <f t="shared" si="189"/>
        <v>0</v>
      </c>
      <c r="I732" s="136">
        <f t="shared" si="183"/>
        <v>0</v>
      </c>
      <c r="J732" s="141">
        <f t="shared" si="184"/>
        <v>0</v>
      </c>
      <c r="K732" s="142">
        <f t="shared" si="181"/>
        <v>0</v>
      </c>
      <c r="L732" s="184">
        <f t="shared" si="181"/>
        <v>0</v>
      </c>
      <c r="M732" s="141">
        <f t="shared" si="181"/>
        <v>0</v>
      </c>
      <c r="N732" s="141">
        <f t="shared" si="181"/>
        <v>0</v>
      </c>
      <c r="O732" s="147">
        <f t="shared" si="185"/>
        <v>0</v>
      </c>
      <c r="P732" s="136">
        <f t="shared" si="186"/>
        <v>0</v>
      </c>
      <c r="Q732" s="136">
        <f t="shared" si="190"/>
        <v>0</v>
      </c>
      <c r="R732" s="136">
        <f t="shared" si="191"/>
        <v>0</v>
      </c>
      <c r="S732" s="137">
        <f t="shared" si="187"/>
        <v>0</v>
      </c>
      <c r="T732" s="45"/>
      <c r="V732" s="57" t="str">
        <f t="shared" si="188"/>
        <v>скрыть</v>
      </c>
    </row>
    <row r="733" spans="2:22" ht="15.75" hidden="1" customHeight="1" x14ac:dyDescent="0.25">
      <c r="B733" s="135">
        <v>717</v>
      </c>
      <c r="C733" s="182">
        <f t="shared" si="192"/>
        <v>0</v>
      </c>
      <c r="D733" s="280">
        <f t="shared" si="192"/>
        <v>0</v>
      </c>
      <c r="E733" s="182">
        <f t="shared" si="192"/>
        <v>0</v>
      </c>
      <c r="F733" s="182">
        <f t="shared" si="192"/>
        <v>0</v>
      </c>
      <c r="G733" s="136">
        <f t="shared" si="192"/>
        <v>0</v>
      </c>
      <c r="H733" s="136">
        <f t="shared" si="189"/>
        <v>0</v>
      </c>
      <c r="I733" s="136">
        <f t="shared" si="183"/>
        <v>0</v>
      </c>
      <c r="J733" s="141">
        <f t="shared" si="184"/>
        <v>0</v>
      </c>
      <c r="K733" s="142">
        <f t="shared" si="181"/>
        <v>0</v>
      </c>
      <c r="L733" s="184">
        <f t="shared" si="181"/>
        <v>0</v>
      </c>
      <c r="M733" s="141">
        <f t="shared" si="181"/>
        <v>0</v>
      </c>
      <c r="N733" s="141">
        <f t="shared" si="181"/>
        <v>0</v>
      </c>
      <c r="O733" s="147">
        <f t="shared" si="185"/>
        <v>0</v>
      </c>
      <c r="P733" s="136">
        <f t="shared" si="186"/>
        <v>0</v>
      </c>
      <c r="Q733" s="136">
        <f t="shared" si="190"/>
        <v>0</v>
      </c>
      <c r="R733" s="136">
        <f t="shared" si="191"/>
        <v>0</v>
      </c>
      <c r="S733" s="137">
        <f t="shared" si="187"/>
        <v>0</v>
      </c>
      <c r="T733" s="45"/>
      <c r="V733" s="57" t="str">
        <f t="shared" si="188"/>
        <v>скрыть</v>
      </c>
    </row>
    <row r="734" spans="2:22" ht="15.75" hidden="1" customHeight="1" x14ac:dyDescent="0.25">
      <c r="B734" s="135">
        <v>718</v>
      </c>
      <c r="C734" s="182">
        <f t="shared" si="192"/>
        <v>0</v>
      </c>
      <c r="D734" s="280">
        <f t="shared" si="192"/>
        <v>0</v>
      </c>
      <c r="E734" s="182">
        <f t="shared" si="192"/>
        <v>0</v>
      </c>
      <c r="F734" s="182">
        <f t="shared" si="192"/>
        <v>0</v>
      </c>
      <c r="G734" s="136">
        <f t="shared" si="192"/>
        <v>0</v>
      </c>
      <c r="H734" s="136">
        <f t="shared" si="189"/>
        <v>0</v>
      </c>
      <c r="I734" s="136">
        <f t="shared" si="183"/>
        <v>0</v>
      </c>
      <c r="J734" s="141">
        <f t="shared" si="184"/>
        <v>0</v>
      </c>
      <c r="K734" s="142">
        <f t="shared" si="181"/>
        <v>0</v>
      </c>
      <c r="L734" s="184">
        <f t="shared" si="181"/>
        <v>0</v>
      </c>
      <c r="M734" s="141">
        <f t="shared" si="181"/>
        <v>0</v>
      </c>
      <c r="N734" s="141">
        <f t="shared" si="181"/>
        <v>0</v>
      </c>
      <c r="O734" s="147">
        <f t="shared" si="185"/>
        <v>0</v>
      </c>
      <c r="P734" s="136">
        <f t="shared" si="186"/>
        <v>0</v>
      </c>
      <c r="Q734" s="136">
        <f t="shared" si="190"/>
        <v>0</v>
      </c>
      <c r="R734" s="136">
        <f t="shared" si="191"/>
        <v>0</v>
      </c>
      <c r="S734" s="137">
        <f t="shared" si="187"/>
        <v>0</v>
      </c>
      <c r="T734" s="45"/>
      <c r="V734" s="57" t="str">
        <f t="shared" si="188"/>
        <v>скрыть</v>
      </c>
    </row>
    <row r="735" spans="2:22" ht="15.75" hidden="1" customHeight="1" x14ac:dyDescent="0.25">
      <c r="B735" s="135">
        <v>719</v>
      </c>
      <c r="C735" s="182">
        <f t="shared" si="192"/>
        <v>0</v>
      </c>
      <c r="D735" s="280">
        <f t="shared" si="192"/>
        <v>0</v>
      </c>
      <c r="E735" s="182">
        <f t="shared" si="192"/>
        <v>0</v>
      </c>
      <c r="F735" s="182">
        <f t="shared" si="192"/>
        <v>0</v>
      </c>
      <c r="G735" s="136">
        <f t="shared" si="192"/>
        <v>0</v>
      </c>
      <c r="H735" s="136">
        <f t="shared" si="189"/>
        <v>0</v>
      </c>
      <c r="I735" s="136">
        <f t="shared" si="183"/>
        <v>0</v>
      </c>
      <c r="J735" s="141">
        <f t="shared" si="184"/>
        <v>0</v>
      </c>
      <c r="K735" s="142">
        <f t="shared" si="181"/>
        <v>0</v>
      </c>
      <c r="L735" s="184">
        <f t="shared" si="181"/>
        <v>0</v>
      </c>
      <c r="M735" s="141">
        <f t="shared" si="181"/>
        <v>0</v>
      </c>
      <c r="N735" s="141">
        <f t="shared" si="181"/>
        <v>0</v>
      </c>
      <c r="O735" s="147">
        <f t="shared" si="185"/>
        <v>0</v>
      </c>
      <c r="P735" s="136">
        <f t="shared" si="186"/>
        <v>0</v>
      </c>
      <c r="Q735" s="136">
        <f t="shared" si="190"/>
        <v>0</v>
      </c>
      <c r="R735" s="136">
        <f t="shared" si="191"/>
        <v>0</v>
      </c>
      <c r="S735" s="137">
        <f t="shared" si="187"/>
        <v>0</v>
      </c>
      <c r="T735" s="45"/>
      <c r="V735" s="57" t="str">
        <f t="shared" si="188"/>
        <v>скрыть</v>
      </c>
    </row>
    <row r="736" spans="2:22" ht="15.75" hidden="1" customHeight="1" x14ac:dyDescent="0.25">
      <c r="B736" s="135">
        <v>720</v>
      </c>
      <c r="C736" s="182">
        <f t="shared" si="192"/>
        <v>0</v>
      </c>
      <c r="D736" s="280">
        <f t="shared" si="192"/>
        <v>0</v>
      </c>
      <c r="E736" s="182">
        <f t="shared" si="192"/>
        <v>0</v>
      </c>
      <c r="F736" s="182">
        <f t="shared" si="192"/>
        <v>0</v>
      </c>
      <c r="G736" s="136">
        <f t="shared" si="192"/>
        <v>0</v>
      </c>
      <c r="H736" s="136">
        <f t="shared" si="189"/>
        <v>0</v>
      </c>
      <c r="I736" s="136">
        <f t="shared" si="183"/>
        <v>0</v>
      </c>
      <c r="J736" s="141">
        <f t="shared" si="184"/>
        <v>0</v>
      </c>
      <c r="K736" s="142">
        <f t="shared" si="181"/>
        <v>0</v>
      </c>
      <c r="L736" s="184">
        <f t="shared" si="181"/>
        <v>0</v>
      </c>
      <c r="M736" s="141">
        <f t="shared" si="181"/>
        <v>0</v>
      </c>
      <c r="N736" s="141">
        <f t="shared" si="181"/>
        <v>0</v>
      </c>
      <c r="O736" s="147">
        <f t="shared" si="185"/>
        <v>0</v>
      </c>
      <c r="P736" s="136">
        <f t="shared" si="186"/>
        <v>0</v>
      </c>
      <c r="Q736" s="136">
        <f t="shared" si="190"/>
        <v>0</v>
      </c>
      <c r="R736" s="136">
        <f t="shared" si="191"/>
        <v>0</v>
      </c>
      <c r="S736" s="137">
        <f t="shared" si="187"/>
        <v>0</v>
      </c>
      <c r="T736" s="45"/>
      <c r="V736" s="57" t="str">
        <f t="shared" si="188"/>
        <v>скрыть</v>
      </c>
    </row>
    <row r="737" spans="2:22" ht="15.75" hidden="1" customHeight="1" x14ac:dyDescent="0.25">
      <c r="B737" s="135">
        <v>721</v>
      </c>
      <c r="C737" s="182">
        <f t="shared" ref="C737:G746" si="193">IF(offer_sale_type="транзит",IFERROR(VLOOKUP($B737,calc_data,C$14+1,0),0),0)</f>
        <v>0</v>
      </c>
      <c r="D737" s="280">
        <f t="shared" si="193"/>
        <v>0</v>
      </c>
      <c r="E737" s="182">
        <f t="shared" si="193"/>
        <v>0</v>
      </c>
      <c r="F737" s="182">
        <f t="shared" si="193"/>
        <v>0</v>
      </c>
      <c r="G737" s="136">
        <f t="shared" si="193"/>
        <v>0</v>
      </c>
      <c r="H737" s="136">
        <f t="shared" si="189"/>
        <v>0</v>
      </c>
      <c r="I737" s="136">
        <f t="shared" si="183"/>
        <v>0</v>
      </c>
      <c r="J737" s="141">
        <f t="shared" si="184"/>
        <v>0</v>
      </c>
      <c r="K737" s="142">
        <f t="shared" si="181"/>
        <v>0</v>
      </c>
      <c r="L737" s="184">
        <f t="shared" si="181"/>
        <v>0</v>
      </c>
      <c r="M737" s="141">
        <f t="shared" si="181"/>
        <v>0</v>
      </c>
      <c r="N737" s="141">
        <f t="shared" si="181"/>
        <v>0</v>
      </c>
      <c r="O737" s="147">
        <f t="shared" si="185"/>
        <v>0</v>
      </c>
      <c r="P737" s="136">
        <f t="shared" si="186"/>
        <v>0</v>
      </c>
      <c r="Q737" s="136">
        <f t="shared" si="190"/>
        <v>0</v>
      </c>
      <c r="R737" s="136">
        <f t="shared" si="191"/>
        <v>0</v>
      </c>
      <c r="S737" s="137">
        <f t="shared" si="187"/>
        <v>0</v>
      </c>
      <c r="T737" s="45"/>
      <c r="V737" s="57" t="str">
        <f t="shared" si="188"/>
        <v>скрыть</v>
      </c>
    </row>
    <row r="738" spans="2:22" ht="15.75" hidden="1" customHeight="1" x14ac:dyDescent="0.25">
      <c r="B738" s="135">
        <v>722</v>
      </c>
      <c r="C738" s="182">
        <f t="shared" si="193"/>
        <v>0</v>
      </c>
      <c r="D738" s="280">
        <f t="shared" si="193"/>
        <v>0</v>
      </c>
      <c r="E738" s="182">
        <f t="shared" si="193"/>
        <v>0</v>
      </c>
      <c r="F738" s="182">
        <f t="shared" si="193"/>
        <v>0</v>
      </c>
      <c r="G738" s="136">
        <f t="shared" si="193"/>
        <v>0</v>
      </c>
      <c r="H738" s="136">
        <f t="shared" si="189"/>
        <v>0</v>
      </c>
      <c r="I738" s="136">
        <f t="shared" si="183"/>
        <v>0</v>
      </c>
      <c r="J738" s="141">
        <f t="shared" si="184"/>
        <v>0</v>
      </c>
      <c r="K738" s="142">
        <f t="shared" si="181"/>
        <v>0</v>
      </c>
      <c r="L738" s="184">
        <f t="shared" si="181"/>
        <v>0</v>
      </c>
      <c r="M738" s="141">
        <f t="shared" si="181"/>
        <v>0</v>
      </c>
      <c r="N738" s="141">
        <f t="shared" si="181"/>
        <v>0</v>
      </c>
      <c r="O738" s="147">
        <f t="shared" si="185"/>
        <v>0</v>
      </c>
      <c r="P738" s="136">
        <f t="shared" si="186"/>
        <v>0</v>
      </c>
      <c r="Q738" s="136">
        <f t="shared" si="190"/>
        <v>0</v>
      </c>
      <c r="R738" s="136">
        <f t="shared" si="191"/>
        <v>0</v>
      </c>
      <c r="S738" s="137">
        <f t="shared" si="187"/>
        <v>0</v>
      </c>
      <c r="T738" s="45"/>
      <c r="V738" s="57" t="str">
        <f t="shared" si="188"/>
        <v>скрыть</v>
      </c>
    </row>
    <row r="739" spans="2:22" ht="15.75" hidden="1" customHeight="1" x14ac:dyDescent="0.25">
      <c r="B739" s="135">
        <v>723</v>
      </c>
      <c r="C739" s="182">
        <f t="shared" si="193"/>
        <v>0</v>
      </c>
      <c r="D739" s="280">
        <f t="shared" si="193"/>
        <v>0</v>
      </c>
      <c r="E739" s="182">
        <f t="shared" si="193"/>
        <v>0</v>
      </c>
      <c r="F739" s="182">
        <f t="shared" si="193"/>
        <v>0</v>
      </c>
      <c r="G739" s="136">
        <f t="shared" si="193"/>
        <v>0</v>
      </c>
      <c r="H739" s="136">
        <f t="shared" si="189"/>
        <v>0</v>
      </c>
      <c r="I739" s="136">
        <f t="shared" si="183"/>
        <v>0</v>
      </c>
      <c r="J739" s="141">
        <f t="shared" si="184"/>
        <v>0</v>
      </c>
      <c r="K739" s="142">
        <f t="shared" si="181"/>
        <v>0</v>
      </c>
      <c r="L739" s="184">
        <f t="shared" si="181"/>
        <v>0</v>
      </c>
      <c r="M739" s="141">
        <f t="shared" si="181"/>
        <v>0</v>
      </c>
      <c r="N739" s="141">
        <f t="shared" si="181"/>
        <v>0</v>
      </c>
      <c r="O739" s="147">
        <f t="shared" si="185"/>
        <v>0</v>
      </c>
      <c r="P739" s="136">
        <f t="shared" si="186"/>
        <v>0</v>
      </c>
      <c r="Q739" s="136">
        <f t="shared" si="190"/>
        <v>0</v>
      </c>
      <c r="R739" s="136">
        <f t="shared" si="191"/>
        <v>0</v>
      </c>
      <c r="S739" s="137">
        <f t="shared" si="187"/>
        <v>0</v>
      </c>
      <c r="T739" s="45"/>
      <c r="V739" s="57" t="str">
        <f t="shared" si="188"/>
        <v>скрыть</v>
      </c>
    </row>
    <row r="740" spans="2:22" ht="15.75" hidden="1" customHeight="1" x14ac:dyDescent="0.25">
      <c r="B740" s="135">
        <v>724</v>
      </c>
      <c r="C740" s="182">
        <f t="shared" si="193"/>
        <v>0</v>
      </c>
      <c r="D740" s="280">
        <f t="shared" si="193"/>
        <v>0</v>
      </c>
      <c r="E740" s="182">
        <f t="shared" si="193"/>
        <v>0</v>
      </c>
      <c r="F740" s="182">
        <f t="shared" si="193"/>
        <v>0</v>
      </c>
      <c r="G740" s="136">
        <f t="shared" si="193"/>
        <v>0</v>
      </c>
      <c r="H740" s="136">
        <f t="shared" si="189"/>
        <v>0</v>
      </c>
      <c r="I740" s="136">
        <f t="shared" si="183"/>
        <v>0</v>
      </c>
      <c r="J740" s="141">
        <f t="shared" si="184"/>
        <v>0</v>
      </c>
      <c r="K740" s="142">
        <f t="shared" si="181"/>
        <v>0</v>
      </c>
      <c r="L740" s="184">
        <f t="shared" si="181"/>
        <v>0</v>
      </c>
      <c r="M740" s="141">
        <f t="shared" si="181"/>
        <v>0</v>
      </c>
      <c r="N740" s="141">
        <f t="shared" si="181"/>
        <v>0</v>
      </c>
      <c r="O740" s="147">
        <f t="shared" si="185"/>
        <v>0</v>
      </c>
      <c r="P740" s="136">
        <f t="shared" si="186"/>
        <v>0</v>
      </c>
      <c r="Q740" s="136">
        <f t="shared" si="190"/>
        <v>0</v>
      </c>
      <c r="R740" s="136">
        <f t="shared" si="191"/>
        <v>0</v>
      </c>
      <c r="S740" s="137">
        <f t="shared" si="187"/>
        <v>0</v>
      </c>
      <c r="T740" s="45"/>
      <c r="V740" s="57" t="str">
        <f t="shared" si="188"/>
        <v>скрыть</v>
      </c>
    </row>
    <row r="741" spans="2:22" ht="15.75" hidden="1" customHeight="1" x14ac:dyDescent="0.25">
      <c r="B741" s="135">
        <v>725</v>
      </c>
      <c r="C741" s="182">
        <f t="shared" si="193"/>
        <v>0</v>
      </c>
      <c r="D741" s="280">
        <f t="shared" si="193"/>
        <v>0</v>
      </c>
      <c r="E741" s="182">
        <f t="shared" si="193"/>
        <v>0</v>
      </c>
      <c r="F741" s="182">
        <f t="shared" si="193"/>
        <v>0</v>
      </c>
      <c r="G741" s="136">
        <f t="shared" si="193"/>
        <v>0</v>
      </c>
      <c r="H741" s="136">
        <f t="shared" si="189"/>
        <v>0</v>
      </c>
      <c r="I741" s="136">
        <f t="shared" si="183"/>
        <v>0</v>
      </c>
      <c r="J741" s="141">
        <f t="shared" si="184"/>
        <v>0</v>
      </c>
      <c r="K741" s="142">
        <f t="shared" si="181"/>
        <v>0</v>
      </c>
      <c r="L741" s="184">
        <f t="shared" si="181"/>
        <v>0</v>
      </c>
      <c r="M741" s="141">
        <f t="shared" si="181"/>
        <v>0</v>
      </c>
      <c r="N741" s="141">
        <f t="shared" si="181"/>
        <v>0</v>
      </c>
      <c r="O741" s="147">
        <f t="shared" si="185"/>
        <v>0</v>
      </c>
      <c r="P741" s="136">
        <f t="shared" si="186"/>
        <v>0</v>
      </c>
      <c r="Q741" s="136">
        <f t="shared" si="190"/>
        <v>0</v>
      </c>
      <c r="R741" s="136">
        <f t="shared" si="191"/>
        <v>0</v>
      </c>
      <c r="S741" s="137">
        <f t="shared" si="187"/>
        <v>0</v>
      </c>
      <c r="T741" s="45"/>
      <c r="V741" s="57" t="str">
        <f t="shared" si="188"/>
        <v>скрыть</v>
      </c>
    </row>
    <row r="742" spans="2:22" ht="15.75" hidden="1" customHeight="1" x14ac:dyDescent="0.25">
      <c r="B742" s="135">
        <v>726</v>
      </c>
      <c r="C742" s="182">
        <f t="shared" si="193"/>
        <v>0</v>
      </c>
      <c r="D742" s="280">
        <f t="shared" si="193"/>
        <v>0</v>
      </c>
      <c r="E742" s="182">
        <f t="shared" si="193"/>
        <v>0</v>
      </c>
      <c r="F742" s="182">
        <f t="shared" si="193"/>
        <v>0</v>
      </c>
      <c r="G742" s="136">
        <f t="shared" si="193"/>
        <v>0</v>
      </c>
      <c r="H742" s="136">
        <f t="shared" si="189"/>
        <v>0</v>
      </c>
      <c r="I742" s="136">
        <f t="shared" si="183"/>
        <v>0</v>
      </c>
      <c r="J742" s="141">
        <f t="shared" si="184"/>
        <v>0</v>
      </c>
      <c r="K742" s="142">
        <f t="shared" si="181"/>
        <v>0</v>
      </c>
      <c r="L742" s="184">
        <f t="shared" si="181"/>
        <v>0</v>
      </c>
      <c r="M742" s="141">
        <f t="shared" si="181"/>
        <v>0</v>
      </c>
      <c r="N742" s="141">
        <f t="shared" si="181"/>
        <v>0</v>
      </c>
      <c r="O742" s="147">
        <f t="shared" si="185"/>
        <v>0</v>
      </c>
      <c r="P742" s="136">
        <f t="shared" si="186"/>
        <v>0</v>
      </c>
      <c r="Q742" s="136">
        <f t="shared" si="190"/>
        <v>0</v>
      </c>
      <c r="R742" s="136">
        <f t="shared" si="191"/>
        <v>0</v>
      </c>
      <c r="S742" s="137">
        <f t="shared" si="187"/>
        <v>0</v>
      </c>
      <c r="T742" s="45"/>
      <c r="V742" s="57" t="str">
        <f t="shared" si="188"/>
        <v>скрыть</v>
      </c>
    </row>
    <row r="743" spans="2:22" ht="15.75" hidden="1" customHeight="1" x14ac:dyDescent="0.25">
      <c r="B743" s="135">
        <v>727</v>
      </c>
      <c r="C743" s="182">
        <f t="shared" si="193"/>
        <v>0</v>
      </c>
      <c r="D743" s="280">
        <f t="shared" si="193"/>
        <v>0</v>
      </c>
      <c r="E743" s="182">
        <f t="shared" si="193"/>
        <v>0</v>
      </c>
      <c r="F743" s="182">
        <f t="shared" si="193"/>
        <v>0</v>
      </c>
      <c r="G743" s="136">
        <f t="shared" si="193"/>
        <v>0</v>
      </c>
      <c r="H743" s="136">
        <f t="shared" si="189"/>
        <v>0</v>
      </c>
      <c r="I743" s="136">
        <f t="shared" si="183"/>
        <v>0</v>
      </c>
      <c r="J743" s="141">
        <f t="shared" si="184"/>
        <v>0</v>
      </c>
      <c r="K743" s="142">
        <f t="shared" si="181"/>
        <v>0</v>
      </c>
      <c r="L743" s="184">
        <f t="shared" si="181"/>
        <v>0</v>
      </c>
      <c r="M743" s="141">
        <f t="shared" si="181"/>
        <v>0</v>
      </c>
      <c r="N743" s="141">
        <f t="shared" si="181"/>
        <v>0</v>
      </c>
      <c r="O743" s="147">
        <f t="shared" si="185"/>
        <v>0</v>
      </c>
      <c r="P743" s="136">
        <f t="shared" si="186"/>
        <v>0</v>
      </c>
      <c r="Q743" s="136">
        <f t="shared" si="190"/>
        <v>0</v>
      </c>
      <c r="R743" s="136">
        <f t="shared" si="191"/>
        <v>0</v>
      </c>
      <c r="S743" s="137">
        <f t="shared" si="187"/>
        <v>0</v>
      </c>
      <c r="T743" s="45"/>
      <c r="V743" s="57" t="str">
        <f t="shared" si="188"/>
        <v>скрыть</v>
      </c>
    </row>
    <row r="744" spans="2:22" ht="15.75" hidden="1" customHeight="1" x14ac:dyDescent="0.25">
      <c r="B744" s="135">
        <v>728</v>
      </c>
      <c r="C744" s="182">
        <f t="shared" si="193"/>
        <v>0</v>
      </c>
      <c r="D744" s="280">
        <f t="shared" si="193"/>
        <v>0</v>
      </c>
      <c r="E744" s="182">
        <f t="shared" si="193"/>
        <v>0</v>
      </c>
      <c r="F744" s="182">
        <f t="shared" si="193"/>
        <v>0</v>
      </c>
      <c r="G744" s="136">
        <f t="shared" si="193"/>
        <v>0</v>
      </c>
      <c r="H744" s="136">
        <f t="shared" si="189"/>
        <v>0</v>
      </c>
      <c r="I744" s="136">
        <f t="shared" si="183"/>
        <v>0</v>
      </c>
      <c r="J744" s="141">
        <f t="shared" si="184"/>
        <v>0</v>
      </c>
      <c r="K744" s="142">
        <f t="shared" si="181"/>
        <v>0</v>
      </c>
      <c r="L744" s="184">
        <f t="shared" si="181"/>
        <v>0</v>
      </c>
      <c r="M744" s="141">
        <f t="shared" si="181"/>
        <v>0</v>
      </c>
      <c r="N744" s="141">
        <f t="shared" si="181"/>
        <v>0</v>
      </c>
      <c r="O744" s="147">
        <f t="shared" si="185"/>
        <v>0</v>
      </c>
      <c r="P744" s="136">
        <f t="shared" si="186"/>
        <v>0</v>
      </c>
      <c r="Q744" s="136">
        <f t="shared" si="190"/>
        <v>0</v>
      </c>
      <c r="R744" s="136">
        <f t="shared" si="191"/>
        <v>0</v>
      </c>
      <c r="S744" s="137">
        <f t="shared" si="187"/>
        <v>0</v>
      </c>
      <c r="T744" s="45"/>
      <c r="V744" s="57" t="str">
        <f t="shared" si="188"/>
        <v>скрыть</v>
      </c>
    </row>
    <row r="745" spans="2:22" ht="15.75" hidden="1" customHeight="1" x14ac:dyDescent="0.25">
      <c r="B745" s="135">
        <v>729</v>
      </c>
      <c r="C745" s="182">
        <f t="shared" si="193"/>
        <v>0</v>
      </c>
      <c r="D745" s="280">
        <f t="shared" si="193"/>
        <v>0</v>
      </c>
      <c r="E745" s="182">
        <f t="shared" si="193"/>
        <v>0</v>
      </c>
      <c r="F745" s="182">
        <f t="shared" si="193"/>
        <v>0</v>
      </c>
      <c r="G745" s="136">
        <f t="shared" si="193"/>
        <v>0</v>
      </c>
      <c r="H745" s="136">
        <f t="shared" si="189"/>
        <v>0</v>
      </c>
      <c r="I745" s="136">
        <f t="shared" si="183"/>
        <v>0</v>
      </c>
      <c r="J745" s="141">
        <f t="shared" si="184"/>
        <v>0</v>
      </c>
      <c r="K745" s="142">
        <f t="shared" si="181"/>
        <v>0</v>
      </c>
      <c r="L745" s="184">
        <f t="shared" si="181"/>
        <v>0</v>
      </c>
      <c r="M745" s="141">
        <f t="shared" si="181"/>
        <v>0</v>
      </c>
      <c r="N745" s="141">
        <f t="shared" si="181"/>
        <v>0</v>
      </c>
      <c r="O745" s="147">
        <f t="shared" si="185"/>
        <v>0</v>
      </c>
      <c r="P745" s="136">
        <f t="shared" si="186"/>
        <v>0</v>
      </c>
      <c r="Q745" s="136">
        <f t="shared" si="190"/>
        <v>0</v>
      </c>
      <c r="R745" s="136">
        <f t="shared" si="191"/>
        <v>0</v>
      </c>
      <c r="S745" s="137">
        <f t="shared" si="187"/>
        <v>0</v>
      </c>
      <c r="T745" s="45"/>
      <c r="V745" s="57" t="str">
        <f t="shared" si="188"/>
        <v>скрыть</v>
      </c>
    </row>
    <row r="746" spans="2:22" ht="15.75" hidden="1" customHeight="1" x14ac:dyDescent="0.25">
      <c r="B746" s="135">
        <v>730</v>
      </c>
      <c r="C746" s="182">
        <f t="shared" si="193"/>
        <v>0</v>
      </c>
      <c r="D746" s="280">
        <f t="shared" si="193"/>
        <v>0</v>
      </c>
      <c r="E746" s="182">
        <f t="shared" si="193"/>
        <v>0</v>
      </c>
      <c r="F746" s="182">
        <f t="shared" si="193"/>
        <v>0</v>
      </c>
      <c r="G746" s="136">
        <f t="shared" si="193"/>
        <v>0</v>
      </c>
      <c r="H746" s="136">
        <f t="shared" si="189"/>
        <v>0</v>
      </c>
      <c r="I746" s="136">
        <f t="shared" si="183"/>
        <v>0</v>
      </c>
      <c r="J746" s="141">
        <f t="shared" si="184"/>
        <v>0</v>
      </c>
      <c r="K746" s="142">
        <f t="shared" si="181"/>
        <v>0</v>
      </c>
      <c r="L746" s="184">
        <f t="shared" si="181"/>
        <v>0</v>
      </c>
      <c r="M746" s="141">
        <f t="shared" si="181"/>
        <v>0</v>
      </c>
      <c r="N746" s="141">
        <f t="shared" si="181"/>
        <v>0</v>
      </c>
      <c r="O746" s="147">
        <f t="shared" si="185"/>
        <v>0</v>
      </c>
      <c r="P746" s="136">
        <f t="shared" si="186"/>
        <v>0</v>
      </c>
      <c r="Q746" s="136">
        <f t="shared" si="190"/>
        <v>0</v>
      </c>
      <c r="R746" s="136">
        <f t="shared" si="191"/>
        <v>0</v>
      </c>
      <c r="S746" s="137">
        <f t="shared" si="187"/>
        <v>0</v>
      </c>
      <c r="T746" s="45"/>
      <c r="V746" s="57" t="str">
        <f t="shared" si="188"/>
        <v>скрыть</v>
      </c>
    </row>
    <row r="747" spans="2:22" ht="15.75" hidden="1" customHeight="1" x14ac:dyDescent="0.25">
      <c r="B747" s="135">
        <v>731</v>
      </c>
      <c r="C747" s="182">
        <f t="shared" ref="C747:G756" si="194">IF(offer_sale_type="транзит",IFERROR(VLOOKUP($B747,calc_data,C$14+1,0),0),0)</f>
        <v>0</v>
      </c>
      <c r="D747" s="280">
        <f t="shared" si="194"/>
        <v>0</v>
      </c>
      <c r="E747" s="182">
        <f t="shared" si="194"/>
        <v>0</v>
      </c>
      <c r="F747" s="182">
        <f t="shared" si="194"/>
        <v>0</v>
      </c>
      <c r="G747" s="136">
        <f t="shared" si="194"/>
        <v>0</v>
      </c>
      <c r="H747" s="136">
        <f t="shared" si="189"/>
        <v>0</v>
      </c>
      <c r="I747" s="136">
        <f t="shared" si="183"/>
        <v>0</v>
      </c>
      <c r="J747" s="141">
        <f t="shared" si="184"/>
        <v>0</v>
      </c>
      <c r="K747" s="142">
        <f t="shared" si="181"/>
        <v>0</v>
      </c>
      <c r="L747" s="184">
        <f t="shared" si="181"/>
        <v>0</v>
      </c>
      <c r="M747" s="141">
        <f t="shared" si="181"/>
        <v>0</v>
      </c>
      <c r="N747" s="141">
        <f t="shared" si="181"/>
        <v>0</v>
      </c>
      <c r="O747" s="147">
        <f t="shared" si="185"/>
        <v>0</v>
      </c>
      <c r="P747" s="136">
        <f t="shared" si="186"/>
        <v>0</v>
      </c>
      <c r="Q747" s="136">
        <f t="shared" si="190"/>
        <v>0</v>
      </c>
      <c r="R747" s="136">
        <f t="shared" si="191"/>
        <v>0</v>
      </c>
      <c r="S747" s="137">
        <f t="shared" si="187"/>
        <v>0</v>
      </c>
      <c r="T747" s="45"/>
      <c r="V747" s="57" t="str">
        <f t="shared" si="188"/>
        <v>скрыть</v>
      </c>
    </row>
    <row r="748" spans="2:22" ht="15.75" hidden="1" customHeight="1" x14ac:dyDescent="0.25">
      <c r="B748" s="135">
        <v>732</v>
      </c>
      <c r="C748" s="182">
        <f t="shared" si="194"/>
        <v>0</v>
      </c>
      <c r="D748" s="280">
        <f t="shared" si="194"/>
        <v>0</v>
      </c>
      <c r="E748" s="182">
        <f t="shared" si="194"/>
        <v>0</v>
      </c>
      <c r="F748" s="182">
        <f t="shared" si="194"/>
        <v>0</v>
      </c>
      <c r="G748" s="136">
        <f t="shared" si="194"/>
        <v>0</v>
      </c>
      <c r="H748" s="136">
        <f t="shared" si="189"/>
        <v>0</v>
      </c>
      <c r="I748" s="136">
        <f t="shared" si="183"/>
        <v>0</v>
      </c>
      <c r="J748" s="141">
        <f t="shared" si="184"/>
        <v>0</v>
      </c>
      <c r="K748" s="142">
        <f t="shared" si="181"/>
        <v>0</v>
      </c>
      <c r="L748" s="184">
        <f t="shared" si="181"/>
        <v>0</v>
      </c>
      <c r="M748" s="141">
        <f t="shared" si="181"/>
        <v>0</v>
      </c>
      <c r="N748" s="141">
        <f t="shared" si="181"/>
        <v>0</v>
      </c>
      <c r="O748" s="147">
        <f t="shared" si="185"/>
        <v>0</v>
      </c>
      <c r="P748" s="136">
        <f t="shared" si="186"/>
        <v>0</v>
      </c>
      <c r="Q748" s="136">
        <f t="shared" si="190"/>
        <v>0</v>
      </c>
      <c r="R748" s="136">
        <f t="shared" si="191"/>
        <v>0</v>
      </c>
      <c r="S748" s="137">
        <f t="shared" si="187"/>
        <v>0</v>
      </c>
      <c r="T748" s="45"/>
      <c r="V748" s="57" t="str">
        <f t="shared" si="188"/>
        <v>скрыть</v>
      </c>
    </row>
    <row r="749" spans="2:22" ht="15.75" hidden="1" customHeight="1" x14ac:dyDescent="0.25">
      <c r="B749" s="135">
        <v>733</v>
      </c>
      <c r="C749" s="182">
        <f t="shared" si="194"/>
        <v>0</v>
      </c>
      <c r="D749" s="280">
        <f t="shared" si="194"/>
        <v>0</v>
      </c>
      <c r="E749" s="182">
        <f t="shared" si="194"/>
        <v>0</v>
      </c>
      <c r="F749" s="182">
        <f t="shared" si="194"/>
        <v>0</v>
      </c>
      <c r="G749" s="136">
        <f t="shared" si="194"/>
        <v>0</v>
      </c>
      <c r="H749" s="136">
        <f t="shared" si="189"/>
        <v>0</v>
      </c>
      <c r="I749" s="136">
        <f t="shared" si="183"/>
        <v>0</v>
      </c>
      <c r="J749" s="141">
        <f t="shared" si="184"/>
        <v>0</v>
      </c>
      <c r="K749" s="142">
        <f t="shared" si="181"/>
        <v>0</v>
      </c>
      <c r="L749" s="184">
        <f t="shared" si="181"/>
        <v>0</v>
      </c>
      <c r="M749" s="141">
        <f t="shared" si="181"/>
        <v>0</v>
      </c>
      <c r="N749" s="141">
        <f t="shared" si="181"/>
        <v>0</v>
      </c>
      <c r="O749" s="147">
        <f t="shared" si="185"/>
        <v>0</v>
      </c>
      <c r="P749" s="136">
        <f t="shared" si="186"/>
        <v>0</v>
      </c>
      <c r="Q749" s="136">
        <f t="shared" si="190"/>
        <v>0</v>
      </c>
      <c r="R749" s="136">
        <f t="shared" si="191"/>
        <v>0</v>
      </c>
      <c r="S749" s="137">
        <f t="shared" si="187"/>
        <v>0</v>
      </c>
      <c r="T749" s="45"/>
      <c r="V749" s="57" t="str">
        <f t="shared" si="188"/>
        <v>скрыть</v>
      </c>
    </row>
    <row r="750" spans="2:22" ht="15.75" hidden="1" customHeight="1" x14ac:dyDescent="0.25">
      <c r="B750" s="135">
        <v>734</v>
      </c>
      <c r="C750" s="182">
        <f t="shared" si="194"/>
        <v>0</v>
      </c>
      <c r="D750" s="280">
        <f t="shared" si="194"/>
        <v>0</v>
      </c>
      <c r="E750" s="182">
        <f t="shared" si="194"/>
        <v>0</v>
      </c>
      <c r="F750" s="182">
        <f t="shared" si="194"/>
        <v>0</v>
      </c>
      <c r="G750" s="136">
        <f t="shared" si="194"/>
        <v>0</v>
      </c>
      <c r="H750" s="136">
        <f t="shared" si="189"/>
        <v>0</v>
      </c>
      <c r="I750" s="136">
        <f t="shared" si="183"/>
        <v>0</v>
      </c>
      <c r="J750" s="141">
        <f t="shared" si="184"/>
        <v>0</v>
      </c>
      <c r="K750" s="142">
        <f t="shared" si="181"/>
        <v>0</v>
      </c>
      <c r="L750" s="184">
        <f t="shared" si="181"/>
        <v>0</v>
      </c>
      <c r="M750" s="141">
        <f t="shared" si="181"/>
        <v>0</v>
      </c>
      <c r="N750" s="141">
        <f t="shared" si="181"/>
        <v>0</v>
      </c>
      <c r="O750" s="147">
        <f t="shared" si="185"/>
        <v>0</v>
      </c>
      <c r="P750" s="136">
        <f t="shared" si="186"/>
        <v>0</v>
      </c>
      <c r="Q750" s="136">
        <f t="shared" si="190"/>
        <v>0</v>
      </c>
      <c r="R750" s="136">
        <f t="shared" si="191"/>
        <v>0</v>
      </c>
      <c r="S750" s="137">
        <f t="shared" si="187"/>
        <v>0</v>
      </c>
      <c r="T750" s="45"/>
      <c r="V750" s="57" t="str">
        <f t="shared" si="188"/>
        <v>скрыть</v>
      </c>
    </row>
    <row r="751" spans="2:22" ht="15.75" hidden="1" customHeight="1" x14ac:dyDescent="0.25">
      <c r="B751" s="135">
        <v>735</v>
      </c>
      <c r="C751" s="182">
        <f t="shared" si="194"/>
        <v>0</v>
      </c>
      <c r="D751" s="280">
        <f t="shared" si="194"/>
        <v>0</v>
      </c>
      <c r="E751" s="182">
        <f t="shared" si="194"/>
        <v>0</v>
      </c>
      <c r="F751" s="182">
        <f t="shared" si="194"/>
        <v>0</v>
      </c>
      <c r="G751" s="136">
        <f t="shared" si="194"/>
        <v>0</v>
      </c>
      <c r="H751" s="136">
        <f t="shared" si="189"/>
        <v>0</v>
      </c>
      <c r="I751" s="136">
        <f t="shared" si="183"/>
        <v>0</v>
      </c>
      <c r="J751" s="141">
        <f t="shared" si="184"/>
        <v>0</v>
      </c>
      <c r="K751" s="142">
        <f t="shared" si="181"/>
        <v>0</v>
      </c>
      <c r="L751" s="184">
        <f t="shared" si="181"/>
        <v>0</v>
      </c>
      <c r="M751" s="141">
        <f t="shared" si="181"/>
        <v>0</v>
      </c>
      <c r="N751" s="141">
        <f t="shared" si="181"/>
        <v>0</v>
      </c>
      <c r="O751" s="147">
        <f t="shared" si="185"/>
        <v>0</v>
      </c>
      <c r="P751" s="136">
        <f t="shared" si="186"/>
        <v>0</v>
      </c>
      <c r="Q751" s="136">
        <f t="shared" si="190"/>
        <v>0</v>
      </c>
      <c r="R751" s="136">
        <f t="shared" si="191"/>
        <v>0</v>
      </c>
      <c r="S751" s="137">
        <f t="shared" si="187"/>
        <v>0</v>
      </c>
      <c r="T751" s="45"/>
      <c r="V751" s="57" t="str">
        <f t="shared" si="188"/>
        <v>скрыть</v>
      </c>
    </row>
    <row r="752" spans="2:22" ht="15.75" hidden="1" customHeight="1" x14ac:dyDescent="0.25">
      <c r="B752" s="135">
        <v>736</v>
      </c>
      <c r="C752" s="182">
        <f t="shared" si="194"/>
        <v>0</v>
      </c>
      <c r="D752" s="280">
        <f t="shared" si="194"/>
        <v>0</v>
      </c>
      <c r="E752" s="182">
        <f t="shared" si="194"/>
        <v>0</v>
      </c>
      <c r="F752" s="182">
        <f t="shared" si="194"/>
        <v>0</v>
      </c>
      <c r="G752" s="136">
        <f t="shared" si="194"/>
        <v>0</v>
      </c>
      <c r="H752" s="136">
        <f t="shared" si="189"/>
        <v>0</v>
      </c>
      <c r="I752" s="136">
        <f t="shared" si="183"/>
        <v>0</v>
      </c>
      <c r="J752" s="141">
        <f t="shared" si="184"/>
        <v>0</v>
      </c>
      <c r="K752" s="142">
        <f t="shared" si="181"/>
        <v>0</v>
      </c>
      <c r="L752" s="184">
        <f t="shared" si="181"/>
        <v>0</v>
      </c>
      <c r="M752" s="141">
        <f t="shared" si="181"/>
        <v>0</v>
      </c>
      <c r="N752" s="141">
        <f t="shared" si="181"/>
        <v>0</v>
      </c>
      <c r="O752" s="147">
        <f t="shared" si="185"/>
        <v>0</v>
      </c>
      <c r="P752" s="136">
        <f t="shared" si="186"/>
        <v>0</v>
      </c>
      <c r="Q752" s="136">
        <f t="shared" si="190"/>
        <v>0</v>
      </c>
      <c r="R752" s="136">
        <f t="shared" si="191"/>
        <v>0</v>
      </c>
      <c r="S752" s="137">
        <f t="shared" si="187"/>
        <v>0</v>
      </c>
      <c r="T752" s="45"/>
      <c r="V752" s="57" t="str">
        <f t="shared" si="188"/>
        <v>скрыть</v>
      </c>
    </row>
    <row r="753" spans="2:22" ht="15.75" hidden="1" customHeight="1" x14ac:dyDescent="0.25">
      <c r="B753" s="135">
        <v>737</v>
      </c>
      <c r="C753" s="182">
        <f t="shared" si="194"/>
        <v>0</v>
      </c>
      <c r="D753" s="280">
        <f t="shared" si="194"/>
        <v>0</v>
      </c>
      <c r="E753" s="182">
        <f t="shared" si="194"/>
        <v>0</v>
      </c>
      <c r="F753" s="182">
        <f t="shared" si="194"/>
        <v>0</v>
      </c>
      <c r="G753" s="136">
        <f t="shared" si="194"/>
        <v>0</v>
      </c>
      <c r="H753" s="136">
        <f t="shared" si="189"/>
        <v>0</v>
      </c>
      <c r="I753" s="136">
        <f t="shared" si="183"/>
        <v>0</v>
      </c>
      <c r="J753" s="141">
        <f t="shared" si="184"/>
        <v>0</v>
      </c>
      <c r="K753" s="142">
        <f t="shared" si="181"/>
        <v>0</v>
      </c>
      <c r="L753" s="184">
        <f t="shared" si="181"/>
        <v>0</v>
      </c>
      <c r="M753" s="141">
        <f t="shared" si="181"/>
        <v>0</v>
      </c>
      <c r="N753" s="141">
        <f t="shared" si="181"/>
        <v>0</v>
      </c>
      <c r="O753" s="147">
        <f t="shared" si="185"/>
        <v>0</v>
      </c>
      <c r="P753" s="136">
        <f t="shared" si="186"/>
        <v>0</v>
      </c>
      <c r="Q753" s="136">
        <f t="shared" si="190"/>
        <v>0</v>
      </c>
      <c r="R753" s="136">
        <f t="shared" si="191"/>
        <v>0</v>
      </c>
      <c r="S753" s="137">
        <f t="shared" si="187"/>
        <v>0</v>
      </c>
      <c r="T753" s="45"/>
      <c r="V753" s="57" t="str">
        <f t="shared" si="188"/>
        <v>скрыть</v>
      </c>
    </row>
    <row r="754" spans="2:22" ht="15.75" hidden="1" customHeight="1" x14ac:dyDescent="0.25">
      <c r="B754" s="135">
        <v>738</v>
      </c>
      <c r="C754" s="182">
        <f t="shared" si="194"/>
        <v>0</v>
      </c>
      <c r="D754" s="280">
        <f t="shared" si="194"/>
        <v>0</v>
      </c>
      <c r="E754" s="182">
        <f t="shared" si="194"/>
        <v>0</v>
      </c>
      <c r="F754" s="182">
        <f t="shared" si="194"/>
        <v>0</v>
      </c>
      <c r="G754" s="136">
        <f t="shared" si="194"/>
        <v>0</v>
      </c>
      <c r="H754" s="136">
        <f t="shared" si="189"/>
        <v>0</v>
      </c>
      <c r="I754" s="136">
        <f t="shared" si="183"/>
        <v>0</v>
      </c>
      <c r="J754" s="141">
        <f t="shared" si="184"/>
        <v>0</v>
      </c>
      <c r="K754" s="142">
        <f t="shared" si="181"/>
        <v>0</v>
      </c>
      <c r="L754" s="184">
        <f t="shared" si="181"/>
        <v>0</v>
      </c>
      <c r="M754" s="141">
        <f t="shared" si="181"/>
        <v>0</v>
      </c>
      <c r="N754" s="141">
        <f t="shared" si="181"/>
        <v>0</v>
      </c>
      <c r="O754" s="147">
        <f t="shared" si="185"/>
        <v>0</v>
      </c>
      <c r="P754" s="136">
        <f t="shared" si="186"/>
        <v>0</v>
      </c>
      <c r="Q754" s="136">
        <f t="shared" si="190"/>
        <v>0</v>
      </c>
      <c r="R754" s="136">
        <f t="shared" si="191"/>
        <v>0</v>
      </c>
      <c r="S754" s="137">
        <f t="shared" si="187"/>
        <v>0</v>
      </c>
      <c r="T754" s="45"/>
      <c r="V754" s="57" t="str">
        <f t="shared" si="188"/>
        <v>скрыть</v>
      </c>
    </row>
    <row r="755" spans="2:22" ht="15.75" hidden="1" customHeight="1" x14ac:dyDescent="0.25">
      <c r="B755" s="135">
        <v>739</v>
      </c>
      <c r="C755" s="182">
        <f t="shared" si="194"/>
        <v>0</v>
      </c>
      <c r="D755" s="280">
        <f t="shared" si="194"/>
        <v>0</v>
      </c>
      <c r="E755" s="182">
        <f t="shared" si="194"/>
        <v>0</v>
      </c>
      <c r="F755" s="182">
        <f t="shared" si="194"/>
        <v>0</v>
      </c>
      <c r="G755" s="136">
        <f t="shared" si="194"/>
        <v>0</v>
      </c>
      <c r="H755" s="136">
        <f t="shared" si="189"/>
        <v>0</v>
      </c>
      <c r="I755" s="136">
        <f t="shared" si="183"/>
        <v>0</v>
      </c>
      <c r="J755" s="141">
        <f t="shared" si="184"/>
        <v>0</v>
      </c>
      <c r="K755" s="142">
        <f t="shared" si="181"/>
        <v>0</v>
      </c>
      <c r="L755" s="184">
        <f t="shared" si="181"/>
        <v>0</v>
      </c>
      <c r="M755" s="141">
        <f t="shared" si="181"/>
        <v>0</v>
      </c>
      <c r="N755" s="141">
        <f t="shared" si="181"/>
        <v>0</v>
      </c>
      <c r="O755" s="147">
        <f t="shared" si="185"/>
        <v>0</v>
      </c>
      <c r="P755" s="136">
        <f t="shared" si="186"/>
        <v>0</v>
      </c>
      <c r="Q755" s="136">
        <f t="shared" si="190"/>
        <v>0</v>
      </c>
      <c r="R755" s="136">
        <f t="shared" si="191"/>
        <v>0</v>
      </c>
      <c r="S755" s="137">
        <f t="shared" si="187"/>
        <v>0</v>
      </c>
      <c r="T755" s="45"/>
      <c r="V755" s="57" t="str">
        <f t="shared" si="188"/>
        <v>скрыть</v>
      </c>
    </row>
    <row r="756" spans="2:22" ht="15.75" hidden="1" customHeight="1" x14ac:dyDescent="0.25">
      <c r="B756" s="135">
        <v>740</v>
      </c>
      <c r="C756" s="182">
        <f t="shared" si="194"/>
        <v>0</v>
      </c>
      <c r="D756" s="280">
        <f t="shared" si="194"/>
        <v>0</v>
      </c>
      <c r="E756" s="182">
        <f t="shared" si="194"/>
        <v>0</v>
      </c>
      <c r="F756" s="182">
        <f t="shared" si="194"/>
        <v>0</v>
      </c>
      <c r="G756" s="136">
        <f t="shared" si="194"/>
        <v>0</v>
      </c>
      <c r="H756" s="136">
        <f t="shared" si="189"/>
        <v>0</v>
      </c>
      <c r="I756" s="136">
        <f t="shared" si="183"/>
        <v>0</v>
      </c>
      <c r="J756" s="141">
        <f t="shared" si="184"/>
        <v>0</v>
      </c>
      <c r="K756" s="142">
        <f t="shared" si="181"/>
        <v>0</v>
      </c>
      <c r="L756" s="184">
        <f t="shared" si="181"/>
        <v>0</v>
      </c>
      <c r="M756" s="141">
        <f t="shared" si="181"/>
        <v>0</v>
      </c>
      <c r="N756" s="141">
        <f t="shared" si="181"/>
        <v>0</v>
      </c>
      <c r="O756" s="147">
        <f t="shared" si="185"/>
        <v>0</v>
      </c>
      <c r="P756" s="136">
        <f t="shared" si="186"/>
        <v>0</v>
      </c>
      <c r="Q756" s="136">
        <f t="shared" si="190"/>
        <v>0</v>
      </c>
      <c r="R756" s="136">
        <f t="shared" si="191"/>
        <v>0</v>
      </c>
      <c r="S756" s="137">
        <f t="shared" si="187"/>
        <v>0</v>
      </c>
      <c r="T756" s="45"/>
      <c r="V756" s="57" t="str">
        <f t="shared" si="188"/>
        <v>скрыть</v>
      </c>
    </row>
    <row r="757" spans="2:22" ht="15.75" hidden="1" customHeight="1" x14ac:dyDescent="0.25">
      <c r="B757" s="135">
        <v>741</v>
      </c>
      <c r="C757" s="182">
        <f t="shared" ref="C757:G766" si="195">IF(offer_sale_type="транзит",IFERROR(VLOOKUP($B757,calc_data,C$14+1,0),0),0)</f>
        <v>0</v>
      </c>
      <c r="D757" s="280">
        <f t="shared" si="195"/>
        <v>0</v>
      </c>
      <c r="E757" s="182">
        <f t="shared" si="195"/>
        <v>0</v>
      </c>
      <c r="F757" s="182">
        <f t="shared" si="195"/>
        <v>0</v>
      </c>
      <c r="G757" s="136">
        <f t="shared" si="195"/>
        <v>0</v>
      </c>
      <c r="H757" s="136">
        <f t="shared" si="189"/>
        <v>0</v>
      </c>
      <c r="I757" s="136">
        <f t="shared" si="183"/>
        <v>0</v>
      </c>
      <c r="J757" s="141">
        <f t="shared" si="184"/>
        <v>0</v>
      </c>
      <c r="K757" s="142">
        <f t="shared" si="181"/>
        <v>0</v>
      </c>
      <c r="L757" s="184">
        <f t="shared" si="181"/>
        <v>0</v>
      </c>
      <c r="M757" s="141">
        <f t="shared" si="181"/>
        <v>0</v>
      </c>
      <c r="N757" s="141">
        <f t="shared" si="181"/>
        <v>0</v>
      </c>
      <c r="O757" s="147">
        <f t="shared" si="185"/>
        <v>0</v>
      </c>
      <c r="P757" s="136">
        <f t="shared" si="186"/>
        <v>0</v>
      </c>
      <c r="Q757" s="136">
        <f t="shared" si="190"/>
        <v>0</v>
      </c>
      <c r="R757" s="136">
        <f t="shared" si="191"/>
        <v>0</v>
      </c>
      <c r="S757" s="137">
        <f t="shared" si="187"/>
        <v>0</v>
      </c>
      <c r="T757" s="45"/>
      <c r="V757" s="57" t="str">
        <f t="shared" si="188"/>
        <v>скрыть</v>
      </c>
    </row>
    <row r="758" spans="2:22" ht="15.75" hidden="1" customHeight="1" x14ac:dyDescent="0.25">
      <c r="B758" s="135">
        <v>742</v>
      </c>
      <c r="C758" s="182">
        <f t="shared" si="195"/>
        <v>0</v>
      </c>
      <c r="D758" s="280">
        <f t="shared" si="195"/>
        <v>0</v>
      </c>
      <c r="E758" s="182">
        <f t="shared" si="195"/>
        <v>0</v>
      </c>
      <c r="F758" s="182">
        <f t="shared" si="195"/>
        <v>0</v>
      </c>
      <c r="G758" s="136">
        <f t="shared" si="195"/>
        <v>0</v>
      </c>
      <c r="H758" s="136">
        <f t="shared" si="189"/>
        <v>0</v>
      </c>
      <c r="I758" s="136">
        <f t="shared" si="183"/>
        <v>0</v>
      </c>
      <c r="J758" s="141">
        <f t="shared" si="184"/>
        <v>0</v>
      </c>
      <c r="K758" s="142">
        <f t="shared" si="181"/>
        <v>0</v>
      </c>
      <c r="L758" s="184">
        <f t="shared" si="181"/>
        <v>0</v>
      </c>
      <c r="M758" s="141">
        <f t="shared" si="181"/>
        <v>0</v>
      </c>
      <c r="N758" s="141">
        <f t="shared" si="181"/>
        <v>0</v>
      </c>
      <c r="O758" s="147">
        <f t="shared" si="185"/>
        <v>0</v>
      </c>
      <c r="P758" s="136">
        <f t="shared" si="186"/>
        <v>0</v>
      </c>
      <c r="Q758" s="136">
        <f t="shared" si="190"/>
        <v>0</v>
      </c>
      <c r="R758" s="136">
        <f t="shared" si="191"/>
        <v>0</v>
      </c>
      <c r="S758" s="137">
        <f t="shared" si="187"/>
        <v>0</v>
      </c>
      <c r="T758" s="45"/>
      <c r="V758" s="57" t="str">
        <f t="shared" si="188"/>
        <v>скрыть</v>
      </c>
    </row>
    <row r="759" spans="2:22" ht="15.75" hidden="1" customHeight="1" x14ac:dyDescent="0.25">
      <c r="B759" s="135">
        <v>743</v>
      </c>
      <c r="C759" s="182">
        <f t="shared" si="195"/>
        <v>0</v>
      </c>
      <c r="D759" s="280">
        <f t="shared" si="195"/>
        <v>0</v>
      </c>
      <c r="E759" s="182">
        <f t="shared" si="195"/>
        <v>0</v>
      </c>
      <c r="F759" s="182">
        <f t="shared" si="195"/>
        <v>0</v>
      </c>
      <c r="G759" s="136">
        <f t="shared" si="195"/>
        <v>0</v>
      </c>
      <c r="H759" s="136">
        <f t="shared" si="189"/>
        <v>0</v>
      </c>
      <c r="I759" s="136">
        <f t="shared" si="183"/>
        <v>0</v>
      </c>
      <c r="J759" s="141">
        <f t="shared" si="184"/>
        <v>0</v>
      </c>
      <c r="K759" s="142">
        <f t="shared" si="181"/>
        <v>0</v>
      </c>
      <c r="L759" s="184">
        <f t="shared" si="181"/>
        <v>0</v>
      </c>
      <c r="M759" s="141">
        <f t="shared" si="181"/>
        <v>0</v>
      </c>
      <c r="N759" s="141">
        <f t="shared" si="181"/>
        <v>0</v>
      </c>
      <c r="O759" s="147">
        <f t="shared" si="185"/>
        <v>0</v>
      </c>
      <c r="P759" s="136">
        <f t="shared" si="186"/>
        <v>0</v>
      </c>
      <c r="Q759" s="136">
        <f t="shared" si="190"/>
        <v>0</v>
      </c>
      <c r="R759" s="136">
        <f t="shared" si="191"/>
        <v>0</v>
      </c>
      <c r="S759" s="137">
        <f t="shared" si="187"/>
        <v>0</v>
      </c>
      <c r="T759" s="45"/>
      <c r="V759" s="57" t="str">
        <f t="shared" si="188"/>
        <v>скрыть</v>
      </c>
    </row>
    <row r="760" spans="2:22" ht="15.75" hidden="1" customHeight="1" x14ac:dyDescent="0.25">
      <c r="B760" s="135">
        <v>744</v>
      </c>
      <c r="C760" s="182">
        <f t="shared" si="195"/>
        <v>0</v>
      </c>
      <c r="D760" s="280">
        <f t="shared" si="195"/>
        <v>0</v>
      </c>
      <c r="E760" s="182">
        <f t="shared" si="195"/>
        <v>0</v>
      </c>
      <c r="F760" s="182">
        <f t="shared" si="195"/>
        <v>0</v>
      </c>
      <c r="G760" s="136">
        <f t="shared" si="195"/>
        <v>0</v>
      </c>
      <c r="H760" s="136">
        <f t="shared" si="189"/>
        <v>0</v>
      </c>
      <c r="I760" s="136">
        <f t="shared" si="183"/>
        <v>0</v>
      </c>
      <c r="J760" s="141">
        <f t="shared" si="184"/>
        <v>0</v>
      </c>
      <c r="K760" s="142">
        <f t="shared" si="181"/>
        <v>0</v>
      </c>
      <c r="L760" s="184">
        <f t="shared" si="181"/>
        <v>0</v>
      </c>
      <c r="M760" s="141">
        <f t="shared" si="181"/>
        <v>0</v>
      </c>
      <c r="N760" s="141">
        <f t="shared" si="181"/>
        <v>0</v>
      </c>
      <c r="O760" s="147">
        <f t="shared" si="185"/>
        <v>0</v>
      </c>
      <c r="P760" s="136">
        <f t="shared" si="186"/>
        <v>0</v>
      </c>
      <c r="Q760" s="136">
        <f t="shared" si="190"/>
        <v>0</v>
      </c>
      <c r="R760" s="136">
        <f t="shared" si="191"/>
        <v>0</v>
      </c>
      <c r="S760" s="137">
        <f t="shared" si="187"/>
        <v>0</v>
      </c>
      <c r="T760" s="45"/>
      <c r="V760" s="57" t="str">
        <f t="shared" si="188"/>
        <v>скрыть</v>
      </c>
    </row>
    <row r="761" spans="2:22" ht="15.75" hidden="1" customHeight="1" x14ac:dyDescent="0.25">
      <c r="B761" s="135">
        <v>745</v>
      </c>
      <c r="C761" s="182">
        <f t="shared" si="195"/>
        <v>0</v>
      </c>
      <c r="D761" s="280">
        <f t="shared" si="195"/>
        <v>0</v>
      </c>
      <c r="E761" s="182">
        <f t="shared" si="195"/>
        <v>0</v>
      </c>
      <c r="F761" s="182">
        <f t="shared" si="195"/>
        <v>0</v>
      </c>
      <c r="G761" s="136">
        <f t="shared" si="195"/>
        <v>0</v>
      </c>
      <c r="H761" s="136">
        <f t="shared" si="189"/>
        <v>0</v>
      </c>
      <c r="I761" s="136">
        <f t="shared" si="183"/>
        <v>0</v>
      </c>
      <c r="J761" s="141">
        <f t="shared" si="184"/>
        <v>0</v>
      </c>
      <c r="K761" s="142">
        <f t="shared" si="181"/>
        <v>0</v>
      </c>
      <c r="L761" s="184">
        <f t="shared" si="181"/>
        <v>0</v>
      </c>
      <c r="M761" s="141">
        <f t="shared" si="181"/>
        <v>0</v>
      </c>
      <c r="N761" s="141">
        <f t="shared" si="181"/>
        <v>0</v>
      </c>
      <c r="O761" s="147">
        <f t="shared" si="185"/>
        <v>0</v>
      </c>
      <c r="P761" s="136">
        <f t="shared" si="186"/>
        <v>0</v>
      </c>
      <c r="Q761" s="136">
        <f t="shared" si="190"/>
        <v>0</v>
      </c>
      <c r="R761" s="136">
        <f t="shared" si="191"/>
        <v>0</v>
      </c>
      <c r="S761" s="137">
        <f t="shared" si="187"/>
        <v>0</v>
      </c>
      <c r="T761" s="45"/>
      <c r="V761" s="57" t="str">
        <f t="shared" si="188"/>
        <v>скрыть</v>
      </c>
    </row>
    <row r="762" spans="2:22" ht="15.75" hidden="1" customHeight="1" x14ac:dyDescent="0.25">
      <c r="B762" s="135">
        <v>746</v>
      </c>
      <c r="C762" s="182">
        <f t="shared" si="195"/>
        <v>0</v>
      </c>
      <c r="D762" s="280">
        <f t="shared" si="195"/>
        <v>0</v>
      </c>
      <c r="E762" s="182">
        <f t="shared" si="195"/>
        <v>0</v>
      </c>
      <c r="F762" s="182">
        <f t="shared" si="195"/>
        <v>0</v>
      </c>
      <c r="G762" s="136">
        <f t="shared" si="195"/>
        <v>0</v>
      </c>
      <c r="H762" s="136">
        <f t="shared" si="189"/>
        <v>0</v>
      </c>
      <c r="I762" s="136">
        <f t="shared" si="183"/>
        <v>0</v>
      </c>
      <c r="J762" s="141">
        <f t="shared" si="184"/>
        <v>0</v>
      </c>
      <c r="K762" s="142">
        <f t="shared" si="181"/>
        <v>0</v>
      </c>
      <c r="L762" s="184">
        <f t="shared" si="181"/>
        <v>0</v>
      </c>
      <c r="M762" s="141">
        <f t="shared" si="181"/>
        <v>0</v>
      </c>
      <c r="N762" s="141">
        <f t="shared" si="181"/>
        <v>0</v>
      </c>
      <c r="O762" s="147">
        <f t="shared" si="185"/>
        <v>0</v>
      </c>
      <c r="P762" s="136">
        <f t="shared" si="186"/>
        <v>0</v>
      </c>
      <c r="Q762" s="136">
        <f t="shared" si="190"/>
        <v>0</v>
      </c>
      <c r="R762" s="136">
        <f t="shared" si="191"/>
        <v>0</v>
      </c>
      <c r="S762" s="137">
        <f t="shared" si="187"/>
        <v>0</v>
      </c>
      <c r="T762" s="45"/>
      <c r="V762" s="57" t="str">
        <f t="shared" si="188"/>
        <v>скрыть</v>
      </c>
    </row>
    <row r="763" spans="2:22" ht="15.75" hidden="1" customHeight="1" x14ac:dyDescent="0.25">
      <c r="B763" s="135">
        <v>747</v>
      </c>
      <c r="C763" s="182">
        <f t="shared" si="195"/>
        <v>0</v>
      </c>
      <c r="D763" s="280">
        <f t="shared" si="195"/>
        <v>0</v>
      </c>
      <c r="E763" s="182">
        <f t="shared" si="195"/>
        <v>0</v>
      </c>
      <c r="F763" s="182">
        <f t="shared" si="195"/>
        <v>0</v>
      </c>
      <c r="G763" s="136">
        <f t="shared" si="195"/>
        <v>0</v>
      </c>
      <c r="H763" s="136">
        <f t="shared" si="189"/>
        <v>0</v>
      </c>
      <c r="I763" s="136">
        <f t="shared" si="183"/>
        <v>0</v>
      </c>
      <c r="J763" s="141">
        <f t="shared" si="184"/>
        <v>0</v>
      </c>
      <c r="K763" s="142">
        <f t="shared" si="181"/>
        <v>0</v>
      </c>
      <c r="L763" s="184">
        <f t="shared" si="181"/>
        <v>0</v>
      </c>
      <c r="M763" s="141">
        <f t="shared" si="181"/>
        <v>0</v>
      </c>
      <c r="N763" s="141">
        <f t="shared" si="181"/>
        <v>0</v>
      </c>
      <c r="O763" s="147">
        <f t="shared" si="185"/>
        <v>0</v>
      </c>
      <c r="P763" s="136">
        <f t="shared" si="186"/>
        <v>0</v>
      </c>
      <c r="Q763" s="136">
        <f t="shared" si="190"/>
        <v>0</v>
      </c>
      <c r="R763" s="136">
        <f t="shared" si="191"/>
        <v>0</v>
      </c>
      <c r="S763" s="137">
        <f t="shared" si="187"/>
        <v>0</v>
      </c>
      <c r="T763" s="45"/>
      <c r="V763" s="57" t="str">
        <f t="shared" si="188"/>
        <v>скрыть</v>
      </c>
    </row>
    <row r="764" spans="2:22" ht="15.75" hidden="1" customHeight="1" x14ac:dyDescent="0.25">
      <c r="B764" s="135">
        <v>748</v>
      </c>
      <c r="C764" s="182">
        <f t="shared" si="195"/>
        <v>0</v>
      </c>
      <c r="D764" s="280">
        <f t="shared" si="195"/>
        <v>0</v>
      </c>
      <c r="E764" s="182">
        <f t="shared" si="195"/>
        <v>0</v>
      </c>
      <c r="F764" s="182">
        <f t="shared" si="195"/>
        <v>0</v>
      </c>
      <c r="G764" s="136">
        <f t="shared" si="195"/>
        <v>0</v>
      </c>
      <c r="H764" s="136">
        <f t="shared" si="189"/>
        <v>0</v>
      </c>
      <c r="I764" s="136">
        <f t="shared" si="183"/>
        <v>0</v>
      </c>
      <c r="J764" s="141">
        <f t="shared" si="184"/>
        <v>0</v>
      </c>
      <c r="K764" s="142">
        <f t="shared" si="181"/>
        <v>0</v>
      </c>
      <c r="L764" s="184">
        <f t="shared" si="181"/>
        <v>0</v>
      </c>
      <c r="M764" s="141">
        <f t="shared" si="181"/>
        <v>0</v>
      </c>
      <c r="N764" s="141">
        <f t="shared" si="181"/>
        <v>0</v>
      </c>
      <c r="O764" s="147">
        <f t="shared" si="185"/>
        <v>0</v>
      </c>
      <c r="P764" s="136">
        <f t="shared" si="186"/>
        <v>0</v>
      </c>
      <c r="Q764" s="136">
        <f t="shared" si="190"/>
        <v>0</v>
      </c>
      <c r="R764" s="136">
        <f t="shared" si="191"/>
        <v>0</v>
      </c>
      <c r="S764" s="137">
        <f t="shared" si="187"/>
        <v>0</v>
      </c>
      <c r="T764" s="45"/>
      <c r="V764" s="57" t="str">
        <f t="shared" si="188"/>
        <v>скрыть</v>
      </c>
    </row>
    <row r="765" spans="2:22" ht="15.75" hidden="1" customHeight="1" x14ac:dyDescent="0.25">
      <c r="B765" s="135">
        <v>749</v>
      </c>
      <c r="C765" s="182">
        <f t="shared" si="195"/>
        <v>0</v>
      </c>
      <c r="D765" s="280">
        <f t="shared" si="195"/>
        <v>0</v>
      </c>
      <c r="E765" s="182">
        <f t="shared" si="195"/>
        <v>0</v>
      </c>
      <c r="F765" s="182">
        <f t="shared" si="195"/>
        <v>0</v>
      </c>
      <c r="G765" s="136">
        <f t="shared" si="195"/>
        <v>0</v>
      </c>
      <c r="H765" s="136">
        <f t="shared" si="189"/>
        <v>0</v>
      </c>
      <c r="I765" s="136">
        <f t="shared" si="183"/>
        <v>0</v>
      </c>
      <c r="J765" s="141">
        <f t="shared" si="184"/>
        <v>0</v>
      </c>
      <c r="K765" s="142">
        <f t="shared" si="181"/>
        <v>0</v>
      </c>
      <c r="L765" s="184">
        <f t="shared" si="181"/>
        <v>0</v>
      </c>
      <c r="M765" s="141">
        <f t="shared" si="181"/>
        <v>0</v>
      </c>
      <c r="N765" s="141">
        <f t="shared" si="181"/>
        <v>0</v>
      </c>
      <c r="O765" s="147">
        <f t="shared" si="185"/>
        <v>0</v>
      </c>
      <c r="P765" s="136">
        <f t="shared" si="186"/>
        <v>0</v>
      </c>
      <c r="Q765" s="136">
        <f t="shared" si="190"/>
        <v>0</v>
      </c>
      <c r="R765" s="136">
        <f t="shared" si="191"/>
        <v>0</v>
      </c>
      <c r="S765" s="137">
        <f t="shared" si="187"/>
        <v>0</v>
      </c>
      <c r="T765" s="45"/>
      <c r="V765" s="57" t="str">
        <f t="shared" si="188"/>
        <v>скрыть</v>
      </c>
    </row>
    <row r="766" spans="2:22" ht="15.75" hidden="1" customHeight="1" x14ac:dyDescent="0.25">
      <c r="B766" s="135">
        <v>750</v>
      </c>
      <c r="C766" s="182">
        <f t="shared" si="195"/>
        <v>0</v>
      </c>
      <c r="D766" s="280">
        <f t="shared" si="195"/>
        <v>0</v>
      </c>
      <c r="E766" s="182">
        <f t="shared" si="195"/>
        <v>0</v>
      </c>
      <c r="F766" s="182">
        <f t="shared" si="195"/>
        <v>0</v>
      </c>
      <c r="G766" s="136">
        <f t="shared" si="195"/>
        <v>0</v>
      </c>
      <c r="H766" s="136">
        <f t="shared" si="189"/>
        <v>0</v>
      </c>
      <c r="I766" s="136">
        <f t="shared" si="183"/>
        <v>0</v>
      </c>
      <c r="J766" s="141">
        <f t="shared" si="184"/>
        <v>0</v>
      </c>
      <c r="K766" s="142">
        <f t="shared" si="181"/>
        <v>0</v>
      </c>
      <c r="L766" s="184">
        <f t="shared" si="181"/>
        <v>0</v>
      </c>
      <c r="M766" s="141">
        <f t="shared" si="181"/>
        <v>0</v>
      </c>
      <c r="N766" s="141">
        <f t="shared" si="181"/>
        <v>0</v>
      </c>
      <c r="O766" s="147">
        <f t="shared" si="185"/>
        <v>0</v>
      </c>
      <c r="P766" s="136">
        <f t="shared" si="186"/>
        <v>0</v>
      </c>
      <c r="Q766" s="136">
        <f t="shared" si="190"/>
        <v>0</v>
      </c>
      <c r="R766" s="136">
        <f t="shared" si="191"/>
        <v>0</v>
      </c>
      <c r="S766" s="137">
        <f t="shared" si="187"/>
        <v>0</v>
      </c>
      <c r="T766" s="45"/>
      <c r="V766" s="57" t="str">
        <f t="shared" si="188"/>
        <v>скрыть</v>
      </c>
    </row>
    <row r="767" spans="2:22" ht="15.75" hidden="1" customHeight="1" x14ac:dyDescent="0.25">
      <c r="B767" s="135">
        <v>751</v>
      </c>
      <c r="C767" s="182">
        <f t="shared" ref="C767:G776" si="196">IF(offer_sale_type="транзит",IFERROR(VLOOKUP($B767,calc_data,C$14+1,0),0),0)</f>
        <v>0</v>
      </c>
      <c r="D767" s="280">
        <f t="shared" si="196"/>
        <v>0</v>
      </c>
      <c r="E767" s="182">
        <f t="shared" si="196"/>
        <v>0</v>
      </c>
      <c r="F767" s="182">
        <f t="shared" si="196"/>
        <v>0</v>
      </c>
      <c r="G767" s="136">
        <f t="shared" si="196"/>
        <v>0</v>
      </c>
      <c r="H767" s="136">
        <f t="shared" si="189"/>
        <v>0</v>
      </c>
      <c r="I767" s="136">
        <f t="shared" si="183"/>
        <v>0</v>
      </c>
      <c r="J767" s="141">
        <f t="shared" si="184"/>
        <v>0</v>
      </c>
      <c r="K767" s="142">
        <f t="shared" si="181"/>
        <v>0</v>
      </c>
      <c r="L767" s="184">
        <f t="shared" si="181"/>
        <v>0</v>
      </c>
      <c r="M767" s="141">
        <f t="shared" si="181"/>
        <v>0</v>
      </c>
      <c r="N767" s="141">
        <f t="shared" si="181"/>
        <v>0</v>
      </c>
      <c r="O767" s="147">
        <f t="shared" si="185"/>
        <v>0</v>
      </c>
      <c r="P767" s="136">
        <f t="shared" si="186"/>
        <v>0</v>
      </c>
      <c r="Q767" s="136">
        <f t="shared" si="190"/>
        <v>0</v>
      </c>
      <c r="R767" s="136">
        <f t="shared" si="191"/>
        <v>0</v>
      </c>
      <c r="S767" s="137">
        <f t="shared" si="187"/>
        <v>0</v>
      </c>
      <c r="T767" s="45"/>
      <c r="V767" s="57" t="str">
        <f t="shared" si="188"/>
        <v>скрыть</v>
      </c>
    </row>
    <row r="768" spans="2:22" ht="15.75" hidden="1" customHeight="1" x14ac:dyDescent="0.25">
      <c r="B768" s="135">
        <v>752</v>
      </c>
      <c r="C768" s="182">
        <f t="shared" si="196"/>
        <v>0</v>
      </c>
      <c r="D768" s="280">
        <f t="shared" si="196"/>
        <v>0</v>
      </c>
      <c r="E768" s="182">
        <f t="shared" si="196"/>
        <v>0</v>
      </c>
      <c r="F768" s="182">
        <f t="shared" si="196"/>
        <v>0</v>
      </c>
      <c r="G768" s="136">
        <f t="shared" si="196"/>
        <v>0</v>
      </c>
      <c r="H768" s="136">
        <f t="shared" si="189"/>
        <v>0</v>
      </c>
      <c r="I768" s="136">
        <f t="shared" si="183"/>
        <v>0</v>
      </c>
      <c r="J768" s="141">
        <f t="shared" si="184"/>
        <v>0</v>
      </c>
      <c r="K768" s="142">
        <f t="shared" si="181"/>
        <v>0</v>
      </c>
      <c r="L768" s="184">
        <f t="shared" si="181"/>
        <v>0</v>
      </c>
      <c r="M768" s="141">
        <f t="shared" si="181"/>
        <v>0</v>
      </c>
      <c r="N768" s="141">
        <f t="shared" si="181"/>
        <v>0</v>
      </c>
      <c r="O768" s="147">
        <f t="shared" si="185"/>
        <v>0</v>
      </c>
      <c r="P768" s="136">
        <f t="shared" si="186"/>
        <v>0</v>
      </c>
      <c r="Q768" s="136">
        <f t="shared" si="190"/>
        <v>0</v>
      </c>
      <c r="R768" s="136">
        <f t="shared" si="191"/>
        <v>0</v>
      </c>
      <c r="S768" s="137">
        <f t="shared" si="187"/>
        <v>0</v>
      </c>
      <c r="T768" s="45"/>
      <c r="V768" s="57" t="str">
        <f t="shared" si="188"/>
        <v>скрыть</v>
      </c>
    </row>
    <row r="769" spans="2:22" ht="15.75" hidden="1" customHeight="1" x14ac:dyDescent="0.25">
      <c r="B769" s="135">
        <v>753</v>
      </c>
      <c r="C769" s="182">
        <f t="shared" si="196"/>
        <v>0</v>
      </c>
      <c r="D769" s="280">
        <f t="shared" si="196"/>
        <v>0</v>
      </c>
      <c r="E769" s="182">
        <f t="shared" si="196"/>
        <v>0</v>
      </c>
      <c r="F769" s="182">
        <f t="shared" si="196"/>
        <v>0</v>
      </c>
      <c r="G769" s="136">
        <f t="shared" si="196"/>
        <v>0</v>
      </c>
      <c r="H769" s="136">
        <f t="shared" si="189"/>
        <v>0</v>
      </c>
      <c r="I769" s="136">
        <f t="shared" si="183"/>
        <v>0</v>
      </c>
      <c r="J769" s="141">
        <f t="shared" si="184"/>
        <v>0</v>
      </c>
      <c r="K769" s="142">
        <f t="shared" si="181"/>
        <v>0</v>
      </c>
      <c r="L769" s="184">
        <f t="shared" si="181"/>
        <v>0</v>
      </c>
      <c r="M769" s="141">
        <f t="shared" si="181"/>
        <v>0</v>
      </c>
      <c r="N769" s="141">
        <f t="shared" si="181"/>
        <v>0</v>
      </c>
      <c r="O769" s="147">
        <f t="shared" si="185"/>
        <v>0</v>
      </c>
      <c r="P769" s="136">
        <f t="shared" si="186"/>
        <v>0</v>
      </c>
      <c r="Q769" s="136">
        <f t="shared" si="190"/>
        <v>0</v>
      </c>
      <c r="R769" s="136">
        <f t="shared" si="191"/>
        <v>0</v>
      </c>
      <c r="S769" s="137">
        <f t="shared" si="187"/>
        <v>0</v>
      </c>
      <c r="T769" s="45"/>
      <c r="V769" s="57" t="str">
        <f t="shared" si="188"/>
        <v>скрыть</v>
      </c>
    </row>
    <row r="770" spans="2:22" ht="15.75" hidden="1" customHeight="1" x14ac:dyDescent="0.25">
      <c r="B770" s="135">
        <v>754</v>
      </c>
      <c r="C770" s="182">
        <f t="shared" si="196"/>
        <v>0</v>
      </c>
      <c r="D770" s="280">
        <f t="shared" si="196"/>
        <v>0</v>
      </c>
      <c r="E770" s="182">
        <f t="shared" si="196"/>
        <v>0</v>
      </c>
      <c r="F770" s="182">
        <f t="shared" si="196"/>
        <v>0</v>
      </c>
      <c r="G770" s="136">
        <f t="shared" si="196"/>
        <v>0</v>
      </c>
      <c r="H770" s="136">
        <f t="shared" si="189"/>
        <v>0</v>
      </c>
      <c r="I770" s="136">
        <f t="shared" si="183"/>
        <v>0</v>
      </c>
      <c r="J770" s="141">
        <f t="shared" si="184"/>
        <v>0</v>
      </c>
      <c r="K770" s="142">
        <f t="shared" si="181"/>
        <v>0</v>
      </c>
      <c r="L770" s="184">
        <f t="shared" si="181"/>
        <v>0</v>
      </c>
      <c r="M770" s="141">
        <f t="shared" si="181"/>
        <v>0</v>
      </c>
      <c r="N770" s="141">
        <f t="shared" si="181"/>
        <v>0</v>
      </c>
      <c r="O770" s="147">
        <f t="shared" si="185"/>
        <v>0</v>
      </c>
      <c r="P770" s="136">
        <f t="shared" si="186"/>
        <v>0</v>
      </c>
      <c r="Q770" s="136">
        <f t="shared" si="190"/>
        <v>0</v>
      </c>
      <c r="R770" s="136">
        <f t="shared" si="191"/>
        <v>0</v>
      </c>
      <c r="S770" s="137">
        <f t="shared" si="187"/>
        <v>0</v>
      </c>
      <c r="T770" s="45"/>
      <c r="V770" s="57" t="str">
        <f t="shared" si="188"/>
        <v>скрыть</v>
      </c>
    </row>
    <row r="771" spans="2:22" ht="15.75" hidden="1" customHeight="1" x14ac:dyDescent="0.25">
      <c r="B771" s="135">
        <v>755</v>
      </c>
      <c r="C771" s="182">
        <f t="shared" si="196"/>
        <v>0</v>
      </c>
      <c r="D771" s="280">
        <f t="shared" si="196"/>
        <v>0</v>
      </c>
      <c r="E771" s="182">
        <f t="shared" si="196"/>
        <v>0</v>
      </c>
      <c r="F771" s="182">
        <f t="shared" si="196"/>
        <v>0</v>
      </c>
      <c r="G771" s="136">
        <f t="shared" si="196"/>
        <v>0</v>
      </c>
      <c r="H771" s="136">
        <f t="shared" si="189"/>
        <v>0</v>
      </c>
      <c r="I771" s="136">
        <f t="shared" si="183"/>
        <v>0</v>
      </c>
      <c r="J771" s="141">
        <f t="shared" si="184"/>
        <v>0</v>
      </c>
      <c r="K771" s="142">
        <f t="shared" si="181"/>
        <v>0</v>
      </c>
      <c r="L771" s="184">
        <f t="shared" si="181"/>
        <v>0</v>
      </c>
      <c r="M771" s="141">
        <f t="shared" si="181"/>
        <v>0</v>
      </c>
      <c r="N771" s="141">
        <f t="shared" si="181"/>
        <v>0</v>
      </c>
      <c r="O771" s="147">
        <f t="shared" si="185"/>
        <v>0</v>
      </c>
      <c r="P771" s="136">
        <f t="shared" si="186"/>
        <v>0</v>
      </c>
      <c r="Q771" s="136">
        <f t="shared" si="190"/>
        <v>0</v>
      </c>
      <c r="R771" s="136">
        <f t="shared" si="191"/>
        <v>0</v>
      </c>
      <c r="S771" s="137">
        <f t="shared" si="187"/>
        <v>0</v>
      </c>
      <c r="T771" s="45"/>
      <c r="V771" s="57" t="str">
        <f t="shared" si="188"/>
        <v>скрыть</v>
      </c>
    </row>
    <row r="772" spans="2:22" ht="15.75" hidden="1" customHeight="1" x14ac:dyDescent="0.25">
      <c r="B772" s="135">
        <v>756</v>
      </c>
      <c r="C772" s="182">
        <f t="shared" si="196"/>
        <v>0</v>
      </c>
      <c r="D772" s="280">
        <f t="shared" si="196"/>
        <v>0</v>
      </c>
      <c r="E772" s="182">
        <f t="shared" si="196"/>
        <v>0</v>
      </c>
      <c r="F772" s="182">
        <f t="shared" si="196"/>
        <v>0</v>
      </c>
      <c r="G772" s="136">
        <f t="shared" si="196"/>
        <v>0</v>
      </c>
      <c r="H772" s="136">
        <f t="shared" si="189"/>
        <v>0</v>
      </c>
      <c r="I772" s="136">
        <f t="shared" si="183"/>
        <v>0</v>
      </c>
      <c r="J772" s="141">
        <f t="shared" si="184"/>
        <v>0</v>
      </c>
      <c r="K772" s="142">
        <f t="shared" si="181"/>
        <v>0</v>
      </c>
      <c r="L772" s="184">
        <f t="shared" si="181"/>
        <v>0</v>
      </c>
      <c r="M772" s="141">
        <f t="shared" si="181"/>
        <v>0</v>
      </c>
      <c r="N772" s="141">
        <f t="shared" si="181"/>
        <v>0</v>
      </c>
      <c r="O772" s="147">
        <f t="shared" si="185"/>
        <v>0</v>
      </c>
      <c r="P772" s="136">
        <f t="shared" si="186"/>
        <v>0</v>
      </c>
      <c r="Q772" s="136">
        <f t="shared" si="190"/>
        <v>0</v>
      </c>
      <c r="R772" s="136">
        <f t="shared" si="191"/>
        <v>0</v>
      </c>
      <c r="S772" s="137">
        <f t="shared" si="187"/>
        <v>0</v>
      </c>
      <c r="T772" s="45"/>
      <c r="V772" s="57" t="str">
        <f t="shared" si="188"/>
        <v>скрыть</v>
      </c>
    </row>
    <row r="773" spans="2:22" ht="15.75" hidden="1" customHeight="1" x14ac:dyDescent="0.25">
      <c r="B773" s="135">
        <v>757</v>
      </c>
      <c r="C773" s="182">
        <f t="shared" si="196"/>
        <v>0</v>
      </c>
      <c r="D773" s="280">
        <f t="shared" si="196"/>
        <v>0</v>
      </c>
      <c r="E773" s="182">
        <f t="shared" si="196"/>
        <v>0</v>
      </c>
      <c r="F773" s="182">
        <f t="shared" si="196"/>
        <v>0</v>
      </c>
      <c r="G773" s="136">
        <f t="shared" si="196"/>
        <v>0</v>
      </c>
      <c r="H773" s="136">
        <f t="shared" si="189"/>
        <v>0</v>
      </c>
      <c r="I773" s="136">
        <f t="shared" si="183"/>
        <v>0</v>
      </c>
      <c r="J773" s="141">
        <f t="shared" si="184"/>
        <v>0</v>
      </c>
      <c r="K773" s="142">
        <f t="shared" si="181"/>
        <v>0</v>
      </c>
      <c r="L773" s="184">
        <f t="shared" si="181"/>
        <v>0</v>
      </c>
      <c r="M773" s="141">
        <f t="shared" si="181"/>
        <v>0</v>
      </c>
      <c r="N773" s="141">
        <f t="shared" si="181"/>
        <v>0</v>
      </c>
      <c r="O773" s="147">
        <f t="shared" si="185"/>
        <v>0</v>
      </c>
      <c r="P773" s="136">
        <f t="shared" si="186"/>
        <v>0</v>
      </c>
      <c r="Q773" s="136">
        <f t="shared" si="190"/>
        <v>0</v>
      </c>
      <c r="R773" s="136">
        <f t="shared" si="191"/>
        <v>0</v>
      </c>
      <c r="S773" s="137">
        <f t="shared" si="187"/>
        <v>0</v>
      </c>
      <c r="T773" s="45"/>
      <c r="V773" s="57" t="str">
        <f t="shared" si="188"/>
        <v>скрыть</v>
      </c>
    </row>
    <row r="774" spans="2:22" ht="15.75" hidden="1" customHeight="1" x14ac:dyDescent="0.25">
      <c r="B774" s="135">
        <v>758</v>
      </c>
      <c r="C774" s="182">
        <f t="shared" si="196"/>
        <v>0</v>
      </c>
      <c r="D774" s="280">
        <f t="shared" si="196"/>
        <v>0</v>
      </c>
      <c r="E774" s="182">
        <f t="shared" si="196"/>
        <v>0</v>
      </c>
      <c r="F774" s="182">
        <f t="shared" si="196"/>
        <v>0</v>
      </c>
      <c r="G774" s="136">
        <f t="shared" si="196"/>
        <v>0</v>
      </c>
      <c r="H774" s="136">
        <f t="shared" si="189"/>
        <v>0</v>
      </c>
      <c r="I774" s="136">
        <f t="shared" si="183"/>
        <v>0</v>
      </c>
      <c r="J774" s="141">
        <f t="shared" si="184"/>
        <v>0</v>
      </c>
      <c r="K774" s="142">
        <f t="shared" si="181"/>
        <v>0</v>
      </c>
      <c r="L774" s="184">
        <f t="shared" si="181"/>
        <v>0</v>
      </c>
      <c r="M774" s="141">
        <f t="shared" si="181"/>
        <v>0</v>
      </c>
      <c r="N774" s="141">
        <f t="shared" si="181"/>
        <v>0</v>
      </c>
      <c r="O774" s="147">
        <f t="shared" si="185"/>
        <v>0</v>
      </c>
      <c r="P774" s="136">
        <f t="shared" si="186"/>
        <v>0</v>
      </c>
      <c r="Q774" s="136">
        <f t="shared" si="190"/>
        <v>0</v>
      </c>
      <c r="R774" s="136">
        <f t="shared" si="191"/>
        <v>0</v>
      </c>
      <c r="S774" s="137">
        <f t="shared" si="187"/>
        <v>0</v>
      </c>
      <c r="T774" s="45"/>
      <c r="V774" s="57" t="str">
        <f t="shared" si="188"/>
        <v>скрыть</v>
      </c>
    </row>
    <row r="775" spans="2:22" ht="15.75" hidden="1" customHeight="1" x14ac:dyDescent="0.25">
      <c r="B775" s="135">
        <v>759</v>
      </c>
      <c r="C775" s="182">
        <f t="shared" si="196"/>
        <v>0</v>
      </c>
      <c r="D775" s="280">
        <f t="shared" si="196"/>
        <v>0</v>
      </c>
      <c r="E775" s="182">
        <f t="shared" si="196"/>
        <v>0</v>
      </c>
      <c r="F775" s="182">
        <f t="shared" si="196"/>
        <v>0</v>
      </c>
      <c r="G775" s="136">
        <f t="shared" si="196"/>
        <v>0</v>
      </c>
      <c r="H775" s="136">
        <f t="shared" si="189"/>
        <v>0</v>
      </c>
      <c r="I775" s="136">
        <f t="shared" si="183"/>
        <v>0</v>
      </c>
      <c r="J775" s="141">
        <f t="shared" si="184"/>
        <v>0</v>
      </c>
      <c r="K775" s="142">
        <f t="shared" si="181"/>
        <v>0</v>
      </c>
      <c r="L775" s="184">
        <f t="shared" si="181"/>
        <v>0</v>
      </c>
      <c r="M775" s="141">
        <f t="shared" si="181"/>
        <v>0</v>
      </c>
      <c r="N775" s="141">
        <f t="shared" si="181"/>
        <v>0</v>
      </c>
      <c r="O775" s="147">
        <f t="shared" si="185"/>
        <v>0</v>
      </c>
      <c r="P775" s="136">
        <f t="shared" si="186"/>
        <v>0</v>
      </c>
      <c r="Q775" s="136">
        <f t="shared" si="190"/>
        <v>0</v>
      </c>
      <c r="R775" s="136">
        <f t="shared" si="191"/>
        <v>0</v>
      </c>
      <c r="S775" s="137">
        <f t="shared" si="187"/>
        <v>0</v>
      </c>
      <c r="T775" s="45"/>
      <c r="V775" s="57" t="str">
        <f t="shared" si="188"/>
        <v>скрыть</v>
      </c>
    </row>
    <row r="776" spans="2:22" ht="15.75" hidden="1" customHeight="1" x14ac:dyDescent="0.25">
      <c r="B776" s="135">
        <v>760</v>
      </c>
      <c r="C776" s="182">
        <f t="shared" si="196"/>
        <v>0</v>
      </c>
      <c r="D776" s="280">
        <f t="shared" si="196"/>
        <v>0</v>
      </c>
      <c r="E776" s="182">
        <f t="shared" si="196"/>
        <v>0</v>
      </c>
      <c r="F776" s="182">
        <f t="shared" si="196"/>
        <v>0</v>
      </c>
      <c r="G776" s="136">
        <f t="shared" si="196"/>
        <v>0</v>
      </c>
      <c r="H776" s="136">
        <f t="shared" si="189"/>
        <v>0</v>
      </c>
      <c r="I776" s="136">
        <f t="shared" si="183"/>
        <v>0</v>
      </c>
      <c r="J776" s="141">
        <f t="shared" si="184"/>
        <v>0</v>
      </c>
      <c r="K776" s="142">
        <f t="shared" si="181"/>
        <v>0</v>
      </c>
      <c r="L776" s="184">
        <f t="shared" si="181"/>
        <v>0</v>
      </c>
      <c r="M776" s="141">
        <f t="shared" si="181"/>
        <v>0</v>
      </c>
      <c r="N776" s="141">
        <f t="shared" si="181"/>
        <v>0</v>
      </c>
      <c r="O776" s="147">
        <f t="shared" si="185"/>
        <v>0</v>
      </c>
      <c r="P776" s="136">
        <f t="shared" si="186"/>
        <v>0</v>
      </c>
      <c r="Q776" s="136">
        <f t="shared" si="190"/>
        <v>0</v>
      </c>
      <c r="R776" s="136">
        <f t="shared" si="191"/>
        <v>0</v>
      </c>
      <c r="S776" s="137">
        <f t="shared" si="187"/>
        <v>0</v>
      </c>
      <c r="T776" s="45"/>
      <c r="V776" s="57" t="str">
        <f t="shared" si="188"/>
        <v>скрыть</v>
      </c>
    </row>
    <row r="777" spans="2:22" ht="15.75" hidden="1" customHeight="1" x14ac:dyDescent="0.25">
      <c r="B777" s="135">
        <v>761</v>
      </c>
      <c r="C777" s="182">
        <f t="shared" ref="C777:G786" si="197">IF(offer_sale_type="транзит",IFERROR(VLOOKUP($B777,calc_data,C$14+1,0),0),0)</f>
        <v>0</v>
      </c>
      <c r="D777" s="280">
        <f t="shared" si="197"/>
        <v>0</v>
      </c>
      <c r="E777" s="182">
        <f t="shared" si="197"/>
        <v>0</v>
      </c>
      <c r="F777" s="182">
        <f t="shared" si="197"/>
        <v>0</v>
      </c>
      <c r="G777" s="136">
        <f t="shared" si="197"/>
        <v>0</v>
      </c>
      <c r="H777" s="136">
        <f t="shared" si="189"/>
        <v>0</v>
      </c>
      <c r="I777" s="136">
        <f t="shared" si="183"/>
        <v>0</v>
      </c>
      <c r="J777" s="141">
        <f t="shared" si="184"/>
        <v>0</v>
      </c>
      <c r="K777" s="142">
        <f t="shared" si="181"/>
        <v>0</v>
      </c>
      <c r="L777" s="184">
        <f t="shared" si="181"/>
        <v>0</v>
      </c>
      <c r="M777" s="141">
        <f t="shared" si="181"/>
        <v>0</v>
      </c>
      <c r="N777" s="141">
        <f t="shared" si="181"/>
        <v>0</v>
      </c>
      <c r="O777" s="147">
        <f t="shared" si="185"/>
        <v>0</v>
      </c>
      <c r="P777" s="136">
        <f t="shared" si="186"/>
        <v>0</v>
      </c>
      <c r="Q777" s="136">
        <f t="shared" si="190"/>
        <v>0</v>
      </c>
      <c r="R777" s="136">
        <f t="shared" si="191"/>
        <v>0</v>
      </c>
      <c r="S777" s="137">
        <f t="shared" si="187"/>
        <v>0</v>
      </c>
      <c r="T777" s="45"/>
      <c r="V777" s="57" t="str">
        <f t="shared" si="188"/>
        <v>скрыть</v>
      </c>
    </row>
    <row r="778" spans="2:22" ht="15.75" hidden="1" customHeight="1" x14ac:dyDescent="0.25">
      <c r="B778" s="135">
        <v>762</v>
      </c>
      <c r="C778" s="182">
        <f t="shared" si="197"/>
        <v>0</v>
      </c>
      <c r="D778" s="280">
        <f t="shared" si="197"/>
        <v>0</v>
      </c>
      <c r="E778" s="182">
        <f t="shared" si="197"/>
        <v>0</v>
      </c>
      <c r="F778" s="182">
        <f t="shared" si="197"/>
        <v>0</v>
      </c>
      <c r="G778" s="136">
        <f t="shared" si="197"/>
        <v>0</v>
      </c>
      <c r="H778" s="136">
        <f t="shared" si="189"/>
        <v>0</v>
      </c>
      <c r="I778" s="136">
        <f t="shared" si="183"/>
        <v>0</v>
      </c>
      <c r="J778" s="141">
        <f t="shared" si="184"/>
        <v>0</v>
      </c>
      <c r="K778" s="142">
        <f t="shared" si="181"/>
        <v>0</v>
      </c>
      <c r="L778" s="184">
        <f t="shared" si="181"/>
        <v>0</v>
      </c>
      <c r="M778" s="141">
        <f t="shared" si="181"/>
        <v>0</v>
      </c>
      <c r="N778" s="141">
        <f t="shared" si="181"/>
        <v>0</v>
      </c>
      <c r="O778" s="147">
        <f t="shared" si="185"/>
        <v>0</v>
      </c>
      <c r="P778" s="136">
        <f t="shared" si="186"/>
        <v>0</v>
      </c>
      <c r="Q778" s="136">
        <f t="shared" si="190"/>
        <v>0</v>
      </c>
      <c r="R778" s="136">
        <f t="shared" si="191"/>
        <v>0</v>
      </c>
      <c r="S778" s="137">
        <f t="shared" si="187"/>
        <v>0</v>
      </c>
      <c r="T778" s="45"/>
      <c r="V778" s="57" t="str">
        <f t="shared" si="188"/>
        <v>скрыть</v>
      </c>
    </row>
    <row r="779" spans="2:22" ht="15.75" hidden="1" customHeight="1" x14ac:dyDescent="0.25">
      <c r="B779" s="135">
        <v>763</v>
      </c>
      <c r="C779" s="182">
        <f t="shared" si="197"/>
        <v>0</v>
      </c>
      <c r="D779" s="280">
        <f t="shared" si="197"/>
        <v>0</v>
      </c>
      <c r="E779" s="182">
        <f t="shared" si="197"/>
        <v>0</v>
      </c>
      <c r="F779" s="182">
        <f t="shared" si="197"/>
        <v>0</v>
      </c>
      <c r="G779" s="136">
        <f t="shared" si="197"/>
        <v>0</v>
      </c>
      <c r="H779" s="136">
        <f t="shared" si="189"/>
        <v>0</v>
      </c>
      <c r="I779" s="136">
        <f t="shared" si="183"/>
        <v>0</v>
      </c>
      <c r="J779" s="141">
        <f t="shared" si="184"/>
        <v>0</v>
      </c>
      <c r="K779" s="142">
        <f t="shared" si="181"/>
        <v>0</v>
      </c>
      <c r="L779" s="184">
        <f t="shared" si="181"/>
        <v>0</v>
      </c>
      <c r="M779" s="141">
        <f t="shared" si="181"/>
        <v>0</v>
      </c>
      <c r="N779" s="141">
        <f t="shared" si="181"/>
        <v>0</v>
      </c>
      <c r="O779" s="147">
        <f t="shared" si="185"/>
        <v>0</v>
      </c>
      <c r="P779" s="136">
        <f t="shared" si="186"/>
        <v>0</v>
      </c>
      <c r="Q779" s="136">
        <f t="shared" si="190"/>
        <v>0</v>
      </c>
      <c r="R779" s="136">
        <f t="shared" si="191"/>
        <v>0</v>
      </c>
      <c r="S779" s="137">
        <f t="shared" si="187"/>
        <v>0</v>
      </c>
      <c r="T779" s="45"/>
      <c r="V779" s="57" t="str">
        <f t="shared" si="188"/>
        <v>скрыть</v>
      </c>
    </row>
    <row r="780" spans="2:22" ht="15.75" hidden="1" customHeight="1" x14ac:dyDescent="0.25">
      <c r="B780" s="135">
        <v>764</v>
      </c>
      <c r="C780" s="182">
        <f t="shared" si="197"/>
        <v>0</v>
      </c>
      <c r="D780" s="280">
        <f t="shared" si="197"/>
        <v>0</v>
      </c>
      <c r="E780" s="182">
        <f t="shared" si="197"/>
        <v>0</v>
      </c>
      <c r="F780" s="182">
        <f t="shared" si="197"/>
        <v>0</v>
      </c>
      <c r="G780" s="136">
        <f t="shared" si="197"/>
        <v>0</v>
      </c>
      <c r="H780" s="136">
        <f t="shared" si="189"/>
        <v>0</v>
      </c>
      <c r="I780" s="136">
        <f t="shared" si="183"/>
        <v>0</v>
      </c>
      <c r="J780" s="141">
        <f t="shared" si="184"/>
        <v>0</v>
      </c>
      <c r="K780" s="142">
        <f t="shared" ref="K780:N843" si="198">IF(offer_sale_type="транзит",IFERROR(ROUNDUP(VLOOKUP($B780,calc_data,K$14+1,0),2),0),0)</f>
        <v>0</v>
      </c>
      <c r="L780" s="184">
        <f t="shared" si="198"/>
        <v>0</v>
      </c>
      <c r="M780" s="141">
        <f t="shared" si="198"/>
        <v>0</v>
      </c>
      <c r="N780" s="141">
        <f t="shared" si="198"/>
        <v>0</v>
      </c>
      <c r="O780" s="147">
        <f t="shared" si="185"/>
        <v>0</v>
      </c>
      <c r="P780" s="136">
        <f t="shared" si="186"/>
        <v>0</v>
      </c>
      <c r="Q780" s="136">
        <f t="shared" si="190"/>
        <v>0</v>
      </c>
      <c r="R780" s="136">
        <f t="shared" si="191"/>
        <v>0</v>
      </c>
      <c r="S780" s="137">
        <f t="shared" si="187"/>
        <v>0</v>
      </c>
      <c r="T780" s="45"/>
      <c r="V780" s="57" t="str">
        <f t="shared" si="188"/>
        <v>скрыть</v>
      </c>
    </row>
    <row r="781" spans="2:22" ht="15.75" hidden="1" customHeight="1" x14ac:dyDescent="0.25">
      <c r="B781" s="135">
        <v>765</v>
      </c>
      <c r="C781" s="182">
        <f t="shared" si="197"/>
        <v>0</v>
      </c>
      <c r="D781" s="280">
        <f t="shared" si="197"/>
        <v>0</v>
      </c>
      <c r="E781" s="182">
        <f t="shared" si="197"/>
        <v>0</v>
      </c>
      <c r="F781" s="182">
        <f t="shared" si="197"/>
        <v>0</v>
      </c>
      <c r="G781" s="136">
        <f t="shared" si="197"/>
        <v>0</v>
      </c>
      <c r="H781" s="136">
        <f t="shared" si="189"/>
        <v>0</v>
      </c>
      <c r="I781" s="136">
        <f t="shared" si="183"/>
        <v>0</v>
      </c>
      <c r="J781" s="141">
        <f t="shared" si="184"/>
        <v>0</v>
      </c>
      <c r="K781" s="142">
        <f t="shared" si="198"/>
        <v>0</v>
      </c>
      <c r="L781" s="184">
        <f t="shared" si="198"/>
        <v>0</v>
      </c>
      <c r="M781" s="141">
        <f t="shared" si="198"/>
        <v>0</v>
      </c>
      <c r="N781" s="141">
        <f t="shared" si="198"/>
        <v>0</v>
      </c>
      <c r="O781" s="147">
        <f t="shared" si="185"/>
        <v>0</v>
      </c>
      <c r="P781" s="136">
        <f t="shared" si="186"/>
        <v>0</v>
      </c>
      <c r="Q781" s="136">
        <f t="shared" si="190"/>
        <v>0</v>
      </c>
      <c r="R781" s="136">
        <f t="shared" si="191"/>
        <v>0</v>
      </c>
      <c r="S781" s="137">
        <f t="shared" si="187"/>
        <v>0</v>
      </c>
      <c r="T781" s="45"/>
      <c r="V781" s="57" t="str">
        <f t="shared" si="188"/>
        <v>скрыть</v>
      </c>
    </row>
    <row r="782" spans="2:22" ht="15.75" hidden="1" customHeight="1" x14ac:dyDescent="0.25">
      <c r="B782" s="135">
        <v>766</v>
      </c>
      <c r="C782" s="182">
        <f t="shared" si="197"/>
        <v>0</v>
      </c>
      <c r="D782" s="280">
        <f t="shared" si="197"/>
        <v>0</v>
      </c>
      <c r="E782" s="182">
        <f t="shared" si="197"/>
        <v>0</v>
      </c>
      <c r="F782" s="182">
        <f t="shared" si="197"/>
        <v>0</v>
      </c>
      <c r="G782" s="136">
        <f t="shared" si="197"/>
        <v>0</v>
      </c>
      <c r="H782" s="136">
        <f t="shared" si="189"/>
        <v>0</v>
      </c>
      <c r="I782" s="136">
        <f t="shared" si="183"/>
        <v>0</v>
      </c>
      <c r="J782" s="141">
        <f t="shared" si="184"/>
        <v>0</v>
      </c>
      <c r="K782" s="142">
        <f t="shared" si="198"/>
        <v>0</v>
      </c>
      <c r="L782" s="184">
        <f t="shared" si="198"/>
        <v>0</v>
      </c>
      <c r="M782" s="141">
        <f t="shared" si="198"/>
        <v>0</v>
      </c>
      <c r="N782" s="141">
        <f t="shared" si="198"/>
        <v>0</v>
      </c>
      <c r="O782" s="147">
        <f t="shared" si="185"/>
        <v>0</v>
      </c>
      <c r="P782" s="136">
        <f t="shared" si="186"/>
        <v>0</v>
      </c>
      <c r="Q782" s="136">
        <f t="shared" si="190"/>
        <v>0</v>
      </c>
      <c r="R782" s="136">
        <f t="shared" si="191"/>
        <v>0</v>
      </c>
      <c r="S782" s="137">
        <f t="shared" si="187"/>
        <v>0</v>
      </c>
      <c r="T782" s="45"/>
      <c r="V782" s="57" t="str">
        <f t="shared" si="188"/>
        <v>скрыть</v>
      </c>
    </row>
    <row r="783" spans="2:22" ht="15.75" hidden="1" customHeight="1" x14ac:dyDescent="0.25">
      <c r="B783" s="135">
        <v>767</v>
      </c>
      <c r="C783" s="182">
        <f t="shared" si="197"/>
        <v>0</v>
      </c>
      <c r="D783" s="280">
        <f t="shared" si="197"/>
        <v>0</v>
      </c>
      <c r="E783" s="182">
        <f t="shared" si="197"/>
        <v>0</v>
      </c>
      <c r="F783" s="182">
        <f t="shared" si="197"/>
        <v>0</v>
      </c>
      <c r="G783" s="136">
        <f t="shared" si="197"/>
        <v>0</v>
      </c>
      <c r="H783" s="136">
        <f t="shared" si="189"/>
        <v>0</v>
      </c>
      <c r="I783" s="136">
        <f t="shared" si="183"/>
        <v>0</v>
      </c>
      <c r="J783" s="141">
        <f t="shared" si="184"/>
        <v>0</v>
      </c>
      <c r="K783" s="142">
        <f t="shared" si="198"/>
        <v>0</v>
      </c>
      <c r="L783" s="184">
        <f t="shared" si="198"/>
        <v>0</v>
      </c>
      <c r="M783" s="141">
        <f t="shared" si="198"/>
        <v>0</v>
      </c>
      <c r="N783" s="141">
        <f t="shared" si="198"/>
        <v>0</v>
      </c>
      <c r="O783" s="147">
        <f t="shared" si="185"/>
        <v>0</v>
      </c>
      <c r="P783" s="136">
        <f t="shared" si="186"/>
        <v>0</v>
      </c>
      <c r="Q783" s="136">
        <f t="shared" si="190"/>
        <v>0</v>
      </c>
      <c r="R783" s="136">
        <f t="shared" si="191"/>
        <v>0</v>
      </c>
      <c r="S783" s="137">
        <f t="shared" si="187"/>
        <v>0</v>
      </c>
      <c r="T783" s="45"/>
      <c r="V783" s="57" t="str">
        <f t="shared" si="188"/>
        <v>скрыть</v>
      </c>
    </row>
    <row r="784" spans="2:22" ht="15.75" hidden="1" customHeight="1" x14ac:dyDescent="0.25">
      <c r="B784" s="135">
        <v>768</v>
      </c>
      <c r="C784" s="182">
        <f t="shared" si="197"/>
        <v>0</v>
      </c>
      <c r="D784" s="280">
        <f t="shared" si="197"/>
        <v>0</v>
      </c>
      <c r="E784" s="182">
        <f t="shared" si="197"/>
        <v>0</v>
      </c>
      <c r="F784" s="182">
        <f t="shared" si="197"/>
        <v>0</v>
      </c>
      <c r="G784" s="136">
        <f t="shared" si="197"/>
        <v>0</v>
      </c>
      <c r="H784" s="136">
        <f t="shared" si="189"/>
        <v>0</v>
      </c>
      <c r="I784" s="136">
        <f t="shared" si="183"/>
        <v>0</v>
      </c>
      <c r="J784" s="141">
        <f t="shared" si="184"/>
        <v>0</v>
      </c>
      <c r="K784" s="142">
        <f t="shared" si="198"/>
        <v>0</v>
      </c>
      <c r="L784" s="184">
        <f t="shared" si="198"/>
        <v>0</v>
      </c>
      <c r="M784" s="141">
        <f t="shared" si="198"/>
        <v>0</v>
      </c>
      <c r="N784" s="141">
        <f t="shared" si="198"/>
        <v>0</v>
      </c>
      <c r="O784" s="147">
        <f t="shared" si="185"/>
        <v>0</v>
      </c>
      <c r="P784" s="136">
        <f t="shared" si="186"/>
        <v>0</v>
      </c>
      <c r="Q784" s="136">
        <f t="shared" si="190"/>
        <v>0</v>
      </c>
      <c r="R784" s="136">
        <f t="shared" si="191"/>
        <v>0</v>
      </c>
      <c r="S784" s="137">
        <f t="shared" si="187"/>
        <v>0</v>
      </c>
      <c r="T784" s="45"/>
      <c r="V784" s="57" t="str">
        <f t="shared" si="188"/>
        <v>скрыть</v>
      </c>
    </row>
    <row r="785" spans="2:22" ht="15.75" hidden="1" customHeight="1" x14ac:dyDescent="0.25">
      <c r="B785" s="135">
        <v>769</v>
      </c>
      <c r="C785" s="182">
        <f t="shared" si="197"/>
        <v>0</v>
      </c>
      <c r="D785" s="280">
        <f t="shared" si="197"/>
        <v>0</v>
      </c>
      <c r="E785" s="182">
        <f t="shared" si="197"/>
        <v>0</v>
      </c>
      <c r="F785" s="182">
        <f t="shared" si="197"/>
        <v>0</v>
      </c>
      <c r="G785" s="136">
        <f t="shared" si="197"/>
        <v>0</v>
      </c>
      <c r="H785" s="136">
        <f t="shared" si="189"/>
        <v>0</v>
      </c>
      <c r="I785" s="136">
        <f t="shared" ref="I785:I848" si="199">IF(offer_sale_type="транзит",IFERROR(ROUND(VLOOKUP($B785,calc_data,I$14+1,0),2),0),0)</f>
        <v>0</v>
      </c>
      <c r="J785" s="141">
        <f t="shared" ref="J785:J848" si="200">ROUND(IF(offer_sale_type="транзит",IFERROR(VLOOKUP($B785,calc_data,J$14+1,0),0),0),2)</f>
        <v>0</v>
      </c>
      <c r="K785" s="142">
        <f t="shared" si="198"/>
        <v>0</v>
      </c>
      <c r="L785" s="184">
        <f t="shared" si="198"/>
        <v>0</v>
      </c>
      <c r="M785" s="141">
        <f t="shared" si="198"/>
        <v>0</v>
      </c>
      <c r="N785" s="141">
        <f t="shared" si="198"/>
        <v>0</v>
      </c>
      <c r="O785" s="147">
        <f t="shared" ref="O785:O848" si="201">IF(offer_sale_type="транзит",IFERROR(ROUND(VLOOKUP($B785,calc_data,O$14+1,1),2),0),0)</f>
        <v>0</v>
      </c>
      <c r="P785" s="136">
        <f t="shared" ref="P785:P848" si="202">IF(offer_sale_type="транзит",IFERROR(ROUND(SUM(I785:J785,M785:O785)/E785,2),0),0)</f>
        <v>0</v>
      </c>
      <c r="Q785" s="136">
        <f t="shared" si="190"/>
        <v>0</v>
      </c>
      <c r="R785" s="136">
        <f t="shared" si="191"/>
        <v>0</v>
      </c>
      <c r="S785" s="137">
        <f t="shared" ref="S785:S848" si="203">Q785+IF(AND(offer_incoterms="DDP",seller_region="RU"),R785,0)</f>
        <v>0</v>
      </c>
      <c r="T785" s="45"/>
      <c r="V785" s="57" t="str">
        <f t="shared" ref="V785:V848" si="204">IF(Q785&gt;0,"показать","скрыть")</f>
        <v>скрыть</v>
      </c>
    </row>
    <row r="786" spans="2:22" ht="15.75" hidden="1" customHeight="1" x14ac:dyDescent="0.25">
      <c r="B786" s="135">
        <v>770</v>
      </c>
      <c r="C786" s="182">
        <f t="shared" si="197"/>
        <v>0</v>
      </c>
      <c r="D786" s="280">
        <f t="shared" si="197"/>
        <v>0</v>
      </c>
      <c r="E786" s="182">
        <f t="shared" si="197"/>
        <v>0</v>
      </c>
      <c r="F786" s="182">
        <f t="shared" si="197"/>
        <v>0</v>
      </c>
      <c r="G786" s="136">
        <f t="shared" si="197"/>
        <v>0</v>
      </c>
      <c r="H786" s="136">
        <f t="shared" ref="H786:H849" si="205">E786*G786</f>
        <v>0</v>
      </c>
      <c r="I786" s="136">
        <f t="shared" si="199"/>
        <v>0</v>
      </c>
      <c r="J786" s="141">
        <f t="shared" si="200"/>
        <v>0</v>
      </c>
      <c r="K786" s="142">
        <f t="shared" si="198"/>
        <v>0</v>
      </c>
      <c r="L786" s="184">
        <f t="shared" si="198"/>
        <v>0</v>
      </c>
      <c r="M786" s="141">
        <f t="shared" si="198"/>
        <v>0</v>
      </c>
      <c r="N786" s="141">
        <f t="shared" si="198"/>
        <v>0</v>
      </c>
      <c r="O786" s="147">
        <f t="shared" si="201"/>
        <v>0</v>
      </c>
      <c r="P786" s="136">
        <f t="shared" si="202"/>
        <v>0</v>
      </c>
      <c r="Q786" s="136">
        <f t="shared" ref="Q786:Q849" si="206">E786*P786</f>
        <v>0</v>
      </c>
      <c r="R786" s="136">
        <f t="shared" ref="R786:R849" si="207">Q786*IF(AND(offer_incoterms="DDP",seller_region="RU"),rate_vatRu,0)</f>
        <v>0</v>
      </c>
      <c r="S786" s="137">
        <f t="shared" si="203"/>
        <v>0</v>
      </c>
      <c r="T786" s="45"/>
      <c r="V786" s="57" t="str">
        <f t="shared" si="204"/>
        <v>скрыть</v>
      </c>
    </row>
    <row r="787" spans="2:22" ht="15.75" hidden="1" customHeight="1" x14ac:dyDescent="0.25">
      <c r="B787" s="135">
        <v>771</v>
      </c>
      <c r="C787" s="182">
        <f t="shared" ref="C787:G796" si="208">IF(offer_sale_type="транзит",IFERROR(VLOOKUP($B787,calc_data,C$14+1,0),0),0)</f>
        <v>0</v>
      </c>
      <c r="D787" s="280">
        <f t="shared" si="208"/>
        <v>0</v>
      </c>
      <c r="E787" s="182">
        <f t="shared" si="208"/>
        <v>0</v>
      </c>
      <c r="F787" s="182">
        <f t="shared" si="208"/>
        <v>0</v>
      </c>
      <c r="G787" s="136">
        <f t="shared" si="208"/>
        <v>0</v>
      </c>
      <c r="H787" s="136">
        <f t="shared" si="205"/>
        <v>0</v>
      </c>
      <c r="I787" s="136">
        <f t="shared" si="199"/>
        <v>0</v>
      </c>
      <c r="J787" s="141">
        <f t="shared" si="200"/>
        <v>0</v>
      </c>
      <c r="K787" s="142">
        <f t="shared" si="198"/>
        <v>0</v>
      </c>
      <c r="L787" s="184">
        <f t="shared" si="198"/>
        <v>0</v>
      </c>
      <c r="M787" s="141">
        <f t="shared" si="198"/>
        <v>0</v>
      </c>
      <c r="N787" s="141">
        <f t="shared" si="198"/>
        <v>0</v>
      </c>
      <c r="O787" s="147">
        <f t="shared" si="201"/>
        <v>0</v>
      </c>
      <c r="P787" s="136">
        <f t="shared" si="202"/>
        <v>0</v>
      </c>
      <c r="Q787" s="136">
        <f t="shared" si="206"/>
        <v>0</v>
      </c>
      <c r="R787" s="136">
        <f t="shared" si="207"/>
        <v>0</v>
      </c>
      <c r="S787" s="137">
        <f t="shared" si="203"/>
        <v>0</v>
      </c>
      <c r="T787" s="45"/>
      <c r="V787" s="57" t="str">
        <f t="shared" si="204"/>
        <v>скрыть</v>
      </c>
    </row>
    <row r="788" spans="2:22" ht="15.75" hidden="1" customHeight="1" x14ac:dyDescent="0.25">
      <c r="B788" s="135">
        <v>772</v>
      </c>
      <c r="C788" s="182">
        <f t="shared" si="208"/>
        <v>0</v>
      </c>
      <c r="D788" s="280">
        <f t="shared" si="208"/>
        <v>0</v>
      </c>
      <c r="E788" s="182">
        <f t="shared" si="208"/>
        <v>0</v>
      </c>
      <c r="F788" s="182">
        <f t="shared" si="208"/>
        <v>0</v>
      </c>
      <c r="G788" s="136">
        <f t="shared" si="208"/>
        <v>0</v>
      </c>
      <c r="H788" s="136">
        <f t="shared" si="205"/>
        <v>0</v>
      </c>
      <c r="I788" s="136">
        <f t="shared" si="199"/>
        <v>0</v>
      </c>
      <c r="J788" s="141">
        <f t="shared" si="200"/>
        <v>0</v>
      </c>
      <c r="K788" s="142">
        <f t="shared" si="198"/>
        <v>0</v>
      </c>
      <c r="L788" s="184">
        <f t="shared" si="198"/>
        <v>0</v>
      </c>
      <c r="M788" s="141">
        <f t="shared" si="198"/>
        <v>0</v>
      </c>
      <c r="N788" s="141">
        <f t="shared" si="198"/>
        <v>0</v>
      </c>
      <c r="O788" s="147">
        <f t="shared" si="201"/>
        <v>0</v>
      </c>
      <c r="P788" s="136">
        <f t="shared" si="202"/>
        <v>0</v>
      </c>
      <c r="Q788" s="136">
        <f t="shared" si="206"/>
        <v>0</v>
      </c>
      <c r="R788" s="136">
        <f t="shared" si="207"/>
        <v>0</v>
      </c>
      <c r="S788" s="137">
        <f t="shared" si="203"/>
        <v>0</v>
      </c>
      <c r="T788" s="45"/>
      <c r="V788" s="57" t="str">
        <f t="shared" si="204"/>
        <v>скрыть</v>
      </c>
    </row>
    <row r="789" spans="2:22" ht="15.75" hidden="1" customHeight="1" x14ac:dyDescent="0.25">
      <c r="B789" s="135">
        <v>773</v>
      </c>
      <c r="C789" s="182">
        <f t="shared" si="208"/>
        <v>0</v>
      </c>
      <c r="D789" s="280">
        <f t="shared" si="208"/>
        <v>0</v>
      </c>
      <c r="E789" s="182">
        <f t="shared" si="208"/>
        <v>0</v>
      </c>
      <c r="F789" s="182">
        <f t="shared" si="208"/>
        <v>0</v>
      </c>
      <c r="G789" s="136">
        <f t="shared" si="208"/>
        <v>0</v>
      </c>
      <c r="H789" s="136">
        <f t="shared" si="205"/>
        <v>0</v>
      </c>
      <c r="I789" s="136">
        <f t="shared" si="199"/>
        <v>0</v>
      </c>
      <c r="J789" s="141">
        <f t="shared" si="200"/>
        <v>0</v>
      </c>
      <c r="K789" s="142">
        <f t="shared" si="198"/>
        <v>0</v>
      </c>
      <c r="L789" s="184">
        <f t="shared" si="198"/>
        <v>0</v>
      </c>
      <c r="M789" s="141">
        <f t="shared" si="198"/>
        <v>0</v>
      </c>
      <c r="N789" s="141">
        <f t="shared" si="198"/>
        <v>0</v>
      </c>
      <c r="O789" s="147">
        <f t="shared" si="201"/>
        <v>0</v>
      </c>
      <c r="P789" s="136">
        <f t="shared" si="202"/>
        <v>0</v>
      </c>
      <c r="Q789" s="136">
        <f t="shared" si="206"/>
        <v>0</v>
      </c>
      <c r="R789" s="136">
        <f t="shared" si="207"/>
        <v>0</v>
      </c>
      <c r="S789" s="137">
        <f t="shared" si="203"/>
        <v>0</v>
      </c>
      <c r="T789" s="45"/>
      <c r="V789" s="57" t="str">
        <f t="shared" si="204"/>
        <v>скрыть</v>
      </c>
    </row>
    <row r="790" spans="2:22" ht="15.75" hidden="1" customHeight="1" x14ac:dyDescent="0.25">
      <c r="B790" s="135">
        <v>774</v>
      </c>
      <c r="C790" s="182">
        <f t="shared" si="208"/>
        <v>0</v>
      </c>
      <c r="D790" s="280">
        <f t="shared" si="208"/>
        <v>0</v>
      </c>
      <c r="E790" s="182">
        <f t="shared" si="208"/>
        <v>0</v>
      </c>
      <c r="F790" s="182">
        <f t="shared" si="208"/>
        <v>0</v>
      </c>
      <c r="G790" s="136">
        <f t="shared" si="208"/>
        <v>0</v>
      </c>
      <c r="H790" s="136">
        <f t="shared" si="205"/>
        <v>0</v>
      </c>
      <c r="I790" s="136">
        <f t="shared" si="199"/>
        <v>0</v>
      </c>
      <c r="J790" s="141">
        <f t="shared" si="200"/>
        <v>0</v>
      </c>
      <c r="K790" s="142">
        <f t="shared" si="198"/>
        <v>0</v>
      </c>
      <c r="L790" s="184">
        <f t="shared" si="198"/>
        <v>0</v>
      </c>
      <c r="M790" s="141">
        <f t="shared" si="198"/>
        <v>0</v>
      </c>
      <c r="N790" s="141">
        <f t="shared" si="198"/>
        <v>0</v>
      </c>
      <c r="O790" s="147">
        <f t="shared" si="201"/>
        <v>0</v>
      </c>
      <c r="P790" s="136">
        <f t="shared" si="202"/>
        <v>0</v>
      </c>
      <c r="Q790" s="136">
        <f t="shared" si="206"/>
        <v>0</v>
      </c>
      <c r="R790" s="136">
        <f t="shared" si="207"/>
        <v>0</v>
      </c>
      <c r="S790" s="137">
        <f t="shared" si="203"/>
        <v>0</v>
      </c>
      <c r="T790" s="45"/>
      <c r="V790" s="57" t="str">
        <f t="shared" si="204"/>
        <v>скрыть</v>
      </c>
    </row>
    <row r="791" spans="2:22" ht="15.75" hidden="1" customHeight="1" x14ac:dyDescent="0.25">
      <c r="B791" s="135">
        <v>775</v>
      </c>
      <c r="C791" s="182">
        <f t="shared" si="208"/>
        <v>0</v>
      </c>
      <c r="D791" s="280">
        <f t="shared" si="208"/>
        <v>0</v>
      </c>
      <c r="E791" s="182">
        <f t="shared" si="208"/>
        <v>0</v>
      </c>
      <c r="F791" s="182">
        <f t="shared" si="208"/>
        <v>0</v>
      </c>
      <c r="G791" s="136">
        <f t="shared" si="208"/>
        <v>0</v>
      </c>
      <c r="H791" s="136">
        <f t="shared" si="205"/>
        <v>0</v>
      </c>
      <c r="I791" s="136">
        <f t="shared" si="199"/>
        <v>0</v>
      </c>
      <c r="J791" s="141">
        <f t="shared" si="200"/>
        <v>0</v>
      </c>
      <c r="K791" s="142">
        <f t="shared" si="198"/>
        <v>0</v>
      </c>
      <c r="L791" s="184">
        <f t="shared" si="198"/>
        <v>0</v>
      </c>
      <c r="M791" s="141">
        <f t="shared" si="198"/>
        <v>0</v>
      </c>
      <c r="N791" s="141">
        <f t="shared" si="198"/>
        <v>0</v>
      </c>
      <c r="O791" s="147">
        <f t="shared" si="201"/>
        <v>0</v>
      </c>
      <c r="P791" s="136">
        <f t="shared" si="202"/>
        <v>0</v>
      </c>
      <c r="Q791" s="136">
        <f t="shared" si="206"/>
        <v>0</v>
      </c>
      <c r="R791" s="136">
        <f t="shared" si="207"/>
        <v>0</v>
      </c>
      <c r="S791" s="137">
        <f t="shared" si="203"/>
        <v>0</v>
      </c>
      <c r="T791" s="45"/>
      <c r="V791" s="57" t="str">
        <f t="shared" si="204"/>
        <v>скрыть</v>
      </c>
    </row>
    <row r="792" spans="2:22" ht="15.75" hidden="1" customHeight="1" x14ac:dyDescent="0.25">
      <c r="B792" s="135">
        <v>776</v>
      </c>
      <c r="C792" s="182">
        <f t="shared" si="208"/>
        <v>0</v>
      </c>
      <c r="D792" s="280">
        <f t="shared" si="208"/>
        <v>0</v>
      </c>
      <c r="E792" s="182">
        <f t="shared" si="208"/>
        <v>0</v>
      </c>
      <c r="F792" s="182">
        <f t="shared" si="208"/>
        <v>0</v>
      </c>
      <c r="G792" s="136">
        <f t="shared" si="208"/>
        <v>0</v>
      </c>
      <c r="H792" s="136">
        <f t="shared" si="205"/>
        <v>0</v>
      </c>
      <c r="I792" s="136">
        <f t="shared" si="199"/>
        <v>0</v>
      </c>
      <c r="J792" s="141">
        <f t="shared" si="200"/>
        <v>0</v>
      </c>
      <c r="K792" s="142">
        <f t="shared" si="198"/>
        <v>0</v>
      </c>
      <c r="L792" s="184">
        <f t="shared" si="198"/>
        <v>0</v>
      </c>
      <c r="M792" s="141">
        <f t="shared" si="198"/>
        <v>0</v>
      </c>
      <c r="N792" s="141">
        <f t="shared" si="198"/>
        <v>0</v>
      </c>
      <c r="O792" s="147">
        <f t="shared" si="201"/>
        <v>0</v>
      </c>
      <c r="P792" s="136">
        <f t="shared" si="202"/>
        <v>0</v>
      </c>
      <c r="Q792" s="136">
        <f t="shared" si="206"/>
        <v>0</v>
      </c>
      <c r="R792" s="136">
        <f t="shared" si="207"/>
        <v>0</v>
      </c>
      <c r="S792" s="137">
        <f t="shared" si="203"/>
        <v>0</v>
      </c>
      <c r="T792" s="45"/>
      <c r="V792" s="57" t="str">
        <f t="shared" si="204"/>
        <v>скрыть</v>
      </c>
    </row>
    <row r="793" spans="2:22" ht="15.75" hidden="1" customHeight="1" x14ac:dyDescent="0.25">
      <c r="B793" s="135">
        <v>777</v>
      </c>
      <c r="C793" s="182">
        <f t="shared" si="208"/>
        <v>0</v>
      </c>
      <c r="D793" s="280">
        <f t="shared" si="208"/>
        <v>0</v>
      </c>
      <c r="E793" s="182">
        <f t="shared" si="208"/>
        <v>0</v>
      </c>
      <c r="F793" s="182">
        <f t="shared" si="208"/>
        <v>0</v>
      </c>
      <c r="G793" s="136">
        <f t="shared" si="208"/>
        <v>0</v>
      </c>
      <c r="H793" s="136">
        <f t="shared" si="205"/>
        <v>0</v>
      </c>
      <c r="I793" s="136">
        <f t="shared" si="199"/>
        <v>0</v>
      </c>
      <c r="J793" s="141">
        <f t="shared" si="200"/>
        <v>0</v>
      </c>
      <c r="K793" s="142">
        <f t="shared" si="198"/>
        <v>0</v>
      </c>
      <c r="L793" s="184">
        <f t="shared" si="198"/>
        <v>0</v>
      </c>
      <c r="M793" s="141">
        <f t="shared" si="198"/>
        <v>0</v>
      </c>
      <c r="N793" s="141">
        <f t="shared" si="198"/>
        <v>0</v>
      </c>
      <c r="O793" s="147">
        <f t="shared" si="201"/>
        <v>0</v>
      </c>
      <c r="P793" s="136">
        <f t="shared" si="202"/>
        <v>0</v>
      </c>
      <c r="Q793" s="136">
        <f t="shared" si="206"/>
        <v>0</v>
      </c>
      <c r="R793" s="136">
        <f t="shared" si="207"/>
        <v>0</v>
      </c>
      <c r="S793" s="137">
        <f t="shared" si="203"/>
        <v>0</v>
      </c>
      <c r="T793" s="45"/>
      <c r="V793" s="57" t="str">
        <f t="shared" si="204"/>
        <v>скрыть</v>
      </c>
    </row>
    <row r="794" spans="2:22" ht="15.75" hidden="1" customHeight="1" x14ac:dyDescent="0.25">
      <c r="B794" s="135">
        <v>778</v>
      </c>
      <c r="C794" s="182">
        <f t="shared" si="208"/>
        <v>0</v>
      </c>
      <c r="D794" s="280">
        <f t="shared" si="208"/>
        <v>0</v>
      </c>
      <c r="E794" s="182">
        <f t="shared" si="208"/>
        <v>0</v>
      </c>
      <c r="F794" s="182">
        <f t="shared" si="208"/>
        <v>0</v>
      </c>
      <c r="G794" s="136">
        <f t="shared" si="208"/>
        <v>0</v>
      </c>
      <c r="H794" s="136">
        <f t="shared" si="205"/>
        <v>0</v>
      </c>
      <c r="I794" s="136">
        <f t="shared" si="199"/>
        <v>0</v>
      </c>
      <c r="J794" s="141">
        <f t="shared" si="200"/>
        <v>0</v>
      </c>
      <c r="K794" s="142">
        <f t="shared" si="198"/>
        <v>0</v>
      </c>
      <c r="L794" s="184">
        <f t="shared" si="198"/>
        <v>0</v>
      </c>
      <c r="M794" s="141">
        <f t="shared" si="198"/>
        <v>0</v>
      </c>
      <c r="N794" s="141">
        <f t="shared" si="198"/>
        <v>0</v>
      </c>
      <c r="O794" s="147">
        <f t="shared" si="201"/>
        <v>0</v>
      </c>
      <c r="P794" s="136">
        <f t="shared" si="202"/>
        <v>0</v>
      </c>
      <c r="Q794" s="136">
        <f t="shared" si="206"/>
        <v>0</v>
      </c>
      <c r="R794" s="136">
        <f t="shared" si="207"/>
        <v>0</v>
      </c>
      <c r="S794" s="137">
        <f t="shared" si="203"/>
        <v>0</v>
      </c>
      <c r="T794" s="45"/>
      <c r="V794" s="57" t="str">
        <f t="shared" si="204"/>
        <v>скрыть</v>
      </c>
    </row>
    <row r="795" spans="2:22" ht="15.75" hidden="1" customHeight="1" x14ac:dyDescent="0.25">
      <c r="B795" s="135">
        <v>779</v>
      </c>
      <c r="C795" s="182">
        <f t="shared" si="208"/>
        <v>0</v>
      </c>
      <c r="D795" s="280">
        <f t="shared" si="208"/>
        <v>0</v>
      </c>
      <c r="E795" s="182">
        <f t="shared" si="208"/>
        <v>0</v>
      </c>
      <c r="F795" s="182">
        <f t="shared" si="208"/>
        <v>0</v>
      </c>
      <c r="G795" s="136">
        <f t="shared" si="208"/>
        <v>0</v>
      </c>
      <c r="H795" s="136">
        <f t="shared" si="205"/>
        <v>0</v>
      </c>
      <c r="I795" s="136">
        <f t="shared" si="199"/>
        <v>0</v>
      </c>
      <c r="J795" s="141">
        <f t="shared" si="200"/>
        <v>0</v>
      </c>
      <c r="K795" s="142">
        <f t="shared" si="198"/>
        <v>0</v>
      </c>
      <c r="L795" s="184">
        <f t="shared" si="198"/>
        <v>0</v>
      </c>
      <c r="M795" s="141">
        <f t="shared" si="198"/>
        <v>0</v>
      </c>
      <c r="N795" s="141">
        <f t="shared" si="198"/>
        <v>0</v>
      </c>
      <c r="O795" s="147">
        <f t="shared" si="201"/>
        <v>0</v>
      </c>
      <c r="P795" s="136">
        <f t="shared" si="202"/>
        <v>0</v>
      </c>
      <c r="Q795" s="136">
        <f t="shared" si="206"/>
        <v>0</v>
      </c>
      <c r="R795" s="136">
        <f t="shared" si="207"/>
        <v>0</v>
      </c>
      <c r="S795" s="137">
        <f t="shared" si="203"/>
        <v>0</v>
      </c>
      <c r="T795" s="45"/>
      <c r="V795" s="57" t="str">
        <f t="shared" si="204"/>
        <v>скрыть</v>
      </c>
    </row>
    <row r="796" spans="2:22" ht="15.75" hidden="1" customHeight="1" x14ac:dyDescent="0.25">
      <c r="B796" s="135">
        <v>780</v>
      </c>
      <c r="C796" s="182">
        <f t="shared" si="208"/>
        <v>0</v>
      </c>
      <c r="D796" s="280">
        <f t="shared" si="208"/>
        <v>0</v>
      </c>
      <c r="E796" s="182">
        <f t="shared" si="208"/>
        <v>0</v>
      </c>
      <c r="F796" s="182">
        <f t="shared" si="208"/>
        <v>0</v>
      </c>
      <c r="G796" s="136">
        <f t="shared" si="208"/>
        <v>0</v>
      </c>
      <c r="H796" s="136">
        <f t="shared" si="205"/>
        <v>0</v>
      </c>
      <c r="I796" s="136">
        <f t="shared" si="199"/>
        <v>0</v>
      </c>
      <c r="J796" s="141">
        <f t="shared" si="200"/>
        <v>0</v>
      </c>
      <c r="K796" s="142">
        <f t="shared" si="198"/>
        <v>0</v>
      </c>
      <c r="L796" s="184">
        <f t="shared" si="198"/>
        <v>0</v>
      </c>
      <c r="M796" s="141">
        <f t="shared" si="198"/>
        <v>0</v>
      </c>
      <c r="N796" s="141">
        <f t="shared" si="198"/>
        <v>0</v>
      </c>
      <c r="O796" s="147">
        <f t="shared" si="201"/>
        <v>0</v>
      </c>
      <c r="P796" s="136">
        <f t="shared" si="202"/>
        <v>0</v>
      </c>
      <c r="Q796" s="136">
        <f t="shared" si="206"/>
        <v>0</v>
      </c>
      <c r="R796" s="136">
        <f t="shared" si="207"/>
        <v>0</v>
      </c>
      <c r="S796" s="137">
        <f t="shared" si="203"/>
        <v>0</v>
      </c>
      <c r="T796" s="45"/>
      <c r="V796" s="57" t="str">
        <f t="shared" si="204"/>
        <v>скрыть</v>
      </c>
    </row>
    <row r="797" spans="2:22" ht="15.75" hidden="1" customHeight="1" x14ac:dyDescent="0.25">
      <c r="B797" s="135">
        <v>781</v>
      </c>
      <c r="C797" s="182">
        <f t="shared" ref="C797:G806" si="209">IF(offer_sale_type="транзит",IFERROR(VLOOKUP($B797,calc_data,C$14+1,0),0),0)</f>
        <v>0</v>
      </c>
      <c r="D797" s="280">
        <f t="shared" si="209"/>
        <v>0</v>
      </c>
      <c r="E797" s="182">
        <f t="shared" si="209"/>
        <v>0</v>
      </c>
      <c r="F797" s="182">
        <f t="shared" si="209"/>
        <v>0</v>
      </c>
      <c r="G797" s="136">
        <f t="shared" si="209"/>
        <v>0</v>
      </c>
      <c r="H797" s="136">
        <f t="shared" si="205"/>
        <v>0</v>
      </c>
      <c r="I797" s="136">
        <f t="shared" si="199"/>
        <v>0</v>
      </c>
      <c r="J797" s="141">
        <f t="shared" si="200"/>
        <v>0</v>
      </c>
      <c r="K797" s="142">
        <f t="shared" si="198"/>
        <v>0</v>
      </c>
      <c r="L797" s="184">
        <f t="shared" si="198"/>
        <v>0</v>
      </c>
      <c r="M797" s="141">
        <f t="shared" si="198"/>
        <v>0</v>
      </c>
      <c r="N797" s="141">
        <f t="shared" si="198"/>
        <v>0</v>
      </c>
      <c r="O797" s="147">
        <f t="shared" si="201"/>
        <v>0</v>
      </c>
      <c r="P797" s="136">
        <f t="shared" si="202"/>
        <v>0</v>
      </c>
      <c r="Q797" s="136">
        <f t="shared" si="206"/>
        <v>0</v>
      </c>
      <c r="R797" s="136">
        <f t="shared" si="207"/>
        <v>0</v>
      </c>
      <c r="S797" s="137">
        <f t="shared" si="203"/>
        <v>0</v>
      </c>
      <c r="T797" s="45"/>
      <c r="V797" s="57" t="str">
        <f t="shared" si="204"/>
        <v>скрыть</v>
      </c>
    </row>
    <row r="798" spans="2:22" ht="15.75" hidden="1" customHeight="1" x14ac:dyDescent="0.25">
      <c r="B798" s="135">
        <v>782</v>
      </c>
      <c r="C798" s="182">
        <f t="shared" si="209"/>
        <v>0</v>
      </c>
      <c r="D798" s="280">
        <f t="shared" si="209"/>
        <v>0</v>
      </c>
      <c r="E798" s="182">
        <f t="shared" si="209"/>
        <v>0</v>
      </c>
      <c r="F798" s="182">
        <f t="shared" si="209"/>
        <v>0</v>
      </c>
      <c r="G798" s="136">
        <f t="shared" si="209"/>
        <v>0</v>
      </c>
      <c r="H798" s="136">
        <f t="shared" si="205"/>
        <v>0</v>
      </c>
      <c r="I798" s="136">
        <f t="shared" si="199"/>
        <v>0</v>
      </c>
      <c r="J798" s="141">
        <f t="shared" si="200"/>
        <v>0</v>
      </c>
      <c r="K798" s="142">
        <f t="shared" si="198"/>
        <v>0</v>
      </c>
      <c r="L798" s="184">
        <f t="shared" si="198"/>
        <v>0</v>
      </c>
      <c r="M798" s="141">
        <f t="shared" si="198"/>
        <v>0</v>
      </c>
      <c r="N798" s="141">
        <f t="shared" si="198"/>
        <v>0</v>
      </c>
      <c r="O798" s="147">
        <f t="shared" si="201"/>
        <v>0</v>
      </c>
      <c r="P798" s="136">
        <f t="shared" si="202"/>
        <v>0</v>
      </c>
      <c r="Q798" s="136">
        <f t="shared" si="206"/>
        <v>0</v>
      </c>
      <c r="R798" s="136">
        <f t="shared" si="207"/>
        <v>0</v>
      </c>
      <c r="S798" s="137">
        <f t="shared" si="203"/>
        <v>0</v>
      </c>
      <c r="T798" s="45"/>
      <c r="V798" s="57" t="str">
        <f t="shared" si="204"/>
        <v>скрыть</v>
      </c>
    </row>
    <row r="799" spans="2:22" ht="15.75" hidden="1" customHeight="1" x14ac:dyDescent="0.25">
      <c r="B799" s="135">
        <v>783</v>
      </c>
      <c r="C799" s="182">
        <f t="shared" si="209"/>
        <v>0</v>
      </c>
      <c r="D799" s="280">
        <f t="shared" si="209"/>
        <v>0</v>
      </c>
      <c r="E799" s="182">
        <f t="shared" si="209"/>
        <v>0</v>
      </c>
      <c r="F799" s="182">
        <f t="shared" si="209"/>
        <v>0</v>
      </c>
      <c r="G799" s="136">
        <f t="shared" si="209"/>
        <v>0</v>
      </c>
      <c r="H799" s="136">
        <f t="shared" si="205"/>
        <v>0</v>
      </c>
      <c r="I799" s="136">
        <f t="shared" si="199"/>
        <v>0</v>
      </c>
      <c r="J799" s="141">
        <f t="shared" si="200"/>
        <v>0</v>
      </c>
      <c r="K799" s="142">
        <f t="shared" si="198"/>
        <v>0</v>
      </c>
      <c r="L799" s="184">
        <f t="shared" si="198"/>
        <v>0</v>
      </c>
      <c r="M799" s="141">
        <f t="shared" si="198"/>
        <v>0</v>
      </c>
      <c r="N799" s="141">
        <f t="shared" si="198"/>
        <v>0</v>
      </c>
      <c r="O799" s="147">
        <f t="shared" si="201"/>
        <v>0</v>
      </c>
      <c r="P799" s="136">
        <f t="shared" si="202"/>
        <v>0</v>
      </c>
      <c r="Q799" s="136">
        <f t="shared" si="206"/>
        <v>0</v>
      </c>
      <c r="R799" s="136">
        <f t="shared" si="207"/>
        <v>0</v>
      </c>
      <c r="S799" s="137">
        <f t="shared" si="203"/>
        <v>0</v>
      </c>
      <c r="T799" s="45"/>
      <c r="V799" s="57" t="str">
        <f t="shared" si="204"/>
        <v>скрыть</v>
      </c>
    </row>
    <row r="800" spans="2:22" ht="15.75" hidden="1" customHeight="1" x14ac:dyDescent="0.25">
      <c r="B800" s="135">
        <v>784</v>
      </c>
      <c r="C800" s="182">
        <f t="shared" si="209"/>
        <v>0</v>
      </c>
      <c r="D800" s="280">
        <f t="shared" si="209"/>
        <v>0</v>
      </c>
      <c r="E800" s="182">
        <f t="shared" si="209"/>
        <v>0</v>
      </c>
      <c r="F800" s="182">
        <f t="shared" si="209"/>
        <v>0</v>
      </c>
      <c r="G800" s="136">
        <f t="shared" si="209"/>
        <v>0</v>
      </c>
      <c r="H800" s="136">
        <f t="shared" si="205"/>
        <v>0</v>
      </c>
      <c r="I800" s="136">
        <f t="shared" si="199"/>
        <v>0</v>
      </c>
      <c r="J800" s="141">
        <f t="shared" si="200"/>
        <v>0</v>
      </c>
      <c r="K800" s="142">
        <f t="shared" si="198"/>
        <v>0</v>
      </c>
      <c r="L800" s="184">
        <f t="shared" si="198"/>
        <v>0</v>
      </c>
      <c r="M800" s="141">
        <f t="shared" si="198"/>
        <v>0</v>
      </c>
      <c r="N800" s="141">
        <f t="shared" si="198"/>
        <v>0</v>
      </c>
      <c r="O800" s="147">
        <f t="shared" si="201"/>
        <v>0</v>
      </c>
      <c r="P800" s="136">
        <f t="shared" si="202"/>
        <v>0</v>
      </c>
      <c r="Q800" s="136">
        <f t="shared" si="206"/>
        <v>0</v>
      </c>
      <c r="R800" s="136">
        <f t="shared" si="207"/>
        <v>0</v>
      </c>
      <c r="S800" s="137">
        <f t="shared" si="203"/>
        <v>0</v>
      </c>
      <c r="T800" s="45"/>
      <c r="V800" s="57" t="str">
        <f t="shared" si="204"/>
        <v>скрыть</v>
      </c>
    </row>
    <row r="801" spans="2:22" ht="15.75" hidden="1" customHeight="1" x14ac:dyDescent="0.25">
      <c r="B801" s="135">
        <v>785</v>
      </c>
      <c r="C801" s="182">
        <f t="shared" si="209"/>
        <v>0</v>
      </c>
      <c r="D801" s="280">
        <f t="shared" si="209"/>
        <v>0</v>
      </c>
      <c r="E801" s="182">
        <f t="shared" si="209"/>
        <v>0</v>
      </c>
      <c r="F801" s="182">
        <f t="shared" si="209"/>
        <v>0</v>
      </c>
      <c r="G801" s="136">
        <f t="shared" si="209"/>
        <v>0</v>
      </c>
      <c r="H801" s="136">
        <f t="shared" si="205"/>
        <v>0</v>
      </c>
      <c r="I801" s="136">
        <f t="shared" si="199"/>
        <v>0</v>
      </c>
      <c r="J801" s="141">
        <f t="shared" si="200"/>
        <v>0</v>
      </c>
      <c r="K801" s="142">
        <f t="shared" si="198"/>
        <v>0</v>
      </c>
      <c r="L801" s="184">
        <f t="shared" si="198"/>
        <v>0</v>
      </c>
      <c r="M801" s="141">
        <f t="shared" si="198"/>
        <v>0</v>
      </c>
      <c r="N801" s="141">
        <f t="shared" si="198"/>
        <v>0</v>
      </c>
      <c r="O801" s="147">
        <f t="shared" si="201"/>
        <v>0</v>
      </c>
      <c r="P801" s="136">
        <f t="shared" si="202"/>
        <v>0</v>
      </c>
      <c r="Q801" s="136">
        <f t="shared" si="206"/>
        <v>0</v>
      </c>
      <c r="R801" s="136">
        <f t="shared" si="207"/>
        <v>0</v>
      </c>
      <c r="S801" s="137">
        <f t="shared" si="203"/>
        <v>0</v>
      </c>
      <c r="T801" s="45"/>
      <c r="V801" s="57" t="str">
        <f t="shared" si="204"/>
        <v>скрыть</v>
      </c>
    </row>
    <row r="802" spans="2:22" ht="15.75" hidden="1" customHeight="1" x14ac:dyDescent="0.25">
      <c r="B802" s="135">
        <v>786</v>
      </c>
      <c r="C802" s="182">
        <f t="shared" si="209"/>
        <v>0</v>
      </c>
      <c r="D802" s="280">
        <f t="shared" si="209"/>
        <v>0</v>
      </c>
      <c r="E802" s="182">
        <f t="shared" si="209"/>
        <v>0</v>
      </c>
      <c r="F802" s="182">
        <f t="shared" si="209"/>
        <v>0</v>
      </c>
      <c r="G802" s="136">
        <f t="shared" si="209"/>
        <v>0</v>
      </c>
      <c r="H802" s="136">
        <f t="shared" si="205"/>
        <v>0</v>
      </c>
      <c r="I802" s="136">
        <f t="shared" si="199"/>
        <v>0</v>
      </c>
      <c r="J802" s="141">
        <f t="shared" si="200"/>
        <v>0</v>
      </c>
      <c r="K802" s="142">
        <f t="shared" si="198"/>
        <v>0</v>
      </c>
      <c r="L802" s="184">
        <f t="shared" si="198"/>
        <v>0</v>
      </c>
      <c r="M802" s="141">
        <f t="shared" si="198"/>
        <v>0</v>
      </c>
      <c r="N802" s="141">
        <f t="shared" si="198"/>
        <v>0</v>
      </c>
      <c r="O802" s="147">
        <f t="shared" si="201"/>
        <v>0</v>
      </c>
      <c r="P802" s="136">
        <f t="shared" si="202"/>
        <v>0</v>
      </c>
      <c r="Q802" s="136">
        <f t="shared" si="206"/>
        <v>0</v>
      </c>
      <c r="R802" s="136">
        <f t="shared" si="207"/>
        <v>0</v>
      </c>
      <c r="S802" s="137">
        <f t="shared" si="203"/>
        <v>0</v>
      </c>
      <c r="T802" s="45"/>
      <c r="V802" s="57" t="str">
        <f t="shared" si="204"/>
        <v>скрыть</v>
      </c>
    </row>
    <row r="803" spans="2:22" ht="15.75" hidden="1" customHeight="1" x14ac:dyDescent="0.25">
      <c r="B803" s="135">
        <v>787</v>
      </c>
      <c r="C803" s="182">
        <f t="shared" si="209"/>
        <v>0</v>
      </c>
      <c r="D803" s="280">
        <f t="shared" si="209"/>
        <v>0</v>
      </c>
      <c r="E803" s="182">
        <f t="shared" si="209"/>
        <v>0</v>
      </c>
      <c r="F803" s="182">
        <f t="shared" si="209"/>
        <v>0</v>
      </c>
      <c r="G803" s="136">
        <f t="shared" si="209"/>
        <v>0</v>
      </c>
      <c r="H803" s="136">
        <f t="shared" si="205"/>
        <v>0</v>
      </c>
      <c r="I803" s="136">
        <f t="shared" si="199"/>
        <v>0</v>
      </c>
      <c r="J803" s="141">
        <f t="shared" si="200"/>
        <v>0</v>
      </c>
      <c r="K803" s="142">
        <f t="shared" si="198"/>
        <v>0</v>
      </c>
      <c r="L803" s="184">
        <f t="shared" si="198"/>
        <v>0</v>
      </c>
      <c r="M803" s="141">
        <f t="shared" si="198"/>
        <v>0</v>
      </c>
      <c r="N803" s="141">
        <f t="shared" si="198"/>
        <v>0</v>
      </c>
      <c r="O803" s="147">
        <f t="shared" si="201"/>
        <v>0</v>
      </c>
      <c r="P803" s="136">
        <f t="shared" si="202"/>
        <v>0</v>
      </c>
      <c r="Q803" s="136">
        <f t="shared" si="206"/>
        <v>0</v>
      </c>
      <c r="R803" s="136">
        <f t="shared" si="207"/>
        <v>0</v>
      </c>
      <c r="S803" s="137">
        <f t="shared" si="203"/>
        <v>0</v>
      </c>
      <c r="T803" s="45"/>
      <c r="V803" s="57" t="str">
        <f t="shared" si="204"/>
        <v>скрыть</v>
      </c>
    </row>
    <row r="804" spans="2:22" ht="15.75" hidden="1" customHeight="1" x14ac:dyDescent="0.25">
      <c r="B804" s="135">
        <v>788</v>
      </c>
      <c r="C804" s="182">
        <f t="shared" si="209"/>
        <v>0</v>
      </c>
      <c r="D804" s="280">
        <f t="shared" si="209"/>
        <v>0</v>
      </c>
      <c r="E804" s="182">
        <f t="shared" si="209"/>
        <v>0</v>
      </c>
      <c r="F804" s="182">
        <f t="shared" si="209"/>
        <v>0</v>
      </c>
      <c r="G804" s="136">
        <f t="shared" si="209"/>
        <v>0</v>
      </c>
      <c r="H804" s="136">
        <f t="shared" si="205"/>
        <v>0</v>
      </c>
      <c r="I804" s="136">
        <f t="shared" si="199"/>
        <v>0</v>
      </c>
      <c r="J804" s="141">
        <f t="shared" si="200"/>
        <v>0</v>
      </c>
      <c r="K804" s="142">
        <f t="shared" si="198"/>
        <v>0</v>
      </c>
      <c r="L804" s="184">
        <f t="shared" si="198"/>
        <v>0</v>
      </c>
      <c r="M804" s="141">
        <f t="shared" si="198"/>
        <v>0</v>
      </c>
      <c r="N804" s="141">
        <f t="shared" si="198"/>
        <v>0</v>
      </c>
      <c r="O804" s="147">
        <f t="shared" si="201"/>
        <v>0</v>
      </c>
      <c r="P804" s="136">
        <f t="shared" si="202"/>
        <v>0</v>
      </c>
      <c r="Q804" s="136">
        <f t="shared" si="206"/>
        <v>0</v>
      </c>
      <c r="R804" s="136">
        <f t="shared" si="207"/>
        <v>0</v>
      </c>
      <c r="S804" s="137">
        <f t="shared" si="203"/>
        <v>0</v>
      </c>
      <c r="T804" s="45"/>
      <c r="V804" s="57" t="str">
        <f t="shared" si="204"/>
        <v>скрыть</v>
      </c>
    </row>
    <row r="805" spans="2:22" ht="15.75" hidden="1" customHeight="1" x14ac:dyDescent="0.25">
      <c r="B805" s="135">
        <v>789</v>
      </c>
      <c r="C805" s="182">
        <f t="shared" si="209"/>
        <v>0</v>
      </c>
      <c r="D805" s="280">
        <f t="shared" si="209"/>
        <v>0</v>
      </c>
      <c r="E805" s="182">
        <f t="shared" si="209"/>
        <v>0</v>
      </c>
      <c r="F805" s="182">
        <f t="shared" si="209"/>
        <v>0</v>
      </c>
      <c r="G805" s="136">
        <f t="shared" si="209"/>
        <v>0</v>
      </c>
      <c r="H805" s="136">
        <f t="shared" si="205"/>
        <v>0</v>
      </c>
      <c r="I805" s="136">
        <f t="shared" si="199"/>
        <v>0</v>
      </c>
      <c r="J805" s="141">
        <f t="shared" si="200"/>
        <v>0</v>
      </c>
      <c r="K805" s="142">
        <f t="shared" si="198"/>
        <v>0</v>
      </c>
      <c r="L805" s="184">
        <f t="shared" si="198"/>
        <v>0</v>
      </c>
      <c r="M805" s="141">
        <f t="shared" si="198"/>
        <v>0</v>
      </c>
      <c r="N805" s="141">
        <f t="shared" si="198"/>
        <v>0</v>
      </c>
      <c r="O805" s="147">
        <f t="shared" si="201"/>
        <v>0</v>
      </c>
      <c r="P805" s="136">
        <f t="shared" si="202"/>
        <v>0</v>
      </c>
      <c r="Q805" s="136">
        <f t="shared" si="206"/>
        <v>0</v>
      </c>
      <c r="R805" s="136">
        <f t="shared" si="207"/>
        <v>0</v>
      </c>
      <c r="S805" s="137">
        <f t="shared" si="203"/>
        <v>0</v>
      </c>
      <c r="T805" s="45"/>
      <c r="V805" s="57" t="str">
        <f t="shared" si="204"/>
        <v>скрыть</v>
      </c>
    </row>
    <row r="806" spans="2:22" ht="15.75" hidden="1" customHeight="1" x14ac:dyDescent="0.25">
      <c r="B806" s="135">
        <v>790</v>
      </c>
      <c r="C806" s="182">
        <f t="shared" si="209"/>
        <v>0</v>
      </c>
      <c r="D806" s="280">
        <f t="shared" si="209"/>
        <v>0</v>
      </c>
      <c r="E806" s="182">
        <f t="shared" si="209"/>
        <v>0</v>
      </c>
      <c r="F806" s="182">
        <f t="shared" si="209"/>
        <v>0</v>
      </c>
      <c r="G806" s="136">
        <f t="shared" si="209"/>
        <v>0</v>
      </c>
      <c r="H806" s="136">
        <f t="shared" si="205"/>
        <v>0</v>
      </c>
      <c r="I806" s="136">
        <f t="shared" si="199"/>
        <v>0</v>
      </c>
      <c r="J806" s="141">
        <f t="shared" si="200"/>
        <v>0</v>
      </c>
      <c r="K806" s="142">
        <f t="shared" si="198"/>
        <v>0</v>
      </c>
      <c r="L806" s="184">
        <f t="shared" si="198"/>
        <v>0</v>
      </c>
      <c r="M806" s="141">
        <f t="shared" si="198"/>
        <v>0</v>
      </c>
      <c r="N806" s="141">
        <f t="shared" si="198"/>
        <v>0</v>
      </c>
      <c r="O806" s="147">
        <f t="shared" si="201"/>
        <v>0</v>
      </c>
      <c r="P806" s="136">
        <f t="shared" si="202"/>
        <v>0</v>
      </c>
      <c r="Q806" s="136">
        <f t="shared" si="206"/>
        <v>0</v>
      </c>
      <c r="R806" s="136">
        <f t="shared" si="207"/>
        <v>0</v>
      </c>
      <c r="S806" s="137">
        <f t="shared" si="203"/>
        <v>0</v>
      </c>
      <c r="T806" s="45"/>
      <c r="V806" s="57" t="str">
        <f t="shared" si="204"/>
        <v>скрыть</v>
      </c>
    </row>
    <row r="807" spans="2:22" ht="15.75" hidden="1" customHeight="1" x14ac:dyDescent="0.25">
      <c r="B807" s="135">
        <v>791</v>
      </c>
      <c r="C807" s="182">
        <f t="shared" ref="C807:G816" si="210">IF(offer_sale_type="транзит",IFERROR(VLOOKUP($B807,calc_data,C$14+1,0),0),0)</f>
        <v>0</v>
      </c>
      <c r="D807" s="280">
        <f t="shared" si="210"/>
        <v>0</v>
      </c>
      <c r="E807" s="182">
        <f t="shared" si="210"/>
        <v>0</v>
      </c>
      <c r="F807" s="182">
        <f t="shared" si="210"/>
        <v>0</v>
      </c>
      <c r="G807" s="136">
        <f t="shared" si="210"/>
        <v>0</v>
      </c>
      <c r="H807" s="136">
        <f t="shared" si="205"/>
        <v>0</v>
      </c>
      <c r="I807" s="136">
        <f t="shared" si="199"/>
        <v>0</v>
      </c>
      <c r="J807" s="141">
        <f t="shared" si="200"/>
        <v>0</v>
      </c>
      <c r="K807" s="142">
        <f t="shared" si="198"/>
        <v>0</v>
      </c>
      <c r="L807" s="184">
        <f t="shared" si="198"/>
        <v>0</v>
      </c>
      <c r="M807" s="141">
        <f t="shared" si="198"/>
        <v>0</v>
      </c>
      <c r="N807" s="141">
        <f t="shared" si="198"/>
        <v>0</v>
      </c>
      <c r="O807" s="147">
        <f t="shared" si="201"/>
        <v>0</v>
      </c>
      <c r="P807" s="136">
        <f t="shared" si="202"/>
        <v>0</v>
      </c>
      <c r="Q807" s="136">
        <f t="shared" si="206"/>
        <v>0</v>
      </c>
      <c r="R807" s="136">
        <f t="shared" si="207"/>
        <v>0</v>
      </c>
      <c r="S807" s="137">
        <f t="shared" si="203"/>
        <v>0</v>
      </c>
      <c r="T807" s="45"/>
      <c r="V807" s="57" t="str">
        <f t="shared" si="204"/>
        <v>скрыть</v>
      </c>
    </row>
    <row r="808" spans="2:22" ht="15.75" hidden="1" customHeight="1" x14ac:dyDescent="0.25">
      <c r="B808" s="135">
        <v>792</v>
      </c>
      <c r="C808" s="182">
        <f t="shared" si="210"/>
        <v>0</v>
      </c>
      <c r="D808" s="280">
        <f t="shared" si="210"/>
        <v>0</v>
      </c>
      <c r="E808" s="182">
        <f t="shared" si="210"/>
        <v>0</v>
      </c>
      <c r="F808" s="182">
        <f t="shared" si="210"/>
        <v>0</v>
      </c>
      <c r="G808" s="136">
        <f t="shared" si="210"/>
        <v>0</v>
      </c>
      <c r="H808" s="136">
        <f t="shared" si="205"/>
        <v>0</v>
      </c>
      <c r="I808" s="136">
        <f t="shared" si="199"/>
        <v>0</v>
      </c>
      <c r="J808" s="141">
        <f t="shared" si="200"/>
        <v>0</v>
      </c>
      <c r="K808" s="142">
        <f t="shared" si="198"/>
        <v>0</v>
      </c>
      <c r="L808" s="184">
        <f t="shared" si="198"/>
        <v>0</v>
      </c>
      <c r="M808" s="141">
        <f t="shared" si="198"/>
        <v>0</v>
      </c>
      <c r="N808" s="141">
        <f t="shared" si="198"/>
        <v>0</v>
      </c>
      <c r="O808" s="147">
        <f t="shared" si="201"/>
        <v>0</v>
      </c>
      <c r="P808" s="136">
        <f t="shared" si="202"/>
        <v>0</v>
      </c>
      <c r="Q808" s="136">
        <f t="shared" si="206"/>
        <v>0</v>
      </c>
      <c r="R808" s="136">
        <f t="shared" si="207"/>
        <v>0</v>
      </c>
      <c r="S808" s="137">
        <f t="shared" si="203"/>
        <v>0</v>
      </c>
      <c r="T808" s="45"/>
      <c r="V808" s="57" t="str">
        <f t="shared" si="204"/>
        <v>скрыть</v>
      </c>
    </row>
    <row r="809" spans="2:22" ht="15.75" hidden="1" customHeight="1" x14ac:dyDescent="0.25">
      <c r="B809" s="135">
        <v>793</v>
      </c>
      <c r="C809" s="182">
        <f t="shared" si="210"/>
        <v>0</v>
      </c>
      <c r="D809" s="280">
        <f t="shared" si="210"/>
        <v>0</v>
      </c>
      <c r="E809" s="182">
        <f t="shared" si="210"/>
        <v>0</v>
      </c>
      <c r="F809" s="182">
        <f t="shared" si="210"/>
        <v>0</v>
      </c>
      <c r="G809" s="136">
        <f t="shared" si="210"/>
        <v>0</v>
      </c>
      <c r="H809" s="136">
        <f t="shared" si="205"/>
        <v>0</v>
      </c>
      <c r="I809" s="136">
        <f t="shared" si="199"/>
        <v>0</v>
      </c>
      <c r="J809" s="141">
        <f t="shared" si="200"/>
        <v>0</v>
      </c>
      <c r="K809" s="142">
        <f t="shared" si="198"/>
        <v>0</v>
      </c>
      <c r="L809" s="184">
        <f t="shared" si="198"/>
        <v>0</v>
      </c>
      <c r="M809" s="141">
        <f t="shared" si="198"/>
        <v>0</v>
      </c>
      <c r="N809" s="141">
        <f t="shared" si="198"/>
        <v>0</v>
      </c>
      <c r="O809" s="147">
        <f t="shared" si="201"/>
        <v>0</v>
      </c>
      <c r="P809" s="136">
        <f t="shared" si="202"/>
        <v>0</v>
      </c>
      <c r="Q809" s="136">
        <f t="shared" si="206"/>
        <v>0</v>
      </c>
      <c r="R809" s="136">
        <f t="shared" si="207"/>
        <v>0</v>
      </c>
      <c r="S809" s="137">
        <f t="shared" si="203"/>
        <v>0</v>
      </c>
      <c r="T809" s="45"/>
      <c r="V809" s="57" t="str">
        <f t="shared" si="204"/>
        <v>скрыть</v>
      </c>
    </row>
    <row r="810" spans="2:22" ht="15.75" hidden="1" customHeight="1" x14ac:dyDescent="0.25">
      <c r="B810" s="135">
        <v>794</v>
      </c>
      <c r="C810" s="182">
        <f t="shared" si="210"/>
        <v>0</v>
      </c>
      <c r="D810" s="280">
        <f t="shared" si="210"/>
        <v>0</v>
      </c>
      <c r="E810" s="182">
        <f t="shared" si="210"/>
        <v>0</v>
      </c>
      <c r="F810" s="182">
        <f t="shared" si="210"/>
        <v>0</v>
      </c>
      <c r="G810" s="136">
        <f t="shared" si="210"/>
        <v>0</v>
      </c>
      <c r="H810" s="136">
        <f t="shared" si="205"/>
        <v>0</v>
      </c>
      <c r="I810" s="136">
        <f t="shared" si="199"/>
        <v>0</v>
      </c>
      <c r="J810" s="141">
        <f t="shared" si="200"/>
        <v>0</v>
      </c>
      <c r="K810" s="142">
        <f t="shared" si="198"/>
        <v>0</v>
      </c>
      <c r="L810" s="184">
        <f t="shared" si="198"/>
        <v>0</v>
      </c>
      <c r="M810" s="141">
        <f t="shared" si="198"/>
        <v>0</v>
      </c>
      <c r="N810" s="141">
        <f t="shared" si="198"/>
        <v>0</v>
      </c>
      <c r="O810" s="147">
        <f t="shared" si="201"/>
        <v>0</v>
      </c>
      <c r="P810" s="136">
        <f t="shared" si="202"/>
        <v>0</v>
      </c>
      <c r="Q810" s="136">
        <f t="shared" si="206"/>
        <v>0</v>
      </c>
      <c r="R810" s="136">
        <f t="shared" si="207"/>
        <v>0</v>
      </c>
      <c r="S810" s="137">
        <f t="shared" si="203"/>
        <v>0</v>
      </c>
      <c r="T810" s="45"/>
      <c r="V810" s="57" t="str">
        <f t="shared" si="204"/>
        <v>скрыть</v>
      </c>
    </row>
    <row r="811" spans="2:22" ht="15.75" hidden="1" customHeight="1" x14ac:dyDescent="0.25">
      <c r="B811" s="135">
        <v>795</v>
      </c>
      <c r="C811" s="182">
        <f t="shared" si="210"/>
        <v>0</v>
      </c>
      <c r="D811" s="280">
        <f t="shared" si="210"/>
        <v>0</v>
      </c>
      <c r="E811" s="182">
        <f t="shared" si="210"/>
        <v>0</v>
      </c>
      <c r="F811" s="182">
        <f t="shared" si="210"/>
        <v>0</v>
      </c>
      <c r="G811" s="136">
        <f t="shared" si="210"/>
        <v>0</v>
      </c>
      <c r="H811" s="136">
        <f t="shared" si="205"/>
        <v>0</v>
      </c>
      <c r="I811" s="136">
        <f t="shared" si="199"/>
        <v>0</v>
      </c>
      <c r="J811" s="141">
        <f t="shared" si="200"/>
        <v>0</v>
      </c>
      <c r="K811" s="142">
        <f t="shared" si="198"/>
        <v>0</v>
      </c>
      <c r="L811" s="184">
        <f t="shared" si="198"/>
        <v>0</v>
      </c>
      <c r="M811" s="141">
        <f t="shared" si="198"/>
        <v>0</v>
      </c>
      <c r="N811" s="141">
        <f t="shared" si="198"/>
        <v>0</v>
      </c>
      <c r="O811" s="147">
        <f t="shared" si="201"/>
        <v>0</v>
      </c>
      <c r="P811" s="136">
        <f t="shared" si="202"/>
        <v>0</v>
      </c>
      <c r="Q811" s="136">
        <f t="shared" si="206"/>
        <v>0</v>
      </c>
      <c r="R811" s="136">
        <f t="shared" si="207"/>
        <v>0</v>
      </c>
      <c r="S811" s="137">
        <f t="shared" si="203"/>
        <v>0</v>
      </c>
      <c r="T811" s="45"/>
      <c r="V811" s="57" t="str">
        <f t="shared" si="204"/>
        <v>скрыть</v>
      </c>
    </row>
    <row r="812" spans="2:22" ht="15.75" hidden="1" customHeight="1" x14ac:dyDescent="0.25">
      <c r="B812" s="135">
        <v>796</v>
      </c>
      <c r="C812" s="182">
        <f t="shared" si="210"/>
        <v>0</v>
      </c>
      <c r="D812" s="280">
        <f t="shared" si="210"/>
        <v>0</v>
      </c>
      <c r="E812" s="182">
        <f t="shared" si="210"/>
        <v>0</v>
      </c>
      <c r="F812" s="182">
        <f t="shared" si="210"/>
        <v>0</v>
      </c>
      <c r="G812" s="136">
        <f t="shared" si="210"/>
        <v>0</v>
      </c>
      <c r="H812" s="136">
        <f t="shared" si="205"/>
        <v>0</v>
      </c>
      <c r="I812" s="136">
        <f t="shared" si="199"/>
        <v>0</v>
      </c>
      <c r="J812" s="141">
        <f t="shared" si="200"/>
        <v>0</v>
      </c>
      <c r="K812" s="142">
        <f t="shared" si="198"/>
        <v>0</v>
      </c>
      <c r="L812" s="184">
        <f t="shared" si="198"/>
        <v>0</v>
      </c>
      <c r="M812" s="141">
        <f t="shared" si="198"/>
        <v>0</v>
      </c>
      <c r="N812" s="141">
        <f t="shared" si="198"/>
        <v>0</v>
      </c>
      <c r="O812" s="147">
        <f t="shared" si="201"/>
        <v>0</v>
      </c>
      <c r="P812" s="136">
        <f t="shared" si="202"/>
        <v>0</v>
      </c>
      <c r="Q812" s="136">
        <f t="shared" si="206"/>
        <v>0</v>
      </c>
      <c r="R812" s="136">
        <f t="shared" si="207"/>
        <v>0</v>
      </c>
      <c r="S812" s="137">
        <f t="shared" si="203"/>
        <v>0</v>
      </c>
      <c r="T812" s="45"/>
      <c r="V812" s="57" t="str">
        <f t="shared" si="204"/>
        <v>скрыть</v>
      </c>
    </row>
    <row r="813" spans="2:22" ht="15.75" hidden="1" customHeight="1" x14ac:dyDescent="0.25">
      <c r="B813" s="135">
        <v>797</v>
      </c>
      <c r="C813" s="182">
        <f t="shared" si="210"/>
        <v>0</v>
      </c>
      <c r="D813" s="280">
        <f t="shared" si="210"/>
        <v>0</v>
      </c>
      <c r="E813" s="182">
        <f t="shared" si="210"/>
        <v>0</v>
      </c>
      <c r="F813" s="182">
        <f t="shared" si="210"/>
        <v>0</v>
      </c>
      <c r="G813" s="136">
        <f t="shared" si="210"/>
        <v>0</v>
      </c>
      <c r="H813" s="136">
        <f t="shared" si="205"/>
        <v>0</v>
      </c>
      <c r="I813" s="136">
        <f t="shared" si="199"/>
        <v>0</v>
      </c>
      <c r="J813" s="141">
        <f t="shared" si="200"/>
        <v>0</v>
      </c>
      <c r="K813" s="142">
        <f t="shared" si="198"/>
        <v>0</v>
      </c>
      <c r="L813" s="184">
        <f t="shared" si="198"/>
        <v>0</v>
      </c>
      <c r="M813" s="141">
        <f t="shared" si="198"/>
        <v>0</v>
      </c>
      <c r="N813" s="141">
        <f t="shared" si="198"/>
        <v>0</v>
      </c>
      <c r="O813" s="147">
        <f t="shared" si="201"/>
        <v>0</v>
      </c>
      <c r="P813" s="136">
        <f t="shared" si="202"/>
        <v>0</v>
      </c>
      <c r="Q813" s="136">
        <f t="shared" si="206"/>
        <v>0</v>
      </c>
      <c r="R813" s="136">
        <f t="shared" si="207"/>
        <v>0</v>
      </c>
      <c r="S813" s="137">
        <f t="shared" si="203"/>
        <v>0</v>
      </c>
      <c r="T813" s="45"/>
      <c r="V813" s="57" t="str">
        <f t="shared" si="204"/>
        <v>скрыть</v>
      </c>
    </row>
    <row r="814" spans="2:22" ht="15.75" hidden="1" customHeight="1" x14ac:dyDescent="0.25">
      <c r="B814" s="135">
        <v>798</v>
      </c>
      <c r="C814" s="182">
        <f t="shared" si="210"/>
        <v>0</v>
      </c>
      <c r="D814" s="280">
        <f t="shared" si="210"/>
        <v>0</v>
      </c>
      <c r="E814" s="182">
        <f t="shared" si="210"/>
        <v>0</v>
      </c>
      <c r="F814" s="182">
        <f t="shared" si="210"/>
        <v>0</v>
      </c>
      <c r="G814" s="136">
        <f t="shared" si="210"/>
        <v>0</v>
      </c>
      <c r="H814" s="136">
        <f t="shared" si="205"/>
        <v>0</v>
      </c>
      <c r="I814" s="136">
        <f t="shared" si="199"/>
        <v>0</v>
      </c>
      <c r="J814" s="141">
        <f t="shared" si="200"/>
        <v>0</v>
      </c>
      <c r="K814" s="142">
        <f t="shared" si="198"/>
        <v>0</v>
      </c>
      <c r="L814" s="184">
        <f t="shared" si="198"/>
        <v>0</v>
      </c>
      <c r="M814" s="141">
        <f t="shared" si="198"/>
        <v>0</v>
      </c>
      <c r="N814" s="141">
        <f t="shared" si="198"/>
        <v>0</v>
      </c>
      <c r="O814" s="147">
        <f t="shared" si="201"/>
        <v>0</v>
      </c>
      <c r="P814" s="136">
        <f t="shared" si="202"/>
        <v>0</v>
      </c>
      <c r="Q814" s="136">
        <f t="shared" si="206"/>
        <v>0</v>
      </c>
      <c r="R814" s="136">
        <f t="shared" si="207"/>
        <v>0</v>
      </c>
      <c r="S814" s="137">
        <f t="shared" si="203"/>
        <v>0</v>
      </c>
      <c r="T814" s="45"/>
      <c r="V814" s="57" t="str">
        <f t="shared" si="204"/>
        <v>скрыть</v>
      </c>
    </row>
    <row r="815" spans="2:22" ht="15.75" hidden="1" customHeight="1" x14ac:dyDescent="0.25">
      <c r="B815" s="135">
        <v>799</v>
      </c>
      <c r="C815" s="182">
        <f t="shared" si="210"/>
        <v>0</v>
      </c>
      <c r="D815" s="280">
        <f t="shared" si="210"/>
        <v>0</v>
      </c>
      <c r="E815" s="182">
        <f t="shared" si="210"/>
        <v>0</v>
      </c>
      <c r="F815" s="182">
        <f t="shared" si="210"/>
        <v>0</v>
      </c>
      <c r="G815" s="136">
        <f t="shared" si="210"/>
        <v>0</v>
      </c>
      <c r="H815" s="136">
        <f t="shared" si="205"/>
        <v>0</v>
      </c>
      <c r="I815" s="136">
        <f t="shared" si="199"/>
        <v>0</v>
      </c>
      <c r="J815" s="141">
        <f t="shared" si="200"/>
        <v>0</v>
      </c>
      <c r="K815" s="142">
        <f t="shared" si="198"/>
        <v>0</v>
      </c>
      <c r="L815" s="184">
        <f t="shared" si="198"/>
        <v>0</v>
      </c>
      <c r="M815" s="141">
        <f t="shared" si="198"/>
        <v>0</v>
      </c>
      <c r="N815" s="141">
        <f t="shared" si="198"/>
        <v>0</v>
      </c>
      <c r="O815" s="147">
        <f t="shared" si="201"/>
        <v>0</v>
      </c>
      <c r="P815" s="136">
        <f t="shared" si="202"/>
        <v>0</v>
      </c>
      <c r="Q815" s="136">
        <f t="shared" si="206"/>
        <v>0</v>
      </c>
      <c r="R815" s="136">
        <f t="shared" si="207"/>
        <v>0</v>
      </c>
      <c r="S815" s="137">
        <f t="shared" si="203"/>
        <v>0</v>
      </c>
      <c r="T815" s="45"/>
      <c r="V815" s="57" t="str">
        <f t="shared" si="204"/>
        <v>скрыть</v>
      </c>
    </row>
    <row r="816" spans="2:22" ht="15.75" hidden="1" customHeight="1" x14ac:dyDescent="0.25">
      <c r="B816" s="135">
        <v>800</v>
      </c>
      <c r="C816" s="182">
        <f t="shared" si="210"/>
        <v>0</v>
      </c>
      <c r="D816" s="280">
        <f t="shared" si="210"/>
        <v>0</v>
      </c>
      <c r="E816" s="182">
        <f t="shared" si="210"/>
        <v>0</v>
      </c>
      <c r="F816" s="182">
        <f t="shared" si="210"/>
        <v>0</v>
      </c>
      <c r="G816" s="136">
        <f t="shared" si="210"/>
        <v>0</v>
      </c>
      <c r="H816" s="136">
        <f t="shared" si="205"/>
        <v>0</v>
      </c>
      <c r="I816" s="136">
        <f t="shared" si="199"/>
        <v>0</v>
      </c>
      <c r="J816" s="141">
        <f t="shared" si="200"/>
        <v>0</v>
      </c>
      <c r="K816" s="142">
        <f t="shared" si="198"/>
        <v>0</v>
      </c>
      <c r="L816" s="184">
        <f t="shared" si="198"/>
        <v>0</v>
      </c>
      <c r="M816" s="141">
        <f t="shared" si="198"/>
        <v>0</v>
      </c>
      <c r="N816" s="141">
        <f t="shared" si="198"/>
        <v>0</v>
      </c>
      <c r="O816" s="147">
        <f t="shared" si="201"/>
        <v>0</v>
      </c>
      <c r="P816" s="136">
        <f t="shared" si="202"/>
        <v>0</v>
      </c>
      <c r="Q816" s="136">
        <f t="shared" si="206"/>
        <v>0</v>
      </c>
      <c r="R816" s="136">
        <f t="shared" si="207"/>
        <v>0</v>
      </c>
      <c r="S816" s="137">
        <f t="shared" si="203"/>
        <v>0</v>
      </c>
      <c r="T816" s="45"/>
      <c r="V816" s="57" t="str">
        <f t="shared" si="204"/>
        <v>скрыть</v>
      </c>
    </row>
    <row r="817" spans="2:22" ht="15.75" hidden="1" customHeight="1" x14ac:dyDescent="0.25">
      <c r="B817" s="135">
        <v>801</v>
      </c>
      <c r="C817" s="182">
        <f t="shared" ref="C817:G826" si="211">IF(offer_sale_type="транзит",IFERROR(VLOOKUP($B817,calc_data,C$14+1,0),0),0)</f>
        <v>0</v>
      </c>
      <c r="D817" s="280">
        <f t="shared" si="211"/>
        <v>0</v>
      </c>
      <c r="E817" s="182">
        <f t="shared" si="211"/>
        <v>0</v>
      </c>
      <c r="F817" s="182">
        <f t="shared" si="211"/>
        <v>0</v>
      </c>
      <c r="G817" s="136">
        <f t="shared" si="211"/>
        <v>0</v>
      </c>
      <c r="H817" s="136">
        <f t="shared" si="205"/>
        <v>0</v>
      </c>
      <c r="I817" s="136">
        <f t="shared" si="199"/>
        <v>0</v>
      </c>
      <c r="J817" s="141">
        <f t="shared" si="200"/>
        <v>0</v>
      </c>
      <c r="K817" s="142">
        <f t="shared" si="198"/>
        <v>0</v>
      </c>
      <c r="L817" s="184">
        <f t="shared" si="198"/>
        <v>0</v>
      </c>
      <c r="M817" s="141">
        <f t="shared" si="198"/>
        <v>0</v>
      </c>
      <c r="N817" s="141">
        <f t="shared" si="198"/>
        <v>0</v>
      </c>
      <c r="O817" s="147">
        <f t="shared" si="201"/>
        <v>0</v>
      </c>
      <c r="P817" s="136">
        <f t="shared" si="202"/>
        <v>0</v>
      </c>
      <c r="Q817" s="136">
        <f t="shared" si="206"/>
        <v>0</v>
      </c>
      <c r="R817" s="136">
        <f t="shared" si="207"/>
        <v>0</v>
      </c>
      <c r="S817" s="137">
        <f t="shared" si="203"/>
        <v>0</v>
      </c>
      <c r="T817" s="45"/>
      <c r="V817" s="57" t="str">
        <f t="shared" si="204"/>
        <v>скрыть</v>
      </c>
    </row>
    <row r="818" spans="2:22" ht="15.75" hidden="1" customHeight="1" x14ac:dyDescent="0.25">
      <c r="B818" s="135">
        <v>802</v>
      </c>
      <c r="C818" s="182">
        <f t="shared" si="211"/>
        <v>0</v>
      </c>
      <c r="D818" s="280">
        <f t="shared" si="211"/>
        <v>0</v>
      </c>
      <c r="E818" s="182">
        <f t="shared" si="211"/>
        <v>0</v>
      </c>
      <c r="F818" s="182">
        <f t="shared" si="211"/>
        <v>0</v>
      </c>
      <c r="G818" s="136">
        <f t="shared" si="211"/>
        <v>0</v>
      </c>
      <c r="H818" s="136">
        <f t="shared" si="205"/>
        <v>0</v>
      </c>
      <c r="I818" s="136">
        <f t="shared" si="199"/>
        <v>0</v>
      </c>
      <c r="J818" s="141">
        <f t="shared" si="200"/>
        <v>0</v>
      </c>
      <c r="K818" s="142">
        <f t="shared" si="198"/>
        <v>0</v>
      </c>
      <c r="L818" s="184">
        <f t="shared" si="198"/>
        <v>0</v>
      </c>
      <c r="M818" s="141">
        <f t="shared" si="198"/>
        <v>0</v>
      </c>
      <c r="N818" s="141">
        <f t="shared" si="198"/>
        <v>0</v>
      </c>
      <c r="O818" s="147">
        <f t="shared" si="201"/>
        <v>0</v>
      </c>
      <c r="P818" s="136">
        <f t="shared" si="202"/>
        <v>0</v>
      </c>
      <c r="Q818" s="136">
        <f t="shared" si="206"/>
        <v>0</v>
      </c>
      <c r="R818" s="136">
        <f t="shared" si="207"/>
        <v>0</v>
      </c>
      <c r="S818" s="137">
        <f t="shared" si="203"/>
        <v>0</v>
      </c>
      <c r="T818" s="45"/>
      <c r="V818" s="57" t="str">
        <f t="shared" si="204"/>
        <v>скрыть</v>
      </c>
    </row>
    <row r="819" spans="2:22" ht="15.75" hidden="1" customHeight="1" x14ac:dyDescent="0.25">
      <c r="B819" s="135">
        <v>803</v>
      </c>
      <c r="C819" s="182">
        <f t="shared" si="211"/>
        <v>0</v>
      </c>
      <c r="D819" s="280">
        <f t="shared" si="211"/>
        <v>0</v>
      </c>
      <c r="E819" s="182">
        <f t="shared" si="211"/>
        <v>0</v>
      </c>
      <c r="F819" s="182">
        <f t="shared" si="211"/>
        <v>0</v>
      </c>
      <c r="G819" s="136">
        <f t="shared" si="211"/>
        <v>0</v>
      </c>
      <c r="H819" s="136">
        <f t="shared" si="205"/>
        <v>0</v>
      </c>
      <c r="I819" s="136">
        <f t="shared" si="199"/>
        <v>0</v>
      </c>
      <c r="J819" s="141">
        <f t="shared" si="200"/>
        <v>0</v>
      </c>
      <c r="K819" s="142">
        <f t="shared" si="198"/>
        <v>0</v>
      </c>
      <c r="L819" s="184">
        <f t="shared" si="198"/>
        <v>0</v>
      </c>
      <c r="M819" s="141">
        <f t="shared" si="198"/>
        <v>0</v>
      </c>
      <c r="N819" s="141">
        <f t="shared" si="198"/>
        <v>0</v>
      </c>
      <c r="O819" s="147">
        <f t="shared" si="201"/>
        <v>0</v>
      </c>
      <c r="P819" s="136">
        <f t="shared" si="202"/>
        <v>0</v>
      </c>
      <c r="Q819" s="136">
        <f t="shared" si="206"/>
        <v>0</v>
      </c>
      <c r="R819" s="136">
        <f t="shared" si="207"/>
        <v>0</v>
      </c>
      <c r="S819" s="137">
        <f t="shared" si="203"/>
        <v>0</v>
      </c>
      <c r="T819" s="45"/>
      <c r="V819" s="57" t="str">
        <f t="shared" si="204"/>
        <v>скрыть</v>
      </c>
    </row>
    <row r="820" spans="2:22" ht="15.75" hidden="1" customHeight="1" x14ac:dyDescent="0.25">
      <c r="B820" s="135">
        <v>804</v>
      </c>
      <c r="C820" s="182">
        <f t="shared" si="211"/>
        <v>0</v>
      </c>
      <c r="D820" s="280">
        <f t="shared" si="211"/>
        <v>0</v>
      </c>
      <c r="E820" s="182">
        <f t="shared" si="211"/>
        <v>0</v>
      </c>
      <c r="F820" s="182">
        <f t="shared" si="211"/>
        <v>0</v>
      </c>
      <c r="G820" s="136">
        <f t="shared" si="211"/>
        <v>0</v>
      </c>
      <c r="H820" s="136">
        <f t="shared" si="205"/>
        <v>0</v>
      </c>
      <c r="I820" s="136">
        <f t="shared" si="199"/>
        <v>0</v>
      </c>
      <c r="J820" s="141">
        <f t="shared" si="200"/>
        <v>0</v>
      </c>
      <c r="K820" s="142">
        <f t="shared" si="198"/>
        <v>0</v>
      </c>
      <c r="L820" s="184">
        <f t="shared" si="198"/>
        <v>0</v>
      </c>
      <c r="M820" s="141">
        <f t="shared" si="198"/>
        <v>0</v>
      </c>
      <c r="N820" s="141">
        <f t="shared" si="198"/>
        <v>0</v>
      </c>
      <c r="O820" s="147">
        <f t="shared" si="201"/>
        <v>0</v>
      </c>
      <c r="P820" s="136">
        <f t="shared" si="202"/>
        <v>0</v>
      </c>
      <c r="Q820" s="136">
        <f t="shared" si="206"/>
        <v>0</v>
      </c>
      <c r="R820" s="136">
        <f t="shared" si="207"/>
        <v>0</v>
      </c>
      <c r="S820" s="137">
        <f t="shared" si="203"/>
        <v>0</v>
      </c>
      <c r="T820" s="45"/>
      <c r="V820" s="57" t="str">
        <f t="shared" si="204"/>
        <v>скрыть</v>
      </c>
    </row>
    <row r="821" spans="2:22" ht="15.75" hidden="1" customHeight="1" x14ac:dyDescent="0.25">
      <c r="B821" s="135">
        <v>805</v>
      </c>
      <c r="C821" s="182">
        <f t="shared" si="211"/>
        <v>0</v>
      </c>
      <c r="D821" s="280">
        <f t="shared" si="211"/>
        <v>0</v>
      </c>
      <c r="E821" s="182">
        <f t="shared" si="211"/>
        <v>0</v>
      </c>
      <c r="F821" s="182">
        <f t="shared" si="211"/>
        <v>0</v>
      </c>
      <c r="G821" s="136">
        <f t="shared" si="211"/>
        <v>0</v>
      </c>
      <c r="H821" s="136">
        <f t="shared" si="205"/>
        <v>0</v>
      </c>
      <c r="I821" s="136">
        <f t="shared" si="199"/>
        <v>0</v>
      </c>
      <c r="J821" s="141">
        <f t="shared" si="200"/>
        <v>0</v>
      </c>
      <c r="K821" s="142">
        <f t="shared" si="198"/>
        <v>0</v>
      </c>
      <c r="L821" s="184">
        <f t="shared" si="198"/>
        <v>0</v>
      </c>
      <c r="M821" s="141">
        <f t="shared" si="198"/>
        <v>0</v>
      </c>
      <c r="N821" s="141">
        <f t="shared" si="198"/>
        <v>0</v>
      </c>
      <c r="O821" s="147">
        <f t="shared" si="201"/>
        <v>0</v>
      </c>
      <c r="P821" s="136">
        <f t="shared" si="202"/>
        <v>0</v>
      </c>
      <c r="Q821" s="136">
        <f t="shared" si="206"/>
        <v>0</v>
      </c>
      <c r="R821" s="136">
        <f t="shared" si="207"/>
        <v>0</v>
      </c>
      <c r="S821" s="137">
        <f t="shared" si="203"/>
        <v>0</v>
      </c>
      <c r="T821" s="45"/>
      <c r="V821" s="57" t="str">
        <f t="shared" si="204"/>
        <v>скрыть</v>
      </c>
    </row>
    <row r="822" spans="2:22" ht="15.75" hidden="1" customHeight="1" x14ac:dyDescent="0.25">
      <c r="B822" s="135">
        <v>806</v>
      </c>
      <c r="C822" s="182">
        <f t="shared" si="211"/>
        <v>0</v>
      </c>
      <c r="D822" s="280">
        <f t="shared" si="211"/>
        <v>0</v>
      </c>
      <c r="E822" s="182">
        <f t="shared" si="211"/>
        <v>0</v>
      </c>
      <c r="F822" s="182">
        <f t="shared" si="211"/>
        <v>0</v>
      </c>
      <c r="G822" s="136">
        <f t="shared" si="211"/>
        <v>0</v>
      </c>
      <c r="H822" s="136">
        <f t="shared" si="205"/>
        <v>0</v>
      </c>
      <c r="I822" s="136">
        <f t="shared" si="199"/>
        <v>0</v>
      </c>
      <c r="J822" s="141">
        <f t="shared" si="200"/>
        <v>0</v>
      </c>
      <c r="K822" s="142">
        <f t="shared" si="198"/>
        <v>0</v>
      </c>
      <c r="L822" s="184">
        <f t="shared" si="198"/>
        <v>0</v>
      </c>
      <c r="M822" s="141">
        <f t="shared" si="198"/>
        <v>0</v>
      </c>
      <c r="N822" s="141">
        <f t="shared" si="198"/>
        <v>0</v>
      </c>
      <c r="O822" s="147">
        <f t="shared" si="201"/>
        <v>0</v>
      </c>
      <c r="P822" s="136">
        <f t="shared" si="202"/>
        <v>0</v>
      </c>
      <c r="Q822" s="136">
        <f t="shared" si="206"/>
        <v>0</v>
      </c>
      <c r="R822" s="136">
        <f t="shared" si="207"/>
        <v>0</v>
      </c>
      <c r="S822" s="137">
        <f t="shared" si="203"/>
        <v>0</v>
      </c>
      <c r="T822" s="45"/>
      <c r="V822" s="57" t="str">
        <f t="shared" si="204"/>
        <v>скрыть</v>
      </c>
    </row>
    <row r="823" spans="2:22" ht="15.75" hidden="1" customHeight="1" x14ac:dyDescent="0.25">
      <c r="B823" s="135">
        <v>807</v>
      </c>
      <c r="C823" s="182">
        <f t="shared" si="211"/>
        <v>0</v>
      </c>
      <c r="D823" s="280">
        <f t="shared" si="211"/>
        <v>0</v>
      </c>
      <c r="E823" s="182">
        <f t="shared" si="211"/>
        <v>0</v>
      </c>
      <c r="F823" s="182">
        <f t="shared" si="211"/>
        <v>0</v>
      </c>
      <c r="G823" s="136">
        <f t="shared" si="211"/>
        <v>0</v>
      </c>
      <c r="H823" s="136">
        <f t="shared" si="205"/>
        <v>0</v>
      </c>
      <c r="I823" s="136">
        <f t="shared" si="199"/>
        <v>0</v>
      </c>
      <c r="J823" s="141">
        <f t="shared" si="200"/>
        <v>0</v>
      </c>
      <c r="K823" s="142">
        <f t="shared" si="198"/>
        <v>0</v>
      </c>
      <c r="L823" s="184">
        <f t="shared" si="198"/>
        <v>0</v>
      </c>
      <c r="M823" s="141">
        <f t="shared" si="198"/>
        <v>0</v>
      </c>
      <c r="N823" s="141">
        <f t="shared" si="198"/>
        <v>0</v>
      </c>
      <c r="O823" s="147">
        <f t="shared" si="201"/>
        <v>0</v>
      </c>
      <c r="P823" s="136">
        <f t="shared" si="202"/>
        <v>0</v>
      </c>
      <c r="Q823" s="136">
        <f t="shared" si="206"/>
        <v>0</v>
      </c>
      <c r="R823" s="136">
        <f t="shared" si="207"/>
        <v>0</v>
      </c>
      <c r="S823" s="137">
        <f t="shared" si="203"/>
        <v>0</v>
      </c>
      <c r="T823" s="45"/>
      <c r="V823" s="57" t="str">
        <f t="shared" si="204"/>
        <v>скрыть</v>
      </c>
    </row>
    <row r="824" spans="2:22" ht="15.75" hidden="1" customHeight="1" x14ac:dyDescent="0.25">
      <c r="B824" s="135">
        <v>808</v>
      </c>
      <c r="C824" s="182">
        <f t="shared" si="211"/>
        <v>0</v>
      </c>
      <c r="D824" s="280">
        <f t="shared" si="211"/>
        <v>0</v>
      </c>
      <c r="E824" s="182">
        <f t="shared" si="211"/>
        <v>0</v>
      </c>
      <c r="F824" s="182">
        <f t="shared" si="211"/>
        <v>0</v>
      </c>
      <c r="G824" s="136">
        <f t="shared" si="211"/>
        <v>0</v>
      </c>
      <c r="H824" s="136">
        <f t="shared" si="205"/>
        <v>0</v>
      </c>
      <c r="I824" s="136">
        <f t="shared" si="199"/>
        <v>0</v>
      </c>
      <c r="J824" s="141">
        <f t="shared" si="200"/>
        <v>0</v>
      </c>
      <c r="K824" s="142">
        <f t="shared" si="198"/>
        <v>0</v>
      </c>
      <c r="L824" s="184">
        <f t="shared" si="198"/>
        <v>0</v>
      </c>
      <c r="M824" s="141">
        <f t="shared" si="198"/>
        <v>0</v>
      </c>
      <c r="N824" s="141">
        <f t="shared" si="198"/>
        <v>0</v>
      </c>
      <c r="O824" s="147">
        <f t="shared" si="201"/>
        <v>0</v>
      </c>
      <c r="P824" s="136">
        <f t="shared" si="202"/>
        <v>0</v>
      </c>
      <c r="Q824" s="136">
        <f t="shared" si="206"/>
        <v>0</v>
      </c>
      <c r="R824" s="136">
        <f t="shared" si="207"/>
        <v>0</v>
      </c>
      <c r="S824" s="137">
        <f t="shared" si="203"/>
        <v>0</v>
      </c>
      <c r="T824" s="45"/>
      <c r="V824" s="57" t="str">
        <f t="shared" si="204"/>
        <v>скрыть</v>
      </c>
    </row>
    <row r="825" spans="2:22" ht="15.75" hidden="1" customHeight="1" x14ac:dyDescent="0.25">
      <c r="B825" s="135">
        <v>809</v>
      </c>
      <c r="C825" s="182">
        <f t="shared" si="211"/>
        <v>0</v>
      </c>
      <c r="D825" s="280">
        <f t="shared" si="211"/>
        <v>0</v>
      </c>
      <c r="E825" s="182">
        <f t="shared" si="211"/>
        <v>0</v>
      </c>
      <c r="F825" s="182">
        <f t="shared" si="211"/>
        <v>0</v>
      </c>
      <c r="G825" s="136">
        <f t="shared" si="211"/>
        <v>0</v>
      </c>
      <c r="H825" s="136">
        <f t="shared" si="205"/>
        <v>0</v>
      </c>
      <c r="I825" s="136">
        <f t="shared" si="199"/>
        <v>0</v>
      </c>
      <c r="J825" s="141">
        <f t="shared" si="200"/>
        <v>0</v>
      </c>
      <c r="K825" s="142">
        <f t="shared" si="198"/>
        <v>0</v>
      </c>
      <c r="L825" s="184">
        <f t="shared" si="198"/>
        <v>0</v>
      </c>
      <c r="M825" s="141">
        <f t="shared" si="198"/>
        <v>0</v>
      </c>
      <c r="N825" s="141">
        <f t="shared" si="198"/>
        <v>0</v>
      </c>
      <c r="O825" s="147">
        <f t="shared" si="201"/>
        <v>0</v>
      </c>
      <c r="P825" s="136">
        <f t="shared" si="202"/>
        <v>0</v>
      </c>
      <c r="Q825" s="136">
        <f t="shared" si="206"/>
        <v>0</v>
      </c>
      <c r="R825" s="136">
        <f t="shared" si="207"/>
        <v>0</v>
      </c>
      <c r="S825" s="137">
        <f t="shared" si="203"/>
        <v>0</v>
      </c>
      <c r="T825" s="45"/>
      <c r="V825" s="57" t="str">
        <f t="shared" si="204"/>
        <v>скрыть</v>
      </c>
    </row>
    <row r="826" spans="2:22" ht="15.75" hidden="1" customHeight="1" x14ac:dyDescent="0.25">
      <c r="B826" s="135">
        <v>810</v>
      </c>
      <c r="C826" s="182">
        <f t="shared" si="211"/>
        <v>0</v>
      </c>
      <c r="D826" s="280">
        <f t="shared" si="211"/>
        <v>0</v>
      </c>
      <c r="E826" s="182">
        <f t="shared" si="211"/>
        <v>0</v>
      </c>
      <c r="F826" s="182">
        <f t="shared" si="211"/>
        <v>0</v>
      </c>
      <c r="G826" s="136">
        <f t="shared" si="211"/>
        <v>0</v>
      </c>
      <c r="H826" s="136">
        <f t="shared" si="205"/>
        <v>0</v>
      </c>
      <c r="I826" s="136">
        <f t="shared" si="199"/>
        <v>0</v>
      </c>
      <c r="J826" s="141">
        <f t="shared" si="200"/>
        <v>0</v>
      </c>
      <c r="K826" s="142">
        <f t="shared" si="198"/>
        <v>0</v>
      </c>
      <c r="L826" s="184">
        <f t="shared" si="198"/>
        <v>0</v>
      </c>
      <c r="M826" s="141">
        <f t="shared" si="198"/>
        <v>0</v>
      </c>
      <c r="N826" s="141">
        <f t="shared" si="198"/>
        <v>0</v>
      </c>
      <c r="O826" s="147">
        <f t="shared" si="201"/>
        <v>0</v>
      </c>
      <c r="P826" s="136">
        <f t="shared" si="202"/>
        <v>0</v>
      </c>
      <c r="Q826" s="136">
        <f t="shared" si="206"/>
        <v>0</v>
      </c>
      <c r="R826" s="136">
        <f t="shared" si="207"/>
        <v>0</v>
      </c>
      <c r="S826" s="137">
        <f t="shared" si="203"/>
        <v>0</v>
      </c>
      <c r="T826" s="45"/>
      <c r="V826" s="57" t="str">
        <f t="shared" si="204"/>
        <v>скрыть</v>
      </c>
    </row>
    <row r="827" spans="2:22" ht="15.75" hidden="1" customHeight="1" x14ac:dyDescent="0.25">
      <c r="B827" s="135">
        <v>811</v>
      </c>
      <c r="C827" s="182">
        <f t="shared" ref="C827:G836" si="212">IF(offer_sale_type="транзит",IFERROR(VLOOKUP($B827,calc_data,C$14+1,0),0),0)</f>
        <v>0</v>
      </c>
      <c r="D827" s="280">
        <f t="shared" si="212"/>
        <v>0</v>
      </c>
      <c r="E827" s="182">
        <f t="shared" si="212"/>
        <v>0</v>
      </c>
      <c r="F827" s="182">
        <f t="shared" si="212"/>
        <v>0</v>
      </c>
      <c r="G827" s="136">
        <f t="shared" si="212"/>
        <v>0</v>
      </c>
      <c r="H827" s="136">
        <f t="shared" si="205"/>
        <v>0</v>
      </c>
      <c r="I827" s="136">
        <f t="shared" si="199"/>
        <v>0</v>
      </c>
      <c r="J827" s="141">
        <f t="shared" si="200"/>
        <v>0</v>
      </c>
      <c r="K827" s="142">
        <f t="shared" si="198"/>
        <v>0</v>
      </c>
      <c r="L827" s="184">
        <f t="shared" si="198"/>
        <v>0</v>
      </c>
      <c r="M827" s="141">
        <f t="shared" si="198"/>
        <v>0</v>
      </c>
      <c r="N827" s="141">
        <f t="shared" si="198"/>
        <v>0</v>
      </c>
      <c r="O827" s="147">
        <f t="shared" si="201"/>
        <v>0</v>
      </c>
      <c r="P827" s="136">
        <f t="shared" si="202"/>
        <v>0</v>
      </c>
      <c r="Q827" s="136">
        <f t="shared" si="206"/>
        <v>0</v>
      </c>
      <c r="R827" s="136">
        <f t="shared" si="207"/>
        <v>0</v>
      </c>
      <c r="S827" s="137">
        <f t="shared" si="203"/>
        <v>0</v>
      </c>
      <c r="T827" s="45"/>
      <c r="V827" s="57" t="str">
        <f t="shared" si="204"/>
        <v>скрыть</v>
      </c>
    </row>
    <row r="828" spans="2:22" ht="15.75" hidden="1" customHeight="1" x14ac:dyDescent="0.25">
      <c r="B828" s="135">
        <v>812</v>
      </c>
      <c r="C828" s="182">
        <f t="shared" si="212"/>
        <v>0</v>
      </c>
      <c r="D828" s="280">
        <f t="shared" si="212"/>
        <v>0</v>
      </c>
      <c r="E828" s="182">
        <f t="shared" si="212"/>
        <v>0</v>
      </c>
      <c r="F828" s="182">
        <f t="shared" si="212"/>
        <v>0</v>
      </c>
      <c r="G828" s="136">
        <f t="shared" si="212"/>
        <v>0</v>
      </c>
      <c r="H828" s="136">
        <f t="shared" si="205"/>
        <v>0</v>
      </c>
      <c r="I828" s="136">
        <f t="shared" si="199"/>
        <v>0</v>
      </c>
      <c r="J828" s="141">
        <f t="shared" si="200"/>
        <v>0</v>
      </c>
      <c r="K828" s="142">
        <f t="shared" si="198"/>
        <v>0</v>
      </c>
      <c r="L828" s="184">
        <f t="shared" si="198"/>
        <v>0</v>
      </c>
      <c r="M828" s="141">
        <f t="shared" si="198"/>
        <v>0</v>
      </c>
      <c r="N828" s="141">
        <f t="shared" si="198"/>
        <v>0</v>
      </c>
      <c r="O828" s="147">
        <f t="shared" si="201"/>
        <v>0</v>
      </c>
      <c r="P828" s="136">
        <f t="shared" si="202"/>
        <v>0</v>
      </c>
      <c r="Q828" s="136">
        <f t="shared" si="206"/>
        <v>0</v>
      </c>
      <c r="R828" s="136">
        <f t="shared" si="207"/>
        <v>0</v>
      </c>
      <c r="S828" s="137">
        <f t="shared" si="203"/>
        <v>0</v>
      </c>
      <c r="T828" s="45"/>
      <c r="V828" s="57" t="str">
        <f t="shared" si="204"/>
        <v>скрыть</v>
      </c>
    </row>
    <row r="829" spans="2:22" ht="15.75" hidden="1" customHeight="1" x14ac:dyDescent="0.25">
      <c r="B829" s="135">
        <v>813</v>
      </c>
      <c r="C829" s="182">
        <f t="shared" si="212"/>
        <v>0</v>
      </c>
      <c r="D829" s="280">
        <f t="shared" si="212"/>
        <v>0</v>
      </c>
      <c r="E829" s="182">
        <f t="shared" si="212"/>
        <v>0</v>
      </c>
      <c r="F829" s="182">
        <f t="shared" si="212"/>
        <v>0</v>
      </c>
      <c r="G829" s="136">
        <f t="shared" si="212"/>
        <v>0</v>
      </c>
      <c r="H829" s="136">
        <f t="shared" si="205"/>
        <v>0</v>
      </c>
      <c r="I829" s="136">
        <f t="shared" si="199"/>
        <v>0</v>
      </c>
      <c r="J829" s="141">
        <f t="shared" si="200"/>
        <v>0</v>
      </c>
      <c r="K829" s="142">
        <f t="shared" si="198"/>
        <v>0</v>
      </c>
      <c r="L829" s="184">
        <f t="shared" si="198"/>
        <v>0</v>
      </c>
      <c r="M829" s="141">
        <f t="shared" si="198"/>
        <v>0</v>
      </c>
      <c r="N829" s="141">
        <f t="shared" si="198"/>
        <v>0</v>
      </c>
      <c r="O829" s="147">
        <f t="shared" si="201"/>
        <v>0</v>
      </c>
      <c r="P829" s="136">
        <f t="shared" si="202"/>
        <v>0</v>
      </c>
      <c r="Q829" s="136">
        <f t="shared" si="206"/>
        <v>0</v>
      </c>
      <c r="R829" s="136">
        <f t="shared" si="207"/>
        <v>0</v>
      </c>
      <c r="S829" s="137">
        <f t="shared" si="203"/>
        <v>0</v>
      </c>
      <c r="T829" s="45"/>
      <c r="V829" s="57" t="str">
        <f t="shared" si="204"/>
        <v>скрыть</v>
      </c>
    </row>
    <row r="830" spans="2:22" ht="15.75" hidden="1" customHeight="1" x14ac:dyDescent="0.25">
      <c r="B830" s="135">
        <v>814</v>
      </c>
      <c r="C830" s="182">
        <f t="shared" si="212"/>
        <v>0</v>
      </c>
      <c r="D830" s="280">
        <f t="shared" si="212"/>
        <v>0</v>
      </c>
      <c r="E830" s="182">
        <f t="shared" si="212"/>
        <v>0</v>
      </c>
      <c r="F830" s="182">
        <f t="shared" si="212"/>
        <v>0</v>
      </c>
      <c r="G830" s="136">
        <f t="shared" si="212"/>
        <v>0</v>
      </c>
      <c r="H830" s="136">
        <f t="shared" si="205"/>
        <v>0</v>
      </c>
      <c r="I830" s="136">
        <f t="shared" si="199"/>
        <v>0</v>
      </c>
      <c r="J830" s="141">
        <f t="shared" si="200"/>
        <v>0</v>
      </c>
      <c r="K830" s="142">
        <f t="shared" si="198"/>
        <v>0</v>
      </c>
      <c r="L830" s="184">
        <f t="shared" si="198"/>
        <v>0</v>
      </c>
      <c r="M830" s="141">
        <f t="shared" si="198"/>
        <v>0</v>
      </c>
      <c r="N830" s="141">
        <f t="shared" si="198"/>
        <v>0</v>
      </c>
      <c r="O830" s="147">
        <f t="shared" si="201"/>
        <v>0</v>
      </c>
      <c r="P830" s="136">
        <f t="shared" si="202"/>
        <v>0</v>
      </c>
      <c r="Q830" s="136">
        <f t="shared" si="206"/>
        <v>0</v>
      </c>
      <c r="R830" s="136">
        <f t="shared" si="207"/>
        <v>0</v>
      </c>
      <c r="S830" s="137">
        <f t="shared" si="203"/>
        <v>0</v>
      </c>
      <c r="T830" s="45"/>
      <c r="V830" s="57" t="str">
        <f t="shared" si="204"/>
        <v>скрыть</v>
      </c>
    </row>
    <row r="831" spans="2:22" ht="15.75" hidden="1" customHeight="1" x14ac:dyDescent="0.25">
      <c r="B831" s="135">
        <v>815</v>
      </c>
      <c r="C831" s="182">
        <f t="shared" si="212"/>
        <v>0</v>
      </c>
      <c r="D831" s="280">
        <f t="shared" si="212"/>
        <v>0</v>
      </c>
      <c r="E831" s="182">
        <f t="shared" si="212"/>
        <v>0</v>
      </c>
      <c r="F831" s="182">
        <f t="shared" si="212"/>
        <v>0</v>
      </c>
      <c r="G831" s="136">
        <f t="shared" si="212"/>
        <v>0</v>
      </c>
      <c r="H831" s="136">
        <f t="shared" si="205"/>
        <v>0</v>
      </c>
      <c r="I831" s="136">
        <f t="shared" si="199"/>
        <v>0</v>
      </c>
      <c r="J831" s="141">
        <f t="shared" si="200"/>
        <v>0</v>
      </c>
      <c r="K831" s="142">
        <f t="shared" si="198"/>
        <v>0</v>
      </c>
      <c r="L831" s="184">
        <f t="shared" si="198"/>
        <v>0</v>
      </c>
      <c r="M831" s="141">
        <f t="shared" si="198"/>
        <v>0</v>
      </c>
      <c r="N831" s="141">
        <f t="shared" si="198"/>
        <v>0</v>
      </c>
      <c r="O831" s="147">
        <f t="shared" si="201"/>
        <v>0</v>
      </c>
      <c r="P831" s="136">
        <f t="shared" si="202"/>
        <v>0</v>
      </c>
      <c r="Q831" s="136">
        <f t="shared" si="206"/>
        <v>0</v>
      </c>
      <c r="R831" s="136">
        <f t="shared" si="207"/>
        <v>0</v>
      </c>
      <c r="S831" s="137">
        <f t="shared" si="203"/>
        <v>0</v>
      </c>
      <c r="T831" s="45"/>
      <c r="V831" s="57" t="str">
        <f t="shared" si="204"/>
        <v>скрыть</v>
      </c>
    </row>
    <row r="832" spans="2:22" ht="15.75" hidden="1" customHeight="1" x14ac:dyDescent="0.25">
      <c r="B832" s="135">
        <v>816</v>
      </c>
      <c r="C832" s="182">
        <f t="shared" si="212"/>
        <v>0</v>
      </c>
      <c r="D832" s="280">
        <f t="shared" si="212"/>
        <v>0</v>
      </c>
      <c r="E832" s="182">
        <f t="shared" si="212"/>
        <v>0</v>
      </c>
      <c r="F832" s="182">
        <f t="shared" si="212"/>
        <v>0</v>
      </c>
      <c r="G832" s="136">
        <f t="shared" si="212"/>
        <v>0</v>
      </c>
      <c r="H832" s="136">
        <f t="shared" si="205"/>
        <v>0</v>
      </c>
      <c r="I832" s="136">
        <f t="shared" si="199"/>
        <v>0</v>
      </c>
      <c r="J832" s="141">
        <f t="shared" si="200"/>
        <v>0</v>
      </c>
      <c r="K832" s="142">
        <f t="shared" si="198"/>
        <v>0</v>
      </c>
      <c r="L832" s="184">
        <f t="shared" si="198"/>
        <v>0</v>
      </c>
      <c r="M832" s="141">
        <f t="shared" si="198"/>
        <v>0</v>
      </c>
      <c r="N832" s="141">
        <f t="shared" si="198"/>
        <v>0</v>
      </c>
      <c r="O832" s="147">
        <f t="shared" si="201"/>
        <v>0</v>
      </c>
      <c r="P832" s="136">
        <f t="shared" si="202"/>
        <v>0</v>
      </c>
      <c r="Q832" s="136">
        <f t="shared" si="206"/>
        <v>0</v>
      </c>
      <c r="R832" s="136">
        <f t="shared" si="207"/>
        <v>0</v>
      </c>
      <c r="S832" s="137">
        <f t="shared" si="203"/>
        <v>0</v>
      </c>
      <c r="T832" s="45"/>
      <c r="V832" s="57" t="str">
        <f t="shared" si="204"/>
        <v>скрыть</v>
      </c>
    </row>
    <row r="833" spans="2:22" ht="15.75" hidden="1" customHeight="1" x14ac:dyDescent="0.25">
      <c r="B833" s="135">
        <v>817</v>
      </c>
      <c r="C833" s="182">
        <f t="shared" si="212"/>
        <v>0</v>
      </c>
      <c r="D833" s="280">
        <f t="shared" si="212"/>
        <v>0</v>
      </c>
      <c r="E833" s="182">
        <f t="shared" si="212"/>
        <v>0</v>
      </c>
      <c r="F833" s="182">
        <f t="shared" si="212"/>
        <v>0</v>
      </c>
      <c r="G833" s="136">
        <f t="shared" si="212"/>
        <v>0</v>
      </c>
      <c r="H833" s="136">
        <f t="shared" si="205"/>
        <v>0</v>
      </c>
      <c r="I833" s="136">
        <f t="shared" si="199"/>
        <v>0</v>
      </c>
      <c r="J833" s="141">
        <f t="shared" si="200"/>
        <v>0</v>
      </c>
      <c r="K833" s="142">
        <f t="shared" si="198"/>
        <v>0</v>
      </c>
      <c r="L833" s="184">
        <f t="shared" si="198"/>
        <v>0</v>
      </c>
      <c r="M833" s="141">
        <f t="shared" si="198"/>
        <v>0</v>
      </c>
      <c r="N833" s="141">
        <f t="shared" si="198"/>
        <v>0</v>
      </c>
      <c r="O833" s="147">
        <f t="shared" si="201"/>
        <v>0</v>
      </c>
      <c r="P833" s="136">
        <f t="shared" si="202"/>
        <v>0</v>
      </c>
      <c r="Q833" s="136">
        <f t="shared" si="206"/>
        <v>0</v>
      </c>
      <c r="R833" s="136">
        <f t="shared" si="207"/>
        <v>0</v>
      </c>
      <c r="S833" s="137">
        <f t="shared" si="203"/>
        <v>0</v>
      </c>
      <c r="T833" s="45"/>
      <c r="V833" s="57" t="str">
        <f t="shared" si="204"/>
        <v>скрыть</v>
      </c>
    </row>
    <row r="834" spans="2:22" ht="15.75" hidden="1" customHeight="1" x14ac:dyDescent="0.25">
      <c r="B834" s="135">
        <v>818</v>
      </c>
      <c r="C834" s="182">
        <f t="shared" si="212"/>
        <v>0</v>
      </c>
      <c r="D834" s="280">
        <f t="shared" si="212"/>
        <v>0</v>
      </c>
      <c r="E834" s="182">
        <f t="shared" si="212"/>
        <v>0</v>
      </c>
      <c r="F834" s="182">
        <f t="shared" si="212"/>
        <v>0</v>
      </c>
      <c r="G834" s="136">
        <f t="shared" si="212"/>
        <v>0</v>
      </c>
      <c r="H834" s="136">
        <f t="shared" si="205"/>
        <v>0</v>
      </c>
      <c r="I834" s="136">
        <f t="shared" si="199"/>
        <v>0</v>
      </c>
      <c r="J834" s="141">
        <f t="shared" si="200"/>
        <v>0</v>
      </c>
      <c r="K834" s="142">
        <f t="shared" si="198"/>
        <v>0</v>
      </c>
      <c r="L834" s="184">
        <f t="shared" si="198"/>
        <v>0</v>
      </c>
      <c r="M834" s="141">
        <f t="shared" si="198"/>
        <v>0</v>
      </c>
      <c r="N834" s="141">
        <f t="shared" si="198"/>
        <v>0</v>
      </c>
      <c r="O834" s="147">
        <f t="shared" si="201"/>
        <v>0</v>
      </c>
      <c r="P834" s="136">
        <f t="shared" si="202"/>
        <v>0</v>
      </c>
      <c r="Q834" s="136">
        <f t="shared" si="206"/>
        <v>0</v>
      </c>
      <c r="R834" s="136">
        <f t="shared" si="207"/>
        <v>0</v>
      </c>
      <c r="S834" s="137">
        <f t="shared" si="203"/>
        <v>0</v>
      </c>
      <c r="T834" s="45"/>
      <c r="V834" s="57" t="str">
        <f t="shared" si="204"/>
        <v>скрыть</v>
      </c>
    </row>
    <row r="835" spans="2:22" ht="15.75" hidden="1" customHeight="1" x14ac:dyDescent="0.25">
      <c r="B835" s="135">
        <v>819</v>
      </c>
      <c r="C835" s="182">
        <f t="shared" si="212"/>
        <v>0</v>
      </c>
      <c r="D835" s="280">
        <f t="shared" si="212"/>
        <v>0</v>
      </c>
      <c r="E835" s="182">
        <f t="shared" si="212"/>
        <v>0</v>
      </c>
      <c r="F835" s="182">
        <f t="shared" si="212"/>
        <v>0</v>
      </c>
      <c r="G835" s="136">
        <f t="shared" si="212"/>
        <v>0</v>
      </c>
      <c r="H835" s="136">
        <f t="shared" si="205"/>
        <v>0</v>
      </c>
      <c r="I835" s="136">
        <f t="shared" si="199"/>
        <v>0</v>
      </c>
      <c r="J835" s="141">
        <f t="shared" si="200"/>
        <v>0</v>
      </c>
      <c r="K835" s="142">
        <f t="shared" si="198"/>
        <v>0</v>
      </c>
      <c r="L835" s="184">
        <f t="shared" si="198"/>
        <v>0</v>
      </c>
      <c r="M835" s="141">
        <f t="shared" si="198"/>
        <v>0</v>
      </c>
      <c r="N835" s="141">
        <f t="shared" si="198"/>
        <v>0</v>
      </c>
      <c r="O835" s="147">
        <f t="shared" si="201"/>
        <v>0</v>
      </c>
      <c r="P835" s="136">
        <f t="shared" si="202"/>
        <v>0</v>
      </c>
      <c r="Q835" s="136">
        <f t="shared" si="206"/>
        <v>0</v>
      </c>
      <c r="R835" s="136">
        <f t="shared" si="207"/>
        <v>0</v>
      </c>
      <c r="S835" s="137">
        <f t="shared" si="203"/>
        <v>0</v>
      </c>
      <c r="T835" s="45"/>
      <c r="V835" s="57" t="str">
        <f t="shared" si="204"/>
        <v>скрыть</v>
      </c>
    </row>
    <row r="836" spans="2:22" ht="15.75" hidden="1" customHeight="1" x14ac:dyDescent="0.25">
      <c r="B836" s="135">
        <v>820</v>
      </c>
      <c r="C836" s="182">
        <f t="shared" si="212"/>
        <v>0</v>
      </c>
      <c r="D836" s="280">
        <f t="shared" si="212"/>
        <v>0</v>
      </c>
      <c r="E836" s="182">
        <f t="shared" si="212"/>
        <v>0</v>
      </c>
      <c r="F836" s="182">
        <f t="shared" si="212"/>
        <v>0</v>
      </c>
      <c r="G836" s="136">
        <f t="shared" si="212"/>
        <v>0</v>
      </c>
      <c r="H836" s="136">
        <f t="shared" si="205"/>
        <v>0</v>
      </c>
      <c r="I836" s="136">
        <f t="shared" si="199"/>
        <v>0</v>
      </c>
      <c r="J836" s="141">
        <f t="shared" si="200"/>
        <v>0</v>
      </c>
      <c r="K836" s="142">
        <f t="shared" si="198"/>
        <v>0</v>
      </c>
      <c r="L836" s="184">
        <f t="shared" si="198"/>
        <v>0</v>
      </c>
      <c r="M836" s="141">
        <f t="shared" si="198"/>
        <v>0</v>
      </c>
      <c r="N836" s="141">
        <f t="shared" si="198"/>
        <v>0</v>
      </c>
      <c r="O836" s="147">
        <f t="shared" si="201"/>
        <v>0</v>
      </c>
      <c r="P836" s="136">
        <f t="shared" si="202"/>
        <v>0</v>
      </c>
      <c r="Q836" s="136">
        <f t="shared" si="206"/>
        <v>0</v>
      </c>
      <c r="R836" s="136">
        <f t="shared" si="207"/>
        <v>0</v>
      </c>
      <c r="S836" s="137">
        <f t="shared" si="203"/>
        <v>0</v>
      </c>
      <c r="T836" s="45"/>
      <c r="V836" s="57" t="str">
        <f t="shared" si="204"/>
        <v>скрыть</v>
      </c>
    </row>
    <row r="837" spans="2:22" ht="15.75" hidden="1" customHeight="1" x14ac:dyDescent="0.25">
      <c r="B837" s="135">
        <v>821</v>
      </c>
      <c r="C837" s="182">
        <f t="shared" ref="C837:G846" si="213">IF(offer_sale_type="транзит",IFERROR(VLOOKUP($B837,calc_data,C$14+1,0),0),0)</f>
        <v>0</v>
      </c>
      <c r="D837" s="280">
        <f t="shared" si="213"/>
        <v>0</v>
      </c>
      <c r="E837" s="182">
        <f t="shared" si="213"/>
        <v>0</v>
      </c>
      <c r="F837" s="182">
        <f t="shared" si="213"/>
        <v>0</v>
      </c>
      <c r="G837" s="136">
        <f t="shared" si="213"/>
        <v>0</v>
      </c>
      <c r="H837" s="136">
        <f t="shared" si="205"/>
        <v>0</v>
      </c>
      <c r="I837" s="136">
        <f t="shared" si="199"/>
        <v>0</v>
      </c>
      <c r="J837" s="141">
        <f t="shared" si="200"/>
        <v>0</v>
      </c>
      <c r="K837" s="142">
        <f t="shared" si="198"/>
        <v>0</v>
      </c>
      <c r="L837" s="184">
        <f t="shared" si="198"/>
        <v>0</v>
      </c>
      <c r="M837" s="141">
        <f t="shared" si="198"/>
        <v>0</v>
      </c>
      <c r="N837" s="141">
        <f t="shared" si="198"/>
        <v>0</v>
      </c>
      <c r="O837" s="147">
        <f t="shared" si="201"/>
        <v>0</v>
      </c>
      <c r="P837" s="136">
        <f t="shared" si="202"/>
        <v>0</v>
      </c>
      <c r="Q837" s="136">
        <f t="shared" si="206"/>
        <v>0</v>
      </c>
      <c r="R837" s="136">
        <f t="shared" si="207"/>
        <v>0</v>
      </c>
      <c r="S837" s="137">
        <f t="shared" si="203"/>
        <v>0</v>
      </c>
      <c r="T837" s="45"/>
      <c r="V837" s="57" t="str">
        <f t="shared" si="204"/>
        <v>скрыть</v>
      </c>
    </row>
    <row r="838" spans="2:22" ht="15.75" hidden="1" customHeight="1" x14ac:dyDescent="0.25">
      <c r="B838" s="135">
        <v>822</v>
      </c>
      <c r="C838" s="182">
        <f t="shared" si="213"/>
        <v>0</v>
      </c>
      <c r="D838" s="280">
        <f t="shared" si="213"/>
        <v>0</v>
      </c>
      <c r="E838" s="182">
        <f t="shared" si="213"/>
        <v>0</v>
      </c>
      <c r="F838" s="182">
        <f t="shared" si="213"/>
        <v>0</v>
      </c>
      <c r="G838" s="136">
        <f t="shared" si="213"/>
        <v>0</v>
      </c>
      <c r="H838" s="136">
        <f t="shared" si="205"/>
        <v>0</v>
      </c>
      <c r="I838" s="136">
        <f t="shared" si="199"/>
        <v>0</v>
      </c>
      <c r="J838" s="141">
        <f t="shared" si="200"/>
        <v>0</v>
      </c>
      <c r="K838" s="142">
        <f t="shared" si="198"/>
        <v>0</v>
      </c>
      <c r="L838" s="184">
        <f t="shared" si="198"/>
        <v>0</v>
      </c>
      <c r="M838" s="141">
        <f t="shared" si="198"/>
        <v>0</v>
      </c>
      <c r="N838" s="141">
        <f t="shared" si="198"/>
        <v>0</v>
      </c>
      <c r="O838" s="147">
        <f t="shared" si="201"/>
        <v>0</v>
      </c>
      <c r="P838" s="136">
        <f t="shared" si="202"/>
        <v>0</v>
      </c>
      <c r="Q838" s="136">
        <f t="shared" si="206"/>
        <v>0</v>
      </c>
      <c r="R838" s="136">
        <f t="shared" si="207"/>
        <v>0</v>
      </c>
      <c r="S838" s="137">
        <f t="shared" si="203"/>
        <v>0</v>
      </c>
      <c r="T838" s="45"/>
      <c r="V838" s="57" t="str">
        <f t="shared" si="204"/>
        <v>скрыть</v>
      </c>
    </row>
    <row r="839" spans="2:22" ht="15.75" hidden="1" customHeight="1" x14ac:dyDescent="0.25">
      <c r="B839" s="135">
        <v>823</v>
      </c>
      <c r="C839" s="182">
        <f t="shared" si="213"/>
        <v>0</v>
      </c>
      <c r="D839" s="280">
        <f t="shared" si="213"/>
        <v>0</v>
      </c>
      <c r="E839" s="182">
        <f t="shared" si="213"/>
        <v>0</v>
      </c>
      <c r="F839" s="182">
        <f t="shared" si="213"/>
        <v>0</v>
      </c>
      <c r="G839" s="136">
        <f t="shared" si="213"/>
        <v>0</v>
      </c>
      <c r="H839" s="136">
        <f t="shared" si="205"/>
        <v>0</v>
      </c>
      <c r="I839" s="136">
        <f t="shared" si="199"/>
        <v>0</v>
      </c>
      <c r="J839" s="141">
        <f t="shared" si="200"/>
        <v>0</v>
      </c>
      <c r="K839" s="142">
        <f t="shared" si="198"/>
        <v>0</v>
      </c>
      <c r="L839" s="184">
        <f t="shared" si="198"/>
        <v>0</v>
      </c>
      <c r="M839" s="141">
        <f t="shared" si="198"/>
        <v>0</v>
      </c>
      <c r="N839" s="141">
        <f t="shared" si="198"/>
        <v>0</v>
      </c>
      <c r="O839" s="147">
        <f t="shared" si="201"/>
        <v>0</v>
      </c>
      <c r="P839" s="136">
        <f t="shared" si="202"/>
        <v>0</v>
      </c>
      <c r="Q839" s="136">
        <f t="shared" si="206"/>
        <v>0</v>
      </c>
      <c r="R839" s="136">
        <f t="shared" si="207"/>
        <v>0</v>
      </c>
      <c r="S839" s="137">
        <f t="shared" si="203"/>
        <v>0</v>
      </c>
      <c r="T839" s="45"/>
      <c r="V839" s="57" t="str">
        <f t="shared" si="204"/>
        <v>скрыть</v>
      </c>
    </row>
    <row r="840" spans="2:22" ht="15.75" hidden="1" customHeight="1" x14ac:dyDescent="0.25">
      <c r="B840" s="135">
        <v>824</v>
      </c>
      <c r="C840" s="182">
        <f t="shared" si="213"/>
        <v>0</v>
      </c>
      <c r="D840" s="280">
        <f t="shared" si="213"/>
        <v>0</v>
      </c>
      <c r="E840" s="182">
        <f t="shared" si="213"/>
        <v>0</v>
      </c>
      <c r="F840" s="182">
        <f t="shared" si="213"/>
        <v>0</v>
      </c>
      <c r="G840" s="136">
        <f t="shared" si="213"/>
        <v>0</v>
      </c>
      <c r="H840" s="136">
        <f t="shared" si="205"/>
        <v>0</v>
      </c>
      <c r="I840" s="136">
        <f t="shared" si="199"/>
        <v>0</v>
      </c>
      <c r="J840" s="141">
        <f t="shared" si="200"/>
        <v>0</v>
      </c>
      <c r="K840" s="142">
        <f t="shared" si="198"/>
        <v>0</v>
      </c>
      <c r="L840" s="184">
        <f t="shared" si="198"/>
        <v>0</v>
      </c>
      <c r="M840" s="141">
        <f t="shared" si="198"/>
        <v>0</v>
      </c>
      <c r="N840" s="141">
        <f t="shared" si="198"/>
        <v>0</v>
      </c>
      <c r="O840" s="147">
        <f t="shared" si="201"/>
        <v>0</v>
      </c>
      <c r="P840" s="136">
        <f t="shared" si="202"/>
        <v>0</v>
      </c>
      <c r="Q840" s="136">
        <f t="shared" si="206"/>
        <v>0</v>
      </c>
      <c r="R840" s="136">
        <f t="shared" si="207"/>
        <v>0</v>
      </c>
      <c r="S840" s="137">
        <f t="shared" si="203"/>
        <v>0</v>
      </c>
      <c r="T840" s="45"/>
      <c r="V840" s="57" t="str">
        <f t="shared" si="204"/>
        <v>скрыть</v>
      </c>
    </row>
    <row r="841" spans="2:22" ht="15.75" hidden="1" customHeight="1" x14ac:dyDescent="0.25">
      <c r="B841" s="135">
        <v>825</v>
      </c>
      <c r="C841" s="182">
        <f t="shared" si="213"/>
        <v>0</v>
      </c>
      <c r="D841" s="280">
        <f t="shared" si="213"/>
        <v>0</v>
      </c>
      <c r="E841" s="182">
        <f t="shared" si="213"/>
        <v>0</v>
      </c>
      <c r="F841" s="182">
        <f t="shared" si="213"/>
        <v>0</v>
      </c>
      <c r="G841" s="136">
        <f t="shared" si="213"/>
        <v>0</v>
      </c>
      <c r="H841" s="136">
        <f t="shared" si="205"/>
        <v>0</v>
      </c>
      <c r="I841" s="136">
        <f t="shared" si="199"/>
        <v>0</v>
      </c>
      <c r="J841" s="141">
        <f t="shared" si="200"/>
        <v>0</v>
      </c>
      <c r="K841" s="142">
        <f t="shared" si="198"/>
        <v>0</v>
      </c>
      <c r="L841" s="184">
        <f t="shared" si="198"/>
        <v>0</v>
      </c>
      <c r="M841" s="141">
        <f t="shared" si="198"/>
        <v>0</v>
      </c>
      <c r="N841" s="141">
        <f t="shared" si="198"/>
        <v>0</v>
      </c>
      <c r="O841" s="147">
        <f t="shared" si="201"/>
        <v>0</v>
      </c>
      <c r="P841" s="136">
        <f t="shared" si="202"/>
        <v>0</v>
      </c>
      <c r="Q841" s="136">
        <f t="shared" si="206"/>
        <v>0</v>
      </c>
      <c r="R841" s="136">
        <f t="shared" si="207"/>
        <v>0</v>
      </c>
      <c r="S841" s="137">
        <f t="shared" si="203"/>
        <v>0</v>
      </c>
      <c r="T841" s="45"/>
      <c r="V841" s="57" t="str">
        <f t="shared" si="204"/>
        <v>скрыть</v>
      </c>
    </row>
    <row r="842" spans="2:22" ht="15.75" hidden="1" customHeight="1" x14ac:dyDescent="0.25">
      <c r="B842" s="135">
        <v>826</v>
      </c>
      <c r="C842" s="182">
        <f t="shared" si="213"/>
        <v>0</v>
      </c>
      <c r="D842" s="280">
        <f t="shared" si="213"/>
        <v>0</v>
      </c>
      <c r="E842" s="182">
        <f t="shared" si="213"/>
        <v>0</v>
      </c>
      <c r="F842" s="182">
        <f t="shared" si="213"/>
        <v>0</v>
      </c>
      <c r="G842" s="136">
        <f t="shared" si="213"/>
        <v>0</v>
      </c>
      <c r="H842" s="136">
        <f t="shared" si="205"/>
        <v>0</v>
      </c>
      <c r="I842" s="136">
        <f t="shared" si="199"/>
        <v>0</v>
      </c>
      <c r="J842" s="141">
        <f t="shared" si="200"/>
        <v>0</v>
      </c>
      <c r="K842" s="142">
        <f t="shared" si="198"/>
        <v>0</v>
      </c>
      <c r="L842" s="184">
        <f t="shared" si="198"/>
        <v>0</v>
      </c>
      <c r="M842" s="141">
        <f t="shared" si="198"/>
        <v>0</v>
      </c>
      <c r="N842" s="141">
        <f t="shared" si="198"/>
        <v>0</v>
      </c>
      <c r="O842" s="147">
        <f t="shared" si="201"/>
        <v>0</v>
      </c>
      <c r="P842" s="136">
        <f t="shared" si="202"/>
        <v>0</v>
      </c>
      <c r="Q842" s="136">
        <f t="shared" si="206"/>
        <v>0</v>
      </c>
      <c r="R842" s="136">
        <f t="shared" si="207"/>
        <v>0</v>
      </c>
      <c r="S842" s="137">
        <f t="shared" si="203"/>
        <v>0</v>
      </c>
      <c r="T842" s="45"/>
      <c r="V842" s="57" t="str">
        <f t="shared" si="204"/>
        <v>скрыть</v>
      </c>
    </row>
    <row r="843" spans="2:22" ht="15.75" hidden="1" customHeight="1" x14ac:dyDescent="0.25">
      <c r="B843" s="135">
        <v>827</v>
      </c>
      <c r="C843" s="182">
        <f t="shared" si="213"/>
        <v>0</v>
      </c>
      <c r="D843" s="280">
        <f t="shared" si="213"/>
        <v>0</v>
      </c>
      <c r="E843" s="182">
        <f t="shared" si="213"/>
        <v>0</v>
      </c>
      <c r="F843" s="182">
        <f t="shared" si="213"/>
        <v>0</v>
      </c>
      <c r="G843" s="136">
        <f t="shared" si="213"/>
        <v>0</v>
      </c>
      <c r="H843" s="136">
        <f t="shared" si="205"/>
        <v>0</v>
      </c>
      <c r="I843" s="136">
        <f t="shared" si="199"/>
        <v>0</v>
      </c>
      <c r="J843" s="141">
        <f t="shared" si="200"/>
        <v>0</v>
      </c>
      <c r="K843" s="142">
        <f t="shared" si="198"/>
        <v>0</v>
      </c>
      <c r="L843" s="184">
        <f t="shared" si="198"/>
        <v>0</v>
      </c>
      <c r="M843" s="141">
        <f t="shared" si="198"/>
        <v>0</v>
      </c>
      <c r="N843" s="141">
        <f t="shared" ref="K843:N906" si="214">IF(offer_sale_type="транзит",IFERROR(ROUNDUP(VLOOKUP($B843,calc_data,N$14+1,0),2),0),0)</f>
        <v>0</v>
      </c>
      <c r="O843" s="147">
        <f t="shared" si="201"/>
        <v>0</v>
      </c>
      <c r="P843" s="136">
        <f t="shared" si="202"/>
        <v>0</v>
      </c>
      <c r="Q843" s="136">
        <f t="shared" si="206"/>
        <v>0</v>
      </c>
      <c r="R843" s="136">
        <f t="shared" si="207"/>
        <v>0</v>
      </c>
      <c r="S843" s="137">
        <f t="shared" si="203"/>
        <v>0</v>
      </c>
      <c r="T843" s="45"/>
      <c r="V843" s="57" t="str">
        <f t="shared" si="204"/>
        <v>скрыть</v>
      </c>
    </row>
    <row r="844" spans="2:22" ht="15.75" hidden="1" customHeight="1" x14ac:dyDescent="0.25">
      <c r="B844" s="135">
        <v>828</v>
      </c>
      <c r="C844" s="182">
        <f t="shared" si="213"/>
        <v>0</v>
      </c>
      <c r="D844" s="280">
        <f t="shared" si="213"/>
        <v>0</v>
      </c>
      <c r="E844" s="182">
        <f t="shared" si="213"/>
        <v>0</v>
      </c>
      <c r="F844" s="182">
        <f t="shared" si="213"/>
        <v>0</v>
      </c>
      <c r="G844" s="136">
        <f t="shared" si="213"/>
        <v>0</v>
      </c>
      <c r="H844" s="136">
        <f t="shared" si="205"/>
        <v>0</v>
      </c>
      <c r="I844" s="136">
        <f t="shared" si="199"/>
        <v>0</v>
      </c>
      <c r="J844" s="141">
        <f t="shared" si="200"/>
        <v>0</v>
      </c>
      <c r="K844" s="142">
        <f t="shared" si="214"/>
        <v>0</v>
      </c>
      <c r="L844" s="184">
        <f t="shared" si="214"/>
        <v>0</v>
      </c>
      <c r="M844" s="141">
        <f t="shared" si="214"/>
        <v>0</v>
      </c>
      <c r="N844" s="141">
        <f t="shared" si="214"/>
        <v>0</v>
      </c>
      <c r="O844" s="147">
        <f t="shared" si="201"/>
        <v>0</v>
      </c>
      <c r="P844" s="136">
        <f t="shared" si="202"/>
        <v>0</v>
      </c>
      <c r="Q844" s="136">
        <f t="shared" si="206"/>
        <v>0</v>
      </c>
      <c r="R844" s="136">
        <f t="shared" si="207"/>
        <v>0</v>
      </c>
      <c r="S844" s="137">
        <f t="shared" si="203"/>
        <v>0</v>
      </c>
      <c r="T844" s="45"/>
      <c r="V844" s="57" t="str">
        <f t="shared" si="204"/>
        <v>скрыть</v>
      </c>
    </row>
    <row r="845" spans="2:22" ht="15.75" hidden="1" customHeight="1" x14ac:dyDescent="0.25">
      <c r="B845" s="135">
        <v>829</v>
      </c>
      <c r="C845" s="182">
        <f t="shared" si="213"/>
        <v>0</v>
      </c>
      <c r="D845" s="280">
        <f t="shared" si="213"/>
        <v>0</v>
      </c>
      <c r="E845" s="182">
        <f t="shared" si="213"/>
        <v>0</v>
      </c>
      <c r="F845" s="182">
        <f t="shared" si="213"/>
        <v>0</v>
      </c>
      <c r="G845" s="136">
        <f t="shared" si="213"/>
        <v>0</v>
      </c>
      <c r="H845" s="136">
        <f t="shared" si="205"/>
        <v>0</v>
      </c>
      <c r="I845" s="136">
        <f t="shared" si="199"/>
        <v>0</v>
      </c>
      <c r="J845" s="141">
        <f t="shared" si="200"/>
        <v>0</v>
      </c>
      <c r="K845" s="142">
        <f t="shared" si="214"/>
        <v>0</v>
      </c>
      <c r="L845" s="184">
        <f t="shared" si="214"/>
        <v>0</v>
      </c>
      <c r="M845" s="141">
        <f t="shared" si="214"/>
        <v>0</v>
      </c>
      <c r="N845" s="141">
        <f t="shared" si="214"/>
        <v>0</v>
      </c>
      <c r="O845" s="147">
        <f t="shared" si="201"/>
        <v>0</v>
      </c>
      <c r="P845" s="136">
        <f t="shared" si="202"/>
        <v>0</v>
      </c>
      <c r="Q845" s="136">
        <f t="shared" si="206"/>
        <v>0</v>
      </c>
      <c r="R845" s="136">
        <f t="shared" si="207"/>
        <v>0</v>
      </c>
      <c r="S845" s="137">
        <f t="shared" si="203"/>
        <v>0</v>
      </c>
      <c r="T845" s="45"/>
      <c r="V845" s="57" t="str">
        <f t="shared" si="204"/>
        <v>скрыть</v>
      </c>
    </row>
    <row r="846" spans="2:22" ht="15.75" hidden="1" customHeight="1" x14ac:dyDescent="0.25">
      <c r="B846" s="135">
        <v>830</v>
      </c>
      <c r="C846" s="182">
        <f t="shared" si="213"/>
        <v>0</v>
      </c>
      <c r="D846" s="280">
        <f t="shared" si="213"/>
        <v>0</v>
      </c>
      <c r="E846" s="182">
        <f t="shared" si="213"/>
        <v>0</v>
      </c>
      <c r="F846" s="182">
        <f t="shared" si="213"/>
        <v>0</v>
      </c>
      <c r="G846" s="136">
        <f t="shared" si="213"/>
        <v>0</v>
      </c>
      <c r="H846" s="136">
        <f t="shared" si="205"/>
        <v>0</v>
      </c>
      <c r="I846" s="136">
        <f t="shared" si="199"/>
        <v>0</v>
      </c>
      <c r="J846" s="141">
        <f t="shared" si="200"/>
        <v>0</v>
      </c>
      <c r="K846" s="142">
        <f t="shared" si="214"/>
        <v>0</v>
      </c>
      <c r="L846" s="184">
        <f t="shared" si="214"/>
        <v>0</v>
      </c>
      <c r="M846" s="141">
        <f t="shared" si="214"/>
        <v>0</v>
      </c>
      <c r="N846" s="141">
        <f t="shared" si="214"/>
        <v>0</v>
      </c>
      <c r="O846" s="147">
        <f t="shared" si="201"/>
        <v>0</v>
      </c>
      <c r="P846" s="136">
        <f t="shared" si="202"/>
        <v>0</v>
      </c>
      <c r="Q846" s="136">
        <f t="shared" si="206"/>
        <v>0</v>
      </c>
      <c r="R846" s="136">
        <f t="shared" si="207"/>
        <v>0</v>
      </c>
      <c r="S846" s="137">
        <f t="shared" si="203"/>
        <v>0</v>
      </c>
      <c r="T846" s="45"/>
      <c r="V846" s="57" t="str">
        <f t="shared" si="204"/>
        <v>скрыть</v>
      </c>
    </row>
    <row r="847" spans="2:22" ht="15.75" hidden="1" customHeight="1" x14ac:dyDescent="0.25">
      <c r="B847" s="135">
        <v>831</v>
      </c>
      <c r="C847" s="182">
        <f t="shared" ref="C847:G856" si="215">IF(offer_sale_type="транзит",IFERROR(VLOOKUP($B847,calc_data,C$14+1,0),0),0)</f>
        <v>0</v>
      </c>
      <c r="D847" s="280">
        <f t="shared" si="215"/>
        <v>0</v>
      </c>
      <c r="E847" s="182">
        <f t="shared" si="215"/>
        <v>0</v>
      </c>
      <c r="F847" s="182">
        <f t="shared" si="215"/>
        <v>0</v>
      </c>
      <c r="G847" s="136">
        <f t="shared" si="215"/>
        <v>0</v>
      </c>
      <c r="H847" s="136">
        <f t="shared" si="205"/>
        <v>0</v>
      </c>
      <c r="I847" s="136">
        <f t="shared" si="199"/>
        <v>0</v>
      </c>
      <c r="J847" s="141">
        <f t="shared" si="200"/>
        <v>0</v>
      </c>
      <c r="K847" s="142">
        <f t="shared" si="214"/>
        <v>0</v>
      </c>
      <c r="L847" s="184">
        <f t="shared" si="214"/>
        <v>0</v>
      </c>
      <c r="M847" s="141">
        <f t="shared" si="214"/>
        <v>0</v>
      </c>
      <c r="N847" s="141">
        <f t="shared" si="214"/>
        <v>0</v>
      </c>
      <c r="O847" s="147">
        <f t="shared" si="201"/>
        <v>0</v>
      </c>
      <c r="P847" s="136">
        <f t="shared" si="202"/>
        <v>0</v>
      </c>
      <c r="Q847" s="136">
        <f t="shared" si="206"/>
        <v>0</v>
      </c>
      <c r="R847" s="136">
        <f t="shared" si="207"/>
        <v>0</v>
      </c>
      <c r="S847" s="137">
        <f t="shared" si="203"/>
        <v>0</v>
      </c>
      <c r="T847" s="45"/>
      <c r="V847" s="57" t="str">
        <f t="shared" si="204"/>
        <v>скрыть</v>
      </c>
    </row>
    <row r="848" spans="2:22" ht="15.75" hidden="1" customHeight="1" x14ac:dyDescent="0.25">
      <c r="B848" s="135">
        <v>832</v>
      </c>
      <c r="C848" s="182">
        <f t="shared" si="215"/>
        <v>0</v>
      </c>
      <c r="D848" s="280">
        <f t="shared" si="215"/>
        <v>0</v>
      </c>
      <c r="E848" s="182">
        <f t="shared" si="215"/>
        <v>0</v>
      </c>
      <c r="F848" s="182">
        <f t="shared" si="215"/>
        <v>0</v>
      </c>
      <c r="G848" s="136">
        <f t="shared" si="215"/>
        <v>0</v>
      </c>
      <c r="H848" s="136">
        <f t="shared" si="205"/>
        <v>0</v>
      </c>
      <c r="I848" s="136">
        <f t="shared" si="199"/>
        <v>0</v>
      </c>
      <c r="J848" s="141">
        <f t="shared" si="200"/>
        <v>0</v>
      </c>
      <c r="K848" s="142">
        <f t="shared" si="214"/>
        <v>0</v>
      </c>
      <c r="L848" s="184">
        <f t="shared" si="214"/>
        <v>0</v>
      </c>
      <c r="M848" s="141">
        <f t="shared" si="214"/>
        <v>0</v>
      </c>
      <c r="N848" s="141">
        <f t="shared" si="214"/>
        <v>0</v>
      </c>
      <c r="O848" s="147">
        <f t="shared" si="201"/>
        <v>0</v>
      </c>
      <c r="P848" s="136">
        <f t="shared" si="202"/>
        <v>0</v>
      </c>
      <c r="Q848" s="136">
        <f t="shared" si="206"/>
        <v>0</v>
      </c>
      <c r="R848" s="136">
        <f t="shared" si="207"/>
        <v>0</v>
      </c>
      <c r="S848" s="137">
        <f t="shared" si="203"/>
        <v>0</v>
      </c>
      <c r="T848" s="45"/>
      <c r="V848" s="57" t="str">
        <f t="shared" si="204"/>
        <v>скрыть</v>
      </c>
    </row>
    <row r="849" spans="2:22" ht="15.75" hidden="1" customHeight="1" x14ac:dyDescent="0.25">
      <c r="B849" s="135">
        <v>833</v>
      </c>
      <c r="C849" s="182">
        <f t="shared" si="215"/>
        <v>0</v>
      </c>
      <c r="D849" s="280">
        <f t="shared" si="215"/>
        <v>0</v>
      </c>
      <c r="E849" s="182">
        <f t="shared" si="215"/>
        <v>0</v>
      </c>
      <c r="F849" s="182">
        <f t="shared" si="215"/>
        <v>0</v>
      </c>
      <c r="G849" s="136">
        <f t="shared" si="215"/>
        <v>0</v>
      </c>
      <c r="H849" s="136">
        <f t="shared" si="205"/>
        <v>0</v>
      </c>
      <c r="I849" s="136">
        <f t="shared" ref="I849:I912" si="216">IF(offer_sale_type="транзит",IFERROR(ROUND(VLOOKUP($B849,calc_data,I$14+1,0),2),0),0)</f>
        <v>0</v>
      </c>
      <c r="J849" s="141">
        <f t="shared" ref="J849:J912" si="217">ROUND(IF(offer_sale_type="транзит",IFERROR(VLOOKUP($B849,calc_data,J$14+1,0),0),0),2)</f>
        <v>0</v>
      </c>
      <c r="K849" s="142">
        <f t="shared" si="214"/>
        <v>0</v>
      </c>
      <c r="L849" s="184">
        <f t="shared" si="214"/>
        <v>0</v>
      </c>
      <c r="M849" s="141">
        <f t="shared" si="214"/>
        <v>0</v>
      </c>
      <c r="N849" s="141">
        <f t="shared" si="214"/>
        <v>0</v>
      </c>
      <c r="O849" s="147">
        <f t="shared" ref="O849:O912" si="218">IF(offer_sale_type="транзит",IFERROR(ROUND(VLOOKUP($B849,calc_data,O$14+1,1),2),0),0)</f>
        <v>0</v>
      </c>
      <c r="P849" s="136">
        <f t="shared" ref="P849:P912" si="219">IF(offer_sale_type="транзит",IFERROR(ROUND(SUM(I849:J849,M849:O849)/E849,2),0),0)</f>
        <v>0</v>
      </c>
      <c r="Q849" s="136">
        <f t="shared" si="206"/>
        <v>0</v>
      </c>
      <c r="R849" s="136">
        <f t="shared" si="207"/>
        <v>0</v>
      </c>
      <c r="S849" s="137">
        <f t="shared" ref="S849:S912" si="220">Q849+IF(AND(offer_incoterms="DDP",seller_region="RU"),R849,0)</f>
        <v>0</v>
      </c>
      <c r="T849" s="45"/>
      <c r="V849" s="57" t="str">
        <f t="shared" ref="V849:V912" si="221">IF(Q849&gt;0,"показать","скрыть")</f>
        <v>скрыть</v>
      </c>
    </row>
    <row r="850" spans="2:22" ht="15.75" hidden="1" customHeight="1" x14ac:dyDescent="0.25">
      <c r="B850" s="135">
        <v>834</v>
      </c>
      <c r="C850" s="182">
        <f t="shared" si="215"/>
        <v>0</v>
      </c>
      <c r="D850" s="280">
        <f t="shared" si="215"/>
        <v>0</v>
      </c>
      <c r="E850" s="182">
        <f t="shared" si="215"/>
        <v>0</v>
      </c>
      <c r="F850" s="182">
        <f t="shared" si="215"/>
        <v>0</v>
      </c>
      <c r="G850" s="136">
        <f t="shared" si="215"/>
        <v>0</v>
      </c>
      <c r="H850" s="136">
        <f t="shared" ref="H850:H913" si="222">E850*G850</f>
        <v>0</v>
      </c>
      <c r="I850" s="136">
        <f t="shared" si="216"/>
        <v>0</v>
      </c>
      <c r="J850" s="141">
        <f t="shared" si="217"/>
        <v>0</v>
      </c>
      <c r="K850" s="142">
        <f t="shared" si="214"/>
        <v>0</v>
      </c>
      <c r="L850" s="184">
        <f t="shared" si="214"/>
        <v>0</v>
      </c>
      <c r="M850" s="141">
        <f t="shared" si="214"/>
        <v>0</v>
      </c>
      <c r="N850" s="141">
        <f t="shared" si="214"/>
        <v>0</v>
      </c>
      <c r="O850" s="147">
        <f t="shared" si="218"/>
        <v>0</v>
      </c>
      <c r="P850" s="136">
        <f t="shared" si="219"/>
        <v>0</v>
      </c>
      <c r="Q850" s="136">
        <f t="shared" ref="Q850:Q913" si="223">E850*P850</f>
        <v>0</v>
      </c>
      <c r="R850" s="136">
        <f t="shared" ref="R850:R913" si="224">Q850*IF(AND(offer_incoterms="DDP",seller_region="RU"),rate_vatRu,0)</f>
        <v>0</v>
      </c>
      <c r="S850" s="137">
        <f t="shared" si="220"/>
        <v>0</v>
      </c>
      <c r="T850" s="45"/>
      <c r="V850" s="57" t="str">
        <f t="shared" si="221"/>
        <v>скрыть</v>
      </c>
    </row>
    <row r="851" spans="2:22" ht="15.75" hidden="1" customHeight="1" x14ac:dyDescent="0.25">
      <c r="B851" s="135">
        <v>835</v>
      </c>
      <c r="C851" s="182">
        <f t="shared" si="215"/>
        <v>0</v>
      </c>
      <c r="D851" s="280">
        <f t="shared" si="215"/>
        <v>0</v>
      </c>
      <c r="E851" s="182">
        <f t="shared" si="215"/>
        <v>0</v>
      </c>
      <c r="F851" s="182">
        <f t="shared" si="215"/>
        <v>0</v>
      </c>
      <c r="G851" s="136">
        <f t="shared" si="215"/>
        <v>0</v>
      </c>
      <c r="H851" s="136">
        <f t="shared" si="222"/>
        <v>0</v>
      </c>
      <c r="I851" s="136">
        <f t="shared" si="216"/>
        <v>0</v>
      </c>
      <c r="J851" s="141">
        <f t="shared" si="217"/>
        <v>0</v>
      </c>
      <c r="K851" s="142">
        <f t="shared" si="214"/>
        <v>0</v>
      </c>
      <c r="L851" s="184">
        <f t="shared" si="214"/>
        <v>0</v>
      </c>
      <c r="M851" s="141">
        <f t="shared" si="214"/>
        <v>0</v>
      </c>
      <c r="N851" s="141">
        <f t="shared" si="214"/>
        <v>0</v>
      </c>
      <c r="O851" s="147">
        <f t="shared" si="218"/>
        <v>0</v>
      </c>
      <c r="P851" s="136">
        <f t="shared" si="219"/>
        <v>0</v>
      </c>
      <c r="Q851" s="136">
        <f t="shared" si="223"/>
        <v>0</v>
      </c>
      <c r="R851" s="136">
        <f t="shared" si="224"/>
        <v>0</v>
      </c>
      <c r="S851" s="137">
        <f t="shared" si="220"/>
        <v>0</v>
      </c>
      <c r="T851" s="45"/>
      <c r="V851" s="57" t="str">
        <f t="shared" si="221"/>
        <v>скрыть</v>
      </c>
    </row>
    <row r="852" spans="2:22" ht="15.75" hidden="1" customHeight="1" x14ac:dyDescent="0.25">
      <c r="B852" s="135">
        <v>836</v>
      </c>
      <c r="C852" s="182">
        <f t="shared" si="215"/>
        <v>0</v>
      </c>
      <c r="D852" s="280">
        <f t="shared" si="215"/>
        <v>0</v>
      </c>
      <c r="E852" s="182">
        <f t="shared" si="215"/>
        <v>0</v>
      </c>
      <c r="F852" s="182">
        <f t="shared" si="215"/>
        <v>0</v>
      </c>
      <c r="G852" s="136">
        <f t="shared" si="215"/>
        <v>0</v>
      </c>
      <c r="H852" s="136">
        <f t="shared" si="222"/>
        <v>0</v>
      </c>
      <c r="I852" s="136">
        <f t="shared" si="216"/>
        <v>0</v>
      </c>
      <c r="J852" s="141">
        <f t="shared" si="217"/>
        <v>0</v>
      </c>
      <c r="K852" s="142">
        <f t="shared" si="214"/>
        <v>0</v>
      </c>
      <c r="L852" s="184">
        <f t="shared" si="214"/>
        <v>0</v>
      </c>
      <c r="M852" s="141">
        <f t="shared" si="214"/>
        <v>0</v>
      </c>
      <c r="N852" s="141">
        <f t="shared" si="214"/>
        <v>0</v>
      </c>
      <c r="O852" s="147">
        <f t="shared" si="218"/>
        <v>0</v>
      </c>
      <c r="P852" s="136">
        <f t="shared" si="219"/>
        <v>0</v>
      </c>
      <c r="Q852" s="136">
        <f t="shared" si="223"/>
        <v>0</v>
      </c>
      <c r="R852" s="136">
        <f t="shared" si="224"/>
        <v>0</v>
      </c>
      <c r="S852" s="137">
        <f t="shared" si="220"/>
        <v>0</v>
      </c>
      <c r="T852" s="45"/>
      <c r="V852" s="57" t="str">
        <f t="shared" si="221"/>
        <v>скрыть</v>
      </c>
    </row>
    <row r="853" spans="2:22" ht="15.75" hidden="1" customHeight="1" x14ac:dyDescent="0.25">
      <c r="B853" s="135">
        <v>837</v>
      </c>
      <c r="C853" s="182">
        <f t="shared" si="215"/>
        <v>0</v>
      </c>
      <c r="D853" s="280">
        <f t="shared" si="215"/>
        <v>0</v>
      </c>
      <c r="E853" s="182">
        <f t="shared" si="215"/>
        <v>0</v>
      </c>
      <c r="F853" s="182">
        <f t="shared" si="215"/>
        <v>0</v>
      </c>
      <c r="G853" s="136">
        <f t="shared" si="215"/>
        <v>0</v>
      </c>
      <c r="H853" s="136">
        <f t="shared" si="222"/>
        <v>0</v>
      </c>
      <c r="I853" s="136">
        <f t="shared" si="216"/>
        <v>0</v>
      </c>
      <c r="J853" s="141">
        <f t="shared" si="217"/>
        <v>0</v>
      </c>
      <c r="K853" s="142">
        <f t="shared" si="214"/>
        <v>0</v>
      </c>
      <c r="L853" s="184">
        <f t="shared" si="214"/>
        <v>0</v>
      </c>
      <c r="M853" s="141">
        <f t="shared" si="214"/>
        <v>0</v>
      </c>
      <c r="N853" s="141">
        <f t="shared" si="214"/>
        <v>0</v>
      </c>
      <c r="O853" s="147">
        <f t="shared" si="218"/>
        <v>0</v>
      </c>
      <c r="P853" s="136">
        <f t="shared" si="219"/>
        <v>0</v>
      </c>
      <c r="Q853" s="136">
        <f t="shared" si="223"/>
        <v>0</v>
      </c>
      <c r="R853" s="136">
        <f t="shared" si="224"/>
        <v>0</v>
      </c>
      <c r="S853" s="137">
        <f t="shared" si="220"/>
        <v>0</v>
      </c>
      <c r="T853" s="45"/>
      <c r="V853" s="57" t="str">
        <f t="shared" si="221"/>
        <v>скрыть</v>
      </c>
    </row>
    <row r="854" spans="2:22" ht="15.75" hidden="1" customHeight="1" x14ac:dyDescent="0.25">
      <c r="B854" s="135">
        <v>838</v>
      </c>
      <c r="C854" s="182">
        <f t="shared" si="215"/>
        <v>0</v>
      </c>
      <c r="D854" s="280">
        <f t="shared" si="215"/>
        <v>0</v>
      </c>
      <c r="E854" s="182">
        <f t="shared" si="215"/>
        <v>0</v>
      </c>
      <c r="F854" s="182">
        <f t="shared" si="215"/>
        <v>0</v>
      </c>
      <c r="G854" s="136">
        <f t="shared" si="215"/>
        <v>0</v>
      </c>
      <c r="H854" s="136">
        <f t="shared" si="222"/>
        <v>0</v>
      </c>
      <c r="I854" s="136">
        <f t="shared" si="216"/>
        <v>0</v>
      </c>
      <c r="J854" s="141">
        <f t="shared" si="217"/>
        <v>0</v>
      </c>
      <c r="K854" s="142">
        <f t="shared" si="214"/>
        <v>0</v>
      </c>
      <c r="L854" s="184">
        <f t="shared" si="214"/>
        <v>0</v>
      </c>
      <c r="M854" s="141">
        <f t="shared" si="214"/>
        <v>0</v>
      </c>
      <c r="N854" s="141">
        <f t="shared" si="214"/>
        <v>0</v>
      </c>
      <c r="O854" s="147">
        <f t="shared" si="218"/>
        <v>0</v>
      </c>
      <c r="P854" s="136">
        <f t="shared" si="219"/>
        <v>0</v>
      </c>
      <c r="Q854" s="136">
        <f t="shared" si="223"/>
        <v>0</v>
      </c>
      <c r="R854" s="136">
        <f t="shared" si="224"/>
        <v>0</v>
      </c>
      <c r="S854" s="137">
        <f t="shared" si="220"/>
        <v>0</v>
      </c>
      <c r="T854" s="45"/>
      <c r="V854" s="57" t="str">
        <f t="shared" si="221"/>
        <v>скрыть</v>
      </c>
    </row>
    <row r="855" spans="2:22" ht="15.75" hidden="1" customHeight="1" x14ac:dyDescent="0.25">
      <c r="B855" s="135">
        <v>839</v>
      </c>
      <c r="C855" s="182">
        <f t="shared" si="215"/>
        <v>0</v>
      </c>
      <c r="D855" s="280">
        <f t="shared" si="215"/>
        <v>0</v>
      </c>
      <c r="E855" s="182">
        <f t="shared" si="215"/>
        <v>0</v>
      </c>
      <c r="F855" s="182">
        <f t="shared" si="215"/>
        <v>0</v>
      </c>
      <c r="G855" s="136">
        <f t="shared" si="215"/>
        <v>0</v>
      </c>
      <c r="H855" s="136">
        <f t="shared" si="222"/>
        <v>0</v>
      </c>
      <c r="I855" s="136">
        <f t="shared" si="216"/>
        <v>0</v>
      </c>
      <c r="J855" s="141">
        <f t="shared" si="217"/>
        <v>0</v>
      </c>
      <c r="K855" s="142">
        <f t="shared" si="214"/>
        <v>0</v>
      </c>
      <c r="L855" s="184">
        <f t="shared" si="214"/>
        <v>0</v>
      </c>
      <c r="M855" s="141">
        <f t="shared" si="214"/>
        <v>0</v>
      </c>
      <c r="N855" s="141">
        <f t="shared" si="214"/>
        <v>0</v>
      </c>
      <c r="O855" s="147">
        <f t="shared" si="218"/>
        <v>0</v>
      </c>
      <c r="P855" s="136">
        <f t="shared" si="219"/>
        <v>0</v>
      </c>
      <c r="Q855" s="136">
        <f t="shared" si="223"/>
        <v>0</v>
      </c>
      <c r="R855" s="136">
        <f t="shared" si="224"/>
        <v>0</v>
      </c>
      <c r="S855" s="137">
        <f t="shared" si="220"/>
        <v>0</v>
      </c>
      <c r="T855" s="45"/>
      <c r="V855" s="57" t="str">
        <f t="shared" si="221"/>
        <v>скрыть</v>
      </c>
    </row>
    <row r="856" spans="2:22" ht="15.75" hidden="1" customHeight="1" x14ac:dyDescent="0.25">
      <c r="B856" s="135">
        <v>840</v>
      </c>
      <c r="C856" s="182">
        <f t="shared" si="215"/>
        <v>0</v>
      </c>
      <c r="D856" s="280">
        <f t="shared" si="215"/>
        <v>0</v>
      </c>
      <c r="E856" s="182">
        <f t="shared" si="215"/>
        <v>0</v>
      </c>
      <c r="F856" s="182">
        <f t="shared" si="215"/>
        <v>0</v>
      </c>
      <c r="G856" s="136">
        <f t="shared" si="215"/>
        <v>0</v>
      </c>
      <c r="H856" s="136">
        <f t="shared" si="222"/>
        <v>0</v>
      </c>
      <c r="I856" s="136">
        <f t="shared" si="216"/>
        <v>0</v>
      </c>
      <c r="J856" s="141">
        <f t="shared" si="217"/>
        <v>0</v>
      </c>
      <c r="K856" s="142">
        <f t="shared" si="214"/>
        <v>0</v>
      </c>
      <c r="L856" s="184">
        <f t="shared" si="214"/>
        <v>0</v>
      </c>
      <c r="M856" s="141">
        <f t="shared" si="214"/>
        <v>0</v>
      </c>
      <c r="N856" s="141">
        <f t="shared" si="214"/>
        <v>0</v>
      </c>
      <c r="O856" s="147">
        <f t="shared" si="218"/>
        <v>0</v>
      </c>
      <c r="P856" s="136">
        <f t="shared" si="219"/>
        <v>0</v>
      </c>
      <c r="Q856" s="136">
        <f t="shared" si="223"/>
        <v>0</v>
      </c>
      <c r="R856" s="136">
        <f t="shared" si="224"/>
        <v>0</v>
      </c>
      <c r="S856" s="137">
        <f t="shared" si="220"/>
        <v>0</v>
      </c>
      <c r="T856" s="45"/>
      <c r="V856" s="57" t="str">
        <f t="shared" si="221"/>
        <v>скрыть</v>
      </c>
    </row>
    <row r="857" spans="2:22" ht="15.75" hidden="1" customHeight="1" x14ac:dyDescent="0.25">
      <c r="B857" s="135">
        <v>841</v>
      </c>
      <c r="C857" s="182">
        <f t="shared" ref="C857:G866" si="225">IF(offer_sale_type="транзит",IFERROR(VLOOKUP($B857,calc_data,C$14+1,0),0),0)</f>
        <v>0</v>
      </c>
      <c r="D857" s="280">
        <f t="shared" si="225"/>
        <v>0</v>
      </c>
      <c r="E857" s="182">
        <f t="shared" si="225"/>
        <v>0</v>
      </c>
      <c r="F857" s="182">
        <f t="shared" si="225"/>
        <v>0</v>
      </c>
      <c r="G857" s="136">
        <f t="shared" si="225"/>
        <v>0</v>
      </c>
      <c r="H857" s="136">
        <f t="shared" si="222"/>
        <v>0</v>
      </c>
      <c r="I857" s="136">
        <f t="shared" si="216"/>
        <v>0</v>
      </c>
      <c r="J857" s="141">
        <f t="shared" si="217"/>
        <v>0</v>
      </c>
      <c r="K857" s="142">
        <f t="shared" si="214"/>
        <v>0</v>
      </c>
      <c r="L857" s="184">
        <f t="shared" si="214"/>
        <v>0</v>
      </c>
      <c r="M857" s="141">
        <f t="shared" si="214"/>
        <v>0</v>
      </c>
      <c r="N857" s="141">
        <f t="shared" si="214"/>
        <v>0</v>
      </c>
      <c r="O857" s="147">
        <f t="shared" si="218"/>
        <v>0</v>
      </c>
      <c r="P857" s="136">
        <f t="shared" si="219"/>
        <v>0</v>
      </c>
      <c r="Q857" s="136">
        <f t="shared" si="223"/>
        <v>0</v>
      </c>
      <c r="R857" s="136">
        <f t="shared" si="224"/>
        <v>0</v>
      </c>
      <c r="S857" s="137">
        <f t="shared" si="220"/>
        <v>0</v>
      </c>
      <c r="T857" s="45"/>
      <c r="V857" s="57" t="str">
        <f t="shared" si="221"/>
        <v>скрыть</v>
      </c>
    </row>
    <row r="858" spans="2:22" ht="15.75" hidden="1" customHeight="1" x14ac:dyDescent="0.25">
      <c r="B858" s="135">
        <v>842</v>
      </c>
      <c r="C858" s="182">
        <f t="shared" si="225"/>
        <v>0</v>
      </c>
      <c r="D858" s="280">
        <f t="shared" si="225"/>
        <v>0</v>
      </c>
      <c r="E858" s="182">
        <f t="shared" si="225"/>
        <v>0</v>
      </c>
      <c r="F858" s="182">
        <f t="shared" si="225"/>
        <v>0</v>
      </c>
      <c r="G858" s="136">
        <f t="shared" si="225"/>
        <v>0</v>
      </c>
      <c r="H858" s="136">
        <f t="shared" si="222"/>
        <v>0</v>
      </c>
      <c r="I858" s="136">
        <f t="shared" si="216"/>
        <v>0</v>
      </c>
      <c r="J858" s="141">
        <f t="shared" si="217"/>
        <v>0</v>
      </c>
      <c r="K858" s="142">
        <f t="shared" si="214"/>
        <v>0</v>
      </c>
      <c r="L858" s="184">
        <f t="shared" si="214"/>
        <v>0</v>
      </c>
      <c r="M858" s="141">
        <f t="shared" si="214"/>
        <v>0</v>
      </c>
      <c r="N858" s="141">
        <f t="shared" si="214"/>
        <v>0</v>
      </c>
      <c r="O858" s="147">
        <f t="shared" si="218"/>
        <v>0</v>
      </c>
      <c r="P858" s="136">
        <f t="shared" si="219"/>
        <v>0</v>
      </c>
      <c r="Q858" s="136">
        <f t="shared" si="223"/>
        <v>0</v>
      </c>
      <c r="R858" s="136">
        <f t="shared" si="224"/>
        <v>0</v>
      </c>
      <c r="S858" s="137">
        <f t="shared" si="220"/>
        <v>0</v>
      </c>
      <c r="T858" s="45"/>
      <c r="V858" s="57" t="str">
        <f t="shared" si="221"/>
        <v>скрыть</v>
      </c>
    </row>
    <row r="859" spans="2:22" ht="15.75" hidden="1" customHeight="1" x14ac:dyDescent="0.25">
      <c r="B859" s="135">
        <v>843</v>
      </c>
      <c r="C859" s="182">
        <f t="shared" si="225"/>
        <v>0</v>
      </c>
      <c r="D859" s="280">
        <f t="shared" si="225"/>
        <v>0</v>
      </c>
      <c r="E859" s="182">
        <f t="shared" si="225"/>
        <v>0</v>
      </c>
      <c r="F859" s="182">
        <f t="shared" si="225"/>
        <v>0</v>
      </c>
      <c r="G859" s="136">
        <f t="shared" si="225"/>
        <v>0</v>
      </c>
      <c r="H859" s="136">
        <f t="shared" si="222"/>
        <v>0</v>
      </c>
      <c r="I859" s="136">
        <f t="shared" si="216"/>
        <v>0</v>
      </c>
      <c r="J859" s="141">
        <f t="shared" si="217"/>
        <v>0</v>
      </c>
      <c r="K859" s="142">
        <f t="shared" si="214"/>
        <v>0</v>
      </c>
      <c r="L859" s="184">
        <f t="shared" si="214"/>
        <v>0</v>
      </c>
      <c r="M859" s="141">
        <f t="shared" si="214"/>
        <v>0</v>
      </c>
      <c r="N859" s="141">
        <f t="shared" si="214"/>
        <v>0</v>
      </c>
      <c r="O859" s="147">
        <f t="shared" si="218"/>
        <v>0</v>
      </c>
      <c r="P859" s="136">
        <f t="shared" si="219"/>
        <v>0</v>
      </c>
      <c r="Q859" s="136">
        <f t="shared" si="223"/>
        <v>0</v>
      </c>
      <c r="R859" s="136">
        <f t="shared" si="224"/>
        <v>0</v>
      </c>
      <c r="S859" s="137">
        <f t="shared" si="220"/>
        <v>0</v>
      </c>
      <c r="T859" s="45"/>
      <c r="V859" s="57" t="str">
        <f t="shared" si="221"/>
        <v>скрыть</v>
      </c>
    </row>
    <row r="860" spans="2:22" ht="15.75" hidden="1" customHeight="1" x14ac:dyDescent="0.25">
      <c r="B860" s="135">
        <v>844</v>
      </c>
      <c r="C860" s="182">
        <f t="shared" si="225"/>
        <v>0</v>
      </c>
      <c r="D860" s="280">
        <f t="shared" si="225"/>
        <v>0</v>
      </c>
      <c r="E860" s="182">
        <f t="shared" si="225"/>
        <v>0</v>
      </c>
      <c r="F860" s="182">
        <f t="shared" si="225"/>
        <v>0</v>
      </c>
      <c r="G860" s="136">
        <f t="shared" si="225"/>
        <v>0</v>
      </c>
      <c r="H860" s="136">
        <f t="shared" si="222"/>
        <v>0</v>
      </c>
      <c r="I860" s="136">
        <f t="shared" si="216"/>
        <v>0</v>
      </c>
      <c r="J860" s="141">
        <f t="shared" si="217"/>
        <v>0</v>
      </c>
      <c r="K860" s="142">
        <f t="shared" si="214"/>
        <v>0</v>
      </c>
      <c r="L860" s="184">
        <f t="shared" si="214"/>
        <v>0</v>
      </c>
      <c r="M860" s="141">
        <f t="shared" si="214"/>
        <v>0</v>
      </c>
      <c r="N860" s="141">
        <f t="shared" si="214"/>
        <v>0</v>
      </c>
      <c r="O860" s="147">
        <f t="shared" si="218"/>
        <v>0</v>
      </c>
      <c r="P860" s="136">
        <f t="shared" si="219"/>
        <v>0</v>
      </c>
      <c r="Q860" s="136">
        <f t="shared" si="223"/>
        <v>0</v>
      </c>
      <c r="R860" s="136">
        <f t="shared" si="224"/>
        <v>0</v>
      </c>
      <c r="S860" s="137">
        <f t="shared" si="220"/>
        <v>0</v>
      </c>
      <c r="T860" s="45"/>
      <c r="V860" s="57" t="str">
        <f t="shared" si="221"/>
        <v>скрыть</v>
      </c>
    </row>
    <row r="861" spans="2:22" ht="15.75" hidden="1" customHeight="1" x14ac:dyDescent="0.25">
      <c r="B861" s="135">
        <v>845</v>
      </c>
      <c r="C861" s="182">
        <f t="shared" si="225"/>
        <v>0</v>
      </c>
      <c r="D861" s="280">
        <f t="shared" si="225"/>
        <v>0</v>
      </c>
      <c r="E861" s="182">
        <f t="shared" si="225"/>
        <v>0</v>
      </c>
      <c r="F861" s="182">
        <f t="shared" si="225"/>
        <v>0</v>
      </c>
      <c r="G861" s="136">
        <f t="shared" si="225"/>
        <v>0</v>
      </c>
      <c r="H861" s="136">
        <f t="shared" si="222"/>
        <v>0</v>
      </c>
      <c r="I861" s="136">
        <f t="shared" si="216"/>
        <v>0</v>
      </c>
      <c r="J861" s="141">
        <f t="shared" si="217"/>
        <v>0</v>
      </c>
      <c r="K861" s="142">
        <f t="shared" si="214"/>
        <v>0</v>
      </c>
      <c r="L861" s="184">
        <f t="shared" si="214"/>
        <v>0</v>
      </c>
      <c r="M861" s="141">
        <f t="shared" si="214"/>
        <v>0</v>
      </c>
      <c r="N861" s="141">
        <f t="shared" si="214"/>
        <v>0</v>
      </c>
      <c r="O861" s="147">
        <f t="shared" si="218"/>
        <v>0</v>
      </c>
      <c r="P861" s="136">
        <f t="shared" si="219"/>
        <v>0</v>
      </c>
      <c r="Q861" s="136">
        <f t="shared" si="223"/>
        <v>0</v>
      </c>
      <c r="R861" s="136">
        <f t="shared" si="224"/>
        <v>0</v>
      </c>
      <c r="S861" s="137">
        <f t="shared" si="220"/>
        <v>0</v>
      </c>
      <c r="T861" s="45"/>
      <c r="V861" s="57" t="str">
        <f t="shared" si="221"/>
        <v>скрыть</v>
      </c>
    </row>
    <row r="862" spans="2:22" ht="15.75" hidden="1" customHeight="1" x14ac:dyDescent="0.25">
      <c r="B862" s="135">
        <v>846</v>
      </c>
      <c r="C862" s="182">
        <f t="shared" si="225"/>
        <v>0</v>
      </c>
      <c r="D862" s="280">
        <f t="shared" si="225"/>
        <v>0</v>
      </c>
      <c r="E862" s="182">
        <f t="shared" si="225"/>
        <v>0</v>
      </c>
      <c r="F862" s="182">
        <f t="shared" si="225"/>
        <v>0</v>
      </c>
      <c r="G862" s="136">
        <f t="shared" si="225"/>
        <v>0</v>
      </c>
      <c r="H862" s="136">
        <f t="shared" si="222"/>
        <v>0</v>
      </c>
      <c r="I862" s="136">
        <f t="shared" si="216"/>
        <v>0</v>
      </c>
      <c r="J862" s="141">
        <f t="shared" si="217"/>
        <v>0</v>
      </c>
      <c r="K862" s="142">
        <f t="shared" si="214"/>
        <v>0</v>
      </c>
      <c r="L862" s="184">
        <f t="shared" si="214"/>
        <v>0</v>
      </c>
      <c r="M862" s="141">
        <f t="shared" si="214"/>
        <v>0</v>
      </c>
      <c r="N862" s="141">
        <f t="shared" si="214"/>
        <v>0</v>
      </c>
      <c r="O862" s="147">
        <f t="shared" si="218"/>
        <v>0</v>
      </c>
      <c r="P862" s="136">
        <f t="shared" si="219"/>
        <v>0</v>
      </c>
      <c r="Q862" s="136">
        <f t="shared" si="223"/>
        <v>0</v>
      </c>
      <c r="R862" s="136">
        <f t="shared" si="224"/>
        <v>0</v>
      </c>
      <c r="S862" s="137">
        <f t="shared" si="220"/>
        <v>0</v>
      </c>
      <c r="T862" s="45"/>
      <c r="V862" s="57" t="str">
        <f t="shared" si="221"/>
        <v>скрыть</v>
      </c>
    </row>
    <row r="863" spans="2:22" ht="15.75" hidden="1" customHeight="1" x14ac:dyDescent="0.25">
      <c r="B863" s="135">
        <v>847</v>
      </c>
      <c r="C863" s="182">
        <f t="shared" si="225"/>
        <v>0</v>
      </c>
      <c r="D863" s="280">
        <f t="shared" si="225"/>
        <v>0</v>
      </c>
      <c r="E863" s="182">
        <f t="shared" si="225"/>
        <v>0</v>
      </c>
      <c r="F863" s="182">
        <f t="shared" si="225"/>
        <v>0</v>
      </c>
      <c r="G863" s="136">
        <f t="shared" si="225"/>
        <v>0</v>
      </c>
      <c r="H863" s="136">
        <f t="shared" si="222"/>
        <v>0</v>
      </c>
      <c r="I863" s="136">
        <f t="shared" si="216"/>
        <v>0</v>
      </c>
      <c r="J863" s="141">
        <f t="shared" si="217"/>
        <v>0</v>
      </c>
      <c r="K863" s="142">
        <f t="shared" si="214"/>
        <v>0</v>
      </c>
      <c r="L863" s="184">
        <f t="shared" si="214"/>
        <v>0</v>
      </c>
      <c r="M863" s="141">
        <f t="shared" si="214"/>
        <v>0</v>
      </c>
      <c r="N863" s="141">
        <f t="shared" si="214"/>
        <v>0</v>
      </c>
      <c r="O863" s="147">
        <f t="shared" si="218"/>
        <v>0</v>
      </c>
      <c r="P863" s="136">
        <f t="shared" si="219"/>
        <v>0</v>
      </c>
      <c r="Q863" s="136">
        <f t="shared" si="223"/>
        <v>0</v>
      </c>
      <c r="R863" s="136">
        <f t="shared" si="224"/>
        <v>0</v>
      </c>
      <c r="S863" s="137">
        <f t="shared" si="220"/>
        <v>0</v>
      </c>
      <c r="T863" s="45"/>
      <c r="V863" s="57" t="str">
        <f t="shared" si="221"/>
        <v>скрыть</v>
      </c>
    </row>
    <row r="864" spans="2:22" ht="15.75" hidden="1" customHeight="1" x14ac:dyDescent="0.25">
      <c r="B864" s="135">
        <v>848</v>
      </c>
      <c r="C864" s="182">
        <f t="shared" si="225"/>
        <v>0</v>
      </c>
      <c r="D864" s="280">
        <f t="shared" si="225"/>
        <v>0</v>
      </c>
      <c r="E864" s="182">
        <f t="shared" si="225"/>
        <v>0</v>
      </c>
      <c r="F864" s="182">
        <f t="shared" si="225"/>
        <v>0</v>
      </c>
      <c r="G864" s="136">
        <f t="shared" si="225"/>
        <v>0</v>
      </c>
      <c r="H864" s="136">
        <f t="shared" si="222"/>
        <v>0</v>
      </c>
      <c r="I864" s="136">
        <f t="shared" si="216"/>
        <v>0</v>
      </c>
      <c r="J864" s="141">
        <f t="shared" si="217"/>
        <v>0</v>
      </c>
      <c r="K864" s="142">
        <f t="shared" si="214"/>
        <v>0</v>
      </c>
      <c r="L864" s="184">
        <f t="shared" si="214"/>
        <v>0</v>
      </c>
      <c r="M864" s="141">
        <f t="shared" si="214"/>
        <v>0</v>
      </c>
      <c r="N864" s="141">
        <f t="shared" si="214"/>
        <v>0</v>
      </c>
      <c r="O864" s="147">
        <f t="shared" si="218"/>
        <v>0</v>
      </c>
      <c r="P864" s="136">
        <f t="shared" si="219"/>
        <v>0</v>
      </c>
      <c r="Q864" s="136">
        <f t="shared" si="223"/>
        <v>0</v>
      </c>
      <c r="R864" s="136">
        <f t="shared" si="224"/>
        <v>0</v>
      </c>
      <c r="S864" s="137">
        <f t="shared" si="220"/>
        <v>0</v>
      </c>
      <c r="T864" s="45"/>
      <c r="V864" s="57" t="str">
        <f t="shared" si="221"/>
        <v>скрыть</v>
      </c>
    </row>
    <row r="865" spans="2:22" ht="15.75" hidden="1" customHeight="1" x14ac:dyDescent="0.25">
      <c r="B865" s="135">
        <v>849</v>
      </c>
      <c r="C865" s="182">
        <f t="shared" si="225"/>
        <v>0</v>
      </c>
      <c r="D865" s="280">
        <f t="shared" si="225"/>
        <v>0</v>
      </c>
      <c r="E865" s="182">
        <f t="shared" si="225"/>
        <v>0</v>
      </c>
      <c r="F865" s="182">
        <f t="shared" si="225"/>
        <v>0</v>
      </c>
      <c r="G865" s="136">
        <f t="shared" si="225"/>
        <v>0</v>
      </c>
      <c r="H865" s="136">
        <f t="shared" si="222"/>
        <v>0</v>
      </c>
      <c r="I865" s="136">
        <f t="shared" si="216"/>
        <v>0</v>
      </c>
      <c r="J865" s="141">
        <f t="shared" si="217"/>
        <v>0</v>
      </c>
      <c r="K865" s="142">
        <f t="shared" si="214"/>
        <v>0</v>
      </c>
      <c r="L865" s="184">
        <f t="shared" si="214"/>
        <v>0</v>
      </c>
      <c r="M865" s="141">
        <f t="shared" si="214"/>
        <v>0</v>
      </c>
      <c r="N865" s="141">
        <f t="shared" si="214"/>
        <v>0</v>
      </c>
      <c r="O865" s="147">
        <f t="shared" si="218"/>
        <v>0</v>
      </c>
      <c r="P865" s="136">
        <f t="shared" si="219"/>
        <v>0</v>
      </c>
      <c r="Q865" s="136">
        <f t="shared" si="223"/>
        <v>0</v>
      </c>
      <c r="R865" s="136">
        <f t="shared" si="224"/>
        <v>0</v>
      </c>
      <c r="S865" s="137">
        <f t="shared" si="220"/>
        <v>0</v>
      </c>
      <c r="T865" s="45"/>
      <c r="V865" s="57" t="str">
        <f t="shared" si="221"/>
        <v>скрыть</v>
      </c>
    </row>
    <row r="866" spans="2:22" ht="15.75" hidden="1" customHeight="1" x14ac:dyDescent="0.25">
      <c r="B866" s="135">
        <v>850</v>
      </c>
      <c r="C866" s="182">
        <f t="shared" si="225"/>
        <v>0</v>
      </c>
      <c r="D866" s="280">
        <f t="shared" si="225"/>
        <v>0</v>
      </c>
      <c r="E866" s="182">
        <f t="shared" si="225"/>
        <v>0</v>
      </c>
      <c r="F866" s="182">
        <f t="shared" si="225"/>
        <v>0</v>
      </c>
      <c r="G866" s="136">
        <f t="shared" si="225"/>
        <v>0</v>
      </c>
      <c r="H866" s="136">
        <f t="shared" si="222"/>
        <v>0</v>
      </c>
      <c r="I866" s="136">
        <f t="shared" si="216"/>
        <v>0</v>
      </c>
      <c r="J866" s="141">
        <f t="shared" si="217"/>
        <v>0</v>
      </c>
      <c r="K866" s="142">
        <f t="shared" si="214"/>
        <v>0</v>
      </c>
      <c r="L866" s="184">
        <f t="shared" si="214"/>
        <v>0</v>
      </c>
      <c r="M866" s="141">
        <f t="shared" si="214"/>
        <v>0</v>
      </c>
      <c r="N866" s="141">
        <f t="shared" si="214"/>
        <v>0</v>
      </c>
      <c r="O866" s="147">
        <f t="shared" si="218"/>
        <v>0</v>
      </c>
      <c r="P866" s="136">
        <f t="shared" si="219"/>
        <v>0</v>
      </c>
      <c r="Q866" s="136">
        <f t="shared" si="223"/>
        <v>0</v>
      </c>
      <c r="R866" s="136">
        <f t="shared" si="224"/>
        <v>0</v>
      </c>
      <c r="S866" s="137">
        <f t="shared" si="220"/>
        <v>0</v>
      </c>
      <c r="T866" s="45"/>
      <c r="V866" s="57" t="str">
        <f t="shared" si="221"/>
        <v>скрыть</v>
      </c>
    </row>
    <row r="867" spans="2:22" ht="15.75" hidden="1" customHeight="1" x14ac:dyDescent="0.25">
      <c r="B867" s="135">
        <v>851</v>
      </c>
      <c r="C867" s="182">
        <f t="shared" ref="C867:G876" si="226">IF(offer_sale_type="транзит",IFERROR(VLOOKUP($B867,calc_data,C$14+1,0),0),0)</f>
        <v>0</v>
      </c>
      <c r="D867" s="280">
        <f t="shared" si="226"/>
        <v>0</v>
      </c>
      <c r="E867" s="182">
        <f t="shared" si="226"/>
        <v>0</v>
      </c>
      <c r="F867" s="182">
        <f t="shared" si="226"/>
        <v>0</v>
      </c>
      <c r="G867" s="136">
        <f t="shared" si="226"/>
        <v>0</v>
      </c>
      <c r="H867" s="136">
        <f t="shared" si="222"/>
        <v>0</v>
      </c>
      <c r="I867" s="136">
        <f t="shared" si="216"/>
        <v>0</v>
      </c>
      <c r="J867" s="141">
        <f t="shared" si="217"/>
        <v>0</v>
      </c>
      <c r="K867" s="142">
        <f t="shared" si="214"/>
        <v>0</v>
      </c>
      <c r="L867" s="184">
        <f t="shared" si="214"/>
        <v>0</v>
      </c>
      <c r="M867" s="141">
        <f t="shared" si="214"/>
        <v>0</v>
      </c>
      <c r="N867" s="141">
        <f t="shared" si="214"/>
        <v>0</v>
      </c>
      <c r="O867" s="147">
        <f t="shared" si="218"/>
        <v>0</v>
      </c>
      <c r="P867" s="136">
        <f t="shared" si="219"/>
        <v>0</v>
      </c>
      <c r="Q867" s="136">
        <f t="shared" si="223"/>
        <v>0</v>
      </c>
      <c r="R867" s="136">
        <f t="shared" si="224"/>
        <v>0</v>
      </c>
      <c r="S867" s="137">
        <f t="shared" si="220"/>
        <v>0</v>
      </c>
      <c r="T867" s="45"/>
      <c r="V867" s="57" t="str">
        <f t="shared" si="221"/>
        <v>скрыть</v>
      </c>
    </row>
    <row r="868" spans="2:22" ht="15.75" hidden="1" customHeight="1" x14ac:dyDescent="0.25">
      <c r="B868" s="135">
        <v>852</v>
      </c>
      <c r="C868" s="182">
        <f t="shared" si="226"/>
        <v>0</v>
      </c>
      <c r="D868" s="280">
        <f t="shared" si="226"/>
        <v>0</v>
      </c>
      <c r="E868" s="182">
        <f t="shared" si="226"/>
        <v>0</v>
      </c>
      <c r="F868" s="182">
        <f t="shared" si="226"/>
        <v>0</v>
      </c>
      <c r="G868" s="136">
        <f t="shared" si="226"/>
        <v>0</v>
      </c>
      <c r="H868" s="136">
        <f t="shared" si="222"/>
        <v>0</v>
      </c>
      <c r="I868" s="136">
        <f t="shared" si="216"/>
        <v>0</v>
      </c>
      <c r="J868" s="141">
        <f t="shared" si="217"/>
        <v>0</v>
      </c>
      <c r="K868" s="142">
        <f t="shared" si="214"/>
        <v>0</v>
      </c>
      <c r="L868" s="184">
        <f t="shared" si="214"/>
        <v>0</v>
      </c>
      <c r="M868" s="141">
        <f t="shared" si="214"/>
        <v>0</v>
      </c>
      <c r="N868" s="141">
        <f t="shared" si="214"/>
        <v>0</v>
      </c>
      <c r="O868" s="147">
        <f t="shared" si="218"/>
        <v>0</v>
      </c>
      <c r="P868" s="136">
        <f t="shared" si="219"/>
        <v>0</v>
      </c>
      <c r="Q868" s="136">
        <f t="shared" si="223"/>
        <v>0</v>
      </c>
      <c r="R868" s="136">
        <f t="shared" si="224"/>
        <v>0</v>
      </c>
      <c r="S868" s="137">
        <f t="shared" si="220"/>
        <v>0</v>
      </c>
      <c r="T868" s="45"/>
      <c r="V868" s="57" t="str">
        <f t="shared" si="221"/>
        <v>скрыть</v>
      </c>
    </row>
    <row r="869" spans="2:22" ht="15.75" hidden="1" customHeight="1" x14ac:dyDescent="0.25">
      <c r="B869" s="135">
        <v>853</v>
      </c>
      <c r="C869" s="182">
        <f t="shared" si="226"/>
        <v>0</v>
      </c>
      <c r="D869" s="280">
        <f t="shared" si="226"/>
        <v>0</v>
      </c>
      <c r="E869" s="182">
        <f t="shared" si="226"/>
        <v>0</v>
      </c>
      <c r="F869" s="182">
        <f t="shared" si="226"/>
        <v>0</v>
      </c>
      <c r="G869" s="136">
        <f t="shared" si="226"/>
        <v>0</v>
      </c>
      <c r="H869" s="136">
        <f t="shared" si="222"/>
        <v>0</v>
      </c>
      <c r="I869" s="136">
        <f t="shared" si="216"/>
        <v>0</v>
      </c>
      <c r="J869" s="141">
        <f t="shared" si="217"/>
        <v>0</v>
      </c>
      <c r="K869" s="142">
        <f t="shared" si="214"/>
        <v>0</v>
      </c>
      <c r="L869" s="184">
        <f t="shared" si="214"/>
        <v>0</v>
      </c>
      <c r="M869" s="141">
        <f t="shared" si="214"/>
        <v>0</v>
      </c>
      <c r="N869" s="141">
        <f t="shared" si="214"/>
        <v>0</v>
      </c>
      <c r="O869" s="147">
        <f t="shared" si="218"/>
        <v>0</v>
      </c>
      <c r="P869" s="136">
        <f t="shared" si="219"/>
        <v>0</v>
      </c>
      <c r="Q869" s="136">
        <f t="shared" si="223"/>
        <v>0</v>
      </c>
      <c r="R869" s="136">
        <f t="shared" si="224"/>
        <v>0</v>
      </c>
      <c r="S869" s="137">
        <f t="shared" si="220"/>
        <v>0</v>
      </c>
      <c r="T869" s="45"/>
      <c r="V869" s="57" t="str">
        <f t="shared" si="221"/>
        <v>скрыть</v>
      </c>
    </row>
    <row r="870" spans="2:22" ht="15.75" hidden="1" customHeight="1" x14ac:dyDescent="0.25">
      <c r="B870" s="135">
        <v>854</v>
      </c>
      <c r="C870" s="182">
        <f t="shared" si="226"/>
        <v>0</v>
      </c>
      <c r="D870" s="280">
        <f t="shared" si="226"/>
        <v>0</v>
      </c>
      <c r="E870" s="182">
        <f t="shared" si="226"/>
        <v>0</v>
      </c>
      <c r="F870" s="182">
        <f t="shared" si="226"/>
        <v>0</v>
      </c>
      <c r="G870" s="136">
        <f t="shared" si="226"/>
        <v>0</v>
      </c>
      <c r="H870" s="136">
        <f t="shared" si="222"/>
        <v>0</v>
      </c>
      <c r="I870" s="136">
        <f t="shared" si="216"/>
        <v>0</v>
      </c>
      <c r="J870" s="141">
        <f t="shared" si="217"/>
        <v>0</v>
      </c>
      <c r="K870" s="142">
        <f t="shared" si="214"/>
        <v>0</v>
      </c>
      <c r="L870" s="184">
        <f t="shared" si="214"/>
        <v>0</v>
      </c>
      <c r="M870" s="141">
        <f t="shared" si="214"/>
        <v>0</v>
      </c>
      <c r="N870" s="141">
        <f t="shared" si="214"/>
        <v>0</v>
      </c>
      <c r="O870" s="147">
        <f t="shared" si="218"/>
        <v>0</v>
      </c>
      <c r="P870" s="136">
        <f t="shared" si="219"/>
        <v>0</v>
      </c>
      <c r="Q870" s="136">
        <f t="shared" si="223"/>
        <v>0</v>
      </c>
      <c r="R870" s="136">
        <f t="shared" si="224"/>
        <v>0</v>
      </c>
      <c r="S870" s="137">
        <f t="shared" si="220"/>
        <v>0</v>
      </c>
      <c r="T870" s="45"/>
      <c r="V870" s="57" t="str">
        <f t="shared" si="221"/>
        <v>скрыть</v>
      </c>
    </row>
    <row r="871" spans="2:22" ht="15.75" hidden="1" customHeight="1" x14ac:dyDescent="0.25">
      <c r="B871" s="135">
        <v>855</v>
      </c>
      <c r="C871" s="182">
        <f t="shared" si="226"/>
        <v>0</v>
      </c>
      <c r="D871" s="280">
        <f t="shared" si="226"/>
        <v>0</v>
      </c>
      <c r="E871" s="182">
        <f t="shared" si="226"/>
        <v>0</v>
      </c>
      <c r="F871" s="182">
        <f t="shared" si="226"/>
        <v>0</v>
      </c>
      <c r="G871" s="136">
        <f t="shared" si="226"/>
        <v>0</v>
      </c>
      <c r="H871" s="136">
        <f t="shared" si="222"/>
        <v>0</v>
      </c>
      <c r="I871" s="136">
        <f t="shared" si="216"/>
        <v>0</v>
      </c>
      <c r="J871" s="141">
        <f t="shared" si="217"/>
        <v>0</v>
      </c>
      <c r="K871" s="142">
        <f t="shared" si="214"/>
        <v>0</v>
      </c>
      <c r="L871" s="184">
        <f t="shared" si="214"/>
        <v>0</v>
      </c>
      <c r="M871" s="141">
        <f t="shared" si="214"/>
        <v>0</v>
      </c>
      <c r="N871" s="141">
        <f t="shared" si="214"/>
        <v>0</v>
      </c>
      <c r="O871" s="147">
        <f t="shared" si="218"/>
        <v>0</v>
      </c>
      <c r="P871" s="136">
        <f t="shared" si="219"/>
        <v>0</v>
      </c>
      <c r="Q871" s="136">
        <f t="shared" si="223"/>
        <v>0</v>
      </c>
      <c r="R871" s="136">
        <f t="shared" si="224"/>
        <v>0</v>
      </c>
      <c r="S871" s="137">
        <f t="shared" si="220"/>
        <v>0</v>
      </c>
      <c r="T871" s="45"/>
      <c r="V871" s="57" t="str">
        <f t="shared" si="221"/>
        <v>скрыть</v>
      </c>
    </row>
    <row r="872" spans="2:22" ht="15.75" hidden="1" customHeight="1" x14ac:dyDescent="0.25">
      <c r="B872" s="135">
        <v>856</v>
      </c>
      <c r="C872" s="182">
        <f t="shared" si="226"/>
        <v>0</v>
      </c>
      <c r="D872" s="280">
        <f t="shared" si="226"/>
        <v>0</v>
      </c>
      <c r="E872" s="182">
        <f t="shared" si="226"/>
        <v>0</v>
      </c>
      <c r="F872" s="182">
        <f t="shared" si="226"/>
        <v>0</v>
      </c>
      <c r="G872" s="136">
        <f t="shared" si="226"/>
        <v>0</v>
      </c>
      <c r="H872" s="136">
        <f t="shared" si="222"/>
        <v>0</v>
      </c>
      <c r="I872" s="136">
        <f t="shared" si="216"/>
        <v>0</v>
      </c>
      <c r="J872" s="141">
        <f t="shared" si="217"/>
        <v>0</v>
      </c>
      <c r="K872" s="142">
        <f t="shared" si="214"/>
        <v>0</v>
      </c>
      <c r="L872" s="184">
        <f t="shared" si="214"/>
        <v>0</v>
      </c>
      <c r="M872" s="141">
        <f t="shared" si="214"/>
        <v>0</v>
      </c>
      <c r="N872" s="141">
        <f t="shared" si="214"/>
        <v>0</v>
      </c>
      <c r="O872" s="147">
        <f t="shared" si="218"/>
        <v>0</v>
      </c>
      <c r="P872" s="136">
        <f t="shared" si="219"/>
        <v>0</v>
      </c>
      <c r="Q872" s="136">
        <f t="shared" si="223"/>
        <v>0</v>
      </c>
      <c r="R872" s="136">
        <f t="shared" si="224"/>
        <v>0</v>
      </c>
      <c r="S872" s="137">
        <f t="shared" si="220"/>
        <v>0</v>
      </c>
      <c r="T872" s="45"/>
      <c r="V872" s="57" t="str">
        <f t="shared" si="221"/>
        <v>скрыть</v>
      </c>
    </row>
    <row r="873" spans="2:22" ht="15.75" hidden="1" customHeight="1" x14ac:dyDescent="0.25">
      <c r="B873" s="135">
        <v>857</v>
      </c>
      <c r="C873" s="182">
        <f t="shared" si="226"/>
        <v>0</v>
      </c>
      <c r="D873" s="280">
        <f t="shared" si="226"/>
        <v>0</v>
      </c>
      <c r="E873" s="182">
        <f t="shared" si="226"/>
        <v>0</v>
      </c>
      <c r="F873" s="182">
        <f t="shared" si="226"/>
        <v>0</v>
      </c>
      <c r="G873" s="136">
        <f t="shared" si="226"/>
        <v>0</v>
      </c>
      <c r="H873" s="136">
        <f t="shared" si="222"/>
        <v>0</v>
      </c>
      <c r="I873" s="136">
        <f t="shared" si="216"/>
        <v>0</v>
      </c>
      <c r="J873" s="141">
        <f t="shared" si="217"/>
        <v>0</v>
      </c>
      <c r="K873" s="142">
        <f t="shared" si="214"/>
        <v>0</v>
      </c>
      <c r="L873" s="184">
        <f t="shared" si="214"/>
        <v>0</v>
      </c>
      <c r="M873" s="141">
        <f t="shared" si="214"/>
        <v>0</v>
      </c>
      <c r="N873" s="141">
        <f t="shared" si="214"/>
        <v>0</v>
      </c>
      <c r="O873" s="147">
        <f t="shared" si="218"/>
        <v>0</v>
      </c>
      <c r="P873" s="136">
        <f t="shared" si="219"/>
        <v>0</v>
      </c>
      <c r="Q873" s="136">
        <f t="shared" si="223"/>
        <v>0</v>
      </c>
      <c r="R873" s="136">
        <f t="shared" si="224"/>
        <v>0</v>
      </c>
      <c r="S873" s="137">
        <f t="shared" si="220"/>
        <v>0</v>
      </c>
      <c r="T873" s="45"/>
      <c r="V873" s="57" t="str">
        <f t="shared" si="221"/>
        <v>скрыть</v>
      </c>
    </row>
    <row r="874" spans="2:22" ht="15.75" hidden="1" customHeight="1" x14ac:dyDescent="0.25">
      <c r="B874" s="135">
        <v>858</v>
      </c>
      <c r="C874" s="182">
        <f t="shared" si="226"/>
        <v>0</v>
      </c>
      <c r="D874" s="280">
        <f t="shared" si="226"/>
        <v>0</v>
      </c>
      <c r="E874" s="182">
        <f t="shared" si="226"/>
        <v>0</v>
      </c>
      <c r="F874" s="182">
        <f t="shared" si="226"/>
        <v>0</v>
      </c>
      <c r="G874" s="136">
        <f t="shared" si="226"/>
        <v>0</v>
      </c>
      <c r="H874" s="136">
        <f t="shared" si="222"/>
        <v>0</v>
      </c>
      <c r="I874" s="136">
        <f t="shared" si="216"/>
        <v>0</v>
      </c>
      <c r="J874" s="141">
        <f t="shared" si="217"/>
        <v>0</v>
      </c>
      <c r="K874" s="142">
        <f t="shared" si="214"/>
        <v>0</v>
      </c>
      <c r="L874" s="184">
        <f t="shared" si="214"/>
        <v>0</v>
      </c>
      <c r="M874" s="141">
        <f t="shared" si="214"/>
        <v>0</v>
      </c>
      <c r="N874" s="141">
        <f t="shared" si="214"/>
        <v>0</v>
      </c>
      <c r="O874" s="147">
        <f t="shared" si="218"/>
        <v>0</v>
      </c>
      <c r="P874" s="136">
        <f t="shared" si="219"/>
        <v>0</v>
      </c>
      <c r="Q874" s="136">
        <f t="shared" si="223"/>
        <v>0</v>
      </c>
      <c r="R874" s="136">
        <f t="shared" si="224"/>
        <v>0</v>
      </c>
      <c r="S874" s="137">
        <f t="shared" si="220"/>
        <v>0</v>
      </c>
      <c r="T874" s="45"/>
      <c r="V874" s="57" t="str">
        <f t="shared" si="221"/>
        <v>скрыть</v>
      </c>
    </row>
    <row r="875" spans="2:22" ht="15.75" hidden="1" customHeight="1" x14ac:dyDescent="0.25">
      <c r="B875" s="135">
        <v>859</v>
      </c>
      <c r="C875" s="182">
        <f t="shared" si="226"/>
        <v>0</v>
      </c>
      <c r="D875" s="280">
        <f t="shared" si="226"/>
        <v>0</v>
      </c>
      <c r="E875" s="182">
        <f t="shared" si="226"/>
        <v>0</v>
      </c>
      <c r="F875" s="182">
        <f t="shared" si="226"/>
        <v>0</v>
      </c>
      <c r="G875" s="136">
        <f t="shared" si="226"/>
        <v>0</v>
      </c>
      <c r="H875" s="136">
        <f t="shared" si="222"/>
        <v>0</v>
      </c>
      <c r="I875" s="136">
        <f t="shared" si="216"/>
        <v>0</v>
      </c>
      <c r="J875" s="141">
        <f t="shared" si="217"/>
        <v>0</v>
      </c>
      <c r="K875" s="142">
        <f t="shared" si="214"/>
        <v>0</v>
      </c>
      <c r="L875" s="184">
        <f t="shared" si="214"/>
        <v>0</v>
      </c>
      <c r="M875" s="141">
        <f t="shared" si="214"/>
        <v>0</v>
      </c>
      <c r="N875" s="141">
        <f t="shared" si="214"/>
        <v>0</v>
      </c>
      <c r="O875" s="147">
        <f t="shared" si="218"/>
        <v>0</v>
      </c>
      <c r="P875" s="136">
        <f t="shared" si="219"/>
        <v>0</v>
      </c>
      <c r="Q875" s="136">
        <f t="shared" si="223"/>
        <v>0</v>
      </c>
      <c r="R875" s="136">
        <f t="shared" si="224"/>
        <v>0</v>
      </c>
      <c r="S875" s="137">
        <f t="shared" si="220"/>
        <v>0</v>
      </c>
      <c r="T875" s="45"/>
      <c r="V875" s="57" t="str">
        <f t="shared" si="221"/>
        <v>скрыть</v>
      </c>
    </row>
    <row r="876" spans="2:22" ht="15.75" hidden="1" customHeight="1" x14ac:dyDescent="0.25">
      <c r="B876" s="135">
        <v>860</v>
      </c>
      <c r="C876" s="182">
        <f t="shared" si="226"/>
        <v>0</v>
      </c>
      <c r="D876" s="280">
        <f t="shared" si="226"/>
        <v>0</v>
      </c>
      <c r="E876" s="182">
        <f t="shared" si="226"/>
        <v>0</v>
      </c>
      <c r="F876" s="182">
        <f t="shared" si="226"/>
        <v>0</v>
      </c>
      <c r="G876" s="136">
        <f t="shared" si="226"/>
        <v>0</v>
      </c>
      <c r="H876" s="136">
        <f t="shared" si="222"/>
        <v>0</v>
      </c>
      <c r="I876" s="136">
        <f t="shared" si="216"/>
        <v>0</v>
      </c>
      <c r="J876" s="141">
        <f t="shared" si="217"/>
        <v>0</v>
      </c>
      <c r="K876" s="142">
        <f t="shared" si="214"/>
        <v>0</v>
      </c>
      <c r="L876" s="184">
        <f t="shared" si="214"/>
        <v>0</v>
      </c>
      <c r="M876" s="141">
        <f t="shared" si="214"/>
        <v>0</v>
      </c>
      <c r="N876" s="141">
        <f t="shared" si="214"/>
        <v>0</v>
      </c>
      <c r="O876" s="147">
        <f t="shared" si="218"/>
        <v>0</v>
      </c>
      <c r="P876" s="136">
        <f t="shared" si="219"/>
        <v>0</v>
      </c>
      <c r="Q876" s="136">
        <f t="shared" si="223"/>
        <v>0</v>
      </c>
      <c r="R876" s="136">
        <f t="shared" si="224"/>
        <v>0</v>
      </c>
      <c r="S876" s="137">
        <f t="shared" si="220"/>
        <v>0</v>
      </c>
      <c r="T876" s="45"/>
      <c r="V876" s="57" t="str">
        <f t="shared" si="221"/>
        <v>скрыть</v>
      </c>
    </row>
    <row r="877" spans="2:22" ht="15.75" hidden="1" customHeight="1" x14ac:dyDescent="0.25">
      <c r="B877" s="135">
        <v>861</v>
      </c>
      <c r="C877" s="182">
        <f t="shared" ref="C877:G886" si="227">IF(offer_sale_type="транзит",IFERROR(VLOOKUP($B877,calc_data,C$14+1,0),0),0)</f>
        <v>0</v>
      </c>
      <c r="D877" s="280">
        <f t="shared" si="227"/>
        <v>0</v>
      </c>
      <c r="E877" s="182">
        <f t="shared" si="227"/>
        <v>0</v>
      </c>
      <c r="F877" s="182">
        <f t="shared" si="227"/>
        <v>0</v>
      </c>
      <c r="G877" s="136">
        <f t="shared" si="227"/>
        <v>0</v>
      </c>
      <c r="H877" s="136">
        <f t="shared" si="222"/>
        <v>0</v>
      </c>
      <c r="I877" s="136">
        <f t="shared" si="216"/>
        <v>0</v>
      </c>
      <c r="J877" s="141">
        <f t="shared" si="217"/>
        <v>0</v>
      </c>
      <c r="K877" s="142">
        <f t="shared" si="214"/>
        <v>0</v>
      </c>
      <c r="L877" s="184">
        <f t="shared" si="214"/>
        <v>0</v>
      </c>
      <c r="M877" s="141">
        <f t="shared" si="214"/>
        <v>0</v>
      </c>
      <c r="N877" s="141">
        <f t="shared" si="214"/>
        <v>0</v>
      </c>
      <c r="O877" s="147">
        <f t="shared" si="218"/>
        <v>0</v>
      </c>
      <c r="P877" s="136">
        <f t="shared" si="219"/>
        <v>0</v>
      </c>
      <c r="Q877" s="136">
        <f t="shared" si="223"/>
        <v>0</v>
      </c>
      <c r="R877" s="136">
        <f t="shared" si="224"/>
        <v>0</v>
      </c>
      <c r="S877" s="137">
        <f t="shared" si="220"/>
        <v>0</v>
      </c>
      <c r="T877" s="45"/>
      <c r="V877" s="57" t="str">
        <f t="shared" si="221"/>
        <v>скрыть</v>
      </c>
    </row>
    <row r="878" spans="2:22" ht="15.75" hidden="1" customHeight="1" x14ac:dyDescent="0.25">
      <c r="B878" s="135">
        <v>862</v>
      </c>
      <c r="C878" s="182">
        <f t="shared" si="227"/>
        <v>0</v>
      </c>
      <c r="D878" s="280">
        <f t="shared" si="227"/>
        <v>0</v>
      </c>
      <c r="E878" s="182">
        <f t="shared" si="227"/>
        <v>0</v>
      </c>
      <c r="F878" s="182">
        <f t="shared" si="227"/>
        <v>0</v>
      </c>
      <c r="G878" s="136">
        <f t="shared" si="227"/>
        <v>0</v>
      </c>
      <c r="H878" s="136">
        <f t="shared" si="222"/>
        <v>0</v>
      </c>
      <c r="I878" s="136">
        <f t="shared" si="216"/>
        <v>0</v>
      </c>
      <c r="J878" s="141">
        <f t="shared" si="217"/>
        <v>0</v>
      </c>
      <c r="K878" s="142">
        <f t="shared" si="214"/>
        <v>0</v>
      </c>
      <c r="L878" s="184">
        <f t="shared" si="214"/>
        <v>0</v>
      </c>
      <c r="M878" s="141">
        <f t="shared" si="214"/>
        <v>0</v>
      </c>
      <c r="N878" s="141">
        <f t="shared" si="214"/>
        <v>0</v>
      </c>
      <c r="O878" s="147">
        <f t="shared" si="218"/>
        <v>0</v>
      </c>
      <c r="P878" s="136">
        <f t="shared" si="219"/>
        <v>0</v>
      </c>
      <c r="Q878" s="136">
        <f t="shared" si="223"/>
        <v>0</v>
      </c>
      <c r="R878" s="136">
        <f t="shared" si="224"/>
        <v>0</v>
      </c>
      <c r="S878" s="137">
        <f t="shared" si="220"/>
        <v>0</v>
      </c>
      <c r="T878" s="45"/>
      <c r="V878" s="57" t="str">
        <f t="shared" si="221"/>
        <v>скрыть</v>
      </c>
    </row>
    <row r="879" spans="2:22" ht="15.75" hidden="1" customHeight="1" x14ac:dyDescent="0.25">
      <c r="B879" s="135">
        <v>863</v>
      </c>
      <c r="C879" s="182">
        <f t="shared" si="227"/>
        <v>0</v>
      </c>
      <c r="D879" s="280">
        <f t="shared" si="227"/>
        <v>0</v>
      </c>
      <c r="E879" s="182">
        <f t="shared" si="227"/>
        <v>0</v>
      </c>
      <c r="F879" s="182">
        <f t="shared" si="227"/>
        <v>0</v>
      </c>
      <c r="G879" s="136">
        <f t="shared" si="227"/>
        <v>0</v>
      </c>
      <c r="H879" s="136">
        <f t="shared" si="222"/>
        <v>0</v>
      </c>
      <c r="I879" s="136">
        <f t="shared" si="216"/>
        <v>0</v>
      </c>
      <c r="J879" s="141">
        <f t="shared" si="217"/>
        <v>0</v>
      </c>
      <c r="K879" s="142">
        <f t="shared" si="214"/>
        <v>0</v>
      </c>
      <c r="L879" s="184">
        <f t="shared" si="214"/>
        <v>0</v>
      </c>
      <c r="M879" s="141">
        <f t="shared" si="214"/>
        <v>0</v>
      </c>
      <c r="N879" s="141">
        <f t="shared" si="214"/>
        <v>0</v>
      </c>
      <c r="O879" s="147">
        <f t="shared" si="218"/>
        <v>0</v>
      </c>
      <c r="P879" s="136">
        <f t="shared" si="219"/>
        <v>0</v>
      </c>
      <c r="Q879" s="136">
        <f t="shared" si="223"/>
        <v>0</v>
      </c>
      <c r="R879" s="136">
        <f t="shared" si="224"/>
        <v>0</v>
      </c>
      <c r="S879" s="137">
        <f t="shared" si="220"/>
        <v>0</v>
      </c>
      <c r="T879" s="45"/>
      <c r="V879" s="57" t="str">
        <f t="shared" si="221"/>
        <v>скрыть</v>
      </c>
    </row>
    <row r="880" spans="2:22" ht="15.75" hidden="1" customHeight="1" x14ac:dyDescent="0.25">
      <c r="B880" s="135">
        <v>864</v>
      </c>
      <c r="C880" s="182">
        <f t="shared" si="227"/>
        <v>0</v>
      </c>
      <c r="D880" s="280">
        <f t="shared" si="227"/>
        <v>0</v>
      </c>
      <c r="E880" s="182">
        <f t="shared" si="227"/>
        <v>0</v>
      </c>
      <c r="F880" s="182">
        <f t="shared" si="227"/>
        <v>0</v>
      </c>
      <c r="G880" s="136">
        <f t="shared" si="227"/>
        <v>0</v>
      </c>
      <c r="H880" s="136">
        <f t="shared" si="222"/>
        <v>0</v>
      </c>
      <c r="I880" s="136">
        <f t="shared" si="216"/>
        <v>0</v>
      </c>
      <c r="J880" s="141">
        <f t="shared" si="217"/>
        <v>0</v>
      </c>
      <c r="K880" s="142">
        <f t="shared" si="214"/>
        <v>0</v>
      </c>
      <c r="L880" s="184">
        <f t="shared" si="214"/>
        <v>0</v>
      </c>
      <c r="M880" s="141">
        <f t="shared" si="214"/>
        <v>0</v>
      </c>
      <c r="N880" s="141">
        <f t="shared" si="214"/>
        <v>0</v>
      </c>
      <c r="O880" s="147">
        <f t="shared" si="218"/>
        <v>0</v>
      </c>
      <c r="P880" s="136">
        <f t="shared" si="219"/>
        <v>0</v>
      </c>
      <c r="Q880" s="136">
        <f t="shared" si="223"/>
        <v>0</v>
      </c>
      <c r="R880" s="136">
        <f t="shared" si="224"/>
        <v>0</v>
      </c>
      <c r="S880" s="137">
        <f t="shared" si="220"/>
        <v>0</v>
      </c>
      <c r="T880" s="45"/>
      <c r="V880" s="57" t="str">
        <f t="shared" si="221"/>
        <v>скрыть</v>
      </c>
    </row>
    <row r="881" spans="2:22" ht="15.75" hidden="1" customHeight="1" x14ac:dyDescent="0.25">
      <c r="B881" s="135">
        <v>865</v>
      </c>
      <c r="C881" s="182">
        <f t="shared" si="227"/>
        <v>0</v>
      </c>
      <c r="D881" s="280">
        <f t="shared" si="227"/>
        <v>0</v>
      </c>
      <c r="E881" s="182">
        <f t="shared" si="227"/>
        <v>0</v>
      </c>
      <c r="F881" s="182">
        <f t="shared" si="227"/>
        <v>0</v>
      </c>
      <c r="G881" s="136">
        <f t="shared" si="227"/>
        <v>0</v>
      </c>
      <c r="H881" s="136">
        <f t="shared" si="222"/>
        <v>0</v>
      </c>
      <c r="I881" s="136">
        <f t="shared" si="216"/>
        <v>0</v>
      </c>
      <c r="J881" s="141">
        <f t="shared" si="217"/>
        <v>0</v>
      </c>
      <c r="K881" s="142">
        <f t="shared" si="214"/>
        <v>0</v>
      </c>
      <c r="L881" s="184">
        <f t="shared" si="214"/>
        <v>0</v>
      </c>
      <c r="M881" s="141">
        <f t="shared" si="214"/>
        <v>0</v>
      </c>
      <c r="N881" s="141">
        <f t="shared" si="214"/>
        <v>0</v>
      </c>
      <c r="O881" s="147">
        <f t="shared" si="218"/>
        <v>0</v>
      </c>
      <c r="P881" s="136">
        <f t="shared" si="219"/>
        <v>0</v>
      </c>
      <c r="Q881" s="136">
        <f t="shared" si="223"/>
        <v>0</v>
      </c>
      <c r="R881" s="136">
        <f t="shared" si="224"/>
        <v>0</v>
      </c>
      <c r="S881" s="137">
        <f t="shared" si="220"/>
        <v>0</v>
      </c>
      <c r="T881" s="45"/>
      <c r="V881" s="57" t="str">
        <f t="shared" si="221"/>
        <v>скрыть</v>
      </c>
    </row>
    <row r="882" spans="2:22" ht="15.75" hidden="1" customHeight="1" x14ac:dyDescent="0.25">
      <c r="B882" s="135">
        <v>866</v>
      </c>
      <c r="C882" s="182">
        <f t="shared" si="227"/>
        <v>0</v>
      </c>
      <c r="D882" s="280">
        <f t="shared" si="227"/>
        <v>0</v>
      </c>
      <c r="E882" s="182">
        <f t="shared" si="227"/>
        <v>0</v>
      </c>
      <c r="F882" s="182">
        <f t="shared" si="227"/>
        <v>0</v>
      </c>
      <c r="G882" s="136">
        <f t="shared" si="227"/>
        <v>0</v>
      </c>
      <c r="H882" s="136">
        <f t="shared" si="222"/>
        <v>0</v>
      </c>
      <c r="I882" s="136">
        <f t="shared" si="216"/>
        <v>0</v>
      </c>
      <c r="J882" s="141">
        <f t="shared" si="217"/>
        <v>0</v>
      </c>
      <c r="K882" s="142">
        <f t="shared" si="214"/>
        <v>0</v>
      </c>
      <c r="L882" s="184">
        <f t="shared" si="214"/>
        <v>0</v>
      </c>
      <c r="M882" s="141">
        <f t="shared" si="214"/>
        <v>0</v>
      </c>
      <c r="N882" s="141">
        <f t="shared" si="214"/>
        <v>0</v>
      </c>
      <c r="O882" s="147">
        <f t="shared" si="218"/>
        <v>0</v>
      </c>
      <c r="P882" s="136">
        <f t="shared" si="219"/>
        <v>0</v>
      </c>
      <c r="Q882" s="136">
        <f t="shared" si="223"/>
        <v>0</v>
      </c>
      <c r="R882" s="136">
        <f t="shared" si="224"/>
        <v>0</v>
      </c>
      <c r="S882" s="137">
        <f t="shared" si="220"/>
        <v>0</v>
      </c>
      <c r="T882" s="45"/>
      <c r="V882" s="57" t="str">
        <f t="shared" si="221"/>
        <v>скрыть</v>
      </c>
    </row>
    <row r="883" spans="2:22" ht="15.75" hidden="1" customHeight="1" x14ac:dyDescent="0.25">
      <c r="B883" s="135">
        <v>867</v>
      </c>
      <c r="C883" s="182">
        <f t="shared" si="227"/>
        <v>0</v>
      </c>
      <c r="D883" s="280">
        <f t="shared" si="227"/>
        <v>0</v>
      </c>
      <c r="E883" s="182">
        <f t="shared" si="227"/>
        <v>0</v>
      </c>
      <c r="F883" s="182">
        <f t="shared" si="227"/>
        <v>0</v>
      </c>
      <c r="G883" s="136">
        <f t="shared" si="227"/>
        <v>0</v>
      </c>
      <c r="H883" s="136">
        <f t="shared" si="222"/>
        <v>0</v>
      </c>
      <c r="I883" s="136">
        <f t="shared" si="216"/>
        <v>0</v>
      </c>
      <c r="J883" s="141">
        <f t="shared" si="217"/>
        <v>0</v>
      </c>
      <c r="K883" s="142">
        <f t="shared" si="214"/>
        <v>0</v>
      </c>
      <c r="L883" s="184">
        <f t="shared" si="214"/>
        <v>0</v>
      </c>
      <c r="M883" s="141">
        <f t="shared" si="214"/>
        <v>0</v>
      </c>
      <c r="N883" s="141">
        <f t="shared" si="214"/>
        <v>0</v>
      </c>
      <c r="O883" s="147">
        <f t="shared" si="218"/>
        <v>0</v>
      </c>
      <c r="P883" s="136">
        <f t="shared" si="219"/>
        <v>0</v>
      </c>
      <c r="Q883" s="136">
        <f t="shared" si="223"/>
        <v>0</v>
      </c>
      <c r="R883" s="136">
        <f t="shared" si="224"/>
        <v>0</v>
      </c>
      <c r="S883" s="137">
        <f t="shared" si="220"/>
        <v>0</v>
      </c>
      <c r="T883" s="45"/>
      <c r="V883" s="57" t="str">
        <f t="shared" si="221"/>
        <v>скрыть</v>
      </c>
    </row>
    <row r="884" spans="2:22" ht="15.75" hidden="1" customHeight="1" x14ac:dyDescent="0.25">
      <c r="B884" s="135">
        <v>868</v>
      </c>
      <c r="C884" s="182">
        <f t="shared" si="227"/>
        <v>0</v>
      </c>
      <c r="D884" s="280">
        <f t="shared" si="227"/>
        <v>0</v>
      </c>
      <c r="E884" s="182">
        <f t="shared" si="227"/>
        <v>0</v>
      </c>
      <c r="F884" s="182">
        <f t="shared" si="227"/>
        <v>0</v>
      </c>
      <c r="G884" s="136">
        <f t="shared" si="227"/>
        <v>0</v>
      </c>
      <c r="H884" s="136">
        <f t="shared" si="222"/>
        <v>0</v>
      </c>
      <c r="I884" s="136">
        <f t="shared" si="216"/>
        <v>0</v>
      </c>
      <c r="J884" s="141">
        <f t="shared" si="217"/>
        <v>0</v>
      </c>
      <c r="K884" s="142">
        <f t="shared" si="214"/>
        <v>0</v>
      </c>
      <c r="L884" s="184">
        <f t="shared" si="214"/>
        <v>0</v>
      </c>
      <c r="M884" s="141">
        <f t="shared" si="214"/>
        <v>0</v>
      </c>
      <c r="N884" s="141">
        <f t="shared" si="214"/>
        <v>0</v>
      </c>
      <c r="O884" s="147">
        <f t="shared" si="218"/>
        <v>0</v>
      </c>
      <c r="P884" s="136">
        <f t="shared" si="219"/>
        <v>0</v>
      </c>
      <c r="Q884" s="136">
        <f t="shared" si="223"/>
        <v>0</v>
      </c>
      <c r="R884" s="136">
        <f t="shared" si="224"/>
        <v>0</v>
      </c>
      <c r="S884" s="137">
        <f t="shared" si="220"/>
        <v>0</v>
      </c>
      <c r="T884" s="45"/>
      <c r="V884" s="57" t="str">
        <f t="shared" si="221"/>
        <v>скрыть</v>
      </c>
    </row>
    <row r="885" spans="2:22" ht="15.75" hidden="1" customHeight="1" x14ac:dyDescent="0.25">
      <c r="B885" s="135">
        <v>869</v>
      </c>
      <c r="C885" s="182">
        <f t="shared" si="227"/>
        <v>0</v>
      </c>
      <c r="D885" s="280">
        <f t="shared" si="227"/>
        <v>0</v>
      </c>
      <c r="E885" s="182">
        <f t="shared" si="227"/>
        <v>0</v>
      </c>
      <c r="F885" s="182">
        <f t="shared" si="227"/>
        <v>0</v>
      </c>
      <c r="G885" s="136">
        <f t="shared" si="227"/>
        <v>0</v>
      </c>
      <c r="H885" s="136">
        <f t="shared" si="222"/>
        <v>0</v>
      </c>
      <c r="I885" s="136">
        <f t="shared" si="216"/>
        <v>0</v>
      </c>
      <c r="J885" s="141">
        <f t="shared" si="217"/>
        <v>0</v>
      </c>
      <c r="K885" s="142">
        <f t="shared" si="214"/>
        <v>0</v>
      </c>
      <c r="L885" s="184">
        <f t="shared" si="214"/>
        <v>0</v>
      </c>
      <c r="M885" s="141">
        <f t="shared" si="214"/>
        <v>0</v>
      </c>
      <c r="N885" s="141">
        <f t="shared" si="214"/>
        <v>0</v>
      </c>
      <c r="O885" s="147">
        <f t="shared" si="218"/>
        <v>0</v>
      </c>
      <c r="P885" s="136">
        <f t="shared" si="219"/>
        <v>0</v>
      </c>
      <c r="Q885" s="136">
        <f t="shared" si="223"/>
        <v>0</v>
      </c>
      <c r="R885" s="136">
        <f t="shared" si="224"/>
        <v>0</v>
      </c>
      <c r="S885" s="137">
        <f t="shared" si="220"/>
        <v>0</v>
      </c>
      <c r="T885" s="45"/>
      <c r="V885" s="57" t="str">
        <f t="shared" si="221"/>
        <v>скрыть</v>
      </c>
    </row>
    <row r="886" spans="2:22" ht="15.75" hidden="1" customHeight="1" x14ac:dyDescent="0.25">
      <c r="B886" s="135">
        <v>870</v>
      </c>
      <c r="C886" s="182">
        <f t="shared" si="227"/>
        <v>0</v>
      </c>
      <c r="D886" s="280">
        <f t="shared" si="227"/>
        <v>0</v>
      </c>
      <c r="E886" s="182">
        <f t="shared" si="227"/>
        <v>0</v>
      </c>
      <c r="F886" s="182">
        <f t="shared" si="227"/>
        <v>0</v>
      </c>
      <c r="G886" s="136">
        <f t="shared" si="227"/>
        <v>0</v>
      </c>
      <c r="H886" s="136">
        <f t="shared" si="222"/>
        <v>0</v>
      </c>
      <c r="I886" s="136">
        <f t="shared" si="216"/>
        <v>0</v>
      </c>
      <c r="J886" s="141">
        <f t="shared" si="217"/>
        <v>0</v>
      </c>
      <c r="K886" s="142">
        <f t="shared" si="214"/>
        <v>0</v>
      </c>
      <c r="L886" s="184">
        <f t="shared" si="214"/>
        <v>0</v>
      </c>
      <c r="M886" s="141">
        <f t="shared" si="214"/>
        <v>0</v>
      </c>
      <c r="N886" s="141">
        <f t="shared" si="214"/>
        <v>0</v>
      </c>
      <c r="O886" s="147">
        <f t="shared" si="218"/>
        <v>0</v>
      </c>
      <c r="P886" s="136">
        <f t="shared" si="219"/>
        <v>0</v>
      </c>
      <c r="Q886" s="136">
        <f t="shared" si="223"/>
        <v>0</v>
      </c>
      <c r="R886" s="136">
        <f t="shared" si="224"/>
        <v>0</v>
      </c>
      <c r="S886" s="137">
        <f t="shared" si="220"/>
        <v>0</v>
      </c>
      <c r="T886" s="45"/>
      <c r="V886" s="57" t="str">
        <f t="shared" si="221"/>
        <v>скрыть</v>
      </c>
    </row>
    <row r="887" spans="2:22" ht="15.75" hidden="1" customHeight="1" x14ac:dyDescent="0.25">
      <c r="B887" s="135">
        <v>871</v>
      </c>
      <c r="C887" s="182">
        <f t="shared" ref="C887:G896" si="228">IF(offer_sale_type="транзит",IFERROR(VLOOKUP($B887,calc_data,C$14+1,0),0),0)</f>
        <v>0</v>
      </c>
      <c r="D887" s="280">
        <f t="shared" si="228"/>
        <v>0</v>
      </c>
      <c r="E887" s="182">
        <f t="shared" si="228"/>
        <v>0</v>
      </c>
      <c r="F887" s="182">
        <f t="shared" si="228"/>
        <v>0</v>
      </c>
      <c r="G887" s="136">
        <f t="shared" si="228"/>
        <v>0</v>
      </c>
      <c r="H887" s="136">
        <f t="shared" si="222"/>
        <v>0</v>
      </c>
      <c r="I887" s="136">
        <f t="shared" si="216"/>
        <v>0</v>
      </c>
      <c r="J887" s="141">
        <f t="shared" si="217"/>
        <v>0</v>
      </c>
      <c r="K887" s="142">
        <f t="shared" si="214"/>
        <v>0</v>
      </c>
      <c r="L887" s="184">
        <f t="shared" si="214"/>
        <v>0</v>
      </c>
      <c r="M887" s="141">
        <f t="shared" si="214"/>
        <v>0</v>
      </c>
      <c r="N887" s="141">
        <f t="shared" si="214"/>
        <v>0</v>
      </c>
      <c r="O887" s="147">
        <f t="shared" si="218"/>
        <v>0</v>
      </c>
      <c r="P887" s="136">
        <f t="shared" si="219"/>
        <v>0</v>
      </c>
      <c r="Q887" s="136">
        <f t="shared" si="223"/>
        <v>0</v>
      </c>
      <c r="R887" s="136">
        <f t="shared" si="224"/>
        <v>0</v>
      </c>
      <c r="S887" s="137">
        <f t="shared" si="220"/>
        <v>0</v>
      </c>
      <c r="T887" s="45"/>
      <c r="V887" s="57" t="str">
        <f t="shared" si="221"/>
        <v>скрыть</v>
      </c>
    </row>
    <row r="888" spans="2:22" ht="15.75" hidden="1" customHeight="1" x14ac:dyDescent="0.25">
      <c r="B888" s="135">
        <v>872</v>
      </c>
      <c r="C888" s="182">
        <f t="shared" si="228"/>
        <v>0</v>
      </c>
      <c r="D888" s="280">
        <f t="shared" si="228"/>
        <v>0</v>
      </c>
      <c r="E888" s="182">
        <f t="shared" si="228"/>
        <v>0</v>
      </c>
      <c r="F888" s="182">
        <f t="shared" si="228"/>
        <v>0</v>
      </c>
      <c r="G888" s="136">
        <f t="shared" si="228"/>
        <v>0</v>
      </c>
      <c r="H888" s="136">
        <f t="shared" si="222"/>
        <v>0</v>
      </c>
      <c r="I888" s="136">
        <f t="shared" si="216"/>
        <v>0</v>
      </c>
      <c r="J888" s="141">
        <f t="shared" si="217"/>
        <v>0</v>
      </c>
      <c r="K888" s="142">
        <f t="shared" si="214"/>
        <v>0</v>
      </c>
      <c r="L888" s="184">
        <f t="shared" si="214"/>
        <v>0</v>
      </c>
      <c r="M888" s="141">
        <f t="shared" si="214"/>
        <v>0</v>
      </c>
      <c r="N888" s="141">
        <f t="shared" si="214"/>
        <v>0</v>
      </c>
      <c r="O888" s="147">
        <f t="shared" si="218"/>
        <v>0</v>
      </c>
      <c r="P888" s="136">
        <f t="shared" si="219"/>
        <v>0</v>
      </c>
      <c r="Q888" s="136">
        <f t="shared" si="223"/>
        <v>0</v>
      </c>
      <c r="R888" s="136">
        <f t="shared" si="224"/>
        <v>0</v>
      </c>
      <c r="S888" s="137">
        <f t="shared" si="220"/>
        <v>0</v>
      </c>
      <c r="T888" s="45"/>
      <c r="V888" s="57" t="str">
        <f t="shared" si="221"/>
        <v>скрыть</v>
      </c>
    </row>
    <row r="889" spans="2:22" ht="15.75" hidden="1" customHeight="1" x14ac:dyDescent="0.25">
      <c r="B889" s="135">
        <v>873</v>
      </c>
      <c r="C889" s="182">
        <f t="shared" si="228"/>
        <v>0</v>
      </c>
      <c r="D889" s="280">
        <f t="shared" si="228"/>
        <v>0</v>
      </c>
      <c r="E889" s="182">
        <f t="shared" si="228"/>
        <v>0</v>
      </c>
      <c r="F889" s="182">
        <f t="shared" si="228"/>
        <v>0</v>
      </c>
      <c r="G889" s="136">
        <f t="shared" si="228"/>
        <v>0</v>
      </c>
      <c r="H889" s="136">
        <f t="shared" si="222"/>
        <v>0</v>
      </c>
      <c r="I889" s="136">
        <f t="shared" si="216"/>
        <v>0</v>
      </c>
      <c r="J889" s="141">
        <f t="shared" si="217"/>
        <v>0</v>
      </c>
      <c r="K889" s="142">
        <f t="shared" si="214"/>
        <v>0</v>
      </c>
      <c r="L889" s="184">
        <f t="shared" si="214"/>
        <v>0</v>
      </c>
      <c r="M889" s="141">
        <f t="shared" si="214"/>
        <v>0</v>
      </c>
      <c r="N889" s="141">
        <f t="shared" si="214"/>
        <v>0</v>
      </c>
      <c r="O889" s="147">
        <f t="shared" si="218"/>
        <v>0</v>
      </c>
      <c r="P889" s="136">
        <f t="shared" si="219"/>
        <v>0</v>
      </c>
      <c r="Q889" s="136">
        <f t="shared" si="223"/>
        <v>0</v>
      </c>
      <c r="R889" s="136">
        <f t="shared" si="224"/>
        <v>0</v>
      </c>
      <c r="S889" s="137">
        <f t="shared" si="220"/>
        <v>0</v>
      </c>
      <c r="T889" s="45"/>
      <c r="V889" s="57" t="str">
        <f t="shared" si="221"/>
        <v>скрыть</v>
      </c>
    </row>
    <row r="890" spans="2:22" ht="15.75" hidden="1" customHeight="1" x14ac:dyDescent="0.25">
      <c r="B890" s="135">
        <v>874</v>
      </c>
      <c r="C890" s="182">
        <f t="shared" si="228"/>
        <v>0</v>
      </c>
      <c r="D890" s="280">
        <f t="shared" si="228"/>
        <v>0</v>
      </c>
      <c r="E890" s="182">
        <f t="shared" si="228"/>
        <v>0</v>
      </c>
      <c r="F890" s="182">
        <f t="shared" si="228"/>
        <v>0</v>
      </c>
      <c r="G890" s="136">
        <f t="shared" si="228"/>
        <v>0</v>
      </c>
      <c r="H890" s="136">
        <f t="shared" si="222"/>
        <v>0</v>
      </c>
      <c r="I890" s="136">
        <f t="shared" si="216"/>
        <v>0</v>
      </c>
      <c r="J890" s="141">
        <f t="shared" si="217"/>
        <v>0</v>
      </c>
      <c r="K890" s="142">
        <f t="shared" si="214"/>
        <v>0</v>
      </c>
      <c r="L890" s="184">
        <f t="shared" si="214"/>
        <v>0</v>
      </c>
      <c r="M890" s="141">
        <f t="shared" si="214"/>
        <v>0</v>
      </c>
      <c r="N890" s="141">
        <f t="shared" si="214"/>
        <v>0</v>
      </c>
      <c r="O890" s="147">
        <f t="shared" si="218"/>
        <v>0</v>
      </c>
      <c r="P890" s="136">
        <f t="shared" si="219"/>
        <v>0</v>
      </c>
      <c r="Q890" s="136">
        <f t="shared" si="223"/>
        <v>0</v>
      </c>
      <c r="R890" s="136">
        <f t="shared" si="224"/>
        <v>0</v>
      </c>
      <c r="S890" s="137">
        <f t="shared" si="220"/>
        <v>0</v>
      </c>
      <c r="T890" s="45"/>
      <c r="V890" s="57" t="str">
        <f t="shared" si="221"/>
        <v>скрыть</v>
      </c>
    </row>
    <row r="891" spans="2:22" ht="15.75" hidden="1" customHeight="1" x14ac:dyDescent="0.25">
      <c r="B891" s="135">
        <v>875</v>
      </c>
      <c r="C891" s="182">
        <f t="shared" si="228"/>
        <v>0</v>
      </c>
      <c r="D891" s="280">
        <f t="shared" si="228"/>
        <v>0</v>
      </c>
      <c r="E891" s="182">
        <f t="shared" si="228"/>
        <v>0</v>
      </c>
      <c r="F891" s="182">
        <f t="shared" si="228"/>
        <v>0</v>
      </c>
      <c r="G891" s="136">
        <f t="shared" si="228"/>
        <v>0</v>
      </c>
      <c r="H891" s="136">
        <f t="shared" si="222"/>
        <v>0</v>
      </c>
      <c r="I891" s="136">
        <f t="shared" si="216"/>
        <v>0</v>
      </c>
      <c r="J891" s="141">
        <f t="shared" si="217"/>
        <v>0</v>
      </c>
      <c r="K891" s="142">
        <f t="shared" si="214"/>
        <v>0</v>
      </c>
      <c r="L891" s="184">
        <f t="shared" si="214"/>
        <v>0</v>
      </c>
      <c r="M891" s="141">
        <f t="shared" si="214"/>
        <v>0</v>
      </c>
      <c r="N891" s="141">
        <f t="shared" si="214"/>
        <v>0</v>
      </c>
      <c r="O891" s="147">
        <f t="shared" si="218"/>
        <v>0</v>
      </c>
      <c r="P891" s="136">
        <f t="shared" si="219"/>
        <v>0</v>
      </c>
      <c r="Q891" s="136">
        <f t="shared" si="223"/>
        <v>0</v>
      </c>
      <c r="R891" s="136">
        <f t="shared" si="224"/>
        <v>0</v>
      </c>
      <c r="S891" s="137">
        <f t="shared" si="220"/>
        <v>0</v>
      </c>
      <c r="T891" s="45"/>
      <c r="V891" s="57" t="str">
        <f t="shared" si="221"/>
        <v>скрыть</v>
      </c>
    </row>
    <row r="892" spans="2:22" ht="15.75" hidden="1" customHeight="1" x14ac:dyDescent="0.25">
      <c r="B892" s="135">
        <v>876</v>
      </c>
      <c r="C892" s="182">
        <f t="shared" si="228"/>
        <v>0</v>
      </c>
      <c r="D892" s="280">
        <f t="shared" si="228"/>
        <v>0</v>
      </c>
      <c r="E892" s="182">
        <f t="shared" si="228"/>
        <v>0</v>
      </c>
      <c r="F892" s="182">
        <f t="shared" si="228"/>
        <v>0</v>
      </c>
      <c r="G892" s="136">
        <f t="shared" si="228"/>
        <v>0</v>
      </c>
      <c r="H892" s="136">
        <f t="shared" si="222"/>
        <v>0</v>
      </c>
      <c r="I892" s="136">
        <f t="shared" si="216"/>
        <v>0</v>
      </c>
      <c r="J892" s="141">
        <f t="shared" si="217"/>
        <v>0</v>
      </c>
      <c r="K892" s="142">
        <f t="shared" si="214"/>
        <v>0</v>
      </c>
      <c r="L892" s="184">
        <f t="shared" si="214"/>
        <v>0</v>
      </c>
      <c r="M892" s="141">
        <f t="shared" si="214"/>
        <v>0</v>
      </c>
      <c r="N892" s="141">
        <f t="shared" si="214"/>
        <v>0</v>
      </c>
      <c r="O892" s="147">
        <f t="shared" si="218"/>
        <v>0</v>
      </c>
      <c r="P892" s="136">
        <f t="shared" si="219"/>
        <v>0</v>
      </c>
      <c r="Q892" s="136">
        <f t="shared" si="223"/>
        <v>0</v>
      </c>
      <c r="R892" s="136">
        <f t="shared" si="224"/>
        <v>0</v>
      </c>
      <c r="S892" s="137">
        <f t="shared" si="220"/>
        <v>0</v>
      </c>
      <c r="T892" s="45"/>
      <c r="V892" s="57" t="str">
        <f t="shared" si="221"/>
        <v>скрыть</v>
      </c>
    </row>
    <row r="893" spans="2:22" ht="15.75" hidden="1" customHeight="1" x14ac:dyDescent="0.25">
      <c r="B893" s="135">
        <v>877</v>
      </c>
      <c r="C893" s="182">
        <f t="shared" si="228"/>
        <v>0</v>
      </c>
      <c r="D893" s="280">
        <f t="shared" si="228"/>
        <v>0</v>
      </c>
      <c r="E893" s="182">
        <f t="shared" si="228"/>
        <v>0</v>
      </c>
      <c r="F893" s="182">
        <f t="shared" si="228"/>
        <v>0</v>
      </c>
      <c r="G893" s="136">
        <f t="shared" si="228"/>
        <v>0</v>
      </c>
      <c r="H893" s="136">
        <f t="shared" si="222"/>
        <v>0</v>
      </c>
      <c r="I893" s="136">
        <f t="shared" si="216"/>
        <v>0</v>
      </c>
      <c r="J893" s="141">
        <f t="shared" si="217"/>
        <v>0</v>
      </c>
      <c r="K893" s="142">
        <f t="shared" si="214"/>
        <v>0</v>
      </c>
      <c r="L893" s="184">
        <f t="shared" si="214"/>
        <v>0</v>
      </c>
      <c r="M893" s="141">
        <f t="shared" si="214"/>
        <v>0</v>
      </c>
      <c r="N893" s="141">
        <f t="shared" si="214"/>
        <v>0</v>
      </c>
      <c r="O893" s="147">
        <f t="shared" si="218"/>
        <v>0</v>
      </c>
      <c r="P893" s="136">
        <f t="shared" si="219"/>
        <v>0</v>
      </c>
      <c r="Q893" s="136">
        <f t="shared" si="223"/>
        <v>0</v>
      </c>
      <c r="R893" s="136">
        <f t="shared" si="224"/>
        <v>0</v>
      </c>
      <c r="S893" s="137">
        <f t="shared" si="220"/>
        <v>0</v>
      </c>
      <c r="T893" s="45"/>
      <c r="V893" s="57" t="str">
        <f t="shared" si="221"/>
        <v>скрыть</v>
      </c>
    </row>
    <row r="894" spans="2:22" ht="15.75" hidden="1" customHeight="1" x14ac:dyDescent="0.25">
      <c r="B894" s="135">
        <v>878</v>
      </c>
      <c r="C894" s="182">
        <f t="shared" si="228"/>
        <v>0</v>
      </c>
      <c r="D894" s="280">
        <f t="shared" si="228"/>
        <v>0</v>
      </c>
      <c r="E894" s="182">
        <f t="shared" si="228"/>
        <v>0</v>
      </c>
      <c r="F894" s="182">
        <f t="shared" si="228"/>
        <v>0</v>
      </c>
      <c r="G894" s="136">
        <f t="shared" si="228"/>
        <v>0</v>
      </c>
      <c r="H894" s="136">
        <f t="shared" si="222"/>
        <v>0</v>
      </c>
      <c r="I894" s="136">
        <f t="shared" si="216"/>
        <v>0</v>
      </c>
      <c r="J894" s="141">
        <f t="shared" si="217"/>
        <v>0</v>
      </c>
      <c r="K894" s="142">
        <f t="shared" si="214"/>
        <v>0</v>
      </c>
      <c r="L894" s="184">
        <f t="shared" si="214"/>
        <v>0</v>
      </c>
      <c r="M894" s="141">
        <f t="shared" si="214"/>
        <v>0</v>
      </c>
      <c r="N894" s="141">
        <f t="shared" si="214"/>
        <v>0</v>
      </c>
      <c r="O894" s="147">
        <f t="shared" si="218"/>
        <v>0</v>
      </c>
      <c r="P894" s="136">
        <f t="shared" si="219"/>
        <v>0</v>
      </c>
      <c r="Q894" s="136">
        <f t="shared" si="223"/>
        <v>0</v>
      </c>
      <c r="R894" s="136">
        <f t="shared" si="224"/>
        <v>0</v>
      </c>
      <c r="S894" s="137">
        <f t="shared" si="220"/>
        <v>0</v>
      </c>
      <c r="T894" s="45"/>
      <c r="V894" s="57" t="str">
        <f t="shared" si="221"/>
        <v>скрыть</v>
      </c>
    </row>
    <row r="895" spans="2:22" ht="15.75" hidden="1" customHeight="1" x14ac:dyDescent="0.25">
      <c r="B895" s="135">
        <v>879</v>
      </c>
      <c r="C895" s="182">
        <f t="shared" si="228"/>
        <v>0</v>
      </c>
      <c r="D895" s="280">
        <f t="shared" si="228"/>
        <v>0</v>
      </c>
      <c r="E895" s="182">
        <f t="shared" si="228"/>
        <v>0</v>
      </c>
      <c r="F895" s="182">
        <f t="shared" si="228"/>
        <v>0</v>
      </c>
      <c r="G895" s="136">
        <f t="shared" si="228"/>
        <v>0</v>
      </c>
      <c r="H895" s="136">
        <f t="shared" si="222"/>
        <v>0</v>
      </c>
      <c r="I895" s="136">
        <f t="shared" si="216"/>
        <v>0</v>
      </c>
      <c r="J895" s="141">
        <f t="shared" si="217"/>
        <v>0</v>
      </c>
      <c r="K895" s="142">
        <f t="shared" si="214"/>
        <v>0</v>
      </c>
      <c r="L895" s="184">
        <f t="shared" si="214"/>
        <v>0</v>
      </c>
      <c r="M895" s="141">
        <f t="shared" si="214"/>
        <v>0</v>
      </c>
      <c r="N895" s="141">
        <f t="shared" si="214"/>
        <v>0</v>
      </c>
      <c r="O895" s="147">
        <f t="shared" si="218"/>
        <v>0</v>
      </c>
      <c r="P895" s="136">
        <f t="shared" si="219"/>
        <v>0</v>
      </c>
      <c r="Q895" s="136">
        <f t="shared" si="223"/>
        <v>0</v>
      </c>
      <c r="R895" s="136">
        <f t="shared" si="224"/>
        <v>0</v>
      </c>
      <c r="S895" s="137">
        <f t="shared" si="220"/>
        <v>0</v>
      </c>
      <c r="T895" s="45"/>
      <c r="V895" s="57" t="str">
        <f t="shared" si="221"/>
        <v>скрыть</v>
      </c>
    </row>
    <row r="896" spans="2:22" ht="15.75" hidden="1" customHeight="1" x14ac:dyDescent="0.25">
      <c r="B896" s="135">
        <v>880</v>
      </c>
      <c r="C896" s="182">
        <f t="shared" si="228"/>
        <v>0</v>
      </c>
      <c r="D896" s="280">
        <f t="shared" si="228"/>
        <v>0</v>
      </c>
      <c r="E896" s="182">
        <f t="shared" si="228"/>
        <v>0</v>
      </c>
      <c r="F896" s="182">
        <f t="shared" si="228"/>
        <v>0</v>
      </c>
      <c r="G896" s="136">
        <f t="shared" si="228"/>
        <v>0</v>
      </c>
      <c r="H896" s="136">
        <f t="shared" si="222"/>
        <v>0</v>
      </c>
      <c r="I896" s="136">
        <f t="shared" si="216"/>
        <v>0</v>
      </c>
      <c r="J896" s="141">
        <f t="shared" si="217"/>
        <v>0</v>
      </c>
      <c r="K896" s="142">
        <f t="shared" si="214"/>
        <v>0</v>
      </c>
      <c r="L896" s="184">
        <f t="shared" si="214"/>
        <v>0</v>
      </c>
      <c r="M896" s="141">
        <f t="shared" si="214"/>
        <v>0</v>
      </c>
      <c r="N896" s="141">
        <f t="shared" si="214"/>
        <v>0</v>
      </c>
      <c r="O896" s="147">
        <f t="shared" si="218"/>
        <v>0</v>
      </c>
      <c r="P896" s="136">
        <f t="shared" si="219"/>
        <v>0</v>
      </c>
      <c r="Q896" s="136">
        <f t="shared" si="223"/>
        <v>0</v>
      </c>
      <c r="R896" s="136">
        <f t="shared" si="224"/>
        <v>0</v>
      </c>
      <c r="S896" s="137">
        <f t="shared" si="220"/>
        <v>0</v>
      </c>
      <c r="T896" s="45"/>
      <c r="V896" s="57" t="str">
        <f t="shared" si="221"/>
        <v>скрыть</v>
      </c>
    </row>
    <row r="897" spans="2:22" ht="15.75" hidden="1" customHeight="1" x14ac:dyDescent="0.25">
      <c r="B897" s="135">
        <v>881</v>
      </c>
      <c r="C897" s="182">
        <f t="shared" ref="C897:G906" si="229">IF(offer_sale_type="транзит",IFERROR(VLOOKUP($B897,calc_data,C$14+1,0),0),0)</f>
        <v>0</v>
      </c>
      <c r="D897" s="280">
        <f t="shared" si="229"/>
        <v>0</v>
      </c>
      <c r="E897" s="182">
        <f t="shared" si="229"/>
        <v>0</v>
      </c>
      <c r="F897" s="182">
        <f t="shared" si="229"/>
        <v>0</v>
      </c>
      <c r="G897" s="136">
        <f t="shared" si="229"/>
        <v>0</v>
      </c>
      <c r="H897" s="136">
        <f t="shared" si="222"/>
        <v>0</v>
      </c>
      <c r="I897" s="136">
        <f t="shared" si="216"/>
        <v>0</v>
      </c>
      <c r="J897" s="141">
        <f t="shared" si="217"/>
        <v>0</v>
      </c>
      <c r="K897" s="142">
        <f t="shared" si="214"/>
        <v>0</v>
      </c>
      <c r="L897" s="184">
        <f t="shared" si="214"/>
        <v>0</v>
      </c>
      <c r="M897" s="141">
        <f t="shared" si="214"/>
        <v>0</v>
      </c>
      <c r="N897" s="141">
        <f t="shared" si="214"/>
        <v>0</v>
      </c>
      <c r="O897" s="147">
        <f t="shared" si="218"/>
        <v>0</v>
      </c>
      <c r="P897" s="136">
        <f t="shared" si="219"/>
        <v>0</v>
      </c>
      <c r="Q897" s="136">
        <f t="shared" si="223"/>
        <v>0</v>
      </c>
      <c r="R897" s="136">
        <f t="shared" si="224"/>
        <v>0</v>
      </c>
      <c r="S897" s="137">
        <f t="shared" si="220"/>
        <v>0</v>
      </c>
      <c r="T897" s="45"/>
      <c r="V897" s="57" t="str">
        <f t="shared" si="221"/>
        <v>скрыть</v>
      </c>
    </row>
    <row r="898" spans="2:22" ht="15.75" hidden="1" customHeight="1" x14ac:dyDescent="0.25">
      <c r="B898" s="135">
        <v>882</v>
      </c>
      <c r="C898" s="182">
        <f t="shared" si="229"/>
        <v>0</v>
      </c>
      <c r="D898" s="280">
        <f t="shared" si="229"/>
        <v>0</v>
      </c>
      <c r="E898" s="182">
        <f t="shared" si="229"/>
        <v>0</v>
      </c>
      <c r="F898" s="182">
        <f t="shared" si="229"/>
        <v>0</v>
      </c>
      <c r="G898" s="136">
        <f t="shared" si="229"/>
        <v>0</v>
      </c>
      <c r="H898" s="136">
        <f t="shared" si="222"/>
        <v>0</v>
      </c>
      <c r="I898" s="136">
        <f t="shared" si="216"/>
        <v>0</v>
      </c>
      <c r="J898" s="141">
        <f t="shared" si="217"/>
        <v>0</v>
      </c>
      <c r="K898" s="142">
        <f t="shared" si="214"/>
        <v>0</v>
      </c>
      <c r="L898" s="184">
        <f t="shared" si="214"/>
        <v>0</v>
      </c>
      <c r="M898" s="141">
        <f t="shared" si="214"/>
        <v>0</v>
      </c>
      <c r="N898" s="141">
        <f t="shared" si="214"/>
        <v>0</v>
      </c>
      <c r="O898" s="147">
        <f t="shared" si="218"/>
        <v>0</v>
      </c>
      <c r="P898" s="136">
        <f t="shared" si="219"/>
        <v>0</v>
      </c>
      <c r="Q898" s="136">
        <f t="shared" si="223"/>
        <v>0</v>
      </c>
      <c r="R898" s="136">
        <f t="shared" si="224"/>
        <v>0</v>
      </c>
      <c r="S898" s="137">
        <f t="shared" si="220"/>
        <v>0</v>
      </c>
      <c r="T898" s="45"/>
      <c r="V898" s="57" t="str">
        <f t="shared" si="221"/>
        <v>скрыть</v>
      </c>
    </row>
    <row r="899" spans="2:22" ht="15.75" hidden="1" customHeight="1" x14ac:dyDescent="0.25">
      <c r="B899" s="135">
        <v>883</v>
      </c>
      <c r="C899" s="182">
        <f t="shared" si="229"/>
        <v>0</v>
      </c>
      <c r="D899" s="280">
        <f t="shared" si="229"/>
        <v>0</v>
      </c>
      <c r="E899" s="182">
        <f t="shared" si="229"/>
        <v>0</v>
      </c>
      <c r="F899" s="182">
        <f t="shared" si="229"/>
        <v>0</v>
      </c>
      <c r="G899" s="136">
        <f t="shared" si="229"/>
        <v>0</v>
      </c>
      <c r="H899" s="136">
        <f t="shared" si="222"/>
        <v>0</v>
      </c>
      <c r="I899" s="136">
        <f t="shared" si="216"/>
        <v>0</v>
      </c>
      <c r="J899" s="141">
        <f t="shared" si="217"/>
        <v>0</v>
      </c>
      <c r="K899" s="142">
        <f t="shared" si="214"/>
        <v>0</v>
      </c>
      <c r="L899" s="184">
        <f t="shared" si="214"/>
        <v>0</v>
      </c>
      <c r="M899" s="141">
        <f t="shared" si="214"/>
        <v>0</v>
      </c>
      <c r="N899" s="141">
        <f t="shared" si="214"/>
        <v>0</v>
      </c>
      <c r="O899" s="147">
        <f t="shared" si="218"/>
        <v>0</v>
      </c>
      <c r="P899" s="136">
        <f t="shared" si="219"/>
        <v>0</v>
      </c>
      <c r="Q899" s="136">
        <f t="shared" si="223"/>
        <v>0</v>
      </c>
      <c r="R899" s="136">
        <f t="shared" si="224"/>
        <v>0</v>
      </c>
      <c r="S899" s="137">
        <f t="shared" si="220"/>
        <v>0</v>
      </c>
      <c r="T899" s="45"/>
      <c r="V899" s="57" t="str">
        <f t="shared" si="221"/>
        <v>скрыть</v>
      </c>
    </row>
    <row r="900" spans="2:22" ht="15.75" hidden="1" customHeight="1" x14ac:dyDescent="0.25">
      <c r="B900" s="135">
        <v>884</v>
      </c>
      <c r="C900" s="182">
        <f t="shared" si="229"/>
        <v>0</v>
      </c>
      <c r="D900" s="280">
        <f t="shared" si="229"/>
        <v>0</v>
      </c>
      <c r="E900" s="182">
        <f t="shared" si="229"/>
        <v>0</v>
      </c>
      <c r="F900" s="182">
        <f t="shared" si="229"/>
        <v>0</v>
      </c>
      <c r="G900" s="136">
        <f t="shared" si="229"/>
        <v>0</v>
      </c>
      <c r="H900" s="136">
        <f t="shared" si="222"/>
        <v>0</v>
      </c>
      <c r="I900" s="136">
        <f t="shared" si="216"/>
        <v>0</v>
      </c>
      <c r="J900" s="141">
        <f t="shared" si="217"/>
        <v>0</v>
      </c>
      <c r="K900" s="142">
        <f t="shared" si="214"/>
        <v>0</v>
      </c>
      <c r="L900" s="184">
        <f t="shared" si="214"/>
        <v>0</v>
      </c>
      <c r="M900" s="141">
        <f t="shared" si="214"/>
        <v>0</v>
      </c>
      <c r="N900" s="141">
        <f t="shared" si="214"/>
        <v>0</v>
      </c>
      <c r="O900" s="147">
        <f t="shared" si="218"/>
        <v>0</v>
      </c>
      <c r="P900" s="136">
        <f t="shared" si="219"/>
        <v>0</v>
      </c>
      <c r="Q900" s="136">
        <f t="shared" si="223"/>
        <v>0</v>
      </c>
      <c r="R900" s="136">
        <f t="shared" si="224"/>
        <v>0</v>
      </c>
      <c r="S900" s="137">
        <f t="shared" si="220"/>
        <v>0</v>
      </c>
      <c r="T900" s="45"/>
      <c r="V900" s="57" t="str">
        <f t="shared" si="221"/>
        <v>скрыть</v>
      </c>
    </row>
    <row r="901" spans="2:22" ht="15.75" hidden="1" customHeight="1" x14ac:dyDescent="0.25">
      <c r="B901" s="135">
        <v>885</v>
      </c>
      <c r="C901" s="182">
        <f t="shared" si="229"/>
        <v>0</v>
      </c>
      <c r="D901" s="280">
        <f t="shared" si="229"/>
        <v>0</v>
      </c>
      <c r="E901" s="182">
        <f t="shared" si="229"/>
        <v>0</v>
      </c>
      <c r="F901" s="182">
        <f t="shared" si="229"/>
        <v>0</v>
      </c>
      <c r="G901" s="136">
        <f t="shared" si="229"/>
        <v>0</v>
      </c>
      <c r="H901" s="136">
        <f t="shared" si="222"/>
        <v>0</v>
      </c>
      <c r="I901" s="136">
        <f t="shared" si="216"/>
        <v>0</v>
      </c>
      <c r="J901" s="141">
        <f t="shared" si="217"/>
        <v>0</v>
      </c>
      <c r="K901" s="142">
        <f t="shared" si="214"/>
        <v>0</v>
      </c>
      <c r="L901" s="184">
        <f t="shared" si="214"/>
        <v>0</v>
      </c>
      <c r="M901" s="141">
        <f t="shared" si="214"/>
        <v>0</v>
      </c>
      <c r="N901" s="141">
        <f t="shared" si="214"/>
        <v>0</v>
      </c>
      <c r="O901" s="147">
        <f t="shared" si="218"/>
        <v>0</v>
      </c>
      <c r="P901" s="136">
        <f t="shared" si="219"/>
        <v>0</v>
      </c>
      <c r="Q901" s="136">
        <f t="shared" si="223"/>
        <v>0</v>
      </c>
      <c r="R901" s="136">
        <f t="shared" si="224"/>
        <v>0</v>
      </c>
      <c r="S901" s="137">
        <f t="shared" si="220"/>
        <v>0</v>
      </c>
      <c r="T901" s="45"/>
      <c r="V901" s="57" t="str">
        <f t="shared" si="221"/>
        <v>скрыть</v>
      </c>
    </row>
    <row r="902" spans="2:22" ht="15.75" hidden="1" customHeight="1" x14ac:dyDescent="0.25">
      <c r="B902" s="135">
        <v>886</v>
      </c>
      <c r="C902" s="182">
        <f t="shared" si="229"/>
        <v>0</v>
      </c>
      <c r="D902" s="280">
        <f t="shared" si="229"/>
        <v>0</v>
      </c>
      <c r="E902" s="182">
        <f t="shared" si="229"/>
        <v>0</v>
      </c>
      <c r="F902" s="182">
        <f t="shared" si="229"/>
        <v>0</v>
      </c>
      <c r="G902" s="136">
        <f t="shared" si="229"/>
        <v>0</v>
      </c>
      <c r="H902" s="136">
        <f t="shared" si="222"/>
        <v>0</v>
      </c>
      <c r="I902" s="136">
        <f t="shared" si="216"/>
        <v>0</v>
      </c>
      <c r="J902" s="141">
        <f t="shared" si="217"/>
        <v>0</v>
      </c>
      <c r="K902" s="142">
        <f t="shared" si="214"/>
        <v>0</v>
      </c>
      <c r="L902" s="184">
        <f t="shared" si="214"/>
        <v>0</v>
      </c>
      <c r="M902" s="141">
        <f t="shared" si="214"/>
        <v>0</v>
      </c>
      <c r="N902" s="141">
        <f t="shared" si="214"/>
        <v>0</v>
      </c>
      <c r="O902" s="147">
        <f t="shared" si="218"/>
        <v>0</v>
      </c>
      <c r="P902" s="136">
        <f t="shared" si="219"/>
        <v>0</v>
      </c>
      <c r="Q902" s="136">
        <f t="shared" si="223"/>
        <v>0</v>
      </c>
      <c r="R902" s="136">
        <f t="shared" si="224"/>
        <v>0</v>
      </c>
      <c r="S902" s="137">
        <f t="shared" si="220"/>
        <v>0</v>
      </c>
      <c r="T902" s="45"/>
      <c r="V902" s="57" t="str">
        <f t="shared" si="221"/>
        <v>скрыть</v>
      </c>
    </row>
    <row r="903" spans="2:22" ht="15.75" hidden="1" customHeight="1" x14ac:dyDescent="0.25">
      <c r="B903" s="135">
        <v>887</v>
      </c>
      <c r="C903" s="182">
        <f t="shared" si="229"/>
        <v>0</v>
      </c>
      <c r="D903" s="280">
        <f t="shared" si="229"/>
        <v>0</v>
      </c>
      <c r="E903" s="182">
        <f t="shared" si="229"/>
        <v>0</v>
      </c>
      <c r="F903" s="182">
        <f t="shared" si="229"/>
        <v>0</v>
      </c>
      <c r="G903" s="136">
        <f t="shared" si="229"/>
        <v>0</v>
      </c>
      <c r="H903" s="136">
        <f t="shared" si="222"/>
        <v>0</v>
      </c>
      <c r="I903" s="136">
        <f t="shared" si="216"/>
        <v>0</v>
      </c>
      <c r="J903" s="141">
        <f t="shared" si="217"/>
        <v>0</v>
      </c>
      <c r="K903" s="142">
        <f t="shared" si="214"/>
        <v>0</v>
      </c>
      <c r="L903" s="184">
        <f t="shared" si="214"/>
        <v>0</v>
      </c>
      <c r="M903" s="141">
        <f t="shared" si="214"/>
        <v>0</v>
      </c>
      <c r="N903" s="141">
        <f t="shared" si="214"/>
        <v>0</v>
      </c>
      <c r="O903" s="147">
        <f t="shared" si="218"/>
        <v>0</v>
      </c>
      <c r="P903" s="136">
        <f t="shared" si="219"/>
        <v>0</v>
      </c>
      <c r="Q903" s="136">
        <f t="shared" si="223"/>
        <v>0</v>
      </c>
      <c r="R903" s="136">
        <f t="shared" si="224"/>
        <v>0</v>
      </c>
      <c r="S903" s="137">
        <f t="shared" si="220"/>
        <v>0</v>
      </c>
      <c r="T903" s="45"/>
      <c r="V903" s="57" t="str">
        <f t="shared" si="221"/>
        <v>скрыть</v>
      </c>
    </row>
    <row r="904" spans="2:22" ht="15.75" hidden="1" customHeight="1" x14ac:dyDescent="0.25">
      <c r="B904" s="135">
        <v>888</v>
      </c>
      <c r="C904" s="182">
        <f t="shared" si="229"/>
        <v>0</v>
      </c>
      <c r="D904" s="280">
        <f t="shared" si="229"/>
        <v>0</v>
      </c>
      <c r="E904" s="182">
        <f t="shared" si="229"/>
        <v>0</v>
      </c>
      <c r="F904" s="182">
        <f t="shared" si="229"/>
        <v>0</v>
      </c>
      <c r="G904" s="136">
        <f t="shared" si="229"/>
        <v>0</v>
      </c>
      <c r="H904" s="136">
        <f t="shared" si="222"/>
        <v>0</v>
      </c>
      <c r="I904" s="136">
        <f t="shared" si="216"/>
        <v>0</v>
      </c>
      <c r="J904" s="141">
        <f t="shared" si="217"/>
        <v>0</v>
      </c>
      <c r="K904" s="142">
        <f t="shared" si="214"/>
        <v>0</v>
      </c>
      <c r="L904" s="184">
        <f t="shared" si="214"/>
        <v>0</v>
      </c>
      <c r="M904" s="141">
        <f t="shared" si="214"/>
        <v>0</v>
      </c>
      <c r="N904" s="141">
        <f t="shared" si="214"/>
        <v>0</v>
      </c>
      <c r="O904" s="147">
        <f t="shared" si="218"/>
        <v>0</v>
      </c>
      <c r="P904" s="136">
        <f t="shared" si="219"/>
        <v>0</v>
      </c>
      <c r="Q904" s="136">
        <f t="shared" si="223"/>
        <v>0</v>
      </c>
      <c r="R904" s="136">
        <f t="shared" si="224"/>
        <v>0</v>
      </c>
      <c r="S904" s="137">
        <f t="shared" si="220"/>
        <v>0</v>
      </c>
      <c r="T904" s="45"/>
      <c r="V904" s="57" t="str">
        <f t="shared" si="221"/>
        <v>скрыть</v>
      </c>
    </row>
    <row r="905" spans="2:22" ht="15.75" hidden="1" customHeight="1" x14ac:dyDescent="0.25">
      <c r="B905" s="135">
        <v>889</v>
      </c>
      <c r="C905" s="182">
        <f t="shared" si="229"/>
        <v>0</v>
      </c>
      <c r="D905" s="280">
        <f t="shared" si="229"/>
        <v>0</v>
      </c>
      <c r="E905" s="182">
        <f t="shared" si="229"/>
        <v>0</v>
      </c>
      <c r="F905" s="182">
        <f t="shared" si="229"/>
        <v>0</v>
      </c>
      <c r="G905" s="136">
        <f t="shared" si="229"/>
        <v>0</v>
      </c>
      <c r="H905" s="136">
        <f t="shared" si="222"/>
        <v>0</v>
      </c>
      <c r="I905" s="136">
        <f t="shared" si="216"/>
        <v>0</v>
      </c>
      <c r="J905" s="141">
        <f t="shared" si="217"/>
        <v>0</v>
      </c>
      <c r="K905" s="142">
        <f t="shared" si="214"/>
        <v>0</v>
      </c>
      <c r="L905" s="184">
        <f t="shared" si="214"/>
        <v>0</v>
      </c>
      <c r="M905" s="141">
        <f t="shared" si="214"/>
        <v>0</v>
      </c>
      <c r="N905" s="141">
        <f t="shared" si="214"/>
        <v>0</v>
      </c>
      <c r="O905" s="147">
        <f t="shared" si="218"/>
        <v>0</v>
      </c>
      <c r="P905" s="136">
        <f t="shared" si="219"/>
        <v>0</v>
      </c>
      <c r="Q905" s="136">
        <f t="shared" si="223"/>
        <v>0</v>
      </c>
      <c r="R905" s="136">
        <f t="shared" si="224"/>
        <v>0</v>
      </c>
      <c r="S905" s="137">
        <f t="shared" si="220"/>
        <v>0</v>
      </c>
      <c r="T905" s="45"/>
      <c r="V905" s="57" t="str">
        <f t="shared" si="221"/>
        <v>скрыть</v>
      </c>
    </row>
    <row r="906" spans="2:22" ht="15.75" hidden="1" customHeight="1" x14ac:dyDescent="0.25">
      <c r="B906" s="135">
        <v>890</v>
      </c>
      <c r="C906" s="182">
        <f t="shared" si="229"/>
        <v>0</v>
      </c>
      <c r="D906" s="280">
        <f t="shared" si="229"/>
        <v>0</v>
      </c>
      <c r="E906" s="182">
        <f t="shared" si="229"/>
        <v>0</v>
      </c>
      <c r="F906" s="182">
        <f t="shared" si="229"/>
        <v>0</v>
      </c>
      <c r="G906" s="136">
        <f t="shared" si="229"/>
        <v>0</v>
      </c>
      <c r="H906" s="136">
        <f t="shared" si="222"/>
        <v>0</v>
      </c>
      <c r="I906" s="136">
        <f t="shared" si="216"/>
        <v>0</v>
      </c>
      <c r="J906" s="141">
        <f t="shared" si="217"/>
        <v>0</v>
      </c>
      <c r="K906" s="142">
        <f t="shared" si="214"/>
        <v>0</v>
      </c>
      <c r="L906" s="184">
        <f t="shared" si="214"/>
        <v>0</v>
      </c>
      <c r="M906" s="141">
        <f t="shared" si="214"/>
        <v>0</v>
      </c>
      <c r="N906" s="141">
        <f t="shared" si="214"/>
        <v>0</v>
      </c>
      <c r="O906" s="147">
        <f t="shared" si="218"/>
        <v>0</v>
      </c>
      <c r="P906" s="136">
        <f t="shared" si="219"/>
        <v>0</v>
      </c>
      <c r="Q906" s="136">
        <f t="shared" si="223"/>
        <v>0</v>
      </c>
      <c r="R906" s="136">
        <f t="shared" si="224"/>
        <v>0</v>
      </c>
      <c r="S906" s="137">
        <f t="shared" si="220"/>
        <v>0</v>
      </c>
      <c r="T906" s="45"/>
      <c r="V906" s="57" t="str">
        <f t="shared" si="221"/>
        <v>скрыть</v>
      </c>
    </row>
    <row r="907" spans="2:22" ht="15.75" hidden="1" customHeight="1" x14ac:dyDescent="0.25">
      <c r="B907" s="135">
        <v>891</v>
      </c>
      <c r="C907" s="182">
        <f t="shared" ref="C907:G916" si="230">IF(offer_sale_type="транзит",IFERROR(VLOOKUP($B907,calc_data,C$14+1,0),0),0)</f>
        <v>0</v>
      </c>
      <c r="D907" s="280">
        <f t="shared" si="230"/>
        <v>0</v>
      </c>
      <c r="E907" s="182">
        <f t="shared" si="230"/>
        <v>0</v>
      </c>
      <c r="F907" s="182">
        <f t="shared" si="230"/>
        <v>0</v>
      </c>
      <c r="G907" s="136">
        <f t="shared" si="230"/>
        <v>0</v>
      </c>
      <c r="H907" s="136">
        <f t="shared" si="222"/>
        <v>0</v>
      </c>
      <c r="I907" s="136">
        <f t="shared" si="216"/>
        <v>0</v>
      </c>
      <c r="J907" s="141">
        <f t="shared" si="217"/>
        <v>0</v>
      </c>
      <c r="K907" s="142">
        <f t="shared" ref="K907:N970" si="231">IF(offer_sale_type="транзит",IFERROR(ROUNDUP(VLOOKUP($B907,calc_data,K$14+1,0),2),0),0)</f>
        <v>0</v>
      </c>
      <c r="L907" s="184">
        <f t="shared" si="231"/>
        <v>0</v>
      </c>
      <c r="M907" s="141">
        <f t="shared" si="231"/>
        <v>0</v>
      </c>
      <c r="N907" s="141">
        <f t="shared" si="231"/>
        <v>0</v>
      </c>
      <c r="O907" s="147">
        <f t="shared" si="218"/>
        <v>0</v>
      </c>
      <c r="P907" s="136">
        <f t="shared" si="219"/>
        <v>0</v>
      </c>
      <c r="Q907" s="136">
        <f t="shared" si="223"/>
        <v>0</v>
      </c>
      <c r="R907" s="136">
        <f t="shared" si="224"/>
        <v>0</v>
      </c>
      <c r="S907" s="137">
        <f t="shared" si="220"/>
        <v>0</v>
      </c>
      <c r="T907" s="45"/>
      <c r="V907" s="57" t="str">
        <f t="shared" si="221"/>
        <v>скрыть</v>
      </c>
    </row>
    <row r="908" spans="2:22" ht="15.75" hidden="1" customHeight="1" x14ac:dyDescent="0.25">
      <c r="B908" s="135">
        <v>892</v>
      </c>
      <c r="C908" s="182">
        <f t="shared" si="230"/>
        <v>0</v>
      </c>
      <c r="D908" s="280">
        <f t="shared" si="230"/>
        <v>0</v>
      </c>
      <c r="E908" s="182">
        <f t="shared" si="230"/>
        <v>0</v>
      </c>
      <c r="F908" s="182">
        <f t="shared" si="230"/>
        <v>0</v>
      </c>
      <c r="G908" s="136">
        <f t="shared" si="230"/>
        <v>0</v>
      </c>
      <c r="H908" s="136">
        <f t="shared" si="222"/>
        <v>0</v>
      </c>
      <c r="I908" s="136">
        <f t="shared" si="216"/>
        <v>0</v>
      </c>
      <c r="J908" s="141">
        <f t="shared" si="217"/>
        <v>0</v>
      </c>
      <c r="K908" s="142">
        <f t="shared" si="231"/>
        <v>0</v>
      </c>
      <c r="L908" s="184">
        <f t="shared" si="231"/>
        <v>0</v>
      </c>
      <c r="M908" s="141">
        <f t="shared" si="231"/>
        <v>0</v>
      </c>
      <c r="N908" s="141">
        <f t="shared" si="231"/>
        <v>0</v>
      </c>
      <c r="O908" s="147">
        <f t="shared" si="218"/>
        <v>0</v>
      </c>
      <c r="P908" s="136">
        <f t="shared" si="219"/>
        <v>0</v>
      </c>
      <c r="Q908" s="136">
        <f t="shared" si="223"/>
        <v>0</v>
      </c>
      <c r="R908" s="136">
        <f t="shared" si="224"/>
        <v>0</v>
      </c>
      <c r="S908" s="137">
        <f t="shared" si="220"/>
        <v>0</v>
      </c>
      <c r="T908" s="45"/>
      <c r="V908" s="57" t="str">
        <f t="shared" si="221"/>
        <v>скрыть</v>
      </c>
    </row>
    <row r="909" spans="2:22" ht="15.75" hidden="1" customHeight="1" x14ac:dyDescent="0.25">
      <c r="B909" s="135">
        <v>893</v>
      </c>
      <c r="C909" s="182">
        <f t="shared" si="230"/>
        <v>0</v>
      </c>
      <c r="D909" s="280">
        <f t="shared" si="230"/>
        <v>0</v>
      </c>
      <c r="E909" s="182">
        <f t="shared" si="230"/>
        <v>0</v>
      </c>
      <c r="F909" s="182">
        <f t="shared" si="230"/>
        <v>0</v>
      </c>
      <c r="G909" s="136">
        <f t="shared" si="230"/>
        <v>0</v>
      </c>
      <c r="H909" s="136">
        <f t="shared" si="222"/>
        <v>0</v>
      </c>
      <c r="I909" s="136">
        <f t="shared" si="216"/>
        <v>0</v>
      </c>
      <c r="J909" s="141">
        <f t="shared" si="217"/>
        <v>0</v>
      </c>
      <c r="K909" s="142">
        <f t="shared" si="231"/>
        <v>0</v>
      </c>
      <c r="L909" s="184">
        <f t="shared" si="231"/>
        <v>0</v>
      </c>
      <c r="M909" s="141">
        <f t="shared" si="231"/>
        <v>0</v>
      </c>
      <c r="N909" s="141">
        <f t="shared" si="231"/>
        <v>0</v>
      </c>
      <c r="O909" s="147">
        <f t="shared" si="218"/>
        <v>0</v>
      </c>
      <c r="P909" s="136">
        <f t="shared" si="219"/>
        <v>0</v>
      </c>
      <c r="Q909" s="136">
        <f t="shared" si="223"/>
        <v>0</v>
      </c>
      <c r="R909" s="136">
        <f t="shared" si="224"/>
        <v>0</v>
      </c>
      <c r="S909" s="137">
        <f t="shared" si="220"/>
        <v>0</v>
      </c>
      <c r="T909" s="45"/>
      <c r="V909" s="57" t="str">
        <f t="shared" si="221"/>
        <v>скрыть</v>
      </c>
    </row>
    <row r="910" spans="2:22" ht="15.75" hidden="1" customHeight="1" x14ac:dyDescent="0.25">
      <c r="B910" s="135">
        <v>894</v>
      </c>
      <c r="C910" s="182">
        <f t="shared" si="230"/>
        <v>0</v>
      </c>
      <c r="D910" s="280">
        <f t="shared" si="230"/>
        <v>0</v>
      </c>
      <c r="E910" s="182">
        <f t="shared" si="230"/>
        <v>0</v>
      </c>
      <c r="F910" s="182">
        <f t="shared" si="230"/>
        <v>0</v>
      </c>
      <c r="G910" s="136">
        <f t="shared" si="230"/>
        <v>0</v>
      </c>
      <c r="H910" s="136">
        <f t="shared" si="222"/>
        <v>0</v>
      </c>
      <c r="I910" s="136">
        <f t="shared" si="216"/>
        <v>0</v>
      </c>
      <c r="J910" s="141">
        <f t="shared" si="217"/>
        <v>0</v>
      </c>
      <c r="K910" s="142">
        <f t="shared" si="231"/>
        <v>0</v>
      </c>
      <c r="L910" s="184">
        <f t="shared" si="231"/>
        <v>0</v>
      </c>
      <c r="M910" s="141">
        <f t="shared" si="231"/>
        <v>0</v>
      </c>
      <c r="N910" s="141">
        <f t="shared" si="231"/>
        <v>0</v>
      </c>
      <c r="O910" s="147">
        <f t="shared" si="218"/>
        <v>0</v>
      </c>
      <c r="P910" s="136">
        <f t="shared" si="219"/>
        <v>0</v>
      </c>
      <c r="Q910" s="136">
        <f t="shared" si="223"/>
        <v>0</v>
      </c>
      <c r="R910" s="136">
        <f t="shared" si="224"/>
        <v>0</v>
      </c>
      <c r="S910" s="137">
        <f t="shared" si="220"/>
        <v>0</v>
      </c>
      <c r="T910" s="45"/>
      <c r="V910" s="57" t="str">
        <f t="shared" si="221"/>
        <v>скрыть</v>
      </c>
    </row>
    <row r="911" spans="2:22" ht="15.75" hidden="1" customHeight="1" x14ac:dyDescent="0.25">
      <c r="B911" s="135">
        <v>895</v>
      </c>
      <c r="C911" s="182">
        <f t="shared" si="230"/>
        <v>0</v>
      </c>
      <c r="D911" s="280">
        <f t="shared" si="230"/>
        <v>0</v>
      </c>
      <c r="E911" s="182">
        <f t="shared" si="230"/>
        <v>0</v>
      </c>
      <c r="F911" s="182">
        <f t="shared" si="230"/>
        <v>0</v>
      </c>
      <c r="G911" s="136">
        <f t="shared" si="230"/>
        <v>0</v>
      </c>
      <c r="H911" s="136">
        <f t="shared" si="222"/>
        <v>0</v>
      </c>
      <c r="I911" s="136">
        <f t="shared" si="216"/>
        <v>0</v>
      </c>
      <c r="J911" s="141">
        <f t="shared" si="217"/>
        <v>0</v>
      </c>
      <c r="K911" s="142">
        <f t="shared" si="231"/>
        <v>0</v>
      </c>
      <c r="L911" s="184">
        <f t="shared" si="231"/>
        <v>0</v>
      </c>
      <c r="M911" s="141">
        <f t="shared" si="231"/>
        <v>0</v>
      </c>
      <c r="N911" s="141">
        <f t="shared" si="231"/>
        <v>0</v>
      </c>
      <c r="O911" s="147">
        <f t="shared" si="218"/>
        <v>0</v>
      </c>
      <c r="P911" s="136">
        <f t="shared" si="219"/>
        <v>0</v>
      </c>
      <c r="Q911" s="136">
        <f t="shared" si="223"/>
        <v>0</v>
      </c>
      <c r="R911" s="136">
        <f t="shared" si="224"/>
        <v>0</v>
      </c>
      <c r="S911" s="137">
        <f t="shared" si="220"/>
        <v>0</v>
      </c>
      <c r="T911" s="45"/>
      <c r="V911" s="57" t="str">
        <f t="shared" si="221"/>
        <v>скрыть</v>
      </c>
    </row>
    <row r="912" spans="2:22" ht="15.75" hidden="1" customHeight="1" x14ac:dyDescent="0.25">
      <c r="B912" s="135">
        <v>896</v>
      </c>
      <c r="C912" s="182">
        <f t="shared" si="230"/>
        <v>0</v>
      </c>
      <c r="D912" s="280">
        <f t="shared" si="230"/>
        <v>0</v>
      </c>
      <c r="E912" s="182">
        <f t="shared" si="230"/>
        <v>0</v>
      </c>
      <c r="F912" s="182">
        <f t="shared" si="230"/>
        <v>0</v>
      </c>
      <c r="G912" s="136">
        <f t="shared" si="230"/>
        <v>0</v>
      </c>
      <c r="H912" s="136">
        <f t="shared" si="222"/>
        <v>0</v>
      </c>
      <c r="I912" s="136">
        <f t="shared" si="216"/>
        <v>0</v>
      </c>
      <c r="J912" s="141">
        <f t="shared" si="217"/>
        <v>0</v>
      </c>
      <c r="K912" s="142">
        <f t="shared" si="231"/>
        <v>0</v>
      </c>
      <c r="L912" s="184">
        <f t="shared" si="231"/>
        <v>0</v>
      </c>
      <c r="M912" s="141">
        <f t="shared" si="231"/>
        <v>0</v>
      </c>
      <c r="N912" s="141">
        <f t="shared" si="231"/>
        <v>0</v>
      </c>
      <c r="O912" s="147">
        <f t="shared" si="218"/>
        <v>0</v>
      </c>
      <c r="P912" s="136">
        <f t="shared" si="219"/>
        <v>0</v>
      </c>
      <c r="Q912" s="136">
        <f t="shared" si="223"/>
        <v>0</v>
      </c>
      <c r="R912" s="136">
        <f t="shared" si="224"/>
        <v>0</v>
      </c>
      <c r="S912" s="137">
        <f t="shared" si="220"/>
        <v>0</v>
      </c>
      <c r="T912" s="45"/>
      <c r="V912" s="57" t="str">
        <f t="shared" si="221"/>
        <v>скрыть</v>
      </c>
    </row>
    <row r="913" spans="2:22" ht="15.75" hidden="1" customHeight="1" x14ac:dyDescent="0.25">
      <c r="B913" s="135">
        <v>897</v>
      </c>
      <c r="C913" s="182">
        <f t="shared" si="230"/>
        <v>0</v>
      </c>
      <c r="D913" s="280">
        <f t="shared" si="230"/>
        <v>0</v>
      </c>
      <c r="E913" s="182">
        <f t="shared" si="230"/>
        <v>0</v>
      </c>
      <c r="F913" s="182">
        <f t="shared" si="230"/>
        <v>0</v>
      </c>
      <c r="G913" s="136">
        <f t="shared" si="230"/>
        <v>0</v>
      </c>
      <c r="H913" s="136">
        <f t="shared" si="222"/>
        <v>0</v>
      </c>
      <c r="I913" s="136">
        <f t="shared" ref="I913:I976" si="232">IF(offer_sale_type="транзит",IFERROR(ROUND(VLOOKUP($B913,calc_data,I$14+1,0),2),0),0)</f>
        <v>0</v>
      </c>
      <c r="J913" s="141">
        <f t="shared" ref="J913:J976" si="233">ROUND(IF(offer_sale_type="транзит",IFERROR(VLOOKUP($B913,calc_data,J$14+1,0),0),0),2)</f>
        <v>0</v>
      </c>
      <c r="K913" s="142">
        <f t="shared" si="231"/>
        <v>0</v>
      </c>
      <c r="L913" s="184">
        <f t="shared" si="231"/>
        <v>0</v>
      </c>
      <c r="M913" s="141">
        <f t="shared" si="231"/>
        <v>0</v>
      </c>
      <c r="N913" s="141">
        <f t="shared" si="231"/>
        <v>0</v>
      </c>
      <c r="O913" s="147">
        <f t="shared" ref="O913:O976" si="234">IF(offer_sale_type="транзит",IFERROR(ROUND(VLOOKUP($B913,calc_data,O$14+1,1),2),0),0)</f>
        <v>0</v>
      </c>
      <c r="P913" s="136">
        <f t="shared" ref="P913:P976" si="235">IF(offer_sale_type="транзит",IFERROR(ROUND(SUM(I913:J913,M913:O913)/E913,2),0),0)</f>
        <v>0</v>
      </c>
      <c r="Q913" s="136">
        <f t="shared" si="223"/>
        <v>0</v>
      </c>
      <c r="R913" s="136">
        <f t="shared" si="224"/>
        <v>0</v>
      </c>
      <c r="S913" s="137">
        <f t="shared" ref="S913:S976" si="236">Q913+IF(AND(offer_incoterms="DDP",seller_region="RU"),R913,0)</f>
        <v>0</v>
      </c>
      <c r="T913" s="45"/>
      <c r="V913" s="57" t="str">
        <f t="shared" ref="V913:V976" si="237">IF(Q913&gt;0,"показать","скрыть")</f>
        <v>скрыть</v>
      </c>
    </row>
    <row r="914" spans="2:22" ht="15.75" hidden="1" customHeight="1" x14ac:dyDescent="0.25">
      <c r="B914" s="135">
        <v>898</v>
      </c>
      <c r="C914" s="182">
        <f t="shared" si="230"/>
        <v>0</v>
      </c>
      <c r="D914" s="280">
        <f t="shared" si="230"/>
        <v>0</v>
      </c>
      <c r="E914" s="182">
        <f t="shared" si="230"/>
        <v>0</v>
      </c>
      <c r="F914" s="182">
        <f t="shared" si="230"/>
        <v>0</v>
      </c>
      <c r="G914" s="136">
        <f t="shared" si="230"/>
        <v>0</v>
      </c>
      <c r="H914" s="136">
        <f t="shared" ref="H914:H977" si="238">E914*G914</f>
        <v>0</v>
      </c>
      <c r="I914" s="136">
        <f t="shared" si="232"/>
        <v>0</v>
      </c>
      <c r="J914" s="141">
        <f t="shared" si="233"/>
        <v>0</v>
      </c>
      <c r="K914" s="142">
        <f t="shared" si="231"/>
        <v>0</v>
      </c>
      <c r="L914" s="184">
        <f t="shared" si="231"/>
        <v>0</v>
      </c>
      <c r="M914" s="141">
        <f t="shared" si="231"/>
        <v>0</v>
      </c>
      <c r="N914" s="141">
        <f t="shared" si="231"/>
        <v>0</v>
      </c>
      <c r="O914" s="147">
        <f t="shared" si="234"/>
        <v>0</v>
      </c>
      <c r="P914" s="136">
        <f t="shared" si="235"/>
        <v>0</v>
      </c>
      <c r="Q914" s="136">
        <f t="shared" ref="Q914:Q977" si="239">E914*P914</f>
        <v>0</v>
      </c>
      <c r="R914" s="136">
        <f t="shared" ref="R914:R977" si="240">Q914*IF(AND(offer_incoterms="DDP",seller_region="RU"),rate_vatRu,0)</f>
        <v>0</v>
      </c>
      <c r="S914" s="137">
        <f t="shared" si="236"/>
        <v>0</v>
      </c>
      <c r="T914" s="45"/>
      <c r="V914" s="57" t="str">
        <f t="shared" si="237"/>
        <v>скрыть</v>
      </c>
    </row>
    <row r="915" spans="2:22" ht="15.75" hidden="1" customHeight="1" x14ac:dyDescent="0.25">
      <c r="B915" s="135">
        <v>899</v>
      </c>
      <c r="C915" s="182">
        <f t="shared" si="230"/>
        <v>0</v>
      </c>
      <c r="D915" s="280">
        <f t="shared" si="230"/>
        <v>0</v>
      </c>
      <c r="E915" s="182">
        <f t="shared" si="230"/>
        <v>0</v>
      </c>
      <c r="F915" s="182">
        <f t="shared" si="230"/>
        <v>0</v>
      </c>
      <c r="G915" s="136">
        <f t="shared" si="230"/>
        <v>0</v>
      </c>
      <c r="H915" s="136">
        <f t="shared" si="238"/>
        <v>0</v>
      </c>
      <c r="I915" s="136">
        <f t="shared" si="232"/>
        <v>0</v>
      </c>
      <c r="J915" s="141">
        <f t="shared" si="233"/>
        <v>0</v>
      </c>
      <c r="K915" s="142">
        <f t="shared" si="231"/>
        <v>0</v>
      </c>
      <c r="L915" s="184">
        <f t="shared" si="231"/>
        <v>0</v>
      </c>
      <c r="M915" s="141">
        <f t="shared" si="231"/>
        <v>0</v>
      </c>
      <c r="N915" s="141">
        <f t="shared" si="231"/>
        <v>0</v>
      </c>
      <c r="O915" s="147">
        <f t="shared" si="234"/>
        <v>0</v>
      </c>
      <c r="P915" s="136">
        <f t="shared" si="235"/>
        <v>0</v>
      </c>
      <c r="Q915" s="136">
        <f t="shared" si="239"/>
        <v>0</v>
      </c>
      <c r="R915" s="136">
        <f t="shared" si="240"/>
        <v>0</v>
      </c>
      <c r="S915" s="137">
        <f t="shared" si="236"/>
        <v>0</v>
      </c>
      <c r="T915" s="45"/>
      <c r="V915" s="57" t="str">
        <f t="shared" si="237"/>
        <v>скрыть</v>
      </c>
    </row>
    <row r="916" spans="2:22" ht="15.75" hidden="1" customHeight="1" x14ac:dyDescent="0.25">
      <c r="B916" s="135">
        <v>900</v>
      </c>
      <c r="C916" s="182">
        <f t="shared" si="230"/>
        <v>0</v>
      </c>
      <c r="D916" s="280">
        <f t="shared" si="230"/>
        <v>0</v>
      </c>
      <c r="E916" s="182">
        <f t="shared" si="230"/>
        <v>0</v>
      </c>
      <c r="F916" s="182">
        <f t="shared" si="230"/>
        <v>0</v>
      </c>
      <c r="G916" s="136">
        <f t="shared" si="230"/>
        <v>0</v>
      </c>
      <c r="H916" s="136">
        <f t="shared" si="238"/>
        <v>0</v>
      </c>
      <c r="I916" s="136">
        <f t="shared" si="232"/>
        <v>0</v>
      </c>
      <c r="J916" s="141">
        <f t="shared" si="233"/>
        <v>0</v>
      </c>
      <c r="K916" s="142">
        <f t="shared" si="231"/>
        <v>0</v>
      </c>
      <c r="L916" s="184">
        <f t="shared" si="231"/>
        <v>0</v>
      </c>
      <c r="M916" s="141">
        <f t="shared" si="231"/>
        <v>0</v>
      </c>
      <c r="N916" s="141">
        <f t="shared" si="231"/>
        <v>0</v>
      </c>
      <c r="O916" s="147">
        <f t="shared" si="234"/>
        <v>0</v>
      </c>
      <c r="P916" s="136">
        <f t="shared" si="235"/>
        <v>0</v>
      </c>
      <c r="Q916" s="136">
        <f t="shared" si="239"/>
        <v>0</v>
      </c>
      <c r="R916" s="136">
        <f t="shared" si="240"/>
        <v>0</v>
      </c>
      <c r="S916" s="137">
        <f t="shared" si="236"/>
        <v>0</v>
      </c>
      <c r="T916" s="45"/>
      <c r="V916" s="57" t="str">
        <f t="shared" si="237"/>
        <v>скрыть</v>
      </c>
    </row>
    <row r="917" spans="2:22" ht="15.75" hidden="1" customHeight="1" x14ac:dyDescent="0.25">
      <c r="B917" s="135">
        <v>901</v>
      </c>
      <c r="C917" s="182">
        <f t="shared" ref="C917:G926" si="241">IF(offer_sale_type="транзит",IFERROR(VLOOKUP($B917,calc_data,C$14+1,0),0),0)</f>
        <v>0</v>
      </c>
      <c r="D917" s="280">
        <f t="shared" si="241"/>
        <v>0</v>
      </c>
      <c r="E917" s="182">
        <f t="shared" si="241"/>
        <v>0</v>
      </c>
      <c r="F917" s="182">
        <f t="shared" si="241"/>
        <v>0</v>
      </c>
      <c r="G917" s="136">
        <f t="shared" si="241"/>
        <v>0</v>
      </c>
      <c r="H917" s="136">
        <f t="shared" si="238"/>
        <v>0</v>
      </c>
      <c r="I917" s="136">
        <f t="shared" si="232"/>
        <v>0</v>
      </c>
      <c r="J917" s="141">
        <f t="shared" si="233"/>
        <v>0</v>
      </c>
      <c r="K917" s="142">
        <f t="shared" si="231"/>
        <v>0</v>
      </c>
      <c r="L917" s="184">
        <f t="shared" si="231"/>
        <v>0</v>
      </c>
      <c r="M917" s="141">
        <f t="shared" si="231"/>
        <v>0</v>
      </c>
      <c r="N917" s="141">
        <f t="shared" si="231"/>
        <v>0</v>
      </c>
      <c r="O917" s="147">
        <f t="shared" si="234"/>
        <v>0</v>
      </c>
      <c r="P917" s="136">
        <f t="shared" si="235"/>
        <v>0</v>
      </c>
      <c r="Q917" s="136">
        <f t="shared" si="239"/>
        <v>0</v>
      </c>
      <c r="R917" s="136">
        <f t="shared" si="240"/>
        <v>0</v>
      </c>
      <c r="S917" s="137">
        <f t="shared" si="236"/>
        <v>0</v>
      </c>
      <c r="T917" s="45"/>
      <c r="V917" s="57" t="str">
        <f t="shared" si="237"/>
        <v>скрыть</v>
      </c>
    </row>
    <row r="918" spans="2:22" ht="15.75" hidden="1" customHeight="1" x14ac:dyDescent="0.25">
      <c r="B918" s="135">
        <v>902</v>
      </c>
      <c r="C918" s="182">
        <f t="shared" si="241"/>
        <v>0</v>
      </c>
      <c r="D918" s="280">
        <f t="shared" si="241"/>
        <v>0</v>
      </c>
      <c r="E918" s="182">
        <f t="shared" si="241"/>
        <v>0</v>
      </c>
      <c r="F918" s="182">
        <f t="shared" si="241"/>
        <v>0</v>
      </c>
      <c r="G918" s="136">
        <f t="shared" si="241"/>
        <v>0</v>
      </c>
      <c r="H918" s="136">
        <f t="shared" si="238"/>
        <v>0</v>
      </c>
      <c r="I918" s="136">
        <f t="shared" si="232"/>
        <v>0</v>
      </c>
      <c r="J918" s="141">
        <f t="shared" si="233"/>
        <v>0</v>
      </c>
      <c r="K918" s="142">
        <f t="shared" si="231"/>
        <v>0</v>
      </c>
      <c r="L918" s="184">
        <f t="shared" si="231"/>
        <v>0</v>
      </c>
      <c r="M918" s="141">
        <f t="shared" si="231"/>
        <v>0</v>
      </c>
      <c r="N918" s="141">
        <f t="shared" si="231"/>
        <v>0</v>
      </c>
      <c r="O918" s="147">
        <f t="shared" si="234"/>
        <v>0</v>
      </c>
      <c r="P918" s="136">
        <f t="shared" si="235"/>
        <v>0</v>
      </c>
      <c r="Q918" s="136">
        <f t="shared" si="239"/>
        <v>0</v>
      </c>
      <c r="R918" s="136">
        <f t="shared" si="240"/>
        <v>0</v>
      </c>
      <c r="S918" s="137">
        <f t="shared" si="236"/>
        <v>0</v>
      </c>
      <c r="T918" s="45"/>
      <c r="V918" s="57" t="str">
        <f t="shared" si="237"/>
        <v>скрыть</v>
      </c>
    </row>
    <row r="919" spans="2:22" ht="15.75" hidden="1" customHeight="1" x14ac:dyDescent="0.25">
      <c r="B919" s="135">
        <v>903</v>
      </c>
      <c r="C919" s="182">
        <f t="shared" si="241"/>
        <v>0</v>
      </c>
      <c r="D919" s="280">
        <f t="shared" si="241"/>
        <v>0</v>
      </c>
      <c r="E919" s="182">
        <f t="shared" si="241"/>
        <v>0</v>
      </c>
      <c r="F919" s="182">
        <f t="shared" si="241"/>
        <v>0</v>
      </c>
      <c r="G919" s="136">
        <f t="shared" si="241"/>
        <v>0</v>
      </c>
      <c r="H919" s="136">
        <f t="shared" si="238"/>
        <v>0</v>
      </c>
      <c r="I919" s="136">
        <f t="shared" si="232"/>
        <v>0</v>
      </c>
      <c r="J919" s="141">
        <f t="shared" si="233"/>
        <v>0</v>
      </c>
      <c r="K919" s="142">
        <f t="shared" si="231"/>
        <v>0</v>
      </c>
      <c r="L919" s="184">
        <f t="shared" si="231"/>
        <v>0</v>
      </c>
      <c r="M919" s="141">
        <f t="shared" si="231"/>
        <v>0</v>
      </c>
      <c r="N919" s="141">
        <f t="shared" si="231"/>
        <v>0</v>
      </c>
      <c r="O919" s="147">
        <f t="shared" si="234"/>
        <v>0</v>
      </c>
      <c r="P919" s="136">
        <f t="shared" si="235"/>
        <v>0</v>
      </c>
      <c r="Q919" s="136">
        <f t="shared" si="239"/>
        <v>0</v>
      </c>
      <c r="R919" s="136">
        <f t="shared" si="240"/>
        <v>0</v>
      </c>
      <c r="S919" s="137">
        <f t="shared" si="236"/>
        <v>0</v>
      </c>
      <c r="T919" s="45"/>
      <c r="V919" s="57" t="str">
        <f t="shared" si="237"/>
        <v>скрыть</v>
      </c>
    </row>
    <row r="920" spans="2:22" ht="15.75" hidden="1" customHeight="1" x14ac:dyDescent="0.25">
      <c r="B920" s="135">
        <v>904</v>
      </c>
      <c r="C920" s="182">
        <f t="shared" si="241"/>
        <v>0</v>
      </c>
      <c r="D920" s="280">
        <f t="shared" si="241"/>
        <v>0</v>
      </c>
      <c r="E920" s="182">
        <f t="shared" si="241"/>
        <v>0</v>
      </c>
      <c r="F920" s="182">
        <f t="shared" si="241"/>
        <v>0</v>
      </c>
      <c r="G920" s="136">
        <f t="shared" si="241"/>
        <v>0</v>
      </c>
      <c r="H920" s="136">
        <f t="shared" si="238"/>
        <v>0</v>
      </c>
      <c r="I920" s="136">
        <f t="shared" si="232"/>
        <v>0</v>
      </c>
      <c r="J920" s="141">
        <f t="shared" si="233"/>
        <v>0</v>
      </c>
      <c r="K920" s="142">
        <f t="shared" si="231"/>
        <v>0</v>
      </c>
      <c r="L920" s="184">
        <f t="shared" si="231"/>
        <v>0</v>
      </c>
      <c r="M920" s="141">
        <f t="shared" si="231"/>
        <v>0</v>
      </c>
      <c r="N920" s="141">
        <f t="shared" si="231"/>
        <v>0</v>
      </c>
      <c r="O920" s="147">
        <f t="shared" si="234"/>
        <v>0</v>
      </c>
      <c r="P920" s="136">
        <f t="shared" si="235"/>
        <v>0</v>
      </c>
      <c r="Q920" s="136">
        <f t="shared" si="239"/>
        <v>0</v>
      </c>
      <c r="R920" s="136">
        <f t="shared" si="240"/>
        <v>0</v>
      </c>
      <c r="S920" s="137">
        <f t="shared" si="236"/>
        <v>0</v>
      </c>
      <c r="T920" s="45"/>
      <c r="V920" s="57" t="str">
        <f t="shared" si="237"/>
        <v>скрыть</v>
      </c>
    </row>
    <row r="921" spans="2:22" ht="15.75" hidden="1" customHeight="1" x14ac:dyDescent="0.25">
      <c r="B921" s="135">
        <v>905</v>
      </c>
      <c r="C921" s="182">
        <f t="shared" si="241"/>
        <v>0</v>
      </c>
      <c r="D921" s="280">
        <f t="shared" si="241"/>
        <v>0</v>
      </c>
      <c r="E921" s="182">
        <f t="shared" si="241"/>
        <v>0</v>
      </c>
      <c r="F921" s="182">
        <f t="shared" si="241"/>
        <v>0</v>
      </c>
      <c r="G921" s="136">
        <f t="shared" si="241"/>
        <v>0</v>
      </c>
      <c r="H921" s="136">
        <f t="shared" si="238"/>
        <v>0</v>
      </c>
      <c r="I921" s="136">
        <f t="shared" si="232"/>
        <v>0</v>
      </c>
      <c r="J921" s="141">
        <f t="shared" si="233"/>
        <v>0</v>
      </c>
      <c r="K921" s="142">
        <f t="shared" si="231"/>
        <v>0</v>
      </c>
      <c r="L921" s="184">
        <f t="shared" si="231"/>
        <v>0</v>
      </c>
      <c r="M921" s="141">
        <f t="shared" si="231"/>
        <v>0</v>
      </c>
      <c r="N921" s="141">
        <f t="shared" si="231"/>
        <v>0</v>
      </c>
      <c r="O921" s="147">
        <f t="shared" si="234"/>
        <v>0</v>
      </c>
      <c r="P921" s="136">
        <f t="shared" si="235"/>
        <v>0</v>
      </c>
      <c r="Q921" s="136">
        <f t="shared" si="239"/>
        <v>0</v>
      </c>
      <c r="R921" s="136">
        <f t="shared" si="240"/>
        <v>0</v>
      </c>
      <c r="S921" s="137">
        <f t="shared" si="236"/>
        <v>0</v>
      </c>
      <c r="T921" s="45"/>
      <c r="V921" s="57" t="str">
        <f t="shared" si="237"/>
        <v>скрыть</v>
      </c>
    </row>
    <row r="922" spans="2:22" ht="15.75" hidden="1" customHeight="1" x14ac:dyDescent="0.25">
      <c r="B922" s="135">
        <v>906</v>
      </c>
      <c r="C922" s="182">
        <f t="shared" si="241"/>
        <v>0</v>
      </c>
      <c r="D922" s="280">
        <f t="shared" si="241"/>
        <v>0</v>
      </c>
      <c r="E922" s="182">
        <f t="shared" si="241"/>
        <v>0</v>
      </c>
      <c r="F922" s="182">
        <f t="shared" si="241"/>
        <v>0</v>
      </c>
      <c r="G922" s="136">
        <f t="shared" si="241"/>
        <v>0</v>
      </c>
      <c r="H922" s="136">
        <f t="shared" si="238"/>
        <v>0</v>
      </c>
      <c r="I922" s="136">
        <f t="shared" si="232"/>
        <v>0</v>
      </c>
      <c r="J922" s="141">
        <f t="shared" si="233"/>
        <v>0</v>
      </c>
      <c r="K922" s="142">
        <f t="shared" si="231"/>
        <v>0</v>
      </c>
      <c r="L922" s="184">
        <f t="shared" si="231"/>
        <v>0</v>
      </c>
      <c r="M922" s="141">
        <f t="shared" si="231"/>
        <v>0</v>
      </c>
      <c r="N922" s="141">
        <f t="shared" si="231"/>
        <v>0</v>
      </c>
      <c r="O922" s="147">
        <f t="shared" si="234"/>
        <v>0</v>
      </c>
      <c r="P922" s="136">
        <f t="shared" si="235"/>
        <v>0</v>
      </c>
      <c r="Q922" s="136">
        <f t="shared" si="239"/>
        <v>0</v>
      </c>
      <c r="R922" s="136">
        <f t="shared" si="240"/>
        <v>0</v>
      </c>
      <c r="S922" s="137">
        <f t="shared" si="236"/>
        <v>0</v>
      </c>
      <c r="T922" s="45"/>
      <c r="V922" s="57" t="str">
        <f t="shared" si="237"/>
        <v>скрыть</v>
      </c>
    </row>
    <row r="923" spans="2:22" ht="15.75" hidden="1" customHeight="1" x14ac:dyDescent="0.25">
      <c r="B923" s="135">
        <v>907</v>
      </c>
      <c r="C923" s="182">
        <f t="shared" si="241"/>
        <v>0</v>
      </c>
      <c r="D923" s="280">
        <f t="shared" si="241"/>
        <v>0</v>
      </c>
      <c r="E923" s="182">
        <f t="shared" si="241"/>
        <v>0</v>
      </c>
      <c r="F923" s="182">
        <f t="shared" si="241"/>
        <v>0</v>
      </c>
      <c r="G923" s="136">
        <f t="shared" si="241"/>
        <v>0</v>
      </c>
      <c r="H923" s="136">
        <f t="shared" si="238"/>
        <v>0</v>
      </c>
      <c r="I923" s="136">
        <f t="shared" si="232"/>
        <v>0</v>
      </c>
      <c r="J923" s="141">
        <f t="shared" si="233"/>
        <v>0</v>
      </c>
      <c r="K923" s="142">
        <f t="shared" si="231"/>
        <v>0</v>
      </c>
      <c r="L923" s="184">
        <f t="shared" si="231"/>
        <v>0</v>
      </c>
      <c r="M923" s="141">
        <f t="shared" si="231"/>
        <v>0</v>
      </c>
      <c r="N923" s="141">
        <f t="shared" si="231"/>
        <v>0</v>
      </c>
      <c r="O923" s="147">
        <f t="shared" si="234"/>
        <v>0</v>
      </c>
      <c r="P923" s="136">
        <f t="shared" si="235"/>
        <v>0</v>
      </c>
      <c r="Q923" s="136">
        <f t="shared" si="239"/>
        <v>0</v>
      </c>
      <c r="R923" s="136">
        <f t="shared" si="240"/>
        <v>0</v>
      </c>
      <c r="S923" s="137">
        <f t="shared" si="236"/>
        <v>0</v>
      </c>
      <c r="T923" s="45"/>
      <c r="V923" s="57" t="str">
        <f t="shared" si="237"/>
        <v>скрыть</v>
      </c>
    </row>
    <row r="924" spans="2:22" ht="15.75" hidden="1" customHeight="1" x14ac:dyDescent="0.25">
      <c r="B924" s="135">
        <v>908</v>
      </c>
      <c r="C924" s="182">
        <f t="shared" si="241"/>
        <v>0</v>
      </c>
      <c r="D924" s="280">
        <f t="shared" si="241"/>
        <v>0</v>
      </c>
      <c r="E924" s="182">
        <f t="shared" si="241"/>
        <v>0</v>
      </c>
      <c r="F924" s="182">
        <f t="shared" si="241"/>
        <v>0</v>
      </c>
      <c r="G924" s="136">
        <f t="shared" si="241"/>
        <v>0</v>
      </c>
      <c r="H924" s="136">
        <f t="shared" si="238"/>
        <v>0</v>
      </c>
      <c r="I924" s="136">
        <f t="shared" si="232"/>
        <v>0</v>
      </c>
      <c r="J924" s="141">
        <f t="shared" si="233"/>
        <v>0</v>
      </c>
      <c r="K924" s="142">
        <f t="shared" si="231"/>
        <v>0</v>
      </c>
      <c r="L924" s="184">
        <f t="shared" si="231"/>
        <v>0</v>
      </c>
      <c r="M924" s="141">
        <f t="shared" si="231"/>
        <v>0</v>
      </c>
      <c r="N924" s="141">
        <f t="shared" si="231"/>
        <v>0</v>
      </c>
      <c r="O924" s="147">
        <f t="shared" si="234"/>
        <v>0</v>
      </c>
      <c r="P924" s="136">
        <f t="shared" si="235"/>
        <v>0</v>
      </c>
      <c r="Q924" s="136">
        <f t="shared" si="239"/>
        <v>0</v>
      </c>
      <c r="R924" s="136">
        <f t="shared" si="240"/>
        <v>0</v>
      </c>
      <c r="S924" s="137">
        <f t="shared" si="236"/>
        <v>0</v>
      </c>
      <c r="T924" s="45"/>
      <c r="V924" s="57" t="str">
        <f t="shared" si="237"/>
        <v>скрыть</v>
      </c>
    </row>
    <row r="925" spans="2:22" ht="15.75" hidden="1" customHeight="1" x14ac:dyDescent="0.25">
      <c r="B925" s="135">
        <v>909</v>
      </c>
      <c r="C925" s="182">
        <f t="shared" si="241"/>
        <v>0</v>
      </c>
      <c r="D925" s="280">
        <f t="shared" si="241"/>
        <v>0</v>
      </c>
      <c r="E925" s="182">
        <f t="shared" si="241"/>
        <v>0</v>
      </c>
      <c r="F925" s="182">
        <f t="shared" si="241"/>
        <v>0</v>
      </c>
      <c r="G925" s="136">
        <f t="shared" si="241"/>
        <v>0</v>
      </c>
      <c r="H925" s="136">
        <f t="shared" si="238"/>
        <v>0</v>
      </c>
      <c r="I925" s="136">
        <f t="shared" si="232"/>
        <v>0</v>
      </c>
      <c r="J925" s="141">
        <f t="shared" si="233"/>
        <v>0</v>
      </c>
      <c r="K925" s="142">
        <f t="shared" si="231"/>
        <v>0</v>
      </c>
      <c r="L925" s="184">
        <f t="shared" si="231"/>
        <v>0</v>
      </c>
      <c r="M925" s="141">
        <f t="shared" si="231"/>
        <v>0</v>
      </c>
      <c r="N925" s="141">
        <f t="shared" si="231"/>
        <v>0</v>
      </c>
      <c r="O925" s="147">
        <f t="shared" si="234"/>
        <v>0</v>
      </c>
      <c r="P925" s="136">
        <f t="shared" si="235"/>
        <v>0</v>
      </c>
      <c r="Q925" s="136">
        <f t="shared" si="239"/>
        <v>0</v>
      </c>
      <c r="R925" s="136">
        <f t="shared" si="240"/>
        <v>0</v>
      </c>
      <c r="S925" s="137">
        <f t="shared" si="236"/>
        <v>0</v>
      </c>
      <c r="T925" s="45"/>
      <c r="V925" s="57" t="str">
        <f t="shared" si="237"/>
        <v>скрыть</v>
      </c>
    </row>
    <row r="926" spans="2:22" ht="15.75" hidden="1" customHeight="1" x14ac:dyDescent="0.25">
      <c r="B926" s="135">
        <v>910</v>
      </c>
      <c r="C926" s="182">
        <f t="shared" si="241"/>
        <v>0</v>
      </c>
      <c r="D926" s="280">
        <f t="shared" si="241"/>
        <v>0</v>
      </c>
      <c r="E926" s="182">
        <f t="shared" si="241"/>
        <v>0</v>
      </c>
      <c r="F926" s="182">
        <f t="shared" si="241"/>
        <v>0</v>
      </c>
      <c r="G926" s="136">
        <f t="shared" si="241"/>
        <v>0</v>
      </c>
      <c r="H926" s="136">
        <f t="shared" si="238"/>
        <v>0</v>
      </c>
      <c r="I926" s="136">
        <f t="shared" si="232"/>
        <v>0</v>
      </c>
      <c r="J926" s="141">
        <f t="shared" si="233"/>
        <v>0</v>
      </c>
      <c r="K926" s="142">
        <f t="shared" si="231"/>
        <v>0</v>
      </c>
      <c r="L926" s="184">
        <f t="shared" si="231"/>
        <v>0</v>
      </c>
      <c r="M926" s="141">
        <f t="shared" si="231"/>
        <v>0</v>
      </c>
      <c r="N926" s="141">
        <f t="shared" si="231"/>
        <v>0</v>
      </c>
      <c r="O926" s="147">
        <f t="shared" si="234"/>
        <v>0</v>
      </c>
      <c r="P926" s="136">
        <f t="shared" si="235"/>
        <v>0</v>
      </c>
      <c r="Q926" s="136">
        <f t="shared" si="239"/>
        <v>0</v>
      </c>
      <c r="R926" s="136">
        <f t="shared" si="240"/>
        <v>0</v>
      </c>
      <c r="S926" s="137">
        <f t="shared" si="236"/>
        <v>0</v>
      </c>
      <c r="T926" s="45"/>
      <c r="V926" s="57" t="str">
        <f t="shared" si="237"/>
        <v>скрыть</v>
      </c>
    </row>
    <row r="927" spans="2:22" ht="15.75" hidden="1" customHeight="1" x14ac:dyDescent="0.25">
      <c r="B927" s="135">
        <v>911</v>
      </c>
      <c r="C927" s="182">
        <f t="shared" ref="C927:G936" si="242">IF(offer_sale_type="транзит",IFERROR(VLOOKUP($B927,calc_data,C$14+1,0),0),0)</f>
        <v>0</v>
      </c>
      <c r="D927" s="280">
        <f t="shared" si="242"/>
        <v>0</v>
      </c>
      <c r="E927" s="182">
        <f t="shared" si="242"/>
        <v>0</v>
      </c>
      <c r="F927" s="182">
        <f t="shared" si="242"/>
        <v>0</v>
      </c>
      <c r="G927" s="136">
        <f t="shared" si="242"/>
        <v>0</v>
      </c>
      <c r="H927" s="136">
        <f t="shared" si="238"/>
        <v>0</v>
      </c>
      <c r="I927" s="136">
        <f t="shared" si="232"/>
        <v>0</v>
      </c>
      <c r="J927" s="141">
        <f t="shared" si="233"/>
        <v>0</v>
      </c>
      <c r="K927" s="142">
        <f t="shared" si="231"/>
        <v>0</v>
      </c>
      <c r="L927" s="184">
        <f t="shared" si="231"/>
        <v>0</v>
      </c>
      <c r="M927" s="141">
        <f t="shared" si="231"/>
        <v>0</v>
      </c>
      <c r="N927" s="141">
        <f t="shared" si="231"/>
        <v>0</v>
      </c>
      <c r="O927" s="147">
        <f t="shared" si="234"/>
        <v>0</v>
      </c>
      <c r="P927" s="136">
        <f t="shared" si="235"/>
        <v>0</v>
      </c>
      <c r="Q927" s="136">
        <f t="shared" si="239"/>
        <v>0</v>
      </c>
      <c r="R927" s="136">
        <f t="shared" si="240"/>
        <v>0</v>
      </c>
      <c r="S927" s="137">
        <f t="shared" si="236"/>
        <v>0</v>
      </c>
      <c r="T927" s="45"/>
      <c r="V927" s="57" t="str">
        <f t="shared" si="237"/>
        <v>скрыть</v>
      </c>
    </row>
    <row r="928" spans="2:22" ht="15.75" hidden="1" customHeight="1" x14ac:dyDescent="0.25">
      <c r="B928" s="135">
        <v>912</v>
      </c>
      <c r="C928" s="182">
        <f t="shared" si="242"/>
        <v>0</v>
      </c>
      <c r="D928" s="280">
        <f t="shared" si="242"/>
        <v>0</v>
      </c>
      <c r="E928" s="182">
        <f t="shared" si="242"/>
        <v>0</v>
      </c>
      <c r="F928" s="182">
        <f t="shared" si="242"/>
        <v>0</v>
      </c>
      <c r="G928" s="136">
        <f t="shared" si="242"/>
        <v>0</v>
      </c>
      <c r="H928" s="136">
        <f t="shared" si="238"/>
        <v>0</v>
      </c>
      <c r="I928" s="136">
        <f t="shared" si="232"/>
        <v>0</v>
      </c>
      <c r="J928" s="141">
        <f t="shared" si="233"/>
        <v>0</v>
      </c>
      <c r="K928" s="142">
        <f t="shared" si="231"/>
        <v>0</v>
      </c>
      <c r="L928" s="184">
        <f t="shared" si="231"/>
        <v>0</v>
      </c>
      <c r="M928" s="141">
        <f t="shared" si="231"/>
        <v>0</v>
      </c>
      <c r="N928" s="141">
        <f t="shared" si="231"/>
        <v>0</v>
      </c>
      <c r="O928" s="147">
        <f t="shared" si="234"/>
        <v>0</v>
      </c>
      <c r="P928" s="136">
        <f t="shared" si="235"/>
        <v>0</v>
      </c>
      <c r="Q928" s="136">
        <f t="shared" si="239"/>
        <v>0</v>
      </c>
      <c r="R928" s="136">
        <f t="shared" si="240"/>
        <v>0</v>
      </c>
      <c r="S928" s="137">
        <f t="shared" si="236"/>
        <v>0</v>
      </c>
      <c r="T928" s="45"/>
      <c r="V928" s="57" t="str">
        <f t="shared" si="237"/>
        <v>скрыть</v>
      </c>
    </row>
    <row r="929" spans="2:22" ht="15.75" hidden="1" customHeight="1" x14ac:dyDescent="0.25">
      <c r="B929" s="135">
        <v>913</v>
      </c>
      <c r="C929" s="182">
        <f t="shared" si="242"/>
        <v>0</v>
      </c>
      <c r="D929" s="280">
        <f t="shared" si="242"/>
        <v>0</v>
      </c>
      <c r="E929" s="182">
        <f t="shared" si="242"/>
        <v>0</v>
      </c>
      <c r="F929" s="182">
        <f t="shared" si="242"/>
        <v>0</v>
      </c>
      <c r="G929" s="136">
        <f t="shared" si="242"/>
        <v>0</v>
      </c>
      <c r="H929" s="136">
        <f t="shared" si="238"/>
        <v>0</v>
      </c>
      <c r="I929" s="136">
        <f t="shared" si="232"/>
        <v>0</v>
      </c>
      <c r="J929" s="141">
        <f t="shared" si="233"/>
        <v>0</v>
      </c>
      <c r="K929" s="142">
        <f t="shared" si="231"/>
        <v>0</v>
      </c>
      <c r="L929" s="184">
        <f t="shared" si="231"/>
        <v>0</v>
      </c>
      <c r="M929" s="141">
        <f t="shared" si="231"/>
        <v>0</v>
      </c>
      <c r="N929" s="141">
        <f t="shared" si="231"/>
        <v>0</v>
      </c>
      <c r="O929" s="147">
        <f t="shared" si="234"/>
        <v>0</v>
      </c>
      <c r="P929" s="136">
        <f t="shared" si="235"/>
        <v>0</v>
      </c>
      <c r="Q929" s="136">
        <f t="shared" si="239"/>
        <v>0</v>
      </c>
      <c r="R929" s="136">
        <f t="shared" si="240"/>
        <v>0</v>
      </c>
      <c r="S929" s="137">
        <f t="shared" si="236"/>
        <v>0</v>
      </c>
      <c r="T929" s="45"/>
      <c r="V929" s="57" t="str">
        <f t="shared" si="237"/>
        <v>скрыть</v>
      </c>
    </row>
    <row r="930" spans="2:22" ht="15.75" hidden="1" customHeight="1" x14ac:dyDescent="0.25">
      <c r="B930" s="135">
        <v>914</v>
      </c>
      <c r="C930" s="182">
        <f t="shared" si="242"/>
        <v>0</v>
      </c>
      <c r="D930" s="280">
        <f t="shared" si="242"/>
        <v>0</v>
      </c>
      <c r="E930" s="182">
        <f t="shared" si="242"/>
        <v>0</v>
      </c>
      <c r="F930" s="182">
        <f t="shared" si="242"/>
        <v>0</v>
      </c>
      <c r="G930" s="136">
        <f t="shared" si="242"/>
        <v>0</v>
      </c>
      <c r="H930" s="136">
        <f t="shared" si="238"/>
        <v>0</v>
      </c>
      <c r="I930" s="136">
        <f t="shared" si="232"/>
        <v>0</v>
      </c>
      <c r="J930" s="141">
        <f t="shared" si="233"/>
        <v>0</v>
      </c>
      <c r="K930" s="142">
        <f t="shared" si="231"/>
        <v>0</v>
      </c>
      <c r="L930" s="184">
        <f t="shared" si="231"/>
        <v>0</v>
      </c>
      <c r="M930" s="141">
        <f t="shared" si="231"/>
        <v>0</v>
      </c>
      <c r="N930" s="141">
        <f t="shared" si="231"/>
        <v>0</v>
      </c>
      <c r="O930" s="147">
        <f t="shared" si="234"/>
        <v>0</v>
      </c>
      <c r="P930" s="136">
        <f t="shared" si="235"/>
        <v>0</v>
      </c>
      <c r="Q930" s="136">
        <f t="shared" si="239"/>
        <v>0</v>
      </c>
      <c r="R930" s="136">
        <f t="shared" si="240"/>
        <v>0</v>
      </c>
      <c r="S930" s="137">
        <f t="shared" si="236"/>
        <v>0</v>
      </c>
      <c r="T930" s="45"/>
      <c r="V930" s="57" t="str">
        <f t="shared" si="237"/>
        <v>скрыть</v>
      </c>
    </row>
    <row r="931" spans="2:22" ht="15.75" hidden="1" customHeight="1" x14ac:dyDescent="0.25">
      <c r="B931" s="135">
        <v>915</v>
      </c>
      <c r="C931" s="182">
        <f t="shared" si="242"/>
        <v>0</v>
      </c>
      <c r="D931" s="280">
        <f t="shared" si="242"/>
        <v>0</v>
      </c>
      <c r="E931" s="182">
        <f t="shared" si="242"/>
        <v>0</v>
      </c>
      <c r="F931" s="182">
        <f t="shared" si="242"/>
        <v>0</v>
      </c>
      <c r="G931" s="136">
        <f t="shared" si="242"/>
        <v>0</v>
      </c>
      <c r="H931" s="136">
        <f t="shared" si="238"/>
        <v>0</v>
      </c>
      <c r="I931" s="136">
        <f t="shared" si="232"/>
        <v>0</v>
      </c>
      <c r="J931" s="141">
        <f t="shared" si="233"/>
        <v>0</v>
      </c>
      <c r="K931" s="142">
        <f t="shared" si="231"/>
        <v>0</v>
      </c>
      <c r="L931" s="184">
        <f t="shared" si="231"/>
        <v>0</v>
      </c>
      <c r="M931" s="141">
        <f t="shared" si="231"/>
        <v>0</v>
      </c>
      <c r="N931" s="141">
        <f t="shared" si="231"/>
        <v>0</v>
      </c>
      <c r="O931" s="147">
        <f t="shared" si="234"/>
        <v>0</v>
      </c>
      <c r="P931" s="136">
        <f t="shared" si="235"/>
        <v>0</v>
      </c>
      <c r="Q931" s="136">
        <f t="shared" si="239"/>
        <v>0</v>
      </c>
      <c r="R931" s="136">
        <f t="shared" si="240"/>
        <v>0</v>
      </c>
      <c r="S931" s="137">
        <f t="shared" si="236"/>
        <v>0</v>
      </c>
      <c r="T931" s="45"/>
      <c r="V931" s="57" t="str">
        <f t="shared" si="237"/>
        <v>скрыть</v>
      </c>
    </row>
    <row r="932" spans="2:22" ht="15.75" hidden="1" customHeight="1" x14ac:dyDescent="0.25">
      <c r="B932" s="135">
        <v>916</v>
      </c>
      <c r="C932" s="182">
        <f t="shared" si="242"/>
        <v>0</v>
      </c>
      <c r="D932" s="280">
        <f t="shared" si="242"/>
        <v>0</v>
      </c>
      <c r="E932" s="182">
        <f t="shared" si="242"/>
        <v>0</v>
      </c>
      <c r="F932" s="182">
        <f t="shared" si="242"/>
        <v>0</v>
      </c>
      <c r="G932" s="136">
        <f t="shared" si="242"/>
        <v>0</v>
      </c>
      <c r="H932" s="136">
        <f t="shared" si="238"/>
        <v>0</v>
      </c>
      <c r="I932" s="136">
        <f t="shared" si="232"/>
        <v>0</v>
      </c>
      <c r="J932" s="141">
        <f t="shared" si="233"/>
        <v>0</v>
      </c>
      <c r="K932" s="142">
        <f t="shared" si="231"/>
        <v>0</v>
      </c>
      <c r="L932" s="184">
        <f t="shared" si="231"/>
        <v>0</v>
      </c>
      <c r="M932" s="141">
        <f t="shared" si="231"/>
        <v>0</v>
      </c>
      <c r="N932" s="141">
        <f t="shared" si="231"/>
        <v>0</v>
      </c>
      <c r="O932" s="147">
        <f t="shared" si="234"/>
        <v>0</v>
      </c>
      <c r="P932" s="136">
        <f t="shared" si="235"/>
        <v>0</v>
      </c>
      <c r="Q932" s="136">
        <f t="shared" si="239"/>
        <v>0</v>
      </c>
      <c r="R932" s="136">
        <f t="shared" si="240"/>
        <v>0</v>
      </c>
      <c r="S932" s="137">
        <f t="shared" si="236"/>
        <v>0</v>
      </c>
      <c r="T932" s="45"/>
      <c r="V932" s="57" t="str">
        <f t="shared" si="237"/>
        <v>скрыть</v>
      </c>
    </row>
    <row r="933" spans="2:22" ht="15.75" hidden="1" customHeight="1" x14ac:dyDescent="0.25">
      <c r="B933" s="135">
        <v>917</v>
      </c>
      <c r="C933" s="182">
        <f t="shared" si="242"/>
        <v>0</v>
      </c>
      <c r="D933" s="280">
        <f t="shared" si="242"/>
        <v>0</v>
      </c>
      <c r="E933" s="182">
        <f t="shared" si="242"/>
        <v>0</v>
      </c>
      <c r="F933" s="182">
        <f t="shared" si="242"/>
        <v>0</v>
      </c>
      <c r="G933" s="136">
        <f t="shared" si="242"/>
        <v>0</v>
      </c>
      <c r="H933" s="136">
        <f t="shared" si="238"/>
        <v>0</v>
      </c>
      <c r="I933" s="136">
        <f t="shared" si="232"/>
        <v>0</v>
      </c>
      <c r="J933" s="141">
        <f t="shared" si="233"/>
        <v>0</v>
      </c>
      <c r="K933" s="142">
        <f t="shared" si="231"/>
        <v>0</v>
      </c>
      <c r="L933" s="184">
        <f t="shared" si="231"/>
        <v>0</v>
      </c>
      <c r="M933" s="141">
        <f t="shared" si="231"/>
        <v>0</v>
      </c>
      <c r="N933" s="141">
        <f t="shared" si="231"/>
        <v>0</v>
      </c>
      <c r="O933" s="147">
        <f t="shared" si="234"/>
        <v>0</v>
      </c>
      <c r="P933" s="136">
        <f t="shared" si="235"/>
        <v>0</v>
      </c>
      <c r="Q933" s="136">
        <f t="shared" si="239"/>
        <v>0</v>
      </c>
      <c r="R933" s="136">
        <f t="shared" si="240"/>
        <v>0</v>
      </c>
      <c r="S933" s="137">
        <f t="shared" si="236"/>
        <v>0</v>
      </c>
      <c r="T933" s="45"/>
      <c r="V933" s="57" t="str">
        <f t="shared" si="237"/>
        <v>скрыть</v>
      </c>
    </row>
    <row r="934" spans="2:22" ht="15.75" hidden="1" customHeight="1" x14ac:dyDescent="0.25">
      <c r="B934" s="135">
        <v>918</v>
      </c>
      <c r="C934" s="182">
        <f t="shared" si="242"/>
        <v>0</v>
      </c>
      <c r="D934" s="280">
        <f t="shared" si="242"/>
        <v>0</v>
      </c>
      <c r="E934" s="182">
        <f t="shared" si="242"/>
        <v>0</v>
      </c>
      <c r="F934" s="182">
        <f t="shared" si="242"/>
        <v>0</v>
      </c>
      <c r="G934" s="136">
        <f t="shared" si="242"/>
        <v>0</v>
      </c>
      <c r="H934" s="136">
        <f t="shared" si="238"/>
        <v>0</v>
      </c>
      <c r="I934" s="136">
        <f t="shared" si="232"/>
        <v>0</v>
      </c>
      <c r="J934" s="141">
        <f t="shared" si="233"/>
        <v>0</v>
      </c>
      <c r="K934" s="142">
        <f t="shared" si="231"/>
        <v>0</v>
      </c>
      <c r="L934" s="184">
        <f t="shared" si="231"/>
        <v>0</v>
      </c>
      <c r="M934" s="141">
        <f t="shared" si="231"/>
        <v>0</v>
      </c>
      <c r="N934" s="141">
        <f t="shared" si="231"/>
        <v>0</v>
      </c>
      <c r="O934" s="147">
        <f t="shared" si="234"/>
        <v>0</v>
      </c>
      <c r="P934" s="136">
        <f t="shared" si="235"/>
        <v>0</v>
      </c>
      <c r="Q934" s="136">
        <f t="shared" si="239"/>
        <v>0</v>
      </c>
      <c r="R934" s="136">
        <f t="shared" si="240"/>
        <v>0</v>
      </c>
      <c r="S934" s="137">
        <f t="shared" si="236"/>
        <v>0</v>
      </c>
      <c r="T934" s="45"/>
      <c r="V934" s="57" t="str">
        <f t="shared" si="237"/>
        <v>скрыть</v>
      </c>
    </row>
    <row r="935" spans="2:22" ht="15.75" hidden="1" customHeight="1" x14ac:dyDescent="0.25">
      <c r="B935" s="135">
        <v>919</v>
      </c>
      <c r="C935" s="182">
        <f t="shared" si="242"/>
        <v>0</v>
      </c>
      <c r="D935" s="280">
        <f t="shared" si="242"/>
        <v>0</v>
      </c>
      <c r="E935" s="182">
        <f t="shared" si="242"/>
        <v>0</v>
      </c>
      <c r="F935" s="182">
        <f t="shared" si="242"/>
        <v>0</v>
      </c>
      <c r="G935" s="136">
        <f t="shared" si="242"/>
        <v>0</v>
      </c>
      <c r="H935" s="136">
        <f t="shared" si="238"/>
        <v>0</v>
      </c>
      <c r="I935" s="136">
        <f t="shared" si="232"/>
        <v>0</v>
      </c>
      <c r="J935" s="141">
        <f t="shared" si="233"/>
        <v>0</v>
      </c>
      <c r="K935" s="142">
        <f t="shared" si="231"/>
        <v>0</v>
      </c>
      <c r="L935" s="184">
        <f t="shared" si="231"/>
        <v>0</v>
      </c>
      <c r="M935" s="141">
        <f t="shared" si="231"/>
        <v>0</v>
      </c>
      <c r="N935" s="141">
        <f t="shared" si="231"/>
        <v>0</v>
      </c>
      <c r="O935" s="147">
        <f t="shared" si="234"/>
        <v>0</v>
      </c>
      <c r="P935" s="136">
        <f t="shared" si="235"/>
        <v>0</v>
      </c>
      <c r="Q935" s="136">
        <f t="shared" si="239"/>
        <v>0</v>
      </c>
      <c r="R935" s="136">
        <f t="shared" si="240"/>
        <v>0</v>
      </c>
      <c r="S935" s="137">
        <f t="shared" si="236"/>
        <v>0</v>
      </c>
      <c r="T935" s="45"/>
      <c r="V935" s="57" t="str">
        <f t="shared" si="237"/>
        <v>скрыть</v>
      </c>
    </row>
    <row r="936" spans="2:22" ht="15.75" hidden="1" customHeight="1" x14ac:dyDescent="0.25">
      <c r="B936" s="135">
        <v>920</v>
      </c>
      <c r="C936" s="182">
        <f t="shared" si="242"/>
        <v>0</v>
      </c>
      <c r="D936" s="280">
        <f t="shared" si="242"/>
        <v>0</v>
      </c>
      <c r="E936" s="182">
        <f t="shared" si="242"/>
        <v>0</v>
      </c>
      <c r="F936" s="182">
        <f t="shared" si="242"/>
        <v>0</v>
      </c>
      <c r="G936" s="136">
        <f t="shared" si="242"/>
        <v>0</v>
      </c>
      <c r="H936" s="136">
        <f t="shared" si="238"/>
        <v>0</v>
      </c>
      <c r="I936" s="136">
        <f t="shared" si="232"/>
        <v>0</v>
      </c>
      <c r="J936" s="141">
        <f t="shared" si="233"/>
        <v>0</v>
      </c>
      <c r="K936" s="142">
        <f t="shared" si="231"/>
        <v>0</v>
      </c>
      <c r="L936" s="184">
        <f t="shared" si="231"/>
        <v>0</v>
      </c>
      <c r="M936" s="141">
        <f t="shared" si="231"/>
        <v>0</v>
      </c>
      <c r="N936" s="141">
        <f t="shared" si="231"/>
        <v>0</v>
      </c>
      <c r="O936" s="147">
        <f t="shared" si="234"/>
        <v>0</v>
      </c>
      <c r="P936" s="136">
        <f t="shared" si="235"/>
        <v>0</v>
      </c>
      <c r="Q936" s="136">
        <f t="shared" si="239"/>
        <v>0</v>
      </c>
      <c r="R936" s="136">
        <f t="shared" si="240"/>
        <v>0</v>
      </c>
      <c r="S936" s="137">
        <f t="shared" si="236"/>
        <v>0</v>
      </c>
      <c r="T936" s="45"/>
      <c r="V936" s="57" t="str">
        <f t="shared" si="237"/>
        <v>скрыть</v>
      </c>
    </row>
    <row r="937" spans="2:22" ht="15.75" hidden="1" customHeight="1" x14ac:dyDescent="0.25">
      <c r="B937" s="135">
        <v>921</v>
      </c>
      <c r="C937" s="182">
        <f t="shared" ref="C937:G946" si="243">IF(offer_sale_type="транзит",IFERROR(VLOOKUP($B937,calc_data,C$14+1,0),0),0)</f>
        <v>0</v>
      </c>
      <c r="D937" s="280">
        <f t="shared" si="243"/>
        <v>0</v>
      </c>
      <c r="E937" s="182">
        <f t="shared" si="243"/>
        <v>0</v>
      </c>
      <c r="F937" s="182">
        <f t="shared" si="243"/>
        <v>0</v>
      </c>
      <c r="G937" s="136">
        <f t="shared" si="243"/>
        <v>0</v>
      </c>
      <c r="H937" s="136">
        <f t="shared" si="238"/>
        <v>0</v>
      </c>
      <c r="I937" s="136">
        <f t="shared" si="232"/>
        <v>0</v>
      </c>
      <c r="J937" s="141">
        <f t="shared" si="233"/>
        <v>0</v>
      </c>
      <c r="K937" s="142">
        <f t="shared" si="231"/>
        <v>0</v>
      </c>
      <c r="L937" s="184">
        <f t="shared" si="231"/>
        <v>0</v>
      </c>
      <c r="M937" s="141">
        <f t="shared" si="231"/>
        <v>0</v>
      </c>
      <c r="N937" s="141">
        <f t="shared" si="231"/>
        <v>0</v>
      </c>
      <c r="O937" s="147">
        <f t="shared" si="234"/>
        <v>0</v>
      </c>
      <c r="P937" s="136">
        <f t="shared" si="235"/>
        <v>0</v>
      </c>
      <c r="Q937" s="136">
        <f t="shared" si="239"/>
        <v>0</v>
      </c>
      <c r="R937" s="136">
        <f t="shared" si="240"/>
        <v>0</v>
      </c>
      <c r="S937" s="137">
        <f t="shared" si="236"/>
        <v>0</v>
      </c>
      <c r="T937" s="45"/>
      <c r="V937" s="57" t="str">
        <f t="shared" si="237"/>
        <v>скрыть</v>
      </c>
    </row>
    <row r="938" spans="2:22" ht="15.75" hidden="1" customHeight="1" x14ac:dyDescent="0.25">
      <c r="B938" s="135">
        <v>922</v>
      </c>
      <c r="C938" s="182">
        <f t="shared" si="243"/>
        <v>0</v>
      </c>
      <c r="D938" s="280">
        <f t="shared" si="243"/>
        <v>0</v>
      </c>
      <c r="E938" s="182">
        <f t="shared" si="243"/>
        <v>0</v>
      </c>
      <c r="F938" s="182">
        <f t="shared" si="243"/>
        <v>0</v>
      </c>
      <c r="G938" s="136">
        <f t="shared" si="243"/>
        <v>0</v>
      </c>
      <c r="H938" s="136">
        <f t="shared" si="238"/>
        <v>0</v>
      </c>
      <c r="I938" s="136">
        <f t="shared" si="232"/>
        <v>0</v>
      </c>
      <c r="J938" s="141">
        <f t="shared" si="233"/>
        <v>0</v>
      </c>
      <c r="K938" s="142">
        <f t="shared" si="231"/>
        <v>0</v>
      </c>
      <c r="L938" s="184">
        <f t="shared" si="231"/>
        <v>0</v>
      </c>
      <c r="M938" s="141">
        <f t="shared" si="231"/>
        <v>0</v>
      </c>
      <c r="N938" s="141">
        <f t="shared" si="231"/>
        <v>0</v>
      </c>
      <c r="O938" s="147">
        <f t="shared" si="234"/>
        <v>0</v>
      </c>
      <c r="P938" s="136">
        <f t="shared" si="235"/>
        <v>0</v>
      </c>
      <c r="Q938" s="136">
        <f t="shared" si="239"/>
        <v>0</v>
      </c>
      <c r="R938" s="136">
        <f t="shared" si="240"/>
        <v>0</v>
      </c>
      <c r="S938" s="137">
        <f t="shared" si="236"/>
        <v>0</v>
      </c>
      <c r="T938" s="45"/>
      <c r="V938" s="57" t="str">
        <f t="shared" si="237"/>
        <v>скрыть</v>
      </c>
    </row>
    <row r="939" spans="2:22" ht="15.75" hidden="1" customHeight="1" x14ac:dyDescent="0.25">
      <c r="B939" s="135">
        <v>923</v>
      </c>
      <c r="C939" s="182">
        <f t="shared" si="243"/>
        <v>0</v>
      </c>
      <c r="D939" s="280">
        <f t="shared" si="243"/>
        <v>0</v>
      </c>
      <c r="E939" s="182">
        <f t="shared" si="243"/>
        <v>0</v>
      </c>
      <c r="F939" s="182">
        <f t="shared" si="243"/>
        <v>0</v>
      </c>
      <c r="G939" s="136">
        <f t="shared" si="243"/>
        <v>0</v>
      </c>
      <c r="H939" s="136">
        <f t="shared" si="238"/>
        <v>0</v>
      </c>
      <c r="I939" s="136">
        <f t="shared" si="232"/>
        <v>0</v>
      </c>
      <c r="J939" s="141">
        <f t="shared" si="233"/>
        <v>0</v>
      </c>
      <c r="K939" s="142">
        <f t="shared" si="231"/>
        <v>0</v>
      </c>
      <c r="L939" s="184">
        <f t="shared" si="231"/>
        <v>0</v>
      </c>
      <c r="M939" s="141">
        <f t="shared" si="231"/>
        <v>0</v>
      </c>
      <c r="N939" s="141">
        <f t="shared" si="231"/>
        <v>0</v>
      </c>
      <c r="O939" s="147">
        <f t="shared" si="234"/>
        <v>0</v>
      </c>
      <c r="P939" s="136">
        <f t="shared" si="235"/>
        <v>0</v>
      </c>
      <c r="Q939" s="136">
        <f t="shared" si="239"/>
        <v>0</v>
      </c>
      <c r="R939" s="136">
        <f t="shared" si="240"/>
        <v>0</v>
      </c>
      <c r="S939" s="137">
        <f t="shared" si="236"/>
        <v>0</v>
      </c>
      <c r="T939" s="45"/>
      <c r="V939" s="57" t="str">
        <f t="shared" si="237"/>
        <v>скрыть</v>
      </c>
    </row>
    <row r="940" spans="2:22" ht="15.75" hidden="1" customHeight="1" x14ac:dyDescent="0.25">
      <c r="B940" s="135">
        <v>924</v>
      </c>
      <c r="C940" s="182">
        <f t="shared" si="243"/>
        <v>0</v>
      </c>
      <c r="D940" s="280">
        <f t="shared" si="243"/>
        <v>0</v>
      </c>
      <c r="E940" s="182">
        <f t="shared" si="243"/>
        <v>0</v>
      </c>
      <c r="F940" s="182">
        <f t="shared" si="243"/>
        <v>0</v>
      </c>
      <c r="G940" s="136">
        <f t="shared" si="243"/>
        <v>0</v>
      </c>
      <c r="H940" s="136">
        <f t="shared" si="238"/>
        <v>0</v>
      </c>
      <c r="I940" s="136">
        <f t="shared" si="232"/>
        <v>0</v>
      </c>
      <c r="J940" s="141">
        <f t="shared" si="233"/>
        <v>0</v>
      </c>
      <c r="K940" s="142">
        <f t="shared" si="231"/>
        <v>0</v>
      </c>
      <c r="L940" s="184">
        <f t="shared" si="231"/>
        <v>0</v>
      </c>
      <c r="M940" s="141">
        <f t="shared" si="231"/>
        <v>0</v>
      </c>
      <c r="N940" s="141">
        <f t="shared" si="231"/>
        <v>0</v>
      </c>
      <c r="O940" s="147">
        <f t="shared" si="234"/>
        <v>0</v>
      </c>
      <c r="P940" s="136">
        <f t="shared" si="235"/>
        <v>0</v>
      </c>
      <c r="Q940" s="136">
        <f t="shared" si="239"/>
        <v>0</v>
      </c>
      <c r="R940" s="136">
        <f t="shared" si="240"/>
        <v>0</v>
      </c>
      <c r="S940" s="137">
        <f t="shared" si="236"/>
        <v>0</v>
      </c>
      <c r="T940" s="45"/>
      <c r="V940" s="57" t="str">
        <f t="shared" si="237"/>
        <v>скрыть</v>
      </c>
    </row>
    <row r="941" spans="2:22" ht="15.75" hidden="1" customHeight="1" x14ac:dyDescent="0.25">
      <c r="B941" s="135">
        <v>925</v>
      </c>
      <c r="C941" s="182">
        <f t="shared" si="243"/>
        <v>0</v>
      </c>
      <c r="D941" s="280">
        <f t="shared" si="243"/>
        <v>0</v>
      </c>
      <c r="E941" s="182">
        <f t="shared" si="243"/>
        <v>0</v>
      </c>
      <c r="F941" s="182">
        <f t="shared" si="243"/>
        <v>0</v>
      </c>
      <c r="G941" s="136">
        <f t="shared" si="243"/>
        <v>0</v>
      </c>
      <c r="H941" s="136">
        <f t="shared" si="238"/>
        <v>0</v>
      </c>
      <c r="I941" s="136">
        <f t="shared" si="232"/>
        <v>0</v>
      </c>
      <c r="J941" s="141">
        <f t="shared" si="233"/>
        <v>0</v>
      </c>
      <c r="K941" s="142">
        <f t="shared" si="231"/>
        <v>0</v>
      </c>
      <c r="L941" s="184">
        <f t="shared" si="231"/>
        <v>0</v>
      </c>
      <c r="M941" s="141">
        <f t="shared" si="231"/>
        <v>0</v>
      </c>
      <c r="N941" s="141">
        <f t="shared" si="231"/>
        <v>0</v>
      </c>
      <c r="O941" s="147">
        <f t="shared" si="234"/>
        <v>0</v>
      </c>
      <c r="P941" s="136">
        <f t="shared" si="235"/>
        <v>0</v>
      </c>
      <c r="Q941" s="136">
        <f t="shared" si="239"/>
        <v>0</v>
      </c>
      <c r="R941" s="136">
        <f t="shared" si="240"/>
        <v>0</v>
      </c>
      <c r="S941" s="137">
        <f t="shared" si="236"/>
        <v>0</v>
      </c>
      <c r="T941" s="45"/>
      <c r="V941" s="57" t="str">
        <f t="shared" si="237"/>
        <v>скрыть</v>
      </c>
    </row>
    <row r="942" spans="2:22" ht="15.75" hidden="1" customHeight="1" x14ac:dyDescent="0.25">
      <c r="B942" s="135">
        <v>926</v>
      </c>
      <c r="C942" s="182">
        <f t="shared" si="243"/>
        <v>0</v>
      </c>
      <c r="D942" s="280">
        <f t="shared" si="243"/>
        <v>0</v>
      </c>
      <c r="E942" s="182">
        <f t="shared" si="243"/>
        <v>0</v>
      </c>
      <c r="F942" s="182">
        <f t="shared" si="243"/>
        <v>0</v>
      </c>
      <c r="G942" s="136">
        <f t="shared" si="243"/>
        <v>0</v>
      </c>
      <c r="H942" s="136">
        <f t="shared" si="238"/>
        <v>0</v>
      </c>
      <c r="I942" s="136">
        <f t="shared" si="232"/>
        <v>0</v>
      </c>
      <c r="J942" s="141">
        <f t="shared" si="233"/>
        <v>0</v>
      </c>
      <c r="K942" s="142">
        <f t="shared" si="231"/>
        <v>0</v>
      </c>
      <c r="L942" s="184">
        <f t="shared" si="231"/>
        <v>0</v>
      </c>
      <c r="M942" s="141">
        <f t="shared" si="231"/>
        <v>0</v>
      </c>
      <c r="N942" s="141">
        <f t="shared" si="231"/>
        <v>0</v>
      </c>
      <c r="O942" s="147">
        <f t="shared" si="234"/>
        <v>0</v>
      </c>
      <c r="P942" s="136">
        <f t="shared" si="235"/>
        <v>0</v>
      </c>
      <c r="Q942" s="136">
        <f t="shared" si="239"/>
        <v>0</v>
      </c>
      <c r="R942" s="136">
        <f t="shared" si="240"/>
        <v>0</v>
      </c>
      <c r="S942" s="137">
        <f t="shared" si="236"/>
        <v>0</v>
      </c>
      <c r="T942" s="45"/>
      <c r="V942" s="57" t="str">
        <f t="shared" si="237"/>
        <v>скрыть</v>
      </c>
    </row>
    <row r="943" spans="2:22" ht="15.75" hidden="1" customHeight="1" x14ac:dyDescent="0.25">
      <c r="B943" s="135">
        <v>927</v>
      </c>
      <c r="C943" s="182">
        <f t="shared" si="243"/>
        <v>0</v>
      </c>
      <c r="D943" s="280">
        <f t="shared" si="243"/>
        <v>0</v>
      </c>
      <c r="E943" s="182">
        <f t="shared" si="243"/>
        <v>0</v>
      </c>
      <c r="F943" s="182">
        <f t="shared" si="243"/>
        <v>0</v>
      </c>
      <c r="G943" s="136">
        <f t="shared" si="243"/>
        <v>0</v>
      </c>
      <c r="H943" s="136">
        <f t="shared" si="238"/>
        <v>0</v>
      </c>
      <c r="I943" s="136">
        <f t="shared" si="232"/>
        <v>0</v>
      </c>
      <c r="J943" s="141">
        <f t="shared" si="233"/>
        <v>0</v>
      </c>
      <c r="K943" s="142">
        <f t="shared" si="231"/>
        <v>0</v>
      </c>
      <c r="L943" s="184">
        <f t="shared" si="231"/>
        <v>0</v>
      </c>
      <c r="M943" s="141">
        <f t="shared" si="231"/>
        <v>0</v>
      </c>
      <c r="N943" s="141">
        <f t="shared" si="231"/>
        <v>0</v>
      </c>
      <c r="O943" s="147">
        <f t="shared" si="234"/>
        <v>0</v>
      </c>
      <c r="P943" s="136">
        <f t="shared" si="235"/>
        <v>0</v>
      </c>
      <c r="Q943" s="136">
        <f t="shared" si="239"/>
        <v>0</v>
      </c>
      <c r="R943" s="136">
        <f t="shared" si="240"/>
        <v>0</v>
      </c>
      <c r="S943" s="137">
        <f t="shared" si="236"/>
        <v>0</v>
      </c>
      <c r="T943" s="45"/>
      <c r="V943" s="57" t="str">
        <f t="shared" si="237"/>
        <v>скрыть</v>
      </c>
    </row>
    <row r="944" spans="2:22" ht="15.75" hidden="1" customHeight="1" x14ac:dyDescent="0.25">
      <c r="B944" s="135">
        <v>928</v>
      </c>
      <c r="C944" s="182">
        <f t="shared" si="243"/>
        <v>0</v>
      </c>
      <c r="D944" s="280">
        <f t="shared" si="243"/>
        <v>0</v>
      </c>
      <c r="E944" s="182">
        <f t="shared" si="243"/>
        <v>0</v>
      </c>
      <c r="F944" s="182">
        <f t="shared" si="243"/>
        <v>0</v>
      </c>
      <c r="G944" s="136">
        <f t="shared" si="243"/>
        <v>0</v>
      </c>
      <c r="H944" s="136">
        <f t="shared" si="238"/>
        <v>0</v>
      </c>
      <c r="I944" s="136">
        <f t="shared" si="232"/>
        <v>0</v>
      </c>
      <c r="J944" s="141">
        <f t="shared" si="233"/>
        <v>0</v>
      </c>
      <c r="K944" s="142">
        <f t="shared" si="231"/>
        <v>0</v>
      </c>
      <c r="L944" s="184">
        <f t="shared" si="231"/>
        <v>0</v>
      </c>
      <c r="M944" s="141">
        <f t="shared" si="231"/>
        <v>0</v>
      </c>
      <c r="N944" s="141">
        <f t="shared" si="231"/>
        <v>0</v>
      </c>
      <c r="O944" s="147">
        <f t="shared" si="234"/>
        <v>0</v>
      </c>
      <c r="P944" s="136">
        <f t="shared" si="235"/>
        <v>0</v>
      </c>
      <c r="Q944" s="136">
        <f t="shared" si="239"/>
        <v>0</v>
      </c>
      <c r="R944" s="136">
        <f t="shared" si="240"/>
        <v>0</v>
      </c>
      <c r="S944" s="137">
        <f t="shared" si="236"/>
        <v>0</v>
      </c>
      <c r="T944" s="45"/>
      <c r="V944" s="57" t="str">
        <f t="shared" si="237"/>
        <v>скрыть</v>
      </c>
    </row>
    <row r="945" spans="2:22" ht="15.75" hidden="1" customHeight="1" x14ac:dyDescent="0.25">
      <c r="B945" s="135">
        <v>929</v>
      </c>
      <c r="C945" s="182">
        <f t="shared" si="243"/>
        <v>0</v>
      </c>
      <c r="D945" s="280">
        <f t="shared" si="243"/>
        <v>0</v>
      </c>
      <c r="E945" s="182">
        <f t="shared" si="243"/>
        <v>0</v>
      </c>
      <c r="F945" s="182">
        <f t="shared" si="243"/>
        <v>0</v>
      </c>
      <c r="G945" s="136">
        <f t="shared" si="243"/>
        <v>0</v>
      </c>
      <c r="H945" s="136">
        <f t="shared" si="238"/>
        <v>0</v>
      </c>
      <c r="I945" s="136">
        <f t="shared" si="232"/>
        <v>0</v>
      </c>
      <c r="J945" s="141">
        <f t="shared" si="233"/>
        <v>0</v>
      </c>
      <c r="K945" s="142">
        <f t="shared" si="231"/>
        <v>0</v>
      </c>
      <c r="L945" s="184">
        <f t="shared" si="231"/>
        <v>0</v>
      </c>
      <c r="M945" s="141">
        <f t="shared" si="231"/>
        <v>0</v>
      </c>
      <c r="N945" s="141">
        <f t="shared" si="231"/>
        <v>0</v>
      </c>
      <c r="O945" s="147">
        <f t="shared" si="234"/>
        <v>0</v>
      </c>
      <c r="P945" s="136">
        <f t="shared" si="235"/>
        <v>0</v>
      </c>
      <c r="Q945" s="136">
        <f t="shared" si="239"/>
        <v>0</v>
      </c>
      <c r="R945" s="136">
        <f t="shared" si="240"/>
        <v>0</v>
      </c>
      <c r="S945" s="137">
        <f t="shared" si="236"/>
        <v>0</v>
      </c>
      <c r="T945" s="45"/>
      <c r="V945" s="57" t="str">
        <f t="shared" si="237"/>
        <v>скрыть</v>
      </c>
    </row>
    <row r="946" spans="2:22" ht="15.75" hidden="1" customHeight="1" x14ac:dyDescent="0.25">
      <c r="B946" s="135">
        <v>930</v>
      </c>
      <c r="C946" s="182">
        <f t="shared" si="243"/>
        <v>0</v>
      </c>
      <c r="D946" s="280">
        <f t="shared" si="243"/>
        <v>0</v>
      </c>
      <c r="E946" s="182">
        <f t="shared" si="243"/>
        <v>0</v>
      </c>
      <c r="F946" s="182">
        <f t="shared" si="243"/>
        <v>0</v>
      </c>
      <c r="G946" s="136">
        <f t="shared" si="243"/>
        <v>0</v>
      </c>
      <c r="H946" s="136">
        <f t="shared" si="238"/>
        <v>0</v>
      </c>
      <c r="I946" s="136">
        <f t="shared" si="232"/>
        <v>0</v>
      </c>
      <c r="J946" s="141">
        <f t="shared" si="233"/>
        <v>0</v>
      </c>
      <c r="K946" s="142">
        <f t="shared" si="231"/>
        <v>0</v>
      </c>
      <c r="L946" s="184">
        <f t="shared" si="231"/>
        <v>0</v>
      </c>
      <c r="M946" s="141">
        <f t="shared" si="231"/>
        <v>0</v>
      </c>
      <c r="N946" s="141">
        <f t="shared" si="231"/>
        <v>0</v>
      </c>
      <c r="O946" s="147">
        <f t="shared" si="234"/>
        <v>0</v>
      </c>
      <c r="P946" s="136">
        <f t="shared" si="235"/>
        <v>0</v>
      </c>
      <c r="Q946" s="136">
        <f t="shared" si="239"/>
        <v>0</v>
      </c>
      <c r="R946" s="136">
        <f t="shared" si="240"/>
        <v>0</v>
      </c>
      <c r="S946" s="137">
        <f t="shared" si="236"/>
        <v>0</v>
      </c>
      <c r="T946" s="45"/>
      <c r="V946" s="57" t="str">
        <f t="shared" si="237"/>
        <v>скрыть</v>
      </c>
    </row>
    <row r="947" spans="2:22" ht="15.75" hidden="1" customHeight="1" x14ac:dyDescent="0.25">
      <c r="B947" s="135">
        <v>931</v>
      </c>
      <c r="C947" s="182">
        <f t="shared" ref="C947:G956" si="244">IF(offer_sale_type="транзит",IFERROR(VLOOKUP($B947,calc_data,C$14+1,0),0),0)</f>
        <v>0</v>
      </c>
      <c r="D947" s="280">
        <f t="shared" si="244"/>
        <v>0</v>
      </c>
      <c r="E947" s="182">
        <f t="shared" si="244"/>
        <v>0</v>
      </c>
      <c r="F947" s="182">
        <f t="shared" si="244"/>
        <v>0</v>
      </c>
      <c r="G947" s="136">
        <f t="shared" si="244"/>
        <v>0</v>
      </c>
      <c r="H947" s="136">
        <f t="shared" si="238"/>
        <v>0</v>
      </c>
      <c r="I947" s="136">
        <f t="shared" si="232"/>
        <v>0</v>
      </c>
      <c r="J947" s="141">
        <f t="shared" si="233"/>
        <v>0</v>
      </c>
      <c r="K947" s="142">
        <f t="shared" si="231"/>
        <v>0</v>
      </c>
      <c r="L947" s="184">
        <f t="shared" si="231"/>
        <v>0</v>
      </c>
      <c r="M947" s="141">
        <f t="shared" si="231"/>
        <v>0</v>
      </c>
      <c r="N947" s="141">
        <f t="shared" si="231"/>
        <v>0</v>
      </c>
      <c r="O947" s="147">
        <f t="shared" si="234"/>
        <v>0</v>
      </c>
      <c r="P947" s="136">
        <f t="shared" si="235"/>
        <v>0</v>
      </c>
      <c r="Q947" s="136">
        <f t="shared" si="239"/>
        <v>0</v>
      </c>
      <c r="R947" s="136">
        <f t="shared" si="240"/>
        <v>0</v>
      </c>
      <c r="S947" s="137">
        <f t="shared" si="236"/>
        <v>0</v>
      </c>
      <c r="T947" s="45"/>
      <c r="V947" s="57" t="str">
        <f t="shared" si="237"/>
        <v>скрыть</v>
      </c>
    </row>
    <row r="948" spans="2:22" ht="15.75" hidden="1" customHeight="1" x14ac:dyDescent="0.25">
      <c r="B948" s="135">
        <v>932</v>
      </c>
      <c r="C948" s="182">
        <f t="shared" si="244"/>
        <v>0</v>
      </c>
      <c r="D948" s="280">
        <f t="shared" si="244"/>
        <v>0</v>
      </c>
      <c r="E948" s="182">
        <f t="shared" si="244"/>
        <v>0</v>
      </c>
      <c r="F948" s="182">
        <f t="shared" si="244"/>
        <v>0</v>
      </c>
      <c r="G948" s="136">
        <f t="shared" si="244"/>
        <v>0</v>
      </c>
      <c r="H948" s="136">
        <f t="shared" si="238"/>
        <v>0</v>
      </c>
      <c r="I948" s="136">
        <f t="shared" si="232"/>
        <v>0</v>
      </c>
      <c r="J948" s="141">
        <f t="shared" si="233"/>
        <v>0</v>
      </c>
      <c r="K948" s="142">
        <f t="shared" si="231"/>
        <v>0</v>
      </c>
      <c r="L948" s="184">
        <f t="shared" si="231"/>
        <v>0</v>
      </c>
      <c r="M948" s="141">
        <f t="shared" si="231"/>
        <v>0</v>
      </c>
      <c r="N948" s="141">
        <f t="shared" si="231"/>
        <v>0</v>
      </c>
      <c r="O948" s="147">
        <f t="shared" si="234"/>
        <v>0</v>
      </c>
      <c r="P948" s="136">
        <f t="shared" si="235"/>
        <v>0</v>
      </c>
      <c r="Q948" s="136">
        <f t="shared" si="239"/>
        <v>0</v>
      </c>
      <c r="R948" s="136">
        <f t="shared" si="240"/>
        <v>0</v>
      </c>
      <c r="S948" s="137">
        <f t="shared" si="236"/>
        <v>0</v>
      </c>
      <c r="T948" s="45"/>
      <c r="V948" s="57" t="str">
        <f t="shared" si="237"/>
        <v>скрыть</v>
      </c>
    </row>
    <row r="949" spans="2:22" ht="15.75" hidden="1" customHeight="1" x14ac:dyDescent="0.25">
      <c r="B949" s="135">
        <v>933</v>
      </c>
      <c r="C949" s="182">
        <f t="shared" si="244"/>
        <v>0</v>
      </c>
      <c r="D949" s="280">
        <f t="shared" si="244"/>
        <v>0</v>
      </c>
      <c r="E949" s="182">
        <f t="shared" si="244"/>
        <v>0</v>
      </c>
      <c r="F949" s="182">
        <f t="shared" si="244"/>
        <v>0</v>
      </c>
      <c r="G949" s="136">
        <f t="shared" si="244"/>
        <v>0</v>
      </c>
      <c r="H949" s="136">
        <f t="shared" si="238"/>
        <v>0</v>
      </c>
      <c r="I949" s="136">
        <f t="shared" si="232"/>
        <v>0</v>
      </c>
      <c r="J949" s="141">
        <f t="shared" si="233"/>
        <v>0</v>
      </c>
      <c r="K949" s="142">
        <f t="shared" si="231"/>
        <v>0</v>
      </c>
      <c r="L949" s="184">
        <f t="shared" si="231"/>
        <v>0</v>
      </c>
      <c r="M949" s="141">
        <f t="shared" si="231"/>
        <v>0</v>
      </c>
      <c r="N949" s="141">
        <f t="shared" si="231"/>
        <v>0</v>
      </c>
      <c r="O949" s="147">
        <f t="shared" si="234"/>
        <v>0</v>
      </c>
      <c r="P949" s="136">
        <f t="shared" si="235"/>
        <v>0</v>
      </c>
      <c r="Q949" s="136">
        <f t="shared" si="239"/>
        <v>0</v>
      </c>
      <c r="R949" s="136">
        <f t="shared" si="240"/>
        <v>0</v>
      </c>
      <c r="S949" s="137">
        <f t="shared" si="236"/>
        <v>0</v>
      </c>
      <c r="T949" s="45"/>
      <c r="V949" s="57" t="str">
        <f t="shared" si="237"/>
        <v>скрыть</v>
      </c>
    </row>
    <row r="950" spans="2:22" ht="15.75" hidden="1" customHeight="1" x14ac:dyDescent="0.25">
      <c r="B950" s="135">
        <v>934</v>
      </c>
      <c r="C950" s="182">
        <f t="shared" si="244"/>
        <v>0</v>
      </c>
      <c r="D950" s="280">
        <f t="shared" si="244"/>
        <v>0</v>
      </c>
      <c r="E950" s="182">
        <f t="shared" si="244"/>
        <v>0</v>
      </c>
      <c r="F950" s="182">
        <f t="shared" si="244"/>
        <v>0</v>
      </c>
      <c r="G950" s="136">
        <f t="shared" si="244"/>
        <v>0</v>
      </c>
      <c r="H950" s="136">
        <f t="shared" si="238"/>
        <v>0</v>
      </c>
      <c r="I950" s="136">
        <f t="shared" si="232"/>
        <v>0</v>
      </c>
      <c r="J950" s="141">
        <f t="shared" si="233"/>
        <v>0</v>
      </c>
      <c r="K950" s="142">
        <f t="shared" si="231"/>
        <v>0</v>
      </c>
      <c r="L950" s="184">
        <f t="shared" si="231"/>
        <v>0</v>
      </c>
      <c r="M950" s="141">
        <f t="shared" si="231"/>
        <v>0</v>
      </c>
      <c r="N950" s="141">
        <f t="shared" si="231"/>
        <v>0</v>
      </c>
      <c r="O950" s="147">
        <f t="shared" si="234"/>
        <v>0</v>
      </c>
      <c r="P950" s="136">
        <f t="shared" si="235"/>
        <v>0</v>
      </c>
      <c r="Q950" s="136">
        <f t="shared" si="239"/>
        <v>0</v>
      </c>
      <c r="R950" s="136">
        <f t="shared" si="240"/>
        <v>0</v>
      </c>
      <c r="S950" s="137">
        <f t="shared" si="236"/>
        <v>0</v>
      </c>
      <c r="T950" s="45"/>
      <c r="V950" s="57" t="str">
        <f t="shared" si="237"/>
        <v>скрыть</v>
      </c>
    </row>
    <row r="951" spans="2:22" ht="15.75" hidden="1" customHeight="1" x14ac:dyDescent="0.25">
      <c r="B951" s="135">
        <v>935</v>
      </c>
      <c r="C951" s="182">
        <f t="shared" si="244"/>
        <v>0</v>
      </c>
      <c r="D951" s="280">
        <f t="shared" si="244"/>
        <v>0</v>
      </c>
      <c r="E951" s="182">
        <f t="shared" si="244"/>
        <v>0</v>
      </c>
      <c r="F951" s="182">
        <f t="shared" si="244"/>
        <v>0</v>
      </c>
      <c r="G951" s="136">
        <f t="shared" si="244"/>
        <v>0</v>
      </c>
      <c r="H951" s="136">
        <f t="shared" si="238"/>
        <v>0</v>
      </c>
      <c r="I951" s="136">
        <f t="shared" si="232"/>
        <v>0</v>
      </c>
      <c r="J951" s="141">
        <f t="shared" si="233"/>
        <v>0</v>
      </c>
      <c r="K951" s="142">
        <f t="shared" si="231"/>
        <v>0</v>
      </c>
      <c r="L951" s="184">
        <f t="shared" si="231"/>
        <v>0</v>
      </c>
      <c r="M951" s="141">
        <f t="shared" si="231"/>
        <v>0</v>
      </c>
      <c r="N951" s="141">
        <f t="shared" si="231"/>
        <v>0</v>
      </c>
      <c r="O951" s="147">
        <f t="shared" si="234"/>
        <v>0</v>
      </c>
      <c r="P951" s="136">
        <f t="shared" si="235"/>
        <v>0</v>
      </c>
      <c r="Q951" s="136">
        <f t="shared" si="239"/>
        <v>0</v>
      </c>
      <c r="R951" s="136">
        <f t="shared" si="240"/>
        <v>0</v>
      </c>
      <c r="S951" s="137">
        <f t="shared" si="236"/>
        <v>0</v>
      </c>
      <c r="T951" s="45"/>
      <c r="V951" s="57" t="str">
        <f t="shared" si="237"/>
        <v>скрыть</v>
      </c>
    </row>
    <row r="952" spans="2:22" ht="15.75" hidden="1" customHeight="1" x14ac:dyDescent="0.25">
      <c r="B952" s="135">
        <v>936</v>
      </c>
      <c r="C952" s="182">
        <f t="shared" si="244"/>
        <v>0</v>
      </c>
      <c r="D952" s="280">
        <f t="shared" si="244"/>
        <v>0</v>
      </c>
      <c r="E952" s="182">
        <f t="shared" si="244"/>
        <v>0</v>
      </c>
      <c r="F952" s="182">
        <f t="shared" si="244"/>
        <v>0</v>
      </c>
      <c r="G952" s="136">
        <f t="shared" si="244"/>
        <v>0</v>
      </c>
      <c r="H952" s="136">
        <f t="shared" si="238"/>
        <v>0</v>
      </c>
      <c r="I952" s="136">
        <f t="shared" si="232"/>
        <v>0</v>
      </c>
      <c r="J952" s="141">
        <f t="shared" si="233"/>
        <v>0</v>
      </c>
      <c r="K952" s="142">
        <f t="shared" si="231"/>
        <v>0</v>
      </c>
      <c r="L952" s="184">
        <f t="shared" si="231"/>
        <v>0</v>
      </c>
      <c r="M952" s="141">
        <f t="shared" si="231"/>
        <v>0</v>
      </c>
      <c r="N952" s="141">
        <f t="shared" si="231"/>
        <v>0</v>
      </c>
      <c r="O952" s="147">
        <f t="shared" si="234"/>
        <v>0</v>
      </c>
      <c r="P952" s="136">
        <f t="shared" si="235"/>
        <v>0</v>
      </c>
      <c r="Q952" s="136">
        <f t="shared" si="239"/>
        <v>0</v>
      </c>
      <c r="R952" s="136">
        <f t="shared" si="240"/>
        <v>0</v>
      </c>
      <c r="S952" s="137">
        <f t="shared" si="236"/>
        <v>0</v>
      </c>
      <c r="T952" s="45"/>
      <c r="V952" s="57" t="str">
        <f t="shared" si="237"/>
        <v>скрыть</v>
      </c>
    </row>
    <row r="953" spans="2:22" ht="15.75" hidden="1" customHeight="1" x14ac:dyDescent="0.25">
      <c r="B953" s="135">
        <v>937</v>
      </c>
      <c r="C953" s="182">
        <f t="shared" si="244"/>
        <v>0</v>
      </c>
      <c r="D953" s="280">
        <f t="shared" si="244"/>
        <v>0</v>
      </c>
      <c r="E953" s="182">
        <f t="shared" si="244"/>
        <v>0</v>
      </c>
      <c r="F953" s="182">
        <f t="shared" si="244"/>
        <v>0</v>
      </c>
      <c r="G953" s="136">
        <f t="shared" si="244"/>
        <v>0</v>
      </c>
      <c r="H953" s="136">
        <f t="shared" si="238"/>
        <v>0</v>
      </c>
      <c r="I953" s="136">
        <f t="shared" si="232"/>
        <v>0</v>
      </c>
      <c r="J953" s="141">
        <f t="shared" si="233"/>
        <v>0</v>
      </c>
      <c r="K953" s="142">
        <f t="shared" si="231"/>
        <v>0</v>
      </c>
      <c r="L953" s="184">
        <f t="shared" si="231"/>
        <v>0</v>
      </c>
      <c r="M953" s="141">
        <f t="shared" si="231"/>
        <v>0</v>
      </c>
      <c r="N953" s="141">
        <f t="shared" si="231"/>
        <v>0</v>
      </c>
      <c r="O953" s="147">
        <f t="shared" si="234"/>
        <v>0</v>
      </c>
      <c r="P953" s="136">
        <f t="shared" si="235"/>
        <v>0</v>
      </c>
      <c r="Q953" s="136">
        <f t="shared" si="239"/>
        <v>0</v>
      </c>
      <c r="R953" s="136">
        <f t="shared" si="240"/>
        <v>0</v>
      </c>
      <c r="S953" s="137">
        <f t="shared" si="236"/>
        <v>0</v>
      </c>
      <c r="T953" s="45"/>
      <c r="V953" s="57" t="str">
        <f t="shared" si="237"/>
        <v>скрыть</v>
      </c>
    </row>
    <row r="954" spans="2:22" ht="15.75" hidden="1" customHeight="1" x14ac:dyDescent="0.25">
      <c r="B954" s="135">
        <v>938</v>
      </c>
      <c r="C954" s="182">
        <f t="shared" si="244"/>
        <v>0</v>
      </c>
      <c r="D954" s="280">
        <f t="shared" si="244"/>
        <v>0</v>
      </c>
      <c r="E954" s="182">
        <f t="shared" si="244"/>
        <v>0</v>
      </c>
      <c r="F954" s="182">
        <f t="shared" si="244"/>
        <v>0</v>
      </c>
      <c r="G954" s="136">
        <f t="shared" si="244"/>
        <v>0</v>
      </c>
      <c r="H954" s="136">
        <f t="shared" si="238"/>
        <v>0</v>
      </c>
      <c r="I954" s="136">
        <f t="shared" si="232"/>
        <v>0</v>
      </c>
      <c r="J954" s="141">
        <f t="shared" si="233"/>
        <v>0</v>
      </c>
      <c r="K954" s="142">
        <f t="shared" si="231"/>
        <v>0</v>
      </c>
      <c r="L954" s="184">
        <f t="shared" si="231"/>
        <v>0</v>
      </c>
      <c r="M954" s="141">
        <f t="shared" si="231"/>
        <v>0</v>
      </c>
      <c r="N954" s="141">
        <f t="shared" si="231"/>
        <v>0</v>
      </c>
      <c r="O954" s="147">
        <f t="shared" si="234"/>
        <v>0</v>
      </c>
      <c r="P954" s="136">
        <f t="shared" si="235"/>
        <v>0</v>
      </c>
      <c r="Q954" s="136">
        <f t="shared" si="239"/>
        <v>0</v>
      </c>
      <c r="R954" s="136">
        <f t="shared" si="240"/>
        <v>0</v>
      </c>
      <c r="S954" s="137">
        <f t="shared" si="236"/>
        <v>0</v>
      </c>
      <c r="T954" s="45"/>
      <c r="V954" s="57" t="str">
        <f t="shared" si="237"/>
        <v>скрыть</v>
      </c>
    </row>
    <row r="955" spans="2:22" ht="15.75" hidden="1" customHeight="1" x14ac:dyDescent="0.25">
      <c r="B955" s="135">
        <v>939</v>
      </c>
      <c r="C955" s="182">
        <f t="shared" si="244"/>
        <v>0</v>
      </c>
      <c r="D955" s="280">
        <f t="shared" si="244"/>
        <v>0</v>
      </c>
      <c r="E955" s="182">
        <f t="shared" si="244"/>
        <v>0</v>
      </c>
      <c r="F955" s="182">
        <f t="shared" si="244"/>
        <v>0</v>
      </c>
      <c r="G955" s="136">
        <f t="shared" si="244"/>
        <v>0</v>
      </c>
      <c r="H955" s="136">
        <f t="shared" si="238"/>
        <v>0</v>
      </c>
      <c r="I955" s="136">
        <f t="shared" si="232"/>
        <v>0</v>
      </c>
      <c r="J955" s="141">
        <f t="shared" si="233"/>
        <v>0</v>
      </c>
      <c r="K955" s="142">
        <f t="shared" si="231"/>
        <v>0</v>
      </c>
      <c r="L955" s="184">
        <f t="shared" si="231"/>
        <v>0</v>
      </c>
      <c r="M955" s="141">
        <f t="shared" si="231"/>
        <v>0</v>
      </c>
      <c r="N955" s="141">
        <f t="shared" si="231"/>
        <v>0</v>
      </c>
      <c r="O955" s="147">
        <f t="shared" si="234"/>
        <v>0</v>
      </c>
      <c r="P955" s="136">
        <f t="shared" si="235"/>
        <v>0</v>
      </c>
      <c r="Q955" s="136">
        <f t="shared" si="239"/>
        <v>0</v>
      </c>
      <c r="R955" s="136">
        <f t="shared" si="240"/>
        <v>0</v>
      </c>
      <c r="S955" s="137">
        <f t="shared" si="236"/>
        <v>0</v>
      </c>
      <c r="T955" s="45"/>
      <c r="V955" s="57" t="str">
        <f t="shared" si="237"/>
        <v>скрыть</v>
      </c>
    </row>
    <row r="956" spans="2:22" ht="15.75" hidden="1" customHeight="1" x14ac:dyDescent="0.25">
      <c r="B956" s="135">
        <v>940</v>
      </c>
      <c r="C956" s="182">
        <f t="shared" si="244"/>
        <v>0</v>
      </c>
      <c r="D956" s="280">
        <f t="shared" si="244"/>
        <v>0</v>
      </c>
      <c r="E956" s="182">
        <f t="shared" si="244"/>
        <v>0</v>
      </c>
      <c r="F956" s="182">
        <f t="shared" si="244"/>
        <v>0</v>
      </c>
      <c r="G956" s="136">
        <f t="shared" si="244"/>
        <v>0</v>
      </c>
      <c r="H956" s="136">
        <f t="shared" si="238"/>
        <v>0</v>
      </c>
      <c r="I956" s="136">
        <f t="shared" si="232"/>
        <v>0</v>
      </c>
      <c r="J956" s="141">
        <f t="shared" si="233"/>
        <v>0</v>
      </c>
      <c r="K956" s="142">
        <f t="shared" si="231"/>
        <v>0</v>
      </c>
      <c r="L956" s="184">
        <f t="shared" si="231"/>
        <v>0</v>
      </c>
      <c r="M956" s="141">
        <f t="shared" si="231"/>
        <v>0</v>
      </c>
      <c r="N956" s="141">
        <f t="shared" si="231"/>
        <v>0</v>
      </c>
      <c r="O956" s="147">
        <f t="shared" si="234"/>
        <v>0</v>
      </c>
      <c r="P956" s="136">
        <f t="shared" si="235"/>
        <v>0</v>
      </c>
      <c r="Q956" s="136">
        <f t="shared" si="239"/>
        <v>0</v>
      </c>
      <c r="R956" s="136">
        <f t="shared" si="240"/>
        <v>0</v>
      </c>
      <c r="S956" s="137">
        <f t="shared" si="236"/>
        <v>0</v>
      </c>
      <c r="T956" s="45"/>
      <c r="V956" s="57" t="str">
        <f t="shared" si="237"/>
        <v>скрыть</v>
      </c>
    </row>
    <row r="957" spans="2:22" ht="15.75" hidden="1" customHeight="1" x14ac:dyDescent="0.25">
      <c r="B957" s="135">
        <v>941</v>
      </c>
      <c r="C957" s="182">
        <f t="shared" ref="C957:G966" si="245">IF(offer_sale_type="транзит",IFERROR(VLOOKUP($B957,calc_data,C$14+1,0),0),0)</f>
        <v>0</v>
      </c>
      <c r="D957" s="280">
        <f t="shared" si="245"/>
        <v>0</v>
      </c>
      <c r="E957" s="182">
        <f t="shared" si="245"/>
        <v>0</v>
      </c>
      <c r="F957" s="182">
        <f t="shared" si="245"/>
        <v>0</v>
      </c>
      <c r="G957" s="136">
        <f t="shared" si="245"/>
        <v>0</v>
      </c>
      <c r="H957" s="136">
        <f t="shared" si="238"/>
        <v>0</v>
      </c>
      <c r="I957" s="136">
        <f t="shared" si="232"/>
        <v>0</v>
      </c>
      <c r="J957" s="141">
        <f t="shared" si="233"/>
        <v>0</v>
      </c>
      <c r="K957" s="142">
        <f t="shared" si="231"/>
        <v>0</v>
      </c>
      <c r="L957" s="184">
        <f t="shared" si="231"/>
        <v>0</v>
      </c>
      <c r="M957" s="141">
        <f t="shared" si="231"/>
        <v>0</v>
      </c>
      <c r="N957" s="141">
        <f t="shared" si="231"/>
        <v>0</v>
      </c>
      <c r="O957" s="147">
        <f t="shared" si="234"/>
        <v>0</v>
      </c>
      <c r="P957" s="136">
        <f t="shared" si="235"/>
        <v>0</v>
      </c>
      <c r="Q957" s="136">
        <f t="shared" si="239"/>
        <v>0</v>
      </c>
      <c r="R957" s="136">
        <f t="shared" si="240"/>
        <v>0</v>
      </c>
      <c r="S957" s="137">
        <f t="shared" si="236"/>
        <v>0</v>
      </c>
      <c r="T957" s="45"/>
      <c r="V957" s="57" t="str">
        <f t="shared" si="237"/>
        <v>скрыть</v>
      </c>
    </row>
    <row r="958" spans="2:22" ht="15.75" hidden="1" customHeight="1" x14ac:dyDescent="0.25">
      <c r="B958" s="135">
        <v>942</v>
      </c>
      <c r="C958" s="182">
        <f t="shared" si="245"/>
        <v>0</v>
      </c>
      <c r="D958" s="280">
        <f t="shared" si="245"/>
        <v>0</v>
      </c>
      <c r="E958" s="182">
        <f t="shared" si="245"/>
        <v>0</v>
      </c>
      <c r="F958" s="182">
        <f t="shared" si="245"/>
        <v>0</v>
      </c>
      <c r="G958" s="136">
        <f t="shared" si="245"/>
        <v>0</v>
      </c>
      <c r="H958" s="136">
        <f t="shared" si="238"/>
        <v>0</v>
      </c>
      <c r="I958" s="136">
        <f t="shared" si="232"/>
        <v>0</v>
      </c>
      <c r="J958" s="141">
        <f t="shared" si="233"/>
        <v>0</v>
      </c>
      <c r="K958" s="142">
        <f t="shared" si="231"/>
        <v>0</v>
      </c>
      <c r="L958" s="184">
        <f t="shared" si="231"/>
        <v>0</v>
      </c>
      <c r="M958" s="141">
        <f t="shared" si="231"/>
        <v>0</v>
      </c>
      <c r="N958" s="141">
        <f t="shared" si="231"/>
        <v>0</v>
      </c>
      <c r="O958" s="147">
        <f t="shared" si="234"/>
        <v>0</v>
      </c>
      <c r="P958" s="136">
        <f t="shared" si="235"/>
        <v>0</v>
      </c>
      <c r="Q958" s="136">
        <f t="shared" si="239"/>
        <v>0</v>
      </c>
      <c r="R958" s="136">
        <f t="shared" si="240"/>
        <v>0</v>
      </c>
      <c r="S958" s="137">
        <f t="shared" si="236"/>
        <v>0</v>
      </c>
      <c r="T958" s="45"/>
      <c r="V958" s="57" t="str">
        <f t="shared" si="237"/>
        <v>скрыть</v>
      </c>
    </row>
    <row r="959" spans="2:22" ht="15.75" hidden="1" customHeight="1" x14ac:dyDescent="0.25">
      <c r="B959" s="135">
        <v>943</v>
      </c>
      <c r="C959" s="182">
        <f t="shared" si="245"/>
        <v>0</v>
      </c>
      <c r="D959" s="280">
        <f t="shared" si="245"/>
        <v>0</v>
      </c>
      <c r="E959" s="182">
        <f t="shared" si="245"/>
        <v>0</v>
      </c>
      <c r="F959" s="182">
        <f t="shared" si="245"/>
        <v>0</v>
      </c>
      <c r="G959" s="136">
        <f t="shared" si="245"/>
        <v>0</v>
      </c>
      <c r="H959" s="136">
        <f t="shared" si="238"/>
        <v>0</v>
      </c>
      <c r="I959" s="136">
        <f t="shared" si="232"/>
        <v>0</v>
      </c>
      <c r="J959" s="141">
        <f t="shared" si="233"/>
        <v>0</v>
      </c>
      <c r="K959" s="142">
        <f t="shared" si="231"/>
        <v>0</v>
      </c>
      <c r="L959" s="184">
        <f t="shared" si="231"/>
        <v>0</v>
      </c>
      <c r="M959" s="141">
        <f t="shared" si="231"/>
        <v>0</v>
      </c>
      <c r="N959" s="141">
        <f t="shared" si="231"/>
        <v>0</v>
      </c>
      <c r="O959" s="147">
        <f t="shared" si="234"/>
        <v>0</v>
      </c>
      <c r="P959" s="136">
        <f t="shared" si="235"/>
        <v>0</v>
      </c>
      <c r="Q959" s="136">
        <f t="shared" si="239"/>
        <v>0</v>
      </c>
      <c r="R959" s="136">
        <f t="shared" si="240"/>
        <v>0</v>
      </c>
      <c r="S959" s="137">
        <f t="shared" si="236"/>
        <v>0</v>
      </c>
      <c r="T959" s="45"/>
      <c r="V959" s="57" t="str">
        <f t="shared" si="237"/>
        <v>скрыть</v>
      </c>
    </row>
    <row r="960" spans="2:22" ht="15.75" hidden="1" customHeight="1" x14ac:dyDescent="0.25">
      <c r="B960" s="135">
        <v>944</v>
      </c>
      <c r="C960" s="182">
        <f t="shared" si="245"/>
        <v>0</v>
      </c>
      <c r="D960" s="280">
        <f t="shared" si="245"/>
        <v>0</v>
      </c>
      <c r="E960" s="182">
        <f t="shared" si="245"/>
        <v>0</v>
      </c>
      <c r="F960" s="182">
        <f t="shared" si="245"/>
        <v>0</v>
      </c>
      <c r="G960" s="136">
        <f t="shared" si="245"/>
        <v>0</v>
      </c>
      <c r="H960" s="136">
        <f t="shared" si="238"/>
        <v>0</v>
      </c>
      <c r="I960" s="136">
        <f t="shared" si="232"/>
        <v>0</v>
      </c>
      <c r="J960" s="141">
        <f t="shared" si="233"/>
        <v>0</v>
      </c>
      <c r="K960" s="142">
        <f t="shared" si="231"/>
        <v>0</v>
      </c>
      <c r="L960" s="184">
        <f t="shared" si="231"/>
        <v>0</v>
      </c>
      <c r="M960" s="141">
        <f t="shared" si="231"/>
        <v>0</v>
      </c>
      <c r="N960" s="141">
        <f t="shared" si="231"/>
        <v>0</v>
      </c>
      <c r="O960" s="147">
        <f t="shared" si="234"/>
        <v>0</v>
      </c>
      <c r="P960" s="136">
        <f t="shared" si="235"/>
        <v>0</v>
      </c>
      <c r="Q960" s="136">
        <f t="shared" si="239"/>
        <v>0</v>
      </c>
      <c r="R960" s="136">
        <f t="shared" si="240"/>
        <v>0</v>
      </c>
      <c r="S960" s="137">
        <f t="shared" si="236"/>
        <v>0</v>
      </c>
      <c r="T960" s="45"/>
      <c r="V960" s="57" t="str">
        <f t="shared" si="237"/>
        <v>скрыть</v>
      </c>
    </row>
    <row r="961" spans="2:22" ht="15.75" hidden="1" customHeight="1" x14ac:dyDescent="0.25">
      <c r="B961" s="135">
        <v>945</v>
      </c>
      <c r="C961" s="182">
        <f t="shared" si="245"/>
        <v>0</v>
      </c>
      <c r="D961" s="280">
        <f t="shared" si="245"/>
        <v>0</v>
      </c>
      <c r="E961" s="182">
        <f t="shared" si="245"/>
        <v>0</v>
      </c>
      <c r="F961" s="182">
        <f t="shared" si="245"/>
        <v>0</v>
      </c>
      <c r="G961" s="136">
        <f t="shared" si="245"/>
        <v>0</v>
      </c>
      <c r="H961" s="136">
        <f t="shared" si="238"/>
        <v>0</v>
      </c>
      <c r="I961" s="136">
        <f t="shared" si="232"/>
        <v>0</v>
      </c>
      <c r="J961" s="141">
        <f t="shared" si="233"/>
        <v>0</v>
      </c>
      <c r="K961" s="142">
        <f t="shared" si="231"/>
        <v>0</v>
      </c>
      <c r="L961" s="184">
        <f t="shared" si="231"/>
        <v>0</v>
      </c>
      <c r="M961" s="141">
        <f t="shared" si="231"/>
        <v>0</v>
      </c>
      <c r="N961" s="141">
        <f t="shared" si="231"/>
        <v>0</v>
      </c>
      <c r="O961" s="147">
        <f t="shared" si="234"/>
        <v>0</v>
      </c>
      <c r="P961" s="136">
        <f t="shared" si="235"/>
        <v>0</v>
      </c>
      <c r="Q961" s="136">
        <f t="shared" si="239"/>
        <v>0</v>
      </c>
      <c r="R961" s="136">
        <f t="shared" si="240"/>
        <v>0</v>
      </c>
      <c r="S961" s="137">
        <f t="shared" si="236"/>
        <v>0</v>
      </c>
      <c r="T961" s="45"/>
      <c r="V961" s="57" t="str">
        <f t="shared" si="237"/>
        <v>скрыть</v>
      </c>
    </row>
    <row r="962" spans="2:22" ht="15.75" hidden="1" customHeight="1" x14ac:dyDescent="0.25">
      <c r="B962" s="135">
        <v>946</v>
      </c>
      <c r="C962" s="182">
        <f t="shared" si="245"/>
        <v>0</v>
      </c>
      <c r="D962" s="280">
        <f t="shared" si="245"/>
        <v>0</v>
      </c>
      <c r="E962" s="182">
        <f t="shared" si="245"/>
        <v>0</v>
      </c>
      <c r="F962" s="182">
        <f t="shared" si="245"/>
        <v>0</v>
      </c>
      <c r="G962" s="136">
        <f t="shared" si="245"/>
        <v>0</v>
      </c>
      <c r="H962" s="136">
        <f t="shared" si="238"/>
        <v>0</v>
      </c>
      <c r="I962" s="136">
        <f t="shared" si="232"/>
        <v>0</v>
      </c>
      <c r="J962" s="141">
        <f t="shared" si="233"/>
        <v>0</v>
      </c>
      <c r="K962" s="142">
        <f t="shared" si="231"/>
        <v>0</v>
      </c>
      <c r="L962" s="184">
        <f t="shared" si="231"/>
        <v>0</v>
      </c>
      <c r="M962" s="141">
        <f t="shared" si="231"/>
        <v>0</v>
      </c>
      <c r="N962" s="141">
        <f t="shared" si="231"/>
        <v>0</v>
      </c>
      <c r="O962" s="147">
        <f t="shared" si="234"/>
        <v>0</v>
      </c>
      <c r="P962" s="136">
        <f t="shared" si="235"/>
        <v>0</v>
      </c>
      <c r="Q962" s="136">
        <f t="shared" si="239"/>
        <v>0</v>
      </c>
      <c r="R962" s="136">
        <f t="shared" si="240"/>
        <v>0</v>
      </c>
      <c r="S962" s="137">
        <f t="shared" si="236"/>
        <v>0</v>
      </c>
      <c r="T962" s="45"/>
      <c r="V962" s="57" t="str">
        <f t="shared" si="237"/>
        <v>скрыть</v>
      </c>
    </row>
    <row r="963" spans="2:22" ht="15.75" hidden="1" customHeight="1" x14ac:dyDescent="0.25">
      <c r="B963" s="135">
        <v>947</v>
      </c>
      <c r="C963" s="182">
        <f t="shared" si="245"/>
        <v>0</v>
      </c>
      <c r="D963" s="280">
        <f t="shared" si="245"/>
        <v>0</v>
      </c>
      <c r="E963" s="182">
        <f t="shared" si="245"/>
        <v>0</v>
      </c>
      <c r="F963" s="182">
        <f t="shared" si="245"/>
        <v>0</v>
      </c>
      <c r="G963" s="136">
        <f t="shared" si="245"/>
        <v>0</v>
      </c>
      <c r="H963" s="136">
        <f t="shared" si="238"/>
        <v>0</v>
      </c>
      <c r="I963" s="136">
        <f t="shared" si="232"/>
        <v>0</v>
      </c>
      <c r="J963" s="141">
        <f t="shared" si="233"/>
        <v>0</v>
      </c>
      <c r="K963" s="142">
        <f t="shared" si="231"/>
        <v>0</v>
      </c>
      <c r="L963" s="184">
        <f t="shared" si="231"/>
        <v>0</v>
      </c>
      <c r="M963" s="141">
        <f t="shared" si="231"/>
        <v>0</v>
      </c>
      <c r="N963" s="141">
        <f t="shared" si="231"/>
        <v>0</v>
      </c>
      <c r="O963" s="147">
        <f t="shared" si="234"/>
        <v>0</v>
      </c>
      <c r="P963" s="136">
        <f t="shared" si="235"/>
        <v>0</v>
      </c>
      <c r="Q963" s="136">
        <f t="shared" si="239"/>
        <v>0</v>
      </c>
      <c r="R963" s="136">
        <f t="shared" si="240"/>
        <v>0</v>
      </c>
      <c r="S963" s="137">
        <f t="shared" si="236"/>
        <v>0</v>
      </c>
      <c r="T963" s="45"/>
      <c r="V963" s="57" t="str">
        <f t="shared" si="237"/>
        <v>скрыть</v>
      </c>
    </row>
    <row r="964" spans="2:22" ht="15.75" hidden="1" customHeight="1" x14ac:dyDescent="0.25">
      <c r="B964" s="135">
        <v>948</v>
      </c>
      <c r="C964" s="182">
        <f t="shared" si="245"/>
        <v>0</v>
      </c>
      <c r="D964" s="280">
        <f t="shared" si="245"/>
        <v>0</v>
      </c>
      <c r="E964" s="182">
        <f t="shared" si="245"/>
        <v>0</v>
      </c>
      <c r="F964" s="182">
        <f t="shared" si="245"/>
        <v>0</v>
      </c>
      <c r="G964" s="136">
        <f t="shared" si="245"/>
        <v>0</v>
      </c>
      <c r="H964" s="136">
        <f t="shared" si="238"/>
        <v>0</v>
      </c>
      <c r="I964" s="136">
        <f t="shared" si="232"/>
        <v>0</v>
      </c>
      <c r="J964" s="141">
        <f t="shared" si="233"/>
        <v>0</v>
      </c>
      <c r="K964" s="142">
        <f t="shared" si="231"/>
        <v>0</v>
      </c>
      <c r="L964" s="184">
        <f t="shared" si="231"/>
        <v>0</v>
      </c>
      <c r="M964" s="141">
        <f t="shared" si="231"/>
        <v>0</v>
      </c>
      <c r="N964" s="141">
        <f t="shared" si="231"/>
        <v>0</v>
      </c>
      <c r="O964" s="147">
        <f t="shared" si="234"/>
        <v>0</v>
      </c>
      <c r="P964" s="136">
        <f t="shared" si="235"/>
        <v>0</v>
      </c>
      <c r="Q964" s="136">
        <f t="shared" si="239"/>
        <v>0</v>
      </c>
      <c r="R964" s="136">
        <f t="shared" si="240"/>
        <v>0</v>
      </c>
      <c r="S964" s="137">
        <f t="shared" si="236"/>
        <v>0</v>
      </c>
      <c r="T964" s="45"/>
      <c r="V964" s="57" t="str">
        <f t="shared" si="237"/>
        <v>скрыть</v>
      </c>
    </row>
    <row r="965" spans="2:22" ht="15.75" hidden="1" customHeight="1" x14ac:dyDescent="0.25">
      <c r="B965" s="135">
        <v>949</v>
      </c>
      <c r="C965" s="182">
        <f t="shared" si="245"/>
        <v>0</v>
      </c>
      <c r="D965" s="280">
        <f t="shared" si="245"/>
        <v>0</v>
      </c>
      <c r="E965" s="182">
        <f t="shared" si="245"/>
        <v>0</v>
      </c>
      <c r="F965" s="182">
        <f t="shared" si="245"/>
        <v>0</v>
      </c>
      <c r="G965" s="136">
        <f t="shared" si="245"/>
        <v>0</v>
      </c>
      <c r="H965" s="136">
        <f t="shared" si="238"/>
        <v>0</v>
      </c>
      <c r="I965" s="136">
        <f t="shared" si="232"/>
        <v>0</v>
      </c>
      <c r="J965" s="141">
        <f t="shared" si="233"/>
        <v>0</v>
      </c>
      <c r="K965" s="142">
        <f t="shared" si="231"/>
        <v>0</v>
      </c>
      <c r="L965" s="184">
        <f t="shared" si="231"/>
        <v>0</v>
      </c>
      <c r="M965" s="141">
        <f t="shared" si="231"/>
        <v>0</v>
      </c>
      <c r="N965" s="141">
        <f t="shared" si="231"/>
        <v>0</v>
      </c>
      <c r="O965" s="147">
        <f t="shared" si="234"/>
        <v>0</v>
      </c>
      <c r="P965" s="136">
        <f t="shared" si="235"/>
        <v>0</v>
      </c>
      <c r="Q965" s="136">
        <f t="shared" si="239"/>
        <v>0</v>
      </c>
      <c r="R965" s="136">
        <f t="shared" si="240"/>
        <v>0</v>
      </c>
      <c r="S965" s="137">
        <f t="shared" si="236"/>
        <v>0</v>
      </c>
      <c r="T965" s="45"/>
      <c r="V965" s="57" t="str">
        <f t="shared" si="237"/>
        <v>скрыть</v>
      </c>
    </row>
    <row r="966" spans="2:22" ht="15.75" hidden="1" customHeight="1" x14ac:dyDescent="0.25">
      <c r="B966" s="135">
        <v>950</v>
      </c>
      <c r="C966" s="182">
        <f t="shared" si="245"/>
        <v>0</v>
      </c>
      <c r="D966" s="280">
        <f t="shared" si="245"/>
        <v>0</v>
      </c>
      <c r="E966" s="182">
        <f t="shared" si="245"/>
        <v>0</v>
      </c>
      <c r="F966" s="182">
        <f t="shared" si="245"/>
        <v>0</v>
      </c>
      <c r="G966" s="136">
        <f t="shared" si="245"/>
        <v>0</v>
      </c>
      <c r="H966" s="136">
        <f t="shared" si="238"/>
        <v>0</v>
      </c>
      <c r="I966" s="136">
        <f t="shared" si="232"/>
        <v>0</v>
      </c>
      <c r="J966" s="141">
        <f t="shared" si="233"/>
        <v>0</v>
      </c>
      <c r="K966" s="142">
        <f t="shared" si="231"/>
        <v>0</v>
      </c>
      <c r="L966" s="184">
        <f t="shared" si="231"/>
        <v>0</v>
      </c>
      <c r="M966" s="141">
        <f t="shared" si="231"/>
        <v>0</v>
      </c>
      <c r="N966" s="141">
        <f t="shared" si="231"/>
        <v>0</v>
      </c>
      <c r="O966" s="147">
        <f t="shared" si="234"/>
        <v>0</v>
      </c>
      <c r="P966" s="136">
        <f t="shared" si="235"/>
        <v>0</v>
      </c>
      <c r="Q966" s="136">
        <f t="shared" si="239"/>
        <v>0</v>
      </c>
      <c r="R966" s="136">
        <f t="shared" si="240"/>
        <v>0</v>
      </c>
      <c r="S966" s="137">
        <f t="shared" si="236"/>
        <v>0</v>
      </c>
      <c r="T966" s="45"/>
      <c r="V966" s="57" t="str">
        <f t="shared" si="237"/>
        <v>скрыть</v>
      </c>
    </row>
    <row r="967" spans="2:22" ht="15.75" hidden="1" customHeight="1" x14ac:dyDescent="0.25">
      <c r="B967" s="135">
        <v>951</v>
      </c>
      <c r="C967" s="182">
        <f t="shared" ref="C967:G976" si="246">IF(offer_sale_type="транзит",IFERROR(VLOOKUP($B967,calc_data,C$14+1,0),0),0)</f>
        <v>0</v>
      </c>
      <c r="D967" s="280">
        <f t="shared" si="246"/>
        <v>0</v>
      </c>
      <c r="E967" s="182">
        <f t="shared" si="246"/>
        <v>0</v>
      </c>
      <c r="F967" s="182">
        <f t="shared" si="246"/>
        <v>0</v>
      </c>
      <c r="G967" s="136">
        <f t="shared" si="246"/>
        <v>0</v>
      </c>
      <c r="H967" s="136">
        <f t="shared" si="238"/>
        <v>0</v>
      </c>
      <c r="I967" s="136">
        <f t="shared" si="232"/>
        <v>0</v>
      </c>
      <c r="J967" s="141">
        <f t="shared" si="233"/>
        <v>0</v>
      </c>
      <c r="K967" s="142">
        <f t="shared" si="231"/>
        <v>0</v>
      </c>
      <c r="L967" s="184">
        <f t="shared" si="231"/>
        <v>0</v>
      </c>
      <c r="M967" s="141">
        <f t="shared" si="231"/>
        <v>0</v>
      </c>
      <c r="N967" s="141">
        <f t="shared" si="231"/>
        <v>0</v>
      </c>
      <c r="O967" s="147">
        <f t="shared" si="234"/>
        <v>0</v>
      </c>
      <c r="P967" s="136">
        <f t="shared" si="235"/>
        <v>0</v>
      </c>
      <c r="Q967" s="136">
        <f t="shared" si="239"/>
        <v>0</v>
      </c>
      <c r="R967" s="136">
        <f t="shared" si="240"/>
        <v>0</v>
      </c>
      <c r="S967" s="137">
        <f t="shared" si="236"/>
        <v>0</v>
      </c>
      <c r="T967" s="45"/>
      <c r="V967" s="57" t="str">
        <f t="shared" si="237"/>
        <v>скрыть</v>
      </c>
    </row>
    <row r="968" spans="2:22" ht="15.75" hidden="1" customHeight="1" x14ac:dyDescent="0.25">
      <c r="B968" s="135">
        <v>952</v>
      </c>
      <c r="C968" s="182">
        <f t="shared" si="246"/>
        <v>0</v>
      </c>
      <c r="D968" s="280">
        <f t="shared" si="246"/>
        <v>0</v>
      </c>
      <c r="E968" s="182">
        <f t="shared" si="246"/>
        <v>0</v>
      </c>
      <c r="F968" s="182">
        <f t="shared" si="246"/>
        <v>0</v>
      </c>
      <c r="G968" s="136">
        <f t="shared" si="246"/>
        <v>0</v>
      </c>
      <c r="H968" s="136">
        <f t="shared" si="238"/>
        <v>0</v>
      </c>
      <c r="I968" s="136">
        <f t="shared" si="232"/>
        <v>0</v>
      </c>
      <c r="J968" s="141">
        <f t="shared" si="233"/>
        <v>0</v>
      </c>
      <c r="K968" s="142">
        <f t="shared" si="231"/>
        <v>0</v>
      </c>
      <c r="L968" s="184">
        <f t="shared" si="231"/>
        <v>0</v>
      </c>
      <c r="M968" s="141">
        <f t="shared" si="231"/>
        <v>0</v>
      </c>
      <c r="N968" s="141">
        <f t="shared" si="231"/>
        <v>0</v>
      </c>
      <c r="O968" s="147">
        <f t="shared" si="234"/>
        <v>0</v>
      </c>
      <c r="P968" s="136">
        <f t="shared" si="235"/>
        <v>0</v>
      </c>
      <c r="Q968" s="136">
        <f t="shared" si="239"/>
        <v>0</v>
      </c>
      <c r="R968" s="136">
        <f t="shared" si="240"/>
        <v>0</v>
      </c>
      <c r="S968" s="137">
        <f t="shared" si="236"/>
        <v>0</v>
      </c>
      <c r="T968" s="45"/>
      <c r="V968" s="57" t="str">
        <f t="shared" si="237"/>
        <v>скрыть</v>
      </c>
    </row>
    <row r="969" spans="2:22" ht="15.75" hidden="1" customHeight="1" x14ac:dyDescent="0.25">
      <c r="B969" s="135">
        <v>953</v>
      </c>
      <c r="C969" s="182">
        <f t="shared" si="246"/>
        <v>0</v>
      </c>
      <c r="D969" s="280">
        <f t="shared" si="246"/>
        <v>0</v>
      </c>
      <c r="E969" s="182">
        <f t="shared" si="246"/>
        <v>0</v>
      </c>
      <c r="F969" s="182">
        <f t="shared" si="246"/>
        <v>0</v>
      </c>
      <c r="G969" s="136">
        <f t="shared" si="246"/>
        <v>0</v>
      </c>
      <c r="H969" s="136">
        <f t="shared" si="238"/>
        <v>0</v>
      </c>
      <c r="I969" s="136">
        <f t="shared" si="232"/>
        <v>0</v>
      </c>
      <c r="J969" s="141">
        <f t="shared" si="233"/>
        <v>0</v>
      </c>
      <c r="K969" s="142">
        <f t="shared" si="231"/>
        <v>0</v>
      </c>
      <c r="L969" s="184">
        <f t="shared" si="231"/>
        <v>0</v>
      </c>
      <c r="M969" s="141">
        <f t="shared" si="231"/>
        <v>0</v>
      </c>
      <c r="N969" s="141">
        <f t="shared" si="231"/>
        <v>0</v>
      </c>
      <c r="O969" s="147">
        <f t="shared" si="234"/>
        <v>0</v>
      </c>
      <c r="P969" s="136">
        <f t="shared" si="235"/>
        <v>0</v>
      </c>
      <c r="Q969" s="136">
        <f t="shared" si="239"/>
        <v>0</v>
      </c>
      <c r="R969" s="136">
        <f t="shared" si="240"/>
        <v>0</v>
      </c>
      <c r="S969" s="137">
        <f t="shared" si="236"/>
        <v>0</v>
      </c>
      <c r="T969" s="45"/>
      <c r="V969" s="57" t="str">
        <f t="shared" si="237"/>
        <v>скрыть</v>
      </c>
    </row>
    <row r="970" spans="2:22" ht="15.75" hidden="1" customHeight="1" x14ac:dyDescent="0.25">
      <c r="B970" s="135">
        <v>954</v>
      </c>
      <c r="C970" s="182">
        <f t="shared" si="246"/>
        <v>0</v>
      </c>
      <c r="D970" s="280">
        <f t="shared" si="246"/>
        <v>0</v>
      </c>
      <c r="E970" s="182">
        <f t="shared" si="246"/>
        <v>0</v>
      </c>
      <c r="F970" s="182">
        <f t="shared" si="246"/>
        <v>0</v>
      </c>
      <c r="G970" s="136">
        <f t="shared" si="246"/>
        <v>0</v>
      </c>
      <c r="H970" s="136">
        <f t="shared" si="238"/>
        <v>0</v>
      </c>
      <c r="I970" s="136">
        <f t="shared" si="232"/>
        <v>0</v>
      </c>
      <c r="J970" s="141">
        <f t="shared" si="233"/>
        <v>0</v>
      </c>
      <c r="K970" s="142">
        <f t="shared" si="231"/>
        <v>0</v>
      </c>
      <c r="L970" s="184">
        <f t="shared" si="231"/>
        <v>0</v>
      </c>
      <c r="M970" s="141">
        <f t="shared" si="231"/>
        <v>0</v>
      </c>
      <c r="N970" s="141">
        <f t="shared" ref="K970:N1033" si="247">IF(offer_sale_type="транзит",IFERROR(ROUNDUP(VLOOKUP($B970,calc_data,N$14+1,0),2),0),0)</f>
        <v>0</v>
      </c>
      <c r="O970" s="147">
        <f t="shared" si="234"/>
        <v>0</v>
      </c>
      <c r="P970" s="136">
        <f t="shared" si="235"/>
        <v>0</v>
      </c>
      <c r="Q970" s="136">
        <f t="shared" si="239"/>
        <v>0</v>
      </c>
      <c r="R970" s="136">
        <f t="shared" si="240"/>
        <v>0</v>
      </c>
      <c r="S970" s="137">
        <f t="shared" si="236"/>
        <v>0</v>
      </c>
      <c r="T970" s="45"/>
      <c r="V970" s="57" t="str">
        <f t="shared" si="237"/>
        <v>скрыть</v>
      </c>
    </row>
    <row r="971" spans="2:22" ht="15.75" hidden="1" customHeight="1" x14ac:dyDescent="0.25">
      <c r="B971" s="135">
        <v>955</v>
      </c>
      <c r="C971" s="182">
        <f t="shared" si="246"/>
        <v>0</v>
      </c>
      <c r="D971" s="280">
        <f t="shared" si="246"/>
        <v>0</v>
      </c>
      <c r="E971" s="182">
        <f t="shared" si="246"/>
        <v>0</v>
      </c>
      <c r="F971" s="182">
        <f t="shared" si="246"/>
        <v>0</v>
      </c>
      <c r="G971" s="136">
        <f t="shared" si="246"/>
        <v>0</v>
      </c>
      <c r="H971" s="136">
        <f t="shared" si="238"/>
        <v>0</v>
      </c>
      <c r="I971" s="136">
        <f t="shared" si="232"/>
        <v>0</v>
      </c>
      <c r="J971" s="141">
        <f t="shared" si="233"/>
        <v>0</v>
      </c>
      <c r="K971" s="142">
        <f t="shared" si="247"/>
        <v>0</v>
      </c>
      <c r="L971" s="184">
        <f t="shared" si="247"/>
        <v>0</v>
      </c>
      <c r="M971" s="141">
        <f t="shared" si="247"/>
        <v>0</v>
      </c>
      <c r="N971" s="141">
        <f t="shared" si="247"/>
        <v>0</v>
      </c>
      <c r="O971" s="147">
        <f t="shared" si="234"/>
        <v>0</v>
      </c>
      <c r="P971" s="136">
        <f t="shared" si="235"/>
        <v>0</v>
      </c>
      <c r="Q971" s="136">
        <f t="shared" si="239"/>
        <v>0</v>
      </c>
      <c r="R971" s="136">
        <f t="shared" si="240"/>
        <v>0</v>
      </c>
      <c r="S971" s="137">
        <f t="shared" si="236"/>
        <v>0</v>
      </c>
      <c r="T971" s="45"/>
      <c r="V971" s="57" t="str">
        <f t="shared" si="237"/>
        <v>скрыть</v>
      </c>
    </row>
    <row r="972" spans="2:22" ht="15.75" hidden="1" customHeight="1" x14ac:dyDescent="0.25">
      <c r="B972" s="135">
        <v>956</v>
      </c>
      <c r="C972" s="182">
        <f t="shared" si="246"/>
        <v>0</v>
      </c>
      <c r="D972" s="280">
        <f t="shared" si="246"/>
        <v>0</v>
      </c>
      <c r="E972" s="182">
        <f t="shared" si="246"/>
        <v>0</v>
      </c>
      <c r="F972" s="182">
        <f t="shared" si="246"/>
        <v>0</v>
      </c>
      <c r="G972" s="136">
        <f t="shared" si="246"/>
        <v>0</v>
      </c>
      <c r="H972" s="136">
        <f t="shared" si="238"/>
        <v>0</v>
      </c>
      <c r="I972" s="136">
        <f t="shared" si="232"/>
        <v>0</v>
      </c>
      <c r="J972" s="141">
        <f t="shared" si="233"/>
        <v>0</v>
      </c>
      <c r="K972" s="142">
        <f t="shared" si="247"/>
        <v>0</v>
      </c>
      <c r="L972" s="184">
        <f t="shared" si="247"/>
        <v>0</v>
      </c>
      <c r="M972" s="141">
        <f t="shared" si="247"/>
        <v>0</v>
      </c>
      <c r="N972" s="141">
        <f t="shared" si="247"/>
        <v>0</v>
      </c>
      <c r="O972" s="147">
        <f t="shared" si="234"/>
        <v>0</v>
      </c>
      <c r="P972" s="136">
        <f t="shared" si="235"/>
        <v>0</v>
      </c>
      <c r="Q972" s="136">
        <f t="shared" si="239"/>
        <v>0</v>
      </c>
      <c r="R972" s="136">
        <f t="shared" si="240"/>
        <v>0</v>
      </c>
      <c r="S972" s="137">
        <f t="shared" si="236"/>
        <v>0</v>
      </c>
      <c r="T972" s="45"/>
      <c r="V972" s="57" t="str">
        <f t="shared" si="237"/>
        <v>скрыть</v>
      </c>
    </row>
    <row r="973" spans="2:22" ht="15.75" hidden="1" customHeight="1" x14ac:dyDescent="0.25">
      <c r="B973" s="135">
        <v>957</v>
      </c>
      <c r="C973" s="182">
        <f t="shared" si="246"/>
        <v>0</v>
      </c>
      <c r="D973" s="280">
        <f t="shared" si="246"/>
        <v>0</v>
      </c>
      <c r="E973" s="182">
        <f t="shared" si="246"/>
        <v>0</v>
      </c>
      <c r="F973" s="182">
        <f t="shared" si="246"/>
        <v>0</v>
      </c>
      <c r="G973" s="136">
        <f t="shared" si="246"/>
        <v>0</v>
      </c>
      <c r="H973" s="136">
        <f t="shared" si="238"/>
        <v>0</v>
      </c>
      <c r="I973" s="136">
        <f t="shared" si="232"/>
        <v>0</v>
      </c>
      <c r="J973" s="141">
        <f t="shared" si="233"/>
        <v>0</v>
      </c>
      <c r="K973" s="142">
        <f t="shared" si="247"/>
        <v>0</v>
      </c>
      <c r="L973" s="184">
        <f t="shared" si="247"/>
        <v>0</v>
      </c>
      <c r="M973" s="141">
        <f t="shared" si="247"/>
        <v>0</v>
      </c>
      <c r="N973" s="141">
        <f t="shared" si="247"/>
        <v>0</v>
      </c>
      <c r="O973" s="147">
        <f t="shared" si="234"/>
        <v>0</v>
      </c>
      <c r="P973" s="136">
        <f t="shared" si="235"/>
        <v>0</v>
      </c>
      <c r="Q973" s="136">
        <f t="shared" si="239"/>
        <v>0</v>
      </c>
      <c r="R973" s="136">
        <f t="shared" si="240"/>
        <v>0</v>
      </c>
      <c r="S973" s="137">
        <f t="shared" si="236"/>
        <v>0</v>
      </c>
      <c r="T973" s="45"/>
      <c r="V973" s="57" t="str">
        <f t="shared" si="237"/>
        <v>скрыть</v>
      </c>
    </row>
    <row r="974" spans="2:22" ht="15.75" hidden="1" customHeight="1" x14ac:dyDescent="0.25">
      <c r="B974" s="135">
        <v>958</v>
      </c>
      <c r="C974" s="182">
        <f t="shared" si="246"/>
        <v>0</v>
      </c>
      <c r="D974" s="280">
        <f t="shared" si="246"/>
        <v>0</v>
      </c>
      <c r="E974" s="182">
        <f t="shared" si="246"/>
        <v>0</v>
      </c>
      <c r="F974" s="182">
        <f t="shared" si="246"/>
        <v>0</v>
      </c>
      <c r="G974" s="136">
        <f t="shared" si="246"/>
        <v>0</v>
      </c>
      <c r="H974" s="136">
        <f t="shared" si="238"/>
        <v>0</v>
      </c>
      <c r="I974" s="136">
        <f t="shared" si="232"/>
        <v>0</v>
      </c>
      <c r="J974" s="141">
        <f t="shared" si="233"/>
        <v>0</v>
      </c>
      <c r="K974" s="142">
        <f t="shared" si="247"/>
        <v>0</v>
      </c>
      <c r="L974" s="184">
        <f t="shared" si="247"/>
        <v>0</v>
      </c>
      <c r="M974" s="141">
        <f t="shared" si="247"/>
        <v>0</v>
      </c>
      <c r="N974" s="141">
        <f t="shared" si="247"/>
        <v>0</v>
      </c>
      <c r="O974" s="147">
        <f t="shared" si="234"/>
        <v>0</v>
      </c>
      <c r="P974" s="136">
        <f t="shared" si="235"/>
        <v>0</v>
      </c>
      <c r="Q974" s="136">
        <f t="shared" si="239"/>
        <v>0</v>
      </c>
      <c r="R974" s="136">
        <f t="shared" si="240"/>
        <v>0</v>
      </c>
      <c r="S974" s="137">
        <f t="shared" si="236"/>
        <v>0</v>
      </c>
      <c r="T974" s="45"/>
      <c r="V974" s="57" t="str">
        <f t="shared" si="237"/>
        <v>скрыть</v>
      </c>
    </row>
    <row r="975" spans="2:22" ht="15.75" hidden="1" customHeight="1" x14ac:dyDescent="0.25">
      <c r="B975" s="135">
        <v>959</v>
      </c>
      <c r="C975" s="182">
        <f t="shared" si="246"/>
        <v>0</v>
      </c>
      <c r="D975" s="280">
        <f t="shared" si="246"/>
        <v>0</v>
      </c>
      <c r="E975" s="182">
        <f t="shared" si="246"/>
        <v>0</v>
      </c>
      <c r="F975" s="182">
        <f t="shared" si="246"/>
        <v>0</v>
      </c>
      <c r="G975" s="136">
        <f t="shared" si="246"/>
        <v>0</v>
      </c>
      <c r="H975" s="136">
        <f t="shared" si="238"/>
        <v>0</v>
      </c>
      <c r="I975" s="136">
        <f t="shared" si="232"/>
        <v>0</v>
      </c>
      <c r="J975" s="141">
        <f t="shared" si="233"/>
        <v>0</v>
      </c>
      <c r="K975" s="142">
        <f t="shared" si="247"/>
        <v>0</v>
      </c>
      <c r="L975" s="184">
        <f t="shared" si="247"/>
        <v>0</v>
      </c>
      <c r="M975" s="141">
        <f t="shared" si="247"/>
        <v>0</v>
      </c>
      <c r="N975" s="141">
        <f t="shared" si="247"/>
        <v>0</v>
      </c>
      <c r="O975" s="147">
        <f t="shared" si="234"/>
        <v>0</v>
      </c>
      <c r="P975" s="136">
        <f t="shared" si="235"/>
        <v>0</v>
      </c>
      <c r="Q975" s="136">
        <f t="shared" si="239"/>
        <v>0</v>
      </c>
      <c r="R975" s="136">
        <f t="shared" si="240"/>
        <v>0</v>
      </c>
      <c r="S975" s="137">
        <f t="shared" si="236"/>
        <v>0</v>
      </c>
      <c r="T975" s="45"/>
      <c r="V975" s="57" t="str">
        <f t="shared" si="237"/>
        <v>скрыть</v>
      </c>
    </row>
    <row r="976" spans="2:22" ht="15.75" hidden="1" customHeight="1" x14ac:dyDescent="0.25">
      <c r="B976" s="135">
        <v>960</v>
      </c>
      <c r="C976" s="182">
        <f t="shared" si="246"/>
        <v>0</v>
      </c>
      <c r="D976" s="280">
        <f t="shared" si="246"/>
        <v>0</v>
      </c>
      <c r="E976" s="182">
        <f t="shared" si="246"/>
        <v>0</v>
      </c>
      <c r="F976" s="182">
        <f t="shared" si="246"/>
        <v>0</v>
      </c>
      <c r="G976" s="136">
        <f t="shared" si="246"/>
        <v>0</v>
      </c>
      <c r="H976" s="136">
        <f t="shared" si="238"/>
        <v>0</v>
      </c>
      <c r="I976" s="136">
        <f t="shared" si="232"/>
        <v>0</v>
      </c>
      <c r="J976" s="141">
        <f t="shared" si="233"/>
        <v>0</v>
      </c>
      <c r="K976" s="142">
        <f t="shared" si="247"/>
        <v>0</v>
      </c>
      <c r="L976" s="184">
        <f t="shared" si="247"/>
        <v>0</v>
      </c>
      <c r="M976" s="141">
        <f t="shared" si="247"/>
        <v>0</v>
      </c>
      <c r="N976" s="141">
        <f t="shared" si="247"/>
        <v>0</v>
      </c>
      <c r="O976" s="147">
        <f t="shared" si="234"/>
        <v>0</v>
      </c>
      <c r="P976" s="136">
        <f t="shared" si="235"/>
        <v>0</v>
      </c>
      <c r="Q976" s="136">
        <f t="shared" si="239"/>
        <v>0</v>
      </c>
      <c r="R976" s="136">
        <f t="shared" si="240"/>
        <v>0</v>
      </c>
      <c r="S976" s="137">
        <f t="shared" si="236"/>
        <v>0</v>
      </c>
      <c r="T976" s="45"/>
      <c r="V976" s="57" t="str">
        <f t="shared" si="237"/>
        <v>скрыть</v>
      </c>
    </row>
    <row r="977" spans="2:22" ht="15.75" hidden="1" customHeight="1" x14ac:dyDescent="0.25">
      <c r="B977" s="135">
        <v>961</v>
      </c>
      <c r="C977" s="182">
        <f t="shared" ref="C977:G986" si="248">IF(offer_sale_type="транзит",IFERROR(VLOOKUP($B977,calc_data,C$14+1,0),0),0)</f>
        <v>0</v>
      </c>
      <c r="D977" s="280">
        <f t="shared" si="248"/>
        <v>0</v>
      </c>
      <c r="E977" s="182">
        <f t="shared" si="248"/>
        <v>0</v>
      </c>
      <c r="F977" s="182">
        <f t="shared" si="248"/>
        <v>0</v>
      </c>
      <c r="G977" s="136">
        <f t="shared" si="248"/>
        <v>0</v>
      </c>
      <c r="H977" s="136">
        <f t="shared" si="238"/>
        <v>0</v>
      </c>
      <c r="I977" s="136">
        <f t="shared" ref="I977:I1040" si="249">IF(offer_sale_type="транзит",IFERROR(ROUND(VLOOKUP($B977,calc_data,I$14+1,0),2),0),0)</f>
        <v>0</v>
      </c>
      <c r="J977" s="141">
        <f t="shared" ref="J977:J1040" si="250">ROUND(IF(offer_sale_type="транзит",IFERROR(VLOOKUP($B977,calc_data,J$14+1,0),0),0),2)</f>
        <v>0</v>
      </c>
      <c r="K977" s="142">
        <f t="shared" si="247"/>
        <v>0</v>
      </c>
      <c r="L977" s="184">
        <f t="shared" si="247"/>
        <v>0</v>
      </c>
      <c r="M977" s="141">
        <f t="shared" si="247"/>
        <v>0</v>
      </c>
      <c r="N977" s="141">
        <f t="shared" si="247"/>
        <v>0</v>
      </c>
      <c r="O977" s="147">
        <f t="shared" ref="O977:O1040" si="251">IF(offer_sale_type="транзит",IFERROR(ROUND(VLOOKUP($B977,calc_data,O$14+1,1),2),0),0)</f>
        <v>0</v>
      </c>
      <c r="P977" s="136">
        <f t="shared" ref="P977:P1040" si="252">IF(offer_sale_type="транзит",IFERROR(ROUND(SUM(I977:J977,M977:O977)/E977,2),0),0)</f>
        <v>0</v>
      </c>
      <c r="Q977" s="136">
        <f t="shared" si="239"/>
        <v>0</v>
      </c>
      <c r="R977" s="136">
        <f t="shared" si="240"/>
        <v>0</v>
      </c>
      <c r="S977" s="137">
        <f t="shared" ref="S977:S1040" si="253">Q977+IF(AND(offer_incoterms="DDP",seller_region="RU"),R977,0)</f>
        <v>0</v>
      </c>
      <c r="T977" s="45"/>
      <c r="V977" s="57" t="str">
        <f t="shared" ref="V977:V1040" si="254">IF(Q977&gt;0,"показать","скрыть")</f>
        <v>скрыть</v>
      </c>
    </row>
    <row r="978" spans="2:22" ht="15.75" hidden="1" customHeight="1" x14ac:dyDescent="0.25">
      <c r="B978" s="135">
        <v>962</v>
      </c>
      <c r="C978" s="182">
        <f t="shared" si="248"/>
        <v>0</v>
      </c>
      <c r="D978" s="280">
        <f t="shared" si="248"/>
        <v>0</v>
      </c>
      <c r="E978" s="182">
        <f t="shared" si="248"/>
        <v>0</v>
      </c>
      <c r="F978" s="182">
        <f t="shared" si="248"/>
        <v>0</v>
      </c>
      <c r="G978" s="136">
        <f t="shared" si="248"/>
        <v>0</v>
      </c>
      <c r="H978" s="136">
        <f t="shared" ref="H978:H1041" si="255">E978*G978</f>
        <v>0</v>
      </c>
      <c r="I978" s="136">
        <f t="shared" si="249"/>
        <v>0</v>
      </c>
      <c r="J978" s="141">
        <f t="shared" si="250"/>
        <v>0</v>
      </c>
      <c r="K978" s="142">
        <f t="shared" si="247"/>
        <v>0</v>
      </c>
      <c r="L978" s="184">
        <f t="shared" si="247"/>
        <v>0</v>
      </c>
      <c r="M978" s="141">
        <f t="shared" si="247"/>
        <v>0</v>
      </c>
      <c r="N978" s="141">
        <f t="shared" si="247"/>
        <v>0</v>
      </c>
      <c r="O978" s="147">
        <f t="shared" si="251"/>
        <v>0</v>
      </c>
      <c r="P978" s="136">
        <f t="shared" si="252"/>
        <v>0</v>
      </c>
      <c r="Q978" s="136">
        <f t="shared" ref="Q978:Q1041" si="256">E978*P978</f>
        <v>0</v>
      </c>
      <c r="R978" s="136">
        <f t="shared" ref="R978:R1041" si="257">Q978*IF(AND(offer_incoterms="DDP",seller_region="RU"),rate_vatRu,0)</f>
        <v>0</v>
      </c>
      <c r="S978" s="137">
        <f t="shared" si="253"/>
        <v>0</v>
      </c>
      <c r="T978" s="45"/>
      <c r="V978" s="57" t="str">
        <f t="shared" si="254"/>
        <v>скрыть</v>
      </c>
    </row>
    <row r="979" spans="2:22" ht="15.75" hidden="1" customHeight="1" x14ac:dyDescent="0.25">
      <c r="B979" s="135">
        <v>963</v>
      </c>
      <c r="C979" s="182">
        <f t="shared" si="248"/>
        <v>0</v>
      </c>
      <c r="D979" s="280">
        <f t="shared" si="248"/>
        <v>0</v>
      </c>
      <c r="E979" s="182">
        <f t="shared" si="248"/>
        <v>0</v>
      </c>
      <c r="F979" s="182">
        <f t="shared" si="248"/>
        <v>0</v>
      </c>
      <c r="G979" s="136">
        <f t="shared" si="248"/>
        <v>0</v>
      </c>
      <c r="H979" s="136">
        <f t="shared" si="255"/>
        <v>0</v>
      </c>
      <c r="I979" s="136">
        <f t="shared" si="249"/>
        <v>0</v>
      </c>
      <c r="J979" s="141">
        <f t="shared" si="250"/>
        <v>0</v>
      </c>
      <c r="K979" s="142">
        <f t="shared" si="247"/>
        <v>0</v>
      </c>
      <c r="L979" s="184">
        <f t="shared" si="247"/>
        <v>0</v>
      </c>
      <c r="M979" s="141">
        <f t="shared" si="247"/>
        <v>0</v>
      </c>
      <c r="N979" s="141">
        <f t="shared" si="247"/>
        <v>0</v>
      </c>
      <c r="O979" s="147">
        <f t="shared" si="251"/>
        <v>0</v>
      </c>
      <c r="P979" s="136">
        <f t="shared" si="252"/>
        <v>0</v>
      </c>
      <c r="Q979" s="136">
        <f t="shared" si="256"/>
        <v>0</v>
      </c>
      <c r="R979" s="136">
        <f t="shared" si="257"/>
        <v>0</v>
      </c>
      <c r="S979" s="137">
        <f t="shared" si="253"/>
        <v>0</v>
      </c>
      <c r="T979" s="45"/>
      <c r="V979" s="57" t="str">
        <f t="shared" si="254"/>
        <v>скрыть</v>
      </c>
    </row>
    <row r="980" spans="2:22" ht="15.75" hidden="1" customHeight="1" x14ac:dyDescent="0.25">
      <c r="B980" s="135">
        <v>964</v>
      </c>
      <c r="C980" s="182">
        <f t="shared" si="248"/>
        <v>0</v>
      </c>
      <c r="D980" s="280">
        <f t="shared" si="248"/>
        <v>0</v>
      </c>
      <c r="E980" s="182">
        <f t="shared" si="248"/>
        <v>0</v>
      </c>
      <c r="F980" s="182">
        <f t="shared" si="248"/>
        <v>0</v>
      </c>
      <c r="G980" s="136">
        <f t="shared" si="248"/>
        <v>0</v>
      </c>
      <c r="H980" s="136">
        <f t="shared" si="255"/>
        <v>0</v>
      </c>
      <c r="I980" s="136">
        <f t="shared" si="249"/>
        <v>0</v>
      </c>
      <c r="J980" s="141">
        <f t="shared" si="250"/>
        <v>0</v>
      </c>
      <c r="K980" s="142">
        <f t="shared" si="247"/>
        <v>0</v>
      </c>
      <c r="L980" s="184">
        <f t="shared" si="247"/>
        <v>0</v>
      </c>
      <c r="M980" s="141">
        <f t="shared" si="247"/>
        <v>0</v>
      </c>
      <c r="N980" s="141">
        <f t="shared" si="247"/>
        <v>0</v>
      </c>
      <c r="O980" s="147">
        <f t="shared" si="251"/>
        <v>0</v>
      </c>
      <c r="P980" s="136">
        <f t="shared" si="252"/>
        <v>0</v>
      </c>
      <c r="Q980" s="136">
        <f t="shared" si="256"/>
        <v>0</v>
      </c>
      <c r="R980" s="136">
        <f t="shared" si="257"/>
        <v>0</v>
      </c>
      <c r="S980" s="137">
        <f t="shared" si="253"/>
        <v>0</v>
      </c>
      <c r="T980" s="45"/>
      <c r="V980" s="57" t="str">
        <f t="shared" si="254"/>
        <v>скрыть</v>
      </c>
    </row>
    <row r="981" spans="2:22" ht="15.75" hidden="1" customHeight="1" x14ac:dyDescent="0.25">
      <c r="B981" s="135">
        <v>965</v>
      </c>
      <c r="C981" s="182">
        <f t="shared" si="248"/>
        <v>0</v>
      </c>
      <c r="D981" s="280">
        <f t="shared" si="248"/>
        <v>0</v>
      </c>
      <c r="E981" s="182">
        <f t="shared" si="248"/>
        <v>0</v>
      </c>
      <c r="F981" s="182">
        <f t="shared" si="248"/>
        <v>0</v>
      </c>
      <c r="G981" s="136">
        <f t="shared" si="248"/>
        <v>0</v>
      </c>
      <c r="H981" s="136">
        <f t="shared" si="255"/>
        <v>0</v>
      </c>
      <c r="I981" s="136">
        <f t="shared" si="249"/>
        <v>0</v>
      </c>
      <c r="J981" s="141">
        <f t="shared" si="250"/>
        <v>0</v>
      </c>
      <c r="K981" s="142">
        <f t="shared" si="247"/>
        <v>0</v>
      </c>
      <c r="L981" s="184">
        <f t="shared" si="247"/>
        <v>0</v>
      </c>
      <c r="M981" s="141">
        <f t="shared" si="247"/>
        <v>0</v>
      </c>
      <c r="N981" s="141">
        <f t="shared" si="247"/>
        <v>0</v>
      </c>
      <c r="O981" s="147">
        <f t="shared" si="251"/>
        <v>0</v>
      </c>
      <c r="P981" s="136">
        <f t="shared" si="252"/>
        <v>0</v>
      </c>
      <c r="Q981" s="136">
        <f t="shared" si="256"/>
        <v>0</v>
      </c>
      <c r="R981" s="136">
        <f t="shared" si="257"/>
        <v>0</v>
      </c>
      <c r="S981" s="137">
        <f t="shared" si="253"/>
        <v>0</v>
      </c>
      <c r="T981" s="45"/>
      <c r="V981" s="57" t="str">
        <f t="shared" si="254"/>
        <v>скрыть</v>
      </c>
    </row>
    <row r="982" spans="2:22" ht="15.75" hidden="1" customHeight="1" x14ac:dyDescent="0.25">
      <c r="B982" s="135">
        <v>966</v>
      </c>
      <c r="C982" s="182">
        <f t="shared" si="248"/>
        <v>0</v>
      </c>
      <c r="D982" s="280">
        <f t="shared" si="248"/>
        <v>0</v>
      </c>
      <c r="E982" s="182">
        <f t="shared" si="248"/>
        <v>0</v>
      </c>
      <c r="F982" s="182">
        <f t="shared" si="248"/>
        <v>0</v>
      </c>
      <c r="G982" s="136">
        <f t="shared" si="248"/>
        <v>0</v>
      </c>
      <c r="H982" s="136">
        <f t="shared" si="255"/>
        <v>0</v>
      </c>
      <c r="I982" s="136">
        <f t="shared" si="249"/>
        <v>0</v>
      </c>
      <c r="J982" s="141">
        <f t="shared" si="250"/>
        <v>0</v>
      </c>
      <c r="K982" s="142">
        <f t="shared" si="247"/>
        <v>0</v>
      </c>
      <c r="L982" s="184">
        <f t="shared" si="247"/>
        <v>0</v>
      </c>
      <c r="M982" s="141">
        <f t="shared" si="247"/>
        <v>0</v>
      </c>
      <c r="N982" s="141">
        <f t="shared" si="247"/>
        <v>0</v>
      </c>
      <c r="O982" s="147">
        <f t="shared" si="251"/>
        <v>0</v>
      </c>
      <c r="P982" s="136">
        <f t="shared" si="252"/>
        <v>0</v>
      </c>
      <c r="Q982" s="136">
        <f t="shared" si="256"/>
        <v>0</v>
      </c>
      <c r="R982" s="136">
        <f t="shared" si="257"/>
        <v>0</v>
      </c>
      <c r="S982" s="137">
        <f t="shared" si="253"/>
        <v>0</v>
      </c>
      <c r="T982" s="45"/>
      <c r="V982" s="57" t="str">
        <f t="shared" si="254"/>
        <v>скрыть</v>
      </c>
    </row>
    <row r="983" spans="2:22" ht="15.75" hidden="1" customHeight="1" x14ac:dyDescent="0.25">
      <c r="B983" s="135">
        <v>967</v>
      </c>
      <c r="C983" s="182">
        <f t="shared" si="248"/>
        <v>0</v>
      </c>
      <c r="D983" s="280">
        <f t="shared" si="248"/>
        <v>0</v>
      </c>
      <c r="E983" s="182">
        <f t="shared" si="248"/>
        <v>0</v>
      </c>
      <c r="F983" s="182">
        <f t="shared" si="248"/>
        <v>0</v>
      </c>
      <c r="G983" s="136">
        <f t="shared" si="248"/>
        <v>0</v>
      </c>
      <c r="H983" s="136">
        <f t="shared" si="255"/>
        <v>0</v>
      </c>
      <c r="I983" s="136">
        <f t="shared" si="249"/>
        <v>0</v>
      </c>
      <c r="J983" s="141">
        <f t="shared" si="250"/>
        <v>0</v>
      </c>
      <c r="K983" s="142">
        <f t="shared" si="247"/>
        <v>0</v>
      </c>
      <c r="L983" s="184">
        <f t="shared" si="247"/>
        <v>0</v>
      </c>
      <c r="M983" s="141">
        <f t="shared" si="247"/>
        <v>0</v>
      </c>
      <c r="N983" s="141">
        <f t="shared" si="247"/>
        <v>0</v>
      </c>
      <c r="O983" s="147">
        <f t="shared" si="251"/>
        <v>0</v>
      </c>
      <c r="P983" s="136">
        <f t="shared" si="252"/>
        <v>0</v>
      </c>
      <c r="Q983" s="136">
        <f t="shared" si="256"/>
        <v>0</v>
      </c>
      <c r="R983" s="136">
        <f t="shared" si="257"/>
        <v>0</v>
      </c>
      <c r="S983" s="137">
        <f t="shared" si="253"/>
        <v>0</v>
      </c>
      <c r="T983" s="45"/>
      <c r="V983" s="57" t="str">
        <f t="shared" si="254"/>
        <v>скрыть</v>
      </c>
    </row>
    <row r="984" spans="2:22" ht="15.75" hidden="1" customHeight="1" x14ac:dyDescent="0.25">
      <c r="B984" s="135">
        <v>968</v>
      </c>
      <c r="C984" s="182">
        <f t="shared" si="248"/>
        <v>0</v>
      </c>
      <c r="D984" s="280">
        <f t="shared" si="248"/>
        <v>0</v>
      </c>
      <c r="E984" s="182">
        <f t="shared" si="248"/>
        <v>0</v>
      </c>
      <c r="F984" s="182">
        <f t="shared" si="248"/>
        <v>0</v>
      </c>
      <c r="G984" s="136">
        <f t="shared" si="248"/>
        <v>0</v>
      </c>
      <c r="H984" s="136">
        <f t="shared" si="255"/>
        <v>0</v>
      </c>
      <c r="I984" s="136">
        <f t="shared" si="249"/>
        <v>0</v>
      </c>
      <c r="J984" s="141">
        <f t="shared" si="250"/>
        <v>0</v>
      </c>
      <c r="K984" s="142">
        <f t="shared" si="247"/>
        <v>0</v>
      </c>
      <c r="L984" s="184">
        <f t="shared" si="247"/>
        <v>0</v>
      </c>
      <c r="M984" s="141">
        <f t="shared" si="247"/>
        <v>0</v>
      </c>
      <c r="N984" s="141">
        <f t="shared" si="247"/>
        <v>0</v>
      </c>
      <c r="O984" s="147">
        <f t="shared" si="251"/>
        <v>0</v>
      </c>
      <c r="P984" s="136">
        <f t="shared" si="252"/>
        <v>0</v>
      </c>
      <c r="Q984" s="136">
        <f t="shared" si="256"/>
        <v>0</v>
      </c>
      <c r="R984" s="136">
        <f t="shared" si="257"/>
        <v>0</v>
      </c>
      <c r="S984" s="137">
        <f t="shared" si="253"/>
        <v>0</v>
      </c>
      <c r="T984" s="45"/>
      <c r="V984" s="57" t="str">
        <f t="shared" si="254"/>
        <v>скрыть</v>
      </c>
    </row>
    <row r="985" spans="2:22" ht="15.75" hidden="1" customHeight="1" x14ac:dyDescent="0.25">
      <c r="B985" s="135">
        <v>969</v>
      </c>
      <c r="C985" s="182">
        <f t="shared" si="248"/>
        <v>0</v>
      </c>
      <c r="D985" s="280">
        <f t="shared" si="248"/>
        <v>0</v>
      </c>
      <c r="E985" s="182">
        <f t="shared" si="248"/>
        <v>0</v>
      </c>
      <c r="F985" s="182">
        <f t="shared" si="248"/>
        <v>0</v>
      </c>
      <c r="G985" s="136">
        <f t="shared" si="248"/>
        <v>0</v>
      </c>
      <c r="H985" s="136">
        <f t="shared" si="255"/>
        <v>0</v>
      </c>
      <c r="I985" s="136">
        <f t="shared" si="249"/>
        <v>0</v>
      </c>
      <c r="J985" s="141">
        <f t="shared" si="250"/>
        <v>0</v>
      </c>
      <c r="K985" s="142">
        <f t="shared" si="247"/>
        <v>0</v>
      </c>
      <c r="L985" s="184">
        <f t="shared" si="247"/>
        <v>0</v>
      </c>
      <c r="M985" s="141">
        <f t="shared" si="247"/>
        <v>0</v>
      </c>
      <c r="N985" s="141">
        <f t="shared" si="247"/>
        <v>0</v>
      </c>
      <c r="O985" s="147">
        <f t="shared" si="251"/>
        <v>0</v>
      </c>
      <c r="P985" s="136">
        <f t="shared" si="252"/>
        <v>0</v>
      </c>
      <c r="Q985" s="136">
        <f t="shared" si="256"/>
        <v>0</v>
      </c>
      <c r="R985" s="136">
        <f t="shared" si="257"/>
        <v>0</v>
      </c>
      <c r="S985" s="137">
        <f t="shared" si="253"/>
        <v>0</v>
      </c>
      <c r="T985" s="45"/>
      <c r="V985" s="57" t="str">
        <f t="shared" si="254"/>
        <v>скрыть</v>
      </c>
    </row>
    <row r="986" spans="2:22" ht="15.75" hidden="1" customHeight="1" x14ac:dyDescent="0.25">
      <c r="B986" s="135">
        <v>970</v>
      </c>
      <c r="C986" s="182">
        <f t="shared" si="248"/>
        <v>0</v>
      </c>
      <c r="D986" s="280">
        <f t="shared" si="248"/>
        <v>0</v>
      </c>
      <c r="E986" s="182">
        <f t="shared" si="248"/>
        <v>0</v>
      </c>
      <c r="F986" s="182">
        <f t="shared" si="248"/>
        <v>0</v>
      </c>
      <c r="G986" s="136">
        <f t="shared" si="248"/>
        <v>0</v>
      </c>
      <c r="H986" s="136">
        <f t="shared" si="255"/>
        <v>0</v>
      </c>
      <c r="I986" s="136">
        <f t="shared" si="249"/>
        <v>0</v>
      </c>
      <c r="J986" s="141">
        <f t="shared" si="250"/>
        <v>0</v>
      </c>
      <c r="K986" s="142">
        <f t="shared" si="247"/>
        <v>0</v>
      </c>
      <c r="L986" s="184">
        <f t="shared" si="247"/>
        <v>0</v>
      </c>
      <c r="M986" s="141">
        <f t="shared" si="247"/>
        <v>0</v>
      </c>
      <c r="N986" s="141">
        <f t="shared" si="247"/>
        <v>0</v>
      </c>
      <c r="O986" s="147">
        <f t="shared" si="251"/>
        <v>0</v>
      </c>
      <c r="P986" s="136">
        <f t="shared" si="252"/>
        <v>0</v>
      </c>
      <c r="Q986" s="136">
        <f t="shared" si="256"/>
        <v>0</v>
      </c>
      <c r="R986" s="136">
        <f t="shared" si="257"/>
        <v>0</v>
      </c>
      <c r="S986" s="137">
        <f t="shared" si="253"/>
        <v>0</v>
      </c>
      <c r="T986" s="45"/>
      <c r="V986" s="57" t="str">
        <f t="shared" si="254"/>
        <v>скрыть</v>
      </c>
    </row>
    <row r="987" spans="2:22" ht="15.75" hidden="1" customHeight="1" x14ac:dyDescent="0.25">
      <c r="B987" s="135">
        <v>971</v>
      </c>
      <c r="C987" s="182">
        <f t="shared" ref="C987:G996" si="258">IF(offer_sale_type="транзит",IFERROR(VLOOKUP($B987,calc_data,C$14+1,0),0),0)</f>
        <v>0</v>
      </c>
      <c r="D987" s="280">
        <f t="shared" si="258"/>
        <v>0</v>
      </c>
      <c r="E987" s="182">
        <f t="shared" si="258"/>
        <v>0</v>
      </c>
      <c r="F987" s="182">
        <f t="shared" si="258"/>
        <v>0</v>
      </c>
      <c r="G987" s="136">
        <f t="shared" si="258"/>
        <v>0</v>
      </c>
      <c r="H987" s="136">
        <f t="shared" si="255"/>
        <v>0</v>
      </c>
      <c r="I987" s="136">
        <f t="shared" si="249"/>
        <v>0</v>
      </c>
      <c r="J987" s="141">
        <f t="shared" si="250"/>
        <v>0</v>
      </c>
      <c r="K987" s="142">
        <f t="shared" si="247"/>
        <v>0</v>
      </c>
      <c r="L987" s="184">
        <f t="shared" si="247"/>
        <v>0</v>
      </c>
      <c r="M987" s="141">
        <f t="shared" si="247"/>
        <v>0</v>
      </c>
      <c r="N987" s="141">
        <f t="shared" si="247"/>
        <v>0</v>
      </c>
      <c r="O987" s="147">
        <f t="shared" si="251"/>
        <v>0</v>
      </c>
      <c r="P987" s="136">
        <f t="shared" si="252"/>
        <v>0</v>
      </c>
      <c r="Q987" s="136">
        <f t="shared" si="256"/>
        <v>0</v>
      </c>
      <c r="R987" s="136">
        <f t="shared" si="257"/>
        <v>0</v>
      </c>
      <c r="S987" s="137">
        <f t="shared" si="253"/>
        <v>0</v>
      </c>
      <c r="T987" s="45"/>
      <c r="V987" s="57" t="str">
        <f t="shared" si="254"/>
        <v>скрыть</v>
      </c>
    </row>
    <row r="988" spans="2:22" ht="15.75" hidden="1" customHeight="1" x14ac:dyDescent="0.25">
      <c r="B988" s="135">
        <v>972</v>
      </c>
      <c r="C988" s="182">
        <f t="shared" si="258"/>
        <v>0</v>
      </c>
      <c r="D988" s="280">
        <f t="shared" si="258"/>
        <v>0</v>
      </c>
      <c r="E988" s="182">
        <f t="shared" si="258"/>
        <v>0</v>
      </c>
      <c r="F988" s="182">
        <f t="shared" si="258"/>
        <v>0</v>
      </c>
      <c r="G988" s="136">
        <f t="shared" si="258"/>
        <v>0</v>
      </c>
      <c r="H988" s="136">
        <f t="shared" si="255"/>
        <v>0</v>
      </c>
      <c r="I988" s="136">
        <f t="shared" si="249"/>
        <v>0</v>
      </c>
      <c r="J988" s="141">
        <f t="shared" si="250"/>
        <v>0</v>
      </c>
      <c r="K988" s="142">
        <f t="shared" si="247"/>
        <v>0</v>
      </c>
      <c r="L988" s="184">
        <f t="shared" si="247"/>
        <v>0</v>
      </c>
      <c r="M988" s="141">
        <f t="shared" si="247"/>
        <v>0</v>
      </c>
      <c r="N988" s="141">
        <f t="shared" si="247"/>
        <v>0</v>
      </c>
      <c r="O988" s="147">
        <f t="shared" si="251"/>
        <v>0</v>
      </c>
      <c r="P988" s="136">
        <f t="shared" si="252"/>
        <v>0</v>
      </c>
      <c r="Q988" s="136">
        <f t="shared" si="256"/>
        <v>0</v>
      </c>
      <c r="R988" s="136">
        <f t="shared" si="257"/>
        <v>0</v>
      </c>
      <c r="S988" s="137">
        <f t="shared" si="253"/>
        <v>0</v>
      </c>
      <c r="T988" s="45"/>
      <c r="V988" s="57" t="str">
        <f t="shared" si="254"/>
        <v>скрыть</v>
      </c>
    </row>
    <row r="989" spans="2:22" ht="15.75" hidden="1" customHeight="1" x14ac:dyDescent="0.25">
      <c r="B989" s="135">
        <v>973</v>
      </c>
      <c r="C989" s="182">
        <f t="shared" si="258"/>
        <v>0</v>
      </c>
      <c r="D989" s="280">
        <f t="shared" si="258"/>
        <v>0</v>
      </c>
      <c r="E989" s="182">
        <f t="shared" si="258"/>
        <v>0</v>
      </c>
      <c r="F989" s="182">
        <f t="shared" si="258"/>
        <v>0</v>
      </c>
      <c r="G989" s="136">
        <f t="shared" si="258"/>
        <v>0</v>
      </c>
      <c r="H989" s="136">
        <f t="shared" si="255"/>
        <v>0</v>
      </c>
      <c r="I989" s="136">
        <f t="shared" si="249"/>
        <v>0</v>
      </c>
      <c r="J989" s="141">
        <f t="shared" si="250"/>
        <v>0</v>
      </c>
      <c r="K989" s="142">
        <f t="shared" si="247"/>
        <v>0</v>
      </c>
      <c r="L989" s="184">
        <f t="shared" si="247"/>
        <v>0</v>
      </c>
      <c r="M989" s="141">
        <f t="shared" si="247"/>
        <v>0</v>
      </c>
      <c r="N989" s="141">
        <f t="shared" si="247"/>
        <v>0</v>
      </c>
      <c r="O989" s="147">
        <f t="shared" si="251"/>
        <v>0</v>
      </c>
      <c r="P989" s="136">
        <f t="shared" si="252"/>
        <v>0</v>
      </c>
      <c r="Q989" s="136">
        <f t="shared" si="256"/>
        <v>0</v>
      </c>
      <c r="R989" s="136">
        <f t="shared" si="257"/>
        <v>0</v>
      </c>
      <c r="S989" s="137">
        <f t="shared" si="253"/>
        <v>0</v>
      </c>
      <c r="T989" s="45"/>
      <c r="V989" s="57" t="str">
        <f t="shared" si="254"/>
        <v>скрыть</v>
      </c>
    </row>
    <row r="990" spans="2:22" ht="15.75" hidden="1" customHeight="1" x14ac:dyDescent="0.25">
      <c r="B990" s="135">
        <v>974</v>
      </c>
      <c r="C990" s="182">
        <f t="shared" si="258"/>
        <v>0</v>
      </c>
      <c r="D990" s="280">
        <f t="shared" si="258"/>
        <v>0</v>
      </c>
      <c r="E990" s="182">
        <f t="shared" si="258"/>
        <v>0</v>
      </c>
      <c r="F990" s="182">
        <f t="shared" si="258"/>
        <v>0</v>
      </c>
      <c r="G990" s="136">
        <f t="shared" si="258"/>
        <v>0</v>
      </c>
      <c r="H990" s="136">
        <f t="shared" si="255"/>
        <v>0</v>
      </c>
      <c r="I990" s="136">
        <f t="shared" si="249"/>
        <v>0</v>
      </c>
      <c r="J990" s="141">
        <f t="shared" si="250"/>
        <v>0</v>
      </c>
      <c r="K990" s="142">
        <f t="shared" si="247"/>
        <v>0</v>
      </c>
      <c r="L990" s="184">
        <f t="shared" si="247"/>
        <v>0</v>
      </c>
      <c r="M990" s="141">
        <f t="shared" si="247"/>
        <v>0</v>
      </c>
      <c r="N990" s="141">
        <f t="shared" si="247"/>
        <v>0</v>
      </c>
      <c r="O990" s="147">
        <f t="shared" si="251"/>
        <v>0</v>
      </c>
      <c r="P990" s="136">
        <f t="shared" si="252"/>
        <v>0</v>
      </c>
      <c r="Q990" s="136">
        <f t="shared" si="256"/>
        <v>0</v>
      </c>
      <c r="R990" s="136">
        <f t="shared" si="257"/>
        <v>0</v>
      </c>
      <c r="S990" s="137">
        <f t="shared" si="253"/>
        <v>0</v>
      </c>
      <c r="T990" s="45"/>
      <c r="V990" s="57" t="str">
        <f t="shared" si="254"/>
        <v>скрыть</v>
      </c>
    </row>
    <row r="991" spans="2:22" ht="15.75" hidden="1" customHeight="1" x14ac:dyDescent="0.25">
      <c r="B991" s="135">
        <v>975</v>
      </c>
      <c r="C991" s="182">
        <f t="shared" si="258"/>
        <v>0</v>
      </c>
      <c r="D991" s="280">
        <f t="shared" si="258"/>
        <v>0</v>
      </c>
      <c r="E991" s="182">
        <f t="shared" si="258"/>
        <v>0</v>
      </c>
      <c r="F991" s="182">
        <f t="shared" si="258"/>
        <v>0</v>
      </c>
      <c r="G991" s="136">
        <f t="shared" si="258"/>
        <v>0</v>
      </c>
      <c r="H991" s="136">
        <f t="shared" si="255"/>
        <v>0</v>
      </c>
      <c r="I991" s="136">
        <f t="shared" si="249"/>
        <v>0</v>
      </c>
      <c r="J991" s="141">
        <f t="shared" si="250"/>
        <v>0</v>
      </c>
      <c r="K991" s="142">
        <f t="shared" si="247"/>
        <v>0</v>
      </c>
      <c r="L991" s="184">
        <f t="shared" si="247"/>
        <v>0</v>
      </c>
      <c r="M991" s="141">
        <f t="shared" si="247"/>
        <v>0</v>
      </c>
      <c r="N991" s="141">
        <f t="shared" si="247"/>
        <v>0</v>
      </c>
      <c r="O991" s="147">
        <f t="shared" si="251"/>
        <v>0</v>
      </c>
      <c r="P991" s="136">
        <f t="shared" si="252"/>
        <v>0</v>
      </c>
      <c r="Q991" s="136">
        <f t="shared" si="256"/>
        <v>0</v>
      </c>
      <c r="R991" s="136">
        <f t="shared" si="257"/>
        <v>0</v>
      </c>
      <c r="S991" s="137">
        <f t="shared" si="253"/>
        <v>0</v>
      </c>
      <c r="T991" s="45"/>
      <c r="V991" s="57" t="str">
        <f t="shared" si="254"/>
        <v>скрыть</v>
      </c>
    </row>
    <row r="992" spans="2:22" ht="15.75" hidden="1" customHeight="1" x14ac:dyDescent="0.25">
      <c r="B992" s="135">
        <v>976</v>
      </c>
      <c r="C992" s="182">
        <f t="shared" si="258"/>
        <v>0</v>
      </c>
      <c r="D992" s="280">
        <f t="shared" si="258"/>
        <v>0</v>
      </c>
      <c r="E992" s="182">
        <f t="shared" si="258"/>
        <v>0</v>
      </c>
      <c r="F992" s="182">
        <f t="shared" si="258"/>
        <v>0</v>
      </c>
      <c r="G992" s="136">
        <f t="shared" si="258"/>
        <v>0</v>
      </c>
      <c r="H992" s="136">
        <f t="shared" si="255"/>
        <v>0</v>
      </c>
      <c r="I992" s="136">
        <f t="shared" si="249"/>
        <v>0</v>
      </c>
      <c r="J992" s="141">
        <f t="shared" si="250"/>
        <v>0</v>
      </c>
      <c r="K992" s="142">
        <f t="shared" si="247"/>
        <v>0</v>
      </c>
      <c r="L992" s="184">
        <f t="shared" si="247"/>
        <v>0</v>
      </c>
      <c r="M992" s="141">
        <f t="shared" si="247"/>
        <v>0</v>
      </c>
      <c r="N992" s="141">
        <f t="shared" si="247"/>
        <v>0</v>
      </c>
      <c r="O992" s="147">
        <f t="shared" si="251"/>
        <v>0</v>
      </c>
      <c r="P992" s="136">
        <f t="shared" si="252"/>
        <v>0</v>
      </c>
      <c r="Q992" s="136">
        <f t="shared" si="256"/>
        <v>0</v>
      </c>
      <c r="R992" s="136">
        <f t="shared" si="257"/>
        <v>0</v>
      </c>
      <c r="S992" s="137">
        <f t="shared" si="253"/>
        <v>0</v>
      </c>
      <c r="T992" s="45"/>
      <c r="V992" s="57" t="str">
        <f t="shared" si="254"/>
        <v>скрыть</v>
      </c>
    </row>
    <row r="993" spans="2:22" ht="15.75" hidden="1" customHeight="1" x14ac:dyDescent="0.25">
      <c r="B993" s="135">
        <v>977</v>
      </c>
      <c r="C993" s="182">
        <f t="shared" si="258"/>
        <v>0</v>
      </c>
      <c r="D993" s="280">
        <f t="shared" si="258"/>
        <v>0</v>
      </c>
      <c r="E993" s="182">
        <f t="shared" si="258"/>
        <v>0</v>
      </c>
      <c r="F993" s="182">
        <f t="shared" si="258"/>
        <v>0</v>
      </c>
      <c r="G993" s="136">
        <f t="shared" si="258"/>
        <v>0</v>
      </c>
      <c r="H993" s="136">
        <f t="shared" si="255"/>
        <v>0</v>
      </c>
      <c r="I993" s="136">
        <f t="shared" si="249"/>
        <v>0</v>
      </c>
      <c r="J993" s="141">
        <f t="shared" si="250"/>
        <v>0</v>
      </c>
      <c r="K993" s="142">
        <f t="shared" si="247"/>
        <v>0</v>
      </c>
      <c r="L993" s="184">
        <f t="shared" si="247"/>
        <v>0</v>
      </c>
      <c r="M993" s="141">
        <f t="shared" si="247"/>
        <v>0</v>
      </c>
      <c r="N993" s="141">
        <f t="shared" si="247"/>
        <v>0</v>
      </c>
      <c r="O993" s="147">
        <f t="shared" si="251"/>
        <v>0</v>
      </c>
      <c r="P993" s="136">
        <f t="shared" si="252"/>
        <v>0</v>
      </c>
      <c r="Q993" s="136">
        <f t="shared" si="256"/>
        <v>0</v>
      </c>
      <c r="R993" s="136">
        <f t="shared" si="257"/>
        <v>0</v>
      </c>
      <c r="S993" s="137">
        <f t="shared" si="253"/>
        <v>0</v>
      </c>
      <c r="T993" s="45"/>
      <c r="V993" s="57" t="str">
        <f t="shared" si="254"/>
        <v>скрыть</v>
      </c>
    </row>
    <row r="994" spans="2:22" ht="15.75" hidden="1" customHeight="1" x14ac:dyDescent="0.25">
      <c r="B994" s="135">
        <v>978</v>
      </c>
      <c r="C994" s="182">
        <f t="shared" si="258"/>
        <v>0</v>
      </c>
      <c r="D994" s="280">
        <f t="shared" si="258"/>
        <v>0</v>
      </c>
      <c r="E994" s="182">
        <f t="shared" si="258"/>
        <v>0</v>
      </c>
      <c r="F994" s="182">
        <f t="shared" si="258"/>
        <v>0</v>
      </c>
      <c r="G994" s="136">
        <f t="shared" si="258"/>
        <v>0</v>
      </c>
      <c r="H994" s="136">
        <f t="shared" si="255"/>
        <v>0</v>
      </c>
      <c r="I994" s="136">
        <f t="shared" si="249"/>
        <v>0</v>
      </c>
      <c r="J994" s="141">
        <f t="shared" si="250"/>
        <v>0</v>
      </c>
      <c r="K994" s="142">
        <f t="shared" si="247"/>
        <v>0</v>
      </c>
      <c r="L994" s="184">
        <f t="shared" si="247"/>
        <v>0</v>
      </c>
      <c r="M994" s="141">
        <f t="shared" si="247"/>
        <v>0</v>
      </c>
      <c r="N994" s="141">
        <f t="shared" si="247"/>
        <v>0</v>
      </c>
      <c r="O994" s="147">
        <f t="shared" si="251"/>
        <v>0</v>
      </c>
      <c r="P994" s="136">
        <f t="shared" si="252"/>
        <v>0</v>
      </c>
      <c r="Q994" s="136">
        <f t="shared" si="256"/>
        <v>0</v>
      </c>
      <c r="R994" s="136">
        <f t="shared" si="257"/>
        <v>0</v>
      </c>
      <c r="S994" s="137">
        <f t="shared" si="253"/>
        <v>0</v>
      </c>
      <c r="T994" s="45"/>
      <c r="V994" s="57" t="str">
        <f t="shared" si="254"/>
        <v>скрыть</v>
      </c>
    </row>
    <row r="995" spans="2:22" ht="15.75" hidden="1" customHeight="1" x14ac:dyDescent="0.25">
      <c r="B995" s="135">
        <v>979</v>
      </c>
      <c r="C995" s="182">
        <f t="shared" si="258"/>
        <v>0</v>
      </c>
      <c r="D995" s="280">
        <f t="shared" si="258"/>
        <v>0</v>
      </c>
      <c r="E995" s="182">
        <f t="shared" si="258"/>
        <v>0</v>
      </c>
      <c r="F995" s="182">
        <f t="shared" si="258"/>
        <v>0</v>
      </c>
      <c r="G995" s="136">
        <f t="shared" si="258"/>
        <v>0</v>
      </c>
      <c r="H995" s="136">
        <f t="shared" si="255"/>
        <v>0</v>
      </c>
      <c r="I995" s="136">
        <f t="shared" si="249"/>
        <v>0</v>
      </c>
      <c r="J995" s="141">
        <f t="shared" si="250"/>
        <v>0</v>
      </c>
      <c r="K995" s="142">
        <f t="shared" si="247"/>
        <v>0</v>
      </c>
      <c r="L995" s="184">
        <f t="shared" si="247"/>
        <v>0</v>
      </c>
      <c r="M995" s="141">
        <f t="shared" si="247"/>
        <v>0</v>
      </c>
      <c r="N995" s="141">
        <f t="shared" si="247"/>
        <v>0</v>
      </c>
      <c r="O995" s="147">
        <f t="shared" si="251"/>
        <v>0</v>
      </c>
      <c r="P995" s="136">
        <f t="shared" si="252"/>
        <v>0</v>
      </c>
      <c r="Q995" s="136">
        <f t="shared" si="256"/>
        <v>0</v>
      </c>
      <c r="R995" s="136">
        <f t="shared" si="257"/>
        <v>0</v>
      </c>
      <c r="S995" s="137">
        <f t="shared" si="253"/>
        <v>0</v>
      </c>
      <c r="T995" s="45"/>
      <c r="V995" s="57" t="str">
        <f t="shared" si="254"/>
        <v>скрыть</v>
      </c>
    </row>
    <row r="996" spans="2:22" ht="15.75" hidden="1" customHeight="1" x14ac:dyDescent="0.25">
      <c r="B996" s="135">
        <v>980</v>
      </c>
      <c r="C996" s="182">
        <f t="shared" si="258"/>
        <v>0</v>
      </c>
      <c r="D996" s="280">
        <f t="shared" si="258"/>
        <v>0</v>
      </c>
      <c r="E996" s="182">
        <f t="shared" si="258"/>
        <v>0</v>
      </c>
      <c r="F996" s="182">
        <f t="shared" si="258"/>
        <v>0</v>
      </c>
      <c r="G996" s="136">
        <f t="shared" si="258"/>
        <v>0</v>
      </c>
      <c r="H996" s="136">
        <f t="shared" si="255"/>
        <v>0</v>
      </c>
      <c r="I996" s="136">
        <f t="shared" si="249"/>
        <v>0</v>
      </c>
      <c r="J996" s="141">
        <f t="shared" si="250"/>
        <v>0</v>
      </c>
      <c r="K996" s="142">
        <f t="shared" si="247"/>
        <v>0</v>
      </c>
      <c r="L996" s="184">
        <f t="shared" si="247"/>
        <v>0</v>
      </c>
      <c r="M996" s="141">
        <f t="shared" si="247"/>
        <v>0</v>
      </c>
      <c r="N996" s="141">
        <f t="shared" si="247"/>
        <v>0</v>
      </c>
      <c r="O996" s="147">
        <f t="shared" si="251"/>
        <v>0</v>
      </c>
      <c r="P996" s="136">
        <f t="shared" si="252"/>
        <v>0</v>
      </c>
      <c r="Q996" s="136">
        <f t="shared" si="256"/>
        <v>0</v>
      </c>
      <c r="R996" s="136">
        <f t="shared" si="257"/>
        <v>0</v>
      </c>
      <c r="S996" s="137">
        <f t="shared" si="253"/>
        <v>0</v>
      </c>
      <c r="T996" s="45"/>
      <c r="V996" s="57" t="str">
        <f t="shared" si="254"/>
        <v>скрыть</v>
      </c>
    </row>
    <row r="997" spans="2:22" ht="15.75" hidden="1" customHeight="1" x14ac:dyDescent="0.25">
      <c r="B997" s="135">
        <v>981</v>
      </c>
      <c r="C997" s="182">
        <f t="shared" ref="C997:G1006" si="259">IF(offer_sale_type="транзит",IFERROR(VLOOKUP($B997,calc_data,C$14+1,0),0),0)</f>
        <v>0</v>
      </c>
      <c r="D997" s="280">
        <f t="shared" si="259"/>
        <v>0</v>
      </c>
      <c r="E997" s="182">
        <f t="shared" si="259"/>
        <v>0</v>
      </c>
      <c r="F997" s="182">
        <f t="shared" si="259"/>
        <v>0</v>
      </c>
      <c r="G997" s="136">
        <f t="shared" si="259"/>
        <v>0</v>
      </c>
      <c r="H997" s="136">
        <f t="shared" si="255"/>
        <v>0</v>
      </c>
      <c r="I997" s="136">
        <f t="shared" si="249"/>
        <v>0</v>
      </c>
      <c r="J997" s="141">
        <f t="shared" si="250"/>
        <v>0</v>
      </c>
      <c r="K997" s="142">
        <f t="shared" si="247"/>
        <v>0</v>
      </c>
      <c r="L997" s="184">
        <f t="shared" si="247"/>
        <v>0</v>
      </c>
      <c r="M997" s="141">
        <f t="shared" si="247"/>
        <v>0</v>
      </c>
      <c r="N997" s="141">
        <f t="shared" si="247"/>
        <v>0</v>
      </c>
      <c r="O997" s="147">
        <f t="shared" si="251"/>
        <v>0</v>
      </c>
      <c r="P997" s="136">
        <f t="shared" si="252"/>
        <v>0</v>
      </c>
      <c r="Q997" s="136">
        <f t="shared" si="256"/>
        <v>0</v>
      </c>
      <c r="R997" s="136">
        <f t="shared" si="257"/>
        <v>0</v>
      </c>
      <c r="S997" s="137">
        <f t="shared" si="253"/>
        <v>0</v>
      </c>
      <c r="T997" s="45"/>
      <c r="V997" s="57" t="str">
        <f t="shared" si="254"/>
        <v>скрыть</v>
      </c>
    </row>
    <row r="998" spans="2:22" ht="15.75" hidden="1" customHeight="1" x14ac:dyDescent="0.25">
      <c r="B998" s="135">
        <v>982</v>
      </c>
      <c r="C998" s="182">
        <f t="shared" si="259"/>
        <v>0</v>
      </c>
      <c r="D998" s="280">
        <f t="shared" si="259"/>
        <v>0</v>
      </c>
      <c r="E998" s="182">
        <f t="shared" si="259"/>
        <v>0</v>
      </c>
      <c r="F998" s="182">
        <f t="shared" si="259"/>
        <v>0</v>
      </c>
      <c r="G998" s="136">
        <f t="shared" si="259"/>
        <v>0</v>
      </c>
      <c r="H998" s="136">
        <f t="shared" si="255"/>
        <v>0</v>
      </c>
      <c r="I998" s="136">
        <f t="shared" si="249"/>
        <v>0</v>
      </c>
      <c r="J998" s="141">
        <f t="shared" si="250"/>
        <v>0</v>
      </c>
      <c r="K998" s="142">
        <f t="shared" si="247"/>
        <v>0</v>
      </c>
      <c r="L998" s="184">
        <f t="shared" si="247"/>
        <v>0</v>
      </c>
      <c r="M998" s="141">
        <f t="shared" si="247"/>
        <v>0</v>
      </c>
      <c r="N998" s="141">
        <f t="shared" si="247"/>
        <v>0</v>
      </c>
      <c r="O998" s="147">
        <f t="shared" si="251"/>
        <v>0</v>
      </c>
      <c r="P998" s="136">
        <f t="shared" si="252"/>
        <v>0</v>
      </c>
      <c r="Q998" s="136">
        <f t="shared" si="256"/>
        <v>0</v>
      </c>
      <c r="R998" s="136">
        <f t="shared" si="257"/>
        <v>0</v>
      </c>
      <c r="S998" s="137">
        <f t="shared" si="253"/>
        <v>0</v>
      </c>
      <c r="T998" s="45"/>
      <c r="V998" s="57" t="str">
        <f t="shared" si="254"/>
        <v>скрыть</v>
      </c>
    </row>
    <row r="999" spans="2:22" ht="15.75" hidden="1" customHeight="1" x14ac:dyDescent="0.25">
      <c r="B999" s="135">
        <v>983</v>
      </c>
      <c r="C999" s="182">
        <f t="shared" si="259"/>
        <v>0</v>
      </c>
      <c r="D999" s="280">
        <f t="shared" si="259"/>
        <v>0</v>
      </c>
      <c r="E999" s="182">
        <f t="shared" si="259"/>
        <v>0</v>
      </c>
      <c r="F999" s="182">
        <f t="shared" si="259"/>
        <v>0</v>
      </c>
      <c r="G999" s="136">
        <f t="shared" si="259"/>
        <v>0</v>
      </c>
      <c r="H999" s="136">
        <f t="shared" si="255"/>
        <v>0</v>
      </c>
      <c r="I999" s="136">
        <f t="shared" si="249"/>
        <v>0</v>
      </c>
      <c r="J999" s="141">
        <f t="shared" si="250"/>
        <v>0</v>
      </c>
      <c r="K999" s="142">
        <f t="shared" si="247"/>
        <v>0</v>
      </c>
      <c r="L999" s="184">
        <f t="shared" si="247"/>
        <v>0</v>
      </c>
      <c r="M999" s="141">
        <f t="shared" si="247"/>
        <v>0</v>
      </c>
      <c r="N999" s="141">
        <f t="shared" si="247"/>
        <v>0</v>
      </c>
      <c r="O999" s="147">
        <f t="shared" si="251"/>
        <v>0</v>
      </c>
      <c r="P999" s="136">
        <f t="shared" si="252"/>
        <v>0</v>
      </c>
      <c r="Q999" s="136">
        <f t="shared" si="256"/>
        <v>0</v>
      </c>
      <c r="R999" s="136">
        <f t="shared" si="257"/>
        <v>0</v>
      </c>
      <c r="S999" s="137">
        <f t="shared" si="253"/>
        <v>0</v>
      </c>
      <c r="T999" s="45"/>
      <c r="V999" s="57" t="str">
        <f t="shared" si="254"/>
        <v>скрыть</v>
      </c>
    </row>
    <row r="1000" spans="2:22" ht="15.75" hidden="1" customHeight="1" x14ac:dyDescent="0.25">
      <c r="B1000" s="135">
        <v>984</v>
      </c>
      <c r="C1000" s="182">
        <f t="shared" si="259"/>
        <v>0</v>
      </c>
      <c r="D1000" s="280">
        <f t="shared" si="259"/>
        <v>0</v>
      </c>
      <c r="E1000" s="182">
        <f t="shared" si="259"/>
        <v>0</v>
      </c>
      <c r="F1000" s="182">
        <f t="shared" si="259"/>
        <v>0</v>
      </c>
      <c r="G1000" s="136">
        <f t="shared" si="259"/>
        <v>0</v>
      </c>
      <c r="H1000" s="136">
        <f t="shared" si="255"/>
        <v>0</v>
      </c>
      <c r="I1000" s="136">
        <f t="shared" si="249"/>
        <v>0</v>
      </c>
      <c r="J1000" s="141">
        <f t="shared" si="250"/>
        <v>0</v>
      </c>
      <c r="K1000" s="142">
        <f t="shared" si="247"/>
        <v>0</v>
      </c>
      <c r="L1000" s="184">
        <f t="shared" si="247"/>
        <v>0</v>
      </c>
      <c r="M1000" s="141">
        <f t="shared" si="247"/>
        <v>0</v>
      </c>
      <c r="N1000" s="141">
        <f t="shared" si="247"/>
        <v>0</v>
      </c>
      <c r="O1000" s="147">
        <f t="shared" si="251"/>
        <v>0</v>
      </c>
      <c r="P1000" s="136">
        <f t="shared" si="252"/>
        <v>0</v>
      </c>
      <c r="Q1000" s="136">
        <f t="shared" si="256"/>
        <v>0</v>
      </c>
      <c r="R1000" s="136">
        <f t="shared" si="257"/>
        <v>0</v>
      </c>
      <c r="S1000" s="137">
        <f t="shared" si="253"/>
        <v>0</v>
      </c>
      <c r="T1000" s="45"/>
      <c r="V1000" s="57" t="str">
        <f t="shared" si="254"/>
        <v>скрыть</v>
      </c>
    </row>
    <row r="1001" spans="2:22" ht="15.75" hidden="1" customHeight="1" x14ac:dyDescent="0.25">
      <c r="B1001" s="135">
        <v>985</v>
      </c>
      <c r="C1001" s="182">
        <f t="shared" si="259"/>
        <v>0</v>
      </c>
      <c r="D1001" s="280">
        <f t="shared" si="259"/>
        <v>0</v>
      </c>
      <c r="E1001" s="182">
        <f t="shared" si="259"/>
        <v>0</v>
      </c>
      <c r="F1001" s="182">
        <f t="shared" si="259"/>
        <v>0</v>
      </c>
      <c r="G1001" s="136">
        <f t="shared" si="259"/>
        <v>0</v>
      </c>
      <c r="H1001" s="136">
        <f t="shared" si="255"/>
        <v>0</v>
      </c>
      <c r="I1001" s="136">
        <f t="shared" si="249"/>
        <v>0</v>
      </c>
      <c r="J1001" s="141">
        <f t="shared" si="250"/>
        <v>0</v>
      </c>
      <c r="K1001" s="142">
        <f t="shared" si="247"/>
        <v>0</v>
      </c>
      <c r="L1001" s="184">
        <f t="shared" si="247"/>
        <v>0</v>
      </c>
      <c r="M1001" s="141">
        <f t="shared" si="247"/>
        <v>0</v>
      </c>
      <c r="N1001" s="141">
        <f t="shared" si="247"/>
        <v>0</v>
      </c>
      <c r="O1001" s="147">
        <f t="shared" si="251"/>
        <v>0</v>
      </c>
      <c r="P1001" s="136">
        <f t="shared" si="252"/>
        <v>0</v>
      </c>
      <c r="Q1001" s="136">
        <f t="shared" si="256"/>
        <v>0</v>
      </c>
      <c r="R1001" s="136">
        <f t="shared" si="257"/>
        <v>0</v>
      </c>
      <c r="S1001" s="137">
        <f t="shared" si="253"/>
        <v>0</v>
      </c>
      <c r="T1001" s="45"/>
      <c r="V1001" s="57" t="str">
        <f t="shared" si="254"/>
        <v>скрыть</v>
      </c>
    </row>
    <row r="1002" spans="2:22" ht="15.75" hidden="1" customHeight="1" x14ac:dyDescent="0.25">
      <c r="B1002" s="135">
        <v>986</v>
      </c>
      <c r="C1002" s="182">
        <f t="shared" si="259"/>
        <v>0</v>
      </c>
      <c r="D1002" s="280">
        <f t="shared" si="259"/>
        <v>0</v>
      </c>
      <c r="E1002" s="182">
        <f t="shared" si="259"/>
        <v>0</v>
      </c>
      <c r="F1002" s="182">
        <f t="shared" si="259"/>
        <v>0</v>
      </c>
      <c r="G1002" s="136">
        <f t="shared" si="259"/>
        <v>0</v>
      </c>
      <c r="H1002" s="136">
        <f t="shared" si="255"/>
        <v>0</v>
      </c>
      <c r="I1002" s="136">
        <f t="shared" si="249"/>
        <v>0</v>
      </c>
      <c r="J1002" s="141">
        <f t="shared" si="250"/>
        <v>0</v>
      </c>
      <c r="K1002" s="142">
        <f t="shared" si="247"/>
        <v>0</v>
      </c>
      <c r="L1002" s="184">
        <f t="shared" si="247"/>
        <v>0</v>
      </c>
      <c r="M1002" s="141">
        <f t="shared" si="247"/>
        <v>0</v>
      </c>
      <c r="N1002" s="141">
        <f t="shared" si="247"/>
        <v>0</v>
      </c>
      <c r="O1002" s="147">
        <f t="shared" si="251"/>
        <v>0</v>
      </c>
      <c r="P1002" s="136">
        <f t="shared" si="252"/>
        <v>0</v>
      </c>
      <c r="Q1002" s="136">
        <f t="shared" si="256"/>
        <v>0</v>
      </c>
      <c r="R1002" s="136">
        <f t="shared" si="257"/>
        <v>0</v>
      </c>
      <c r="S1002" s="137">
        <f t="shared" si="253"/>
        <v>0</v>
      </c>
      <c r="T1002" s="45"/>
      <c r="V1002" s="57" t="str">
        <f t="shared" si="254"/>
        <v>скрыть</v>
      </c>
    </row>
    <row r="1003" spans="2:22" ht="15.75" hidden="1" customHeight="1" x14ac:dyDescent="0.25">
      <c r="B1003" s="135">
        <v>987</v>
      </c>
      <c r="C1003" s="182">
        <f t="shared" si="259"/>
        <v>0</v>
      </c>
      <c r="D1003" s="280">
        <f t="shared" si="259"/>
        <v>0</v>
      </c>
      <c r="E1003" s="182">
        <f t="shared" si="259"/>
        <v>0</v>
      </c>
      <c r="F1003" s="182">
        <f t="shared" si="259"/>
        <v>0</v>
      </c>
      <c r="G1003" s="136">
        <f t="shared" si="259"/>
        <v>0</v>
      </c>
      <c r="H1003" s="136">
        <f t="shared" si="255"/>
        <v>0</v>
      </c>
      <c r="I1003" s="136">
        <f t="shared" si="249"/>
        <v>0</v>
      </c>
      <c r="J1003" s="141">
        <f t="shared" si="250"/>
        <v>0</v>
      </c>
      <c r="K1003" s="142">
        <f t="shared" si="247"/>
        <v>0</v>
      </c>
      <c r="L1003" s="184">
        <f t="shared" si="247"/>
        <v>0</v>
      </c>
      <c r="M1003" s="141">
        <f t="shared" si="247"/>
        <v>0</v>
      </c>
      <c r="N1003" s="141">
        <f t="shared" si="247"/>
        <v>0</v>
      </c>
      <c r="O1003" s="147">
        <f t="shared" si="251"/>
        <v>0</v>
      </c>
      <c r="P1003" s="136">
        <f t="shared" si="252"/>
        <v>0</v>
      </c>
      <c r="Q1003" s="136">
        <f t="shared" si="256"/>
        <v>0</v>
      </c>
      <c r="R1003" s="136">
        <f t="shared" si="257"/>
        <v>0</v>
      </c>
      <c r="S1003" s="137">
        <f t="shared" si="253"/>
        <v>0</v>
      </c>
      <c r="T1003" s="45"/>
      <c r="V1003" s="57" t="str">
        <f t="shared" si="254"/>
        <v>скрыть</v>
      </c>
    </row>
    <row r="1004" spans="2:22" ht="15.75" hidden="1" customHeight="1" x14ac:dyDescent="0.25">
      <c r="B1004" s="135">
        <v>988</v>
      </c>
      <c r="C1004" s="182">
        <f t="shared" si="259"/>
        <v>0</v>
      </c>
      <c r="D1004" s="280">
        <f t="shared" si="259"/>
        <v>0</v>
      </c>
      <c r="E1004" s="182">
        <f t="shared" si="259"/>
        <v>0</v>
      </c>
      <c r="F1004" s="182">
        <f t="shared" si="259"/>
        <v>0</v>
      </c>
      <c r="G1004" s="136">
        <f t="shared" si="259"/>
        <v>0</v>
      </c>
      <c r="H1004" s="136">
        <f t="shared" si="255"/>
        <v>0</v>
      </c>
      <c r="I1004" s="136">
        <f t="shared" si="249"/>
        <v>0</v>
      </c>
      <c r="J1004" s="141">
        <f t="shared" si="250"/>
        <v>0</v>
      </c>
      <c r="K1004" s="142">
        <f t="shared" si="247"/>
        <v>0</v>
      </c>
      <c r="L1004" s="184">
        <f t="shared" si="247"/>
        <v>0</v>
      </c>
      <c r="M1004" s="141">
        <f t="shared" si="247"/>
        <v>0</v>
      </c>
      <c r="N1004" s="141">
        <f t="shared" si="247"/>
        <v>0</v>
      </c>
      <c r="O1004" s="147">
        <f t="shared" si="251"/>
        <v>0</v>
      </c>
      <c r="P1004" s="136">
        <f t="shared" si="252"/>
        <v>0</v>
      </c>
      <c r="Q1004" s="136">
        <f t="shared" si="256"/>
        <v>0</v>
      </c>
      <c r="R1004" s="136">
        <f t="shared" si="257"/>
        <v>0</v>
      </c>
      <c r="S1004" s="137">
        <f t="shared" si="253"/>
        <v>0</v>
      </c>
      <c r="T1004" s="45"/>
      <c r="V1004" s="57" t="str">
        <f t="shared" si="254"/>
        <v>скрыть</v>
      </c>
    </row>
    <row r="1005" spans="2:22" ht="15.75" hidden="1" customHeight="1" x14ac:dyDescent="0.25">
      <c r="B1005" s="135">
        <v>989</v>
      </c>
      <c r="C1005" s="182">
        <f t="shared" si="259"/>
        <v>0</v>
      </c>
      <c r="D1005" s="280">
        <f t="shared" si="259"/>
        <v>0</v>
      </c>
      <c r="E1005" s="182">
        <f t="shared" si="259"/>
        <v>0</v>
      </c>
      <c r="F1005" s="182">
        <f t="shared" si="259"/>
        <v>0</v>
      </c>
      <c r="G1005" s="136">
        <f t="shared" si="259"/>
        <v>0</v>
      </c>
      <c r="H1005" s="136">
        <f t="shared" si="255"/>
        <v>0</v>
      </c>
      <c r="I1005" s="136">
        <f t="shared" si="249"/>
        <v>0</v>
      </c>
      <c r="J1005" s="141">
        <f t="shared" si="250"/>
        <v>0</v>
      </c>
      <c r="K1005" s="142">
        <f t="shared" si="247"/>
        <v>0</v>
      </c>
      <c r="L1005" s="184">
        <f t="shared" si="247"/>
        <v>0</v>
      </c>
      <c r="M1005" s="141">
        <f t="shared" si="247"/>
        <v>0</v>
      </c>
      <c r="N1005" s="141">
        <f t="shared" si="247"/>
        <v>0</v>
      </c>
      <c r="O1005" s="147">
        <f t="shared" si="251"/>
        <v>0</v>
      </c>
      <c r="P1005" s="136">
        <f t="shared" si="252"/>
        <v>0</v>
      </c>
      <c r="Q1005" s="136">
        <f t="shared" si="256"/>
        <v>0</v>
      </c>
      <c r="R1005" s="136">
        <f t="shared" si="257"/>
        <v>0</v>
      </c>
      <c r="S1005" s="137">
        <f t="shared" si="253"/>
        <v>0</v>
      </c>
      <c r="T1005" s="45"/>
      <c r="V1005" s="57" t="str">
        <f t="shared" si="254"/>
        <v>скрыть</v>
      </c>
    </row>
    <row r="1006" spans="2:22" ht="15.75" hidden="1" customHeight="1" x14ac:dyDescent="0.25">
      <c r="B1006" s="135">
        <v>990</v>
      </c>
      <c r="C1006" s="182">
        <f t="shared" si="259"/>
        <v>0</v>
      </c>
      <c r="D1006" s="280">
        <f t="shared" si="259"/>
        <v>0</v>
      </c>
      <c r="E1006" s="182">
        <f t="shared" si="259"/>
        <v>0</v>
      </c>
      <c r="F1006" s="182">
        <f t="shared" si="259"/>
        <v>0</v>
      </c>
      <c r="G1006" s="136">
        <f t="shared" si="259"/>
        <v>0</v>
      </c>
      <c r="H1006" s="136">
        <f t="shared" si="255"/>
        <v>0</v>
      </c>
      <c r="I1006" s="136">
        <f t="shared" si="249"/>
        <v>0</v>
      </c>
      <c r="J1006" s="141">
        <f t="shared" si="250"/>
        <v>0</v>
      </c>
      <c r="K1006" s="142">
        <f t="shared" si="247"/>
        <v>0</v>
      </c>
      <c r="L1006" s="184">
        <f t="shared" si="247"/>
        <v>0</v>
      </c>
      <c r="M1006" s="141">
        <f t="shared" si="247"/>
        <v>0</v>
      </c>
      <c r="N1006" s="141">
        <f t="shared" si="247"/>
        <v>0</v>
      </c>
      <c r="O1006" s="147">
        <f t="shared" si="251"/>
        <v>0</v>
      </c>
      <c r="P1006" s="136">
        <f t="shared" si="252"/>
        <v>0</v>
      </c>
      <c r="Q1006" s="136">
        <f t="shared" si="256"/>
        <v>0</v>
      </c>
      <c r="R1006" s="136">
        <f t="shared" si="257"/>
        <v>0</v>
      </c>
      <c r="S1006" s="137">
        <f t="shared" si="253"/>
        <v>0</v>
      </c>
      <c r="T1006" s="45"/>
      <c r="V1006" s="57" t="str">
        <f t="shared" si="254"/>
        <v>скрыть</v>
      </c>
    </row>
    <row r="1007" spans="2:22" ht="15.75" hidden="1" customHeight="1" x14ac:dyDescent="0.25">
      <c r="B1007" s="135">
        <v>991</v>
      </c>
      <c r="C1007" s="182">
        <f t="shared" ref="C1007:G1016" si="260">IF(offer_sale_type="транзит",IFERROR(VLOOKUP($B1007,calc_data,C$14+1,0),0),0)</f>
        <v>0</v>
      </c>
      <c r="D1007" s="280">
        <f t="shared" si="260"/>
        <v>0</v>
      </c>
      <c r="E1007" s="182">
        <f t="shared" si="260"/>
        <v>0</v>
      </c>
      <c r="F1007" s="182">
        <f t="shared" si="260"/>
        <v>0</v>
      </c>
      <c r="G1007" s="136">
        <f t="shared" si="260"/>
        <v>0</v>
      </c>
      <c r="H1007" s="136">
        <f t="shared" si="255"/>
        <v>0</v>
      </c>
      <c r="I1007" s="136">
        <f t="shared" si="249"/>
        <v>0</v>
      </c>
      <c r="J1007" s="141">
        <f t="shared" si="250"/>
        <v>0</v>
      </c>
      <c r="K1007" s="142">
        <f t="shared" si="247"/>
        <v>0</v>
      </c>
      <c r="L1007" s="184">
        <f t="shared" si="247"/>
        <v>0</v>
      </c>
      <c r="M1007" s="141">
        <f t="shared" si="247"/>
        <v>0</v>
      </c>
      <c r="N1007" s="141">
        <f t="shared" si="247"/>
        <v>0</v>
      </c>
      <c r="O1007" s="147">
        <f t="shared" si="251"/>
        <v>0</v>
      </c>
      <c r="P1007" s="136">
        <f t="shared" si="252"/>
        <v>0</v>
      </c>
      <c r="Q1007" s="136">
        <f t="shared" si="256"/>
        <v>0</v>
      </c>
      <c r="R1007" s="136">
        <f t="shared" si="257"/>
        <v>0</v>
      </c>
      <c r="S1007" s="137">
        <f t="shared" si="253"/>
        <v>0</v>
      </c>
      <c r="T1007" s="45"/>
      <c r="V1007" s="57" t="str">
        <f t="shared" si="254"/>
        <v>скрыть</v>
      </c>
    </row>
    <row r="1008" spans="2:22" ht="15.75" hidden="1" customHeight="1" x14ac:dyDescent="0.25">
      <c r="B1008" s="135">
        <v>992</v>
      </c>
      <c r="C1008" s="182">
        <f t="shared" si="260"/>
        <v>0</v>
      </c>
      <c r="D1008" s="280">
        <f t="shared" si="260"/>
        <v>0</v>
      </c>
      <c r="E1008" s="182">
        <f t="shared" si="260"/>
        <v>0</v>
      </c>
      <c r="F1008" s="182">
        <f t="shared" si="260"/>
        <v>0</v>
      </c>
      <c r="G1008" s="136">
        <f t="shared" si="260"/>
        <v>0</v>
      </c>
      <c r="H1008" s="136">
        <f t="shared" si="255"/>
        <v>0</v>
      </c>
      <c r="I1008" s="136">
        <f t="shared" si="249"/>
        <v>0</v>
      </c>
      <c r="J1008" s="141">
        <f t="shared" si="250"/>
        <v>0</v>
      </c>
      <c r="K1008" s="142">
        <f t="shared" si="247"/>
        <v>0</v>
      </c>
      <c r="L1008" s="184">
        <f t="shared" si="247"/>
        <v>0</v>
      </c>
      <c r="M1008" s="141">
        <f t="shared" si="247"/>
        <v>0</v>
      </c>
      <c r="N1008" s="141">
        <f t="shared" si="247"/>
        <v>0</v>
      </c>
      <c r="O1008" s="147">
        <f t="shared" si="251"/>
        <v>0</v>
      </c>
      <c r="P1008" s="136">
        <f t="shared" si="252"/>
        <v>0</v>
      </c>
      <c r="Q1008" s="136">
        <f t="shared" si="256"/>
        <v>0</v>
      </c>
      <c r="R1008" s="136">
        <f t="shared" si="257"/>
        <v>0</v>
      </c>
      <c r="S1008" s="137">
        <f t="shared" si="253"/>
        <v>0</v>
      </c>
      <c r="T1008" s="45"/>
      <c r="V1008" s="57" t="str">
        <f t="shared" si="254"/>
        <v>скрыть</v>
      </c>
    </row>
    <row r="1009" spans="2:22" ht="15.75" hidden="1" customHeight="1" x14ac:dyDescent="0.25">
      <c r="B1009" s="135">
        <v>993</v>
      </c>
      <c r="C1009" s="182">
        <f t="shared" si="260"/>
        <v>0</v>
      </c>
      <c r="D1009" s="280">
        <f t="shared" si="260"/>
        <v>0</v>
      </c>
      <c r="E1009" s="182">
        <f t="shared" si="260"/>
        <v>0</v>
      </c>
      <c r="F1009" s="182">
        <f t="shared" si="260"/>
        <v>0</v>
      </c>
      <c r="G1009" s="136">
        <f t="shared" si="260"/>
        <v>0</v>
      </c>
      <c r="H1009" s="136">
        <f t="shared" si="255"/>
        <v>0</v>
      </c>
      <c r="I1009" s="136">
        <f t="shared" si="249"/>
        <v>0</v>
      </c>
      <c r="J1009" s="141">
        <f t="shared" si="250"/>
        <v>0</v>
      </c>
      <c r="K1009" s="142">
        <f t="shared" si="247"/>
        <v>0</v>
      </c>
      <c r="L1009" s="184">
        <f t="shared" si="247"/>
        <v>0</v>
      </c>
      <c r="M1009" s="141">
        <f t="shared" si="247"/>
        <v>0</v>
      </c>
      <c r="N1009" s="141">
        <f t="shared" si="247"/>
        <v>0</v>
      </c>
      <c r="O1009" s="147">
        <f t="shared" si="251"/>
        <v>0</v>
      </c>
      <c r="P1009" s="136">
        <f t="shared" si="252"/>
        <v>0</v>
      </c>
      <c r="Q1009" s="136">
        <f t="shared" si="256"/>
        <v>0</v>
      </c>
      <c r="R1009" s="136">
        <f t="shared" si="257"/>
        <v>0</v>
      </c>
      <c r="S1009" s="137">
        <f t="shared" si="253"/>
        <v>0</v>
      </c>
      <c r="T1009" s="45"/>
      <c r="V1009" s="57" t="str">
        <f t="shared" si="254"/>
        <v>скрыть</v>
      </c>
    </row>
    <row r="1010" spans="2:22" ht="15.75" hidden="1" customHeight="1" x14ac:dyDescent="0.25">
      <c r="B1010" s="135">
        <v>994</v>
      </c>
      <c r="C1010" s="182">
        <f t="shared" si="260"/>
        <v>0</v>
      </c>
      <c r="D1010" s="280">
        <f t="shared" si="260"/>
        <v>0</v>
      </c>
      <c r="E1010" s="182">
        <f t="shared" si="260"/>
        <v>0</v>
      </c>
      <c r="F1010" s="182">
        <f t="shared" si="260"/>
        <v>0</v>
      </c>
      <c r="G1010" s="136">
        <f t="shared" si="260"/>
        <v>0</v>
      </c>
      <c r="H1010" s="136">
        <f t="shared" si="255"/>
        <v>0</v>
      </c>
      <c r="I1010" s="136">
        <f t="shared" si="249"/>
        <v>0</v>
      </c>
      <c r="J1010" s="141">
        <f t="shared" si="250"/>
        <v>0</v>
      </c>
      <c r="K1010" s="142">
        <f t="shared" si="247"/>
        <v>0</v>
      </c>
      <c r="L1010" s="184">
        <f t="shared" si="247"/>
        <v>0</v>
      </c>
      <c r="M1010" s="141">
        <f t="shared" si="247"/>
        <v>0</v>
      </c>
      <c r="N1010" s="141">
        <f t="shared" si="247"/>
        <v>0</v>
      </c>
      <c r="O1010" s="147">
        <f t="shared" si="251"/>
        <v>0</v>
      </c>
      <c r="P1010" s="136">
        <f t="shared" si="252"/>
        <v>0</v>
      </c>
      <c r="Q1010" s="136">
        <f t="shared" si="256"/>
        <v>0</v>
      </c>
      <c r="R1010" s="136">
        <f t="shared" si="257"/>
        <v>0</v>
      </c>
      <c r="S1010" s="137">
        <f t="shared" si="253"/>
        <v>0</v>
      </c>
      <c r="T1010" s="45"/>
      <c r="V1010" s="57" t="str">
        <f t="shared" si="254"/>
        <v>скрыть</v>
      </c>
    </row>
    <row r="1011" spans="2:22" ht="15.75" hidden="1" customHeight="1" x14ac:dyDescent="0.25">
      <c r="B1011" s="135">
        <v>995</v>
      </c>
      <c r="C1011" s="182">
        <f t="shared" si="260"/>
        <v>0</v>
      </c>
      <c r="D1011" s="280">
        <f t="shared" si="260"/>
        <v>0</v>
      </c>
      <c r="E1011" s="182">
        <f t="shared" si="260"/>
        <v>0</v>
      </c>
      <c r="F1011" s="182">
        <f t="shared" si="260"/>
        <v>0</v>
      </c>
      <c r="G1011" s="136">
        <f t="shared" si="260"/>
        <v>0</v>
      </c>
      <c r="H1011" s="136">
        <f t="shared" si="255"/>
        <v>0</v>
      </c>
      <c r="I1011" s="136">
        <f t="shared" si="249"/>
        <v>0</v>
      </c>
      <c r="J1011" s="141">
        <f t="shared" si="250"/>
        <v>0</v>
      </c>
      <c r="K1011" s="142">
        <f t="shared" si="247"/>
        <v>0</v>
      </c>
      <c r="L1011" s="184">
        <f t="shared" si="247"/>
        <v>0</v>
      </c>
      <c r="M1011" s="141">
        <f t="shared" si="247"/>
        <v>0</v>
      </c>
      <c r="N1011" s="141">
        <f t="shared" si="247"/>
        <v>0</v>
      </c>
      <c r="O1011" s="147">
        <f t="shared" si="251"/>
        <v>0</v>
      </c>
      <c r="P1011" s="136">
        <f t="shared" si="252"/>
        <v>0</v>
      </c>
      <c r="Q1011" s="136">
        <f t="shared" si="256"/>
        <v>0</v>
      </c>
      <c r="R1011" s="136">
        <f t="shared" si="257"/>
        <v>0</v>
      </c>
      <c r="S1011" s="137">
        <f t="shared" si="253"/>
        <v>0</v>
      </c>
      <c r="T1011" s="45"/>
      <c r="V1011" s="57" t="str">
        <f t="shared" si="254"/>
        <v>скрыть</v>
      </c>
    </row>
    <row r="1012" spans="2:22" ht="15.75" hidden="1" customHeight="1" x14ac:dyDescent="0.25">
      <c r="B1012" s="135">
        <v>996</v>
      </c>
      <c r="C1012" s="182">
        <f t="shared" si="260"/>
        <v>0</v>
      </c>
      <c r="D1012" s="280">
        <f t="shared" si="260"/>
        <v>0</v>
      </c>
      <c r="E1012" s="182">
        <f t="shared" si="260"/>
        <v>0</v>
      </c>
      <c r="F1012" s="182">
        <f t="shared" si="260"/>
        <v>0</v>
      </c>
      <c r="G1012" s="136">
        <f t="shared" si="260"/>
        <v>0</v>
      </c>
      <c r="H1012" s="136">
        <f t="shared" si="255"/>
        <v>0</v>
      </c>
      <c r="I1012" s="136">
        <f t="shared" si="249"/>
        <v>0</v>
      </c>
      <c r="J1012" s="141">
        <f t="shared" si="250"/>
        <v>0</v>
      </c>
      <c r="K1012" s="142">
        <f t="shared" si="247"/>
        <v>0</v>
      </c>
      <c r="L1012" s="184">
        <f t="shared" si="247"/>
        <v>0</v>
      </c>
      <c r="M1012" s="141">
        <f t="shared" si="247"/>
        <v>0</v>
      </c>
      <c r="N1012" s="141">
        <f t="shared" si="247"/>
        <v>0</v>
      </c>
      <c r="O1012" s="147">
        <f t="shared" si="251"/>
        <v>0</v>
      </c>
      <c r="P1012" s="136">
        <f t="shared" si="252"/>
        <v>0</v>
      </c>
      <c r="Q1012" s="136">
        <f t="shared" si="256"/>
        <v>0</v>
      </c>
      <c r="R1012" s="136">
        <f t="shared" si="257"/>
        <v>0</v>
      </c>
      <c r="S1012" s="137">
        <f t="shared" si="253"/>
        <v>0</v>
      </c>
      <c r="T1012" s="45"/>
      <c r="V1012" s="57" t="str">
        <f t="shared" si="254"/>
        <v>скрыть</v>
      </c>
    </row>
    <row r="1013" spans="2:22" ht="15.75" hidden="1" customHeight="1" x14ac:dyDescent="0.25">
      <c r="B1013" s="135">
        <v>997</v>
      </c>
      <c r="C1013" s="182">
        <f t="shared" si="260"/>
        <v>0</v>
      </c>
      <c r="D1013" s="280">
        <f t="shared" si="260"/>
        <v>0</v>
      </c>
      <c r="E1013" s="182">
        <f t="shared" si="260"/>
        <v>0</v>
      </c>
      <c r="F1013" s="182">
        <f t="shared" si="260"/>
        <v>0</v>
      </c>
      <c r="G1013" s="136">
        <f t="shared" si="260"/>
        <v>0</v>
      </c>
      <c r="H1013" s="136">
        <f t="shared" si="255"/>
        <v>0</v>
      </c>
      <c r="I1013" s="136">
        <f t="shared" si="249"/>
        <v>0</v>
      </c>
      <c r="J1013" s="141">
        <f t="shared" si="250"/>
        <v>0</v>
      </c>
      <c r="K1013" s="142">
        <f t="shared" si="247"/>
        <v>0</v>
      </c>
      <c r="L1013" s="184">
        <f t="shared" si="247"/>
        <v>0</v>
      </c>
      <c r="M1013" s="141">
        <f t="shared" si="247"/>
        <v>0</v>
      </c>
      <c r="N1013" s="141">
        <f t="shared" si="247"/>
        <v>0</v>
      </c>
      <c r="O1013" s="147">
        <f t="shared" si="251"/>
        <v>0</v>
      </c>
      <c r="P1013" s="136">
        <f t="shared" si="252"/>
        <v>0</v>
      </c>
      <c r="Q1013" s="136">
        <f t="shared" si="256"/>
        <v>0</v>
      </c>
      <c r="R1013" s="136">
        <f t="shared" si="257"/>
        <v>0</v>
      </c>
      <c r="S1013" s="137">
        <f t="shared" si="253"/>
        <v>0</v>
      </c>
      <c r="T1013" s="45"/>
      <c r="V1013" s="57" t="str">
        <f t="shared" si="254"/>
        <v>скрыть</v>
      </c>
    </row>
    <row r="1014" spans="2:22" ht="15.75" hidden="1" customHeight="1" x14ac:dyDescent="0.25">
      <c r="B1014" s="135">
        <v>998</v>
      </c>
      <c r="C1014" s="182">
        <f t="shared" si="260"/>
        <v>0</v>
      </c>
      <c r="D1014" s="280">
        <f t="shared" si="260"/>
        <v>0</v>
      </c>
      <c r="E1014" s="182">
        <f t="shared" si="260"/>
        <v>0</v>
      </c>
      <c r="F1014" s="182">
        <f t="shared" si="260"/>
        <v>0</v>
      </c>
      <c r="G1014" s="136">
        <f t="shared" si="260"/>
        <v>0</v>
      </c>
      <c r="H1014" s="136">
        <f t="shared" si="255"/>
        <v>0</v>
      </c>
      <c r="I1014" s="136">
        <f t="shared" si="249"/>
        <v>0</v>
      </c>
      <c r="J1014" s="141">
        <f t="shared" si="250"/>
        <v>0</v>
      </c>
      <c r="K1014" s="142">
        <f t="shared" si="247"/>
        <v>0</v>
      </c>
      <c r="L1014" s="184">
        <f t="shared" si="247"/>
        <v>0</v>
      </c>
      <c r="M1014" s="141">
        <f t="shared" si="247"/>
        <v>0</v>
      </c>
      <c r="N1014" s="141">
        <f t="shared" si="247"/>
        <v>0</v>
      </c>
      <c r="O1014" s="147">
        <f t="shared" si="251"/>
        <v>0</v>
      </c>
      <c r="P1014" s="136">
        <f t="shared" si="252"/>
        <v>0</v>
      </c>
      <c r="Q1014" s="136">
        <f t="shared" si="256"/>
        <v>0</v>
      </c>
      <c r="R1014" s="136">
        <f t="shared" si="257"/>
        <v>0</v>
      </c>
      <c r="S1014" s="137">
        <f t="shared" si="253"/>
        <v>0</v>
      </c>
      <c r="T1014" s="45"/>
      <c r="V1014" s="57" t="str">
        <f t="shared" si="254"/>
        <v>скрыть</v>
      </c>
    </row>
    <row r="1015" spans="2:22" ht="15.75" hidden="1" customHeight="1" x14ac:dyDescent="0.25">
      <c r="B1015" s="135">
        <v>999</v>
      </c>
      <c r="C1015" s="182">
        <f t="shared" si="260"/>
        <v>0</v>
      </c>
      <c r="D1015" s="280">
        <f t="shared" si="260"/>
        <v>0</v>
      </c>
      <c r="E1015" s="182">
        <f t="shared" si="260"/>
        <v>0</v>
      </c>
      <c r="F1015" s="182">
        <f t="shared" si="260"/>
        <v>0</v>
      </c>
      <c r="G1015" s="136">
        <f t="shared" si="260"/>
        <v>0</v>
      </c>
      <c r="H1015" s="136">
        <f t="shared" si="255"/>
        <v>0</v>
      </c>
      <c r="I1015" s="136">
        <f t="shared" si="249"/>
        <v>0</v>
      </c>
      <c r="J1015" s="141">
        <f t="shared" si="250"/>
        <v>0</v>
      </c>
      <c r="K1015" s="142">
        <f t="shared" si="247"/>
        <v>0</v>
      </c>
      <c r="L1015" s="184">
        <f t="shared" si="247"/>
        <v>0</v>
      </c>
      <c r="M1015" s="141">
        <f t="shared" si="247"/>
        <v>0</v>
      </c>
      <c r="N1015" s="141">
        <f t="shared" si="247"/>
        <v>0</v>
      </c>
      <c r="O1015" s="147">
        <f t="shared" si="251"/>
        <v>0</v>
      </c>
      <c r="P1015" s="136">
        <f t="shared" si="252"/>
        <v>0</v>
      </c>
      <c r="Q1015" s="136">
        <f t="shared" si="256"/>
        <v>0</v>
      </c>
      <c r="R1015" s="136">
        <f t="shared" si="257"/>
        <v>0</v>
      </c>
      <c r="S1015" s="137">
        <f t="shared" si="253"/>
        <v>0</v>
      </c>
      <c r="T1015" s="45"/>
      <c r="V1015" s="57" t="str">
        <f t="shared" si="254"/>
        <v>скрыть</v>
      </c>
    </row>
    <row r="1016" spans="2:22" ht="15.75" hidden="1" customHeight="1" x14ac:dyDescent="0.25">
      <c r="B1016" s="135">
        <v>1000</v>
      </c>
      <c r="C1016" s="182">
        <f t="shared" si="260"/>
        <v>0</v>
      </c>
      <c r="D1016" s="280">
        <f t="shared" si="260"/>
        <v>0</v>
      </c>
      <c r="E1016" s="182">
        <f t="shared" si="260"/>
        <v>0</v>
      </c>
      <c r="F1016" s="182">
        <f t="shared" si="260"/>
        <v>0</v>
      </c>
      <c r="G1016" s="136">
        <f t="shared" si="260"/>
        <v>0</v>
      </c>
      <c r="H1016" s="136">
        <f t="shared" si="255"/>
        <v>0</v>
      </c>
      <c r="I1016" s="136">
        <f t="shared" si="249"/>
        <v>0</v>
      </c>
      <c r="J1016" s="141">
        <f t="shared" si="250"/>
        <v>0</v>
      </c>
      <c r="K1016" s="142">
        <f t="shared" si="247"/>
        <v>0</v>
      </c>
      <c r="L1016" s="184">
        <f t="shared" si="247"/>
        <v>0</v>
      </c>
      <c r="M1016" s="141">
        <f t="shared" si="247"/>
        <v>0</v>
      </c>
      <c r="N1016" s="141">
        <f t="shared" si="247"/>
        <v>0</v>
      </c>
      <c r="O1016" s="147">
        <f t="shared" si="251"/>
        <v>0</v>
      </c>
      <c r="P1016" s="136">
        <f t="shared" si="252"/>
        <v>0</v>
      </c>
      <c r="Q1016" s="136">
        <f t="shared" si="256"/>
        <v>0</v>
      </c>
      <c r="R1016" s="136">
        <f t="shared" si="257"/>
        <v>0</v>
      </c>
      <c r="S1016" s="137">
        <f t="shared" si="253"/>
        <v>0</v>
      </c>
      <c r="T1016" s="45"/>
      <c r="V1016" s="57" t="str">
        <f t="shared" si="254"/>
        <v>скрыть</v>
      </c>
    </row>
    <row r="1017" spans="2:22" ht="15.75" hidden="1" customHeight="1" x14ac:dyDescent="0.25">
      <c r="B1017" s="135">
        <v>1001</v>
      </c>
      <c r="C1017" s="182">
        <f t="shared" ref="C1017:G1026" si="261">IF(offer_sale_type="транзит",IFERROR(VLOOKUP($B1017,calc_data,C$14+1,0),0),0)</f>
        <v>0</v>
      </c>
      <c r="D1017" s="280">
        <f t="shared" si="261"/>
        <v>0</v>
      </c>
      <c r="E1017" s="182">
        <f t="shared" si="261"/>
        <v>0</v>
      </c>
      <c r="F1017" s="182">
        <f t="shared" si="261"/>
        <v>0</v>
      </c>
      <c r="G1017" s="136">
        <f t="shared" si="261"/>
        <v>0</v>
      </c>
      <c r="H1017" s="136">
        <f t="shared" si="255"/>
        <v>0</v>
      </c>
      <c r="I1017" s="136">
        <f t="shared" si="249"/>
        <v>0</v>
      </c>
      <c r="J1017" s="141">
        <f t="shared" si="250"/>
        <v>0</v>
      </c>
      <c r="K1017" s="142">
        <f t="shared" si="247"/>
        <v>0</v>
      </c>
      <c r="L1017" s="184">
        <f t="shared" si="247"/>
        <v>0</v>
      </c>
      <c r="M1017" s="141">
        <f t="shared" si="247"/>
        <v>0</v>
      </c>
      <c r="N1017" s="141">
        <f t="shared" si="247"/>
        <v>0</v>
      </c>
      <c r="O1017" s="147">
        <f t="shared" si="251"/>
        <v>0</v>
      </c>
      <c r="P1017" s="136">
        <f t="shared" si="252"/>
        <v>0</v>
      </c>
      <c r="Q1017" s="136">
        <f t="shared" si="256"/>
        <v>0</v>
      </c>
      <c r="R1017" s="136">
        <f t="shared" si="257"/>
        <v>0</v>
      </c>
      <c r="S1017" s="137">
        <f t="shared" si="253"/>
        <v>0</v>
      </c>
      <c r="T1017" s="45"/>
      <c r="V1017" s="57" t="str">
        <f t="shared" si="254"/>
        <v>скрыть</v>
      </c>
    </row>
    <row r="1018" spans="2:22" ht="15.75" hidden="1" customHeight="1" x14ac:dyDescent="0.25">
      <c r="B1018" s="135">
        <v>1002</v>
      </c>
      <c r="C1018" s="182">
        <f t="shared" si="261"/>
        <v>0</v>
      </c>
      <c r="D1018" s="280">
        <f t="shared" si="261"/>
        <v>0</v>
      </c>
      <c r="E1018" s="182">
        <f t="shared" si="261"/>
        <v>0</v>
      </c>
      <c r="F1018" s="182">
        <f t="shared" si="261"/>
        <v>0</v>
      </c>
      <c r="G1018" s="136">
        <f t="shared" si="261"/>
        <v>0</v>
      </c>
      <c r="H1018" s="136">
        <f t="shared" si="255"/>
        <v>0</v>
      </c>
      <c r="I1018" s="136">
        <f t="shared" si="249"/>
        <v>0</v>
      </c>
      <c r="J1018" s="141">
        <f t="shared" si="250"/>
        <v>0</v>
      </c>
      <c r="K1018" s="142">
        <f t="shared" si="247"/>
        <v>0</v>
      </c>
      <c r="L1018" s="184">
        <f t="shared" si="247"/>
        <v>0</v>
      </c>
      <c r="M1018" s="141">
        <f t="shared" si="247"/>
        <v>0</v>
      </c>
      <c r="N1018" s="141">
        <f t="shared" si="247"/>
        <v>0</v>
      </c>
      <c r="O1018" s="147">
        <f t="shared" si="251"/>
        <v>0</v>
      </c>
      <c r="P1018" s="136">
        <f t="shared" si="252"/>
        <v>0</v>
      </c>
      <c r="Q1018" s="136">
        <f t="shared" si="256"/>
        <v>0</v>
      </c>
      <c r="R1018" s="136">
        <f t="shared" si="257"/>
        <v>0</v>
      </c>
      <c r="S1018" s="137">
        <f t="shared" si="253"/>
        <v>0</v>
      </c>
      <c r="T1018" s="45"/>
      <c r="V1018" s="57" t="str">
        <f t="shared" si="254"/>
        <v>скрыть</v>
      </c>
    </row>
    <row r="1019" spans="2:22" ht="15.75" hidden="1" customHeight="1" x14ac:dyDescent="0.25">
      <c r="B1019" s="135">
        <v>1003</v>
      </c>
      <c r="C1019" s="182">
        <f t="shared" si="261"/>
        <v>0</v>
      </c>
      <c r="D1019" s="280">
        <f t="shared" si="261"/>
        <v>0</v>
      </c>
      <c r="E1019" s="182">
        <f t="shared" si="261"/>
        <v>0</v>
      </c>
      <c r="F1019" s="182">
        <f t="shared" si="261"/>
        <v>0</v>
      </c>
      <c r="G1019" s="136">
        <f t="shared" si="261"/>
        <v>0</v>
      </c>
      <c r="H1019" s="136">
        <f t="shared" si="255"/>
        <v>0</v>
      </c>
      <c r="I1019" s="136">
        <f t="shared" si="249"/>
        <v>0</v>
      </c>
      <c r="J1019" s="141">
        <f t="shared" si="250"/>
        <v>0</v>
      </c>
      <c r="K1019" s="142">
        <f t="shared" si="247"/>
        <v>0</v>
      </c>
      <c r="L1019" s="184">
        <f t="shared" si="247"/>
        <v>0</v>
      </c>
      <c r="M1019" s="141">
        <f t="shared" si="247"/>
        <v>0</v>
      </c>
      <c r="N1019" s="141">
        <f t="shared" si="247"/>
        <v>0</v>
      </c>
      <c r="O1019" s="147">
        <f t="shared" si="251"/>
        <v>0</v>
      </c>
      <c r="P1019" s="136">
        <f t="shared" si="252"/>
        <v>0</v>
      </c>
      <c r="Q1019" s="136">
        <f t="shared" si="256"/>
        <v>0</v>
      </c>
      <c r="R1019" s="136">
        <f t="shared" si="257"/>
        <v>0</v>
      </c>
      <c r="S1019" s="137">
        <f t="shared" si="253"/>
        <v>0</v>
      </c>
      <c r="T1019" s="45"/>
      <c r="V1019" s="57" t="str">
        <f t="shared" si="254"/>
        <v>скрыть</v>
      </c>
    </row>
    <row r="1020" spans="2:22" ht="15.75" hidden="1" customHeight="1" x14ac:dyDescent="0.25">
      <c r="B1020" s="135">
        <v>1004</v>
      </c>
      <c r="C1020" s="182">
        <f t="shared" si="261"/>
        <v>0</v>
      </c>
      <c r="D1020" s="280">
        <f t="shared" si="261"/>
        <v>0</v>
      </c>
      <c r="E1020" s="182">
        <f t="shared" si="261"/>
        <v>0</v>
      </c>
      <c r="F1020" s="182">
        <f t="shared" si="261"/>
        <v>0</v>
      </c>
      <c r="G1020" s="136">
        <f t="shared" si="261"/>
        <v>0</v>
      </c>
      <c r="H1020" s="136">
        <f t="shared" si="255"/>
        <v>0</v>
      </c>
      <c r="I1020" s="136">
        <f t="shared" si="249"/>
        <v>0</v>
      </c>
      <c r="J1020" s="141">
        <f t="shared" si="250"/>
        <v>0</v>
      </c>
      <c r="K1020" s="142">
        <f t="shared" si="247"/>
        <v>0</v>
      </c>
      <c r="L1020" s="184">
        <f t="shared" si="247"/>
        <v>0</v>
      </c>
      <c r="M1020" s="141">
        <f t="shared" si="247"/>
        <v>0</v>
      </c>
      <c r="N1020" s="141">
        <f t="shared" si="247"/>
        <v>0</v>
      </c>
      <c r="O1020" s="147">
        <f t="shared" si="251"/>
        <v>0</v>
      </c>
      <c r="P1020" s="136">
        <f t="shared" si="252"/>
        <v>0</v>
      </c>
      <c r="Q1020" s="136">
        <f t="shared" si="256"/>
        <v>0</v>
      </c>
      <c r="R1020" s="136">
        <f t="shared" si="257"/>
        <v>0</v>
      </c>
      <c r="S1020" s="137">
        <f t="shared" si="253"/>
        <v>0</v>
      </c>
      <c r="T1020" s="45"/>
      <c r="V1020" s="57" t="str">
        <f t="shared" si="254"/>
        <v>скрыть</v>
      </c>
    </row>
    <row r="1021" spans="2:22" ht="15.75" hidden="1" customHeight="1" x14ac:dyDescent="0.25">
      <c r="B1021" s="135">
        <v>1005</v>
      </c>
      <c r="C1021" s="182">
        <f t="shared" si="261"/>
        <v>0</v>
      </c>
      <c r="D1021" s="280">
        <f t="shared" si="261"/>
        <v>0</v>
      </c>
      <c r="E1021" s="182">
        <f t="shared" si="261"/>
        <v>0</v>
      </c>
      <c r="F1021" s="182">
        <f t="shared" si="261"/>
        <v>0</v>
      </c>
      <c r="G1021" s="136">
        <f t="shared" si="261"/>
        <v>0</v>
      </c>
      <c r="H1021" s="136">
        <f t="shared" si="255"/>
        <v>0</v>
      </c>
      <c r="I1021" s="136">
        <f t="shared" si="249"/>
        <v>0</v>
      </c>
      <c r="J1021" s="141">
        <f t="shared" si="250"/>
        <v>0</v>
      </c>
      <c r="K1021" s="142">
        <f t="shared" si="247"/>
        <v>0</v>
      </c>
      <c r="L1021" s="184">
        <f t="shared" si="247"/>
        <v>0</v>
      </c>
      <c r="M1021" s="141">
        <f t="shared" si="247"/>
        <v>0</v>
      </c>
      <c r="N1021" s="141">
        <f t="shared" si="247"/>
        <v>0</v>
      </c>
      <c r="O1021" s="147">
        <f t="shared" si="251"/>
        <v>0</v>
      </c>
      <c r="P1021" s="136">
        <f t="shared" si="252"/>
        <v>0</v>
      </c>
      <c r="Q1021" s="136">
        <f t="shared" si="256"/>
        <v>0</v>
      </c>
      <c r="R1021" s="136">
        <f t="shared" si="257"/>
        <v>0</v>
      </c>
      <c r="S1021" s="137">
        <f t="shared" si="253"/>
        <v>0</v>
      </c>
      <c r="T1021" s="45"/>
      <c r="V1021" s="57" t="str">
        <f t="shared" si="254"/>
        <v>скрыть</v>
      </c>
    </row>
    <row r="1022" spans="2:22" ht="15.75" hidden="1" customHeight="1" x14ac:dyDescent="0.25">
      <c r="B1022" s="135">
        <v>1006</v>
      </c>
      <c r="C1022" s="182">
        <f t="shared" si="261"/>
        <v>0</v>
      </c>
      <c r="D1022" s="280">
        <f t="shared" si="261"/>
        <v>0</v>
      </c>
      <c r="E1022" s="182">
        <f t="shared" si="261"/>
        <v>0</v>
      </c>
      <c r="F1022" s="182">
        <f t="shared" si="261"/>
        <v>0</v>
      </c>
      <c r="G1022" s="136">
        <f t="shared" si="261"/>
        <v>0</v>
      </c>
      <c r="H1022" s="136">
        <f t="shared" si="255"/>
        <v>0</v>
      </c>
      <c r="I1022" s="136">
        <f t="shared" si="249"/>
        <v>0</v>
      </c>
      <c r="J1022" s="141">
        <f t="shared" si="250"/>
        <v>0</v>
      </c>
      <c r="K1022" s="142">
        <f t="shared" si="247"/>
        <v>0</v>
      </c>
      <c r="L1022" s="184">
        <f t="shared" si="247"/>
        <v>0</v>
      </c>
      <c r="M1022" s="141">
        <f t="shared" si="247"/>
        <v>0</v>
      </c>
      <c r="N1022" s="141">
        <f t="shared" si="247"/>
        <v>0</v>
      </c>
      <c r="O1022" s="147">
        <f t="shared" si="251"/>
        <v>0</v>
      </c>
      <c r="P1022" s="136">
        <f t="shared" si="252"/>
        <v>0</v>
      </c>
      <c r="Q1022" s="136">
        <f t="shared" si="256"/>
        <v>0</v>
      </c>
      <c r="R1022" s="136">
        <f t="shared" si="257"/>
        <v>0</v>
      </c>
      <c r="S1022" s="137">
        <f t="shared" si="253"/>
        <v>0</v>
      </c>
      <c r="T1022" s="45"/>
      <c r="V1022" s="57" t="str">
        <f t="shared" si="254"/>
        <v>скрыть</v>
      </c>
    </row>
    <row r="1023" spans="2:22" ht="15.75" hidden="1" customHeight="1" x14ac:dyDescent="0.25">
      <c r="B1023" s="135">
        <v>1007</v>
      </c>
      <c r="C1023" s="182">
        <f t="shared" si="261"/>
        <v>0</v>
      </c>
      <c r="D1023" s="280">
        <f t="shared" si="261"/>
        <v>0</v>
      </c>
      <c r="E1023" s="182">
        <f t="shared" si="261"/>
        <v>0</v>
      </c>
      <c r="F1023" s="182">
        <f t="shared" si="261"/>
        <v>0</v>
      </c>
      <c r="G1023" s="136">
        <f t="shared" si="261"/>
        <v>0</v>
      </c>
      <c r="H1023" s="136">
        <f t="shared" si="255"/>
        <v>0</v>
      </c>
      <c r="I1023" s="136">
        <f t="shared" si="249"/>
        <v>0</v>
      </c>
      <c r="J1023" s="141">
        <f t="shared" si="250"/>
        <v>0</v>
      </c>
      <c r="K1023" s="142">
        <f t="shared" si="247"/>
        <v>0</v>
      </c>
      <c r="L1023" s="184">
        <f t="shared" si="247"/>
        <v>0</v>
      </c>
      <c r="M1023" s="141">
        <f t="shared" si="247"/>
        <v>0</v>
      </c>
      <c r="N1023" s="141">
        <f t="shared" si="247"/>
        <v>0</v>
      </c>
      <c r="O1023" s="147">
        <f t="shared" si="251"/>
        <v>0</v>
      </c>
      <c r="P1023" s="136">
        <f t="shared" si="252"/>
        <v>0</v>
      </c>
      <c r="Q1023" s="136">
        <f t="shared" si="256"/>
        <v>0</v>
      </c>
      <c r="R1023" s="136">
        <f t="shared" si="257"/>
        <v>0</v>
      </c>
      <c r="S1023" s="137">
        <f t="shared" si="253"/>
        <v>0</v>
      </c>
      <c r="T1023" s="45"/>
      <c r="V1023" s="57" t="str">
        <f t="shared" si="254"/>
        <v>скрыть</v>
      </c>
    </row>
    <row r="1024" spans="2:22" ht="15.75" hidden="1" customHeight="1" x14ac:dyDescent="0.25">
      <c r="B1024" s="135">
        <v>1008</v>
      </c>
      <c r="C1024" s="182">
        <f t="shared" si="261"/>
        <v>0</v>
      </c>
      <c r="D1024" s="280">
        <f t="shared" si="261"/>
        <v>0</v>
      </c>
      <c r="E1024" s="182">
        <f t="shared" si="261"/>
        <v>0</v>
      </c>
      <c r="F1024" s="182">
        <f t="shared" si="261"/>
        <v>0</v>
      </c>
      <c r="G1024" s="136">
        <f t="shared" si="261"/>
        <v>0</v>
      </c>
      <c r="H1024" s="136">
        <f t="shared" si="255"/>
        <v>0</v>
      </c>
      <c r="I1024" s="136">
        <f t="shared" si="249"/>
        <v>0</v>
      </c>
      <c r="J1024" s="141">
        <f t="shared" si="250"/>
        <v>0</v>
      </c>
      <c r="K1024" s="142">
        <f t="shared" si="247"/>
        <v>0</v>
      </c>
      <c r="L1024" s="184">
        <f t="shared" si="247"/>
        <v>0</v>
      </c>
      <c r="M1024" s="141">
        <f t="shared" si="247"/>
        <v>0</v>
      </c>
      <c r="N1024" s="141">
        <f t="shared" si="247"/>
        <v>0</v>
      </c>
      <c r="O1024" s="147">
        <f t="shared" si="251"/>
        <v>0</v>
      </c>
      <c r="P1024" s="136">
        <f t="shared" si="252"/>
        <v>0</v>
      </c>
      <c r="Q1024" s="136">
        <f t="shared" si="256"/>
        <v>0</v>
      </c>
      <c r="R1024" s="136">
        <f t="shared" si="257"/>
        <v>0</v>
      </c>
      <c r="S1024" s="137">
        <f t="shared" si="253"/>
        <v>0</v>
      </c>
      <c r="T1024" s="45"/>
      <c r="V1024" s="57" t="str">
        <f t="shared" si="254"/>
        <v>скрыть</v>
      </c>
    </row>
    <row r="1025" spans="2:22" ht="15.75" hidden="1" customHeight="1" x14ac:dyDescent="0.25">
      <c r="B1025" s="135">
        <v>1009</v>
      </c>
      <c r="C1025" s="182">
        <f t="shared" si="261"/>
        <v>0</v>
      </c>
      <c r="D1025" s="280">
        <f t="shared" si="261"/>
        <v>0</v>
      </c>
      <c r="E1025" s="182">
        <f t="shared" si="261"/>
        <v>0</v>
      </c>
      <c r="F1025" s="182">
        <f t="shared" si="261"/>
        <v>0</v>
      </c>
      <c r="G1025" s="136">
        <f t="shared" si="261"/>
        <v>0</v>
      </c>
      <c r="H1025" s="136">
        <f t="shared" si="255"/>
        <v>0</v>
      </c>
      <c r="I1025" s="136">
        <f t="shared" si="249"/>
        <v>0</v>
      </c>
      <c r="J1025" s="141">
        <f t="shared" si="250"/>
        <v>0</v>
      </c>
      <c r="K1025" s="142">
        <f t="shared" si="247"/>
        <v>0</v>
      </c>
      <c r="L1025" s="184">
        <f t="shared" si="247"/>
        <v>0</v>
      </c>
      <c r="M1025" s="141">
        <f t="shared" si="247"/>
        <v>0</v>
      </c>
      <c r="N1025" s="141">
        <f t="shared" si="247"/>
        <v>0</v>
      </c>
      <c r="O1025" s="147">
        <f t="shared" si="251"/>
        <v>0</v>
      </c>
      <c r="P1025" s="136">
        <f t="shared" si="252"/>
        <v>0</v>
      </c>
      <c r="Q1025" s="136">
        <f t="shared" si="256"/>
        <v>0</v>
      </c>
      <c r="R1025" s="136">
        <f t="shared" si="257"/>
        <v>0</v>
      </c>
      <c r="S1025" s="137">
        <f t="shared" si="253"/>
        <v>0</v>
      </c>
      <c r="T1025" s="45"/>
      <c r="V1025" s="57" t="str">
        <f t="shared" si="254"/>
        <v>скрыть</v>
      </c>
    </row>
    <row r="1026" spans="2:22" ht="15.75" hidden="1" customHeight="1" x14ac:dyDescent="0.25">
      <c r="B1026" s="135">
        <v>1010</v>
      </c>
      <c r="C1026" s="182">
        <f t="shared" si="261"/>
        <v>0</v>
      </c>
      <c r="D1026" s="280">
        <f t="shared" si="261"/>
        <v>0</v>
      </c>
      <c r="E1026" s="182">
        <f t="shared" si="261"/>
        <v>0</v>
      </c>
      <c r="F1026" s="182">
        <f t="shared" si="261"/>
        <v>0</v>
      </c>
      <c r="G1026" s="136">
        <f t="shared" si="261"/>
        <v>0</v>
      </c>
      <c r="H1026" s="136">
        <f t="shared" si="255"/>
        <v>0</v>
      </c>
      <c r="I1026" s="136">
        <f t="shared" si="249"/>
        <v>0</v>
      </c>
      <c r="J1026" s="141">
        <f t="shared" si="250"/>
        <v>0</v>
      </c>
      <c r="K1026" s="142">
        <f t="shared" si="247"/>
        <v>0</v>
      </c>
      <c r="L1026" s="184">
        <f t="shared" si="247"/>
        <v>0</v>
      </c>
      <c r="M1026" s="141">
        <f t="shared" si="247"/>
        <v>0</v>
      </c>
      <c r="N1026" s="141">
        <f t="shared" si="247"/>
        <v>0</v>
      </c>
      <c r="O1026" s="147">
        <f t="shared" si="251"/>
        <v>0</v>
      </c>
      <c r="P1026" s="136">
        <f t="shared" si="252"/>
        <v>0</v>
      </c>
      <c r="Q1026" s="136">
        <f t="shared" si="256"/>
        <v>0</v>
      </c>
      <c r="R1026" s="136">
        <f t="shared" si="257"/>
        <v>0</v>
      </c>
      <c r="S1026" s="137">
        <f t="shared" si="253"/>
        <v>0</v>
      </c>
      <c r="T1026" s="45"/>
      <c r="V1026" s="57" t="str">
        <f t="shared" si="254"/>
        <v>скрыть</v>
      </c>
    </row>
    <row r="1027" spans="2:22" ht="15.75" hidden="1" customHeight="1" x14ac:dyDescent="0.25">
      <c r="B1027" s="135">
        <v>1011</v>
      </c>
      <c r="C1027" s="182">
        <f t="shared" ref="C1027:G1036" si="262">IF(offer_sale_type="транзит",IFERROR(VLOOKUP($B1027,calc_data,C$14+1,0),0),0)</f>
        <v>0</v>
      </c>
      <c r="D1027" s="280">
        <f t="shared" si="262"/>
        <v>0</v>
      </c>
      <c r="E1027" s="182">
        <f t="shared" si="262"/>
        <v>0</v>
      </c>
      <c r="F1027" s="182">
        <f t="shared" si="262"/>
        <v>0</v>
      </c>
      <c r="G1027" s="136">
        <f t="shared" si="262"/>
        <v>0</v>
      </c>
      <c r="H1027" s="136">
        <f t="shared" si="255"/>
        <v>0</v>
      </c>
      <c r="I1027" s="136">
        <f t="shared" si="249"/>
        <v>0</v>
      </c>
      <c r="J1027" s="141">
        <f t="shared" si="250"/>
        <v>0</v>
      </c>
      <c r="K1027" s="142">
        <f t="shared" si="247"/>
        <v>0</v>
      </c>
      <c r="L1027" s="184">
        <f t="shared" si="247"/>
        <v>0</v>
      </c>
      <c r="M1027" s="141">
        <f t="shared" si="247"/>
        <v>0</v>
      </c>
      <c r="N1027" s="141">
        <f t="shared" si="247"/>
        <v>0</v>
      </c>
      <c r="O1027" s="147">
        <f t="shared" si="251"/>
        <v>0</v>
      </c>
      <c r="P1027" s="136">
        <f t="shared" si="252"/>
        <v>0</v>
      </c>
      <c r="Q1027" s="136">
        <f t="shared" si="256"/>
        <v>0</v>
      </c>
      <c r="R1027" s="136">
        <f t="shared" si="257"/>
        <v>0</v>
      </c>
      <c r="S1027" s="137">
        <f t="shared" si="253"/>
        <v>0</v>
      </c>
      <c r="T1027" s="45"/>
      <c r="V1027" s="57" t="str">
        <f t="shared" si="254"/>
        <v>скрыть</v>
      </c>
    </row>
    <row r="1028" spans="2:22" ht="15.75" hidden="1" customHeight="1" x14ac:dyDescent="0.25">
      <c r="B1028" s="135">
        <v>1012</v>
      </c>
      <c r="C1028" s="182">
        <f t="shared" si="262"/>
        <v>0</v>
      </c>
      <c r="D1028" s="280">
        <f t="shared" si="262"/>
        <v>0</v>
      </c>
      <c r="E1028" s="182">
        <f t="shared" si="262"/>
        <v>0</v>
      </c>
      <c r="F1028" s="182">
        <f t="shared" si="262"/>
        <v>0</v>
      </c>
      <c r="G1028" s="136">
        <f t="shared" si="262"/>
        <v>0</v>
      </c>
      <c r="H1028" s="136">
        <f t="shared" si="255"/>
        <v>0</v>
      </c>
      <c r="I1028" s="136">
        <f t="shared" si="249"/>
        <v>0</v>
      </c>
      <c r="J1028" s="141">
        <f t="shared" si="250"/>
        <v>0</v>
      </c>
      <c r="K1028" s="142">
        <f t="shared" si="247"/>
        <v>0</v>
      </c>
      <c r="L1028" s="184">
        <f t="shared" si="247"/>
        <v>0</v>
      </c>
      <c r="M1028" s="141">
        <f t="shared" si="247"/>
        <v>0</v>
      </c>
      <c r="N1028" s="141">
        <f t="shared" si="247"/>
        <v>0</v>
      </c>
      <c r="O1028" s="147">
        <f t="shared" si="251"/>
        <v>0</v>
      </c>
      <c r="P1028" s="136">
        <f t="shared" si="252"/>
        <v>0</v>
      </c>
      <c r="Q1028" s="136">
        <f t="shared" si="256"/>
        <v>0</v>
      </c>
      <c r="R1028" s="136">
        <f t="shared" si="257"/>
        <v>0</v>
      </c>
      <c r="S1028" s="137">
        <f t="shared" si="253"/>
        <v>0</v>
      </c>
      <c r="T1028" s="45"/>
      <c r="V1028" s="57" t="str">
        <f t="shared" si="254"/>
        <v>скрыть</v>
      </c>
    </row>
    <row r="1029" spans="2:22" ht="15.75" hidden="1" customHeight="1" x14ac:dyDescent="0.25">
      <c r="B1029" s="135">
        <v>1013</v>
      </c>
      <c r="C1029" s="182">
        <f t="shared" si="262"/>
        <v>0</v>
      </c>
      <c r="D1029" s="280">
        <f t="shared" si="262"/>
        <v>0</v>
      </c>
      <c r="E1029" s="182">
        <f t="shared" si="262"/>
        <v>0</v>
      </c>
      <c r="F1029" s="182">
        <f t="shared" si="262"/>
        <v>0</v>
      </c>
      <c r="G1029" s="136">
        <f t="shared" si="262"/>
        <v>0</v>
      </c>
      <c r="H1029" s="136">
        <f t="shared" si="255"/>
        <v>0</v>
      </c>
      <c r="I1029" s="136">
        <f t="shared" si="249"/>
        <v>0</v>
      </c>
      <c r="J1029" s="141">
        <f t="shared" si="250"/>
        <v>0</v>
      </c>
      <c r="K1029" s="142">
        <f t="shared" si="247"/>
        <v>0</v>
      </c>
      <c r="L1029" s="184">
        <f t="shared" si="247"/>
        <v>0</v>
      </c>
      <c r="M1029" s="141">
        <f t="shared" si="247"/>
        <v>0</v>
      </c>
      <c r="N1029" s="141">
        <f t="shared" si="247"/>
        <v>0</v>
      </c>
      <c r="O1029" s="147">
        <f t="shared" si="251"/>
        <v>0</v>
      </c>
      <c r="P1029" s="136">
        <f t="shared" si="252"/>
        <v>0</v>
      </c>
      <c r="Q1029" s="136">
        <f t="shared" si="256"/>
        <v>0</v>
      </c>
      <c r="R1029" s="136">
        <f t="shared" si="257"/>
        <v>0</v>
      </c>
      <c r="S1029" s="137">
        <f t="shared" si="253"/>
        <v>0</v>
      </c>
      <c r="T1029" s="45"/>
      <c r="V1029" s="57" t="str">
        <f t="shared" si="254"/>
        <v>скрыть</v>
      </c>
    </row>
    <row r="1030" spans="2:22" ht="15.75" hidden="1" customHeight="1" x14ac:dyDescent="0.25">
      <c r="B1030" s="135">
        <v>1014</v>
      </c>
      <c r="C1030" s="182">
        <f t="shared" si="262"/>
        <v>0</v>
      </c>
      <c r="D1030" s="280">
        <f t="shared" si="262"/>
        <v>0</v>
      </c>
      <c r="E1030" s="182">
        <f t="shared" si="262"/>
        <v>0</v>
      </c>
      <c r="F1030" s="182">
        <f t="shared" si="262"/>
        <v>0</v>
      </c>
      <c r="G1030" s="136">
        <f t="shared" si="262"/>
        <v>0</v>
      </c>
      <c r="H1030" s="136">
        <f t="shared" si="255"/>
        <v>0</v>
      </c>
      <c r="I1030" s="136">
        <f t="shared" si="249"/>
        <v>0</v>
      </c>
      <c r="J1030" s="141">
        <f t="shared" si="250"/>
        <v>0</v>
      </c>
      <c r="K1030" s="142">
        <f t="shared" si="247"/>
        <v>0</v>
      </c>
      <c r="L1030" s="184">
        <f t="shared" si="247"/>
        <v>0</v>
      </c>
      <c r="M1030" s="141">
        <f t="shared" si="247"/>
        <v>0</v>
      </c>
      <c r="N1030" s="141">
        <f t="shared" si="247"/>
        <v>0</v>
      </c>
      <c r="O1030" s="147">
        <f t="shared" si="251"/>
        <v>0</v>
      </c>
      <c r="P1030" s="136">
        <f t="shared" si="252"/>
        <v>0</v>
      </c>
      <c r="Q1030" s="136">
        <f t="shared" si="256"/>
        <v>0</v>
      </c>
      <c r="R1030" s="136">
        <f t="shared" si="257"/>
        <v>0</v>
      </c>
      <c r="S1030" s="137">
        <f t="shared" si="253"/>
        <v>0</v>
      </c>
      <c r="T1030" s="45"/>
      <c r="V1030" s="57" t="str">
        <f t="shared" si="254"/>
        <v>скрыть</v>
      </c>
    </row>
    <row r="1031" spans="2:22" ht="15.75" hidden="1" customHeight="1" x14ac:dyDescent="0.25">
      <c r="B1031" s="135">
        <v>1015</v>
      </c>
      <c r="C1031" s="182">
        <f t="shared" si="262"/>
        <v>0</v>
      </c>
      <c r="D1031" s="280">
        <f t="shared" si="262"/>
        <v>0</v>
      </c>
      <c r="E1031" s="182">
        <f t="shared" si="262"/>
        <v>0</v>
      </c>
      <c r="F1031" s="182">
        <f t="shared" si="262"/>
        <v>0</v>
      </c>
      <c r="G1031" s="136">
        <f t="shared" si="262"/>
        <v>0</v>
      </c>
      <c r="H1031" s="136">
        <f t="shared" si="255"/>
        <v>0</v>
      </c>
      <c r="I1031" s="136">
        <f t="shared" si="249"/>
        <v>0</v>
      </c>
      <c r="J1031" s="141">
        <f t="shared" si="250"/>
        <v>0</v>
      </c>
      <c r="K1031" s="142">
        <f t="shared" si="247"/>
        <v>0</v>
      </c>
      <c r="L1031" s="184">
        <f t="shared" si="247"/>
        <v>0</v>
      </c>
      <c r="M1031" s="141">
        <f t="shared" si="247"/>
        <v>0</v>
      </c>
      <c r="N1031" s="141">
        <f t="shared" si="247"/>
        <v>0</v>
      </c>
      <c r="O1031" s="147">
        <f t="shared" si="251"/>
        <v>0</v>
      </c>
      <c r="P1031" s="136">
        <f t="shared" si="252"/>
        <v>0</v>
      </c>
      <c r="Q1031" s="136">
        <f t="shared" si="256"/>
        <v>0</v>
      </c>
      <c r="R1031" s="136">
        <f t="shared" si="257"/>
        <v>0</v>
      </c>
      <c r="S1031" s="137">
        <f t="shared" si="253"/>
        <v>0</v>
      </c>
      <c r="T1031" s="45"/>
      <c r="V1031" s="57" t="str">
        <f t="shared" si="254"/>
        <v>скрыть</v>
      </c>
    </row>
    <row r="1032" spans="2:22" ht="15.75" hidden="1" customHeight="1" x14ac:dyDescent="0.25">
      <c r="B1032" s="135">
        <v>1016</v>
      </c>
      <c r="C1032" s="182">
        <f t="shared" si="262"/>
        <v>0</v>
      </c>
      <c r="D1032" s="280">
        <f t="shared" si="262"/>
        <v>0</v>
      </c>
      <c r="E1032" s="182">
        <f t="shared" si="262"/>
        <v>0</v>
      </c>
      <c r="F1032" s="182">
        <f t="shared" si="262"/>
        <v>0</v>
      </c>
      <c r="G1032" s="136">
        <f t="shared" si="262"/>
        <v>0</v>
      </c>
      <c r="H1032" s="136">
        <f t="shared" si="255"/>
        <v>0</v>
      </c>
      <c r="I1032" s="136">
        <f t="shared" si="249"/>
        <v>0</v>
      </c>
      <c r="J1032" s="141">
        <f t="shared" si="250"/>
        <v>0</v>
      </c>
      <c r="K1032" s="142">
        <f t="shared" si="247"/>
        <v>0</v>
      </c>
      <c r="L1032" s="184">
        <f t="shared" si="247"/>
        <v>0</v>
      </c>
      <c r="M1032" s="141">
        <f t="shared" si="247"/>
        <v>0</v>
      </c>
      <c r="N1032" s="141">
        <f t="shared" si="247"/>
        <v>0</v>
      </c>
      <c r="O1032" s="147">
        <f t="shared" si="251"/>
        <v>0</v>
      </c>
      <c r="P1032" s="136">
        <f t="shared" si="252"/>
        <v>0</v>
      </c>
      <c r="Q1032" s="136">
        <f t="shared" si="256"/>
        <v>0</v>
      </c>
      <c r="R1032" s="136">
        <f t="shared" si="257"/>
        <v>0</v>
      </c>
      <c r="S1032" s="137">
        <f t="shared" si="253"/>
        <v>0</v>
      </c>
      <c r="T1032" s="45"/>
      <c r="V1032" s="57" t="str">
        <f t="shared" si="254"/>
        <v>скрыть</v>
      </c>
    </row>
    <row r="1033" spans="2:22" ht="15.75" hidden="1" customHeight="1" x14ac:dyDescent="0.25">
      <c r="B1033" s="135">
        <v>1017</v>
      </c>
      <c r="C1033" s="182">
        <f t="shared" si="262"/>
        <v>0</v>
      </c>
      <c r="D1033" s="280">
        <f t="shared" si="262"/>
        <v>0</v>
      </c>
      <c r="E1033" s="182">
        <f t="shared" si="262"/>
        <v>0</v>
      </c>
      <c r="F1033" s="182">
        <f t="shared" si="262"/>
        <v>0</v>
      </c>
      <c r="G1033" s="136">
        <f t="shared" si="262"/>
        <v>0</v>
      </c>
      <c r="H1033" s="136">
        <f t="shared" si="255"/>
        <v>0</v>
      </c>
      <c r="I1033" s="136">
        <f t="shared" si="249"/>
        <v>0</v>
      </c>
      <c r="J1033" s="141">
        <f t="shared" si="250"/>
        <v>0</v>
      </c>
      <c r="K1033" s="142">
        <f t="shared" si="247"/>
        <v>0</v>
      </c>
      <c r="L1033" s="184">
        <f t="shared" si="247"/>
        <v>0</v>
      </c>
      <c r="M1033" s="141">
        <f t="shared" si="247"/>
        <v>0</v>
      </c>
      <c r="N1033" s="141">
        <f t="shared" si="247"/>
        <v>0</v>
      </c>
      <c r="O1033" s="147">
        <f t="shared" si="251"/>
        <v>0</v>
      </c>
      <c r="P1033" s="136">
        <f t="shared" si="252"/>
        <v>0</v>
      </c>
      <c r="Q1033" s="136">
        <f t="shared" si="256"/>
        <v>0</v>
      </c>
      <c r="R1033" s="136">
        <f t="shared" si="257"/>
        <v>0</v>
      </c>
      <c r="S1033" s="137">
        <f t="shared" si="253"/>
        <v>0</v>
      </c>
      <c r="T1033" s="45"/>
      <c r="V1033" s="57" t="str">
        <f t="shared" si="254"/>
        <v>скрыть</v>
      </c>
    </row>
    <row r="1034" spans="2:22" ht="15.75" hidden="1" customHeight="1" x14ac:dyDescent="0.25">
      <c r="B1034" s="135">
        <v>1018</v>
      </c>
      <c r="C1034" s="182">
        <f t="shared" si="262"/>
        <v>0</v>
      </c>
      <c r="D1034" s="280">
        <f t="shared" si="262"/>
        <v>0</v>
      </c>
      <c r="E1034" s="182">
        <f t="shared" si="262"/>
        <v>0</v>
      </c>
      <c r="F1034" s="182">
        <f t="shared" si="262"/>
        <v>0</v>
      </c>
      <c r="G1034" s="136">
        <f t="shared" si="262"/>
        <v>0</v>
      </c>
      <c r="H1034" s="136">
        <f t="shared" si="255"/>
        <v>0</v>
      </c>
      <c r="I1034" s="136">
        <f t="shared" si="249"/>
        <v>0</v>
      </c>
      <c r="J1034" s="141">
        <f t="shared" si="250"/>
        <v>0</v>
      </c>
      <c r="K1034" s="142">
        <f t="shared" ref="K1034:N1097" si="263">IF(offer_sale_type="транзит",IFERROR(ROUNDUP(VLOOKUP($B1034,calc_data,K$14+1,0),2),0),0)</f>
        <v>0</v>
      </c>
      <c r="L1034" s="184">
        <f t="shared" si="263"/>
        <v>0</v>
      </c>
      <c r="M1034" s="141">
        <f t="shared" si="263"/>
        <v>0</v>
      </c>
      <c r="N1034" s="141">
        <f t="shared" si="263"/>
        <v>0</v>
      </c>
      <c r="O1034" s="147">
        <f t="shared" si="251"/>
        <v>0</v>
      </c>
      <c r="P1034" s="136">
        <f t="shared" si="252"/>
        <v>0</v>
      </c>
      <c r="Q1034" s="136">
        <f t="shared" si="256"/>
        <v>0</v>
      </c>
      <c r="R1034" s="136">
        <f t="shared" si="257"/>
        <v>0</v>
      </c>
      <c r="S1034" s="137">
        <f t="shared" si="253"/>
        <v>0</v>
      </c>
      <c r="T1034" s="45"/>
      <c r="V1034" s="57" t="str">
        <f t="shared" si="254"/>
        <v>скрыть</v>
      </c>
    </row>
    <row r="1035" spans="2:22" ht="15.75" hidden="1" customHeight="1" x14ac:dyDescent="0.25">
      <c r="B1035" s="135">
        <v>1019</v>
      </c>
      <c r="C1035" s="182">
        <f t="shared" si="262"/>
        <v>0</v>
      </c>
      <c r="D1035" s="280">
        <f t="shared" si="262"/>
        <v>0</v>
      </c>
      <c r="E1035" s="182">
        <f t="shared" si="262"/>
        <v>0</v>
      </c>
      <c r="F1035" s="182">
        <f t="shared" si="262"/>
        <v>0</v>
      </c>
      <c r="G1035" s="136">
        <f t="shared" si="262"/>
        <v>0</v>
      </c>
      <c r="H1035" s="136">
        <f t="shared" si="255"/>
        <v>0</v>
      </c>
      <c r="I1035" s="136">
        <f t="shared" si="249"/>
        <v>0</v>
      </c>
      <c r="J1035" s="141">
        <f t="shared" si="250"/>
        <v>0</v>
      </c>
      <c r="K1035" s="142">
        <f t="shared" si="263"/>
        <v>0</v>
      </c>
      <c r="L1035" s="184">
        <f t="shared" si="263"/>
        <v>0</v>
      </c>
      <c r="M1035" s="141">
        <f t="shared" si="263"/>
        <v>0</v>
      </c>
      <c r="N1035" s="141">
        <f t="shared" si="263"/>
        <v>0</v>
      </c>
      <c r="O1035" s="147">
        <f t="shared" si="251"/>
        <v>0</v>
      </c>
      <c r="P1035" s="136">
        <f t="shared" si="252"/>
        <v>0</v>
      </c>
      <c r="Q1035" s="136">
        <f t="shared" si="256"/>
        <v>0</v>
      </c>
      <c r="R1035" s="136">
        <f t="shared" si="257"/>
        <v>0</v>
      </c>
      <c r="S1035" s="137">
        <f t="shared" si="253"/>
        <v>0</v>
      </c>
      <c r="T1035" s="45"/>
      <c r="V1035" s="57" t="str">
        <f t="shared" si="254"/>
        <v>скрыть</v>
      </c>
    </row>
    <row r="1036" spans="2:22" ht="15.75" hidden="1" customHeight="1" x14ac:dyDescent="0.25">
      <c r="B1036" s="135">
        <v>1020</v>
      </c>
      <c r="C1036" s="182">
        <f t="shared" si="262"/>
        <v>0</v>
      </c>
      <c r="D1036" s="280">
        <f t="shared" si="262"/>
        <v>0</v>
      </c>
      <c r="E1036" s="182">
        <f t="shared" si="262"/>
        <v>0</v>
      </c>
      <c r="F1036" s="182">
        <f t="shared" si="262"/>
        <v>0</v>
      </c>
      <c r="G1036" s="136">
        <f t="shared" si="262"/>
        <v>0</v>
      </c>
      <c r="H1036" s="136">
        <f t="shared" si="255"/>
        <v>0</v>
      </c>
      <c r="I1036" s="136">
        <f t="shared" si="249"/>
        <v>0</v>
      </c>
      <c r="J1036" s="141">
        <f t="shared" si="250"/>
        <v>0</v>
      </c>
      <c r="K1036" s="142">
        <f t="shared" si="263"/>
        <v>0</v>
      </c>
      <c r="L1036" s="184">
        <f t="shared" si="263"/>
        <v>0</v>
      </c>
      <c r="M1036" s="141">
        <f t="shared" si="263"/>
        <v>0</v>
      </c>
      <c r="N1036" s="141">
        <f t="shared" si="263"/>
        <v>0</v>
      </c>
      <c r="O1036" s="147">
        <f t="shared" si="251"/>
        <v>0</v>
      </c>
      <c r="P1036" s="136">
        <f t="shared" si="252"/>
        <v>0</v>
      </c>
      <c r="Q1036" s="136">
        <f t="shared" si="256"/>
        <v>0</v>
      </c>
      <c r="R1036" s="136">
        <f t="shared" si="257"/>
        <v>0</v>
      </c>
      <c r="S1036" s="137">
        <f t="shared" si="253"/>
        <v>0</v>
      </c>
      <c r="T1036" s="45"/>
      <c r="V1036" s="57" t="str">
        <f t="shared" si="254"/>
        <v>скрыть</v>
      </c>
    </row>
    <row r="1037" spans="2:22" ht="15.75" hidden="1" customHeight="1" x14ac:dyDescent="0.25">
      <c r="B1037" s="135">
        <v>1021</v>
      </c>
      <c r="C1037" s="182">
        <f t="shared" ref="C1037:G1046" si="264">IF(offer_sale_type="транзит",IFERROR(VLOOKUP($B1037,calc_data,C$14+1,0),0),0)</f>
        <v>0</v>
      </c>
      <c r="D1037" s="280">
        <f t="shared" si="264"/>
        <v>0</v>
      </c>
      <c r="E1037" s="182">
        <f t="shared" si="264"/>
        <v>0</v>
      </c>
      <c r="F1037" s="182">
        <f t="shared" si="264"/>
        <v>0</v>
      </c>
      <c r="G1037" s="136">
        <f t="shared" si="264"/>
        <v>0</v>
      </c>
      <c r="H1037" s="136">
        <f t="shared" si="255"/>
        <v>0</v>
      </c>
      <c r="I1037" s="136">
        <f t="shared" si="249"/>
        <v>0</v>
      </c>
      <c r="J1037" s="141">
        <f t="shared" si="250"/>
        <v>0</v>
      </c>
      <c r="K1037" s="142">
        <f t="shared" si="263"/>
        <v>0</v>
      </c>
      <c r="L1037" s="184">
        <f t="shared" si="263"/>
        <v>0</v>
      </c>
      <c r="M1037" s="141">
        <f t="shared" si="263"/>
        <v>0</v>
      </c>
      <c r="N1037" s="141">
        <f t="shared" si="263"/>
        <v>0</v>
      </c>
      <c r="O1037" s="147">
        <f t="shared" si="251"/>
        <v>0</v>
      </c>
      <c r="P1037" s="136">
        <f t="shared" si="252"/>
        <v>0</v>
      </c>
      <c r="Q1037" s="136">
        <f t="shared" si="256"/>
        <v>0</v>
      </c>
      <c r="R1037" s="136">
        <f t="shared" si="257"/>
        <v>0</v>
      </c>
      <c r="S1037" s="137">
        <f t="shared" si="253"/>
        <v>0</v>
      </c>
      <c r="T1037" s="45"/>
      <c r="V1037" s="57" t="str">
        <f t="shared" si="254"/>
        <v>скрыть</v>
      </c>
    </row>
    <row r="1038" spans="2:22" ht="15.75" hidden="1" customHeight="1" x14ac:dyDescent="0.25">
      <c r="B1038" s="135">
        <v>1022</v>
      </c>
      <c r="C1038" s="182">
        <f t="shared" si="264"/>
        <v>0</v>
      </c>
      <c r="D1038" s="280">
        <f t="shared" si="264"/>
        <v>0</v>
      </c>
      <c r="E1038" s="182">
        <f t="shared" si="264"/>
        <v>0</v>
      </c>
      <c r="F1038" s="182">
        <f t="shared" si="264"/>
        <v>0</v>
      </c>
      <c r="G1038" s="136">
        <f t="shared" si="264"/>
        <v>0</v>
      </c>
      <c r="H1038" s="136">
        <f t="shared" si="255"/>
        <v>0</v>
      </c>
      <c r="I1038" s="136">
        <f t="shared" si="249"/>
        <v>0</v>
      </c>
      <c r="J1038" s="141">
        <f t="shared" si="250"/>
        <v>0</v>
      </c>
      <c r="K1038" s="142">
        <f t="shared" si="263"/>
        <v>0</v>
      </c>
      <c r="L1038" s="184">
        <f t="shared" si="263"/>
        <v>0</v>
      </c>
      <c r="M1038" s="141">
        <f t="shared" si="263"/>
        <v>0</v>
      </c>
      <c r="N1038" s="141">
        <f t="shared" si="263"/>
        <v>0</v>
      </c>
      <c r="O1038" s="147">
        <f t="shared" si="251"/>
        <v>0</v>
      </c>
      <c r="P1038" s="136">
        <f t="shared" si="252"/>
        <v>0</v>
      </c>
      <c r="Q1038" s="136">
        <f t="shared" si="256"/>
        <v>0</v>
      </c>
      <c r="R1038" s="136">
        <f t="shared" si="257"/>
        <v>0</v>
      </c>
      <c r="S1038" s="137">
        <f t="shared" si="253"/>
        <v>0</v>
      </c>
      <c r="T1038" s="45"/>
      <c r="V1038" s="57" t="str">
        <f t="shared" si="254"/>
        <v>скрыть</v>
      </c>
    </row>
    <row r="1039" spans="2:22" ht="15.75" hidden="1" customHeight="1" x14ac:dyDescent="0.25">
      <c r="B1039" s="135">
        <v>1023</v>
      </c>
      <c r="C1039" s="182">
        <f t="shared" si="264"/>
        <v>0</v>
      </c>
      <c r="D1039" s="280">
        <f t="shared" si="264"/>
        <v>0</v>
      </c>
      <c r="E1039" s="182">
        <f t="shared" si="264"/>
        <v>0</v>
      </c>
      <c r="F1039" s="182">
        <f t="shared" si="264"/>
        <v>0</v>
      </c>
      <c r="G1039" s="136">
        <f t="shared" si="264"/>
        <v>0</v>
      </c>
      <c r="H1039" s="136">
        <f t="shared" si="255"/>
        <v>0</v>
      </c>
      <c r="I1039" s="136">
        <f t="shared" si="249"/>
        <v>0</v>
      </c>
      <c r="J1039" s="141">
        <f t="shared" si="250"/>
        <v>0</v>
      </c>
      <c r="K1039" s="142">
        <f t="shared" si="263"/>
        <v>0</v>
      </c>
      <c r="L1039" s="184">
        <f t="shared" si="263"/>
        <v>0</v>
      </c>
      <c r="M1039" s="141">
        <f t="shared" si="263"/>
        <v>0</v>
      </c>
      <c r="N1039" s="141">
        <f t="shared" si="263"/>
        <v>0</v>
      </c>
      <c r="O1039" s="147">
        <f t="shared" si="251"/>
        <v>0</v>
      </c>
      <c r="P1039" s="136">
        <f t="shared" si="252"/>
        <v>0</v>
      </c>
      <c r="Q1039" s="136">
        <f t="shared" si="256"/>
        <v>0</v>
      </c>
      <c r="R1039" s="136">
        <f t="shared" si="257"/>
        <v>0</v>
      </c>
      <c r="S1039" s="137">
        <f t="shared" si="253"/>
        <v>0</v>
      </c>
      <c r="T1039" s="45"/>
      <c r="V1039" s="57" t="str">
        <f t="shared" si="254"/>
        <v>скрыть</v>
      </c>
    </row>
    <row r="1040" spans="2:22" ht="15.75" hidden="1" customHeight="1" x14ac:dyDescent="0.25">
      <c r="B1040" s="135">
        <v>1024</v>
      </c>
      <c r="C1040" s="182">
        <f t="shared" si="264"/>
        <v>0</v>
      </c>
      <c r="D1040" s="280">
        <f t="shared" si="264"/>
        <v>0</v>
      </c>
      <c r="E1040" s="182">
        <f t="shared" si="264"/>
        <v>0</v>
      </c>
      <c r="F1040" s="182">
        <f t="shared" si="264"/>
        <v>0</v>
      </c>
      <c r="G1040" s="136">
        <f t="shared" si="264"/>
        <v>0</v>
      </c>
      <c r="H1040" s="136">
        <f t="shared" si="255"/>
        <v>0</v>
      </c>
      <c r="I1040" s="136">
        <f t="shared" si="249"/>
        <v>0</v>
      </c>
      <c r="J1040" s="141">
        <f t="shared" si="250"/>
        <v>0</v>
      </c>
      <c r="K1040" s="142">
        <f t="shared" si="263"/>
        <v>0</v>
      </c>
      <c r="L1040" s="184">
        <f t="shared" si="263"/>
        <v>0</v>
      </c>
      <c r="M1040" s="141">
        <f t="shared" si="263"/>
        <v>0</v>
      </c>
      <c r="N1040" s="141">
        <f t="shared" si="263"/>
        <v>0</v>
      </c>
      <c r="O1040" s="147">
        <f t="shared" si="251"/>
        <v>0</v>
      </c>
      <c r="P1040" s="136">
        <f t="shared" si="252"/>
        <v>0</v>
      </c>
      <c r="Q1040" s="136">
        <f t="shared" si="256"/>
        <v>0</v>
      </c>
      <c r="R1040" s="136">
        <f t="shared" si="257"/>
        <v>0</v>
      </c>
      <c r="S1040" s="137">
        <f t="shared" si="253"/>
        <v>0</v>
      </c>
      <c r="T1040" s="45"/>
      <c r="V1040" s="57" t="str">
        <f t="shared" si="254"/>
        <v>скрыть</v>
      </c>
    </row>
    <row r="1041" spans="2:22" ht="15.75" hidden="1" customHeight="1" x14ac:dyDescent="0.25">
      <c r="B1041" s="135">
        <v>1025</v>
      </c>
      <c r="C1041" s="182">
        <f t="shared" si="264"/>
        <v>0</v>
      </c>
      <c r="D1041" s="280">
        <f t="shared" si="264"/>
        <v>0</v>
      </c>
      <c r="E1041" s="182">
        <f t="shared" si="264"/>
        <v>0</v>
      </c>
      <c r="F1041" s="182">
        <f t="shared" si="264"/>
        <v>0</v>
      </c>
      <c r="G1041" s="136">
        <f t="shared" si="264"/>
        <v>0</v>
      </c>
      <c r="H1041" s="136">
        <f t="shared" si="255"/>
        <v>0</v>
      </c>
      <c r="I1041" s="136">
        <f t="shared" ref="I1041:I1104" si="265">IF(offer_sale_type="транзит",IFERROR(ROUND(VLOOKUP($B1041,calc_data,I$14+1,0),2),0),0)</f>
        <v>0</v>
      </c>
      <c r="J1041" s="141">
        <f t="shared" ref="J1041:J1104" si="266">ROUND(IF(offer_sale_type="транзит",IFERROR(VLOOKUP($B1041,calc_data,J$14+1,0),0),0),2)</f>
        <v>0</v>
      </c>
      <c r="K1041" s="142">
        <f t="shared" si="263"/>
        <v>0</v>
      </c>
      <c r="L1041" s="184">
        <f t="shared" si="263"/>
        <v>0</v>
      </c>
      <c r="M1041" s="141">
        <f t="shared" si="263"/>
        <v>0</v>
      </c>
      <c r="N1041" s="141">
        <f t="shared" si="263"/>
        <v>0</v>
      </c>
      <c r="O1041" s="147">
        <f t="shared" ref="O1041:O1104" si="267">IF(offer_sale_type="транзит",IFERROR(ROUND(VLOOKUP($B1041,calc_data,O$14+1,1),2),0),0)</f>
        <v>0</v>
      </c>
      <c r="P1041" s="136">
        <f t="shared" ref="P1041:P1104" si="268">IF(offer_sale_type="транзит",IFERROR(ROUND(SUM(I1041:J1041,M1041:O1041)/E1041,2),0),0)</f>
        <v>0</v>
      </c>
      <c r="Q1041" s="136">
        <f t="shared" si="256"/>
        <v>0</v>
      </c>
      <c r="R1041" s="136">
        <f t="shared" si="257"/>
        <v>0</v>
      </c>
      <c r="S1041" s="137">
        <f t="shared" ref="S1041:S1104" si="269">Q1041+IF(AND(offer_incoterms="DDP",seller_region="RU"),R1041,0)</f>
        <v>0</v>
      </c>
      <c r="T1041" s="45"/>
      <c r="V1041" s="57" t="str">
        <f t="shared" ref="V1041:V1104" si="270">IF(Q1041&gt;0,"показать","скрыть")</f>
        <v>скрыть</v>
      </c>
    </row>
    <row r="1042" spans="2:22" ht="15.75" hidden="1" customHeight="1" x14ac:dyDescent="0.25">
      <c r="B1042" s="135">
        <v>1026</v>
      </c>
      <c r="C1042" s="182">
        <f t="shared" si="264"/>
        <v>0</v>
      </c>
      <c r="D1042" s="280">
        <f t="shared" si="264"/>
        <v>0</v>
      </c>
      <c r="E1042" s="182">
        <f t="shared" si="264"/>
        <v>0</v>
      </c>
      <c r="F1042" s="182">
        <f t="shared" si="264"/>
        <v>0</v>
      </c>
      <c r="G1042" s="136">
        <f t="shared" si="264"/>
        <v>0</v>
      </c>
      <c r="H1042" s="136">
        <f t="shared" ref="H1042:H1105" si="271">E1042*G1042</f>
        <v>0</v>
      </c>
      <c r="I1042" s="136">
        <f t="shared" si="265"/>
        <v>0</v>
      </c>
      <c r="J1042" s="141">
        <f t="shared" si="266"/>
        <v>0</v>
      </c>
      <c r="K1042" s="142">
        <f t="shared" si="263"/>
        <v>0</v>
      </c>
      <c r="L1042" s="184">
        <f t="shared" si="263"/>
        <v>0</v>
      </c>
      <c r="M1042" s="141">
        <f t="shared" si="263"/>
        <v>0</v>
      </c>
      <c r="N1042" s="141">
        <f t="shared" si="263"/>
        <v>0</v>
      </c>
      <c r="O1042" s="147">
        <f t="shared" si="267"/>
        <v>0</v>
      </c>
      <c r="P1042" s="136">
        <f t="shared" si="268"/>
        <v>0</v>
      </c>
      <c r="Q1042" s="136">
        <f t="shared" ref="Q1042:Q1105" si="272">E1042*P1042</f>
        <v>0</v>
      </c>
      <c r="R1042" s="136">
        <f t="shared" ref="R1042:R1105" si="273">Q1042*IF(AND(offer_incoterms="DDP",seller_region="RU"),rate_vatRu,0)</f>
        <v>0</v>
      </c>
      <c r="S1042" s="137">
        <f t="shared" si="269"/>
        <v>0</v>
      </c>
      <c r="T1042" s="45"/>
      <c r="V1042" s="57" t="str">
        <f t="shared" si="270"/>
        <v>скрыть</v>
      </c>
    </row>
    <row r="1043" spans="2:22" ht="15.75" hidden="1" customHeight="1" x14ac:dyDescent="0.25">
      <c r="B1043" s="135">
        <v>1027</v>
      </c>
      <c r="C1043" s="182">
        <f t="shared" si="264"/>
        <v>0</v>
      </c>
      <c r="D1043" s="280">
        <f t="shared" si="264"/>
        <v>0</v>
      </c>
      <c r="E1043" s="182">
        <f t="shared" si="264"/>
        <v>0</v>
      </c>
      <c r="F1043" s="182">
        <f t="shared" si="264"/>
        <v>0</v>
      </c>
      <c r="G1043" s="136">
        <f t="shared" si="264"/>
        <v>0</v>
      </c>
      <c r="H1043" s="136">
        <f t="shared" si="271"/>
        <v>0</v>
      </c>
      <c r="I1043" s="136">
        <f t="shared" si="265"/>
        <v>0</v>
      </c>
      <c r="J1043" s="141">
        <f t="shared" si="266"/>
        <v>0</v>
      </c>
      <c r="K1043" s="142">
        <f t="shared" si="263"/>
        <v>0</v>
      </c>
      <c r="L1043" s="184">
        <f t="shared" si="263"/>
        <v>0</v>
      </c>
      <c r="M1043" s="141">
        <f t="shared" si="263"/>
        <v>0</v>
      </c>
      <c r="N1043" s="141">
        <f t="shared" si="263"/>
        <v>0</v>
      </c>
      <c r="O1043" s="147">
        <f t="shared" si="267"/>
        <v>0</v>
      </c>
      <c r="P1043" s="136">
        <f t="shared" si="268"/>
        <v>0</v>
      </c>
      <c r="Q1043" s="136">
        <f t="shared" si="272"/>
        <v>0</v>
      </c>
      <c r="R1043" s="136">
        <f t="shared" si="273"/>
        <v>0</v>
      </c>
      <c r="S1043" s="137">
        <f t="shared" si="269"/>
        <v>0</v>
      </c>
      <c r="T1043" s="45"/>
      <c r="V1043" s="57" t="str">
        <f t="shared" si="270"/>
        <v>скрыть</v>
      </c>
    </row>
    <row r="1044" spans="2:22" ht="15.75" hidden="1" customHeight="1" x14ac:dyDescent="0.25">
      <c r="B1044" s="135">
        <v>1028</v>
      </c>
      <c r="C1044" s="182">
        <f t="shared" si="264"/>
        <v>0</v>
      </c>
      <c r="D1044" s="280">
        <f t="shared" si="264"/>
        <v>0</v>
      </c>
      <c r="E1044" s="182">
        <f t="shared" si="264"/>
        <v>0</v>
      </c>
      <c r="F1044" s="182">
        <f t="shared" si="264"/>
        <v>0</v>
      </c>
      <c r="G1044" s="136">
        <f t="shared" si="264"/>
        <v>0</v>
      </c>
      <c r="H1044" s="136">
        <f t="shared" si="271"/>
        <v>0</v>
      </c>
      <c r="I1044" s="136">
        <f t="shared" si="265"/>
        <v>0</v>
      </c>
      <c r="J1044" s="141">
        <f t="shared" si="266"/>
        <v>0</v>
      </c>
      <c r="K1044" s="142">
        <f t="shared" si="263"/>
        <v>0</v>
      </c>
      <c r="L1044" s="184">
        <f t="shared" si="263"/>
        <v>0</v>
      </c>
      <c r="M1044" s="141">
        <f t="shared" si="263"/>
        <v>0</v>
      </c>
      <c r="N1044" s="141">
        <f t="shared" si="263"/>
        <v>0</v>
      </c>
      <c r="O1044" s="147">
        <f t="shared" si="267"/>
        <v>0</v>
      </c>
      <c r="P1044" s="136">
        <f t="shared" si="268"/>
        <v>0</v>
      </c>
      <c r="Q1044" s="136">
        <f t="shared" si="272"/>
        <v>0</v>
      </c>
      <c r="R1044" s="136">
        <f t="shared" si="273"/>
        <v>0</v>
      </c>
      <c r="S1044" s="137">
        <f t="shared" si="269"/>
        <v>0</v>
      </c>
      <c r="T1044" s="45"/>
      <c r="V1044" s="57" t="str">
        <f t="shared" si="270"/>
        <v>скрыть</v>
      </c>
    </row>
    <row r="1045" spans="2:22" ht="15.75" hidden="1" customHeight="1" x14ac:dyDescent="0.25">
      <c r="B1045" s="135">
        <v>1029</v>
      </c>
      <c r="C1045" s="182">
        <f t="shared" si="264"/>
        <v>0</v>
      </c>
      <c r="D1045" s="280">
        <f t="shared" si="264"/>
        <v>0</v>
      </c>
      <c r="E1045" s="182">
        <f t="shared" si="264"/>
        <v>0</v>
      </c>
      <c r="F1045" s="182">
        <f t="shared" si="264"/>
        <v>0</v>
      </c>
      <c r="G1045" s="136">
        <f t="shared" si="264"/>
        <v>0</v>
      </c>
      <c r="H1045" s="136">
        <f t="shared" si="271"/>
        <v>0</v>
      </c>
      <c r="I1045" s="136">
        <f t="shared" si="265"/>
        <v>0</v>
      </c>
      <c r="J1045" s="141">
        <f t="shared" si="266"/>
        <v>0</v>
      </c>
      <c r="K1045" s="142">
        <f t="shared" si="263"/>
        <v>0</v>
      </c>
      <c r="L1045" s="184">
        <f t="shared" si="263"/>
        <v>0</v>
      </c>
      <c r="M1045" s="141">
        <f t="shared" si="263"/>
        <v>0</v>
      </c>
      <c r="N1045" s="141">
        <f t="shared" si="263"/>
        <v>0</v>
      </c>
      <c r="O1045" s="147">
        <f t="shared" si="267"/>
        <v>0</v>
      </c>
      <c r="P1045" s="136">
        <f t="shared" si="268"/>
        <v>0</v>
      </c>
      <c r="Q1045" s="136">
        <f t="shared" si="272"/>
        <v>0</v>
      </c>
      <c r="R1045" s="136">
        <f t="shared" si="273"/>
        <v>0</v>
      </c>
      <c r="S1045" s="137">
        <f t="shared" si="269"/>
        <v>0</v>
      </c>
      <c r="T1045" s="45"/>
      <c r="V1045" s="57" t="str">
        <f t="shared" si="270"/>
        <v>скрыть</v>
      </c>
    </row>
    <row r="1046" spans="2:22" ht="15.75" hidden="1" customHeight="1" x14ac:dyDescent="0.25">
      <c r="B1046" s="135">
        <v>1030</v>
      </c>
      <c r="C1046" s="182">
        <f t="shared" si="264"/>
        <v>0</v>
      </c>
      <c r="D1046" s="280">
        <f t="shared" si="264"/>
        <v>0</v>
      </c>
      <c r="E1046" s="182">
        <f t="shared" si="264"/>
        <v>0</v>
      </c>
      <c r="F1046" s="182">
        <f t="shared" si="264"/>
        <v>0</v>
      </c>
      <c r="G1046" s="136">
        <f t="shared" si="264"/>
        <v>0</v>
      </c>
      <c r="H1046" s="136">
        <f t="shared" si="271"/>
        <v>0</v>
      </c>
      <c r="I1046" s="136">
        <f t="shared" si="265"/>
        <v>0</v>
      </c>
      <c r="J1046" s="141">
        <f t="shared" si="266"/>
        <v>0</v>
      </c>
      <c r="K1046" s="142">
        <f t="shared" si="263"/>
        <v>0</v>
      </c>
      <c r="L1046" s="184">
        <f t="shared" si="263"/>
        <v>0</v>
      </c>
      <c r="M1046" s="141">
        <f t="shared" si="263"/>
        <v>0</v>
      </c>
      <c r="N1046" s="141">
        <f t="shared" si="263"/>
        <v>0</v>
      </c>
      <c r="O1046" s="147">
        <f t="shared" si="267"/>
        <v>0</v>
      </c>
      <c r="P1046" s="136">
        <f t="shared" si="268"/>
        <v>0</v>
      </c>
      <c r="Q1046" s="136">
        <f t="shared" si="272"/>
        <v>0</v>
      </c>
      <c r="R1046" s="136">
        <f t="shared" si="273"/>
        <v>0</v>
      </c>
      <c r="S1046" s="137">
        <f t="shared" si="269"/>
        <v>0</v>
      </c>
      <c r="T1046" s="45"/>
      <c r="V1046" s="57" t="str">
        <f t="shared" si="270"/>
        <v>скрыть</v>
      </c>
    </row>
    <row r="1047" spans="2:22" ht="15.75" hidden="1" customHeight="1" x14ac:dyDescent="0.25">
      <c r="B1047" s="135">
        <v>1031</v>
      </c>
      <c r="C1047" s="182">
        <f t="shared" ref="C1047:G1056" si="274">IF(offer_sale_type="транзит",IFERROR(VLOOKUP($B1047,calc_data,C$14+1,0),0),0)</f>
        <v>0</v>
      </c>
      <c r="D1047" s="280">
        <f t="shared" si="274"/>
        <v>0</v>
      </c>
      <c r="E1047" s="182">
        <f t="shared" si="274"/>
        <v>0</v>
      </c>
      <c r="F1047" s="182">
        <f t="shared" si="274"/>
        <v>0</v>
      </c>
      <c r="G1047" s="136">
        <f t="shared" si="274"/>
        <v>0</v>
      </c>
      <c r="H1047" s="136">
        <f t="shared" si="271"/>
        <v>0</v>
      </c>
      <c r="I1047" s="136">
        <f t="shared" si="265"/>
        <v>0</v>
      </c>
      <c r="J1047" s="141">
        <f t="shared" si="266"/>
        <v>0</v>
      </c>
      <c r="K1047" s="142">
        <f t="shared" si="263"/>
        <v>0</v>
      </c>
      <c r="L1047" s="184">
        <f t="shared" si="263"/>
        <v>0</v>
      </c>
      <c r="M1047" s="141">
        <f t="shared" si="263"/>
        <v>0</v>
      </c>
      <c r="N1047" s="141">
        <f t="shared" si="263"/>
        <v>0</v>
      </c>
      <c r="O1047" s="147">
        <f t="shared" si="267"/>
        <v>0</v>
      </c>
      <c r="P1047" s="136">
        <f t="shared" si="268"/>
        <v>0</v>
      </c>
      <c r="Q1047" s="136">
        <f t="shared" si="272"/>
        <v>0</v>
      </c>
      <c r="R1047" s="136">
        <f t="shared" si="273"/>
        <v>0</v>
      </c>
      <c r="S1047" s="137">
        <f t="shared" si="269"/>
        <v>0</v>
      </c>
      <c r="T1047" s="45"/>
      <c r="V1047" s="57" t="str">
        <f t="shared" si="270"/>
        <v>скрыть</v>
      </c>
    </row>
    <row r="1048" spans="2:22" ht="15.75" hidden="1" customHeight="1" x14ac:dyDescent="0.25">
      <c r="B1048" s="135">
        <v>1032</v>
      </c>
      <c r="C1048" s="182">
        <f t="shared" si="274"/>
        <v>0</v>
      </c>
      <c r="D1048" s="280">
        <f t="shared" si="274"/>
        <v>0</v>
      </c>
      <c r="E1048" s="182">
        <f t="shared" si="274"/>
        <v>0</v>
      </c>
      <c r="F1048" s="182">
        <f t="shared" si="274"/>
        <v>0</v>
      </c>
      <c r="G1048" s="136">
        <f t="shared" si="274"/>
        <v>0</v>
      </c>
      <c r="H1048" s="136">
        <f t="shared" si="271"/>
        <v>0</v>
      </c>
      <c r="I1048" s="136">
        <f t="shared" si="265"/>
        <v>0</v>
      </c>
      <c r="J1048" s="141">
        <f t="shared" si="266"/>
        <v>0</v>
      </c>
      <c r="K1048" s="142">
        <f t="shared" si="263"/>
        <v>0</v>
      </c>
      <c r="L1048" s="184">
        <f t="shared" si="263"/>
        <v>0</v>
      </c>
      <c r="M1048" s="141">
        <f t="shared" si="263"/>
        <v>0</v>
      </c>
      <c r="N1048" s="141">
        <f t="shared" si="263"/>
        <v>0</v>
      </c>
      <c r="O1048" s="147">
        <f t="shared" si="267"/>
        <v>0</v>
      </c>
      <c r="P1048" s="136">
        <f t="shared" si="268"/>
        <v>0</v>
      </c>
      <c r="Q1048" s="136">
        <f t="shared" si="272"/>
        <v>0</v>
      </c>
      <c r="R1048" s="136">
        <f t="shared" si="273"/>
        <v>0</v>
      </c>
      <c r="S1048" s="137">
        <f t="shared" si="269"/>
        <v>0</v>
      </c>
      <c r="T1048" s="45"/>
      <c r="V1048" s="57" t="str">
        <f t="shared" si="270"/>
        <v>скрыть</v>
      </c>
    </row>
    <row r="1049" spans="2:22" ht="15.75" hidden="1" customHeight="1" x14ac:dyDescent="0.25">
      <c r="B1049" s="135">
        <v>1033</v>
      </c>
      <c r="C1049" s="182">
        <f t="shared" si="274"/>
        <v>0</v>
      </c>
      <c r="D1049" s="280">
        <f t="shared" si="274"/>
        <v>0</v>
      </c>
      <c r="E1049" s="182">
        <f t="shared" si="274"/>
        <v>0</v>
      </c>
      <c r="F1049" s="182">
        <f t="shared" si="274"/>
        <v>0</v>
      </c>
      <c r="G1049" s="136">
        <f t="shared" si="274"/>
        <v>0</v>
      </c>
      <c r="H1049" s="136">
        <f t="shared" si="271"/>
        <v>0</v>
      </c>
      <c r="I1049" s="136">
        <f t="shared" si="265"/>
        <v>0</v>
      </c>
      <c r="J1049" s="141">
        <f t="shared" si="266"/>
        <v>0</v>
      </c>
      <c r="K1049" s="142">
        <f t="shared" si="263"/>
        <v>0</v>
      </c>
      <c r="L1049" s="184">
        <f t="shared" si="263"/>
        <v>0</v>
      </c>
      <c r="M1049" s="141">
        <f t="shared" si="263"/>
        <v>0</v>
      </c>
      <c r="N1049" s="141">
        <f t="shared" si="263"/>
        <v>0</v>
      </c>
      <c r="O1049" s="147">
        <f t="shared" si="267"/>
        <v>0</v>
      </c>
      <c r="P1049" s="136">
        <f t="shared" si="268"/>
        <v>0</v>
      </c>
      <c r="Q1049" s="136">
        <f t="shared" si="272"/>
        <v>0</v>
      </c>
      <c r="R1049" s="136">
        <f t="shared" si="273"/>
        <v>0</v>
      </c>
      <c r="S1049" s="137">
        <f t="shared" si="269"/>
        <v>0</v>
      </c>
      <c r="T1049" s="45"/>
      <c r="V1049" s="57" t="str">
        <f t="shared" si="270"/>
        <v>скрыть</v>
      </c>
    </row>
    <row r="1050" spans="2:22" ht="15.75" hidden="1" customHeight="1" x14ac:dyDescent="0.25">
      <c r="B1050" s="135">
        <v>1034</v>
      </c>
      <c r="C1050" s="182">
        <f t="shared" si="274"/>
        <v>0</v>
      </c>
      <c r="D1050" s="280">
        <f t="shared" si="274"/>
        <v>0</v>
      </c>
      <c r="E1050" s="182">
        <f t="shared" si="274"/>
        <v>0</v>
      </c>
      <c r="F1050" s="182">
        <f t="shared" si="274"/>
        <v>0</v>
      </c>
      <c r="G1050" s="136">
        <f t="shared" si="274"/>
        <v>0</v>
      </c>
      <c r="H1050" s="136">
        <f t="shared" si="271"/>
        <v>0</v>
      </c>
      <c r="I1050" s="136">
        <f t="shared" si="265"/>
        <v>0</v>
      </c>
      <c r="J1050" s="141">
        <f t="shared" si="266"/>
        <v>0</v>
      </c>
      <c r="K1050" s="142">
        <f t="shared" si="263"/>
        <v>0</v>
      </c>
      <c r="L1050" s="184">
        <f t="shared" si="263"/>
        <v>0</v>
      </c>
      <c r="M1050" s="141">
        <f t="shared" si="263"/>
        <v>0</v>
      </c>
      <c r="N1050" s="141">
        <f t="shared" si="263"/>
        <v>0</v>
      </c>
      <c r="O1050" s="147">
        <f t="shared" si="267"/>
        <v>0</v>
      </c>
      <c r="P1050" s="136">
        <f t="shared" si="268"/>
        <v>0</v>
      </c>
      <c r="Q1050" s="136">
        <f t="shared" si="272"/>
        <v>0</v>
      </c>
      <c r="R1050" s="136">
        <f t="shared" si="273"/>
        <v>0</v>
      </c>
      <c r="S1050" s="137">
        <f t="shared" si="269"/>
        <v>0</v>
      </c>
      <c r="T1050" s="45"/>
      <c r="V1050" s="57" t="str">
        <f t="shared" si="270"/>
        <v>скрыть</v>
      </c>
    </row>
    <row r="1051" spans="2:22" ht="15.75" hidden="1" customHeight="1" x14ac:dyDescent="0.25">
      <c r="B1051" s="135">
        <v>1035</v>
      </c>
      <c r="C1051" s="182">
        <f t="shared" si="274"/>
        <v>0</v>
      </c>
      <c r="D1051" s="280">
        <f t="shared" si="274"/>
        <v>0</v>
      </c>
      <c r="E1051" s="182">
        <f t="shared" si="274"/>
        <v>0</v>
      </c>
      <c r="F1051" s="182">
        <f t="shared" si="274"/>
        <v>0</v>
      </c>
      <c r="G1051" s="136">
        <f t="shared" si="274"/>
        <v>0</v>
      </c>
      <c r="H1051" s="136">
        <f t="shared" si="271"/>
        <v>0</v>
      </c>
      <c r="I1051" s="136">
        <f t="shared" si="265"/>
        <v>0</v>
      </c>
      <c r="J1051" s="141">
        <f t="shared" si="266"/>
        <v>0</v>
      </c>
      <c r="K1051" s="142">
        <f t="shared" si="263"/>
        <v>0</v>
      </c>
      <c r="L1051" s="184">
        <f t="shared" si="263"/>
        <v>0</v>
      </c>
      <c r="M1051" s="141">
        <f t="shared" si="263"/>
        <v>0</v>
      </c>
      <c r="N1051" s="141">
        <f t="shared" si="263"/>
        <v>0</v>
      </c>
      <c r="O1051" s="147">
        <f t="shared" si="267"/>
        <v>0</v>
      </c>
      <c r="P1051" s="136">
        <f t="shared" si="268"/>
        <v>0</v>
      </c>
      <c r="Q1051" s="136">
        <f t="shared" si="272"/>
        <v>0</v>
      </c>
      <c r="R1051" s="136">
        <f t="shared" si="273"/>
        <v>0</v>
      </c>
      <c r="S1051" s="137">
        <f t="shared" si="269"/>
        <v>0</v>
      </c>
      <c r="T1051" s="45"/>
      <c r="V1051" s="57" t="str">
        <f t="shared" si="270"/>
        <v>скрыть</v>
      </c>
    </row>
    <row r="1052" spans="2:22" ht="15.75" hidden="1" customHeight="1" x14ac:dyDescent="0.25">
      <c r="B1052" s="135">
        <v>1036</v>
      </c>
      <c r="C1052" s="182">
        <f t="shared" si="274"/>
        <v>0</v>
      </c>
      <c r="D1052" s="280">
        <f t="shared" si="274"/>
        <v>0</v>
      </c>
      <c r="E1052" s="182">
        <f t="shared" si="274"/>
        <v>0</v>
      </c>
      <c r="F1052" s="182">
        <f t="shared" si="274"/>
        <v>0</v>
      </c>
      <c r="G1052" s="136">
        <f t="shared" si="274"/>
        <v>0</v>
      </c>
      <c r="H1052" s="136">
        <f t="shared" si="271"/>
        <v>0</v>
      </c>
      <c r="I1052" s="136">
        <f t="shared" si="265"/>
        <v>0</v>
      </c>
      <c r="J1052" s="141">
        <f t="shared" si="266"/>
        <v>0</v>
      </c>
      <c r="K1052" s="142">
        <f t="shared" si="263"/>
        <v>0</v>
      </c>
      <c r="L1052" s="184">
        <f t="shared" si="263"/>
        <v>0</v>
      </c>
      <c r="M1052" s="141">
        <f t="shared" si="263"/>
        <v>0</v>
      </c>
      <c r="N1052" s="141">
        <f t="shared" si="263"/>
        <v>0</v>
      </c>
      <c r="O1052" s="147">
        <f t="shared" si="267"/>
        <v>0</v>
      </c>
      <c r="P1052" s="136">
        <f t="shared" si="268"/>
        <v>0</v>
      </c>
      <c r="Q1052" s="136">
        <f t="shared" si="272"/>
        <v>0</v>
      </c>
      <c r="R1052" s="136">
        <f t="shared" si="273"/>
        <v>0</v>
      </c>
      <c r="S1052" s="137">
        <f t="shared" si="269"/>
        <v>0</v>
      </c>
      <c r="T1052" s="45"/>
      <c r="V1052" s="57" t="str">
        <f t="shared" si="270"/>
        <v>скрыть</v>
      </c>
    </row>
    <row r="1053" spans="2:22" ht="15.75" hidden="1" customHeight="1" x14ac:dyDescent="0.25">
      <c r="B1053" s="135">
        <v>1037</v>
      </c>
      <c r="C1053" s="182">
        <f t="shared" si="274"/>
        <v>0</v>
      </c>
      <c r="D1053" s="280">
        <f t="shared" si="274"/>
        <v>0</v>
      </c>
      <c r="E1053" s="182">
        <f t="shared" si="274"/>
        <v>0</v>
      </c>
      <c r="F1053" s="182">
        <f t="shared" si="274"/>
        <v>0</v>
      </c>
      <c r="G1053" s="136">
        <f t="shared" si="274"/>
        <v>0</v>
      </c>
      <c r="H1053" s="136">
        <f t="shared" si="271"/>
        <v>0</v>
      </c>
      <c r="I1053" s="136">
        <f t="shared" si="265"/>
        <v>0</v>
      </c>
      <c r="J1053" s="141">
        <f t="shared" si="266"/>
        <v>0</v>
      </c>
      <c r="K1053" s="142">
        <f t="shared" si="263"/>
        <v>0</v>
      </c>
      <c r="L1053" s="184">
        <f t="shared" si="263"/>
        <v>0</v>
      </c>
      <c r="M1053" s="141">
        <f t="shared" si="263"/>
        <v>0</v>
      </c>
      <c r="N1053" s="141">
        <f t="shared" si="263"/>
        <v>0</v>
      </c>
      <c r="O1053" s="147">
        <f t="shared" si="267"/>
        <v>0</v>
      </c>
      <c r="P1053" s="136">
        <f t="shared" si="268"/>
        <v>0</v>
      </c>
      <c r="Q1053" s="136">
        <f t="shared" si="272"/>
        <v>0</v>
      </c>
      <c r="R1053" s="136">
        <f t="shared" si="273"/>
        <v>0</v>
      </c>
      <c r="S1053" s="137">
        <f t="shared" si="269"/>
        <v>0</v>
      </c>
      <c r="T1053" s="45"/>
      <c r="V1053" s="57" t="str">
        <f t="shared" si="270"/>
        <v>скрыть</v>
      </c>
    </row>
    <row r="1054" spans="2:22" ht="15.75" hidden="1" customHeight="1" x14ac:dyDescent="0.25">
      <c r="B1054" s="135">
        <v>1038</v>
      </c>
      <c r="C1054" s="182">
        <f t="shared" si="274"/>
        <v>0</v>
      </c>
      <c r="D1054" s="280">
        <f t="shared" si="274"/>
        <v>0</v>
      </c>
      <c r="E1054" s="182">
        <f t="shared" si="274"/>
        <v>0</v>
      </c>
      <c r="F1054" s="182">
        <f t="shared" si="274"/>
        <v>0</v>
      </c>
      <c r="G1054" s="136">
        <f t="shared" si="274"/>
        <v>0</v>
      </c>
      <c r="H1054" s="136">
        <f t="shared" si="271"/>
        <v>0</v>
      </c>
      <c r="I1054" s="136">
        <f t="shared" si="265"/>
        <v>0</v>
      </c>
      <c r="J1054" s="141">
        <f t="shared" si="266"/>
        <v>0</v>
      </c>
      <c r="K1054" s="142">
        <f t="shared" si="263"/>
        <v>0</v>
      </c>
      <c r="L1054" s="184">
        <f t="shared" si="263"/>
        <v>0</v>
      </c>
      <c r="M1054" s="141">
        <f t="shared" si="263"/>
        <v>0</v>
      </c>
      <c r="N1054" s="141">
        <f t="shared" si="263"/>
        <v>0</v>
      </c>
      <c r="O1054" s="147">
        <f t="shared" si="267"/>
        <v>0</v>
      </c>
      <c r="P1054" s="136">
        <f t="shared" si="268"/>
        <v>0</v>
      </c>
      <c r="Q1054" s="136">
        <f t="shared" si="272"/>
        <v>0</v>
      </c>
      <c r="R1054" s="136">
        <f t="shared" si="273"/>
        <v>0</v>
      </c>
      <c r="S1054" s="137">
        <f t="shared" si="269"/>
        <v>0</v>
      </c>
      <c r="T1054" s="45"/>
      <c r="V1054" s="57" t="str">
        <f t="shared" si="270"/>
        <v>скрыть</v>
      </c>
    </row>
    <row r="1055" spans="2:22" ht="15.75" hidden="1" customHeight="1" x14ac:dyDescent="0.25">
      <c r="B1055" s="135">
        <v>1039</v>
      </c>
      <c r="C1055" s="182">
        <f t="shared" si="274"/>
        <v>0</v>
      </c>
      <c r="D1055" s="280">
        <f t="shared" si="274"/>
        <v>0</v>
      </c>
      <c r="E1055" s="182">
        <f t="shared" si="274"/>
        <v>0</v>
      </c>
      <c r="F1055" s="182">
        <f t="shared" si="274"/>
        <v>0</v>
      </c>
      <c r="G1055" s="136">
        <f t="shared" si="274"/>
        <v>0</v>
      </c>
      <c r="H1055" s="136">
        <f t="shared" si="271"/>
        <v>0</v>
      </c>
      <c r="I1055" s="136">
        <f t="shared" si="265"/>
        <v>0</v>
      </c>
      <c r="J1055" s="141">
        <f t="shared" si="266"/>
        <v>0</v>
      </c>
      <c r="K1055" s="142">
        <f t="shared" si="263"/>
        <v>0</v>
      </c>
      <c r="L1055" s="184">
        <f t="shared" si="263"/>
        <v>0</v>
      </c>
      <c r="M1055" s="141">
        <f t="shared" si="263"/>
        <v>0</v>
      </c>
      <c r="N1055" s="141">
        <f t="shared" si="263"/>
        <v>0</v>
      </c>
      <c r="O1055" s="147">
        <f t="shared" si="267"/>
        <v>0</v>
      </c>
      <c r="P1055" s="136">
        <f t="shared" si="268"/>
        <v>0</v>
      </c>
      <c r="Q1055" s="136">
        <f t="shared" si="272"/>
        <v>0</v>
      </c>
      <c r="R1055" s="136">
        <f t="shared" si="273"/>
        <v>0</v>
      </c>
      <c r="S1055" s="137">
        <f t="shared" si="269"/>
        <v>0</v>
      </c>
      <c r="T1055" s="45"/>
      <c r="V1055" s="57" t="str">
        <f t="shared" si="270"/>
        <v>скрыть</v>
      </c>
    </row>
    <row r="1056" spans="2:22" ht="15.75" hidden="1" customHeight="1" x14ac:dyDescent="0.25">
      <c r="B1056" s="135">
        <v>1040</v>
      </c>
      <c r="C1056" s="182">
        <f t="shared" si="274"/>
        <v>0</v>
      </c>
      <c r="D1056" s="280">
        <f t="shared" si="274"/>
        <v>0</v>
      </c>
      <c r="E1056" s="182">
        <f t="shared" si="274"/>
        <v>0</v>
      </c>
      <c r="F1056" s="182">
        <f t="shared" si="274"/>
        <v>0</v>
      </c>
      <c r="G1056" s="136">
        <f t="shared" si="274"/>
        <v>0</v>
      </c>
      <c r="H1056" s="136">
        <f t="shared" si="271"/>
        <v>0</v>
      </c>
      <c r="I1056" s="136">
        <f t="shared" si="265"/>
        <v>0</v>
      </c>
      <c r="J1056" s="141">
        <f t="shared" si="266"/>
        <v>0</v>
      </c>
      <c r="K1056" s="142">
        <f t="shared" si="263"/>
        <v>0</v>
      </c>
      <c r="L1056" s="184">
        <f t="shared" si="263"/>
        <v>0</v>
      </c>
      <c r="M1056" s="141">
        <f t="shared" si="263"/>
        <v>0</v>
      </c>
      <c r="N1056" s="141">
        <f t="shared" si="263"/>
        <v>0</v>
      </c>
      <c r="O1056" s="147">
        <f t="shared" si="267"/>
        <v>0</v>
      </c>
      <c r="P1056" s="136">
        <f t="shared" si="268"/>
        <v>0</v>
      </c>
      <c r="Q1056" s="136">
        <f t="shared" si="272"/>
        <v>0</v>
      </c>
      <c r="R1056" s="136">
        <f t="shared" si="273"/>
        <v>0</v>
      </c>
      <c r="S1056" s="137">
        <f t="shared" si="269"/>
        <v>0</v>
      </c>
      <c r="T1056" s="45"/>
      <c r="V1056" s="57" t="str">
        <f t="shared" si="270"/>
        <v>скрыть</v>
      </c>
    </row>
    <row r="1057" spans="2:22" ht="15.75" hidden="1" customHeight="1" x14ac:dyDescent="0.25">
      <c r="B1057" s="135">
        <v>1041</v>
      </c>
      <c r="C1057" s="182">
        <f t="shared" ref="C1057:G1066" si="275">IF(offer_sale_type="транзит",IFERROR(VLOOKUP($B1057,calc_data,C$14+1,0),0),0)</f>
        <v>0</v>
      </c>
      <c r="D1057" s="280">
        <f t="shared" si="275"/>
        <v>0</v>
      </c>
      <c r="E1057" s="182">
        <f t="shared" si="275"/>
        <v>0</v>
      </c>
      <c r="F1057" s="182">
        <f t="shared" si="275"/>
        <v>0</v>
      </c>
      <c r="G1057" s="136">
        <f t="shared" si="275"/>
        <v>0</v>
      </c>
      <c r="H1057" s="136">
        <f t="shared" si="271"/>
        <v>0</v>
      </c>
      <c r="I1057" s="136">
        <f t="shared" si="265"/>
        <v>0</v>
      </c>
      <c r="J1057" s="141">
        <f t="shared" si="266"/>
        <v>0</v>
      </c>
      <c r="K1057" s="142">
        <f t="shared" si="263"/>
        <v>0</v>
      </c>
      <c r="L1057" s="184">
        <f t="shared" si="263"/>
        <v>0</v>
      </c>
      <c r="M1057" s="141">
        <f t="shared" si="263"/>
        <v>0</v>
      </c>
      <c r="N1057" s="141">
        <f t="shared" si="263"/>
        <v>0</v>
      </c>
      <c r="O1057" s="147">
        <f t="shared" si="267"/>
        <v>0</v>
      </c>
      <c r="P1057" s="136">
        <f t="shared" si="268"/>
        <v>0</v>
      </c>
      <c r="Q1057" s="136">
        <f t="shared" si="272"/>
        <v>0</v>
      </c>
      <c r="R1057" s="136">
        <f t="shared" si="273"/>
        <v>0</v>
      </c>
      <c r="S1057" s="137">
        <f t="shared" si="269"/>
        <v>0</v>
      </c>
      <c r="T1057" s="45"/>
      <c r="V1057" s="57" t="str">
        <f t="shared" si="270"/>
        <v>скрыть</v>
      </c>
    </row>
    <row r="1058" spans="2:22" ht="15.75" hidden="1" customHeight="1" x14ac:dyDescent="0.25">
      <c r="B1058" s="135">
        <v>1042</v>
      </c>
      <c r="C1058" s="182">
        <f t="shared" si="275"/>
        <v>0</v>
      </c>
      <c r="D1058" s="280">
        <f t="shared" si="275"/>
        <v>0</v>
      </c>
      <c r="E1058" s="182">
        <f t="shared" si="275"/>
        <v>0</v>
      </c>
      <c r="F1058" s="182">
        <f t="shared" si="275"/>
        <v>0</v>
      </c>
      <c r="G1058" s="136">
        <f t="shared" si="275"/>
        <v>0</v>
      </c>
      <c r="H1058" s="136">
        <f t="shared" si="271"/>
        <v>0</v>
      </c>
      <c r="I1058" s="136">
        <f t="shared" si="265"/>
        <v>0</v>
      </c>
      <c r="J1058" s="141">
        <f t="shared" si="266"/>
        <v>0</v>
      </c>
      <c r="K1058" s="142">
        <f t="shared" si="263"/>
        <v>0</v>
      </c>
      <c r="L1058" s="184">
        <f t="shared" si="263"/>
        <v>0</v>
      </c>
      <c r="M1058" s="141">
        <f t="shared" si="263"/>
        <v>0</v>
      </c>
      <c r="N1058" s="141">
        <f t="shared" si="263"/>
        <v>0</v>
      </c>
      <c r="O1058" s="147">
        <f t="shared" si="267"/>
        <v>0</v>
      </c>
      <c r="P1058" s="136">
        <f t="shared" si="268"/>
        <v>0</v>
      </c>
      <c r="Q1058" s="136">
        <f t="shared" si="272"/>
        <v>0</v>
      </c>
      <c r="R1058" s="136">
        <f t="shared" si="273"/>
        <v>0</v>
      </c>
      <c r="S1058" s="137">
        <f t="shared" si="269"/>
        <v>0</v>
      </c>
      <c r="T1058" s="45"/>
      <c r="V1058" s="57" t="str">
        <f t="shared" si="270"/>
        <v>скрыть</v>
      </c>
    </row>
    <row r="1059" spans="2:22" ht="15.75" hidden="1" customHeight="1" x14ac:dyDescent="0.25">
      <c r="B1059" s="135">
        <v>1043</v>
      </c>
      <c r="C1059" s="182">
        <f t="shared" si="275"/>
        <v>0</v>
      </c>
      <c r="D1059" s="280">
        <f t="shared" si="275"/>
        <v>0</v>
      </c>
      <c r="E1059" s="182">
        <f t="shared" si="275"/>
        <v>0</v>
      </c>
      <c r="F1059" s="182">
        <f t="shared" si="275"/>
        <v>0</v>
      </c>
      <c r="G1059" s="136">
        <f t="shared" si="275"/>
        <v>0</v>
      </c>
      <c r="H1059" s="136">
        <f t="shared" si="271"/>
        <v>0</v>
      </c>
      <c r="I1059" s="136">
        <f t="shared" si="265"/>
        <v>0</v>
      </c>
      <c r="J1059" s="141">
        <f t="shared" si="266"/>
        <v>0</v>
      </c>
      <c r="K1059" s="142">
        <f t="shared" si="263"/>
        <v>0</v>
      </c>
      <c r="L1059" s="184">
        <f t="shared" si="263"/>
        <v>0</v>
      </c>
      <c r="M1059" s="141">
        <f t="shared" si="263"/>
        <v>0</v>
      </c>
      <c r="N1059" s="141">
        <f t="shared" si="263"/>
        <v>0</v>
      </c>
      <c r="O1059" s="147">
        <f t="shared" si="267"/>
        <v>0</v>
      </c>
      <c r="P1059" s="136">
        <f t="shared" si="268"/>
        <v>0</v>
      </c>
      <c r="Q1059" s="136">
        <f t="shared" si="272"/>
        <v>0</v>
      </c>
      <c r="R1059" s="136">
        <f t="shared" si="273"/>
        <v>0</v>
      </c>
      <c r="S1059" s="137">
        <f t="shared" si="269"/>
        <v>0</v>
      </c>
      <c r="T1059" s="45"/>
      <c r="V1059" s="57" t="str">
        <f t="shared" si="270"/>
        <v>скрыть</v>
      </c>
    </row>
    <row r="1060" spans="2:22" ht="15.75" hidden="1" customHeight="1" x14ac:dyDescent="0.25">
      <c r="B1060" s="135">
        <v>1044</v>
      </c>
      <c r="C1060" s="182">
        <f t="shared" si="275"/>
        <v>0</v>
      </c>
      <c r="D1060" s="280">
        <f t="shared" si="275"/>
        <v>0</v>
      </c>
      <c r="E1060" s="182">
        <f t="shared" si="275"/>
        <v>0</v>
      </c>
      <c r="F1060" s="182">
        <f t="shared" si="275"/>
        <v>0</v>
      </c>
      <c r="G1060" s="136">
        <f t="shared" si="275"/>
        <v>0</v>
      </c>
      <c r="H1060" s="136">
        <f t="shared" si="271"/>
        <v>0</v>
      </c>
      <c r="I1060" s="136">
        <f t="shared" si="265"/>
        <v>0</v>
      </c>
      <c r="J1060" s="141">
        <f t="shared" si="266"/>
        <v>0</v>
      </c>
      <c r="K1060" s="142">
        <f t="shared" si="263"/>
        <v>0</v>
      </c>
      <c r="L1060" s="184">
        <f t="shared" si="263"/>
        <v>0</v>
      </c>
      <c r="M1060" s="141">
        <f t="shared" si="263"/>
        <v>0</v>
      </c>
      <c r="N1060" s="141">
        <f t="shared" si="263"/>
        <v>0</v>
      </c>
      <c r="O1060" s="147">
        <f t="shared" si="267"/>
        <v>0</v>
      </c>
      <c r="P1060" s="136">
        <f t="shared" si="268"/>
        <v>0</v>
      </c>
      <c r="Q1060" s="136">
        <f t="shared" si="272"/>
        <v>0</v>
      </c>
      <c r="R1060" s="136">
        <f t="shared" si="273"/>
        <v>0</v>
      </c>
      <c r="S1060" s="137">
        <f t="shared" si="269"/>
        <v>0</v>
      </c>
      <c r="T1060" s="45"/>
      <c r="V1060" s="57" t="str">
        <f t="shared" si="270"/>
        <v>скрыть</v>
      </c>
    </row>
    <row r="1061" spans="2:22" ht="15.75" hidden="1" customHeight="1" x14ac:dyDescent="0.25">
      <c r="B1061" s="135">
        <v>1045</v>
      </c>
      <c r="C1061" s="182">
        <f t="shared" si="275"/>
        <v>0</v>
      </c>
      <c r="D1061" s="280">
        <f t="shared" si="275"/>
        <v>0</v>
      </c>
      <c r="E1061" s="182">
        <f t="shared" si="275"/>
        <v>0</v>
      </c>
      <c r="F1061" s="182">
        <f t="shared" si="275"/>
        <v>0</v>
      </c>
      <c r="G1061" s="136">
        <f t="shared" si="275"/>
        <v>0</v>
      </c>
      <c r="H1061" s="136">
        <f t="shared" si="271"/>
        <v>0</v>
      </c>
      <c r="I1061" s="136">
        <f t="shared" si="265"/>
        <v>0</v>
      </c>
      <c r="J1061" s="141">
        <f t="shared" si="266"/>
        <v>0</v>
      </c>
      <c r="K1061" s="142">
        <f t="shared" si="263"/>
        <v>0</v>
      </c>
      <c r="L1061" s="184">
        <f t="shared" si="263"/>
        <v>0</v>
      </c>
      <c r="M1061" s="141">
        <f t="shared" si="263"/>
        <v>0</v>
      </c>
      <c r="N1061" s="141">
        <f t="shared" si="263"/>
        <v>0</v>
      </c>
      <c r="O1061" s="147">
        <f t="shared" si="267"/>
        <v>0</v>
      </c>
      <c r="P1061" s="136">
        <f t="shared" si="268"/>
        <v>0</v>
      </c>
      <c r="Q1061" s="136">
        <f t="shared" si="272"/>
        <v>0</v>
      </c>
      <c r="R1061" s="136">
        <f t="shared" si="273"/>
        <v>0</v>
      </c>
      <c r="S1061" s="137">
        <f t="shared" si="269"/>
        <v>0</v>
      </c>
      <c r="T1061" s="45"/>
      <c r="V1061" s="57" t="str">
        <f t="shared" si="270"/>
        <v>скрыть</v>
      </c>
    </row>
    <row r="1062" spans="2:22" ht="15.75" hidden="1" customHeight="1" x14ac:dyDescent="0.25">
      <c r="B1062" s="135">
        <v>1046</v>
      </c>
      <c r="C1062" s="182">
        <f t="shared" si="275"/>
        <v>0</v>
      </c>
      <c r="D1062" s="280">
        <f t="shared" si="275"/>
        <v>0</v>
      </c>
      <c r="E1062" s="182">
        <f t="shared" si="275"/>
        <v>0</v>
      </c>
      <c r="F1062" s="182">
        <f t="shared" si="275"/>
        <v>0</v>
      </c>
      <c r="G1062" s="136">
        <f t="shared" si="275"/>
        <v>0</v>
      </c>
      <c r="H1062" s="136">
        <f t="shared" si="271"/>
        <v>0</v>
      </c>
      <c r="I1062" s="136">
        <f t="shared" si="265"/>
        <v>0</v>
      </c>
      <c r="J1062" s="141">
        <f t="shared" si="266"/>
        <v>0</v>
      </c>
      <c r="K1062" s="142">
        <f t="shared" si="263"/>
        <v>0</v>
      </c>
      <c r="L1062" s="184">
        <f t="shared" si="263"/>
        <v>0</v>
      </c>
      <c r="M1062" s="141">
        <f t="shared" si="263"/>
        <v>0</v>
      </c>
      <c r="N1062" s="141">
        <f t="shared" si="263"/>
        <v>0</v>
      </c>
      <c r="O1062" s="147">
        <f t="shared" si="267"/>
        <v>0</v>
      </c>
      <c r="P1062" s="136">
        <f t="shared" si="268"/>
        <v>0</v>
      </c>
      <c r="Q1062" s="136">
        <f t="shared" si="272"/>
        <v>0</v>
      </c>
      <c r="R1062" s="136">
        <f t="shared" si="273"/>
        <v>0</v>
      </c>
      <c r="S1062" s="137">
        <f t="shared" si="269"/>
        <v>0</v>
      </c>
      <c r="T1062" s="45"/>
      <c r="V1062" s="57" t="str">
        <f t="shared" si="270"/>
        <v>скрыть</v>
      </c>
    </row>
    <row r="1063" spans="2:22" ht="15.75" hidden="1" customHeight="1" x14ac:dyDescent="0.25">
      <c r="B1063" s="135">
        <v>1047</v>
      </c>
      <c r="C1063" s="182">
        <f t="shared" si="275"/>
        <v>0</v>
      </c>
      <c r="D1063" s="280">
        <f t="shared" si="275"/>
        <v>0</v>
      </c>
      <c r="E1063" s="182">
        <f t="shared" si="275"/>
        <v>0</v>
      </c>
      <c r="F1063" s="182">
        <f t="shared" si="275"/>
        <v>0</v>
      </c>
      <c r="G1063" s="136">
        <f t="shared" si="275"/>
        <v>0</v>
      </c>
      <c r="H1063" s="136">
        <f t="shared" si="271"/>
        <v>0</v>
      </c>
      <c r="I1063" s="136">
        <f t="shared" si="265"/>
        <v>0</v>
      </c>
      <c r="J1063" s="141">
        <f t="shared" si="266"/>
        <v>0</v>
      </c>
      <c r="K1063" s="142">
        <f t="shared" si="263"/>
        <v>0</v>
      </c>
      <c r="L1063" s="184">
        <f t="shared" si="263"/>
        <v>0</v>
      </c>
      <c r="M1063" s="141">
        <f t="shared" si="263"/>
        <v>0</v>
      </c>
      <c r="N1063" s="141">
        <f t="shared" si="263"/>
        <v>0</v>
      </c>
      <c r="O1063" s="147">
        <f t="shared" si="267"/>
        <v>0</v>
      </c>
      <c r="P1063" s="136">
        <f t="shared" si="268"/>
        <v>0</v>
      </c>
      <c r="Q1063" s="136">
        <f t="shared" si="272"/>
        <v>0</v>
      </c>
      <c r="R1063" s="136">
        <f t="shared" si="273"/>
        <v>0</v>
      </c>
      <c r="S1063" s="137">
        <f t="shared" si="269"/>
        <v>0</v>
      </c>
      <c r="T1063" s="45"/>
      <c r="V1063" s="57" t="str">
        <f t="shared" si="270"/>
        <v>скрыть</v>
      </c>
    </row>
    <row r="1064" spans="2:22" ht="15.75" hidden="1" customHeight="1" x14ac:dyDescent="0.25">
      <c r="B1064" s="135">
        <v>1048</v>
      </c>
      <c r="C1064" s="182">
        <f t="shared" si="275"/>
        <v>0</v>
      </c>
      <c r="D1064" s="280">
        <f t="shared" si="275"/>
        <v>0</v>
      </c>
      <c r="E1064" s="182">
        <f t="shared" si="275"/>
        <v>0</v>
      </c>
      <c r="F1064" s="182">
        <f t="shared" si="275"/>
        <v>0</v>
      </c>
      <c r="G1064" s="136">
        <f t="shared" si="275"/>
        <v>0</v>
      </c>
      <c r="H1064" s="136">
        <f t="shared" si="271"/>
        <v>0</v>
      </c>
      <c r="I1064" s="136">
        <f t="shared" si="265"/>
        <v>0</v>
      </c>
      <c r="J1064" s="141">
        <f t="shared" si="266"/>
        <v>0</v>
      </c>
      <c r="K1064" s="142">
        <f t="shared" si="263"/>
        <v>0</v>
      </c>
      <c r="L1064" s="184">
        <f t="shared" si="263"/>
        <v>0</v>
      </c>
      <c r="M1064" s="141">
        <f t="shared" si="263"/>
        <v>0</v>
      </c>
      <c r="N1064" s="141">
        <f t="shared" si="263"/>
        <v>0</v>
      </c>
      <c r="O1064" s="147">
        <f t="shared" si="267"/>
        <v>0</v>
      </c>
      <c r="P1064" s="136">
        <f t="shared" si="268"/>
        <v>0</v>
      </c>
      <c r="Q1064" s="136">
        <f t="shared" si="272"/>
        <v>0</v>
      </c>
      <c r="R1064" s="136">
        <f t="shared" si="273"/>
        <v>0</v>
      </c>
      <c r="S1064" s="137">
        <f t="shared" si="269"/>
        <v>0</v>
      </c>
      <c r="T1064" s="45"/>
      <c r="V1064" s="57" t="str">
        <f t="shared" si="270"/>
        <v>скрыть</v>
      </c>
    </row>
    <row r="1065" spans="2:22" ht="15.75" hidden="1" customHeight="1" x14ac:dyDescent="0.25">
      <c r="B1065" s="135">
        <v>1049</v>
      </c>
      <c r="C1065" s="182">
        <f t="shared" si="275"/>
        <v>0</v>
      </c>
      <c r="D1065" s="280">
        <f t="shared" si="275"/>
        <v>0</v>
      </c>
      <c r="E1065" s="182">
        <f t="shared" si="275"/>
        <v>0</v>
      </c>
      <c r="F1065" s="182">
        <f t="shared" si="275"/>
        <v>0</v>
      </c>
      <c r="G1065" s="136">
        <f t="shared" si="275"/>
        <v>0</v>
      </c>
      <c r="H1065" s="136">
        <f t="shared" si="271"/>
        <v>0</v>
      </c>
      <c r="I1065" s="136">
        <f t="shared" si="265"/>
        <v>0</v>
      </c>
      <c r="J1065" s="141">
        <f t="shared" si="266"/>
        <v>0</v>
      </c>
      <c r="K1065" s="142">
        <f t="shared" si="263"/>
        <v>0</v>
      </c>
      <c r="L1065" s="184">
        <f t="shared" si="263"/>
        <v>0</v>
      </c>
      <c r="M1065" s="141">
        <f t="shared" si="263"/>
        <v>0</v>
      </c>
      <c r="N1065" s="141">
        <f t="shared" si="263"/>
        <v>0</v>
      </c>
      <c r="O1065" s="147">
        <f t="shared" si="267"/>
        <v>0</v>
      </c>
      <c r="P1065" s="136">
        <f t="shared" si="268"/>
        <v>0</v>
      </c>
      <c r="Q1065" s="136">
        <f t="shared" si="272"/>
        <v>0</v>
      </c>
      <c r="R1065" s="136">
        <f t="shared" si="273"/>
        <v>0</v>
      </c>
      <c r="S1065" s="137">
        <f t="shared" si="269"/>
        <v>0</v>
      </c>
      <c r="T1065" s="45"/>
      <c r="V1065" s="57" t="str">
        <f t="shared" si="270"/>
        <v>скрыть</v>
      </c>
    </row>
    <row r="1066" spans="2:22" ht="15.75" hidden="1" customHeight="1" x14ac:dyDescent="0.25">
      <c r="B1066" s="135">
        <v>1050</v>
      </c>
      <c r="C1066" s="182">
        <f t="shared" si="275"/>
        <v>0</v>
      </c>
      <c r="D1066" s="280">
        <f t="shared" si="275"/>
        <v>0</v>
      </c>
      <c r="E1066" s="182">
        <f t="shared" si="275"/>
        <v>0</v>
      </c>
      <c r="F1066" s="182">
        <f t="shared" si="275"/>
        <v>0</v>
      </c>
      <c r="G1066" s="136">
        <f t="shared" si="275"/>
        <v>0</v>
      </c>
      <c r="H1066" s="136">
        <f t="shared" si="271"/>
        <v>0</v>
      </c>
      <c r="I1066" s="136">
        <f t="shared" si="265"/>
        <v>0</v>
      </c>
      <c r="J1066" s="141">
        <f t="shared" si="266"/>
        <v>0</v>
      </c>
      <c r="K1066" s="142">
        <f t="shared" si="263"/>
        <v>0</v>
      </c>
      <c r="L1066" s="184">
        <f t="shared" si="263"/>
        <v>0</v>
      </c>
      <c r="M1066" s="141">
        <f t="shared" si="263"/>
        <v>0</v>
      </c>
      <c r="N1066" s="141">
        <f t="shared" si="263"/>
        <v>0</v>
      </c>
      <c r="O1066" s="147">
        <f t="shared" si="267"/>
        <v>0</v>
      </c>
      <c r="P1066" s="136">
        <f t="shared" si="268"/>
        <v>0</v>
      </c>
      <c r="Q1066" s="136">
        <f t="shared" si="272"/>
        <v>0</v>
      </c>
      <c r="R1066" s="136">
        <f t="shared" si="273"/>
        <v>0</v>
      </c>
      <c r="S1066" s="137">
        <f t="shared" si="269"/>
        <v>0</v>
      </c>
      <c r="T1066" s="45"/>
      <c r="V1066" s="57" t="str">
        <f t="shared" si="270"/>
        <v>скрыть</v>
      </c>
    </row>
    <row r="1067" spans="2:22" ht="15.75" hidden="1" customHeight="1" x14ac:dyDescent="0.25">
      <c r="B1067" s="135">
        <v>1051</v>
      </c>
      <c r="C1067" s="182">
        <f t="shared" ref="C1067:G1076" si="276">IF(offer_sale_type="транзит",IFERROR(VLOOKUP($B1067,calc_data,C$14+1,0),0),0)</f>
        <v>0</v>
      </c>
      <c r="D1067" s="280">
        <f t="shared" si="276"/>
        <v>0</v>
      </c>
      <c r="E1067" s="182">
        <f t="shared" si="276"/>
        <v>0</v>
      </c>
      <c r="F1067" s="182">
        <f t="shared" si="276"/>
        <v>0</v>
      </c>
      <c r="G1067" s="136">
        <f t="shared" si="276"/>
        <v>0</v>
      </c>
      <c r="H1067" s="136">
        <f t="shared" si="271"/>
        <v>0</v>
      </c>
      <c r="I1067" s="136">
        <f t="shared" si="265"/>
        <v>0</v>
      </c>
      <c r="J1067" s="141">
        <f t="shared" si="266"/>
        <v>0</v>
      </c>
      <c r="K1067" s="142">
        <f t="shared" si="263"/>
        <v>0</v>
      </c>
      <c r="L1067" s="184">
        <f t="shared" si="263"/>
        <v>0</v>
      </c>
      <c r="M1067" s="141">
        <f t="shared" si="263"/>
        <v>0</v>
      </c>
      <c r="N1067" s="141">
        <f t="shared" si="263"/>
        <v>0</v>
      </c>
      <c r="O1067" s="147">
        <f t="shared" si="267"/>
        <v>0</v>
      </c>
      <c r="P1067" s="136">
        <f t="shared" si="268"/>
        <v>0</v>
      </c>
      <c r="Q1067" s="136">
        <f t="shared" si="272"/>
        <v>0</v>
      </c>
      <c r="R1067" s="136">
        <f t="shared" si="273"/>
        <v>0</v>
      </c>
      <c r="S1067" s="137">
        <f t="shared" si="269"/>
        <v>0</v>
      </c>
      <c r="T1067" s="45"/>
      <c r="V1067" s="57" t="str">
        <f t="shared" si="270"/>
        <v>скрыть</v>
      </c>
    </row>
    <row r="1068" spans="2:22" ht="15.75" hidden="1" customHeight="1" x14ac:dyDescent="0.25">
      <c r="B1068" s="135">
        <v>1052</v>
      </c>
      <c r="C1068" s="182">
        <f t="shared" si="276"/>
        <v>0</v>
      </c>
      <c r="D1068" s="280">
        <f t="shared" si="276"/>
        <v>0</v>
      </c>
      <c r="E1068" s="182">
        <f t="shared" si="276"/>
        <v>0</v>
      </c>
      <c r="F1068" s="182">
        <f t="shared" si="276"/>
        <v>0</v>
      </c>
      <c r="G1068" s="136">
        <f t="shared" si="276"/>
        <v>0</v>
      </c>
      <c r="H1068" s="136">
        <f t="shared" si="271"/>
        <v>0</v>
      </c>
      <c r="I1068" s="136">
        <f t="shared" si="265"/>
        <v>0</v>
      </c>
      <c r="J1068" s="141">
        <f t="shared" si="266"/>
        <v>0</v>
      </c>
      <c r="K1068" s="142">
        <f t="shared" si="263"/>
        <v>0</v>
      </c>
      <c r="L1068" s="184">
        <f t="shared" si="263"/>
        <v>0</v>
      </c>
      <c r="M1068" s="141">
        <f t="shared" si="263"/>
        <v>0</v>
      </c>
      <c r="N1068" s="141">
        <f t="shared" si="263"/>
        <v>0</v>
      </c>
      <c r="O1068" s="147">
        <f t="shared" si="267"/>
        <v>0</v>
      </c>
      <c r="P1068" s="136">
        <f t="shared" si="268"/>
        <v>0</v>
      </c>
      <c r="Q1068" s="136">
        <f t="shared" si="272"/>
        <v>0</v>
      </c>
      <c r="R1068" s="136">
        <f t="shared" si="273"/>
        <v>0</v>
      </c>
      <c r="S1068" s="137">
        <f t="shared" si="269"/>
        <v>0</v>
      </c>
      <c r="T1068" s="45"/>
      <c r="V1068" s="57" t="str">
        <f t="shared" si="270"/>
        <v>скрыть</v>
      </c>
    </row>
    <row r="1069" spans="2:22" ht="15.75" hidden="1" customHeight="1" x14ac:dyDescent="0.25">
      <c r="B1069" s="135">
        <v>1053</v>
      </c>
      <c r="C1069" s="182">
        <f t="shared" si="276"/>
        <v>0</v>
      </c>
      <c r="D1069" s="280">
        <f t="shared" si="276"/>
        <v>0</v>
      </c>
      <c r="E1069" s="182">
        <f t="shared" si="276"/>
        <v>0</v>
      </c>
      <c r="F1069" s="182">
        <f t="shared" si="276"/>
        <v>0</v>
      </c>
      <c r="G1069" s="136">
        <f t="shared" si="276"/>
        <v>0</v>
      </c>
      <c r="H1069" s="136">
        <f t="shared" si="271"/>
        <v>0</v>
      </c>
      <c r="I1069" s="136">
        <f t="shared" si="265"/>
        <v>0</v>
      </c>
      <c r="J1069" s="141">
        <f t="shared" si="266"/>
        <v>0</v>
      </c>
      <c r="K1069" s="142">
        <f t="shared" si="263"/>
        <v>0</v>
      </c>
      <c r="L1069" s="184">
        <f t="shared" si="263"/>
        <v>0</v>
      </c>
      <c r="M1069" s="141">
        <f t="shared" si="263"/>
        <v>0</v>
      </c>
      <c r="N1069" s="141">
        <f t="shared" si="263"/>
        <v>0</v>
      </c>
      <c r="O1069" s="147">
        <f t="shared" si="267"/>
        <v>0</v>
      </c>
      <c r="P1069" s="136">
        <f t="shared" si="268"/>
        <v>0</v>
      </c>
      <c r="Q1069" s="136">
        <f t="shared" si="272"/>
        <v>0</v>
      </c>
      <c r="R1069" s="136">
        <f t="shared" si="273"/>
        <v>0</v>
      </c>
      <c r="S1069" s="137">
        <f t="shared" si="269"/>
        <v>0</v>
      </c>
      <c r="T1069" s="45"/>
      <c r="V1069" s="57" t="str">
        <f t="shared" si="270"/>
        <v>скрыть</v>
      </c>
    </row>
    <row r="1070" spans="2:22" ht="15.75" hidden="1" customHeight="1" x14ac:dyDescent="0.25">
      <c r="B1070" s="135">
        <v>1054</v>
      </c>
      <c r="C1070" s="182">
        <f t="shared" si="276"/>
        <v>0</v>
      </c>
      <c r="D1070" s="280">
        <f t="shared" si="276"/>
        <v>0</v>
      </c>
      <c r="E1070" s="182">
        <f t="shared" si="276"/>
        <v>0</v>
      </c>
      <c r="F1070" s="182">
        <f t="shared" si="276"/>
        <v>0</v>
      </c>
      <c r="G1070" s="136">
        <f t="shared" si="276"/>
        <v>0</v>
      </c>
      <c r="H1070" s="136">
        <f t="shared" si="271"/>
        <v>0</v>
      </c>
      <c r="I1070" s="136">
        <f t="shared" si="265"/>
        <v>0</v>
      </c>
      <c r="J1070" s="141">
        <f t="shared" si="266"/>
        <v>0</v>
      </c>
      <c r="K1070" s="142">
        <f t="shared" si="263"/>
        <v>0</v>
      </c>
      <c r="L1070" s="184">
        <f t="shared" si="263"/>
        <v>0</v>
      </c>
      <c r="M1070" s="141">
        <f t="shared" si="263"/>
        <v>0</v>
      </c>
      <c r="N1070" s="141">
        <f t="shared" si="263"/>
        <v>0</v>
      </c>
      <c r="O1070" s="147">
        <f t="shared" si="267"/>
        <v>0</v>
      </c>
      <c r="P1070" s="136">
        <f t="shared" si="268"/>
        <v>0</v>
      </c>
      <c r="Q1070" s="136">
        <f t="shared" si="272"/>
        <v>0</v>
      </c>
      <c r="R1070" s="136">
        <f t="shared" si="273"/>
        <v>0</v>
      </c>
      <c r="S1070" s="137">
        <f t="shared" si="269"/>
        <v>0</v>
      </c>
      <c r="T1070" s="45"/>
      <c r="V1070" s="57" t="str">
        <f t="shared" si="270"/>
        <v>скрыть</v>
      </c>
    </row>
    <row r="1071" spans="2:22" ht="15.75" hidden="1" customHeight="1" x14ac:dyDescent="0.25">
      <c r="B1071" s="135">
        <v>1055</v>
      </c>
      <c r="C1071" s="182">
        <f t="shared" si="276"/>
        <v>0</v>
      </c>
      <c r="D1071" s="280">
        <f t="shared" si="276"/>
        <v>0</v>
      </c>
      <c r="E1071" s="182">
        <f t="shared" si="276"/>
        <v>0</v>
      </c>
      <c r="F1071" s="182">
        <f t="shared" si="276"/>
        <v>0</v>
      </c>
      <c r="G1071" s="136">
        <f t="shared" si="276"/>
        <v>0</v>
      </c>
      <c r="H1071" s="136">
        <f t="shared" si="271"/>
        <v>0</v>
      </c>
      <c r="I1071" s="136">
        <f t="shared" si="265"/>
        <v>0</v>
      </c>
      <c r="J1071" s="141">
        <f t="shared" si="266"/>
        <v>0</v>
      </c>
      <c r="K1071" s="142">
        <f t="shared" si="263"/>
        <v>0</v>
      </c>
      <c r="L1071" s="184">
        <f t="shared" si="263"/>
        <v>0</v>
      </c>
      <c r="M1071" s="141">
        <f t="shared" si="263"/>
        <v>0</v>
      </c>
      <c r="N1071" s="141">
        <f t="shared" si="263"/>
        <v>0</v>
      </c>
      <c r="O1071" s="147">
        <f t="shared" si="267"/>
        <v>0</v>
      </c>
      <c r="P1071" s="136">
        <f t="shared" si="268"/>
        <v>0</v>
      </c>
      <c r="Q1071" s="136">
        <f t="shared" si="272"/>
        <v>0</v>
      </c>
      <c r="R1071" s="136">
        <f t="shared" si="273"/>
        <v>0</v>
      </c>
      <c r="S1071" s="137">
        <f t="shared" si="269"/>
        <v>0</v>
      </c>
      <c r="T1071" s="45"/>
      <c r="V1071" s="57" t="str">
        <f t="shared" si="270"/>
        <v>скрыть</v>
      </c>
    </row>
    <row r="1072" spans="2:22" ht="15.75" hidden="1" customHeight="1" x14ac:dyDescent="0.25">
      <c r="B1072" s="135">
        <v>1056</v>
      </c>
      <c r="C1072" s="182">
        <f t="shared" si="276"/>
        <v>0</v>
      </c>
      <c r="D1072" s="280">
        <f t="shared" si="276"/>
        <v>0</v>
      </c>
      <c r="E1072" s="182">
        <f t="shared" si="276"/>
        <v>0</v>
      </c>
      <c r="F1072" s="182">
        <f t="shared" si="276"/>
        <v>0</v>
      </c>
      <c r="G1072" s="136">
        <f t="shared" si="276"/>
        <v>0</v>
      </c>
      <c r="H1072" s="136">
        <f t="shared" si="271"/>
        <v>0</v>
      </c>
      <c r="I1072" s="136">
        <f t="shared" si="265"/>
        <v>0</v>
      </c>
      <c r="J1072" s="141">
        <f t="shared" si="266"/>
        <v>0</v>
      </c>
      <c r="K1072" s="142">
        <f t="shared" si="263"/>
        <v>0</v>
      </c>
      <c r="L1072" s="184">
        <f t="shared" si="263"/>
        <v>0</v>
      </c>
      <c r="M1072" s="141">
        <f t="shared" si="263"/>
        <v>0</v>
      </c>
      <c r="N1072" s="141">
        <f t="shared" si="263"/>
        <v>0</v>
      </c>
      <c r="O1072" s="147">
        <f t="shared" si="267"/>
        <v>0</v>
      </c>
      <c r="P1072" s="136">
        <f t="shared" si="268"/>
        <v>0</v>
      </c>
      <c r="Q1072" s="136">
        <f t="shared" si="272"/>
        <v>0</v>
      </c>
      <c r="R1072" s="136">
        <f t="shared" si="273"/>
        <v>0</v>
      </c>
      <c r="S1072" s="137">
        <f t="shared" si="269"/>
        <v>0</v>
      </c>
      <c r="T1072" s="45"/>
      <c r="V1072" s="57" t="str">
        <f t="shared" si="270"/>
        <v>скрыть</v>
      </c>
    </row>
    <row r="1073" spans="2:22" ht="15.75" hidden="1" customHeight="1" x14ac:dyDescent="0.25">
      <c r="B1073" s="135">
        <v>1057</v>
      </c>
      <c r="C1073" s="182">
        <f t="shared" si="276"/>
        <v>0</v>
      </c>
      <c r="D1073" s="280">
        <f t="shared" si="276"/>
        <v>0</v>
      </c>
      <c r="E1073" s="182">
        <f t="shared" si="276"/>
        <v>0</v>
      </c>
      <c r="F1073" s="182">
        <f t="shared" si="276"/>
        <v>0</v>
      </c>
      <c r="G1073" s="136">
        <f t="shared" si="276"/>
        <v>0</v>
      </c>
      <c r="H1073" s="136">
        <f t="shared" si="271"/>
        <v>0</v>
      </c>
      <c r="I1073" s="136">
        <f t="shared" si="265"/>
        <v>0</v>
      </c>
      <c r="J1073" s="141">
        <f t="shared" si="266"/>
        <v>0</v>
      </c>
      <c r="K1073" s="142">
        <f t="shared" si="263"/>
        <v>0</v>
      </c>
      <c r="L1073" s="184">
        <f t="shared" si="263"/>
        <v>0</v>
      </c>
      <c r="M1073" s="141">
        <f t="shared" si="263"/>
        <v>0</v>
      </c>
      <c r="N1073" s="141">
        <f t="shared" si="263"/>
        <v>0</v>
      </c>
      <c r="O1073" s="147">
        <f t="shared" si="267"/>
        <v>0</v>
      </c>
      <c r="P1073" s="136">
        <f t="shared" si="268"/>
        <v>0</v>
      </c>
      <c r="Q1073" s="136">
        <f t="shared" si="272"/>
        <v>0</v>
      </c>
      <c r="R1073" s="136">
        <f t="shared" si="273"/>
        <v>0</v>
      </c>
      <c r="S1073" s="137">
        <f t="shared" si="269"/>
        <v>0</v>
      </c>
      <c r="T1073" s="45"/>
      <c r="V1073" s="57" t="str">
        <f t="shared" si="270"/>
        <v>скрыть</v>
      </c>
    </row>
    <row r="1074" spans="2:22" ht="15.75" hidden="1" customHeight="1" x14ac:dyDescent="0.25">
      <c r="B1074" s="135">
        <v>1058</v>
      </c>
      <c r="C1074" s="182">
        <f t="shared" si="276"/>
        <v>0</v>
      </c>
      <c r="D1074" s="280">
        <f t="shared" si="276"/>
        <v>0</v>
      </c>
      <c r="E1074" s="182">
        <f t="shared" si="276"/>
        <v>0</v>
      </c>
      <c r="F1074" s="182">
        <f t="shared" si="276"/>
        <v>0</v>
      </c>
      <c r="G1074" s="136">
        <f t="shared" si="276"/>
        <v>0</v>
      </c>
      <c r="H1074" s="136">
        <f t="shared" si="271"/>
        <v>0</v>
      </c>
      <c r="I1074" s="136">
        <f t="shared" si="265"/>
        <v>0</v>
      </c>
      <c r="J1074" s="141">
        <f t="shared" si="266"/>
        <v>0</v>
      </c>
      <c r="K1074" s="142">
        <f t="shared" si="263"/>
        <v>0</v>
      </c>
      <c r="L1074" s="184">
        <f t="shared" si="263"/>
        <v>0</v>
      </c>
      <c r="M1074" s="141">
        <f t="shared" si="263"/>
        <v>0</v>
      </c>
      <c r="N1074" s="141">
        <f t="shared" si="263"/>
        <v>0</v>
      </c>
      <c r="O1074" s="147">
        <f t="shared" si="267"/>
        <v>0</v>
      </c>
      <c r="P1074" s="136">
        <f t="shared" si="268"/>
        <v>0</v>
      </c>
      <c r="Q1074" s="136">
        <f t="shared" si="272"/>
        <v>0</v>
      </c>
      <c r="R1074" s="136">
        <f t="shared" si="273"/>
        <v>0</v>
      </c>
      <c r="S1074" s="137">
        <f t="shared" si="269"/>
        <v>0</v>
      </c>
      <c r="T1074" s="45"/>
      <c r="V1074" s="57" t="str">
        <f t="shared" si="270"/>
        <v>скрыть</v>
      </c>
    </row>
    <row r="1075" spans="2:22" ht="15.75" hidden="1" customHeight="1" x14ac:dyDescent="0.25">
      <c r="B1075" s="135">
        <v>1059</v>
      </c>
      <c r="C1075" s="182">
        <f t="shared" si="276"/>
        <v>0</v>
      </c>
      <c r="D1075" s="280">
        <f t="shared" si="276"/>
        <v>0</v>
      </c>
      <c r="E1075" s="182">
        <f t="shared" si="276"/>
        <v>0</v>
      </c>
      <c r="F1075" s="182">
        <f t="shared" si="276"/>
        <v>0</v>
      </c>
      <c r="G1075" s="136">
        <f t="shared" si="276"/>
        <v>0</v>
      </c>
      <c r="H1075" s="136">
        <f t="shared" si="271"/>
        <v>0</v>
      </c>
      <c r="I1075" s="136">
        <f t="shared" si="265"/>
        <v>0</v>
      </c>
      <c r="J1075" s="141">
        <f t="shared" si="266"/>
        <v>0</v>
      </c>
      <c r="K1075" s="142">
        <f t="shared" si="263"/>
        <v>0</v>
      </c>
      <c r="L1075" s="184">
        <f t="shared" si="263"/>
        <v>0</v>
      </c>
      <c r="M1075" s="141">
        <f t="shared" si="263"/>
        <v>0</v>
      </c>
      <c r="N1075" s="141">
        <f t="shared" si="263"/>
        <v>0</v>
      </c>
      <c r="O1075" s="147">
        <f t="shared" si="267"/>
        <v>0</v>
      </c>
      <c r="P1075" s="136">
        <f t="shared" si="268"/>
        <v>0</v>
      </c>
      <c r="Q1075" s="136">
        <f t="shared" si="272"/>
        <v>0</v>
      </c>
      <c r="R1075" s="136">
        <f t="shared" si="273"/>
        <v>0</v>
      </c>
      <c r="S1075" s="137">
        <f t="shared" si="269"/>
        <v>0</v>
      </c>
      <c r="T1075" s="45"/>
      <c r="V1075" s="57" t="str">
        <f t="shared" si="270"/>
        <v>скрыть</v>
      </c>
    </row>
    <row r="1076" spans="2:22" ht="15.75" hidden="1" customHeight="1" x14ac:dyDescent="0.25">
      <c r="B1076" s="135">
        <v>1060</v>
      </c>
      <c r="C1076" s="182">
        <f t="shared" si="276"/>
        <v>0</v>
      </c>
      <c r="D1076" s="280">
        <f t="shared" si="276"/>
        <v>0</v>
      </c>
      <c r="E1076" s="182">
        <f t="shared" si="276"/>
        <v>0</v>
      </c>
      <c r="F1076" s="182">
        <f t="shared" si="276"/>
        <v>0</v>
      </c>
      <c r="G1076" s="136">
        <f t="shared" si="276"/>
        <v>0</v>
      </c>
      <c r="H1076" s="136">
        <f t="shared" si="271"/>
        <v>0</v>
      </c>
      <c r="I1076" s="136">
        <f t="shared" si="265"/>
        <v>0</v>
      </c>
      <c r="J1076" s="141">
        <f t="shared" si="266"/>
        <v>0</v>
      </c>
      <c r="K1076" s="142">
        <f t="shared" si="263"/>
        <v>0</v>
      </c>
      <c r="L1076" s="184">
        <f t="shared" si="263"/>
        <v>0</v>
      </c>
      <c r="M1076" s="141">
        <f t="shared" si="263"/>
        <v>0</v>
      </c>
      <c r="N1076" s="141">
        <f t="shared" si="263"/>
        <v>0</v>
      </c>
      <c r="O1076" s="147">
        <f t="shared" si="267"/>
        <v>0</v>
      </c>
      <c r="P1076" s="136">
        <f t="shared" si="268"/>
        <v>0</v>
      </c>
      <c r="Q1076" s="136">
        <f t="shared" si="272"/>
        <v>0</v>
      </c>
      <c r="R1076" s="136">
        <f t="shared" si="273"/>
        <v>0</v>
      </c>
      <c r="S1076" s="137">
        <f t="shared" si="269"/>
        <v>0</v>
      </c>
      <c r="T1076" s="45"/>
      <c r="V1076" s="57" t="str">
        <f t="shared" si="270"/>
        <v>скрыть</v>
      </c>
    </row>
    <row r="1077" spans="2:22" ht="15.75" hidden="1" customHeight="1" x14ac:dyDescent="0.25">
      <c r="B1077" s="135">
        <v>1061</v>
      </c>
      <c r="C1077" s="182">
        <f t="shared" ref="C1077:G1086" si="277">IF(offer_sale_type="транзит",IFERROR(VLOOKUP($B1077,calc_data,C$14+1,0),0),0)</f>
        <v>0</v>
      </c>
      <c r="D1077" s="280">
        <f t="shared" si="277"/>
        <v>0</v>
      </c>
      <c r="E1077" s="182">
        <f t="shared" si="277"/>
        <v>0</v>
      </c>
      <c r="F1077" s="182">
        <f t="shared" si="277"/>
        <v>0</v>
      </c>
      <c r="G1077" s="136">
        <f t="shared" si="277"/>
        <v>0</v>
      </c>
      <c r="H1077" s="136">
        <f t="shared" si="271"/>
        <v>0</v>
      </c>
      <c r="I1077" s="136">
        <f t="shared" si="265"/>
        <v>0</v>
      </c>
      <c r="J1077" s="141">
        <f t="shared" si="266"/>
        <v>0</v>
      </c>
      <c r="K1077" s="142">
        <f t="shared" si="263"/>
        <v>0</v>
      </c>
      <c r="L1077" s="184">
        <f t="shared" si="263"/>
        <v>0</v>
      </c>
      <c r="M1077" s="141">
        <f t="shared" si="263"/>
        <v>0</v>
      </c>
      <c r="N1077" s="141">
        <f t="shared" si="263"/>
        <v>0</v>
      </c>
      <c r="O1077" s="147">
        <f t="shared" si="267"/>
        <v>0</v>
      </c>
      <c r="P1077" s="136">
        <f t="shared" si="268"/>
        <v>0</v>
      </c>
      <c r="Q1077" s="136">
        <f t="shared" si="272"/>
        <v>0</v>
      </c>
      <c r="R1077" s="136">
        <f t="shared" si="273"/>
        <v>0</v>
      </c>
      <c r="S1077" s="137">
        <f t="shared" si="269"/>
        <v>0</v>
      </c>
      <c r="T1077" s="45"/>
      <c r="V1077" s="57" t="str">
        <f t="shared" si="270"/>
        <v>скрыть</v>
      </c>
    </row>
    <row r="1078" spans="2:22" ht="15.75" hidden="1" customHeight="1" x14ac:dyDescent="0.25">
      <c r="B1078" s="135">
        <v>1062</v>
      </c>
      <c r="C1078" s="182">
        <f t="shared" si="277"/>
        <v>0</v>
      </c>
      <c r="D1078" s="280">
        <f t="shared" si="277"/>
        <v>0</v>
      </c>
      <c r="E1078" s="182">
        <f t="shared" si="277"/>
        <v>0</v>
      </c>
      <c r="F1078" s="182">
        <f t="shared" si="277"/>
        <v>0</v>
      </c>
      <c r="G1078" s="136">
        <f t="shared" si="277"/>
        <v>0</v>
      </c>
      <c r="H1078" s="136">
        <f t="shared" si="271"/>
        <v>0</v>
      </c>
      <c r="I1078" s="136">
        <f t="shared" si="265"/>
        <v>0</v>
      </c>
      <c r="J1078" s="141">
        <f t="shared" si="266"/>
        <v>0</v>
      </c>
      <c r="K1078" s="142">
        <f t="shared" si="263"/>
        <v>0</v>
      </c>
      <c r="L1078" s="184">
        <f t="shared" si="263"/>
        <v>0</v>
      </c>
      <c r="M1078" s="141">
        <f t="shared" si="263"/>
        <v>0</v>
      </c>
      <c r="N1078" s="141">
        <f t="shared" si="263"/>
        <v>0</v>
      </c>
      <c r="O1078" s="147">
        <f t="shared" si="267"/>
        <v>0</v>
      </c>
      <c r="P1078" s="136">
        <f t="shared" si="268"/>
        <v>0</v>
      </c>
      <c r="Q1078" s="136">
        <f t="shared" si="272"/>
        <v>0</v>
      </c>
      <c r="R1078" s="136">
        <f t="shared" si="273"/>
        <v>0</v>
      </c>
      <c r="S1078" s="137">
        <f t="shared" si="269"/>
        <v>0</v>
      </c>
      <c r="T1078" s="45"/>
      <c r="V1078" s="57" t="str">
        <f t="shared" si="270"/>
        <v>скрыть</v>
      </c>
    </row>
    <row r="1079" spans="2:22" ht="15.75" hidden="1" customHeight="1" x14ac:dyDescent="0.25">
      <c r="B1079" s="135">
        <v>1063</v>
      </c>
      <c r="C1079" s="182">
        <f t="shared" si="277"/>
        <v>0</v>
      </c>
      <c r="D1079" s="280">
        <f t="shared" si="277"/>
        <v>0</v>
      </c>
      <c r="E1079" s="182">
        <f t="shared" si="277"/>
        <v>0</v>
      </c>
      <c r="F1079" s="182">
        <f t="shared" si="277"/>
        <v>0</v>
      </c>
      <c r="G1079" s="136">
        <f t="shared" si="277"/>
        <v>0</v>
      </c>
      <c r="H1079" s="136">
        <f t="shared" si="271"/>
        <v>0</v>
      </c>
      <c r="I1079" s="136">
        <f t="shared" si="265"/>
        <v>0</v>
      </c>
      <c r="J1079" s="141">
        <f t="shared" si="266"/>
        <v>0</v>
      </c>
      <c r="K1079" s="142">
        <f t="shared" si="263"/>
        <v>0</v>
      </c>
      <c r="L1079" s="184">
        <f t="shared" si="263"/>
        <v>0</v>
      </c>
      <c r="M1079" s="141">
        <f t="shared" si="263"/>
        <v>0</v>
      </c>
      <c r="N1079" s="141">
        <f t="shared" si="263"/>
        <v>0</v>
      </c>
      <c r="O1079" s="147">
        <f t="shared" si="267"/>
        <v>0</v>
      </c>
      <c r="P1079" s="136">
        <f t="shared" si="268"/>
        <v>0</v>
      </c>
      <c r="Q1079" s="136">
        <f t="shared" si="272"/>
        <v>0</v>
      </c>
      <c r="R1079" s="136">
        <f t="shared" si="273"/>
        <v>0</v>
      </c>
      <c r="S1079" s="137">
        <f t="shared" si="269"/>
        <v>0</v>
      </c>
      <c r="T1079" s="45"/>
      <c r="V1079" s="57" t="str">
        <f t="shared" si="270"/>
        <v>скрыть</v>
      </c>
    </row>
    <row r="1080" spans="2:22" ht="15.75" hidden="1" customHeight="1" x14ac:dyDescent="0.25">
      <c r="B1080" s="135">
        <v>1064</v>
      </c>
      <c r="C1080" s="182">
        <f t="shared" si="277"/>
        <v>0</v>
      </c>
      <c r="D1080" s="280">
        <f t="shared" si="277"/>
        <v>0</v>
      </c>
      <c r="E1080" s="182">
        <f t="shared" si="277"/>
        <v>0</v>
      </c>
      <c r="F1080" s="182">
        <f t="shared" si="277"/>
        <v>0</v>
      </c>
      <c r="G1080" s="136">
        <f t="shared" si="277"/>
        <v>0</v>
      </c>
      <c r="H1080" s="136">
        <f t="shared" si="271"/>
        <v>0</v>
      </c>
      <c r="I1080" s="136">
        <f t="shared" si="265"/>
        <v>0</v>
      </c>
      <c r="J1080" s="141">
        <f t="shared" si="266"/>
        <v>0</v>
      </c>
      <c r="K1080" s="142">
        <f t="shared" si="263"/>
        <v>0</v>
      </c>
      <c r="L1080" s="184">
        <f t="shared" si="263"/>
        <v>0</v>
      </c>
      <c r="M1080" s="141">
        <f t="shared" si="263"/>
        <v>0</v>
      </c>
      <c r="N1080" s="141">
        <f t="shared" si="263"/>
        <v>0</v>
      </c>
      <c r="O1080" s="147">
        <f t="shared" si="267"/>
        <v>0</v>
      </c>
      <c r="P1080" s="136">
        <f t="shared" si="268"/>
        <v>0</v>
      </c>
      <c r="Q1080" s="136">
        <f t="shared" si="272"/>
        <v>0</v>
      </c>
      <c r="R1080" s="136">
        <f t="shared" si="273"/>
        <v>0</v>
      </c>
      <c r="S1080" s="137">
        <f t="shared" si="269"/>
        <v>0</v>
      </c>
      <c r="T1080" s="45"/>
      <c r="V1080" s="57" t="str">
        <f t="shared" si="270"/>
        <v>скрыть</v>
      </c>
    </row>
    <row r="1081" spans="2:22" ht="15.75" hidden="1" customHeight="1" x14ac:dyDescent="0.25">
      <c r="B1081" s="135">
        <v>1065</v>
      </c>
      <c r="C1081" s="182">
        <f t="shared" si="277"/>
        <v>0</v>
      </c>
      <c r="D1081" s="280">
        <f t="shared" si="277"/>
        <v>0</v>
      </c>
      <c r="E1081" s="182">
        <f t="shared" si="277"/>
        <v>0</v>
      </c>
      <c r="F1081" s="182">
        <f t="shared" si="277"/>
        <v>0</v>
      </c>
      <c r="G1081" s="136">
        <f t="shared" si="277"/>
        <v>0</v>
      </c>
      <c r="H1081" s="136">
        <f t="shared" si="271"/>
        <v>0</v>
      </c>
      <c r="I1081" s="136">
        <f t="shared" si="265"/>
        <v>0</v>
      </c>
      <c r="J1081" s="141">
        <f t="shared" si="266"/>
        <v>0</v>
      </c>
      <c r="K1081" s="142">
        <f t="shared" si="263"/>
        <v>0</v>
      </c>
      <c r="L1081" s="184">
        <f t="shared" si="263"/>
        <v>0</v>
      </c>
      <c r="M1081" s="141">
        <f t="shared" si="263"/>
        <v>0</v>
      </c>
      <c r="N1081" s="141">
        <f t="shared" si="263"/>
        <v>0</v>
      </c>
      <c r="O1081" s="147">
        <f t="shared" si="267"/>
        <v>0</v>
      </c>
      <c r="P1081" s="136">
        <f t="shared" si="268"/>
        <v>0</v>
      </c>
      <c r="Q1081" s="136">
        <f t="shared" si="272"/>
        <v>0</v>
      </c>
      <c r="R1081" s="136">
        <f t="shared" si="273"/>
        <v>0</v>
      </c>
      <c r="S1081" s="137">
        <f t="shared" si="269"/>
        <v>0</v>
      </c>
      <c r="T1081" s="45"/>
      <c r="V1081" s="57" t="str">
        <f t="shared" si="270"/>
        <v>скрыть</v>
      </c>
    </row>
    <row r="1082" spans="2:22" ht="15.75" hidden="1" customHeight="1" x14ac:dyDescent="0.25">
      <c r="B1082" s="135">
        <v>1066</v>
      </c>
      <c r="C1082" s="182">
        <f t="shared" si="277"/>
        <v>0</v>
      </c>
      <c r="D1082" s="280">
        <f t="shared" si="277"/>
        <v>0</v>
      </c>
      <c r="E1082" s="182">
        <f t="shared" si="277"/>
        <v>0</v>
      </c>
      <c r="F1082" s="182">
        <f t="shared" si="277"/>
        <v>0</v>
      </c>
      <c r="G1082" s="136">
        <f t="shared" si="277"/>
        <v>0</v>
      </c>
      <c r="H1082" s="136">
        <f t="shared" si="271"/>
        <v>0</v>
      </c>
      <c r="I1082" s="136">
        <f t="shared" si="265"/>
        <v>0</v>
      </c>
      <c r="J1082" s="141">
        <f t="shared" si="266"/>
        <v>0</v>
      </c>
      <c r="K1082" s="142">
        <f t="shared" si="263"/>
        <v>0</v>
      </c>
      <c r="L1082" s="184">
        <f t="shared" si="263"/>
        <v>0</v>
      </c>
      <c r="M1082" s="141">
        <f t="shared" si="263"/>
        <v>0</v>
      </c>
      <c r="N1082" s="141">
        <f t="shared" si="263"/>
        <v>0</v>
      </c>
      <c r="O1082" s="147">
        <f t="shared" si="267"/>
        <v>0</v>
      </c>
      <c r="P1082" s="136">
        <f t="shared" si="268"/>
        <v>0</v>
      </c>
      <c r="Q1082" s="136">
        <f t="shared" si="272"/>
        <v>0</v>
      </c>
      <c r="R1082" s="136">
        <f t="shared" si="273"/>
        <v>0</v>
      </c>
      <c r="S1082" s="137">
        <f t="shared" si="269"/>
        <v>0</v>
      </c>
      <c r="T1082" s="45"/>
      <c r="V1082" s="57" t="str">
        <f t="shared" si="270"/>
        <v>скрыть</v>
      </c>
    </row>
    <row r="1083" spans="2:22" ht="15.75" hidden="1" customHeight="1" x14ac:dyDescent="0.25">
      <c r="B1083" s="135">
        <v>1067</v>
      </c>
      <c r="C1083" s="182">
        <f t="shared" si="277"/>
        <v>0</v>
      </c>
      <c r="D1083" s="280">
        <f t="shared" si="277"/>
        <v>0</v>
      </c>
      <c r="E1083" s="182">
        <f t="shared" si="277"/>
        <v>0</v>
      </c>
      <c r="F1083" s="182">
        <f t="shared" si="277"/>
        <v>0</v>
      </c>
      <c r="G1083" s="136">
        <f t="shared" si="277"/>
        <v>0</v>
      </c>
      <c r="H1083" s="136">
        <f t="shared" si="271"/>
        <v>0</v>
      </c>
      <c r="I1083" s="136">
        <f t="shared" si="265"/>
        <v>0</v>
      </c>
      <c r="J1083" s="141">
        <f t="shared" si="266"/>
        <v>0</v>
      </c>
      <c r="K1083" s="142">
        <f t="shared" si="263"/>
        <v>0</v>
      </c>
      <c r="L1083" s="184">
        <f t="shared" si="263"/>
        <v>0</v>
      </c>
      <c r="M1083" s="141">
        <f t="shared" si="263"/>
        <v>0</v>
      </c>
      <c r="N1083" s="141">
        <f t="shared" si="263"/>
        <v>0</v>
      </c>
      <c r="O1083" s="147">
        <f t="shared" si="267"/>
        <v>0</v>
      </c>
      <c r="P1083" s="136">
        <f t="shared" si="268"/>
        <v>0</v>
      </c>
      <c r="Q1083" s="136">
        <f t="shared" si="272"/>
        <v>0</v>
      </c>
      <c r="R1083" s="136">
        <f t="shared" si="273"/>
        <v>0</v>
      </c>
      <c r="S1083" s="137">
        <f t="shared" si="269"/>
        <v>0</v>
      </c>
      <c r="T1083" s="45"/>
      <c r="V1083" s="57" t="str">
        <f t="shared" si="270"/>
        <v>скрыть</v>
      </c>
    </row>
    <row r="1084" spans="2:22" ht="15.75" hidden="1" customHeight="1" x14ac:dyDescent="0.25">
      <c r="B1084" s="135">
        <v>1068</v>
      </c>
      <c r="C1084" s="182">
        <f t="shared" si="277"/>
        <v>0</v>
      </c>
      <c r="D1084" s="280">
        <f t="shared" si="277"/>
        <v>0</v>
      </c>
      <c r="E1084" s="182">
        <f t="shared" si="277"/>
        <v>0</v>
      </c>
      <c r="F1084" s="182">
        <f t="shared" si="277"/>
        <v>0</v>
      </c>
      <c r="G1084" s="136">
        <f t="shared" si="277"/>
        <v>0</v>
      </c>
      <c r="H1084" s="136">
        <f t="shared" si="271"/>
        <v>0</v>
      </c>
      <c r="I1084" s="136">
        <f t="shared" si="265"/>
        <v>0</v>
      </c>
      <c r="J1084" s="141">
        <f t="shared" si="266"/>
        <v>0</v>
      </c>
      <c r="K1084" s="142">
        <f t="shared" si="263"/>
        <v>0</v>
      </c>
      <c r="L1084" s="184">
        <f t="shared" si="263"/>
        <v>0</v>
      </c>
      <c r="M1084" s="141">
        <f t="shared" si="263"/>
        <v>0</v>
      </c>
      <c r="N1084" s="141">
        <f t="shared" si="263"/>
        <v>0</v>
      </c>
      <c r="O1084" s="147">
        <f t="shared" si="267"/>
        <v>0</v>
      </c>
      <c r="P1084" s="136">
        <f t="shared" si="268"/>
        <v>0</v>
      </c>
      <c r="Q1084" s="136">
        <f t="shared" si="272"/>
        <v>0</v>
      </c>
      <c r="R1084" s="136">
        <f t="shared" si="273"/>
        <v>0</v>
      </c>
      <c r="S1084" s="137">
        <f t="shared" si="269"/>
        <v>0</v>
      </c>
      <c r="T1084" s="45"/>
      <c r="V1084" s="57" t="str">
        <f t="shared" si="270"/>
        <v>скрыть</v>
      </c>
    </row>
    <row r="1085" spans="2:22" ht="15.75" hidden="1" customHeight="1" x14ac:dyDescent="0.25">
      <c r="B1085" s="135">
        <v>1069</v>
      </c>
      <c r="C1085" s="182">
        <f t="shared" si="277"/>
        <v>0</v>
      </c>
      <c r="D1085" s="280">
        <f t="shared" si="277"/>
        <v>0</v>
      </c>
      <c r="E1085" s="182">
        <f t="shared" si="277"/>
        <v>0</v>
      </c>
      <c r="F1085" s="182">
        <f t="shared" si="277"/>
        <v>0</v>
      </c>
      <c r="G1085" s="136">
        <f t="shared" si="277"/>
        <v>0</v>
      </c>
      <c r="H1085" s="136">
        <f t="shared" si="271"/>
        <v>0</v>
      </c>
      <c r="I1085" s="136">
        <f t="shared" si="265"/>
        <v>0</v>
      </c>
      <c r="J1085" s="141">
        <f t="shared" si="266"/>
        <v>0</v>
      </c>
      <c r="K1085" s="142">
        <f t="shared" si="263"/>
        <v>0</v>
      </c>
      <c r="L1085" s="184">
        <f t="shared" si="263"/>
        <v>0</v>
      </c>
      <c r="M1085" s="141">
        <f t="shared" si="263"/>
        <v>0</v>
      </c>
      <c r="N1085" s="141">
        <f t="shared" si="263"/>
        <v>0</v>
      </c>
      <c r="O1085" s="147">
        <f t="shared" si="267"/>
        <v>0</v>
      </c>
      <c r="P1085" s="136">
        <f t="shared" si="268"/>
        <v>0</v>
      </c>
      <c r="Q1085" s="136">
        <f t="shared" si="272"/>
        <v>0</v>
      </c>
      <c r="R1085" s="136">
        <f t="shared" si="273"/>
        <v>0</v>
      </c>
      <c r="S1085" s="137">
        <f t="shared" si="269"/>
        <v>0</v>
      </c>
      <c r="T1085" s="45"/>
      <c r="V1085" s="57" t="str">
        <f t="shared" si="270"/>
        <v>скрыть</v>
      </c>
    </row>
    <row r="1086" spans="2:22" ht="15.75" hidden="1" customHeight="1" x14ac:dyDescent="0.25">
      <c r="B1086" s="135">
        <v>1070</v>
      </c>
      <c r="C1086" s="182">
        <f t="shared" si="277"/>
        <v>0</v>
      </c>
      <c r="D1086" s="280">
        <f t="shared" si="277"/>
        <v>0</v>
      </c>
      <c r="E1086" s="182">
        <f t="shared" si="277"/>
        <v>0</v>
      </c>
      <c r="F1086" s="182">
        <f t="shared" si="277"/>
        <v>0</v>
      </c>
      <c r="G1086" s="136">
        <f t="shared" si="277"/>
        <v>0</v>
      </c>
      <c r="H1086" s="136">
        <f t="shared" si="271"/>
        <v>0</v>
      </c>
      <c r="I1086" s="136">
        <f t="shared" si="265"/>
        <v>0</v>
      </c>
      <c r="J1086" s="141">
        <f t="shared" si="266"/>
        <v>0</v>
      </c>
      <c r="K1086" s="142">
        <f t="shared" si="263"/>
        <v>0</v>
      </c>
      <c r="L1086" s="184">
        <f t="shared" si="263"/>
        <v>0</v>
      </c>
      <c r="M1086" s="141">
        <f t="shared" si="263"/>
        <v>0</v>
      </c>
      <c r="N1086" s="141">
        <f t="shared" si="263"/>
        <v>0</v>
      </c>
      <c r="O1086" s="147">
        <f t="shared" si="267"/>
        <v>0</v>
      </c>
      <c r="P1086" s="136">
        <f t="shared" si="268"/>
        <v>0</v>
      </c>
      <c r="Q1086" s="136">
        <f t="shared" si="272"/>
        <v>0</v>
      </c>
      <c r="R1086" s="136">
        <f t="shared" si="273"/>
        <v>0</v>
      </c>
      <c r="S1086" s="137">
        <f t="shared" si="269"/>
        <v>0</v>
      </c>
      <c r="T1086" s="45"/>
      <c r="V1086" s="57" t="str">
        <f t="shared" si="270"/>
        <v>скрыть</v>
      </c>
    </row>
    <row r="1087" spans="2:22" ht="15.75" hidden="1" customHeight="1" x14ac:dyDescent="0.25">
      <c r="B1087" s="135">
        <v>1071</v>
      </c>
      <c r="C1087" s="182">
        <f t="shared" ref="C1087:G1096" si="278">IF(offer_sale_type="транзит",IFERROR(VLOOKUP($B1087,calc_data,C$14+1,0),0),0)</f>
        <v>0</v>
      </c>
      <c r="D1087" s="280">
        <f t="shared" si="278"/>
        <v>0</v>
      </c>
      <c r="E1087" s="182">
        <f t="shared" si="278"/>
        <v>0</v>
      </c>
      <c r="F1087" s="182">
        <f t="shared" si="278"/>
        <v>0</v>
      </c>
      <c r="G1087" s="136">
        <f t="shared" si="278"/>
        <v>0</v>
      </c>
      <c r="H1087" s="136">
        <f t="shared" si="271"/>
        <v>0</v>
      </c>
      <c r="I1087" s="136">
        <f t="shared" si="265"/>
        <v>0</v>
      </c>
      <c r="J1087" s="141">
        <f t="shared" si="266"/>
        <v>0</v>
      </c>
      <c r="K1087" s="142">
        <f t="shared" si="263"/>
        <v>0</v>
      </c>
      <c r="L1087" s="184">
        <f t="shared" si="263"/>
        <v>0</v>
      </c>
      <c r="M1087" s="141">
        <f t="shared" si="263"/>
        <v>0</v>
      </c>
      <c r="N1087" s="141">
        <f t="shared" si="263"/>
        <v>0</v>
      </c>
      <c r="O1087" s="147">
        <f t="shared" si="267"/>
        <v>0</v>
      </c>
      <c r="P1087" s="136">
        <f t="shared" si="268"/>
        <v>0</v>
      </c>
      <c r="Q1087" s="136">
        <f t="shared" si="272"/>
        <v>0</v>
      </c>
      <c r="R1087" s="136">
        <f t="shared" si="273"/>
        <v>0</v>
      </c>
      <c r="S1087" s="137">
        <f t="shared" si="269"/>
        <v>0</v>
      </c>
      <c r="T1087" s="45"/>
      <c r="V1087" s="57" t="str">
        <f t="shared" si="270"/>
        <v>скрыть</v>
      </c>
    </row>
    <row r="1088" spans="2:22" ht="15.75" hidden="1" customHeight="1" x14ac:dyDescent="0.25">
      <c r="B1088" s="135">
        <v>1072</v>
      </c>
      <c r="C1088" s="182">
        <f t="shared" si="278"/>
        <v>0</v>
      </c>
      <c r="D1088" s="280">
        <f t="shared" si="278"/>
        <v>0</v>
      </c>
      <c r="E1088" s="182">
        <f t="shared" si="278"/>
        <v>0</v>
      </c>
      <c r="F1088" s="182">
        <f t="shared" si="278"/>
        <v>0</v>
      </c>
      <c r="G1088" s="136">
        <f t="shared" si="278"/>
        <v>0</v>
      </c>
      <c r="H1088" s="136">
        <f t="shared" si="271"/>
        <v>0</v>
      </c>
      <c r="I1088" s="136">
        <f t="shared" si="265"/>
        <v>0</v>
      </c>
      <c r="J1088" s="141">
        <f t="shared" si="266"/>
        <v>0</v>
      </c>
      <c r="K1088" s="142">
        <f t="shared" si="263"/>
        <v>0</v>
      </c>
      <c r="L1088" s="184">
        <f t="shared" si="263"/>
        <v>0</v>
      </c>
      <c r="M1088" s="141">
        <f t="shared" si="263"/>
        <v>0</v>
      </c>
      <c r="N1088" s="141">
        <f t="shared" si="263"/>
        <v>0</v>
      </c>
      <c r="O1088" s="147">
        <f t="shared" si="267"/>
        <v>0</v>
      </c>
      <c r="P1088" s="136">
        <f t="shared" si="268"/>
        <v>0</v>
      </c>
      <c r="Q1088" s="136">
        <f t="shared" si="272"/>
        <v>0</v>
      </c>
      <c r="R1088" s="136">
        <f t="shared" si="273"/>
        <v>0</v>
      </c>
      <c r="S1088" s="137">
        <f t="shared" si="269"/>
        <v>0</v>
      </c>
      <c r="T1088" s="45"/>
      <c r="V1088" s="57" t="str">
        <f t="shared" si="270"/>
        <v>скрыть</v>
      </c>
    </row>
    <row r="1089" spans="2:22" ht="15.75" hidden="1" customHeight="1" x14ac:dyDescent="0.25">
      <c r="B1089" s="135">
        <v>1073</v>
      </c>
      <c r="C1089" s="182">
        <f t="shared" si="278"/>
        <v>0</v>
      </c>
      <c r="D1089" s="280">
        <f t="shared" si="278"/>
        <v>0</v>
      </c>
      <c r="E1089" s="182">
        <f t="shared" si="278"/>
        <v>0</v>
      </c>
      <c r="F1089" s="182">
        <f t="shared" si="278"/>
        <v>0</v>
      </c>
      <c r="G1089" s="136">
        <f t="shared" si="278"/>
        <v>0</v>
      </c>
      <c r="H1089" s="136">
        <f t="shared" si="271"/>
        <v>0</v>
      </c>
      <c r="I1089" s="136">
        <f t="shared" si="265"/>
        <v>0</v>
      </c>
      <c r="J1089" s="141">
        <f t="shared" si="266"/>
        <v>0</v>
      </c>
      <c r="K1089" s="142">
        <f t="shared" si="263"/>
        <v>0</v>
      </c>
      <c r="L1089" s="184">
        <f t="shared" si="263"/>
        <v>0</v>
      </c>
      <c r="M1089" s="141">
        <f t="shared" si="263"/>
        <v>0</v>
      </c>
      <c r="N1089" s="141">
        <f t="shared" si="263"/>
        <v>0</v>
      </c>
      <c r="O1089" s="147">
        <f t="shared" si="267"/>
        <v>0</v>
      </c>
      <c r="P1089" s="136">
        <f t="shared" si="268"/>
        <v>0</v>
      </c>
      <c r="Q1089" s="136">
        <f t="shared" si="272"/>
        <v>0</v>
      </c>
      <c r="R1089" s="136">
        <f t="shared" si="273"/>
        <v>0</v>
      </c>
      <c r="S1089" s="137">
        <f t="shared" si="269"/>
        <v>0</v>
      </c>
      <c r="T1089" s="45"/>
      <c r="V1089" s="57" t="str">
        <f t="shared" si="270"/>
        <v>скрыть</v>
      </c>
    </row>
    <row r="1090" spans="2:22" ht="15.75" hidden="1" customHeight="1" x14ac:dyDescent="0.25">
      <c r="B1090" s="135">
        <v>1074</v>
      </c>
      <c r="C1090" s="182">
        <f t="shared" si="278"/>
        <v>0</v>
      </c>
      <c r="D1090" s="280">
        <f t="shared" si="278"/>
        <v>0</v>
      </c>
      <c r="E1090" s="182">
        <f t="shared" si="278"/>
        <v>0</v>
      </c>
      <c r="F1090" s="182">
        <f t="shared" si="278"/>
        <v>0</v>
      </c>
      <c r="G1090" s="136">
        <f t="shared" si="278"/>
        <v>0</v>
      </c>
      <c r="H1090" s="136">
        <f t="shared" si="271"/>
        <v>0</v>
      </c>
      <c r="I1090" s="136">
        <f t="shared" si="265"/>
        <v>0</v>
      </c>
      <c r="J1090" s="141">
        <f t="shared" si="266"/>
        <v>0</v>
      </c>
      <c r="K1090" s="142">
        <f t="shared" si="263"/>
        <v>0</v>
      </c>
      <c r="L1090" s="184">
        <f t="shared" si="263"/>
        <v>0</v>
      </c>
      <c r="M1090" s="141">
        <f t="shared" si="263"/>
        <v>0</v>
      </c>
      <c r="N1090" s="141">
        <f t="shared" si="263"/>
        <v>0</v>
      </c>
      <c r="O1090" s="147">
        <f t="shared" si="267"/>
        <v>0</v>
      </c>
      <c r="P1090" s="136">
        <f t="shared" si="268"/>
        <v>0</v>
      </c>
      <c r="Q1090" s="136">
        <f t="shared" si="272"/>
        <v>0</v>
      </c>
      <c r="R1090" s="136">
        <f t="shared" si="273"/>
        <v>0</v>
      </c>
      <c r="S1090" s="137">
        <f t="shared" si="269"/>
        <v>0</v>
      </c>
      <c r="T1090" s="45"/>
      <c r="V1090" s="57" t="str">
        <f t="shared" si="270"/>
        <v>скрыть</v>
      </c>
    </row>
    <row r="1091" spans="2:22" ht="15.75" hidden="1" customHeight="1" x14ac:dyDescent="0.25">
      <c r="B1091" s="135">
        <v>1075</v>
      </c>
      <c r="C1091" s="182">
        <f t="shared" si="278"/>
        <v>0</v>
      </c>
      <c r="D1091" s="280">
        <f t="shared" si="278"/>
        <v>0</v>
      </c>
      <c r="E1091" s="182">
        <f t="shared" si="278"/>
        <v>0</v>
      </c>
      <c r="F1091" s="182">
        <f t="shared" si="278"/>
        <v>0</v>
      </c>
      <c r="G1091" s="136">
        <f t="shared" si="278"/>
        <v>0</v>
      </c>
      <c r="H1091" s="136">
        <f t="shared" si="271"/>
        <v>0</v>
      </c>
      <c r="I1091" s="136">
        <f t="shared" si="265"/>
        <v>0</v>
      </c>
      <c r="J1091" s="141">
        <f t="shared" si="266"/>
        <v>0</v>
      </c>
      <c r="K1091" s="142">
        <f t="shared" si="263"/>
        <v>0</v>
      </c>
      <c r="L1091" s="184">
        <f t="shared" si="263"/>
        <v>0</v>
      </c>
      <c r="M1091" s="141">
        <f t="shared" si="263"/>
        <v>0</v>
      </c>
      <c r="N1091" s="141">
        <f t="shared" si="263"/>
        <v>0</v>
      </c>
      <c r="O1091" s="147">
        <f t="shared" si="267"/>
        <v>0</v>
      </c>
      <c r="P1091" s="136">
        <f t="shared" si="268"/>
        <v>0</v>
      </c>
      <c r="Q1091" s="136">
        <f t="shared" si="272"/>
        <v>0</v>
      </c>
      <c r="R1091" s="136">
        <f t="shared" si="273"/>
        <v>0</v>
      </c>
      <c r="S1091" s="137">
        <f t="shared" si="269"/>
        <v>0</v>
      </c>
      <c r="T1091" s="45"/>
      <c r="V1091" s="57" t="str">
        <f t="shared" si="270"/>
        <v>скрыть</v>
      </c>
    </row>
    <row r="1092" spans="2:22" ht="15.75" hidden="1" customHeight="1" x14ac:dyDescent="0.25">
      <c r="B1092" s="135">
        <v>1076</v>
      </c>
      <c r="C1092" s="182">
        <f t="shared" si="278"/>
        <v>0</v>
      </c>
      <c r="D1092" s="280">
        <f t="shared" si="278"/>
        <v>0</v>
      </c>
      <c r="E1092" s="182">
        <f t="shared" si="278"/>
        <v>0</v>
      </c>
      <c r="F1092" s="182">
        <f t="shared" si="278"/>
        <v>0</v>
      </c>
      <c r="G1092" s="136">
        <f t="shared" si="278"/>
        <v>0</v>
      </c>
      <c r="H1092" s="136">
        <f t="shared" si="271"/>
        <v>0</v>
      </c>
      <c r="I1092" s="136">
        <f t="shared" si="265"/>
        <v>0</v>
      </c>
      <c r="J1092" s="141">
        <f t="shared" si="266"/>
        <v>0</v>
      </c>
      <c r="K1092" s="142">
        <f t="shared" si="263"/>
        <v>0</v>
      </c>
      <c r="L1092" s="184">
        <f t="shared" si="263"/>
        <v>0</v>
      </c>
      <c r="M1092" s="141">
        <f t="shared" si="263"/>
        <v>0</v>
      </c>
      <c r="N1092" s="141">
        <f t="shared" si="263"/>
        <v>0</v>
      </c>
      <c r="O1092" s="147">
        <f t="shared" si="267"/>
        <v>0</v>
      </c>
      <c r="P1092" s="136">
        <f t="shared" si="268"/>
        <v>0</v>
      </c>
      <c r="Q1092" s="136">
        <f t="shared" si="272"/>
        <v>0</v>
      </c>
      <c r="R1092" s="136">
        <f t="shared" si="273"/>
        <v>0</v>
      </c>
      <c r="S1092" s="137">
        <f t="shared" si="269"/>
        <v>0</v>
      </c>
      <c r="T1092" s="45"/>
      <c r="V1092" s="57" t="str">
        <f t="shared" si="270"/>
        <v>скрыть</v>
      </c>
    </row>
    <row r="1093" spans="2:22" ht="15.75" hidden="1" customHeight="1" x14ac:dyDescent="0.25">
      <c r="B1093" s="135">
        <v>1077</v>
      </c>
      <c r="C1093" s="182">
        <f t="shared" si="278"/>
        <v>0</v>
      </c>
      <c r="D1093" s="280">
        <f t="shared" si="278"/>
        <v>0</v>
      </c>
      <c r="E1093" s="182">
        <f t="shared" si="278"/>
        <v>0</v>
      </c>
      <c r="F1093" s="182">
        <f t="shared" si="278"/>
        <v>0</v>
      </c>
      <c r="G1093" s="136">
        <f t="shared" si="278"/>
        <v>0</v>
      </c>
      <c r="H1093" s="136">
        <f t="shared" si="271"/>
        <v>0</v>
      </c>
      <c r="I1093" s="136">
        <f t="shared" si="265"/>
        <v>0</v>
      </c>
      <c r="J1093" s="141">
        <f t="shared" si="266"/>
        <v>0</v>
      </c>
      <c r="K1093" s="142">
        <f t="shared" si="263"/>
        <v>0</v>
      </c>
      <c r="L1093" s="184">
        <f t="shared" si="263"/>
        <v>0</v>
      </c>
      <c r="M1093" s="141">
        <f t="shared" si="263"/>
        <v>0</v>
      </c>
      <c r="N1093" s="141">
        <f t="shared" si="263"/>
        <v>0</v>
      </c>
      <c r="O1093" s="147">
        <f t="shared" si="267"/>
        <v>0</v>
      </c>
      <c r="P1093" s="136">
        <f t="shared" si="268"/>
        <v>0</v>
      </c>
      <c r="Q1093" s="136">
        <f t="shared" si="272"/>
        <v>0</v>
      </c>
      <c r="R1093" s="136">
        <f t="shared" si="273"/>
        <v>0</v>
      </c>
      <c r="S1093" s="137">
        <f t="shared" si="269"/>
        <v>0</v>
      </c>
      <c r="T1093" s="45"/>
      <c r="V1093" s="57" t="str">
        <f t="shared" si="270"/>
        <v>скрыть</v>
      </c>
    </row>
    <row r="1094" spans="2:22" ht="15.75" hidden="1" customHeight="1" x14ac:dyDescent="0.25">
      <c r="B1094" s="135">
        <v>1078</v>
      </c>
      <c r="C1094" s="182">
        <f t="shared" si="278"/>
        <v>0</v>
      </c>
      <c r="D1094" s="280">
        <f t="shared" si="278"/>
        <v>0</v>
      </c>
      <c r="E1094" s="182">
        <f t="shared" si="278"/>
        <v>0</v>
      </c>
      <c r="F1094" s="182">
        <f t="shared" si="278"/>
        <v>0</v>
      </c>
      <c r="G1094" s="136">
        <f t="shared" si="278"/>
        <v>0</v>
      </c>
      <c r="H1094" s="136">
        <f t="shared" si="271"/>
        <v>0</v>
      </c>
      <c r="I1094" s="136">
        <f t="shared" si="265"/>
        <v>0</v>
      </c>
      <c r="J1094" s="141">
        <f t="shared" si="266"/>
        <v>0</v>
      </c>
      <c r="K1094" s="142">
        <f t="shared" si="263"/>
        <v>0</v>
      </c>
      <c r="L1094" s="184">
        <f t="shared" si="263"/>
        <v>0</v>
      </c>
      <c r="M1094" s="141">
        <f t="shared" si="263"/>
        <v>0</v>
      </c>
      <c r="N1094" s="141">
        <f t="shared" si="263"/>
        <v>0</v>
      </c>
      <c r="O1094" s="147">
        <f t="shared" si="267"/>
        <v>0</v>
      </c>
      <c r="P1094" s="136">
        <f t="shared" si="268"/>
        <v>0</v>
      </c>
      <c r="Q1094" s="136">
        <f t="shared" si="272"/>
        <v>0</v>
      </c>
      <c r="R1094" s="136">
        <f t="shared" si="273"/>
        <v>0</v>
      </c>
      <c r="S1094" s="137">
        <f t="shared" si="269"/>
        <v>0</v>
      </c>
      <c r="T1094" s="45"/>
      <c r="V1094" s="57" t="str">
        <f t="shared" si="270"/>
        <v>скрыть</v>
      </c>
    </row>
    <row r="1095" spans="2:22" ht="15.75" hidden="1" customHeight="1" x14ac:dyDescent="0.25">
      <c r="B1095" s="135">
        <v>1079</v>
      </c>
      <c r="C1095" s="182">
        <f t="shared" si="278"/>
        <v>0</v>
      </c>
      <c r="D1095" s="280">
        <f t="shared" si="278"/>
        <v>0</v>
      </c>
      <c r="E1095" s="182">
        <f t="shared" si="278"/>
        <v>0</v>
      </c>
      <c r="F1095" s="182">
        <f t="shared" si="278"/>
        <v>0</v>
      </c>
      <c r="G1095" s="136">
        <f t="shared" si="278"/>
        <v>0</v>
      </c>
      <c r="H1095" s="136">
        <f t="shared" si="271"/>
        <v>0</v>
      </c>
      <c r="I1095" s="136">
        <f t="shared" si="265"/>
        <v>0</v>
      </c>
      <c r="J1095" s="141">
        <f t="shared" si="266"/>
        <v>0</v>
      </c>
      <c r="K1095" s="142">
        <f t="shared" si="263"/>
        <v>0</v>
      </c>
      <c r="L1095" s="184">
        <f t="shared" si="263"/>
        <v>0</v>
      </c>
      <c r="M1095" s="141">
        <f t="shared" si="263"/>
        <v>0</v>
      </c>
      <c r="N1095" s="141">
        <f t="shared" si="263"/>
        <v>0</v>
      </c>
      <c r="O1095" s="147">
        <f t="shared" si="267"/>
        <v>0</v>
      </c>
      <c r="P1095" s="136">
        <f t="shared" si="268"/>
        <v>0</v>
      </c>
      <c r="Q1095" s="136">
        <f t="shared" si="272"/>
        <v>0</v>
      </c>
      <c r="R1095" s="136">
        <f t="shared" si="273"/>
        <v>0</v>
      </c>
      <c r="S1095" s="137">
        <f t="shared" si="269"/>
        <v>0</v>
      </c>
      <c r="T1095" s="45"/>
      <c r="V1095" s="57" t="str">
        <f t="shared" si="270"/>
        <v>скрыть</v>
      </c>
    </row>
    <row r="1096" spans="2:22" ht="15.75" hidden="1" customHeight="1" x14ac:dyDescent="0.25">
      <c r="B1096" s="135">
        <v>1080</v>
      </c>
      <c r="C1096" s="182">
        <f t="shared" si="278"/>
        <v>0</v>
      </c>
      <c r="D1096" s="280">
        <f t="shared" si="278"/>
        <v>0</v>
      </c>
      <c r="E1096" s="182">
        <f t="shared" si="278"/>
        <v>0</v>
      </c>
      <c r="F1096" s="182">
        <f t="shared" si="278"/>
        <v>0</v>
      </c>
      <c r="G1096" s="136">
        <f t="shared" si="278"/>
        <v>0</v>
      </c>
      <c r="H1096" s="136">
        <f t="shared" si="271"/>
        <v>0</v>
      </c>
      <c r="I1096" s="136">
        <f t="shared" si="265"/>
        <v>0</v>
      </c>
      <c r="J1096" s="141">
        <f t="shared" si="266"/>
        <v>0</v>
      </c>
      <c r="K1096" s="142">
        <f t="shared" si="263"/>
        <v>0</v>
      </c>
      <c r="L1096" s="184">
        <f t="shared" si="263"/>
        <v>0</v>
      </c>
      <c r="M1096" s="141">
        <f t="shared" si="263"/>
        <v>0</v>
      </c>
      <c r="N1096" s="141">
        <f t="shared" si="263"/>
        <v>0</v>
      </c>
      <c r="O1096" s="147">
        <f t="shared" si="267"/>
        <v>0</v>
      </c>
      <c r="P1096" s="136">
        <f t="shared" si="268"/>
        <v>0</v>
      </c>
      <c r="Q1096" s="136">
        <f t="shared" si="272"/>
        <v>0</v>
      </c>
      <c r="R1096" s="136">
        <f t="shared" si="273"/>
        <v>0</v>
      </c>
      <c r="S1096" s="137">
        <f t="shared" si="269"/>
        <v>0</v>
      </c>
      <c r="T1096" s="45"/>
      <c r="V1096" s="57" t="str">
        <f t="shared" si="270"/>
        <v>скрыть</v>
      </c>
    </row>
    <row r="1097" spans="2:22" ht="15.75" hidden="1" customHeight="1" x14ac:dyDescent="0.25">
      <c r="B1097" s="135">
        <v>1081</v>
      </c>
      <c r="C1097" s="182">
        <f t="shared" ref="C1097:G1106" si="279">IF(offer_sale_type="транзит",IFERROR(VLOOKUP($B1097,calc_data,C$14+1,0),0),0)</f>
        <v>0</v>
      </c>
      <c r="D1097" s="280">
        <f t="shared" si="279"/>
        <v>0</v>
      </c>
      <c r="E1097" s="182">
        <f t="shared" si="279"/>
        <v>0</v>
      </c>
      <c r="F1097" s="182">
        <f t="shared" si="279"/>
        <v>0</v>
      </c>
      <c r="G1097" s="136">
        <f t="shared" si="279"/>
        <v>0</v>
      </c>
      <c r="H1097" s="136">
        <f t="shared" si="271"/>
        <v>0</v>
      </c>
      <c r="I1097" s="136">
        <f t="shared" si="265"/>
        <v>0</v>
      </c>
      <c r="J1097" s="141">
        <f t="shared" si="266"/>
        <v>0</v>
      </c>
      <c r="K1097" s="142">
        <f t="shared" si="263"/>
        <v>0</v>
      </c>
      <c r="L1097" s="184">
        <f t="shared" si="263"/>
        <v>0</v>
      </c>
      <c r="M1097" s="141">
        <f t="shared" si="263"/>
        <v>0</v>
      </c>
      <c r="N1097" s="141">
        <f t="shared" ref="K1097:N1160" si="280">IF(offer_sale_type="транзит",IFERROR(ROUNDUP(VLOOKUP($B1097,calc_data,N$14+1,0),2),0),0)</f>
        <v>0</v>
      </c>
      <c r="O1097" s="147">
        <f t="shared" si="267"/>
        <v>0</v>
      </c>
      <c r="P1097" s="136">
        <f t="shared" si="268"/>
        <v>0</v>
      </c>
      <c r="Q1097" s="136">
        <f t="shared" si="272"/>
        <v>0</v>
      </c>
      <c r="R1097" s="136">
        <f t="shared" si="273"/>
        <v>0</v>
      </c>
      <c r="S1097" s="137">
        <f t="shared" si="269"/>
        <v>0</v>
      </c>
      <c r="T1097" s="45"/>
      <c r="V1097" s="57" t="str">
        <f t="shared" si="270"/>
        <v>скрыть</v>
      </c>
    </row>
    <row r="1098" spans="2:22" ht="15.75" hidden="1" customHeight="1" x14ac:dyDescent="0.25">
      <c r="B1098" s="135">
        <v>1082</v>
      </c>
      <c r="C1098" s="182">
        <f t="shared" si="279"/>
        <v>0</v>
      </c>
      <c r="D1098" s="280">
        <f t="shared" si="279"/>
        <v>0</v>
      </c>
      <c r="E1098" s="182">
        <f t="shared" si="279"/>
        <v>0</v>
      </c>
      <c r="F1098" s="182">
        <f t="shared" si="279"/>
        <v>0</v>
      </c>
      <c r="G1098" s="136">
        <f t="shared" si="279"/>
        <v>0</v>
      </c>
      <c r="H1098" s="136">
        <f t="shared" si="271"/>
        <v>0</v>
      </c>
      <c r="I1098" s="136">
        <f t="shared" si="265"/>
        <v>0</v>
      </c>
      <c r="J1098" s="141">
        <f t="shared" si="266"/>
        <v>0</v>
      </c>
      <c r="K1098" s="142">
        <f t="shared" si="280"/>
        <v>0</v>
      </c>
      <c r="L1098" s="184">
        <f t="shared" si="280"/>
        <v>0</v>
      </c>
      <c r="M1098" s="141">
        <f t="shared" si="280"/>
        <v>0</v>
      </c>
      <c r="N1098" s="141">
        <f t="shared" si="280"/>
        <v>0</v>
      </c>
      <c r="O1098" s="147">
        <f t="shared" si="267"/>
        <v>0</v>
      </c>
      <c r="P1098" s="136">
        <f t="shared" si="268"/>
        <v>0</v>
      </c>
      <c r="Q1098" s="136">
        <f t="shared" si="272"/>
        <v>0</v>
      </c>
      <c r="R1098" s="136">
        <f t="shared" si="273"/>
        <v>0</v>
      </c>
      <c r="S1098" s="137">
        <f t="shared" si="269"/>
        <v>0</v>
      </c>
      <c r="T1098" s="45"/>
      <c r="V1098" s="57" t="str">
        <f t="shared" si="270"/>
        <v>скрыть</v>
      </c>
    </row>
    <row r="1099" spans="2:22" ht="15.75" hidden="1" customHeight="1" x14ac:dyDescent="0.25">
      <c r="B1099" s="135">
        <v>1083</v>
      </c>
      <c r="C1099" s="182">
        <f t="shared" si="279"/>
        <v>0</v>
      </c>
      <c r="D1099" s="280">
        <f t="shared" si="279"/>
        <v>0</v>
      </c>
      <c r="E1099" s="182">
        <f t="shared" si="279"/>
        <v>0</v>
      </c>
      <c r="F1099" s="182">
        <f t="shared" si="279"/>
        <v>0</v>
      </c>
      <c r="G1099" s="136">
        <f t="shared" si="279"/>
        <v>0</v>
      </c>
      <c r="H1099" s="136">
        <f t="shared" si="271"/>
        <v>0</v>
      </c>
      <c r="I1099" s="136">
        <f t="shared" si="265"/>
        <v>0</v>
      </c>
      <c r="J1099" s="141">
        <f t="shared" si="266"/>
        <v>0</v>
      </c>
      <c r="K1099" s="142">
        <f t="shared" si="280"/>
        <v>0</v>
      </c>
      <c r="L1099" s="184">
        <f t="shared" si="280"/>
        <v>0</v>
      </c>
      <c r="M1099" s="141">
        <f t="shared" si="280"/>
        <v>0</v>
      </c>
      <c r="N1099" s="141">
        <f t="shared" si="280"/>
        <v>0</v>
      </c>
      <c r="O1099" s="147">
        <f t="shared" si="267"/>
        <v>0</v>
      </c>
      <c r="P1099" s="136">
        <f t="shared" si="268"/>
        <v>0</v>
      </c>
      <c r="Q1099" s="136">
        <f t="shared" si="272"/>
        <v>0</v>
      </c>
      <c r="R1099" s="136">
        <f t="shared" si="273"/>
        <v>0</v>
      </c>
      <c r="S1099" s="137">
        <f t="shared" si="269"/>
        <v>0</v>
      </c>
      <c r="T1099" s="45"/>
      <c r="V1099" s="57" t="str">
        <f t="shared" si="270"/>
        <v>скрыть</v>
      </c>
    </row>
    <row r="1100" spans="2:22" ht="15.75" hidden="1" customHeight="1" x14ac:dyDescent="0.25">
      <c r="B1100" s="135">
        <v>1084</v>
      </c>
      <c r="C1100" s="182">
        <f t="shared" si="279"/>
        <v>0</v>
      </c>
      <c r="D1100" s="280">
        <f t="shared" si="279"/>
        <v>0</v>
      </c>
      <c r="E1100" s="182">
        <f t="shared" si="279"/>
        <v>0</v>
      </c>
      <c r="F1100" s="182">
        <f t="shared" si="279"/>
        <v>0</v>
      </c>
      <c r="G1100" s="136">
        <f t="shared" si="279"/>
        <v>0</v>
      </c>
      <c r="H1100" s="136">
        <f t="shared" si="271"/>
        <v>0</v>
      </c>
      <c r="I1100" s="136">
        <f t="shared" si="265"/>
        <v>0</v>
      </c>
      <c r="J1100" s="141">
        <f t="shared" si="266"/>
        <v>0</v>
      </c>
      <c r="K1100" s="142">
        <f t="shared" si="280"/>
        <v>0</v>
      </c>
      <c r="L1100" s="184">
        <f t="shared" si="280"/>
        <v>0</v>
      </c>
      <c r="M1100" s="141">
        <f t="shared" si="280"/>
        <v>0</v>
      </c>
      <c r="N1100" s="141">
        <f t="shared" si="280"/>
        <v>0</v>
      </c>
      <c r="O1100" s="147">
        <f t="shared" si="267"/>
        <v>0</v>
      </c>
      <c r="P1100" s="136">
        <f t="shared" si="268"/>
        <v>0</v>
      </c>
      <c r="Q1100" s="136">
        <f t="shared" si="272"/>
        <v>0</v>
      </c>
      <c r="R1100" s="136">
        <f t="shared" si="273"/>
        <v>0</v>
      </c>
      <c r="S1100" s="137">
        <f t="shared" si="269"/>
        <v>0</v>
      </c>
      <c r="T1100" s="45"/>
      <c r="V1100" s="57" t="str">
        <f t="shared" si="270"/>
        <v>скрыть</v>
      </c>
    </row>
    <row r="1101" spans="2:22" ht="15.75" hidden="1" customHeight="1" x14ac:dyDescent="0.25">
      <c r="B1101" s="135">
        <v>1085</v>
      </c>
      <c r="C1101" s="182">
        <f t="shared" si="279"/>
        <v>0</v>
      </c>
      <c r="D1101" s="280">
        <f t="shared" si="279"/>
        <v>0</v>
      </c>
      <c r="E1101" s="182">
        <f t="shared" si="279"/>
        <v>0</v>
      </c>
      <c r="F1101" s="182">
        <f t="shared" si="279"/>
        <v>0</v>
      </c>
      <c r="G1101" s="136">
        <f t="shared" si="279"/>
        <v>0</v>
      </c>
      <c r="H1101" s="136">
        <f t="shared" si="271"/>
        <v>0</v>
      </c>
      <c r="I1101" s="136">
        <f t="shared" si="265"/>
        <v>0</v>
      </c>
      <c r="J1101" s="141">
        <f t="shared" si="266"/>
        <v>0</v>
      </c>
      <c r="K1101" s="142">
        <f t="shared" si="280"/>
        <v>0</v>
      </c>
      <c r="L1101" s="184">
        <f t="shared" si="280"/>
        <v>0</v>
      </c>
      <c r="M1101" s="141">
        <f t="shared" si="280"/>
        <v>0</v>
      </c>
      <c r="N1101" s="141">
        <f t="shared" si="280"/>
        <v>0</v>
      </c>
      <c r="O1101" s="147">
        <f t="shared" si="267"/>
        <v>0</v>
      </c>
      <c r="P1101" s="136">
        <f t="shared" si="268"/>
        <v>0</v>
      </c>
      <c r="Q1101" s="136">
        <f t="shared" si="272"/>
        <v>0</v>
      </c>
      <c r="R1101" s="136">
        <f t="shared" si="273"/>
        <v>0</v>
      </c>
      <c r="S1101" s="137">
        <f t="shared" si="269"/>
        <v>0</v>
      </c>
      <c r="T1101" s="45"/>
      <c r="V1101" s="57" t="str">
        <f t="shared" si="270"/>
        <v>скрыть</v>
      </c>
    </row>
    <row r="1102" spans="2:22" ht="15.75" hidden="1" customHeight="1" x14ac:dyDescent="0.25">
      <c r="B1102" s="135">
        <v>1086</v>
      </c>
      <c r="C1102" s="182">
        <f t="shared" si="279"/>
        <v>0</v>
      </c>
      <c r="D1102" s="280">
        <f t="shared" si="279"/>
        <v>0</v>
      </c>
      <c r="E1102" s="182">
        <f t="shared" si="279"/>
        <v>0</v>
      </c>
      <c r="F1102" s="182">
        <f t="shared" si="279"/>
        <v>0</v>
      </c>
      <c r="G1102" s="136">
        <f t="shared" si="279"/>
        <v>0</v>
      </c>
      <c r="H1102" s="136">
        <f t="shared" si="271"/>
        <v>0</v>
      </c>
      <c r="I1102" s="136">
        <f t="shared" si="265"/>
        <v>0</v>
      </c>
      <c r="J1102" s="141">
        <f t="shared" si="266"/>
        <v>0</v>
      </c>
      <c r="K1102" s="142">
        <f t="shared" si="280"/>
        <v>0</v>
      </c>
      <c r="L1102" s="184">
        <f t="shared" si="280"/>
        <v>0</v>
      </c>
      <c r="M1102" s="141">
        <f t="shared" si="280"/>
        <v>0</v>
      </c>
      <c r="N1102" s="141">
        <f t="shared" si="280"/>
        <v>0</v>
      </c>
      <c r="O1102" s="147">
        <f t="shared" si="267"/>
        <v>0</v>
      </c>
      <c r="P1102" s="136">
        <f t="shared" si="268"/>
        <v>0</v>
      </c>
      <c r="Q1102" s="136">
        <f t="shared" si="272"/>
        <v>0</v>
      </c>
      <c r="R1102" s="136">
        <f t="shared" si="273"/>
        <v>0</v>
      </c>
      <c r="S1102" s="137">
        <f t="shared" si="269"/>
        <v>0</v>
      </c>
      <c r="T1102" s="45"/>
      <c r="V1102" s="57" t="str">
        <f t="shared" si="270"/>
        <v>скрыть</v>
      </c>
    </row>
    <row r="1103" spans="2:22" ht="15.75" hidden="1" customHeight="1" x14ac:dyDescent="0.25">
      <c r="B1103" s="135">
        <v>1087</v>
      </c>
      <c r="C1103" s="182">
        <f t="shared" si="279"/>
        <v>0</v>
      </c>
      <c r="D1103" s="280">
        <f t="shared" si="279"/>
        <v>0</v>
      </c>
      <c r="E1103" s="182">
        <f t="shared" si="279"/>
        <v>0</v>
      </c>
      <c r="F1103" s="182">
        <f t="shared" si="279"/>
        <v>0</v>
      </c>
      <c r="G1103" s="136">
        <f t="shared" si="279"/>
        <v>0</v>
      </c>
      <c r="H1103" s="136">
        <f t="shared" si="271"/>
        <v>0</v>
      </c>
      <c r="I1103" s="136">
        <f t="shared" si="265"/>
        <v>0</v>
      </c>
      <c r="J1103" s="141">
        <f t="shared" si="266"/>
        <v>0</v>
      </c>
      <c r="K1103" s="142">
        <f t="shared" si="280"/>
        <v>0</v>
      </c>
      <c r="L1103" s="184">
        <f t="shared" si="280"/>
        <v>0</v>
      </c>
      <c r="M1103" s="141">
        <f t="shared" si="280"/>
        <v>0</v>
      </c>
      <c r="N1103" s="141">
        <f t="shared" si="280"/>
        <v>0</v>
      </c>
      <c r="O1103" s="147">
        <f t="shared" si="267"/>
        <v>0</v>
      </c>
      <c r="P1103" s="136">
        <f t="shared" si="268"/>
        <v>0</v>
      </c>
      <c r="Q1103" s="136">
        <f t="shared" si="272"/>
        <v>0</v>
      </c>
      <c r="R1103" s="136">
        <f t="shared" si="273"/>
        <v>0</v>
      </c>
      <c r="S1103" s="137">
        <f t="shared" si="269"/>
        <v>0</v>
      </c>
      <c r="T1103" s="45"/>
      <c r="V1103" s="57" t="str">
        <f t="shared" si="270"/>
        <v>скрыть</v>
      </c>
    </row>
    <row r="1104" spans="2:22" ht="15.75" hidden="1" customHeight="1" x14ac:dyDescent="0.25">
      <c r="B1104" s="135">
        <v>1088</v>
      </c>
      <c r="C1104" s="182">
        <f t="shared" si="279"/>
        <v>0</v>
      </c>
      <c r="D1104" s="280">
        <f t="shared" si="279"/>
        <v>0</v>
      </c>
      <c r="E1104" s="182">
        <f t="shared" si="279"/>
        <v>0</v>
      </c>
      <c r="F1104" s="182">
        <f t="shared" si="279"/>
        <v>0</v>
      </c>
      <c r="G1104" s="136">
        <f t="shared" si="279"/>
        <v>0</v>
      </c>
      <c r="H1104" s="136">
        <f t="shared" si="271"/>
        <v>0</v>
      </c>
      <c r="I1104" s="136">
        <f t="shared" si="265"/>
        <v>0</v>
      </c>
      <c r="J1104" s="141">
        <f t="shared" si="266"/>
        <v>0</v>
      </c>
      <c r="K1104" s="142">
        <f t="shared" si="280"/>
        <v>0</v>
      </c>
      <c r="L1104" s="184">
        <f t="shared" si="280"/>
        <v>0</v>
      </c>
      <c r="M1104" s="141">
        <f t="shared" si="280"/>
        <v>0</v>
      </c>
      <c r="N1104" s="141">
        <f t="shared" si="280"/>
        <v>0</v>
      </c>
      <c r="O1104" s="147">
        <f t="shared" si="267"/>
        <v>0</v>
      </c>
      <c r="P1104" s="136">
        <f t="shared" si="268"/>
        <v>0</v>
      </c>
      <c r="Q1104" s="136">
        <f t="shared" si="272"/>
        <v>0</v>
      </c>
      <c r="R1104" s="136">
        <f t="shared" si="273"/>
        <v>0</v>
      </c>
      <c r="S1104" s="137">
        <f t="shared" si="269"/>
        <v>0</v>
      </c>
      <c r="T1104" s="45"/>
      <c r="V1104" s="57" t="str">
        <f t="shared" si="270"/>
        <v>скрыть</v>
      </c>
    </row>
    <row r="1105" spans="2:22" ht="15.75" hidden="1" customHeight="1" x14ac:dyDescent="0.25">
      <c r="B1105" s="135">
        <v>1089</v>
      </c>
      <c r="C1105" s="182">
        <f t="shared" si="279"/>
        <v>0</v>
      </c>
      <c r="D1105" s="280">
        <f t="shared" si="279"/>
        <v>0</v>
      </c>
      <c r="E1105" s="182">
        <f t="shared" si="279"/>
        <v>0</v>
      </c>
      <c r="F1105" s="182">
        <f t="shared" si="279"/>
        <v>0</v>
      </c>
      <c r="G1105" s="136">
        <f t="shared" si="279"/>
        <v>0</v>
      </c>
      <c r="H1105" s="136">
        <f t="shared" si="271"/>
        <v>0</v>
      </c>
      <c r="I1105" s="136">
        <f t="shared" ref="I1105:I1168" si="281">IF(offer_sale_type="транзит",IFERROR(ROUND(VLOOKUP($B1105,calc_data,I$14+1,0),2),0),0)</f>
        <v>0</v>
      </c>
      <c r="J1105" s="141">
        <f t="shared" ref="J1105:J1168" si="282">ROUND(IF(offer_sale_type="транзит",IFERROR(VLOOKUP($B1105,calc_data,J$14+1,0),0),0),2)</f>
        <v>0</v>
      </c>
      <c r="K1105" s="142">
        <f t="shared" si="280"/>
        <v>0</v>
      </c>
      <c r="L1105" s="184">
        <f t="shared" si="280"/>
        <v>0</v>
      </c>
      <c r="M1105" s="141">
        <f t="shared" si="280"/>
        <v>0</v>
      </c>
      <c r="N1105" s="141">
        <f t="shared" si="280"/>
        <v>0</v>
      </c>
      <c r="O1105" s="147">
        <f t="shared" ref="O1105:O1168" si="283">IF(offer_sale_type="транзит",IFERROR(ROUND(VLOOKUP($B1105,calc_data,O$14+1,1),2),0),0)</f>
        <v>0</v>
      </c>
      <c r="P1105" s="136">
        <f t="shared" ref="P1105:P1168" si="284">IF(offer_sale_type="транзит",IFERROR(ROUND(SUM(I1105:J1105,M1105:O1105)/E1105,2),0),0)</f>
        <v>0</v>
      </c>
      <c r="Q1105" s="136">
        <f t="shared" si="272"/>
        <v>0</v>
      </c>
      <c r="R1105" s="136">
        <f t="shared" si="273"/>
        <v>0</v>
      </c>
      <c r="S1105" s="137">
        <f t="shared" ref="S1105:S1168" si="285">Q1105+IF(AND(offer_incoterms="DDP",seller_region="RU"),R1105,0)</f>
        <v>0</v>
      </c>
      <c r="T1105" s="45"/>
      <c r="V1105" s="57" t="str">
        <f t="shared" ref="V1105:V1168" si="286">IF(Q1105&gt;0,"показать","скрыть")</f>
        <v>скрыть</v>
      </c>
    </row>
    <row r="1106" spans="2:22" ht="15.75" hidden="1" customHeight="1" x14ac:dyDescent="0.25">
      <c r="B1106" s="135">
        <v>1090</v>
      </c>
      <c r="C1106" s="182">
        <f t="shared" si="279"/>
        <v>0</v>
      </c>
      <c r="D1106" s="280">
        <f t="shared" si="279"/>
        <v>0</v>
      </c>
      <c r="E1106" s="182">
        <f t="shared" si="279"/>
        <v>0</v>
      </c>
      <c r="F1106" s="182">
        <f t="shared" si="279"/>
        <v>0</v>
      </c>
      <c r="G1106" s="136">
        <f t="shared" si="279"/>
        <v>0</v>
      </c>
      <c r="H1106" s="136">
        <f t="shared" ref="H1106:H1169" si="287">E1106*G1106</f>
        <v>0</v>
      </c>
      <c r="I1106" s="136">
        <f t="shared" si="281"/>
        <v>0</v>
      </c>
      <c r="J1106" s="141">
        <f t="shared" si="282"/>
        <v>0</v>
      </c>
      <c r="K1106" s="142">
        <f t="shared" si="280"/>
        <v>0</v>
      </c>
      <c r="L1106" s="184">
        <f t="shared" si="280"/>
        <v>0</v>
      </c>
      <c r="M1106" s="141">
        <f t="shared" si="280"/>
        <v>0</v>
      </c>
      <c r="N1106" s="141">
        <f t="shared" si="280"/>
        <v>0</v>
      </c>
      <c r="O1106" s="147">
        <f t="shared" si="283"/>
        <v>0</v>
      </c>
      <c r="P1106" s="136">
        <f t="shared" si="284"/>
        <v>0</v>
      </c>
      <c r="Q1106" s="136">
        <f t="shared" ref="Q1106:Q1169" si="288">E1106*P1106</f>
        <v>0</v>
      </c>
      <c r="R1106" s="136">
        <f t="shared" ref="R1106:R1169" si="289">Q1106*IF(AND(offer_incoterms="DDP",seller_region="RU"),rate_vatRu,0)</f>
        <v>0</v>
      </c>
      <c r="S1106" s="137">
        <f t="shared" si="285"/>
        <v>0</v>
      </c>
      <c r="T1106" s="45"/>
      <c r="V1106" s="57" t="str">
        <f t="shared" si="286"/>
        <v>скрыть</v>
      </c>
    </row>
    <row r="1107" spans="2:22" ht="15.75" hidden="1" customHeight="1" x14ac:dyDescent="0.25">
      <c r="B1107" s="135">
        <v>1091</v>
      </c>
      <c r="C1107" s="182">
        <f t="shared" ref="C1107:G1116" si="290">IF(offer_sale_type="транзит",IFERROR(VLOOKUP($B1107,calc_data,C$14+1,0),0),0)</f>
        <v>0</v>
      </c>
      <c r="D1107" s="280">
        <f t="shared" si="290"/>
        <v>0</v>
      </c>
      <c r="E1107" s="182">
        <f t="shared" si="290"/>
        <v>0</v>
      </c>
      <c r="F1107" s="182">
        <f t="shared" si="290"/>
        <v>0</v>
      </c>
      <c r="G1107" s="136">
        <f t="shared" si="290"/>
        <v>0</v>
      </c>
      <c r="H1107" s="136">
        <f t="shared" si="287"/>
        <v>0</v>
      </c>
      <c r="I1107" s="136">
        <f t="shared" si="281"/>
        <v>0</v>
      </c>
      <c r="J1107" s="141">
        <f t="shared" si="282"/>
        <v>0</v>
      </c>
      <c r="K1107" s="142">
        <f t="shared" si="280"/>
        <v>0</v>
      </c>
      <c r="L1107" s="184">
        <f t="shared" si="280"/>
        <v>0</v>
      </c>
      <c r="M1107" s="141">
        <f t="shared" si="280"/>
        <v>0</v>
      </c>
      <c r="N1107" s="141">
        <f t="shared" si="280"/>
        <v>0</v>
      </c>
      <c r="O1107" s="147">
        <f t="shared" si="283"/>
        <v>0</v>
      </c>
      <c r="P1107" s="136">
        <f t="shared" si="284"/>
        <v>0</v>
      </c>
      <c r="Q1107" s="136">
        <f t="shared" si="288"/>
        <v>0</v>
      </c>
      <c r="R1107" s="136">
        <f t="shared" si="289"/>
        <v>0</v>
      </c>
      <c r="S1107" s="137">
        <f t="shared" si="285"/>
        <v>0</v>
      </c>
      <c r="T1107" s="45"/>
      <c r="V1107" s="57" t="str">
        <f t="shared" si="286"/>
        <v>скрыть</v>
      </c>
    </row>
    <row r="1108" spans="2:22" ht="15.75" hidden="1" customHeight="1" x14ac:dyDescent="0.25">
      <c r="B1108" s="135">
        <v>1092</v>
      </c>
      <c r="C1108" s="182">
        <f t="shared" si="290"/>
        <v>0</v>
      </c>
      <c r="D1108" s="280">
        <f t="shared" si="290"/>
        <v>0</v>
      </c>
      <c r="E1108" s="182">
        <f t="shared" si="290"/>
        <v>0</v>
      </c>
      <c r="F1108" s="182">
        <f t="shared" si="290"/>
        <v>0</v>
      </c>
      <c r="G1108" s="136">
        <f t="shared" si="290"/>
        <v>0</v>
      </c>
      <c r="H1108" s="136">
        <f t="shared" si="287"/>
        <v>0</v>
      </c>
      <c r="I1108" s="136">
        <f t="shared" si="281"/>
        <v>0</v>
      </c>
      <c r="J1108" s="141">
        <f t="shared" si="282"/>
        <v>0</v>
      </c>
      <c r="K1108" s="142">
        <f t="shared" si="280"/>
        <v>0</v>
      </c>
      <c r="L1108" s="184">
        <f t="shared" si="280"/>
        <v>0</v>
      </c>
      <c r="M1108" s="141">
        <f t="shared" si="280"/>
        <v>0</v>
      </c>
      <c r="N1108" s="141">
        <f t="shared" si="280"/>
        <v>0</v>
      </c>
      <c r="O1108" s="147">
        <f t="shared" si="283"/>
        <v>0</v>
      </c>
      <c r="P1108" s="136">
        <f t="shared" si="284"/>
        <v>0</v>
      </c>
      <c r="Q1108" s="136">
        <f t="shared" si="288"/>
        <v>0</v>
      </c>
      <c r="R1108" s="136">
        <f t="shared" si="289"/>
        <v>0</v>
      </c>
      <c r="S1108" s="137">
        <f t="shared" si="285"/>
        <v>0</v>
      </c>
      <c r="T1108" s="45"/>
      <c r="V1108" s="57" t="str">
        <f t="shared" si="286"/>
        <v>скрыть</v>
      </c>
    </row>
    <row r="1109" spans="2:22" ht="15.75" hidden="1" customHeight="1" x14ac:dyDescent="0.25">
      <c r="B1109" s="135">
        <v>1093</v>
      </c>
      <c r="C1109" s="182">
        <f t="shared" si="290"/>
        <v>0</v>
      </c>
      <c r="D1109" s="280">
        <f t="shared" si="290"/>
        <v>0</v>
      </c>
      <c r="E1109" s="182">
        <f t="shared" si="290"/>
        <v>0</v>
      </c>
      <c r="F1109" s="182">
        <f t="shared" si="290"/>
        <v>0</v>
      </c>
      <c r="G1109" s="136">
        <f t="shared" si="290"/>
        <v>0</v>
      </c>
      <c r="H1109" s="136">
        <f t="shared" si="287"/>
        <v>0</v>
      </c>
      <c r="I1109" s="136">
        <f t="shared" si="281"/>
        <v>0</v>
      </c>
      <c r="J1109" s="141">
        <f t="shared" si="282"/>
        <v>0</v>
      </c>
      <c r="K1109" s="142">
        <f t="shared" si="280"/>
        <v>0</v>
      </c>
      <c r="L1109" s="184">
        <f t="shared" si="280"/>
        <v>0</v>
      </c>
      <c r="M1109" s="141">
        <f t="shared" si="280"/>
        <v>0</v>
      </c>
      <c r="N1109" s="141">
        <f t="shared" si="280"/>
        <v>0</v>
      </c>
      <c r="O1109" s="147">
        <f t="shared" si="283"/>
        <v>0</v>
      </c>
      <c r="P1109" s="136">
        <f t="shared" si="284"/>
        <v>0</v>
      </c>
      <c r="Q1109" s="136">
        <f t="shared" si="288"/>
        <v>0</v>
      </c>
      <c r="R1109" s="136">
        <f t="shared" si="289"/>
        <v>0</v>
      </c>
      <c r="S1109" s="137">
        <f t="shared" si="285"/>
        <v>0</v>
      </c>
      <c r="T1109" s="45"/>
      <c r="V1109" s="57" t="str">
        <f t="shared" si="286"/>
        <v>скрыть</v>
      </c>
    </row>
    <row r="1110" spans="2:22" ht="15.75" hidden="1" customHeight="1" x14ac:dyDescent="0.25">
      <c r="B1110" s="135">
        <v>1094</v>
      </c>
      <c r="C1110" s="182">
        <f t="shared" si="290"/>
        <v>0</v>
      </c>
      <c r="D1110" s="280">
        <f t="shared" si="290"/>
        <v>0</v>
      </c>
      <c r="E1110" s="182">
        <f t="shared" si="290"/>
        <v>0</v>
      </c>
      <c r="F1110" s="182">
        <f t="shared" si="290"/>
        <v>0</v>
      </c>
      <c r="G1110" s="136">
        <f t="shared" si="290"/>
        <v>0</v>
      </c>
      <c r="H1110" s="136">
        <f t="shared" si="287"/>
        <v>0</v>
      </c>
      <c r="I1110" s="136">
        <f t="shared" si="281"/>
        <v>0</v>
      </c>
      <c r="J1110" s="141">
        <f t="shared" si="282"/>
        <v>0</v>
      </c>
      <c r="K1110" s="142">
        <f t="shared" si="280"/>
        <v>0</v>
      </c>
      <c r="L1110" s="184">
        <f t="shared" si="280"/>
        <v>0</v>
      </c>
      <c r="M1110" s="141">
        <f t="shared" si="280"/>
        <v>0</v>
      </c>
      <c r="N1110" s="141">
        <f t="shared" si="280"/>
        <v>0</v>
      </c>
      <c r="O1110" s="147">
        <f t="shared" si="283"/>
        <v>0</v>
      </c>
      <c r="P1110" s="136">
        <f t="shared" si="284"/>
        <v>0</v>
      </c>
      <c r="Q1110" s="136">
        <f t="shared" si="288"/>
        <v>0</v>
      </c>
      <c r="R1110" s="136">
        <f t="shared" si="289"/>
        <v>0</v>
      </c>
      <c r="S1110" s="137">
        <f t="shared" si="285"/>
        <v>0</v>
      </c>
      <c r="T1110" s="45"/>
      <c r="V1110" s="57" t="str">
        <f t="shared" si="286"/>
        <v>скрыть</v>
      </c>
    </row>
    <row r="1111" spans="2:22" ht="15.75" hidden="1" customHeight="1" x14ac:dyDescent="0.25">
      <c r="B1111" s="135">
        <v>1095</v>
      </c>
      <c r="C1111" s="182">
        <f t="shared" si="290"/>
        <v>0</v>
      </c>
      <c r="D1111" s="280">
        <f t="shared" si="290"/>
        <v>0</v>
      </c>
      <c r="E1111" s="182">
        <f t="shared" si="290"/>
        <v>0</v>
      </c>
      <c r="F1111" s="182">
        <f t="shared" si="290"/>
        <v>0</v>
      </c>
      <c r="G1111" s="136">
        <f t="shared" si="290"/>
        <v>0</v>
      </c>
      <c r="H1111" s="136">
        <f t="shared" si="287"/>
        <v>0</v>
      </c>
      <c r="I1111" s="136">
        <f t="shared" si="281"/>
        <v>0</v>
      </c>
      <c r="J1111" s="141">
        <f t="shared" si="282"/>
        <v>0</v>
      </c>
      <c r="K1111" s="142">
        <f t="shared" si="280"/>
        <v>0</v>
      </c>
      <c r="L1111" s="184">
        <f t="shared" si="280"/>
        <v>0</v>
      </c>
      <c r="M1111" s="141">
        <f t="shared" si="280"/>
        <v>0</v>
      </c>
      <c r="N1111" s="141">
        <f t="shared" si="280"/>
        <v>0</v>
      </c>
      <c r="O1111" s="147">
        <f t="shared" si="283"/>
        <v>0</v>
      </c>
      <c r="P1111" s="136">
        <f t="shared" si="284"/>
        <v>0</v>
      </c>
      <c r="Q1111" s="136">
        <f t="shared" si="288"/>
        <v>0</v>
      </c>
      <c r="R1111" s="136">
        <f t="shared" si="289"/>
        <v>0</v>
      </c>
      <c r="S1111" s="137">
        <f t="shared" si="285"/>
        <v>0</v>
      </c>
      <c r="T1111" s="45"/>
      <c r="V1111" s="57" t="str">
        <f t="shared" si="286"/>
        <v>скрыть</v>
      </c>
    </row>
    <row r="1112" spans="2:22" ht="15.75" hidden="1" customHeight="1" x14ac:dyDescent="0.25">
      <c r="B1112" s="135">
        <v>1096</v>
      </c>
      <c r="C1112" s="182">
        <f t="shared" si="290"/>
        <v>0</v>
      </c>
      <c r="D1112" s="280">
        <f t="shared" si="290"/>
        <v>0</v>
      </c>
      <c r="E1112" s="182">
        <f t="shared" si="290"/>
        <v>0</v>
      </c>
      <c r="F1112" s="182">
        <f t="shared" si="290"/>
        <v>0</v>
      </c>
      <c r="G1112" s="136">
        <f t="shared" si="290"/>
        <v>0</v>
      </c>
      <c r="H1112" s="136">
        <f t="shared" si="287"/>
        <v>0</v>
      </c>
      <c r="I1112" s="136">
        <f t="shared" si="281"/>
        <v>0</v>
      </c>
      <c r="J1112" s="141">
        <f t="shared" si="282"/>
        <v>0</v>
      </c>
      <c r="K1112" s="142">
        <f t="shared" si="280"/>
        <v>0</v>
      </c>
      <c r="L1112" s="184">
        <f t="shared" si="280"/>
        <v>0</v>
      </c>
      <c r="M1112" s="141">
        <f t="shared" si="280"/>
        <v>0</v>
      </c>
      <c r="N1112" s="141">
        <f t="shared" si="280"/>
        <v>0</v>
      </c>
      <c r="O1112" s="147">
        <f t="shared" si="283"/>
        <v>0</v>
      </c>
      <c r="P1112" s="136">
        <f t="shared" si="284"/>
        <v>0</v>
      </c>
      <c r="Q1112" s="136">
        <f t="shared" si="288"/>
        <v>0</v>
      </c>
      <c r="R1112" s="136">
        <f t="shared" si="289"/>
        <v>0</v>
      </c>
      <c r="S1112" s="137">
        <f t="shared" si="285"/>
        <v>0</v>
      </c>
      <c r="T1112" s="45"/>
      <c r="V1112" s="57" t="str">
        <f t="shared" si="286"/>
        <v>скрыть</v>
      </c>
    </row>
    <row r="1113" spans="2:22" ht="15.75" hidden="1" customHeight="1" x14ac:dyDescent="0.25">
      <c r="B1113" s="135">
        <v>1097</v>
      </c>
      <c r="C1113" s="182">
        <f t="shared" si="290"/>
        <v>0</v>
      </c>
      <c r="D1113" s="280">
        <f t="shared" si="290"/>
        <v>0</v>
      </c>
      <c r="E1113" s="182">
        <f t="shared" si="290"/>
        <v>0</v>
      </c>
      <c r="F1113" s="182">
        <f t="shared" si="290"/>
        <v>0</v>
      </c>
      <c r="G1113" s="136">
        <f t="shared" si="290"/>
        <v>0</v>
      </c>
      <c r="H1113" s="136">
        <f t="shared" si="287"/>
        <v>0</v>
      </c>
      <c r="I1113" s="136">
        <f t="shared" si="281"/>
        <v>0</v>
      </c>
      <c r="J1113" s="141">
        <f t="shared" si="282"/>
        <v>0</v>
      </c>
      <c r="K1113" s="142">
        <f t="shared" si="280"/>
        <v>0</v>
      </c>
      <c r="L1113" s="184">
        <f t="shared" si="280"/>
        <v>0</v>
      </c>
      <c r="M1113" s="141">
        <f t="shared" si="280"/>
        <v>0</v>
      </c>
      <c r="N1113" s="141">
        <f t="shared" si="280"/>
        <v>0</v>
      </c>
      <c r="O1113" s="147">
        <f t="shared" si="283"/>
        <v>0</v>
      </c>
      <c r="P1113" s="136">
        <f t="shared" si="284"/>
        <v>0</v>
      </c>
      <c r="Q1113" s="136">
        <f t="shared" si="288"/>
        <v>0</v>
      </c>
      <c r="R1113" s="136">
        <f t="shared" si="289"/>
        <v>0</v>
      </c>
      <c r="S1113" s="137">
        <f t="shared" si="285"/>
        <v>0</v>
      </c>
      <c r="T1113" s="45"/>
      <c r="V1113" s="57" t="str">
        <f t="shared" si="286"/>
        <v>скрыть</v>
      </c>
    </row>
    <row r="1114" spans="2:22" ht="15.75" hidden="1" customHeight="1" x14ac:dyDescent="0.25">
      <c r="B1114" s="135">
        <v>1098</v>
      </c>
      <c r="C1114" s="182">
        <f t="shared" si="290"/>
        <v>0</v>
      </c>
      <c r="D1114" s="280">
        <f t="shared" si="290"/>
        <v>0</v>
      </c>
      <c r="E1114" s="182">
        <f t="shared" si="290"/>
        <v>0</v>
      </c>
      <c r="F1114" s="182">
        <f t="shared" si="290"/>
        <v>0</v>
      </c>
      <c r="G1114" s="136">
        <f t="shared" si="290"/>
        <v>0</v>
      </c>
      <c r="H1114" s="136">
        <f t="shared" si="287"/>
        <v>0</v>
      </c>
      <c r="I1114" s="136">
        <f t="shared" si="281"/>
        <v>0</v>
      </c>
      <c r="J1114" s="141">
        <f t="shared" si="282"/>
        <v>0</v>
      </c>
      <c r="K1114" s="142">
        <f t="shared" si="280"/>
        <v>0</v>
      </c>
      <c r="L1114" s="184">
        <f t="shared" si="280"/>
        <v>0</v>
      </c>
      <c r="M1114" s="141">
        <f t="shared" si="280"/>
        <v>0</v>
      </c>
      <c r="N1114" s="141">
        <f t="shared" si="280"/>
        <v>0</v>
      </c>
      <c r="O1114" s="147">
        <f t="shared" si="283"/>
        <v>0</v>
      </c>
      <c r="P1114" s="136">
        <f t="shared" si="284"/>
        <v>0</v>
      </c>
      <c r="Q1114" s="136">
        <f t="shared" si="288"/>
        <v>0</v>
      </c>
      <c r="R1114" s="136">
        <f t="shared" si="289"/>
        <v>0</v>
      </c>
      <c r="S1114" s="137">
        <f t="shared" si="285"/>
        <v>0</v>
      </c>
      <c r="T1114" s="45"/>
      <c r="V1114" s="57" t="str">
        <f t="shared" si="286"/>
        <v>скрыть</v>
      </c>
    </row>
    <row r="1115" spans="2:22" ht="15.75" hidden="1" customHeight="1" x14ac:dyDescent="0.25">
      <c r="B1115" s="135">
        <v>1099</v>
      </c>
      <c r="C1115" s="182">
        <f t="shared" si="290"/>
        <v>0</v>
      </c>
      <c r="D1115" s="280">
        <f t="shared" si="290"/>
        <v>0</v>
      </c>
      <c r="E1115" s="182">
        <f t="shared" si="290"/>
        <v>0</v>
      </c>
      <c r="F1115" s="182">
        <f t="shared" si="290"/>
        <v>0</v>
      </c>
      <c r="G1115" s="136">
        <f t="shared" si="290"/>
        <v>0</v>
      </c>
      <c r="H1115" s="136">
        <f t="shared" si="287"/>
        <v>0</v>
      </c>
      <c r="I1115" s="136">
        <f t="shared" si="281"/>
        <v>0</v>
      </c>
      <c r="J1115" s="141">
        <f t="shared" si="282"/>
        <v>0</v>
      </c>
      <c r="K1115" s="142">
        <f t="shared" si="280"/>
        <v>0</v>
      </c>
      <c r="L1115" s="184">
        <f t="shared" si="280"/>
        <v>0</v>
      </c>
      <c r="M1115" s="141">
        <f t="shared" si="280"/>
        <v>0</v>
      </c>
      <c r="N1115" s="141">
        <f t="shared" si="280"/>
        <v>0</v>
      </c>
      <c r="O1115" s="147">
        <f t="shared" si="283"/>
        <v>0</v>
      </c>
      <c r="P1115" s="136">
        <f t="shared" si="284"/>
        <v>0</v>
      </c>
      <c r="Q1115" s="136">
        <f t="shared" si="288"/>
        <v>0</v>
      </c>
      <c r="R1115" s="136">
        <f t="shared" si="289"/>
        <v>0</v>
      </c>
      <c r="S1115" s="137">
        <f t="shared" si="285"/>
        <v>0</v>
      </c>
      <c r="T1115" s="45"/>
      <c r="V1115" s="57" t="str">
        <f t="shared" si="286"/>
        <v>скрыть</v>
      </c>
    </row>
    <row r="1116" spans="2:22" ht="15.75" hidden="1" customHeight="1" x14ac:dyDescent="0.25">
      <c r="B1116" s="135">
        <v>1100</v>
      </c>
      <c r="C1116" s="182">
        <f t="shared" si="290"/>
        <v>0</v>
      </c>
      <c r="D1116" s="280">
        <f t="shared" si="290"/>
        <v>0</v>
      </c>
      <c r="E1116" s="182">
        <f t="shared" si="290"/>
        <v>0</v>
      </c>
      <c r="F1116" s="182">
        <f t="shared" si="290"/>
        <v>0</v>
      </c>
      <c r="G1116" s="136">
        <f t="shared" si="290"/>
        <v>0</v>
      </c>
      <c r="H1116" s="136">
        <f t="shared" si="287"/>
        <v>0</v>
      </c>
      <c r="I1116" s="136">
        <f t="shared" si="281"/>
        <v>0</v>
      </c>
      <c r="J1116" s="141">
        <f t="shared" si="282"/>
        <v>0</v>
      </c>
      <c r="K1116" s="142">
        <f t="shared" si="280"/>
        <v>0</v>
      </c>
      <c r="L1116" s="184">
        <f t="shared" si="280"/>
        <v>0</v>
      </c>
      <c r="M1116" s="141">
        <f t="shared" si="280"/>
        <v>0</v>
      </c>
      <c r="N1116" s="141">
        <f t="shared" si="280"/>
        <v>0</v>
      </c>
      <c r="O1116" s="147">
        <f t="shared" si="283"/>
        <v>0</v>
      </c>
      <c r="P1116" s="136">
        <f t="shared" si="284"/>
        <v>0</v>
      </c>
      <c r="Q1116" s="136">
        <f t="shared" si="288"/>
        <v>0</v>
      </c>
      <c r="R1116" s="136">
        <f t="shared" si="289"/>
        <v>0</v>
      </c>
      <c r="S1116" s="137">
        <f t="shared" si="285"/>
        <v>0</v>
      </c>
      <c r="T1116" s="45"/>
      <c r="V1116" s="57" t="str">
        <f t="shared" si="286"/>
        <v>скрыть</v>
      </c>
    </row>
    <row r="1117" spans="2:22" ht="15.75" hidden="1" customHeight="1" x14ac:dyDescent="0.25">
      <c r="B1117" s="135">
        <v>1101</v>
      </c>
      <c r="C1117" s="182">
        <f t="shared" ref="C1117:G1126" si="291">IF(offer_sale_type="транзит",IFERROR(VLOOKUP($B1117,calc_data,C$14+1,0),0),0)</f>
        <v>0</v>
      </c>
      <c r="D1117" s="280">
        <f t="shared" si="291"/>
        <v>0</v>
      </c>
      <c r="E1117" s="182">
        <f t="shared" si="291"/>
        <v>0</v>
      </c>
      <c r="F1117" s="182">
        <f t="shared" si="291"/>
        <v>0</v>
      </c>
      <c r="G1117" s="136">
        <f t="shared" si="291"/>
        <v>0</v>
      </c>
      <c r="H1117" s="136">
        <f t="shared" si="287"/>
        <v>0</v>
      </c>
      <c r="I1117" s="136">
        <f t="shared" si="281"/>
        <v>0</v>
      </c>
      <c r="J1117" s="141">
        <f t="shared" si="282"/>
        <v>0</v>
      </c>
      <c r="K1117" s="142">
        <f t="shared" si="280"/>
        <v>0</v>
      </c>
      <c r="L1117" s="184">
        <f t="shared" si="280"/>
        <v>0</v>
      </c>
      <c r="M1117" s="141">
        <f t="shared" si="280"/>
        <v>0</v>
      </c>
      <c r="N1117" s="141">
        <f t="shared" si="280"/>
        <v>0</v>
      </c>
      <c r="O1117" s="147">
        <f t="shared" si="283"/>
        <v>0</v>
      </c>
      <c r="P1117" s="136">
        <f t="shared" si="284"/>
        <v>0</v>
      </c>
      <c r="Q1117" s="136">
        <f t="shared" si="288"/>
        <v>0</v>
      </c>
      <c r="R1117" s="136">
        <f t="shared" si="289"/>
        <v>0</v>
      </c>
      <c r="S1117" s="137">
        <f t="shared" si="285"/>
        <v>0</v>
      </c>
      <c r="T1117" s="45"/>
      <c r="V1117" s="57" t="str">
        <f t="shared" si="286"/>
        <v>скрыть</v>
      </c>
    </row>
    <row r="1118" spans="2:22" ht="15.75" hidden="1" customHeight="1" x14ac:dyDescent="0.25">
      <c r="B1118" s="135">
        <v>1102</v>
      </c>
      <c r="C1118" s="182">
        <f t="shared" si="291"/>
        <v>0</v>
      </c>
      <c r="D1118" s="280">
        <f t="shared" si="291"/>
        <v>0</v>
      </c>
      <c r="E1118" s="182">
        <f t="shared" si="291"/>
        <v>0</v>
      </c>
      <c r="F1118" s="182">
        <f t="shared" si="291"/>
        <v>0</v>
      </c>
      <c r="G1118" s="136">
        <f t="shared" si="291"/>
        <v>0</v>
      </c>
      <c r="H1118" s="136">
        <f t="shared" si="287"/>
        <v>0</v>
      </c>
      <c r="I1118" s="136">
        <f t="shared" si="281"/>
        <v>0</v>
      </c>
      <c r="J1118" s="141">
        <f t="shared" si="282"/>
        <v>0</v>
      </c>
      <c r="K1118" s="142">
        <f t="shared" si="280"/>
        <v>0</v>
      </c>
      <c r="L1118" s="184">
        <f t="shared" si="280"/>
        <v>0</v>
      </c>
      <c r="M1118" s="141">
        <f t="shared" si="280"/>
        <v>0</v>
      </c>
      <c r="N1118" s="141">
        <f t="shared" si="280"/>
        <v>0</v>
      </c>
      <c r="O1118" s="147">
        <f t="shared" si="283"/>
        <v>0</v>
      </c>
      <c r="P1118" s="136">
        <f t="shared" si="284"/>
        <v>0</v>
      </c>
      <c r="Q1118" s="136">
        <f t="shared" si="288"/>
        <v>0</v>
      </c>
      <c r="R1118" s="136">
        <f t="shared" si="289"/>
        <v>0</v>
      </c>
      <c r="S1118" s="137">
        <f t="shared" si="285"/>
        <v>0</v>
      </c>
      <c r="T1118" s="45"/>
      <c r="V1118" s="57" t="str">
        <f t="shared" si="286"/>
        <v>скрыть</v>
      </c>
    </row>
    <row r="1119" spans="2:22" ht="15.75" hidden="1" customHeight="1" x14ac:dyDescent="0.25">
      <c r="B1119" s="135">
        <v>1103</v>
      </c>
      <c r="C1119" s="182">
        <f t="shared" si="291"/>
        <v>0</v>
      </c>
      <c r="D1119" s="280">
        <f t="shared" si="291"/>
        <v>0</v>
      </c>
      <c r="E1119" s="182">
        <f t="shared" si="291"/>
        <v>0</v>
      </c>
      <c r="F1119" s="182">
        <f t="shared" si="291"/>
        <v>0</v>
      </c>
      <c r="G1119" s="136">
        <f t="shared" si="291"/>
        <v>0</v>
      </c>
      <c r="H1119" s="136">
        <f t="shared" si="287"/>
        <v>0</v>
      </c>
      <c r="I1119" s="136">
        <f t="shared" si="281"/>
        <v>0</v>
      </c>
      <c r="J1119" s="141">
        <f t="shared" si="282"/>
        <v>0</v>
      </c>
      <c r="K1119" s="142">
        <f t="shared" si="280"/>
        <v>0</v>
      </c>
      <c r="L1119" s="184">
        <f t="shared" si="280"/>
        <v>0</v>
      </c>
      <c r="M1119" s="141">
        <f t="shared" si="280"/>
        <v>0</v>
      </c>
      <c r="N1119" s="141">
        <f t="shared" si="280"/>
        <v>0</v>
      </c>
      <c r="O1119" s="147">
        <f t="shared" si="283"/>
        <v>0</v>
      </c>
      <c r="P1119" s="136">
        <f t="shared" si="284"/>
        <v>0</v>
      </c>
      <c r="Q1119" s="136">
        <f t="shared" si="288"/>
        <v>0</v>
      </c>
      <c r="R1119" s="136">
        <f t="shared" si="289"/>
        <v>0</v>
      </c>
      <c r="S1119" s="137">
        <f t="shared" si="285"/>
        <v>0</v>
      </c>
      <c r="T1119" s="45"/>
      <c r="V1119" s="57" t="str">
        <f t="shared" si="286"/>
        <v>скрыть</v>
      </c>
    </row>
    <row r="1120" spans="2:22" ht="15.75" hidden="1" customHeight="1" x14ac:dyDescent="0.25">
      <c r="B1120" s="135">
        <v>1104</v>
      </c>
      <c r="C1120" s="182">
        <f t="shared" si="291"/>
        <v>0</v>
      </c>
      <c r="D1120" s="280">
        <f t="shared" si="291"/>
        <v>0</v>
      </c>
      <c r="E1120" s="182">
        <f t="shared" si="291"/>
        <v>0</v>
      </c>
      <c r="F1120" s="182">
        <f t="shared" si="291"/>
        <v>0</v>
      </c>
      <c r="G1120" s="136">
        <f t="shared" si="291"/>
        <v>0</v>
      </c>
      <c r="H1120" s="136">
        <f t="shared" si="287"/>
        <v>0</v>
      </c>
      <c r="I1120" s="136">
        <f t="shared" si="281"/>
        <v>0</v>
      </c>
      <c r="J1120" s="141">
        <f t="shared" si="282"/>
        <v>0</v>
      </c>
      <c r="K1120" s="142">
        <f t="shared" si="280"/>
        <v>0</v>
      </c>
      <c r="L1120" s="184">
        <f t="shared" si="280"/>
        <v>0</v>
      </c>
      <c r="M1120" s="141">
        <f t="shared" si="280"/>
        <v>0</v>
      </c>
      <c r="N1120" s="141">
        <f t="shared" si="280"/>
        <v>0</v>
      </c>
      <c r="O1120" s="147">
        <f t="shared" si="283"/>
        <v>0</v>
      </c>
      <c r="P1120" s="136">
        <f t="shared" si="284"/>
        <v>0</v>
      </c>
      <c r="Q1120" s="136">
        <f t="shared" si="288"/>
        <v>0</v>
      </c>
      <c r="R1120" s="136">
        <f t="shared" si="289"/>
        <v>0</v>
      </c>
      <c r="S1120" s="137">
        <f t="shared" si="285"/>
        <v>0</v>
      </c>
      <c r="T1120" s="45"/>
      <c r="V1120" s="57" t="str">
        <f t="shared" si="286"/>
        <v>скрыть</v>
      </c>
    </row>
    <row r="1121" spans="2:22" ht="15.75" hidden="1" customHeight="1" x14ac:dyDescent="0.25">
      <c r="B1121" s="135">
        <v>1105</v>
      </c>
      <c r="C1121" s="182">
        <f t="shared" si="291"/>
        <v>0</v>
      </c>
      <c r="D1121" s="280">
        <f t="shared" si="291"/>
        <v>0</v>
      </c>
      <c r="E1121" s="182">
        <f t="shared" si="291"/>
        <v>0</v>
      </c>
      <c r="F1121" s="182">
        <f t="shared" si="291"/>
        <v>0</v>
      </c>
      <c r="G1121" s="136">
        <f t="shared" si="291"/>
        <v>0</v>
      </c>
      <c r="H1121" s="136">
        <f t="shared" si="287"/>
        <v>0</v>
      </c>
      <c r="I1121" s="136">
        <f t="shared" si="281"/>
        <v>0</v>
      </c>
      <c r="J1121" s="141">
        <f t="shared" si="282"/>
        <v>0</v>
      </c>
      <c r="K1121" s="142">
        <f t="shared" si="280"/>
        <v>0</v>
      </c>
      <c r="L1121" s="184">
        <f t="shared" si="280"/>
        <v>0</v>
      </c>
      <c r="M1121" s="141">
        <f t="shared" si="280"/>
        <v>0</v>
      </c>
      <c r="N1121" s="141">
        <f t="shared" si="280"/>
        <v>0</v>
      </c>
      <c r="O1121" s="147">
        <f t="shared" si="283"/>
        <v>0</v>
      </c>
      <c r="P1121" s="136">
        <f t="shared" si="284"/>
        <v>0</v>
      </c>
      <c r="Q1121" s="136">
        <f t="shared" si="288"/>
        <v>0</v>
      </c>
      <c r="R1121" s="136">
        <f t="shared" si="289"/>
        <v>0</v>
      </c>
      <c r="S1121" s="137">
        <f t="shared" si="285"/>
        <v>0</v>
      </c>
      <c r="T1121" s="45"/>
      <c r="V1121" s="57" t="str">
        <f t="shared" si="286"/>
        <v>скрыть</v>
      </c>
    </row>
    <row r="1122" spans="2:22" ht="15.75" hidden="1" customHeight="1" x14ac:dyDescent="0.25">
      <c r="B1122" s="135">
        <v>1106</v>
      </c>
      <c r="C1122" s="182">
        <f t="shared" si="291"/>
        <v>0</v>
      </c>
      <c r="D1122" s="280">
        <f t="shared" si="291"/>
        <v>0</v>
      </c>
      <c r="E1122" s="182">
        <f t="shared" si="291"/>
        <v>0</v>
      </c>
      <c r="F1122" s="182">
        <f t="shared" si="291"/>
        <v>0</v>
      </c>
      <c r="G1122" s="136">
        <f t="shared" si="291"/>
        <v>0</v>
      </c>
      <c r="H1122" s="136">
        <f t="shared" si="287"/>
        <v>0</v>
      </c>
      <c r="I1122" s="136">
        <f t="shared" si="281"/>
        <v>0</v>
      </c>
      <c r="J1122" s="141">
        <f t="shared" si="282"/>
        <v>0</v>
      </c>
      <c r="K1122" s="142">
        <f t="shared" si="280"/>
        <v>0</v>
      </c>
      <c r="L1122" s="184">
        <f t="shared" si="280"/>
        <v>0</v>
      </c>
      <c r="M1122" s="141">
        <f t="shared" si="280"/>
        <v>0</v>
      </c>
      <c r="N1122" s="141">
        <f t="shared" si="280"/>
        <v>0</v>
      </c>
      <c r="O1122" s="147">
        <f t="shared" si="283"/>
        <v>0</v>
      </c>
      <c r="P1122" s="136">
        <f t="shared" si="284"/>
        <v>0</v>
      </c>
      <c r="Q1122" s="136">
        <f t="shared" si="288"/>
        <v>0</v>
      </c>
      <c r="R1122" s="136">
        <f t="shared" si="289"/>
        <v>0</v>
      </c>
      <c r="S1122" s="137">
        <f t="shared" si="285"/>
        <v>0</v>
      </c>
      <c r="T1122" s="45"/>
      <c r="V1122" s="57" t="str">
        <f t="shared" si="286"/>
        <v>скрыть</v>
      </c>
    </row>
    <row r="1123" spans="2:22" ht="15.75" hidden="1" customHeight="1" x14ac:dyDescent="0.25">
      <c r="B1123" s="135">
        <v>1107</v>
      </c>
      <c r="C1123" s="182">
        <f t="shared" si="291"/>
        <v>0</v>
      </c>
      <c r="D1123" s="280">
        <f t="shared" si="291"/>
        <v>0</v>
      </c>
      <c r="E1123" s="182">
        <f t="shared" si="291"/>
        <v>0</v>
      </c>
      <c r="F1123" s="182">
        <f t="shared" si="291"/>
        <v>0</v>
      </c>
      <c r="G1123" s="136">
        <f t="shared" si="291"/>
        <v>0</v>
      </c>
      <c r="H1123" s="136">
        <f t="shared" si="287"/>
        <v>0</v>
      </c>
      <c r="I1123" s="136">
        <f t="shared" si="281"/>
        <v>0</v>
      </c>
      <c r="J1123" s="141">
        <f t="shared" si="282"/>
        <v>0</v>
      </c>
      <c r="K1123" s="142">
        <f t="shared" si="280"/>
        <v>0</v>
      </c>
      <c r="L1123" s="184">
        <f t="shared" si="280"/>
        <v>0</v>
      </c>
      <c r="M1123" s="141">
        <f t="shared" si="280"/>
        <v>0</v>
      </c>
      <c r="N1123" s="141">
        <f t="shared" si="280"/>
        <v>0</v>
      </c>
      <c r="O1123" s="147">
        <f t="shared" si="283"/>
        <v>0</v>
      </c>
      <c r="P1123" s="136">
        <f t="shared" si="284"/>
        <v>0</v>
      </c>
      <c r="Q1123" s="136">
        <f t="shared" si="288"/>
        <v>0</v>
      </c>
      <c r="R1123" s="136">
        <f t="shared" si="289"/>
        <v>0</v>
      </c>
      <c r="S1123" s="137">
        <f t="shared" si="285"/>
        <v>0</v>
      </c>
      <c r="T1123" s="45"/>
      <c r="V1123" s="57" t="str">
        <f t="shared" si="286"/>
        <v>скрыть</v>
      </c>
    </row>
    <row r="1124" spans="2:22" ht="15.75" hidden="1" customHeight="1" x14ac:dyDescent="0.25">
      <c r="B1124" s="135">
        <v>1108</v>
      </c>
      <c r="C1124" s="182">
        <f t="shared" si="291"/>
        <v>0</v>
      </c>
      <c r="D1124" s="280">
        <f t="shared" si="291"/>
        <v>0</v>
      </c>
      <c r="E1124" s="182">
        <f t="shared" si="291"/>
        <v>0</v>
      </c>
      <c r="F1124" s="182">
        <f t="shared" si="291"/>
        <v>0</v>
      </c>
      <c r="G1124" s="136">
        <f t="shared" si="291"/>
        <v>0</v>
      </c>
      <c r="H1124" s="136">
        <f t="shared" si="287"/>
        <v>0</v>
      </c>
      <c r="I1124" s="136">
        <f t="shared" si="281"/>
        <v>0</v>
      </c>
      <c r="J1124" s="141">
        <f t="shared" si="282"/>
        <v>0</v>
      </c>
      <c r="K1124" s="142">
        <f t="shared" si="280"/>
        <v>0</v>
      </c>
      <c r="L1124" s="184">
        <f t="shared" si="280"/>
        <v>0</v>
      </c>
      <c r="M1124" s="141">
        <f t="shared" si="280"/>
        <v>0</v>
      </c>
      <c r="N1124" s="141">
        <f t="shared" si="280"/>
        <v>0</v>
      </c>
      <c r="O1124" s="147">
        <f t="shared" si="283"/>
        <v>0</v>
      </c>
      <c r="P1124" s="136">
        <f t="shared" si="284"/>
        <v>0</v>
      </c>
      <c r="Q1124" s="136">
        <f t="shared" si="288"/>
        <v>0</v>
      </c>
      <c r="R1124" s="136">
        <f t="shared" si="289"/>
        <v>0</v>
      </c>
      <c r="S1124" s="137">
        <f t="shared" si="285"/>
        <v>0</v>
      </c>
      <c r="T1124" s="45"/>
      <c r="V1124" s="57" t="str">
        <f t="shared" si="286"/>
        <v>скрыть</v>
      </c>
    </row>
    <row r="1125" spans="2:22" ht="15.75" hidden="1" customHeight="1" x14ac:dyDescent="0.25">
      <c r="B1125" s="135">
        <v>1109</v>
      </c>
      <c r="C1125" s="182">
        <f t="shared" si="291"/>
        <v>0</v>
      </c>
      <c r="D1125" s="280">
        <f t="shared" si="291"/>
        <v>0</v>
      </c>
      <c r="E1125" s="182">
        <f t="shared" si="291"/>
        <v>0</v>
      </c>
      <c r="F1125" s="182">
        <f t="shared" si="291"/>
        <v>0</v>
      </c>
      <c r="G1125" s="136">
        <f t="shared" si="291"/>
        <v>0</v>
      </c>
      <c r="H1125" s="136">
        <f t="shared" si="287"/>
        <v>0</v>
      </c>
      <c r="I1125" s="136">
        <f t="shared" si="281"/>
        <v>0</v>
      </c>
      <c r="J1125" s="141">
        <f t="shared" si="282"/>
        <v>0</v>
      </c>
      <c r="K1125" s="142">
        <f t="shared" si="280"/>
        <v>0</v>
      </c>
      <c r="L1125" s="184">
        <f t="shared" si="280"/>
        <v>0</v>
      </c>
      <c r="M1125" s="141">
        <f t="shared" si="280"/>
        <v>0</v>
      </c>
      <c r="N1125" s="141">
        <f t="shared" si="280"/>
        <v>0</v>
      </c>
      <c r="O1125" s="147">
        <f t="shared" si="283"/>
        <v>0</v>
      </c>
      <c r="P1125" s="136">
        <f t="shared" si="284"/>
        <v>0</v>
      </c>
      <c r="Q1125" s="136">
        <f t="shared" si="288"/>
        <v>0</v>
      </c>
      <c r="R1125" s="136">
        <f t="shared" si="289"/>
        <v>0</v>
      </c>
      <c r="S1125" s="137">
        <f t="shared" si="285"/>
        <v>0</v>
      </c>
      <c r="T1125" s="45"/>
      <c r="V1125" s="57" t="str">
        <f t="shared" si="286"/>
        <v>скрыть</v>
      </c>
    </row>
    <row r="1126" spans="2:22" ht="15.75" hidden="1" customHeight="1" x14ac:dyDescent="0.25">
      <c r="B1126" s="135">
        <v>1110</v>
      </c>
      <c r="C1126" s="182">
        <f t="shared" si="291"/>
        <v>0</v>
      </c>
      <c r="D1126" s="280">
        <f t="shared" si="291"/>
        <v>0</v>
      </c>
      <c r="E1126" s="182">
        <f t="shared" si="291"/>
        <v>0</v>
      </c>
      <c r="F1126" s="182">
        <f t="shared" si="291"/>
        <v>0</v>
      </c>
      <c r="G1126" s="136">
        <f t="shared" si="291"/>
        <v>0</v>
      </c>
      <c r="H1126" s="136">
        <f t="shared" si="287"/>
        <v>0</v>
      </c>
      <c r="I1126" s="136">
        <f t="shared" si="281"/>
        <v>0</v>
      </c>
      <c r="J1126" s="141">
        <f t="shared" si="282"/>
        <v>0</v>
      </c>
      <c r="K1126" s="142">
        <f t="shared" si="280"/>
        <v>0</v>
      </c>
      <c r="L1126" s="184">
        <f t="shared" si="280"/>
        <v>0</v>
      </c>
      <c r="M1126" s="141">
        <f t="shared" si="280"/>
        <v>0</v>
      </c>
      <c r="N1126" s="141">
        <f t="shared" si="280"/>
        <v>0</v>
      </c>
      <c r="O1126" s="147">
        <f t="shared" si="283"/>
        <v>0</v>
      </c>
      <c r="P1126" s="136">
        <f t="shared" si="284"/>
        <v>0</v>
      </c>
      <c r="Q1126" s="136">
        <f t="shared" si="288"/>
        <v>0</v>
      </c>
      <c r="R1126" s="136">
        <f t="shared" si="289"/>
        <v>0</v>
      </c>
      <c r="S1126" s="137">
        <f t="shared" si="285"/>
        <v>0</v>
      </c>
      <c r="T1126" s="45"/>
      <c r="V1126" s="57" t="str">
        <f t="shared" si="286"/>
        <v>скрыть</v>
      </c>
    </row>
    <row r="1127" spans="2:22" ht="15.75" hidden="1" customHeight="1" x14ac:dyDescent="0.25">
      <c r="B1127" s="135">
        <v>1111</v>
      </c>
      <c r="C1127" s="182">
        <f t="shared" ref="C1127:G1136" si="292">IF(offer_sale_type="транзит",IFERROR(VLOOKUP($B1127,calc_data,C$14+1,0),0),0)</f>
        <v>0</v>
      </c>
      <c r="D1127" s="280">
        <f t="shared" si="292"/>
        <v>0</v>
      </c>
      <c r="E1127" s="182">
        <f t="shared" si="292"/>
        <v>0</v>
      </c>
      <c r="F1127" s="182">
        <f t="shared" si="292"/>
        <v>0</v>
      </c>
      <c r="G1127" s="136">
        <f t="shared" si="292"/>
        <v>0</v>
      </c>
      <c r="H1127" s="136">
        <f t="shared" si="287"/>
        <v>0</v>
      </c>
      <c r="I1127" s="136">
        <f t="shared" si="281"/>
        <v>0</v>
      </c>
      <c r="J1127" s="141">
        <f t="shared" si="282"/>
        <v>0</v>
      </c>
      <c r="K1127" s="142">
        <f t="shared" si="280"/>
        <v>0</v>
      </c>
      <c r="L1127" s="184">
        <f t="shared" si="280"/>
        <v>0</v>
      </c>
      <c r="M1127" s="141">
        <f t="shared" si="280"/>
        <v>0</v>
      </c>
      <c r="N1127" s="141">
        <f t="shared" si="280"/>
        <v>0</v>
      </c>
      <c r="O1127" s="147">
        <f t="shared" si="283"/>
        <v>0</v>
      </c>
      <c r="P1127" s="136">
        <f t="shared" si="284"/>
        <v>0</v>
      </c>
      <c r="Q1127" s="136">
        <f t="shared" si="288"/>
        <v>0</v>
      </c>
      <c r="R1127" s="136">
        <f t="shared" si="289"/>
        <v>0</v>
      </c>
      <c r="S1127" s="137">
        <f t="shared" si="285"/>
        <v>0</v>
      </c>
      <c r="T1127" s="45"/>
      <c r="V1127" s="57" t="str">
        <f t="shared" si="286"/>
        <v>скрыть</v>
      </c>
    </row>
    <row r="1128" spans="2:22" ht="15.75" hidden="1" customHeight="1" x14ac:dyDescent="0.25">
      <c r="B1128" s="135">
        <v>1112</v>
      </c>
      <c r="C1128" s="182">
        <f t="shared" si="292"/>
        <v>0</v>
      </c>
      <c r="D1128" s="280">
        <f t="shared" si="292"/>
        <v>0</v>
      </c>
      <c r="E1128" s="182">
        <f t="shared" si="292"/>
        <v>0</v>
      </c>
      <c r="F1128" s="182">
        <f t="shared" si="292"/>
        <v>0</v>
      </c>
      <c r="G1128" s="136">
        <f t="shared" si="292"/>
        <v>0</v>
      </c>
      <c r="H1128" s="136">
        <f t="shared" si="287"/>
        <v>0</v>
      </c>
      <c r="I1128" s="136">
        <f t="shared" si="281"/>
        <v>0</v>
      </c>
      <c r="J1128" s="141">
        <f t="shared" si="282"/>
        <v>0</v>
      </c>
      <c r="K1128" s="142">
        <f t="shared" si="280"/>
        <v>0</v>
      </c>
      <c r="L1128" s="184">
        <f t="shared" si="280"/>
        <v>0</v>
      </c>
      <c r="M1128" s="141">
        <f t="shared" si="280"/>
        <v>0</v>
      </c>
      <c r="N1128" s="141">
        <f t="shared" si="280"/>
        <v>0</v>
      </c>
      <c r="O1128" s="147">
        <f t="shared" si="283"/>
        <v>0</v>
      </c>
      <c r="P1128" s="136">
        <f t="shared" si="284"/>
        <v>0</v>
      </c>
      <c r="Q1128" s="136">
        <f t="shared" si="288"/>
        <v>0</v>
      </c>
      <c r="R1128" s="136">
        <f t="shared" si="289"/>
        <v>0</v>
      </c>
      <c r="S1128" s="137">
        <f t="shared" si="285"/>
        <v>0</v>
      </c>
      <c r="T1128" s="45"/>
      <c r="V1128" s="57" t="str">
        <f t="shared" si="286"/>
        <v>скрыть</v>
      </c>
    </row>
    <row r="1129" spans="2:22" ht="15.75" hidden="1" customHeight="1" x14ac:dyDescent="0.25">
      <c r="B1129" s="135">
        <v>1113</v>
      </c>
      <c r="C1129" s="182">
        <f t="shared" si="292"/>
        <v>0</v>
      </c>
      <c r="D1129" s="280">
        <f t="shared" si="292"/>
        <v>0</v>
      </c>
      <c r="E1129" s="182">
        <f t="shared" si="292"/>
        <v>0</v>
      </c>
      <c r="F1129" s="182">
        <f t="shared" si="292"/>
        <v>0</v>
      </c>
      <c r="G1129" s="136">
        <f t="shared" si="292"/>
        <v>0</v>
      </c>
      <c r="H1129" s="136">
        <f t="shared" si="287"/>
        <v>0</v>
      </c>
      <c r="I1129" s="136">
        <f t="shared" si="281"/>
        <v>0</v>
      </c>
      <c r="J1129" s="141">
        <f t="shared" si="282"/>
        <v>0</v>
      </c>
      <c r="K1129" s="142">
        <f t="shared" si="280"/>
        <v>0</v>
      </c>
      <c r="L1129" s="184">
        <f t="shared" si="280"/>
        <v>0</v>
      </c>
      <c r="M1129" s="141">
        <f t="shared" si="280"/>
        <v>0</v>
      </c>
      <c r="N1129" s="141">
        <f t="shared" si="280"/>
        <v>0</v>
      </c>
      <c r="O1129" s="147">
        <f t="shared" si="283"/>
        <v>0</v>
      </c>
      <c r="P1129" s="136">
        <f t="shared" si="284"/>
        <v>0</v>
      </c>
      <c r="Q1129" s="136">
        <f t="shared" si="288"/>
        <v>0</v>
      </c>
      <c r="R1129" s="136">
        <f t="shared" si="289"/>
        <v>0</v>
      </c>
      <c r="S1129" s="137">
        <f t="shared" si="285"/>
        <v>0</v>
      </c>
      <c r="T1129" s="45"/>
      <c r="V1129" s="57" t="str">
        <f t="shared" si="286"/>
        <v>скрыть</v>
      </c>
    </row>
    <row r="1130" spans="2:22" ht="15.75" hidden="1" customHeight="1" x14ac:dyDescent="0.25">
      <c r="B1130" s="135">
        <v>1114</v>
      </c>
      <c r="C1130" s="182">
        <f t="shared" si="292"/>
        <v>0</v>
      </c>
      <c r="D1130" s="280">
        <f t="shared" si="292"/>
        <v>0</v>
      </c>
      <c r="E1130" s="182">
        <f t="shared" si="292"/>
        <v>0</v>
      </c>
      <c r="F1130" s="182">
        <f t="shared" si="292"/>
        <v>0</v>
      </c>
      <c r="G1130" s="136">
        <f t="shared" si="292"/>
        <v>0</v>
      </c>
      <c r="H1130" s="136">
        <f t="shared" si="287"/>
        <v>0</v>
      </c>
      <c r="I1130" s="136">
        <f t="shared" si="281"/>
        <v>0</v>
      </c>
      <c r="J1130" s="141">
        <f t="shared" si="282"/>
        <v>0</v>
      </c>
      <c r="K1130" s="142">
        <f t="shared" si="280"/>
        <v>0</v>
      </c>
      <c r="L1130" s="184">
        <f t="shared" si="280"/>
        <v>0</v>
      </c>
      <c r="M1130" s="141">
        <f t="shared" si="280"/>
        <v>0</v>
      </c>
      <c r="N1130" s="141">
        <f t="shared" si="280"/>
        <v>0</v>
      </c>
      <c r="O1130" s="147">
        <f t="shared" si="283"/>
        <v>0</v>
      </c>
      <c r="P1130" s="136">
        <f t="shared" si="284"/>
        <v>0</v>
      </c>
      <c r="Q1130" s="136">
        <f t="shared" si="288"/>
        <v>0</v>
      </c>
      <c r="R1130" s="136">
        <f t="shared" si="289"/>
        <v>0</v>
      </c>
      <c r="S1130" s="137">
        <f t="shared" si="285"/>
        <v>0</v>
      </c>
      <c r="T1130" s="45"/>
      <c r="V1130" s="57" t="str">
        <f t="shared" si="286"/>
        <v>скрыть</v>
      </c>
    </row>
    <row r="1131" spans="2:22" ht="15.75" hidden="1" customHeight="1" x14ac:dyDescent="0.25">
      <c r="B1131" s="135">
        <v>1115</v>
      </c>
      <c r="C1131" s="182">
        <f t="shared" si="292"/>
        <v>0</v>
      </c>
      <c r="D1131" s="280">
        <f t="shared" si="292"/>
        <v>0</v>
      </c>
      <c r="E1131" s="182">
        <f t="shared" si="292"/>
        <v>0</v>
      </c>
      <c r="F1131" s="182">
        <f t="shared" si="292"/>
        <v>0</v>
      </c>
      <c r="G1131" s="136">
        <f t="shared" si="292"/>
        <v>0</v>
      </c>
      <c r="H1131" s="136">
        <f t="shared" si="287"/>
        <v>0</v>
      </c>
      <c r="I1131" s="136">
        <f t="shared" si="281"/>
        <v>0</v>
      </c>
      <c r="J1131" s="141">
        <f t="shared" si="282"/>
        <v>0</v>
      </c>
      <c r="K1131" s="142">
        <f t="shared" si="280"/>
        <v>0</v>
      </c>
      <c r="L1131" s="184">
        <f t="shared" si="280"/>
        <v>0</v>
      </c>
      <c r="M1131" s="141">
        <f t="shared" si="280"/>
        <v>0</v>
      </c>
      <c r="N1131" s="141">
        <f t="shared" si="280"/>
        <v>0</v>
      </c>
      <c r="O1131" s="147">
        <f t="shared" si="283"/>
        <v>0</v>
      </c>
      <c r="P1131" s="136">
        <f t="shared" si="284"/>
        <v>0</v>
      </c>
      <c r="Q1131" s="136">
        <f t="shared" si="288"/>
        <v>0</v>
      </c>
      <c r="R1131" s="136">
        <f t="shared" si="289"/>
        <v>0</v>
      </c>
      <c r="S1131" s="137">
        <f t="shared" si="285"/>
        <v>0</v>
      </c>
      <c r="T1131" s="45"/>
      <c r="V1131" s="57" t="str">
        <f t="shared" si="286"/>
        <v>скрыть</v>
      </c>
    </row>
    <row r="1132" spans="2:22" ht="15.75" hidden="1" customHeight="1" x14ac:dyDescent="0.25">
      <c r="B1132" s="135">
        <v>1116</v>
      </c>
      <c r="C1132" s="182">
        <f t="shared" si="292"/>
        <v>0</v>
      </c>
      <c r="D1132" s="280">
        <f t="shared" si="292"/>
        <v>0</v>
      </c>
      <c r="E1132" s="182">
        <f t="shared" si="292"/>
        <v>0</v>
      </c>
      <c r="F1132" s="182">
        <f t="shared" si="292"/>
        <v>0</v>
      </c>
      <c r="G1132" s="136">
        <f t="shared" si="292"/>
        <v>0</v>
      </c>
      <c r="H1132" s="136">
        <f t="shared" si="287"/>
        <v>0</v>
      </c>
      <c r="I1132" s="136">
        <f t="shared" si="281"/>
        <v>0</v>
      </c>
      <c r="J1132" s="141">
        <f t="shared" si="282"/>
        <v>0</v>
      </c>
      <c r="K1132" s="142">
        <f t="shared" si="280"/>
        <v>0</v>
      </c>
      <c r="L1132" s="184">
        <f t="shared" si="280"/>
        <v>0</v>
      </c>
      <c r="M1132" s="141">
        <f t="shared" si="280"/>
        <v>0</v>
      </c>
      <c r="N1132" s="141">
        <f t="shared" si="280"/>
        <v>0</v>
      </c>
      <c r="O1132" s="147">
        <f t="shared" si="283"/>
        <v>0</v>
      </c>
      <c r="P1132" s="136">
        <f t="shared" si="284"/>
        <v>0</v>
      </c>
      <c r="Q1132" s="136">
        <f t="shared" si="288"/>
        <v>0</v>
      </c>
      <c r="R1132" s="136">
        <f t="shared" si="289"/>
        <v>0</v>
      </c>
      <c r="S1132" s="137">
        <f t="shared" si="285"/>
        <v>0</v>
      </c>
      <c r="T1132" s="45"/>
      <c r="V1132" s="57" t="str">
        <f t="shared" si="286"/>
        <v>скрыть</v>
      </c>
    </row>
    <row r="1133" spans="2:22" ht="15.75" hidden="1" customHeight="1" x14ac:dyDescent="0.25">
      <c r="B1133" s="135">
        <v>1117</v>
      </c>
      <c r="C1133" s="182">
        <f t="shared" si="292"/>
        <v>0</v>
      </c>
      <c r="D1133" s="280">
        <f t="shared" si="292"/>
        <v>0</v>
      </c>
      <c r="E1133" s="182">
        <f t="shared" si="292"/>
        <v>0</v>
      </c>
      <c r="F1133" s="182">
        <f t="shared" si="292"/>
        <v>0</v>
      </c>
      <c r="G1133" s="136">
        <f t="shared" si="292"/>
        <v>0</v>
      </c>
      <c r="H1133" s="136">
        <f t="shared" si="287"/>
        <v>0</v>
      </c>
      <c r="I1133" s="136">
        <f t="shared" si="281"/>
        <v>0</v>
      </c>
      <c r="J1133" s="141">
        <f t="shared" si="282"/>
        <v>0</v>
      </c>
      <c r="K1133" s="142">
        <f t="shared" si="280"/>
        <v>0</v>
      </c>
      <c r="L1133" s="184">
        <f t="shared" si="280"/>
        <v>0</v>
      </c>
      <c r="M1133" s="141">
        <f t="shared" si="280"/>
        <v>0</v>
      </c>
      <c r="N1133" s="141">
        <f t="shared" si="280"/>
        <v>0</v>
      </c>
      <c r="O1133" s="147">
        <f t="shared" si="283"/>
        <v>0</v>
      </c>
      <c r="P1133" s="136">
        <f t="shared" si="284"/>
        <v>0</v>
      </c>
      <c r="Q1133" s="136">
        <f t="shared" si="288"/>
        <v>0</v>
      </c>
      <c r="R1133" s="136">
        <f t="shared" si="289"/>
        <v>0</v>
      </c>
      <c r="S1133" s="137">
        <f t="shared" si="285"/>
        <v>0</v>
      </c>
      <c r="T1133" s="45"/>
      <c r="V1133" s="57" t="str">
        <f t="shared" si="286"/>
        <v>скрыть</v>
      </c>
    </row>
    <row r="1134" spans="2:22" ht="15.75" hidden="1" customHeight="1" x14ac:dyDescent="0.25">
      <c r="B1134" s="135">
        <v>1118</v>
      </c>
      <c r="C1134" s="182">
        <f t="shared" si="292"/>
        <v>0</v>
      </c>
      <c r="D1134" s="280">
        <f t="shared" si="292"/>
        <v>0</v>
      </c>
      <c r="E1134" s="182">
        <f t="shared" si="292"/>
        <v>0</v>
      </c>
      <c r="F1134" s="182">
        <f t="shared" si="292"/>
        <v>0</v>
      </c>
      <c r="G1134" s="136">
        <f t="shared" si="292"/>
        <v>0</v>
      </c>
      <c r="H1134" s="136">
        <f t="shared" si="287"/>
        <v>0</v>
      </c>
      <c r="I1134" s="136">
        <f t="shared" si="281"/>
        <v>0</v>
      </c>
      <c r="J1134" s="141">
        <f t="shared" si="282"/>
        <v>0</v>
      </c>
      <c r="K1134" s="142">
        <f t="shared" si="280"/>
        <v>0</v>
      </c>
      <c r="L1134" s="184">
        <f t="shared" si="280"/>
        <v>0</v>
      </c>
      <c r="M1134" s="141">
        <f t="shared" si="280"/>
        <v>0</v>
      </c>
      <c r="N1134" s="141">
        <f t="shared" si="280"/>
        <v>0</v>
      </c>
      <c r="O1134" s="147">
        <f t="shared" si="283"/>
        <v>0</v>
      </c>
      <c r="P1134" s="136">
        <f t="shared" si="284"/>
        <v>0</v>
      </c>
      <c r="Q1134" s="136">
        <f t="shared" si="288"/>
        <v>0</v>
      </c>
      <c r="R1134" s="136">
        <f t="shared" si="289"/>
        <v>0</v>
      </c>
      <c r="S1134" s="137">
        <f t="shared" si="285"/>
        <v>0</v>
      </c>
      <c r="T1134" s="45"/>
      <c r="V1134" s="57" t="str">
        <f t="shared" si="286"/>
        <v>скрыть</v>
      </c>
    </row>
    <row r="1135" spans="2:22" ht="15.75" hidden="1" customHeight="1" x14ac:dyDescent="0.25">
      <c r="B1135" s="135">
        <v>1119</v>
      </c>
      <c r="C1135" s="182">
        <f t="shared" si="292"/>
        <v>0</v>
      </c>
      <c r="D1135" s="280">
        <f t="shared" si="292"/>
        <v>0</v>
      </c>
      <c r="E1135" s="182">
        <f t="shared" si="292"/>
        <v>0</v>
      </c>
      <c r="F1135" s="182">
        <f t="shared" si="292"/>
        <v>0</v>
      </c>
      <c r="G1135" s="136">
        <f t="shared" si="292"/>
        <v>0</v>
      </c>
      <c r="H1135" s="136">
        <f t="shared" si="287"/>
        <v>0</v>
      </c>
      <c r="I1135" s="136">
        <f t="shared" si="281"/>
        <v>0</v>
      </c>
      <c r="J1135" s="141">
        <f t="shared" si="282"/>
        <v>0</v>
      </c>
      <c r="K1135" s="142">
        <f t="shared" si="280"/>
        <v>0</v>
      </c>
      <c r="L1135" s="184">
        <f t="shared" si="280"/>
        <v>0</v>
      </c>
      <c r="M1135" s="141">
        <f t="shared" si="280"/>
        <v>0</v>
      </c>
      <c r="N1135" s="141">
        <f t="shared" si="280"/>
        <v>0</v>
      </c>
      <c r="O1135" s="147">
        <f t="shared" si="283"/>
        <v>0</v>
      </c>
      <c r="P1135" s="136">
        <f t="shared" si="284"/>
        <v>0</v>
      </c>
      <c r="Q1135" s="136">
        <f t="shared" si="288"/>
        <v>0</v>
      </c>
      <c r="R1135" s="136">
        <f t="shared" si="289"/>
        <v>0</v>
      </c>
      <c r="S1135" s="137">
        <f t="shared" si="285"/>
        <v>0</v>
      </c>
      <c r="T1135" s="45"/>
      <c r="V1135" s="57" t="str">
        <f t="shared" si="286"/>
        <v>скрыть</v>
      </c>
    </row>
    <row r="1136" spans="2:22" ht="15.75" hidden="1" customHeight="1" x14ac:dyDescent="0.25">
      <c r="B1136" s="135">
        <v>1120</v>
      </c>
      <c r="C1136" s="182">
        <f t="shared" si="292"/>
        <v>0</v>
      </c>
      <c r="D1136" s="280">
        <f t="shared" si="292"/>
        <v>0</v>
      </c>
      <c r="E1136" s="182">
        <f t="shared" si="292"/>
        <v>0</v>
      </c>
      <c r="F1136" s="182">
        <f t="shared" si="292"/>
        <v>0</v>
      </c>
      <c r="G1136" s="136">
        <f t="shared" si="292"/>
        <v>0</v>
      </c>
      <c r="H1136" s="136">
        <f t="shared" si="287"/>
        <v>0</v>
      </c>
      <c r="I1136" s="136">
        <f t="shared" si="281"/>
        <v>0</v>
      </c>
      <c r="J1136" s="141">
        <f t="shared" si="282"/>
        <v>0</v>
      </c>
      <c r="K1136" s="142">
        <f t="shared" si="280"/>
        <v>0</v>
      </c>
      <c r="L1136" s="184">
        <f t="shared" si="280"/>
        <v>0</v>
      </c>
      <c r="M1136" s="141">
        <f t="shared" si="280"/>
        <v>0</v>
      </c>
      <c r="N1136" s="141">
        <f t="shared" si="280"/>
        <v>0</v>
      </c>
      <c r="O1136" s="147">
        <f t="shared" si="283"/>
        <v>0</v>
      </c>
      <c r="P1136" s="136">
        <f t="shared" si="284"/>
        <v>0</v>
      </c>
      <c r="Q1136" s="136">
        <f t="shared" si="288"/>
        <v>0</v>
      </c>
      <c r="R1136" s="136">
        <f t="shared" si="289"/>
        <v>0</v>
      </c>
      <c r="S1136" s="137">
        <f t="shared" si="285"/>
        <v>0</v>
      </c>
      <c r="T1136" s="45"/>
      <c r="V1136" s="57" t="str">
        <f t="shared" si="286"/>
        <v>скрыть</v>
      </c>
    </row>
    <row r="1137" spans="2:22" ht="15.75" hidden="1" customHeight="1" x14ac:dyDescent="0.25">
      <c r="B1137" s="135">
        <v>1121</v>
      </c>
      <c r="C1137" s="182">
        <f t="shared" ref="C1137:G1146" si="293">IF(offer_sale_type="транзит",IFERROR(VLOOKUP($B1137,calc_data,C$14+1,0),0),0)</f>
        <v>0</v>
      </c>
      <c r="D1137" s="280">
        <f t="shared" si="293"/>
        <v>0</v>
      </c>
      <c r="E1137" s="182">
        <f t="shared" si="293"/>
        <v>0</v>
      </c>
      <c r="F1137" s="182">
        <f t="shared" si="293"/>
        <v>0</v>
      </c>
      <c r="G1137" s="136">
        <f t="shared" si="293"/>
        <v>0</v>
      </c>
      <c r="H1137" s="136">
        <f t="shared" si="287"/>
        <v>0</v>
      </c>
      <c r="I1137" s="136">
        <f t="shared" si="281"/>
        <v>0</v>
      </c>
      <c r="J1137" s="141">
        <f t="shared" si="282"/>
        <v>0</v>
      </c>
      <c r="K1137" s="142">
        <f t="shared" si="280"/>
        <v>0</v>
      </c>
      <c r="L1137" s="184">
        <f t="shared" si="280"/>
        <v>0</v>
      </c>
      <c r="M1137" s="141">
        <f t="shared" si="280"/>
        <v>0</v>
      </c>
      <c r="N1137" s="141">
        <f t="shared" si="280"/>
        <v>0</v>
      </c>
      <c r="O1137" s="147">
        <f t="shared" si="283"/>
        <v>0</v>
      </c>
      <c r="P1137" s="136">
        <f t="shared" si="284"/>
        <v>0</v>
      </c>
      <c r="Q1137" s="136">
        <f t="shared" si="288"/>
        <v>0</v>
      </c>
      <c r="R1137" s="136">
        <f t="shared" si="289"/>
        <v>0</v>
      </c>
      <c r="S1137" s="137">
        <f t="shared" si="285"/>
        <v>0</v>
      </c>
      <c r="T1137" s="45"/>
      <c r="V1137" s="57" t="str">
        <f t="shared" si="286"/>
        <v>скрыть</v>
      </c>
    </row>
    <row r="1138" spans="2:22" ht="15.75" hidden="1" customHeight="1" x14ac:dyDescent="0.25">
      <c r="B1138" s="135">
        <v>1122</v>
      </c>
      <c r="C1138" s="182">
        <f t="shared" si="293"/>
        <v>0</v>
      </c>
      <c r="D1138" s="280">
        <f t="shared" si="293"/>
        <v>0</v>
      </c>
      <c r="E1138" s="182">
        <f t="shared" si="293"/>
        <v>0</v>
      </c>
      <c r="F1138" s="182">
        <f t="shared" si="293"/>
        <v>0</v>
      </c>
      <c r="G1138" s="136">
        <f t="shared" si="293"/>
        <v>0</v>
      </c>
      <c r="H1138" s="136">
        <f t="shared" si="287"/>
        <v>0</v>
      </c>
      <c r="I1138" s="136">
        <f t="shared" si="281"/>
        <v>0</v>
      </c>
      <c r="J1138" s="141">
        <f t="shared" si="282"/>
        <v>0</v>
      </c>
      <c r="K1138" s="142">
        <f t="shared" si="280"/>
        <v>0</v>
      </c>
      <c r="L1138" s="184">
        <f t="shared" si="280"/>
        <v>0</v>
      </c>
      <c r="M1138" s="141">
        <f t="shared" si="280"/>
        <v>0</v>
      </c>
      <c r="N1138" s="141">
        <f t="shared" si="280"/>
        <v>0</v>
      </c>
      <c r="O1138" s="147">
        <f t="shared" si="283"/>
        <v>0</v>
      </c>
      <c r="P1138" s="136">
        <f t="shared" si="284"/>
        <v>0</v>
      </c>
      <c r="Q1138" s="136">
        <f t="shared" si="288"/>
        <v>0</v>
      </c>
      <c r="R1138" s="136">
        <f t="shared" si="289"/>
        <v>0</v>
      </c>
      <c r="S1138" s="137">
        <f t="shared" si="285"/>
        <v>0</v>
      </c>
      <c r="T1138" s="45"/>
      <c r="V1138" s="57" t="str">
        <f t="shared" si="286"/>
        <v>скрыть</v>
      </c>
    </row>
    <row r="1139" spans="2:22" ht="15.75" hidden="1" customHeight="1" x14ac:dyDescent="0.25">
      <c r="B1139" s="135">
        <v>1123</v>
      </c>
      <c r="C1139" s="182">
        <f t="shared" si="293"/>
        <v>0</v>
      </c>
      <c r="D1139" s="280">
        <f t="shared" si="293"/>
        <v>0</v>
      </c>
      <c r="E1139" s="182">
        <f t="shared" si="293"/>
        <v>0</v>
      </c>
      <c r="F1139" s="182">
        <f t="shared" si="293"/>
        <v>0</v>
      </c>
      <c r="G1139" s="136">
        <f t="shared" si="293"/>
        <v>0</v>
      </c>
      <c r="H1139" s="136">
        <f t="shared" si="287"/>
        <v>0</v>
      </c>
      <c r="I1139" s="136">
        <f t="shared" si="281"/>
        <v>0</v>
      </c>
      <c r="J1139" s="141">
        <f t="shared" si="282"/>
        <v>0</v>
      </c>
      <c r="K1139" s="142">
        <f t="shared" si="280"/>
        <v>0</v>
      </c>
      <c r="L1139" s="184">
        <f t="shared" si="280"/>
        <v>0</v>
      </c>
      <c r="M1139" s="141">
        <f t="shared" si="280"/>
        <v>0</v>
      </c>
      <c r="N1139" s="141">
        <f t="shared" si="280"/>
        <v>0</v>
      </c>
      <c r="O1139" s="147">
        <f t="shared" si="283"/>
        <v>0</v>
      </c>
      <c r="P1139" s="136">
        <f t="shared" si="284"/>
        <v>0</v>
      </c>
      <c r="Q1139" s="136">
        <f t="shared" si="288"/>
        <v>0</v>
      </c>
      <c r="R1139" s="136">
        <f t="shared" si="289"/>
        <v>0</v>
      </c>
      <c r="S1139" s="137">
        <f t="shared" si="285"/>
        <v>0</v>
      </c>
      <c r="T1139" s="45"/>
      <c r="V1139" s="57" t="str">
        <f t="shared" si="286"/>
        <v>скрыть</v>
      </c>
    </row>
    <row r="1140" spans="2:22" ht="15.75" hidden="1" customHeight="1" x14ac:dyDescent="0.25">
      <c r="B1140" s="135">
        <v>1124</v>
      </c>
      <c r="C1140" s="182">
        <f t="shared" si="293"/>
        <v>0</v>
      </c>
      <c r="D1140" s="280">
        <f t="shared" si="293"/>
        <v>0</v>
      </c>
      <c r="E1140" s="182">
        <f t="shared" si="293"/>
        <v>0</v>
      </c>
      <c r="F1140" s="182">
        <f t="shared" si="293"/>
        <v>0</v>
      </c>
      <c r="G1140" s="136">
        <f t="shared" si="293"/>
        <v>0</v>
      </c>
      <c r="H1140" s="136">
        <f t="shared" si="287"/>
        <v>0</v>
      </c>
      <c r="I1140" s="136">
        <f t="shared" si="281"/>
        <v>0</v>
      </c>
      <c r="J1140" s="141">
        <f t="shared" si="282"/>
        <v>0</v>
      </c>
      <c r="K1140" s="142">
        <f t="shared" si="280"/>
        <v>0</v>
      </c>
      <c r="L1140" s="184">
        <f t="shared" si="280"/>
        <v>0</v>
      </c>
      <c r="M1140" s="141">
        <f t="shared" si="280"/>
        <v>0</v>
      </c>
      <c r="N1140" s="141">
        <f t="shared" si="280"/>
        <v>0</v>
      </c>
      <c r="O1140" s="147">
        <f t="shared" si="283"/>
        <v>0</v>
      </c>
      <c r="P1140" s="136">
        <f t="shared" si="284"/>
        <v>0</v>
      </c>
      <c r="Q1140" s="136">
        <f t="shared" si="288"/>
        <v>0</v>
      </c>
      <c r="R1140" s="136">
        <f t="shared" si="289"/>
        <v>0</v>
      </c>
      <c r="S1140" s="137">
        <f t="shared" si="285"/>
        <v>0</v>
      </c>
      <c r="T1140" s="45"/>
      <c r="V1140" s="57" t="str">
        <f t="shared" si="286"/>
        <v>скрыть</v>
      </c>
    </row>
    <row r="1141" spans="2:22" ht="15.75" hidden="1" customHeight="1" x14ac:dyDescent="0.25">
      <c r="B1141" s="135">
        <v>1125</v>
      </c>
      <c r="C1141" s="182">
        <f t="shared" si="293"/>
        <v>0</v>
      </c>
      <c r="D1141" s="280">
        <f t="shared" si="293"/>
        <v>0</v>
      </c>
      <c r="E1141" s="182">
        <f t="shared" si="293"/>
        <v>0</v>
      </c>
      <c r="F1141" s="182">
        <f t="shared" si="293"/>
        <v>0</v>
      </c>
      <c r="G1141" s="136">
        <f t="shared" si="293"/>
        <v>0</v>
      </c>
      <c r="H1141" s="136">
        <f t="shared" si="287"/>
        <v>0</v>
      </c>
      <c r="I1141" s="136">
        <f t="shared" si="281"/>
        <v>0</v>
      </c>
      <c r="J1141" s="141">
        <f t="shared" si="282"/>
        <v>0</v>
      </c>
      <c r="K1141" s="142">
        <f t="shared" si="280"/>
        <v>0</v>
      </c>
      <c r="L1141" s="184">
        <f t="shared" si="280"/>
        <v>0</v>
      </c>
      <c r="M1141" s="141">
        <f t="shared" si="280"/>
        <v>0</v>
      </c>
      <c r="N1141" s="141">
        <f t="shared" si="280"/>
        <v>0</v>
      </c>
      <c r="O1141" s="147">
        <f t="shared" si="283"/>
        <v>0</v>
      </c>
      <c r="P1141" s="136">
        <f t="shared" si="284"/>
        <v>0</v>
      </c>
      <c r="Q1141" s="136">
        <f t="shared" si="288"/>
        <v>0</v>
      </c>
      <c r="R1141" s="136">
        <f t="shared" si="289"/>
        <v>0</v>
      </c>
      <c r="S1141" s="137">
        <f t="shared" si="285"/>
        <v>0</v>
      </c>
      <c r="T1141" s="45"/>
      <c r="V1141" s="57" t="str">
        <f t="shared" si="286"/>
        <v>скрыть</v>
      </c>
    </row>
    <row r="1142" spans="2:22" ht="15.75" hidden="1" customHeight="1" x14ac:dyDescent="0.25">
      <c r="B1142" s="135">
        <v>1126</v>
      </c>
      <c r="C1142" s="182">
        <f t="shared" si="293"/>
        <v>0</v>
      </c>
      <c r="D1142" s="280">
        <f t="shared" si="293"/>
        <v>0</v>
      </c>
      <c r="E1142" s="182">
        <f t="shared" si="293"/>
        <v>0</v>
      </c>
      <c r="F1142" s="182">
        <f t="shared" si="293"/>
        <v>0</v>
      </c>
      <c r="G1142" s="136">
        <f t="shared" si="293"/>
        <v>0</v>
      </c>
      <c r="H1142" s="136">
        <f t="shared" si="287"/>
        <v>0</v>
      </c>
      <c r="I1142" s="136">
        <f t="shared" si="281"/>
        <v>0</v>
      </c>
      <c r="J1142" s="141">
        <f t="shared" si="282"/>
        <v>0</v>
      </c>
      <c r="K1142" s="142">
        <f t="shared" si="280"/>
        <v>0</v>
      </c>
      <c r="L1142" s="184">
        <f t="shared" si="280"/>
        <v>0</v>
      </c>
      <c r="M1142" s="141">
        <f t="shared" si="280"/>
        <v>0</v>
      </c>
      <c r="N1142" s="141">
        <f t="shared" si="280"/>
        <v>0</v>
      </c>
      <c r="O1142" s="147">
        <f t="shared" si="283"/>
        <v>0</v>
      </c>
      <c r="P1142" s="136">
        <f t="shared" si="284"/>
        <v>0</v>
      </c>
      <c r="Q1142" s="136">
        <f t="shared" si="288"/>
        <v>0</v>
      </c>
      <c r="R1142" s="136">
        <f t="shared" si="289"/>
        <v>0</v>
      </c>
      <c r="S1142" s="137">
        <f t="shared" si="285"/>
        <v>0</v>
      </c>
      <c r="T1142" s="45"/>
      <c r="V1142" s="57" t="str">
        <f t="shared" si="286"/>
        <v>скрыть</v>
      </c>
    </row>
    <row r="1143" spans="2:22" ht="15.75" hidden="1" customHeight="1" x14ac:dyDescent="0.25">
      <c r="B1143" s="135">
        <v>1127</v>
      </c>
      <c r="C1143" s="182">
        <f t="shared" si="293"/>
        <v>0</v>
      </c>
      <c r="D1143" s="280">
        <f t="shared" si="293"/>
        <v>0</v>
      </c>
      <c r="E1143" s="182">
        <f t="shared" si="293"/>
        <v>0</v>
      </c>
      <c r="F1143" s="182">
        <f t="shared" si="293"/>
        <v>0</v>
      </c>
      <c r="G1143" s="136">
        <f t="shared" si="293"/>
        <v>0</v>
      </c>
      <c r="H1143" s="136">
        <f t="shared" si="287"/>
        <v>0</v>
      </c>
      <c r="I1143" s="136">
        <f t="shared" si="281"/>
        <v>0</v>
      </c>
      <c r="J1143" s="141">
        <f t="shared" si="282"/>
        <v>0</v>
      </c>
      <c r="K1143" s="142">
        <f t="shared" si="280"/>
        <v>0</v>
      </c>
      <c r="L1143" s="184">
        <f t="shared" si="280"/>
        <v>0</v>
      </c>
      <c r="M1143" s="141">
        <f t="shared" si="280"/>
        <v>0</v>
      </c>
      <c r="N1143" s="141">
        <f t="shared" si="280"/>
        <v>0</v>
      </c>
      <c r="O1143" s="147">
        <f t="shared" si="283"/>
        <v>0</v>
      </c>
      <c r="P1143" s="136">
        <f t="shared" si="284"/>
        <v>0</v>
      </c>
      <c r="Q1143" s="136">
        <f t="shared" si="288"/>
        <v>0</v>
      </c>
      <c r="R1143" s="136">
        <f t="shared" si="289"/>
        <v>0</v>
      </c>
      <c r="S1143" s="137">
        <f t="shared" si="285"/>
        <v>0</v>
      </c>
      <c r="T1143" s="45"/>
      <c r="V1143" s="57" t="str">
        <f t="shared" si="286"/>
        <v>скрыть</v>
      </c>
    </row>
    <row r="1144" spans="2:22" ht="15.75" hidden="1" customHeight="1" x14ac:dyDescent="0.25">
      <c r="B1144" s="135">
        <v>1128</v>
      </c>
      <c r="C1144" s="182">
        <f t="shared" si="293"/>
        <v>0</v>
      </c>
      <c r="D1144" s="280">
        <f t="shared" si="293"/>
        <v>0</v>
      </c>
      <c r="E1144" s="182">
        <f t="shared" si="293"/>
        <v>0</v>
      </c>
      <c r="F1144" s="182">
        <f t="shared" si="293"/>
        <v>0</v>
      </c>
      <c r="G1144" s="136">
        <f t="shared" si="293"/>
        <v>0</v>
      </c>
      <c r="H1144" s="136">
        <f t="shared" si="287"/>
        <v>0</v>
      </c>
      <c r="I1144" s="136">
        <f t="shared" si="281"/>
        <v>0</v>
      </c>
      <c r="J1144" s="141">
        <f t="shared" si="282"/>
        <v>0</v>
      </c>
      <c r="K1144" s="142">
        <f t="shared" si="280"/>
        <v>0</v>
      </c>
      <c r="L1144" s="184">
        <f t="shared" si="280"/>
        <v>0</v>
      </c>
      <c r="M1144" s="141">
        <f t="shared" si="280"/>
        <v>0</v>
      </c>
      <c r="N1144" s="141">
        <f t="shared" si="280"/>
        <v>0</v>
      </c>
      <c r="O1144" s="147">
        <f t="shared" si="283"/>
        <v>0</v>
      </c>
      <c r="P1144" s="136">
        <f t="shared" si="284"/>
        <v>0</v>
      </c>
      <c r="Q1144" s="136">
        <f t="shared" si="288"/>
        <v>0</v>
      </c>
      <c r="R1144" s="136">
        <f t="shared" si="289"/>
        <v>0</v>
      </c>
      <c r="S1144" s="137">
        <f t="shared" si="285"/>
        <v>0</v>
      </c>
      <c r="T1144" s="45"/>
      <c r="V1144" s="57" t="str">
        <f t="shared" si="286"/>
        <v>скрыть</v>
      </c>
    </row>
    <row r="1145" spans="2:22" ht="15.75" hidden="1" customHeight="1" x14ac:dyDescent="0.25">
      <c r="B1145" s="135">
        <v>1129</v>
      </c>
      <c r="C1145" s="182">
        <f t="shared" si="293"/>
        <v>0</v>
      </c>
      <c r="D1145" s="280">
        <f t="shared" si="293"/>
        <v>0</v>
      </c>
      <c r="E1145" s="182">
        <f t="shared" si="293"/>
        <v>0</v>
      </c>
      <c r="F1145" s="182">
        <f t="shared" si="293"/>
        <v>0</v>
      </c>
      <c r="G1145" s="136">
        <f t="shared" si="293"/>
        <v>0</v>
      </c>
      <c r="H1145" s="136">
        <f t="shared" si="287"/>
        <v>0</v>
      </c>
      <c r="I1145" s="136">
        <f t="shared" si="281"/>
        <v>0</v>
      </c>
      <c r="J1145" s="141">
        <f t="shared" si="282"/>
        <v>0</v>
      </c>
      <c r="K1145" s="142">
        <f t="shared" si="280"/>
        <v>0</v>
      </c>
      <c r="L1145" s="184">
        <f t="shared" si="280"/>
        <v>0</v>
      </c>
      <c r="M1145" s="141">
        <f t="shared" si="280"/>
        <v>0</v>
      </c>
      <c r="N1145" s="141">
        <f t="shared" si="280"/>
        <v>0</v>
      </c>
      <c r="O1145" s="147">
        <f t="shared" si="283"/>
        <v>0</v>
      </c>
      <c r="P1145" s="136">
        <f t="shared" si="284"/>
        <v>0</v>
      </c>
      <c r="Q1145" s="136">
        <f t="shared" si="288"/>
        <v>0</v>
      </c>
      <c r="R1145" s="136">
        <f t="shared" si="289"/>
        <v>0</v>
      </c>
      <c r="S1145" s="137">
        <f t="shared" si="285"/>
        <v>0</v>
      </c>
      <c r="T1145" s="45"/>
      <c r="V1145" s="57" t="str">
        <f t="shared" si="286"/>
        <v>скрыть</v>
      </c>
    </row>
    <row r="1146" spans="2:22" ht="15.75" hidden="1" customHeight="1" x14ac:dyDescent="0.25">
      <c r="B1146" s="135">
        <v>1130</v>
      </c>
      <c r="C1146" s="182">
        <f t="shared" si="293"/>
        <v>0</v>
      </c>
      <c r="D1146" s="280">
        <f t="shared" si="293"/>
        <v>0</v>
      </c>
      <c r="E1146" s="182">
        <f t="shared" si="293"/>
        <v>0</v>
      </c>
      <c r="F1146" s="182">
        <f t="shared" si="293"/>
        <v>0</v>
      </c>
      <c r="G1146" s="136">
        <f t="shared" si="293"/>
        <v>0</v>
      </c>
      <c r="H1146" s="136">
        <f t="shared" si="287"/>
        <v>0</v>
      </c>
      <c r="I1146" s="136">
        <f t="shared" si="281"/>
        <v>0</v>
      </c>
      <c r="J1146" s="141">
        <f t="shared" si="282"/>
        <v>0</v>
      </c>
      <c r="K1146" s="142">
        <f t="shared" si="280"/>
        <v>0</v>
      </c>
      <c r="L1146" s="184">
        <f t="shared" si="280"/>
        <v>0</v>
      </c>
      <c r="M1146" s="141">
        <f t="shared" si="280"/>
        <v>0</v>
      </c>
      <c r="N1146" s="141">
        <f t="shared" si="280"/>
        <v>0</v>
      </c>
      <c r="O1146" s="147">
        <f t="shared" si="283"/>
        <v>0</v>
      </c>
      <c r="P1146" s="136">
        <f t="shared" si="284"/>
        <v>0</v>
      </c>
      <c r="Q1146" s="136">
        <f t="shared" si="288"/>
        <v>0</v>
      </c>
      <c r="R1146" s="136">
        <f t="shared" si="289"/>
        <v>0</v>
      </c>
      <c r="S1146" s="137">
        <f t="shared" si="285"/>
        <v>0</v>
      </c>
      <c r="T1146" s="45"/>
      <c r="V1146" s="57" t="str">
        <f t="shared" si="286"/>
        <v>скрыть</v>
      </c>
    </row>
    <row r="1147" spans="2:22" ht="15.75" hidden="1" customHeight="1" x14ac:dyDescent="0.25">
      <c r="B1147" s="135">
        <v>1131</v>
      </c>
      <c r="C1147" s="182">
        <f t="shared" ref="C1147:G1156" si="294">IF(offer_sale_type="транзит",IFERROR(VLOOKUP($B1147,calc_data,C$14+1,0),0),0)</f>
        <v>0</v>
      </c>
      <c r="D1147" s="280">
        <f t="shared" si="294"/>
        <v>0</v>
      </c>
      <c r="E1147" s="182">
        <f t="shared" si="294"/>
        <v>0</v>
      </c>
      <c r="F1147" s="182">
        <f t="shared" si="294"/>
        <v>0</v>
      </c>
      <c r="G1147" s="136">
        <f t="shared" si="294"/>
        <v>0</v>
      </c>
      <c r="H1147" s="136">
        <f t="shared" si="287"/>
        <v>0</v>
      </c>
      <c r="I1147" s="136">
        <f t="shared" si="281"/>
        <v>0</v>
      </c>
      <c r="J1147" s="141">
        <f t="shared" si="282"/>
        <v>0</v>
      </c>
      <c r="K1147" s="142">
        <f t="shared" si="280"/>
        <v>0</v>
      </c>
      <c r="L1147" s="184">
        <f t="shared" si="280"/>
        <v>0</v>
      </c>
      <c r="M1147" s="141">
        <f t="shared" si="280"/>
        <v>0</v>
      </c>
      <c r="N1147" s="141">
        <f t="shared" si="280"/>
        <v>0</v>
      </c>
      <c r="O1147" s="147">
        <f t="shared" si="283"/>
        <v>0</v>
      </c>
      <c r="P1147" s="136">
        <f t="shared" si="284"/>
        <v>0</v>
      </c>
      <c r="Q1147" s="136">
        <f t="shared" si="288"/>
        <v>0</v>
      </c>
      <c r="R1147" s="136">
        <f t="shared" si="289"/>
        <v>0</v>
      </c>
      <c r="S1147" s="137">
        <f t="shared" si="285"/>
        <v>0</v>
      </c>
      <c r="T1147" s="45"/>
      <c r="V1147" s="57" t="str">
        <f t="shared" si="286"/>
        <v>скрыть</v>
      </c>
    </row>
    <row r="1148" spans="2:22" ht="15.75" hidden="1" customHeight="1" x14ac:dyDescent="0.25">
      <c r="B1148" s="135">
        <v>1132</v>
      </c>
      <c r="C1148" s="182">
        <f t="shared" si="294"/>
        <v>0</v>
      </c>
      <c r="D1148" s="280">
        <f t="shared" si="294"/>
        <v>0</v>
      </c>
      <c r="E1148" s="182">
        <f t="shared" si="294"/>
        <v>0</v>
      </c>
      <c r="F1148" s="182">
        <f t="shared" si="294"/>
        <v>0</v>
      </c>
      <c r="G1148" s="136">
        <f t="shared" si="294"/>
        <v>0</v>
      </c>
      <c r="H1148" s="136">
        <f t="shared" si="287"/>
        <v>0</v>
      </c>
      <c r="I1148" s="136">
        <f t="shared" si="281"/>
        <v>0</v>
      </c>
      <c r="J1148" s="141">
        <f t="shared" si="282"/>
        <v>0</v>
      </c>
      <c r="K1148" s="142">
        <f t="shared" si="280"/>
        <v>0</v>
      </c>
      <c r="L1148" s="184">
        <f t="shared" si="280"/>
        <v>0</v>
      </c>
      <c r="M1148" s="141">
        <f t="shared" si="280"/>
        <v>0</v>
      </c>
      <c r="N1148" s="141">
        <f t="shared" si="280"/>
        <v>0</v>
      </c>
      <c r="O1148" s="147">
        <f t="shared" si="283"/>
        <v>0</v>
      </c>
      <c r="P1148" s="136">
        <f t="shared" si="284"/>
        <v>0</v>
      </c>
      <c r="Q1148" s="136">
        <f t="shared" si="288"/>
        <v>0</v>
      </c>
      <c r="R1148" s="136">
        <f t="shared" si="289"/>
        <v>0</v>
      </c>
      <c r="S1148" s="137">
        <f t="shared" si="285"/>
        <v>0</v>
      </c>
      <c r="T1148" s="45"/>
      <c r="V1148" s="57" t="str">
        <f t="shared" si="286"/>
        <v>скрыть</v>
      </c>
    </row>
    <row r="1149" spans="2:22" ht="15.75" hidden="1" customHeight="1" x14ac:dyDescent="0.25">
      <c r="B1149" s="135">
        <v>1133</v>
      </c>
      <c r="C1149" s="182">
        <f t="shared" si="294"/>
        <v>0</v>
      </c>
      <c r="D1149" s="280">
        <f t="shared" si="294"/>
        <v>0</v>
      </c>
      <c r="E1149" s="182">
        <f t="shared" si="294"/>
        <v>0</v>
      </c>
      <c r="F1149" s="182">
        <f t="shared" si="294"/>
        <v>0</v>
      </c>
      <c r="G1149" s="136">
        <f t="shared" si="294"/>
        <v>0</v>
      </c>
      <c r="H1149" s="136">
        <f t="shared" si="287"/>
        <v>0</v>
      </c>
      <c r="I1149" s="136">
        <f t="shared" si="281"/>
        <v>0</v>
      </c>
      <c r="J1149" s="141">
        <f t="shared" si="282"/>
        <v>0</v>
      </c>
      <c r="K1149" s="142">
        <f t="shared" si="280"/>
        <v>0</v>
      </c>
      <c r="L1149" s="184">
        <f t="shared" si="280"/>
        <v>0</v>
      </c>
      <c r="M1149" s="141">
        <f t="shared" si="280"/>
        <v>0</v>
      </c>
      <c r="N1149" s="141">
        <f t="shared" si="280"/>
        <v>0</v>
      </c>
      <c r="O1149" s="147">
        <f t="shared" si="283"/>
        <v>0</v>
      </c>
      <c r="P1149" s="136">
        <f t="shared" si="284"/>
        <v>0</v>
      </c>
      <c r="Q1149" s="136">
        <f t="shared" si="288"/>
        <v>0</v>
      </c>
      <c r="R1149" s="136">
        <f t="shared" si="289"/>
        <v>0</v>
      </c>
      <c r="S1149" s="137">
        <f t="shared" si="285"/>
        <v>0</v>
      </c>
      <c r="T1149" s="45"/>
      <c r="V1149" s="57" t="str">
        <f t="shared" si="286"/>
        <v>скрыть</v>
      </c>
    </row>
    <row r="1150" spans="2:22" ht="15.75" hidden="1" customHeight="1" x14ac:dyDescent="0.25">
      <c r="B1150" s="135">
        <v>1134</v>
      </c>
      <c r="C1150" s="182">
        <f t="shared" si="294"/>
        <v>0</v>
      </c>
      <c r="D1150" s="280">
        <f t="shared" si="294"/>
        <v>0</v>
      </c>
      <c r="E1150" s="182">
        <f t="shared" si="294"/>
        <v>0</v>
      </c>
      <c r="F1150" s="182">
        <f t="shared" si="294"/>
        <v>0</v>
      </c>
      <c r="G1150" s="136">
        <f t="shared" si="294"/>
        <v>0</v>
      </c>
      <c r="H1150" s="136">
        <f t="shared" si="287"/>
        <v>0</v>
      </c>
      <c r="I1150" s="136">
        <f t="shared" si="281"/>
        <v>0</v>
      </c>
      <c r="J1150" s="141">
        <f t="shared" si="282"/>
        <v>0</v>
      </c>
      <c r="K1150" s="142">
        <f t="shared" si="280"/>
        <v>0</v>
      </c>
      <c r="L1150" s="184">
        <f t="shared" si="280"/>
        <v>0</v>
      </c>
      <c r="M1150" s="141">
        <f t="shared" si="280"/>
        <v>0</v>
      </c>
      <c r="N1150" s="141">
        <f t="shared" si="280"/>
        <v>0</v>
      </c>
      <c r="O1150" s="147">
        <f t="shared" si="283"/>
        <v>0</v>
      </c>
      <c r="P1150" s="136">
        <f t="shared" si="284"/>
        <v>0</v>
      </c>
      <c r="Q1150" s="136">
        <f t="shared" si="288"/>
        <v>0</v>
      </c>
      <c r="R1150" s="136">
        <f t="shared" si="289"/>
        <v>0</v>
      </c>
      <c r="S1150" s="137">
        <f t="shared" si="285"/>
        <v>0</v>
      </c>
      <c r="T1150" s="45"/>
      <c r="V1150" s="57" t="str">
        <f t="shared" si="286"/>
        <v>скрыть</v>
      </c>
    </row>
    <row r="1151" spans="2:22" ht="15.75" hidden="1" customHeight="1" x14ac:dyDescent="0.25">
      <c r="B1151" s="135">
        <v>1135</v>
      </c>
      <c r="C1151" s="182">
        <f t="shared" si="294"/>
        <v>0</v>
      </c>
      <c r="D1151" s="280">
        <f t="shared" si="294"/>
        <v>0</v>
      </c>
      <c r="E1151" s="182">
        <f t="shared" si="294"/>
        <v>0</v>
      </c>
      <c r="F1151" s="182">
        <f t="shared" si="294"/>
        <v>0</v>
      </c>
      <c r="G1151" s="136">
        <f t="shared" si="294"/>
        <v>0</v>
      </c>
      <c r="H1151" s="136">
        <f t="shared" si="287"/>
        <v>0</v>
      </c>
      <c r="I1151" s="136">
        <f t="shared" si="281"/>
        <v>0</v>
      </c>
      <c r="J1151" s="141">
        <f t="shared" si="282"/>
        <v>0</v>
      </c>
      <c r="K1151" s="142">
        <f t="shared" si="280"/>
        <v>0</v>
      </c>
      <c r="L1151" s="184">
        <f t="shared" si="280"/>
        <v>0</v>
      </c>
      <c r="M1151" s="141">
        <f t="shared" si="280"/>
        <v>0</v>
      </c>
      <c r="N1151" s="141">
        <f t="shared" si="280"/>
        <v>0</v>
      </c>
      <c r="O1151" s="147">
        <f t="shared" si="283"/>
        <v>0</v>
      </c>
      <c r="P1151" s="136">
        <f t="shared" si="284"/>
        <v>0</v>
      </c>
      <c r="Q1151" s="136">
        <f t="shared" si="288"/>
        <v>0</v>
      </c>
      <c r="R1151" s="136">
        <f t="shared" si="289"/>
        <v>0</v>
      </c>
      <c r="S1151" s="137">
        <f t="shared" si="285"/>
        <v>0</v>
      </c>
      <c r="T1151" s="45"/>
      <c r="V1151" s="57" t="str">
        <f t="shared" si="286"/>
        <v>скрыть</v>
      </c>
    </row>
    <row r="1152" spans="2:22" ht="15.75" hidden="1" customHeight="1" x14ac:dyDescent="0.25">
      <c r="B1152" s="135">
        <v>1136</v>
      </c>
      <c r="C1152" s="182">
        <f t="shared" si="294"/>
        <v>0</v>
      </c>
      <c r="D1152" s="280">
        <f t="shared" si="294"/>
        <v>0</v>
      </c>
      <c r="E1152" s="182">
        <f t="shared" si="294"/>
        <v>0</v>
      </c>
      <c r="F1152" s="182">
        <f t="shared" si="294"/>
        <v>0</v>
      </c>
      <c r="G1152" s="136">
        <f t="shared" si="294"/>
        <v>0</v>
      </c>
      <c r="H1152" s="136">
        <f t="shared" si="287"/>
        <v>0</v>
      </c>
      <c r="I1152" s="136">
        <f t="shared" si="281"/>
        <v>0</v>
      </c>
      <c r="J1152" s="141">
        <f t="shared" si="282"/>
        <v>0</v>
      </c>
      <c r="K1152" s="142">
        <f t="shared" si="280"/>
        <v>0</v>
      </c>
      <c r="L1152" s="184">
        <f t="shared" si="280"/>
        <v>0</v>
      </c>
      <c r="M1152" s="141">
        <f t="shared" si="280"/>
        <v>0</v>
      </c>
      <c r="N1152" s="141">
        <f t="shared" si="280"/>
        <v>0</v>
      </c>
      <c r="O1152" s="147">
        <f t="shared" si="283"/>
        <v>0</v>
      </c>
      <c r="P1152" s="136">
        <f t="shared" si="284"/>
        <v>0</v>
      </c>
      <c r="Q1152" s="136">
        <f t="shared" si="288"/>
        <v>0</v>
      </c>
      <c r="R1152" s="136">
        <f t="shared" si="289"/>
        <v>0</v>
      </c>
      <c r="S1152" s="137">
        <f t="shared" si="285"/>
        <v>0</v>
      </c>
      <c r="T1152" s="45"/>
      <c r="V1152" s="57" t="str">
        <f t="shared" si="286"/>
        <v>скрыть</v>
      </c>
    </row>
    <row r="1153" spans="2:22" ht="15.75" hidden="1" customHeight="1" x14ac:dyDescent="0.25">
      <c r="B1153" s="135">
        <v>1137</v>
      </c>
      <c r="C1153" s="182">
        <f t="shared" si="294"/>
        <v>0</v>
      </c>
      <c r="D1153" s="280">
        <f t="shared" si="294"/>
        <v>0</v>
      </c>
      <c r="E1153" s="182">
        <f t="shared" si="294"/>
        <v>0</v>
      </c>
      <c r="F1153" s="182">
        <f t="shared" si="294"/>
        <v>0</v>
      </c>
      <c r="G1153" s="136">
        <f t="shared" si="294"/>
        <v>0</v>
      </c>
      <c r="H1153" s="136">
        <f t="shared" si="287"/>
        <v>0</v>
      </c>
      <c r="I1153" s="136">
        <f t="shared" si="281"/>
        <v>0</v>
      </c>
      <c r="J1153" s="141">
        <f t="shared" si="282"/>
        <v>0</v>
      </c>
      <c r="K1153" s="142">
        <f t="shared" si="280"/>
        <v>0</v>
      </c>
      <c r="L1153" s="184">
        <f t="shared" si="280"/>
        <v>0</v>
      </c>
      <c r="M1153" s="141">
        <f t="shared" si="280"/>
        <v>0</v>
      </c>
      <c r="N1153" s="141">
        <f t="shared" si="280"/>
        <v>0</v>
      </c>
      <c r="O1153" s="147">
        <f t="shared" si="283"/>
        <v>0</v>
      </c>
      <c r="P1153" s="136">
        <f t="shared" si="284"/>
        <v>0</v>
      </c>
      <c r="Q1153" s="136">
        <f t="shared" si="288"/>
        <v>0</v>
      </c>
      <c r="R1153" s="136">
        <f t="shared" si="289"/>
        <v>0</v>
      </c>
      <c r="S1153" s="137">
        <f t="shared" si="285"/>
        <v>0</v>
      </c>
      <c r="T1153" s="45"/>
      <c r="V1153" s="57" t="str">
        <f t="shared" si="286"/>
        <v>скрыть</v>
      </c>
    </row>
    <row r="1154" spans="2:22" ht="15.75" hidden="1" customHeight="1" x14ac:dyDescent="0.25">
      <c r="B1154" s="135">
        <v>1138</v>
      </c>
      <c r="C1154" s="182">
        <f t="shared" si="294"/>
        <v>0</v>
      </c>
      <c r="D1154" s="280">
        <f t="shared" si="294"/>
        <v>0</v>
      </c>
      <c r="E1154" s="182">
        <f t="shared" si="294"/>
        <v>0</v>
      </c>
      <c r="F1154" s="182">
        <f t="shared" si="294"/>
        <v>0</v>
      </c>
      <c r="G1154" s="136">
        <f t="shared" si="294"/>
        <v>0</v>
      </c>
      <c r="H1154" s="136">
        <f t="shared" si="287"/>
        <v>0</v>
      </c>
      <c r="I1154" s="136">
        <f t="shared" si="281"/>
        <v>0</v>
      </c>
      <c r="J1154" s="141">
        <f t="shared" si="282"/>
        <v>0</v>
      </c>
      <c r="K1154" s="142">
        <f t="shared" si="280"/>
        <v>0</v>
      </c>
      <c r="L1154" s="184">
        <f t="shared" si="280"/>
        <v>0</v>
      </c>
      <c r="M1154" s="141">
        <f t="shared" si="280"/>
        <v>0</v>
      </c>
      <c r="N1154" s="141">
        <f t="shared" si="280"/>
        <v>0</v>
      </c>
      <c r="O1154" s="147">
        <f t="shared" si="283"/>
        <v>0</v>
      </c>
      <c r="P1154" s="136">
        <f t="shared" si="284"/>
        <v>0</v>
      </c>
      <c r="Q1154" s="136">
        <f t="shared" si="288"/>
        <v>0</v>
      </c>
      <c r="R1154" s="136">
        <f t="shared" si="289"/>
        <v>0</v>
      </c>
      <c r="S1154" s="137">
        <f t="shared" si="285"/>
        <v>0</v>
      </c>
      <c r="T1154" s="45"/>
      <c r="V1154" s="57" t="str">
        <f t="shared" si="286"/>
        <v>скрыть</v>
      </c>
    </row>
    <row r="1155" spans="2:22" ht="15.75" hidden="1" customHeight="1" x14ac:dyDescent="0.25">
      <c r="B1155" s="135">
        <v>1139</v>
      </c>
      <c r="C1155" s="182">
        <f t="shared" si="294"/>
        <v>0</v>
      </c>
      <c r="D1155" s="280">
        <f t="shared" si="294"/>
        <v>0</v>
      </c>
      <c r="E1155" s="182">
        <f t="shared" si="294"/>
        <v>0</v>
      </c>
      <c r="F1155" s="182">
        <f t="shared" si="294"/>
        <v>0</v>
      </c>
      <c r="G1155" s="136">
        <f t="shared" si="294"/>
        <v>0</v>
      </c>
      <c r="H1155" s="136">
        <f t="shared" si="287"/>
        <v>0</v>
      </c>
      <c r="I1155" s="136">
        <f t="shared" si="281"/>
        <v>0</v>
      </c>
      <c r="J1155" s="141">
        <f t="shared" si="282"/>
        <v>0</v>
      </c>
      <c r="K1155" s="142">
        <f t="shared" si="280"/>
        <v>0</v>
      </c>
      <c r="L1155" s="184">
        <f t="shared" si="280"/>
        <v>0</v>
      </c>
      <c r="M1155" s="141">
        <f t="shared" si="280"/>
        <v>0</v>
      </c>
      <c r="N1155" s="141">
        <f t="shared" si="280"/>
        <v>0</v>
      </c>
      <c r="O1155" s="147">
        <f t="shared" si="283"/>
        <v>0</v>
      </c>
      <c r="P1155" s="136">
        <f t="shared" si="284"/>
        <v>0</v>
      </c>
      <c r="Q1155" s="136">
        <f t="shared" si="288"/>
        <v>0</v>
      </c>
      <c r="R1155" s="136">
        <f t="shared" si="289"/>
        <v>0</v>
      </c>
      <c r="S1155" s="137">
        <f t="shared" si="285"/>
        <v>0</v>
      </c>
      <c r="T1155" s="45"/>
      <c r="V1155" s="57" t="str">
        <f t="shared" si="286"/>
        <v>скрыть</v>
      </c>
    </row>
    <row r="1156" spans="2:22" ht="15.75" hidden="1" customHeight="1" x14ac:dyDescent="0.25">
      <c r="B1156" s="135">
        <v>1140</v>
      </c>
      <c r="C1156" s="182">
        <f t="shared" si="294"/>
        <v>0</v>
      </c>
      <c r="D1156" s="280">
        <f t="shared" si="294"/>
        <v>0</v>
      </c>
      <c r="E1156" s="182">
        <f t="shared" si="294"/>
        <v>0</v>
      </c>
      <c r="F1156" s="182">
        <f t="shared" si="294"/>
        <v>0</v>
      </c>
      <c r="G1156" s="136">
        <f t="shared" si="294"/>
        <v>0</v>
      </c>
      <c r="H1156" s="136">
        <f t="shared" si="287"/>
        <v>0</v>
      </c>
      <c r="I1156" s="136">
        <f t="shared" si="281"/>
        <v>0</v>
      </c>
      <c r="J1156" s="141">
        <f t="shared" si="282"/>
        <v>0</v>
      </c>
      <c r="K1156" s="142">
        <f t="shared" si="280"/>
        <v>0</v>
      </c>
      <c r="L1156" s="184">
        <f t="shared" si="280"/>
        <v>0</v>
      </c>
      <c r="M1156" s="141">
        <f t="shared" si="280"/>
        <v>0</v>
      </c>
      <c r="N1156" s="141">
        <f t="shared" si="280"/>
        <v>0</v>
      </c>
      <c r="O1156" s="147">
        <f t="shared" si="283"/>
        <v>0</v>
      </c>
      <c r="P1156" s="136">
        <f t="shared" si="284"/>
        <v>0</v>
      </c>
      <c r="Q1156" s="136">
        <f t="shared" si="288"/>
        <v>0</v>
      </c>
      <c r="R1156" s="136">
        <f t="shared" si="289"/>
        <v>0</v>
      </c>
      <c r="S1156" s="137">
        <f t="shared" si="285"/>
        <v>0</v>
      </c>
      <c r="T1156" s="45"/>
      <c r="V1156" s="57" t="str">
        <f t="shared" si="286"/>
        <v>скрыть</v>
      </c>
    </row>
    <row r="1157" spans="2:22" ht="15.75" hidden="1" customHeight="1" x14ac:dyDescent="0.25">
      <c r="B1157" s="135">
        <v>1141</v>
      </c>
      <c r="C1157" s="182">
        <f t="shared" ref="C1157:G1166" si="295">IF(offer_sale_type="транзит",IFERROR(VLOOKUP($B1157,calc_data,C$14+1,0),0),0)</f>
        <v>0</v>
      </c>
      <c r="D1157" s="280">
        <f t="shared" si="295"/>
        <v>0</v>
      </c>
      <c r="E1157" s="182">
        <f t="shared" si="295"/>
        <v>0</v>
      </c>
      <c r="F1157" s="182">
        <f t="shared" si="295"/>
        <v>0</v>
      </c>
      <c r="G1157" s="136">
        <f t="shared" si="295"/>
        <v>0</v>
      </c>
      <c r="H1157" s="136">
        <f t="shared" si="287"/>
        <v>0</v>
      </c>
      <c r="I1157" s="136">
        <f t="shared" si="281"/>
        <v>0</v>
      </c>
      <c r="J1157" s="141">
        <f t="shared" si="282"/>
        <v>0</v>
      </c>
      <c r="K1157" s="142">
        <f t="shared" si="280"/>
        <v>0</v>
      </c>
      <c r="L1157" s="184">
        <f t="shared" si="280"/>
        <v>0</v>
      </c>
      <c r="M1157" s="141">
        <f t="shared" si="280"/>
        <v>0</v>
      </c>
      <c r="N1157" s="141">
        <f t="shared" si="280"/>
        <v>0</v>
      </c>
      <c r="O1157" s="147">
        <f t="shared" si="283"/>
        <v>0</v>
      </c>
      <c r="P1157" s="136">
        <f t="shared" si="284"/>
        <v>0</v>
      </c>
      <c r="Q1157" s="136">
        <f t="shared" si="288"/>
        <v>0</v>
      </c>
      <c r="R1157" s="136">
        <f t="shared" si="289"/>
        <v>0</v>
      </c>
      <c r="S1157" s="137">
        <f t="shared" si="285"/>
        <v>0</v>
      </c>
      <c r="T1157" s="45"/>
      <c r="V1157" s="57" t="str">
        <f t="shared" si="286"/>
        <v>скрыть</v>
      </c>
    </row>
    <row r="1158" spans="2:22" ht="15.75" hidden="1" customHeight="1" x14ac:dyDescent="0.25">
      <c r="B1158" s="135">
        <v>1142</v>
      </c>
      <c r="C1158" s="182">
        <f t="shared" si="295"/>
        <v>0</v>
      </c>
      <c r="D1158" s="280">
        <f t="shared" si="295"/>
        <v>0</v>
      </c>
      <c r="E1158" s="182">
        <f t="shared" si="295"/>
        <v>0</v>
      </c>
      <c r="F1158" s="182">
        <f t="shared" si="295"/>
        <v>0</v>
      </c>
      <c r="G1158" s="136">
        <f t="shared" si="295"/>
        <v>0</v>
      </c>
      <c r="H1158" s="136">
        <f t="shared" si="287"/>
        <v>0</v>
      </c>
      <c r="I1158" s="136">
        <f t="shared" si="281"/>
        <v>0</v>
      </c>
      <c r="J1158" s="141">
        <f t="shared" si="282"/>
        <v>0</v>
      </c>
      <c r="K1158" s="142">
        <f t="shared" si="280"/>
        <v>0</v>
      </c>
      <c r="L1158" s="184">
        <f t="shared" si="280"/>
        <v>0</v>
      </c>
      <c r="M1158" s="141">
        <f t="shared" si="280"/>
        <v>0</v>
      </c>
      <c r="N1158" s="141">
        <f t="shared" si="280"/>
        <v>0</v>
      </c>
      <c r="O1158" s="147">
        <f t="shared" si="283"/>
        <v>0</v>
      </c>
      <c r="P1158" s="136">
        <f t="shared" si="284"/>
        <v>0</v>
      </c>
      <c r="Q1158" s="136">
        <f t="shared" si="288"/>
        <v>0</v>
      </c>
      <c r="R1158" s="136">
        <f t="shared" si="289"/>
        <v>0</v>
      </c>
      <c r="S1158" s="137">
        <f t="shared" si="285"/>
        <v>0</v>
      </c>
      <c r="T1158" s="45"/>
      <c r="V1158" s="57" t="str">
        <f t="shared" si="286"/>
        <v>скрыть</v>
      </c>
    </row>
    <row r="1159" spans="2:22" ht="15.75" hidden="1" customHeight="1" x14ac:dyDescent="0.25">
      <c r="B1159" s="135">
        <v>1143</v>
      </c>
      <c r="C1159" s="182">
        <f t="shared" si="295"/>
        <v>0</v>
      </c>
      <c r="D1159" s="280">
        <f t="shared" si="295"/>
        <v>0</v>
      </c>
      <c r="E1159" s="182">
        <f t="shared" si="295"/>
        <v>0</v>
      </c>
      <c r="F1159" s="182">
        <f t="shared" si="295"/>
        <v>0</v>
      </c>
      <c r="G1159" s="136">
        <f t="shared" si="295"/>
        <v>0</v>
      </c>
      <c r="H1159" s="136">
        <f t="shared" si="287"/>
        <v>0</v>
      </c>
      <c r="I1159" s="136">
        <f t="shared" si="281"/>
        <v>0</v>
      </c>
      <c r="J1159" s="141">
        <f t="shared" si="282"/>
        <v>0</v>
      </c>
      <c r="K1159" s="142">
        <f t="shared" si="280"/>
        <v>0</v>
      </c>
      <c r="L1159" s="184">
        <f t="shared" si="280"/>
        <v>0</v>
      </c>
      <c r="M1159" s="141">
        <f t="shared" si="280"/>
        <v>0</v>
      </c>
      <c r="N1159" s="141">
        <f t="shared" si="280"/>
        <v>0</v>
      </c>
      <c r="O1159" s="147">
        <f t="shared" si="283"/>
        <v>0</v>
      </c>
      <c r="P1159" s="136">
        <f t="shared" si="284"/>
        <v>0</v>
      </c>
      <c r="Q1159" s="136">
        <f t="shared" si="288"/>
        <v>0</v>
      </c>
      <c r="R1159" s="136">
        <f t="shared" si="289"/>
        <v>0</v>
      </c>
      <c r="S1159" s="137">
        <f t="shared" si="285"/>
        <v>0</v>
      </c>
      <c r="T1159" s="45"/>
      <c r="V1159" s="57" t="str">
        <f t="shared" si="286"/>
        <v>скрыть</v>
      </c>
    </row>
    <row r="1160" spans="2:22" ht="15.75" hidden="1" customHeight="1" x14ac:dyDescent="0.25">
      <c r="B1160" s="135">
        <v>1144</v>
      </c>
      <c r="C1160" s="182">
        <f t="shared" si="295"/>
        <v>0</v>
      </c>
      <c r="D1160" s="280">
        <f t="shared" si="295"/>
        <v>0</v>
      </c>
      <c r="E1160" s="182">
        <f t="shared" si="295"/>
        <v>0</v>
      </c>
      <c r="F1160" s="182">
        <f t="shared" si="295"/>
        <v>0</v>
      </c>
      <c r="G1160" s="136">
        <f t="shared" si="295"/>
        <v>0</v>
      </c>
      <c r="H1160" s="136">
        <f t="shared" si="287"/>
        <v>0</v>
      </c>
      <c r="I1160" s="136">
        <f t="shared" si="281"/>
        <v>0</v>
      </c>
      <c r="J1160" s="141">
        <f t="shared" si="282"/>
        <v>0</v>
      </c>
      <c r="K1160" s="142">
        <f t="shared" si="280"/>
        <v>0</v>
      </c>
      <c r="L1160" s="184">
        <f t="shared" si="280"/>
        <v>0</v>
      </c>
      <c r="M1160" s="141">
        <f t="shared" si="280"/>
        <v>0</v>
      </c>
      <c r="N1160" s="141">
        <f t="shared" si="280"/>
        <v>0</v>
      </c>
      <c r="O1160" s="147">
        <f t="shared" si="283"/>
        <v>0</v>
      </c>
      <c r="P1160" s="136">
        <f t="shared" si="284"/>
        <v>0</v>
      </c>
      <c r="Q1160" s="136">
        <f t="shared" si="288"/>
        <v>0</v>
      </c>
      <c r="R1160" s="136">
        <f t="shared" si="289"/>
        <v>0</v>
      </c>
      <c r="S1160" s="137">
        <f t="shared" si="285"/>
        <v>0</v>
      </c>
      <c r="T1160" s="45"/>
      <c r="V1160" s="57" t="str">
        <f t="shared" si="286"/>
        <v>скрыть</v>
      </c>
    </row>
    <row r="1161" spans="2:22" ht="15.75" hidden="1" customHeight="1" x14ac:dyDescent="0.25">
      <c r="B1161" s="135">
        <v>1145</v>
      </c>
      <c r="C1161" s="182">
        <f t="shared" si="295"/>
        <v>0</v>
      </c>
      <c r="D1161" s="280">
        <f t="shared" si="295"/>
        <v>0</v>
      </c>
      <c r="E1161" s="182">
        <f t="shared" si="295"/>
        <v>0</v>
      </c>
      <c r="F1161" s="182">
        <f t="shared" si="295"/>
        <v>0</v>
      </c>
      <c r="G1161" s="136">
        <f t="shared" si="295"/>
        <v>0</v>
      </c>
      <c r="H1161" s="136">
        <f t="shared" si="287"/>
        <v>0</v>
      </c>
      <c r="I1161" s="136">
        <f t="shared" si="281"/>
        <v>0</v>
      </c>
      <c r="J1161" s="141">
        <f t="shared" si="282"/>
        <v>0</v>
      </c>
      <c r="K1161" s="142">
        <f t="shared" ref="K1161:N1224" si="296">IF(offer_sale_type="транзит",IFERROR(ROUNDUP(VLOOKUP($B1161,calc_data,K$14+1,0),2),0),0)</f>
        <v>0</v>
      </c>
      <c r="L1161" s="184">
        <f t="shared" si="296"/>
        <v>0</v>
      </c>
      <c r="M1161" s="141">
        <f t="shared" si="296"/>
        <v>0</v>
      </c>
      <c r="N1161" s="141">
        <f t="shared" si="296"/>
        <v>0</v>
      </c>
      <c r="O1161" s="147">
        <f t="shared" si="283"/>
        <v>0</v>
      </c>
      <c r="P1161" s="136">
        <f t="shared" si="284"/>
        <v>0</v>
      </c>
      <c r="Q1161" s="136">
        <f t="shared" si="288"/>
        <v>0</v>
      </c>
      <c r="R1161" s="136">
        <f t="shared" si="289"/>
        <v>0</v>
      </c>
      <c r="S1161" s="137">
        <f t="shared" si="285"/>
        <v>0</v>
      </c>
      <c r="T1161" s="45"/>
      <c r="V1161" s="57" t="str">
        <f t="shared" si="286"/>
        <v>скрыть</v>
      </c>
    </row>
    <row r="1162" spans="2:22" ht="15.75" hidden="1" customHeight="1" x14ac:dyDescent="0.25">
      <c r="B1162" s="135">
        <v>1146</v>
      </c>
      <c r="C1162" s="182">
        <f t="shared" si="295"/>
        <v>0</v>
      </c>
      <c r="D1162" s="280">
        <f t="shared" si="295"/>
        <v>0</v>
      </c>
      <c r="E1162" s="182">
        <f t="shared" si="295"/>
        <v>0</v>
      </c>
      <c r="F1162" s="182">
        <f t="shared" si="295"/>
        <v>0</v>
      </c>
      <c r="G1162" s="136">
        <f t="shared" si="295"/>
        <v>0</v>
      </c>
      <c r="H1162" s="136">
        <f t="shared" si="287"/>
        <v>0</v>
      </c>
      <c r="I1162" s="136">
        <f t="shared" si="281"/>
        <v>0</v>
      </c>
      <c r="J1162" s="141">
        <f t="shared" si="282"/>
        <v>0</v>
      </c>
      <c r="K1162" s="142">
        <f t="shared" si="296"/>
        <v>0</v>
      </c>
      <c r="L1162" s="184">
        <f t="shared" si="296"/>
        <v>0</v>
      </c>
      <c r="M1162" s="141">
        <f t="shared" si="296"/>
        <v>0</v>
      </c>
      <c r="N1162" s="141">
        <f t="shared" si="296"/>
        <v>0</v>
      </c>
      <c r="O1162" s="147">
        <f t="shared" si="283"/>
        <v>0</v>
      </c>
      <c r="P1162" s="136">
        <f t="shared" si="284"/>
        <v>0</v>
      </c>
      <c r="Q1162" s="136">
        <f t="shared" si="288"/>
        <v>0</v>
      </c>
      <c r="R1162" s="136">
        <f t="shared" si="289"/>
        <v>0</v>
      </c>
      <c r="S1162" s="137">
        <f t="shared" si="285"/>
        <v>0</v>
      </c>
      <c r="T1162" s="45"/>
      <c r="V1162" s="57" t="str">
        <f t="shared" si="286"/>
        <v>скрыть</v>
      </c>
    </row>
    <row r="1163" spans="2:22" ht="15.75" hidden="1" customHeight="1" x14ac:dyDescent="0.25">
      <c r="B1163" s="135">
        <v>1147</v>
      </c>
      <c r="C1163" s="182">
        <f t="shared" si="295"/>
        <v>0</v>
      </c>
      <c r="D1163" s="280">
        <f t="shared" si="295"/>
        <v>0</v>
      </c>
      <c r="E1163" s="182">
        <f t="shared" si="295"/>
        <v>0</v>
      </c>
      <c r="F1163" s="182">
        <f t="shared" si="295"/>
        <v>0</v>
      </c>
      <c r="G1163" s="136">
        <f t="shared" si="295"/>
        <v>0</v>
      </c>
      <c r="H1163" s="136">
        <f t="shared" si="287"/>
        <v>0</v>
      </c>
      <c r="I1163" s="136">
        <f t="shared" si="281"/>
        <v>0</v>
      </c>
      <c r="J1163" s="141">
        <f t="shared" si="282"/>
        <v>0</v>
      </c>
      <c r="K1163" s="142">
        <f t="shared" si="296"/>
        <v>0</v>
      </c>
      <c r="L1163" s="184">
        <f t="shared" si="296"/>
        <v>0</v>
      </c>
      <c r="M1163" s="141">
        <f t="shared" si="296"/>
        <v>0</v>
      </c>
      <c r="N1163" s="141">
        <f t="shared" si="296"/>
        <v>0</v>
      </c>
      <c r="O1163" s="147">
        <f t="shared" si="283"/>
        <v>0</v>
      </c>
      <c r="P1163" s="136">
        <f t="shared" si="284"/>
        <v>0</v>
      </c>
      <c r="Q1163" s="136">
        <f t="shared" si="288"/>
        <v>0</v>
      </c>
      <c r="R1163" s="136">
        <f t="shared" si="289"/>
        <v>0</v>
      </c>
      <c r="S1163" s="137">
        <f t="shared" si="285"/>
        <v>0</v>
      </c>
      <c r="T1163" s="45"/>
      <c r="V1163" s="57" t="str">
        <f t="shared" si="286"/>
        <v>скрыть</v>
      </c>
    </row>
    <row r="1164" spans="2:22" ht="15.75" hidden="1" customHeight="1" x14ac:dyDescent="0.25">
      <c r="B1164" s="135">
        <v>1148</v>
      </c>
      <c r="C1164" s="182">
        <f t="shared" si="295"/>
        <v>0</v>
      </c>
      <c r="D1164" s="280">
        <f t="shared" si="295"/>
        <v>0</v>
      </c>
      <c r="E1164" s="182">
        <f t="shared" si="295"/>
        <v>0</v>
      </c>
      <c r="F1164" s="182">
        <f t="shared" si="295"/>
        <v>0</v>
      </c>
      <c r="G1164" s="136">
        <f t="shared" si="295"/>
        <v>0</v>
      </c>
      <c r="H1164" s="136">
        <f t="shared" si="287"/>
        <v>0</v>
      </c>
      <c r="I1164" s="136">
        <f t="shared" si="281"/>
        <v>0</v>
      </c>
      <c r="J1164" s="141">
        <f t="shared" si="282"/>
        <v>0</v>
      </c>
      <c r="K1164" s="142">
        <f t="shared" si="296"/>
        <v>0</v>
      </c>
      <c r="L1164" s="184">
        <f t="shared" si="296"/>
        <v>0</v>
      </c>
      <c r="M1164" s="141">
        <f t="shared" si="296"/>
        <v>0</v>
      </c>
      <c r="N1164" s="141">
        <f t="shared" si="296"/>
        <v>0</v>
      </c>
      <c r="O1164" s="147">
        <f t="shared" si="283"/>
        <v>0</v>
      </c>
      <c r="P1164" s="136">
        <f t="shared" si="284"/>
        <v>0</v>
      </c>
      <c r="Q1164" s="136">
        <f t="shared" si="288"/>
        <v>0</v>
      </c>
      <c r="R1164" s="136">
        <f t="shared" si="289"/>
        <v>0</v>
      </c>
      <c r="S1164" s="137">
        <f t="shared" si="285"/>
        <v>0</v>
      </c>
      <c r="T1164" s="45"/>
      <c r="V1164" s="57" t="str">
        <f t="shared" si="286"/>
        <v>скрыть</v>
      </c>
    </row>
    <row r="1165" spans="2:22" ht="15.75" hidden="1" customHeight="1" x14ac:dyDescent="0.25">
      <c r="B1165" s="135">
        <v>1149</v>
      </c>
      <c r="C1165" s="182">
        <f t="shared" si="295"/>
        <v>0</v>
      </c>
      <c r="D1165" s="280">
        <f t="shared" si="295"/>
        <v>0</v>
      </c>
      <c r="E1165" s="182">
        <f t="shared" si="295"/>
        <v>0</v>
      </c>
      <c r="F1165" s="182">
        <f t="shared" si="295"/>
        <v>0</v>
      </c>
      <c r="G1165" s="136">
        <f t="shared" si="295"/>
        <v>0</v>
      </c>
      <c r="H1165" s="136">
        <f t="shared" si="287"/>
        <v>0</v>
      </c>
      <c r="I1165" s="136">
        <f t="shared" si="281"/>
        <v>0</v>
      </c>
      <c r="J1165" s="141">
        <f t="shared" si="282"/>
        <v>0</v>
      </c>
      <c r="K1165" s="142">
        <f t="shared" si="296"/>
        <v>0</v>
      </c>
      <c r="L1165" s="184">
        <f t="shared" si="296"/>
        <v>0</v>
      </c>
      <c r="M1165" s="141">
        <f t="shared" si="296"/>
        <v>0</v>
      </c>
      <c r="N1165" s="141">
        <f t="shared" si="296"/>
        <v>0</v>
      </c>
      <c r="O1165" s="147">
        <f t="shared" si="283"/>
        <v>0</v>
      </c>
      <c r="P1165" s="136">
        <f t="shared" si="284"/>
        <v>0</v>
      </c>
      <c r="Q1165" s="136">
        <f t="shared" si="288"/>
        <v>0</v>
      </c>
      <c r="R1165" s="136">
        <f t="shared" si="289"/>
        <v>0</v>
      </c>
      <c r="S1165" s="137">
        <f t="shared" si="285"/>
        <v>0</v>
      </c>
      <c r="T1165" s="45"/>
      <c r="V1165" s="57" t="str">
        <f t="shared" si="286"/>
        <v>скрыть</v>
      </c>
    </row>
    <row r="1166" spans="2:22" ht="15.75" hidden="1" customHeight="1" x14ac:dyDescent="0.25">
      <c r="B1166" s="135">
        <v>1150</v>
      </c>
      <c r="C1166" s="182">
        <f t="shared" si="295"/>
        <v>0</v>
      </c>
      <c r="D1166" s="280">
        <f t="shared" si="295"/>
        <v>0</v>
      </c>
      <c r="E1166" s="182">
        <f t="shared" si="295"/>
        <v>0</v>
      </c>
      <c r="F1166" s="182">
        <f t="shared" si="295"/>
        <v>0</v>
      </c>
      <c r="G1166" s="136">
        <f t="shared" si="295"/>
        <v>0</v>
      </c>
      <c r="H1166" s="136">
        <f t="shared" si="287"/>
        <v>0</v>
      </c>
      <c r="I1166" s="136">
        <f t="shared" si="281"/>
        <v>0</v>
      </c>
      <c r="J1166" s="141">
        <f t="shared" si="282"/>
        <v>0</v>
      </c>
      <c r="K1166" s="142">
        <f t="shared" si="296"/>
        <v>0</v>
      </c>
      <c r="L1166" s="184">
        <f t="shared" si="296"/>
        <v>0</v>
      </c>
      <c r="M1166" s="141">
        <f t="shared" si="296"/>
        <v>0</v>
      </c>
      <c r="N1166" s="141">
        <f t="shared" si="296"/>
        <v>0</v>
      </c>
      <c r="O1166" s="147">
        <f t="shared" si="283"/>
        <v>0</v>
      </c>
      <c r="P1166" s="136">
        <f t="shared" si="284"/>
        <v>0</v>
      </c>
      <c r="Q1166" s="136">
        <f t="shared" si="288"/>
        <v>0</v>
      </c>
      <c r="R1166" s="136">
        <f t="shared" si="289"/>
        <v>0</v>
      </c>
      <c r="S1166" s="137">
        <f t="shared" si="285"/>
        <v>0</v>
      </c>
      <c r="T1166" s="45"/>
      <c r="V1166" s="57" t="str">
        <f t="shared" si="286"/>
        <v>скрыть</v>
      </c>
    </row>
    <row r="1167" spans="2:22" ht="15.75" hidden="1" customHeight="1" x14ac:dyDescent="0.25">
      <c r="B1167" s="135">
        <v>1151</v>
      </c>
      <c r="C1167" s="182">
        <f t="shared" ref="C1167:G1176" si="297">IF(offer_sale_type="транзит",IFERROR(VLOOKUP($B1167,calc_data,C$14+1,0),0),0)</f>
        <v>0</v>
      </c>
      <c r="D1167" s="280">
        <f t="shared" si="297"/>
        <v>0</v>
      </c>
      <c r="E1167" s="182">
        <f t="shared" si="297"/>
        <v>0</v>
      </c>
      <c r="F1167" s="182">
        <f t="shared" si="297"/>
        <v>0</v>
      </c>
      <c r="G1167" s="136">
        <f t="shared" si="297"/>
        <v>0</v>
      </c>
      <c r="H1167" s="136">
        <f t="shared" si="287"/>
        <v>0</v>
      </c>
      <c r="I1167" s="136">
        <f t="shared" si="281"/>
        <v>0</v>
      </c>
      <c r="J1167" s="141">
        <f t="shared" si="282"/>
        <v>0</v>
      </c>
      <c r="K1167" s="142">
        <f t="shared" si="296"/>
        <v>0</v>
      </c>
      <c r="L1167" s="184">
        <f t="shared" si="296"/>
        <v>0</v>
      </c>
      <c r="M1167" s="141">
        <f t="shared" si="296"/>
        <v>0</v>
      </c>
      <c r="N1167" s="141">
        <f t="shared" si="296"/>
        <v>0</v>
      </c>
      <c r="O1167" s="147">
        <f t="shared" si="283"/>
        <v>0</v>
      </c>
      <c r="P1167" s="136">
        <f t="shared" si="284"/>
        <v>0</v>
      </c>
      <c r="Q1167" s="136">
        <f t="shared" si="288"/>
        <v>0</v>
      </c>
      <c r="R1167" s="136">
        <f t="shared" si="289"/>
        <v>0</v>
      </c>
      <c r="S1167" s="137">
        <f t="shared" si="285"/>
        <v>0</v>
      </c>
      <c r="T1167" s="45"/>
      <c r="V1167" s="57" t="str">
        <f t="shared" si="286"/>
        <v>скрыть</v>
      </c>
    </row>
    <row r="1168" spans="2:22" ht="15.75" hidden="1" customHeight="1" x14ac:dyDescent="0.25">
      <c r="B1168" s="135">
        <v>1152</v>
      </c>
      <c r="C1168" s="182">
        <f t="shared" si="297"/>
        <v>0</v>
      </c>
      <c r="D1168" s="280">
        <f t="shared" si="297"/>
        <v>0</v>
      </c>
      <c r="E1168" s="182">
        <f t="shared" si="297"/>
        <v>0</v>
      </c>
      <c r="F1168" s="182">
        <f t="shared" si="297"/>
        <v>0</v>
      </c>
      <c r="G1168" s="136">
        <f t="shared" si="297"/>
        <v>0</v>
      </c>
      <c r="H1168" s="136">
        <f t="shared" si="287"/>
        <v>0</v>
      </c>
      <c r="I1168" s="136">
        <f t="shared" si="281"/>
        <v>0</v>
      </c>
      <c r="J1168" s="141">
        <f t="shared" si="282"/>
        <v>0</v>
      </c>
      <c r="K1168" s="142">
        <f t="shared" si="296"/>
        <v>0</v>
      </c>
      <c r="L1168" s="184">
        <f t="shared" si="296"/>
        <v>0</v>
      </c>
      <c r="M1168" s="141">
        <f t="shared" si="296"/>
        <v>0</v>
      </c>
      <c r="N1168" s="141">
        <f t="shared" si="296"/>
        <v>0</v>
      </c>
      <c r="O1168" s="147">
        <f t="shared" si="283"/>
        <v>0</v>
      </c>
      <c r="P1168" s="136">
        <f t="shared" si="284"/>
        <v>0</v>
      </c>
      <c r="Q1168" s="136">
        <f t="shared" si="288"/>
        <v>0</v>
      </c>
      <c r="R1168" s="136">
        <f t="shared" si="289"/>
        <v>0</v>
      </c>
      <c r="S1168" s="137">
        <f t="shared" si="285"/>
        <v>0</v>
      </c>
      <c r="T1168" s="45"/>
      <c r="V1168" s="57" t="str">
        <f t="shared" si="286"/>
        <v>скрыть</v>
      </c>
    </row>
    <row r="1169" spans="2:22" ht="15.75" hidden="1" customHeight="1" x14ac:dyDescent="0.25">
      <c r="B1169" s="135">
        <v>1153</v>
      </c>
      <c r="C1169" s="182">
        <f t="shared" si="297"/>
        <v>0</v>
      </c>
      <c r="D1169" s="280">
        <f t="shared" si="297"/>
        <v>0</v>
      </c>
      <c r="E1169" s="182">
        <f t="shared" si="297"/>
        <v>0</v>
      </c>
      <c r="F1169" s="182">
        <f t="shared" si="297"/>
        <v>0</v>
      </c>
      <c r="G1169" s="136">
        <f t="shared" si="297"/>
        <v>0</v>
      </c>
      <c r="H1169" s="136">
        <f t="shared" si="287"/>
        <v>0</v>
      </c>
      <c r="I1169" s="136">
        <f t="shared" ref="I1169:I1232" si="298">IF(offer_sale_type="транзит",IFERROR(ROUND(VLOOKUP($B1169,calc_data,I$14+1,0),2),0),0)</f>
        <v>0</v>
      </c>
      <c r="J1169" s="141">
        <f t="shared" ref="J1169:J1232" si="299">ROUND(IF(offer_sale_type="транзит",IFERROR(VLOOKUP($B1169,calc_data,J$14+1,0),0),0),2)</f>
        <v>0</v>
      </c>
      <c r="K1169" s="142">
        <f t="shared" si="296"/>
        <v>0</v>
      </c>
      <c r="L1169" s="184">
        <f t="shared" si="296"/>
        <v>0</v>
      </c>
      <c r="M1169" s="141">
        <f t="shared" si="296"/>
        <v>0</v>
      </c>
      <c r="N1169" s="141">
        <f t="shared" si="296"/>
        <v>0</v>
      </c>
      <c r="O1169" s="147">
        <f t="shared" ref="O1169:O1232" si="300">IF(offer_sale_type="транзит",IFERROR(ROUND(VLOOKUP($B1169,calc_data,O$14+1,1),2),0),0)</f>
        <v>0</v>
      </c>
      <c r="P1169" s="136">
        <f t="shared" ref="P1169:P1232" si="301">IF(offer_sale_type="транзит",IFERROR(ROUND(SUM(I1169:J1169,M1169:O1169)/E1169,2),0),0)</f>
        <v>0</v>
      </c>
      <c r="Q1169" s="136">
        <f t="shared" si="288"/>
        <v>0</v>
      </c>
      <c r="R1169" s="136">
        <f t="shared" si="289"/>
        <v>0</v>
      </c>
      <c r="S1169" s="137">
        <f t="shared" ref="S1169:S1232" si="302">Q1169+IF(AND(offer_incoterms="DDP",seller_region="RU"),R1169,0)</f>
        <v>0</v>
      </c>
      <c r="T1169" s="45"/>
      <c r="V1169" s="57" t="str">
        <f t="shared" ref="V1169:V1232" si="303">IF(Q1169&gt;0,"показать","скрыть")</f>
        <v>скрыть</v>
      </c>
    </row>
    <row r="1170" spans="2:22" ht="15.75" hidden="1" customHeight="1" x14ac:dyDescent="0.25">
      <c r="B1170" s="135">
        <v>1154</v>
      </c>
      <c r="C1170" s="182">
        <f t="shared" si="297"/>
        <v>0</v>
      </c>
      <c r="D1170" s="280">
        <f t="shared" si="297"/>
        <v>0</v>
      </c>
      <c r="E1170" s="182">
        <f t="shared" si="297"/>
        <v>0</v>
      </c>
      <c r="F1170" s="182">
        <f t="shared" si="297"/>
        <v>0</v>
      </c>
      <c r="G1170" s="136">
        <f t="shared" si="297"/>
        <v>0</v>
      </c>
      <c r="H1170" s="136">
        <f t="shared" ref="H1170:H1233" si="304">E1170*G1170</f>
        <v>0</v>
      </c>
      <c r="I1170" s="136">
        <f t="shared" si="298"/>
        <v>0</v>
      </c>
      <c r="J1170" s="141">
        <f t="shared" si="299"/>
        <v>0</v>
      </c>
      <c r="K1170" s="142">
        <f t="shared" si="296"/>
        <v>0</v>
      </c>
      <c r="L1170" s="184">
        <f t="shared" si="296"/>
        <v>0</v>
      </c>
      <c r="M1170" s="141">
        <f t="shared" si="296"/>
        <v>0</v>
      </c>
      <c r="N1170" s="141">
        <f t="shared" si="296"/>
        <v>0</v>
      </c>
      <c r="O1170" s="147">
        <f t="shared" si="300"/>
        <v>0</v>
      </c>
      <c r="P1170" s="136">
        <f t="shared" si="301"/>
        <v>0</v>
      </c>
      <c r="Q1170" s="136">
        <f t="shared" ref="Q1170:Q1233" si="305">E1170*P1170</f>
        <v>0</v>
      </c>
      <c r="R1170" s="136">
        <f t="shared" ref="R1170:R1233" si="306">Q1170*IF(AND(offer_incoterms="DDP",seller_region="RU"),rate_vatRu,0)</f>
        <v>0</v>
      </c>
      <c r="S1170" s="137">
        <f t="shared" si="302"/>
        <v>0</v>
      </c>
      <c r="T1170" s="45"/>
      <c r="V1170" s="57" t="str">
        <f t="shared" si="303"/>
        <v>скрыть</v>
      </c>
    </row>
    <row r="1171" spans="2:22" ht="15.75" hidden="1" customHeight="1" x14ac:dyDescent="0.25">
      <c r="B1171" s="135">
        <v>1155</v>
      </c>
      <c r="C1171" s="182">
        <f t="shared" si="297"/>
        <v>0</v>
      </c>
      <c r="D1171" s="280">
        <f t="shared" si="297"/>
        <v>0</v>
      </c>
      <c r="E1171" s="182">
        <f t="shared" si="297"/>
        <v>0</v>
      </c>
      <c r="F1171" s="182">
        <f t="shared" si="297"/>
        <v>0</v>
      </c>
      <c r="G1171" s="136">
        <f t="shared" si="297"/>
        <v>0</v>
      </c>
      <c r="H1171" s="136">
        <f t="shared" si="304"/>
        <v>0</v>
      </c>
      <c r="I1171" s="136">
        <f t="shared" si="298"/>
        <v>0</v>
      </c>
      <c r="J1171" s="141">
        <f t="shared" si="299"/>
        <v>0</v>
      </c>
      <c r="K1171" s="142">
        <f t="shared" si="296"/>
        <v>0</v>
      </c>
      <c r="L1171" s="184">
        <f t="shared" si="296"/>
        <v>0</v>
      </c>
      <c r="M1171" s="141">
        <f t="shared" si="296"/>
        <v>0</v>
      </c>
      <c r="N1171" s="141">
        <f t="shared" si="296"/>
        <v>0</v>
      </c>
      <c r="O1171" s="147">
        <f t="shared" si="300"/>
        <v>0</v>
      </c>
      <c r="P1171" s="136">
        <f t="shared" si="301"/>
        <v>0</v>
      </c>
      <c r="Q1171" s="136">
        <f t="shared" si="305"/>
        <v>0</v>
      </c>
      <c r="R1171" s="136">
        <f t="shared" si="306"/>
        <v>0</v>
      </c>
      <c r="S1171" s="137">
        <f t="shared" si="302"/>
        <v>0</v>
      </c>
      <c r="T1171" s="45"/>
      <c r="V1171" s="57" t="str">
        <f t="shared" si="303"/>
        <v>скрыть</v>
      </c>
    </row>
    <row r="1172" spans="2:22" ht="15.75" hidden="1" customHeight="1" x14ac:dyDescent="0.25">
      <c r="B1172" s="135">
        <v>1156</v>
      </c>
      <c r="C1172" s="182">
        <f t="shared" si="297"/>
        <v>0</v>
      </c>
      <c r="D1172" s="280">
        <f t="shared" si="297"/>
        <v>0</v>
      </c>
      <c r="E1172" s="182">
        <f t="shared" si="297"/>
        <v>0</v>
      </c>
      <c r="F1172" s="182">
        <f t="shared" si="297"/>
        <v>0</v>
      </c>
      <c r="G1172" s="136">
        <f t="shared" si="297"/>
        <v>0</v>
      </c>
      <c r="H1172" s="136">
        <f t="shared" si="304"/>
        <v>0</v>
      </c>
      <c r="I1172" s="136">
        <f t="shared" si="298"/>
        <v>0</v>
      </c>
      <c r="J1172" s="141">
        <f t="shared" si="299"/>
        <v>0</v>
      </c>
      <c r="K1172" s="142">
        <f t="shared" si="296"/>
        <v>0</v>
      </c>
      <c r="L1172" s="184">
        <f t="shared" si="296"/>
        <v>0</v>
      </c>
      <c r="M1172" s="141">
        <f t="shared" si="296"/>
        <v>0</v>
      </c>
      <c r="N1172" s="141">
        <f t="shared" si="296"/>
        <v>0</v>
      </c>
      <c r="O1172" s="147">
        <f t="shared" si="300"/>
        <v>0</v>
      </c>
      <c r="P1172" s="136">
        <f t="shared" si="301"/>
        <v>0</v>
      </c>
      <c r="Q1172" s="136">
        <f t="shared" si="305"/>
        <v>0</v>
      </c>
      <c r="R1172" s="136">
        <f t="shared" si="306"/>
        <v>0</v>
      </c>
      <c r="S1172" s="137">
        <f t="shared" si="302"/>
        <v>0</v>
      </c>
      <c r="T1172" s="45"/>
      <c r="V1172" s="57" t="str">
        <f t="shared" si="303"/>
        <v>скрыть</v>
      </c>
    </row>
    <row r="1173" spans="2:22" ht="15.75" hidden="1" customHeight="1" x14ac:dyDescent="0.25">
      <c r="B1173" s="135">
        <v>1157</v>
      </c>
      <c r="C1173" s="182">
        <f t="shared" si="297"/>
        <v>0</v>
      </c>
      <c r="D1173" s="280">
        <f t="shared" si="297"/>
        <v>0</v>
      </c>
      <c r="E1173" s="182">
        <f t="shared" si="297"/>
        <v>0</v>
      </c>
      <c r="F1173" s="182">
        <f t="shared" si="297"/>
        <v>0</v>
      </c>
      <c r="G1173" s="136">
        <f t="shared" si="297"/>
        <v>0</v>
      </c>
      <c r="H1173" s="136">
        <f t="shared" si="304"/>
        <v>0</v>
      </c>
      <c r="I1173" s="136">
        <f t="shared" si="298"/>
        <v>0</v>
      </c>
      <c r="J1173" s="141">
        <f t="shared" si="299"/>
        <v>0</v>
      </c>
      <c r="K1173" s="142">
        <f t="shared" si="296"/>
        <v>0</v>
      </c>
      <c r="L1173" s="184">
        <f t="shared" si="296"/>
        <v>0</v>
      </c>
      <c r="M1173" s="141">
        <f t="shared" si="296"/>
        <v>0</v>
      </c>
      <c r="N1173" s="141">
        <f t="shared" si="296"/>
        <v>0</v>
      </c>
      <c r="O1173" s="147">
        <f t="shared" si="300"/>
        <v>0</v>
      </c>
      <c r="P1173" s="136">
        <f t="shared" si="301"/>
        <v>0</v>
      </c>
      <c r="Q1173" s="136">
        <f t="shared" si="305"/>
        <v>0</v>
      </c>
      <c r="R1173" s="136">
        <f t="shared" si="306"/>
        <v>0</v>
      </c>
      <c r="S1173" s="137">
        <f t="shared" si="302"/>
        <v>0</v>
      </c>
      <c r="T1173" s="45"/>
      <c r="V1173" s="57" t="str">
        <f t="shared" si="303"/>
        <v>скрыть</v>
      </c>
    </row>
    <row r="1174" spans="2:22" ht="15.75" hidden="1" customHeight="1" x14ac:dyDescent="0.25">
      <c r="B1174" s="135">
        <v>1158</v>
      </c>
      <c r="C1174" s="182">
        <f t="shared" si="297"/>
        <v>0</v>
      </c>
      <c r="D1174" s="280">
        <f t="shared" si="297"/>
        <v>0</v>
      </c>
      <c r="E1174" s="182">
        <f t="shared" si="297"/>
        <v>0</v>
      </c>
      <c r="F1174" s="182">
        <f t="shared" si="297"/>
        <v>0</v>
      </c>
      <c r="G1174" s="136">
        <f t="shared" si="297"/>
        <v>0</v>
      </c>
      <c r="H1174" s="136">
        <f t="shared" si="304"/>
        <v>0</v>
      </c>
      <c r="I1174" s="136">
        <f t="shared" si="298"/>
        <v>0</v>
      </c>
      <c r="J1174" s="141">
        <f t="shared" si="299"/>
        <v>0</v>
      </c>
      <c r="K1174" s="142">
        <f t="shared" si="296"/>
        <v>0</v>
      </c>
      <c r="L1174" s="184">
        <f t="shared" si="296"/>
        <v>0</v>
      </c>
      <c r="M1174" s="141">
        <f t="shared" si="296"/>
        <v>0</v>
      </c>
      <c r="N1174" s="141">
        <f t="shared" si="296"/>
        <v>0</v>
      </c>
      <c r="O1174" s="147">
        <f t="shared" si="300"/>
        <v>0</v>
      </c>
      <c r="P1174" s="136">
        <f t="shared" si="301"/>
        <v>0</v>
      </c>
      <c r="Q1174" s="136">
        <f t="shared" si="305"/>
        <v>0</v>
      </c>
      <c r="R1174" s="136">
        <f t="shared" si="306"/>
        <v>0</v>
      </c>
      <c r="S1174" s="137">
        <f t="shared" si="302"/>
        <v>0</v>
      </c>
      <c r="T1174" s="45"/>
      <c r="V1174" s="57" t="str">
        <f t="shared" si="303"/>
        <v>скрыть</v>
      </c>
    </row>
    <row r="1175" spans="2:22" ht="15.75" hidden="1" customHeight="1" x14ac:dyDescent="0.25">
      <c r="B1175" s="135">
        <v>1159</v>
      </c>
      <c r="C1175" s="182">
        <f t="shared" si="297"/>
        <v>0</v>
      </c>
      <c r="D1175" s="280">
        <f t="shared" si="297"/>
        <v>0</v>
      </c>
      <c r="E1175" s="182">
        <f t="shared" si="297"/>
        <v>0</v>
      </c>
      <c r="F1175" s="182">
        <f t="shared" si="297"/>
        <v>0</v>
      </c>
      <c r="G1175" s="136">
        <f t="shared" si="297"/>
        <v>0</v>
      </c>
      <c r="H1175" s="136">
        <f t="shared" si="304"/>
        <v>0</v>
      </c>
      <c r="I1175" s="136">
        <f t="shared" si="298"/>
        <v>0</v>
      </c>
      <c r="J1175" s="141">
        <f t="shared" si="299"/>
        <v>0</v>
      </c>
      <c r="K1175" s="142">
        <f t="shared" si="296"/>
        <v>0</v>
      </c>
      <c r="L1175" s="184">
        <f t="shared" si="296"/>
        <v>0</v>
      </c>
      <c r="M1175" s="141">
        <f t="shared" si="296"/>
        <v>0</v>
      </c>
      <c r="N1175" s="141">
        <f t="shared" si="296"/>
        <v>0</v>
      </c>
      <c r="O1175" s="147">
        <f t="shared" si="300"/>
        <v>0</v>
      </c>
      <c r="P1175" s="136">
        <f t="shared" si="301"/>
        <v>0</v>
      </c>
      <c r="Q1175" s="136">
        <f t="shared" si="305"/>
        <v>0</v>
      </c>
      <c r="R1175" s="136">
        <f t="shared" si="306"/>
        <v>0</v>
      </c>
      <c r="S1175" s="137">
        <f t="shared" si="302"/>
        <v>0</v>
      </c>
      <c r="T1175" s="45"/>
      <c r="V1175" s="57" t="str">
        <f t="shared" si="303"/>
        <v>скрыть</v>
      </c>
    </row>
    <row r="1176" spans="2:22" ht="15.75" hidden="1" customHeight="1" x14ac:dyDescent="0.25">
      <c r="B1176" s="135">
        <v>1160</v>
      </c>
      <c r="C1176" s="182">
        <f t="shared" si="297"/>
        <v>0</v>
      </c>
      <c r="D1176" s="280">
        <f t="shared" si="297"/>
        <v>0</v>
      </c>
      <c r="E1176" s="182">
        <f t="shared" si="297"/>
        <v>0</v>
      </c>
      <c r="F1176" s="182">
        <f t="shared" si="297"/>
        <v>0</v>
      </c>
      <c r="G1176" s="136">
        <f t="shared" si="297"/>
        <v>0</v>
      </c>
      <c r="H1176" s="136">
        <f t="shared" si="304"/>
        <v>0</v>
      </c>
      <c r="I1176" s="136">
        <f t="shared" si="298"/>
        <v>0</v>
      </c>
      <c r="J1176" s="141">
        <f t="shared" si="299"/>
        <v>0</v>
      </c>
      <c r="K1176" s="142">
        <f t="shared" si="296"/>
        <v>0</v>
      </c>
      <c r="L1176" s="184">
        <f t="shared" si="296"/>
        <v>0</v>
      </c>
      <c r="M1176" s="141">
        <f t="shared" si="296"/>
        <v>0</v>
      </c>
      <c r="N1176" s="141">
        <f t="shared" si="296"/>
        <v>0</v>
      </c>
      <c r="O1176" s="147">
        <f t="shared" si="300"/>
        <v>0</v>
      </c>
      <c r="P1176" s="136">
        <f t="shared" si="301"/>
        <v>0</v>
      </c>
      <c r="Q1176" s="136">
        <f t="shared" si="305"/>
        <v>0</v>
      </c>
      <c r="R1176" s="136">
        <f t="shared" si="306"/>
        <v>0</v>
      </c>
      <c r="S1176" s="137">
        <f t="shared" si="302"/>
        <v>0</v>
      </c>
      <c r="T1176" s="45"/>
      <c r="V1176" s="57" t="str">
        <f t="shared" si="303"/>
        <v>скрыть</v>
      </c>
    </row>
    <row r="1177" spans="2:22" ht="15.75" hidden="1" customHeight="1" x14ac:dyDescent="0.25">
      <c r="B1177" s="135">
        <v>1161</v>
      </c>
      <c r="C1177" s="182">
        <f t="shared" ref="C1177:G1186" si="307">IF(offer_sale_type="транзит",IFERROR(VLOOKUP($B1177,calc_data,C$14+1,0),0),0)</f>
        <v>0</v>
      </c>
      <c r="D1177" s="280">
        <f t="shared" si="307"/>
        <v>0</v>
      </c>
      <c r="E1177" s="182">
        <f t="shared" si="307"/>
        <v>0</v>
      </c>
      <c r="F1177" s="182">
        <f t="shared" si="307"/>
        <v>0</v>
      </c>
      <c r="G1177" s="136">
        <f t="shared" si="307"/>
        <v>0</v>
      </c>
      <c r="H1177" s="136">
        <f t="shared" si="304"/>
        <v>0</v>
      </c>
      <c r="I1177" s="136">
        <f t="shared" si="298"/>
        <v>0</v>
      </c>
      <c r="J1177" s="141">
        <f t="shared" si="299"/>
        <v>0</v>
      </c>
      <c r="K1177" s="142">
        <f t="shared" si="296"/>
        <v>0</v>
      </c>
      <c r="L1177" s="184">
        <f t="shared" si="296"/>
        <v>0</v>
      </c>
      <c r="M1177" s="141">
        <f t="shared" si="296"/>
        <v>0</v>
      </c>
      <c r="N1177" s="141">
        <f t="shared" si="296"/>
        <v>0</v>
      </c>
      <c r="O1177" s="147">
        <f t="shared" si="300"/>
        <v>0</v>
      </c>
      <c r="P1177" s="136">
        <f t="shared" si="301"/>
        <v>0</v>
      </c>
      <c r="Q1177" s="136">
        <f t="shared" si="305"/>
        <v>0</v>
      </c>
      <c r="R1177" s="136">
        <f t="shared" si="306"/>
        <v>0</v>
      </c>
      <c r="S1177" s="137">
        <f t="shared" si="302"/>
        <v>0</v>
      </c>
      <c r="T1177" s="45"/>
      <c r="V1177" s="57" t="str">
        <f t="shared" si="303"/>
        <v>скрыть</v>
      </c>
    </row>
    <row r="1178" spans="2:22" ht="15.75" hidden="1" customHeight="1" x14ac:dyDescent="0.25">
      <c r="B1178" s="135">
        <v>1162</v>
      </c>
      <c r="C1178" s="182">
        <f t="shared" si="307"/>
        <v>0</v>
      </c>
      <c r="D1178" s="280">
        <f t="shared" si="307"/>
        <v>0</v>
      </c>
      <c r="E1178" s="182">
        <f t="shared" si="307"/>
        <v>0</v>
      </c>
      <c r="F1178" s="182">
        <f t="shared" si="307"/>
        <v>0</v>
      </c>
      <c r="G1178" s="136">
        <f t="shared" si="307"/>
        <v>0</v>
      </c>
      <c r="H1178" s="136">
        <f t="shared" si="304"/>
        <v>0</v>
      </c>
      <c r="I1178" s="136">
        <f t="shared" si="298"/>
        <v>0</v>
      </c>
      <c r="J1178" s="141">
        <f t="shared" si="299"/>
        <v>0</v>
      </c>
      <c r="K1178" s="142">
        <f t="shared" si="296"/>
        <v>0</v>
      </c>
      <c r="L1178" s="184">
        <f t="shared" si="296"/>
        <v>0</v>
      </c>
      <c r="M1178" s="141">
        <f t="shared" si="296"/>
        <v>0</v>
      </c>
      <c r="N1178" s="141">
        <f t="shared" si="296"/>
        <v>0</v>
      </c>
      <c r="O1178" s="147">
        <f t="shared" si="300"/>
        <v>0</v>
      </c>
      <c r="P1178" s="136">
        <f t="shared" si="301"/>
        <v>0</v>
      </c>
      <c r="Q1178" s="136">
        <f t="shared" si="305"/>
        <v>0</v>
      </c>
      <c r="R1178" s="136">
        <f t="shared" si="306"/>
        <v>0</v>
      </c>
      <c r="S1178" s="137">
        <f t="shared" si="302"/>
        <v>0</v>
      </c>
      <c r="T1178" s="45"/>
      <c r="V1178" s="57" t="str">
        <f t="shared" si="303"/>
        <v>скрыть</v>
      </c>
    </row>
    <row r="1179" spans="2:22" ht="15.75" hidden="1" customHeight="1" x14ac:dyDescent="0.25">
      <c r="B1179" s="135">
        <v>1163</v>
      </c>
      <c r="C1179" s="182">
        <f t="shared" si="307"/>
        <v>0</v>
      </c>
      <c r="D1179" s="280">
        <f t="shared" si="307"/>
        <v>0</v>
      </c>
      <c r="E1179" s="182">
        <f t="shared" si="307"/>
        <v>0</v>
      </c>
      <c r="F1179" s="182">
        <f t="shared" si="307"/>
        <v>0</v>
      </c>
      <c r="G1179" s="136">
        <f t="shared" si="307"/>
        <v>0</v>
      </c>
      <c r="H1179" s="136">
        <f t="shared" si="304"/>
        <v>0</v>
      </c>
      <c r="I1179" s="136">
        <f t="shared" si="298"/>
        <v>0</v>
      </c>
      <c r="J1179" s="141">
        <f t="shared" si="299"/>
        <v>0</v>
      </c>
      <c r="K1179" s="142">
        <f t="shared" si="296"/>
        <v>0</v>
      </c>
      <c r="L1179" s="184">
        <f t="shared" si="296"/>
        <v>0</v>
      </c>
      <c r="M1179" s="141">
        <f t="shared" si="296"/>
        <v>0</v>
      </c>
      <c r="N1179" s="141">
        <f t="shared" si="296"/>
        <v>0</v>
      </c>
      <c r="O1179" s="147">
        <f t="shared" si="300"/>
        <v>0</v>
      </c>
      <c r="P1179" s="136">
        <f t="shared" si="301"/>
        <v>0</v>
      </c>
      <c r="Q1179" s="136">
        <f t="shared" si="305"/>
        <v>0</v>
      </c>
      <c r="R1179" s="136">
        <f t="shared" si="306"/>
        <v>0</v>
      </c>
      <c r="S1179" s="137">
        <f t="shared" si="302"/>
        <v>0</v>
      </c>
      <c r="T1179" s="45"/>
      <c r="V1179" s="57" t="str">
        <f t="shared" si="303"/>
        <v>скрыть</v>
      </c>
    </row>
    <row r="1180" spans="2:22" ht="15.75" hidden="1" customHeight="1" x14ac:dyDescent="0.25">
      <c r="B1180" s="135">
        <v>1164</v>
      </c>
      <c r="C1180" s="182">
        <f t="shared" si="307"/>
        <v>0</v>
      </c>
      <c r="D1180" s="280">
        <f t="shared" si="307"/>
        <v>0</v>
      </c>
      <c r="E1180" s="182">
        <f t="shared" si="307"/>
        <v>0</v>
      </c>
      <c r="F1180" s="182">
        <f t="shared" si="307"/>
        <v>0</v>
      </c>
      <c r="G1180" s="136">
        <f t="shared" si="307"/>
        <v>0</v>
      </c>
      <c r="H1180" s="136">
        <f t="shared" si="304"/>
        <v>0</v>
      </c>
      <c r="I1180" s="136">
        <f t="shared" si="298"/>
        <v>0</v>
      </c>
      <c r="J1180" s="141">
        <f t="shared" si="299"/>
        <v>0</v>
      </c>
      <c r="K1180" s="142">
        <f t="shared" si="296"/>
        <v>0</v>
      </c>
      <c r="L1180" s="184">
        <f t="shared" si="296"/>
        <v>0</v>
      </c>
      <c r="M1180" s="141">
        <f t="shared" si="296"/>
        <v>0</v>
      </c>
      <c r="N1180" s="141">
        <f t="shared" si="296"/>
        <v>0</v>
      </c>
      <c r="O1180" s="147">
        <f t="shared" si="300"/>
        <v>0</v>
      </c>
      <c r="P1180" s="136">
        <f t="shared" si="301"/>
        <v>0</v>
      </c>
      <c r="Q1180" s="136">
        <f t="shared" si="305"/>
        <v>0</v>
      </c>
      <c r="R1180" s="136">
        <f t="shared" si="306"/>
        <v>0</v>
      </c>
      <c r="S1180" s="137">
        <f t="shared" si="302"/>
        <v>0</v>
      </c>
      <c r="T1180" s="45"/>
      <c r="V1180" s="57" t="str">
        <f t="shared" si="303"/>
        <v>скрыть</v>
      </c>
    </row>
    <row r="1181" spans="2:22" ht="15.75" hidden="1" customHeight="1" x14ac:dyDescent="0.25">
      <c r="B1181" s="135">
        <v>1165</v>
      </c>
      <c r="C1181" s="182">
        <f t="shared" si="307"/>
        <v>0</v>
      </c>
      <c r="D1181" s="280">
        <f t="shared" si="307"/>
        <v>0</v>
      </c>
      <c r="E1181" s="182">
        <f t="shared" si="307"/>
        <v>0</v>
      </c>
      <c r="F1181" s="182">
        <f t="shared" si="307"/>
        <v>0</v>
      </c>
      <c r="G1181" s="136">
        <f t="shared" si="307"/>
        <v>0</v>
      </c>
      <c r="H1181" s="136">
        <f t="shared" si="304"/>
        <v>0</v>
      </c>
      <c r="I1181" s="136">
        <f t="shared" si="298"/>
        <v>0</v>
      </c>
      <c r="J1181" s="141">
        <f t="shared" si="299"/>
        <v>0</v>
      </c>
      <c r="K1181" s="142">
        <f t="shared" si="296"/>
        <v>0</v>
      </c>
      <c r="L1181" s="184">
        <f t="shared" si="296"/>
        <v>0</v>
      </c>
      <c r="M1181" s="141">
        <f t="shared" si="296"/>
        <v>0</v>
      </c>
      <c r="N1181" s="141">
        <f t="shared" si="296"/>
        <v>0</v>
      </c>
      <c r="O1181" s="147">
        <f t="shared" si="300"/>
        <v>0</v>
      </c>
      <c r="P1181" s="136">
        <f t="shared" si="301"/>
        <v>0</v>
      </c>
      <c r="Q1181" s="136">
        <f t="shared" si="305"/>
        <v>0</v>
      </c>
      <c r="R1181" s="136">
        <f t="shared" si="306"/>
        <v>0</v>
      </c>
      <c r="S1181" s="137">
        <f t="shared" si="302"/>
        <v>0</v>
      </c>
      <c r="T1181" s="45"/>
      <c r="V1181" s="57" t="str">
        <f t="shared" si="303"/>
        <v>скрыть</v>
      </c>
    </row>
    <row r="1182" spans="2:22" ht="15.75" hidden="1" customHeight="1" x14ac:dyDescent="0.25">
      <c r="B1182" s="135">
        <v>1166</v>
      </c>
      <c r="C1182" s="182">
        <f t="shared" si="307"/>
        <v>0</v>
      </c>
      <c r="D1182" s="280">
        <f t="shared" si="307"/>
        <v>0</v>
      </c>
      <c r="E1182" s="182">
        <f t="shared" si="307"/>
        <v>0</v>
      </c>
      <c r="F1182" s="182">
        <f t="shared" si="307"/>
        <v>0</v>
      </c>
      <c r="G1182" s="136">
        <f t="shared" si="307"/>
        <v>0</v>
      </c>
      <c r="H1182" s="136">
        <f t="shared" si="304"/>
        <v>0</v>
      </c>
      <c r="I1182" s="136">
        <f t="shared" si="298"/>
        <v>0</v>
      </c>
      <c r="J1182" s="141">
        <f t="shared" si="299"/>
        <v>0</v>
      </c>
      <c r="K1182" s="142">
        <f t="shared" si="296"/>
        <v>0</v>
      </c>
      <c r="L1182" s="184">
        <f t="shared" si="296"/>
        <v>0</v>
      </c>
      <c r="M1182" s="141">
        <f t="shared" si="296"/>
        <v>0</v>
      </c>
      <c r="N1182" s="141">
        <f t="shared" si="296"/>
        <v>0</v>
      </c>
      <c r="O1182" s="147">
        <f t="shared" si="300"/>
        <v>0</v>
      </c>
      <c r="P1182" s="136">
        <f t="shared" si="301"/>
        <v>0</v>
      </c>
      <c r="Q1182" s="136">
        <f t="shared" si="305"/>
        <v>0</v>
      </c>
      <c r="R1182" s="136">
        <f t="shared" si="306"/>
        <v>0</v>
      </c>
      <c r="S1182" s="137">
        <f t="shared" si="302"/>
        <v>0</v>
      </c>
      <c r="T1182" s="45"/>
      <c r="V1182" s="57" t="str">
        <f t="shared" si="303"/>
        <v>скрыть</v>
      </c>
    </row>
    <row r="1183" spans="2:22" ht="15.75" hidden="1" customHeight="1" x14ac:dyDescent="0.25">
      <c r="B1183" s="135">
        <v>1167</v>
      </c>
      <c r="C1183" s="182">
        <f t="shared" si="307"/>
        <v>0</v>
      </c>
      <c r="D1183" s="280">
        <f t="shared" si="307"/>
        <v>0</v>
      </c>
      <c r="E1183" s="182">
        <f t="shared" si="307"/>
        <v>0</v>
      </c>
      <c r="F1183" s="182">
        <f t="shared" si="307"/>
        <v>0</v>
      </c>
      <c r="G1183" s="136">
        <f t="shared" si="307"/>
        <v>0</v>
      </c>
      <c r="H1183" s="136">
        <f t="shared" si="304"/>
        <v>0</v>
      </c>
      <c r="I1183" s="136">
        <f t="shared" si="298"/>
        <v>0</v>
      </c>
      <c r="J1183" s="141">
        <f t="shared" si="299"/>
        <v>0</v>
      </c>
      <c r="K1183" s="142">
        <f t="shared" si="296"/>
        <v>0</v>
      </c>
      <c r="L1183" s="184">
        <f t="shared" si="296"/>
        <v>0</v>
      </c>
      <c r="M1183" s="141">
        <f t="shared" si="296"/>
        <v>0</v>
      </c>
      <c r="N1183" s="141">
        <f t="shared" si="296"/>
        <v>0</v>
      </c>
      <c r="O1183" s="147">
        <f t="shared" si="300"/>
        <v>0</v>
      </c>
      <c r="P1183" s="136">
        <f t="shared" si="301"/>
        <v>0</v>
      </c>
      <c r="Q1183" s="136">
        <f t="shared" si="305"/>
        <v>0</v>
      </c>
      <c r="R1183" s="136">
        <f t="shared" si="306"/>
        <v>0</v>
      </c>
      <c r="S1183" s="137">
        <f t="shared" si="302"/>
        <v>0</v>
      </c>
      <c r="T1183" s="45"/>
      <c r="V1183" s="57" t="str">
        <f t="shared" si="303"/>
        <v>скрыть</v>
      </c>
    </row>
    <row r="1184" spans="2:22" ht="15.75" hidden="1" customHeight="1" x14ac:dyDescent="0.25">
      <c r="B1184" s="135">
        <v>1168</v>
      </c>
      <c r="C1184" s="182">
        <f t="shared" si="307"/>
        <v>0</v>
      </c>
      <c r="D1184" s="280">
        <f t="shared" si="307"/>
        <v>0</v>
      </c>
      <c r="E1184" s="182">
        <f t="shared" si="307"/>
        <v>0</v>
      </c>
      <c r="F1184" s="182">
        <f t="shared" si="307"/>
        <v>0</v>
      </c>
      <c r="G1184" s="136">
        <f t="shared" si="307"/>
        <v>0</v>
      </c>
      <c r="H1184" s="136">
        <f t="shared" si="304"/>
        <v>0</v>
      </c>
      <c r="I1184" s="136">
        <f t="shared" si="298"/>
        <v>0</v>
      </c>
      <c r="J1184" s="141">
        <f t="shared" si="299"/>
        <v>0</v>
      </c>
      <c r="K1184" s="142">
        <f t="shared" si="296"/>
        <v>0</v>
      </c>
      <c r="L1184" s="184">
        <f t="shared" si="296"/>
        <v>0</v>
      </c>
      <c r="M1184" s="141">
        <f t="shared" si="296"/>
        <v>0</v>
      </c>
      <c r="N1184" s="141">
        <f t="shared" si="296"/>
        <v>0</v>
      </c>
      <c r="O1184" s="147">
        <f t="shared" si="300"/>
        <v>0</v>
      </c>
      <c r="P1184" s="136">
        <f t="shared" si="301"/>
        <v>0</v>
      </c>
      <c r="Q1184" s="136">
        <f t="shared" si="305"/>
        <v>0</v>
      </c>
      <c r="R1184" s="136">
        <f t="shared" si="306"/>
        <v>0</v>
      </c>
      <c r="S1184" s="137">
        <f t="shared" si="302"/>
        <v>0</v>
      </c>
      <c r="T1184" s="45"/>
      <c r="V1184" s="57" t="str">
        <f t="shared" si="303"/>
        <v>скрыть</v>
      </c>
    </row>
    <row r="1185" spans="2:22" ht="15.75" hidden="1" customHeight="1" x14ac:dyDescent="0.25">
      <c r="B1185" s="135">
        <v>1169</v>
      </c>
      <c r="C1185" s="182">
        <f t="shared" si="307"/>
        <v>0</v>
      </c>
      <c r="D1185" s="280">
        <f t="shared" si="307"/>
        <v>0</v>
      </c>
      <c r="E1185" s="182">
        <f t="shared" si="307"/>
        <v>0</v>
      </c>
      <c r="F1185" s="182">
        <f t="shared" si="307"/>
        <v>0</v>
      </c>
      <c r="G1185" s="136">
        <f t="shared" si="307"/>
        <v>0</v>
      </c>
      <c r="H1185" s="136">
        <f t="shared" si="304"/>
        <v>0</v>
      </c>
      <c r="I1185" s="136">
        <f t="shared" si="298"/>
        <v>0</v>
      </c>
      <c r="J1185" s="141">
        <f t="shared" si="299"/>
        <v>0</v>
      </c>
      <c r="K1185" s="142">
        <f t="shared" si="296"/>
        <v>0</v>
      </c>
      <c r="L1185" s="184">
        <f t="shared" si="296"/>
        <v>0</v>
      </c>
      <c r="M1185" s="141">
        <f t="shared" si="296"/>
        <v>0</v>
      </c>
      <c r="N1185" s="141">
        <f t="shared" si="296"/>
        <v>0</v>
      </c>
      <c r="O1185" s="147">
        <f t="shared" si="300"/>
        <v>0</v>
      </c>
      <c r="P1185" s="136">
        <f t="shared" si="301"/>
        <v>0</v>
      </c>
      <c r="Q1185" s="136">
        <f t="shared" si="305"/>
        <v>0</v>
      </c>
      <c r="R1185" s="136">
        <f t="shared" si="306"/>
        <v>0</v>
      </c>
      <c r="S1185" s="137">
        <f t="shared" si="302"/>
        <v>0</v>
      </c>
      <c r="T1185" s="45"/>
      <c r="V1185" s="57" t="str">
        <f t="shared" si="303"/>
        <v>скрыть</v>
      </c>
    </row>
    <row r="1186" spans="2:22" ht="15.75" hidden="1" customHeight="1" x14ac:dyDescent="0.25">
      <c r="B1186" s="135">
        <v>1170</v>
      </c>
      <c r="C1186" s="182">
        <f t="shared" si="307"/>
        <v>0</v>
      </c>
      <c r="D1186" s="280">
        <f t="shared" si="307"/>
        <v>0</v>
      </c>
      <c r="E1186" s="182">
        <f t="shared" si="307"/>
        <v>0</v>
      </c>
      <c r="F1186" s="182">
        <f t="shared" si="307"/>
        <v>0</v>
      </c>
      <c r="G1186" s="136">
        <f t="shared" si="307"/>
        <v>0</v>
      </c>
      <c r="H1186" s="136">
        <f t="shared" si="304"/>
        <v>0</v>
      </c>
      <c r="I1186" s="136">
        <f t="shared" si="298"/>
        <v>0</v>
      </c>
      <c r="J1186" s="141">
        <f t="shared" si="299"/>
        <v>0</v>
      </c>
      <c r="K1186" s="142">
        <f t="shared" si="296"/>
        <v>0</v>
      </c>
      <c r="L1186" s="184">
        <f t="shared" si="296"/>
        <v>0</v>
      </c>
      <c r="M1186" s="141">
        <f t="shared" si="296"/>
        <v>0</v>
      </c>
      <c r="N1186" s="141">
        <f t="shared" si="296"/>
        <v>0</v>
      </c>
      <c r="O1186" s="147">
        <f t="shared" si="300"/>
        <v>0</v>
      </c>
      <c r="P1186" s="136">
        <f t="shared" si="301"/>
        <v>0</v>
      </c>
      <c r="Q1186" s="136">
        <f t="shared" si="305"/>
        <v>0</v>
      </c>
      <c r="R1186" s="136">
        <f t="shared" si="306"/>
        <v>0</v>
      </c>
      <c r="S1186" s="137">
        <f t="shared" si="302"/>
        <v>0</v>
      </c>
      <c r="T1186" s="45"/>
      <c r="V1186" s="57" t="str">
        <f t="shared" si="303"/>
        <v>скрыть</v>
      </c>
    </row>
    <row r="1187" spans="2:22" ht="15.75" hidden="1" customHeight="1" x14ac:dyDescent="0.25">
      <c r="B1187" s="135">
        <v>1171</v>
      </c>
      <c r="C1187" s="182">
        <f t="shared" ref="C1187:G1196" si="308">IF(offer_sale_type="транзит",IFERROR(VLOOKUP($B1187,calc_data,C$14+1,0),0),0)</f>
        <v>0</v>
      </c>
      <c r="D1187" s="280">
        <f t="shared" si="308"/>
        <v>0</v>
      </c>
      <c r="E1187" s="182">
        <f t="shared" si="308"/>
        <v>0</v>
      </c>
      <c r="F1187" s="182">
        <f t="shared" si="308"/>
        <v>0</v>
      </c>
      <c r="G1187" s="136">
        <f t="shared" si="308"/>
        <v>0</v>
      </c>
      <c r="H1187" s="136">
        <f t="shared" si="304"/>
        <v>0</v>
      </c>
      <c r="I1187" s="136">
        <f t="shared" si="298"/>
        <v>0</v>
      </c>
      <c r="J1187" s="141">
        <f t="shared" si="299"/>
        <v>0</v>
      </c>
      <c r="K1187" s="142">
        <f t="shared" si="296"/>
        <v>0</v>
      </c>
      <c r="L1187" s="184">
        <f t="shared" si="296"/>
        <v>0</v>
      </c>
      <c r="M1187" s="141">
        <f t="shared" si="296"/>
        <v>0</v>
      </c>
      <c r="N1187" s="141">
        <f t="shared" si="296"/>
        <v>0</v>
      </c>
      <c r="O1187" s="147">
        <f t="shared" si="300"/>
        <v>0</v>
      </c>
      <c r="P1187" s="136">
        <f t="shared" si="301"/>
        <v>0</v>
      </c>
      <c r="Q1187" s="136">
        <f t="shared" si="305"/>
        <v>0</v>
      </c>
      <c r="R1187" s="136">
        <f t="shared" si="306"/>
        <v>0</v>
      </c>
      <c r="S1187" s="137">
        <f t="shared" si="302"/>
        <v>0</v>
      </c>
      <c r="T1187" s="45"/>
      <c r="V1187" s="57" t="str">
        <f t="shared" si="303"/>
        <v>скрыть</v>
      </c>
    </row>
    <row r="1188" spans="2:22" ht="15.75" hidden="1" customHeight="1" x14ac:dyDescent="0.25">
      <c r="B1188" s="135">
        <v>1172</v>
      </c>
      <c r="C1188" s="182">
        <f t="shared" si="308"/>
        <v>0</v>
      </c>
      <c r="D1188" s="280">
        <f t="shared" si="308"/>
        <v>0</v>
      </c>
      <c r="E1188" s="182">
        <f t="shared" si="308"/>
        <v>0</v>
      </c>
      <c r="F1188" s="182">
        <f t="shared" si="308"/>
        <v>0</v>
      </c>
      <c r="G1188" s="136">
        <f t="shared" si="308"/>
        <v>0</v>
      </c>
      <c r="H1188" s="136">
        <f t="shared" si="304"/>
        <v>0</v>
      </c>
      <c r="I1188" s="136">
        <f t="shared" si="298"/>
        <v>0</v>
      </c>
      <c r="J1188" s="141">
        <f t="shared" si="299"/>
        <v>0</v>
      </c>
      <c r="K1188" s="142">
        <f t="shared" si="296"/>
        <v>0</v>
      </c>
      <c r="L1188" s="184">
        <f t="shared" si="296"/>
        <v>0</v>
      </c>
      <c r="M1188" s="141">
        <f t="shared" si="296"/>
        <v>0</v>
      </c>
      <c r="N1188" s="141">
        <f t="shared" si="296"/>
        <v>0</v>
      </c>
      <c r="O1188" s="147">
        <f t="shared" si="300"/>
        <v>0</v>
      </c>
      <c r="P1188" s="136">
        <f t="shared" si="301"/>
        <v>0</v>
      </c>
      <c r="Q1188" s="136">
        <f t="shared" si="305"/>
        <v>0</v>
      </c>
      <c r="R1188" s="136">
        <f t="shared" si="306"/>
        <v>0</v>
      </c>
      <c r="S1188" s="137">
        <f t="shared" si="302"/>
        <v>0</v>
      </c>
      <c r="T1188" s="45"/>
      <c r="V1188" s="57" t="str">
        <f t="shared" si="303"/>
        <v>скрыть</v>
      </c>
    </row>
    <row r="1189" spans="2:22" ht="15.75" hidden="1" customHeight="1" x14ac:dyDescent="0.25">
      <c r="B1189" s="135">
        <v>1173</v>
      </c>
      <c r="C1189" s="182">
        <f t="shared" si="308"/>
        <v>0</v>
      </c>
      <c r="D1189" s="280">
        <f t="shared" si="308"/>
        <v>0</v>
      </c>
      <c r="E1189" s="182">
        <f t="shared" si="308"/>
        <v>0</v>
      </c>
      <c r="F1189" s="182">
        <f t="shared" si="308"/>
        <v>0</v>
      </c>
      <c r="G1189" s="136">
        <f t="shared" si="308"/>
        <v>0</v>
      </c>
      <c r="H1189" s="136">
        <f t="shared" si="304"/>
        <v>0</v>
      </c>
      <c r="I1189" s="136">
        <f t="shared" si="298"/>
        <v>0</v>
      </c>
      <c r="J1189" s="141">
        <f t="shared" si="299"/>
        <v>0</v>
      </c>
      <c r="K1189" s="142">
        <f t="shared" si="296"/>
        <v>0</v>
      </c>
      <c r="L1189" s="184">
        <f t="shared" si="296"/>
        <v>0</v>
      </c>
      <c r="M1189" s="141">
        <f t="shared" si="296"/>
        <v>0</v>
      </c>
      <c r="N1189" s="141">
        <f t="shared" si="296"/>
        <v>0</v>
      </c>
      <c r="O1189" s="147">
        <f t="shared" si="300"/>
        <v>0</v>
      </c>
      <c r="P1189" s="136">
        <f t="shared" si="301"/>
        <v>0</v>
      </c>
      <c r="Q1189" s="136">
        <f t="shared" si="305"/>
        <v>0</v>
      </c>
      <c r="R1189" s="136">
        <f t="shared" si="306"/>
        <v>0</v>
      </c>
      <c r="S1189" s="137">
        <f t="shared" si="302"/>
        <v>0</v>
      </c>
      <c r="T1189" s="45"/>
      <c r="V1189" s="57" t="str">
        <f t="shared" si="303"/>
        <v>скрыть</v>
      </c>
    </row>
    <row r="1190" spans="2:22" ht="15.75" hidden="1" customHeight="1" x14ac:dyDescent="0.25">
      <c r="B1190" s="135">
        <v>1174</v>
      </c>
      <c r="C1190" s="182">
        <f t="shared" si="308"/>
        <v>0</v>
      </c>
      <c r="D1190" s="280">
        <f t="shared" si="308"/>
        <v>0</v>
      </c>
      <c r="E1190" s="182">
        <f t="shared" si="308"/>
        <v>0</v>
      </c>
      <c r="F1190" s="182">
        <f t="shared" si="308"/>
        <v>0</v>
      </c>
      <c r="G1190" s="136">
        <f t="shared" si="308"/>
        <v>0</v>
      </c>
      <c r="H1190" s="136">
        <f t="shared" si="304"/>
        <v>0</v>
      </c>
      <c r="I1190" s="136">
        <f t="shared" si="298"/>
        <v>0</v>
      </c>
      <c r="J1190" s="141">
        <f t="shared" si="299"/>
        <v>0</v>
      </c>
      <c r="K1190" s="142">
        <f t="shared" si="296"/>
        <v>0</v>
      </c>
      <c r="L1190" s="184">
        <f t="shared" si="296"/>
        <v>0</v>
      </c>
      <c r="M1190" s="141">
        <f t="shared" si="296"/>
        <v>0</v>
      </c>
      <c r="N1190" s="141">
        <f t="shared" si="296"/>
        <v>0</v>
      </c>
      <c r="O1190" s="147">
        <f t="shared" si="300"/>
        <v>0</v>
      </c>
      <c r="P1190" s="136">
        <f t="shared" si="301"/>
        <v>0</v>
      </c>
      <c r="Q1190" s="136">
        <f t="shared" si="305"/>
        <v>0</v>
      </c>
      <c r="R1190" s="136">
        <f t="shared" si="306"/>
        <v>0</v>
      </c>
      <c r="S1190" s="137">
        <f t="shared" si="302"/>
        <v>0</v>
      </c>
      <c r="T1190" s="45"/>
      <c r="V1190" s="57" t="str">
        <f t="shared" si="303"/>
        <v>скрыть</v>
      </c>
    </row>
    <row r="1191" spans="2:22" ht="15.75" hidden="1" customHeight="1" x14ac:dyDescent="0.25">
      <c r="B1191" s="135">
        <v>1175</v>
      </c>
      <c r="C1191" s="182">
        <f t="shared" si="308"/>
        <v>0</v>
      </c>
      <c r="D1191" s="280">
        <f t="shared" si="308"/>
        <v>0</v>
      </c>
      <c r="E1191" s="182">
        <f t="shared" si="308"/>
        <v>0</v>
      </c>
      <c r="F1191" s="182">
        <f t="shared" si="308"/>
        <v>0</v>
      </c>
      <c r="G1191" s="136">
        <f t="shared" si="308"/>
        <v>0</v>
      </c>
      <c r="H1191" s="136">
        <f t="shared" si="304"/>
        <v>0</v>
      </c>
      <c r="I1191" s="136">
        <f t="shared" si="298"/>
        <v>0</v>
      </c>
      <c r="J1191" s="141">
        <f t="shared" si="299"/>
        <v>0</v>
      </c>
      <c r="K1191" s="142">
        <f t="shared" si="296"/>
        <v>0</v>
      </c>
      <c r="L1191" s="184">
        <f t="shared" si="296"/>
        <v>0</v>
      </c>
      <c r="M1191" s="141">
        <f t="shared" si="296"/>
        <v>0</v>
      </c>
      <c r="N1191" s="141">
        <f t="shared" si="296"/>
        <v>0</v>
      </c>
      <c r="O1191" s="147">
        <f t="shared" si="300"/>
        <v>0</v>
      </c>
      <c r="P1191" s="136">
        <f t="shared" si="301"/>
        <v>0</v>
      </c>
      <c r="Q1191" s="136">
        <f t="shared" si="305"/>
        <v>0</v>
      </c>
      <c r="R1191" s="136">
        <f t="shared" si="306"/>
        <v>0</v>
      </c>
      <c r="S1191" s="137">
        <f t="shared" si="302"/>
        <v>0</v>
      </c>
      <c r="T1191" s="45"/>
      <c r="V1191" s="57" t="str">
        <f t="shared" si="303"/>
        <v>скрыть</v>
      </c>
    </row>
    <row r="1192" spans="2:22" ht="15.75" hidden="1" customHeight="1" x14ac:dyDescent="0.25">
      <c r="B1192" s="135">
        <v>1176</v>
      </c>
      <c r="C1192" s="182">
        <f t="shared" si="308"/>
        <v>0</v>
      </c>
      <c r="D1192" s="280">
        <f t="shared" si="308"/>
        <v>0</v>
      </c>
      <c r="E1192" s="182">
        <f t="shared" si="308"/>
        <v>0</v>
      </c>
      <c r="F1192" s="182">
        <f t="shared" si="308"/>
        <v>0</v>
      </c>
      <c r="G1192" s="136">
        <f t="shared" si="308"/>
        <v>0</v>
      </c>
      <c r="H1192" s="136">
        <f t="shared" si="304"/>
        <v>0</v>
      </c>
      <c r="I1192" s="136">
        <f t="shared" si="298"/>
        <v>0</v>
      </c>
      <c r="J1192" s="141">
        <f t="shared" si="299"/>
        <v>0</v>
      </c>
      <c r="K1192" s="142">
        <f t="shared" si="296"/>
        <v>0</v>
      </c>
      <c r="L1192" s="184">
        <f t="shared" si="296"/>
        <v>0</v>
      </c>
      <c r="M1192" s="141">
        <f t="shared" si="296"/>
        <v>0</v>
      </c>
      <c r="N1192" s="141">
        <f t="shared" si="296"/>
        <v>0</v>
      </c>
      <c r="O1192" s="147">
        <f t="shared" si="300"/>
        <v>0</v>
      </c>
      <c r="P1192" s="136">
        <f t="shared" si="301"/>
        <v>0</v>
      </c>
      <c r="Q1192" s="136">
        <f t="shared" si="305"/>
        <v>0</v>
      </c>
      <c r="R1192" s="136">
        <f t="shared" si="306"/>
        <v>0</v>
      </c>
      <c r="S1192" s="137">
        <f t="shared" si="302"/>
        <v>0</v>
      </c>
      <c r="T1192" s="45"/>
      <c r="V1192" s="57" t="str">
        <f t="shared" si="303"/>
        <v>скрыть</v>
      </c>
    </row>
    <row r="1193" spans="2:22" ht="15.75" hidden="1" customHeight="1" x14ac:dyDescent="0.25">
      <c r="B1193" s="135">
        <v>1177</v>
      </c>
      <c r="C1193" s="182">
        <f t="shared" si="308"/>
        <v>0</v>
      </c>
      <c r="D1193" s="280">
        <f t="shared" si="308"/>
        <v>0</v>
      </c>
      <c r="E1193" s="182">
        <f t="shared" si="308"/>
        <v>0</v>
      </c>
      <c r="F1193" s="182">
        <f t="shared" si="308"/>
        <v>0</v>
      </c>
      <c r="G1193" s="136">
        <f t="shared" si="308"/>
        <v>0</v>
      </c>
      <c r="H1193" s="136">
        <f t="shared" si="304"/>
        <v>0</v>
      </c>
      <c r="I1193" s="136">
        <f t="shared" si="298"/>
        <v>0</v>
      </c>
      <c r="J1193" s="141">
        <f t="shared" si="299"/>
        <v>0</v>
      </c>
      <c r="K1193" s="142">
        <f t="shared" si="296"/>
        <v>0</v>
      </c>
      <c r="L1193" s="184">
        <f t="shared" si="296"/>
        <v>0</v>
      </c>
      <c r="M1193" s="141">
        <f t="shared" si="296"/>
        <v>0</v>
      </c>
      <c r="N1193" s="141">
        <f t="shared" si="296"/>
        <v>0</v>
      </c>
      <c r="O1193" s="147">
        <f t="shared" si="300"/>
        <v>0</v>
      </c>
      <c r="P1193" s="136">
        <f t="shared" si="301"/>
        <v>0</v>
      </c>
      <c r="Q1193" s="136">
        <f t="shared" si="305"/>
        <v>0</v>
      </c>
      <c r="R1193" s="136">
        <f t="shared" si="306"/>
        <v>0</v>
      </c>
      <c r="S1193" s="137">
        <f t="shared" si="302"/>
        <v>0</v>
      </c>
      <c r="T1193" s="45"/>
      <c r="V1193" s="57" t="str">
        <f t="shared" si="303"/>
        <v>скрыть</v>
      </c>
    </row>
    <row r="1194" spans="2:22" ht="15.75" hidden="1" customHeight="1" x14ac:dyDescent="0.25">
      <c r="B1194" s="135">
        <v>1178</v>
      </c>
      <c r="C1194" s="182">
        <f t="shared" si="308"/>
        <v>0</v>
      </c>
      <c r="D1194" s="280">
        <f t="shared" si="308"/>
        <v>0</v>
      </c>
      <c r="E1194" s="182">
        <f t="shared" si="308"/>
        <v>0</v>
      </c>
      <c r="F1194" s="182">
        <f t="shared" si="308"/>
        <v>0</v>
      </c>
      <c r="G1194" s="136">
        <f t="shared" si="308"/>
        <v>0</v>
      </c>
      <c r="H1194" s="136">
        <f t="shared" si="304"/>
        <v>0</v>
      </c>
      <c r="I1194" s="136">
        <f t="shared" si="298"/>
        <v>0</v>
      </c>
      <c r="J1194" s="141">
        <f t="shared" si="299"/>
        <v>0</v>
      </c>
      <c r="K1194" s="142">
        <f t="shared" si="296"/>
        <v>0</v>
      </c>
      <c r="L1194" s="184">
        <f t="shared" si="296"/>
        <v>0</v>
      </c>
      <c r="M1194" s="141">
        <f t="shared" si="296"/>
        <v>0</v>
      </c>
      <c r="N1194" s="141">
        <f t="shared" si="296"/>
        <v>0</v>
      </c>
      <c r="O1194" s="147">
        <f t="shared" si="300"/>
        <v>0</v>
      </c>
      <c r="P1194" s="136">
        <f t="shared" si="301"/>
        <v>0</v>
      </c>
      <c r="Q1194" s="136">
        <f t="shared" si="305"/>
        <v>0</v>
      </c>
      <c r="R1194" s="136">
        <f t="shared" si="306"/>
        <v>0</v>
      </c>
      <c r="S1194" s="137">
        <f t="shared" si="302"/>
        <v>0</v>
      </c>
      <c r="T1194" s="45"/>
      <c r="V1194" s="57" t="str">
        <f t="shared" si="303"/>
        <v>скрыть</v>
      </c>
    </row>
    <row r="1195" spans="2:22" ht="15.75" hidden="1" customHeight="1" x14ac:dyDescent="0.25">
      <c r="B1195" s="135">
        <v>1179</v>
      </c>
      <c r="C1195" s="182">
        <f t="shared" si="308"/>
        <v>0</v>
      </c>
      <c r="D1195" s="280">
        <f t="shared" si="308"/>
        <v>0</v>
      </c>
      <c r="E1195" s="182">
        <f t="shared" si="308"/>
        <v>0</v>
      </c>
      <c r="F1195" s="182">
        <f t="shared" si="308"/>
        <v>0</v>
      </c>
      <c r="G1195" s="136">
        <f t="shared" si="308"/>
        <v>0</v>
      </c>
      <c r="H1195" s="136">
        <f t="shared" si="304"/>
        <v>0</v>
      </c>
      <c r="I1195" s="136">
        <f t="shared" si="298"/>
        <v>0</v>
      </c>
      <c r="J1195" s="141">
        <f t="shared" si="299"/>
        <v>0</v>
      </c>
      <c r="K1195" s="142">
        <f t="shared" si="296"/>
        <v>0</v>
      </c>
      <c r="L1195" s="184">
        <f t="shared" si="296"/>
        <v>0</v>
      </c>
      <c r="M1195" s="141">
        <f t="shared" si="296"/>
        <v>0</v>
      </c>
      <c r="N1195" s="141">
        <f t="shared" si="296"/>
        <v>0</v>
      </c>
      <c r="O1195" s="147">
        <f t="shared" si="300"/>
        <v>0</v>
      </c>
      <c r="P1195" s="136">
        <f t="shared" si="301"/>
        <v>0</v>
      </c>
      <c r="Q1195" s="136">
        <f t="shared" si="305"/>
        <v>0</v>
      </c>
      <c r="R1195" s="136">
        <f t="shared" si="306"/>
        <v>0</v>
      </c>
      <c r="S1195" s="137">
        <f t="shared" si="302"/>
        <v>0</v>
      </c>
      <c r="T1195" s="45"/>
      <c r="V1195" s="57" t="str">
        <f t="shared" si="303"/>
        <v>скрыть</v>
      </c>
    </row>
    <row r="1196" spans="2:22" ht="15.75" hidden="1" customHeight="1" x14ac:dyDescent="0.25">
      <c r="B1196" s="135">
        <v>1180</v>
      </c>
      <c r="C1196" s="182">
        <f t="shared" si="308"/>
        <v>0</v>
      </c>
      <c r="D1196" s="280">
        <f t="shared" si="308"/>
        <v>0</v>
      </c>
      <c r="E1196" s="182">
        <f t="shared" si="308"/>
        <v>0</v>
      </c>
      <c r="F1196" s="182">
        <f t="shared" si="308"/>
        <v>0</v>
      </c>
      <c r="G1196" s="136">
        <f t="shared" si="308"/>
        <v>0</v>
      </c>
      <c r="H1196" s="136">
        <f t="shared" si="304"/>
        <v>0</v>
      </c>
      <c r="I1196" s="136">
        <f t="shared" si="298"/>
        <v>0</v>
      </c>
      <c r="J1196" s="141">
        <f t="shared" si="299"/>
        <v>0</v>
      </c>
      <c r="K1196" s="142">
        <f t="shared" si="296"/>
        <v>0</v>
      </c>
      <c r="L1196" s="184">
        <f t="shared" si="296"/>
        <v>0</v>
      </c>
      <c r="M1196" s="141">
        <f t="shared" si="296"/>
        <v>0</v>
      </c>
      <c r="N1196" s="141">
        <f t="shared" si="296"/>
        <v>0</v>
      </c>
      <c r="O1196" s="147">
        <f t="shared" si="300"/>
        <v>0</v>
      </c>
      <c r="P1196" s="136">
        <f t="shared" si="301"/>
        <v>0</v>
      </c>
      <c r="Q1196" s="136">
        <f t="shared" si="305"/>
        <v>0</v>
      </c>
      <c r="R1196" s="136">
        <f t="shared" si="306"/>
        <v>0</v>
      </c>
      <c r="S1196" s="137">
        <f t="shared" si="302"/>
        <v>0</v>
      </c>
      <c r="T1196" s="45"/>
      <c r="V1196" s="57" t="str">
        <f t="shared" si="303"/>
        <v>скрыть</v>
      </c>
    </row>
    <row r="1197" spans="2:22" ht="15.75" hidden="1" customHeight="1" x14ac:dyDescent="0.25">
      <c r="B1197" s="135">
        <v>1181</v>
      </c>
      <c r="C1197" s="182">
        <f t="shared" ref="C1197:G1206" si="309">IF(offer_sale_type="транзит",IFERROR(VLOOKUP($B1197,calc_data,C$14+1,0),0),0)</f>
        <v>0</v>
      </c>
      <c r="D1197" s="280">
        <f t="shared" si="309"/>
        <v>0</v>
      </c>
      <c r="E1197" s="182">
        <f t="shared" si="309"/>
        <v>0</v>
      </c>
      <c r="F1197" s="182">
        <f t="shared" si="309"/>
        <v>0</v>
      </c>
      <c r="G1197" s="136">
        <f t="shared" si="309"/>
        <v>0</v>
      </c>
      <c r="H1197" s="136">
        <f t="shared" si="304"/>
        <v>0</v>
      </c>
      <c r="I1197" s="136">
        <f t="shared" si="298"/>
        <v>0</v>
      </c>
      <c r="J1197" s="141">
        <f t="shared" si="299"/>
        <v>0</v>
      </c>
      <c r="K1197" s="142">
        <f t="shared" si="296"/>
        <v>0</v>
      </c>
      <c r="L1197" s="184">
        <f t="shared" si="296"/>
        <v>0</v>
      </c>
      <c r="M1197" s="141">
        <f t="shared" si="296"/>
        <v>0</v>
      </c>
      <c r="N1197" s="141">
        <f t="shared" si="296"/>
        <v>0</v>
      </c>
      <c r="O1197" s="147">
        <f t="shared" si="300"/>
        <v>0</v>
      </c>
      <c r="P1197" s="136">
        <f t="shared" si="301"/>
        <v>0</v>
      </c>
      <c r="Q1197" s="136">
        <f t="shared" si="305"/>
        <v>0</v>
      </c>
      <c r="R1197" s="136">
        <f t="shared" si="306"/>
        <v>0</v>
      </c>
      <c r="S1197" s="137">
        <f t="shared" si="302"/>
        <v>0</v>
      </c>
      <c r="T1197" s="45"/>
      <c r="V1197" s="57" t="str">
        <f t="shared" si="303"/>
        <v>скрыть</v>
      </c>
    </row>
    <row r="1198" spans="2:22" ht="15.75" hidden="1" customHeight="1" x14ac:dyDescent="0.25">
      <c r="B1198" s="135">
        <v>1182</v>
      </c>
      <c r="C1198" s="182">
        <f t="shared" si="309"/>
        <v>0</v>
      </c>
      <c r="D1198" s="280">
        <f t="shared" si="309"/>
        <v>0</v>
      </c>
      <c r="E1198" s="182">
        <f t="shared" si="309"/>
        <v>0</v>
      </c>
      <c r="F1198" s="182">
        <f t="shared" si="309"/>
        <v>0</v>
      </c>
      <c r="G1198" s="136">
        <f t="shared" si="309"/>
        <v>0</v>
      </c>
      <c r="H1198" s="136">
        <f t="shared" si="304"/>
        <v>0</v>
      </c>
      <c r="I1198" s="136">
        <f t="shared" si="298"/>
        <v>0</v>
      </c>
      <c r="J1198" s="141">
        <f t="shared" si="299"/>
        <v>0</v>
      </c>
      <c r="K1198" s="142">
        <f t="shared" si="296"/>
        <v>0</v>
      </c>
      <c r="L1198" s="184">
        <f t="shared" si="296"/>
        <v>0</v>
      </c>
      <c r="M1198" s="141">
        <f t="shared" si="296"/>
        <v>0</v>
      </c>
      <c r="N1198" s="141">
        <f t="shared" si="296"/>
        <v>0</v>
      </c>
      <c r="O1198" s="147">
        <f t="shared" si="300"/>
        <v>0</v>
      </c>
      <c r="P1198" s="136">
        <f t="shared" si="301"/>
        <v>0</v>
      </c>
      <c r="Q1198" s="136">
        <f t="shared" si="305"/>
        <v>0</v>
      </c>
      <c r="R1198" s="136">
        <f t="shared" si="306"/>
        <v>0</v>
      </c>
      <c r="S1198" s="137">
        <f t="shared" si="302"/>
        <v>0</v>
      </c>
      <c r="T1198" s="45"/>
      <c r="V1198" s="57" t="str">
        <f t="shared" si="303"/>
        <v>скрыть</v>
      </c>
    </row>
    <row r="1199" spans="2:22" ht="15.75" hidden="1" customHeight="1" x14ac:dyDescent="0.25">
      <c r="B1199" s="135">
        <v>1183</v>
      </c>
      <c r="C1199" s="182">
        <f t="shared" si="309"/>
        <v>0</v>
      </c>
      <c r="D1199" s="280">
        <f t="shared" si="309"/>
        <v>0</v>
      </c>
      <c r="E1199" s="182">
        <f t="shared" si="309"/>
        <v>0</v>
      </c>
      <c r="F1199" s="182">
        <f t="shared" si="309"/>
        <v>0</v>
      </c>
      <c r="G1199" s="136">
        <f t="shared" si="309"/>
        <v>0</v>
      </c>
      <c r="H1199" s="136">
        <f t="shared" si="304"/>
        <v>0</v>
      </c>
      <c r="I1199" s="136">
        <f t="shared" si="298"/>
        <v>0</v>
      </c>
      <c r="J1199" s="141">
        <f t="shared" si="299"/>
        <v>0</v>
      </c>
      <c r="K1199" s="142">
        <f t="shared" si="296"/>
        <v>0</v>
      </c>
      <c r="L1199" s="184">
        <f t="shared" si="296"/>
        <v>0</v>
      </c>
      <c r="M1199" s="141">
        <f t="shared" si="296"/>
        <v>0</v>
      </c>
      <c r="N1199" s="141">
        <f t="shared" si="296"/>
        <v>0</v>
      </c>
      <c r="O1199" s="147">
        <f t="shared" si="300"/>
        <v>0</v>
      </c>
      <c r="P1199" s="136">
        <f t="shared" si="301"/>
        <v>0</v>
      </c>
      <c r="Q1199" s="136">
        <f t="shared" si="305"/>
        <v>0</v>
      </c>
      <c r="R1199" s="136">
        <f t="shared" si="306"/>
        <v>0</v>
      </c>
      <c r="S1199" s="137">
        <f t="shared" si="302"/>
        <v>0</v>
      </c>
      <c r="T1199" s="45"/>
      <c r="V1199" s="57" t="str">
        <f t="shared" si="303"/>
        <v>скрыть</v>
      </c>
    </row>
    <row r="1200" spans="2:22" ht="15.75" hidden="1" customHeight="1" x14ac:dyDescent="0.25">
      <c r="B1200" s="135">
        <v>1184</v>
      </c>
      <c r="C1200" s="182">
        <f t="shared" si="309"/>
        <v>0</v>
      </c>
      <c r="D1200" s="280">
        <f t="shared" si="309"/>
        <v>0</v>
      </c>
      <c r="E1200" s="182">
        <f t="shared" si="309"/>
        <v>0</v>
      </c>
      <c r="F1200" s="182">
        <f t="shared" si="309"/>
        <v>0</v>
      </c>
      <c r="G1200" s="136">
        <f t="shared" si="309"/>
        <v>0</v>
      </c>
      <c r="H1200" s="136">
        <f t="shared" si="304"/>
        <v>0</v>
      </c>
      <c r="I1200" s="136">
        <f t="shared" si="298"/>
        <v>0</v>
      </c>
      <c r="J1200" s="141">
        <f t="shared" si="299"/>
        <v>0</v>
      </c>
      <c r="K1200" s="142">
        <f t="shared" si="296"/>
        <v>0</v>
      </c>
      <c r="L1200" s="184">
        <f t="shared" si="296"/>
        <v>0</v>
      </c>
      <c r="M1200" s="141">
        <f t="shared" si="296"/>
        <v>0</v>
      </c>
      <c r="N1200" s="141">
        <f t="shared" si="296"/>
        <v>0</v>
      </c>
      <c r="O1200" s="147">
        <f t="shared" si="300"/>
        <v>0</v>
      </c>
      <c r="P1200" s="136">
        <f t="shared" si="301"/>
        <v>0</v>
      </c>
      <c r="Q1200" s="136">
        <f t="shared" si="305"/>
        <v>0</v>
      </c>
      <c r="R1200" s="136">
        <f t="shared" si="306"/>
        <v>0</v>
      </c>
      <c r="S1200" s="137">
        <f t="shared" si="302"/>
        <v>0</v>
      </c>
      <c r="T1200" s="45"/>
      <c r="V1200" s="57" t="str">
        <f t="shared" si="303"/>
        <v>скрыть</v>
      </c>
    </row>
    <row r="1201" spans="2:22" ht="15.75" hidden="1" customHeight="1" x14ac:dyDescent="0.25">
      <c r="B1201" s="135">
        <v>1185</v>
      </c>
      <c r="C1201" s="182">
        <f t="shared" si="309"/>
        <v>0</v>
      </c>
      <c r="D1201" s="280">
        <f t="shared" si="309"/>
        <v>0</v>
      </c>
      <c r="E1201" s="182">
        <f t="shared" si="309"/>
        <v>0</v>
      </c>
      <c r="F1201" s="182">
        <f t="shared" si="309"/>
        <v>0</v>
      </c>
      <c r="G1201" s="136">
        <f t="shared" si="309"/>
        <v>0</v>
      </c>
      <c r="H1201" s="136">
        <f t="shared" si="304"/>
        <v>0</v>
      </c>
      <c r="I1201" s="136">
        <f t="shared" si="298"/>
        <v>0</v>
      </c>
      <c r="J1201" s="141">
        <f t="shared" si="299"/>
        <v>0</v>
      </c>
      <c r="K1201" s="142">
        <f t="shared" si="296"/>
        <v>0</v>
      </c>
      <c r="L1201" s="184">
        <f t="shared" si="296"/>
        <v>0</v>
      </c>
      <c r="M1201" s="141">
        <f t="shared" si="296"/>
        <v>0</v>
      </c>
      <c r="N1201" s="141">
        <f t="shared" si="296"/>
        <v>0</v>
      </c>
      <c r="O1201" s="147">
        <f t="shared" si="300"/>
        <v>0</v>
      </c>
      <c r="P1201" s="136">
        <f t="shared" si="301"/>
        <v>0</v>
      </c>
      <c r="Q1201" s="136">
        <f t="shared" si="305"/>
        <v>0</v>
      </c>
      <c r="R1201" s="136">
        <f t="shared" si="306"/>
        <v>0</v>
      </c>
      <c r="S1201" s="137">
        <f t="shared" si="302"/>
        <v>0</v>
      </c>
      <c r="T1201" s="45"/>
      <c r="V1201" s="57" t="str">
        <f t="shared" si="303"/>
        <v>скрыть</v>
      </c>
    </row>
    <row r="1202" spans="2:22" ht="15.75" hidden="1" customHeight="1" x14ac:dyDescent="0.25">
      <c r="B1202" s="135">
        <v>1186</v>
      </c>
      <c r="C1202" s="182">
        <f t="shared" si="309"/>
        <v>0</v>
      </c>
      <c r="D1202" s="280">
        <f t="shared" si="309"/>
        <v>0</v>
      </c>
      <c r="E1202" s="182">
        <f t="shared" si="309"/>
        <v>0</v>
      </c>
      <c r="F1202" s="182">
        <f t="shared" si="309"/>
        <v>0</v>
      </c>
      <c r="G1202" s="136">
        <f t="shared" si="309"/>
        <v>0</v>
      </c>
      <c r="H1202" s="136">
        <f t="shared" si="304"/>
        <v>0</v>
      </c>
      <c r="I1202" s="136">
        <f t="shared" si="298"/>
        <v>0</v>
      </c>
      <c r="J1202" s="141">
        <f t="shared" si="299"/>
        <v>0</v>
      </c>
      <c r="K1202" s="142">
        <f t="shared" si="296"/>
        <v>0</v>
      </c>
      <c r="L1202" s="184">
        <f t="shared" si="296"/>
        <v>0</v>
      </c>
      <c r="M1202" s="141">
        <f t="shared" si="296"/>
        <v>0</v>
      </c>
      <c r="N1202" s="141">
        <f t="shared" si="296"/>
        <v>0</v>
      </c>
      <c r="O1202" s="147">
        <f t="shared" si="300"/>
        <v>0</v>
      </c>
      <c r="P1202" s="136">
        <f t="shared" si="301"/>
        <v>0</v>
      </c>
      <c r="Q1202" s="136">
        <f t="shared" si="305"/>
        <v>0</v>
      </c>
      <c r="R1202" s="136">
        <f t="shared" si="306"/>
        <v>0</v>
      </c>
      <c r="S1202" s="137">
        <f t="shared" si="302"/>
        <v>0</v>
      </c>
      <c r="T1202" s="45"/>
      <c r="V1202" s="57" t="str">
        <f t="shared" si="303"/>
        <v>скрыть</v>
      </c>
    </row>
    <row r="1203" spans="2:22" ht="15.75" hidden="1" customHeight="1" x14ac:dyDescent="0.25">
      <c r="B1203" s="135">
        <v>1187</v>
      </c>
      <c r="C1203" s="182">
        <f t="shared" si="309"/>
        <v>0</v>
      </c>
      <c r="D1203" s="280">
        <f t="shared" si="309"/>
        <v>0</v>
      </c>
      <c r="E1203" s="182">
        <f t="shared" si="309"/>
        <v>0</v>
      </c>
      <c r="F1203" s="182">
        <f t="shared" si="309"/>
        <v>0</v>
      </c>
      <c r="G1203" s="136">
        <f t="shared" si="309"/>
        <v>0</v>
      </c>
      <c r="H1203" s="136">
        <f t="shared" si="304"/>
        <v>0</v>
      </c>
      <c r="I1203" s="136">
        <f t="shared" si="298"/>
        <v>0</v>
      </c>
      <c r="J1203" s="141">
        <f t="shared" si="299"/>
        <v>0</v>
      </c>
      <c r="K1203" s="142">
        <f t="shared" si="296"/>
        <v>0</v>
      </c>
      <c r="L1203" s="184">
        <f t="shared" si="296"/>
        <v>0</v>
      </c>
      <c r="M1203" s="141">
        <f t="shared" si="296"/>
        <v>0</v>
      </c>
      <c r="N1203" s="141">
        <f t="shared" si="296"/>
        <v>0</v>
      </c>
      <c r="O1203" s="147">
        <f t="shared" si="300"/>
        <v>0</v>
      </c>
      <c r="P1203" s="136">
        <f t="shared" si="301"/>
        <v>0</v>
      </c>
      <c r="Q1203" s="136">
        <f t="shared" si="305"/>
        <v>0</v>
      </c>
      <c r="R1203" s="136">
        <f t="shared" si="306"/>
        <v>0</v>
      </c>
      <c r="S1203" s="137">
        <f t="shared" si="302"/>
        <v>0</v>
      </c>
      <c r="T1203" s="45"/>
      <c r="V1203" s="57" t="str">
        <f t="shared" si="303"/>
        <v>скрыть</v>
      </c>
    </row>
    <row r="1204" spans="2:22" ht="15.75" hidden="1" customHeight="1" x14ac:dyDescent="0.25">
      <c r="B1204" s="135">
        <v>1188</v>
      </c>
      <c r="C1204" s="182">
        <f t="shared" si="309"/>
        <v>0</v>
      </c>
      <c r="D1204" s="280">
        <f t="shared" si="309"/>
        <v>0</v>
      </c>
      <c r="E1204" s="182">
        <f t="shared" si="309"/>
        <v>0</v>
      </c>
      <c r="F1204" s="182">
        <f t="shared" si="309"/>
        <v>0</v>
      </c>
      <c r="G1204" s="136">
        <f t="shared" si="309"/>
        <v>0</v>
      </c>
      <c r="H1204" s="136">
        <f t="shared" si="304"/>
        <v>0</v>
      </c>
      <c r="I1204" s="136">
        <f t="shared" si="298"/>
        <v>0</v>
      </c>
      <c r="J1204" s="141">
        <f t="shared" si="299"/>
        <v>0</v>
      </c>
      <c r="K1204" s="142">
        <f t="shared" si="296"/>
        <v>0</v>
      </c>
      <c r="L1204" s="184">
        <f t="shared" si="296"/>
        <v>0</v>
      </c>
      <c r="M1204" s="141">
        <f t="shared" si="296"/>
        <v>0</v>
      </c>
      <c r="N1204" s="141">
        <f t="shared" si="296"/>
        <v>0</v>
      </c>
      <c r="O1204" s="147">
        <f t="shared" si="300"/>
        <v>0</v>
      </c>
      <c r="P1204" s="136">
        <f t="shared" si="301"/>
        <v>0</v>
      </c>
      <c r="Q1204" s="136">
        <f t="shared" si="305"/>
        <v>0</v>
      </c>
      <c r="R1204" s="136">
        <f t="shared" si="306"/>
        <v>0</v>
      </c>
      <c r="S1204" s="137">
        <f t="shared" si="302"/>
        <v>0</v>
      </c>
      <c r="T1204" s="45"/>
      <c r="V1204" s="57" t="str">
        <f t="shared" si="303"/>
        <v>скрыть</v>
      </c>
    </row>
    <row r="1205" spans="2:22" ht="15.75" hidden="1" customHeight="1" x14ac:dyDescent="0.25">
      <c r="B1205" s="135">
        <v>1189</v>
      </c>
      <c r="C1205" s="182">
        <f t="shared" si="309"/>
        <v>0</v>
      </c>
      <c r="D1205" s="280">
        <f t="shared" si="309"/>
        <v>0</v>
      </c>
      <c r="E1205" s="182">
        <f t="shared" si="309"/>
        <v>0</v>
      </c>
      <c r="F1205" s="182">
        <f t="shared" si="309"/>
        <v>0</v>
      </c>
      <c r="G1205" s="136">
        <f t="shared" si="309"/>
        <v>0</v>
      </c>
      <c r="H1205" s="136">
        <f t="shared" si="304"/>
        <v>0</v>
      </c>
      <c r="I1205" s="136">
        <f t="shared" si="298"/>
        <v>0</v>
      </c>
      <c r="J1205" s="141">
        <f t="shared" si="299"/>
        <v>0</v>
      </c>
      <c r="K1205" s="142">
        <f t="shared" si="296"/>
        <v>0</v>
      </c>
      <c r="L1205" s="184">
        <f t="shared" si="296"/>
        <v>0</v>
      </c>
      <c r="M1205" s="141">
        <f t="shared" si="296"/>
        <v>0</v>
      </c>
      <c r="N1205" s="141">
        <f t="shared" si="296"/>
        <v>0</v>
      </c>
      <c r="O1205" s="147">
        <f t="shared" si="300"/>
        <v>0</v>
      </c>
      <c r="P1205" s="136">
        <f t="shared" si="301"/>
        <v>0</v>
      </c>
      <c r="Q1205" s="136">
        <f t="shared" si="305"/>
        <v>0</v>
      </c>
      <c r="R1205" s="136">
        <f t="shared" si="306"/>
        <v>0</v>
      </c>
      <c r="S1205" s="137">
        <f t="shared" si="302"/>
        <v>0</v>
      </c>
      <c r="T1205" s="45"/>
      <c r="V1205" s="57" t="str">
        <f t="shared" si="303"/>
        <v>скрыть</v>
      </c>
    </row>
    <row r="1206" spans="2:22" ht="15.75" hidden="1" customHeight="1" x14ac:dyDescent="0.25">
      <c r="B1206" s="135">
        <v>1190</v>
      </c>
      <c r="C1206" s="182">
        <f t="shared" si="309"/>
        <v>0</v>
      </c>
      <c r="D1206" s="280">
        <f t="shared" si="309"/>
        <v>0</v>
      </c>
      <c r="E1206" s="182">
        <f t="shared" si="309"/>
        <v>0</v>
      </c>
      <c r="F1206" s="182">
        <f t="shared" si="309"/>
        <v>0</v>
      </c>
      <c r="G1206" s="136">
        <f t="shared" si="309"/>
        <v>0</v>
      </c>
      <c r="H1206" s="136">
        <f t="shared" si="304"/>
        <v>0</v>
      </c>
      <c r="I1206" s="136">
        <f t="shared" si="298"/>
        <v>0</v>
      </c>
      <c r="J1206" s="141">
        <f t="shared" si="299"/>
        <v>0</v>
      </c>
      <c r="K1206" s="142">
        <f t="shared" si="296"/>
        <v>0</v>
      </c>
      <c r="L1206" s="184">
        <f t="shared" si="296"/>
        <v>0</v>
      </c>
      <c r="M1206" s="141">
        <f t="shared" si="296"/>
        <v>0</v>
      </c>
      <c r="N1206" s="141">
        <f t="shared" si="296"/>
        <v>0</v>
      </c>
      <c r="O1206" s="147">
        <f t="shared" si="300"/>
        <v>0</v>
      </c>
      <c r="P1206" s="136">
        <f t="shared" si="301"/>
        <v>0</v>
      </c>
      <c r="Q1206" s="136">
        <f t="shared" si="305"/>
        <v>0</v>
      </c>
      <c r="R1206" s="136">
        <f t="shared" si="306"/>
        <v>0</v>
      </c>
      <c r="S1206" s="137">
        <f t="shared" si="302"/>
        <v>0</v>
      </c>
      <c r="T1206" s="45"/>
      <c r="V1206" s="57" t="str">
        <f t="shared" si="303"/>
        <v>скрыть</v>
      </c>
    </row>
    <row r="1207" spans="2:22" ht="15.75" hidden="1" customHeight="1" x14ac:dyDescent="0.25">
      <c r="B1207" s="135">
        <v>1191</v>
      </c>
      <c r="C1207" s="182">
        <f t="shared" ref="C1207:G1216" si="310">IF(offer_sale_type="транзит",IFERROR(VLOOKUP($B1207,calc_data,C$14+1,0),0),0)</f>
        <v>0</v>
      </c>
      <c r="D1207" s="280">
        <f t="shared" si="310"/>
        <v>0</v>
      </c>
      <c r="E1207" s="182">
        <f t="shared" si="310"/>
        <v>0</v>
      </c>
      <c r="F1207" s="182">
        <f t="shared" si="310"/>
        <v>0</v>
      </c>
      <c r="G1207" s="136">
        <f t="shared" si="310"/>
        <v>0</v>
      </c>
      <c r="H1207" s="136">
        <f t="shared" si="304"/>
        <v>0</v>
      </c>
      <c r="I1207" s="136">
        <f t="shared" si="298"/>
        <v>0</v>
      </c>
      <c r="J1207" s="141">
        <f t="shared" si="299"/>
        <v>0</v>
      </c>
      <c r="K1207" s="142">
        <f t="shared" si="296"/>
        <v>0</v>
      </c>
      <c r="L1207" s="184">
        <f t="shared" si="296"/>
        <v>0</v>
      </c>
      <c r="M1207" s="141">
        <f t="shared" si="296"/>
        <v>0</v>
      </c>
      <c r="N1207" s="141">
        <f t="shared" si="296"/>
        <v>0</v>
      </c>
      <c r="O1207" s="147">
        <f t="shared" si="300"/>
        <v>0</v>
      </c>
      <c r="P1207" s="136">
        <f t="shared" si="301"/>
        <v>0</v>
      </c>
      <c r="Q1207" s="136">
        <f t="shared" si="305"/>
        <v>0</v>
      </c>
      <c r="R1207" s="136">
        <f t="shared" si="306"/>
        <v>0</v>
      </c>
      <c r="S1207" s="137">
        <f t="shared" si="302"/>
        <v>0</v>
      </c>
      <c r="T1207" s="45"/>
      <c r="V1207" s="57" t="str">
        <f t="shared" si="303"/>
        <v>скрыть</v>
      </c>
    </row>
    <row r="1208" spans="2:22" ht="15.75" hidden="1" customHeight="1" x14ac:dyDescent="0.25">
      <c r="B1208" s="135">
        <v>1192</v>
      </c>
      <c r="C1208" s="182">
        <f t="shared" si="310"/>
        <v>0</v>
      </c>
      <c r="D1208" s="280">
        <f t="shared" si="310"/>
        <v>0</v>
      </c>
      <c r="E1208" s="182">
        <f t="shared" si="310"/>
        <v>0</v>
      </c>
      <c r="F1208" s="182">
        <f t="shared" si="310"/>
        <v>0</v>
      </c>
      <c r="G1208" s="136">
        <f t="shared" si="310"/>
        <v>0</v>
      </c>
      <c r="H1208" s="136">
        <f t="shared" si="304"/>
        <v>0</v>
      </c>
      <c r="I1208" s="136">
        <f t="shared" si="298"/>
        <v>0</v>
      </c>
      <c r="J1208" s="141">
        <f t="shared" si="299"/>
        <v>0</v>
      </c>
      <c r="K1208" s="142">
        <f t="shared" si="296"/>
        <v>0</v>
      </c>
      <c r="L1208" s="184">
        <f t="shared" si="296"/>
        <v>0</v>
      </c>
      <c r="M1208" s="141">
        <f t="shared" si="296"/>
        <v>0</v>
      </c>
      <c r="N1208" s="141">
        <f t="shared" si="296"/>
        <v>0</v>
      </c>
      <c r="O1208" s="147">
        <f t="shared" si="300"/>
        <v>0</v>
      </c>
      <c r="P1208" s="136">
        <f t="shared" si="301"/>
        <v>0</v>
      </c>
      <c r="Q1208" s="136">
        <f t="shared" si="305"/>
        <v>0</v>
      </c>
      <c r="R1208" s="136">
        <f t="shared" si="306"/>
        <v>0</v>
      </c>
      <c r="S1208" s="137">
        <f t="shared" si="302"/>
        <v>0</v>
      </c>
      <c r="T1208" s="45"/>
      <c r="V1208" s="57" t="str">
        <f t="shared" si="303"/>
        <v>скрыть</v>
      </c>
    </row>
    <row r="1209" spans="2:22" ht="15.75" hidden="1" customHeight="1" x14ac:dyDescent="0.25">
      <c r="B1209" s="135">
        <v>1193</v>
      </c>
      <c r="C1209" s="182">
        <f t="shared" si="310"/>
        <v>0</v>
      </c>
      <c r="D1209" s="280">
        <f t="shared" si="310"/>
        <v>0</v>
      </c>
      <c r="E1209" s="182">
        <f t="shared" si="310"/>
        <v>0</v>
      </c>
      <c r="F1209" s="182">
        <f t="shared" si="310"/>
        <v>0</v>
      </c>
      <c r="G1209" s="136">
        <f t="shared" si="310"/>
        <v>0</v>
      </c>
      <c r="H1209" s="136">
        <f t="shared" si="304"/>
        <v>0</v>
      </c>
      <c r="I1209" s="136">
        <f t="shared" si="298"/>
        <v>0</v>
      </c>
      <c r="J1209" s="141">
        <f t="shared" si="299"/>
        <v>0</v>
      </c>
      <c r="K1209" s="142">
        <f t="shared" si="296"/>
        <v>0</v>
      </c>
      <c r="L1209" s="184">
        <f t="shared" si="296"/>
        <v>0</v>
      </c>
      <c r="M1209" s="141">
        <f t="shared" si="296"/>
        <v>0</v>
      </c>
      <c r="N1209" s="141">
        <f t="shared" si="296"/>
        <v>0</v>
      </c>
      <c r="O1209" s="147">
        <f t="shared" si="300"/>
        <v>0</v>
      </c>
      <c r="P1209" s="136">
        <f t="shared" si="301"/>
        <v>0</v>
      </c>
      <c r="Q1209" s="136">
        <f t="shared" si="305"/>
        <v>0</v>
      </c>
      <c r="R1209" s="136">
        <f t="shared" si="306"/>
        <v>0</v>
      </c>
      <c r="S1209" s="137">
        <f t="shared" si="302"/>
        <v>0</v>
      </c>
      <c r="T1209" s="45"/>
      <c r="V1209" s="57" t="str">
        <f t="shared" si="303"/>
        <v>скрыть</v>
      </c>
    </row>
    <row r="1210" spans="2:22" ht="15.75" hidden="1" customHeight="1" x14ac:dyDescent="0.25">
      <c r="B1210" s="135">
        <v>1194</v>
      </c>
      <c r="C1210" s="182">
        <f t="shared" si="310"/>
        <v>0</v>
      </c>
      <c r="D1210" s="280">
        <f t="shared" si="310"/>
        <v>0</v>
      </c>
      <c r="E1210" s="182">
        <f t="shared" si="310"/>
        <v>0</v>
      </c>
      <c r="F1210" s="182">
        <f t="shared" si="310"/>
        <v>0</v>
      </c>
      <c r="G1210" s="136">
        <f t="shared" si="310"/>
        <v>0</v>
      </c>
      <c r="H1210" s="136">
        <f t="shared" si="304"/>
        <v>0</v>
      </c>
      <c r="I1210" s="136">
        <f t="shared" si="298"/>
        <v>0</v>
      </c>
      <c r="J1210" s="141">
        <f t="shared" si="299"/>
        <v>0</v>
      </c>
      <c r="K1210" s="142">
        <f t="shared" si="296"/>
        <v>0</v>
      </c>
      <c r="L1210" s="184">
        <f t="shared" si="296"/>
        <v>0</v>
      </c>
      <c r="M1210" s="141">
        <f t="shared" si="296"/>
        <v>0</v>
      </c>
      <c r="N1210" s="141">
        <f t="shared" si="296"/>
        <v>0</v>
      </c>
      <c r="O1210" s="147">
        <f t="shared" si="300"/>
        <v>0</v>
      </c>
      <c r="P1210" s="136">
        <f t="shared" si="301"/>
        <v>0</v>
      </c>
      <c r="Q1210" s="136">
        <f t="shared" si="305"/>
        <v>0</v>
      </c>
      <c r="R1210" s="136">
        <f t="shared" si="306"/>
        <v>0</v>
      </c>
      <c r="S1210" s="137">
        <f t="shared" si="302"/>
        <v>0</v>
      </c>
      <c r="T1210" s="45"/>
      <c r="V1210" s="57" t="str">
        <f t="shared" si="303"/>
        <v>скрыть</v>
      </c>
    </row>
    <row r="1211" spans="2:22" ht="15.75" hidden="1" customHeight="1" x14ac:dyDescent="0.25">
      <c r="B1211" s="135">
        <v>1195</v>
      </c>
      <c r="C1211" s="182">
        <f t="shared" si="310"/>
        <v>0</v>
      </c>
      <c r="D1211" s="280">
        <f t="shared" si="310"/>
        <v>0</v>
      </c>
      <c r="E1211" s="182">
        <f t="shared" si="310"/>
        <v>0</v>
      </c>
      <c r="F1211" s="182">
        <f t="shared" si="310"/>
        <v>0</v>
      </c>
      <c r="G1211" s="136">
        <f t="shared" si="310"/>
        <v>0</v>
      </c>
      <c r="H1211" s="136">
        <f t="shared" si="304"/>
        <v>0</v>
      </c>
      <c r="I1211" s="136">
        <f t="shared" si="298"/>
        <v>0</v>
      </c>
      <c r="J1211" s="141">
        <f t="shared" si="299"/>
        <v>0</v>
      </c>
      <c r="K1211" s="142">
        <f t="shared" si="296"/>
        <v>0</v>
      </c>
      <c r="L1211" s="184">
        <f t="shared" si="296"/>
        <v>0</v>
      </c>
      <c r="M1211" s="141">
        <f t="shared" si="296"/>
        <v>0</v>
      </c>
      <c r="N1211" s="141">
        <f t="shared" si="296"/>
        <v>0</v>
      </c>
      <c r="O1211" s="147">
        <f t="shared" si="300"/>
        <v>0</v>
      </c>
      <c r="P1211" s="136">
        <f t="shared" si="301"/>
        <v>0</v>
      </c>
      <c r="Q1211" s="136">
        <f t="shared" si="305"/>
        <v>0</v>
      </c>
      <c r="R1211" s="136">
        <f t="shared" si="306"/>
        <v>0</v>
      </c>
      <c r="S1211" s="137">
        <f t="shared" si="302"/>
        <v>0</v>
      </c>
      <c r="T1211" s="45"/>
      <c r="V1211" s="57" t="str">
        <f t="shared" si="303"/>
        <v>скрыть</v>
      </c>
    </row>
    <row r="1212" spans="2:22" ht="15.75" hidden="1" customHeight="1" x14ac:dyDescent="0.25">
      <c r="B1212" s="135">
        <v>1196</v>
      </c>
      <c r="C1212" s="182">
        <f t="shared" si="310"/>
        <v>0</v>
      </c>
      <c r="D1212" s="280">
        <f t="shared" si="310"/>
        <v>0</v>
      </c>
      <c r="E1212" s="182">
        <f t="shared" si="310"/>
        <v>0</v>
      </c>
      <c r="F1212" s="182">
        <f t="shared" si="310"/>
        <v>0</v>
      </c>
      <c r="G1212" s="136">
        <f t="shared" si="310"/>
        <v>0</v>
      </c>
      <c r="H1212" s="136">
        <f t="shared" si="304"/>
        <v>0</v>
      </c>
      <c r="I1212" s="136">
        <f t="shared" si="298"/>
        <v>0</v>
      </c>
      <c r="J1212" s="141">
        <f t="shared" si="299"/>
        <v>0</v>
      </c>
      <c r="K1212" s="142">
        <f t="shared" si="296"/>
        <v>0</v>
      </c>
      <c r="L1212" s="184">
        <f t="shared" si="296"/>
        <v>0</v>
      </c>
      <c r="M1212" s="141">
        <f t="shared" si="296"/>
        <v>0</v>
      </c>
      <c r="N1212" s="141">
        <f t="shared" si="296"/>
        <v>0</v>
      </c>
      <c r="O1212" s="147">
        <f t="shared" si="300"/>
        <v>0</v>
      </c>
      <c r="P1212" s="136">
        <f t="shared" si="301"/>
        <v>0</v>
      </c>
      <c r="Q1212" s="136">
        <f t="shared" si="305"/>
        <v>0</v>
      </c>
      <c r="R1212" s="136">
        <f t="shared" si="306"/>
        <v>0</v>
      </c>
      <c r="S1212" s="137">
        <f t="shared" si="302"/>
        <v>0</v>
      </c>
      <c r="T1212" s="45"/>
      <c r="V1212" s="57" t="str">
        <f t="shared" si="303"/>
        <v>скрыть</v>
      </c>
    </row>
    <row r="1213" spans="2:22" ht="15.75" hidden="1" customHeight="1" x14ac:dyDescent="0.25">
      <c r="B1213" s="135">
        <v>1197</v>
      </c>
      <c r="C1213" s="182">
        <f t="shared" si="310"/>
        <v>0</v>
      </c>
      <c r="D1213" s="280">
        <f t="shared" si="310"/>
        <v>0</v>
      </c>
      <c r="E1213" s="182">
        <f t="shared" si="310"/>
        <v>0</v>
      </c>
      <c r="F1213" s="182">
        <f t="shared" si="310"/>
        <v>0</v>
      </c>
      <c r="G1213" s="136">
        <f t="shared" si="310"/>
        <v>0</v>
      </c>
      <c r="H1213" s="136">
        <f t="shared" si="304"/>
        <v>0</v>
      </c>
      <c r="I1213" s="136">
        <f t="shared" si="298"/>
        <v>0</v>
      </c>
      <c r="J1213" s="141">
        <f t="shared" si="299"/>
        <v>0</v>
      </c>
      <c r="K1213" s="142">
        <f t="shared" si="296"/>
        <v>0</v>
      </c>
      <c r="L1213" s="184">
        <f t="shared" si="296"/>
        <v>0</v>
      </c>
      <c r="M1213" s="141">
        <f t="shared" si="296"/>
        <v>0</v>
      </c>
      <c r="N1213" s="141">
        <f t="shared" si="296"/>
        <v>0</v>
      </c>
      <c r="O1213" s="147">
        <f t="shared" si="300"/>
        <v>0</v>
      </c>
      <c r="P1213" s="136">
        <f t="shared" si="301"/>
        <v>0</v>
      </c>
      <c r="Q1213" s="136">
        <f t="shared" si="305"/>
        <v>0</v>
      </c>
      <c r="R1213" s="136">
        <f t="shared" si="306"/>
        <v>0</v>
      </c>
      <c r="S1213" s="137">
        <f t="shared" si="302"/>
        <v>0</v>
      </c>
      <c r="T1213" s="45"/>
      <c r="V1213" s="57" t="str">
        <f t="shared" si="303"/>
        <v>скрыть</v>
      </c>
    </row>
    <row r="1214" spans="2:22" ht="15.75" hidden="1" customHeight="1" x14ac:dyDescent="0.25">
      <c r="B1214" s="135">
        <v>1198</v>
      </c>
      <c r="C1214" s="182">
        <f t="shared" si="310"/>
        <v>0</v>
      </c>
      <c r="D1214" s="280">
        <f t="shared" si="310"/>
        <v>0</v>
      </c>
      <c r="E1214" s="182">
        <f t="shared" si="310"/>
        <v>0</v>
      </c>
      <c r="F1214" s="182">
        <f t="shared" si="310"/>
        <v>0</v>
      </c>
      <c r="G1214" s="136">
        <f t="shared" si="310"/>
        <v>0</v>
      </c>
      <c r="H1214" s="136">
        <f t="shared" si="304"/>
        <v>0</v>
      </c>
      <c r="I1214" s="136">
        <f t="shared" si="298"/>
        <v>0</v>
      </c>
      <c r="J1214" s="141">
        <f t="shared" si="299"/>
        <v>0</v>
      </c>
      <c r="K1214" s="142">
        <f t="shared" si="296"/>
        <v>0</v>
      </c>
      <c r="L1214" s="184">
        <f t="shared" si="296"/>
        <v>0</v>
      </c>
      <c r="M1214" s="141">
        <f t="shared" si="296"/>
        <v>0</v>
      </c>
      <c r="N1214" s="141">
        <f t="shared" si="296"/>
        <v>0</v>
      </c>
      <c r="O1214" s="147">
        <f t="shared" si="300"/>
        <v>0</v>
      </c>
      <c r="P1214" s="136">
        <f t="shared" si="301"/>
        <v>0</v>
      </c>
      <c r="Q1214" s="136">
        <f t="shared" si="305"/>
        <v>0</v>
      </c>
      <c r="R1214" s="136">
        <f t="shared" si="306"/>
        <v>0</v>
      </c>
      <c r="S1214" s="137">
        <f t="shared" si="302"/>
        <v>0</v>
      </c>
      <c r="T1214" s="45"/>
      <c r="V1214" s="57" t="str">
        <f t="shared" si="303"/>
        <v>скрыть</v>
      </c>
    </row>
    <row r="1215" spans="2:22" ht="15.75" hidden="1" customHeight="1" x14ac:dyDescent="0.25">
      <c r="B1215" s="135">
        <v>1199</v>
      </c>
      <c r="C1215" s="182">
        <f t="shared" si="310"/>
        <v>0</v>
      </c>
      <c r="D1215" s="280">
        <f t="shared" si="310"/>
        <v>0</v>
      </c>
      <c r="E1215" s="182">
        <f t="shared" si="310"/>
        <v>0</v>
      </c>
      <c r="F1215" s="182">
        <f t="shared" si="310"/>
        <v>0</v>
      </c>
      <c r="G1215" s="136">
        <f t="shared" si="310"/>
        <v>0</v>
      </c>
      <c r="H1215" s="136">
        <f t="shared" si="304"/>
        <v>0</v>
      </c>
      <c r="I1215" s="136">
        <f t="shared" si="298"/>
        <v>0</v>
      </c>
      <c r="J1215" s="141">
        <f t="shared" si="299"/>
        <v>0</v>
      </c>
      <c r="K1215" s="142">
        <f t="shared" si="296"/>
        <v>0</v>
      </c>
      <c r="L1215" s="184">
        <f t="shared" si="296"/>
        <v>0</v>
      </c>
      <c r="M1215" s="141">
        <f t="shared" si="296"/>
        <v>0</v>
      </c>
      <c r="N1215" s="141">
        <f t="shared" si="296"/>
        <v>0</v>
      </c>
      <c r="O1215" s="147">
        <f t="shared" si="300"/>
        <v>0</v>
      </c>
      <c r="P1215" s="136">
        <f t="shared" si="301"/>
        <v>0</v>
      </c>
      <c r="Q1215" s="136">
        <f t="shared" si="305"/>
        <v>0</v>
      </c>
      <c r="R1215" s="136">
        <f t="shared" si="306"/>
        <v>0</v>
      </c>
      <c r="S1215" s="137">
        <f t="shared" si="302"/>
        <v>0</v>
      </c>
      <c r="T1215" s="45"/>
      <c r="V1215" s="57" t="str">
        <f t="shared" si="303"/>
        <v>скрыть</v>
      </c>
    </row>
    <row r="1216" spans="2:22" ht="15.75" hidden="1" customHeight="1" x14ac:dyDescent="0.25">
      <c r="B1216" s="135">
        <v>1200</v>
      </c>
      <c r="C1216" s="182">
        <f t="shared" si="310"/>
        <v>0</v>
      </c>
      <c r="D1216" s="280">
        <f t="shared" si="310"/>
        <v>0</v>
      </c>
      <c r="E1216" s="182">
        <f t="shared" si="310"/>
        <v>0</v>
      </c>
      <c r="F1216" s="182">
        <f t="shared" si="310"/>
        <v>0</v>
      </c>
      <c r="G1216" s="136">
        <f t="shared" si="310"/>
        <v>0</v>
      </c>
      <c r="H1216" s="136">
        <f t="shared" si="304"/>
        <v>0</v>
      </c>
      <c r="I1216" s="136">
        <f t="shared" si="298"/>
        <v>0</v>
      </c>
      <c r="J1216" s="141">
        <f t="shared" si="299"/>
        <v>0</v>
      </c>
      <c r="K1216" s="142">
        <f t="shared" si="296"/>
        <v>0</v>
      </c>
      <c r="L1216" s="184">
        <f t="shared" si="296"/>
        <v>0</v>
      </c>
      <c r="M1216" s="141">
        <f t="shared" si="296"/>
        <v>0</v>
      </c>
      <c r="N1216" s="141">
        <f t="shared" si="296"/>
        <v>0</v>
      </c>
      <c r="O1216" s="147">
        <f t="shared" si="300"/>
        <v>0</v>
      </c>
      <c r="P1216" s="136">
        <f t="shared" si="301"/>
        <v>0</v>
      </c>
      <c r="Q1216" s="136">
        <f t="shared" si="305"/>
        <v>0</v>
      </c>
      <c r="R1216" s="136">
        <f t="shared" si="306"/>
        <v>0</v>
      </c>
      <c r="S1216" s="137">
        <f t="shared" si="302"/>
        <v>0</v>
      </c>
      <c r="T1216" s="45"/>
      <c r="V1216" s="57" t="str">
        <f t="shared" si="303"/>
        <v>скрыть</v>
      </c>
    </row>
    <row r="1217" spans="2:22" ht="15.75" hidden="1" customHeight="1" x14ac:dyDescent="0.25">
      <c r="B1217" s="135">
        <v>1201</v>
      </c>
      <c r="C1217" s="182">
        <f t="shared" ref="C1217:G1226" si="311">IF(offer_sale_type="транзит",IFERROR(VLOOKUP($B1217,calc_data,C$14+1,0),0),0)</f>
        <v>0</v>
      </c>
      <c r="D1217" s="280">
        <f t="shared" si="311"/>
        <v>0</v>
      </c>
      <c r="E1217" s="182">
        <f t="shared" si="311"/>
        <v>0</v>
      </c>
      <c r="F1217" s="182">
        <f t="shared" si="311"/>
        <v>0</v>
      </c>
      <c r="G1217" s="136">
        <f t="shared" si="311"/>
        <v>0</v>
      </c>
      <c r="H1217" s="136">
        <f t="shared" si="304"/>
        <v>0</v>
      </c>
      <c r="I1217" s="136">
        <f t="shared" si="298"/>
        <v>0</v>
      </c>
      <c r="J1217" s="141">
        <f t="shared" si="299"/>
        <v>0</v>
      </c>
      <c r="K1217" s="142">
        <f t="shared" si="296"/>
        <v>0</v>
      </c>
      <c r="L1217" s="184">
        <f t="shared" si="296"/>
        <v>0</v>
      </c>
      <c r="M1217" s="141">
        <f t="shared" si="296"/>
        <v>0</v>
      </c>
      <c r="N1217" s="141">
        <f t="shared" si="296"/>
        <v>0</v>
      </c>
      <c r="O1217" s="147">
        <f t="shared" si="300"/>
        <v>0</v>
      </c>
      <c r="P1217" s="136">
        <f t="shared" si="301"/>
        <v>0</v>
      </c>
      <c r="Q1217" s="136">
        <f t="shared" si="305"/>
        <v>0</v>
      </c>
      <c r="R1217" s="136">
        <f t="shared" si="306"/>
        <v>0</v>
      </c>
      <c r="S1217" s="137">
        <f t="shared" si="302"/>
        <v>0</v>
      </c>
      <c r="T1217" s="45"/>
      <c r="V1217" s="57" t="str">
        <f t="shared" si="303"/>
        <v>скрыть</v>
      </c>
    </row>
    <row r="1218" spans="2:22" ht="15.75" hidden="1" customHeight="1" x14ac:dyDescent="0.25">
      <c r="B1218" s="135">
        <v>1202</v>
      </c>
      <c r="C1218" s="182">
        <f t="shared" si="311"/>
        <v>0</v>
      </c>
      <c r="D1218" s="280">
        <f t="shared" si="311"/>
        <v>0</v>
      </c>
      <c r="E1218" s="182">
        <f t="shared" si="311"/>
        <v>0</v>
      </c>
      <c r="F1218" s="182">
        <f t="shared" si="311"/>
        <v>0</v>
      </c>
      <c r="G1218" s="136">
        <f t="shared" si="311"/>
        <v>0</v>
      </c>
      <c r="H1218" s="136">
        <f t="shared" si="304"/>
        <v>0</v>
      </c>
      <c r="I1218" s="136">
        <f t="shared" si="298"/>
        <v>0</v>
      </c>
      <c r="J1218" s="141">
        <f t="shared" si="299"/>
        <v>0</v>
      </c>
      <c r="K1218" s="142">
        <f t="shared" si="296"/>
        <v>0</v>
      </c>
      <c r="L1218" s="184">
        <f t="shared" si="296"/>
        <v>0</v>
      </c>
      <c r="M1218" s="141">
        <f t="shared" si="296"/>
        <v>0</v>
      </c>
      <c r="N1218" s="141">
        <f t="shared" si="296"/>
        <v>0</v>
      </c>
      <c r="O1218" s="147">
        <f t="shared" si="300"/>
        <v>0</v>
      </c>
      <c r="P1218" s="136">
        <f t="shared" si="301"/>
        <v>0</v>
      </c>
      <c r="Q1218" s="136">
        <f t="shared" si="305"/>
        <v>0</v>
      </c>
      <c r="R1218" s="136">
        <f t="shared" si="306"/>
        <v>0</v>
      </c>
      <c r="S1218" s="137">
        <f t="shared" si="302"/>
        <v>0</v>
      </c>
      <c r="T1218" s="45"/>
      <c r="V1218" s="57" t="str">
        <f t="shared" si="303"/>
        <v>скрыть</v>
      </c>
    </row>
    <row r="1219" spans="2:22" ht="15.75" hidden="1" customHeight="1" x14ac:dyDescent="0.25">
      <c r="B1219" s="135">
        <v>1203</v>
      </c>
      <c r="C1219" s="182">
        <f t="shared" si="311"/>
        <v>0</v>
      </c>
      <c r="D1219" s="280">
        <f t="shared" si="311"/>
        <v>0</v>
      </c>
      <c r="E1219" s="182">
        <f t="shared" si="311"/>
        <v>0</v>
      </c>
      <c r="F1219" s="182">
        <f t="shared" si="311"/>
        <v>0</v>
      </c>
      <c r="G1219" s="136">
        <f t="shared" si="311"/>
        <v>0</v>
      </c>
      <c r="H1219" s="136">
        <f t="shared" si="304"/>
        <v>0</v>
      </c>
      <c r="I1219" s="136">
        <f t="shared" si="298"/>
        <v>0</v>
      </c>
      <c r="J1219" s="141">
        <f t="shared" si="299"/>
        <v>0</v>
      </c>
      <c r="K1219" s="142">
        <f t="shared" si="296"/>
        <v>0</v>
      </c>
      <c r="L1219" s="184">
        <f t="shared" si="296"/>
        <v>0</v>
      </c>
      <c r="M1219" s="141">
        <f t="shared" si="296"/>
        <v>0</v>
      </c>
      <c r="N1219" s="141">
        <f t="shared" si="296"/>
        <v>0</v>
      </c>
      <c r="O1219" s="147">
        <f t="shared" si="300"/>
        <v>0</v>
      </c>
      <c r="P1219" s="136">
        <f t="shared" si="301"/>
        <v>0</v>
      </c>
      <c r="Q1219" s="136">
        <f t="shared" si="305"/>
        <v>0</v>
      </c>
      <c r="R1219" s="136">
        <f t="shared" si="306"/>
        <v>0</v>
      </c>
      <c r="S1219" s="137">
        <f t="shared" si="302"/>
        <v>0</v>
      </c>
      <c r="T1219" s="45"/>
      <c r="V1219" s="57" t="str">
        <f t="shared" si="303"/>
        <v>скрыть</v>
      </c>
    </row>
    <row r="1220" spans="2:22" ht="15.75" hidden="1" customHeight="1" x14ac:dyDescent="0.25">
      <c r="B1220" s="135">
        <v>1204</v>
      </c>
      <c r="C1220" s="182">
        <f t="shared" si="311"/>
        <v>0</v>
      </c>
      <c r="D1220" s="280">
        <f t="shared" si="311"/>
        <v>0</v>
      </c>
      <c r="E1220" s="182">
        <f t="shared" si="311"/>
        <v>0</v>
      </c>
      <c r="F1220" s="182">
        <f t="shared" si="311"/>
        <v>0</v>
      </c>
      <c r="G1220" s="136">
        <f t="shared" si="311"/>
        <v>0</v>
      </c>
      <c r="H1220" s="136">
        <f t="shared" si="304"/>
        <v>0</v>
      </c>
      <c r="I1220" s="136">
        <f t="shared" si="298"/>
        <v>0</v>
      </c>
      <c r="J1220" s="141">
        <f t="shared" si="299"/>
        <v>0</v>
      </c>
      <c r="K1220" s="142">
        <f t="shared" si="296"/>
        <v>0</v>
      </c>
      <c r="L1220" s="184">
        <f t="shared" si="296"/>
        <v>0</v>
      </c>
      <c r="M1220" s="141">
        <f t="shared" si="296"/>
        <v>0</v>
      </c>
      <c r="N1220" s="141">
        <f t="shared" si="296"/>
        <v>0</v>
      </c>
      <c r="O1220" s="147">
        <f t="shared" si="300"/>
        <v>0</v>
      </c>
      <c r="P1220" s="136">
        <f t="shared" si="301"/>
        <v>0</v>
      </c>
      <c r="Q1220" s="136">
        <f t="shared" si="305"/>
        <v>0</v>
      </c>
      <c r="R1220" s="136">
        <f t="shared" si="306"/>
        <v>0</v>
      </c>
      <c r="S1220" s="137">
        <f t="shared" si="302"/>
        <v>0</v>
      </c>
      <c r="T1220" s="45"/>
      <c r="V1220" s="57" t="str">
        <f t="shared" si="303"/>
        <v>скрыть</v>
      </c>
    </row>
    <row r="1221" spans="2:22" ht="15.75" hidden="1" customHeight="1" x14ac:dyDescent="0.25">
      <c r="B1221" s="135">
        <v>1205</v>
      </c>
      <c r="C1221" s="182">
        <f t="shared" si="311"/>
        <v>0</v>
      </c>
      <c r="D1221" s="280">
        <f t="shared" si="311"/>
        <v>0</v>
      </c>
      <c r="E1221" s="182">
        <f t="shared" si="311"/>
        <v>0</v>
      </c>
      <c r="F1221" s="182">
        <f t="shared" si="311"/>
        <v>0</v>
      </c>
      <c r="G1221" s="136">
        <f t="shared" si="311"/>
        <v>0</v>
      </c>
      <c r="H1221" s="136">
        <f t="shared" si="304"/>
        <v>0</v>
      </c>
      <c r="I1221" s="136">
        <f t="shared" si="298"/>
        <v>0</v>
      </c>
      <c r="J1221" s="141">
        <f t="shared" si="299"/>
        <v>0</v>
      </c>
      <c r="K1221" s="142">
        <f t="shared" si="296"/>
        <v>0</v>
      </c>
      <c r="L1221" s="184">
        <f t="shared" si="296"/>
        <v>0</v>
      </c>
      <c r="M1221" s="141">
        <f t="shared" si="296"/>
        <v>0</v>
      </c>
      <c r="N1221" s="141">
        <f t="shared" si="296"/>
        <v>0</v>
      </c>
      <c r="O1221" s="147">
        <f t="shared" si="300"/>
        <v>0</v>
      </c>
      <c r="P1221" s="136">
        <f t="shared" si="301"/>
        <v>0</v>
      </c>
      <c r="Q1221" s="136">
        <f t="shared" si="305"/>
        <v>0</v>
      </c>
      <c r="R1221" s="136">
        <f t="shared" si="306"/>
        <v>0</v>
      </c>
      <c r="S1221" s="137">
        <f t="shared" si="302"/>
        <v>0</v>
      </c>
      <c r="T1221" s="45"/>
      <c r="V1221" s="57" t="str">
        <f t="shared" si="303"/>
        <v>скрыть</v>
      </c>
    </row>
    <row r="1222" spans="2:22" ht="15.75" hidden="1" customHeight="1" x14ac:dyDescent="0.25">
      <c r="B1222" s="135">
        <v>1206</v>
      </c>
      <c r="C1222" s="182">
        <f t="shared" si="311"/>
        <v>0</v>
      </c>
      <c r="D1222" s="280">
        <f t="shared" si="311"/>
        <v>0</v>
      </c>
      <c r="E1222" s="182">
        <f t="shared" si="311"/>
        <v>0</v>
      </c>
      <c r="F1222" s="182">
        <f t="shared" si="311"/>
        <v>0</v>
      </c>
      <c r="G1222" s="136">
        <f t="shared" si="311"/>
        <v>0</v>
      </c>
      <c r="H1222" s="136">
        <f t="shared" si="304"/>
        <v>0</v>
      </c>
      <c r="I1222" s="136">
        <f t="shared" si="298"/>
        <v>0</v>
      </c>
      <c r="J1222" s="141">
        <f t="shared" si="299"/>
        <v>0</v>
      </c>
      <c r="K1222" s="142">
        <f t="shared" si="296"/>
        <v>0</v>
      </c>
      <c r="L1222" s="184">
        <f t="shared" si="296"/>
        <v>0</v>
      </c>
      <c r="M1222" s="141">
        <f t="shared" si="296"/>
        <v>0</v>
      </c>
      <c r="N1222" s="141">
        <f t="shared" si="296"/>
        <v>0</v>
      </c>
      <c r="O1222" s="147">
        <f t="shared" si="300"/>
        <v>0</v>
      </c>
      <c r="P1222" s="136">
        <f t="shared" si="301"/>
        <v>0</v>
      </c>
      <c r="Q1222" s="136">
        <f t="shared" si="305"/>
        <v>0</v>
      </c>
      <c r="R1222" s="136">
        <f t="shared" si="306"/>
        <v>0</v>
      </c>
      <c r="S1222" s="137">
        <f t="shared" si="302"/>
        <v>0</v>
      </c>
      <c r="T1222" s="45"/>
      <c r="V1222" s="57" t="str">
        <f t="shared" si="303"/>
        <v>скрыть</v>
      </c>
    </row>
    <row r="1223" spans="2:22" ht="15.75" hidden="1" customHeight="1" x14ac:dyDescent="0.25">
      <c r="B1223" s="135">
        <v>1207</v>
      </c>
      <c r="C1223" s="182">
        <f t="shared" si="311"/>
        <v>0</v>
      </c>
      <c r="D1223" s="280">
        <f t="shared" si="311"/>
        <v>0</v>
      </c>
      <c r="E1223" s="182">
        <f t="shared" si="311"/>
        <v>0</v>
      </c>
      <c r="F1223" s="182">
        <f t="shared" si="311"/>
        <v>0</v>
      </c>
      <c r="G1223" s="136">
        <f t="shared" si="311"/>
        <v>0</v>
      </c>
      <c r="H1223" s="136">
        <f t="shared" si="304"/>
        <v>0</v>
      </c>
      <c r="I1223" s="136">
        <f t="shared" si="298"/>
        <v>0</v>
      </c>
      <c r="J1223" s="141">
        <f t="shared" si="299"/>
        <v>0</v>
      </c>
      <c r="K1223" s="142">
        <f t="shared" si="296"/>
        <v>0</v>
      </c>
      <c r="L1223" s="184">
        <f t="shared" si="296"/>
        <v>0</v>
      </c>
      <c r="M1223" s="141">
        <f t="shared" si="296"/>
        <v>0</v>
      </c>
      <c r="N1223" s="141">
        <f t="shared" si="296"/>
        <v>0</v>
      </c>
      <c r="O1223" s="147">
        <f t="shared" si="300"/>
        <v>0</v>
      </c>
      <c r="P1223" s="136">
        <f t="shared" si="301"/>
        <v>0</v>
      </c>
      <c r="Q1223" s="136">
        <f t="shared" si="305"/>
        <v>0</v>
      </c>
      <c r="R1223" s="136">
        <f t="shared" si="306"/>
        <v>0</v>
      </c>
      <c r="S1223" s="137">
        <f t="shared" si="302"/>
        <v>0</v>
      </c>
      <c r="T1223" s="45"/>
      <c r="V1223" s="57" t="str">
        <f t="shared" si="303"/>
        <v>скрыть</v>
      </c>
    </row>
    <row r="1224" spans="2:22" ht="15.75" hidden="1" customHeight="1" x14ac:dyDescent="0.25">
      <c r="B1224" s="135">
        <v>1208</v>
      </c>
      <c r="C1224" s="182">
        <f t="shared" si="311"/>
        <v>0</v>
      </c>
      <c r="D1224" s="280">
        <f t="shared" si="311"/>
        <v>0</v>
      </c>
      <c r="E1224" s="182">
        <f t="shared" si="311"/>
        <v>0</v>
      </c>
      <c r="F1224" s="182">
        <f t="shared" si="311"/>
        <v>0</v>
      </c>
      <c r="G1224" s="136">
        <f t="shared" si="311"/>
        <v>0</v>
      </c>
      <c r="H1224" s="136">
        <f t="shared" si="304"/>
        <v>0</v>
      </c>
      <c r="I1224" s="136">
        <f t="shared" si="298"/>
        <v>0</v>
      </c>
      <c r="J1224" s="141">
        <f t="shared" si="299"/>
        <v>0</v>
      </c>
      <c r="K1224" s="142">
        <f t="shared" si="296"/>
        <v>0</v>
      </c>
      <c r="L1224" s="184">
        <f t="shared" si="296"/>
        <v>0</v>
      </c>
      <c r="M1224" s="141">
        <f t="shared" si="296"/>
        <v>0</v>
      </c>
      <c r="N1224" s="141">
        <f t="shared" ref="K1224:N1287" si="312">IF(offer_sale_type="транзит",IFERROR(ROUNDUP(VLOOKUP($B1224,calc_data,N$14+1,0),2),0),0)</f>
        <v>0</v>
      </c>
      <c r="O1224" s="147">
        <f t="shared" si="300"/>
        <v>0</v>
      </c>
      <c r="P1224" s="136">
        <f t="shared" si="301"/>
        <v>0</v>
      </c>
      <c r="Q1224" s="136">
        <f t="shared" si="305"/>
        <v>0</v>
      </c>
      <c r="R1224" s="136">
        <f t="shared" si="306"/>
        <v>0</v>
      </c>
      <c r="S1224" s="137">
        <f t="shared" si="302"/>
        <v>0</v>
      </c>
      <c r="T1224" s="45"/>
      <c r="V1224" s="57" t="str">
        <f t="shared" si="303"/>
        <v>скрыть</v>
      </c>
    </row>
    <row r="1225" spans="2:22" ht="15.75" hidden="1" customHeight="1" x14ac:dyDescent="0.25">
      <c r="B1225" s="135">
        <v>1209</v>
      </c>
      <c r="C1225" s="182">
        <f t="shared" si="311"/>
        <v>0</v>
      </c>
      <c r="D1225" s="280">
        <f t="shared" si="311"/>
        <v>0</v>
      </c>
      <c r="E1225" s="182">
        <f t="shared" si="311"/>
        <v>0</v>
      </c>
      <c r="F1225" s="182">
        <f t="shared" si="311"/>
        <v>0</v>
      </c>
      <c r="G1225" s="136">
        <f t="shared" si="311"/>
        <v>0</v>
      </c>
      <c r="H1225" s="136">
        <f t="shared" si="304"/>
        <v>0</v>
      </c>
      <c r="I1225" s="136">
        <f t="shared" si="298"/>
        <v>0</v>
      </c>
      <c r="J1225" s="141">
        <f t="shared" si="299"/>
        <v>0</v>
      </c>
      <c r="K1225" s="142">
        <f t="shared" si="312"/>
        <v>0</v>
      </c>
      <c r="L1225" s="184">
        <f t="shared" si="312"/>
        <v>0</v>
      </c>
      <c r="M1225" s="141">
        <f t="shared" si="312"/>
        <v>0</v>
      </c>
      <c r="N1225" s="141">
        <f t="shared" si="312"/>
        <v>0</v>
      </c>
      <c r="O1225" s="147">
        <f t="shared" si="300"/>
        <v>0</v>
      </c>
      <c r="P1225" s="136">
        <f t="shared" si="301"/>
        <v>0</v>
      </c>
      <c r="Q1225" s="136">
        <f t="shared" si="305"/>
        <v>0</v>
      </c>
      <c r="R1225" s="136">
        <f t="shared" si="306"/>
        <v>0</v>
      </c>
      <c r="S1225" s="137">
        <f t="shared" si="302"/>
        <v>0</v>
      </c>
      <c r="T1225" s="45"/>
      <c r="V1225" s="57" t="str">
        <f t="shared" si="303"/>
        <v>скрыть</v>
      </c>
    </row>
    <row r="1226" spans="2:22" ht="15.75" hidden="1" customHeight="1" x14ac:dyDescent="0.25">
      <c r="B1226" s="135">
        <v>1210</v>
      </c>
      <c r="C1226" s="182">
        <f t="shared" si="311"/>
        <v>0</v>
      </c>
      <c r="D1226" s="280">
        <f t="shared" si="311"/>
        <v>0</v>
      </c>
      <c r="E1226" s="182">
        <f t="shared" si="311"/>
        <v>0</v>
      </c>
      <c r="F1226" s="182">
        <f t="shared" si="311"/>
        <v>0</v>
      </c>
      <c r="G1226" s="136">
        <f t="shared" si="311"/>
        <v>0</v>
      </c>
      <c r="H1226" s="136">
        <f t="shared" si="304"/>
        <v>0</v>
      </c>
      <c r="I1226" s="136">
        <f t="shared" si="298"/>
        <v>0</v>
      </c>
      <c r="J1226" s="141">
        <f t="shared" si="299"/>
        <v>0</v>
      </c>
      <c r="K1226" s="142">
        <f t="shared" si="312"/>
        <v>0</v>
      </c>
      <c r="L1226" s="184">
        <f t="shared" si="312"/>
        <v>0</v>
      </c>
      <c r="M1226" s="141">
        <f t="shared" si="312"/>
        <v>0</v>
      </c>
      <c r="N1226" s="141">
        <f t="shared" si="312"/>
        <v>0</v>
      </c>
      <c r="O1226" s="147">
        <f t="shared" si="300"/>
        <v>0</v>
      </c>
      <c r="P1226" s="136">
        <f t="shared" si="301"/>
        <v>0</v>
      </c>
      <c r="Q1226" s="136">
        <f t="shared" si="305"/>
        <v>0</v>
      </c>
      <c r="R1226" s="136">
        <f t="shared" si="306"/>
        <v>0</v>
      </c>
      <c r="S1226" s="137">
        <f t="shared" si="302"/>
        <v>0</v>
      </c>
      <c r="T1226" s="45"/>
      <c r="V1226" s="57" t="str">
        <f t="shared" si="303"/>
        <v>скрыть</v>
      </c>
    </row>
    <row r="1227" spans="2:22" ht="15.75" hidden="1" customHeight="1" x14ac:dyDescent="0.25">
      <c r="B1227" s="135">
        <v>1211</v>
      </c>
      <c r="C1227" s="182">
        <f t="shared" ref="C1227:G1236" si="313">IF(offer_sale_type="транзит",IFERROR(VLOOKUP($B1227,calc_data,C$14+1,0),0),0)</f>
        <v>0</v>
      </c>
      <c r="D1227" s="280">
        <f t="shared" si="313"/>
        <v>0</v>
      </c>
      <c r="E1227" s="182">
        <f t="shared" si="313"/>
        <v>0</v>
      </c>
      <c r="F1227" s="182">
        <f t="shared" si="313"/>
        <v>0</v>
      </c>
      <c r="G1227" s="136">
        <f t="shared" si="313"/>
        <v>0</v>
      </c>
      <c r="H1227" s="136">
        <f t="shared" si="304"/>
        <v>0</v>
      </c>
      <c r="I1227" s="136">
        <f t="shared" si="298"/>
        <v>0</v>
      </c>
      <c r="J1227" s="141">
        <f t="shared" si="299"/>
        <v>0</v>
      </c>
      <c r="K1227" s="142">
        <f t="shared" si="312"/>
        <v>0</v>
      </c>
      <c r="L1227" s="184">
        <f t="shared" si="312"/>
        <v>0</v>
      </c>
      <c r="M1227" s="141">
        <f t="shared" si="312"/>
        <v>0</v>
      </c>
      <c r="N1227" s="141">
        <f t="shared" si="312"/>
        <v>0</v>
      </c>
      <c r="O1227" s="147">
        <f t="shared" si="300"/>
        <v>0</v>
      </c>
      <c r="P1227" s="136">
        <f t="shared" si="301"/>
        <v>0</v>
      </c>
      <c r="Q1227" s="136">
        <f t="shared" si="305"/>
        <v>0</v>
      </c>
      <c r="R1227" s="136">
        <f t="shared" si="306"/>
        <v>0</v>
      </c>
      <c r="S1227" s="137">
        <f t="shared" si="302"/>
        <v>0</v>
      </c>
      <c r="T1227" s="45"/>
      <c r="V1227" s="57" t="str">
        <f t="shared" si="303"/>
        <v>скрыть</v>
      </c>
    </row>
    <row r="1228" spans="2:22" ht="15.75" hidden="1" customHeight="1" x14ac:dyDescent="0.25">
      <c r="B1228" s="135">
        <v>1212</v>
      </c>
      <c r="C1228" s="182">
        <f t="shared" si="313"/>
        <v>0</v>
      </c>
      <c r="D1228" s="280">
        <f t="shared" si="313"/>
        <v>0</v>
      </c>
      <c r="E1228" s="182">
        <f t="shared" si="313"/>
        <v>0</v>
      </c>
      <c r="F1228" s="182">
        <f t="shared" si="313"/>
        <v>0</v>
      </c>
      <c r="G1228" s="136">
        <f t="shared" si="313"/>
        <v>0</v>
      </c>
      <c r="H1228" s="136">
        <f t="shared" si="304"/>
        <v>0</v>
      </c>
      <c r="I1228" s="136">
        <f t="shared" si="298"/>
        <v>0</v>
      </c>
      <c r="J1228" s="141">
        <f t="shared" si="299"/>
        <v>0</v>
      </c>
      <c r="K1228" s="142">
        <f t="shared" si="312"/>
        <v>0</v>
      </c>
      <c r="L1228" s="184">
        <f t="shared" si="312"/>
        <v>0</v>
      </c>
      <c r="M1228" s="141">
        <f t="shared" si="312"/>
        <v>0</v>
      </c>
      <c r="N1228" s="141">
        <f t="shared" si="312"/>
        <v>0</v>
      </c>
      <c r="O1228" s="147">
        <f t="shared" si="300"/>
        <v>0</v>
      </c>
      <c r="P1228" s="136">
        <f t="shared" si="301"/>
        <v>0</v>
      </c>
      <c r="Q1228" s="136">
        <f t="shared" si="305"/>
        <v>0</v>
      </c>
      <c r="R1228" s="136">
        <f t="shared" si="306"/>
        <v>0</v>
      </c>
      <c r="S1228" s="137">
        <f t="shared" si="302"/>
        <v>0</v>
      </c>
      <c r="T1228" s="45"/>
      <c r="V1228" s="57" t="str">
        <f t="shared" si="303"/>
        <v>скрыть</v>
      </c>
    </row>
    <row r="1229" spans="2:22" ht="15.75" hidden="1" customHeight="1" x14ac:dyDescent="0.25">
      <c r="B1229" s="135">
        <v>1213</v>
      </c>
      <c r="C1229" s="182">
        <f t="shared" si="313"/>
        <v>0</v>
      </c>
      <c r="D1229" s="280">
        <f t="shared" si="313"/>
        <v>0</v>
      </c>
      <c r="E1229" s="182">
        <f t="shared" si="313"/>
        <v>0</v>
      </c>
      <c r="F1229" s="182">
        <f t="shared" si="313"/>
        <v>0</v>
      </c>
      <c r="G1229" s="136">
        <f t="shared" si="313"/>
        <v>0</v>
      </c>
      <c r="H1229" s="136">
        <f t="shared" si="304"/>
        <v>0</v>
      </c>
      <c r="I1229" s="136">
        <f t="shared" si="298"/>
        <v>0</v>
      </c>
      <c r="J1229" s="141">
        <f t="shared" si="299"/>
        <v>0</v>
      </c>
      <c r="K1229" s="142">
        <f t="shared" si="312"/>
        <v>0</v>
      </c>
      <c r="L1229" s="184">
        <f t="shared" si="312"/>
        <v>0</v>
      </c>
      <c r="M1229" s="141">
        <f t="shared" si="312"/>
        <v>0</v>
      </c>
      <c r="N1229" s="141">
        <f t="shared" si="312"/>
        <v>0</v>
      </c>
      <c r="O1229" s="147">
        <f t="shared" si="300"/>
        <v>0</v>
      </c>
      <c r="P1229" s="136">
        <f t="shared" si="301"/>
        <v>0</v>
      </c>
      <c r="Q1229" s="136">
        <f t="shared" si="305"/>
        <v>0</v>
      </c>
      <c r="R1229" s="136">
        <f t="shared" si="306"/>
        <v>0</v>
      </c>
      <c r="S1229" s="137">
        <f t="shared" si="302"/>
        <v>0</v>
      </c>
      <c r="T1229" s="45"/>
      <c r="V1229" s="57" t="str">
        <f t="shared" si="303"/>
        <v>скрыть</v>
      </c>
    </row>
    <row r="1230" spans="2:22" ht="15.75" hidden="1" customHeight="1" x14ac:dyDescent="0.25">
      <c r="B1230" s="135">
        <v>1214</v>
      </c>
      <c r="C1230" s="182">
        <f t="shared" si="313"/>
        <v>0</v>
      </c>
      <c r="D1230" s="280">
        <f t="shared" si="313"/>
        <v>0</v>
      </c>
      <c r="E1230" s="182">
        <f t="shared" si="313"/>
        <v>0</v>
      </c>
      <c r="F1230" s="182">
        <f t="shared" si="313"/>
        <v>0</v>
      </c>
      <c r="G1230" s="136">
        <f t="shared" si="313"/>
        <v>0</v>
      </c>
      <c r="H1230" s="136">
        <f t="shared" si="304"/>
        <v>0</v>
      </c>
      <c r="I1230" s="136">
        <f t="shared" si="298"/>
        <v>0</v>
      </c>
      <c r="J1230" s="141">
        <f t="shared" si="299"/>
        <v>0</v>
      </c>
      <c r="K1230" s="142">
        <f t="shared" si="312"/>
        <v>0</v>
      </c>
      <c r="L1230" s="184">
        <f t="shared" si="312"/>
        <v>0</v>
      </c>
      <c r="M1230" s="141">
        <f t="shared" si="312"/>
        <v>0</v>
      </c>
      <c r="N1230" s="141">
        <f t="shared" si="312"/>
        <v>0</v>
      </c>
      <c r="O1230" s="147">
        <f t="shared" si="300"/>
        <v>0</v>
      </c>
      <c r="P1230" s="136">
        <f t="shared" si="301"/>
        <v>0</v>
      </c>
      <c r="Q1230" s="136">
        <f t="shared" si="305"/>
        <v>0</v>
      </c>
      <c r="R1230" s="136">
        <f t="shared" si="306"/>
        <v>0</v>
      </c>
      <c r="S1230" s="137">
        <f t="shared" si="302"/>
        <v>0</v>
      </c>
      <c r="T1230" s="45"/>
      <c r="V1230" s="57" t="str">
        <f t="shared" si="303"/>
        <v>скрыть</v>
      </c>
    </row>
    <row r="1231" spans="2:22" ht="15.75" hidden="1" customHeight="1" x14ac:dyDescent="0.25">
      <c r="B1231" s="135">
        <v>1215</v>
      </c>
      <c r="C1231" s="182">
        <f t="shared" si="313"/>
        <v>0</v>
      </c>
      <c r="D1231" s="280">
        <f t="shared" si="313"/>
        <v>0</v>
      </c>
      <c r="E1231" s="182">
        <f t="shared" si="313"/>
        <v>0</v>
      </c>
      <c r="F1231" s="182">
        <f t="shared" si="313"/>
        <v>0</v>
      </c>
      <c r="G1231" s="136">
        <f t="shared" si="313"/>
        <v>0</v>
      </c>
      <c r="H1231" s="136">
        <f t="shared" si="304"/>
        <v>0</v>
      </c>
      <c r="I1231" s="136">
        <f t="shared" si="298"/>
        <v>0</v>
      </c>
      <c r="J1231" s="141">
        <f t="shared" si="299"/>
        <v>0</v>
      </c>
      <c r="K1231" s="142">
        <f t="shared" si="312"/>
        <v>0</v>
      </c>
      <c r="L1231" s="184">
        <f t="shared" si="312"/>
        <v>0</v>
      </c>
      <c r="M1231" s="141">
        <f t="shared" si="312"/>
        <v>0</v>
      </c>
      <c r="N1231" s="141">
        <f t="shared" si="312"/>
        <v>0</v>
      </c>
      <c r="O1231" s="147">
        <f t="shared" si="300"/>
        <v>0</v>
      </c>
      <c r="P1231" s="136">
        <f t="shared" si="301"/>
        <v>0</v>
      </c>
      <c r="Q1231" s="136">
        <f t="shared" si="305"/>
        <v>0</v>
      </c>
      <c r="R1231" s="136">
        <f t="shared" si="306"/>
        <v>0</v>
      </c>
      <c r="S1231" s="137">
        <f t="shared" si="302"/>
        <v>0</v>
      </c>
      <c r="T1231" s="45"/>
      <c r="V1231" s="57" t="str">
        <f t="shared" si="303"/>
        <v>скрыть</v>
      </c>
    </row>
    <row r="1232" spans="2:22" ht="15.75" hidden="1" customHeight="1" x14ac:dyDescent="0.25">
      <c r="B1232" s="135">
        <v>1216</v>
      </c>
      <c r="C1232" s="182">
        <f t="shared" si="313"/>
        <v>0</v>
      </c>
      <c r="D1232" s="280">
        <f t="shared" si="313"/>
        <v>0</v>
      </c>
      <c r="E1232" s="182">
        <f t="shared" si="313"/>
        <v>0</v>
      </c>
      <c r="F1232" s="182">
        <f t="shared" si="313"/>
        <v>0</v>
      </c>
      <c r="G1232" s="136">
        <f t="shared" si="313"/>
        <v>0</v>
      </c>
      <c r="H1232" s="136">
        <f t="shared" si="304"/>
        <v>0</v>
      </c>
      <c r="I1232" s="136">
        <f t="shared" si="298"/>
        <v>0</v>
      </c>
      <c r="J1232" s="141">
        <f t="shared" si="299"/>
        <v>0</v>
      </c>
      <c r="K1232" s="142">
        <f t="shared" si="312"/>
        <v>0</v>
      </c>
      <c r="L1232" s="184">
        <f t="shared" si="312"/>
        <v>0</v>
      </c>
      <c r="M1232" s="141">
        <f t="shared" si="312"/>
        <v>0</v>
      </c>
      <c r="N1232" s="141">
        <f t="shared" si="312"/>
        <v>0</v>
      </c>
      <c r="O1232" s="147">
        <f t="shared" si="300"/>
        <v>0</v>
      </c>
      <c r="P1232" s="136">
        <f t="shared" si="301"/>
        <v>0</v>
      </c>
      <c r="Q1232" s="136">
        <f t="shared" si="305"/>
        <v>0</v>
      </c>
      <c r="R1232" s="136">
        <f t="shared" si="306"/>
        <v>0</v>
      </c>
      <c r="S1232" s="137">
        <f t="shared" si="302"/>
        <v>0</v>
      </c>
      <c r="T1232" s="45"/>
      <c r="V1232" s="57" t="str">
        <f t="shared" si="303"/>
        <v>скрыть</v>
      </c>
    </row>
    <row r="1233" spans="2:22" ht="15.75" hidden="1" customHeight="1" x14ac:dyDescent="0.25">
      <c r="B1233" s="135">
        <v>1217</v>
      </c>
      <c r="C1233" s="182">
        <f t="shared" si="313"/>
        <v>0</v>
      </c>
      <c r="D1233" s="280">
        <f t="shared" si="313"/>
        <v>0</v>
      </c>
      <c r="E1233" s="182">
        <f t="shared" si="313"/>
        <v>0</v>
      </c>
      <c r="F1233" s="182">
        <f t="shared" si="313"/>
        <v>0</v>
      </c>
      <c r="G1233" s="136">
        <f t="shared" si="313"/>
        <v>0</v>
      </c>
      <c r="H1233" s="136">
        <f t="shared" si="304"/>
        <v>0</v>
      </c>
      <c r="I1233" s="136">
        <f t="shared" ref="I1233:I1296" si="314">IF(offer_sale_type="транзит",IFERROR(ROUND(VLOOKUP($B1233,calc_data,I$14+1,0),2),0),0)</f>
        <v>0</v>
      </c>
      <c r="J1233" s="141">
        <f t="shared" ref="J1233:J1296" si="315">ROUND(IF(offer_sale_type="транзит",IFERROR(VLOOKUP($B1233,calc_data,J$14+1,0),0),0),2)</f>
        <v>0</v>
      </c>
      <c r="K1233" s="142">
        <f t="shared" si="312"/>
        <v>0</v>
      </c>
      <c r="L1233" s="184">
        <f t="shared" si="312"/>
        <v>0</v>
      </c>
      <c r="M1233" s="141">
        <f t="shared" si="312"/>
        <v>0</v>
      </c>
      <c r="N1233" s="141">
        <f t="shared" si="312"/>
        <v>0</v>
      </c>
      <c r="O1233" s="147">
        <f t="shared" ref="O1233:O1296" si="316">IF(offer_sale_type="транзит",IFERROR(ROUND(VLOOKUP($B1233,calc_data,O$14+1,1),2),0),0)</f>
        <v>0</v>
      </c>
      <c r="P1233" s="136">
        <f t="shared" ref="P1233:P1296" si="317">IF(offer_sale_type="транзит",IFERROR(ROUND(SUM(I1233:J1233,M1233:O1233)/E1233,2),0),0)</f>
        <v>0</v>
      </c>
      <c r="Q1233" s="136">
        <f t="shared" si="305"/>
        <v>0</v>
      </c>
      <c r="R1233" s="136">
        <f t="shared" si="306"/>
        <v>0</v>
      </c>
      <c r="S1233" s="137">
        <f t="shared" ref="S1233:S1296" si="318">Q1233+IF(AND(offer_incoterms="DDP",seller_region="RU"),R1233,0)</f>
        <v>0</v>
      </c>
      <c r="T1233" s="45"/>
      <c r="V1233" s="57" t="str">
        <f t="shared" ref="V1233:V1296" si="319">IF(Q1233&gt;0,"показать","скрыть")</f>
        <v>скрыть</v>
      </c>
    </row>
    <row r="1234" spans="2:22" ht="15.75" hidden="1" customHeight="1" x14ac:dyDescent="0.25">
      <c r="B1234" s="135">
        <v>1218</v>
      </c>
      <c r="C1234" s="182">
        <f t="shared" si="313"/>
        <v>0</v>
      </c>
      <c r="D1234" s="280">
        <f t="shared" si="313"/>
        <v>0</v>
      </c>
      <c r="E1234" s="182">
        <f t="shared" si="313"/>
        <v>0</v>
      </c>
      <c r="F1234" s="182">
        <f t="shared" si="313"/>
        <v>0</v>
      </c>
      <c r="G1234" s="136">
        <f t="shared" si="313"/>
        <v>0</v>
      </c>
      <c r="H1234" s="136">
        <f t="shared" ref="H1234:H1297" si="320">E1234*G1234</f>
        <v>0</v>
      </c>
      <c r="I1234" s="136">
        <f t="shared" si="314"/>
        <v>0</v>
      </c>
      <c r="J1234" s="141">
        <f t="shared" si="315"/>
        <v>0</v>
      </c>
      <c r="K1234" s="142">
        <f t="shared" si="312"/>
        <v>0</v>
      </c>
      <c r="L1234" s="184">
        <f t="shared" si="312"/>
        <v>0</v>
      </c>
      <c r="M1234" s="141">
        <f t="shared" si="312"/>
        <v>0</v>
      </c>
      <c r="N1234" s="141">
        <f t="shared" si="312"/>
        <v>0</v>
      </c>
      <c r="O1234" s="147">
        <f t="shared" si="316"/>
        <v>0</v>
      </c>
      <c r="P1234" s="136">
        <f t="shared" si="317"/>
        <v>0</v>
      </c>
      <c r="Q1234" s="136">
        <f t="shared" ref="Q1234:Q1297" si="321">E1234*P1234</f>
        <v>0</v>
      </c>
      <c r="R1234" s="136">
        <f t="shared" ref="R1234:R1297" si="322">Q1234*IF(AND(offer_incoterms="DDP",seller_region="RU"),rate_vatRu,0)</f>
        <v>0</v>
      </c>
      <c r="S1234" s="137">
        <f t="shared" si="318"/>
        <v>0</v>
      </c>
      <c r="T1234" s="45"/>
      <c r="V1234" s="57" t="str">
        <f t="shared" si="319"/>
        <v>скрыть</v>
      </c>
    </row>
    <row r="1235" spans="2:22" ht="15.75" hidden="1" customHeight="1" x14ac:dyDescent="0.25">
      <c r="B1235" s="135">
        <v>1219</v>
      </c>
      <c r="C1235" s="182">
        <f t="shared" si="313"/>
        <v>0</v>
      </c>
      <c r="D1235" s="280">
        <f t="shared" si="313"/>
        <v>0</v>
      </c>
      <c r="E1235" s="182">
        <f t="shared" si="313"/>
        <v>0</v>
      </c>
      <c r="F1235" s="182">
        <f t="shared" si="313"/>
        <v>0</v>
      </c>
      <c r="G1235" s="136">
        <f t="shared" si="313"/>
        <v>0</v>
      </c>
      <c r="H1235" s="136">
        <f t="shared" si="320"/>
        <v>0</v>
      </c>
      <c r="I1235" s="136">
        <f t="shared" si="314"/>
        <v>0</v>
      </c>
      <c r="J1235" s="141">
        <f t="shared" si="315"/>
        <v>0</v>
      </c>
      <c r="K1235" s="142">
        <f t="shared" si="312"/>
        <v>0</v>
      </c>
      <c r="L1235" s="184">
        <f t="shared" si="312"/>
        <v>0</v>
      </c>
      <c r="M1235" s="141">
        <f t="shared" si="312"/>
        <v>0</v>
      </c>
      <c r="N1235" s="141">
        <f t="shared" si="312"/>
        <v>0</v>
      </c>
      <c r="O1235" s="147">
        <f t="shared" si="316"/>
        <v>0</v>
      </c>
      <c r="P1235" s="136">
        <f t="shared" si="317"/>
        <v>0</v>
      </c>
      <c r="Q1235" s="136">
        <f t="shared" si="321"/>
        <v>0</v>
      </c>
      <c r="R1235" s="136">
        <f t="shared" si="322"/>
        <v>0</v>
      </c>
      <c r="S1235" s="137">
        <f t="shared" si="318"/>
        <v>0</v>
      </c>
      <c r="T1235" s="45"/>
      <c r="V1235" s="57" t="str">
        <f t="shared" si="319"/>
        <v>скрыть</v>
      </c>
    </row>
    <row r="1236" spans="2:22" ht="15.75" hidden="1" customHeight="1" x14ac:dyDescent="0.25">
      <c r="B1236" s="135">
        <v>1220</v>
      </c>
      <c r="C1236" s="182">
        <f t="shared" si="313"/>
        <v>0</v>
      </c>
      <c r="D1236" s="280">
        <f t="shared" si="313"/>
        <v>0</v>
      </c>
      <c r="E1236" s="182">
        <f t="shared" si="313"/>
        <v>0</v>
      </c>
      <c r="F1236" s="182">
        <f t="shared" si="313"/>
        <v>0</v>
      </c>
      <c r="G1236" s="136">
        <f t="shared" si="313"/>
        <v>0</v>
      </c>
      <c r="H1236" s="136">
        <f t="shared" si="320"/>
        <v>0</v>
      </c>
      <c r="I1236" s="136">
        <f t="shared" si="314"/>
        <v>0</v>
      </c>
      <c r="J1236" s="141">
        <f t="shared" si="315"/>
        <v>0</v>
      </c>
      <c r="K1236" s="142">
        <f t="shared" si="312"/>
        <v>0</v>
      </c>
      <c r="L1236" s="184">
        <f t="shared" si="312"/>
        <v>0</v>
      </c>
      <c r="M1236" s="141">
        <f t="shared" si="312"/>
        <v>0</v>
      </c>
      <c r="N1236" s="141">
        <f t="shared" si="312"/>
        <v>0</v>
      </c>
      <c r="O1236" s="147">
        <f t="shared" si="316"/>
        <v>0</v>
      </c>
      <c r="P1236" s="136">
        <f t="shared" si="317"/>
        <v>0</v>
      </c>
      <c r="Q1236" s="136">
        <f t="shared" si="321"/>
        <v>0</v>
      </c>
      <c r="R1236" s="136">
        <f t="shared" si="322"/>
        <v>0</v>
      </c>
      <c r="S1236" s="137">
        <f t="shared" si="318"/>
        <v>0</v>
      </c>
      <c r="T1236" s="45"/>
      <c r="V1236" s="57" t="str">
        <f t="shared" si="319"/>
        <v>скрыть</v>
      </c>
    </row>
    <row r="1237" spans="2:22" ht="15.75" hidden="1" customHeight="1" x14ac:dyDescent="0.25">
      <c r="B1237" s="135">
        <v>1221</v>
      </c>
      <c r="C1237" s="182">
        <f t="shared" ref="C1237:G1246" si="323">IF(offer_sale_type="транзит",IFERROR(VLOOKUP($B1237,calc_data,C$14+1,0),0),0)</f>
        <v>0</v>
      </c>
      <c r="D1237" s="280">
        <f t="shared" si="323"/>
        <v>0</v>
      </c>
      <c r="E1237" s="182">
        <f t="shared" si="323"/>
        <v>0</v>
      </c>
      <c r="F1237" s="182">
        <f t="shared" si="323"/>
        <v>0</v>
      </c>
      <c r="G1237" s="136">
        <f t="shared" si="323"/>
        <v>0</v>
      </c>
      <c r="H1237" s="136">
        <f t="shared" si="320"/>
        <v>0</v>
      </c>
      <c r="I1237" s="136">
        <f t="shared" si="314"/>
        <v>0</v>
      </c>
      <c r="J1237" s="141">
        <f t="shared" si="315"/>
        <v>0</v>
      </c>
      <c r="K1237" s="142">
        <f t="shared" si="312"/>
        <v>0</v>
      </c>
      <c r="L1237" s="184">
        <f t="shared" si="312"/>
        <v>0</v>
      </c>
      <c r="M1237" s="141">
        <f t="shared" si="312"/>
        <v>0</v>
      </c>
      <c r="N1237" s="141">
        <f t="shared" si="312"/>
        <v>0</v>
      </c>
      <c r="O1237" s="147">
        <f t="shared" si="316"/>
        <v>0</v>
      </c>
      <c r="P1237" s="136">
        <f t="shared" si="317"/>
        <v>0</v>
      </c>
      <c r="Q1237" s="136">
        <f t="shared" si="321"/>
        <v>0</v>
      </c>
      <c r="R1237" s="136">
        <f t="shared" si="322"/>
        <v>0</v>
      </c>
      <c r="S1237" s="137">
        <f t="shared" si="318"/>
        <v>0</v>
      </c>
      <c r="T1237" s="45"/>
      <c r="V1237" s="57" t="str">
        <f t="shared" si="319"/>
        <v>скрыть</v>
      </c>
    </row>
    <row r="1238" spans="2:22" ht="15.75" hidden="1" customHeight="1" x14ac:dyDescent="0.25">
      <c r="B1238" s="135">
        <v>1222</v>
      </c>
      <c r="C1238" s="182">
        <f t="shared" si="323"/>
        <v>0</v>
      </c>
      <c r="D1238" s="280">
        <f t="shared" si="323"/>
        <v>0</v>
      </c>
      <c r="E1238" s="182">
        <f t="shared" si="323"/>
        <v>0</v>
      </c>
      <c r="F1238" s="182">
        <f t="shared" si="323"/>
        <v>0</v>
      </c>
      <c r="G1238" s="136">
        <f t="shared" si="323"/>
        <v>0</v>
      </c>
      <c r="H1238" s="136">
        <f t="shared" si="320"/>
        <v>0</v>
      </c>
      <c r="I1238" s="136">
        <f t="shared" si="314"/>
        <v>0</v>
      </c>
      <c r="J1238" s="141">
        <f t="shared" si="315"/>
        <v>0</v>
      </c>
      <c r="K1238" s="142">
        <f t="shared" si="312"/>
        <v>0</v>
      </c>
      <c r="L1238" s="184">
        <f t="shared" si="312"/>
        <v>0</v>
      </c>
      <c r="M1238" s="141">
        <f t="shared" si="312"/>
        <v>0</v>
      </c>
      <c r="N1238" s="141">
        <f t="shared" si="312"/>
        <v>0</v>
      </c>
      <c r="O1238" s="147">
        <f t="shared" si="316"/>
        <v>0</v>
      </c>
      <c r="P1238" s="136">
        <f t="shared" si="317"/>
        <v>0</v>
      </c>
      <c r="Q1238" s="136">
        <f t="shared" si="321"/>
        <v>0</v>
      </c>
      <c r="R1238" s="136">
        <f t="shared" si="322"/>
        <v>0</v>
      </c>
      <c r="S1238" s="137">
        <f t="shared" si="318"/>
        <v>0</v>
      </c>
      <c r="T1238" s="45"/>
      <c r="V1238" s="57" t="str">
        <f t="shared" si="319"/>
        <v>скрыть</v>
      </c>
    </row>
    <row r="1239" spans="2:22" ht="15.75" hidden="1" customHeight="1" x14ac:dyDescent="0.25">
      <c r="B1239" s="135">
        <v>1223</v>
      </c>
      <c r="C1239" s="182">
        <f t="shared" si="323"/>
        <v>0</v>
      </c>
      <c r="D1239" s="280">
        <f t="shared" si="323"/>
        <v>0</v>
      </c>
      <c r="E1239" s="182">
        <f t="shared" si="323"/>
        <v>0</v>
      </c>
      <c r="F1239" s="182">
        <f t="shared" si="323"/>
        <v>0</v>
      </c>
      <c r="G1239" s="136">
        <f t="shared" si="323"/>
        <v>0</v>
      </c>
      <c r="H1239" s="136">
        <f t="shared" si="320"/>
        <v>0</v>
      </c>
      <c r="I1239" s="136">
        <f t="shared" si="314"/>
        <v>0</v>
      </c>
      <c r="J1239" s="141">
        <f t="shared" si="315"/>
        <v>0</v>
      </c>
      <c r="K1239" s="142">
        <f t="shared" si="312"/>
        <v>0</v>
      </c>
      <c r="L1239" s="184">
        <f t="shared" si="312"/>
        <v>0</v>
      </c>
      <c r="M1239" s="141">
        <f t="shared" si="312"/>
        <v>0</v>
      </c>
      <c r="N1239" s="141">
        <f t="shared" si="312"/>
        <v>0</v>
      </c>
      <c r="O1239" s="147">
        <f t="shared" si="316"/>
        <v>0</v>
      </c>
      <c r="P1239" s="136">
        <f t="shared" si="317"/>
        <v>0</v>
      </c>
      <c r="Q1239" s="136">
        <f t="shared" si="321"/>
        <v>0</v>
      </c>
      <c r="R1239" s="136">
        <f t="shared" si="322"/>
        <v>0</v>
      </c>
      <c r="S1239" s="137">
        <f t="shared" si="318"/>
        <v>0</v>
      </c>
      <c r="T1239" s="45"/>
      <c r="V1239" s="57" t="str">
        <f t="shared" si="319"/>
        <v>скрыть</v>
      </c>
    </row>
    <row r="1240" spans="2:22" ht="15.75" hidden="1" customHeight="1" x14ac:dyDescent="0.25">
      <c r="B1240" s="135">
        <v>1224</v>
      </c>
      <c r="C1240" s="182">
        <f t="shared" si="323"/>
        <v>0</v>
      </c>
      <c r="D1240" s="280">
        <f t="shared" si="323"/>
        <v>0</v>
      </c>
      <c r="E1240" s="182">
        <f t="shared" si="323"/>
        <v>0</v>
      </c>
      <c r="F1240" s="182">
        <f t="shared" si="323"/>
        <v>0</v>
      </c>
      <c r="G1240" s="136">
        <f t="shared" si="323"/>
        <v>0</v>
      </c>
      <c r="H1240" s="136">
        <f t="shared" si="320"/>
        <v>0</v>
      </c>
      <c r="I1240" s="136">
        <f t="shared" si="314"/>
        <v>0</v>
      </c>
      <c r="J1240" s="141">
        <f t="shared" si="315"/>
        <v>0</v>
      </c>
      <c r="K1240" s="142">
        <f t="shared" si="312"/>
        <v>0</v>
      </c>
      <c r="L1240" s="184">
        <f t="shared" si="312"/>
        <v>0</v>
      </c>
      <c r="M1240" s="141">
        <f t="shared" si="312"/>
        <v>0</v>
      </c>
      <c r="N1240" s="141">
        <f t="shared" si="312"/>
        <v>0</v>
      </c>
      <c r="O1240" s="147">
        <f t="shared" si="316"/>
        <v>0</v>
      </c>
      <c r="P1240" s="136">
        <f t="shared" si="317"/>
        <v>0</v>
      </c>
      <c r="Q1240" s="136">
        <f t="shared" si="321"/>
        <v>0</v>
      </c>
      <c r="R1240" s="136">
        <f t="shared" si="322"/>
        <v>0</v>
      </c>
      <c r="S1240" s="137">
        <f t="shared" si="318"/>
        <v>0</v>
      </c>
      <c r="T1240" s="45"/>
      <c r="V1240" s="57" t="str">
        <f t="shared" si="319"/>
        <v>скрыть</v>
      </c>
    </row>
    <row r="1241" spans="2:22" ht="15.75" hidden="1" customHeight="1" x14ac:dyDescent="0.25">
      <c r="B1241" s="135">
        <v>1225</v>
      </c>
      <c r="C1241" s="182">
        <f t="shared" si="323"/>
        <v>0</v>
      </c>
      <c r="D1241" s="280">
        <f t="shared" si="323"/>
        <v>0</v>
      </c>
      <c r="E1241" s="182">
        <f t="shared" si="323"/>
        <v>0</v>
      </c>
      <c r="F1241" s="182">
        <f t="shared" si="323"/>
        <v>0</v>
      </c>
      <c r="G1241" s="136">
        <f t="shared" si="323"/>
        <v>0</v>
      </c>
      <c r="H1241" s="136">
        <f t="shared" si="320"/>
        <v>0</v>
      </c>
      <c r="I1241" s="136">
        <f t="shared" si="314"/>
        <v>0</v>
      </c>
      <c r="J1241" s="141">
        <f t="shared" si="315"/>
        <v>0</v>
      </c>
      <c r="K1241" s="142">
        <f t="shared" si="312"/>
        <v>0</v>
      </c>
      <c r="L1241" s="184">
        <f t="shared" si="312"/>
        <v>0</v>
      </c>
      <c r="M1241" s="141">
        <f t="shared" si="312"/>
        <v>0</v>
      </c>
      <c r="N1241" s="141">
        <f t="shared" si="312"/>
        <v>0</v>
      </c>
      <c r="O1241" s="147">
        <f t="shared" si="316"/>
        <v>0</v>
      </c>
      <c r="P1241" s="136">
        <f t="shared" si="317"/>
        <v>0</v>
      </c>
      <c r="Q1241" s="136">
        <f t="shared" si="321"/>
        <v>0</v>
      </c>
      <c r="R1241" s="136">
        <f t="shared" si="322"/>
        <v>0</v>
      </c>
      <c r="S1241" s="137">
        <f t="shared" si="318"/>
        <v>0</v>
      </c>
      <c r="T1241" s="45"/>
      <c r="V1241" s="57" t="str">
        <f t="shared" si="319"/>
        <v>скрыть</v>
      </c>
    </row>
    <row r="1242" spans="2:22" ht="15.75" hidden="1" customHeight="1" x14ac:dyDescent="0.25">
      <c r="B1242" s="135">
        <v>1226</v>
      </c>
      <c r="C1242" s="182">
        <f t="shared" si="323"/>
        <v>0</v>
      </c>
      <c r="D1242" s="280">
        <f t="shared" si="323"/>
        <v>0</v>
      </c>
      <c r="E1242" s="182">
        <f t="shared" si="323"/>
        <v>0</v>
      </c>
      <c r="F1242" s="182">
        <f t="shared" si="323"/>
        <v>0</v>
      </c>
      <c r="G1242" s="136">
        <f t="shared" si="323"/>
        <v>0</v>
      </c>
      <c r="H1242" s="136">
        <f t="shared" si="320"/>
        <v>0</v>
      </c>
      <c r="I1242" s="136">
        <f t="shared" si="314"/>
        <v>0</v>
      </c>
      <c r="J1242" s="141">
        <f t="shared" si="315"/>
        <v>0</v>
      </c>
      <c r="K1242" s="142">
        <f t="shared" si="312"/>
        <v>0</v>
      </c>
      <c r="L1242" s="184">
        <f t="shared" si="312"/>
        <v>0</v>
      </c>
      <c r="M1242" s="141">
        <f t="shared" si="312"/>
        <v>0</v>
      </c>
      <c r="N1242" s="141">
        <f t="shared" si="312"/>
        <v>0</v>
      </c>
      <c r="O1242" s="147">
        <f t="shared" si="316"/>
        <v>0</v>
      </c>
      <c r="P1242" s="136">
        <f t="shared" si="317"/>
        <v>0</v>
      </c>
      <c r="Q1242" s="136">
        <f t="shared" si="321"/>
        <v>0</v>
      </c>
      <c r="R1242" s="136">
        <f t="shared" si="322"/>
        <v>0</v>
      </c>
      <c r="S1242" s="137">
        <f t="shared" si="318"/>
        <v>0</v>
      </c>
      <c r="T1242" s="45"/>
      <c r="V1242" s="57" t="str">
        <f t="shared" si="319"/>
        <v>скрыть</v>
      </c>
    </row>
    <row r="1243" spans="2:22" ht="15.75" hidden="1" customHeight="1" x14ac:dyDescent="0.25">
      <c r="B1243" s="135">
        <v>1227</v>
      </c>
      <c r="C1243" s="182">
        <f t="shared" si="323"/>
        <v>0</v>
      </c>
      <c r="D1243" s="280">
        <f t="shared" si="323"/>
        <v>0</v>
      </c>
      <c r="E1243" s="182">
        <f t="shared" si="323"/>
        <v>0</v>
      </c>
      <c r="F1243" s="182">
        <f t="shared" si="323"/>
        <v>0</v>
      </c>
      <c r="G1243" s="136">
        <f t="shared" si="323"/>
        <v>0</v>
      </c>
      <c r="H1243" s="136">
        <f t="shared" si="320"/>
        <v>0</v>
      </c>
      <c r="I1243" s="136">
        <f t="shared" si="314"/>
        <v>0</v>
      </c>
      <c r="J1243" s="141">
        <f t="shared" si="315"/>
        <v>0</v>
      </c>
      <c r="K1243" s="142">
        <f t="shared" si="312"/>
        <v>0</v>
      </c>
      <c r="L1243" s="184">
        <f t="shared" si="312"/>
        <v>0</v>
      </c>
      <c r="M1243" s="141">
        <f t="shared" si="312"/>
        <v>0</v>
      </c>
      <c r="N1243" s="141">
        <f t="shared" si="312"/>
        <v>0</v>
      </c>
      <c r="O1243" s="147">
        <f t="shared" si="316"/>
        <v>0</v>
      </c>
      <c r="P1243" s="136">
        <f t="shared" si="317"/>
        <v>0</v>
      </c>
      <c r="Q1243" s="136">
        <f t="shared" si="321"/>
        <v>0</v>
      </c>
      <c r="R1243" s="136">
        <f t="shared" si="322"/>
        <v>0</v>
      </c>
      <c r="S1243" s="137">
        <f t="shared" si="318"/>
        <v>0</v>
      </c>
      <c r="T1243" s="45"/>
      <c r="V1243" s="57" t="str">
        <f t="shared" si="319"/>
        <v>скрыть</v>
      </c>
    </row>
    <row r="1244" spans="2:22" ht="15.75" hidden="1" customHeight="1" x14ac:dyDescent="0.25">
      <c r="B1244" s="135">
        <v>1228</v>
      </c>
      <c r="C1244" s="182">
        <f t="shared" si="323"/>
        <v>0</v>
      </c>
      <c r="D1244" s="280">
        <f t="shared" si="323"/>
        <v>0</v>
      </c>
      <c r="E1244" s="182">
        <f t="shared" si="323"/>
        <v>0</v>
      </c>
      <c r="F1244" s="182">
        <f t="shared" si="323"/>
        <v>0</v>
      </c>
      <c r="G1244" s="136">
        <f t="shared" si="323"/>
        <v>0</v>
      </c>
      <c r="H1244" s="136">
        <f t="shared" si="320"/>
        <v>0</v>
      </c>
      <c r="I1244" s="136">
        <f t="shared" si="314"/>
        <v>0</v>
      </c>
      <c r="J1244" s="141">
        <f t="shared" si="315"/>
        <v>0</v>
      </c>
      <c r="K1244" s="142">
        <f t="shared" si="312"/>
        <v>0</v>
      </c>
      <c r="L1244" s="184">
        <f t="shared" si="312"/>
        <v>0</v>
      </c>
      <c r="M1244" s="141">
        <f t="shared" si="312"/>
        <v>0</v>
      </c>
      <c r="N1244" s="141">
        <f t="shared" si="312"/>
        <v>0</v>
      </c>
      <c r="O1244" s="147">
        <f t="shared" si="316"/>
        <v>0</v>
      </c>
      <c r="P1244" s="136">
        <f t="shared" si="317"/>
        <v>0</v>
      </c>
      <c r="Q1244" s="136">
        <f t="shared" si="321"/>
        <v>0</v>
      </c>
      <c r="R1244" s="136">
        <f t="shared" si="322"/>
        <v>0</v>
      </c>
      <c r="S1244" s="137">
        <f t="shared" si="318"/>
        <v>0</v>
      </c>
      <c r="T1244" s="45"/>
      <c r="V1244" s="57" t="str">
        <f t="shared" si="319"/>
        <v>скрыть</v>
      </c>
    </row>
    <row r="1245" spans="2:22" ht="15.75" hidden="1" customHeight="1" x14ac:dyDescent="0.25">
      <c r="B1245" s="135">
        <v>1229</v>
      </c>
      <c r="C1245" s="182">
        <f t="shared" si="323"/>
        <v>0</v>
      </c>
      <c r="D1245" s="280">
        <f t="shared" si="323"/>
        <v>0</v>
      </c>
      <c r="E1245" s="182">
        <f t="shared" si="323"/>
        <v>0</v>
      </c>
      <c r="F1245" s="182">
        <f t="shared" si="323"/>
        <v>0</v>
      </c>
      <c r="G1245" s="136">
        <f t="shared" si="323"/>
        <v>0</v>
      </c>
      <c r="H1245" s="136">
        <f t="shared" si="320"/>
        <v>0</v>
      </c>
      <c r="I1245" s="136">
        <f t="shared" si="314"/>
        <v>0</v>
      </c>
      <c r="J1245" s="141">
        <f t="shared" si="315"/>
        <v>0</v>
      </c>
      <c r="K1245" s="142">
        <f t="shared" si="312"/>
        <v>0</v>
      </c>
      <c r="L1245" s="184">
        <f t="shared" si="312"/>
        <v>0</v>
      </c>
      <c r="M1245" s="141">
        <f t="shared" si="312"/>
        <v>0</v>
      </c>
      <c r="N1245" s="141">
        <f t="shared" si="312"/>
        <v>0</v>
      </c>
      <c r="O1245" s="147">
        <f t="shared" si="316"/>
        <v>0</v>
      </c>
      <c r="P1245" s="136">
        <f t="shared" si="317"/>
        <v>0</v>
      </c>
      <c r="Q1245" s="136">
        <f t="shared" si="321"/>
        <v>0</v>
      </c>
      <c r="R1245" s="136">
        <f t="shared" si="322"/>
        <v>0</v>
      </c>
      <c r="S1245" s="137">
        <f t="shared" si="318"/>
        <v>0</v>
      </c>
      <c r="T1245" s="45"/>
      <c r="V1245" s="57" t="str">
        <f t="shared" si="319"/>
        <v>скрыть</v>
      </c>
    </row>
    <row r="1246" spans="2:22" ht="15.75" hidden="1" customHeight="1" x14ac:dyDescent="0.25">
      <c r="B1246" s="135">
        <v>1230</v>
      </c>
      <c r="C1246" s="182">
        <f t="shared" si="323"/>
        <v>0</v>
      </c>
      <c r="D1246" s="280">
        <f t="shared" si="323"/>
        <v>0</v>
      </c>
      <c r="E1246" s="182">
        <f t="shared" si="323"/>
        <v>0</v>
      </c>
      <c r="F1246" s="182">
        <f t="shared" si="323"/>
        <v>0</v>
      </c>
      <c r="G1246" s="136">
        <f t="shared" si="323"/>
        <v>0</v>
      </c>
      <c r="H1246" s="136">
        <f t="shared" si="320"/>
        <v>0</v>
      </c>
      <c r="I1246" s="136">
        <f t="shared" si="314"/>
        <v>0</v>
      </c>
      <c r="J1246" s="141">
        <f t="shared" si="315"/>
        <v>0</v>
      </c>
      <c r="K1246" s="142">
        <f t="shared" si="312"/>
        <v>0</v>
      </c>
      <c r="L1246" s="184">
        <f t="shared" si="312"/>
        <v>0</v>
      </c>
      <c r="M1246" s="141">
        <f t="shared" si="312"/>
        <v>0</v>
      </c>
      <c r="N1246" s="141">
        <f t="shared" si="312"/>
        <v>0</v>
      </c>
      <c r="O1246" s="147">
        <f t="shared" si="316"/>
        <v>0</v>
      </c>
      <c r="P1246" s="136">
        <f t="shared" si="317"/>
        <v>0</v>
      </c>
      <c r="Q1246" s="136">
        <f t="shared" si="321"/>
        <v>0</v>
      </c>
      <c r="R1246" s="136">
        <f t="shared" si="322"/>
        <v>0</v>
      </c>
      <c r="S1246" s="137">
        <f t="shared" si="318"/>
        <v>0</v>
      </c>
      <c r="T1246" s="45"/>
      <c r="V1246" s="57" t="str">
        <f t="shared" si="319"/>
        <v>скрыть</v>
      </c>
    </row>
    <row r="1247" spans="2:22" ht="15.75" hidden="1" customHeight="1" x14ac:dyDescent="0.25">
      <c r="B1247" s="135">
        <v>1231</v>
      </c>
      <c r="C1247" s="182">
        <f t="shared" ref="C1247:G1256" si="324">IF(offer_sale_type="транзит",IFERROR(VLOOKUP($B1247,calc_data,C$14+1,0),0),0)</f>
        <v>0</v>
      </c>
      <c r="D1247" s="280">
        <f t="shared" si="324"/>
        <v>0</v>
      </c>
      <c r="E1247" s="182">
        <f t="shared" si="324"/>
        <v>0</v>
      </c>
      <c r="F1247" s="182">
        <f t="shared" si="324"/>
        <v>0</v>
      </c>
      <c r="G1247" s="136">
        <f t="shared" si="324"/>
        <v>0</v>
      </c>
      <c r="H1247" s="136">
        <f t="shared" si="320"/>
        <v>0</v>
      </c>
      <c r="I1247" s="136">
        <f t="shared" si="314"/>
        <v>0</v>
      </c>
      <c r="J1247" s="141">
        <f t="shared" si="315"/>
        <v>0</v>
      </c>
      <c r="K1247" s="142">
        <f t="shared" si="312"/>
        <v>0</v>
      </c>
      <c r="L1247" s="184">
        <f t="shared" si="312"/>
        <v>0</v>
      </c>
      <c r="M1247" s="141">
        <f t="shared" si="312"/>
        <v>0</v>
      </c>
      <c r="N1247" s="141">
        <f t="shared" si="312"/>
        <v>0</v>
      </c>
      <c r="O1247" s="147">
        <f t="shared" si="316"/>
        <v>0</v>
      </c>
      <c r="P1247" s="136">
        <f t="shared" si="317"/>
        <v>0</v>
      </c>
      <c r="Q1247" s="136">
        <f t="shared" si="321"/>
        <v>0</v>
      </c>
      <c r="R1247" s="136">
        <f t="shared" si="322"/>
        <v>0</v>
      </c>
      <c r="S1247" s="137">
        <f t="shared" si="318"/>
        <v>0</v>
      </c>
      <c r="T1247" s="45"/>
      <c r="V1247" s="57" t="str">
        <f t="shared" si="319"/>
        <v>скрыть</v>
      </c>
    </row>
    <row r="1248" spans="2:22" ht="15.75" hidden="1" customHeight="1" x14ac:dyDescent="0.25">
      <c r="B1248" s="135">
        <v>1232</v>
      </c>
      <c r="C1248" s="182">
        <f t="shared" si="324"/>
        <v>0</v>
      </c>
      <c r="D1248" s="280">
        <f t="shared" si="324"/>
        <v>0</v>
      </c>
      <c r="E1248" s="182">
        <f t="shared" si="324"/>
        <v>0</v>
      </c>
      <c r="F1248" s="182">
        <f t="shared" si="324"/>
        <v>0</v>
      </c>
      <c r="G1248" s="136">
        <f t="shared" si="324"/>
        <v>0</v>
      </c>
      <c r="H1248" s="136">
        <f t="shared" si="320"/>
        <v>0</v>
      </c>
      <c r="I1248" s="136">
        <f t="shared" si="314"/>
        <v>0</v>
      </c>
      <c r="J1248" s="141">
        <f t="shared" si="315"/>
        <v>0</v>
      </c>
      <c r="K1248" s="142">
        <f t="shared" si="312"/>
        <v>0</v>
      </c>
      <c r="L1248" s="184">
        <f t="shared" si="312"/>
        <v>0</v>
      </c>
      <c r="M1248" s="141">
        <f t="shared" si="312"/>
        <v>0</v>
      </c>
      <c r="N1248" s="141">
        <f t="shared" si="312"/>
        <v>0</v>
      </c>
      <c r="O1248" s="147">
        <f t="shared" si="316"/>
        <v>0</v>
      </c>
      <c r="P1248" s="136">
        <f t="shared" si="317"/>
        <v>0</v>
      </c>
      <c r="Q1248" s="136">
        <f t="shared" si="321"/>
        <v>0</v>
      </c>
      <c r="R1248" s="136">
        <f t="shared" si="322"/>
        <v>0</v>
      </c>
      <c r="S1248" s="137">
        <f t="shared" si="318"/>
        <v>0</v>
      </c>
      <c r="T1248" s="45"/>
      <c r="V1248" s="57" t="str">
        <f t="shared" si="319"/>
        <v>скрыть</v>
      </c>
    </row>
    <row r="1249" spans="2:22" ht="15.75" hidden="1" customHeight="1" x14ac:dyDescent="0.25">
      <c r="B1249" s="135">
        <v>1233</v>
      </c>
      <c r="C1249" s="182">
        <f t="shared" si="324"/>
        <v>0</v>
      </c>
      <c r="D1249" s="280">
        <f t="shared" si="324"/>
        <v>0</v>
      </c>
      <c r="E1249" s="182">
        <f t="shared" si="324"/>
        <v>0</v>
      </c>
      <c r="F1249" s="182">
        <f t="shared" si="324"/>
        <v>0</v>
      </c>
      <c r="G1249" s="136">
        <f t="shared" si="324"/>
        <v>0</v>
      </c>
      <c r="H1249" s="136">
        <f t="shared" si="320"/>
        <v>0</v>
      </c>
      <c r="I1249" s="136">
        <f t="shared" si="314"/>
        <v>0</v>
      </c>
      <c r="J1249" s="141">
        <f t="shared" si="315"/>
        <v>0</v>
      </c>
      <c r="K1249" s="142">
        <f t="shared" si="312"/>
        <v>0</v>
      </c>
      <c r="L1249" s="184">
        <f t="shared" si="312"/>
        <v>0</v>
      </c>
      <c r="M1249" s="141">
        <f t="shared" si="312"/>
        <v>0</v>
      </c>
      <c r="N1249" s="141">
        <f t="shared" si="312"/>
        <v>0</v>
      </c>
      <c r="O1249" s="147">
        <f t="shared" si="316"/>
        <v>0</v>
      </c>
      <c r="P1249" s="136">
        <f t="shared" si="317"/>
        <v>0</v>
      </c>
      <c r="Q1249" s="136">
        <f t="shared" si="321"/>
        <v>0</v>
      </c>
      <c r="R1249" s="136">
        <f t="shared" si="322"/>
        <v>0</v>
      </c>
      <c r="S1249" s="137">
        <f t="shared" si="318"/>
        <v>0</v>
      </c>
      <c r="T1249" s="45"/>
      <c r="V1249" s="57" t="str">
        <f t="shared" si="319"/>
        <v>скрыть</v>
      </c>
    </row>
    <row r="1250" spans="2:22" ht="15.75" hidden="1" customHeight="1" x14ac:dyDescent="0.25">
      <c r="B1250" s="135">
        <v>1234</v>
      </c>
      <c r="C1250" s="182">
        <f t="shared" si="324"/>
        <v>0</v>
      </c>
      <c r="D1250" s="280">
        <f t="shared" si="324"/>
        <v>0</v>
      </c>
      <c r="E1250" s="182">
        <f t="shared" si="324"/>
        <v>0</v>
      </c>
      <c r="F1250" s="182">
        <f t="shared" si="324"/>
        <v>0</v>
      </c>
      <c r="G1250" s="136">
        <f t="shared" si="324"/>
        <v>0</v>
      </c>
      <c r="H1250" s="136">
        <f t="shared" si="320"/>
        <v>0</v>
      </c>
      <c r="I1250" s="136">
        <f t="shared" si="314"/>
        <v>0</v>
      </c>
      <c r="J1250" s="141">
        <f t="shared" si="315"/>
        <v>0</v>
      </c>
      <c r="K1250" s="142">
        <f t="shared" si="312"/>
        <v>0</v>
      </c>
      <c r="L1250" s="184">
        <f t="shared" si="312"/>
        <v>0</v>
      </c>
      <c r="M1250" s="141">
        <f t="shared" si="312"/>
        <v>0</v>
      </c>
      <c r="N1250" s="141">
        <f t="shared" si="312"/>
        <v>0</v>
      </c>
      <c r="O1250" s="147">
        <f t="shared" si="316"/>
        <v>0</v>
      </c>
      <c r="P1250" s="136">
        <f t="shared" si="317"/>
        <v>0</v>
      </c>
      <c r="Q1250" s="136">
        <f t="shared" si="321"/>
        <v>0</v>
      </c>
      <c r="R1250" s="136">
        <f t="shared" si="322"/>
        <v>0</v>
      </c>
      <c r="S1250" s="137">
        <f t="shared" si="318"/>
        <v>0</v>
      </c>
      <c r="T1250" s="45"/>
      <c r="V1250" s="57" t="str">
        <f t="shared" si="319"/>
        <v>скрыть</v>
      </c>
    </row>
    <row r="1251" spans="2:22" ht="15.75" hidden="1" customHeight="1" x14ac:dyDescent="0.25">
      <c r="B1251" s="135">
        <v>1235</v>
      </c>
      <c r="C1251" s="182">
        <f t="shared" si="324"/>
        <v>0</v>
      </c>
      <c r="D1251" s="280">
        <f t="shared" si="324"/>
        <v>0</v>
      </c>
      <c r="E1251" s="182">
        <f t="shared" si="324"/>
        <v>0</v>
      </c>
      <c r="F1251" s="182">
        <f t="shared" si="324"/>
        <v>0</v>
      </c>
      <c r="G1251" s="136">
        <f t="shared" si="324"/>
        <v>0</v>
      </c>
      <c r="H1251" s="136">
        <f t="shared" si="320"/>
        <v>0</v>
      </c>
      <c r="I1251" s="136">
        <f t="shared" si="314"/>
        <v>0</v>
      </c>
      <c r="J1251" s="141">
        <f t="shared" si="315"/>
        <v>0</v>
      </c>
      <c r="K1251" s="142">
        <f t="shared" si="312"/>
        <v>0</v>
      </c>
      <c r="L1251" s="184">
        <f t="shared" si="312"/>
        <v>0</v>
      </c>
      <c r="M1251" s="141">
        <f t="shared" si="312"/>
        <v>0</v>
      </c>
      <c r="N1251" s="141">
        <f t="shared" si="312"/>
        <v>0</v>
      </c>
      <c r="O1251" s="147">
        <f t="shared" si="316"/>
        <v>0</v>
      </c>
      <c r="P1251" s="136">
        <f t="shared" si="317"/>
        <v>0</v>
      </c>
      <c r="Q1251" s="136">
        <f t="shared" si="321"/>
        <v>0</v>
      </c>
      <c r="R1251" s="136">
        <f t="shared" si="322"/>
        <v>0</v>
      </c>
      <c r="S1251" s="137">
        <f t="shared" si="318"/>
        <v>0</v>
      </c>
      <c r="T1251" s="45"/>
      <c r="V1251" s="57" t="str">
        <f t="shared" si="319"/>
        <v>скрыть</v>
      </c>
    </row>
    <row r="1252" spans="2:22" ht="15.75" hidden="1" customHeight="1" x14ac:dyDescent="0.25">
      <c r="B1252" s="135">
        <v>1236</v>
      </c>
      <c r="C1252" s="182">
        <f t="shared" si="324"/>
        <v>0</v>
      </c>
      <c r="D1252" s="280">
        <f t="shared" si="324"/>
        <v>0</v>
      </c>
      <c r="E1252" s="182">
        <f t="shared" si="324"/>
        <v>0</v>
      </c>
      <c r="F1252" s="182">
        <f t="shared" si="324"/>
        <v>0</v>
      </c>
      <c r="G1252" s="136">
        <f t="shared" si="324"/>
        <v>0</v>
      </c>
      <c r="H1252" s="136">
        <f t="shared" si="320"/>
        <v>0</v>
      </c>
      <c r="I1252" s="136">
        <f t="shared" si="314"/>
        <v>0</v>
      </c>
      <c r="J1252" s="141">
        <f t="shared" si="315"/>
        <v>0</v>
      </c>
      <c r="K1252" s="142">
        <f t="shared" si="312"/>
        <v>0</v>
      </c>
      <c r="L1252" s="184">
        <f t="shared" si="312"/>
        <v>0</v>
      </c>
      <c r="M1252" s="141">
        <f t="shared" si="312"/>
        <v>0</v>
      </c>
      <c r="N1252" s="141">
        <f t="shared" si="312"/>
        <v>0</v>
      </c>
      <c r="O1252" s="147">
        <f t="shared" si="316"/>
        <v>0</v>
      </c>
      <c r="P1252" s="136">
        <f t="shared" si="317"/>
        <v>0</v>
      </c>
      <c r="Q1252" s="136">
        <f t="shared" si="321"/>
        <v>0</v>
      </c>
      <c r="R1252" s="136">
        <f t="shared" si="322"/>
        <v>0</v>
      </c>
      <c r="S1252" s="137">
        <f t="shared" si="318"/>
        <v>0</v>
      </c>
      <c r="T1252" s="45"/>
      <c r="V1252" s="57" t="str">
        <f t="shared" si="319"/>
        <v>скрыть</v>
      </c>
    </row>
    <row r="1253" spans="2:22" ht="15.75" hidden="1" customHeight="1" x14ac:dyDescent="0.25">
      <c r="B1253" s="135">
        <v>1237</v>
      </c>
      <c r="C1253" s="182">
        <f t="shared" si="324"/>
        <v>0</v>
      </c>
      <c r="D1253" s="280">
        <f t="shared" si="324"/>
        <v>0</v>
      </c>
      <c r="E1253" s="182">
        <f t="shared" si="324"/>
        <v>0</v>
      </c>
      <c r="F1253" s="182">
        <f t="shared" si="324"/>
        <v>0</v>
      </c>
      <c r="G1253" s="136">
        <f t="shared" si="324"/>
        <v>0</v>
      </c>
      <c r="H1253" s="136">
        <f t="shared" si="320"/>
        <v>0</v>
      </c>
      <c r="I1253" s="136">
        <f t="shared" si="314"/>
        <v>0</v>
      </c>
      <c r="J1253" s="141">
        <f t="shared" si="315"/>
        <v>0</v>
      </c>
      <c r="K1253" s="142">
        <f t="shared" si="312"/>
        <v>0</v>
      </c>
      <c r="L1253" s="184">
        <f t="shared" si="312"/>
        <v>0</v>
      </c>
      <c r="M1253" s="141">
        <f t="shared" si="312"/>
        <v>0</v>
      </c>
      <c r="N1253" s="141">
        <f t="shared" si="312"/>
        <v>0</v>
      </c>
      <c r="O1253" s="147">
        <f t="shared" si="316"/>
        <v>0</v>
      </c>
      <c r="P1253" s="136">
        <f t="shared" si="317"/>
        <v>0</v>
      </c>
      <c r="Q1253" s="136">
        <f t="shared" si="321"/>
        <v>0</v>
      </c>
      <c r="R1253" s="136">
        <f t="shared" si="322"/>
        <v>0</v>
      </c>
      <c r="S1253" s="137">
        <f t="shared" si="318"/>
        <v>0</v>
      </c>
      <c r="T1253" s="45"/>
      <c r="V1253" s="57" t="str">
        <f t="shared" si="319"/>
        <v>скрыть</v>
      </c>
    </row>
    <row r="1254" spans="2:22" ht="15.75" hidden="1" customHeight="1" x14ac:dyDescent="0.25">
      <c r="B1254" s="135">
        <v>1238</v>
      </c>
      <c r="C1254" s="182">
        <f t="shared" si="324"/>
        <v>0</v>
      </c>
      <c r="D1254" s="280">
        <f t="shared" si="324"/>
        <v>0</v>
      </c>
      <c r="E1254" s="182">
        <f t="shared" si="324"/>
        <v>0</v>
      </c>
      <c r="F1254" s="182">
        <f t="shared" si="324"/>
        <v>0</v>
      </c>
      <c r="G1254" s="136">
        <f t="shared" si="324"/>
        <v>0</v>
      </c>
      <c r="H1254" s="136">
        <f t="shared" si="320"/>
        <v>0</v>
      </c>
      <c r="I1254" s="136">
        <f t="shared" si="314"/>
        <v>0</v>
      </c>
      <c r="J1254" s="141">
        <f t="shared" si="315"/>
        <v>0</v>
      </c>
      <c r="K1254" s="142">
        <f t="shared" si="312"/>
        <v>0</v>
      </c>
      <c r="L1254" s="184">
        <f t="shared" si="312"/>
        <v>0</v>
      </c>
      <c r="M1254" s="141">
        <f t="shared" si="312"/>
        <v>0</v>
      </c>
      <c r="N1254" s="141">
        <f t="shared" si="312"/>
        <v>0</v>
      </c>
      <c r="O1254" s="147">
        <f t="shared" si="316"/>
        <v>0</v>
      </c>
      <c r="P1254" s="136">
        <f t="shared" si="317"/>
        <v>0</v>
      </c>
      <c r="Q1254" s="136">
        <f t="shared" si="321"/>
        <v>0</v>
      </c>
      <c r="R1254" s="136">
        <f t="shared" si="322"/>
        <v>0</v>
      </c>
      <c r="S1254" s="137">
        <f t="shared" si="318"/>
        <v>0</v>
      </c>
      <c r="T1254" s="45"/>
      <c r="V1254" s="57" t="str">
        <f t="shared" si="319"/>
        <v>скрыть</v>
      </c>
    </row>
    <row r="1255" spans="2:22" ht="15.75" hidden="1" customHeight="1" x14ac:dyDescent="0.25">
      <c r="B1255" s="135">
        <v>1239</v>
      </c>
      <c r="C1255" s="182">
        <f t="shared" si="324"/>
        <v>0</v>
      </c>
      <c r="D1255" s="280">
        <f t="shared" si="324"/>
        <v>0</v>
      </c>
      <c r="E1255" s="182">
        <f t="shared" si="324"/>
        <v>0</v>
      </c>
      <c r="F1255" s="182">
        <f t="shared" si="324"/>
        <v>0</v>
      </c>
      <c r="G1255" s="136">
        <f t="shared" si="324"/>
        <v>0</v>
      </c>
      <c r="H1255" s="136">
        <f t="shared" si="320"/>
        <v>0</v>
      </c>
      <c r="I1255" s="136">
        <f t="shared" si="314"/>
        <v>0</v>
      </c>
      <c r="J1255" s="141">
        <f t="shared" si="315"/>
        <v>0</v>
      </c>
      <c r="K1255" s="142">
        <f t="shared" si="312"/>
        <v>0</v>
      </c>
      <c r="L1255" s="184">
        <f t="shared" si="312"/>
        <v>0</v>
      </c>
      <c r="M1255" s="141">
        <f t="shared" si="312"/>
        <v>0</v>
      </c>
      <c r="N1255" s="141">
        <f t="shared" si="312"/>
        <v>0</v>
      </c>
      <c r="O1255" s="147">
        <f t="shared" si="316"/>
        <v>0</v>
      </c>
      <c r="P1255" s="136">
        <f t="shared" si="317"/>
        <v>0</v>
      </c>
      <c r="Q1255" s="136">
        <f t="shared" si="321"/>
        <v>0</v>
      </c>
      <c r="R1255" s="136">
        <f t="shared" si="322"/>
        <v>0</v>
      </c>
      <c r="S1255" s="137">
        <f t="shared" si="318"/>
        <v>0</v>
      </c>
      <c r="T1255" s="45"/>
      <c r="V1255" s="57" t="str">
        <f t="shared" si="319"/>
        <v>скрыть</v>
      </c>
    </row>
    <row r="1256" spans="2:22" ht="15.75" hidden="1" customHeight="1" x14ac:dyDescent="0.25">
      <c r="B1256" s="135">
        <v>1240</v>
      </c>
      <c r="C1256" s="182">
        <f t="shared" si="324"/>
        <v>0</v>
      </c>
      <c r="D1256" s="280">
        <f t="shared" si="324"/>
        <v>0</v>
      </c>
      <c r="E1256" s="182">
        <f t="shared" si="324"/>
        <v>0</v>
      </c>
      <c r="F1256" s="182">
        <f t="shared" si="324"/>
        <v>0</v>
      </c>
      <c r="G1256" s="136">
        <f t="shared" si="324"/>
        <v>0</v>
      </c>
      <c r="H1256" s="136">
        <f t="shared" si="320"/>
        <v>0</v>
      </c>
      <c r="I1256" s="136">
        <f t="shared" si="314"/>
        <v>0</v>
      </c>
      <c r="J1256" s="141">
        <f t="shared" si="315"/>
        <v>0</v>
      </c>
      <c r="K1256" s="142">
        <f t="shared" si="312"/>
        <v>0</v>
      </c>
      <c r="L1256" s="184">
        <f t="shared" si="312"/>
        <v>0</v>
      </c>
      <c r="M1256" s="141">
        <f t="shared" si="312"/>
        <v>0</v>
      </c>
      <c r="N1256" s="141">
        <f t="shared" si="312"/>
        <v>0</v>
      </c>
      <c r="O1256" s="147">
        <f t="shared" si="316"/>
        <v>0</v>
      </c>
      <c r="P1256" s="136">
        <f t="shared" si="317"/>
        <v>0</v>
      </c>
      <c r="Q1256" s="136">
        <f t="shared" si="321"/>
        <v>0</v>
      </c>
      <c r="R1256" s="136">
        <f t="shared" si="322"/>
        <v>0</v>
      </c>
      <c r="S1256" s="137">
        <f t="shared" si="318"/>
        <v>0</v>
      </c>
      <c r="T1256" s="45"/>
      <c r="V1256" s="57" t="str">
        <f t="shared" si="319"/>
        <v>скрыть</v>
      </c>
    </row>
    <row r="1257" spans="2:22" ht="15.75" hidden="1" customHeight="1" x14ac:dyDescent="0.25">
      <c r="B1257" s="135">
        <v>1241</v>
      </c>
      <c r="C1257" s="182">
        <f t="shared" ref="C1257:G1266" si="325">IF(offer_sale_type="транзит",IFERROR(VLOOKUP($B1257,calc_data,C$14+1,0),0),0)</f>
        <v>0</v>
      </c>
      <c r="D1257" s="280">
        <f t="shared" si="325"/>
        <v>0</v>
      </c>
      <c r="E1257" s="182">
        <f t="shared" si="325"/>
        <v>0</v>
      </c>
      <c r="F1257" s="182">
        <f t="shared" si="325"/>
        <v>0</v>
      </c>
      <c r="G1257" s="136">
        <f t="shared" si="325"/>
        <v>0</v>
      </c>
      <c r="H1257" s="136">
        <f t="shared" si="320"/>
        <v>0</v>
      </c>
      <c r="I1257" s="136">
        <f t="shared" si="314"/>
        <v>0</v>
      </c>
      <c r="J1257" s="141">
        <f t="shared" si="315"/>
        <v>0</v>
      </c>
      <c r="K1257" s="142">
        <f t="shared" si="312"/>
        <v>0</v>
      </c>
      <c r="L1257" s="184">
        <f t="shared" si="312"/>
        <v>0</v>
      </c>
      <c r="M1257" s="141">
        <f t="shared" si="312"/>
        <v>0</v>
      </c>
      <c r="N1257" s="141">
        <f t="shared" si="312"/>
        <v>0</v>
      </c>
      <c r="O1257" s="147">
        <f t="shared" si="316"/>
        <v>0</v>
      </c>
      <c r="P1257" s="136">
        <f t="shared" si="317"/>
        <v>0</v>
      </c>
      <c r="Q1257" s="136">
        <f t="shared" si="321"/>
        <v>0</v>
      </c>
      <c r="R1257" s="136">
        <f t="shared" si="322"/>
        <v>0</v>
      </c>
      <c r="S1257" s="137">
        <f t="shared" si="318"/>
        <v>0</v>
      </c>
      <c r="T1257" s="45"/>
      <c r="V1257" s="57" t="str">
        <f t="shared" si="319"/>
        <v>скрыть</v>
      </c>
    </row>
    <row r="1258" spans="2:22" ht="15.75" hidden="1" customHeight="1" x14ac:dyDescent="0.25">
      <c r="B1258" s="135">
        <v>1242</v>
      </c>
      <c r="C1258" s="182">
        <f t="shared" si="325"/>
        <v>0</v>
      </c>
      <c r="D1258" s="280">
        <f t="shared" si="325"/>
        <v>0</v>
      </c>
      <c r="E1258" s="182">
        <f t="shared" si="325"/>
        <v>0</v>
      </c>
      <c r="F1258" s="182">
        <f t="shared" si="325"/>
        <v>0</v>
      </c>
      <c r="G1258" s="136">
        <f t="shared" si="325"/>
        <v>0</v>
      </c>
      <c r="H1258" s="136">
        <f t="shared" si="320"/>
        <v>0</v>
      </c>
      <c r="I1258" s="136">
        <f t="shared" si="314"/>
        <v>0</v>
      </c>
      <c r="J1258" s="141">
        <f t="shared" si="315"/>
        <v>0</v>
      </c>
      <c r="K1258" s="142">
        <f t="shared" si="312"/>
        <v>0</v>
      </c>
      <c r="L1258" s="184">
        <f t="shared" si="312"/>
        <v>0</v>
      </c>
      <c r="M1258" s="141">
        <f t="shared" si="312"/>
        <v>0</v>
      </c>
      <c r="N1258" s="141">
        <f t="shared" si="312"/>
        <v>0</v>
      </c>
      <c r="O1258" s="147">
        <f t="shared" si="316"/>
        <v>0</v>
      </c>
      <c r="P1258" s="136">
        <f t="shared" si="317"/>
        <v>0</v>
      </c>
      <c r="Q1258" s="136">
        <f t="shared" si="321"/>
        <v>0</v>
      </c>
      <c r="R1258" s="136">
        <f t="shared" si="322"/>
        <v>0</v>
      </c>
      <c r="S1258" s="137">
        <f t="shared" si="318"/>
        <v>0</v>
      </c>
      <c r="T1258" s="45"/>
      <c r="V1258" s="57" t="str">
        <f t="shared" si="319"/>
        <v>скрыть</v>
      </c>
    </row>
    <row r="1259" spans="2:22" ht="15.75" hidden="1" customHeight="1" x14ac:dyDescent="0.25">
      <c r="B1259" s="135">
        <v>1243</v>
      </c>
      <c r="C1259" s="182">
        <f t="shared" si="325"/>
        <v>0</v>
      </c>
      <c r="D1259" s="280">
        <f t="shared" si="325"/>
        <v>0</v>
      </c>
      <c r="E1259" s="182">
        <f t="shared" si="325"/>
        <v>0</v>
      </c>
      <c r="F1259" s="182">
        <f t="shared" si="325"/>
        <v>0</v>
      </c>
      <c r="G1259" s="136">
        <f t="shared" si="325"/>
        <v>0</v>
      </c>
      <c r="H1259" s="136">
        <f t="shared" si="320"/>
        <v>0</v>
      </c>
      <c r="I1259" s="136">
        <f t="shared" si="314"/>
        <v>0</v>
      </c>
      <c r="J1259" s="141">
        <f t="shared" si="315"/>
        <v>0</v>
      </c>
      <c r="K1259" s="142">
        <f t="shared" si="312"/>
        <v>0</v>
      </c>
      <c r="L1259" s="184">
        <f t="shared" si="312"/>
        <v>0</v>
      </c>
      <c r="M1259" s="141">
        <f t="shared" si="312"/>
        <v>0</v>
      </c>
      <c r="N1259" s="141">
        <f t="shared" si="312"/>
        <v>0</v>
      </c>
      <c r="O1259" s="147">
        <f t="shared" si="316"/>
        <v>0</v>
      </c>
      <c r="P1259" s="136">
        <f t="shared" si="317"/>
        <v>0</v>
      </c>
      <c r="Q1259" s="136">
        <f t="shared" si="321"/>
        <v>0</v>
      </c>
      <c r="R1259" s="136">
        <f t="shared" si="322"/>
        <v>0</v>
      </c>
      <c r="S1259" s="137">
        <f t="shared" si="318"/>
        <v>0</v>
      </c>
      <c r="T1259" s="45"/>
      <c r="V1259" s="57" t="str">
        <f t="shared" si="319"/>
        <v>скрыть</v>
      </c>
    </row>
    <row r="1260" spans="2:22" ht="15.75" hidden="1" customHeight="1" x14ac:dyDescent="0.25">
      <c r="B1260" s="135">
        <v>1244</v>
      </c>
      <c r="C1260" s="182">
        <f t="shared" si="325"/>
        <v>0</v>
      </c>
      <c r="D1260" s="280">
        <f t="shared" si="325"/>
        <v>0</v>
      </c>
      <c r="E1260" s="182">
        <f t="shared" si="325"/>
        <v>0</v>
      </c>
      <c r="F1260" s="182">
        <f t="shared" si="325"/>
        <v>0</v>
      </c>
      <c r="G1260" s="136">
        <f t="shared" si="325"/>
        <v>0</v>
      </c>
      <c r="H1260" s="136">
        <f t="shared" si="320"/>
        <v>0</v>
      </c>
      <c r="I1260" s="136">
        <f t="shared" si="314"/>
        <v>0</v>
      </c>
      <c r="J1260" s="141">
        <f t="shared" si="315"/>
        <v>0</v>
      </c>
      <c r="K1260" s="142">
        <f t="shared" si="312"/>
        <v>0</v>
      </c>
      <c r="L1260" s="184">
        <f t="shared" si="312"/>
        <v>0</v>
      </c>
      <c r="M1260" s="141">
        <f t="shared" si="312"/>
        <v>0</v>
      </c>
      <c r="N1260" s="141">
        <f t="shared" si="312"/>
        <v>0</v>
      </c>
      <c r="O1260" s="147">
        <f t="shared" si="316"/>
        <v>0</v>
      </c>
      <c r="P1260" s="136">
        <f t="shared" si="317"/>
        <v>0</v>
      </c>
      <c r="Q1260" s="136">
        <f t="shared" si="321"/>
        <v>0</v>
      </c>
      <c r="R1260" s="136">
        <f t="shared" si="322"/>
        <v>0</v>
      </c>
      <c r="S1260" s="137">
        <f t="shared" si="318"/>
        <v>0</v>
      </c>
      <c r="T1260" s="45"/>
      <c r="V1260" s="57" t="str">
        <f t="shared" si="319"/>
        <v>скрыть</v>
      </c>
    </row>
    <row r="1261" spans="2:22" ht="15.75" hidden="1" customHeight="1" x14ac:dyDescent="0.25">
      <c r="B1261" s="135">
        <v>1245</v>
      </c>
      <c r="C1261" s="182">
        <f t="shared" si="325"/>
        <v>0</v>
      </c>
      <c r="D1261" s="280">
        <f t="shared" si="325"/>
        <v>0</v>
      </c>
      <c r="E1261" s="182">
        <f t="shared" si="325"/>
        <v>0</v>
      </c>
      <c r="F1261" s="182">
        <f t="shared" si="325"/>
        <v>0</v>
      </c>
      <c r="G1261" s="136">
        <f t="shared" si="325"/>
        <v>0</v>
      </c>
      <c r="H1261" s="136">
        <f t="shared" si="320"/>
        <v>0</v>
      </c>
      <c r="I1261" s="136">
        <f t="shared" si="314"/>
        <v>0</v>
      </c>
      <c r="J1261" s="141">
        <f t="shared" si="315"/>
        <v>0</v>
      </c>
      <c r="K1261" s="142">
        <f t="shared" si="312"/>
        <v>0</v>
      </c>
      <c r="L1261" s="184">
        <f t="shared" si="312"/>
        <v>0</v>
      </c>
      <c r="M1261" s="141">
        <f t="shared" si="312"/>
        <v>0</v>
      </c>
      <c r="N1261" s="141">
        <f t="shared" si="312"/>
        <v>0</v>
      </c>
      <c r="O1261" s="147">
        <f t="shared" si="316"/>
        <v>0</v>
      </c>
      <c r="P1261" s="136">
        <f t="shared" si="317"/>
        <v>0</v>
      </c>
      <c r="Q1261" s="136">
        <f t="shared" si="321"/>
        <v>0</v>
      </c>
      <c r="R1261" s="136">
        <f t="shared" si="322"/>
        <v>0</v>
      </c>
      <c r="S1261" s="137">
        <f t="shared" si="318"/>
        <v>0</v>
      </c>
      <c r="T1261" s="45"/>
      <c r="V1261" s="57" t="str">
        <f t="shared" si="319"/>
        <v>скрыть</v>
      </c>
    </row>
    <row r="1262" spans="2:22" ht="15.75" hidden="1" customHeight="1" x14ac:dyDescent="0.25">
      <c r="B1262" s="135">
        <v>1246</v>
      </c>
      <c r="C1262" s="182">
        <f t="shared" si="325"/>
        <v>0</v>
      </c>
      <c r="D1262" s="280">
        <f t="shared" si="325"/>
        <v>0</v>
      </c>
      <c r="E1262" s="182">
        <f t="shared" si="325"/>
        <v>0</v>
      </c>
      <c r="F1262" s="182">
        <f t="shared" si="325"/>
        <v>0</v>
      </c>
      <c r="G1262" s="136">
        <f t="shared" si="325"/>
        <v>0</v>
      </c>
      <c r="H1262" s="136">
        <f t="shared" si="320"/>
        <v>0</v>
      </c>
      <c r="I1262" s="136">
        <f t="shared" si="314"/>
        <v>0</v>
      </c>
      <c r="J1262" s="141">
        <f t="shared" si="315"/>
        <v>0</v>
      </c>
      <c r="K1262" s="142">
        <f t="shared" si="312"/>
        <v>0</v>
      </c>
      <c r="L1262" s="184">
        <f t="shared" si="312"/>
        <v>0</v>
      </c>
      <c r="M1262" s="141">
        <f t="shared" si="312"/>
        <v>0</v>
      </c>
      <c r="N1262" s="141">
        <f t="shared" si="312"/>
        <v>0</v>
      </c>
      <c r="O1262" s="147">
        <f t="shared" si="316"/>
        <v>0</v>
      </c>
      <c r="P1262" s="136">
        <f t="shared" si="317"/>
        <v>0</v>
      </c>
      <c r="Q1262" s="136">
        <f t="shared" si="321"/>
        <v>0</v>
      </c>
      <c r="R1262" s="136">
        <f t="shared" si="322"/>
        <v>0</v>
      </c>
      <c r="S1262" s="137">
        <f t="shared" si="318"/>
        <v>0</v>
      </c>
      <c r="T1262" s="45"/>
      <c r="V1262" s="57" t="str">
        <f t="shared" si="319"/>
        <v>скрыть</v>
      </c>
    </row>
    <row r="1263" spans="2:22" ht="15.75" hidden="1" customHeight="1" x14ac:dyDescent="0.25">
      <c r="B1263" s="135">
        <v>1247</v>
      </c>
      <c r="C1263" s="182">
        <f t="shared" si="325"/>
        <v>0</v>
      </c>
      <c r="D1263" s="280">
        <f t="shared" si="325"/>
        <v>0</v>
      </c>
      <c r="E1263" s="182">
        <f t="shared" si="325"/>
        <v>0</v>
      </c>
      <c r="F1263" s="182">
        <f t="shared" si="325"/>
        <v>0</v>
      </c>
      <c r="G1263" s="136">
        <f t="shared" si="325"/>
        <v>0</v>
      </c>
      <c r="H1263" s="136">
        <f t="shared" si="320"/>
        <v>0</v>
      </c>
      <c r="I1263" s="136">
        <f t="shared" si="314"/>
        <v>0</v>
      </c>
      <c r="J1263" s="141">
        <f t="shared" si="315"/>
        <v>0</v>
      </c>
      <c r="K1263" s="142">
        <f t="shared" si="312"/>
        <v>0</v>
      </c>
      <c r="L1263" s="184">
        <f t="shared" si="312"/>
        <v>0</v>
      </c>
      <c r="M1263" s="141">
        <f t="shared" si="312"/>
        <v>0</v>
      </c>
      <c r="N1263" s="141">
        <f t="shared" si="312"/>
        <v>0</v>
      </c>
      <c r="O1263" s="147">
        <f t="shared" si="316"/>
        <v>0</v>
      </c>
      <c r="P1263" s="136">
        <f t="shared" si="317"/>
        <v>0</v>
      </c>
      <c r="Q1263" s="136">
        <f t="shared" si="321"/>
        <v>0</v>
      </c>
      <c r="R1263" s="136">
        <f t="shared" si="322"/>
        <v>0</v>
      </c>
      <c r="S1263" s="137">
        <f t="shared" si="318"/>
        <v>0</v>
      </c>
      <c r="T1263" s="45"/>
      <c r="V1263" s="57" t="str">
        <f t="shared" si="319"/>
        <v>скрыть</v>
      </c>
    </row>
    <row r="1264" spans="2:22" ht="15.75" hidden="1" customHeight="1" x14ac:dyDescent="0.25">
      <c r="B1264" s="135">
        <v>1248</v>
      </c>
      <c r="C1264" s="182">
        <f t="shared" si="325"/>
        <v>0</v>
      </c>
      <c r="D1264" s="280">
        <f t="shared" si="325"/>
        <v>0</v>
      </c>
      <c r="E1264" s="182">
        <f t="shared" si="325"/>
        <v>0</v>
      </c>
      <c r="F1264" s="182">
        <f t="shared" si="325"/>
        <v>0</v>
      </c>
      <c r="G1264" s="136">
        <f t="shared" si="325"/>
        <v>0</v>
      </c>
      <c r="H1264" s="136">
        <f t="shared" si="320"/>
        <v>0</v>
      </c>
      <c r="I1264" s="136">
        <f t="shared" si="314"/>
        <v>0</v>
      </c>
      <c r="J1264" s="141">
        <f t="shared" si="315"/>
        <v>0</v>
      </c>
      <c r="K1264" s="142">
        <f t="shared" si="312"/>
        <v>0</v>
      </c>
      <c r="L1264" s="184">
        <f t="shared" si="312"/>
        <v>0</v>
      </c>
      <c r="M1264" s="141">
        <f t="shared" si="312"/>
        <v>0</v>
      </c>
      <c r="N1264" s="141">
        <f t="shared" si="312"/>
        <v>0</v>
      </c>
      <c r="O1264" s="147">
        <f t="shared" si="316"/>
        <v>0</v>
      </c>
      <c r="P1264" s="136">
        <f t="shared" si="317"/>
        <v>0</v>
      </c>
      <c r="Q1264" s="136">
        <f t="shared" si="321"/>
        <v>0</v>
      </c>
      <c r="R1264" s="136">
        <f t="shared" si="322"/>
        <v>0</v>
      </c>
      <c r="S1264" s="137">
        <f t="shared" si="318"/>
        <v>0</v>
      </c>
      <c r="T1264" s="45"/>
      <c r="V1264" s="57" t="str">
        <f t="shared" si="319"/>
        <v>скрыть</v>
      </c>
    </row>
    <row r="1265" spans="2:22" ht="15.75" hidden="1" customHeight="1" x14ac:dyDescent="0.25">
      <c r="B1265" s="135">
        <v>1249</v>
      </c>
      <c r="C1265" s="182">
        <f t="shared" si="325"/>
        <v>0</v>
      </c>
      <c r="D1265" s="280">
        <f t="shared" si="325"/>
        <v>0</v>
      </c>
      <c r="E1265" s="182">
        <f t="shared" si="325"/>
        <v>0</v>
      </c>
      <c r="F1265" s="182">
        <f t="shared" si="325"/>
        <v>0</v>
      </c>
      <c r="G1265" s="136">
        <f t="shared" si="325"/>
        <v>0</v>
      </c>
      <c r="H1265" s="136">
        <f t="shared" si="320"/>
        <v>0</v>
      </c>
      <c r="I1265" s="136">
        <f t="shared" si="314"/>
        <v>0</v>
      </c>
      <c r="J1265" s="141">
        <f t="shared" si="315"/>
        <v>0</v>
      </c>
      <c r="K1265" s="142">
        <f t="shared" si="312"/>
        <v>0</v>
      </c>
      <c r="L1265" s="184">
        <f t="shared" si="312"/>
        <v>0</v>
      </c>
      <c r="M1265" s="141">
        <f t="shared" si="312"/>
        <v>0</v>
      </c>
      <c r="N1265" s="141">
        <f t="shared" si="312"/>
        <v>0</v>
      </c>
      <c r="O1265" s="147">
        <f t="shared" si="316"/>
        <v>0</v>
      </c>
      <c r="P1265" s="136">
        <f t="shared" si="317"/>
        <v>0</v>
      </c>
      <c r="Q1265" s="136">
        <f t="shared" si="321"/>
        <v>0</v>
      </c>
      <c r="R1265" s="136">
        <f t="shared" si="322"/>
        <v>0</v>
      </c>
      <c r="S1265" s="137">
        <f t="shared" si="318"/>
        <v>0</v>
      </c>
      <c r="T1265" s="45"/>
      <c r="V1265" s="57" t="str">
        <f t="shared" si="319"/>
        <v>скрыть</v>
      </c>
    </row>
    <row r="1266" spans="2:22" ht="15.75" hidden="1" customHeight="1" x14ac:dyDescent="0.25">
      <c r="B1266" s="135">
        <v>1250</v>
      </c>
      <c r="C1266" s="182">
        <f t="shared" si="325"/>
        <v>0</v>
      </c>
      <c r="D1266" s="280">
        <f t="shared" si="325"/>
        <v>0</v>
      </c>
      <c r="E1266" s="182">
        <f t="shared" si="325"/>
        <v>0</v>
      </c>
      <c r="F1266" s="182">
        <f t="shared" si="325"/>
        <v>0</v>
      </c>
      <c r="G1266" s="136">
        <f t="shared" si="325"/>
        <v>0</v>
      </c>
      <c r="H1266" s="136">
        <f t="shared" si="320"/>
        <v>0</v>
      </c>
      <c r="I1266" s="136">
        <f t="shared" si="314"/>
        <v>0</v>
      </c>
      <c r="J1266" s="141">
        <f t="shared" si="315"/>
        <v>0</v>
      </c>
      <c r="K1266" s="142">
        <f t="shared" si="312"/>
        <v>0</v>
      </c>
      <c r="L1266" s="184">
        <f t="shared" si="312"/>
        <v>0</v>
      </c>
      <c r="M1266" s="141">
        <f t="shared" si="312"/>
        <v>0</v>
      </c>
      <c r="N1266" s="141">
        <f t="shared" si="312"/>
        <v>0</v>
      </c>
      <c r="O1266" s="147">
        <f t="shared" si="316"/>
        <v>0</v>
      </c>
      <c r="P1266" s="136">
        <f t="shared" si="317"/>
        <v>0</v>
      </c>
      <c r="Q1266" s="136">
        <f t="shared" si="321"/>
        <v>0</v>
      </c>
      <c r="R1266" s="136">
        <f t="shared" si="322"/>
        <v>0</v>
      </c>
      <c r="S1266" s="137">
        <f t="shared" si="318"/>
        <v>0</v>
      </c>
      <c r="T1266" s="45"/>
      <c r="V1266" s="57" t="str">
        <f t="shared" si="319"/>
        <v>скрыть</v>
      </c>
    </row>
    <row r="1267" spans="2:22" ht="15.75" hidden="1" customHeight="1" x14ac:dyDescent="0.25">
      <c r="B1267" s="135">
        <v>1251</v>
      </c>
      <c r="C1267" s="182">
        <f t="shared" ref="C1267:G1276" si="326">IF(offer_sale_type="транзит",IFERROR(VLOOKUP($B1267,calc_data,C$14+1,0),0),0)</f>
        <v>0</v>
      </c>
      <c r="D1267" s="280">
        <f t="shared" si="326"/>
        <v>0</v>
      </c>
      <c r="E1267" s="182">
        <f t="shared" si="326"/>
        <v>0</v>
      </c>
      <c r="F1267" s="182">
        <f t="shared" si="326"/>
        <v>0</v>
      </c>
      <c r="G1267" s="136">
        <f t="shared" si="326"/>
        <v>0</v>
      </c>
      <c r="H1267" s="136">
        <f t="shared" si="320"/>
        <v>0</v>
      </c>
      <c r="I1267" s="136">
        <f t="shared" si="314"/>
        <v>0</v>
      </c>
      <c r="J1267" s="141">
        <f t="shared" si="315"/>
        <v>0</v>
      </c>
      <c r="K1267" s="142">
        <f t="shared" si="312"/>
        <v>0</v>
      </c>
      <c r="L1267" s="184">
        <f t="shared" si="312"/>
        <v>0</v>
      </c>
      <c r="M1267" s="141">
        <f t="shared" si="312"/>
        <v>0</v>
      </c>
      <c r="N1267" s="141">
        <f t="shared" si="312"/>
        <v>0</v>
      </c>
      <c r="O1267" s="147">
        <f t="shared" si="316"/>
        <v>0</v>
      </c>
      <c r="P1267" s="136">
        <f t="shared" si="317"/>
        <v>0</v>
      </c>
      <c r="Q1267" s="136">
        <f t="shared" si="321"/>
        <v>0</v>
      </c>
      <c r="R1267" s="136">
        <f t="shared" si="322"/>
        <v>0</v>
      </c>
      <c r="S1267" s="137">
        <f t="shared" si="318"/>
        <v>0</v>
      </c>
      <c r="T1267" s="45"/>
      <c r="V1267" s="57" t="str">
        <f t="shared" si="319"/>
        <v>скрыть</v>
      </c>
    </row>
    <row r="1268" spans="2:22" ht="15.75" hidden="1" customHeight="1" x14ac:dyDescent="0.25">
      <c r="B1268" s="135">
        <v>1252</v>
      </c>
      <c r="C1268" s="182">
        <f t="shared" si="326"/>
        <v>0</v>
      </c>
      <c r="D1268" s="280">
        <f t="shared" si="326"/>
        <v>0</v>
      </c>
      <c r="E1268" s="182">
        <f t="shared" si="326"/>
        <v>0</v>
      </c>
      <c r="F1268" s="182">
        <f t="shared" si="326"/>
        <v>0</v>
      </c>
      <c r="G1268" s="136">
        <f t="shared" si="326"/>
        <v>0</v>
      </c>
      <c r="H1268" s="136">
        <f t="shared" si="320"/>
        <v>0</v>
      </c>
      <c r="I1268" s="136">
        <f t="shared" si="314"/>
        <v>0</v>
      </c>
      <c r="J1268" s="141">
        <f t="shared" si="315"/>
        <v>0</v>
      </c>
      <c r="K1268" s="142">
        <f t="shared" si="312"/>
        <v>0</v>
      </c>
      <c r="L1268" s="184">
        <f t="shared" si="312"/>
        <v>0</v>
      </c>
      <c r="M1268" s="141">
        <f t="shared" si="312"/>
        <v>0</v>
      </c>
      <c r="N1268" s="141">
        <f t="shared" si="312"/>
        <v>0</v>
      </c>
      <c r="O1268" s="147">
        <f t="shared" si="316"/>
        <v>0</v>
      </c>
      <c r="P1268" s="136">
        <f t="shared" si="317"/>
        <v>0</v>
      </c>
      <c r="Q1268" s="136">
        <f t="shared" si="321"/>
        <v>0</v>
      </c>
      <c r="R1268" s="136">
        <f t="shared" si="322"/>
        <v>0</v>
      </c>
      <c r="S1268" s="137">
        <f t="shared" si="318"/>
        <v>0</v>
      </c>
      <c r="T1268" s="45"/>
      <c r="V1268" s="57" t="str">
        <f t="shared" si="319"/>
        <v>скрыть</v>
      </c>
    </row>
    <row r="1269" spans="2:22" ht="15.75" hidden="1" customHeight="1" x14ac:dyDescent="0.25">
      <c r="B1269" s="135">
        <v>1253</v>
      </c>
      <c r="C1269" s="182">
        <f t="shared" si="326"/>
        <v>0</v>
      </c>
      <c r="D1269" s="280">
        <f t="shared" si="326"/>
        <v>0</v>
      </c>
      <c r="E1269" s="182">
        <f t="shared" si="326"/>
        <v>0</v>
      </c>
      <c r="F1269" s="182">
        <f t="shared" si="326"/>
        <v>0</v>
      </c>
      <c r="G1269" s="136">
        <f t="shared" si="326"/>
        <v>0</v>
      </c>
      <c r="H1269" s="136">
        <f t="shared" si="320"/>
        <v>0</v>
      </c>
      <c r="I1269" s="136">
        <f t="shared" si="314"/>
        <v>0</v>
      </c>
      <c r="J1269" s="141">
        <f t="shared" si="315"/>
        <v>0</v>
      </c>
      <c r="K1269" s="142">
        <f t="shared" si="312"/>
        <v>0</v>
      </c>
      <c r="L1269" s="184">
        <f t="shared" si="312"/>
        <v>0</v>
      </c>
      <c r="M1269" s="141">
        <f t="shared" si="312"/>
        <v>0</v>
      </c>
      <c r="N1269" s="141">
        <f t="shared" si="312"/>
        <v>0</v>
      </c>
      <c r="O1269" s="147">
        <f t="shared" si="316"/>
        <v>0</v>
      </c>
      <c r="P1269" s="136">
        <f t="shared" si="317"/>
        <v>0</v>
      </c>
      <c r="Q1269" s="136">
        <f t="shared" si="321"/>
        <v>0</v>
      </c>
      <c r="R1269" s="136">
        <f t="shared" si="322"/>
        <v>0</v>
      </c>
      <c r="S1269" s="137">
        <f t="shared" si="318"/>
        <v>0</v>
      </c>
      <c r="T1269" s="45"/>
      <c r="V1269" s="57" t="str">
        <f t="shared" si="319"/>
        <v>скрыть</v>
      </c>
    </row>
    <row r="1270" spans="2:22" ht="15.75" hidden="1" customHeight="1" x14ac:dyDescent="0.25">
      <c r="B1270" s="135">
        <v>1254</v>
      </c>
      <c r="C1270" s="182">
        <f t="shared" si="326"/>
        <v>0</v>
      </c>
      <c r="D1270" s="280">
        <f t="shared" si="326"/>
        <v>0</v>
      </c>
      <c r="E1270" s="182">
        <f t="shared" si="326"/>
        <v>0</v>
      </c>
      <c r="F1270" s="182">
        <f t="shared" si="326"/>
        <v>0</v>
      </c>
      <c r="G1270" s="136">
        <f t="shared" si="326"/>
        <v>0</v>
      </c>
      <c r="H1270" s="136">
        <f t="shared" si="320"/>
        <v>0</v>
      </c>
      <c r="I1270" s="136">
        <f t="shared" si="314"/>
        <v>0</v>
      </c>
      <c r="J1270" s="141">
        <f t="shared" si="315"/>
        <v>0</v>
      </c>
      <c r="K1270" s="142">
        <f t="shared" si="312"/>
        <v>0</v>
      </c>
      <c r="L1270" s="184">
        <f t="shared" si="312"/>
        <v>0</v>
      </c>
      <c r="M1270" s="141">
        <f t="shared" si="312"/>
        <v>0</v>
      </c>
      <c r="N1270" s="141">
        <f t="shared" si="312"/>
        <v>0</v>
      </c>
      <c r="O1270" s="147">
        <f t="shared" si="316"/>
        <v>0</v>
      </c>
      <c r="P1270" s="136">
        <f t="shared" si="317"/>
        <v>0</v>
      </c>
      <c r="Q1270" s="136">
        <f t="shared" si="321"/>
        <v>0</v>
      </c>
      <c r="R1270" s="136">
        <f t="shared" si="322"/>
        <v>0</v>
      </c>
      <c r="S1270" s="137">
        <f t="shared" si="318"/>
        <v>0</v>
      </c>
      <c r="T1270" s="45"/>
      <c r="V1270" s="57" t="str">
        <f t="shared" si="319"/>
        <v>скрыть</v>
      </c>
    </row>
    <row r="1271" spans="2:22" ht="15.75" hidden="1" customHeight="1" x14ac:dyDescent="0.25">
      <c r="B1271" s="135">
        <v>1255</v>
      </c>
      <c r="C1271" s="182">
        <f t="shared" si="326"/>
        <v>0</v>
      </c>
      <c r="D1271" s="280">
        <f t="shared" si="326"/>
        <v>0</v>
      </c>
      <c r="E1271" s="182">
        <f t="shared" si="326"/>
        <v>0</v>
      </c>
      <c r="F1271" s="182">
        <f t="shared" si="326"/>
        <v>0</v>
      </c>
      <c r="G1271" s="136">
        <f t="shared" si="326"/>
        <v>0</v>
      </c>
      <c r="H1271" s="136">
        <f t="shared" si="320"/>
        <v>0</v>
      </c>
      <c r="I1271" s="136">
        <f t="shared" si="314"/>
        <v>0</v>
      </c>
      <c r="J1271" s="141">
        <f t="shared" si="315"/>
        <v>0</v>
      </c>
      <c r="K1271" s="142">
        <f t="shared" si="312"/>
        <v>0</v>
      </c>
      <c r="L1271" s="184">
        <f t="shared" si="312"/>
        <v>0</v>
      </c>
      <c r="M1271" s="141">
        <f t="shared" si="312"/>
        <v>0</v>
      </c>
      <c r="N1271" s="141">
        <f t="shared" si="312"/>
        <v>0</v>
      </c>
      <c r="O1271" s="147">
        <f t="shared" si="316"/>
        <v>0</v>
      </c>
      <c r="P1271" s="136">
        <f t="shared" si="317"/>
        <v>0</v>
      </c>
      <c r="Q1271" s="136">
        <f t="shared" si="321"/>
        <v>0</v>
      </c>
      <c r="R1271" s="136">
        <f t="shared" si="322"/>
        <v>0</v>
      </c>
      <c r="S1271" s="137">
        <f t="shared" si="318"/>
        <v>0</v>
      </c>
      <c r="T1271" s="45"/>
      <c r="V1271" s="57" t="str">
        <f t="shared" si="319"/>
        <v>скрыть</v>
      </c>
    </row>
    <row r="1272" spans="2:22" ht="15.75" hidden="1" customHeight="1" x14ac:dyDescent="0.25">
      <c r="B1272" s="135">
        <v>1256</v>
      </c>
      <c r="C1272" s="182">
        <f t="shared" si="326"/>
        <v>0</v>
      </c>
      <c r="D1272" s="280">
        <f t="shared" si="326"/>
        <v>0</v>
      </c>
      <c r="E1272" s="182">
        <f t="shared" si="326"/>
        <v>0</v>
      </c>
      <c r="F1272" s="182">
        <f t="shared" si="326"/>
        <v>0</v>
      </c>
      <c r="G1272" s="136">
        <f t="shared" si="326"/>
        <v>0</v>
      </c>
      <c r="H1272" s="136">
        <f t="shared" si="320"/>
        <v>0</v>
      </c>
      <c r="I1272" s="136">
        <f t="shared" si="314"/>
        <v>0</v>
      </c>
      <c r="J1272" s="141">
        <f t="shared" si="315"/>
        <v>0</v>
      </c>
      <c r="K1272" s="142">
        <f t="shared" si="312"/>
        <v>0</v>
      </c>
      <c r="L1272" s="184">
        <f t="shared" si="312"/>
        <v>0</v>
      </c>
      <c r="M1272" s="141">
        <f t="shared" si="312"/>
        <v>0</v>
      </c>
      <c r="N1272" s="141">
        <f t="shared" si="312"/>
        <v>0</v>
      </c>
      <c r="O1272" s="147">
        <f t="shared" si="316"/>
        <v>0</v>
      </c>
      <c r="P1272" s="136">
        <f t="shared" si="317"/>
        <v>0</v>
      </c>
      <c r="Q1272" s="136">
        <f t="shared" si="321"/>
        <v>0</v>
      </c>
      <c r="R1272" s="136">
        <f t="shared" si="322"/>
        <v>0</v>
      </c>
      <c r="S1272" s="137">
        <f t="shared" si="318"/>
        <v>0</v>
      </c>
      <c r="T1272" s="45"/>
      <c r="V1272" s="57" t="str">
        <f t="shared" si="319"/>
        <v>скрыть</v>
      </c>
    </row>
    <row r="1273" spans="2:22" ht="15.75" hidden="1" customHeight="1" x14ac:dyDescent="0.25">
      <c r="B1273" s="135">
        <v>1257</v>
      </c>
      <c r="C1273" s="182">
        <f t="shared" si="326"/>
        <v>0</v>
      </c>
      <c r="D1273" s="280">
        <f t="shared" si="326"/>
        <v>0</v>
      </c>
      <c r="E1273" s="182">
        <f t="shared" si="326"/>
        <v>0</v>
      </c>
      <c r="F1273" s="182">
        <f t="shared" si="326"/>
        <v>0</v>
      </c>
      <c r="G1273" s="136">
        <f t="shared" si="326"/>
        <v>0</v>
      </c>
      <c r="H1273" s="136">
        <f t="shared" si="320"/>
        <v>0</v>
      </c>
      <c r="I1273" s="136">
        <f t="shared" si="314"/>
        <v>0</v>
      </c>
      <c r="J1273" s="141">
        <f t="shared" si="315"/>
        <v>0</v>
      </c>
      <c r="K1273" s="142">
        <f t="shared" si="312"/>
        <v>0</v>
      </c>
      <c r="L1273" s="184">
        <f t="shared" si="312"/>
        <v>0</v>
      </c>
      <c r="M1273" s="141">
        <f t="shared" si="312"/>
        <v>0</v>
      </c>
      <c r="N1273" s="141">
        <f t="shared" si="312"/>
        <v>0</v>
      </c>
      <c r="O1273" s="147">
        <f t="shared" si="316"/>
        <v>0</v>
      </c>
      <c r="P1273" s="136">
        <f t="shared" si="317"/>
        <v>0</v>
      </c>
      <c r="Q1273" s="136">
        <f t="shared" si="321"/>
        <v>0</v>
      </c>
      <c r="R1273" s="136">
        <f t="shared" si="322"/>
        <v>0</v>
      </c>
      <c r="S1273" s="137">
        <f t="shared" si="318"/>
        <v>0</v>
      </c>
      <c r="T1273" s="45"/>
      <c r="V1273" s="57" t="str">
        <f t="shared" si="319"/>
        <v>скрыть</v>
      </c>
    </row>
    <row r="1274" spans="2:22" ht="15.75" hidden="1" customHeight="1" x14ac:dyDescent="0.25">
      <c r="B1274" s="135">
        <v>1258</v>
      </c>
      <c r="C1274" s="182">
        <f t="shared" si="326"/>
        <v>0</v>
      </c>
      <c r="D1274" s="280">
        <f t="shared" si="326"/>
        <v>0</v>
      </c>
      <c r="E1274" s="182">
        <f t="shared" si="326"/>
        <v>0</v>
      </c>
      <c r="F1274" s="182">
        <f t="shared" si="326"/>
        <v>0</v>
      </c>
      <c r="G1274" s="136">
        <f t="shared" si="326"/>
        <v>0</v>
      </c>
      <c r="H1274" s="136">
        <f t="shared" si="320"/>
        <v>0</v>
      </c>
      <c r="I1274" s="136">
        <f t="shared" si="314"/>
        <v>0</v>
      </c>
      <c r="J1274" s="141">
        <f t="shared" si="315"/>
        <v>0</v>
      </c>
      <c r="K1274" s="142">
        <f t="shared" si="312"/>
        <v>0</v>
      </c>
      <c r="L1274" s="184">
        <f t="shared" si="312"/>
        <v>0</v>
      </c>
      <c r="M1274" s="141">
        <f t="shared" si="312"/>
        <v>0</v>
      </c>
      <c r="N1274" s="141">
        <f t="shared" si="312"/>
        <v>0</v>
      </c>
      <c r="O1274" s="147">
        <f t="shared" si="316"/>
        <v>0</v>
      </c>
      <c r="P1274" s="136">
        <f t="shared" si="317"/>
        <v>0</v>
      </c>
      <c r="Q1274" s="136">
        <f t="shared" si="321"/>
        <v>0</v>
      </c>
      <c r="R1274" s="136">
        <f t="shared" si="322"/>
        <v>0</v>
      </c>
      <c r="S1274" s="137">
        <f t="shared" si="318"/>
        <v>0</v>
      </c>
      <c r="T1274" s="45"/>
      <c r="V1274" s="57" t="str">
        <f t="shared" si="319"/>
        <v>скрыть</v>
      </c>
    </row>
    <row r="1275" spans="2:22" ht="15.75" hidden="1" customHeight="1" x14ac:dyDescent="0.25">
      <c r="B1275" s="135">
        <v>1259</v>
      </c>
      <c r="C1275" s="182">
        <f t="shared" si="326"/>
        <v>0</v>
      </c>
      <c r="D1275" s="280">
        <f t="shared" si="326"/>
        <v>0</v>
      </c>
      <c r="E1275" s="182">
        <f t="shared" si="326"/>
        <v>0</v>
      </c>
      <c r="F1275" s="182">
        <f t="shared" si="326"/>
        <v>0</v>
      </c>
      <c r="G1275" s="136">
        <f t="shared" si="326"/>
        <v>0</v>
      </c>
      <c r="H1275" s="136">
        <f t="shared" si="320"/>
        <v>0</v>
      </c>
      <c r="I1275" s="136">
        <f t="shared" si="314"/>
        <v>0</v>
      </c>
      <c r="J1275" s="141">
        <f t="shared" si="315"/>
        <v>0</v>
      </c>
      <c r="K1275" s="142">
        <f t="shared" si="312"/>
        <v>0</v>
      </c>
      <c r="L1275" s="184">
        <f t="shared" si="312"/>
        <v>0</v>
      </c>
      <c r="M1275" s="141">
        <f t="shared" si="312"/>
        <v>0</v>
      </c>
      <c r="N1275" s="141">
        <f t="shared" si="312"/>
        <v>0</v>
      </c>
      <c r="O1275" s="147">
        <f t="shared" si="316"/>
        <v>0</v>
      </c>
      <c r="P1275" s="136">
        <f t="shared" si="317"/>
        <v>0</v>
      </c>
      <c r="Q1275" s="136">
        <f t="shared" si="321"/>
        <v>0</v>
      </c>
      <c r="R1275" s="136">
        <f t="shared" si="322"/>
        <v>0</v>
      </c>
      <c r="S1275" s="137">
        <f t="shared" si="318"/>
        <v>0</v>
      </c>
      <c r="T1275" s="45"/>
      <c r="V1275" s="57" t="str">
        <f t="shared" si="319"/>
        <v>скрыть</v>
      </c>
    </row>
    <row r="1276" spans="2:22" ht="15.75" hidden="1" customHeight="1" x14ac:dyDescent="0.25">
      <c r="B1276" s="135">
        <v>1260</v>
      </c>
      <c r="C1276" s="182">
        <f t="shared" si="326"/>
        <v>0</v>
      </c>
      <c r="D1276" s="280">
        <f t="shared" si="326"/>
        <v>0</v>
      </c>
      <c r="E1276" s="182">
        <f t="shared" si="326"/>
        <v>0</v>
      </c>
      <c r="F1276" s="182">
        <f t="shared" si="326"/>
        <v>0</v>
      </c>
      <c r="G1276" s="136">
        <f t="shared" si="326"/>
        <v>0</v>
      </c>
      <c r="H1276" s="136">
        <f t="shared" si="320"/>
        <v>0</v>
      </c>
      <c r="I1276" s="136">
        <f t="shared" si="314"/>
        <v>0</v>
      </c>
      <c r="J1276" s="141">
        <f t="shared" si="315"/>
        <v>0</v>
      </c>
      <c r="K1276" s="142">
        <f t="shared" si="312"/>
        <v>0</v>
      </c>
      <c r="L1276" s="184">
        <f t="shared" si="312"/>
        <v>0</v>
      </c>
      <c r="M1276" s="141">
        <f t="shared" si="312"/>
        <v>0</v>
      </c>
      <c r="N1276" s="141">
        <f t="shared" si="312"/>
        <v>0</v>
      </c>
      <c r="O1276" s="147">
        <f t="shared" si="316"/>
        <v>0</v>
      </c>
      <c r="P1276" s="136">
        <f t="shared" si="317"/>
        <v>0</v>
      </c>
      <c r="Q1276" s="136">
        <f t="shared" si="321"/>
        <v>0</v>
      </c>
      <c r="R1276" s="136">
        <f t="shared" si="322"/>
        <v>0</v>
      </c>
      <c r="S1276" s="137">
        <f t="shared" si="318"/>
        <v>0</v>
      </c>
      <c r="T1276" s="45"/>
      <c r="V1276" s="57" t="str">
        <f t="shared" si="319"/>
        <v>скрыть</v>
      </c>
    </row>
    <row r="1277" spans="2:22" ht="15.75" hidden="1" customHeight="1" x14ac:dyDescent="0.25">
      <c r="B1277" s="135">
        <v>1261</v>
      </c>
      <c r="C1277" s="182">
        <f t="shared" ref="C1277:G1286" si="327">IF(offer_sale_type="транзит",IFERROR(VLOOKUP($B1277,calc_data,C$14+1,0),0),0)</f>
        <v>0</v>
      </c>
      <c r="D1277" s="280">
        <f t="shared" si="327"/>
        <v>0</v>
      </c>
      <c r="E1277" s="182">
        <f t="shared" si="327"/>
        <v>0</v>
      </c>
      <c r="F1277" s="182">
        <f t="shared" si="327"/>
        <v>0</v>
      </c>
      <c r="G1277" s="136">
        <f t="shared" si="327"/>
        <v>0</v>
      </c>
      <c r="H1277" s="136">
        <f t="shared" si="320"/>
        <v>0</v>
      </c>
      <c r="I1277" s="136">
        <f t="shared" si="314"/>
        <v>0</v>
      </c>
      <c r="J1277" s="141">
        <f t="shared" si="315"/>
        <v>0</v>
      </c>
      <c r="K1277" s="142">
        <f t="shared" si="312"/>
        <v>0</v>
      </c>
      <c r="L1277" s="184">
        <f t="shared" si="312"/>
        <v>0</v>
      </c>
      <c r="M1277" s="141">
        <f t="shared" si="312"/>
        <v>0</v>
      </c>
      <c r="N1277" s="141">
        <f t="shared" si="312"/>
        <v>0</v>
      </c>
      <c r="O1277" s="147">
        <f t="shared" si="316"/>
        <v>0</v>
      </c>
      <c r="P1277" s="136">
        <f t="shared" si="317"/>
        <v>0</v>
      </c>
      <c r="Q1277" s="136">
        <f t="shared" si="321"/>
        <v>0</v>
      </c>
      <c r="R1277" s="136">
        <f t="shared" si="322"/>
        <v>0</v>
      </c>
      <c r="S1277" s="137">
        <f t="shared" si="318"/>
        <v>0</v>
      </c>
      <c r="T1277" s="45"/>
      <c r="V1277" s="57" t="str">
        <f t="shared" si="319"/>
        <v>скрыть</v>
      </c>
    </row>
    <row r="1278" spans="2:22" ht="15.75" hidden="1" customHeight="1" x14ac:dyDescent="0.25">
      <c r="B1278" s="135">
        <v>1262</v>
      </c>
      <c r="C1278" s="182">
        <f t="shared" si="327"/>
        <v>0</v>
      </c>
      <c r="D1278" s="280">
        <f t="shared" si="327"/>
        <v>0</v>
      </c>
      <c r="E1278" s="182">
        <f t="shared" si="327"/>
        <v>0</v>
      </c>
      <c r="F1278" s="182">
        <f t="shared" si="327"/>
        <v>0</v>
      </c>
      <c r="G1278" s="136">
        <f t="shared" si="327"/>
        <v>0</v>
      </c>
      <c r="H1278" s="136">
        <f t="shared" si="320"/>
        <v>0</v>
      </c>
      <c r="I1278" s="136">
        <f t="shared" si="314"/>
        <v>0</v>
      </c>
      <c r="J1278" s="141">
        <f t="shared" si="315"/>
        <v>0</v>
      </c>
      <c r="K1278" s="142">
        <f t="shared" si="312"/>
        <v>0</v>
      </c>
      <c r="L1278" s="184">
        <f t="shared" si="312"/>
        <v>0</v>
      </c>
      <c r="M1278" s="141">
        <f t="shared" si="312"/>
        <v>0</v>
      </c>
      <c r="N1278" s="141">
        <f t="shared" si="312"/>
        <v>0</v>
      </c>
      <c r="O1278" s="147">
        <f t="shared" si="316"/>
        <v>0</v>
      </c>
      <c r="P1278" s="136">
        <f t="shared" si="317"/>
        <v>0</v>
      </c>
      <c r="Q1278" s="136">
        <f t="shared" si="321"/>
        <v>0</v>
      </c>
      <c r="R1278" s="136">
        <f t="shared" si="322"/>
        <v>0</v>
      </c>
      <c r="S1278" s="137">
        <f t="shared" si="318"/>
        <v>0</v>
      </c>
      <c r="T1278" s="45"/>
      <c r="V1278" s="57" t="str">
        <f t="shared" si="319"/>
        <v>скрыть</v>
      </c>
    </row>
    <row r="1279" spans="2:22" ht="15.75" hidden="1" customHeight="1" x14ac:dyDescent="0.25">
      <c r="B1279" s="135">
        <v>1263</v>
      </c>
      <c r="C1279" s="182">
        <f t="shared" si="327"/>
        <v>0</v>
      </c>
      <c r="D1279" s="280">
        <f t="shared" si="327"/>
        <v>0</v>
      </c>
      <c r="E1279" s="182">
        <f t="shared" si="327"/>
        <v>0</v>
      </c>
      <c r="F1279" s="182">
        <f t="shared" si="327"/>
        <v>0</v>
      </c>
      <c r="G1279" s="136">
        <f t="shared" si="327"/>
        <v>0</v>
      </c>
      <c r="H1279" s="136">
        <f t="shared" si="320"/>
        <v>0</v>
      </c>
      <c r="I1279" s="136">
        <f t="shared" si="314"/>
        <v>0</v>
      </c>
      <c r="J1279" s="141">
        <f t="shared" si="315"/>
        <v>0</v>
      </c>
      <c r="K1279" s="142">
        <f t="shared" si="312"/>
        <v>0</v>
      </c>
      <c r="L1279" s="184">
        <f t="shared" si="312"/>
        <v>0</v>
      </c>
      <c r="M1279" s="141">
        <f t="shared" si="312"/>
        <v>0</v>
      </c>
      <c r="N1279" s="141">
        <f t="shared" si="312"/>
        <v>0</v>
      </c>
      <c r="O1279" s="147">
        <f t="shared" si="316"/>
        <v>0</v>
      </c>
      <c r="P1279" s="136">
        <f t="shared" si="317"/>
        <v>0</v>
      </c>
      <c r="Q1279" s="136">
        <f t="shared" si="321"/>
        <v>0</v>
      </c>
      <c r="R1279" s="136">
        <f t="shared" si="322"/>
        <v>0</v>
      </c>
      <c r="S1279" s="137">
        <f t="shared" si="318"/>
        <v>0</v>
      </c>
      <c r="T1279" s="45"/>
      <c r="V1279" s="57" t="str">
        <f t="shared" si="319"/>
        <v>скрыть</v>
      </c>
    </row>
    <row r="1280" spans="2:22" ht="15.75" hidden="1" customHeight="1" x14ac:dyDescent="0.25">
      <c r="B1280" s="135">
        <v>1264</v>
      </c>
      <c r="C1280" s="182">
        <f t="shared" si="327"/>
        <v>0</v>
      </c>
      <c r="D1280" s="280">
        <f t="shared" si="327"/>
        <v>0</v>
      </c>
      <c r="E1280" s="182">
        <f t="shared" si="327"/>
        <v>0</v>
      </c>
      <c r="F1280" s="182">
        <f t="shared" si="327"/>
        <v>0</v>
      </c>
      <c r="G1280" s="136">
        <f t="shared" si="327"/>
        <v>0</v>
      </c>
      <c r="H1280" s="136">
        <f t="shared" si="320"/>
        <v>0</v>
      </c>
      <c r="I1280" s="136">
        <f t="shared" si="314"/>
        <v>0</v>
      </c>
      <c r="J1280" s="141">
        <f t="shared" si="315"/>
        <v>0</v>
      </c>
      <c r="K1280" s="142">
        <f t="shared" si="312"/>
        <v>0</v>
      </c>
      <c r="L1280" s="184">
        <f t="shared" si="312"/>
        <v>0</v>
      </c>
      <c r="M1280" s="141">
        <f t="shared" si="312"/>
        <v>0</v>
      </c>
      <c r="N1280" s="141">
        <f t="shared" si="312"/>
        <v>0</v>
      </c>
      <c r="O1280" s="147">
        <f t="shared" si="316"/>
        <v>0</v>
      </c>
      <c r="P1280" s="136">
        <f t="shared" si="317"/>
        <v>0</v>
      </c>
      <c r="Q1280" s="136">
        <f t="shared" si="321"/>
        <v>0</v>
      </c>
      <c r="R1280" s="136">
        <f t="shared" si="322"/>
        <v>0</v>
      </c>
      <c r="S1280" s="137">
        <f t="shared" si="318"/>
        <v>0</v>
      </c>
      <c r="T1280" s="45"/>
      <c r="V1280" s="57" t="str">
        <f t="shared" si="319"/>
        <v>скрыть</v>
      </c>
    </row>
    <row r="1281" spans="2:22" ht="15.75" hidden="1" customHeight="1" x14ac:dyDescent="0.25">
      <c r="B1281" s="135">
        <v>1265</v>
      </c>
      <c r="C1281" s="182">
        <f t="shared" si="327"/>
        <v>0</v>
      </c>
      <c r="D1281" s="280">
        <f t="shared" si="327"/>
        <v>0</v>
      </c>
      <c r="E1281" s="182">
        <f t="shared" si="327"/>
        <v>0</v>
      </c>
      <c r="F1281" s="182">
        <f t="shared" si="327"/>
        <v>0</v>
      </c>
      <c r="G1281" s="136">
        <f t="shared" si="327"/>
        <v>0</v>
      </c>
      <c r="H1281" s="136">
        <f t="shared" si="320"/>
        <v>0</v>
      </c>
      <c r="I1281" s="136">
        <f t="shared" si="314"/>
        <v>0</v>
      </c>
      <c r="J1281" s="141">
        <f t="shared" si="315"/>
        <v>0</v>
      </c>
      <c r="K1281" s="142">
        <f t="shared" si="312"/>
        <v>0</v>
      </c>
      <c r="L1281" s="184">
        <f t="shared" si="312"/>
        <v>0</v>
      </c>
      <c r="M1281" s="141">
        <f t="shared" si="312"/>
        <v>0</v>
      </c>
      <c r="N1281" s="141">
        <f t="shared" si="312"/>
        <v>0</v>
      </c>
      <c r="O1281" s="147">
        <f t="shared" si="316"/>
        <v>0</v>
      </c>
      <c r="P1281" s="136">
        <f t="shared" si="317"/>
        <v>0</v>
      </c>
      <c r="Q1281" s="136">
        <f t="shared" si="321"/>
        <v>0</v>
      </c>
      <c r="R1281" s="136">
        <f t="shared" si="322"/>
        <v>0</v>
      </c>
      <c r="S1281" s="137">
        <f t="shared" si="318"/>
        <v>0</v>
      </c>
      <c r="T1281" s="45"/>
      <c r="V1281" s="57" t="str">
        <f t="shared" si="319"/>
        <v>скрыть</v>
      </c>
    </row>
    <row r="1282" spans="2:22" ht="15.75" hidden="1" customHeight="1" x14ac:dyDescent="0.25">
      <c r="B1282" s="135">
        <v>1266</v>
      </c>
      <c r="C1282" s="182">
        <f t="shared" si="327"/>
        <v>0</v>
      </c>
      <c r="D1282" s="280">
        <f t="shared" si="327"/>
        <v>0</v>
      </c>
      <c r="E1282" s="182">
        <f t="shared" si="327"/>
        <v>0</v>
      </c>
      <c r="F1282" s="182">
        <f t="shared" si="327"/>
        <v>0</v>
      </c>
      <c r="G1282" s="136">
        <f t="shared" si="327"/>
        <v>0</v>
      </c>
      <c r="H1282" s="136">
        <f t="shared" si="320"/>
        <v>0</v>
      </c>
      <c r="I1282" s="136">
        <f t="shared" si="314"/>
        <v>0</v>
      </c>
      <c r="J1282" s="141">
        <f t="shared" si="315"/>
        <v>0</v>
      </c>
      <c r="K1282" s="142">
        <f t="shared" si="312"/>
        <v>0</v>
      </c>
      <c r="L1282" s="184">
        <f t="shared" si="312"/>
        <v>0</v>
      </c>
      <c r="M1282" s="141">
        <f t="shared" si="312"/>
        <v>0</v>
      </c>
      <c r="N1282" s="141">
        <f t="shared" si="312"/>
        <v>0</v>
      </c>
      <c r="O1282" s="147">
        <f t="shared" si="316"/>
        <v>0</v>
      </c>
      <c r="P1282" s="136">
        <f t="shared" si="317"/>
        <v>0</v>
      </c>
      <c r="Q1282" s="136">
        <f t="shared" si="321"/>
        <v>0</v>
      </c>
      <c r="R1282" s="136">
        <f t="shared" si="322"/>
        <v>0</v>
      </c>
      <c r="S1282" s="137">
        <f t="shared" si="318"/>
        <v>0</v>
      </c>
      <c r="T1282" s="45"/>
      <c r="V1282" s="57" t="str">
        <f t="shared" si="319"/>
        <v>скрыть</v>
      </c>
    </row>
    <row r="1283" spans="2:22" ht="15.75" hidden="1" customHeight="1" x14ac:dyDescent="0.25">
      <c r="B1283" s="135">
        <v>1267</v>
      </c>
      <c r="C1283" s="182">
        <f t="shared" si="327"/>
        <v>0</v>
      </c>
      <c r="D1283" s="280">
        <f t="shared" si="327"/>
        <v>0</v>
      </c>
      <c r="E1283" s="182">
        <f t="shared" si="327"/>
        <v>0</v>
      </c>
      <c r="F1283" s="182">
        <f t="shared" si="327"/>
        <v>0</v>
      </c>
      <c r="G1283" s="136">
        <f t="shared" si="327"/>
        <v>0</v>
      </c>
      <c r="H1283" s="136">
        <f t="shared" si="320"/>
        <v>0</v>
      </c>
      <c r="I1283" s="136">
        <f t="shared" si="314"/>
        <v>0</v>
      </c>
      <c r="J1283" s="141">
        <f t="shared" si="315"/>
        <v>0</v>
      </c>
      <c r="K1283" s="142">
        <f t="shared" si="312"/>
        <v>0</v>
      </c>
      <c r="L1283" s="184">
        <f t="shared" si="312"/>
        <v>0</v>
      </c>
      <c r="M1283" s="141">
        <f t="shared" si="312"/>
        <v>0</v>
      </c>
      <c r="N1283" s="141">
        <f t="shared" si="312"/>
        <v>0</v>
      </c>
      <c r="O1283" s="147">
        <f t="shared" si="316"/>
        <v>0</v>
      </c>
      <c r="P1283" s="136">
        <f t="shared" si="317"/>
        <v>0</v>
      </c>
      <c r="Q1283" s="136">
        <f t="shared" si="321"/>
        <v>0</v>
      </c>
      <c r="R1283" s="136">
        <f t="shared" si="322"/>
        <v>0</v>
      </c>
      <c r="S1283" s="137">
        <f t="shared" si="318"/>
        <v>0</v>
      </c>
      <c r="T1283" s="45"/>
      <c r="V1283" s="57" t="str">
        <f t="shared" si="319"/>
        <v>скрыть</v>
      </c>
    </row>
    <row r="1284" spans="2:22" ht="15.75" hidden="1" customHeight="1" x14ac:dyDescent="0.25">
      <c r="B1284" s="135">
        <v>1268</v>
      </c>
      <c r="C1284" s="182">
        <f t="shared" si="327"/>
        <v>0</v>
      </c>
      <c r="D1284" s="280">
        <f t="shared" si="327"/>
        <v>0</v>
      </c>
      <c r="E1284" s="182">
        <f t="shared" si="327"/>
        <v>0</v>
      </c>
      <c r="F1284" s="182">
        <f t="shared" si="327"/>
        <v>0</v>
      </c>
      <c r="G1284" s="136">
        <f t="shared" si="327"/>
        <v>0</v>
      </c>
      <c r="H1284" s="136">
        <f t="shared" si="320"/>
        <v>0</v>
      </c>
      <c r="I1284" s="136">
        <f t="shared" si="314"/>
        <v>0</v>
      </c>
      <c r="J1284" s="141">
        <f t="shared" si="315"/>
        <v>0</v>
      </c>
      <c r="K1284" s="142">
        <f t="shared" si="312"/>
        <v>0</v>
      </c>
      <c r="L1284" s="184">
        <f t="shared" si="312"/>
        <v>0</v>
      </c>
      <c r="M1284" s="141">
        <f t="shared" si="312"/>
        <v>0</v>
      </c>
      <c r="N1284" s="141">
        <f t="shared" si="312"/>
        <v>0</v>
      </c>
      <c r="O1284" s="147">
        <f t="shared" si="316"/>
        <v>0</v>
      </c>
      <c r="P1284" s="136">
        <f t="shared" si="317"/>
        <v>0</v>
      </c>
      <c r="Q1284" s="136">
        <f t="shared" si="321"/>
        <v>0</v>
      </c>
      <c r="R1284" s="136">
        <f t="shared" si="322"/>
        <v>0</v>
      </c>
      <c r="S1284" s="137">
        <f t="shared" si="318"/>
        <v>0</v>
      </c>
      <c r="T1284" s="45"/>
      <c r="V1284" s="57" t="str">
        <f t="shared" si="319"/>
        <v>скрыть</v>
      </c>
    </row>
    <row r="1285" spans="2:22" ht="15.75" hidden="1" customHeight="1" x14ac:dyDescent="0.25">
      <c r="B1285" s="135">
        <v>1269</v>
      </c>
      <c r="C1285" s="182">
        <f t="shared" si="327"/>
        <v>0</v>
      </c>
      <c r="D1285" s="280">
        <f t="shared" si="327"/>
        <v>0</v>
      </c>
      <c r="E1285" s="182">
        <f t="shared" si="327"/>
        <v>0</v>
      </c>
      <c r="F1285" s="182">
        <f t="shared" si="327"/>
        <v>0</v>
      </c>
      <c r="G1285" s="136">
        <f t="shared" si="327"/>
        <v>0</v>
      </c>
      <c r="H1285" s="136">
        <f t="shared" si="320"/>
        <v>0</v>
      </c>
      <c r="I1285" s="136">
        <f t="shared" si="314"/>
        <v>0</v>
      </c>
      <c r="J1285" s="141">
        <f t="shared" si="315"/>
        <v>0</v>
      </c>
      <c r="K1285" s="142">
        <f t="shared" si="312"/>
        <v>0</v>
      </c>
      <c r="L1285" s="184">
        <f t="shared" si="312"/>
        <v>0</v>
      </c>
      <c r="M1285" s="141">
        <f t="shared" si="312"/>
        <v>0</v>
      </c>
      <c r="N1285" s="141">
        <f t="shared" si="312"/>
        <v>0</v>
      </c>
      <c r="O1285" s="147">
        <f t="shared" si="316"/>
        <v>0</v>
      </c>
      <c r="P1285" s="136">
        <f t="shared" si="317"/>
        <v>0</v>
      </c>
      <c r="Q1285" s="136">
        <f t="shared" si="321"/>
        <v>0</v>
      </c>
      <c r="R1285" s="136">
        <f t="shared" si="322"/>
        <v>0</v>
      </c>
      <c r="S1285" s="137">
        <f t="shared" si="318"/>
        <v>0</v>
      </c>
      <c r="T1285" s="45"/>
      <c r="V1285" s="57" t="str">
        <f t="shared" si="319"/>
        <v>скрыть</v>
      </c>
    </row>
    <row r="1286" spans="2:22" ht="15.75" hidden="1" customHeight="1" x14ac:dyDescent="0.25">
      <c r="B1286" s="135">
        <v>1270</v>
      </c>
      <c r="C1286" s="182">
        <f t="shared" si="327"/>
        <v>0</v>
      </c>
      <c r="D1286" s="280">
        <f t="shared" si="327"/>
        <v>0</v>
      </c>
      <c r="E1286" s="182">
        <f t="shared" si="327"/>
        <v>0</v>
      </c>
      <c r="F1286" s="182">
        <f t="shared" si="327"/>
        <v>0</v>
      </c>
      <c r="G1286" s="136">
        <f t="shared" si="327"/>
        <v>0</v>
      </c>
      <c r="H1286" s="136">
        <f t="shared" si="320"/>
        <v>0</v>
      </c>
      <c r="I1286" s="136">
        <f t="shared" si="314"/>
        <v>0</v>
      </c>
      <c r="J1286" s="141">
        <f t="shared" si="315"/>
        <v>0</v>
      </c>
      <c r="K1286" s="142">
        <f t="shared" si="312"/>
        <v>0</v>
      </c>
      <c r="L1286" s="184">
        <f t="shared" si="312"/>
        <v>0</v>
      </c>
      <c r="M1286" s="141">
        <f t="shared" si="312"/>
        <v>0</v>
      </c>
      <c r="N1286" s="141">
        <f t="shared" si="312"/>
        <v>0</v>
      </c>
      <c r="O1286" s="147">
        <f t="shared" si="316"/>
        <v>0</v>
      </c>
      <c r="P1286" s="136">
        <f t="shared" si="317"/>
        <v>0</v>
      </c>
      <c r="Q1286" s="136">
        <f t="shared" si="321"/>
        <v>0</v>
      </c>
      <c r="R1286" s="136">
        <f t="shared" si="322"/>
        <v>0</v>
      </c>
      <c r="S1286" s="137">
        <f t="shared" si="318"/>
        <v>0</v>
      </c>
      <c r="T1286" s="45"/>
      <c r="V1286" s="57" t="str">
        <f t="shared" si="319"/>
        <v>скрыть</v>
      </c>
    </row>
    <row r="1287" spans="2:22" ht="15.75" hidden="1" customHeight="1" x14ac:dyDescent="0.25">
      <c r="B1287" s="135">
        <v>1271</v>
      </c>
      <c r="C1287" s="182">
        <f t="shared" ref="C1287:G1296" si="328">IF(offer_sale_type="транзит",IFERROR(VLOOKUP($B1287,calc_data,C$14+1,0),0),0)</f>
        <v>0</v>
      </c>
      <c r="D1287" s="280">
        <f t="shared" si="328"/>
        <v>0</v>
      </c>
      <c r="E1287" s="182">
        <f t="shared" si="328"/>
        <v>0</v>
      </c>
      <c r="F1287" s="182">
        <f t="shared" si="328"/>
        <v>0</v>
      </c>
      <c r="G1287" s="136">
        <f t="shared" si="328"/>
        <v>0</v>
      </c>
      <c r="H1287" s="136">
        <f t="shared" si="320"/>
        <v>0</v>
      </c>
      <c r="I1287" s="136">
        <f t="shared" si="314"/>
        <v>0</v>
      </c>
      <c r="J1287" s="141">
        <f t="shared" si="315"/>
        <v>0</v>
      </c>
      <c r="K1287" s="142">
        <f t="shared" si="312"/>
        <v>0</v>
      </c>
      <c r="L1287" s="184">
        <f t="shared" si="312"/>
        <v>0</v>
      </c>
      <c r="M1287" s="141">
        <f t="shared" si="312"/>
        <v>0</v>
      </c>
      <c r="N1287" s="141">
        <f t="shared" si="312"/>
        <v>0</v>
      </c>
      <c r="O1287" s="147">
        <f t="shared" si="316"/>
        <v>0</v>
      </c>
      <c r="P1287" s="136">
        <f t="shared" si="317"/>
        <v>0</v>
      </c>
      <c r="Q1287" s="136">
        <f t="shared" si="321"/>
        <v>0</v>
      </c>
      <c r="R1287" s="136">
        <f t="shared" si="322"/>
        <v>0</v>
      </c>
      <c r="S1287" s="137">
        <f t="shared" si="318"/>
        <v>0</v>
      </c>
      <c r="T1287" s="45"/>
      <c r="V1287" s="57" t="str">
        <f t="shared" si="319"/>
        <v>скрыть</v>
      </c>
    </row>
    <row r="1288" spans="2:22" ht="15.75" hidden="1" customHeight="1" x14ac:dyDescent="0.25">
      <c r="B1288" s="135">
        <v>1272</v>
      </c>
      <c r="C1288" s="182">
        <f t="shared" si="328"/>
        <v>0</v>
      </c>
      <c r="D1288" s="280">
        <f t="shared" si="328"/>
        <v>0</v>
      </c>
      <c r="E1288" s="182">
        <f t="shared" si="328"/>
        <v>0</v>
      </c>
      <c r="F1288" s="182">
        <f t="shared" si="328"/>
        <v>0</v>
      </c>
      <c r="G1288" s="136">
        <f t="shared" si="328"/>
        <v>0</v>
      </c>
      <c r="H1288" s="136">
        <f t="shared" si="320"/>
        <v>0</v>
      </c>
      <c r="I1288" s="136">
        <f t="shared" si="314"/>
        <v>0</v>
      </c>
      <c r="J1288" s="141">
        <f t="shared" si="315"/>
        <v>0</v>
      </c>
      <c r="K1288" s="142">
        <f t="shared" ref="K1288:N1351" si="329">IF(offer_sale_type="транзит",IFERROR(ROUNDUP(VLOOKUP($B1288,calc_data,K$14+1,0),2),0),0)</f>
        <v>0</v>
      </c>
      <c r="L1288" s="184">
        <f t="shared" si="329"/>
        <v>0</v>
      </c>
      <c r="M1288" s="141">
        <f t="shared" si="329"/>
        <v>0</v>
      </c>
      <c r="N1288" s="141">
        <f t="shared" si="329"/>
        <v>0</v>
      </c>
      <c r="O1288" s="147">
        <f t="shared" si="316"/>
        <v>0</v>
      </c>
      <c r="P1288" s="136">
        <f t="shared" si="317"/>
        <v>0</v>
      </c>
      <c r="Q1288" s="136">
        <f t="shared" si="321"/>
        <v>0</v>
      </c>
      <c r="R1288" s="136">
        <f t="shared" si="322"/>
        <v>0</v>
      </c>
      <c r="S1288" s="137">
        <f t="shared" si="318"/>
        <v>0</v>
      </c>
      <c r="T1288" s="45"/>
      <c r="V1288" s="57" t="str">
        <f t="shared" si="319"/>
        <v>скрыть</v>
      </c>
    </row>
    <row r="1289" spans="2:22" ht="15.75" hidden="1" customHeight="1" x14ac:dyDescent="0.25">
      <c r="B1289" s="135">
        <v>1273</v>
      </c>
      <c r="C1289" s="182">
        <f t="shared" si="328"/>
        <v>0</v>
      </c>
      <c r="D1289" s="280">
        <f t="shared" si="328"/>
        <v>0</v>
      </c>
      <c r="E1289" s="182">
        <f t="shared" si="328"/>
        <v>0</v>
      </c>
      <c r="F1289" s="182">
        <f t="shared" si="328"/>
        <v>0</v>
      </c>
      <c r="G1289" s="136">
        <f t="shared" si="328"/>
        <v>0</v>
      </c>
      <c r="H1289" s="136">
        <f t="shared" si="320"/>
        <v>0</v>
      </c>
      <c r="I1289" s="136">
        <f t="shared" si="314"/>
        <v>0</v>
      </c>
      <c r="J1289" s="141">
        <f t="shared" si="315"/>
        <v>0</v>
      </c>
      <c r="K1289" s="142">
        <f t="shared" si="329"/>
        <v>0</v>
      </c>
      <c r="L1289" s="184">
        <f t="shared" si="329"/>
        <v>0</v>
      </c>
      <c r="M1289" s="141">
        <f t="shared" si="329"/>
        <v>0</v>
      </c>
      <c r="N1289" s="141">
        <f t="shared" si="329"/>
        <v>0</v>
      </c>
      <c r="O1289" s="147">
        <f t="shared" si="316"/>
        <v>0</v>
      </c>
      <c r="P1289" s="136">
        <f t="shared" si="317"/>
        <v>0</v>
      </c>
      <c r="Q1289" s="136">
        <f t="shared" si="321"/>
        <v>0</v>
      </c>
      <c r="R1289" s="136">
        <f t="shared" si="322"/>
        <v>0</v>
      </c>
      <c r="S1289" s="137">
        <f t="shared" si="318"/>
        <v>0</v>
      </c>
      <c r="T1289" s="45"/>
      <c r="V1289" s="57" t="str">
        <f t="shared" si="319"/>
        <v>скрыть</v>
      </c>
    </row>
    <row r="1290" spans="2:22" ht="15.75" hidden="1" customHeight="1" x14ac:dyDescent="0.25">
      <c r="B1290" s="135">
        <v>1274</v>
      </c>
      <c r="C1290" s="182">
        <f t="shared" si="328"/>
        <v>0</v>
      </c>
      <c r="D1290" s="280">
        <f t="shared" si="328"/>
        <v>0</v>
      </c>
      <c r="E1290" s="182">
        <f t="shared" si="328"/>
        <v>0</v>
      </c>
      <c r="F1290" s="182">
        <f t="shared" si="328"/>
        <v>0</v>
      </c>
      <c r="G1290" s="136">
        <f t="shared" si="328"/>
        <v>0</v>
      </c>
      <c r="H1290" s="136">
        <f t="shared" si="320"/>
        <v>0</v>
      </c>
      <c r="I1290" s="136">
        <f t="shared" si="314"/>
        <v>0</v>
      </c>
      <c r="J1290" s="141">
        <f t="shared" si="315"/>
        <v>0</v>
      </c>
      <c r="K1290" s="142">
        <f t="shared" si="329"/>
        <v>0</v>
      </c>
      <c r="L1290" s="184">
        <f t="shared" si="329"/>
        <v>0</v>
      </c>
      <c r="M1290" s="141">
        <f t="shared" si="329"/>
        <v>0</v>
      </c>
      <c r="N1290" s="141">
        <f t="shared" si="329"/>
        <v>0</v>
      </c>
      <c r="O1290" s="147">
        <f t="shared" si="316"/>
        <v>0</v>
      </c>
      <c r="P1290" s="136">
        <f t="shared" si="317"/>
        <v>0</v>
      </c>
      <c r="Q1290" s="136">
        <f t="shared" si="321"/>
        <v>0</v>
      </c>
      <c r="R1290" s="136">
        <f t="shared" si="322"/>
        <v>0</v>
      </c>
      <c r="S1290" s="137">
        <f t="shared" si="318"/>
        <v>0</v>
      </c>
      <c r="T1290" s="45"/>
      <c r="V1290" s="57" t="str">
        <f t="shared" si="319"/>
        <v>скрыть</v>
      </c>
    </row>
    <row r="1291" spans="2:22" ht="15.75" hidden="1" customHeight="1" x14ac:dyDescent="0.25">
      <c r="B1291" s="135">
        <v>1275</v>
      </c>
      <c r="C1291" s="182">
        <f t="shared" si="328"/>
        <v>0</v>
      </c>
      <c r="D1291" s="280">
        <f t="shared" si="328"/>
        <v>0</v>
      </c>
      <c r="E1291" s="182">
        <f t="shared" si="328"/>
        <v>0</v>
      </c>
      <c r="F1291" s="182">
        <f t="shared" si="328"/>
        <v>0</v>
      </c>
      <c r="G1291" s="136">
        <f t="shared" si="328"/>
        <v>0</v>
      </c>
      <c r="H1291" s="136">
        <f t="shared" si="320"/>
        <v>0</v>
      </c>
      <c r="I1291" s="136">
        <f t="shared" si="314"/>
        <v>0</v>
      </c>
      <c r="J1291" s="141">
        <f t="shared" si="315"/>
        <v>0</v>
      </c>
      <c r="K1291" s="142">
        <f t="shared" si="329"/>
        <v>0</v>
      </c>
      <c r="L1291" s="184">
        <f t="shared" si="329"/>
        <v>0</v>
      </c>
      <c r="M1291" s="141">
        <f t="shared" si="329"/>
        <v>0</v>
      </c>
      <c r="N1291" s="141">
        <f t="shared" si="329"/>
        <v>0</v>
      </c>
      <c r="O1291" s="147">
        <f t="shared" si="316"/>
        <v>0</v>
      </c>
      <c r="P1291" s="136">
        <f t="shared" si="317"/>
        <v>0</v>
      </c>
      <c r="Q1291" s="136">
        <f t="shared" si="321"/>
        <v>0</v>
      </c>
      <c r="R1291" s="136">
        <f t="shared" si="322"/>
        <v>0</v>
      </c>
      <c r="S1291" s="137">
        <f t="shared" si="318"/>
        <v>0</v>
      </c>
      <c r="T1291" s="45"/>
      <c r="V1291" s="57" t="str">
        <f t="shared" si="319"/>
        <v>скрыть</v>
      </c>
    </row>
    <row r="1292" spans="2:22" ht="15.75" hidden="1" customHeight="1" x14ac:dyDescent="0.25">
      <c r="B1292" s="135">
        <v>1276</v>
      </c>
      <c r="C1292" s="182">
        <f t="shared" si="328"/>
        <v>0</v>
      </c>
      <c r="D1292" s="280">
        <f t="shared" si="328"/>
        <v>0</v>
      </c>
      <c r="E1292" s="182">
        <f t="shared" si="328"/>
        <v>0</v>
      </c>
      <c r="F1292" s="182">
        <f t="shared" si="328"/>
        <v>0</v>
      </c>
      <c r="G1292" s="136">
        <f t="shared" si="328"/>
        <v>0</v>
      </c>
      <c r="H1292" s="136">
        <f t="shared" si="320"/>
        <v>0</v>
      </c>
      <c r="I1292" s="136">
        <f t="shared" si="314"/>
        <v>0</v>
      </c>
      <c r="J1292" s="141">
        <f t="shared" si="315"/>
        <v>0</v>
      </c>
      <c r="K1292" s="142">
        <f t="shared" si="329"/>
        <v>0</v>
      </c>
      <c r="L1292" s="184">
        <f t="shared" si="329"/>
        <v>0</v>
      </c>
      <c r="M1292" s="141">
        <f t="shared" si="329"/>
        <v>0</v>
      </c>
      <c r="N1292" s="141">
        <f t="shared" si="329"/>
        <v>0</v>
      </c>
      <c r="O1292" s="147">
        <f t="shared" si="316"/>
        <v>0</v>
      </c>
      <c r="P1292" s="136">
        <f t="shared" si="317"/>
        <v>0</v>
      </c>
      <c r="Q1292" s="136">
        <f t="shared" si="321"/>
        <v>0</v>
      </c>
      <c r="R1292" s="136">
        <f t="shared" si="322"/>
        <v>0</v>
      </c>
      <c r="S1292" s="137">
        <f t="shared" si="318"/>
        <v>0</v>
      </c>
      <c r="T1292" s="45"/>
      <c r="V1292" s="57" t="str">
        <f t="shared" si="319"/>
        <v>скрыть</v>
      </c>
    </row>
    <row r="1293" spans="2:22" ht="15.75" hidden="1" customHeight="1" x14ac:dyDescent="0.25">
      <c r="B1293" s="135">
        <v>1277</v>
      </c>
      <c r="C1293" s="182">
        <f t="shared" si="328"/>
        <v>0</v>
      </c>
      <c r="D1293" s="280">
        <f t="shared" si="328"/>
        <v>0</v>
      </c>
      <c r="E1293" s="182">
        <f t="shared" si="328"/>
        <v>0</v>
      </c>
      <c r="F1293" s="182">
        <f t="shared" si="328"/>
        <v>0</v>
      </c>
      <c r="G1293" s="136">
        <f t="shared" si="328"/>
        <v>0</v>
      </c>
      <c r="H1293" s="136">
        <f t="shared" si="320"/>
        <v>0</v>
      </c>
      <c r="I1293" s="136">
        <f t="shared" si="314"/>
        <v>0</v>
      </c>
      <c r="J1293" s="141">
        <f t="shared" si="315"/>
        <v>0</v>
      </c>
      <c r="K1293" s="142">
        <f t="shared" si="329"/>
        <v>0</v>
      </c>
      <c r="L1293" s="184">
        <f t="shared" si="329"/>
        <v>0</v>
      </c>
      <c r="M1293" s="141">
        <f t="shared" si="329"/>
        <v>0</v>
      </c>
      <c r="N1293" s="141">
        <f t="shared" si="329"/>
        <v>0</v>
      </c>
      <c r="O1293" s="147">
        <f t="shared" si="316"/>
        <v>0</v>
      </c>
      <c r="P1293" s="136">
        <f t="shared" si="317"/>
        <v>0</v>
      </c>
      <c r="Q1293" s="136">
        <f t="shared" si="321"/>
        <v>0</v>
      </c>
      <c r="R1293" s="136">
        <f t="shared" si="322"/>
        <v>0</v>
      </c>
      <c r="S1293" s="137">
        <f t="shared" si="318"/>
        <v>0</v>
      </c>
      <c r="T1293" s="45"/>
      <c r="V1293" s="57" t="str">
        <f t="shared" si="319"/>
        <v>скрыть</v>
      </c>
    </row>
    <row r="1294" spans="2:22" ht="15.75" hidden="1" customHeight="1" x14ac:dyDescent="0.25">
      <c r="B1294" s="135">
        <v>1278</v>
      </c>
      <c r="C1294" s="182">
        <f t="shared" si="328"/>
        <v>0</v>
      </c>
      <c r="D1294" s="280">
        <f t="shared" si="328"/>
        <v>0</v>
      </c>
      <c r="E1294" s="182">
        <f t="shared" si="328"/>
        <v>0</v>
      </c>
      <c r="F1294" s="182">
        <f t="shared" si="328"/>
        <v>0</v>
      </c>
      <c r="G1294" s="136">
        <f t="shared" si="328"/>
        <v>0</v>
      </c>
      <c r="H1294" s="136">
        <f t="shared" si="320"/>
        <v>0</v>
      </c>
      <c r="I1294" s="136">
        <f t="shared" si="314"/>
        <v>0</v>
      </c>
      <c r="J1294" s="141">
        <f t="shared" si="315"/>
        <v>0</v>
      </c>
      <c r="K1294" s="142">
        <f t="shared" si="329"/>
        <v>0</v>
      </c>
      <c r="L1294" s="184">
        <f t="shared" si="329"/>
        <v>0</v>
      </c>
      <c r="M1294" s="141">
        <f t="shared" si="329"/>
        <v>0</v>
      </c>
      <c r="N1294" s="141">
        <f t="shared" si="329"/>
        <v>0</v>
      </c>
      <c r="O1294" s="147">
        <f t="shared" si="316"/>
        <v>0</v>
      </c>
      <c r="P1294" s="136">
        <f t="shared" si="317"/>
        <v>0</v>
      </c>
      <c r="Q1294" s="136">
        <f t="shared" si="321"/>
        <v>0</v>
      </c>
      <c r="R1294" s="136">
        <f t="shared" si="322"/>
        <v>0</v>
      </c>
      <c r="S1294" s="137">
        <f t="shared" si="318"/>
        <v>0</v>
      </c>
      <c r="T1294" s="45"/>
      <c r="V1294" s="57" t="str">
        <f t="shared" si="319"/>
        <v>скрыть</v>
      </c>
    </row>
    <row r="1295" spans="2:22" ht="15.75" hidden="1" customHeight="1" x14ac:dyDescent="0.25">
      <c r="B1295" s="135">
        <v>1279</v>
      </c>
      <c r="C1295" s="182">
        <f t="shared" si="328"/>
        <v>0</v>
      </c>
      <c r="D1295" s="280">
        <f t="shared" si="328"/>
        <v>0</v>
      </c>
      <c r="E1295" s="182">
        <f t="shared" si="328"/>
        <v>0</v>
      </c>
      <c r="F1295" s="182">
        <f t="shared" si="328"/>
        <v>0</v>
      </c>
      <c r="G1295" s="136">
        <f t="shared" si="328"/>
        <v>0</v>
      </c>
      <c r="H1295" s="136">
        <f t="shared" si="320"/>
        <v>0</v>
      </c>
      <c r="I1295" s="136">
        <f t="shared" si="314"/>
        <v>0</v>
      </c>
      <c r="J1295" s="141">
        <f t="shared" si="315"/>
        <v>0</v>
      </c>
      <c r="K1295" s="142">
        <f t="shared" si="329"/>
        <v>0</v>
      </c>
      <c r="L1295" s="184">
        <f t="shared" si="329"/>
        <v>0</v>
      </c>
      <c r="M1295" s="141">
        <f t="shared" si="329"/>
        <v>0</v>
      </c>
      <c r="N1295" s="141">
        <f t="shared" si="329"/>
        <v>0</v>
      </c>
      <c r="O1295" s="147">
        <f t="shared" si="316"/>
        <v>0</v>
      </c>
      <c r="P1295" s="136">
        <f t="shared" si="317"/>
        <v>0</v>
      </c>
      <c r="Q1295" s="136">
        <f t="shared" si="321"/>
        <v>0</v>
      </c>
      <c r="R1295" s="136">
        <f t="shared" si="322"/>
        <v>0</v>
      </c>
      <c r="S1295" s="137">
        <f t="shared" si="318"/>
        <v>0</v>
      </c>
      <c r="T1295" s="45"/>
      <c r="V1295" s="57" t="str">
        <f t="shared" si="319"/>
        <v>скрыть</v>
      </c>
    </row>
    <row r="1296" spans="2:22" ht="15.75" hidden="1" customHeight="1" x14ac:dyDescent="0.25">
      <c r="B1296" s="135">
        <v>1280</v>
      </c>
      <c r="C1296" s="182">
        <f t="shared" si="328"/>
        <v>0</v>
      </c>
      <c r="D1296" s="280">
        <f t="shared" si="328"/>
        <v>0</v>
      </c>
      <c r="E1296" s="182">
        <f t="shared" si="328"/>
        <v>0</v>
      </c>
      <c r="F1296" s="182">
        <f t="shared" si="328"/>
        <v>0</v>
      </c>
      <c r="G1296" s="136">
        <f t="shared" si="328"/>
        <v>0</v>
      </c>
      <c r="H1296" s="136">
        <f t="shared" si="320"/>
        <v>0</v>
      </c>
      <c r="I1296" s="136">
        <f t="shared" si="314"/>
        <v>0</v>
      </c>
      <c r="J1296" s="141">
        <f t="shared" si="315"/>
        <v>0</v>
      </c>
      <c r="K1296" s="142">
        <f t="shared" si="329"/>
        <v>0</v>
      </c>
      <c r="L1296" s="184">
        <f t="shared" si="329"/>
        <v>0</v>
      </c>
      <c r="M1296" s="141">
        <f t="shared" si="329"/>
        <v>0</v>
      </c>
      <c r="N1296" s="141">
        <f t="shared" si="329"/>
        <v>0</v>
      </c>
      <c r="O1296" s="147">
        <f t="shared" si="316"/>
        <v>0</v>
      </c>
      <c r="P1296" s="136">
        <f t="shared" si="317"/>
        <v>0</v>
      </c>
      <c r="Q1296" s="136">
        <f t="shared" si="321"/>
        <v>0</v>
      </c>
      <c r="R1296" s="136">
        <f t="shared" si="322"/>
        <v>0</v>
      </c>
      <c r="S1296" s="137">
        <f t="shared" si="318"/>
        <v>0</v>
      </c>
      <c r="T1296" s="45"/>
      <c r="V1296" s="57" t="str">
        <f t="shared" si="319"/>
        <v>скрыть</v>
      </c>
    </row>
    <row r="1297" spans="2:22" ht="15.75" hidden="1" customHeight="1" x14ac:dyDescent="0.25">
      <c r="B1297" s="135">
        <v>1281</v>
      </c>
      <c r="C1297" s="182">
        <f t="shared" ref="C1297:G1306" si="330">IF(offer_sale_type="транзит",IFERROR(VLOOKUP($B1297,calc_data,C$14+1,0),0),0)</f>
        <v>0</v>
      </c>
      <c r="D1297" s="280">
        <f t="shared" si="330"/>
        <v>0</v>
      </c>
      <c r="E1297" s="182">
        <f t="shared" si="330"/>
        <v>0</v>
      </c>
      <c r="F1297" s="182">
        <f t="shared" si="330"/>
        <v>0</v>
      </c>
      <c r="G1297" s="136">
        <f t="shared" si="330"/>
        <v>0</v>
      </c>
      <c r="H1297" s="136">
        <f t="shared" si="320"/>
        <v>0</v>
      </c>
      <c r="I1297" s="136">
        <f t="shared" ref="I1297:I1360" si="331">IF(offer_sale_type="транзит",IFERROR(ROUND(VLOOKUP($B1297,calc_data,I$14+1,0),2),0),0)</f>
        <v>0</v>
      </c>
      <c r="J1297" s="141">
        <f t="shared" ref="J1297:J1360" si="332">ROUND(IF(offer_sale_type="транзит",IFERROR(VLOOKUP($B1297,calc_data,J$14+1,0),0),0),2)</f>
        <v>0</v>
      </c>
      <c r="K1297" s="142">
        <f t="shared" si="329"/>
        <v>0</v>
      </c>
      <c r="L1297" s="184">
        <f t="shared" si="329"/>
        <v>0</v>
      </c>
      <c r="M1297" s="141">
        <f t="shared" si="329"/>
        <v>0</v>
      </c>
      <c r="N1297" s="141">
        <f t="shared" si="329"/>
        <v>0</v>
      </c>
      <c r="O1297" s="147">
        <f t="shared" ref="O1297:O1360" si="333">IF(offer_sale_type="транзит",IFERROR(ROUND(VLOOKUP($B1297,calc_data,O$14+1,1),2),0),0)</f>
        <v>0</v>
      </c>
      <c r="P1297" s="136">
        <f t="shared" ref="P1297:P1360" si="334">IF(offer_sale_type="транзит",IFERROR(ROUND(SUM(I1297:J1297,M1297:O1297)/E1297,2),0),0)</f>
        <v>0</v>
      </c>
      <c r="Q1297" s="136">
        <f t="shared" si="321"/>
        <v>0</v>
      </c>
      <c r="R1297" s="136">
        <f t="shared" si="322"/>
        <v>0</v>
      </c>
      <c r="S1297" s="137">
        <f t="shared" ref="S1297:S1360" si="335">Q1297+IF(AND(offer_incoterms="DDP",seller_region="RU"),R1297,0)</f>
        <v>0</v>
      </c>
      <c r="T1297" s="45"/>
      <c r="V1297" s="57" t="str">
        <f t="shared" ref="V1297:V1360" si="336">IF(Q1297&gt;0,"показать","скрыть")</f>
        <v>скрыть</v>
      </c>
    </row>
    <row r="1298" spans="2:22" ht="15.75" hidden="1" customHeight="1" x14ac:dyDescent="0.25">
      <c r="B1298" s="135">
        <v>1282</v>
      </c>
      <c r="C1298" s="182">
        <f t="shared" si="330"/>
        <v>0</v>
      </c>
      <c r="D1298" s="280">
        <f t="shared" si="330"/>
        <v>0</v>
      </c>
      <c r="E1298" s="182">
        <f t="shared" si="330"/>
        <v>0</v>
      </c>
      <c r="F1298" s="182">
        <f t="shared" si="330"/>
        <v>0</v>
      </c>
      <c r="G1298" s="136">
        <f t="shared" si="330"/>
        <v>0</v>
      </c>
      <c r="H1298" s="136">
        <f t="shared" ref="H1298:H1361" si="337">E1298*G1298</f>
        <v>0</v>
      </c>
      <c r="I1298" s="136">
        <f t="shared" si="331"/>
        <v>0</v>
      </c>
      <c r="J1298" s="141">
        <f t="shared" si="332"/>
        <v>0</v>
      </c>
      <c r="K1298" s="142">
        <f t="shared" si="329"/>
        <v>0</v>
      </c>
      <c r="L1298" s="184">
        <f t="shared" si="329"/>
        <v>0</v>
      </c>
      <c r="M1298" s="141">
        <f t="shared" si="329"/>
        <v>0</v>
      </c>
      <c r="N1298" s="141">
        <f t="shared" si="329"/>
        <v>0</v>
      </c>
      <c r="O1298" s="147">
        <f t="shared" si="333"/>
        <v>0</v>
      </c>
      <c r="P1298" s="136">
        <f t="shared" si="334"/>
        <v>0</v>
      </c>
      <c r="Q1298" s="136">
        <f t="shared" ref="Q1298:Q1361" si="338">E1298*P1298</f>
        <v>0</v>
      </c>
      <c r="R1298" s="136">
        <f t="shared" ref="R1298:R1361" si="339">Q1298*IF(AND(offer_incoterms="DDP",seller_region="RU"),rate_vatRu,0)</f>
        <v>0</v>
      </c>
      <c r="S1298" s="137">
        <f t="shared" si="335"/>
        <v>0</v>
      </c>
      <c r="T1298" s="45"/>
      <c r="V1298" s="57" t="str">
        <f t="shared" si="336"/>
        <v>скрыть</v>
      </c>
    </row>
    <row r="1299" spans="2:22" ht="15.75" hidden="1" customHeight="1" x14ac:dyDescent="0.25">
      <c r="B1299" s="135">
        <v>1283</v>
      </c>
      <c r="C1299" s="182">
        <f t="shared" si="330"/>
        <v>0</v>
      </c>
      <c r="D1299" s="280">
        <f t="shared" si="330"/>
        <v>0</v>
      </c>
      <c r="E1299" s="182">
        <f t="shared" si="330"/>
        <v>0</v>
      </c>
      <c r="F1299" s="182">
        <f t="shared" si="330"/>
        <v>0</v>
      </c>
      <c r="G1299" s="136">
        <f t="shared" si="330"/>
        <v>0</v>
      </c>
      <c r="H1299" s="136">
        <f t="shared" si="337"/>
        <v>0</v>
      </c>
      <c r="I1299" s="136">
        <f t="shared" si="331"/>
        <v>0</v>
      </c>
      <c r="J1299" s="141">
        <f t="shared" si="332"/>
        <v>0</v>
      </c>
      <c r="K1299" s="142">
        <f t="shared" si="329"/>
        <v>0</v>
      </c>
      <c r="L1299" s="184">
        <f t="shared" si="329"/>
        <v>0</v>
      </c>
      <c r="M1299" s="141">
        <f t="shared" si="329"/>
        <v>0</v>
      </c>
      <c r="N1299" s="141">
        <f t="shared" si="329"/>
        <v>0</v>
      </c>
      <c r="O1299" s="147">
        <f t="shared" si="333"/>
        <v>0</v>
      </c>
      <c r="P1299" s="136">
        <f t="shared" si="334"/>
        <v>0</v>
      </c>
      <c r="Q1299" s="136">
        <f t="shared" si="338"/>
        <v>0</v>
      </c>
      <c r="R1299" s="136">
        <f t="shared" si="339"/>
        <v>0</v>
      </c>
      <c r="S1299" s="137">
        <f t="shared" si="335"/>
        <v>0</v>
      </c>
      <c r="T1299" s="45"/>
      <c r="V1299" s="57" t="str">
        <f t="shared" si="336"/>
        <v>скрыть</v>
      </c>
    </row>
    <row r="1300" spans="2:22" ht="15.75" hidden="1" customHeight="1" x14ac:dyDescent="0.25">
      <c r="B1300" s="135">
        <v>1284</v>
      </c>
      <c r="C1300" s="182">
        <f t="shared" si="330"/>
        <v>0</v>
      </c>
      <c r="D1300" s="280">
        <f t="shared" si="330"/>
        <v>0</v>
      </c>
      <c r="E1300" s="182">
        <f t="shared" si="330"/>
        <v>0</v>
      </c>
      <c r="F1300" s="182">
        <f t="shared" si="330"/>
        <v>0</v>
      </c>
      <c r="G1300" s="136">
        <f t="shared" si="330"/>
        <v>0</v>
      </c>
      <c r="H1300" s="136">
        <f t="shared" si="337"/>
        <v>0</v>
      </c>
      <c r="I1300" s="136">
        <f t="shared" si="331"/>
        <v>0</v>
      </c>
      <c r="J1300" s="141">
        <f t="shared" si="332"/>
        <v>0</v>
      </c>
      <c r="K1300" s="142">
        <f t="shared" si="329"/>
        <v>0</v>
      </c>
      <c r="L1300" s="184">
        <f t="shared" si="329"/>
        <v>0</v>
      </c>
      <c r="M1300" s="141">
        <f t="shared" si="329"/>
        <v>0</v>
      </c>
      <c r="N1300" s="141">
        <f t="shared" si="329"/>
        <v>0</v>
      </c>
      <c r="O1300" s="147">
        <f t="shared" si="333"/>
        <v>0</v>
      </c>
      <c r="P1300" s="136">
        <f t="shared" si="334"/>
        <v>0</v>
      </c>
      <c r="Q1300" s="136">
        <f t="shared" si="338"/>
        <v>0</v>
      </c>
      <c r="R1300" s="136">
        <f t="shared" si="339"/>
        <v>0</v>
      </c>
      <c r="S1300" s="137">
        <f t="shared" si="335"/>
        <v>0</v>
      </c>
      <c r="T1300" s="45"/>
      <c r="V1300" s="57" t="str">
        <f t="shared" si="336"/>
        <v>скрыть</v>
      </c>
    </row>
    <row r="1301" spans="2:22" ht="15.75" hidden="1" customHeight="1" x14ac:dyDescent="0.25">
      <c r="B1301" s="135">
        <v>1285</v>
      </c>
      <c r="C1301" s="182">
        <f t="shared" si="330"/>
        <v>0</v>
      </c>
      <c r="D1301" s="280">
        <f t="shared" si="330"/>
        <v>0</v>
      </c>
      <c r="E1301" s="182">
        <f t="shared" si="330"/>
        <v>0</v>
      </c>
      <c r="F1301" s="182">
        <f t="shared" si="330"/>
        <v>0</v>
      </c>
      <c r="G1301" s="136">
        <f t="shared" si="330"/>
        <v>0</v>
      </c>
      <c r="H1301" s="136">
        <f t="shared" si="337"/>
        <v>0</v>
      </c>
      <c r="I1301" s="136">
        <f t="shared" si="331"/>
        <v>0</v>
      </c>
      <c r="J1301" s="141">
        <f t="shared" si="332"/>
        <v>0</v>
      </c>
      <c r="K1301" s="142">
        <f t="shared" si="329"/>
        <v>0</v>
      </c>
      <c r="L1301" s="184">
        <f t="shared" si="329"/>
        <v>0</v>
      </c>
      <c r="M1301" s="141">
        <f t="shared" si="329"/>
        <v>0</v>
      </c>
      <c r="N1301" s="141">
        <f t="shared" si="329"/>
        <v>0</v>
      </c>
      <c r="O1301" s="147">
        <f t="shared" si="333"/>
        <v>0</v>
      </c>
      <c r="P1301" s="136">
        <f t="shared" si="334"/>
        <v>0</v>
      </c>
      <c r="Q1301" s="136">
        <f t="shared" si="338"/>
        <v>0</v>
      </c>
      <c r="R1301" s="136">
        <f t="shared" si="339"/>
        <v>0</v>
      </c>
      <c r="S1301" s="137">
        <f t="shared" si="335"/>
        <v>0</v>
      </c>
      <c r="T1301" s="45"/>
      <c r="V1301" s="57" t="str">
        <f t="shared" si="336"/>
        <v>скрыть</v>
      </c>
    </row>
    <row r="1302" spans="2:22" ht="15.75" hidden="1" customHeight="1" x14ac:dyDescent="0.25">
      <c r="B1302" s="135">
        <v>1286</v>
      </c>
      <c r="C1302" s="182">
        <f t="shared" si="330"/>
        <v>0</v>
      </c>
      <c r="D1302" s="280">
        <f t="shared" si="330"/>
        <v>0</v>
      </c>
      <c r="E1302" s="182">
        <f t="shared" si="330"/>
        <v>0</v>
      </c>
      <c r="F1302" s="182">
        <f t="shared" si="330"/>
        <v>0</v>
      </c>
      <c r="G1302" s="136">
        <f t="shared" si="330"/>
        <v>0</v>
      </c>
      <c r="H1302" s="136">
        <f t="shared" si="337"/>
        <v>0</v>
      </c>
      <c r="I1302" s="136">
        <f t="shared" si="331"/>
        <v>0</v>
      </c>
      <c r="J1302" s="141">
        <f t="shared" si="332"/>
        <v>0</v>
      </c>
      <c r="K1302" s="142">
        <f t="shared" si="329"/>
        <v>0</v>
      </c>
      <c r="L1302" s="184">
        <f t="shared" si="329"/>
        <v>0</v>
      </c>
      <c r="M1302" s="141">
        <f t="shared" si="329"/>
        <v>0</v>
      </c>
      <c r="N1302" s="141">
        <f t="shared" si="329"/>
        <v>0</v>
      </c>
      <c r="O1302" s="147">
        <f t="shared" si="333"/>
        <v>0</v>
      </c>
      <c r="P1302" s="136">
        <f t="shared" si="334"/>
        <v>0</v>
      </c>
      <c r="Q1302" s="136">
        <f t="shared" si="338"/>
        <v>0</v>
      </c>
      <c r="R1302" s="136">
        <f t="shared" si="339"/>
        <v>0</v>
      </c>
      <c r="S1302" s="137">
        <f t="shared" si="335"/>
        <v>0</v>
      </c>
      <c r="T1302" s="45"/>
      <c r="V1302" s="57" t="str">
        <f t="shared" si="336"/>
        <v>скрыть</v>
      </c>
    </row>
    <row r="1303" spans="2:22" ht="15.75" hidden="1" customHeight="1" x14ac:dyDescent="0.25">
      <c r="B1303" s="135">
        <v>1287</v>
      </c>
      <c r="C1303" s="182">
        <f t="shared" si="330"/>
        <v>0</v>
      </c>
      <c r="D1303" s="280">
        <f t="shared" si="330"/>
        <v>0</v>
      </c>
      <c r="E1303" s="182">
        <f t="shared" si="330"/>
        <v>0</v>
      </c>
      <c r="F1303" s="182">
        <f t="shared" si="330"/>
        <v>0</v>
      </c>
      <c r="G1303" s="136">
        <f t="shared" si="330"/>
        <v>0</v>
      </c>
      <c r="H1303" s="136">
        <f t="shared" si="337"/>
        <v>0</v>
      </c>
      <c r="I1303" s="136">
        <f t="shared" si="331"/>
        <v>0</v>
      </c>
      <c r="J1303" s="141">
        <f t="shared" si="332"/>
        <v>0</v>
      </c>
      <c r="K1303" s="142">
        <f t="shared" si="329"/>
        <v>0</v>
      </c>
      <c r="L1303" s="184">
        <f t="shared" si="329"/>
        <v>0</v>
      </c>
      <c r="M1303" s="141">
        <f t="shared" si="329"/>
        <v>0</v>
      </c>
      <c r="N1303" s="141">
        <f t="shared" si="329"/>
        <v>0</v>
      </c>
      <c r="O1303" s="147">
        <f t="shared" si="333"/>
        <v>0</v>
      </c>
      <c r="P1303" s="136">
        <f t="shared" si="334"/>
        <v>0</v>
      </c>
      <c r="Q1303" s="136">
        <f t="shared" si="338"/>
        <v>0</v>
      </c>
      <c r="R1303" s="136">
        <f t="shared" si="339"/>
        <v>0</v>
      </c>
      <c r="S1303" s="137">
        <f t="shared" si="335"/>
        <v>0</v>
      </c>
      <c r="T1303" s="45"/>
      <c r="V1303" s="57" t="str">
        <f t="shared" si="336"/>
        <v>скрыть</v>
      </c>
    </row>
    <row r="1304" spans="2:22" ht="15.75" hidden="1" customHeight="1" x14ac:dyDescent="0.25">
      <c r="B1304" s="135">
        <v>1288</v>
      </c>
      <c r="C1304" s="182">
        <f t="shared" si="330"/>
        <v>0</v>
      </c>
      <c r="D1304" s="280">
        <f t="shared" si="330"/>
        <v>0</v>
      </c>
      <c r="E1304" s="182">
        <f t="shared" si="330"/>
        <v>0</v>
      </c>
      <c r="F1304" s="182">
        <f t="shared" si="330"/>
        <v>0</v>
      </c>
      <c r="G1304" s="136">
        <f t="shared" si="330"/>
        <v>0</v>
      </c>
      <c r="H1304" s="136">
        <f t="shared" si="337"/>
        <v>0</v>
      </c>
      <c r="I1304" s="136">
        <f t="shared" si="331"/>
        <v>0</v>
      </c>
      <c r="J1304" s="141">
        <f t="shared" si="332"/>
        <v>0</v>
      </c>
      <c r="K1304" s="142">
        <f t="shared" si="329"/>
        <v>0</v>
      </c>
      <c r="L1304" s="184">
        <f t="shared" si="329"/>
        <v>0</v>
      </c>
      <c r="M1304" s="141">
        <f t="shared" si="329"/>
        <v>0</v>
      </c>
      <c r="N1304" s="141">
        <f t="shared" si="329"/>
        <v>0</v>
      </c>
      <c r="O1304" s="147">
        <f t="shared" si="333"/>
        <v>0</v>
      </c>
      <c r="P1304" s="136">
        <f t="shared" si="334"/>
        <v>0</v>
      </c>
      <c r="Q1304" s="136">
        <f t="shared" si="338"/>
        <v>0</v>
      </c>
      <c r="R1304" s="136">
        <f t="shared" si="339"/>
        <v>0</v>
      </c>
      <c r="S1304" s="137">
        <f t="shared" si="335"/>
        <v>0</v>
      </c>
      <c r="T1304" s="45"/>
      <c r="V1304" s="57" t="str">
        <f t="shared" si="336"/>
        <v>скрыть</v>
      </c>
    </row>
    <row r="1305" spans="2:22" ht="15.75" hidden="1" customHeight="1" x14ac:dyDescent="0.25">
      <c r="B1305" s="135">
        <v>1289</v>
      </c>
      <c r="C1305" s="182">
        <f t="shared" si="330"/>
        <v>0</v>
      </c>
      <c r="D1305" s="280">
        <f t="shared" si="330"/>
        <v>0</v>
      </c>
      <c r="E1305" s="182">
        <f t="shared" si="330"/>
        <v>0</v>
      </c>
      <c r="F1305" s="182">
        <f t="shared" si="330"/>
        <v>0</v>
      </c>
      <c r="G1305" s="136">
        <f t="shared" si="330"/>
        <v>0</v>
      </c>
      <c r="H1305" s="136">
        <f t="shared" si="337"/>
        <v>0</v>
      </c>
      <c r="I1305" s="136">
        <f t="shared" si="331"/>
        <v>0</v>
      </c>
      <c r="J1305" s="141">
        <f t="shared" si="332"/>
        <v>0</v>
      </c>
      <c r="K1305" s="142">
        <f t="shared" si="329"/>
        <v>0</v>
      </c>
      <c r="L1305" s="184">
        <f t="shared" si="329"/>
        <v>0</v>
      </c>
      <c r="M1305" s="141">
        <f t="shared" si="329"/>
        <v>0</v>
      </c>
      <c r="N1305" s="141">
        <f t="shared" si="329"/>
        <v>0</v>
      </c>
      <c r="O1305" s="147">
        <f t="shared" si="333"/>
        <v>0</v>
      </c>
      <c r="P1305" s="136">
        <f t="shared" si="334"/>
        <v>0</v>
      </c>
      <c r="Q1305" s="136">
        <f t="shared" si="338"/>
        <v>0</v>
      </c>
      <c r="R1305" s="136">
        <f t="shared" si="339"/>
        <v>0</v>
      </c>
      <c r="S1305" s="137">
        <f t="shared" si="335"/>
        <v>0</v>
      </c>
      <c r="T1305" s="45"/>
      <c r="V1305" s="57" t="str">
        <f t="shared" si="336"/>
        <v>скрыть</v>
      </c>
    </row>
    <row r="1306" spans="2:22" ht="15.75" hidden="1" customHeight="1" x14ac:dyDescent="0.25">
      <c r="B1306" s="135">
        <v>1290</v>
      </c>
      <c r="C1306" s="182">
        <f t="shared" si="330"/>
        <v>0</v>
      </c>
      <c r="D1306" s="280">
        <f t="shared" si="330"/>
        <v>0</v>
      </c>
      <c r="E1306" s="182">
        <f t="shared" si="330"/>
        <v>0</v>
      </c>
      <c r="F1306" s="182">
        <f t="shared" si="330"/>
        <v>0</v>
      </c>
      <c r="G1306" s="136">
        <f t="shared" si="330"/>
        <v>0</v>
      </c>
      <c r="H1306" s="136">
        <f t="shared" si="337"/>
        <v>0</v>
      </c>
      <c r="I1306" s="136">
        <f t="shared" si="331"/>
        <v>0</v>
      </c>
      <c r="J1306" s="141">
        <f t="shared" si="332"/>
        <v>0</v>
      </c>
      <c r="K1306" s="142">
        <f t="shared" si="329"/>
        <v>0</v>
      </c>
      <c r="L1306" s="184">
        <f t="shared" si="329"/>
        <v>0</v>
      </c>
      <c r="M1306" s="141">
        <f t="shared" si="329"/>
        <v>0</v>
      </c>
      <c r="N1306" s="141">
        <f t="shared" si="329"/>
        <v>0</v>
      </c>
      <c r="O1306" s="147">
        <f t="shared" si="333"/>
        <v>0</v>
      </c>
      <c r="P1306" s="136">
        <f t="shared" si="334"/>
        <v>0</v>
      </c>
      <c r="Q1306" s="136">
        <f t="shared" si="338"/>
        <v>0</v>
      </c>
      <c r="R1306" s="136">
        <f t="shared" si="339"/>
        <v>0</v>
      </c>
      <c r="S1306" s="137">
        <f t="shared" si="335"/>
        <v>0</v>
      </c>
      <c r="T1306" s="45"/>
      <c r="V1306" s="57" t="str">
        <f t="shared" si="336"/>
        <v>скрыть</v>
      </c>
    </row>
    <row r="1307" spans="2:22" ht="15.75" hidden="1" customHeight="1" x14ac:dyDescent="0.25">
      <c r="B1307" s="135">
        <v>1291</v>
      </c>
      <c r="C1307" s="182">
        <f t="shared" ref="C1307:G1316" si="340">IF(offer_sale_type="транзит",IFERROR(VLOOKUP($B1307,calc_data,C$14+1,0),0),0)</f>
        <v>0</v>
      </c>
      <c r="D1307" s="280">
        <f t="shared" si="340"/>
        <v>0</v>
      </c>
      <c r="E1307" s="182">
        <f t="shared" si="340"/>
        <v>0</v>
      </c>
      <c r="F1307" s="182">
        <f t="shared" si="340"/>
        <v>0</v>
      </c>
      <c r="G1307" s="136">
        <f t="shared" si="340"/>
        <v>0</v>
      </c>
      <c r="H1307" s="136">
        <f t="shared" si="337"/>
        <v>0</v>
      </c>
      <c r="I1307" s="136">
        <f t="shared" si="331"/>
        <v>0</v>
      </c>
      <c r="J1307" s="141">
        <f t="shared" si="332"/>
        <v>0</v>
      </c>
      <c r="K1307" s="142">
        <f t="shared" si="329"/>
        <v>0</v>
      </c>
      <c r="L1307" s="184">
        <f t="shared" si="329"/>
        <v>0</v>
      </c>
      <c r="M1307" s="141">
        <f t="shared" si="329"/>
        <v>0</v>
      </c>
      <c r="N1307" s="141">
        <f t="shared" si="329"/>
        <v>0</v>
      </c>
      <c r="O1307" s="147">
        <f t="shared" si="333"/>
        <v>0</v>
      </c>
      <c r="P1307" s="136">
        <f t="shared" si="334"/>
        <v>0</v>
      </c>
      <c r="Q1307" s="136">
        <f t="shared" si="338"/>
        <v>0</v>
      </c>
      <c r="R1307" s="136">
        <f t="shared" si="339"/>
        <v>0</v>
      </c>
      <c r="S1307" s="137">
        <f t="shared" si="335"/>
        <v>0</v>
      </c>
      <c r="T1307" s="45"/>
      <c r="V1307" s="57" t="str">
        <f t="shared" si="336"/>
        <v>скрыть</v>
      </c>
    </row>
    <row r="1308" spans="2:22" ht="15.75" hidden="1" customHeight="1" x14ac:dyDescent="0.25">
      <c r="B1308" s="135">
        <v>1292</v>
      </c>
      <c r="C1308" s="182">
        <f t="shared" si="340"/>
        <v>0</v>
      </c>
      <c r="D1308" s="280">
        <f t="shared" si="340"/>
        <v>0</v>
      </c>
      <c r="E1308" s="182">
        <f t="shared" si="340"/>
        <v>0</v>
      </c>
      <c r="F1308" s="182">
        <f t="shared" si="340"/>
        <v>0</v>
      </c>
      <c r="G1308" s="136">
        <f t="shared" si="340"/>
        <v>0</v>
      </c>
      <c r="H1308" s="136">
        <f t="shared" si="337"/>
        <v>0</v>
      </c>
      <c r="I1308" s="136">
        <f t="shared" si="331"/>
        <v>0</v>
      </c>
      <c r="J1308" s="141">
        <f t="shared" si="332"/>
        <v>0</v>
      </c>
      <c r="K1308" s="142">
        <f t="shared" si="329"/>
        <v>0</v>
      </c>
      <c r="L1308" s="184">
        <f t="shared" si="329"/>
        <v>0</v>
      </c>
      <c r="M1308" s="141">
        <f t="shared" si="329"/>
        <v>0</v>
      </c>
      <c r="N1308" s="141">
        <f t="shared" si="329"/>
        <v>0</v>
      </c>
      <c r="O1308" s="147">
        <f t="shared" si="333"/>
        <v>0</v>
      </c>
      <c r="P1308" s="136">
        <f t="shared" si="334"/>
        <v>0</v>
      </c>
      <c r="Q1308" s="136">
        <f t="shared" si="338"/>
        <v>0</v>
      </c>
      <c r="R1308" s="136">
        <f t="shared" si="339"/>
        <v>0</v>
      </c>
      <c r="S1308" s="137">
        <f t="shared" si="335"/>
        <v>0</v>
      </c>
      <c r="T1308" s="45"/>
      <c r="V1308" s="57" t="str">
        <f t="shared" si="336"/>
        <v>скрыть</v>
      </c>
    </row>
    <row r="1309" spans="2:22" ht="15.75" hidden="1" customHeight="1" x14ac:dyDescent="0.25">
      <c r="B1309" s="135">
        <v>1293</v>
      </c>
      <c r="C1309" s="182">
        <f t="shared" si="340"/>
        <v>0</v>
      </c>
      <c r="D1309" s="280">
        <f t="shared" si="340"/>
        <v>0</v>
      </c>
      <c r="E1309" s="182">
        <f t="shared" si="340"/>
        <v>0</v>
      </c>
      <c r="F1309" s="182">
        <f t="shared" si="340"/>
        <v>0</v>
      </c>
      <c r="G1309" s="136">
        <f t="shared" si="340"/>
        <v>0</v>
      </c>
      <c r="H1309" s="136">
        <f t="shared" si="337"/>
        <v>0</v>
      </c>
      <c r="I1309" s="136">
        <f t="shared" si="331"/>
        <v>0</v>
      </c>
      <c r="J1309" s="141">
        <f t="shared" si="332"/>
        <v>0</v>
      </c>
      <c r="K1309" s="142">
        <f t="shared" si="329"/>
        <v>0</v>
      </c>
      <c r="L1309" s="184">
        <f t="shared" si="329"/>
        <v>0</v>
      </c>
      <c r="M1309" s="141">
        <f t="shared" si="329"/>
        <v>0</v>
      </c>
      <c r="N1309" s="141">
        <f t="shared" si="329"/>
        <v>0</v>
      </c>
      <c r="O1309" s="147">
        <f t="shared" si="333"/>
        <v>0</v>
      </c>
      <c r="P1309" s="136">
        <f t="shared" si="334"/>
        <v>0</v>
      </c>
      <c r="Q1309" s="136">
        <f t="shared" si="338"/>
        <v>0</v>
      </c>
      <c r="R1309" s="136">
        <f t="shared" si="339"/>
        <v>0</v>
      </c>
      <c r="S1309" s="137">
        <f t="shared" si="335"/>
        <v>0</v>
      </c>
      <c r="T1309" s="45"/>
      <c r="V1309" s="57" t="str">
        <f t="shared" si="336"/>
        <v>скрыть</v>
      </c>
    </row>
    <row r="1310" spans="2:22" ht="15.75" hidden="1" customHeight="1" x14ac:dyDescent="0.25">
      <c r="B1310" s="135">
        <v>1294</v>
      </c>
      <c r="C1310" s="182">
        <f t="shared" si="340"/>
        <v>0</v>
      </c>
      <c r="D1310" s="280">
        <f t="shared" si="340"/>
        <v>0</v>
      </c>
      <c r="E1310" s="182">
        <f t="shared" si="340"/>
        <v>0</v>
      </c>
      <c r="F1310" s="182">
        <f t="shared" si="340"/>
        <v>0</v>
      </c>
      <c r="G1310" s="136">
        <f t="shared" si="340"/>
        <v>0</v>
      </c>
      <c r="H1310" s="136">
        <f t="shared" si="337"/>
        <v>0</v>
      </c>
      <c r="I1310" s="136">
        <f t="shared" si="331"/>
        <v>0</v>
      </c>
      <c r="J1310" s="141">
        <f t="shared" si="332"/>
        <v>0</v>
      </c>
      <c r="K1310" s="142">
        <f t="shared" si="329"/>
        <v>0</v>
      </c>
      <c r="L1310" s="184">
        <f t="shared" si="329"/>
        <v>0</v>
      </c>
      <c r="M1310" s="141">
        <f t="shared" si="329"/>
        <v>0</v>
      </c>
      <c r="N1310" s="141">
        <f t="shared" si="329"/>
        <v>0</v>
      </c>
      <c r="O1310" s="147">
        <f t="shared" si="333"/>
        <v>0</v>
      </c>
      <c r="P1310" s="136">
        <f t="shared" si="334"/>
        <v>0</v>
      </c>
      <c r="Q1310" s="136">
        <f t="shared" si="338"/>
        <v>0</v>
      </c>
      <c r="R1310" s="136">
        <f t="shared" si="339"/>
        <v>0</v>
      </c>
      <c r="S1310" s="137">
        <f t="shared" si="335"/>
        <v>0</v>
      </c>
      <c r="T1310" s="45"/>
      <c r="V1310" s="57" t="str">
        <f t="shared" si="336"/>
        <v>скрыть</v>
      </c>
    </row>
    <row r="1311" spans="2:22" ht="15.75" hidden="1" customHeight="1" x14ac:dyDescent="0.25">
      <c r="B1311" s="135">
        <v>1295</v>
      </c>
      <c r="C1311" s="182">
        <f t="shared" si="340"/>
        <v>0</v>
      </c>
      <c r="D1311" s="280">
        <f t="shared" si="340"/>
        <v>0</v>
      </c>
      <c r="E1311" s="182">
        <f t="shared" si="340"/>
        <v>0</v>
      </c>
      <c r="F1311" s="182">
        <f t="shared" si="340"/>
        <v>0</v>
      </c>
      <c r="G1311" s="136">
        <f t="shared" si="340"/>
        <v>0</v>
      </c>
      <c r="H1311" s="136">
        <f t="shared" si="337"/>
        <v>0</v>
      </c>
      <c r="I1311" s="136">
        <f t="shared" si="331"/>
        <v>0</v>
      </c>
      <c r="J1311" s="141">
        <f t="shared" si="332"/>
        <v>0</v>
      </c>
      <c r="K1311" s="142">
        <f t="shared" si="329"/>
        <v>0</v>
      </c>
      <c r="L1311" s="184">
        <f t="shared" si="329"/>
        <v>0</v>
      </c>
      <c r="M1311" s="141">
        <f t="shared" si="329"/>
        <v>0</v>
      </c>
      <c r="N1311" s="141">
        <f t="shared" si="329"/>
        <v>0</v>
      </c>
      <c r="O1311" s="147">
        <f t="shared" si="333"/>
        <v>0</v>
      </c>
      <c r="P1311" s="136">
        <f t="shared" si="334"/>
        <v>0</v>
      </c>
      <c r="Q1311" s="136">
        <f t="shared" si="338"/>
        <v>0</v>
      </c>
      <c r="R1311" s="136">
        <f t="shared" si="339"/>
        <v>0</v>
      </c>
      <c r="S1311" s="137">
        <f t="shared" si="335"/>
        <v>0</v>
      </c>
      <c r="T1311" s="45"/>
      <c r="V1311" s="57" t="str">
        <f t="shared" si="336"/>
        <v>скрыть</v>
      </c>
    </row>
    <row r="1312" spans="2:22" ht="15.75" hidden="1" customHeight="1" x14ac:dyDescent="0.25">
      <c r="B1312" s="135">
        <v>1296</v>
      </c>
      <c r="C1312" s="182">
        <f t="shared" si="340"/>
        <v>0</v>
      </c>
      <c r="D1312" s="280">
        <f t="shared" si="340"/>
        <v>0</v>
      </c>
      <c r="E1312" s="182">
        <f t="shared" si="340"/>
        <v>0</v>
      </c>
      <c r="F1312" s="182">
        <f t="shared" si="340"/>
        <v>0</v>
      </c>
      <c r="G1312" s="136">
        <f t="shared" si="340"/>
        <v>0</v>
      </c>
      <c r="H1312" s="136">
        <f t="shared" si="337"/>
        <v>0</v>
      </c>
      <c r="I1312" s="136">
        <f t="shared" si="331"/>
        <v>0</v>
      </c>
      <c r="J1312" s="141">
        <f t="shared" si="332"/>
        <v>0</v>
      </c>
      <c r="K1312" s="142">
        <f t="shared" si="329"/>
        <v>0</v>
      </c>
      <c r="L1312" s="184">
        <f t="shared" si="329"/>
        <v>0</v>
      </c>
      <c r="M1312" s="141">
        <f t="shared" si="329"/>
        <v>0</v>
      </c>
      <c r="N1312" s="141">
        <f t="shared" si="329"/>
        <v>0</v>
      </c>
      <c r="O1312" s="147">
        <f t="shared" si="333"/>
        <v>0</v>
      </c>
      <c r="P1312" s="136">
        <f t="shared" si="334"/>
        <v>0</v>
      </c>
      <c r="Q1312" s="136">
        <f t="shared" si="338"/>
        <v>0</v>
      </c>
      <c r="R1312" s="136">
        <f t="shared" si="339"/>
        <v>0</v>
      </c>
      <c r="S1312" s="137">
        <f t="shared" si="335"/>
        <v>0</v>
      </c>
      <c r="T1312" s="45"/>
      <c r="V1312" s="57" t="str">
        <f t="shared" si="336"/>
        <v>скрыть</v>
      </c>
    </row>
    <row r="1313" spans="2:22" ht="15.75" hidden="1" customHeight="1" x14ac:dyDescent="0.25">
      <c r="B1313" s="135">
        <v>1297</v>
      </c>
      <c r="C1313" s="182">
        <f t="shared" si="340"/>
        <v>0</v>
      </c>
      <c r="D1313" s="280">
        <f t="shared" si="340"/>
        <v>0</v>
      </c>
      <c r="E1313" s="182">
        <f t="shared" si="340"/>
        <v>0</v>
      </c>
      <c r="F1313" s="182">
        <f t="shared" si="340"/>
        <v>0</v>
      </c>
      <c r="G1313" s="136">
        <f t="shared" si="340"/>
        <v>0</v>
      </c>
      <c r="H1313" s="136">
        <f t="shared" si="337"/>
        <v>0</v>
      </c>
      <c r="I1313" s="136">
        <f t="shared" si="331"/>
        <v>0</v>
      </c>
      <c r="J1313" s="141">
        <f t="shared" si="332"/>
        <v>0</v>
      </c>
      <c r="K1313" s="142">
        <f t="shared" si="329"/>
        <v>0</v>
      </c>
      <c r="L1313" s="184">
        <f t="shared" si="329"/>
        <v>0</v>
      </c>
      <c r="M1313" s="141">
        <f t="shared" si="329"/>
        <v>0</v>
      </c>
      <c r="N1313" s="141">
        <f t="shared" si="329"/>
        <v>0</v>
      </c>
      <c r="O1313" s="147">
        <f t="shared" si="333"/>
        <v>0</v>
      </c>
      <c r="P1313" s="136">
        <f t="shared" si="334"/>
        <v>0</v>
      </c>
      <c r="Q1313" s="136">
        <f t="shared" si="338"/>
        <v>0</v>
      </c>
      <c r="R1313" s="136">
        <f t="shared" si="339"/>
        <v>0</v>
      </c>
      <c r="S1313" s="137">
        <f t="shared" si="335"/>
        <v>0</v>
      </c>
      <c r="T1313" s="45"/>
      <c r="V1313" s="57" t="str">
        <f t="shared" si="336"/>
        <v>скрыть</v>
      </c>
    </row>
    <row r="1314" spans="2:22" ht="15.75" hidden="1" customHeight="1" x14ac:dyDescent="0.25">
      <c r="B1314" s="135">
        <v>1298</v>
      </c>
      <c r="C1314" s="182">
        <f t="shared" si="340"/>
        <v>0</v>
      </c>
      <c r="D1314" s="280">
        <f t="shared" si="340"/>
        <v>0</v>
      </c>
      <c r="E1314" s="182">
        <f t="shared" si="340"/>
        <v>0</v>
      </c>
      <c r="F1314" s="182">
        <f t="shared" si="340"/>
        <v>0</v>
      </c>
      <c r="G1314" s="136">
        <f t="shared" si="340"/>
        <v>0</v>
      </c>
      <c r="H1314" s="136">
        <f t="shared" si="337"/>
        <v>0</v>
      </c>
      <c r="I1314" s="136">
        <f t="shared" si="331"/>
        <v>0</v>
      </c>
      <c r="J1314" s="141">
        <f t="shared" si="332"/>
        <v>0</v>
      </c>
      <c r="K1314" s="142">
        <f t="shared" si="329"/>
        <v>0</v>
      </c>
      <c r="L1314" s="184">
        <f t="shared" si="329"/>
        <v>0</v>
      </c>
      <c r="M1314" s="141">
        <f t="shared" si="329"/>
        <v>0</v>
      </c>
      <c r="N1314" s="141">
        <f t="shared" si="329"/>
        <v>0</v>
      </c>
      <c r="O1314" s="147">
        <f t="shared" si="333"/>
        <v>0</v>
      </c>
      <c r="P1314" s="136">
        <f t="shared" si="334"/>
        <v>0</v>
      </c>
      <c r="Q1314" s="136">
        <f t="shared" si="338"/>
        <v>0</v>
      </c>
      <c r="R1314" s="136">
        <f t="shared" si="339"/>
        <v>0</v>
      </c>
      <c r="S1314" s="137">
        <f t="shared" si="335"/>
        <v>0</v>
      </c>
      <c r="T1314" s="45"/>
      <c r="V1314" s="57" t="str">
        <f t="shared" si="336"/>
        <v>скрыть</v>
      </c>
    </row>
    <row r="1315" spans="2:22" ht="15.75" hidden="1" customHeight="1" x14ac:dyDescent="0.25">
      <c r="B1315" s="135">
        <v>1299</v>
      </c>
      <c r="C1315" s="182">
        <f t="shared" si="340"/>
        <v>0</v>
      </c>
      <c r="D1315" s="280">
        <f t="shared" si="340"/>
        <v>0</v>
      </c>
      <c r="E1315" s="182">
        <f t="shared" si="340"/>
        <v>0</v>
      </c>
      <c r="F1315" s="182">
        <f t="shared" si="340"/>
        <v>0</v>
      </c>
      <c r="G1315" s="136">
        <f t="shared" si="340"/>
        <v>0</v>
      </c>
      <c r="H1315" s="136">
        <f t="shared" si="337"/>
        <v>0</v>
      </c>
      <c r="I1315" s="136">
        <f t="shared" si="331"/>
        <v>0</v>
      </c>
      <c r="J1315" s="141">
        <f t="shared" si="332"/>
        <v>0</v>
      </c>
      <c r="K1315" s="142">
        <f t="shared" si="329"/>
        <v>0</v>
      </c>
      <c r="L1315" s="184">
        <f t="shared" si="329"/>
        <v>0</v>
      </c>
      <c r="M1315" s="141">
        <f t="shared" si="329"/>
        <v>0</v>
      </c>
      <c r="N1315" s="141">
        <f t="shared" si="329"/>
        <v>0</v>
      </c>
      <c r="O1315" s="147">
        <f t="shared" si="333"/>
        <v>0</v>
      </c>
      <c r="P1315" s="136">
        <f t="shared" si="334"/>
        <v>0</v>
      </c>
      <c r="Q1315" s="136">
        <f t="shared" si="338"/>
        <v>0</v>
      </c>
      <c r="R1315" s="136">
        <f t="shared" si="339"/>
        <v>0</v>
      </c>
      <c r="S1315" s="137">
        <f t="shared" si="335"/>
        <v>0</v>
      </c>
      <c r="T1315" s="45"/>
      <c r="V1315" s="57" t="str">
        <f t="shared" si="336"/>
        <v>скрыть</v>
      </c>
    </row>
    <row r="1316" spans="2:22" ht="15.75" hidden="1" customHeight="1" x14ac:dyDescent="0.25">
      <c r="B1316" s="135">
        <v>1300</v>
      </c>
      <c r="C1316" s="182">
        <f t="shared" si="340"/>
        <v>0</v>
      </c>
      <c r="D1316" s="280">
        <f t="shared" si="340"/>
        <v>0</v>
      </c>
      <c r="E1316" s="182">
        <f t="shared" si="340"/>
        <v>0</v>
      </c>
      <c r="F1316" s="182">
        <f t="shared" si="340"/>
        <v>0</v>
      </c>
      <c r="G1316" s="136">
        <f t="shared" si="340"/>
        <v>0</v>
      </c>
      <c r="H1316" s="136">
        <f t="shared" si="337"/>
        <v>0</v>
      </c>
      <c r="I1316" s="136">
        <f t="shared" si="331"/>
        <v>0</v>
      </c>
      <c r="J1316" s="141">
        <f t="shared" si="332"/>
        <v>0</v>
      </c>
      <c r="K1316" s="142">
        <f t="shared" si="329"/>
        <v>0</v>
      </c>
      <c r="L1316" s="184">
        <f t="shared" si="329"/>
        <v>0</v>
      </c>
      <c r="M1316" s="141">
        <f t="shared" si="329"/>
        <v>0</v>
      </c>
      <c r="N1316" s="141">
        <f t="shared" si="329"/>
        <v>0</v>
      </c>
      <c r="O1316" s="147">
        <f t="shared" si="333"/>
        <v>0</v>
      </c>
      <c r="P1316" s="136">
        <f t="shared" si="334"/>
        <v>0</v>
      </c>
      <c r="Q1316" s="136">
        <f t="shared" si="338"/>
        <v>0</v>
      </c>
      <c r="R1316" s="136">
        <f t="shared" si="339"/>
        <v>0</v>
      </c>
      <c r="S1316" s="137">
        <f t="shared" si="335"/>
        <v>0</v>
      </c>
      <c r="T1316" s="45"/>
      <c r="V1316" s="57" t="str">
        <f t="shared" si="336"/>
        <v>скрыть</v>
      </c>
    </row>
    <row r="1317" spans="2:22" ht="15.75" hidden="1" customHeight="1" x14ac:dyDescent="0.25">
      <c r="B1317" s="135">
        <v>1301</v>
      </c>
      <c r="C1317" s="182">
        <f t="shared" ref="C1317:G1326" si="341">IF(offer_sale_type="транзит",IFERROR(VLOOKUP($B1317,calc_data,C$14+1,0),0),0)</f>
        <v>0</v>
      </c>
      <c r="D1317" s="280">
        <f t="shared" si="341"/>
        <v>0</v>
      </c>
      <c r="E1317" s="182">
        <f t="shared" si="341"/>
        <v>0</v>
      </c>
      <c r="F1317" s="182">
        <f t="shared" si="341"/>
        <v>0</v>
      </c>
      <c r="G1317" s="136">
        <f t="shared" si="341"/>
        <v>0</v>
      </c>
      <c r="H1317" s="136">
        <f t="shared" si="337"/>
        <v>0</v>
      </c>
      <c r="I1317" s="136">
        <f t="shared" si="331"/>
        <v>0</v>
      </c>
      <c r="J1317" s="141">
        <f t="shared" si="332"/>
        <v>0</v>
      </c>
      <c r="K1317" s="142">
        <f t="shared" si="329"/>
        <v>0</v>
      </c>
      <c r="L1317" s="184">
        <f t="shared" si="329"/>
        <v>0</v>
      </c>
      <c r="M1317" s="141">
        <f t="shared" si="329"/>
        <v>0</v>
      </c>
      <c r="N1317" s="141">
        <f t="shared" si="329"/>
        <v>0</v>
      </c>
      <c r="O1317" s="147">
        <f t="shared" si="333"/>
        <v>0</v>
      </c>
      <c r="P1317" s="136">
        <f t="shared" si="334"/>
        <v>0</v>
      </c>
      <c r="Q1317" s="136">
        <f t="shared" si="338"/>
        <v>0</v>
      </c>
      <c r="R1317" s="136">
        <f t="shared" si="339"/>
        <v>0</v>
      </c>
      <c r="S1317" s="137">
        <f t="shared" si="335"/>
        <v>0</v>
      </c>
      <c r="T1317" s="45"/>
      <c r="V1317" s="57" t="str">
        <f t="shared" si="336"/>
        <v>скрыть</v>
      </c>
    </row>
    <row r="1318" spans="2:22" ht="15.75" hidden="1" customHeight="1" x14ac:dyDescent="0.25">
      <c r="B1318" s="135">
        <v>1302</v>
      </c>
      <c r="C1318" s="182">
        <f t="shared" si="341"/>
        <v>0</v>
      </c>
      <c r="D1318" s="280">
        <f t="shared" si="341"/>
        <v>0</v>
      </c>
      <c r="E1318" s="182">
        <f t="shared" si="341"/>
        <v>0</v>
      </c>
      <c r="F1318" s="182">
        <f t="shared" si="341"/>
        <v>0</v>
      </c>
      <c r="G1318" s="136">
        <f t="shared" si="341"/>
        <v>0</v>
      </c>
      <c r="H1318" s="136">
        <f t="shared" si="337"/>
        <v>0</v>
      </c>
      <c r="I1318" s="136">
        <f t="shared" si="331"/>
        <v>0</v>
      </c>
      <c r="J1318" s="141">
        <f t="shared" si="332"/>
        <v>0</v>
      </c>
      <c r="K1318" s="142">
        <f t="shared" si="329"/>
        <v>0</v>
      </c>
      <c r="L1318" s="184">
        <f t="shared" si="329"/>
        <v>0</v>
      </c>
      <c r="M1318" s="141">
        <f t="shared" si="329"/>
        <v>0</v>
      </c>
      <c r="N1318" s="141">
        <f t="shared" si="329"/>
        <v>0</v>
      </c>
      <c r="O1318" s="147">
        <f t="shared" si="333"/>
        <v>0</v>
      </c>
      <c r="P1318" s="136">
        <f t="shared" si="334"/>
        <v>0</v>
      </c>
      <c r="Q1318" s="136">
        <f t="shared" si="338"/>
        <v>0</v>
      </c>
      <c r="R1318" s="136">
        <f t="shared" si="339"/>
        <v>0</v>
      </c>
      <c r="S1318" s="137">
        <f t="shared" si="335"/>
        <v>0</v>
      </c>
      <c r="T1318" s="45"/>
      <c r="V1318" s="57" t="str">
        <f t="shared" si="336"/>
        <v>скрыть</v>
      </c>
    </row>
    <row r="1319" spans="2:22" ht="15.75" hidden="1" customHeight="1" x14ac:dyDescent="0.25">
      <c r="B1319" s="135">
        <v>1303</v>
      </c>
      <c r="C1319" s="182">
        <f t="shared" si="341"/>
        <v>0</v>
      </c>
      <c r="D1319" s="280">
        <f t="shared" si="341"/>
        <v>0</v>
      </c>
      <c r="E1319" s="182">
        <f t="shared" si="341"/>
        <v>0</v>
      </c>
      <c r="F1319" s="182">
        <f t="shared" si="341"/>
        <v>0</v>
      </c>
      <c r="G1319" s="136">
        <f t="shared" si="341"/>
        <v>0</v>
      </c>
      <c r="H1319" s="136">
        <f t="shared" si="337"/>
        <v>0</v>
      </c>
      <c r="I1319" s="136">
        <f t="shared" si="331"/>
        <v>0</v>
      </c>
      <c r="J1319" s="141">
        <f t="shared" si="332"/>
        <v>0</v>
      </c>
      <c r="K1319" s="142">
        <f t="shared" si="329"/>
        <v>0</v>
      </c>
      <c r="L1319" s="184">
        <f t="shared" si="329"/>
        <v>0</v>
      </c>
      <c r="M1319" s="141">
        <f t="shared" si="329"/>
        <v>0</v>
      </c>
      <c r="N1319" s="141">
        <f t="shared" si="329"/>
        <v>0</v>
      </c>
      <c r="O1319" s="147">
        <f t="shared" si="333"/>
        <v>0</v>
      </c>
      <c r="P1319" s="136">
        <f t="shared" si="334"/>
        <v>0</v>
      </c>
      <c r="Q1319" s="136">
        <f t="shared" si="338"/>
        <v>0</v>
      </c>
      <c r="R1319" s="136">
        <f t="shared" si="339"/>
        <v>0</v>
      </c>
      <c r="S1319" s="137">
        <f t="shared" si="335"/>
        <v>0</v>
      </c>
      <c r="T1319" s="45"/>
      <c r="V1319" s="57" t="str">
        <f t="shared" si="336"/>
        <v>скрыть</v>
      </c>
    </row>
    <row r="1320" spans="2:22" ht="15.75" hidden="1" customHeight="1" x14ac:dyDescent="0.25">
      <c r="B1320" s="135">
        <v>1304</v>
      </c>
      <c r="C1320" s="182">
        <f t="shared" si="341"/>
        <v>0</v>
      </c>
      <c r="D1320" s="280">
        <f t="shared" si="341"/>
        <v>0</v>
      </c>
      <c r="E1320" s="182">
        <f t="shared" si="341"/>
        <v>0</v>
      </c>
      <c r="F1320" s="182">
        <f t="shared" si="341"/>
        <v>0</v>
      </c>
      <c r="G1320" s="136">
        <f t="shared" si="341"/>
        <v>0</v>
      </c>
      <c r="H1320" s="136">
        <f t="shared" si="337"/>
        <v>0</v>
      </c>
      <c r="I1320" s="136">
        <f t="shared" si="331"/>
        <v>0</v>
      </c>
      <c r="J1320" s="141">
        <f t="shared" si="332"/>
        <v>0</v>
      </c>
      <c r="K1320" s="142">
        <f t="shared" si="329"/>
        <v>0</v>
      </c>
      <c r="L1320" s="184">
        <f t="shared" si="329"/>
        <v>0</v>
      </c>
      <c r="M1320" s="141">
        <f t="shared" si="329"/>
        <v>0</v>
      </c>
      <c r="N1320" s="141">
        <f t="shared" si="329"/>
        <v>0</v>
      </c>
      <c r="O1320" s="147">
        <f t="shared" si="333"/>
        <v>0</v>
      </c>
      <c r="P1320" s="136">
        <f t="shared" si="334"/>
        <v>0</v>
      </c>
      <c r="Q1320" s="136">
        <f t="shared" si="338"/>
        <v>0</v>
      </c>
      <c r="R1320" s="136">
        <f t="shared" si="339"/>
        <v>0</v>
      </c>
      <c r="S1320" s="137">
        <f t="shared" si="335"/>
        <v>0</v>
      </c>
      <c r="T1320" s="45"/>
      <c r="V1320" s="57" t="str">
        <f t="shared" si="336"/>
        <v>скрыть</v>
      </c>
    </row>
    <row r="1321" spans="2:22" ht="15.75" hidden="1" customHeight="1" x14ac:dyDescent="0.25">
      <c r="B1321" s="135">
        <v>1305</v>
      </c>
      <c r="C1321" s="182">
        <f t="shared" si="341"/>
        <v>0</v>
      </c>
      <c r="D1321" s="280">
        <f t="shared" si="341"/>
        <v>0</v>
      </c>
      <c r="E1321" s="182">
        <f t="shared" si="341"/>
        <v>0</v>
      </c>
      <c r="F1321" s="182">
        <f t="shared" si="341"/>
        <v>0</v>
      </c>
      <c r="G1321" s="136">
        <f t="shared" si="341"/>
        <v>0</v>
      </c>
      <c r="H1321" s="136">
        <f t="shared" si="337"/>
        <v>0</v>
      </c>
      <c r="I1321" s="136">
        <f t="shared" si="331"/>
        <v>0</v>
      </c>
      <c r="J1321" s="141">
        <f t="shared" si="332"/>
        <v>0</v>
      </c>
      <c r="K1321" s="142">
        <f t="shared" si="329"/>
        <v>0</v>
      </c>
      <c r="L1321" s="184">
        <f t="shared" si="329"/>
        <v>0</v>
      </c>
      <c r="M1321" s="141">
        <f t="shared" si="329"/>
        <v>0</v>
      </c>
      <c r="N1321" s="141">
        <f t="shared" si="329"/>
        <v>0</v>
      </c>
      <c r="O1321" s="147">
        <f t="shared" si="333"/>
        <v>0</v>
      </c>
      <c r="P1321" s="136">
        <f t="shared" si="334"/>
        <v>0</v>
      </c>
      <c r="Q1321" s="136">
        <f t="shared" si="338"/>
        <v>0</v>
      </c>
      <c r="R1321" s="136">
        <f t="shared" si="339"/>
        <v>0</v>
      </c>
      <c r="S1321" s="137">
        <f t="shared" si="335"/>
        <v>0</v>
      </c>
      <c r="T1321" s="45"/>
      <c r="V1321" s="57" t="str">
        <f t="shared" si="336"/>
        <v>скрыть</v>
      </c>
    </row>
    <row r="1322" spans="2:22" ht="15.75" hidden="1" customHeight="1" x14ac:dyDescent="0.25">
      <c r="B1322" s="135">
        <v>1306</v>
      </c>
      <c r="C1322" s="182">
        <f t="shared" si="341"/>
        <v>0</v>
      </c>
      <c r="D1322" s="280">
        <f t="shared" si="341"/>
        <v>0</v>
      </c>
      <c r="E1322" s="182">
        <f t="shared" si="341"/>
        <v>0</v>
      </c>
      <c r="F1322" s="182">
        <f t="shared" si="341"/>
        <v>0</v>
      </c>
      <c r="G1322" s="136">
        <f t="shared" si="341"/>
        <v>0</v>
      </c>
      <c r="H1322" s="136">
        <f t="shared" si="337"/>
        <v>0</v>
      </c>
      <c r="I1322" s="136">
        <f t="shared" si="331"/>
        <v>0</v>
      </c>
      <c r="J1322" s="141">
        <f t="shared" si="332"/>
        <v>0</v>
      </c>
      <c r="K1322" s="142">
        <f t="shared" si="329"/>
        <v>0</v>
      </c>
      <c r="L1322" s="184">
        <f t="shared" si="329"/>
        <v>0</v>
      </c>
      <c r="M1322" s="141">
        <f t="shared" si="329"/>
        <v>0</v>
      </c>
      <c r="N1322" s="141">
        <f t="shared" si="329"/>
        <v>0</v>
      </c>
      <c r="O1322" s="147">
        <f t="shared" si="333"/>
        <v>0</v>
      </c>
      <c r="P1322" s="136">
        <f t="shared" si="334"/>
        <v>0</v>
      </c>
      <c r="Q1322" s="136">
        <f t="shared" si="338"/>
        <v>0</v>
      </c>
      <c r="R1322" s="136">
        <f t="shared" si="339"/>
        <v>0</v>
      </c>
      <c r="S1322" s="137">
        <f t="shared" si="335"/>
        <v>0</v>
      </c>
      <c r="T1322" s="45"/>
      <c r="V1322" s="57" t="str">
        <f t="shared" si="336"/>
        <v>скрыть</v>
      </c>
    </row>
    <row r="1323" spans="2:22" ht="15.75" hidden="1" customHeight="1" x14ac:dyDescent="0.25">
      <c r="B1323" s="135">
        <v>1307</v>
      </c>
      <c r="C1323" s="182">
        <f t="shared" si="341"/>
        <v>0</v>
      </c>
      <c r="D1323" s="280">
        <f t="shared" si="341"/>
        <v>0</v>
      </c>
      <c r="E1323" s="182">
        <f t="shared" si="341"/>
        <v>0</v>
      </c>
      <c r="F1323" s="182">
        <f t="shared" si="341"/>
        <v>0</v>
      </c>
      <c r="G1323" s="136">
        <f t="shared" si="341"/>
        <v>0</v>
      </c>
      <c r="H1323" s="136">
        <f t="shared" si="337"/>
        <v>0</v>
      </c>
      <c r="I1323" s="136">
        <f t="shared" si="331"/>
        <v>0</v>
      </c>
      <c r="J1323" s="141">
        <f t="shared" si="332"/>
        <v>0</v>
      </c>
      <c r="K1323" s="142">
        <f t="shared" si="329"/>
        <v>0</v>
      </c>
      <c r="L1323" s="184">
        <f t="shared" si="329"/>
        <v>0</v>
      </c>
      <c r="M1323" s="141">
        <f t="shared" si="329"/>
        <v>0</v>
      </c>
      <c r="N1323" s="141">
        <f t="shared" si="329"/>
        <v>0</v>
      </c>
      <c r="O1323" s="147">
        <f t="shared" si="333"/>
        <v>0</v>
      </c>
      <c r="P1323" s="136">
        <f t="shared" si="334"/>
        <v>0</v>
      </c>
      <c r="Q1323" s="136">
        <f t="shared" si="338"/>
        <v>0</v>
      </c>
      <c r="R1323" s="136">
        <f t="shared" si="339"/>
        <v>0</v>
      </c>
      <c r="S1323" s="137">
        <f t="shared" si="335"/>
        <v>0</v>
      </c>
      <c r="T1323" s="45"/>
      <c r="V1323" s="57" t="str">
        <f t="shared" si="336"/>
        <v>скрыть</v>
      </c>
    </row>
    <row r="1324" spans="2:22" ht="15.75" hidden="1" customHeight="1" x14ac:dyDescent="0.25">
      <c r="B1324" s="135">
        <v>1308</v>
      </c>
      <c r="C1324" s="182">
        <f t="shared" si="341"/>
        <v>0</v>
      </c>
      <c r="D1324" s="280">
        <f t="shared" si="341"/>
        <v>0</v>
      </c>
      <c r="E1324" s="182">
        <f t="shared" si="341"/>
        <v>0</v>
      </c>
      <c r="F1324" s="182">
        <f t="shared" si="341"/>
        <v>0</v>
      </c>
      <c r="G1324" s="136">
        <f t="shared" si="341"/>
        <v>0</v>
      </c>
      <c r="H1324" s="136">
        <f t="shared" si="337"/>
        <v>0</v>
      </c>
      <c r="I1324" s="136">
        <f t="shared" si="331"/>
        <v>0</v>
      </c>
      <c r="J1324" s="141">
        <f t="shared" si="332"/>
        <v>0</v>
      </c>
      <c r="K1324" s="142">
        <f t="shared" si="329"/>
        <v>0</v>
      </c>
      <c r="L1324" s="184">
        <f t="shared" si="329"/>
        <v>0</v>
      </c>
      <c r="M1324" s="141">
        <f t="shared" si="329"/>
        <v>0</v>
      </c>
      <c r="N1324" s="141">
        <f t="shared" si="329"/>
        <v>0</v>
      </c>
      <c r="O1324" s="147">
        <f t="shared" si="333"/>
        <v>0</v>
      </c>
      <c r="P1324" s="136">
        <f t="shared" si="334"/>
        <v>0</v>
      </c>
      <c r="Q1324" s="136">
        <f t="shared" si="338"/>
        <v>0</v>
      </c>
      <c r="R1324" s="136">
        <f t="shared" si="339"/>
        <v>0</v>
      </c>
      <c r="S1324" s="137">
        <f t="shared" si="335"/>
        <v>0</v>
      </c>
      <c r="T1324" s="45"/>
      <c r="V1324" s="57" t="str">
        <f t="shared" si="336"/>
        <v>скрыть</v>
      </c>
    </row>
    <row r="1325" spans="2:22" ht="15.75" hidden="1" customHeight="1" x14ac:dyDescent="0.25">
      <c r="B1325" s="135">
        <v>1309</v>
      </c>
      <c r="C1325" s="182">
        <f t="shared" si="341"/>
        <v>0</v>
      </c>
      <c r="D1325" s="280">
        <f t="shared" si="341"/>
        <v>0</v>
      </c>
      <c r="E1325" s="182">
        <f t="shared" si="341"/>
        <v>0</v>
      </c>
      <c r="F1325" s="182">
        <f t="shared" si="341"/>
        <v>0</v>
      </c>
      <c r="G1325" s="136">
        <f t="shared" si="341"/>
        <v>0</v>
      </c>
      <c r="H1325" s="136">
        <f t="shared" si="337"/>
        <v>0</v>
      </c>
      <c r="I1325" s="136">
        <f t="shared" si="331"/>
        <v>0</v>
      </c>
      <c r="J1325" s="141">
        <f t="shared" si="332"/>
        <v>0</v>
      </c>
      <c r="K1325" s="142">
        <f t="shared" si="329"/>
        <v>0</v>
      </c>
      <c r="L1325" s="184">
        <f t="shared" si="329"/>
        <v>0</v>
      </c>
      <c r="M1325" s="141">
        <f t="shared" si="329"/>
        <v>0</v>
      </c>
      <c r="N1325" s="141">
        <f t="shared" si="329"/>
        <v>0</v>
      </c>
      <c r="O1325" s="147">
        <f t="shared" si="333"/>
        <v>0</v>
      </c>
      <c r="P1325" s="136">
        <f t="shared" si="334"/>
        <v>0</v>
      </c>
      <c r="Q1325" s="136">
        <f t="shared" si="338"/>
        <v>0</v>
      </c>
      <c r="R1325" s="136">
        <f t="shared" si="339"/>
        <v>0</v>
      </c>
      <c r="S1325" s="137">
        <f t="shared" si="335"/>
        <v>0</v>
      </c>
      <c r="T1325" s="45"/>
      <c r="V1325" s="57" t="str">
        <f t="shared" si="336"/>
        <v>скрыть</v>
      </c>
    </row>
    <row r="1326" spans="2:22" ht="15.75" hidden="1" customHeight="1" x14ac:dyDescent="0.25">
      <c r="B1326" s="135">
        <v>1310</v>
      </c>
      <c r="C1326" s="182">
        <f t="shared" si="341"/>
        <v>0</v>
      </c>
      <c r="D1326" s="280">
        <f t="shared" si="341"/>
        <v>0</v>
      </c>
      <c r="E1326" s="182">
        <f t="shared" si="341"/>
        <v>0</v>
      </c>
      <c r="F1326" s="182">
        <f t="shared" si="341"/>
        <v>0</v>
      </c>
      <c r="G1326" s="136">
        <f t="shared" si="341"/>
        <v>0</v>
      </c>
      <c r="H1326" s="136">
        <f t="shared" si="337"/>
        <v>0</v>
      </c>
      <c r="I1326" s="136">
        <f t="shared" si="331"/>
        <v>0</v>
      </c>
      <c r="J1326" s="141">
        <f t="shared" si="332"/>
        <v>0</v>
      </c>
      <c r="K1326" s="142">
        <f t="shared" si="329"/>
        <v>0</v>
      </c>
      <c r="L1326" s="184">
        <f t="shared" si="329"/>
        <v>0</v>
      </c>
      <c r="M1326" s="141">
        <f t="shared" si="329"/>
        <v>0</v>
      </c>
      <c r="N1326" s="141">
        <f t="shared" si="329"/>
        <v>0</v>
      </c>
      <c r="O1326" s="147">
        <f t="shared" si="333"/>
        <v>0</v>
      </c>
      <c r="P1326" s="136">
        <f t="shared" si="334"/>
        <v>0</v>
      </c>
      <c r="Q1326" s="136">
        <f t="shared" si="338"/>
        <v>0</v>
      </c>
      <c r="R1326" s="136">
        <f t="shared" si="339"/>
        <v>0</v>
      </c>
      <c r="S1326" s="137">
        <f t="shared" si="335"/>
        <v>0</v>
      </c>
      <c r="T1326" s="45"/>
      <c r="V1326" s="57" t="str">
        <f t="shared" si="336"/>
        <v>скрыть</v>
      </c>
    </row>
    <row r="1327" spans="2:22" ht="15.75" hidden="1" customHeight="1" x14ac:dyDescent="0.25">
      <c r="B1327" s="135">
        <v>1311</v>
      </c>
      <c r="C1327" s="182">
        <f t="shared" ref="C1327:G1336" si="342">IF(offer_sale_type="транзит",IFERROR(VLOOKUP($B1327,calc_data,C$14+1,0),0),0)</f>
        <v>0</v>
      </c>
      <c r="D1327" s="280">
        <f t="shared" si="342"/>
        <v>0</v>
      </c>
      <c r="E1327" s="182">
        <f t="shared" si="342"/>
        <v>0</v>
      </c>
      <c r="F1327" s="182">
        <f t="shared" si="342"/>
        <v>0</v>
      </c>
      <c r="G1327" s="136">
        <f t="shared" si="342"/>
        <v>0</v>
      </c>
      <c r="H1327" s="136">
        <f t="shared" si="337"/>
        <v>0</v>
      </c>
      <c r="I1327" s="136">
        <f t="shared" si="331"/>
        <v>0</v>
      </c>
      <c r="J1327" s="141">
        <f t="shared" si="332"/>
        <v>0</v>
      </c>
      <c r="K1327" s="142">
        <f t="shared" si="329"/>
        <v>0</v>
      </c>
      <c r="L1327" s="184">
        <f t="shared" si="329"/>
        <v>0</v>
      </c>
      <c r="M1327" s="141">
        <f t="shared" si="329"/>
        <v>0</v>
      </c>
      <c r="N1327" s="141">
        <f t="shared" si="329"/>
        <v>0</v>
      </c>
      <c r="O1327" s="147">
        <f t="shared" si="333"/>
        <v>0</v>
      </c>
      <c r="P1327" s="136">
        <f t="shared" si="334"/>
        <v>0</v>
      </c>
      <c r="Q1327" s="136">
        <f t="shared" si="338"/>
        <v>0</v>
      </c>
      <c r="R1327" s="136">
        <f t="shared" si="339"/>
        <v>0</v>
      </c>
      <c r="S1327" s="137">
        <f t="shared" si="335"/>
        <v>0</v>
      </c>
      <c r="T1327" s="45"/>
      <c r="V1327" s="57" t="str">
        <f t="shared" si="336"/>
        <v>скрыть</v>
      </c>
    </row>
    <row r="1328" spans="2:22" ht="15.75" hidden="1" customHeight="1" x14ac:dyDescent="0.25">
      <c r="B1328" s="135">
        <v>1312</v>
      </c>
      <c r="C1328" s="182">
        <f t="shared" si="342"/>
        <v>0</v>
      </c>
      <c r="D1328" s="280">
        <f t="shared" si="342"/>
        <v>0</v>
      </c>
      <c r="E1328" s="182">
        <f t="shared" si="342"/>
        <v>0</v>
      </c>
      <c r="F1328" s="182">
        <f t="shared" si="342"/>
        <v>0</v>
      </c>
      <c r="G1328" s="136">
        <f t="shared" si="342"/>
        <v>0</v>
      </c>
      <c r="H1328" s="136">
        <f t="shared" si="337"/>
        <v>0</v>
      </c>
      <c r="I1328" s="136">
        <f t="shared" si="331"/>
        <v>0</v>
      </c>
      <c r="J1328" s="141">
        <f t="shared" si="332"/>
        <v>0</v>
      </c>
      <c r="K1328" s="142">
        <f t="shared" si="329"/>
        <v>0</v>
      </c>
      <c r="L1328" s="184">
        <f t="shared" si="329"/>
        <v>0</v>
      </c>
      <c r="M1328" s="141">
        <f t="shared" si="329"/>
        <v>0</v>
      </c>
      <c r="N1328" s="141">
        <f t="shared" si="329"/>
        <v>0</v>
      </c>
      <c r="O1328" s="147">
        <f t="shared" si="333"/>
        <v>0</v>
      </c>
      <c r="P1328" s="136">
        <f t="shared" si="334"/>
        <v>0</v>
      </c>
      <c r="Q1328" s="136">
        <f t="shared" si="338"/>
        <v>0</v>
      </c>
      <c r="R1328" s="136">
        <f t="shared" si="339"/>
        <v>0</v>
      </c>
      <c r="S1328" s="137">
        <f t="shared" si="335"/>
        <v>0</v>
      </c>
      <c r="T1328" s="45"/>
      <c r="V1328" s="57" t="str">
        <f t="shared" si="336"/>
        <v>скрыть</v>
      </c>
    </row>
    <row r="1329" spans="2:22" ht="15.75" hidden="1" customHeight="1" x14ac:dyDescent="0.25">
      <c r="B1329" s="135">
        <v>1313</v>
      </c>
      <c r="C1329" s="182">
        <f t="shared" si="342"/>
        <v>0</v>
      </c>
      <c r="D1329" s="280">
        <f t="shared" si="342"/>
        <v>0</v>
      </c>
      <c r="E1329" s="182">
        <f t="shared" si="342"/>
        <v>0</v>
      </c>
      <c r="F1329" s="182">
        <f t="shared" si="342"/>
        <v>0</v>
      </c>
      <c r="G1329" s="136">
        <f t="shared" si="342"/>
        <v>0</v>
      </c>
      <c r="H1329" s="136">
        <f t="shared" si="337"/>
        <v>0</v>
      </c>
      <c r="I1329" s="136">
        <f t="shared" si="331"/>
        <v>0</v>
      </c>
      <c r="J1329" s="141">
        <f t="shared" si="332"/>
        <v>0</v>
      </c>
      <c r="K1329" s="142">
        <f t="shared" si="329"/>
        <v>0</v>
      </c>
      <c r="L1329" s="184">
        <f t="shared" si="329"/>
        <v>0</v>
      </c>
      <c r="M1329" s="141">
        <f t="shared" si="329"/>
        <v>0</v>
      </c>
      <c r="N1329" s="141">
        <f t="shared" si="329"/>
        <v>0</v>
      </c>
      <c r="O1329" s="147">
        <f t="shared" si="333"/>
        <v>0</v>
      </c>
      <c r="P1329" s="136">
        <f t="shared" si="334"/>
        <v>0</v>
      </c>
      <c r="Q1329" s="136">
        <f t="shared" si="338"/>
        <v>0</v>
      </c>
      <c r="R1329" s="136">
        <f t="shared" si="339"/>
        <v>0</v>
      </c>
      <c r="S1329" s="137">
        <f t="shared" si="335"/>
        <v>0</v>
      </c>
      <c r="T1329" s="45"/>
      <c r="V1329" s="57" t="str">
        <f t="shared" si="336"/>
        <v>скрыть</v>
      </c>
    </row>
    <row r="1330" spans="2:22" ht="15.75" hidden="1" customHeight="1" x14ac:dyDescent="0.25">
      <c r="B1330" s="135">
        <v>1314</v>
      </c>
      <c r="C1330" s="182">
        <f t="shared" si="342"/>
        <v>0</v>
      </c>
      <c r="D1330" s="280">
        <f t="shared" si="342"/>
        <v>0</v>
      </c>
      <c r="E1330" s="182">
        <f t="shared" si="342"/>
        <v>0</v>
      </c>
      <c r="F1330" s="182">
        <f t="shared" si="342"/>
        <v>0</v>
      </c>
      <c r="G1330" s="136">
        <f t="shared" si="342"/>
        <v>0</v>
      </c>
      <c r="H1330" s="136">
        <f t="shared" si="337"/>
        <v>0</v>
      </c>
      <c r="I1330" s="136">
        <f t="shared" si="331"/>
        <v>0</v>
      </c>
      <c r="J1330" s="141">
        <f t="shared" si="332"/>
        <v>0</v>
      </c>
      <c r="K1330" s="142">
        <f t="shared" si="329"/>
        <v>0</v>
      </c>
      <c r="L1330" s="184">
        <f t="shared" si="329"/>
        <v>0</v>
      </c>
      <c r="M1330" s="141">
        <f t="shared" si="329"/>
        <v>0</v>
      </c>
      <c r="N1330" s="141">
        <f t="shared" si="329"/>
        <v>0</v>
      </c>
      <c r="O1330" s="147">
        <f t="shared" si="333"/>
        <v>0</v>
      </c>
      <c r="P1330" s="136">
        <f t="shared" si="334"/>
        <v>0</v>
      </c>
      <c r="Q1330" s="136">
        <f t="shared" si="338"/>
        <v>0</v>
      </c>
      <c r="R1330" s="136">
        <f t="shared" si="339"/>
        <v>0</v>
      </c>
      <c r="S1330" s="137">
        <f t="shared" si="335"/>
        <v>0</v>
      </c>
      <c r="T1330" s="45"/>
      <c r="V1330" s="57" t="str">
        <f t="shared" si="336"/>
        <v>скрыть</v>
      </c>
    </row>
    <row r="1331" spans="2:22" ht="15.75" hidden="1" customHeight="1" x14ac:dyDescent="0.25">
      <c r="B1331" s="135">
        <v>1315</v>
      </c>
      <c r="C1331" s="182">
        <f t="shared" si="342"/>
        <v>0</v>
      </c>
      <c r="D1331" s="280">
        <f t="shared" si="342"/>
        <v>0</v>
      </c>
      <c r="E1331" s="182">
        <f t="shared" si="342"/>
        <v>0</v>
      </c>
      <c r="F1331" s="182">
        <f t="shared" si="342"/>
        <v>0</v>
      </c>
      <c r="G1331" s="136">
        <f t="shared" si="342"/>
        <v>0</v>
      </c>
      <c r="H1331" s="136">
        <f t="shared" si="337"/>
        <v>0</v>
      </c>
      <c r="I1331" s="136">
        <f t="shared" si="331"/>
        <v>0</v>
      </c>
      <c r="J1331" s="141">
        <f t="shared" si="332"/>
        <v>0</v>
      </c>
      <c r="K1331" s="142">
        <f t="shared" si="329"/>
        <v>0</v>
      </c>
      <c r="L1331" s="184">
        <f t="shared" si="329"/>
        <v>0</v>
      </c>
      <c r="M1331" s="141">
        <f t="shared" si="329"/>
        <v>0</v>
      </c>
      <c r="N1331" s="141">
        <f t="shared" si="329"/>
        <v>0</v>
      </c>
      <c r="O1331" s="147">
        <f t="shared" si="333"/>
        <v>0</v>
      </c>
      <c r="P1331" s="136">
        <f t="shared" si="334"/>
        <v>0</v>
      </c>
      <c r="Q1331" s="136">
        <f t="shared" si="338"/>
        <v>0</v>
      </c>
      <c r="R1331" s="136">
        <f t="shared" si="339"/>
        <v>0</v>
      </c>
      <c r="S1331" s="137">
        <f t="shared" si="335"/>
        <v>0</v>
      </c>
      <c r="T1331" s="45"/>
      <c r="V1331" s="57" t="str">
        <f t="shared" si="336"/>
        <v>скрыть</v>
      </c>
    </row>
    <row r="1332" spans="2:22" ht="15.75" hidden="1" customHeight="1" x14ac:dyDescent="0.25">
      <c r="B1332" s="135">
        <v>1316</v>
      </c>
      <c r="C1332" s="182">
        <f t="shared" si="342"/>
        <v>0</v>
      </c>
      <c r="D1332" s="280">
        <f t="shared" si="342"/>
        <v>0</v>
      </c>
      <c r="E1332" s="182">
        <f t="shared" si="342"/>
        <v>0</v>
      </c>
      <c r="F1332" s="182">
        <f t="shared" si="342"/>
        <v>0</v>
      </c>
      <c r="G1332" s="136">
        <f t="shared" si="342"/>
        <v>0</v>
      </c>
      <c r="H1332" s="136">
        <f t="shared" si="337"/>
        <v>0</v>
      </c>
      <c r="I1332" s="136">
        <f t="shared" si="331"/>
        <v>0</v>
      </c>
      <c r="J1332" s="141">
        <f t="shared" si="332"/>
        <v>0</v>
      </c>
      <c r="K1332" s="142">
        <f t="shared" si="329"/>
        <v>0</v>
      </c>
      <c r="L1332" s="184">
        <f t="shared" si="329"/>
        <v>0</v>
      </c>
      <c r="M1332" s="141">
        <f t="shared" si="329"/>
        <v>0</v>
      </c>
      <c r="N1332" s="141">
        <f t="shared" si="329"/>
        <v>0</v>
      </c>
      <c r="O1332" s="147">
        <f t="shared" si="333"/>
        <v>0</v>
      </c>
      <c r="P1332" s="136">
        <f t="shared" si="334"/>
        <v>0</v>
      </c>
      <c r="Q1332" s="136">
        <f t="shared" si="338"/>
        <v>0</v>
      </c>
      <c r="R1332" s="136">
        <f t="shared" si="339"/>
        <v>0</v>
      </c>
      <c r="S1332" s="137">
        <f t="shared" si="335"/>
        <v>0</v>
      </c>
      <c r="T1332" s="45"/>
      <c r="V1332" s="57" t="str">
        <f t="shared" si="336"/>
        <v>скрыть</v>
      </c>
    </row>
    <row r="1333" spans="2:22" ht="15.75" hidden="1" customHeight="1" x14ac:dyDescent="0.25">
      <c r="B1333" s="135">
        <v>1317</v>
      </c>
      <c r="C1333" s="182">
        <f t="shared" si="342"/>
        <v>0</v>
      </c>
      <c r="D1333" s="280">
        <f t="shared" si="342"/>
        <v>0</v>
      </c>
      <c r="E1333" s="182">
        <f t="shared" si="342"/>
        <v>0</v>
      </c>
      <c r="F1333" s="182">
        <f t="shared" si="342"/>
        <v>0</v>
      </c>
      <c r="G1333" s="136">
        <f t="shared" si="342"/>
        <v>0</v>
      </c>
      <c r="H1333" s="136">
        <f t="shared" si="337"/>
        <v>0</v>
      </c>
      <c r="I1333" s="136">
        <f t="shared" si="331"/>
        <v>0</v>
      </c>
      <c r="J1333" s="141">
        <f t="shared" si="332"/>
        <v>0</v>
      </c>
      <c r="K1333" s="142">
        <f t="shared" si="329"/>
        <v>0</v>
      </c>
      <c r="L1333" s="184">
        <f t="shared" si="329"/>
        <v>0</v>
      </c>
      <c r="M1333" s="141">
        <f t="shared" si="329"/>
        <v>0</v>
      </c>
      <c r="N1333" s="141">
        <f t="shared" si="329"/>
        <v>0</v>
      </c>
      <c r="O1333" s="147">
        <f t="shared" si="333"/>
        <v>0</v>
      </c>
      <c r="P1333" s="136">
        <f t="shared" si="334"/>
        <v>0</v>
      </c>
      <c r="Q1333" s="136">
        <f t="shared" si="338"/>
        <v>0</v>
      </c>
      <c r="R1333" s="136">
        <f t="shared" si="339"/>
        <v>0</v>
      </c>
      <c r="S1333" s="137">
        <f t="shared" si="335"/>
        <v>0</v>
      </c>
      <c r="T1333" s="45"/>
      <c r="V1333" s="57" t="str">
        <f t="shared" si="336"/>
        <v>скрыть</v>
      </c>
    </row>
    <row r="1334" spans="2:22" ht="15.75" hidden="1" customHeight="1" x14ac:dyDescent="0.25">
      <c r="B1334" s="135">
        <v>1318</v>
      </c>
      <c r="C1334" s="182">
        <f t="shared" si="342"/>
        <v>0</v>
      </c>
      <c r="D1334" s="280">
        <f t="shared" si="342"/>
        <v>0</v>
      </c>
      <c r="E1334" s="182">
        <f t="shared" si="342"/>
        <v>0</v>
      </c>
      <c r="F1334" s="182">
        <f t="shared" si="342"/>
        <v>0</v>
      </c>
      <c r="G1334" s="136">
        <f t="shared" si="342"/>
        <v>0</v>
      </c>
      <c r="H1334" s="136">
        <f t="shared" si="337"/>
        <v>0</v>
      </c>
      <c r="I1334" s="136">
        <f t="shared" si="331"/>
        <v>0</v>
      </c>
      <c r="J1334" s="141">
        <f t="shared" si="332"/>
        <v>0</v>
      </c>
      <c r="K1334" s="142">
        <f t="shared" si="329"/>
        <v>0</v>
      </c>
      <c r="L1334" s="184">
        <f t="shared" si="329"/>
        <v>0</v>
      </c>
      <c r="M1334" s="141">
        <f t="shared" si="329"/>
        <v>0</v>
      </c>
      <c r="N1334" s="141">
        <f t="shared" si="329"/>
        <v>0</v>
      </c>
      <c r="O1334" s="147">
        <f t="shared" si="333"/>
        <v>0</v>
      </c>
      <c r="P1334" s="136">
        <f t="shared" si="334"/>
        <v>0</v>
      </c>
      <c r="Q1334" s="136">
        <f t="shared" si="338"/>
        <v>0</v>
      </c>
      <c r="R1334" s="136">
        <f t="shared" si="339"/>
        <v>0</v>
      </c>
      <c r="S1334" s="137">
        <f t="shared" si="335"/>
        <v>0</v>
      </c>
      <c r="T1334" s="45"/>
      <c r="V1334" s="57" t="str">
        <f t="shared" si="336"/>
        <v>скрыть</v>
      </c>
    </row>
    <row r="1335" spans="2:22" ht="15.75" hidden="1" customHeight="1" x14ac:dyDescent="0.25">
      <c r="B1335" s="135">
        <v>1319</v>
      </c>
      <c r="C1335" s="182">
        <f t="shared" si="342"/>
        <v>0</v>
      </c>
      <c r="D1335" s="280">
        <f t="shared" si="342"/>
        <v>0</v>
      </c>
      <c r="E1335" s="182">
        <f t="shared" si="342"/>
        <v>0</v>
      </c>
      <c r="F1335" s="182">
        <f t="shared" si="342"/>
        <v>0</v>
      </c>
      <c r="G1335" s="136">
        <f t="shared" si="342"/>
        <v>0</v>
      </c>
      <c r="H1335" s="136">
        <f t="shared" si="337"/>
        <v>0</v>
      </c>
      <c r="I1335" s="136">
        <f t="shared" si="331"/>
        <v>0</v>
      </c>
      <c r="J1335" s="141">
        <f t="shared" si="332"/>
        <v>0</v>
      </c>
      <c r="K1335" s="142">
        <f t="shared" si="329"/>
        <v>0</v>
      </c>
      <c r="L1335" s="184">
        <f t="shared" si="329"/>
        <v>0</v>
      </c>
      <c r="M1335" s="141">
        <f t="shared" si="329"/>
        <v>0</v>
      </c>
      <c r="N1335" s="141">
        <f t="shared" si="329"/>
        <v>0</v>
      </c>
      <c r="O1335" s="147">
        <f t="shared" si="333"/>
        <v>0</v>
      </c>
      <c r="P1335" s="136">
        <f t="shared" si="334"/>
        <v>0</v>
      </c>
      <c r="Q1335" s="136">
        <f t="shared" si="338"/>
        <v>0</v>
      </c>
      <c r="R1335" s="136">
        <f t="shared" si="339"/>
        <v>0</v>
      </c>
      <c r="S1335" s="137">
        <f t="shared" si="335"/>
        <v>0</v>
      </c>
      <c r="T1335" s="45"/>
      <c r="V1335" s="57" t="str">
        <f t="shared" si="336"/>
        <v>скрыть</v>
      </c>
    </row>
    <row r="1336" spans="2:22" ht="15.75" hidden="1" customHeight="1" x14ac:dyDescent="0.25">
      <c r="B1336" s="135">
        <v>1320</v>
      </c>
      <c r="C1336" s="182">
        <f t="shared" si="342"/>
        <v>0</v>
      </c>
      <c r="D1336" s="280">
        <f t="shared" si="342"/>
        <v>0</v>
      </c>
      <c r="E1336" s="182">
        <f t="shared" si="342"/>
        <v>0</v>
      </c>
      <c r="F1336" s="182">
        <f t="shared" si="342"/>
        <v>0</v>
      </c>
      <c r="G1336" s="136">
        <f t="shared" si="342"/>
        <v>0</v>
      </c>
      <c r="H1336" s="136">
        <f t="shared" si="337"/>
        <v>0</v>
      </c>
      <c r="I1336" s="136">
        <f t="shared" si="331"/>
        <v>0</v>
      </c>
      <c r="J1336" s="141">
        <f t="shared" si="332"/>
        <v>0</v>
      </c>
      <c r="K1336" s="142">
        <f t="shared" si="329"/>
        <v>0</v>
      </c>
      <c r="L1336" s="184">
        <f t="shared" si="329"/>
        <v>0</v>
      </c>
      <c r="M1336" s="141">
        <f t="shared" si="329"/>
        <v>0</v>
      </c>
      <c r="N1336" s="141">
        <f t="shared" si="329"/>
        <v>0</v>
      </c>
      <c r="O1336" s="147">
        <f t="shared" si="333"/>
        <v>0</v>
      </c>
      <c r="P1336" s="136">
        <f t="shared" si="334"/>
        <v>0</v>
      </c>
      <c r="Q1336" s="136">
        <f t="shared" si="338"/>
        <v>0</v>
      </c>
      <c r="R1336" s="136">
        <f t="shared" si="339"/>
        <v>0</v>
      </c>
      <c r="S1336" s="137">
        <f t="shared" si="335"/>
        <v>0</v>
      </c>
      <c r="T1336" s="45"/>
      <c r="V1336" s="57" t="str">
        <f t="shared" si="336"/>
        <v>скрыть</v>
      </c>
    </row>
    <row r="1337" spans="2:22" ht="15.75" hidden="1" customHeight="1" x14ac:dyDescent="0.25">
      <c r="B1337" s="135">
        <v>1321</v>
      </c>
      <c r="C1337" s="182">
        <f t="shared" ref="C1337:G1346" si="343">IF(offer_sale_type="транзит",IFERROR(VLOOKUP($B1337,calc_data,C$14+1,0),0),0)</f>
        <v>0</v>
      </c>
      <c r="D1337" s="280">
        <f t="shared" si="343"/>
        <v>0</v>
      </c>
      <c r="E1337" s="182">
        <f t="shared" si="343"/>
        <v>0</v>
      </c>
      <c r="F1337" s="182">
        <f t="shared" si="343"/>
        <v>0</v>
      </c>
      <c r="G1337" s="136">
        <f t="shared" si="343"/>
        <v>0</v>
      </c>
      <c r="H1337" s="136">
        <f t="shared" si="337"/>
        <v>0</v>
      </c>
      <c r="I1337" s="136">
        <f t="shared" si="331"/>
        <v>0</v>
      </c>
      <c r="J1337" s="141">
        <f t="shared" si="332"/>
        <v>0</v>
      </c>
      <c r="K1337" s="142">
        <f t="shared" si="329"/>
        <v>0</v>
      </c>
      <c r="L1337" s="184">
        <f t="shared" si="329"/>
        <v>0</v>
      </c>
      <c r="M1337" s="141">
        <f t="shared" si="329"/>
        <v>0</v>
      </c>
      <c r="N1337" s="141">
        <f t="shared" si="329"/>
        <v>0</v>
      </c>
      <c r="O1337" s="147">
        <f t="shared" si="333"/>
        <v>0</v>
      </c>
      <c r="P1337" s="136">
        <f t="shared" si="334"/>
        <v>0</v>
      </c>
      <c r="Q1337" s="136">
        <f t="shared" si="338"/>
        <v>0</v>
      </c>
      <c r="R1337" s="136">
        <f t="shared" si="339"/>
        <v>0</v>
      </c>
      <c r="S1337" s="137">
        <f t="shared" si="335"/>
        <v>0</v>
      </c>
      <c r="T1337" s="45"/>
      <c r="V1337" s="57" t="str">
        <f t="shared" si="336"/>
        <v>скрыть</v>
      </c>
    </row>
    <row r="1338" spans="2:22" ht="15.75" hidden="1" customHeight="1" x14ac:dyDescent="0.25">
      <c r="B1338" s="135">
        <v>1322</v>
      </c>
      <c r="C1338" s="182">
        <f t="shared" si="343"/>
        <v>0</v>
      </c>
      <c r="D1338" s="280">
        <f t="shared" si="343"/>
        <v>0</v>
      </c>
      <c r="E1338" s="182">
        <f t="shared" si="343"/>
        <v>0</v>
      </c>
      <c r="F1338" s="182">
        <f t="shared" si="343"/>
        <v>0</v>
      </c>
      <c r="G1338" s="136">
        <f t="shared" si="343"/>
        <v>0</v>
      </c>
      <c r="H1338" s="136">
        <f t="shared" si="337"/>
        <v>0</v>
      </c>
      <c r="I1338" s="136">
        <f t="shared" si="331"/>
        <v>0</v>
      </c>
      <c r="J1338" s="141">
        <f t="shared" si="332"/>
        <v>0</v>
      </c>
      <c r="K1338" s="142">
        <f t="shared" si="329"/>
        <v>0</v>
      </c>
      <c r="L1338" s="184">
        <f t="shared" si="329"/>
        <v>0</v>
      </c>
      <c r="M1338" s="141">
        <f t="shared" si="329"/>
        <v>0</v>
      </c>
      <c r="N1338" s="141">
        <f t="shared" si="329"/>
        <v>0</v>
      </c>
      <c r="O1338" s="147">
        <f t="shared" si="333"/>
        <v>0</v>
      </c>
      <c r="P1338" s="136">
        <f t="shared" si="334"/>
        <v>0</v>
      </c>
      <c r="Q1338" s="136">
        <f t="shared" si="338"/>
        <v>0</v>
      </c>
      <c r="R1338" s="136">
        <f t="shared" si="339"/>
        <v>0</v>
      </c>
      <c r="S1338" s="137">
        <f t="shared" si="335"/>
        <v>0</v>
      </c>
      <c r="T1338" s="45"/>
      <c r="V1338" s="57" t="str">
        <f t="shared" si="336"/>
        <v>скрыть</v>
      </c>
    </row>
    <row r="1339" spans="2:22" ht="15.75" hidden="1" customHeight="1" x14ac:dyDescent="0.25">
      <c r="B1339" s="135">
        <v>1323</v>
      </c>
      <c r="C1339" s="182">
        <f t="shared" si="343"/>
        <v>0</v>
      </c>
      <c r="D1339" s="280">
        <f t="shared" si="343"/>
        <v>0</v>
      </c>
      <c r="E1339" s="182">
        <f t="shared" si="343"/>
        <v>0</v>
      </c>
      <c r="F1339" s="182">
        <f t="shared" si="343"/>
        <v>0</v>
      </c>
      <c r="G1339" s="136">
        <f t="shared" si="343"/>
        <v>0</v>
      </c>
      <c r="H1339" s="136">
        <f t="shared" si="337"/>
        <v>0</v>
      </c>
      <c r="I1339" s="136">
        <f t="shared" si="331"/>
        <v>0</v>
      </c>
      <c r="J1339" s="141">
        <f t="shared" si="332"/>
        <v>0</v>
      </c>
      <c r="K1339" s="142">
        <f t="shared" si="329"/>
        <v>0</v>
      </c>
      <c r="L1339" s="184">
        <f t="shared" si="329"/>
        <v>0</v>
      </c>
      <c r="M1339" s="141">
        <f t="shared" si="329"/>
        <v>0</v>
      </c>
      <c r="N1339" s="141">
        <f t="shared" si="329"/>
        <v>0</v>
      </c>
      <c r="O1339" s="147">
        <f t="shared" si="333"/>
        <v>0</v>
      </c>
      <c r="P1339" s="136">
        <f t="shared" si="334"/>
        <v>0</v>
      </c>
      <c r="Q1339" s="136">
        <f t="shared" si="338"/>
        <v>0</v>
      </c>
      <c r="R1339" s="136">
        <f t="shared" si="339"/>
        <v>0</v>
      </c>
      <c r="S1339" s="137">
        <f t="shared" si="335"/>
        <v>0</v>
      </c>
      <c r="T1339" s="45"/>
      <c r="V1339" s="57" t="str">
        <f t="shared" si="336"/>
        <v>скрыть</v>
      </c>
    </row>
    <row r="1340" spans="2:22" ht="15.75" hidden="1" customHeight="1" x14ac:dyDescent="0.25">
      <c r="B1340" s="135">
        <v>1324</v>
      </c>
      <c r="C1340" s="182">
        <f t="shared" si="343"/>
        <v>0</v>
      </c>
      <c r="D1340" s="280">
        <f t="shared" si="343"/>
        <v>0</v>
      </c>
      <c r="E1340" s="182">
        <f t="shared" si="343"/>
        <v>0</v>
      </c>
      <c r="F1340" s="182">
        <f t="shared" si="343"/>
        <v>0</v>
      </c>
      <c r="G1340" s="136">
        <f t="shared" si="343"/>
        <v>0</v>
      </c>
      <c r="H1340" s="136">
        <f t="shared" si="337"/>
        <v>0</v>
      </c>
      <c r="I1340" s="136">
        <f t="shared" si="331"/>
        <v>0</v>
      </c>
      <c r="J1340" s="141">
        <f t="shared" si="332"/>
        <v>0</v>
      </c>
      <c r="K1340" s="142">
        <f t="shared" si="329"/>
        <v>0</v>
      </c>
      <c r="L1340" s="184">
        <f t="shared" si="329"/>
        <v>0</v>
      </c>
      <c r="M1340" s="141">
        <f t="shared" si="329"/>
        <v>0</v>
      </c>
      <c r="N1340" s="141">
        <f t="shared" si="329"/>
        <v>0</v>
      </c>
      <c r="O1340" s="147">
        <f t="shared" si="333"/>
        <v>0</v>
      </c>
      <c r="P1340" s="136">
        <f t="shared" si="334"/>
        <v>0</v>
      </c>
      <c r="Q1340" s="136">
        <f t="shared" si="338"/>
        <v>0</v>
      </c>
      <c r="R1340" s="136">
        <f t="shared" si="339"/>
        <v>0</v>
      </c>
      <c r="S1340" s="137">
        <f t="shared" si="335"/>
        <v>0</v>
      </c>
      <c r="T1340" s="45"/>
      <c r="V1340" s="57" t="str">
        <f t="shared" si="336"/>
        <v>скрыть</v>
      </c>
    </row>
    <row r="1341" spans="2:22" ht="15.75" hidden="1" customHeight="1" x14ac:dyDescent="0.25">
      <c r="B1341" s="135">
        <v>1325</v>
      </c>
      <c r="C1341" s="182">
        <f t="shared" si="343"/>
        <v>0</v>
      </c>
      <c r="D1341" s="280">
        <f t="shared" si="343"/>
        <v>0</v>
      </c>
      <c r="E1341" s="182">
        <f t="shared" si="343"/>
        <v>0</v>
      </c>
      <c r="F1341" s="182">
        <f t="shared" si="343"/>
        <v>0</v>
      </c>
      <c r="G1341" s="136">
        <f t="shared" si="343"/>
        <v>0</v>
      </c>
      <c r="H1341" s="136">
        <f t="shared" si="337"/>
        <v>0</v>
      </c>
      <c r="I1341" s="136">
        <f t="shared" si="331"/>
        <v>0</v>
      </c>
      <c r="J1341" s="141">
        <f t="shared" si="332"/>
        <v>0</v>
      </c>
      <c r="K1341" s="142">
        <f t="shared" si="329"/>
        <v>0</v>
      </c>
      <c r="L1341" s="184">
        <f t="shared" si="329"/>
        <v>0</v>
      </c>
      <c r="M1341" s="141">
        <f t="shared" si="329"/>
        <v>0</v>
      </c>
      <c r="N1341" s="141">
        <f t="shared" si="329"/>
        <v>0</v>
      </c>
      <c r="O1341" s="147">
        <f t="shared" si="333"/>
        <v>0</v>
      </c>
      <c r="P1341" s="136">
        <f t="shared" si="334"/>
        <v>0</v>
      </c>
      <c r="Q1341" s="136">
        <f t="shared" si="338"/>
        <v>0</v>
      </c>
      <c r="R1341" s="136">
        <f t="shared" si="339"/>
        <v>0</v>
      </c>
      <c r="S1341" s="137">
        <f t="shared" si="335"/>
        <v>0</v>
      </c>
      <c r="T1341" s="45"/>
      <c r="V1341" s="57" t="str">
        <f t="shared" si="336"/>
        <v>скрыть</v>
      </c>
    </row>
    <row r="1342" spans="2:22" ht="15.75" hidden="1" customHeight="1" x14ac:dyDescent="0.25">
      <c r="B1342" s="135">
        <v>1326</v>
      </c>
      <c r="C1342" s="182">
        <f t="shared" si="343"/>
        <v>0</v>
      </c>
      <c r="D1342" s="280">
        <f t="shared" si="343"/>
        <v>0</v>
      </c>
      <c r="E1342" s="182">
        <f t="shared" si="343"/>
        <v>0</v>
      </c>
      <c r="F1342" s="182">
        <f t="shared" si="343"/>
        <v>0</v>
      </c>
      <c r="G1342" s="136">
        <f t="shared" si="343"/>
        <v>0</v>
      </c>
      <c r="H1342" s="136">
        <f t="shared" si="337"/>
        <v>0</v>
      </c>
      <c r="I1342" s="136">
        <f t="shared" si="331"/>
        <v>0</v>
      </c>
      <c r="J1342" s="141">
        <f t="shared" si="332"/>
        <v>0</v>
      </c>
      <c r="K1342" s="142">
        <f t="shared" si="329"/>
        <v>0</v>
      </c>
      <c r="L1342" s="184">
        <f t="shared" si="329"/>
        <v>0</v>
      </c>
      <c r="M1342" s="141">
        <f t="shared" si="329"/>
        <v>0</v>
      </c>
      <c r="N1342" s="141">
        <f t="shared" si="329"/>
        <v>0</v>
      </c>
      <c r="O1342" s="147">
        <f t="shared" si="333"/>
        <v>0</v>
      </c>
      <c r="P1342" s="136">
        <f t="shared" si="334"/>
        <v>0</v>
      </c>
      <c r="Q1342" s="136">
        <f t="shared" si="338"/>
        <v>0</v>
      </c>
      <c r="R1342" s="136">
        <f t="shared" si="339"/>
        <v>0</v>
      </c>
      <c r="S1342" s="137">
        <f t="shared" si="335"/>
        <v>0</v>
      </c>
      <c r="T1342" s="45"/>
      <c r="V1342" s="57" t="str">
        <f t="shared" si="336"/>
        <v>скрыть</v>
      </c>
    </row>
    <row r="1343" spans="2:22" ht="15.75" hidden="1" customHeight="1" x14ac:dyDescent="0.25">
      <c r="B1343" s="135">
        <v>1327</v>
      </c>
      <c r="C1343" s="182">
        <f t="shared" si="343"/>
        <v>0</v>
      </c>
      <c r="D1343" s="280">
        <f t="shared" si="343"/>
        <v>0</v>
      </c>
      <c r="E1343" s="182">
        <f t="shared" si="343"/>
        <v>0</v>
      </c>
      <c r="F1343" s="182">
        <f t="shared" si="343"/>
        <v>0</v>
      </c>
      <c r="G1343" s="136">
        <f t="shared" si="343"/>
        <v>0</v>
      </c>
      <c r="H1343" s="136">
        <f t="shared" si="337"/>
        <v>0</v>
      </c>
      <c r="I1343" s="136">
        <f t="shared" si="331"/>
        <v>0</v>
      </c>
      <c r="J1343" s="141">
        <f t="shared" si="332"/>
        <v>0</v>
      </c>
      <c r="K1343" s="142">
        <f t="shared" si="329"/>
        <v>0</v>
      </c>
      <c r="L1343" s="184">
        <f t="shared" si="329"/>
        <v>0</v>
      </c>
      <c r="M1343" s="141">
        <f t="shared" si="329"/>
        <v>0</v>
      </c>
      <c r="N1343" s="141">
        <f t="shared" si="329"/>
        <v>0</v>
      </c>
      <c r="O1343" s="147">
        <f t="shared" si="333"/>
        <v>0</v>
      </c>
      <c r="P1343" s="136">
        <f t="shared" si="334"/>
        <v>0</v>
      </c>
      <c r="Q1343" s="136">
        <f t="shared" si="338"/>
        <v>0</v>
      </c>
      <c r="R1343" s="136">
        <f t="shared" si="339"/>
        <v>0</v>
      </c>
      <c r="S1343" s="137">
        <f t="shared" si="335"/>
        <v>0</v>
      </c>
      <c r="T1343" s="45"/>
      <c r="V1343" s="57" t="str">
        <f t="shared" si="336"/>
        <v>скрыть</v>
      </c>
    </row>
    <row r="1344" spans="2:22" ht="15.75" hidden="1" customHeight="1" x14ac:dyDescent="0.25">
      <c r="B1344" s="135">
        <v>1328</v>
      </c>
      <c r="C1344" s="182">
        <f t="shared" si="343"/>
        <v>0</v>
      </c>
      <c r="D1344" s="280">
        <f t="shared" si="343"/>
        <v>0</v>
      </c>
      <c r="E1344" s="182">
        <f t="shared" si="343"/>
        <v>0</v>
      </c>
      <c r="F1344" s="182">
        <f t="shared" si="343"/>
        <v>0</v>
      </c>
      <c r="G1344" s="136">
        <f t="shared" si="343"/>
        <v>0</v>
      </c>
      <c r="H1344" s="136">
        <f t="shared" si="337"/>
        <v>0</v>
      </c>
      <c r="I1344" s="136">
        <f t="shared" si="331"/>
        <v>0</v>
      </c>
      <c r="J1344" s="141">
        <f t="shared" si="332"/>
        <v>0</v>
      </c>
      <c r="K1344" s="142">
        <f t="shared" si="329"/>
        <v>0</v>
      </c>
      <c r="L1344" s="184">
        <f t="shared" si="329"/>
        <v>0</v>
      </c>
      <c r="M1344" s="141">
        <f t="shared" si="329"/>
        <v>0</v>
      </c>
      <c r="N1344" s="141">
        <f t="shared" si="329"/>
        <v>0</v>
      </c>
      <c r="O1344" s="147">
        <f t="shared" si="333"/>
        <v>0</v>
      </c>
      <c r="P1344" s="136">
        <f t="shared" si="334"/>
        <v>0</v>
      </c>
      <c r="Q1344" s="136">
        <f t="shared" si="338"/>
        <v>0</v>
      </c>
      <c r="R1344" s="136">
        <f t="shared" si="339"/>
        <v>0</v>
      </c>
      <c r="S1344" s="137">
        <f t="shared" si="335"/>
        <v>0</v>
      </c>
      <c r="T1344" s="45"/>
      <c r="V1344" s="57" t="str">
        <f t="shared" si="336"/>
        <v>скрыть</v>
      </c>
    </row>
    <row r="1345" spans="2:22" ht="15.75" hidden="1" customHeight="1" x14ac:dyDescent="0.25">
      <c r="B1345" s="135">
        <v>1329</v>
      </c>
      <c r="C1345" s="182">
        <f t="shared" si="343"/>
        <v>0</v>
      </c>
      <c r="D1345" s="280">
        <f t="shared" si="343"/>
        <v>0</v>
      </c>
      <c r="E1345" s="182">
        <f t="shared" si="343"/>
        <v>0</v>
      </c>
      <c r="F1345" s="182">
        <f t="shared" si="343"/>
        <v>0</v>
      </c>
      <c r="G1345" s="136">
        <f t="shared" si="343"/>
        <v>0</v>
      </c>
      <c r="H1345" s="136">
        <f t="shared" si="337"/>
        <v>0</v>
      </c>
      <c r="I1345" s="136">
        <f t="shared" si="331"/>
        <v>0</v>
      </c>
      <c r="J1345" s="141">
        <f t="shared" si="332"/>
        <v>0</v>
      </c>
      <c r="K1345" s="142">
        <f t="shared" si="329"/>
        <v>0</v>
      </c>
      <c r="L1345" s="184">
        <f t="shared" si="329"/>
        <v>0</v>
      </c>
      <c r="M1345" s="141">
        <f t="shared" si="329"/>
        <v>0</v>
      </c>
      <c r="N1345" s="141">
        <f t="shared" si="329"/>
        <v>0</v>
      </c>
      <c r="O1345" s="147">
        <f t="shared" si="333"/>
        <v>0</v>
      </c>
      <c r="P1345" s="136">
        <f t="shared" si="334"/>
        <v>0</v>
      </c>
      <c r="Q1345" s="136">
        <f t="shared" si="338"/>
        <v>0</v>
      </c>
      <c r="R1345" s="136">
        <f t="shared" si="339"/>
        <v>0</v>
      </c>
      <c r="S1345" s="137">
        <f t="shared" si="335"/>
        <v>0</v>
      </c>
      <c r="T1345" s="45"/>
      <c r="V1345" s="57" t="str">
        <f t="shared" si="336"/>
        <v>скрыть</v>
      </c>
    </row>
    <row r="1346" spans="2:22" ht="15.75" hidden="1" customHeight="1" x14ac:dyDescent="0.25">
      <c r="B1346" s="135">
        <v>1330</v>
      </c>
      <c r="C1346" s="182">
        <f t="shared" si="343"/>
        <v>0</v>
      </c>
      <c r="D1346" s="280">
        <f t="shared" si="343"/>
        <v>0</v>
      </c>
      <c r="E1346" s="182">
        <f t="shared" si="343"/>
        <v>0</v>
      </c>
      <c r="F1346" s="182">
        <f t="shared" si="343"/>
        <v>0</v>
      </c>
      <c r="G1346" s="136">
        <f t="shared" si="343"/>
        <v>0</v>
      </c>
      <c r="H1346" s="136">
        <f t="shared" si="337"/>
        <v>0</v>
      </c>
      <c r="I1346" s="136">
        <f t="shared" si="331"/>
        <v>0</v>
      </c>
      <c r="J1346" s="141">
        <f t="shared" si="332"/>
        <v>0</v>
      </c>
      <c r="K1346" s="142">
        <f t="shared" si="329"/>
        <v>0</v>
      </c>
      <c r="L1346" s="184">
        <f t="shared" si="329"/>
        <v>0</v>
      </c>
      <c r="M1346" s="141">
        <f t="shared" si="329"/>
        <v>0</v>
      </c>
      <c r="N1346" s="141">
        <f t="shared" si="329"/>
        <v>0</v>
      </c>
      <c r="O1346" s="147">
        <f t="shared" si="333"/>
        <v>0</v>
      </c>
      <c r="P1346" s="136">
        <f t="shared" si="334"/>
        <v>0</v>
      </c>
      <c r="Q1346" s="136">
        <f t="shared" si="338"/>
        <v>0</v>
      </c>
      <c r="R1346" s="136">
        <f t="shared" si="339"/>
        <v>0</v>
      </c>
      <c r="S1346" s="137">
        <f t="shared" si="335"/>
        <v>0</v>
      </c>
      <c r="T1346" s="45"/>
      <c r="V1346" s="57" t="str">
        <f t="shared" si="336"/>
        <v>скрыть</v>
      </c>
    </row>
    <row r="1347" spans="2:22" ht="15.75" hidden="1" customHeight="1" x14ac:dyDescent="0.25">
      <c r="B1347" s="135">
        <v>1331</v>
      </c>
      <c r="C1347" s="182">
        <f t="shared" ref="C1347:G1356" si="344">IF(offer_sale_type="транзит",IFERROR(VLOOKUP($B1347,calc_data,C$14+1,0),0),0)</f>
        <v>0</v>
      </c>
      <c r="D1347" s="280">
        <f t="shared" si="344"/>
        <v>0</v>
      </c>
      <c r="E1347" s="182">
        <f t="shared" si="344"/>
        <v>0</v>
      </c>
      <c r="F1347" s="182">
        <f t="shared" si="344"/>
        <v>0</v>
      </c>
      <c r="G1347" s="136">
        <f t="shared" si="344"/>
        <v>0</v>
      </c>
      <c r="H1347" s="136">
        <f t="shared" si="337"/>
        <v>0</v>
      </c>
      <c r="I1347" s="136">
        <f t="shared" si="331"/>
        <v>0</v>
      </c>
      <c r="J1347" s="141">
        <f t="shared" si="332"/>
        <v>0</v>
      </c>
      <c r="K1347" s="142">
        <f t="shared" si="329"/>
        <v>0</v>
      </c>
      <c r="L1347" s="184">
        <f t="shared" si="329"/>
        <v>0</v>
      </c>
      <c r="M1347" s="141">
        <f t="shared" si="329"/>
        <v>0</v>
      </c>
      <c r="N1347" s="141">
        <f t="shared" si="329"/>
        <v>0</v>
      </c>
      <c r="O1347" s="147">
        <f t="shared" si="333"/>
        <v>0</v>
      </c>
      <c r="P1347" s="136">
        <f t="shared" si="334"/>
        <v>0</v>
      </c>
      <c r="Q1347" s="136">
        <f t="shared" si="338"/>
        <v>0</v>
      </c>
      <c r="R1347" s="136">
        <f t="shared" si="339"/>
        <v>0</v>
      </c>
      <c r="S1347" s="137">
        <f t="shared" si="335"/>
        <v>0</v>
      </c>
      <c r="T1347" s="45"/>
      <c r="V1347" s="57" t="str">
        <f t="shared" si="336"/>
        <v>скрыть</v>
      </c>
    </row>
    <row r="1348" spans="2:22" ht="15.75" hidden="1" customHeight="1" x14ac:dyDescent="0.25">
      <c r="B1348" s="135">
        <v>1332</v>
      </c>
      <c r="C1348" s="182">
        <f t="shared" si="344"/>
        <v>0</v>
      </c>
      <c r="D1348" s="280">
        <f t="shared" si="344"/>
        <v>0</v>
      </c>
      <c r="E1348" s="182">
        <f t="shared" si="344"/>
        <v>0</v>
      </c>
      <c r="F1348" s="182">
        <f t="shared" si="344"/>
        <v>0</v>
      </c>
      <c r="G1348" s="136">
        <f t="shared" si="344"/>
        <v>0</v>
      </c>
      <c r="H1348" s="136">
        <f t="shared" si="337"/>
        <v>0</v>
      </c>
      <c r="I1348" s="136">
        <f t="shared" si="331"/>
        <v>0</v>
      </c>
      <c r="J1348" s="141">
        <f t="shared" si="332"/>
        <v>0</v>
      </c>
      <c r="K1348" s="142">
        <f t="shared" si="329"/>
        <v>0</v>
      </c>
      <c r="L1348" s="184">
        <f t="shared" si="329"/>
        <v>0</v>
      </c>
      <c r="M1348" s="141">
        <f t="shared" si="329"/>
        <v>0</v>
      </c>
      <c r="N1348" s="141">
        <f t="shared" si="329"/>
        <v>0</v>
      </c>
      <c r="O1348" s="147">
        <f t="shared" si="333"/>
        <v>0</v>
      </c>
      <c r="P1348" s="136">
        <f t="shared" si="334"/>
        <v>0</v>
      </c>
      <c r="Q1348" s="136">
        <f t="shared" si="338"/>
        <v>0</v>
      </c>
      <c r="R1348" s="136">
        <f t="shared" si="339"/>
        <v>0</v>
      </c>
      <c r="S1348" s="137">
        <f t="shared" si="335"/>
        <v>0</v>
      </c>
      <c r="T1348" s="45"/>
      <c r="V1348" s="57" t="str">
        <f t="shared" si="336"/>
        <v>скрыть</v>
      </c>
    </row>
    <row r="1349" spans="2:22" ht="15.75" hidden="1" customHeight="1" x14ac:dyDescent="0.25">
      <c r="B1349" s="135">
        <v>1333</v>
      </c>
      <c r="C1349" s="182">
        <f t="shared" si="344"/>
        <v>0</v>
      </c>
      <c r="D1349" s="280">
        <f t="shared" si="344"/>
        <v>0</v>
      </c>
      <c r="E1349" s="182">
        <f t="shared" si="344"/>
        <v>0</v>
      </c>
      <c r="F1349" s="182">
        <f t="shared" si="344"/>
        <v>0</v>
      </c>
      <c r="G1349" s="136">
        <f t="shared" si="344"/>
        <v>0</v>
      </c>
      <c r="H1349" s="136">
        <f t="shared" si="337"/>
        <v>0</v>
      </c>
      <c r="I1349" s="136">
        <f t="shared" si="331"/>
        <v>0</v>
      </c>
      <c r="J1349" s="141">
        <f t="shared" si="332"/>
        <v>0</v>
      </c>
      <c r="K1349" s="142">
        <f t="shared" si="329"/>
        <v>0</v>
      </c>
      <c r="L1349" s="184">
        <f t="shared" si="329"/>
        <v>0</v>
      </c>
      <c r="M1349" s="141">
        <f t="shared" si="329"/>
        <v>0</v>
      </c>
      <c r="N1349" s="141">
        <f t="shared" si="329"/>
        <v>0</v>
      </c>
      <c r="O1349" s="147">
        <f t="shared" si="333"/>
        <v>0</v>
      </c>
      <c r="P1349" s="136">
        <f t="shared" si="334"/>
        <v>0</v>
      </c>
      <c r="Q1349" s="136">
        <f t="shared" si="338"/>
        <v>0</v>
      </c>
      <c r="R1349" s="136">
        <f t="shared" si="339"/>
        <v>0</v>
      </c>
      <c r="S1349" s="137">
        <f t="shared" si="335"/>
        <v>0</v>
      </c>
      <c r="T1349" s="45"/>
      <c r="V1349" s="57" t="str">
        <f t="shared" si="336"/>
        <v>скрыть</v>
      </c>
    </row>
    <row r="1350" spans="2:22" ht="15.75" hidden="1" customHeight="1" x14ac:dyDescent="0.25">
      <c r="B1350" s="135">
        <v>1334</v>
      </c>
      <c r="C1350" s="182">
        <f t="shared" si="344"/>
        <v>0</v>
      </c>
      <c r="D1350" s="280">
        <f t="shared" si="344"/>
        <v>0</v>
      </c>
      <c r="E1350" s="182">
        <f t="shared" si="344"/>
        <v>0</v>
      </c>
      <c r="F1350" s="182">
        <f t="shared" si="344"/>
        <v>0</v>
      </c>
      <c r="G1350" s="136">
        <f t="shared" si="344"/>
        <v>0</v>
      </c>
      <c r="H1350" s="136">
        <f t="shared" si="337"/>
        <v>0</v>
      </c>
      <c r="I1350" s="136">
        <f t="shared" si="331"/>
        <v>0</v>
      </c>
      <c r="J1350" s="141">
        <f t="shared" si="332"/>
        <v>0</v>
      </c>
      <c r="K1350" s="142">
        <f t="shared" si="329"/>
        <v>0</v>
      </c>
      <c r="L1350" s="184">
        <f t="shared" si="329"/>
        <v>0</v>
      </c>
      <c r="M1350" s="141">
        <f t="shared" si="329"/>
        <v>0</v>
      </c>
      <c r="N1350" s="141">
        <f t="shared" si="329"/>
        <v>0</v>
      </c>
      <c r="O1350" s="147">
        <f t="shared" si="333"/>
        <v>0</v>
      </c>
      <c r="P1350" s="136">
        <f t="shared" si="334"/>
        <v>0</v>
      </c>
      <c r="Q1350" s="136">
        <f t="shared" si="338"/>
        <v>0</v>
      </c>
      <c r="R1350" s="136">
        <f t="shared" si="339"/>
        <v>0</v>
      </c>
      <c r="S1350" s="137">
        <f t="shared" si="335"/>
        <v>0</v>
      </c>
      <c r="T1350" s="45"/>
      <c r="V1350" s="57" t="str">
        <f t="shared" si="336"/>
        <v>скрыть</v>
      </c>
    </row>
    <row r="1351" spans="2:22" ht="15.75" hidden="1" customHeight="1" x14ac:dyDescent="0.25">
      <c r="B1351" s="135">
        <v>1335</v>
      </c>
      <c r="C1351" s="182">
        <f t="shared" si="344"/>
        <v>0</v>
      </c>
      <c r="D1351" s="280">
        <f t="shared" si="344"/>
        <v>0</v>
      </c>
      <c r="E1351" s="182">
        <f t="shared" si="344"/>
        <v>0</v>
      </c>
      <c r="F1351" s="182">
        <f t="shared" si="344"/>
        <v>0</v>
      </c>
      <c r="G1351" s="136">
        <f t="shared" si="344"/>
        <v>0</v>
      </c>
      <c r="H1351" s="136">
        <f t="shared" si="337"/>
        <v>0</v>
      </c>
      <c r="I1351" s="136">
        <f t="shared" si="331"/>
        <v>0</v>
      </c>
      <c r="J1351" s="141">
        <f t="shared" si="332"/>
        <v>0</v>
      </c>
      <c r="K1351" s="142">
        <f t="shared" si="329"/>
        <v>0</v>
      </c>
      <c r="L1351" s="184">
        <f t="shared" si="329"/>
        <v>0</v>
      </c>
      <c r="M1351" s="141">
        <f t="shared" si="329"/>
        <v>0</v>
      </c>
      <c r="N1351" s="141">
        <f t="shared" ref="K1351:N1414" si="345">IF(offer_sale_type="транзит",IFERROR(ROUNDUP(VLOOKUP($B1351,calc_data,N$14+1,0),2),0),0)</f>
        <v>0</v>
      </c>
      <c r="O1351" s="147">
        <f t="shared" si="333"/>
        <v>0</v>
      </c>
      <c r="P1351" s="136">
        <f t="shared" si="334"/>
        <v>0</v>
      </c>
      <c r="Q1351" s="136">
        <f t="shared" si="338"/>
        <v>0</v>
      </c>
      <c r="R1351" s="136">
        <f t="shared" si="339"/>
        <v>0</v>
      </c>
      <c r="S1351" s="137">
        <f t="shared" si="335"/>
        <v>0</v>
      </c>
      <c r="T1351" s="45"/>
      <c r="V1351" s="57" t="str">
        <f t="shared" si="336"/>
        <v>скрыть</v>
      </c>
    </row>
    <row r="1352" spans="2:22" ht="15.75" hidden="1" customHeight="1" x14ac:dyDescent="0.25">
      <c r="B1352" s="135">
        <v>1336</v>
      </c>
      <c r="C1352" s="182">
        <f t="shared" si="344"/>
        <v>0</v>
      </c>
      <c r="D1352" s="280">
        <f t="shared" si="344"/>
        <v>0</v>
      </c>
      <c r="E1352" s="182">
        <f t="shared" si="344"/>
        <v>0</v>
      </c>
      <c r="F1352" s="182">
        <f t="shared" si="344"/>
        <v>0</v>
      </c>
      <c r="G1352" s="136">
        <f t="shared" si="344"/>
        <v>0</v>
      </c>
      <c r="H1352" s="136">
        <f t="shared" si="337"/>
        <v>0</v>
      </c>
      <c r="I1352" s="136">
        <f t="shared" si="331"/>
        <v>0</v>
      </c>
      <c r="J1352" s="141">
        <f t="shared" si="332"/>
        <v>0</v>
      </c>
      <c r="K1352" s="142">
        <f t="shared" si="345"/>
        <v>0</v>
      </c>
      <c r="L1352" s="184">
        <f t="shared" si="345"/>
        <v>0</v>
      </c>
      <c r="M1352" s="141">
        <f t="shared" si="345"/>
        <v>0</v>
      </c>
      <c r="N1352" s="141">
        <f t="shared" si="345"/>
        <v>0</v>
      </c>
      <c r="O1352" s="147">
        <f t="shared" si="333"/>
        <v>0</v>
      </c>
      <c r="P1352" s="136">
        <f t="shared" si="334"/>
        <v>0</v>
      </c>
      <c r="Q1352" s="136">
        <f t="shared" si="338"/>
        <v>0</v>
      </c>
      <c r="R1352" s="136">
        <f t="shared" si="339"/>
        <v>0</v>
      </c>
      <c r="S1352" s="137">
        <f t="shared" si="335"/>
        <v>0</v>
      </c>
      <c r="T1352" s="45"/>
      <c r="V1352" s="57" t="str">
        <f t="shared" si="336"/>
        <v>скрыть</v>
      </c>
    </row>
    <row r="1353" spans="2:22" ht="15.75" hidden="1" customHeight="1" x14ac:dyDescent="0.25">
      <c r="B1353" s="135">
        <v>1337</v>
      </c>
      <c r="C1353" s="182">
        <f t="shared" si="344"/>
        <v>0</v>
      </c>
      <c r="D1353" s="280">
        <f t="shared" si="344"/>
        <v>0</v>
      </c>
      <c r="E1353" s="182">
        <f t="shared" si="344"/>
        <v>0</v>
      </c>
      <c r="F1353" s="182">
        <f t="shared" si="344"/>
        <v>0</v>
      </c>
      <c r="G1353" s="136">
        <f t="shared" si="344"/>
        <v>0</v>
      </c>
      <c r="H1353" s="136">
        <f t="shared" si="337"/>
        <v>0</v>
      </c>
      <c r="I1353" s="136">
        <f t="shared" si="331"/>
        <v>0</v>
      </c>
      <c r="J1353" s="141">
        <f t="shared" si="332"/>
        <v>0</v>
      </c>
      <c r="K1353" s="142">
        <f t="shared" si="345"/>
        <v>0</v>
      </c>
      <c r="L1353" s="184">
        <f t="shared" si="345"/>
        <v>0</v>
      </c>
      <c r="M1353" s="141">
        <f t="shared" si="345"/>
        <v>0</v>
      </c>
      <c r="N1353" s="141">
        <f t="shared" si="345"/>
        <v>0</v>
      </c>
      <c r="O1353" s="147">
        <f t="shared" si="333"/>
        <v>0</v>
      </c>
      <c r="P1353" s="136">
        <f t="shared" si="334"/>
        <v>0</v>
      </c>
      <c r="Q1353" s="136">
        <f t="shared" si="338"/>
        <v>0</v>
      </c>
      <c r="R1353" s="136">
        <f t="shared" si="339"/>
        <v>0</v>
      </c>
      <c r="S1353" s="137">
        <f t="shared" si="335"/>
        <v>0</v>
      </c>
      <c r="T1353" s="45"/>
      <c r="V1353" s="57" t="str">
        <f t="shared" si="336"/>
        <v>скрыть</v>
      </c>
    </row>
    <row r="1354" spans="2:22" ht="15.75" hidden="1" customHeight="1" x14ac:dyDescent="0.25">
      <c r="B1354" s="135">
        <v>1338</v>
      </c>
      <c r="C1354" s="182">
        <f t="shared" si="344"/>
        <v>0</v>
      </c>
      <c r="D1354" s="280">
        <f t="shared" si="344"/>
        <v>0</v>
      </c>
      <c r="E1354" s="182">
        <f t="shared" si="344"/>
        <v>0</v>
      </c>
      <c r="F1354" s="182">
        <f t="shared" si="344"/>
        <v>0</v>
      </c>
      <c r="G1354" s="136">
        <f t="shared" si="344"/>
        <v>0</v>
      </c>
      <c r="H1354" s="136">
        <f t="shared" si="337"/>
        <v>0</v>
      </c>
      <c r="I1354" s="136">
        <f t="shared" si="331"/>
        <v>0</v>
      </c>
      <c r="J1354" s="141">
        <f t="shared" si="332"/>
        <v>0</v>
      </c>
      <c r="K1354" s="142">
        <f t="shared" si="345"/>
        <v>0</v>
      </c>
      <c r="L1354" s="184">
        <f t="shared" si="345"/>
        <v>0</v>
      </c>
      <c r="M1354" s="141">
        <f t="shared" si="345"/>
        <v>0</v>
      </c>
      <c r="N1354" s="141">
        <f t="shared" si="345"/>
        <v>0</v>
      </c>
      <c r="O1354" s="147">
        <f t="shared" si="333"/>
        <v>0</v>
      </c>
      <c r="P1354" s="136">
        <f t="shared" si="334"/>
        <v>0</v>
      </c>
      <c r="Q1354" s="136">
        <f t="shared" si="338"/>
        <v>0</v>
      </c>
      <c r="R1354" s="136">
        <f t="shared" si="339"/>
        <v>0</v>
      </c>
      <c r="S1354" s="137">
        <f t="shared" si="335"/>
        <v>0</v>
      </c>
      <c r="T1354" s="45"/>
      <c r="V1354" s="57" t="str">
        <f t="shared" si="336"/>
        <v>скрыть</v>
      </c>
    </row>
    <row r="1355" spans="2:22" ht="15.75" hidden="1" customHeight="1" x14ac:dyDescent="0.25">
      <c r="B1355" s="135">
        <v>1339</v>
      </c>
      <c r="C1355" s="182">
        <f t="shared" si="344"/>
        <v>0</v>
      </c>
      <c r="D1355" s="280">
        <f t="shared" si="344"/>
        <v>0</v>
      </c>
      <c r="E1355" s="182">
        <f t="shared" si="344"/>
        <v>0</v>
      </c>
      <c r="F1355" s="182">
        <f t="shared" si="344"/>
        <v>0</v>
      </c>
      <c r="G1355" s="136">
        <f t="shared" si="344"/>
        <v>0</v>
      </c>
      <c r="H1355" s="136">
        <f t="shared" si="337"/>
        <v>0</v>
      </c>
      <c r="I1355" s="136">
        <f t="shared" si="331"/>
        <v>0</v>
      </c>
      <c r="J1355" s="141">
        <f t="shared" si="332"/>
        <v>0</v>
      </c>
      <c r="K1355" s="142">
        <f t="shared" si="345"/>
        <v>0</v>
      </c>
      <c r="L1355" s="184">
        <f t="shared" si="345"/>
        <v>0</v>
      </c>
      <c r="M1355" s="141">
        <f t="shared" si="345"/>
        <v>0</v>
      </c>
      <c r="N1355" s="141">
        <f t="shared" si="345"/>
        <v>0</v>
      </c>
      <c r="O1355" s="147">
        <f t="shared" si="333"/>
        <v>0</v>
      </c>
      <c r="P1355" s="136">
        <f t="shared" si="334"/>
        <v>0</v>
      </c>
      <c r="Q1355" s="136">
        <f t="shared" si="338"/>
        <v>0</v>
      </c>
      <c r="R1355" s="136">
        <f t="shared" si="339"/>
        <v>0</v>
      </c>
      <c r="S1355" s="137">
        <f t="shared" si="335"/>
        <v>0</v>
      </c>
      <c r="T1355" s="45"/>
      <c r="V1355" s="57" t="str">
        <f t="shared" si="336"/>
        <v>скрыть</v>
      </c>
    </row>
    <row r="1356" spans="2:22" ht="15.75" hidden="1" customHeight="1" x14ac:dyDescent="0.25">
      <c r="B1356" s="135">
        <v>1340</v>
      </c>
      <c r="C1356" s="182">
        <f t="shared" si="344"/>
        <v>0</v>
      </c>
      <c r="D1356" s="280">
        <f t="shared" si="344"/>
        <v>0</v>
      </c>
      <c r="E1356" s="182">
        <f t="shared" si="344"/>
        <v>0</v>
      </c>
      <c r="F1356" s="182">
        <f t="shared" si="344"/>
        <v>0</v>
      </c>
      <c r="G1356" s="136">
        <f t="shared" si="344"/>
        <v>0</v>
      </c>
      <c r="H1356" s="136">
        <f t="shared" si="337"/>
        <v>0</v>
      </c>
      <c r="I1356" s="136">
        <f t="shared" si="331"/>
        <v>0</v>
      </c>
      <c r="J1356" s="141">
        <f t="shared" si="332"/>
        <v>0</v>
      </c>
      <c r="K1356" s="142">
        <f t="shared" si="345"/>
        <v>0</v>
      </c>
      <c r="L1356" s="184">
        <f t="shared" si="345"/>
        <v>0</v>
      </c>
      <c r="M1356" s="141">
        <f t="shared" si="345"/>
        <v>0</v>
      </c>
      <c r="N1356" s="141">
        <f t="shared" si="345"/>
        <v>0</v>
      </c>
      <c r="O1356" s="147">
        <f t="shared" si="333"/>
        <v>0</v>
      </c>
      <c r="P1356" s="136">
        <f t="shared" si="334"/>
        <v>0</v>
      </c>
      <c r="Q1356" s="136">
        <f t="shared" si="338"/>
        <v>0</v>
      </c>
      <c r="R1356" s="136">
        <f t="shared" si="339"/>
        <v>0</v>
      </c>
      <c r="S1356" s="137">
        <f t="shared" si="335"/>
        <v>0</v>
      </c>
      <c r="T1356" s="45"/>
      <c r="V1356" s="57" t="str">
        <f t="shared" si="336"/>
        <v>скрыть</v>
      </c>
    </row>
    <row r="1357" spans="2:22" ht="15.75" hidden="1" customHeight="1" x14ac:dyDescent="0.25">
      <c r="B1357" s="135">
        <v>1341</v>
      </c>
      <c r="C1357" s="182">
        <f t="shared" ref="C1357:G1366" si="346">IF(offer_sale_type="транзит",IFERROR(VLOOKUP($B1357,calc_data,C$14+1,0),0),0)</f>
        <v>0</v>
      </c>
      <c r="D1357" s="280">
        <f t="shared" si="346"/>
        <v>0</v>
      </c>
      <c r="E1357" s="182">
        <f t="shared" si="346"/>
        <v>0</v>
      </c>
      <c r="F1357" s="182">
        <f t="shared" si="346"/>
        <v>0</v>
      </c>
      <c r="G1357" s="136">
        <f t="shared" si="346"/>
        <v>0</v>
      </c>
      <c r="H1357" s="136">
        <f t="shared" si="337"/>
        <v>0</v>
      </c>
      <c r="I1357" s="136">
        <f t="shared" si="331"/>
        <v>0</v>
      </c>
      <c r="J1357" s="141">
        <f t="shared" si="332"/>
        <v>0</v>
      </c>
      <c r="K1357" s="142">
        <f t="shared" si="345"/>
        <v>0</v>
      </c>
      <c r="L1357" s="184">
        <f t="shared" si="345"/>
        <v>0</v>
      </c>
      <c r="M1357" s="141">
        <f t="shared" si="345"/>
        <v>0</v>
      </c>
      <c r="N1357" s="141">
        <f t="shared" si="345"/>
        <v>0</v>
      </c>
      <c r="O1357" s="147">
        <f t="shared" si="333"/>
        <v>0</v>
      </c>
      <c r="P1357" s="136">
        <f t="shared" si="334"/>
        <v>0</v>
      </c>
      <c r="Q1357" s="136">
        <f t="shared" si="338"/>
        <v>0</v>
      </c>
      <c r="R1357" s="136">
        <f t="shared" si="339"/>
        <v>0</v>
      </c>
      <c r="S1357" s="137">
        <f t="shared" si="335"/>
        <v>0</v>
      </c>
      <c r="T1357" s="45"/>
      <c r="V1357" s="57" t="str">
        <f t="shared" si="336"/>
        <v>скрыть</v>
      </c>
    </row>
    <row r="1358" spans="2:22" ht="15.75" hidden="1" customHeight="1" x14ac:dyDescent="0.25">
      <c r="B1358" s="135">
        <v>1342</v>
      </c>
      <c r="C1358" s="182">
        <f t="shared" si="346"/>
        <v>0</v>
      </c>
      <c r="D1358" s="280">
        <f t="shared" si="346"/>
        <v>0</v>
      </c>
      <c r="E1358" s="182">
        <f t="shared" si="346"/>
        <v>0</v>
      </c>
      <c r="F1358" s="182">
        <f t="shared" si="346"/>
        <v>0</v>
      </c>
      <c r="G1358" s="136">
        <f t="shared" si="346"/>
        <v>0</v>
      </c>
      <c r="H1358" s="136">
        <f t="shared" si="337"/>
        <v>0</v>
      </c>
      <c r="I1358" s="136">
        <f t="shared" si="331"/>
        <v>0</v>
      </c>
      <c r="J1358" s="141">
        <f t="shared" si="332"/>
        <v>0</v>
      </c>
      <c r="K1358" s="142">
        <f t="shared" si="345"/>
        <v>0</v>
      </c>
      <c r="L1358" s="184">
        <f t="shared" si="345"/>
        <v>0</v>
      </c>
      <c r="M1358" s="141">
        <f t="shared" si="345"/>
        <v>0</v>
      </c>
      <c r="N1358" s="141">
        <f t="shared" si="345"/>
        <v>0</v>
      </c>
      <c r="O1358" s="147">
        <f t="shared" si="333"/>
        <v>0</v>
      </c>
      <c r="P1358" s="136">
        <f t="shared" si="334"/>
        <v>0</v>
      </c>
      <c r="Q1358" s="136">
        <f t="shared" si="338"/>
        <v>0</v>
      </c>
      <c r="R1358" s="136">
        <f t="shared" si="339"/>
        <v>0</v>
      </c>
      <c r="S1358" s="137">
        <f t="shared" si="335"/>
        <v>0</v>
      </c>
      <c r="T1358" s="45"/>
      <c r="V1358" s="57" t="str">
        <f t="shared" si="336"/>
        <v>скрыть</v>
      </c>
    </row>
    <row r="1359" spans="2:22" ht="15.75" hidden="1" customHeight="1" x14ac:dyDescent="0.25">
      <c r="B1359" s="135">
        <v>1343</v>
      </c>
      <c r="C1359" s="182">
        <f t="shared" si="346"/>
        <v>0</v>
      </c>
      <c r="D1359" s="280">
        <f t="shared" si="346"/>
        <v>0</v>
      </c>
      <c r="E1359" s="182">
        <f t="shared" si="346"/>
        <v>0</v>
      </c>
      <c r="F1359" s="182">
        <f t="shared" si="346"/>
        <v>0</v>
      </c>
      <c r="G1359" s="136">
        <f t="shared" si="346"/>
        <v>0</v>
      </c>
      <c r="H1359" s="136">
        <f t="shared" si="337"/>
        <v>0</v>
      </c>
      <c r="I1359" s="136">
        <f t="shared" si="331"/>
        <v>0</v>
      </c>
      <c r="J1359" s="141">
        <f t="shared" si="332"/>
        <v>0</v>
      </c>
      <c r="K1359" s="142">
        <f t="shared" si="345"/>
        <v>0</v>
      </c>
      <c r="L1359" s="184">
        <f t="shared" si="345"/>
        <v>0</v>
      </c>
      <c r="M1359" s="141">
        <f t="shared" si="345"/>
        <v>0</v>
      </c>
      <c r="N1359" s="141">
        <f t="shared" si="345"/>
        <v>0</v>
      </c>
      <c r="O1359" s="147">
        <f t="shared" si="333"/>
        <v>0</v>
      </c>
      <c r="P1359" s="136">
        <f t="shared" si="334"/>
        <v>0</v>
      </c>
      <c r="Q1359" s="136">
        <f t="shared" si="338"/>
        <v>0</v>
      </c>
      <c r="R1359" s="136">
        <f t="shared" si="339"/>
        <v>0</v>
      </c>
      <c r="S1359" s="137">
        <f t="shared" si="335"/>
        <v>0</v>
      </c>
      <c r="T1359" s="45"/>
      <c r="V1359" s="57" t="str">
        <f t="shared" si="336"/>
        <v>скрыть</v>
      </c>
    </row>
    <row r="1360" spans="2:22" ht="15.75" hidden="1" customHeight="1" x14ac:dyDescent="0.25">
      <c r="B1360" s="135">
        <v>1344</v>
      </c>
      <c r="C1360" s="182">
        <f t="shared" si="346"/>
        <v>0</v>
      </c>
      <c r="D1360" s="280">
        <f t="shared" si="346"/>
        <v>0</v>
      </c>
      <c r="E1360" s="182">
        <f t="shared" si="346"/>
        <v>0</v>
      </c>
      <c r="F1360" s="182">
        <f t="shared" si="346"/>
        <v>0</v>
      </c>
      <c r="G1360" s="136">
        <f t="shared" si="346"/>
        <v>0</v>
      </c>
      <c r="H1360" s="136">
        <f t="shared" si="337"/>
        <v>0</v>
      </c>
      <c r="I1360" s="136">
        <f t="shared" si="331"/>
        <v>0</v>
      </c>
      <c r="J1360" s="141">
        <f t="shared" si="332"/>
        <v>0</v>
      </c>
      <c r="K1360" s="142">
        <f t="shared" si="345"/>
        <v>0</v>
      </c>
      <c r="L1360" s="184">
        <f t="shared" si="345"/>
        <v>0</v>
      </c>
      <c r="M1360" s="141">
        <f t="shared" si="345"/>
        <v>0</v>
      </c>
      <c r="N1360" s="141">
        <f t="shared" si="345"/>
        <v>0</v>
      </c>
      <c r="O1360" s="147">
        <f t="shared" si="333"/>
        <v>0</v>
      </c>
      <c r="P1360" s="136">
        <f t="shared" si="334"/>
        <v>0</v>
      </c>
      <c r="Q1360" s="136">
        <f t="shared" si="338"/>
        <v>0</v>
      </c>
      <c r="R1360" s="136">
        <f t="shared" si="339"/>
        <v>0</v>
      </c>
      <c r="S1360" s="137">
        <f t="shared" si="335"/>
        <v>0</v>
      </c>
      <c r="T1360" s="45"/>
      <c r="V1360" s="57" t="str">
        <f t="shared" si="336"/>
        <v>скрыть</v>
      </c>
    </row>
    <row r="1361" spans="2:22" ht="15.75" hidden="1" customHeight="1" x14ac:dyDescent="0.25">
      <c r="B1361" s="135">
        <v>1345</v>
      </c>
      <c r="C1361" s="182">
        <f t="shared" si="346"/>
        <v>0</v>
      </c>
      <c r="D1361" s="280">
        <f t="shared" si="346"/>
        <v>0</v>
      </c>
      <c r="E1361" s="182">
        <f t="shared" si="346"/>
        <v>0</v>
      </c>
      <c r="F1361" s="182">
        <f t="shared" si="346"/>
        <v>0</v>
      </c>
      <c r="G1361" s="136">
        <f t="shared" si="346"/>
        <v>0</v>
      </c>
      <c r="H1361" s="136">
        <f t="shared" si="337"/>
        <v>0</v>
      </c>
      <c r="I1361" s="136">
        <f t="shared" ref="I1361:I1424" si="347">IF(offer_sale_type="транзит",IFERROR(ROUND(VLOOKUP($B1361,calc_data,I$14+1,0),2),0),0)</f>
        <v>0</v>
      </c>
      <c r="J1361" s="141">
        <f t="shared" ref="J1361:J1424" si="348">ROUND(IF(offer_sale_type="транзит",IFERROR(VLOOKUP($B1361,calc_data,J$14+1,0),0),0),2)</f>
        <v>0</v>
      </c>
      <c r="K1361" s="142">
        <f t="shared" si="345"/>
        <v>0</v>
      </c>
      <c r="L1361" s="184">
        <f t="shared" si="345"/>
        <v>0</v>
      </c>
      <c r="M1361" s="141">
        <f t="shared" si="345"/>
        <v>0</v>
      </c>
      <c r="N1361" s="141">
        <f t="shared" si="345"/>
        <v>0</v>
      </c>
      <c r="O1361" s="147">
        <f t="shared" ref="O1361:O1424" si="349">IF(offer_sale_type="транзит",IFERROR(ROUND(VLOOKUP($B1361,calc_data,O$14+1,1),2),0),0)</f>
        <v>0</v>
      </c>
      <c r="P1361" s="136">
        <f t="shared" ref="P1361:P1424" si="350">IF(offer_sale_type="транзит",IFERROR(ROUND(SUM(I1361:J1361,M1361:O1361)/E1361,2),0),0)</f>
        <v>0</v>
      </c>
      <c r="Q1361" s="136">
        <f t="shared" si="338"/>
        <v>0</v>
      </c>
      <c r="R1361" s="136">
        <f t="shared" si="339"/>
        <v>0</v>
      </c>
      <c r="S1361" s="137">
        <f t="shared" ref="S1361:S1424" si="351">Q1361+IF(AND(offer_incoterms="DDP",seller_region="RU"),R1361,0)</f>
        <v>0</v>
      </c>
      <c r="T1361" s="45"/>
      <c r="V1361" s="57" t="str">
        <f t="shared" ref="V1361:V1424" si="352">IF(Q1361&gt;0,"показать","скрыть")</f>
        <v>скрыть</v>
      </c>
    </row>
    <row r="1362" spans="2:22" ht="15.75" hidden="1" customHeight="1" x14ac:dyDescent="0.25">
      <c r="B1362" s="135">
        <v>1346</v>
      </c>
      <c r="C1362" s="182">
        <f t="shared" si="346"/>
        <v>0</v>
      </c>
      <c r="D1362" s="280">
        <f t="shared" si="346"/>
        <v>0</v>
      </c>
      <c r="E1362" s="182">
        <f t="shared" si="346"/>
        <v>0</v>
      </c>
      <c r="F1362" s="182">
        <f t="shared" si="346"/>
        <v>0</v>
      </c>
      <c r="G1362" s="136">
        <f t="shared" si="346"/>
        <v>0</v>
      </c>
      <c r="H1362" s="136">
        <f t="shared" ref="H1362:H1425" si="353">E1362*G1362</f>
        <v>0</v>
      </c>
      <c r="I1362" s="136">
        <f t="shared" si="347"/>
        <v>0</v>
      </c>
      <c r="J1362" s="141">
        <f t="shared" si="348"/>
        <v>0</v>
      </c>
      <c r="K1362" s="142">
        <f t="shared" si="345"/>
        <v>0</v>
      </c>
      <c r="L1362" s="184">
        <f t="shared" si="345"/>
        <v>0</v>
      </c>
      <c r="M1362" s="141">
        <f t="shared" si="345"/>
        <v>0</v>
      </c>
      <c r="N1362" s="141">
        <f t="shared" si="345"/>
        <v>0</v>
      </c>
      <c r="O1362" s="147">
        <f t="shared" si="349"/>
        <v>0</v>
      </c>
      <c r="P1362" s="136">
        <f t="shared" si="350"/>
        <v>0</v>
      </c>
      <c r="Q1362" s="136">
        <f t="shared" ref="Q1362:Q1425" si="354">E1362*P1362</f>
        <v>0</v>
      </c>
      <c r="R1362" s="136">
        <f t="shared" ref="R1362:R1425" si="355">Q1362*IF(AND(offer_incoterms="DDP",seller_region="RU"),rate_vatRu,0)</f>
        <v>0</v>
      </c>
      <c r="S1362" s="137">
        <f t="shared" si="351"/>
        <v>0</v>
      </c>
      <c r="T1362" s="45"/>
      <c r="V1362" s="57" t="str">
        <f t="shared" si="352"/>
        <v>скрыть</v>
      </c>
    </row>
    <row r="1363" spans="2:22" ht="15.75" hidden="1" customHeight="1" x14ac:dyDescent="0.25">
      <c r="B1363" s="135">
        <v>1347</v>
      </c>
      <c r="C1363" s="182">
        <f t="shared" si="346"/>
        <v>0</v>
      </c>
      <c r="D1363" s="280">
        <f t="shared" si="346"/>
        <v>0</v>
      </c>
      <c r="E1363" s="182">
        <f t="shared" si="346"/>
        <v>0</v>
      </c>
      <c r="F1363" s="182">
        <f t="shared" si="346"/>
        <v>0</v>
      </c>
      <c r="G1363" s="136">
        <f t="shared" si="346"/>
        <v>0</v>
      </c>
      <c r="H1363" s="136">
        <f t="shared" si="353"/>
        <v>0</v>
      </c>
      <c r="I1363" s="136">
        <f t="shared" si="347"/>
        <v>0</v>
      </c>
      <c r="J1363" s="141">
        <f t="shared" si="348"/>
        <v>0</v>
      </c>
      <c r="K1363" s="142">
        <f t="shared" si="345"/>
        <v>0</v>
      </c>
      <c r="L1363" s="184">
        <f t="shared" si="345"/>
        <v>0</v>
      </c>
      <c r="M1363" s="141">
        <f t="shared" si="345"/>
        <v>0</v>
      </c>
      <c r="N1363" s="141">
        <f t="shared" si="345"/>
        <v>0</v>
      </c>
      <c r="O1363" s="147">
        <f t="shared" si="349"/>
        <v>0</v>
      </c>
      <c r="P1363" s="136">
        <f t="shared" si="350"/>
        <v>0</v>
      </c>
      <c r="Q1363" s="136">
        <f t="shared" si="354"/>
        <v>0</v>
      </c>
      <c r="R1363" s="136">
        <f t="shared" si="355"/>
        <v>0</v>
      </c>
      <c r="S1363" s="137">
        <f t="shared" si="351"/>
        <v>0</v>
      </c>
      <c r="T1363" s="45"/>
      <c r="V1363" s="57" t="str">
        <f t="shared" si="352"/>
        <v>скрыть</v>
      </c>
    </row>
    <row r="1364" spans="2:22" ht="15.75" hidden="1" customHeight="1" x14ac:dyDescent="0.25">
      <c r="B1364" s="135">
        <v>1348</v>
      </c>
      <c r="C1364" s="182">
        <f t="shared" si="346"/>
        <v>0</v>
      </c>
      <c r="D1364" s="280">
        <f t="shared" si="346"/>
        <v>0</v>
      </c>
      <c r="E1364" s="182">
        <f t="shared" si="346"/>
        <v>0</v>
      </c>
      <c r="F1364" s="182">
        <f t="shared" si="346"/>
        <v>0</v>
      </c>
      <c r="G1364" s="136">
        <f t="shared" si="346"/>
        <v>0</v>
      </c>
      <c r="H1364" s="136">
        <f t="shared" si="353"/>
        <v>0</v>
      </c>
      <c r="I1364" s="136">
        <f t="shared" si="347"/>
        <v>0</v>
      </c>
      <c r="J1364" s="141">
        <f t="shared" si="348"/>
        <v>0</v>
      </c>
      <c r="K1364" s="142">
        <f t="shared" si="345"/>
        <v>0</v>
      </c>
      <c r="L1364" s="184">
        <f t="shared" si="345"/>
        <v>0</v>
      </c>
      <c r="M1364" s="141">
        <f t="shared" si="345"/>
        <v>0</v>
      </c>
      <c r="N1364" s="141">
        <f t="shared" si="345"/>
        <v>0</v>
      </c>
      <c r="O1364" s="147">
        <f t="shared" si="349"/>
        <v>0</v>
      </c>
      <c r="P1364" s="136">
        <f t="shared" si="350"/>
        <v>0</v>
      </c>
      <c r="Q1364" s="136">
        <f t="shared" si="354"/>
        <v>0</v>
      </c>
      <c r="R1364" s="136">
        <f t="shared" si="355"/>
        <v>0</v>
      </c>
      <c r="S1364" s="137">
        <f t="shared" si="351"/>
        <v>0</v>
      </c>
      <c r="T1364" s="45"/>
      <c r="V1364" s="57" t="str">
        <f t="shared" si="352"/>
        <v>скрыть</v>
      </c>
    </row>
    <row r="1365" spans="2:22" ht="15.75" hidden="1" customHeight="1" x14ac:dyDescent="0.25">
      <c r="B1365" s="135">
        <v>1349</v>
      </c>
      <c r="C1365" s="182">
        <f t="shared" si="346"/>
        <v>0</v>
      </c>
      <c r="D1365" s="280">
        <f t="shared" si="346"/>
        <v>0</v>
      </c>
      <c r="E1365" s="182">
        <f t="shared" si="346"/>
        <v>0</v>
      </c>
      <c r="F1365" s="182">
        <f t="shared" si="346"/>
        <v>0</v>
      </c>
      <c r="G1365" s="136">
        <f t="shared" si="346"/>
        <v>0</v>
      </c>
      <c r="H1365" s="136">
        <f t="shared" si="353"/>
        <v>0</v>
      </c>
      <c r="I1365" s="136">
        <f t="shared" si="347"/>
        <v>0</v>
      </c>
      <c r="J1365" s="141">
        <f t="shared" si="348"/>
        <v>0</v>
      </c>
      <c r="K1365" s="142">
        <f t="shared" si="345"/>
        <v>0</v>
      </c>
      <c r="L1365" s="184">
        <f t="shared" si="345"/>
        <v>0</v>
      </c>
      <c r="M1365" s="141">
        <f t="shared" si="345"/>
        <v>0</v>
      </c>
      <c r="N1365" s="141">
        <f t="shared" si="345"/>
        <v>0</v>
      </c>
      <c r="O1365" s="147">
        <f t="shared" si="349"/>
        <v>0</v>
      </c>
      <c r="P1365" s="136">
        <f t="shared" si="350"/>
        <v>0</v>
      </c>
      <c r="Q1365" s="136">
        <f t="shared" si="354"/>
        <v>0</v>
      </c>
      <c r="R1365" s="136">
        <f t="shared" si="355"/>
        <v>0</v>
      </c>
      <c r="S1365" s="137">
        <f t="shared" si="351"/>
        <v>0</v>
      </c>
      <c r="T1365" s="45"/>
      <c r="V1365" s="57" t="str">
        <f t="shared" si="352"/>
        <v>скрыть</v>
      </c>
    </row>
    <row r="1366" spans="2:22" ht="15.75" hidden="1" customHeight="1" x14ac:dyDescent="0.25">
      <c r="B1366" s="135">
        <v>1350</v>
      </c>
      <c r="C1366" s="182">
        <f t="shared" si="346"/>
        <v>0</v>
      </c>
      <c r="D1366" s="280">
        <f t="shared" si="346"/>
        <v>0</v>
      </c>
      <c r="E1366" s="182">
        <f t="shared" si="346"/>
        <v>0</v>
      </c>
      <c r="F1366" s="182">
        <f t="shared" si="346"/>
        <v>0</v>
      </c>
      <c r="G1366" s="136">
        <f t="shared" si="346"/>
        <v>0</v>
      </c>
      <c r="H1366" s="136">
        <f t="shared" si="353"/>
        <v>0</v>
      </c>
      <c r="I1366" s="136">
        <f t="shared" si="347"/>
        <v>0</v>
      </c>
      <c r="J1366" s="141">
        <f t="shared" si="348"/>
        <v>0</v>
      </c>
      <c r="K1366" s="142">
        <f t="shared" si="345"/>
        <v>0</v>
      </c>
      <c r="L1366" s="184">
        <f t="shared" si="345"/>
        <v>0</v>
      </c>
      <c r="M1366" s="141">
        <f t="shared" si="345"/>
        <v>0</v>
      </c>
      <c r="N1366" s="141">
        <f t="shared" si="345"/>
        <v>0</v>
      </c>
      <c r="O1366" s="147">
        <f t="shared" si="349"/>
        <v>0</v>
      </c>
      <c r="P1366" s="136">
        <f t="shared" si="350"/>
        <v>0</v>
      </c>
      <c r="Q1366" s="136">
        <f t="shared" si="354"/>
        <v>0</v>
      </c>
      <c r="R1366" s="136">
        <f t="shared" si="355"/>
        <v>0</v>
      </c>
      <c r="S1366" s="137">
        <f t="shared" si="351"/>
        <v>0</v>
      </c>
      <c r="T1366" s="45"/>
      <c r="V1366" s="57" t="str">
        <f t="shared" si="352"/>
        <v>скрыть</v>
      </c>
    </row>
    <row r="1367" spans="2:22" ht="15.75" hidden="1" customHeight="1" x14ac:dyDescent="0.25">
      <c r="B1367" s="135">
        <v>1351</v>
      </c>
      <c r="C1367" s="182">
        <f t="shared" ref="C1367:G1376" si="356">IF(offer_sale_type="транзит",IFERROR(VLOOKUP($B1367,calc_data,C$14+1,0),0),0)</f>
        <v>0</v>
      </c>
      <c r="D1367" s="280">
        <f t="shared" si="356"/>
        <v>0</v>
      </c>
      <c r="E1367" s="182">
        <f t="shared" si="356"/>
        <v>0</v>
      </c>
      <c r="F1367" s="182">
        <f t="shared" si="356"/>
        <v>0</v>
      </c>
      <c r="G1367" s="136">
        <f t="shared" si="356"/>
        <v>0</v>
      </c>
      <c r="H1367" s="136">
        <f t="shared" si="353"/>
        <v>0</v>
      </c>
      <c r="I1367" s="136">
        <f t="shared" si="347"/>
        <v>0</v>
      </c>
      <c r="J1367" s="141">
        <f t="shared" si="348"/>
        <v>0</v>
      </c>
      <c r="K1367" s="142">
        <f t="shared" si="345"/>
        <v>0</v>
      </c>
      <c r="L1367" s="184">
        <f t="shared" si="345"/>
        <v>0</v>
      </c>
      <c r="M1367" s="141">
        <f t="shared" si="345"/>
        <v>0</v>
      </c>
      <c r="N1367" s="141">
        <f t="shared" si="345"/>
        <v>0</v>
      </c>
      <c r="O1367" s="147">
        <f t="shared" si="349"/>
        <v>0</v>
      </c>
      <c r="P1367" s="136">
        <f t="shared" si="350"/>
        <v>0</v>
      </c>
      <c r="Q1367" s="136">
        <f t="shared" si="354"/>
        <v>0</v>
      </c>
      <c r="R1367" s="136">
        <f t="shared" si="355"/>
        <v>0</v>
      </c>
      <c r="S1367" s="137">
        <f t="shared" si="351"/>
        <v>0</v>
      </c>
      <c r="T1367" s="45"/>
      <c r="V1367" s="57" t="str">
        <f t="shared" si="352"/>
        <v>скрыть</v>
      </c>
    </row>
    <row r="1368" spans="2:22" ht="15.75" hidden="1" customHeight="1" x14ac:dyDescent="0.25">
      <c r="B1368" s="135">
        <v>1352</v>
      </c>
      <c r="C1368" s="182">
        <f t="shared" si="356"/>
        <v>0</v>
      </c>
      <c r="D1368" s="280">
        <f t="shared" si="356"/>
        <v>0</v>
      </c>
      <c r="E1368" s="182">
        <f t="shared" si="356"/>
        <v>0</v>
      </c>
      <c r="F1368" s="182">
        <f t="shared" si="356"/>
        <v>0</v>
      </c>
      <c r="G1368" s="136">
        <f t="shared" si="356"/>
        <v>0</v>
      </c>
      <c r="H1368" s="136">
        <f t="shared" si="353"/>
        <v>0</v>
      </c>
      <c r="I1368" s="136">
        <f t="shared" si="347"/>
        <v>0</v>
      </c>
      <c r="J1368" s="141">
        <f t="shared" si="348"/>
        <v>0</v>
      </c>
      <c r="K1368" s="142">
        <f t="shared" si="345"/>
        <v>0</v>
      </c>
      <c r="L1368" s="184">
        <f t="shared" si="345"/>
        <v>0</v>
      </c>
      <c r="M1368" s="141">
        <f t="shared" si="345"/>
        <v>0</v>
      </c>
      <c r="N1368" s="141">
        <f t="shared" si="345"/>
        <v>0</v>
      </c>
      <c r="O1368" s="147">
        <f t="shared" si="349"/>
        <v>0</v>
      </c>
      <c r="P1368" s="136">
        <f t="shared" si="350"/>
        <v>0</v>
      </c>
      <c r="Q1368" s="136">
        <f t="shared" si="354"/>
        <v>0</v>
      </c>
      <c r="R1368" s="136">
        <f t="shared" si="355"/>
        <v>0</v>
      </c>
      <c r="S1368" s="137">
        <f t="shared" si="351"/>
        <v>0</v>
      </c>
      <c r="T1368" s="45"/>
      <c r="V1368" s="57" t="str">
        <f t="shared" si="352"/>
        <v>скрыть</v>
      </c>
    </row>
    <row r="1369" spans="2:22" ht="15.75" hidden="1" customHeight="1" x14ac:dyDescent="0.25">
      <c r="B1369" s="135">
        <v>1353</v>
      </c>
      <c r="C1369" s="182">
        <f t="shared" si="356"/>
        <v>0</v>
      </c>
      <c r="D1369" s="280">
        <f t="shared" si="356"/>
        <v>0</v>
      </c>
      <c r="E1369" s="182">
        <f t="shared" si="356"/>
        <v>0</v>
      </c>
      <c r="F1369" s="182">
        <f t="shared" si="356"/>
        <v>0</v>
      </c>
      <c r="G1369" s="136">
        <f t="shared" si="356"/>
        <v>0</v>
      </c>
      <c r="H1369" s="136">
        <f t="shared" si="353"/>
        <v>0</v>
      </c>
      <c r="I1369" s="136">
        <f t="shared" si="347"/>
        <v>0</v>
      </c>
      <c r="J1369" s="141">
        <f t="shared" si="348"/>
        <v>0</v>
      </c>
      <c r="K1369" s="142">
        <f t="shared" si="345"/>
        <v>0</v>
      </c>
      <c r="L1369" s="184">
        <f t="shared" si="345"/>
        <v>0</v>
      </c>
      <c r="M1369" s="141">
        <f t="shared" si="345"/>
        <v>0</v>
      </c>
      <c r="N1369" s="141">
        <f t="shared" si="345"/>
        <v>0</v>
      </c>
      <c r="O1369" s="147">
        <f t="shared" si="349"/>
        <v>0</v>
      </c>
      <c r="P1369" s="136">
        <f t="shared" si="350"/>
        <v>0</v>
      </c>
      <c r="Q1369" s="136">
        <f t="shared" si="354"/>
        <v>0</v>
      </c>
      <c r="R1369" s="136">
        <f t="shared" si="355"/>
        <v>0</v>
      </c>
      <c r="S1369" s="137">
        <f t="shared" si="351"/>
        <v>0</v>
      </c>
      <c r="T1369" s="45"/>
      <c r="V1369" s="57" t="str">
        <f t="shared" si="352"/>
        <v>скрыть</v>
      </c>
    </row>
    <row r="1370" spans="2:22" ht="15.75" hidden="1" customHeight="1" x14ac:dyDescent="0.25">
      <c r="B1370" s="135">
        <v>1354</v>
      </c>
      <c r="C1370" s="182">
        <f t="shared" si="356"/>
        <v>0</v>
      </c>
      <c r="D1370" s="280">
        <f t="shared" si="356"/>
        <v>0</v>
      </c>
      <c r="E1370" s="182">
        <f t="shared" si="356"/>
        <v>0</v>
      </c>
      <c r="F1370" s="182">
        <f t="shared" si="356"/>
        <v>0</v>
      </c>
      <c r="G1370" s="136">
        <f t="shared" si="356"/>
        <v>0</v>
      </c>
      <c r="H1370" s="136">
        <f t="shared" si="353"/>
        <v>0</v>
      </c>
      <c r="I1370" s="136">
        <f t="shared" si="347"/>
        <v>0</v>
      </c>
      <c r="J1370" s="141">
        <f t="shared" si="348"/>
        <v>0</v>
      </c>
      <c r="K1370" s="142">
        <f t="shared" si="345"/>
        <v>0</v>
      </c>
      <c r="L1370" s="184">
        <f t="shared" si="345"/>
        <v>0</v>
      </c>
      <c r="M1370" s="141">
        <f t="shared" si="345"/>
        <v>0</v>
      </c>
      <c r="N1370" s="141">
        <f t="shared" si="345"/>
        <v>0</v>
      </c>
      <c r="O1370" s="147">
        <f t="shared" si="349"/>
        <v>0</v>
      </c>
      <c r="P1370" s="136">
        <f t="shared" si="350"/>
        <v>0</v>
      </c>
      <c r="Q1370" s="136">
        <f t="shared" si="354"/>
        <v>0</v>
      </c>
      <c r="R1370" s="136">
        <f t="shared" si="355"/>
        <v>0</v>
      </c>
      <c r="S1370" s="137">
        <f t="shared" si="351"/>
        <v>0</v>
      </c>
      <c r="T1370" s="45"/>
      <c r="V1370" s="57" t="str">
        <f t="shared" si="352"/>
        <v>скрыть</v>
      </c>
    </row>
    <row r="1371" spans="2:22" ht="15.75" hidden="1" customHeight="1" x14ac:dyDescent="0.25">
      <c r="B1371" s="135">
        <v>1355</v>
      </c>
      <c r="C1371" s="182">
        <f t="shared" si="356"/>
        <v>0</v>
      </c>
      <c r="D1371" s="280">
        <f t="shared" si="356"/>
        <v>0</v>
      </c>
      <c r="E1371" s="182">
        <f t="shared" si="356"/>
        <v>0</v>
      </c>
      <c r="F1371" s="182">
        <f t="shared" si="356"/>
        <v>0</v>
      </c>
      <c r="G1371" s="136">
        <f t="shared" si="356"/>
        <v>0</v>
      </c>
      <c r="H1371" s="136">
        <f t="shared" si="353"/>
        <v>0</v>
      </c>
      <c r="I1371" s="136">
        <f t="shared" si="347"/>
        <v>0</v>
      </c>
      <c r="J1371" s="141">
        <f t="shared" si="348"/>
        <v>0</v>
      </c>
      <c r="K1371" s="142">
        <f t="shared" si="345"/>
        <v>0</v>
      </c>
      <c r="L1371" s="184">
        <f t="shared" si="345"/>
        <v>0</v>
      </c>
      <c r="M1371" s="141">
        <f t="shared" si="345"/>
        <v>0</v>
      </c>
      <c r="N1371" s="141">
        <f t="shared" si="345"/>
        <v>0</v>
      </c>
      <c r="O1371" s="147">
        <f t="shared" si="349"/>
        <v>0</v>
      </c>
      <c r="P1371" s="136">
        <f t="shared" si="350"/>
        <v>0</v>
      </c>
      <c r="Q1371" s="136">
        <f t="shared" si="354"/>
        <v>0</v>
      </c>
      <c r="R1371" s="136">
        <f t="shared" si="355"/>
        <v>0</v>
      </c>
      <c r="S1371" s="137">
        <f t="shared" si="351"/>
        <v>0</v>
      </c>
      <c r="T1371" s="45"/>
      <c r="V1371" s="57" t="str">
        <f t="shared" si="352"/>
        <v>скрыть</v>
      </c>
    </row>
    <row r="1372" spans="2:22" ht="15.75" hidden="1" customHeight="1" x14ac:dyDescent="0.25">
      <c r="B1372" s="135">
        <v>1356</v>
      </c>
      <c r="C1372" s="182">
        <f t="shared" si="356"/>
        <v>0</v>
      </c>
      <c r="D1372" s="280">
        <f t="shared" si="356"/>
        <v>0</v>
      </c>
      <c r="E1372" s="182">
        <f t="shared" si="356"/>
        <v>0</v>
      </c>
      <c r="F1372" s="182">
        <f t="shared" si="356"/>
        <v>0</v>
      </c>
      <c r="G1372" s="136">
        <f t="shared" si="356"/>
        <v>0</v>
      </c>
      <c r="H1372" s="136">
        <f t="shared" si="353"/>
        <v>0</v>
      </c>
      <c r="I1372" s="136">
        <f t="shared" si="347"/>
        <v>0</v>
      </c>
      <c r="J1372" s="141">
        <f t="shared" si="348"/>
        <v>0</v>
      </c>
      <c r="K1372" s="142">
        <f t="shared" si="345"/>
        <v>0</v>
      </c>
      <c r="L1372" s="184">
        <f t="shared" si="345"/>
        <v>0</v>
      </c>
      <c r="M1372" s="141">
        <f t="shared" si="345"/>
        <v>0</v>
      </c>
      <c r="N1372" s="141">
        <f t="shared" si="345"/>
        <v>0</v>
      </c>
      <c r="O1372" s="147">
        <f t="shared" si="349"/>
        <v>0</v>
      </c>
      <c r="P1372" s="136">
        <f t="shared" si="350"/>
        <v>0</v>
      </c>
      <c r="Q1372" s="136">
        <f t="shared" si="354"/>
        <v>0</v>
      </c>
      <c r="R1372" s="136">
        <f t="shared" si="355"/>
        <v>0</v>
      </c>
      <c r="S1372" s="137">
        <f t="shared" si="351"/>
        <v>0</v>
      </c>
      <c r="T1372" s="45"/>
      <c r="V1372" s="57" t="str">
        <f t="shared" si="352"/>
        <v>скрыть</v>
      </c>
    </row>
    <row r="1373" spans="2:22" ht="15.75" hidden="1" customHeight="1" x14ac:dyDescent="0.25">
      <c r="B1373" s="135">
        <v>1357</v>
      </c>
      <c r="C1373" s="182">
        <f t="shared" si="356"/>
        <v>0</v>
      </c>
      <c r="D1373" s="280">
        <f t="shared" si="356"/>
        <v>0</v>
      </c>
      <c r="E1373" s="182">
        <f t="shared" si="356"/>
        <v>0</v>
      </c>
      <c r="F1373" s="182">
        <f t="shared" si="356"/>
        <v>0</v>
      </c>
      <c r="G1373" s="136">
        <f t="shared" si="356"/>
        <v>0</v>
      </c>
      <c r="H1373" s="136">
        <f t="shared" si="353"/>
        <v>0</v>
      </c>
      <c r="I1373" s="136">
        <f t="shared" si="347"/>
        <v>0</v>
      </c>
      <c r="J1373" s="141">
        <f t="shared" si="348"/>
        <v>0</v>
      </c>
      <c r="K1373" s="142">
        <f t="shared" si="345"/>
        <v>0</v>
      </c>
      <c r="L1373" s="184">
        <f t="shared" si="345"/>
        <v>0</v>
      </c>
      <c r="M1373" s="141">
        <f t="shared" si="345"/>
        <v>0</v>
      </c>
      <c r="N1373" s="141">
        <f t="shared" si="345"/>
        <v>0</v>
      </c>
      <c r="O1373" s="147">
        <f t="shared" si="349"/>
        <v>0</v>
      </c>
      <c r="P1373" s="136">
        <f t="shared" si="350"/>
        <v>0</v>
      </c>
      <c r="Q1373" s="136">
        <f t="shared" si="354"/>
        <v>0</v>
      </c>
      <c r="R1373" s="136">
        <f t="shared" si="355"/>
        <v>0</v>
      </c>
      <c r="S1373" s="137">
        <f t="shared" si="351"/>
        <v>0</v>
      </c>
      <c r="T1373" s="45"/>
      <c r="V1373" s="57" t="str">
        <f t="shared" si="352"/>
        <v>скрыть</v>
      </c>
    </row>
    <row r="1374" spans="2:22" ht="15.75" hidden="1" customHeight="1" x14ac:dyDescent="0.25">
      <c r="B1374" s="135">
        <v>1358</v>
      </c>
      <c r="C1374" s="182">
        <f t="shared" si="356"/>
        <v>0</v>
      </c>
      <c r="D1374" s="280">
        <f t="shared" si="356"/>
        <v>0</v>
      </c>
      <c r="E1374" s="182">
        <f t="shared" si="356"/>
        <v>0</v>
      </c>
      <c r="F1374" s="182">
        <f t="shared" si="356"/>
        <v>0</v>
      </c>
      <c r="G1374" s="136">
        <f t="shared" si="356"/>
        <v>0</v>
      </c>
      <c r="H1374" s="136">
        <f t="shared" si="353"/>
        <v>0</v>
      </c>
      <c r="I1374" s="136">
        <f t="shared" si="347"/>
        <v>0</v>
      </c>
      <c r="J1374" s="141">
        <f t="shared" si="348"/>
        <v>0</v>
      </c>
      <c r="K1374" s="142">
        <f t="shared" si="345"/>
        <v>0</v>
      </c>
      <c r="L1374" s="184">
        <f t="shared" si="345"/>
        <v>0</v>
      </c>
      <c r="M1374" s="141">
        <f t="shared" si="345"/>
        <v>0</v>
      </c>
      <c r="N1374" s="141">
        <f t="shared" si="345"/>
        <v>0</v>
      </c>
      <c r="O1374" s="147">
        <f t="shared" si="349"/>
        <v>0</v>
      </c>
      <c r="P1374" s="136">
        <f t="shared" si="350"/>
        <v>0</v>
      </c>
      <c r="Q1374" s="136">
        <f t="shared" si="354"/>
        <v>0</v>
      </c>
      <c r="R1374" s="136">
        <f t="shared" si="355"/>
        <v>0</v>
      </c>
      <c r="S1374" s="137">
        <f t="shared" si="351"/>
        <v>0</v>
      </c>
      <c r="T1374" s="45"/>
      <c r="V1374" s="57" t="str">
        <f t="shared" si="352"/>
        <v>скрыть</v>
      </c>
    </row>
    <row r="1375" spans="2:22" ht="15.75" hidden="1" customHeight="1" x14ac:dyDescent="0.25">
      <c r="B1375" s="135">
        <v>1359</v>
      </c>
      <c r="C1375" s="182">
        <f t="shared" si="356"/>
        <v>0</v>
      </c>
      <c r="D1375" s="280">
        <f t="shared" si="356"/>
        <v>0</v>
      </c>
      <c r="E1375" s="182">
        <f t="shared" si="356"/>
        <v>0</v>
      </c>
      <c r="F1375" s="182">
        <f t="shared" si="356"/>
        <v>0</v>
      </c>
      <c r="G1375" s="136">
        <f t="shared" si="356"/>
        <v>0</v>
      </c>
      <c r="H1375" s="136">
        <f t="shared" si="353"/>
        <v>0</v>
      </c>
      <c r="I1375" s="136">
        <f t="shared" si="347"/>
        <v>0</v>
      </c>
      <c r="J1375" s="141">
        <f t="shared" si="348"/>
        <v>0</v>
      </c>
      <c r="K1375" s="142">
        <f t="shared" si="345"/>
        <v>0</v>
      </c>
      <c r="L1375" s="184">
        <f t="shared" si="345"/>
        <v>0</v>
      </c>
      <c r="M1375" s="141">
        <f t="shared" si="345"/>
        <v>0</v>
      </c>
      <c r="N1375" s="141">
        <f t="shared" si="345"/>
        <v>0</v>
      </c>
      <c r="O1375" s="147">
        <f t="shared" si="349"/>
        <v>0</v>
      </c>
      <c r="P1375" s="136">
        <f t="shared" si="350"/>
        <v>0</v>
      </c>
      <c r="Q1375" s="136">
        <f t="shared" si="354"/>
        <v>0</v>
      </c>
      <c r="R1375" s="136">
        <f t="shared" si="355"/>
        <v>0</v>
      </c>
      <c r="S1375" s="137">
        <f t="shared" si="351"/>
        <v>0</v>
      </c>
      <c r="T1375" s="45"/>
      <c r="V1375" s="57" t="str">
        <f t="shared" si="352"/>
        <v>скрыть</v>
      </c>
    </row>
    <row r="1376" spans="2:22" ht="15.75" hidden="1" customHeight="1" x14ac:dyDescent="0.25">
      <c r="B1376" s="135">
        <v>1360</v>
      </c>
      <c r="C1376" s="182">
        <f t="shared" si="356"/>
        <v>0</v>
      </c>
      <c r="D1376" s="280">
        <f t="shared" si="356"/>
        <v>0</v>
      </c>
      <c r="E1376" s="182">
        <f t="shared" si="356"/>
        <v>0</v>
      </c>
      <c r="F1376" s="182">
        <f t="shared" si="356"/>
        <v>0</v>
      </c>
      <c r="G1376" s="136">
        <f t="shared" si="356"/>
        <v>0</v>
      </c>
      <c r="H1376" s="136">
        <f t="shared" si="353"/>
        <v>0</v>
      </c>
      <c r="I1376" s="136">
        <f t="shared" si="347"/>
        <v>0</v>
      </c>
      <c r="J1376" s="141">
        <f t="shared" si="348"/>
        <v>0</v>
      </c>
      <c r="K1376" s="142">
        <f t="shared" si="345"/>
        <v>0</v>
      </c>
      <c r="L1376" s="184">
        <f t="shared" si="345"/>
        <v>0</v>
      </c>
      <c r="M1376" s="141">
        <f t="shared" si="345"/>
        <v>0</v>
      </c>
      <c r="N1376" s="141">
        <f t="shared" si="345"/>
        <v>0</v>
      </c>
      <c r="O1376" s="147">
        <f t="shared" si="349"/>
        <v>0</v>
      </c>
      <c r="P1376" s="136">
        <f t="shared" si="350"/>
        <v>0</v>
      </c>
      <c r="Q1376" s="136">
        <f t="shared" si="354"/>
        <v>0</v>
      </c>
      <c r="R1376" s="136">
        <f t="shared" si="355"/>
        <v>0</v>
      </c>
      <c r="S1376" s="137">
        <f t="shared" si="351"/>
        <v>0</v>
      </c>
      <c r="T1376" s="45"/>
      <c r="V1376" s="57" t="str">
        <f t="shared" si="352"/>
        <v>скрыть</v>
      </c>
    </row>
    <row r="1377" spans="2:22" ht="15.75" hidden="1" customHeight="1" x14ac:dyDescent="0.25">
      <c r="B1377" s="135">
        <v>1361</v>
      </c>
      <c r="C1377" s="182">
        <f t="shared" ref="C1377:G1386" si="357">IF(offer_sale_type="транзит",IFERROR(VLOOKUP($B1377,calc_data,C$14+1,0),0),0)</f>
        <v>0</v>
      </c>
      <c r="D1377" s="280">
        <f t="shared" si="357"/>
        <v>0</v>
      </c>
      <c r="E1377" s="182">
        <f t="shared" si="357"/>
        <v>0</v>
      </c>
      <c r="F1377" s="182">
        <f t="shared" si="357"/>
        <v>0</v>
      </c>
      <c r="G1377" s="136">
        <f t="shared" si="357"/>
        <v>0</v>
      </c>
      <c r="H1377" s="136">
        <f t="shared" si="353"/>
        <v>0</v>
      </c>
      <c r="I1377" s="136">
        <f t="shared" si="347"/>
        <v>0</v>
      </c>
      <c r="J1377" s="141">
        <f t="shared" si="348"/>
        <v>0</v>
      </c>
      <c r="K1377" s="142">
        <f t="shared" si="345"/>
        <v>0</v>
      </c>
      <c r="L1377" s="184">
        <f t="shared" si="345"/>
        <v>0</v>
      </c>
      <c r="M1377" s="141">
        <f t="shared" si="345"/>
        <v>0</v>
      </c>
      <c r="N1377" s="141">
        <f t="shared" si="345"/>
        <v>0</v>
      </c>
      <c r="O1377" s="147">
        <f t="shared" si="349"/>
        <v>0</v>
      </c>
      <c r="P1377" s="136">
        <f t="shared" si="350"/>
        <v>0</v>
      </c>
      <c r="Q1377" s="136">
        <f t="shared" si="354"/>
        <v>0</v>
      </c>
      <c r="R1377" s="136">
        <f t="shared" si="355"/>
        <v>0</v>
      </c>
      <c r="S1377" s="137">
        <f t="shared" si="351"/>
        <v>0</v>
      </c>
      <c r="T1377" s="45"/>
      <c r="V1377" s="57" t="str">
        <f t="shared" si="352"/>
        <v>скрыть</v>
      </c>
    </row>
    <row r="1378" spans="2:22" ht="15.75" hidden="1" customHeight="1" x14ac:dyDescent="0.25">
      <c r="B1378" s="135">
        <v>1362</v>
      </c>
      <c r="C1378" s="182">
        <f t="shared" si="357"/>
        <v>0</v>
      </c>
      <c r="D1378" s="280">
        <f t="shared" si="357"/>
        <v>0</v>
      </c>
      <c r="E1378" s="182">
        <f t="shared" si="357"/>
        <v>0</v>
      </c>
      <c r="F1378" s="182">
        <f t="shared" si="357"/>
        <v>0</v>
      </c>
      <c r="G1378" s="136">
        <f t="shared" si="357"/>
        <v>0</v>
      </c>
      <c r="H1378" s="136">
        <f t="shared" si="353"/>
        <v>0</v>
      </c>
      <c r="I1378" s="136">
        <f t="shared" si="347"/>
        <v>0</v>
      </c>
      <c r="J1378" s="141">
        <f t="shared" si="348"/>
        <v>0</v>
      </c>
      <c r="K1378" s="142">
        <f t="shared" si="345"/>
        <v>0</v>
      </c>
      <c r="L1378" s="184">
        <f t="shared" si="345"/>
        <v>0</v>
      </c>
      <c r="M1378" s="141">
        <f t="shared" si="345"/>
        <v>0</v>
      </c>
      <c r="N1378" s="141">
        <f t="shared" si="345"/>
        <v>0</v>
      </c>
      <c r="O1378" s="147">
        <f t="shared" si="349"/>
        <v>0</v>
      </c>
      <c r="P1378" s="136">
        <f t="shared" si="350"/>
        <v>0</v>
      </c>
      <c r="Q1378" s="136">
        <f t="shared" si="354"/>
        <v>0</v>
      </c>
      <c r="R1378" s="136">
        <f t="shared" si="355"/>
        <v>0</v>
      </c>
      <c r="S1378" s="137">
        <f t="shared" si="351"/>
        <v>0</v>
      </c>
      <c r="T1378" s="45"/>
      <c r="V1378" s="57" t="str">
        <f t="shared" si="352"/>
        <v>скрыть</v>
      </c>
    </row>
    <row r="1379" spans="2:22" ht="15.75" hidden="1" customHeight="1" x14ac:dyDescent="0.25">
      <c r="B1379" s="135">
        <v>1363</v>
      </c>
      <c r="C1379" s="182">
        <f t="shared" si="357"/>
        <v>0</v>
      </c>
      <c r="D1379" s="280">
        <f t="shared" si="357"/>
        <v>0</v>
      </c>
      <c r="E1379" s="182">
        <f t="shared" si="357"/>
        <v>0</v>
      </c>
      <c r="F1379" s="182">
        <f t="shared" si="357"/>
        <v>0</v>
      </c>
      <c r="G1379" s="136">
        <f t="shared" si="357"/>
        <v>0</v>
      </c>
      <c r="H1379" s="136">
        <f t="shared" si="353"/>
        <v>0</v>
      </c>
      <c r="I1379" s="136">
        <f t="shared" si="347"/>
        <v>0</v>
      </c>
      <c r="J1379" s="141">
        <f t="shared" si="348"/>
        <v>0</v>
      </c>
      <c r="K1379" s="142">
        <f t="shared" si="345"/>
        <v>0</v>
      </c>
      <c r="L1379" s="184">
        <f t="shared" si="345"/>
        <v>0</v>
      </c>
      <c r="M1379" s="141">
        <f t="shared" si="345"/>
        <v>0</v>
      </c>
      <c r="N1379" s="141">
        <f t="shared" si="345"/>
        <v>0</v>
      </c>
      <c r="O1379" s="147">
        <f t="shared" si="349"/>
        <v>0</v>
      </c>
      <c r="P1379" s="136">
        <f t="shared" si="350"/>
        <v>0</v>
      </c>
      <c r="Q1379" s="136">
        <f t="shared" si="354"/>
        <v>0</v>
      </c>
      <c r="R1379" s="136">
        <f t="shared" si="355"/>
        <v>0</v>
      </c>
      <c r="S1379" s="137">
        <f t="shared" si="351"/>
        <v>0</v>
      </c>
      <c r="T1379" s="45"/>
      <c r="V1379" s="57" t="str">
        <f t="shared" si="352"/>
        <v>скрыть</v>
      </c>
    </row>
    <row r="1380" spans="2:22" ht="15.75" hidden="1" customHeight="1" x14ac:dyDescent="0.25">
      <c r="B1380" s="135">
        <v>1364</v>
      </c>
      <c r="C1380" s="182">
        <f t="shared" si="357"/>
        <v>0</v>
      </c>
      <c r="D1380" s="280">
        <f t="shared" si="357"/>
        <v>0</v>
      </c>
      <c r="E1380" s="182">
        <f t="shared" si="357"/>
        <v>0</v>
      </c>
      <c r="F1380" s="182">
        <f t="shared" si="357"/>
        <v>0</v>
      </c>
      <c r="G1380" s="136">
        <f t="shared" si="357"/>
        <v>0</v>
      </c>
      <c r="H1380" s="136">
        <f t="shared" si="353"/>
        <v>0</v>
      </c>
      <c r="I1380" s="136">
        <f t="shared" si="347"/>
        <v>0</v>
      </c>
      <c r="J1380" s="141">
        <f t="shared" si="348"/>
        <v>0</v>
      </c>
      <c r="K1380" s="142">
        <f t="shared" si="345"/>
        <v>0</v>
      </c>
      <c r="L1380" s="184">
        <f t="shared" si="345"/>
        <v>0</v>
      </c>
      <c r="M1380" s="141">
        <f t="shared" si="345"/>
        <v>0</v>
      </c>
      <c r="N1380" s="141">
        <f t="shared" si="345"/>
        <v>0</v>
      </c>
      <c r="O1380" s="147">
        <f t="shared" si="349"/>
        <v>0</v>
      </c>
      <c r="P1380" s="136">
        <f t="shared" si="350"/>
        <v>0</v>
      </c>
      <c r="Q1380" s="136">
        <f t="shared" si="354"/>
        <v>0</v>
      </c>
      <c r="R1380" s="136">
        <f t="shared" si="355"/>
        <v>0</v>
      </c>
      <c r="S1380" s="137">
        <f t="shared" si="351"/>
        <v>0</v>
      </c>
      <c r="T1380" s="45"/>
      <c r="V1380" s="57" t="str">
        <f t="shared" si="352"/>
        <v>скрыть</v>
      </c>
    </row>
    <row r="1381" spans="2:22" ht="15.75" hidden="1" customHeight="1" x14ac:dyDescent="0.25">
      <c r="B1381" s="135">
        <v>1365</v>
      </c>
      <c r="C1381" s="182">
        <f t="shared" si="357"/>
        <v>0</v>
      </c>
      <c r="D1381" s="280">
        <f t="shared" si="357"/>
        <v>0</v>
      </c>
      <c r="E1381" s="182">
        <f t="shared" si="357"/>
        <v>0</v>
      </c>
      <c r="F1381" s="182">
        <f t="shared" si="357"/>
        <v>0</v>
      </c>
      <c r="G1381" s="136">
        <f t="shared" si="357"/>
        <v>0</v>
      </c>
      <c r="H1381" s="136">
        <f t="shared" si="353"/>
        <v>0</v>
      </c>
      <c r="I1381" s="136">
        <f t="shared" si="347"/>
        <v>0</v>
      </c>
      <c r="J1381" s="141">
        <f t="shared" si="348"/>
        <v>0</v>
      </c>
      <c r="K1381" s="142">
        <f t="shared" si="345"/>
        <v>0</v>
      </c>
      <c r="L1381" s="184">
        <f t="shared" si="345"/>
        <v>0</v>
      </c>
      <c r="M1381" s="141">
        <f t="shared" si="345"/>
        <v>0</v>
      </c>
      <c r="N1381" s="141">
        <f t="shared" si="345"/>
        <v>0</v>
      </c>
      <c r="O1381" s="147">
        <f t="shared" si="349"/>
        <v>0</v>
      </c>
      <c r="P1381" s="136">
        <f t="shared" si="350"/>
        <v>0</v>
      </c>
      <c r="Q1381" s="136">
        <f t="shared" si="354"/>
        <v>0</v>
      </c>
      <c r="R1381" s="136">
        <f t="shared" si="355"/>
        <v>0</v>
      </c>
      <c r="S1381" s="137">
        <f t="shared" si="351"/>
        <v>0</v>
      </c>
      <c r="T1381" s="45"/>
      <c r="V1381" s="57" t="str">
        <f t="shared" si="352"/>
        <v>скрыть</v>
      </c>
    </row>
    <row r="1382" spans="2:22" ht="15.75" hidden="1" customHeight="1" x14ac:dyDescent="0.25">
      <c r="B1382" s="135">
        <v>1366</v>
      </c>
      <c r="C1382" s="182">
        <f t="shared" si="357"/>
        <v>0</v>
      </c>
      <c r="D1382" s="280">
        <f t="shared" si="357"/>
        <v>0</v>
      </c>
      <c r="E1382" s="182">
        <f t="shared" si="357"/>
        <v>0</v>
      </c>
      <c r="F1382" s="182">
        <f t="shared" si="357"/>
        <v>0</v>
      </c>
      <c r="G1382" s="136">
        <f t="shared" si="357"/>
        <v>0</v>
      </c>
      <c r="H1382" s="136">
        <f t="shared" si="353"/>
        <v>0</v>
      </c>
      <c r="I1382" s="136">
        <f t="shared" si="347"/>
        <v>0</v>
      </c>
      <c r="J1382" s="141">
        <f t="shared" si="348"/>
        <v>0</v>
      </c>
      <c r="K1382" s="142">
        <f t="shared" si="345"/>
        <v>0</v>
      </c>
      <c r="L1382" s="184">
        <f t="shared" si="345"/>
        <v>0</v>
      </c>
      <c r="M1382" s="141">
        <f t="shared" si="345"/>
        <v>0</v>
      </c>
      <c r="N1382" s="141">
        <f t="shared" si="345"/>
        <v>0</v>
      </c>
      <c r="O1382" s="147">
        <f t="shared" si="349"/>
        <v>0</v>
      </c>
      <c r="P1382" s="136">
        <f t="shared" si="350"/>
        <v>0</v>
      </c>
      <c r="Q1382" s="136">
        <f t="shared" si="354"/>
        <v>0</v>
      </c>
      <c r="R1382" s="136">
        <f t="shared" si="355"/>
        <v>0</v>
      </c>
      <c r="S1382" s="137">
        <f t="shared" si="351"/>
        <v>0</v>
      </c>
      <c r="T1382" s="45"/>
      <c r="V1382" s="57" t="str">
        <f t="shared" si="352"/>
        <v>скрыть</v>
      </c>
    </row>
    <row r="1383" spans="2:22" ht="15.75" hidden="1" customHeight="1" x14ac:dyDescent="0.25">
      <c r="B1383" s="135">
        <v>1367</v>
      </c>
      <c r="C1383" s="182">
        <f t="shared" si="357"/>
        <v>0</v>
      </c>
      <c r="D1383" s="280">
        <f t="shared" si="357"/>
        <v>0</v>
      </c>
      <c r="E1383" s="182">
        <f t="shared" si="357"/>
        <v>0</v>
      </c>
      <c r="F1383" s="182">
        <f t="shared" si="357"/>
        <v>0</v>
      </c>
      <c r="G1383" s="136">
        <f t="shared" si="357"/>
        <v>0</v>
      </c>
      <c r="H1383" s="136">
        <f t="shared" si="353"/>
        <v>0</v>
      </c>
      <c r="I1383" s="136">
        <f t="shared" si="347"/>
        <v>0</v>
      </c>
      <c r="J1383" s="141">
        <f t="shared" si="348"/>
        <v>0</v>
      </c>
      <c r="K1383" s="142">
        <f t="shared" si="345"/>
        <v>0</v>
      </c>
      <c r="L1383" s="184">
        <f t="shared" si="345"/>
        <v>0</v>
      </c>
      <c r="M1383" s="141">
        <f t="shared" si="345"/>
        <v>0</v>
      </c>
      <c r="N1383" s="141">
        <f t="shared" si="345"/>
        <v>0</v>
      </c>
      <c r="O1383" s="147">
        <f t="shared" si="349"/>
        <v>0</v>
      </c>
      <c r="P1383" s="136">
        <f t="shared" si="350"/>
        <v>0</v>
      </c>
      <c r="Q1383" s="136">
        <f t="shared" si="354"/>
        <v>0</v>
      </c>
      <c r="R1383" s="136">
        <f t="shared" si="355"/>
        <v>0</v>
      </c>
      <c r="S1383" s="137">
        <f t="shared" si="351"/>
        <v>0</v>
      </c>
      <c r="T1383" s="45"/>
      <c r="V1383" s="57" t="str">
        <f t="shared" si="352"/>
        <v>скрыть</v>
      </c>
    </row>
    <row r="1384" spans="2:22" ht="15.75" hidden="1" customHeight="1" x14ac:dyDescent="0.25">
      <c r="B1384" s="135">
        <v>1368</v>
      </c>
      <c r="C1384" s="182">
        <f t="shared" si="357"/>
        <v>0</v>
      </c>
      <c r="D1384" s="280">
        <f t="shared" si="357"/>
        <v>0</v>
      </c>
      <c r="E1384" s="182">
        <f t="shared" si="357"/>
        <v>0</v>
      </c>
      <c r="F1384" s="182">
        <f t="shared" si="357"/>
        <v>0</v>
      </c>
      <c r="G1384" s="136">
        <f t="shared" si="357"/>
        <v>0</v>
      </c>
      <c r="H1384" s="136">
        <f t="shared" si="353"/>
        <v>0</v>
      </c>
      <c r="I1384" s="136">
        <f t="shared" si="347"/>
        <v>0</v>
      </c>
      <c r="J1384" s="141">
        <f t="shared" si="348"/>
        <v>0</v>
      </c>
      <c r="K1384" s="142">
        <f t="shared" si="345"/>
        <v>0</v>
      </c>
      <c r="L1384" s="184">
        <f t="shared" si="345"/>
        <v>0</v>
      </c>
      <c r="M1384" s="141">
        <f t="shared" si="345"/>
        <v>0</v>
      </c>
      <c r="N1384" s="141">
        <f t="shared" si="345"/>
        <v>0</v>
      </c>
      <c r="O1384" s="147">
        <f t="shared" si="349"/>
        <v>0</v>
      </c>
      <c r="P1384" s="136">
        <f t="shared" si="350"/>
        <v>0</v>
      </c>
      <c r="Q1384" s="136">
        <f t="shared" si="354"/>
        <v>0</v>
      </c>
      <c r="R1384" s="136">
        <f t="shared" si="355"/>
        <v>0</v>
      </c>
      <c r="S1384" s="137">
        <f t="shared" si="351"/>
        <v>0</v>
      </c>
      <c r="T1384" s="45"/>
      <c r="V1384" s="57" t="str">
        <f t="shared" si="352"/>
        <v>скрыть</v>
      </c>
    </row>
    <row r="1385" spans="2:22" ht="15.75" hidden="1" customHeight="1" x14ac:dyDescent="0.25">
      <c r="B1385" s="135">
        <v>1369</v>
      </c>
      <c r="C1385" s="182">
        <f t="shared" si="357"/>
        <v>0</v>
      </c>
      <c r="D1385" s="280">
        <f t="shared" si="357"/>
        <v>0</v>
      </c>
      <c r="E1385" s="182">
        <f t="shared" si="357"/>
        <v>0</v>
      </c>
      <c r="F1385" s="182">
        <f t="shared" si="357"/>
        <v>0</v>
      </c>
      <c r="G1385" s="136">
        <f t="shared" si="357"/>
        <v>0</v>
      </c>
      <c r="H1385" s="136">
        <f t="shared" si="353"/>
        <v>0</v>
      </c>
      <c r="I1385" s="136">
        <f t="shared" si="347"/>
        <v>0</v>
      </c>
      <c r="J1385" s="141">
        <f t="shared" si="348"/>
        <v>0</v>
      </c>
      <c r="K1385" s="142">
        <f t="shared" si="345"/>
        <v>0</v>
      </c>
      <c r="L1385" s="184">
        <f t="shared" si="345"/>
        <v>0</v>
      </c>
      <c r="M1385" s="141">
        <f t="shared" si="345"/>
        <v>0</v>
      </c>
      <c r="N1385" s="141">
        <f t="shared" si="345"/>
        <v>0</v>
      </c>
      <c r="O1385" s="147">
        <f t="shared" si="349"/>
        <v>0</v>
      </c>
      <c r="P1385" s="136">
        <f t="shared" si="350"/>
        <v>0</v>
      </c>
      <c r="Q1385" s="136">
        <f t="shared" si="354"/>
        <v>0</v>
      </c>
      <c r="R1385" s="136">
        <f t="shared" si="355"/>
        <v>0</v>
      </c>
      <c r="S1385" s="137">
        <f t="shared" si="351"/>
        <v>0</v>
      </c>
      <c r="T1385" s="45"/>
      <c r="V1385" s="57" t="str">
        <f t="shared" si="352"/>
        <v>скрыть</v>
      </c>
    </row>
    <row r="1386" spans="2:22" ht="15.75" hidden="1" customHeight="1" x14ac:dyDescent="0.25">
      <c r="B1386" s="135">
        <v>1370</v>
      </c>
      <c r="C1386" s="182">
        <f t="shared" si="357"/>
        <v>0</v>
      </c>
      <c r="D1386" s="280">
        <f t="shared" si="357"/>
        <v>0</v>
      </c>
      <c r="E1386" s="182">
        <f t="shared" si="357"/>
        <v>0</v>
      </c>
      <c r="F1386" s="182">
        <f t="shared" si="357"/>
        <v>0</v>
      </c>
      <c r="G1386" s="136">
        <f t="shared" si="357"/>
        <v>0</v>
      </c>
      <c r="H1386" s="136">
        <f t="shared" si="353"/>
        <v>0</v>
      </c>
      <c r="I1386" s="136">
        <f t="shared" si="347"/>
        <v>0</v>
      </c>
      <c r="J1386" s="141">
        <f t="shared" si="348"/>
        <v>0</v>
      </c>
      <c r="K1386" s="142">
        <f t="shared" si="345"/>
        <v>0</v>
      </c>
      <c r="L1386" s="184">
        <f t="shared" si="345"/>
        <v>0</v>
      </c>
      <c r="M1386" s="141">
        <f t="shared" si="345"/>
        <v>0</v>
      </c>
      <c r="N1386" s="141">
        <f t="shared" si="345"/>
        <v>0</v>
      </c>
      <c r="O1386" s="147">
        <f t="shared" si="349"/>
        <v>0</v>
      </c>
      <c r="P1386" s="136">
        <f t="shared" si="350"/>
        <v>0</v>
      </c>
      <c r="Q1386" s="136">
        <f t="shared" si="354"/>
        <v>0</v>
      </c>
      <c r="R1386" s="136">
        <f t="shared" si="355"/>
        <v>0</v>
      </c>
      <c r="S1386" s="137">
        <f t="shared" si="351"/>
        <v>0</v>
      </c>
      <c r="T1386" s="45"/>
      <c r="V1386" s="57" t="str">
        <f t="shared" si="352"/>
        <v>скрыть</v>
      </c>
    </row>
    <row r="1387" spans="2:22" ht="15.75" hidden="1" customHeight="1" x14ac:dyDescent="0.25">
      <c r="B1387" s="135">
        <v>1371</v>
      </c>
      <c r="C1387" s="182">
        <f t="shared" ref="C1387:G1396" si="358">IF(offer_sale_type="транзит",IFERROR(VLOOKUP($B1387,calc_data,C$14+1,0),0),0)</f>
        <v>0</v>
      </c>
      <c r="D1387" s="280">
        <f t="shared" si="358"/>
        <v>0</v>
      </c>
      <c r="E1387" s="182">
        <f t="shared" si="358"/>
        <v>0</v>
      </c>
      <c r="F1387" s="182">
        <f t="shared" si="358"/>
        <v>0</v>
      </c>
      <c r="G1387" s="136">
        <f t="shared" si="358"/>
        <v>0</v>
      </c>
      <c r="H1387" s="136">
        <f t="shared" si="353"/>
        <v>0</v>
      </c>
      <c r="I1387" s="136">
        <f t="shared" si="347"/>
        <v>0</v>
      </c>
      <c r="J1387" s="141">
        <f t="shared" si="348"/>
        <v>0</v>
      </c>
      <c r="K1387" s="142">
        <f t="shared" si="345"/>
        <v>0</v>
      </c>
      <c r="L1387" s="184">
        <f t="shared" si="345"/>
        <v>0</v>
      </c>
      <c r="M1387" s="141">
        <f t="shared" si="345"/>
        <v>0</v>
      </c>
      <c r="N1387" s="141">
        <f t="shared" si="345"/>
        <v>0</v>
      </c>
      <c r="O1387" s="147">
        <f t="shared" si="349"/>
        <v>0</v>
      </c>
      <c r="P1387" s="136">
        <f t="shared" si="350"/>
        <v>0</v>
      </c>
      <c r="Q1387" s="136">
        <f t="shared" si="354"/>
        <v>0</v>
      </c>
      <c r="R1387" s="136">
        <f t="shared" si="355"/>
        <v>0</v>
      </c>
      <c r="S1387" s="137">
        <f t="shared" si="351"/>
        <v>0</v>
      </c>
      <c r="T1387" s="45"/>
      <c r="V1387" s="57" t="str">
        <f t="shared" si="352"/>
        <v>скрыть</v>
      </c>
    </row>
    <row r="1388" spans="2:22" ht="15.75" hidden="1" customHeight="1" x14ac:dyDescent="0.25">
      <c r="B1388" s="135">
        <v>1372</v>
      </c>
      <c r="C1388" s="182">
        <f t="shared" si="358"/>
        <v>0</v>
      </c>
      <c r="D1388" s="280">
        <f t="shared" si="358"/>
        <v>0</v>
      </c>
      <c r="E1388" s="182">
        <f t="shared" si="358"/>
        <v>0</v>
      </c>
      <c r="F1388" s="182">
        <f t="shared" si="358"/>
        <v>0</v>
      </c>
      <c r="G1388" s="136">
        <f t="shared" si="358"/>
        <v>0</v>
      </c>
      <c r="H1388" s="136">
        <f t="shared" si="353"/>
        <v>0</v>
      </c>
      <c r="I1388" s="136">
        <f t="shared" si="347"/>
        <v>0</v>
      </c>
      <c r="J1388" s="141">
        <f t="shared" si="348"/>
        <v>0</v>
      </c>
      <c r="K1388" s="142">
        <f t="shared" si="345"/>
        <v>0</v>
      </c>
      <c r="L1388" s="184">
        <f t="shared" si="345"/>
        <v>0</v>
      </c>
      <c r="M1388" s="141">
        <f t="shared" si="345"/>
        <v>0</v>
      </c>
      <c r="N1388" s="141">
        <f t="shared" si="345"/>
        <v>0</v>
      </c>
      <c r="O1388" s="147">
        <f t="shared" si="349"/>
        <v>0</v>
      </c>
      <c r="P1388" s="136">
        <f t="shared" si="350"/>
        <v>0</v>
      </c>
      <c r="Q1388" s="136">
        <f t="shared" si="354"/>
        <v>0</v>
      </c>
      <c r="R1388" s="136">
        <f t="shared" si="355"/>
        <v>0</v>
      </c>
      <c r="S1388" s="137">
        <f t="shared" si="351"/>
        <v>0</v>
      </c>
      <c r="T1388" s="45"/>
      <c r="V1388" s="57" t="str">
        <f t="shared" si="352"/>
        <v>скрыть</v>
      </c>
    </row>
    <row r="1389" spans="2:22" ht="15.75" hidden="1" customHeight="1" x14ac:dyDescent="0.25">
      <c r="B1389" s="135">
        <v>1373</v>
      </c>
      <c r="C1389" s="182">
        <f t="shared" si="358"/>
        <v>0</v>
      </c>
      <c r="D1389" s="280">
        <f t="shared" si="358"/>
        <v>0</v>
      </c>
      <c r="E1389" s="182">
        <f t="shared" si="358"/>
        <v>0</v>
      </c>
      <c r="F1389" s="182">
        <f t="shared" si="358"/>
        <v>0</v>
      </c>
      <c r="G1389" s="136">
        <f t="shared" si="358"/>
        <v>0</v>
      </c>
      <c r="H1389" s="136">
        <f t="shared" si="353"/>
        <v>0</v>
      </c>
      <c r="I1389" s="136">
        <f t="shared" si="347"/>
        <v>0</v>
      </c>
      <c r="J1389" s="141">
        <f t="shared" si="348"/>
        <v>0</v>
      </c>
      <c r="K1389" s="142">
        <f t="shared" si="345"/>
        <v>0</v>
      </c>
      <c r="L1389" s="184">
        <f t="shared" si="345"/>
        <v>0</v>
      </c>
      <c r="M1389" s="141">
        <f t="shared" si="345"/>
        <v>0</v>
      </c>
      <c r="N1389" s="141">
        <f t="shared" si="345"/>
        <v>0</v>
      </c>
      <c r="O1389" s="147">
        <f t="shared" si="349"/>
        <v>0</v>
      </c>
      <c r="P1389" s="136">
        <f t="shared" si="350"/>
        <v>0</v>
      </c>
      <c r="Q1389" s="136">
        <f t="shared" si="354"/>
        <v>0</v>
      </c>
      <c r="R1389" s="136">
        <f t="shared" si="355"/>
        <v>0</v>
      </c>
      <c r="S1389" s="137">
        <f t="shared" si="351"/>
        <v>0</v>
      </c>
      <c r="T1389" s="45"/>
      <c r="V1389" s="57" t="str">
        <f t="shared" si="352"/>
        <v>скрыть</v>
      </c>
    </row>
    <row r="1390" spans="2:22" ht="15.75" hidden="1" customHeight="1" x14ac:dyDescent="0.25">
      <c r="B1390" s="135">
        <v>1374</v>
      </c>
      <c r="C1390" s="182">
        <f t="shared" si="358"/>
        <v>0</v>
      </c>
      <c r="D1390" s="280">
        <f t="shared" si="358"/>
        <v>0</v>
      </c>
      <c r="E1390" s="182">
        <f t="shared" si="358"/>
        <v>0</v>
      </c>
      <c r="F1390" s="182">
        <f t="shared" si="358"/>
        <v>0</v>
      </c>
      <c r="G1390" s="136">
        <f t="shared" si="358"/>
        <v>0</v>
      </c>
      <c r="H1390" s="136">
        <f t="shared" si="353"/>
        <v>0</v>
      </c>
      <c r="I1390" s="136">
        <f t="shared" si="347"/>
        <v>0</v>
      </c>
      <c r="J1390" s="141">
        <f t="shared" si="348"/>
        <v>0</v>
      </c>
      <c r="K1390" s="142">
        <f t="shared" si="345"/>
        <v>0</v>
      </c>
      <c r="L1390" s="184">
        <f t="shared" si="345"/>
        <v>0</v>
      </c>
      <c r="M1390" s="141">
        <f t="shared" si="345"/>
        <v>0</v>
      </c>
      <c r="N1390" s="141">
        <f t="shared" si="345"/>
        <v>0</v>
      </c>
      <c r="O1390" s="147">
        <f t="shared" si="349"/>
        <v>0</v>
      </c>
      <c r="P1390" s="136">
        <f t="shared" si="350"/>
        <v>0</v>
      </c>
      <c r="Q1390" s="136">
        <f t="shared" si="354"/>
        <v>0</v>
      </c>
      <c r="R1390" s="136">
        <f t="shared" si="355"/>
        <v>0</v>
      </c>
      <c r="S1390" s="137">
        <f t="shared" si="351"/>
        <v>0</v>
      </c>
      <c r="T1390" s="45"/>
      <c r="V1390" s="57" t="str">
        <f t="shared" si="352"/>
        <v>скрыть</v>
      </c>
    </row>
    <row r="1391" spans="2:22" ht="15.75" hidden="1" customHeight="1" x14ac:dyDescent="0.25">
      <c r="B1391" s="135">
        <v>1375</v>
      </c>
      <c r="C1391" s="182">
        <f t="shared" si="358"/>
        <v>0</v>
      </c>
      <c r="D1391" s="280">
        <f t="shared" si="358"/>
        <v>0</v>
      </c>
      <c r="E1391" s="182">
        <f t="shared" si="358"/>
        <v>0</v>
      </c>
      <c r="F1391" s="182">
        <f t="shared" si="358"/>
        <v>0</v>
      </c>
      <c r="G1391" s="136">
        <f t="shared" si="358"/>
        <v>0</v>
      </c>
      <c r="H1391" s="136">
        <f t="shared" si="353"/>
        <v>0</v>
      </c>
      <c r="I1391" s="136">
        <f t="shared" si="347"/>
        <v>0</v>
      </c>
      <c r="J1391" s="141">
        <f t="shared" si="348"/>
        <v>0</v>
      </c>
      <c r="K1391" s="142">
        <f t="shared" si="345"/>
        <v>0</v>
      </c>
      <c r="L1391" s="184">
        <f t="shared" si="345"/>
        <v>0</v>
      </c>
      <c r="M1391" s="141">
        <f t="shared" si="345"/>
        <v>0</v>
      </c>
      <c r="N1391" s="141">
        <f t="shared" si="345"/>
        <v>0</v>
      </c>
      <c r="O1391" s="147">
        <f t="shared" si="349"/>
        <v>0</v>
      </c>
      <c r="P1391" s="136">
        <f t="shared" si="350"/>
        <v>0</v>
      </c>
      <c r="Q1391" s="136">
        <f t="shared" si="354"/>
        <v>0</v>
      </c>
      <c r="R1391" s="136">
        <f t="shared" si="355"/>
        <v>0</v>
      </c>
      <c r="S1391" s="137">
        <f t="shared" si="351"/>
        <v>0</v>
      </c>
      <c r="T1391" s="45"/>
      <c r="V1391" s="57" t="str">
        <f t="shared" si="352"/>
        <v>скрыть</v>
      </c>
    </row>
    <row r="1392" spans="2:22" ht="15.75" hidden="1" customHeight="1" x14ac:dyDescent="0.25">
      <c r="B1392" s="135">
        <v>1376</v>
      </c>
      <c r="C1392" s="182">
        <f t="shared" si="358"/>
        <v>0</v>
      </c>
      <c r="D1392" s="280">
        <f t="shared" si="358"/>
        <v>0</v>
      </c>
      <c r="E1392" s="182">
        <f t="shared" si="358"/>
        <v>0</v>
      </c>
      <c r="F1392" s="182">
        <f t="shared" si="358"/>
        <v>0</v>
      </c>
      <c r="G1392" s="136">
        <f t="shared" si="358"/>
        <v>0</v>
      </c>
      <c r="H1392" s="136">
        <f t="shared" si="353"/>
        <v>0</v>
      </c>
      <c r="I1392" s="136">
        <f t="shared" si="347"/>
        <v>0</v>
      </c>
      <c r="J1392" s="141">
        <f t="shared" si="348"/>
        <v>0</v>
      </c>
      <c r="K1392" s="142">
        <f t="shared" si="345"/>
        <v>0</v>
      </c>
      <c r="L1392" s="184">
        <f t="shared" si="345"/>
        <v>0</v>
      </c>
      <c r="M1392" s="141">
        <f t="shared" si="345"/>
        <v>0</v>
      </c>
      <c r="N1392" s="141">
        <f t="shared" si="345"/>
        <v>0</v>
      </c>
      <c r="O1392" s="147">
        <f t="shared" si="349"/>
        <v>0</v>
      </c>
      <c r="P1392" s="136">
        <f t="shared" si="350"/>
        <v>0</v>
      </c>
      <c r="Q1392" s="136">
        <f t="shared" si="354"/>
        <v>0</v>
      </c>
      <c r="R1392" s="136">
        <f t="shared" si="355"/>
        <v>0</v>
      </c>
      <c r="S1392" s="137">
        <f t="shared" si="351"/>
        <v>0</v>
      </c>
      <c r="T1392" s="45"/>
      <c r="V1392" s="57" t="str">
        <f t="shared" si="352"/>
        <v>скрыть</v>
      </c>
    </row>
    <row r="1393" spans="2:22" ht="15.75" hidden="1" customHeight="1" x14ac:dyDescent="0.25">
      <c r="B1393" s="135">
        <v>1377</v>
      </c>
      <c r="C1393" s="182">
        <f t="shared" si="358"/>
        <v>0</v>
      </c>
      <c r="D1393" s="280">
        <f t="shared" si="358"/>
        <v>0</v>
      </c>
      <c r="E1393" s="182">
        <f t="shared" si="358"/>
        <v>0</v>
      </c>
      <c r="F1393" s="182">
        <f t="shared" si="358"/>
        <v>0</v>
      </c>
      <c r="G1393" s="136">
        <f t="shared" si="358"/>
        <v>0</v>
      </c>
      <c r="H1393" s="136">
        <f t="shared" si="353"/>
        <v>0</v>
      </c>
      <c r="I1393" s="136">
        <f t="shared" si="347"/>
        <v>0</v>
      </c>
      <c r="J1393" s="141">
        <f t="shared" si="348"/>
        <v>0</v>
      </c>
      <c r="K1393" s="142">
        <f t="shared" si="345"/>
        <v>0</v>
      </c>
      <c r="L1393" s="184">
        <f t="shared" si="345"/>
        <v>0</v>
      </c>
      <c r="M1393" s="141">
        <f t="shared" si="345"/>
        <v>0</v>
      </c>
      <c r="N1393" s="141">
        <f t="shared" si="345"/>
        <v>0</v>
      </c>
      <c r="O1393" s="147">
        <f t="shared" si="349"/>
        <v>0</v>
      </c>
      <c r="P1393" s="136">
        <f t="shared" si="350"/>
        <v>0</v>
      </c>
      <c r="Q1393" s="136">
        <f t="shared" si="354"/>
        <v>0</v>
      </c>
      <c r="R1393" s="136">
        <f t="shared" si="355"/>
        <v>0</v>
      </c>
      <c r="S1393" s="137">
        <f t="shared" si="351"/>
        <v>0</v>
      </c>
      <c r="T1393" s="45"/>
      <c r="V1393" s="57" t="str">
        <f t="shared" si="352"/>
        <v>скрыть</v>
      </c>
    </row>
    <row r="1394" spans="2:22" ht="15.75" hidden="1" customHeight="1" x14ac:dyDescent="0.25">
      <c r="B1394" s="135">
        <v>1378</v>
      </c>
      <c r="C1394" s="182">
        <f t="shared" si="358"/>
        <v>0</v>
      </c>
      <c r="D1394" s="280">
        <f t="shared" si="358"/>
        <v>0</v>
      </c>
      <c r="E1394" s="182">
        <f t="shared" si="358"/>
        <v>0</v>
      </c>
      <c r="F1394" s="182">
        <f t="shared" si="358"/>
        <v>0</v>
      </c>
      <c r="G1394" s="136">
        <f t="shared" si="358"/>
        <v>0</v>
      </c>
      <c r="H1394" s="136">
        <f t="shared" si="353"/>
        <v>0</v>
      </c>
      <c r="I1394" s="136">
        <f t="shared" si="347"/>
        <v>0</v>
      </c>
      <c r="J1394" s="141">
        <f t="shared" si="348"/>
        <v>0</v>
      </c>
      <c r="K1394" s="142">
        <f t="shared" si="345"/>
        <v>0</v>
      </c>
      <c r="L1394" s="184">
        <f t="shared" si="345"/>
        <v>0</v>
      </c>
      <c r="M1394" s="141">
        <f t="shared" si="345"/>
        <v>0</v>
      </c>
      <c r="N1394" s="141">
        <f t="shared" si="345"/>
        <v>0</v>
      </c>
      <c r="O1394" s="147">
        <f t="shared" si="349"/>
        <v>0</v>
      </c>
      <c r="P1394" s="136">
        <f t="shared" si="350"/>
        <v>0</v>
      </c>
      <c r="Q1394" s="136">
        <f t="shared" si="354"/>
        <v>0</v>
      </c>
      <c r="R1394" s="136">
        <f t="shared" si="355"/>
        <v>0</v>
      </c>
      <c r="S1394" s="137">
        <f t="shared" si="351"/>
        <v>0</v>
      </c>
      <c r="T1394" s="45"/>
      <c r="V1394" s="57" t="str">
        <f t="shared" si="352"/>
        <v>скрыть</v>
      </c>
    </row>
    <row r="1395" spans="2:22" ht="15.75" hidden="1" customHeight="1" x14ac:dyDescent="0.25">
      <c r="B1395" s="135">
        <v>1379</v>
      </c>
      <c r="C1395" s="182">
        <f t="shared" si="358"/>
        <v>0</v>
      </c>
      <c r="D1395" s="280">
        <f t="shared" si="358"/>
        <v>0</v>
      </c>
      <c r="E1395" s="182">
        <f t="shared" si="358"/>
        <v>0</v>
      </c>
      <c r="F1395" s="182">
        <f t="shared" si="358"/>
        <v>0</v>
      </c>
      <c r="G1395" s="136">
        <f t="shared" si="358"/>
        <v>0</v>
      </c>
      <c r="H1395" s="136">
        <f t="shared" si="353"/>
        <v>0</v>
      </c>
      <c r="I1395" s="136">
        <f t="shared" si="347"/>
        <v>0</v>
      </c>
      <c r="J1395" s="141">
        <f t="shared" si="348"/>
        <v>0</v>
      </c>
      <c r="K1395" s="142">
        <f t="shared" si="345"/>
        <v>0</v>
      </c>
      <c r="L1395" s="184">
        <f t="shared" si="345"/>
        <v>0</v>
      </c>
      <c r="M1395" s="141">
        <f t="shared" si="345"/>
        <v>0</v>
      </c>
      <c r="N1395" s="141">
        <f t="shared" si="345"/>
        <v>0</v>
      </c>
      <c r="O1395" s="147">
        <f t="shared" si="349"/>
        <v>0</v>
      </c>
      <c r="P1395" s="136">
        <f t="shared" si="350"/>
        <v>0</v>
      </c>
      <c r="Q1395" s="136">
        <f t="shared" si="354"/>
        <v>0</v>
      </c>
      <c r="R1395" s="136">
        <f t="shared" si="355"/>
        <v>0</v>
      </c>
      <c r="S1395" s="137">
        <f t="shared" si="351"/>
        <v>0</v>
      </c>
      <c r="T1395" s="45"/>
      <c r="V1395" s="57" t="str">
        <f t="shared" si="352"/>
        <v>скрыть</v>
      </c>
    </row>
    <row r="1396" spans="2:22" ht="15.75" hidden="1" customHeight="1" x14ac:dyDescent="0.25">
      <c r="B1396" s="135">
        <v>1380</v>
      </c>
      <c r="C1396" s="182">
        <f t="shared" si="358"/>
        <v>0</v>
      </c>
      <c r="D1396" s="280">
        <f t="shared" si="358"/>
        <v>0</v>
      </c>
      <c r="E1396" s="182">
        <f t="shared" si="358"/>
        <v>0</v>
      </c>
      <c r="F1396" s="182">
        <f t="shared" si="358"/>
        <v>0</v>
      </c>
      <c r="G1396" s="136">
        <f t="shared" si="358"/>
        <v>0</v>
      </c>
      <c r="H1396" s="136">
        <f t="shared" si="353"/>
        <v>0</v>
      </c>
      <c r="I1396" s="136">
        <f t="shared" si="347"/>
        <v>0</v>
      </c>
      <c r="J1396" s="141">
        <f t="shared" si="348"/>
        <v>0</v>
      </c>
      <c r="K1396" s="142">
        <f t="shared" si="345"/>
        <v>0</v>
      </c>
      <c r="L1396" s="184">
        <f t="shared" si="345"/>
        <v>0</v>
      </c>
      <c r="M1396" s="141">
        <f t="shared" si="345"/>
        <v>0</v>
      </c>
      <c r="N1396" s="141">
        <f t="shared" si="345"/>
        <v>0</v>
      </c>
      <c r="O1396" s="147">
        <f t="shared" si="349"/>
        <v>0</v>
      </c>
      <c r="P1396" s="136">
        <f t="shared" si="350"/>
        <v>0</v>
      </c>
      <c r="Q1396" s="136">
        <f t="shared" si="354"/>
        <v>0</v>
      </c>
      <c r="R1396" s="136">
        <f t="shared" si="355"/>
        <v>0</v>
      </c>
      <c r="S1396" s="137">
        <f t="shared" si="351"/>
        <v>0</v>
      </c>
      <c r="T1396" s="45"/>
      <c r="V1396" s="57" t="str">
        <f t="shared" si="352"/>
        <v>скрыть</v>
      </c>
    </row>
    <row r="1397" spans="2:22" ht="15.75" hidden="1" customHeight="1" x14ac:dyDescent="0.25">
      <c r="B1397" s="135">
        <v>1381</v>
      </c>
      <c r="C1397" s="182">
        <f t="shared" ref="C1397:G1406" si="359">IF(offer_sale_type="транзит",IFERROR(VLOOKUP($B1397,calc_data,C$14+1,0),0),0)</f>
        <v>0</v>
      </c>
      <c r="D1397" s="280">
        <f t="shared" si="359"/>
        <v>0</v>
      </c>
      <c r="E1397" s="182">
        <f t="shared" si="359"/>
        <v>0</v>
      </c>
      <c r="F1397" s="182">
        <f t="shared" si="359"/>
        <v>0</v>
      </c>
      <c r="G1397" s="136">
        <f t="shared" si="359"/>
        <v>0</v>
      </c>
      <c r="H1397" s="136">
        <f t="shared" si="353"/>
        <v>0</v>
      </c>
      <c r="I1397" s="136">
        <f t="shared" si="347"/>
        <v>0</v>
      </c>
      <c r="J1397" s="141">
        <f t="shared" si="348"/>
        <v>0</v>
      </c>
      <c r="K1397" s="142">
        <f t="shared" si="345"/>
        <v>0</v>
      </c>
      <c r="L1397" s="184">
        <f t="shared" si="345"/>
        <v>0</v>
      </c>
      <c r="M1397" s="141">
        <f t="shared" si="345"/>
        <v>0</v>
      </c>
      <c r="N1397" s="141">
        <f t="shared" si="345"/>
        <v>0</v>
      </c>
      <c r="O1397" s="147">
        <f t="shared" si="349"/>
        <v>0</v>
      </c>
      <c r="P1397" s="136">
        <f t="shared" si="350"/>
        <v>0</v>
      </c>
      <c r="Q1397" s="136">
        <f t="shared" si="354"/>
        <v>0</v>
      </c>
      <c r="R1397" s="136">
        <f t="shared" si="355"/>
        <v>0</v>
      </c>
      <c r="S1397" s="137">
        <f t="shared" si="351"/>
        <v>0</v>
      </c>
      <c r="T1397" s="45"/>
      <c r="V1397" s="57" t="str">
        <f t="shared" si="352"/>
        <v>скрыть</v>
      </c>
    </row>
    <row r="1398" spans="2:22" ht="15.75" hidden="1" customHeight="1" x14ac:dyDescent="0.25">
      <c r="B1398" s="135">
        <v>1382</v>
      </c>
      <c r="C1398" s="182">
        <f t="shared" si="359"/>
        <v>0</v>
      </c>
      <c r="D1398" s="280">
        <f t="shared" si="359"/>
        <v>0</v>
      </c>
      <c r="E1398" s="182">
        <f t="shared" si="359"/>
        <v>0</v>
      </c>
      <c r="F1398" s="182">
        <f t="shared" si="359"/>
        <v>0</v>
      </c>
      <c r="G1398" s="136">
        <f t="shared" si="359"/>
        <v>0</v>
      </c>
      <c r="H1398" s="136">
        <f t="shared" si="353"/>
        <v>0</v>
      </c>
      <c r="I1398" s="136">
        <f t="shared" si="347"/>
        <v>0</v>
      </c>
      <c r="J1398" s="141">
        <f t="shared" si="348"/>
        <v>0</v>
      </c>
      <c r="K1398" s="142">
        <f t="shared" si="345"/>
        <v>0</v>
      </c>
      <c r="L1398" s="184">
        <f t="shared" si="345"/>
        <v>0</v>
      </c>
      <c r="M1398" s="141">
        <f t="shared" si="345"/>
        <v>0</v>
      </c>
      <c r="N1398" s="141">
        <f t="shared" si="345"/>
        <v>0</v>
      </c>
      <c r="O1398" s="147">
        <f t="shared" si="349"/>
        <v>0</v>
      </c>
      <c r="P1398" s="136">
        <f t="shared" si="350"/>
        <v>0</v>
      </c>
      <c r="Q1398" s="136">
        <f t="shared" si="354"/>
        <v>0</v>
      </c>
      <c r="R1398" s="136">
        <f t="shared" si="355"/>
        <v>0</v>
      </c>
      <c r="S1398" s="137">
        <f t="shared" si="351"/>
        <v>0</v>
      </c>
      <c r="T1398" s="45"/>
      <c r="V1398" s="57" t="str">
        <f t="shared" si="352"/>
        <v>скрыть</v>
      </c>
    </row>
    <row r="1399" spans="2:22" ht="15.75" hidden="1" customHeight="1" x14ac:dyDescent="0.25">
      <c r="B1399" s="135">
        <v>1383</v>
      </c>
      <c r="C1399" s="182">
        <f t="shared" si="359"/>
        <v>0</v>
      </c>
      <c r="D1399" s="280">
        <f t="shared" si="359"/>
        <v>0</v>
      </c>
      <c r="E1399" s="182">
        <f t="shared" si="359"/>
        <v>0</v>
      </c>
      <c r="F1399" s="182">
        <f t="shared" si="359"/>
        <v>0</v>
      </c>
      <c r="G1399" s="136">
        <f t="shared" si="359"/>
        <v>0</v>
      </c>
      <c r="H1399" s="136">
        <f t="shared" si="353"/>
        <v>0</v>
      </c>
      <c r="I1399" s="136">
        <f t="shared" si="347"/>
        <v>0</v>
      </c>
      <c r="J1399" s="141">
        <f t="shared" si="348"/>
        <v>0</v>
      </c>
      <c r="K1399" s="142">
        <f t="shared" si="345"/>
        <v>0</v>
      </c>
      <c r="L1399" s="184">
        <f t="shared" si="345"/>
        <v>0</v>
      </c>
      <c r="M1399" s="141">
        <f t="shared" si="345"/>
        <v>0</v>
      </c>
      <c r="N1399" s="141">
        <f t="shared" si="345"/>
        <v>0</v>
      </c>
      <c r="O1399" s="147">
        <f t="shared" si="349"/>
        <v>0</v>
      </c>
      <c r="P1399" s="136">
        <f t="shared" si="350"/>
        <v>0</v>
      </c>
      <c r="Q1399" s="136">
        <f t="shared" si="354"/>
        <v>0</v>
      </c>
      <c r="R1399" s="136">
        <f t="shared" si="355"/>
        <v>0</v>
      </c>
      <c r="S1399" s="137">
        <f t="shared" si="351"/>
        <v>0</v>
      </c>
      <c r="T1399" s="45"/>
      <c r="V1399" s="57" t="str">
        <f t="shared" si="352"/>
        <v>скрыть</v>
      </c>
    </row>
    <row r="1400" spans="2:22" ht="15.75" hidden="1" customHeight="1" x14ac:dyDescent="0.25">
      <c r="B1400" s="135">
        <v>1384</v>
      </c>
      <c r="C1400" s="182">
        <f t="shared" si="359"/>
        <v>0</v>
      </c>
      <c r="D1400" s="280">
        <f t="shared" si="359"/>
        <v>0</v>
      </c>
      <c r="E1400" s="182">
        <f t="shared" si="359"/>
        <v>0</v>
      </c>
      <c r="F1400" s="182">
        <f t="shared" si="359"/>
        <v>0</v>
      </c>
      <c r="G1400" s="136">
        <f t="shared" si="359"/>
        <v>0</v>
      </c>
      <c r="H1400" s="136">
        <f t="shared" si="353"/>
        <v>0</v>
      </c>
      <c r="I1400" s="136">
        <f t="shared" si="347"/>
        <v>0</v>
      </c>
      <c r="J1400" s="141">
        <f t="shared" si="348"/>
        <v>0</v>
      </c>
      <c r="K1400" s="142">
        <f t="shared" si="345"/>
        <v>0</v>
      </c>
      <c r="L1400" s="184">
        <f t="shared" si="345"/>
        <v>0</v>
      </c>
      <c r="M1400" s="141">
        <f t="shared" si="345"/>
        <v>0</v>
      </c>
      <c r="N1400" s="141">
        <f t="shared" si="345"/>
        <v>0</v>
      </c>
      <c r="O1400" s="147">
        <f t="shared" si="349"/>
        <v>0</v>
      </c>
      <c r="P1400" s="136">
        <f t="shared" si="350"/>
        <v>0</v>
      </c>
      <c r="Q1400" s="136">
        <f t="shared" si="354"/>
        <v>0</v>
      </c>
      <c r="R1400" s="136">
        <f t="shared" si="355"/>
        <v>0</v>
      </c>
      <c r="S1400" s="137">
        <f t="shared" si="351"/>
        <v>0</v>
      </c>
      <c r="T1400" s="45"/>
      <c r="V1400" s="57" t="str">
        <f t="shared" si="352"/>
        <v>скрыть</v>
      </c>
    </row>
    <row r="1401" spans="2:22" ht="15.75" hidden="1" customHeight="1" x14ac:dyDescent="0.25">
      <c r="B1401" s="135">
        <v>1385</v>
      </c>
      <c r="C1401" s="182">
        <f t="shared" si="359"/>
        <v>0</v>
      </c>
      <c r="D1401" s="280">
        <f t="shared" si="359"/>
        <v>0</v>
      </c>
      <c r="E1401" s="182">
        <f t="shared" si="359"/>
        <v>0</v>
      </c>
      <c r="F1401" s="182">
        <f t="shared" si="359"/>
        <v>0</v>
      </c>
      <c r="G1401" s="136">
        <f t="shared" si="359"/>
        <v>0</v>
      </c>
      <c r="H1401" s="136">
        <f t="shared" si="353"/>
        <v>0</v>
      </c>
      <c r="I1401" s="136">
        <f t="shared" si="347"/>
        <v>0</v>
      </c>
      <c r="J1401" s="141">
        <f t="shared" si="348"/>
        <v>0</v>
      </c>
      <c r="K1401" s="142">
        <f t="shared" si="345"/>
        <v>0</v>
      </c>
      <c r="L1401" s="184">
        <f t="shared" si="345"/>
        <v>0</v>
      </c>
      <c r="M1401" s="141">
        <f t="shared" si="345"/>
        <v>0</v>
      </c>
      <c r="N1401" s="141">
        <f t="shared" si="345"/>
        <v>0</v>
      </c>
      <c r="O1401" s="147">
        <f t="shared" si="349"/>
        <v>0</v>
      </c>
      <c r="P1401" s="136">
        <f t="shared" si="350"/>
        <v>0</v>
      </c>
      <c r="Q1401" s="136">
        <f t="shared" si="354"/>
        <v>0</v>
      </c>
      <c r="R1401" s="136">
        <f t="shared" si="355"/>
        <v>0</v>
      </c>
      <c r="S1401" s="137">
        <f t="shared" si="351"/>
        <v>0</v>
      </c>
      <c r="T1401" s="45"/>
      <c r="V1401" s="57" t="str">
        <f t="shared" si="352"/>
        <v>скрыть</v>
      </c>
    </row>
    <row r="1402" spans="2:22" ht="15.75" hidden="1" customHeight="1" x14ac:dyDescent="0.25">
      <c r="B1402" s="135">
        <v>1386</v>
      </c>
      <c r="C1402" s="182">
        <f t="shared" si="359"/>
        <v>0</v>
      </c>
      <c r="D1402" s="280">
        <f t="shared" si="359"/>
        <v>0</v>
      </c>
      <c r="E1402" s="182">
        <f t="shared" si="359"/>
        <v>0</v>
      </c>
      <c r="F1402" s="182">
        <f t="shared" si="359"/>
        <v>0</v>
      </c>
      <c r="G1402" s="136">
        <f t="shared" si="359"/>
        <v>0</v>
      </c>
      <c r="H1402" s="136">
        <f t="shared" si="353"/>
        <v>0</v>
      </c>
      <c r="I1402" s="136">
        <f t="shared" si="347"/>
        <v>0</v>
      </c>
      <c r="J1402" s="141">
        <f t="shared" si="348"/>
        <v>0</v>
      </c>
      <c r="K1402" s="142">
        <f t="shared" si="345"/>
        <v>0</v>
      </c>
      <c r="L1402" s="184">
        <f t="shared" si="345"/>
        <v>0</v>
      </c>
      <c r="M1402" s="141">
        <f t="shared" si="345"/>
        <v>0</v>
      </c>
      <c r="N1402" s="141">
        <f t="shared" si="345"/>
        <v>0</v>
      </c>
      <c r="O1402" s="147">
        <f t="shared" si="349"/>
        <v>0</v>
      </c>
      <c r="P1402" s="136">
        <f t="shared" si="350"/>
        <v>0</v>
      </c>
      <c r="Q1402" s="136">
        <f t="shared" si="354"/>
        <v>0</v>
      </c>
      <c r="R1402" s="136">
        <f t="shared" si="355"/>
        <v>0</v>
      </c>
      <c r="S1402" s="137">
        <f t="shared" si="351"/>
        <v>0</v>
      </c>
      <c r="T1402" s="45"/>
      <c r="V1402" s="57" t="str">
        <f t="shared" si="352"/>
        <v>скрыть</v>
      </c>
    </row>
    <row r="1403" spans="2:22" ht="15.75" hidden="1" customHeight="1" x14ac:dyDescent="0.25">
      <c r="B1403" s="135">
        <v>1387</v>
      </c>
      <c r="C1403" s="182">
        <f t="shared" si="359"/>
        <v>0</v>
      </c>
      <c r="D1403" s="280">
        <f t="shared" si="359"/>
        <v>0</v>
      </c>
      <c r="E1403" s="182">
        <f t="shared" si="359"/>
        <v>0</v>
      </c>
      <c r="F1403" s="182">
        <f t="shared" si="359"/>
        <v>0</v>
      </c>
      <c r="G1403" s="136">
        <f t="shared" si="359"/>
        <v>0</v>
      </c>
      <c r="H1403" s="136">
        <f t="shared" si="353"/>
        <v>0</v>
      </c>
      <c r="I1403" s="136">
        <f t="shared" si="347"/>
        <v>0</v>
      </c>
      <c r="J1403" s="141">
        <f t="shared" si="348"/>
        <v>0</v>
      </c>
      <c r="K1403" s="142">
        <f t="shared" si="345"/>
        <v>0</v>
      </c>
      <c r="L1403" s="184">
        <f t="shared" si="345"/>
        <v>0</v>
      </c>
      <c r="M1403" s="141">
        <f t="shared" si="345"/>
        <v>0</v>
      </c>
      <c r="N1403" s="141">
        <f t="shared" si="345"/>
        <v>0</v>
      </c>
      <c r="O1403" s="147">
        <f t="shared" si="349"/>
        <v>0</v>
      </c>
      <c r="P1403" s="136">
        <f t="shared" si="350"/>
        <v>0</v>
      </c>
      <c r="Q1403" s="136">
        <f t="shared" si="354"/>
        <v>0</v>
      </c>
      <c r="R1403" s="136">
        <f t="shared" si="355"/>
        <v>0</v>
      </c>
      <c r="S1403" s="137">
        <f t="shared" si="351"/>
        <v>0</v>
      </c>
      <c r="T1403" s="45"/>
      <c r="V1403" s="57" t="str">
        <f t="shared" si="352"/>
        <v>скрыть</v>
      </c>
    </row>
    <row r="1404" spans="2:22" ht="15.75" hidden="1" customHeight="1" x14ac:dyDescent="0.25">
      <c r="B1404" s="135">
        <v>1388</v>
      </c>
      <c r="C1404" s="182">
        <f t="shared" si="359"/>
        <v>0</v>
      </c>
      <c r="D1404" s="280">
        <f t="shared" si="359"/>
        <v>0</v>
      </c>
      <c r="E1404" s="182">
        <f t="shared" si="359"/>
        <v>0</v>
      </c>
      <c r="F1404" s="182">
        <f t="shared" si="359"/>
        <v>0</v>
      </c>
      <c r="G1404" s="136">
        <f t="shared" si="359"/>
        <v>0</v>
      </c>
      <c r="H1404" s="136">
        <f t="shared" si="353"/>
        <v>0</v>
      </c>
      <c r="I1404" s="136">
        <f t="shared" si="347"/>
        <v>0</v>
      </c>
      <c r="J1404" s="141">
        <f t="shared" si="348"/>
        <v>0</v>
      </c>
      <c r="K1404" s="142">
        <f t="shared" si="345"/>
        <v>0</v>
      </c>
      <c r="L1404" s="184">
        <f t="shared" si="345"/>
        <v>0</v>
      </c>
      <c r="M1404" s="141">
        <f t="shared" si="345"/>
        <v>0</v>
      </c>
      <c r="N1404" s="141">
        <f t="shared" si="345"/>
        <v>0</v>
      </c>
      <c r="O1404" s="147">
        <f t="shared" si="349"/>
        <v>0</v>
      </c>
      <c r="P1404" s="136">
        <f t="shared" si="350"/>
        <v>0</v>
      </c>
      <c r="Q1404" s="136">
        <f t="shared" si="354"/>
        <v>0</v>
      </c>
      <c r="R1404" s="136">
        <f t="shared" si="355"/>
        <v>0</v>
      </c>
      <c r="S1404" s="137">
        <f t="shared" si="351"/>
        <v>0</v>
      </c>
      <c r="T1404" s="45"/>
      <c r="V1404" s="57" t="str">
        <f t="shared" si="352"/>
        <v>скрыть</v>
      </c>
    </row>
    <row r="1405" spans="2:22" ht="15.75" hidden="1" customHeight="1" x14ac:dyDescent="0.25">
      <c r="B1405" s="135">
        <v>1389</v>
      </c>
      <c r="C1405" s="182">
        <f t="shared" si="359"/>
        <v>0</v>
      </c>
      <c r="D1405" s="280">
        <f t="shared" si="359"/>
        <v>0</v>
      </c>
      <c r="E1405" s="182">
        <f t="shared" si="359"/>
        <v>0</v>
      </c>
      <c r="F1405" s="182">
        <f t="shared" si="359"/>
        <v>0</v>
      </c>
      <c r="G1405" s="136">
        <f t="shared" si="359"/>
        <v>0</v>
      </c>
      <c r="H1405" s="136">
        <f t="shared" si="353"/>
        <v>0</v>
      </c>
      <c r="I1405" s="136">
        <f t="shared" si="347"/>
        <v>0</v>
      </c>
      <c r="J1405" s="141">
        <f t="shared" si="348"/>
        <v>0</v>
      </c>
      <c r="K1405" s="142">
        <f t="shared" si="345"/>
        <v>0</v>
      </c>
      <c r="L1405" s="184">
        <f t="shared" si="345"/>
        <v>0</v>
      </c>
      <c r="M1405" s="141">
        <f t="shared" si="345"/>
        <v>0</v>
      </c>
      <c r="N1405" s="141">
        <f t="shared" si="345"/>
        <v>0</v>
      </c>
      <c r="O1405" s="147">
        <f t="shared" si="349"/>
        <v>0</v>
      </c>
      <c r="P1405" s="136">
        <f t="shared" si="350"/>
        <v>0</v>
      </c>
      <c r="Q1405" s="136">
        <f t="shared" si="354"/>
        <v>0</v>
      </c>
      <c r="R1405" s="136">
        <f t="shared" si="355"/>
        <v>0</v>
      </c>
      <c r="S1405" s="137">
        <f t="shared" si="351"/>
        <v>0</v>
      </c>
      <c r="T1405" s="45"/>
      <c r="V1405" s="57" t="str">
        <f t="shared" si="352"/>
        <v>скрыть</v>
      </c>
    </row>
    <row r="1406" spans="2:22" ht="15.75" hidden="1" customHeight="1" x14ac:dyDescent="0.25">
      <c r="B1406" s="135">
        <v>1390</v>
      </c>
      <c r="C1406" s="182">
        <f t="shared" si="359"/>
        <v>0</v>
      </c>
      <c r="D1406" s="280">
        <f t="shared" si="359"/>
        <v>0</v>
      </c>
      <c r="E1406" s="182">
        <f t="shared" si="359"/>
        <v>0</v>
      </c>
      <c r="F1406" s="182">
        <f t="shared" si="359"/>
        <v>0</v>
      </c>
      <c r="G1406" s="136">
        <f t="shared" si="359"/>
        <v>0</v>
      </c>
      <c r="H1406" s="136">
        <f t="shared" si="353"/>
        <v>0</v>
      </c>
      <c r="I1406" s="136">
        <f t="shared" si="347"/>
        <v>0</v>
      </c>
      <c r="J1406" s="141">
        <f t="shared" si="348"/>
        <v>0</v>
      </c>
      <c r="K1406" s="142">
        <f t="shared" si="345"/>
        <v>0</v>
      </c>
      <c r="L1406" s="184">
        <f t="shared" si="345"/>
        <v>0</v>
      </c>
      <c r="M1406" s="141">
        <f t="shared" si="345"/>
        <v>0</v>
      </c>
      <c r="N1406" s="141">
        <f t="shared" si="345"/>
        <v>0</v>
      </c>
      <c r="O1406" s="147">
        <f t="shared" si="349"/>
        <v>0</v>
      </c>
      <c r="P1406" s="136">
        <f t="shared" si="350"/>
        <v>0</v>
      </c>
      <c r="Q1406" s="136">
        <f t="shared" si="354"/>
        <v>0</v>
      </c>
      <c r="R1406" s="136">
        <f t="shared" si="355"/>
        <v>0</v>
      </c>
      <c r="S1406" s="137">
        <f t="shared" si="351"/>
        <v>0</v>
      </c>
      <c r="T1406" s="45"/>
      <c r="V1406" s="57" t="str">
        <f t="shared" si="352"/>
        <v>скрыть</v>
      </c>
    </row>
    <row r="1407" spans="2:22" ht="15.75" hidden="1" customHeight="1" x14ac:dyDescent="0.25">
      <c r="B1407" s="135">
        <v>1391</v>
      </c>
      <c r="C1407" s="182">
        <f t="shared" ref="C1407:G1416" si="360">IF(offer_sale_type="транзит",IFERROR(VLOOKUP($B1407,calc_data,C$14+1,0),0),0)</f>
        <v>0</v>
      </c>
      <c r="D1407" s="280">
        <f t="shared" si="360"/>
        <v>0</v>
      </c>
      <c r="E1407" s="182">
        <f t="shared" si="360"/>
        <v>0</v>
      </c>
      <c r="F1407" s="182">
        <f t="shared" si="360"/>
        <v>0</v>
      </c>
      <c r="G1407" s="136">
        <f t="shared" si="360"/>
        <v>0</v>
      </c>
      <c r="H1407" s="136">
        <f t="shared" si="353"/>
        <v>0</v>
      </c>
      <c r="I1407" s="136">
        <f t="shared" si="347"/>
        <v>0</v>
      </c>
      <c r="J1407" s="141">
        <f t="shared" si="348"/>
        <v>0</v>
      </c>
      <c r="K1407" s="142">
        <f t="shared" si="345"/>
        <v>0</v>
      </c>
      <c r="L1407" s="184">
        <f t="shared" si="345"/>
        <v>0</v>
      </c>
      <c r="M1407" s="141">
        <f t="shared" si="345"/>
        <v>0</v>
      </c>
      <c r="N1407" s="141">
        <f t="shared" si="345"/>
        <v>0</v>
      </c>
      <c r="O1407" s="147">
        <f t="shared" si="349"/>
        <v>0</v>
      </c>
      <c r="P1407" s="136">
        <f t="shared" si="350"/>
        <v>0</v>
      </c>
      <c r="Q1407" s="136">
        <f t="shared" si="354"/>
        <v>0</v>
      </c>
      <c r="R1407" s="136">
        <f t="shared" si="355"/>
        <v>0</v>
      </c>
      <c r="S1407" s="137">
        <f t="shared" si="351"/>
        <v>0</v>
      </c>
      <c r="T1407" s="45"/>
      <c r="V1407" s="57" t="str">
        <f t="shared" si="352"/>
        <v>скрыть</v>
      </c>
    </row>
    <row r="1408" spans="2:22" ht="15.75" hidden="1" customHeight="1" x14ac:dyDescent="0.25">
      <c r="B1408" s="135">
        <v>1392</v>
      </c>
      <c r="C1408" s="182">
        <f t="shared" si="360"/>
        <v>0</v>
      </c>
      <c r="D1408" s="280">
        <f t="shared" si="360"/>
        <v>0</v>
      </c>
      <c r="E1408" s="182">
        <f t="shared" si="360"/>
        <v>0</v>
      </c>
      <c r="F1408" s="182">
        <f t="shared" si="360"/>
        <v>0</v>
      </c>
      <c r="G1408" s="136">
        <f t="shared" si="360"/>
        <v>0</v>
      </c>
      <c r="H1408" s="136">
        <f t="shared" si="353"/>
        <v>0</v>
      </c>
      <c r="I1408" s="136">
        <f t="shared" si="347"/>
        <v>0</v>
      </c>
      <c r="J1408" s="141">
        <f t="shared" si="348"/>
        <v>0</v>
      </c>
      <c r="K1408" s="142">
        <f t="shared" si="345"/>
        <v>0</v>
      </c>
      <c r="L1408" s="184">
        <f t="shared" si="345"/>
        <v>0</v>
      </c>
      <c r="M1408" s="141">
        <f t="shared" si="345"/>
        <v>0</v>
      </c>
      <c r="N1408" s="141">
        <f t="shared" si="345"/>
        <v>0</v>
      </c>
      <c r="O1408" s="147">
        <f t="shared" si="349"/>
        <v>0</v>
      </c>
      <c r="P1408" s="136">
        <f t="shared" si="350"/>
        <v>0</v>
      </c>
      <c r="Q1408" s="136">
        <f t="shared" si="354"/>
        <v>0</v>
      </c>
      <c r="R1408" s="136">
        <f t="shared" si="355"/>
        <v>0</v>
      </c>
      <c r="S1408" s="137">
        <f t="shared" si="351"/>
        <v>0</v>
      </c>
      <c r="T1408" s="45"/>
      <c r="V1408" s="57" t="str">
        <f t="shared" si="352"/>
        <v>скрыть</v>
      </c>
    </row>
    <row r="1409" spans="2:22" ht="15.75" hidden="1" customHeight="1" x14ac:dyDescent="0.25">
      <c r="B1409" s="135">
        <v>1393</v>
      </c>
      <c r="C1409" s="182">
        <f t="shared" si="360"/>
        <v>0</v>
      </c>
      <c r="D1409" s="280">
        <f t="shared" si="360"/>
        <v>0</v>
      </c>
      <c r="E1409" s="182">
        <f t="shared" si="360"/>
        <v>0</v>
      </c>
      <c r="F1409" s="182">
        <f t="shared" si="360"/>
        <v>0</v>
      </c>
      <c r="G1409" s="136">
        <f t="shared" si="360"/>
        <v>0</v>
      </c>
      <c r="H1409" s="136">
        <f t="shared" si="353"/>
        <v>0</v>
      </c>
      <c r="I1409" s="136">
        <f t="shared" si="347"/>
        <v>0</v>
      </c>
      <c r="J1409" s="141">
        <f t="shared" si="348"/>
        <v>0</v>
      </c>
      <c r="K1409" s="142">
        <f t="shared" si="345"/>
        <v>0</v>
      </c>
      <c r="L1409" s="184">
        <f t="shared" si="345"/>
        <v>0</v>
      </c>
      <c r="M1409" s="141">
        <f t="shared" si="345"/>
        <v>0</v>
      </c>
      <c r="N1409" s="141">
        <f t="shared" si="345"/>
        <v>0</v>
      </c>
      <c r="O1409" s="147">
        <f t="shared" si="349"/>
        <v>0</v>
      </c>
      <c r="P1409" s="136">
        <f t="shared" si="350"/>
        <v>0</v>
      </c>
      <c r="Q1409" s="136">
        <f t="shared" si="354"/>
        <v>0</v>
      </c>
      <c r="R1409" s="136">
        <f t="shared" si="355"/>
        <v>0</v>
      </c>
      <c r="S1409" s="137">
        <f t="shared" si="351"/>
        <v>0</v>
      </c>
      <c r="T1409" s="45"/>
      <c r="V1409" s="57" t="str">
        <f t="shared" si="352"/>
        <v>скрыть</v>
      </c>
    </row>
    <row r="1410" spans="2:22" ht="15.75" hidden="1" customHeight="1" x14ac:dyDescent="0.25">
      <c r="B1410" s="135">
        <v>1394</v>
      </c>
      <c r="C1410" s="182">
        <f t="shared" si="360"/>
        <v>0</v>
      </c>
      <c r="D1410" s="280">
        <f t="shared" si="360"/>
        <v>0</v>
      </c>
      <c r="E1410" s="182">
        <f t="shared" si="360"/>
        <v>0</v>
      </c>
      <c r="F1410" s="182">
        <f t="shared" si="360"/>
        <v>0</v>
      </c>
      <c r="G1410" s="136">
        <f t="shared" si="360"/>
        <v>0</v>
      </c>
      <c r="H1410" s="136">
        <f t="shared" si="353"/>
        <v>0</v>
      </c>
      <c r="I1410" s="136">
        <f t="shared" si="347"/>
        <v>0</v>
      </c>
      <c r="J1410" s="141">
        <f t="shared" si="348"/>
        <v>0</v>
      </c>
      <c r="K1410" s="142">
        <f t="shared" si="345"/>
        <v>0</v>
      </c>
      <c r="L1410" s="184">
        <f t="shared" si="345"/>
        <v>0</v>
      </c>
      <c r="M1410" s="141">
        <f t="shared" si="345"/>
        <v>0</v>
      </c>
      <c r="N1410" s="141">
        <f t="shared" si="345"/>
        <v>0</v>
      </c>
      <c r="O1410" s="147">
        <f t="shared" si="349"/>
        <v>0</v>
      </c>
      <c r="P1410" s="136">
        <f t="shared" si="350"/>
        <v>0</v>
      </c>
      <c r="Q1410" s="136">
        <f t="shared" si="354"/>
        <v>0</v>
      </c>
      <c r="R1410" s="136">
        <f t="shared" si="355"/>
        <v>0</v>
      </c>
      <c r="S1410" s="137">
        <f t="shared" si="351"/>
        <v>0</v>
      </c>
      <c r="T1410" s="45"/>
      <c r="V1410" s="57" t="str">
        <f t="shared" si="352"/>
        <v>скрыть</v>
      </c>
    </row>
    <row r="1411" spans="2:22" ht="15.75" hidden="1" customHeight="1" x14ac:dyDescent="0.25">
      <c r="B1411" s="135">
        <v>1395</v>
      </c>
      <c r="C1411" s="182">
        <f t="shared" si="360"/>
        <v>0</v>
      </c>
      <c r="D1411" s="280">
        <f t="shared" si="360"/>
        <v>0</v>
      </c>
      <c r="E1411" s="182">
        <f t="shared" si="360"/>
        <v>0</v>
      </c>
      <c r="F1411" s="182">
        <f t="shared" si="360"/>
        <v>0</v>
      </c>
      <c r="G1411" s="136">
        <f t="shared" si="360"/>
        <v>0</v>
      </c>
      <c r="H1411" s="136">
        <f t="shared" si="353"/>
        <v>0</v>
      </c>
      <c r="I1411" s="136">
        <f t="shared" si="347"/>
        <v>0</v>
      </c>
      <c r="J1411" s="141">
        <f t="shared" si="348"/>
        <v>0</v>
      </c>
      <c r="K1411" s="142">
        <f t="shared" si="345"/>
        <v>0</v>
      </c>
      <c r="L1411" s="184">
        <f t="shared" si="345"/>
        <v>0</v>
      </c>
      <c r="M1411" s="141">
        <f t="shared" si="345"/>
        <v>0</v>
      </c>
      <c r="N1411" s="141">
        <f t="shared" si="345"/>
        <v>0</v>
      </c>
      <c r="O1411" s="147">
        <f t="shared" si="349"/>
        <v>0</v>
      </c>
      <c r="P1411" s="136">
        <f t="shared" si="350"/>
        <v>0</v>
      </c>
      <c r="Q1411" s="136">
        <f t="shared" si="354"/>
        <v>0</v>
      </c>
      <c r="R1411" s="136">
        <f t="shared" si="355"/>
        <v>0</v>
      </c>
      <c r="S1411" s="137">
        <f t="shared" si="351"/>
        <v>0</v>
      </c>
      <c r="T1411" s="45"/>
      <c r="V1411" s="57" t="str">
        <f t="shared" si="352"/>
        <v>скрыть</v>
      </c>
    </row>
    <row r="1412" spans="2:22" ht="15.75" hidden="1" customHeight="1" x14ac:dyDescent="0.25">
      <c r="B1412" s="135">
        <v>1396</v>
      </c>
      <c r="C1412" s="182">
        <f t="shared" si="360"/>
        <v>0</v>
      </c>
      <c r="D1412" s="280">
        <f t="shared" si="360"/>
        <v>0</v>
      </c>
      <c r="E1412" s="182">
        <f t="shared" si="360"/>
        <v>0</v>
      </c>
      <c r="F1412" s="182">
        <f t="shared" si="360"/>
        <v>0</v>
      </c>
      <c r="G1412" s="136">
        <f t="shared" si="360"/>
        <v>0</v>
      </c>
      <c r="H1412" s="136">
        <f t="shared" si="353"/>
        <v>0</v>
      </c>
      <c r="I1412" s="136">
        <f t="shared" si="347"/>
        <v>0</v>
      </c>
      <c r="J1412" s="141">
        <f t="shared" si="348"/>
        <v>0</v>
      </c>
      <c r="K1412" s="142">
        <f t="shared" si="345"/>
        <v>0</v>
      </c>
      <c r="L1412" s="184">
        <f t="shared" si="345"/>
        <v>0</v>
      </c>
      <c r="M1412" s="141">
        <f t="shared" si="345"/>
        <v>0</v>
      </c>
      <c r="N1412" s="141">
        <f t="shared" si="345"/>
        <v>0</v>
      </c>
      <c r="O1412" s="147">
        <f t="shared" si="349"/>
        <v>0</v>
      </c>
      <c r="P1412" s="136">
        <f t="shared" si="350"/>
        <v>0</v>
      </c>
      <c r="Q1412" s="136">
        <f t="shared" si="354"/>
        <v>0</v>
      </c>
      <c r="R1412" s="136">
        <f t="shared" si="355"/>
        <v>0</v>
      </c>
      <c r="S1412" s="137">
        <f t="shared" si="351"/>
        <v>0</v>
      </c>
      <c r="T1412" s="45"/>
      <c r="V1412" s="57" t="str">
        <f t="shared" si="352"/>
        <v>скрыть</v>
      </c>
    </row>
    <row r="1413" spans="2:22" ht="15.75" hidden="1" customHeight="1" x14ac:dyDescent="0.25">
      <c r="B1413" s="135">
        <v>1397</v>
      </c>
      <c r="C1413" s="182">
        <f t="shared" si="360"/>
        <v>0</v>
      </c>
      <c r="D1413" s="280">
        <f t="shared" si="360"/>
        <v>0</v>
      </c>
      <c r="E1413" s="182">
        <f t="shared" si="360"/>
        <v>0</v>
      </c>
      <c r="F1413" s="182">
        <f t="shared" si="360"/>
        <v>0</v>
      </c>
      <c r="G1413" s="136">
        <f t="shared" si="360"/>
        <v>0</v>
      </c>
      <c r="H1413" s="136">
        <f t="shared" si="353"/>
        <v>0</v>
      </c>
      <c r="I1413" s="136">
        <f t="shared" si="347"/>
        <v>0</v>
      </c>
      <c r="J1413" s="141">
        <f t="shared" si="348"/>
        <v>0</v>
      </c>
      <c r="K1413" s="142">
        <f t="shared" si="345"/>
        <v>0</v>
      </c>
      <c r="L1413" s="184">
        <f t="shared" si="345"/>
        <v>0</v>
      </c>
      <c r="M1413" s="141">
        <f t="shared" si="345"/>
        <v>0</v>
      </c>
      <c r="N1413" s="141">
        <f t="shared" si="345"/>
        <v>0</v>
      </c>
      <c r="O1413" s="147">
        <f t="shared" si="349"/>
        <v>0</v>
      </c>
      <c r="P1413" s="136">
        <f t="shared" si="350"/>
        <v>0</v>
      </c>
      <c r="Q1413" s="136">
        <f t="shared" si="354"/>
        <v>0</v>
      </c>
      <c r="R1413" s="136">
        <f t="shared" si="355"/>
        <v>0</v>
      </c>
      <c r="S1413" s="137">
        <f t="shared" si="351"/>
        <v>0</v>
      </c>
      <c r="T1413" s="45"/>
      <c r="V1413" s="57" t="str">
        <f t="shared" si="352"/>
        <v>скрыть</v>
      </c>
    </row>
    <row r="1414" spans="2:22" ht="15.75" hidden="1" customHeight="1" x14ac:dyDescent="0.25">
      <c r="B1414" s="135">
        <v>1398</v>
      </c>
      <c r="C1414" s="182">
        <f t="shared" si="360"/>
        <v>0</v>
      </c>
      <c r="D1414" s="280">
        <f t="shared" si="360"/>
        <v>0</v>
      </c>
      <c r="E1414" s="182">
        <f t="shared" si="360"/>
        <v>0</v>
      </c>
      <c r="F1414" s="182">
        <f t="shared" si="360"/>
        <v>0</v>
      </c>
      <c r="G1414" s="136">
        <f t="shared" si="360"/>
        <v>0</v>
      </c>
      <c r="H1414" s="136">
        <f t="shared" si="353"/>
        <v>0</v>
      </c>
      <c r="I1414" s="136">
        <f t="shared" si="347"/>
        <v>0</v>
      </c>
      <c r="J1414" s="141">
        <f t="shared" si="348"/>
        <v>0</v>
      </c>
      <c r="K1414" s="142">
        <f t="shared" si="345"/>
        <v>0</v>
      </c>
      <c r="L1414" s="184">
        <f t="shared" si="345"/>
        <v>0</v>
      </c>
      <c r="M1414" s="141">
        <f t="shared" si="345"/>
        <v>0</v>
      </c>
      <c r="N1414" s="141">
        <f t="shared" si="345"/>
        <v>0</v>
      </c>
      <c r="O1414" s="147">
        <f t="shared" si="349"/>
        <v>0</v>
      </c>
      <c r="P1414" s="136">
        <f t="shared" si="350"/>
        <v>0</v>
      </c>
      <c r="Q1414" s="136">
        <f t="shared" si="354"/>
        <v>0</v>
      </c>
      <c r="R1414" s="136">
        <f t="shared" si="355"/>
        <v>0</v>
      </c>
      <c r="S1414" s="137">
        <f t="shared" si="351"/>
        <v>0</v>
      </c>
      <c r="T1414" s="45"/>
      <c r="V1414" s="57" t="str">
        <f t="shared" si="352"/>
        <v>скрыть</v>
      </c>
    </row>
    <row r="1415" spans="2:22" ht="15.75" hidden="1" customHeight="1" x14ac:dyDescent="0.25">
      <c r="B1415" s="135">
        <v>1399</v>
      </c>
      <c r="C1415" s="182">
        <f t="shared" si="360"/>
        <v>0</v>
      </c>
      <c r="D1415" s="280">
        <f t="shared" si="360"/>
        <v>0</v>
      </c>
      <c r="E1415" s="182">
        <f t="shared" si="360"/>
        <v>0</v>
      </c>
      <c r="F1415" s="182">
        <f t="shared" si="360"/>
        <v>0</v>
      </c>
      <c r="G1415" s="136">
        <f t="shared" si="360"/>
        <v>0</v>
      </c>
      <c r="H1415" s="136">
        <f t="shared" si="353"/>
        <v>0</v>
      </c>
      <c r="I1415" s="136">
        <f t="shared" si="347"/>
        <v>0</v>
      </c>
      <c r="J1415" s="141">
        <f t="shared" si="348"/>
        <v>0</v>
      </c>
      <c r="K1415" s="142">
        <f t="shared" ref="K1415:N1478" si="361">IF(offer_sale_type="транзит",IFERROR(ROUNDUP(VLOOKUP($B1415,calc_data,K$14+1,0),2),0),0)</f>
        <v>0</v>
      </c>
      <c r="L1415" s="184">
        <f t="shared" si="361"/>
        <v>0</v>
      </c>
      <c r="M1415" s="141">
        <f t="shared" si="361"/>
        <v>0</v>
      </c>
      <c r="N1415" s="141">
        <f t="shared" si="361"/>
        <v>0</v>
      </c>
      <c r="O1415" s="147">
        <f t="shared" si="349"/>
        <v>0</v>
      </c>
      <c r="P1415" s="136">
        <f t="shared" si="350"/>
        <v>0</v>
      </c>
      <c r="Q1415" s="136">
        <f t="shared" si="354"/>
        <v>0</v>
      </c>
      <c r="R1415" s="136">
        <f t="shared" si="355"/>
        <v>0</v>
      </c>
      <c r="S1415" s="137">
        <f t="shared" si="351"/>
        <v>0</v>
      </c>
      <c r="T1415" s="45"/>
      <c r="V1415" s="57" t="str">
        <f t="shared" si="352"/>
        <v>скрыть</v>
      </c>
    </row>
    <row r="1416" spans="2:22" ht="15.75" hidden="1" customHeight="1" x14ac:dyDescent="0.25">
      <c r="B1416" s="135">
        <v>1400</v>
      </c>
      <c r="C1416" s="182">
        <f t="shared" si="360"/>
        <v>0</v>
      </c>
      <c r="D1416" s="280">
        <f t="shared" si="360"/>
        <v>0</v>
      </c>
      <c r="E1416" s="182">
        <f t="shared" si="360"/>
        <v>0</v>
      </c>
      <c r="F1416" s="182">
        <f t="shared" si="360"/>
        <v>0</v>
      </c>
      <c r="G1416" s="136">
        <f t="shared" si="360"/>
        <v>0</v>
      </c>
      <c r="H1416" s="136">
        <f t="shared" si="353"/>
        <v>0</v>
      </c>
      <c r="I1416" s="136">
        <f t="shared" si="347"/>
        <v>0</v>
      </c>
      <c r="J1416" s="141">
        <f t="shared" si="348"/>
        <v>0</v>
      </c>
      <c r="K1416" s="142">
        <f t="shared" si="361"/>
        <v>0</v>
      </c>
      <c r="L1416" s="184">
        <f t="shared" si="361"/>
        <v>0</v>
      </c>
      <c r="M1416" s="141">
        <f t="shared" si="361"/>
        <v>0</v>
      </c>
      <c r="N1416" s="141">
        <f t="shared" si="361"/>
        <v>0</v>
      </c>
      <c r="O1416" s="147">
        <f t="shared" si="349"/>
        <v>0</v>
      </c>
      <c r="P1416" s="136">
        <f t="shared" si="350"/>
        <v>0</v>
      </c>
      <c r="Q1416" s="136">
        <f t="shared" si="354"/>
        <v>0</v>
      </c>
      <c r="R1416" s="136">
        <f t="shared" si="355"/>
        <v>0</v>
      </c>
      <c r="S1416" s="137">
        <f t="shared" si="351"/>
        <v>0</v>
      </c>
      <c r="T1416" s="45"/>
      <c r="V1416" s="57" t="str">
        <f t="shared" si="352"/>
        <v>скрыть</v>
      </c>
    </row>
    <row r="1417" spans="2:22" ht="15.75" hidden="1" customHeight="1" x14ac:dyDescent="0.25">
      <c r="B1417" s="135">
        <v>1401</v>
      </c>
      <c r="C1417" s="182">
        <f t="shared" ref="C1417:G1426" si="362">IF(offer_sale_type="транзит",IFERROR(VLOOKUP($B1417,calc_data,C$14+1,0),0),0)</f>
        <v>0</v>
      </c>
      <c r="D1417" s="280">
        <f t="shared" si="362"/>
        <v>0</v>
      </c>
      <c r="E1417" s="182">
        <f t="shared" si="362"/>
        <v>0</v>
      </c>
      <c r="F1417" s="182">
        <f t="shared" si="362"/>
        <v>0</v>
      </c>
      <c r="G1417" s="136">
        <f t="shared" si="362"/>
        <v>0</v>
      </c>
      <c r="H1417" s="136">
        <f t="shared" si="353"/>
        <v>0</v>
      </c>
      <c r="I1417" s="136">
        <f t="shared" si="347"/>
        <v>0</v>
      </c>
      <c r="J1417" s="141">
        <f t="shared" si="348"/>
        <v>0</v>
      </c>
      <c r="K1417" s="142">
        <f t="shared" si="361"/>
        <v>0</v>
      </c>
      <c r="L1417" s="184">
        <f t="shared" si="361"/>
        <v>0</v>
      </c>
      <c r="M1417" s="141">
        <f t="shared" si="361"/>
        <v>0</v>
      </c>
      <c r="N1417" s="141">
        <f t="shared" si="361"/>
        <v>0</v>
      </c>
      <c r="O1417" s="147">
        <f t="shared" si="349"/>
        <v>0</v>
      </c>
      <c r="P1417" s="136">
        <f t="shared" si="350"/>
        <v>0</v>
      </c>
      <c r="Q1417" s="136">
        <f t="shared" si="354"/>
        <v>0</v>
      </c>
      <c r="R1417" s="136">
        <f t="shared" si="355"/>
        <v>0</v>
      </c>
      <c r="S1417" s="137">
        <f t="shared" si="351"/>
        <v>0</v>
      </c>
      <c r="T1417" s="45"/>
      <c r="V1417" s="57" t="str">
        <f t="shared" si="352"/>
        <v>скрыть</v>
      </c>
    </row>
    <row r="1418" spans="2:22" ht="15.75" hidden="1" customHeight="1" x14ac:dyDescent="0.25">
      <c r="B1418" s="135">
        <v>1402</v>
      </c>
      <c r="C1418" s="182">
        <f t="shared" si="362"/>
        <v>0</v>
      </c>
      <c r="D1418" s="280">
        <f t="shared" si="362"/>
        <v>0</v>
      </c>
      <c r="E1418" s="182">
        <f t="shared" si="362"/>
        <v>0</v>
      </c>
      <c r="F1418" s="182">
        <f t="shared" si="362"/>
        <v>0</v>
      </c>
      <c r="G1418" s="136">
        <f t="shared" si="362"/>
        <v>0</v>
      </c>
      <c r="H1418" s="136">
        <f t="shared" si="353"/>
        <v>0</v>
      </c>
      <c r="I1418" s="136">
        <f t="shared" si="347"/>
        <v>0</v>
      </c>
      <c r="J1418" s="141">
        <f t="shared" si="348"/>
        <v>0</v>
      </c>
      <c r="K1418" s="142">
        <f t="shared" si="361"/>
        <v>0</v>
      </c>
      <c r="L1418" s="184">
        <f t="shared" si="361"/>
        <v>0</v>
      </c>
      <c r="M1418" s="141">
        <f t="shared" si="361"/>
        <v>0</v>
      </c>
      <c r="N1418" s="141">
        <f t="shared" si="361"/>
        <v>0</v>
      </c>
      <c r="O1418" s="147">
        <f t="shared" si="349"/>
        <v>0</v>
      </c>
      <c r="P1418" s="136">
        <f t="shared" si="350"/>
        <v>0</v>
      </c>
      <c r="Q1418" s="136">
        <f t="shared" si="354"/>
        <v>0</v>
      </c>
      <c r="R1418" s="136">
        <f t="shared" si="355"/>
        <v>0</v>
      </c>
      <c r="S1418" s="137">
        <f t="shared" si="351"/>
        <v>0</v>
      </c>
      <c r="T1418" s="45"/>
      <c r="V1418" s="57" t="str">
        <f t="shared" si="352"/>
        <v>скрыть</v>
      </c>
    </row>
    <row r="1419" spans="2:22" ht="15.75" hidden="1" customHeight="1" x14ac:dyDescent="0.25">
      <c r="B1419" s="135">
        <v>1403</v>
      </c>
      <c r="C1419" s="182">
        <f t="shared" si="362"/>
        <v>0</v>
      </c>
      <c r="D1419" s="280">
        <f t="shared" si="362"/>
        <v>0</v>
      </c>
      <c r="E1419" s="182">
        <f t="shared" si="362"/>
        <v>0</v>
      </c>
      <c r="F1419" s="182">
        <f t="shared" si="362"/>
        <v>0</v>
      </c>
      <c r="G1419" s="136">
        <f t="shared" si="362"/>
        <v>0</v>
      </c>
      <c r="H1419" s="136">
        <f t="shared" si="353"/>
        <v>0</v>
      </c>
      <c r="I1419" s="136">
        <f t="shared" si="347"/>
        <v>0</v>
      </c>
      <c r="J1419" s="141">
        <f t="shared" si="348"/>
        <v>0</v>
      </c>
      <c r="K1419" s="142">
        <f t="shared" si="361"/>
        <v>0</v>
      </c>
      <c r="L1419" s="184">
        <f t="shared" si="361"/>
        <v>0</v>
      </c>
      <c r="M1419" s="141">
        <f t="shared" si="361"/>
        <v>0</v>
      </c>
      <c r="N1419" s="141">
        <f t="shared" si="361"/>
        <v>0</v>
      </c>
      <c r="O1419" s="147">
        <f t="shared" si="349"/>
        <v>0</v>
      </c>
      <c r="P1419" s="136">
        <f t="shared" si="350"/>
        <v>0</v>
      </c>
      <c r="Q1419" s="136">
        <f t="shared" si="354"/>
        <v>0</v>
      </c>
      <c r="R1419" s="136">
        <f t="shared" si="355"/>
        <v>0</v>
      </c>
      <c r="S1419" s="137">
        <f t="shared" si="351"/>
        <v>0</v>
      </c>
      <c r="T1419" s="45"/>
      <c r="V1419" s="57" t="str">
        <f t="shared" si="352"/>
        <v>скрыть</v>
      </c>
    </row>
    <row r="1420" spans="2:22" ht="15.75" hidden="1" customHeight="1" x14ac:dyDescent="0.25">
      <c r="B1420" s="135">
        <v>1404</v>
      </c>
      <c r="C1420" s="182">
        <f t="shared" si="362"/>
        <v>0</v>
      </c>
      <c r="D1420" s="280">
        <f t="shared" si="362"/>
        <v>0</v>
      </c>
      <c r="E1420" s="182">
        <f t="shared" si="362"/>
        <v>0</v>
      </c>
      <c r="F1420" s="182">
        <f t="shared" si="362"/>
        <v>0</v>
      </c>
      <c r="G1420" s="136">
        <f t="shared" si="362"/>
        <v>0</v>
      </c>
      <c r="H1420" s="136">
        <f t="shared" si="353"/>
        <v>0</v>
      </c>
      <c r="I1420" s="136">
        <f t="shared" si="347"/>
        <v>0</v>
      </c>
      <c r="J1420" s="141">
        <f t="shared" si="348"/>
        <v>0</v>
      </c>
      <c r="K1420" s="142">
        <f t="shared" si="361"/>
        <v>0</v>
      </c>
      <c r="L1420" s="184">
        <f t="shared" si="361"/>
        <v>0</v>
      </c>
      <c r="M1420" s="141">
        <f t="shared" si="361"/>
        <v>0</v>
      </c>
      <c r="N1420" s="141">
        <f t="shared" si="361"/>
        <v>0</v>
      </c>
      <c r="O1420" s="147">
        <f t="shared" si="349"/>
        <v>0</v>
      </c>
      <c r="P1420" s="136">
        <f t="shared" si="350"/>
        <v>0</v>
      </c>
      <c r="Q1420" s="136">
        <f t="shared" si="354"/>
        <v>0</v>
      </c>
      <c r="R1420" s="136">
        <f t="shared" si="355"/>
        <v>0</v>
      </c>
      <c r="S1420" s="137">
        <f t="shared" si="351"/>
        <v>0</v>
      </c>
      <c r="T1420" s="45"/>
      <c r="V1420" s="57" t="str">
        <f t="shared" si="352"/>
        <v>скрыть</v>
      </c>
    </row>
    <row r="1421" spans="2:22" ht="15.75" hidden="1" customHeight="1" x14ac:dyDescent="0.25">
      <c r="B1421" s="135">
        <v>1405</v>
      </c>
      <c r="C1421" s="182">
        <f t="shared" si="362"/>
        <v>0</v>
      </c>
      <c r="D1421" s="280">
        <f t="shared" si="362"/>
        <v>0</v>
      </c>
      <c r="E1421" s="182">
        <f t="shared" si="362"/>
        <v>0</v>
      </c>
      <c r="F1421" s="182">
        <f t="shared" si="362"/>
        <v>0</v>
      </c>
      <c r="G1421" s="136">
        <f t="shared" si="362"/>
        <v>0</v>
      </c>
      <c r="H1421" s="136">
        <f t="shared" si="353"/>
        <v>0</v>
      </c>
      <c r="I1421" s="136">
        <f t="shared" si="347"/>
        <v>0</v>
      </c>
      <c r="J1421" s="141">
        <f t="shared" si="348"/>
        <v>0</v>
      </c>
      <c r="K1421" s="142">
        <f t="shared" si="361"/>
        <v>0</v>
      </c>
      <c r="L1421" s="184">
        <f t="shared" si="361"/>
        <v>0</v>
      </c>
      <c r="M1421" s="141">
        <f t="shared" si="361"/>
        <v>0</v>
      </c>
      <c r="N1421" s="141">
        <f t="shared" si="361"/>
        <v>0</v>
      </c>
      <c r="O1421" s="147">
        <f t="shared" si="349"/>
        <v>0</v>
      </c>
      <c r="P1421" s="136">
        <f t="shared" si="350"/>
        <v>0</v>
      </c>
      <c r="Q1421" s="136">
        <f t="shared" si="354"/>
        <v>0</v>
      </c>
      <c r="R1421" s="136">
        <f t="shared" si="355"/>
        <v>0</v>
      </c>
      <c r="S1421" s="137">
        <f t="shared" si="351"/>
        <v>0</v>
      </c>
      <c r="T1421" s="45"/>
      <c r="V1421" s="57" t="str">
        <f t="shared" si="352"/>
        <v>скрыть</v>
      </c>
    </row>
    <row r="1422" spans="2:22" ht="15.75" hidden="1" customHeight="1" x14ac:dyDescent="0.25">
      <c r="B1422" s="135">
        <v>1406</v>
      </c>
      <c r="C1422" s="182">
        <f t="shared" si="362"/>
        <v>0</v>
      </c>
      <c r="D1422" s="280">
        <f t="shared" si="362"/>
        <v>0</v>
      </c>
      <c r="E1422" s="182">
        <f t="shared" si="362"/>
        <v>0</v>
      </c>
      <c r="F1422" s="182">
        <f t="shared" si="362"/>
        <v>0</v>
      </c>
      <c r="G1422" s="136">
        <f t="shared" si="362"/>
        <v>0</v>
      </c>
      <c r="H1422" s="136">
        <f t="shared" si="353"/>
        <v>0</v>
      </c>
      <c r="I1422" s="136">
        <f t="shared" si="347"/>
        <v>0</v>
      </c>
      <c r="J1422" s="141">
        <f t="shared" si="348"/>
        <v>0</v>
      </c>
      <c r="K1422" s="142">
        <f t="shared" si="361"/>
        <v>0</v>
      </c>
      <c r="L1422" s="184">
        <f t="shared" si="361"/>
        <v>0</v>
      </c>
      <c r="M1422" s="141">
        <f t="shared" si="361"/>
        <v>0</v>
      </c>
      <c r="N1422" s="141">
        <f t="shared" si="361"/>
        <v>0</v>
      </c>
      <c r="O1422" s="147">
        <f t="shared" si="349"/>
        <v>0</v>
      </c>
      <c r="P1422" s="136">
        <f t="shared" si="350"/>
        <v>0</v>
      </c>
      <c r="Q1422" s="136">
        <f t="shared" si="354"/>
        <v>0</v>
      </c>
      <c r="R1422" s="136">
        <f t="shared" si="355"/>
        <v>0</v>
      </c>
      <c r="S1422" s="137">
        <f t="shared" si="351"/>
        <v>0</v>
      </c>
      <c r="T1422" s="45"/>
      <c r="V1422" s="57" t="str">
        <f t="shared" si="352"/>
        <v>скрыть</v>
      </c>
    </row>
    <row r="1423" spans="2:22" ht="15.75" hidden="1" customHeight="1" x14ac:dyDescent="0.25">
      <c r="B1423" s="135">
        <v>1407</v>
      </c>
      <c r="C1423" s="182">
        <f t="shared" si="362"/>
        <v>0</v>
      </c>
      <c r="D1423" s="280">
        <f t="shared" si="362"/>
        <v>0</v>
      </c>
      <c r="E1423" s="182">
        <f t="shared" si="362"/>
        <v>0</v>
      </c>
      <c r="F1423" s="182">
        <f t="shared" si="362"/>
        <v>0</v>
      </c>
      <c r="G1423" s="136">
        <f t="shared" si="362"/>
        <v>0</v>
      </c>
      <c r="H1423" s="136">
        <f t="shared" si="353"/>
        <v>0</v>
      </c>
      <c r="I1423" s="136">
        <f t="shared" si="347"/>
        <v>0</v>
      </c>
      <c r="J1423" s="141">
        <f t="shared" si="348"/>
        <v>0</v>
      </c>
      <c r="K1423" s="142">
        <f t="shared" si="361"/>
        <v>0</v>
      </c>
      <c r="L1423" s="184">
        <f t="shared" si="361"/>
        <v>0</v>
      </c>
      <c r="M1423" s="141">
        <f t="shared" si="361"/>
        <v>0</v>
      </c>
      <c r="N1423" s="141">
        <f t="shared" si="361"/>
        <v>0</v>
      </c>
      <c r="O1423" s="147">
        <f t="shared" si="349"/>
        <v>0</v>
      </c>
      <c r="P1423" s="136">
        <f t="shared" si="350"/>
        <v>0</v>
      </c>
      <c r="Q1423" s="136">
        <f t="shared" si="354"/>
        <v>0</v>
      </c>
      <c r="R1423" s="136">
        <f t="shared" si="355"/>
        <v>0</v>
      </c>
      <c r="S1423" s="137">
        <f t="shared" si="351"/>
        <v>0</v>
      </c>
      <c r="T1423" s="45"/>
      <c r="V1423" s="57" t="str">
        <f t="shared" si="352"/>
        <v>скрыть</v>
      </c>
    </row>
    <row r="1424" spans="2:22" ht="15.75" hidden="1" customHeight="1" x14ac:dyDescent="0.25">
      <c r="B1424" s="135">
        <v>1408</v>
      </c>
      <c r="C1424" s="182">
        <f t="shared" si="362"/>
        <v>0</v>
      </c>
      <c r="D1424" s="280">
        <f t="shared" si="362"/>
        <v>0</v>
      </c>
      <c r="E1424" s="182">
        <f t="shared" si="362"/>
        <v>0</v>
      </c>
      <c r="F1424" s="182">
        <f t="shared" si="362"/>
        <v>0</v>
      </c>
      <c r="G1424" s="136">
        <f t="shared" si="362"/>
        <v>0</v>
      </c>
      <c r="H1424" s="136">
        <f t="shared" si="353"/>
        <v>0</v>
      </c>
      <c r="I1424" s="136">
        <f t="shared" si="347"/>
        <v>0</v>
      </c>
      <c r="J1424" s="141">
        <f t="shared" si="348"/>
        <v>0</v>
      </c>
      <c r="K1424" s="142">
        <f t="shared" si="361"/>
        <v>0</v>
      </c>
      <c r="L1424" s="184">
        <f t="shared" si="361"/>
        <v>0</v>
      </c>
      <c r="M1424" s="141">
        <f t="shared" si="361"/>
        <v>0</v>
      </c>
      <c r="N1424" s="141">
        <f t="shared" si="361"/>
        <v>0</v>
      </c>
      <c r="O1424" s="147">
        <f t="shared" si="349"/>
        <v>0</v>
      </c>
      <c r="P1424" s="136">
        <f t="shared" si="350"/>
        <v>0</v>
      </c>
      <c r="Q1424" s="136">
        <f t="shared" si="354"/>
        <v>0</v>
      </c>
      <c r="R1424" s="136">
        <f t="shared" si="355"/>
        <v>0</v>
      </c>
      <c r="S1424" s="137">
        <f t="shared" si="351"/>
        <v>0</v>
      </c>
      <c r="T1424" s="45"/>
      <c r="V1424" s="57" t="str">
        <f t="shared" si="352"/>
        <v>скрыть</v>
      </c>
    </row>
    <row r="1425" spans="2:22" ht="15.75" hidden="1" customHeight="1" x14ac:dyDescent="0.25">
      <c r="B1425" s="135">
        <v>1409</v>
      </c>
      <c r="C1425" s="182">
        <f t="shared" si="362"/>
        <v>0</v>
      </c>
      <c r="D1425" s="280">
        <f t="shared" si="362"/>
        <v>0</v>
      </c>
      <c r="E1425" s="182">
        <f t="shared" si="362"/>
        <v>0</v>
      </c>
      <c r="F1425" s="182">
        <f t="shared" si="362"/>
        <v>0</v>
      </c>
      <c r="G1425" s="136">
        <f t="shared" si="362"/>
        <v>0</v>
      </c>
      <c r="H1425" s="136">
        <f t="shared" si="353"/>
        <v>0</v>
      </c>
      <c r="I1425" s="136">
        <f t="shared" ref="I1425:I1488" si="363">IF(offer_sale_type="транзит",IFERROR(ROUND(VLOOKUP($B1425,calc_data,I$14+1,0),2),0),0)</f>
        <v>0</v>
      </c>
      <c r="J1425" s="141">
        <f t="shared" ref="J1425:J1488" si="364">ROUND(IF(offer_sale_type="транзит",IFERROR(VLOOKUP($B1425,calc_data,J$14+1,0),0),0),2)</f>
        <v>0</v>
      </c>
      <c r="K1425" s="142">
        <f t="shared" si="361"/>
        <v>0</v>
      </c>
      <c r="L1425" s="184">
        <f t="shared" si="361"/>
        <v>0</v>
      </c>
      <c r="M1425" s="141">
        <f t="shared" si="361"/>
        <v>0</v>
      </c>
      <c r="N1425" s="141">
        <f t="shared" si="361"/>
        <v>0</v>
      </c>
      <c r="O1425" s="147">
        <f t="shared" ref="O1425:O1488" si="365">IF(offer_sale_type="транзит",IFERROR(ROUND(VLOOKUP($B1425,calc_data,O$14+1,1),2),0),0)</f>
        <v>0</v>
      </c>
      <c r="P1425" s="136">
        <f t="shared" ref="P1425:P1488" si="366">IF(offer_sale_type="транзит",IFERROR(ROUND(SUM(I1425:J1425,M1425:O1425)/E1425,2),0),0)</f>
        <v>0</v>
      </c>
      <c r="Q1425" s="136">
        <f t="shared" si="354"/>
        <v>0</v>
      </c>
      <c r="R1425" s="136">
        <f t="shared" si="355"/>
        <v>0</v>
      </c>
      <c r="S1425" s="137">
        <f t="shared" ref="S1425:S1488" si="367">Q1425+IF(AND(offer_incoterms="DDP",seller_region="RU"),R1425,0)</f>
        <v>0</v>
      </c>
      <c r="T1425" s="45"/>
      <c r="V1425" s="57" t="str">
        <f t="shared" ref="V1425:V1488" si="368">IF(Q1425&gt;0,"показать","скрыть")</f>
        <v>скрыть</v>
      </c>
    </row>
    <row r="1426" spans="2:22" ht="15.75" hidden="1" customHeight="1" x14ac:dyDescent="0.25">
      <c r="B1426" s="135">
        <v>1410</v>
      </c>
      <c r="C1426" s="182">
        <f t="shared" si="362"/>
        <v>0</v>
      </c>
      <c r="D1426" s="280">
        <f t="shared" si="362"/>
        <v>0</v>
      </c>
      <c r="E1426" s="182">
        <f t="shared" si="362"/>
        <v>0</v>
      </c>
      <c r="F1426" s="182">
        <f t="shared" si="362"/>
        <v>0</v>
      </c>
      <c r="G1426" s="136">
        <f t="shared" si="362"/>
        <v>0</v>
      </c>
      <c r="H1426" s="136">
        <f t="shared" ref="H1426:H1489" si="369">E1426*G1426</f>
        <v>0</v>
      </c>
      <c r="I1426" s="136">
        <f t="shared" si="363"/>
        <v>0</v>
      </c>
      <c r="J1426" s="141">
        <f t="shared" si="364"/>
        <v>0</v>
      </c>
      <c r="K1426" s="142">
        <f t="shared" si="361"/>
        <v>0</v>
      </c>
      <c r="L1426" s="184">
        <f t="shared" si="361"/>
        <v>0</v>
      </c>
      <c r="M1426" s="141">
        <f t="shared" si="361"/>
        <v>0</v>
      </c>
      <c r="N1426" s="141">
        <f t="shared" si="361"/>
        <v>0</v>
      </c>
      <c r="O1426" s="147">
        <f t="shared" si="365"/>
        <v>0</v>
      </c>
      <c r="P1426" s="136">
        <f t="shared" si="366"/>
        <v>0</v>
      </c>
      <c r="Q1426" s="136">
        <f t="shared" ref="Q1426:Q1489" si="370">E1426*P1426</f>
        <v>0</v>
      </c>
      <c r="R1426" s="136">
        <f t="shared" ref="R1426:R1489" si="371">Q1426*IF(AND(offer_incoterms="DDP",seller_region="RU"),rate_vatRu,0)</f>
        <v>0</v>
      </c>
      <c r="S1426" s="137">
        <f t="shared" si="367"/>
        <v>0</v>
      </c>
      <c r="T1426" s="45"/>
      <c r="V1426" s="57" t="str">
        <f t="shared" si="368"/>
        <v>скрыть</v>
      </c>
    </row>
    <row r="1427" spans="2:22" ht="15.75" hidden="1" customHeight="1" x14ac:dyDescent="0.25">
      <c r="B1427" s="135">
        <v>1411</v>
      </c>
      <c r="C1427" s="182">
        <f t="shared" ref="C1427:G1436" si="372">IF(offer_sale_type="транзит",IFERROR(VLOOKUP($B1427,calc_data,C$14+1,0),0),0)</f>
        <v>0</v>
      </c>
      <c r="D1427" s="280">
        <f t="shared" si="372"/>
        <v>0</v>
      </c>
      <c r="E1427" s="182">
        <f t="shared" si="372"/>
        <v>0</v>
      </c>
      <c r="F1427" s="182">
        <f t="shared" si="372"/>
        <v>0</v>
      </c>
      <c r="G1427" s="136">
        <f t="shared" si="372"/>
        <v>0</v>
      </c>
      <c r="H1427" s="136">
        <f t="shared" si="369"/>
        <v>0</v>
      </c>
      <c r="I1427" s="136">
        <f t="shared" si="363"/>
        <v>0</v>
      </c>
      <c r="J1427" s="141">
        <f t="shared" si="364"/>
        <v>0</v>
      </c>
      <c r="K1427" s="142">
        <f t="shared" si="361"/>
        <v>0</v>
      </c>
      <c r="L1427" s="184">
        <f t="shared" si="361"/>
        <v>0</v>
      </c>
      <c r="M1427" s="141">
        <f t="shared" si="361"/>
        <v>0</v>
      </c>
      <c r="N1427" s="141">
        <f t="shared" si="361"/>
        <v>0</v>
      </c>
      <c r="O1427" s="147">
        <f t="shared" si="365"/>
        <v>0</v>
      </c>
      <c r="P1427" s="136">
        <f t="shared" si="366"/>
        <v>0</v>
      </c>
      <c r="Q1427" s="136">
        <f t="shared" si="370"/>
        <v>0</v>
      </c>
      <c r="R1427" s="136">
        <f t="shared" si="371"/>
        <v>0</v>
      </c>
      <c r="S1427" s="137">
        <f t="shared" si="367"/>
        <v>0</v>
      </c>
      <c r="T1427" s="45"/>
      <c r="V1427" s="57" t="str">
        <f t="shared" si="368"/>
        <v>скрыть</v>
      </c>
    </row>
    <row r="1428" spans="2:22" ht="15.75" hidden="1" customHeight="1" x14ac:dyDescent="0.25">
      <c r="B1428" s="135">
        <v>1412</v>
      </c>
      <c r="C1428" s="182">
        <f t="shared" si="372"/>
        <v>0</v>
      </c>
      <c r="D1428" s="280">
        <f t="shared" si="372"/>
        <v>0</v>
      </c>
      <c r="E1428" s="182">
        <f t="shared" si="372"/>
        <v>0</v>
      </c>
      <c r="F1428" s="182">
        <f t="shared" si="372"/>
        <v>0</v>
      </c>
      <c r="G1428" s="136">
        <f t="shared" si="372"/>
        <v>0</v>
      </c>
      <c r="H1428" s="136">
        <f t="shared" si="369"/>
        <v>0</v>
      </c>
      <c r="I1428" s="136">
        <f t="shared" si="363"/>
        <v>0</v>
      </c>
      <c r="J1428" s="141">
        <f t="shared" si="364"/>
        <v>0</v>
      </c>
      <c r="K1428" s="142">
        <f t="shared" si="361"/>
        <v>0</v>
      </c>
      <c r="L1428" s="184">
        <f t="shared" si="361"/>
        <v>0</v>
      </c>
      <c r="M1428" s="141">
        <f t="shared" si="361"/>
        <v>0</v>
      </c>
      <c r="N1428" s="141">
        <f t="shared" si="361"/>
        <v>0</v>
      </c>
      <c r="O1428" s="147">
        <f t="shared" si="365"/>
        <v>0</v>
      </c>
      <c r="P1428" s="136">
        <f t="shared" si="366"/>
        <v>0</v>
      </c>
      <c r="Q1428" s="136">
        <f t="shared" si="370"/>
        <v>0</v>
      </c>
      <c r="R1428" s="136">
        <f t="shared" si="371"/>
        <v>0</v>
      </c>
      <c r="S1428" s="137">
        <f t="shared" si="367"/>
        <v>0</v>
      </c>
      <c r="T1428" s="45"/>
      <c r="V1428" s="57" t="str">
        <f t="shared" si="368"/>
        <v>скрыть</v>
      </c>
    </row>
    <row r="1429" spans="2:22" ht="15.75" hidden="1" customHeight="1" x14ac:dyDescent="0.25">
      <c r="B1429" s="135">
        <v>1413</v>
      </c>
      <c r="C1429" s="182">
        <f t="shared" si="372"/>
        <v>0</v>
      </c>
      <c r="D1429" s="280">
        <f t="shared" si="372"/>
        <v>0</v>
      </c>
      <c r="E1429" s="182">
        <f t="shared" si="372"/>
        <v>0</v>
      </c>
      <c r="F1429" s="182">
        <f t="shared" si="372"/>
        <v>0</v>
      </c>
      <c r="G1429" s="136">
        <f t="shared" si="372"/>
        <v>0</v>
      </c>
      <c r="H1429" s="136">
        <f t="shared" si="369"/>
        <v>0</v>
      </c>
      <c r="I1429" s="136">
        <f t="shared" si="363"/>
        <v>0</v>
      </c>
      <c r="J1429" s="141">
        <f t="shared" si="364"/>
        <v>0</v>
      </c>
      <c r="K1429" s="142">
        <f t="shared" si="361"/>
        <v>0</v>
      </c>
      <c r="L1429" s="184">
        <f t="shared" si="361"/>
        <v>0</v>
      </c>
      <c r="M1429" s="141">
        <f t="shared" si="361"/>
        <v>0</v>
      </c>
      <c r="N1429" s="141">
        <f t="shared" si="361"/>
        <v>0</v>
      </c>
      <c r="O1429" s="147">
        <f t="shared" si="365"/>
        <v>0</v>
      </c>
      <c r="P1429" s="136">
        <f t="shared" si="366"/>
        <v>0</v>
      </c>
      <c r="Q1429" s="136">
        <f t="shared" si="370"/>
        <v>0</v>
      </c>
      <c r="R1429" s="136">
        <f t="shared" si="371"/>
        <v>0</v>
      </c>
      <c r="S1429" s="137">
        <f t="shared" si="367"/>
        <v>0</v>
      </c>
      <c r="T1429" s="45"/>
      <c r="V1429" s="57" t="str">
        <f t="shared" si="368"/>
        <v>скрыть</v>
      </c>
    </row>
    <row r="1430" spans="2:22" ht="15.75" hidden="1" customHeight="1" x14ac:dyDescent="0.25">
      <c r="B1430" s="135">
        <v>1414</v>
      </c>
      <c r="C1430" s="182">
        <f t="shared" si="372"/>
        <v>0</v>
      </c>
      <c r="D1430" s="280">
        <f t="shared" si="372"/>
        <v>0</v>
      </c>
      <c r="E1430" s="182">
        <f t="shared" si="372"/>
        <v>0</v>
      </c>
      <c r="F1430" s="182">
        <f t="shared" si="372"/>
        <v>0</v>
      </c>
      <c r="G1430" s="136">
        <f t="shared" si="372"/>
        <v>0</v>
      </c>
      <c r="H1430" s="136">
        <f t="shared" si="369"/>
        <v>0</v>
      </c>
      <c r="I1430" s="136">
        <f t="shared" si="363"/>
        <v>0</v>
      </c>
      <c r="J1430" s="141">
        <f t="shared" si="364"/>
        <v>0</v>
      </c>
      <c r="K1430" s="142">
        <f t="shared" si="361"/>
        <v>0</v>
      </c>
      <c r="L1430" s="184">
        <f t="shared" si="361"/>
        <v>0</v>
      </c>
      <c r="M1430" s="141">
        <f t="shared" si="361"/>
        <v>0</v>
      </c>
      <c r="N1430" s="141">
        <f t="shared" si="361"/>
        <v>0</v>
      </c>
      <c r="O1430" s="147">
        <f t="shared" si="365"/>
        <v>0</v>
      </c>
      <c r="P1430" s="136">
        <f t="shared" si="366"/>
        <v>0</v>
      </c>
      <c r="Q1430" s="136">
        <f t="shared" si="370"/>
        <v>0</v>
      </c>
      <c r="R1430" s="136">
        <f t="shared" si="371"/>
        <v>0</v>
      </c>
      <c r="S1430" s="137">
        <f t="shared" si="367"/>
        <v>0</v>
      </c>
      <c r="T1430" s="45"/>
      <c r="V1430" s="57" t="str">
        <f t="shared" si="368"/>
        <v>скрыть</v>
      </c>
    </row>
    <row r="1431" spans="2:22" ht="15.75" hidden="1" customHeight="1" x14ac:dyDescent="0.25">
      <c r="B1431" s="135">
        <v>1415</v>
      </c>
      <c r="C1431" s="182">
        <f t="shared" si="372"/>
        <v>0</v>
      </c>
      <c r="D1431" s="280">
        <f t="shared" si="372"/>
        <v>0</v>
      </c>
      <c r="E1431" s="182">
        <f t="shared" si="372"/>
        <v>0</v>
      </c>
      <c r="F1431" s="182">
        <f t="shared" si="372"/>
        <v>0</v>
      </c>
      <c r="G1431" s="136">
        <f t="shared" si="372"/>
        <v>0</v>
      </c>
      <c r="H1431" s="136">
        <f t="shared" si="369"/>
        <v>0</v>
      </c>
      <c r="I1431" s="136">
        <f t="shared" si="363"/>
        <v>0</v>
      </c>
      <c r="J1431" s="141">
        <f t="shared" si="364"/>
        <v>0</v>
      </c>
      <c r="K1431" s="142">
        <f t="shared" si="361"/>
        <v>0</v>
      </c>
      <c r="L1431" s="184">
        <f t="shared" si="361"/>
        <v>0</v>
      </c>
      <c r="M1431" s="141">
        <f t="shared" si="361"/>
        <v>0</v>
      </c>
      <c r="N1431" s="141">
        <f t="shared" si="361"/>
        <v>0</v>
      </c>
      <c r="O1431" s="147">
        <f t="shared" si="365"/>
        <v>0</v>
      </c>
      <c r="P1431" s="136">
        <f t="shared" si="366"/>
        <v>0</v>
      </c>
      <c r="Q1431" s="136">
        <f t="shared" si="370"/>
        <v>0</v>
      </c>
      <c r="R1431" s="136">
        <f t="shared" si="371"/>
        <v>0</v>
      </c>
      <c r="S1431" s="137">
        <f t="shared" si="367"/>
        <v>0</v>
      </c>
      <c r="T1431" s="45"/>
      <c r="V1431" s="57" t="str">
        <f t="shared" si="368"/>
        <v>скрыть</v>
      </c>
    </row>
    <row r="1432" spans="2:22" ht="15.75" hidden="1" customHeight="1" x14ac:dyDescent="0.25">
      <c r="B1432" s="135">
        <v>1416</v>
      </c>
      <c r="C1432" s="182">
        <f t="shared" si="372"/>
        <v>0</v>
      </c>
      <c r="D1432" s="280">
        <f t="shared" si="372"/>
        <v>0</v>
      </c>
      <c r="E1432" s="182">
        <f t="shared" si="372"/>
        <v>0</v>
      </c>
      <c r="F1432" s="182">
        <f t="shared" si="372"/>
        <v>0</v>
      </c>
      <c r="G1432" s="136">
        <f t="shared" si="372"/>
        <v>0</v>
      </c>
      <c r="H1432" s="136">
        <f t="shared" si="369"/>
        <v>0</v>
      </c>
      <c r="I1432" s="136">
        <f t="shared" si="363"/>
        <v>0</v>
      </c>
      <c r="J1432" s="141">
        <f t="shared" si="364"/>
        <v>0</v>
      </c>
      <c r="K1432" s="142">
        <f t="shared" si="361"/>
        <v>0</v>
      </c>
      <c r="L1432" s="184">
        <f t="shared" si="361"/>
        <v>0</v>
      </c>
      <c r="M1432" s="141">
        <f t="shared" si="361"/>
        <v>0</v>
      </c>
      <c r="N1432" s="141">
        <f t="shared" si="361"/>
        <v>0</v>
      </c>
      <c r="O1432" s="147">
        <f t="shared" si="365"/>
        <v>0</v>
      </c>
      <c r="P1432" s="136">
        <f t="shared" si="366"/>
        <v>0</v>
      </c>
      <c r="Q1432" s="136">
        <f t="shared" si="370"/>
        <v>0</v>
      </c>
      <c r="R1432" s="136">
        <f t="shared" si="371"/>
        <v>0</v>
      </c>
      <c r="S1432" s="137">
        <f t="shared" si="367"/>
        <v>0</v>
      </c>
      <c r="T1432" s="45"/>
      <c r="V1432" s="57" t="str">
        <f t="shared" si="368"/>
        <v>скрыть</v>
      </c>
    </row>
    <row r="1433" spans="2:22" ht="15.75" hidden="1" customHeight="1" x14ac:dyDescent="0.25">
      <c r="B1433" s="135">
        <v>1417</v>
      </c>
      <c r="C1433" s="182">
        <f t="shared" si="372"/>
        <v>0</v>
      </c>
      <c r="D1433" s="280">
        <f t="shared" si="372"/>
        <v>0</v>
      </c>
      <c r="E1433" s="182">
        <f t="shared" si="372"/>
        <v>0</v>
      </c>
      <c r="F1433" s="182">
        <f t="shared" si="372"/>
        <v>0</v>
      </c>
      <c r="G1433" s="136">
        <f t="shared" si="372"/>
        <v>0</v>
      </c>
      <c r="H1433" s="136">
        <f t="shared" si="369"/>
        <v>0</v>
      </c>
      <c r="I1433" s="136">
        <f t="shared" si="363"/>
        <v>0</v>
      </c>
      <c r="J1433" s="141">
        <f t="shared" si="364"/>
        <v>0</v>
      </c>
      <c r="K1433" s="142">
        <f t="shared" si="361"/>
        <v>0</v>
      </c>
      <c r="L1433" s="184">
        <f t="shared" si="361"/>
        <v>0</v>
      </c>
      <c r="M1433" s="141">
        <f t="shared" si="361"/>
        <v>0</v>
      </c>
      <c r="N1433" s="141">
        <f t="shared" si="361"/>
        <v>0</v>
      </c>
      <c r="O1433" s="147">
        <f t="shared" si="365"/>
        <v>0</v>
      </c>
      <c r="P1433" s="136">
        <f t="shared" si="366"/>
        <v>0</v>
      </c>
      <c r="Q1433" s="136">
        <f t="shared" si="370"/>
        <v>0</v>
      </c>
      <c r="R1433" s="136">
        <f t="shared" si="371"/>
        <v>0</v>
      </c>
      <c r="S1433" s="137">
        <f t="shared" si="367"/>
        <v>0</v>
      </c>
      <c r="T1433" s="45"/>
      <c r="V1433" s="57" t="str">
        <f t="shared" si="368"/>
        <v>скрыть</v>
      </c>
    </row>
    <row r="1434" spans="2:22" ht="15.75" hidden="1" customHeight="1" x14ac:dyDescent="0.25">
      <c r="B1434" s="135">
        <v>1418</v>
      </c>
      <c r="C1434" s="182">
        <f t="shared" si="372"/>
        <v>0</v>
      </c>
      <c r="D1434" s="280">
        <f t="shared" si="372"/>
        <v>0</v>
      </c>
      <c r="E1434" s="182">
        <f t="shared" si="372"/>
        <v>0</v>
      </c>
      <c r="F1434" s="182">
        <f t="shared" si="372"/>
        <v>0</v>
      </c>
      <c r="G1434" s="136">
        <f t="shared" si="372"/>
        <v>0</v>
      </c>
      <c r="H1434" s="136">
        <f t="shared" si="369"/>
        <v>0</v>
      </c>
      <c r="I1434" s="136">
        <f t="shared" si="363"/>
        <v>0</v>
      </c>
      <c r="J1434" s="141">
        <f t="shared" si="364"/>
        <v>0</v>
      </c>
      <c r="K1434" s="142">
        <f t="shared" si="361"/>
        <v>0</v>
      </c>
      <c r="L1434" s="184">
        <f t="shared" si="361"/>
        <v>0</v>
      </c>
      <c r="M1434" s="141">
        <f t="shared" si="361"/>
        <v>0</v>
      </c>
      <c r="N1434" s="141">
        <f t="shared" si="361"/>
        <v>0</v>
      </c>
      <c r="O1434" s="147">
        <f t="shared" si="365"/>
        <v>0</v>
      </c>
      <c r="P1434" s="136">
        <f t="shared" si="366"/>
        <v>0</v>
      </c>
      <c r="Q1434" s="136">
        <f t="shared" si="370"/>
        <v>0</v>
      </c>
      <c r="R1434" s="136">
        <f t="shared" si="371"/>
        <v>0</v>
      </c>
      <c r="S1434" s="137">
        <f t="shared" si="367"/>
        <v>0</v>
      </c>
      <c r="T1434" s="45"/>
      <c r="V1434" s="57" t="str">
        <f t="shared" si="368"/>
        <v>скрыть</v>
      </c>
    </row>
    <row r="1435" spans="2:22" ht="15.75" hidden="1" customHeight="1" x14ac:dyDescent="0.25">
      <c r="B1435" s="135">
        <v>1419</v>
      </c>
      <c r="C1435" s="182">
        <f t="shared" si="372"/>
        <v>0</v>
      </c>
      <c r="D1435" s="280">
        <f t="shared" si="372"/>
        <v>0</v>
      </c>
      <c r="E1435" s="182">
        <f t="shared" si="372"/>
        <v>0</v>
      </c>
      <c r="F1435" s="182">
        <f t="shared" si="372"/>
        <v>0</v>
      </c>
      <c r="G1435" s="136">
        <f t="shared" si="372"/>
        <v>0</v>
      </c>
      <c r="H1435" s="136">
        <f t="shared" si="369"/>
        <v>0</v>
      </c>
      <c r="I1435" s="136">
        <f t="shared" si="363"/>
        <v>0</v>
      </c>
      <c r="J1435" s="141">
        <f t="shared" si="364"/>
        <v>0</v>
      </c>
      <c r="K1435" s="142">
        <f t="shared" si="361"/>
        <v>0</v>
      </c>
      <c r="L1435" s="184">
        <f t="shared" si="361"/>
        <v>0</v>
      </c>
      <c r="M1435" s="141">
        <f t="shared" si="361"/>
        <v>0</v>
      </c>
      <c r="N1435" s="141">
        <f t="shared" si="361"/>
        <v>0</v>
      </c>
      <c r="O1435" s="147">
        <f t="shared" si="365"/>
        <v>0</v>
      </c>
      <c r="P1435" s="136">
        <f t="shared" si="366"/>
        <v>0</v>
      </c>
      <c r="Q1435" s="136">
        <f t="shared" si="370"/>
        <v>0</v>
      </c>
      <c r="R1435" s="136">
        <f t="shared" si="371"/>
        <v>0</v>
      </c>
      <c r="S1435" s="137">
        <f t="shared" si="367"/>
        <v>0</v>
      </c>
      <c r="T1435" s="45"/>
      <c r="V1435" s="57" t="str">
        <f t="shared" si="368"/>
        <v>скрыть</v>
      </c>
    </row>
    <row r="1436" spans="2:22" ht="15.75" hidden="1" customHeight="1" x14ac:dyDescent="0.25">
      <c r="B1436" s="135">
        <v>1420</v>
      </c>
      <c r="C1436" s="182">
        <f t="shared" si="372"/>
        <v>0</v>
      </c>
      <c r="D1436" s="280">
        <f t="shared" si="372"/>
        <v>0</v>
      </c>
      <c r="E1436" s="182">
        <f t="shared" si="372"/>
        <v>0</v>
      </c>
      <c r="F1436" s="182">
        <f t="shared" si="372"/>
        <v>0</v>
      </c>
      <c r="G1436" s="136">
        <f t="shared" si="372"/>
        <v>0</v>
      </c>
      <c r="H1436" s="136">
        <f t="shared" si="369"/>
        <v>0</v>
      </c>
      <c r="I1436" s="136">
        <f t="shared" si="363"/>
        <v>0</v>
      </c>
      <c r="J1436" s="141">
        <f t="shared" si="364"/>
        <v>0</v>
      </c>
      <c r="K1436" s="142">
        <f t="shared" si="361"/>
        <v>0</v>
      </c>
      <c r="L1436" s="184">
        <f t="shared" si="361"/>
        <v>0</v>
      </c>
      <c r="M1436" s="141">
        <f t="shared" si="361"/>
        <v>0</v>
      </c>
      <c r="N1436" s="141">
        <f t="shared" si="361"/>
        <v>0</v>
      </c>
      <c r="O1436" s="147">
        <f t="shared" si="365"/>
        <v>0</v>
      </c>
      <c r="P1436" s="136">
        <f t="shared" si="366"/>
        <v>0</v>
      </c>
      <c r="Q1436" s="136">
        <f t="shared" si="370"/>
        <v>0</v>
      </c>
      <c r="R1436" s="136">
        <f t="shared" si="371"/>
        <v>0</v>
      </c>
      <c r="S1436" s="137">
        <f t="shared" si="367"/>
        <v>0</v>
      </c>
      <c r="T1436" s="45"/>
      <c r="V1436" s="57" t="str">
        <f t="shared" si="368"/>
        <v>скрыть</v>
      </c>
    </row>
    <row r="1437" spans="2:22" ht="15.75" hidden="1" customHeight="1" x14ac:dyDescent="0.25">
      <c r="B1437" s="135">
        <v>1421</v>
      </c>
      <c r="C1437" s="182">
        <f t="shared" ref="C1437:G1446" si="373">IF(offer_sale_type="транзит",IFERROR(VLOOKUP($B1437,calc_data,C$14+1,0),0),0)</f>
        <v>0</v>
      </c>
      <c r="D1437" s="280">
        <f t="shared" si="373"/>
        <v>0</v>
      </c>
      <c r="E1437" s="182">
        <f t="shared" si="373"/>
        <v>0</v>
      </c>
      <c r="F1437" s="182">
        <f t="shared" si="373"/>
        <v>0</v>
      </c>
      <c r="G1437" s="136">
        <f t="shared" si="373"/>
        <v>0</v>
      </c>
      <c r="H1437" s="136">
        <f t="shared" si="369"/>
        <v>0</v>
      </c>
      <c r="I1437" s="136">
        <f t="shared" si="363"/>
        <v>0</v>
      </c>
      <c r="J1437" s="141">
        <f t="shared" si="364"/>
        <v>0</v>
      </c>
      <c r="K1437" s="142">
        <f t="shared" si="361"/>
        <v>0</v>
      </c>
      <c r="L1437" s="184">
        <f t="shared" si="361"/>
        <v>0</v>
      </c>
      <c r="M1437" s="141">
        <f t="shared" si="361"/>
        <v>0</v>
      </c>
      <c r="N1437" s="141">
        <f t="shared" si="361"/>
        <v>0</v>
      </c>
      <c r="O1437" s="147">
        <f t="shared" si="365"/>
        <v>0</v>
      </c>
      <c r="P1437" s="136">
        <f t="shared" si="366"/>
        <v>0</v>
      </c>
      <c r="Q1437" s="136">
        <f t="shared" si="370"/>
        <v>0</v>
      </c>
      <c r="R1437" s="136">
        <f t="shared" si="371"/>
        <v>0</v>
      </c>
      <c r="S1437" s="137">
        <f t="shared" si="367"/>
        <v>0</v>
      </c>
      <c r="T1437" s="45"/>
      <c r="V1437" s="57" t="str">
        <f t="shared" si="368"/>
        <v>скрыть</v>
      </c>
    </row>
    <row r="1438" spans="2:22" ht="15.75" hidden="1" customHeight="1" x14ac:dyDescent="0.25">
      <c r="B1438" s="135">
        <v>1422</v>
      </c>
      <c r="C1438" s="182">
        <f t="shared" si="373"/>
        <v>0</v>
      </c>
      <c r="D1438" s="280">
        <f t="shared" si="373"/>
        <v>0</v>
      </c>
      <c r="E1438" s="182">
        <f t="shared" si="373"/>
        <v>0</v>
      </c>
      <c r="F1438" s="182">
        <f t="shared" si="373"/>
        <v>0</v>
      </c>
      <c r="G1438" s="136">
        <f t="shared" si="373"/>
        <v>0</v>
      </c>
      <c r="H1438" s="136">
        <f t="shared" si="369"/>
        <v>0</v>
      </c>
      <c r="I1438" s="136">
        <f t="shared" si="363"/>
        <v>0</v>
      </c>
      <c r="J1438" s="141">
        <f t="shared" si="364"/>
        <v>0</v>
      </c>
      <c r="K1438" s="142">
        <f t="shared" si="361"/>
        <v>0</v>
      </c>
      <c r="L1438" s="184">
        <f t="shared" si="361"/>
        <v>0</v>
      </c>
      <c r="M1438" s="141">
        <f t="shared" si="361"/>
        <v>0</v>
      </c>
      <c r="N1438" s="141">
        <f t="shared" si="361"/>
        <v>0</v>
      </c>
      <c r="O1438" s="147">
        <f t="shared" si="365"/>
        <v>0</v>
      </c>
      <c r="P1438" s="136">
        <f t="shared" si="366"/>
        <v>0</v>
      </c>
      <c r="Q1438" s="136">
        <f t="shared" si="370"/>
        <v>0</v>
      </c>
      <c r="R1438" s="136">
        <f t="shared" si="371"/>
        <v>0</v>
      </c>
      <c r="S1438" s="137">
        <f t="shared" si="367"/>
        <v>0</v>
      </c>
      <c r="T1438" s="45"/>
      <c r="V1438" s="57" t="str">
        <f t="shared" si="368"/>
        <v>скрыть</v>
      </c>
    </row>
    <row r="1439" spans="2:22" ht="15.75" hidden="1" customHeight="1" x14ac:dyDescent="0.25">
      <c r="B1439" s="135">
        <v>1423</v>
      </c>
      <c r="C1439" s="182">
        <f t="shared" si="373"/>
        <v>0</v>
      </c>
      <c r="D1439" s="280">
        <f t="shared" si="373"/>
        <v>0</v>
      </c>
      <c r="E1439" s="182">
        <f t="shared" si="373"/>
        <v>0</v>
      </c>
      <c r="F1439" s="182">
        <f t="shared" si="373"/>
        <v>0</v>
      </c>
      <c r="G1439" s="136">
        <f t="shared" si="373"/>
        <v>0</v>
      </c>
      <c r="H1439" s="136">
        <f t="shared" si="369"/>
        <v>0</v>
      </c>
      <c r="I1439" s="136">
        <f t="shared" si="363"/>
        <v>0</v>
      </c>
      <c r="J1439" s="141">
        <f t="shared" si="364"/>
        <v>0</v>
      </c>
      <c r="K1439" s="142">
        <f t="shared" si="361"/>
        <v>0</v>
      </c>
      <c r="L1439" s="184">
        <f t="shared" si="361"/>
        <v>0</v>
      </c>
      <c r="M1439" s="141">
        <f t="shared" si="361"/>
        <v>0</v>
      </c>
      <c r="N1439" s="141">
        <f t="shared" si="361"/>
        <v>0</v>
      </c>
      <c r="O1439" s="147">
        <f t="shared" si="365"/>
        <v>0</v>
      </c>
      <c r="P1439" s="136">
        <f t="shared" si="366"/>
        <v>0</v>
      </c>
      <c r="Q1439" s="136">
        <f t="shared" si="370"/>
        <v>0</v>
      </c>
      <c r="R1439" s="136">
        <f t="shared" si="371"/>
        <v>0</v>
      </c>
      <c r="S1439" s="137">
        <f t="shared" si="367"/>
        <v>0</v>
      </c>
      <c r="T1439" s="45"/>
      <c r="V1439" s="57" t="str">
        <f t="shared" si="368"/>
        <v>скрыть</v>
      </c>
    </row>
    <row r="1440" spans="2:22" ht="15.75" hidden="1" customHeight="1" x14ac:dyDescent="0.25">
      <c r="B1440" s="135">
        <v>1424</v>
      </c>
      <c r="C1440" s="182">
        <f t="shared" si="373"/>
        <v>0</v>
      </c>
      <c r="D1440" s="280">
        <f t="shared" si="373"/>
        <v>0</v>
      </c>
      <c r="E1440" s="182">
        <f t="shared" si="373"/>
        <v>0</v>
      </c>
      <c r="F1440" s="182">
        <f t="shared" si="373"/>
        <v>0</v>
      </c>
      <c r="G1440" s="136">
        <f t="shared" si="373"/>
        <v>0</v>
      </c>
      <c r="H1440" s="136">
        <f t="shared" si="369"/>
        <v>0</v>
      </c>
      <c r="I1440" s="136">
        <f t="shared" si="363"/>
        <v>0</v>
      </c>
      <c r="J1440" s="141">
        <f t="shared" si="364"/>
        <v>0</v>
      </c>
      <c r="K1440" s="142">
        <f t="shared" si="361"/>
        <v>0</v>
      </c>
      <c r="L1440" s="184">
        <f t="shared" si="361"/>
        <v>0</v>
      </c>
      <c r="M1440" s="141">
        <f t="shared" si="361"/>
        <v>0</v>
      </c>
      <c r="N1440" s="141">
        <f t="shared" si="361"/>
        <v>0</v>
      </c>
      <c r="O1440" s="147">
        <f t="shared" si="365"/>
        <v>0</v>
      </c>
      <c r="P1440" s="136">
        <f t="shared" si="366"/>
        <v>0</v>
      </c>
      <c r="Q1440" s="136">
        <f t="shared" si="370"/>
        <v>0</v>
      </c>
      <c r="R1440" s="136">
        <f t="shared" si="371"/>
        <v>0</v>
      </c>
      <c r="S1440" s="137">
        <f t="shared" si="367"/>
        <v>0</v>
      </c>
      <c r="T1440" s="45"/>
      <c r="V1440" s="57" t="str">
        <f t="shared" si="368"/>
        <v>скрыть</v>
      </c>
    </row>
    <row r="1441" spans="2:22" ht="15.75" hidden="1" customHeight="1" x14ac:dyDescent="0.25">
      <c r="B1441" s="135">
        <v>1425</v>
      </c>
      <c r="C1441" s="182">
        <f t="shared" si="373"/>
        <v>0</v>
      </c>
      <c r="D1441" s="280">
        <f t="shared" si="373"/>
        <v>0</v>
      </c>
      <c r="E1441" s="182">
        <f t="shared" si="373"/>
        <v>0</v>
      </c>
      <c r="F1441" s="182">
        <f t="shared" si="373"/>
        <v>0</v>
      </c>
      <c r="G1441" s="136">
        <f t="shared" si="373"/>
        <v>0</v>
      </c>
      <c r="H1441" s="136">
        <f t="shared" si="369"/>
        <v>0</v>
      </c>
      <c r="I1441" s="136">
        <f t="shared" si="363"/>
        <v>0</v>
      </c>
      <c r="J1441" s="141">
        <f t="shared" si="364"/>
        <v>0</v>
      </c>
      <c r="K1441" s="142">
        <f t="shared" si="361"/>
        <v>0</v>
      </c>
      <c r="L1441" s="184">
        <f t="shared" si="361"/>
        <v>0</v>
      </c>
      <c r="M1441" s="141">
        <f t="shared" si="361"/>
        <v>0</v>
      </c>
      <c r="N1441" s="141">
        <f t="shared" si="361"/>
        <v>0</v>
      </c>
      <c r="O1441" s="147">
        <f t="shared" si="365"/>
        <v>0</v>
      </c>
      <c r="P1441" s="136">
        <f t="shared" si="366"/>
        <v>0</v>
      </c>
      <c r="Q1441" s="136">
        <f t="shared" si="370"/>
        <v>0</v>
      </c>
      <c r="R1441" s="136">
        <f t="shared" si="371"/>
        <v>0</v>
      </c>
      <c r="S1441" s="137">
        <f t="shared" si="367"/>
        <v>0</v>
      </c>
      <c r="T1441" s="45"/>
      <c r="V1441" s="57" t="str">
        <f t="shared" si="368"/>
        <v>скрыть</v>
      </c>
    </row>
    <row r="1442" spans="2:22" ht="15.75" hidden="1" customHeight="1" x14ac:dyDescent="0.25">
      <c r="B1442" s="135">
        <v>1426</v>
      </c>
      <c r="C1442" s="182">
        <f t="shared" si="373"/>
        <v>0</v>
      </c>
      <c r="D1442" s="280">
        <f t="shared" si="373"/>
        <v>0</v>
      </c>
      <c r="E1442" s="182">
        <f t="shared" si="373"/>
        <v>0</v>
      </c>
      <c r="F1442" s="182">
        <f t="shared" si="373"/>
        <v>0</v>
      </c>
      <c r="G1442" s="136">
        <f t="shared" si="373"/>
        <v>0</v>
      </c>
      <c r="H1442" s="136">
        <f t="shared" si="369"/>
        <v>0</v>
      </c>
      <c r="I1442" s="136">
        <f t="shared" si="363"/>
        <v>0</v>
      </c>
      <c r="J1442" s="141">
        <f t="shared" si="364"/>
        <v>0</v>
      </c>
      <c r="K1442" s="142">
        <f t="shared" si="361"/>
        <v>0</v>
      </c>
      <c r="L1442" s="184">
        <f t="shared" si="361"/>
        <v>0</v>
      </c>
      <c r="M1442" s="141">
        <f t="shared" si="361"/>
        <v>0</v>
      </c>
      <c r="N1442" s="141">
        <f t="shared" si="361"/>
        <v>0</v>
      </c>
      <c r="O1442" s="147">
        <f t="shared" si="365"/>
        <v>0</v>
      </c>
      <c r="P1442" s="136">
        <f t="shared" si="366"/>
        <v>0</v>
      </c>
      <c r="Q1442" s="136">
        <f t="shared" si="370"/>
        <v>0</v>
      </c>
      <c r="R1442" s="136">
        <f t="shared" si="371"/>
        <v>0</v>
      </c>
      <c r="S1442" s="137">
        <f t="shared" si="367"/>
        <v>0</v>
      </c>
      <c r="T1442" s="45"/>
      <c r="V1442" s="57" t="str">
        <f t="shared" si="368"/>
        <v>скрыть</v>
      </c>
    </row>
    <row r="1443" spans="2:22" ht="15.75" hidden="1" customHeight="1" x14ac:dyDescent="0.25">
      <c r="B1443" s="135">
        <v>1427</v>
      </c>
      <c r="C1443" s="182">
        <f t="shared" si="373"/>
        <v>0</v>
      </c>
      <c r="D1443" s="280">
        <f t="shared" si="373"/>
        <v>0</v>
      </c>
      <c r="E1443" s="182">
        <f t="shared" si="373"/>
        <v>0</v>
      </c>
      <c r="F1443" s="182">
        <f t="shared" si="373"/>
        <v>0</v>
      </c>
      <c r="G1443" s="136">
        <f t="shared" si="373"/>
        <v>0</v>
      </c>
      <c r="H1443" s="136">
        <f t="shared" si="369"/>
        <v>0</v>
      </c>
      <c r="I1443" s="136">
        <f t="shared" si="363"/>
        <v>0</v>
      </c>
      <c r="J1443" s="141">
        <f t="shared" si="364"/>
        <v>0</v>
      </c>
      <c r="K1443" s="142">
        <f t="shared" si="361"/>
        <v>0</v>
      </c>
      <c r="L1443" s="184">
        <f t="shared" si="361"/>
        <v>0</v>
      </c>
      <c r="M1443" s="141">
        <f t="shared" si="361"/>
        <v>0</v>
      </c>
      <c r="N1443" s="141">
        <f t="shared" si="361"/>
        <v>0</v>
      </c>
      <c r="O1443" s="147">
        <f t="shared" si="365"/>
        <v>0</v>
      </c>
      <c r="P1443" s="136">
        <f t="shared" si="366"/>
        <v>0</v>
      </c>
      <c r="Q1443" s="136">
        <f t="shared" si="370"/>
        <v>0</v>
      </c>
      <c r="R1443" s="136">
        <f t="shared" si="371"/>
        <v>0</v>
      </c>
      <c r="S1443" s="137">
        <f t="shared" si="367"/>
        <v>0</v>
      </c>
      <c r="T1443" s="45"/>
      <c r="V1443" s="57" t="str">
        <f t="shared" si="368"/>
        <v>скрыть</v>
      </c>
    </row>
    <row r="1444" spans="2:22" ht="15.75" hidden="1" customHeight="1" x14ac:dyDescent="0.25">
      <c r="B1444" s="135">
        <v>1428</v>
      </c>
      <c r="C1444" s="182">
        <f t="shared" si="373"/>
        <v>0</v>
      </c>
      <c r="D1444" s="280">
        <f t="shared" si="373"/>
        <v>0</v>
      </c>
      <c r="E1444" s="182">
        <f t="shared" si="373"/>
        <v>0</v>
      </c>
      <c r="F1444" s="182">
        <f t="shared" si="373"/>
        <v>0</v>
      </c>
      <c r="G1444" s="136">
        <f t="shared" si="373"/>
        <v>0</v>
      </c>
      <c r="H1444" s="136">
        <f t="shared" si="369"/>
        <v>0</v>
      </c>
      <c r="I1444" s="136">
        <f t="shared" si="363"/>
        <v>0</v>
      </c>
      <c r="J1444" s="141">
        <f t="shared" si="364"/>
        <v>0</v>
      </c>
      <c r="K1444" s="142">
        <f t="shared" si="361"/>
        <v>0</v>
      </c>
      <c r="L1444" s="184">
        <f t="shared" si="361"/>
        <v>0</v>
      </c>
      <c r="M1444" s="141">
        <f t="shared" si="361"/>
        <v>0</v>
      </c>
      <c r="N1444" s="141">
        <f t="shared" si="361"/>
        <v>0</v>
      </c>
      <c r="O1444" s="147">
        <f t="shared" si="365"/>
        <v>0</v>
      </c>
      <c r="P1444" s="136">
        <f t="shared" si="366"/>
        <v>0</v>
      </c>
      <c r="Q1444" s="136">
        <f t="shared" si="370"/>
        <v>0</v>
      </c>
      <c r="R1444" s="136">
        <f t="shared" si="371"/>
        <v>0</v>
      </c>
      <c r="S1444" s="137">
        <f t="shared" si="367"/>
        <v>0</v>
      </c>
      <c r="T1444" s="45"/>
      <c r="V1444" s="57" t="str">
        <f t="shared" si="368"/>
        <v>скрыть</v>
      </c>
    </row>
    <row r="1445" spans="2:22" ht="15.75" hidden="1" customHeight="1" x14ac:dyDescent="0.25">
      <c r="B1445" s="135">
        <v>1429</v>
      </c>
      <c r="C1445" s="182">
        <f t="shared" si="373"/>
        <v>0</v>
      </c>
      <c r="D1445" s="280">
        <f t="shared" si="373"/>
        <v>0</v>
      </c>
      <c r="E1445" s="182">
        <f t="shared" si="373"/>
        <v>0</v>
      </c>
      <c r="F1445" s="182">
        <f t="shared" si="373"/>
        <v>0</v>
      </c>
      <c r="G1445" s="136">
        <f t="shared" si="373"/>
        <v>0</v>
      </c>
      <c r="H1445" s="136">
        <f t="shared" si="369"/>
        <v>0</v>
      </c>
      <c r="I1445" s="136">
        <f t="shared" si="363"/>
        <v>0</v>
      </c>
      <c r="J1445" s="141">
        <f t="shared" si="364"/>
        <v>0</v>
      </c>
      <c r="K1445" s="142">
        <f t="shared" si="361"/>
        <v>0</v>
      </c>
      <c r="L1445" s="184">
        <f t="shared" si="361"/>
        <v>0</v>
      </c>
      <c r="M1445" s="141">
        <f t="shared" si="361"/>
        <v>0</v>
      </c>
      <c r="N1445" s="141">
        <f t="shared" si="361"/>
        <v>0</v>
      </c>
      <c r="O1445" s="147">
        <f t="shared" si="365"/>
        <v>0</v>
      </c>
      <c r="P1445" s="136">
        <f t="shared" si="366"/>
        <v>0</v>
      </c>
      <c r="Q1445" s="136">
        <f t="shared" si="370"/>
        <v>0</v>
      </c>
      <c r="R1445" s="136">
        <f t="shared" si="371"/>
        <v>0</v>
      </c>
      <c r="S1445" s="137">
        <f t="shared" si="367"/>
        <v>0</v>
      </c>
      <c r="T1445" s="45"/>
      <c r="V1445" s="57" t="str">
        <f t="shared" si="368"/>
        <v>скрыть</v>
      </c>
    </row>
    <row r="1446" spans="2:22" ht="15.75" hidden="1" customHeight="1" x14ac:dyDescent="0.25">
      <c r="B1446" s="135">
        <v>1430</v>
      </c>
      <c r="C1446" s="182">
        <f t="shared" si="373"/>
        <v>0</v>
      </c>
      <c r="D1446" s="280">
        <f t="shared" si="373"/>
        <v>0</v>
      </c>
      <c r="E1446" s="182">
        <f t="shared" si="373"/>
        <v>0</v>
      </c>
      <c r="F1446" s="182">
        <f t="shared" si="373"/>
        <v>0</v>
      </c>
      <c r="G1446" s="136">
        <f t="shared" si="373"/>
        <v>0</v>
      </c>
      <c r="H1446" s="136">
        <f t="shared" si="369"/>
        <v>0</v>
      </c>
      <c r="I1446" s="136">
        <f t="shared" si="363"/>
        <v>0</v>
      </c>
      <c r="J1446" s="141">
        <f t="shared" si="364"/>
        <v>0</v>
      </c>
      <c r="K1446" s="142">
        <f t="shared" si="361"/>
        <v>0</v>
      </c>
      <c r="L1446" s="184">
        <f t="shared" si="361"/>
        <v>0</v>
      </c>
      <c r="M1446" s="141">
        <f t="shared" si="361"/>
        <v>0</v>
      </c>
      <c r="N1446" s="141">
        <f t="shared" si="361"/>
        <v>0</v>
      </c>
      <c r="O1446" s="147">
        <f t="shared" si="365"/>
        <v>0</v>
      </c>
      <c r="P1446" s="136">
        <f t="shared" si="366"/>
        <v>0</v>
      </c>
      <c r="Q1446" s="136">
        <f t="shared" si="370"/>
        <v>0</v>
      </c>
      <c r="R1446" s="136">
        <f t="shared" si="371"/>
        <v>0</v>
      </c>
      <c r="S1446" s="137">
        <f t="shared" si="367"/>
        <v>0</v>
      </c>
      <c r="T1446" s="45"/>
      <c r="V1446" s="57" t="str">
        <f t="shared" si="368"/>
        <v>скрыть</v>
      </c>
    </row>
    <row r="1447" spans="2:22" ht="15.75" hidden="1" customHeight="1" x14ac:dyDescent="0.25">
      <c r="B1447" s="135">
        <v>1431</v>
      </c>
      <c r="C1447" s="182">
        <f t="shared" ref="C1447:G1456" si="374">IF(offer_sale_type="транзит",IFERROR(VLOOKUP($B1447,calc_data,C$14+1,0),0),0)</f>
        <v>0</v>
      </c>
      <c r="D1447" s="280">
        <f t="shared" si="374"/>
        <v>0</v>
      </c>
      <c r="E1447" s="182">
        <f t="shared" si="374"/>
        <v>0</v>
      </c>
      <c r="F1447" s="182">
        <f t="shared" si="374"/>
        <v>0</v>
      </c>
      <c r="G1447" s="136">
        <f t="shared" si="374"/>
        <v>0</v>
      </c>
      <c r="H1447" s="136">
        <f t="shared" si="369"/>
        <v>0</v>
      </c>
      <c r="I1447" s="136">
        <f t="shared" si="363"/>
        <v>0</v>
      </c>
      <c r="J1447" s="141">
        <f t="shared" si="364"/>
        <v>0</v>
      </c>
      <c r="K1447" s="142">
        <f t="shared" si="361"/>
        <v>0</v>
      </c>
      <c r="L1447" s="184">
        <f t="shared" si="361"/>
        <v>0</v>
      </c>
      <c r="M1447" s="141">
        <f t="shared" si="361"/>
        <v>0</v>
      </c>
      <c r="N1447" s="141">
        <f t="shared" si="361"/>
        <v>0</v>
      </c>
      <c r="O1447" s="147">
        <f t="shared" si="365"/>
        <v>0</v>
      </c>
      <c r="P1447" s="136">
        <f t="shared" si="366"/>
        <v>0</v>
      </c>
      <c r="Q1447" s="136">
        <f t="shared" si="370"/>
        <v>0</v>
      </c>
      <c r="R1447" s="136">
        <f t="shared" si="371"/>
        <v>0</v>
      </c>
      <c r="S1447" s="137">
        <f t="shared" si="367"/>
        <v>0</v>
      </c>
      <c r="T1447" s="45"/>
      <c r="V1447" s="57" t="str">
        <f t="shared" si="368"/>
        <v>скрыть</v>
      </c>
    </row>
    <row r="1448" spans="2:22" ht="15.75" hidden="1" customHeight="1" x14ac:dyDescent="0.25">
      <c r="B1448" s="135">
        <v>1432</v>
      </c>
      <c r="C1448" s="182">
        <f t="shared" si="374"/>
        <v>0</v>
      </c>
      <c r="D1448" s="280">
        <f t="shared" si="374"/>
        <v>0</v>
      </c>
      <c r="E1448" s="182">
        <f t="shared" si="374"/>
        <v>0</v>
      </c>
      <c r="F1448" s="182">
        <f t="shared" si="374"/>
        <v>0</v>
      </c>
      <c r="G1448" s="136">
        <f t="shared" si="374"/>
        <v>0</v>
      </c>
      <c r="H1448" s="136">
        <f t="shared" si="369"/>
        <v>0</v>
      </c>
      <c r="I1448" s="136">
        <f t="shared" si="363"/>
        <v>0</v>
      </c>
      <c r="J1448" s="141">
        <f t="shared" si="364"/>
        <v>0</v>
      </c>
      <c r="K1448" s="142">
        <f t="shared" si="361"/>
        <v>0</v>
      </c>
      <c r="L1448" s="184">
        <f t="shared" si="361"/>
        <v>0</v>
      </c>
      <c r="M1448" s="141">
        <f t="shared" si="361"/>
        <v>0</v>
      </c>
      <c r="N1448" s="141">
        <f t="shared" si="361"/>
        <v>0</v>
      </c>
      <c r="O1448" s="147">
        <f t="shared" si="365"/>
        <v>0</v>
      </c>
      <c r="P1448" s="136">
        <f t="shared" si="366"/>
        <v>0</v>
      </c>
      <c r="Q1448" s="136">
        <f t="shared" si="370"/>
        <v>0</v>
      </c>
      <c r="R1448" s="136">
        <f t="shared" si="371"/>
        <v>0</v>
      </c>
      <c r="S1448" s="137">
        <f t="shared" si="367"/>
        <v>0</v>
      </c>
      <c r="T1448" s="45"/>
      <c r="V1448" s="57" t="str">
        <f t="shared" si="368"/>
        <v>скрыть</v>
      </c>
    </row>
    <row r="1449" spans="2:22" ht="15.75" hidden="1" customHeight="1" x14ac:dyDescent="0.25">
      <c r="B1449" s="135">
        <v>1433</v>
      </c>
      <c r="C1449" s="182">
        <f t="shared" si="374"/>
        <v>0</v>
      </c>
      <c r="D1449" s="280">
        <f t="shared" si="374"/>
        <v>0</v>
      </c>
      <c r="E1449" s="182">
        <f t="shared" si="374"/>
        <v>0</v>
      </c>
      <c r="F1449" s="182">
        <f t="shared" si="374"/>
        <v>0</v>
      </c>
      <c r="G1449" s="136">
        <f t="shared" si="374"/>
        <v>0</v>
      </c>
      <c r="H1449" s="136">
        <f t="shared" si="369"/>
        <v>0</v>
      </c>
      <c r="I1449" s="136">
        <f t="shared" si="363"/>
        <v>0</v>
      </c>
      <c r="J1449" s="141">
        <f t="shared" si="364"/>
        <v>0</v>
      </c>
      <c r="K1449" s="142">
        <f t="shared" si="361"/>
        <v>0</v>
      </c>
      <c r="L1449" s="184">
        <f t="shared" si="361"/>
        <v>0</v>
      </c>
      <c r="M1449" s="141">
        <f t="shared" si="361"/>
        <v>0</v>
      </c>
      <c r="N1449" s="141">
        <f t="shared" si="361"/>
        <v>0</v>
      </c>
      <c r="O1449" s="147">
        <f t="shared" si="365"/>
        <v>0</v>
      </c>
      <c r="P1449" s="136">
        <f t="shared" si="366"/>
        <v>0</v>
      </c>
      <c r="Q1449" s="136">
        <f t="shared" si="370"/>
        <v>0</v>
      </c>
      <c r="R1449" s="136">
        <f t="shared" si="371"/>
        <v>0</v>
      </c>
      <c r="S1449" s="137">
        <f t="shared" si="367"/>
        <v>0</v>
      </c>
      <c r="T1449" s="45"/>
      <c r="V1449" s="57" t="str">
        <f t="shared" si="368"/>
        <v>скрыть</v>
      </c>
    </row>
    <row r="1450" spans="2:22" ht="15.75" hidden="1" customHeight="1" x14ac:dyDescent="0.25">
      <c r="B1450" s="135">
        <v>1434</v>
      </c>
      <c r="C1450" s="182">
        <f t="shared" si="374"/>
        <v>0</v>
      </c>
      <c r="D1450" s="280">
        <f t="shared" si="374"/>
        <v>0</v>
      </c>
      <c r="E1450" s="182">
        <f t="shared" si="374"/>
        <v>0</v>
      </c>
      <c r="F1450" s="182">
        <f t="shared" si="374"/>
        <v>0</v>
      </c>
      <c r="G1450" s="136">
        <f t="shared" si="374"/>
        <v>0</v>
      </c>
      <c r="H1450" s="136">
        <f t="shared" si="369"/>
        <v>0</v>
      </c>
      <c r="I1450" s="136">
        <f t="shared" si="363"/>
        <v>0</v>
      </c>
      <c r="J1450" s="141">
        <f t="shared" si="364"/>
        <v>0</v>
      </c>
      <c r="K1450" s="142">
        <f t="shared" si="361"/>
        <v>0</v>
      </c>
      <c r="L1450" s="184">
        <f t="shared" si="361"/>
        <v>0</v>
      </c>
      <c r="M1450" s="141">
        <f t="shared" si="361"/>
        <v>0</v>
      </c>
      <c r="N1450" s="141">
        <f t="shared" si="361"/>
        <v>0</v>
      </c>
      <c r="O1450" s="147">
        <f t="shared" si="365"/>
        <v>0</v>
      </c>
      <c r="P1450" s="136">
        <f t="shared" si="366"/>
        <v>0</v>
      </c>
      <c r="Q1450" s="136">
        <f t="shared" si="370"/>
        <v>0</v>
      </c>
      <c r="R1450" s="136">
        <f t="shared" si="371"/>
        <v>0</v>
      </c>
      <c r="S1450" s="137">
        <f t="shared" si="367"/>
        <v>0</v>
      </c>
      <c r="T1450" s="45"/>
      <c r="V1450" s="57" t="str">
        <f t="shared" si="368"/>
        <v>скрыть</v>
      </c>
    </row>
    <row r="1451" spans="2:22" ht="15.75" hidden="1" customHeight="1" x14ac:dyDescent="0.25">
      <c r="B1451" s="135">
        <v>1435</v>
      </c>
      <c r="C1451" s="182">
        <f t="shared" si="374"/>
        <v>0</v>
      </c>
      <c r="D1451" s="280">
        <f t="shared" si="374"/>
        <v>0</v>
      </c>
      <c r="E1451" s="182">
        <f t="shared" si="374"/>
        <v>0</v>
      </c>
      <c r="F1451" s="182">
        <f t="shared" si="374"/>
        <v>0</v>
      </c>
      <c r="G1451" s="136">
        <f t="shared" si="374"/>
        <v>0</v>
      </c>
      <c r="H1451" s="136">
        <f t="shared" si="369"/>
        <v>0</v>
      </c>
      <c r="I1451" s="136">
        <f t="shared" si="363"/>
        <v>0</v>
      </c>
      <c r="J1451" s="141">
        <f t="shared" si="364"/>
        <v>0</v>
      </c>
      <c r="K1451" s="142">
        <f t="shared" si="361"/>
        <v>0</v>
      </c>
      <c r="L1451" s="184">
        <f t="shared" si="361"/>
        <v>0</v>
      </c>
      <c r="M1451" s="141">
        <f t="shared" si="361"/>
        <v>0</v>
      </c>
      <c r="N1451" s="141">
        <f t="shared" si="361"/>
        <v>0</v>
      </c>
      <c r="O1451" s="147">
        <f t="shared" si="365"/>
        <v>0</v>
      </c>
      <c r="P1451" s="136">
        <f t="shared" si="366"/>
        <v>0</v>
      </c>
      <c r="Q1451" s="136">
        <f t="shared" si="370"/>
        <v>0</v>
      </c>
      <c r="R1451" s="136">
        <f t="shared" si="371"/>
        <v>0</v>
      </c>
      <c r="S1451" s="137">
        <f t="shared" si="367"/>
        <v>0</v>
      </c>
      <c r="T1451" s="45"/>
      <c r="V1451" s="57" t="str">
        <f t="shared" si="368"/>
        <v>скрыть</v>
      </c>
    </row>
    <row r="1452" spans="2:22" ht="15.75" hidden="1" customHeight="1" x14ac:dyDescent="0.25">
      <c r="B1452" s="135">
        <v>1436</v>
      </c>
      <c r="C1452" s="182">
        <f t="shared" si="374"/>
        <v>0</v>
      </c>
      <c r="D1452" s="280">
        <f t="shared" si="374"/>
        <v>0</v>
      </c>
      <c r="E1452" s="182">
        <f t="shared" si="374"/>
        <v>0</v>
      </c>
      <c r="F1452" s="182">
        <f t="shared" si="374"/>
        <v>0</v>
      </c>
      <c r="G1452" s="136">
        <f t="shared" si="374"/>
        <v>0</v>
      </c>
      <c r="H1452" s="136">
        <f t="shared" si="369"/>
        <v>0</v>
      </c>
      <c r="I1452" s="136">
        <f t="shared" si="363"/>
        <v>0</v>
      </c>
      <c r="J1452" s="141">
        <f t="shared" si="364"/>
        <v>0</v>
      </c>
      <c r="K1452" s="142">
        <f t="shared" si="361"/>
        <v>0</v>
      </c>
      <c r="L1452" s="184">
        <f t="shared" si="361"/>
        <v>0</v>
      </c>
      <c r="M1452" s="141">
        <f t="shared" si="361"/>
        <v>0</v>
      </c>
      <c r="N1452" s="141">
        <f t="shared" si="361"/>
        <v>0</v>
      </c>
      <c r="O1452" s="147">
        <f t="shared" si="365"/>
        <v>0</v>
      </c>
      <c r="P1452" s="136">
        <f t="shared" si="366"/>
        <v>0</v>
      </c>
      <c r="Q1452" s="136">
        <f t="shared" si="370"/>
        <v>0</v>
      </c>
      <c r="R1452" s="136">
        <f t="shared" si="371"/>
        <v>0</v>
      </c>
      <c r="S1452" s="137">
        <f t="shared" si="367"/>
        <v>0</v>
      </c>
      <c r="T1452" s="45"/>
      <c r="V1452" s="57" t="str">
        <f t="shared" si="368"/>
        <v>скрыть</v>
      </c>
    </row>
    <row r="1453" spans="2:22" ht="15.75" hidden="1" customHeight="1" x14ac:dyDescent="0.25">
      <c r="B1453" s="135">
        <v>1437</v>
      </c>
      <c r="C1453" s="182">
        <f t="shared" si="374"/>
        <v>0</v>
      </c>
      <c r="D1453" s="280">
        <f t="shared" si="374"/>
        <v>0</v>
      </c>
      <c r="E1453" s="182">
        <f t="shared" si="374"/>
        <v>0</v>
      </c>
      <c r="F1453" s="182">
        <f t="shared" si="374"/>
        <v>0</v>
      </c>
      <c r="G1453" s="136">
        <f t="shared" si="374"/>
        <v>0</v>
      </c>
      <c r="H1453" s="136">
        <f t="shared" si="369"/>
        <v>0</v>
      </c>
      <c r="I1453" s="136">
        <f t="shared" si="363"/>
        <v>0</v>
      </c>
      <c r="J1453" s="141">
        <f t="shared" si="364"/>
        <v>0</v>
      </c>
      <c r="K1453" s="142">
        <f t="shared" si="361"/>
        <v>0</v>
      </c>
      <c r="L1453" s="184">
        <f t="shared" si="361"/>
        <v>0</v>
      </c>
      <c r="M1453" s="141">
        <f t="shared" si="361"/>
        <v>0</v>
      </c>
      <c r="N1453" s="141">
        <f t="shared" si="361"/>
        <v>0</v>
      </c>
      <c r="O1453" s="147">
        <f t="shared" si="365"/>
        <v>0</v>
      </c>
      <c r="P1453" s="136">
        <f t="shared" si="366"/>
        <v>0</v>
      </c>
      <c r="Q1453" s="136">
        <f t="shared" si="370"/>
        <v>0</v>
      </c>
      <c r="R1453" s="136">
        <f t="shared" si="371"/>
        <v>0</v>
      </c>
      <c r="S1453" s="137">
        <f t="shared" si="367"/>
        <v>0</v>
      </c>
      <c r="T1453" s="45"/>
      <c r="V1453" s="57" t="str">
        <f t="shared" si="368"/>
        <v>скрыть</v>
      </c>
    </row>
    <row r="1454" spans="2:22" ht="15.75" hidden="1" customHeight="1" x14ac:dyDescent="0.25">
      <c r="B1454" s="135">
        <v>1438</v>
      </c>
      <c r="C1454" s="182">
        <f t="shared" si="374"/>
        <v>0</v>
      </c>
      <c r="D1454" s="280">
        <f t="shared" si="374"/>
        <v>0</v>
      </c>
      <c r="E1454" s="182">
        <f t="shared" si="374"/>
        <v>0</v>
      </c>
      <c r="F1454" s="182">
        <f t="shared" si="374"/>
        <v>0</v>
      </c>
      <c r="G1454" s="136">
        <f t="shared" si="374"/>
        <v>0</v>
      </c>
      <c r="H1454" s="136">
        <f t="shared" si="369"/>
        <v>0</v>
      </c>
      <c r="I1454" s="136">
        <f t="shared" si="363"/>
        <v>0</v>
      </c>
      <c r="J1454" s="141">
        <f t="shared" si="364"/>
        <v>0</v>
      </c>
      <c r="K1454" s="142">
        <f t="shared" si="361"/>
        <v>0</v>
      </c>
      <c r="L1454" s="184">
        <f t="shared" si="361"/>
        <v>0</v>
      </c>
      <c r="M1454" s="141">
        <f t="shared" si="361"/>
        <v>0</v>
      </c>
      <c r="N1454" s="141">
        <f t="shared" si="361"/>
        <v>0</v>
      </c>
      <c r="O1454" s="147">
        <f t="shared" si="365"/>
        <v>0</v>
      </c>
      <c r="P1454" s="136">
        <f t="shared" si="366"/>
        <v>0</v>
      </c>
      <c r="Q1454" s="136">
        <f t="shared" si="370"/>
        <v>0</v>
      </c>
      <c r="R1454" s="136">
        <f t="shared" si="371"/>
        <v>0</v>
      </c>
      <c r="S1454" s="137">
        <f t="shared" si="367"/>
        <v>0</v>
      </c>
      <c r="T1454" s="45"/>
      <c r="V1454" s="57" t="str">
        <f t="shared" si="368"/>
        <v>скрыть</v>
      </c>
    </row>
    <row r="1455" spans="2:22" ht="15.75" hidden="1" customHeight="1" x14ac:dyDescent="0.25">
      <c r="B1455" s="135">
        <v>1439</v>
      </c>
      <c r="C1455" s="182">
        <f t="shared" si="374"/>
        <v>0</v>
      </c>
      <c r="D1455" s="280">
        <f t="shared" si="374"/>
        <v>0</v>
      </c>
      <c r="E1455" s="182">
        <f t="shared" si="374"/>
        <v>0</v>
      </c>
      <c r="F1455" s="182">
        <f t="shared" si="374"/>
        <v>0</v>
      </c>
      <c r="G1455" s="136">
        <f t="shared" si="374"/>
        <v>0</v>
      </c>
      <c r="H1455" s="136">
        <f t="shared" si="369"/>
        <v>0</v>
      </c>
      <c r="I1455" s="136">
        <f t="shared" si="363"/>
        <v>0</v>
      </c>
      <c r="J1455" s="141">
        <f t="shared" si="364"/>
        <v>0</v>
      </c>
      <c r="K1455" s="142">
        <f t="shared" si="361"/>
        <v>0</v>
      </c>
      <c r="L1455" s="184">
        <f t="shared" si="361"/>
        <v>0</v>
      </c>
      <c r="M1455" s="141">
        <f t="shared" si="361"/>
        <v>0</v>
      </c>
      <c r="N1455" s="141">
        <f t="shared" si="361"/>
        <v>0</v>
      </c>
      <c r="O1455" s="147">
        <f t="shared" si="365"/>
        <v>0</v>
      </c>
      <c r="P1455" s="136">
        <f t="shared" si="366"/>
        <v>0</v>
      </c>
      <c r="Q1455" s="136">
        <f t="shared" si="370"/>
        <v>0</v>
      </c>
      <c r="R1455" s="136">
        <f t="shared" si="371"/>
        <v>0</v>
      </c>
      <c r="S1455" s="137">
        <f t="shared" si="367"/>
        <v>0</v>
      </c>
      <c r="T1455" s="45"/>
      <c r="V1455" s="57" t="str">
        <f t="shared" si="368"/>
        <v>скрыть</v>
      </c>
    </row>
    <row r="1456" spans="2:22" ht="15.75" hidden="1" customHeight="1" x14ac:dyDescent="0.25">
      <c r="B1456" s="135">
        <v>1440</v>
      </c>
      <c r="C1456" s="182">
        <f t="shared" si="374"/>
        <v>0</v>
      </c>
      <c r="D1456" s="280">
        <f t="shared" si="374"/>
        <v>0</v>
      </c>
      <c r="E1456" s="182">
        <f t="shared" si="374"/>
        <v>0</v>
      </c>
      <c r="F1456" s="182">
        <f t="shared" si="374"/>
        <v>0</v>
      </c>
      <c r="G1456" s="136">
        <f t="shared" si="374"/>
        <v>0</v>
      </c>
      <c r="H1456" s="136">
        <f t="shared" si="369"/>
        <v>0</v>
      </c>
      <c r="I1456" s="136">
        <f t="shared" si="363"/>
        <v>0</v>
      </c>
      <c r="J1456" s="141">
        <f t="shared" si="364"/>
        <v>0</v>
      </c>
      <c r="K1456" s="142">
        <f t="shared" si="361"/>
        <v>0</v>
      </c>
      <c r="L1456" s="184">
        <f t="shared" si="361"/>
        <v>0</v>
      </c>
      <c r="M1456" s="141">
        <f t="shared" si="361"/>
        <v>0</v>
      </c>
      <c r="N1456" s="141">
        <f t="shared" si="361"/>
        <v>0</v>
      </c>
      <c r="O1456" s="147">
        <f t="shared" si="365"/>
        <v>0</v>
      </c>
      <c r="P1456" s="136">
        <f t="shared" si="366"/>
        <v>0</v>
      </c>
      <c r="Q1456" s="136">
        <f t="shared" si="370"/>
        <v>0</v>
      </c>
      <c r="R1456" s="136">
        <f t="shared" si="371"/>
        <v>0</v>
      </c>
      <c r="S1456" s="137">
        <f t="shared" si="367"/>
        <v>0</v>
      </c>
      <c r="T1456" s="45"/>
      <c r="V1456" s="57" t="str">
        <f t="shared" si="368"/>
        <v>скрыть</v>
      </c>
    </row>
    <row r="1457" spans="2:22" ht="15.75" hidden="1" customHeight="1" x14ac:dyDescent="0.25">
      <c r="B1457" s="135">
        <v>1441</v>
      </c>
      <c r="C1457" s="182">
        <f t="shared" ref="C1457:G1466" si="375">IF(offer_sale_type="транзит",IFERROR(VLOOKUP($B1457,calc_data,C$14+1,0),0),0)</f>
        <v>0</v>
      </c>
      <c r="D1457" s="280">
        <f t="shared" si="375"/>
        <v>0</v>
      </c>
      <c r="E1457" s="182">
        <f t="shared" si="375"/>
        <v>0</v>
      </c>
      <c r="F1457" s="182">
        <f t="shared" si="375"/>
        <v>0</v>
      </c>
      <c r="G1457" s="136">
        <f t="shared" si="375"/>
        <v>0</v>
      </c>
      <c r="H1457" s="136">
        <f t="shared" si="369"/>
        <v>0</v>
      </c>
      <c r="I1457" s="136">
        <f t="shared" si="363"/>
        <v>0</v>
      </c>
      <c r="J1457" s="141">
        <f t="shared" si="364"/>
        <v>0</v>
      </c>
      <c r="K1457" s="142">
        <f t="shared" si="361"/>
        <v>0</v>
      </c>
      <c r="L1457" s="184">
        <f t="shared" si="361"/>
        <v>0</v>
      </c>
      <c r="M1457" s="141">
        <f t="shared" si="361"/>
        <v>0</v>
      </c>
      <c r="N1457" s="141">
        <f t="shared" si="361"/>
        <v>0</v>
      </c>
      <c r="O1457" s="147">
        <f t="shared" si="365"/>
        <v>0</v>
      </c>
      <c r="P1457" s="136">
        <f t="shared" si="366"/>
        <v>0</v>
      </c>
      <c r="Q1457" s="136">
        <f t="shared" si="370"/>
        <v>0</v>
      </c>
      <c r="R1457" s="136">
        <f t="shared" si="371"/>
        <v>0</v>
      </c>
      <c r="S1457" s="137">
        <f t="shared" si="367"/>
        <v>0</v>
      </c>
      <c r="T1457" s="45"/>
      <c r="V1457" s="57" t="str">
        <f t="shared" si="368"/>
        <v>скрыть</v>
      </c>
    </row>
    <row r="1458" spans="2:22" ht="15.75" hidden="1" customHeight="1" x14ac:dyDescent="0.25">
      <c r="B1458" s="135">
        <v>1442</v>
      </c>
      <c r="C1458" s="182">
        <f t="shared" si="375"/>
        <v>0</v>
      </c>
      <c r="D1458" s="280">
        <f t="shared" si="375"/>
        <v>0</v>
      </c>
      <c r="E1458" s="182">
        <f t="shared" si="375"/>
        <v>0</v>
      </c>
      <c r="F1458" s="182">
        <f t="shared" si="375"/>
        <v>0</v>
      </c>
      <c r="G1458" s="136">
        <f t="shared" si="375"/>
        <v>0</v>
      </c>
      <c r="H1458" s="136">
        <f t="shared" si="369"/>
        <v>0</v>
      </c>
      <c r="I1458" s="136">
        <f t="shared" si="363"/>
        <v>0</v>
      </c>
      <c r="J1458" s="141">
        <f t="shared" si="364"/>
        <v>0</v>
      </c>
      <c r="K1458" s="142">
        <f t="shared" si="361"/>
        <v>0</v>
      </c>
      <c r="L1458" s="184">
        <f t="shared" si="361"/>
        <v>0</v>
      </c>
      <c r="M1458" s="141">
        <f t="shared" si="361"/>
        <v>0</v>
      </c>
      <c r="N1458" s="141">
        <f t="shared" si="361"/>
        <v>0</v>
      </c>
      <c r="O1458" s="147">
        <f t="shared" si="365"/>
        <v>0</v>
      </c>
      <c r="P1458" s="136">
        <f t="shared" si="366"/>
        <v>0</v>
      </c>
      <c r="Q1458" s="136">
        <f t="shared" si="370"/>
        <v>0</v>
      </c>
      <c r="R1458" s="136">
        <f t="shared" si="371"/>
        <v>0</v>
      </c>
      <c r="S1458" s="137">
        <f t="shared" si="367"/>
        <v>0</v>
      </c>
      <c r="T1458" s="45"/>
      <c r="V1458" s="57" t="str">
        <f t="shared" si="368"/>
        <v>скрыть</v>
      </c>
    </row>
    <row r="1459" spans="2:22" ht="15.75" hidden="1" customHeight="1" x14ac:dyDescent="0.25">
      <c r="B1459" s="135">
        <v>1443</v>
      </c>
      <c r="C1459" s="182">
        <f t="shared" si="375"/>
        <v>0</v>
      </c>
      <c r="D1459" s="280">
        <f t="shared" si="375"/>
        <v>0</v>
      </c>
      <c r="E1459" s="182">
        <f t="shared" si="375"/>
        <v>0</v>
      </c>
      <c r="F1459" s="182">
        <f t="shared" si="375"/>
        <v>0</v>
      </c>
      <c r="G1459" s="136">
        <f t="shared" si="375"/>
        <v>0</v>
      </c>
      <c r="H1459" s="136">
        <f t="shared" si="369"/>
        <v>0</v>
      </c>
      <c r="I1459" s="136">
        <f t="shared" si="363"/>
        <v>0</v>
      </c>
      <c r="J1459" s="141">
        <f t="shared" si="364"/>
        <v>0</v>
      </c>
      <c r="K1459" s="142">
        <f t="shared" si="361"/>
        <v>0</v>
      </c>
      <c r="L1459" s="184">
        <f t="shared" si="361"/>
        <v>0</v>
      </c>
      <c r="M1459" s="141">
        <f t="shared" si="361"/>
        <v>0</v>
      </c>
      <c r="N1459" s="141">
        <f t="shared" si="361"/>
        <v>0</v>
      </c>
      <c r="O1459" s="147">
        <f t="shared" si="365"/>
        <v>0</v>
      </c>
      <c r="P1459" s="136">
        <f t="shared" si="366"/>
        <v>0</v>
      </c>
      <c r="Q1459" s="136">
        <f t="shared" si="370"/>
        <v>0</v>
      </c>
      <c r="R1459" s="136">
        <f t="shared" si="371"/>
        <v>0</v>
      </c>
      <c r="S1459" s="137">
        <f t="shared" si="367"/>
        <v>0</v>
      </c>
      <c r="T1459" s="45"/>
      <c r="V1459" s="57" t="str">
        <f t="shared" si="368"/>
        <v>скрыть</v>
      </c>
    </row>
    <row r="1460" spans="2:22" ht="15.75" hidden="1" customHeight="1" x14ac:dyDescent="0.25">
      <c r="B1460" s="135">
        <v>1444</v>
      </c>
      <c r="C1460" s="182">
        <f t="shared" si="375"/>
        <v>0</v>
      </c>
      <c r="D1460" s="280">
        <f t="shared" si="375"/>
        <v>0</v>
      </c>
      <c r="E1460" s="182">
        <f t="shared" si="375"/>
        <v>0</v>
      </c>
      <c r="F1460" s="182">
        <f t="shared" si="375"/>
        <v>0</v>
      </c>
      <c r="G1460" s="136">
        <f t="shared" si="375"/>
        <v>0</v>
      </c>
      <c r="H1460" s="136">
        <f t="shared" si="369"/>
        <v>0</v>
      </c>
      <c r="I1460" s="136">
        <f t="shared" si="363"/>
        <v>0</v>
      </c>
      <c r="J1460" s="141">
        <f t="shared" si="364"/>
        <v>0</v>
      </c>
      <c r="K1460" s="142">
        <f t="shared" si="361"/>
        <v>0</v>
      </c>
      <c r="L1460" s="184">
        <f t="shared" si="361"/>
        <v>0</v>
      </c>
      <c r="M1460" s="141">
        <f t="shared" si="361"/>
        <v>0</v>
      </c>
      <c r="N1460" s="141">
        <f t="shared" si="361"/>
        <v>0</v>
      </c>
      <c r="O1460" s="147">
        <f t="shared" si="365"/>
        <v>0</v>
      </c>
      <c r="P1460" s="136">
        <f t="shared" si="366"/>
        <v>0</v>
      </c>
      <c r="Q1460" s="136">
        <f t="shared" si="370"/>
        <v>0</v>
      </c>
      <c r="R1460" s="136">
        <f t="shared" si="371"/>
        <v>0</v>
      </c>
      <c r="S1460" s="137">
        <f t="shared" si="367"/>
        <v>0</v>
      </c>
      <c r="T1460" s="45"/>
      <c r="V1460" s="57" t="str">
        <f t="shared" si="368"/>
        <v>скрыть</v>
      </c>
    </row>
    <row r="1461" spans="2:22" ht="15.75" hidden="1" customHeight="1" x14ac:dyDescent="0.25">
      <c r="B1461" s="135">
        <v>1445</v>
      </c>
      <c r="C1461" s="182">
        <f t="shared" si="375"/>
        <v>0</v>
      </c>
      <c r="D1461" s="280">
        <f t="shared" si="375"/>
        <v>0</v>
      </c>
      <c r="E1461" s="182">
        <f t="shared" si="375"/>
        <v>0</v>
      </c>
      <c r="F1461" s="182">
        <f t="shared" si="375"/>
        <v>0</v>
      </c>
      <c r="G1461" s="136">
        <f t="shared" si="375"/>
        <v>0</v>
      </c>
      <c r="H1461" s="136">
        <f t="shared" si="369"/>
        <v>0</v>
      </c>
      <c r="I1461" s="136">
        <f t="shared" si="363"/>
        <v>0</v>
      </c>
      <c r="J1461" s="141">
        <f t="shared" si="364"/>
        <v>0</v>
      </c>
      <c r="K1461" s="142">
        <f t="shared" si="361"/>
        <v>0</v>
      </c>
      <c r="L1461" s="184">
        <f t="shared" si="361"/>
        <v>0</v>
      </c>
      <c r="M1461" s="141">
        <f t="shared" si="361"/>
        <v>0</v>
      </c>
      <c r="N1461" s="141">
        <f t="shared" si="361"/>
        <v>0</v>
      </c>
      <c r="O1461" s="147">
        <f t="shared" si="365"/>
        <v>0</v>
      </c>
      <c r="P1461" s="136">
        <f t="shared" si="366"/>
        <v>0</v>
      </c>
      <c r="Q1461" s="136">
        <f t="shared" si="370"/>
        <v>0</v>
      </c>
      <c r="R1461" s="136">
        <f t="shared" si="371"/>
        <v>0</v>
      </c>
      <c r="S1461" s="137">
        <f t="shared" si="367"/>
        <v>0</v>
      </c>
      <c r="T1461" s="45"/>
      <c r="V1461" s="57" t="str">
        <f t="shared" si="368"/>
        <v>скрыть</v>
      </c>
    </row>
    <row r="1462" spans="2:22" ht="15.75" hidden="1" customHeight="1" x14ac:dyDescent="0.25">
      <c r="B1462" s="135">
        <v>1446</v>
      </c>
      <c r="C1462" s="182">
        <f t="shared" si="375"/>
        <v>0</v>
      </c>
      <c r="D1462" s="280">
        <f t="shared" si="375"/>
        <v>0</v>
      </c>
      <c r="E1462" s="182">
        <f t="shared" si="375"/>
        <v>0</v>
      </c>
      <c r="F1462" s="182">
        <f t="shared" si="375"/>
        <v>0</v>
      </c>
      <c r="G1462" s="136">
        <f t="shared" si="375"/>
        <v>0</v>
      </c>
      <c r="H1462" s="136">
        <f t="shared" si="369"/>
        <v>0</v>
      </c>
      <c r="I1462" s="136">
        <f t="shared" si="363"/>
        <v>0</v>
      </c>
      <c r="J1462" s="141">
        <f t="shared" si="364"/>
        <v>0</v>
      </c>
      <c r="K1462" s="142">
        <f t="shared" si="361"/>
        <v>0</v>
      </c>
      <c r="L1462" s="184">
        <f t="shared" si="361"/>
        <v>0</v>
      </c>
      <c r="M1462" s="141">
        <f t="shared" si="361"/>
        <v>0</v>
      </c>
      <c r="N1462" s="141">
        <f t="shared" si="361"/>
        <v>0</v>
      </c>
      <c r="O1462" s="147">
        <f t="shared" si="365"/>
        <v>0</v>
      </c>
      <c r="P1462" s="136">
        <f t="shared" si="366"/>
        <v>0</v>
      </c>
      <c r="Q1462" s="136">
        <f t="shared" si="370"/>
        <v>0</v>
      </c>
      <c r="R1462" s="136">
        <f t="shared" si="371"/>
        <v>0</v>
      </c>
      <c r="S1462" s="137">
        <f t="shared" si="367"/>
        <v>0</v>
      </c>
      <c r="T1462" s="45"/>
      <c r="V1462" s="57" t="str">
        <f t="shared" si="368"/>
        <v>скрыть</v>
      </c>
    </row>
    <row r="1463" spans="2:22" ht="15.75" hidden="1" customHeight="1" x14ac:dyDescent="0.25">
      <c r="B1463" s="135">
        <v>1447</v>
      </c>
      <c r="C1463" s="182">
        <f t="shared" si="375"/>
        <v>0</v>
      </c>
      <c r="D1463" s="280">
        <f t="shared" si="375"/>
        <v>0</v>
      </c>
      <c r="E1463" s="182">
        <f t="shared" si="375"/>
        <v>0</v>
      </c>
      <c r="F1463" s="182">
        <f t="shared" si="375"/>
        <v>0</v>
      </c>
      <c r="G1463" s="136">
        <f t="shared" si="375"/>
        <v>0</v>
      </c>
      <c r="H1463" s="136">
        <f t="shared" si="369"/>
        <v>0</v>
      </c>
      <c r="I1463" s="136">
        <f t="shared" si="363"/>
        <v>0</v>
      </c>
      <c r="J1463" s="141">
        <f t="shared" si="364"/>
        <v>0</v>
      </c>
      <c r="K1463" s="142">
        <f t="shared" si="361"/>
        <v>0</v>
      </c>
      <c r="L1463" s="184">
        <f t="shared" si="361"/>
        <v>0</v>
      </c>
      <c r="M1463" s="141">
        <f t="shared" si="361"/>
        <v>0</v>
      </c>
      <c r="N1463" s="141">
        <f t="shared" si="361"/>
        <v>0</v>
      </c>
      <c r="O1463" s="147">
        <f t="shared" si="365"/>
        <v>0</v>
      </c>
      <c r="P1463" s="136">
        <f t="shared" si="366"/>
        <v>0</v>
      </c>
      <c r="Q1463" s="136">
        <f t="shared" si="370"/>
        <v>0</v>
      </c>
      <c r="R1463" s="136">
        <f t="shared" si="371"/>
        <v>0</v>
      </c>
      <c r="S1463" s="137">
        <f t="shared" si="367"/>
        <v>0</v>
      </c>
      <c r="T1463" s="45"/>
      <c r="V1463" s="57" t="str">
        <f t="shared" si="368"/>
        <v>скрыть</v>
      </c>
    </row>
    <row r="1464" spans="2:22" ht="15.75" hidden="1" customHeight="1" x14ac:dyDescent="0.25">
      <c r="B1464" s="135">
        <v>1448</v>
      </c>
      <c r="C1464" s="182">
        <f t="shared" si="375"/>
        <v>0</v>
      </c>
      <c r="D1464" s="280">
        <f t="shared" si="375"/>
        <v>0</v>
      </c>
      <c r="E1464" s="182">
        <f t="shared" si="375"/>
        <v>0</v>
      </c>
      <c r="F1464" s="182">
        <f t="shared" si="375"/>
        <v>0</v>
      </c>
      <c r="G1464" s="136">
        <f t="shared" si="375"/>
        <v>0</v>
      </c>
      <c r="H1464" s="136">
        <f t="shared" si="369"/>
        <v>0</v>
      </c>
      <c r="I1464" s="136">
        <f t="shared" si="363"/>
        <v>0</v>
      </c>
      <c r="J1464" s="141">
        <f t="shared" si="364"/>
        <v>0</v>
      </c>
      <c r="K1464" s="142">
        <f t="shared" si="361"/>
        <v>0</v>
      </c>
      <c r="L1464" s="184">
        <f t="shared" si="361"/>
        <v>0</v>
      </c>
      <c r="M1464" s="141">
        <f t="shared" si="361"/>
        <v>0</v>
      </c>
      <c r="N1464" s="141">
        <f t="shared" si="361"/>
        <v>0</v>
      </c>
      <c r="O1464" s="147">
        <f t="shared" si="365"/>
        <v>0</v>
      </c>
      <c r="P1464" s="136">
        <f t="shared" si="366"/>
        <v>0</v>
      </c>
      <c r="Q1464" s="136">
        <f t="shared" si="370"/>
        <v>0</v>
      </c>
      <c r="R1464" s="136">
        <f t="shared" si="371"/>
        <v>0</v>
      </c>
      <c r="S1464" s="137">
        <f t="shared" si="367"/>
        <v>0</v>
      </c>
      <c r="T1464" s="45"/>
      <c r="V1464" s="57" t="str">
        <f t="shared" si="368"/>
        <v>скрыть</v>
      </c>
    </row>
    <row r="1465" spans="2:22" ht="15.75" hidden="1" customHeight="1" x14ac:dyDescent="0.25">
      <c r="B1465" s="135">
        <v>1449</v>
      </c>
      <c r="C1465" s="182">
        <f t="shared" si="375"/>
        <v>0</v>
      </c>
      <c r="D1465" s="280">
        <f t="shared" si="375"/>
        <v>0</v>
      </c>
      <c r="E1465" s="182">
        <f t="shared" si="375"/>
        <v>0</v>
      </c>
      <c r="F1465" s="182">
        <f t="shared" si="375"/>
        <v>0</v>
      </c>
      <c r="G1465" s="136">
        <f t="shared" si="375"/>
        <v>0</v>
      </c>
      <c r="H1465" s="136">
        <f t="shared" si="369"/>
        <v>0</v>
      </c>
      <c r="I1465" s="136">
        <f t="shared" si="363"/>
        <v>0</v>
      </c>
      <c r="J1465" s="141">
        <f t="shared" si="364"/>
        <v>0</v>
      </c>
      <c r="K1465" s="142">
        <f t="shared" si="361"/>
        <v>0</v>
      </c>
      <c r="L1465" s="184">
        <f t="shared" si="361"/>
        <v>0</v>
      </c>
      <c r="M1465" s="141">
        <f t="shared" si="361"/>
        <v>0</v>
      </c>
      <c r="N1465" s="141">
        <f t="shared" si="361"/>
        <v>0</v>
      </c>
      <c r="O1465" s="147">
        <f t="shared" si="365"/>
        <v>0</v>
      </c>
      <c r="P1465" s="136">
        <f t="shared" si="366"/>
        <v>0</v>
      </c>
      <c r="Q1465" s="136">
        <f t="shared" si="370"/>
        <v>0</v>
      </c>
      <c r="R1465" s="136">
        <f t="shared" si="371"/>
        <v>0</v>
      </c>
      <c r="S1465" s="137">
        <f t="shared" si="367"/>
        <v>0</v>
      </c>
      <c r="T1465" s="45"/>
      <c r="V1465" s="57" t="str">
        <f t="shared" si="368"/>
        <v>скрыть</v>
      </c>
    </row>
    <row r="1466" spans="2:22" ht="15.75" hidden="1" customHeight="1" x14ac:dyDescent="0.25">
      <c r="B1466" s="135">
        <v>1450</v>
      </c>
      <c r="C1466" s="182">
        <f t="shared" si="375"/>
        <v>0</v>
      </c>
      <c r="D1466" s="280">
        <f t="shared" si="375"/>
        <v>0</v>
      </c>
      <c r="E1466" s="182">
        <f t="shared" si="375"/>
        <v>0</v>
      </c>
      <c r="F1466" s="182">
        <f t="shared" si="375"/>
        <v>0</v>
      </c>
      <c r="G1466" s="136">
        <f t="shared" si="375"/>
        <v>0</v>
      </c>
      <c r="H1466" s="136">
        <f t="shared" si="369"/>
        <v>0</v>
      </c>
      <c r="I1466" s="136">
        <f t="shared" si="363"/>
        <v>0</v>
      </c>
      <c r="J1466" s="141">
        <f t="shared" si="364"/>
        <v>0</v>
      </c>
      <c r="K1466" s="142">
        <f t="shared" si="361"/>
        <v>0</v>
      </c>
      <c r="L1466" s="184">
        <f t="shared" si="361"/>
        <v>0</v>
      </c>
      <c r="M1466" s="141">
        <f t="shared" si="361"/>
        <v>0</v>
      </c>
      <c r="N1466" s="141">
        <f t="shared" si="361"/>
        <v>0</v>
      </c>
      <c r="O1466" s="147">
        <f t="shared" si="365"/>
        <v>0</v>
      </c>
      <c r="P1466" s="136">
        <f t="shared" si="366"/>
        <v>0</v>
      </c>
      <c r="Q1466" s="136">
        <f t="shared" si="370"/>
        <v>0</v>
      </c>
      <c r="R1466" s="136">
        <f t="shared" si="371"/>
        <v>0</v>
      </c>
      <c r="S1466" s="137">
        <f t="shared" si="367"/>
        <v>0</v>
      </c>
      <c r="T1466" s="45"/>
      <c r="V1466" s="57" t="str">
        <f t="shared" si="368"/>
        <v>скрыть</v>
      </c>
    </row>
    <row r="1467" spans="2:22" ht="15.75" hidden="1" customHeight="1" x14ac:dyDescent="0.25">
      <c r="B1467" s="135">
        <v>1451</v>
      </c>
      <c r="C1467" s="182">
        <f t="shared" ref="C1467:G1476" si="376">IF(offer_sale_type="транзит",IFERROR(VLOOKUP($B1467,calc_data,C$14+1,0),0),0)</f>
        <v>0</v>
      </c>
      <c r="D1467" s="280">
        <f t="shared" si="376"/>
        <v>0</v>
      </c>
      <c r="E1467" s="182">
        <f t="shared" si="376"/>
        <v>0</v>
      </c>
      <c r="F1467" s="182">
        <f t="shared" si="376"/>
        <v>0</v>
      </c>
      <c r="G1467" s="136">
        <f t="shared" si="376"/>
        <v>0</v>
      </c>
      <c r="H1467" s="136">
        <f t="shared" si="369"/>
        <v>0</v>
      </c>
      <c r="I1467" s="136">
        <f t="shared" si="363"/>
        <v>0</v>
      </c>
      <c r="J1467" s="141">
        <f t="shared" si="364"/>
        <v>0</v>
      </c>
      <c r="K1467" s="142">
        <f t="shared" si="361"/>
        <v>0</v>
      </c>
      <c r="L1467" s="184">
        <f t="shared" si="361"/>
        <v>0</v>
      </c>
      <c r="M1467" s="141">
        <f t="shared" si="361"/>
        <v>0</v>
      </c>
      <c r="N1467" s="141">
        <f t="shared" si="361"/>
        <v>0</v>
      </c>
      <c r="O1467" s="147">
        <f t="shared" si="365"/>
        <v>0</v>
      </c>
      <c r="P1467" s="136">
        <f t="shared" si="366"/>
        <v>0</v>
      </c>
      <c r="Q1467" s="136">
        <f t="shared" si="370"/>
        <v>0</v>
      </c>
      <c r="R1467" s="136">
        <f t="shared" si="371"/>
        <v>0</v>
      </c>
      <c r="S1467" s="137">
        <f t="shared" si="367"/>
        <v>0</v>
      </c>
      <c r="T1467" s="45"/>
      <c r="V1467" s="57" t="str">
        <f t="shared" si="368"/>
        <v>скрыть</v>
      </c>
    </row>
    <row r="1468" spans="2:22" ht="15.75" hidden="1" customHeight="1" x14ac:dyDescent="0.25">
      <c r="B1468" s="135">
        <v>1452</v>
      </c>
      <c r="C1468" s="182">
        <f t="shared" si="376"/>
        <v>0</v>
      </c>
      <c r="D1468" s="280">
        <f t="shared" si="376"/>
        <v>0</v>
      </c>
      <c r="E1468" s="182">
        <f t="shared" si="376"/>
        <v>0</v>
      </c>
      <c r="F1468" s="182">
        <f t="shared" si="376"/>
        <v>0</v>
      </c>
      <c r="G1468" s="136">
        <f t="shared" si="376"/>
        <v>0</v>
      </c>
      <c r="H1468" s="136">
        <f t="shared" si="369"/>
        <v>0</v>
      </c>
      <c r="I1468" s="136">
        <f t="shared" si="363"/>
        <v>0</v>
      </c>
      <c r="J1468" s="141">
        <f t="shared" si="364"/>
        <v>0</v>
      </c>
      <c r="K1468" s="142">
        <f t="shared" si="361"/>
        <v>0</v>
      </c>
      <c r="L1468" s="184">
        <f t="shared" si="361"/>
        <v>0</v>
      </c>
      <c r="M1468" s="141">
        <f t="shared" si="361"/>
        <v>0</v>
      </c>
      <c r="N1468" s="141">
        <f t="shared" si="361"/>
        <v>0</v>
      </c>
      <c r="O1468" s="147">
        <f t="shared" si="365"/>
        <v>0</v>
      </c>
      <c r="P1468" s="136">
        <f t="shared" si="366"/>
        <v>0</v>
      </c>
      <c r="Q1468" s="136">
        <f t="shared" si="370"/>
        <v>0</v>
      </c>
      <c r="R1468" s="136">
        <f t="shared" si="371"/>
        <v>0</v>
      </c>
      <c r="S1468" s="137">
        <f t="shared" si="367"/>
        <v>0</v>
      </c>
      <c r="T1468" s="45"/>
      <c r="V1468" s="57" t="str">
        <f t="shared" si="368"/>
        <v>скрыть</v>
      </c>
    </row>
    <row r="1469" spans="2:22" ht="15.75" hidden="1" customHeight="1" x14ac:dyDescent="0.25">
      <c r="B1469" s="135">
        <v>1453</v>
      </c>
      <c r="C1469" s="182">
        <f t="shared" si="376"/>
        <v>0</v>
      </c>
      <c r="D1469" s="280">
        <f t="shared" si="376"/>
        <v>0</v>
      </c>
      <c r="E1469" s="182">
        <f t="shared" si="376"/>
        <v>0</v>
      </c>
      <c r="F1469" s="182">
        <f t="shared" si="376"/>
        <v>0</v>
      </c>
      <c r="G1469" s="136">
        <f t="shared" si="376"/>
        <v>0</v>
      </c>
      <c r="H1469" s="136">
        <f t="shared" si="369"/>
        <v>0</v>
      </c>
      <c r="I1469" s="136">
        <f t="shared" si="363"/>
        <v>0</v>
      </c>
      <c r="J1469" s="141">
        <f t="shared" si="364"/>
        <v>0</v>
      </c>
      <c r="K1469" s="142">
        <f t="shared" si="361"/>
        <v>0</v>
      </c>
      <c r="L1469" s="184">
        <f t="shared" si="361"/>
        <v>0</v>
      </c>
      <c r="M1469" s="141">
        <f t="shared" si="361"/>
        <v>0</v>
      </c>
      <c r="N1469" s="141">
        <f t="shared" si="361"/>
        <v>0</v>
      </c>
      <c r="O1469" s="147">
        <f t="shared" si="365"/>
        <v>0</v>
      </c>
      <c r="P1469" s="136">
        <f t="shared" si="366"/>
        <v>0</v>
      </c>
      <c r="Q1469" s="136">
        <f t="shared" si="370"/>
        <v>0</v>
      </c>
      <c r="R1469" s="136">
        <f t="shared" si="371"/>
        <v>0</v>
      </c>
      <c r="S1469" s="137">
        <f t="shared" si="367"/>
        <v>0</v>
      </c>
      <c r="T1469" s="45"/>
      <c r="V1469" s="57" t="str">
        <f t="shared" si="368"/>
        <v>скрыть</v>
      </c>
    </row>
    <row r="1470" spans="2:22" ht="15.75" hidden="1" customHeight="1" x14ac:dyDescent="0.25">
      <c r="B1470" s="135">
        <v>1454</v>
      </c>
      <c r="C1470" s="182">
        <f t="shared" si="376"/>
        <v>0</v>
      </c>
      <c r="D1470" s="280">
        <f t="shared" si="376"/>
        <v>0</v>
      </c>
      <c r="E1470" s="182">
        <f t="shared" si="376"/>
        <v>0</v>
      </c>
      <c r="F1470" s="182">
        <f t="shared" si="376"/>
        <v>0</v>
      </c>
      <c r="G1470" s="136">
        <f t="shared" si="376"/>
        <v>0</v>
      </c>
      <c r="H1470" s="136">
        <f t="shared" si="369"/>
        <v>0</v>
      </c>
      <c r="I1470" s="136">
        <f t="shared" si="363"/>
        <v>0</v>
      </c>
      <c r="J1470" s="141">
        <f t="shared" si="364"/>
        <v>0</v>
      </c>
      <c r="K1470" s="142">
        <f t="shared" si="361"/>
        <v>0</v>
      </c>
      <c r="L1470" s="184">
        <f t="shared" si="361"/>
        <v>0</v>
      </c>
      <c r="M1470" s="141">
        <f t="shared" si="361"/>
        <v>0</v>
      </c>
      <c r="N1470" s="141">
        <f t="shared" si="361"/>
        <v>0</v>
      </c>
      <c r="O1470" s="147">
        <f t="shared" si="365"/>
        <v>0</v>
      </c>
      <c r="P1470" s="136">
        <f t="shared" si="366"/>
        <v>0</v>
      </c>
      <c r="Q1470" s="136">
        <f t="shared" si="370"/>
        <v>0</v>
      </c>
      <c r="R1470" s="136">
        <f t="shared" si="371"/>
        <v>0</v>
      </c>
      <c r="S1470" s="137">
        <f t="shared" si="367"/>
        <v>0</v>
      </c>
      <c r="T1470" s="45"/>
      <c r="V1470" s="57" t="str">
        <f t="shared" si="368"/>
        <v>скрыть</v>
      </c>
    </row>
    <row r="1471" spans="2:22" ht="15.75" hidden="1" customHeight="1" x14ac:dyDescent="0.25">
      <c r="B1471" s="135">
        <v>1455</v>
      </c>
      <c r="C1471" s="182">
        <f t="shared" si="376"/>
        <v>0</v>
      </c>
      <c r="D1471" s="280">
        <f t="shared" si="376"/>
        <v>0</v>
      </c>
      <c r="E1471" s="182">
        <f t="shared" si="376"/>
        <v>0</v>
      </c>
      <c r="F1471" s="182">
        <f t="shared" si="376"/>
        <v>0</v>
      </c>
      <c r="G1471" s="136">
        <f t="shared" si="376"/>
        <v>0</v>
      </c>
      <c r="H1471" s="136">
        <f t="shared" si="369"/>
        <v>0</v>
      </c>
      <c r="I1471" s="136">
        <f t="shared" si="363"/>
        <v>0</v>
      </c>
      <c r="J1471" s="141">
        <f t="shared" si="364"/>
        <v>0</v>
      </c>
      <c r="K1471" s="142">
        <f t="shared" si="361"/>
        <v>0</v>
      </c>
      <c r="L1471" s="184">
        <f t="shared" si="361"/>
        <v>0</v>
      </c>
      <c r="M1471" s="141">
        <f t="shared" si="361"/>
        <v>0</v>
      </c>
      <c r="N1471" s="141">
        <f t="shared" si="361"/>
        <v>0</v>
      </c>
      <c r="O1471" s="147">
        <f t="shared" si="365"/>
        <v>0</v>
      </c>
      <c r="P1471" s="136">
        <f t="shared" si="366"/>
        <v>0</v>
      </c>
      <c r="Q1471" s="136">
        <f t="shared" si="370"/>
        <v>0</v>
      </c>
      <c r="R1471" s="136">
        <f t="shared" si="371"/>
        <v>0</v>
      </c>
      <c r="S1471" s="137">
        <f t="shared" si="367"/>
        <v>0</v>
      </c>
      <c r="T1471" s="45"/>
      <c r="V1471" s="57" t="str">
        <f t="shared" si="368"/>
        <v>скрыть</v>
      </c>
    </row>
    <row r="1472" spans="2:22" ht="15.75" hidden="1" customHeight="1" x14ac:dyDescent="0.25">
      <c r="B1472" s="135">
        <v>1456</v>
      </c>
      <c r="C1472" s="182">
        <f t="shared" si="376"/>
        <v>0</v>
      </c>
      <c r="D1472" s="280">
        <f t="shared" si="376"/>
        <v>0</v>
      </c>
      <c r="E1472" s="182">
        <f t="shared" si="376"/>
        <v>0</v>
      </c>
      <c r="F1472" s="182">
        <f t="shared" si="376"/>
        <v>0</v>
      </c>
      <c r="G1472" s="136">
        <f t="shared" si="376"/>
        <v>0</v>
      </c>
      <c r="H1472" s="136">
        <f t="shared" si="369"/>
        <v>0</v>
      </c>
      <c r="I1472" s="136">
        <f t="shared" si="363"/>
        <v>0</v>
      </c>
      <c r="J1472" s="141">
        <f t="shared" si="364"/>
        <v>0</v>
      </c>
      <c r="K1472" s="142">
        <f t="shared" si="361"/>
        <v>0</v>
      </c>
      <c r="L1472" s="184">
        <f t="shared" si="361"/>
        <v>0</v>
      </c>
      <c r="M1472" s="141">
        <f t="shared" si="361"/>
        <v>0</v>
      </c>
      <c r="N1472" s="141">
        <f t="shared" si="361"/>
        <v>0</v>
      </c>
      <c r="O1472" s="147">
        <f t="shared" si="365"/>
        <v>0</v>
      </c>
      <c r="P1472" s="136">
        <f t="shared" si="366"/>
        <v>0</v>
      </c>
      <c r="Q1472" s="136">
        <f t="shared" si="370"/>
        <v>0</v>
      </c>
      <c r="R1472" s="136">
        <f t="shared" si="371"/>
        <v>0</v>
      </c>
      <c r="S1472" s="137">
        <f t="shared" si="367"/>
        <v>0</v>
      </c>
      <c r="T1472" s="45"/>
      <c r="V1472" s="57" t="str">
        <f t="shared" si="368"/>
        <v>скрыть</v>
      </c>
    </row>
    <row r="1473" spans="2:22" ht="15.75" hidden="1" customHeight="1" x14ac:dyDescent="0.25">
      <c r="B1473" s="135">
        <v>1457</v>
      </c>
      <c r="C1473" s="182">
        <f t="shared" si="376"/>
        <v>0</v>
      </c>
      <c r="D1473" s="280">
        <f t="shared" si="376"/>
        <v>0</v>
      </c>
      <c r="E1473" s="182">
        <f t="shared" si="376"/>
        <v>0</v>
      </c>
      <c r="F1473" s="182">
        <f t="shared" si="376"/>
        <v>0</v>
      </c>
      <c r="G1473" s="136">
        <f t="shared" si="376"/>
        <v>0</v>
      </c>
      <c r="H1473" s="136">
        <f t="shared" si="369"/>
        <v>0</v>
      </c>
      <c r="I1473" s="136">
        <f t="shared" si="363"/>
        <v>0</v>
      </c>
      <c r="J1473" s="141">
        <f t="shared" si="364"/>
        <v>0</v>
      </c>
      <c r="K1473" s="142">
        <f t="shared" si="361"/>
        <v>0</v>
      </c>
      <c r="L1473" s="184">
        <f t="shared" si="361"/>
        <v>0</v>
      </c>
      <c r="M1473" s="141">
        <f t="shared" si="361"/>
        <v>0</v>
      </c>
      <c r="N1473" s="141">
        <f t="shared" si="361"/>
        <v>0</v>
      </c>
      <c r="O1473" s="147">
        <f t="shared" si="365"/>
        <v>0</v>
      </c>
      <c r="P1473" s="136">
        <f t="shared" si="366"/>
        <v>0</v>
      </c>
      <c r="Q1473" s="136">
        <f t="shared" si="370"/>
        <v>0</v>
      </c>
      <c r="R1473" s="136">
        <f t="shared" si="371"/>
        <v>0</v>
      </c>
      <c r="S1473" s="137">
        <f t="shared" si="367"/>
        <v>0</v>
      </c>
      <c r="T1473" s="45"/>
      <c r="V1473" s="57" t="str">
        <f t="shared" si="368"/>
        <v>скрыть</v>
      </c>
    </row>
    <row r="1474" spans="2:22" ht="15.75" hidden="1" customHeight="1" x14ac:dyDescent="0.25">
      <c r="B1474" s="135">
        <v>1458</v>
      </c>
      <c r="C1474" s="182">
        <f t="shared" si="376"/>
        <v>0</v>
      </c>
      <c r="D1474" s="280">
        <f t="shared" si="376"/>
        <v>0</v>
      </c>
      <c r="E1474" s="182">
        <f t="shared" si="376"/>
        <v>0</v>
      </c>
      <c r="F1474" s="182">
        <f t="shared" si="376"/>
        <v>0</v>
      </c>
      <c r="G1474" s="136">
        <f t="shared" si="376"/>
        <v>0</v>
      </c>
      <c r="H1474" s="136">
        <f t="shared" si="369"/>
        <v>0</v>
      </c>
      <c r="I1474" s="136">
        <f t="shared" si="363"/>
        <v>0</v>
      </c>
      <c r="J1474" s="141">
        <f t="shared" si="364"/>
        <v>0</v>
      </c>
      <c r="K1474" s="142">
        <f t="shared" si="361"/>
        <v>0</v>
      </c>
      <c r="L1474" s="184">
        <f t="shared" si="361"/>
        <v>0</v>
      </c>
      <c r="M1474" s="141">
        <f t="shared" si="361"/>
        <v>0</v>
      </c>
      <c r="N1474" s="141">
        <f t="shared" si="361"/>
        <v>0</v>
      </c>
      <c r="O1474" s="147">
        <f t="shared" si="365"/>
        <v>0</v>
      </c>
      <c r="P1474" s="136">
        <f t="shared" si="366"/>
        <v>0</v>
      </c>
      <c r="Q1474" s="136">
        <f t="shared" si="370"/>
        <v>0</v>
      </c>
      <c r="R1474" s="136">
        <f t="shared" si="371"/>
        <v>0</v>
      </c>
      <c r="S1474" s="137">
        <f t="shared" si="367"/>
        <v>0</v>
      </c>
      <c r="T1474" s="45"/>
      <c r="V1474" s="57" t="str">
        <f t="shared" si="368"/>
        <v>скрыть</v>
      </c>
    </row>
    <row r="1475" spans="2:22" ht="15.75" hidden="1" customHeight="1" x14ac:dyDescent="0.25">
      <c r="B1475" s="135">
        <v>1459</v>
      </c>
      <c r="C1475" s="182">
        <f t="shared" si="376"/>
        <v>0</v>
      </c>
      <c r="D1475" s="280">
        <f t="shared" si="376"/>
        <v>0</v>
      </c>
      <c r="E1475" s="182">
        <f t="shared" si="376"/>
        <v>0</v>
      </c>
      <c r="F1475" s="182">
        <f t="shared" si="376"/>
        <v>0</v>
      </c>
      <c r="G1475" s="136">
        <f t="shared" si="376"/>
        <v>0</v>
      </c>
      <c r="H1475" s="136">
        <f t="shared" si="369"/>
        <v>0</v>
      </c>
      <c r="I1475" s="136">
        <f t="shared" si="363"/>
        <v>0</v>
      </c>
      <c r="J1475" s="141">
        <f t="shared" si="364"/>
        <v>0</v>
      </c>
      <c r="K1475" s="142">
        <f t="shared" si="361"/>
        <v>0</v>
      </c>
      <c r="L1475" s="184">
        <f t="shared" si="361"/>
        <v>0</v>
      </c>
      <c r="M1475" s="141">
        <f t="shared" si="361"/>
        <v>0</v>
      </c>
      <c r="N1475" s="141">
        <f t="shared" si="361"/>
        <v>0</v>
      </c>
      <c r="O1475" s="147">
        <f t="shared" si="365"/>
        <v>0</v>
      </c>
      <c r="P1475" s="136">
        <f t="shared" si="366"/>
        <v>0</v>
      </c>
      <c r="Q1475" s="136">
        <f t="shared" si="370"/>
        <v>0</v>
      </c>
      <c r="R1475" s="136">
        <f t="shared" si="371"/>
        <v>0</v>
      </c>
      <c r="S1475" s="137">
        <f t="shared" si="367"/>
        <v>0</v>
      </c>
      <c r="T1475" s="45"/>
      <c r="V1475" s="57" t="str">
        <f t="shared" si="368"/>
        <v>скрыть</v>
      </c>
    </row>
    <row r="1476" spans="2:22" ht="15.75" hidden="1" customHeight="1" x14ac:dyDescent="0.25">
      <c r="B1476" s="135">
        <v>1460</v>
      </c>
      <c r="C1476" s="182">
        <f t="shared" si="376"/>
        <v>0</v>
      </c>
      <c r="D1476" s="280">
        <f t="shared" si="376"/>
        <v>0</v>
      </c>
      <c r="E1476" s="182">
        <f t="shared" si="376"/>
        <v>0</v>
      </c>
      <c r="F1476" s="182">
        <f t="shared" si="376"/>
        <v>0</v>
      </c>
      <c r="G1476" s="136">
        <f t="shared" si="376"/>
        <v>0</v>
      </c>
      <c r="H1476" s="136">
        <f t="shared" si="369"/>
        <v>0</v>
      </c>
      <c r="I1476" s="136">
        <f t="shared" si="363"/>
        <v>0</v>
      </c>
      <c r="J1476" s="141">
        <f t="shared" si="364"/>
        <v>0</v>
      </c>
      <c r="K1476" s="142">
        <f t="shared" si="361"/>
        <v>0</v>
      </c>
      <c r="L1476" s="184">
        <f t="shared" si="361"/>
        <v>0</v>
      </c>
      <c r="M1476" s="141">
        <f t="shared" si="361"/>
        <v>0</v>
      </c>
      <c r="N1476" s="141">
        <f t="shared" si="361"/>
        <v>0</v>
      </c>
      <c r="O1476" s="147">
        <f t="shared" si="365"/>
        <v>0</v>
      </c>
      <c r="P1476" s="136">
        <f t="shared" si="366"/>
        <v>0</v>
      </c>
      <c r="Q1476" s="136">
        <f t="shared" si="370"/>
        <v>0</v>
      </c>
      <c r="R1476" s="136">
        <f t="shared" si="371"/>
        <v>0</v>
      </c>
      <c r="S1476" s="137">
        <f t="shared" si="367"/>
        <v>0</v>
      </c>
      <c r="T1476" s="45"/>
      <c r="V1476" s="57" t="str">
        <f t="shared" si="368"/>
        <v>скрыть</v>
      </c>
    </row>
    <row r="1477" spans="2:22" ht="15.75" hidden="1" customHeight="1" x14ac:dyDescent="0.25">
      <c r="B1477" s="135">
        <v>1461</v>
      </c>
      <c r="C1477" s="182">
        <f t="shared" ref="C1477:G1486" si="377">IF(offer_sale_type="транзит",IFERROR(VLOOKUP($B1477,calc_data,C$14+1,0),0),0)</f>
        <v>0</v>
      </c>
      <c r="D1477" s="280">
        <f t="shared" si="377"/>
        <v>0</v>
      </c>
      <c r="E1477" s="182">
        <f t="shared" si="377"/>
        <v>0</v>
      </c>
      <c r="F1477" s="182">
        <f t="shared" si="377"/>
        <v>0</v>
      </c>
      <c r="G1477" s="136">
        <f t="shared" si="377"/>
        <v>0</v>
      </c>
      <c r="H1477" s="136">
        <f t="shared" si="369"/>
        <v>0</v>
      </c>
      <c r="I1477" s="136">
        <f t="shared" si="363"/>
        <v>0</v>
      </c>
      <c r="J1477" s="141">
        <f t="shared" si="364"/>
        <v>0</v>
      </c>
      <c r="K1477" s="142">
        <f t="shared" si="361"/>
        <v>0</v>
      </c>
      <c r="L1477" s="184">
        <f t="shared" si="361"/>
        <v>0</v>
      </c>
      <c r="M1477" s="141">
        <f t="shared" si="361"/>
        <v>0</v>
      </c>
      <c r="N1477" s="141">
        <f t="shared" si="361"/>
        <v>0</v>
      </c>
      <c r="O1477" s="147">
        <f t="shared" si="365"/>
        <v>0</v>
      </c>
      <c r="P1477" s="136">
        <f t="shared" si="366"/>
        <v>0</v>
      </c>
      <c r="Q1477" s="136">
        <f t="shared" si="370"/>
        <v>0</v>
      </c>
      <c r="R1477" s="136">
        <f t="shared" si="371"/>
        <v>0</v>
      </c>
      <c r="S1477" s="137">
        <f t="shared" si="367"/>
        <v>0</v>
      </c>
      <c r="T1477" s="45"/>
      <c r="V1477" s="57" t="str">
        <f t="shared" si="368"/>
        <v>скрыть</v>
      </c>
    </row>
    <row r="1478" spans="2:22" ht="15.75" hidden="1" customHeight="1" x14ac:dyDescent="0.25">
      <c r="B1478" s="135">
        <v>1462</v>
      </c>
      <c r="C1478" s="182">
        <f t="shared" si="377"/>
        <v>0</v>
      </c>
      <c r="D1478" s="280">
        <f t="shared" si="377"/>
        <v>0</v>
      </c>
      <c r="E1478" s="182">
        <f t="shared" si="377"/>
        <v>0</v>
      </c>
      <c r="F1478" s="182">
        <f t="shared" si="377"/>
        <v>0</v>
      </c>
      <c r="G1478" s="136">
        <f t="shared" si="377"/>
        <v>0</v>
      </c>
      <c r="H1478" s="136">
        <f t="shared" si="369"/>
        <v>0</v>
      </c>
      <c r="I1478" s="136">
        <f t="shared" si="363"/>
        <v>0</v>
      </c>
      <c r="J1478" s="141">
        <f t="shared" si="364"/>
        <v>0</v>
      </c>
      <c r="K1478" s="142">
        <f t="shared" si="361"/>
        <v>0</v>
      </c>
      <c r="L1478" s="184">
        <f t="shared" si="361"/>
        <v>0</v>
      </c>
      <c r="M1478" s="141">
        <f t="shared" si="361"/>
        <v>0</v>
      </c>
      <c r="N1478" s="141">
        <f t="shared" ref="K1478:N1541" si="378">IF(offer_sale_type="транзит",IFERROR(ROUNDUP(VLOOKUP($B1478,calc_data,N$14+1,0),2),0),0)</f>
        <v>0</v>
      </c>
      <c r="O1478" s="147">
        <f t="shared" si="365"/>
        <v>0</v>
      </c>
      <c r="P1478" s="136">
        <f t="shared" si="366"/>
        <v>0</v>
      </c>
      <c r="Q1478" s="136">
        <f t="shared" si="370"/>
        <v>0</v>
      </c>
      <c r="R1478" s="136">
        <f t="shared" si="371"/>
        <v>0</v>
      </c>
      <c r="S1478" s="137">
        <f t="shared" si="367"/>
        <v>0</v>
      </c>
      <c r="T1478" s="45"/>
      <c r="V1478" s="57" t="str">
        <f t="shared" si="368"/>
        <v>скрыть</v>
      </c>
    </row>
    <row r="1479" spans="2:22" ht="15.75" hidden="1" customHeight="1" x14ac:dyDescent="0.25">
      <c r="B1479" s="135">
        <v>1463</v>
      </c>
      <c r="C1479" s="182">
        <f t="shared" si="377"/>
        <v>0</v>
      </c>
      <c r="D1479" s="280">
        <f t="shared" si="377"/>
        <v>0</v>
      </c>
      <c r="E1479" s="182">
        <f t="shared" si="377"/>
        <v>0</v>
      </c>
      <c r="F1479" s="182">
        <f t="shared" si="377"/>
        <v>0</v>
      </c>
      <c r="G1479" s="136">
        <f t="shared" si="377"/>
        <v>0</v>
      </c>
      <c r="H1479" s="136">
        <f t="shared" si="369"/>
        <v>0</v>
      </c>
      <c r="I1479" s="136">
        <f t="shared" si="363"/>
        <v>0</v>
      </c>
      <c r="J1479" s="141">
        <f t="shared" si="364"/>
        <v>0</v>
      </c>
      <c r="K1479" s="142">
        <f t="shared" si="378"/>
        <v>0</v>
      </c>
      <c r="L1479" s="184">
        <f t="shared" si="378"/>
        <v>0</v>
      </c>
      <c r="M1479" s="141">
        <f t="shared" si="378"/>
        <v>0</v>
      </c>
      <c r="N1479" s="141">
        <f t="shared" si="378"/>
        <v>0</v>
      </c>
      <c r="O1479" s="147">
        <f t="shared" si="365"/>
        <v>0</v>
      </c>
      <c r="P1479" s="136">
        <f t="shared" si="366"/>
        <v>0</v>
      </c>
      <c r="Q1479" s="136">
        <f t="shared" si="370"/>
        <v>0</v>
      </c>
      <c r="R1479" s="136">
        <f t="shared" si="371"/>
        <v>0</v>
      </c>
      <c r="S1479" s="137">
        <f t="shared" si="367"/>
        <v>0</v>
      </c>
      <c r="T1479" s="45"/>
      <c r="V1479" s="57" t="str">
        <f t="shared" si="368"/>
        <v>скрыть</v>
      </c>
    </row>
    <row r="1480" spans="2:22" ht="15.75" hidden="1" customHeight="1" x14ac:dyDescent="0.25">
      <c r="B1480" s="135">
        <v>1464</v>
      </c>
      <c r="C1480" s="182">
        <f t="shared" si="377"/>
        <v>0</v>
      </c>
      <c r="D1480" s="280">
        <f t="shared" si="377"/>
        <v>0</v>
      </c>
      <c r="E1480" s="182">
        <f t="shared" si="377"/>
        <v>0</v>
      </c>
      <c r="F1480" s="182">
        <f t="shared" si="377"/>
        <v>0</v>
      </c>
      <c r="G1480" s="136">
        <f t="shared" si="377"/>
        <v>0</v>
      </c>
      <c r="H1480" s="136">
        <f t="shared" si="369"/>
        <v>0</v>
      </c>
      <c r="I1480" s="136">
        <f t="shared" si="363"/>
        <v>0</v>
      </c>
      <c r="J1480" s="141">
        <f t="shared" si="364"/>
        <v>0</v>
      </c>
      <c r="K1480" s="142">
        <f t="shared" si="378"/>
        <v>0</v>
      </c>
      <c r="L1480" s="184">
        <f t="shared" si="378"/>
        <v>0</v>
      </c>
      <c r="M1480" s="141">
        <f t="shared" si="378"/>
        <v>0</v>
      </c>
      <c r="N1480" s="141">
        <f t="shared" si="378"/>
        <v>0</v>
      </c>
      <c r="O1480" s="147">
        <f t="shared" si="365"/>
        <v>0</v>
      </c>
      <c r="P1480" s="136">
        <f t="shared" si="366"/>
        <v>0</v>
      </c>
      <c r="Q1480" s="136">
        <f t="shared" si="370"/>
        <v>0</v>
      </c>
      <c r="R1480" s="136">
        <f t="shared" si="371"/>
        <v>0</v>
      </c>
      <c r="S1480" s="137">
        <f t="shared" si="367"/>
        <v>0</v>
      </c>
      <c r="T1480" s="45"/>
      <c r="V1480" s="57" t="str">
        <f t="shared" si="368"/>
        <v>скрыть</v>
      </c>
    </row>
    <row r="1481" spans="2:22" ht="15.75" hidden="1" customHeight="1" x14ac:dyDescent="0.25">
      <c r="B1481" s="135">
        <v>1465</v>
      </c>
      <c r="C1481" s="182">
        <f t="shared" si="377"/>
        <v>0</v>
      </c>
      <c r="D1481" s="280">
        <f t="shared" si="377"/>
        <v>0</v>
      </c>
      <c r="E1481" s="182">
        <f t="shared" si="377"/>
        <v>0</v>
      </c>
      <c r="F1481" s="182">
        <f t="shared" si="377"/>
        <v>0</v>
      </c>
      <c r="G1481" s="136">
        <f t="shared" si="377"/>
        <v>0</v>
      </c>
      <c r="H1481" s="136">
        <f t="shared" si="369"/>
        <v>0</v>
      </c>
      <c r="I1481" s="136">
        <f t="shared" si="363"/>
        <v>0</v>
      </c>
      <c r="J1481" s="141">
        <f t="shared" si="364"/>
        <v>0</v>
      </c>
      <c r="K1481" s="142">
        <f t="shared" si="378"/>
        <v>0</v>
      </c>
      <c r="L1481" s="184">
        <f t="shared" si="378"/>
        <v>0</v>
      </c>
      <c r="M1481" s="141">
        <f t="shared" si="378"/>
        <v>0</v>
      </c>
      <c r="N1481" s="141">
        <f t="shared" si="378"/>
        <v>0</v>
      </c>
      <c r="O1481" s="147">
        <f t="shared" si="365"/>
        <v>0</v>
      </c>
      <c r="P1481" s="136">
        <f t="shared" si="366"/>
        <v>0</v>
      </c>
      <c r="Q1481" s="136">
        <f t="shared" si="370"/>
        <v>0</v>
      </c>
      <c r="R1481" s="136">
        <f t="shared" si="371"/>
        <v>0</v>
      </c>
      <c r="S1481" s="137">
        <f t="shared" si="367"/>
        <v>0</v>
      </c>
      <c r="T1481" s="45"/>
      <c r="V1481" s="57" t="str">
        <f t="shared" si="368"/>
        <v>скрыть</v>
      </c>
    </row>
    <row r="1482" spans="2:22" ht="15.75" hidden="1" customHeight="1" x14ac:dyDescent="0.25">
      <c r="B1482" s="135">
        <v>1466</v>
      </c>
      <c r="C1482" s="182">
        <f t="shared" si="377"/>
        <v>0</v>
      </c>
      <c r="D1482" s="280">
        <f t="shared" si="377"/>
        <v>0</v>
      </c>
      <c r="E1482" s="182">
        <f t="shared" si="377"/>
        <v>0</v>
      </c>
      <c r="F1482" s="182">
        <f t="shared" si="377"/>
        <v>0</v>
      </c>
      <c r="G1482" s="136">
        <f t="shared" si="377"/>
        <v>0</v>
      </c>
      <c r="H1482" s="136">
        <f t="shared" si="369"/>
        <v>0</v>
      </c>
      <c r="I1482" s="136">
        <f t="shared" si="363"/>
        <v>0</v>
      </c>
      <c r="J1482" s="141">
        <f t="shared" si="364"/>
        <v>0</v>
      </c>
      <c r="K1482" s="142">
        <f t="shared" si="378"/>
        <v>0</v>
      </c>
      <c r="L1482" s="184">
        <f t="shared" si="378"/>
        <v>0</v>
      </c>
      <c r="M1482" s="141">
        <f t="shared" si="378"/>
        <v>0</v>
      </c>
      <c r="N1482" s="141">
        <f t="shared" si="378"/>
        <v>0</v>
      </c>
      <c r="O1482" s="147">
        <f t="shared" si="365"/>
        <v>0</v>
      </c>
      <c r="P1482" s="136">
        <f t="shared" si="366"/>
        <v>0</v>
      </c>
      <c r="Q1482" s="136">
        <f t="shared" si="370"/>
        <v>0</v>
      </c>
      <c r="R1482" s="136">
        <f t="shared" si="371"/>
        <v>0</v>
      </c>
      <c r="S1482" s="137">
        <f t="shared" si="367"/>
        <v>0</v>
      </c>
      <c r="T1482" s="45"/>
      <c r="V1482" s="57" t="str">
        <f t="shared" si="368"/>
        <v>скрыть</v>
      </c>
    </row>
    <row r="1483" spans="2:22" ht="15.75" hidden="1" customHeight="1" x14ac:dyDescent="0.25">
      <c r="B1483" s="135">
        <v>1467</v>
      </c>
      <c r="C1483" s="182">
        <f t="shared" si="377"/>
        <v>0</v>
      </c>
      <c r="D1483" s="280">
        <f t="shared" si="377"/>
        <v>0</v>
      </c>
      <c r="E1483" s="182">
        <f t="shared" si="377"/>
        <v>0</v>
      </c>
      <c r="F1483" s="182">
        <f t="shared" si="377"/>
        <v>0</v>
      </c>
      <c r="G1483" s="136">
        <f t="shared" si="377"/>
        <v>0</v>
      </c>
      <c r="H1483" s="136">
        <f t="shared" si="369"/>
        <v>0</v>
      </c>
      <c r="I1483" s="136">
        <f t="shared" si="363"/>
        <v>0</v>
      </c>
      <c r="J1483" s="141">
        <f t="shared" si="364"/>
        <v>0</v>
      </c>
      <c r="K1483" s="142">
        <f t="shared" si="378"/>
        <v>0</v>
      </c>
      <c r="L1483" s="184">
        <f t="shared" si="378"/>
        <v>0</v>
      </c>
      <c r="M1483" s="141">
        <f t="shared" si="378"/>
        <v>0</v>
      </c>
      <c r="N1483" s="141">
        <f t="shared" si="378"/>
        <v>0</v>
      </c>
      <c r="O1483" s="147">
        <f t="shared" si="365"/>
        <v>0</v>
      </c>
      <c r="P1483" s="136">
        <f t="shared" si="366"/>
        <v>0</v>
      </c>
      <c r="Q1483" s="136">
        <f t="shared" si="370"/>
        <v>0</v>
      </c>
      <c r="R1483" s="136">
        <f t="shared" si="371"/>
        <v>0</v>
      </c>
      <c r="S1483" s="137">
        <f t="shared" si="367"/>
        <v>0</v>
      </c>
      <c r="T1483" s="45"/>
      <c r="V1483" s="57" t="str">
        <f t="shared" si="368"/>
        <v>скрыть</v>
      </c>
    </row>
    <row r="1484" spans="2:22" ht="15.75" hidden="1" customHeight="1" x14ac:dyDescent="0.25">
      <c r="B1484" s="135">
        <v>1468</v>
      </c>
      <c r="C1484" s="182">
        <f t="shared" si="377"/>
        <v>0</v>
      </c>
      <c r="D1484" s="280">
        <f t="shared" si="377"/>
        <v>0</v>
      </c>
      <c r="E1484" s="182">
        <f t="shared" si="377"/>
        <v>0</v>
      </c>
      <c r="F1484" s="182">
        <f t="shared" si="377"/>
        <v>0</v>
      </c>
      <c r="G1484" s="136">
        <f t="shared" si="377"/>
        <v>0</v>
      </c>
      <c r="H1484" s="136">
        <f t="shared" si="369"/>
        <v>0</v>
      </c>
      <c r="I1484" s="136">
        <f t="shared" si="363"/>
        <v>0</v>
      </c>
      <c r="J1484" s="141">
        <f t="shared" si="364"/>
        <v>0</v>
      </c>
      <c r="K1484" s="142">
        <f t="shared" si="378"/>
        <v>0</v>
      </c>
      <c r="L1484" s="184">
        <f t="shared" si="378"/>
        <v>0</v>
      </c>
      <c r="M1484" s="141">
        <f t="shared" si="378"/>
        <v>0</v>
      </c>
      <c r="N1484" s="141">
        <f t="shared" si="378"/>
        <v>0</v>
      </c>
      <c r="O1484" s="147">
        <f t="shared" si="365"/>
        <v>0</v>
      </c>
      <c r="P1484" s="136">
        <f t="shared" si="366"/>
        <v>0</v>
      </c>
      <c r="Q1484" s="136">
        <f t="shared" si="370"/>
        <v>0</v>
      </c>
      <c r="R1484" s="136">
        <f t="shared" si="371"/>
        <v>0</v>
      </c>
      <c r="S1484" s="137">
        <f t="shared" si="367"/>
        <v>0</v>
      </c>
      <c r="T1484" s="45"/>
      <c r="V1484" s="57" t="str">
        <f t="shared" si="368"/>
        <v>скрыть</v>
      </c>
    </row>
    <row r="1485" spans="2:22" ht="15.75" hidden="1" customHeight="1" x14ac:dyDescent="0.25">
      <c r="B1485" s="135">
        <v>1469</v>
      </c>
      <c r="C1485" s="182">
        <f t="shared" si="377"/>
        <v>0</v>
      </c>
      <c r="D1485" s="280">
        <f t="shared" si="377"/>
        <v>0</v>
      </c>
      <c r="E1485" s="182">
        <f t="shared" si="377"/>
        <v>0</v>
      </c>
      <c r="F1485" s="182">
        <f t="shared" si="377"/>
        <v>0</v>
      </c>
      <c r="G1485" s="136">
        <f t="shared" si="377"/>
        <v>0</v>
      </c>
      <c r="H1485" s="136">
        <f t="shared" si="369"/>
        <v>0</v>
      </c>
      <c r="I1485" s="136">
        <f t="shared" si="363"/>
        <v>0</v>
      </c>
      <c r="J1485" s="141">
        <f t="shared" si="364"/>
        <v>0</v>
      </c>
      <c r="K1485" s="142">
        <f t="shared" si="378"/>
        <v>0</v>
      </c>
      <c r="L1485" s="184">
        <f t="shared" si="378"/>
        <v>0</v>
      </c>
      <c r="M1485" s="141">
        <f t="shared" si="378"/>
        <v>0</v>
      </c>
      <c r="N1485" s="141">
        <f t="shared" si="378"/>
        <v>0</v>
      </c>
      <c r="O1485" s="147">
        <f t="shared" si="365"/>
        <v>0</v>
      </c>
      <c r="P1485" s="136">
        <f t="shared" si="366"/>
        <v>0</v>
      </c>
      <c r="Q1485" s="136">
        <f t="shared" si="370"/>
        <v>0</v>
      </c>
      <c r="R1485" s="136">
        <f t="shared" si="371"/>
        <v>0</v>
      </c>
      <c r="S1485" s="137">
        <f t="shared" si="367"/>
        <v>0</v>
      </c>
      <c r="T1485" s="45"/>
      <c r="V1485" s="57" t="str">
        <f t="shared" si="368"/>
        <v>скрыть</v>
      </c>
    </row>
    <row r="1486" spans="2:22" ht="15.75" hidden="1" customHeight="1" x14ac:dyDescent="0.25">
      <c r="B1486" s="135">
        <v>1470</v>
      </c>
      <c r="C1486" s="182">
        <f t="shared" si="377"/>
        <v>0</v>
      </c>
      <c r="D1486" s="280">
        <f t="shared" si="377"/>
        <v>0</v>
      </c>
      <c r="E1486" s="182">
        <f t="shared" si="377"/>
        <v>0</v>
      </c>
      <c r="F1486" s="182">
        <f t="shared" si="377"/>
        <v>0</v>
      </c>
      <c r="G1486" s="136">
        <f t="shared" si="377"/>
        <v>0</v>
      </c>
      <c r="H1486" s="136">
        <f t="shared" si="369"/>
        <v>0</v>
      </c>
      <c r="I1486" s="136">
        <f t="shared" si="363"/>
        <v>0</v>
      </c>
      <c r="J1486" s="141">
        <f t="shared" si="364"/>
        <v>0</v>
      </c>
      <c r="K1486" s="142">
        <f t="shared" si="378"/>
        <v>0</v>
      </c>
      <c r="L1486" s="184">
        <f t="shared" si="378"/>
        <v>0</v>
      </c>
      <c r="M1486" s="141">
        <f t="shared" si="378"/>
        <v>0</v>
      </c>
      <c r="N1486" s="141">
        <f t="shared" si="378"/>
        <v>0</v>
      </c>
      <c r="O1486" s="147">
        <f t="shared" si="365"/>
        <v>0</v>
      </c>
      <c r="P1486" s="136">
        <f t="shared" si="366"/>
        <v>0</v>
      </c>
      <c r="Q1486" s="136">
        <f t="shared" si="370"/>
        <v>0</v>
      </c>
      <c r="R1486" s="136">
        <f t="shared" si="371"/>
        <v>0</v>
      </c>
      <c r="S1486" s="137">
        <f t="shared" si="367"/>
        <v>0</v>
      </c>
      <c r="T1486" s="45"/>
      <c r="V1486" s="57" t="str">
        <f t="shared" si="368"/>
        <v>скрыть</v>
      </c>
    </row>
    <row r="1487" spans="2:22" ht="15.75" hidden="1" customHeight="1" x14ac:dyDescent="0.25">
      <c r="B1487" s="135">
        <v>1471</v>
      </c>
      <c r="C1487" s="182">
        <f t="shared" ref="C1487:G1496" si="379">IF(offer_sale_type="транзит",IFERROR(VLOOKUP($B1487,calc_data,C$14+1,0),0),0)</f>
        <v>0</v>
      </c>
      <c r="D1487" s="280">
        <f t="shared" si="379"/>
        <v>0</v>
      </c>
      <c r="E1487" s="182">
        <f t="shared" si="379"/>
        <v>0</v>
      </c>
      <c r="F1487" s="182">
        <f t="shared" si="379"/>
        <v>0</v>
      </c>
      <c r="G1487" s="136">
        <f t="shared" si="379"/>
        <v>0</v>
      </c>
      <c r="H1487" s="136">
        <f t="shared" si="369"/>
        <v>0</v>
      </c>
      <c r="I1487" s="136">
        <f t="shared" si="363"/>
        <v>0</v>
      </c>
      <c r="J1487" s="141">
        <f t="shared" si="364"/>
        <v>0</v>
      </c>
      <c r="K1487" s="142">
        <f t="shared" si="378"/>
        <v>0</v>
      </c>
      <c r="L1487" s="184">
        <f t="shared" si="378"/>
        <v>0</v>
      </c>
      <c r="M1487" s="141">
        <f t="shared" si="378"/>
        <v>0</v>
      </c>
      <c r="N1487" s="141">
        <f t="shared" si="378"/>
        <v>0</v>
      </c>
      <c r="O1487" s="147">
        <f t="shared" si="365"/>
        <v>0</v>
      </c>
      <c r="P1487" s="136">
        <f t="shared" si="366"/>
        <v>0</v>
      </c>
      <c r="Q1487" s="136">
        <f t="shared" si="370"/>
        <v>0</v>
      </c>
      <c r="R1487" s="136">
        <f t="shared" si="371"/>
        <v>0</v>
      </c>
      <c r="S1487" s="137">
        <f t="shared" si="367"/>
        <v>0</v>
      </c>
      <c r="T1487" s="45"/>
      <c r="V1487" s="57" t="str">
        <f t="shared" si="368"/>
        <v>скрыть</v>
      </c>
    </row>
    <row r="1488" spans="2:22" ht="15.75" hidden="1" customHeight="1" x14ac:dyDescent="0.25">
      <c r="B1488" s="135">
        <v>1472</v>
      </c>
      <c r="C1488" s="182">
        <f t="shared" si="379"/>
        <v>0</v>
      </c>
      <c r="D1488" s="280">
        <f t="shared" si="379"/>
        <v>0</v>
      </c>
      <c r="E1488" s="182">
        <f t="shared" si="379"/>
        <v>0</v>
      </c>
      <c r="F1488" s="182">
        <f t="shared" si="379"/>
        <v>0</v>
      </c>
      <c r="G1488" s="136">
        <f t="shared" si="379"/>
        <v>0</v>
      </c>
      <c r="H1488" s="136">
        <f t="shared" si="369"/>
        <v>0</v>
      </c>
      <c r="I1488" s="136">
        <f t="shared" si="363"/>
        <v>0</v>
      </c>
      <c r="J1488" s="141">
        <f t="shared" si="364"/>
        <v>0</v>
      </c>
      <c r="K1488" s="142">
        <f t="shared" si="378"/>
        <v>0</v>
      </c>
      <c r="L1488" s="184">
        <f t="shared" si="378"/>
        <v>0</v>
      </c>
      <c r="M1488" s="141">
        <f t="shared" si="378"/>
        <v>0</v>
      </c>
      <c r="N1488" s="141">
        <f t="shared" si="378"/>
        <v>0</v>
      </c>
      <c r="O1488" s="147">
        <f t="shared" si="365"/>
        <v>0</v>
      </c>
      <c r="P1488" s="136">
        <f t="shared" si="366"/>
        <v>0</v>
      </c>
      <c r="Q1488" s="136">
        <f t="shared" si="370"/>
        <v>0</v>
      </c>
      <c r="R1488" s="136">
        <f t="shared" si="371"/>
        <v>0</v>
      </c>
      <c r="S1488" s="137">
        <f t="shared" si="367"/>
        <v>0</v>
      </c>
      <c r="T1488" s="45"/>
      <c r="V1488" s="57" t="str">
        <f t="shared" si="368"/>
        <v>скрыть</v>
      </c>
    </row>
    <row r="1489" spans="2:22" ht="15.75" hidden="1" customHeight="1" x14ac:dyDescent="0.25">
      <c r="B1489" s="135">
        <v>1473</v>
      </c>
      <c r="C1489" s="182">
        <f t="shared" si="379"/>
        <v>0</v>
      </c>
      <c r="D1489" s="280">
        <f t="shared" si="379"/>
        <v>0</v>
      </c>
      <c r="E1489" s="182">
        <f t="shared" si="379"/>
        <v>0</v>
      </c>
      <c r="F1489" s="182">
        <f t="shared" si="379"/>
        <v>0</v>
      </c>
      <c r="G1489" s="136">
        <f t="shared" si="379"/>
        <v>0</v>
      </c>
      <c r="H1489" s="136">
        <f t="shared" si="369"/>
        <v>0</v>
      </c>
      <c r="I1489" s="136">
        <f t="shared" ref="I1489:I1552" si="380">IF(offer_sale_type="транзит",IFERROR(ROUND(VLOOKUP($B1489,calc_data,I$14+1,0),2),0),0)</f>
        <v>0</v>
      </c>
      <c r="J1489" s="141">
        <f t="shared" ref="J1489:J1552" si="381">ROUND(IF(offer_sale_type="транзит",IFERROR(VLOOKUP($B1489,calc_data,J$14+1,0),0),0),2)</f>
        <v>0</v>
      </c>
      <c r="K1489" s="142">
        <f t="shared" si="378"/>
        <v>0</v>
      </c>
      <c r="L1489" s="184">
        <f t="shared" si="378"/>
        <v>0</v>
      </c>
      <c r="M1489" s="141">
        <f t="shared" si="378"/>
        <v>0</v>
      </c>
      <c r="N1489" s="141">
        <f t="shared" si="378"/>
        <v>0</v>
      </c>
      <c r="O1489" s="147">
        <f t="shared" ref="O1489:O1552" si="382">IF(offer_sale_type="транзит",IFERROR(ROUND(VLOOKUP($B1489,calc_data,O$14+1,1),2),0),0)</f>
        <v>0</v>
      </c>
      <c r="P1489" s="136">
        <f t="shared" ref="P1489:P1552" si="383">IF(offer_sale_type="транзит",IFERROR(ROUND(SUM(I1489:J1489,M1489:O1489)/E1489,2),0),0)</f>
        <v>0</v>
      </c>
      <c r="Q1489" s="136">
        <f t="shared" si="370"/>
        <v>0</v>
      </c>
      <c r="R1489" s="136">
        <f t="shared" si="371"/>
        <v>0</v>
      </c>
      <c r="S1489" s="137">
        <f t="shared" ref="S1489:S1552" si="384">Q1489+IF(AND(offer_incoterms="DDP",seller_region="RU"),R1489,0)</f>
        <v>0</v>
      </c>
      <c r="T1489" s="45"/>
      <c r="V1489" s="57" t="str">
        <f t="shared" ref="V1489:V1552" si="385">IF(Q1489&gt;0,"показать","скрыть")</f>
        <v>скрыть</v>
      </c>
    </row>
    <row r="1490" spans="2:22" ht="15.75" hidden="1" customHeight="1" x14ac:dyDescent="0.25">
      <c r="B1490" s="135">
        <v>1474</v>
      </c>
      <c r="C1490" s="182">
        <f t="shared" si="379"/>
        <v>0</v>
      </c>
      <c r="D1490" s="280">
        <f t="shared" si="379"/>
        <v>0</v>
      </c>
      <c r="E1490" s="182">
        <f t="shared" si="379"/>
        <v>0</v>
      </c>
      <c r="F1490" s="182">
        <f t="shared" si="379"/>
        <v>0</v>
      </c>
      <c r="G1490" s="136">
        <f t="shared" si="379"/>
        <v>0</v>
      </c>
      <c r="H1490" s="136">
        <f t="shared" ref="H1490:H1553" si="386">E1490*G1490</f>
        <v>0</v>
      </c>
      <c r="I1490" s="136">
        <f t="shared" si="380"/>
        <v>0</v>
      </c>
      <c r="J1490" s="141">
        <f t="shared" si="381"/>
        <v>0</v>
      </c>
      <c r="K1490" s="142">
        <f t="shared" si="378"/>
        <v>0</v>
      </c>
      <c r="L1490" s="184">
        <f t="shared" si="378"/>
        <v>0</v>
      </c>
      <c r="M1490" s="141">
        <f t="shared" si="378"/>
        <v>0</v>
      </c>
      <c r="N1490" s="141">
        <f t="shared" si="378"/>
        <v>0</v>
      </c>
      <c r="O1490" s="147">
        <f t="shared" si="382"/>
        <v>0</v>
      </c>
      <c r="P1490" s="136">
        <f t="shared" si="383"/>
        <v>0</v>
      </c>
      <c r="Q1490" s="136">
        <f t="shared" ref="Q1490:Q1553" si="387">E1490*P1490</f>
        <v>0</v>
      </c>
      <c r="R1490" s="136">
        <f t="shared" ref="R1490:R1553" si="388">Q1490*IF(AND(offer_incoterms="DDP",seller_region="RU"),rate_vatRu,0)</f>
        <v>0</v>
      </c>
      <c r="S1490" s="137">
        <f t="shared" si="384"/>
        <v>0</v>
      </c>
      <c r="T1490" s="45"/>
      <c r="V1490" s="57" t="str">
        <f t="shared" si="385"/>
        <v>скрыть</v>
      </c>
    </row>
    <row r="1491" spans="2:22" ht="15.75" hidden="1" customHeight="1" x14ac:dyDescent="0.25">
      <c r="B1491" s="135">
        <v>1475</v>
      </c>
      <c r="C1491" s="182">
        <f t="shared" si="379"/>
        <v>0</v>
      </c>
      <c r="D1491" s="280">
        <f t="shared" si="379"/>
        <v>0</v>
      </c>
      <c r="E1491" s="182">
        <f t="shared" si="379"/>
        <v>0</v>
      </c>
      <c r="F1491" s="182">
        <f t="shared" si="379"/>
        <v>0</v>
      </c>
      <c r="G1491" s="136">
        <f t="shared" si="379"/>
        <v>0</v>
      </c>
      <c r="H1491" s="136">
        <f t="shared" si="386"/>
        <v>0</v>
      </c>
      <c r="I1491" s="136">
        <f t="shared" si="380"/>
        <v>0</v>
      </c>
      <c r="J1491" s="141">
        <f t="shared" si="381"/>
        <v>0</v>
      </c>
      <c r="K1491" s="142">
        <f t="shared" si="378"/>
        <v>0</v>
      </c>
      <c r="L1491" s="184">
        <f t="shared" si="378"/>
        <v>0</v>
      </c>
      <c r="M1491" s="141">
        <f t="shared" si="378"/>
        <v>0</v>
      </c>
      <c r="N1491" s="141">
        <f t="shared" si="378"/>
        <v>0</v>
      </c>
      <c r="O1491" s="147">
        <f t="shared" si="382"/>
        <v>0</v>
      </c>
      <c r="P1491" s="136">
        <f t="shared" si="383"/>
        <v>0</v>
      </c>
      <c r="Q1491" s="136">
        <f t="shared" si="387"/>
        <v>0</v>
      </c>
      <c r="R1491" s="136">
        <f t="shared" si="388"/>
        <v>0</v>
      </c>
      <c r="S1491" s="137">
        <f t="shared" si="384"/>
        <v>0</v>
      </c>
      <c r="T1491" s="45"/>
      <c r="V1491" s="57" t="str">
        <f t="shared" si="385"/>
        <v>скрыть</v>
      </c>
    </row>
    <row r="1492" spans="2:22" ht="15.75" hidden="1" customHeight="1" x14ac:dyDescent="0.25">
      <c r="B1492" s="135">
        <v>1476</v>
      </c>
      <c r="C1492" s="182">
        <f t="shared" si="379"/>
        <v>0</v>
      </c>
      <c r="D1492" s="280">
        <f t="shared" si="379"/>
        <v>0</v>
      </c>
      <c r="E1492" s="182">
        <f t="shared" si="379"/>
        <v>0</v>
      </c>
      <c r="F1492" s="182">
        <f t="shared" si="379"/>
        <v>0</v>
      </c>
      <c r="G1492" s="136">
        <f t="shared" si="379"/>
        <v>0</v>
      </c>
      <c r="H1492" s="136">
        <f t="shared" si="386"/>
        <v>0</v>
      </c>
      <c r="I1492" s="136">
        <f t="shared" si="380"/>
        <v>0</v>
      </c>
      <c r="J1492" s="141">
        <f t="shared" si="381"/>
        <v>0</v>
      </c>
      <c r="K1492" s="142">
        <f t="shared" si="378"/>
        <v>0</v>
      </c>
      <c r="L1492" s="184">
        <f t="shared" si="378"/>
        <v>0</v>
      </c>
      <c r="M1492" s="141">
        <f t="shared" si="378"/>
        <v>0</v>
      </c>
      <c r="N1492" s="141">
        <f t="shared" si="378"/>
        <v>0</v>
      </c>
      <c r="O1492" s="147">
        <f t="shared" si="382"/>
        <v>0</v>
      </c>
      <c r="P1492" s="136">
        <f t="shared" si="383"/>
        <v>0</v>
      </c>
      <c r="Q1492" s="136">
        <f t="shared" si="387"/>
        <v>0</v>
      </c>
      <c r="R1492" s="136">
        <f t="shared" si="388"/>
        <v>0</v>
      </c>
      <c r="S1492" s="137">
        <f t="shared" si="384"/>
        <v>0</v>
      </c>
      <c r="T1492" s="45"/>
      <c r="V1492" s="57" t="str">
        <f t="shared" si="385"/>
        <v>скрыть</v>
      </c>
    </row>
    <row r="1493" spans="2:22" ht="15.75" hidden="1" customHeight="1" x14ac:dyDescent="0.25">
      <c r="B1493" s="135">
        <v>1477</v>
      </c>
      <c r="C1493" s="182">
        <f t="shared" si="379"/>
        <v>0</v>
      </c>
      <c r="D1493" s="280">
        <f t="shared" si="379"/>
        <v>0</v>
      </c>
      <c r="E1493" s="182">
        <f t="shared" si="379"/>
        <v>0</v>
      </c>
      <c r="F1493" s="182">
        <f t="shared" si="379"/>
        <v>0</v>
      </c>
      <c r="G1493" s="136">
        <f t="shared" si="379"/>
        <v>0</v>
      </c>
      <c r="H1493" s="136">
        <f t="shared" si="386"/>
        <v>0</v>
      </c>
      <c r="I1493" s="136">
        <f t="shared" si="380"/>
        <v>0</v>
      </c>
      <c r="J1493" s="141">
        <f t="shared" si="381"/>
        <v>0</v>
      </c>
      <c r="K1493" s="142">
        <f t="shared" si="378"/>
        <v>0</v>
      </c>
      <c r="L1493" s="184">
        <f t="shared" si="378"/>
        <v>0</v>
      </c>
      <c r="M1493" s="141">
        <f t="shared" si="378"/>
        <v>0</v>
      </c>
      <c r="N1493" s="141">
        <f t="shared" si="378"/>
        <v>0</v>
      </c>
      <c r="O1493" s="147">
        <f t="shared" si="382"/>
        <v>0</v>
      </c>
      <c r="P1493" s="136">
        <f t="shared" si="383"/>
        <v>0</v>
      </c>
      <c r="Q1493" s="136">
        <f t="shared" si="387"/>
        <v>0</v>
      </c>
      <c r="R1493" s="136">
        <f t="shared" si="388"/>
        <v>0</v>
      </c>
      <c r="S1493" s="137">
        <f t="shared" si="384"/>
        <v>0</v>
      </c>
      <c r="T1493" s="45"/>
      <c r="V1493" s="57" t="str">
        <f t="shared" si="385"/>
        <v>скрыть</v>
      </c>
    </row>
    <row r="1494" spans="2:22" ht="15.75" hidden="1" customHeight="1" x14ac:dyDescent="0.25">
      <c r="B1494" s="135">
        <v>1478</v>
      </c>
      <c r="C1494" s="182">
        <f t="shared" si="379"/>
        <v>0</v>
      </c>
      <c r="D1494" s="280">
        <f t="shared" si="379"/>
        <v>0</v>
      </c>
      <c r="E1494" s="182">
        <f t="shared" si="379"/>
        <v>0</v>
      </c>
      <c r="F1494" s="182">
        <f t="shared" si="379"/>
        <v>0</v>
      </c>
      <c r="G1494" s="136">
        <f t="shared" si="379"/>
        <v>0</v>
      </c>
      <c r="H1494" s="136">
        <f t="shared" si="386"/>
        <v>0</v>
      </c>
      <c r="I1494" s="136">
        <f t="shared" si="380"/>
        <v>0</v>
      </c>
      <c r="J1494" s="141">
        <f t="shared" si="381"/>
        <v>0</v>
      </c>
      <c r="K1494" s="142">
        <f t="shared" si="378"/>
        <v>0</v>
      </c>
      <c r="L1494" s="184">
        <f t="shared" si="378"/>
        <v>0</v>
      </c>
      <c r="M1494" s="141">
        <f t="shared" si="378"/>
        <v>0</v>
      </c>
      <c r="N1494" s="141">
        <f t="shared" si="378"/>
        <v>0</v>
      </c>
      <c r="O1494" s="147">
        <f t="shared" si="382"/>
        <v>0</v>
      </c>
      <c r="P1494" s="136">
        <f t="shared" si="383"/>
        <v>0</v>
      </c>
      <c r="Q1494" s="136">
        <f t="shared" si="387"/>
        <v>0</v>
      </c>
      <c r="R1494" s="136">
        <f t="shared" si="388"/>
        <v>0</v>
      </c>
      <c r="S1494" s="137">
        <f t="shared" si="384"/>
        <v>0</v>
      </c>
      <c r="T1494" s="45"/>
      <c r="V1494" s="57" t="str">
        <f t="shared" si="385"/>
        <v>скрыть</v>
      </c>
    </row>
    <row r="1495" spans="2:22" ht="15.75" hidden="1" customHeight="1" x14ac:dyDescent="0.25">
      <c r="B1495" s="135">
        <v>1479</v>
      </c>
      <c r="C1495" s="182">
        <f t="shared" si="379"/>
        <v>0</v>
      </c>
      <c r="D1495" s="280">
        <f t="shared" si="379"/>
        <v>0</v>
      </c>
      <c r="E1495" s="182">
        <f t="shared" si="379"/>
        <v>0</v>
      </c>
      <c r="F1495" s="182">
        <f t="shared" si="379"/>
        <v>0</v>
      </c>
      <c r="G1495" s="136">
        <f t="shared" si="379"/>
        <v>0</v>
      </c>
      <c r="H1495" s="136">
        <f t="shared" si="386"/>
        <v>0</v>
      </c>
      <c r="I1495" s="136">
        <f t="shared" si="380"/>
        <v>0</v>
      </c>
      <c r="J1495" s="141">
        <f t="shared" si="381"/>
        <v>0</v>
      </c>
      <c r="K1495" s="142">
        <f t="shared" si="378"/>
        <v>0</v>
      </c>
      <c r="L1495" s="184">
        <f t="shared" si="378"/>
        <v>0</v>
      </c>
      <c r="M1495" s="141">
        <f t="shared" si="378"/>
        <v>0</v>
      </c>
      <c r="N1495" s="141">
        <f t="shared" si="378"/>
        <v>0</v>
      </c>
      <c r="O1495" s="147">
        <f t="shared" si="382"/>
        <v>0</v>
      </c>
      <c r="P1495" s="136">
        <f t="shared" si="383"/>
        <v>0</v>
      </c>
      <c r="Q1495" s="136">
        <f t="shared" si="387"/>
        <v>0</v>
      </c>
      <c r="R1495" s="136">
        <f t="shared" si="388"/>
        <v>0</v>
      </c>
      <c r="S1495" s="137">
        <f t="shared" si="384"/>
        <v>0</v>
      </c>
      <c r="T1495" s="45"/>
      <c r="V1495" s="57" t="str">
        <f t="shared" si="385"/>
        <v>скрыть</v>
      </c>
    </row>
    <row r="1496" spans="2:22" ht="15.75" hidden="1" customHeight="1" x14ac:dyDescent="0.25">
      <c r="B1496" s="135">
        <v>1480</v>
      </c>
      <c r="C1496" s="182">
        <f t="shared" si="379"/>
        <v>0</v>
      </c>
      <c r="D1496" s="280">
        <f t="shared" si="379"/>
        <v>0</v>
      </c>
      <c r="E1496" s="182">
        <f t="shared" si="379"/>
        <v>0</v>
      </c>
      <c r="F1496" s="182">
        <f t="shared" si="379"/>
        <v>0</v>
      </c>
      <c r="G1496" s="136">
        <f t="shared" si="379"/>
        <v>0</v>
      </c>
      <c r="H1496" s="136">
        <f t="shared" si="386"/>
        <v>0</v>
      </c>
      <c r="I1496" s="136">
        <f t="shared" si="380"/>
        <v>0</v>
      </c>
      <c r="J1496" s="141">
        <f t="shared" si="381"/>
        <v>0</v>
      </c>
      <c r="K1496" s="142">
        <f t="shared" si="378"/>
        <v>0</v>
      </c>
      <c r="L1496" s="184">
        <f t="shared" si="378"/>
        <v>0</v>
      </c>
      <c r="M1496" s="141">
        <f t="shared" si="378"/>
        <v>0</v>
      </c>
      <c r="N1496" s="141">
        <f t="shared" si="378"/>
        <v>0</v>
      </c>
      <c r="O1496" s="147">
        <f t="shared" si="382"/>
        <v>0</v>
      </c>
      <c r="P1496" s="136">
        <f t="shared" si="383"/>
        <v>0</v>
      </c>
      <c r="Q1496" s="136">
        <f t="shared" si="387"/>
        <v>0</v>
      </c>
      <c r="R1496" s="136">
        <f t="shared" si="388"/>
        <v>0</v>
      </c>
      <c r="S1496" s="137">
        <f t="shared" si="384"/>
        <v>0</v>
      </c>
      <c r="T1496" s="45"/>
      <c r="V1496" s="57" t="str">
        <f t="shared" si="385"/>
        <v>скрыть</v>
      </c>
    </row>
    <row r="1497" spans="2:22" ht="15.75" hidden="1" customHeight="1" x14ac:dyDescent="0.25">
      <c r="B1497" s="135">
        <v>1481</v>
      </c>
      <c r="C1497" s="182">
        <f t="shared" ref="C1497:G1506" si="389">IF(offer_sale_type="транзит",IFERROR(VLOOKUP($B1497,calc_data,C$14+1,0),0),0)</f>
        <v>0</v>
      </c>
      <c r="D1497" s="280">
        <f t="shared" si="389"/>
        <v>0</v>
      </c>
      <c r="E1497" s="182">
        <f t="shared" si="389"/>
        <v>0</v>
      </c>
      <c r="F1497" s="182">
        <f t="shared" si="389"/>
        <v>0</v>
      </c>
      <c r="G1497" s="136">
        <f t="shared" si="389"/>
        <v>0</v>
      </c>
      <c r="H1497" s="136">
        <f t="shared" si="386"/>
        <v>0</v>
      </c>
      <c r="I1497" s="136">
        <f t="shared" si="380"/>
        <v>0</v>
      </c>
      <c r="J1497" s="141">
        <f t="shared" si="381"/>
        <v>0</v>
      </c>
      <c r="K1497" s="142">
        <f t="shared" si="378"/>
        <v>0</v>
      </c>
      <c r="L1497" s="184">
        <f t="shared" si="378"/>
        <v>0</v>
      </c>
      <c r="M1497" s="141">
        <f t="shared" si="378"/>
        <v>0</v>
      </c>
      <c r="N1497" s="141">
        <f t="shared" si="378"/>
        <v>0</v>
      </c>
      <c r="O1497" s="147">
        <f t="shared" si="382"/>
        <v>0</v>
      </c>
      <c r="P1497" s="136">
        <f t="shared" si="383"/>
        <v>0</v>
      </c>
      <c r="Q1497" s="136">
        <f t="shared" si="387"/>
        <v>0</v>
      </c>
      <c r="R1497" s="136">
        <f t="shared" si="388"/>
        <v>0</v>
      </c>
      <c r="S1497" s="137">
        <f t="shared" si="384"/>
        <v>0</v>
      </c>
      <c r="T1497" s="45"/>
      <c r="V1497" s="57" t="str">
        <f t="shared" si="385"/>
        <v>скрыть</v>
      </c>
    </row>
    <row r="1498" spans="2:22" ht="15.75" hidden="1" customHeight="1" x14ac:dyDescent="0.25">
      <c r="B1498" s="135">
        <v>1482</v>
      </c>
      <c r="C1498" s="182">
        <f t="shared" si="389"/>
        <v>0</v>
      </c>
      <c r="D1498" s="280">
        <f t="shared" si="389"/>
        <v>0</v>
      </c>
      <c r="E1498" s="182">
        <f t="shared" si="389"/>
        <v>0</v>
      </c>
      <c r="F1498" s="182">
        <f t="shared" si="389"/>
        <v>0</v>
      </c>
      <c r="G1498" s="136">
        <f t="shared" si="389"/>
        <v>0</v>
      </c>
      <c r="H1498" s="136">
        <f t="shared" si="386"/>
        <v>0</v>
      </c>
      <c r="I1498" s="136">
        <f t="shared" si="380"/>
        <v>0</v>
      </c>
      <c r="J1498" s="141">
        <f t="shared" si="381"/>
        <v>0</v>
      </c>
      <c r="K1498" s="142">
        <f t="shared" si="378"/>
        <v>0</v>
      </c>
      <c r="L1498" s="184">
        <f t="shared" si="378"/>
        <v>0</v>
      </c>
      <c r="M1498" s="141">
        <f t="shared" si="378"/>
        <v>0</v>
      </c>
      <c r="N1498" s="141">
        <f t="shared" si="378"/>
        <v>0</v>
      </c>
      <c r="O1498" s="147">
        <f t="shared" si="382"/>
        <v>0</v>
      </c>
      <c r="P1498" s="136">
        <f t="shared" si="383"/>
        <v>0</v>
      </c>
      <c r="Q1498" s="136">
        <f t="shared" si="387"/>
        <v>0</v>
      </c>
      <c r="R1498" s="136">
        <f t="shared" si="388"/>
        <v>0</v>
      </c>
      <c r="S1498" s="137">
        <f t="shared" si="384"/>
        <v>0</v>
      </c>
      <c r="T1498" s="45"/>
      <c r="V1498" s="57" t="str">
        <f t="shared" si="385"/>
        <v>скрыть</v>
      </c>
    </row>
    <row r="1499" spans="2:22" ht="15.75" hidden="1" customHeight="1" x14ac:dyDescent="0.25">
      <c r="B1499" s="135">
        <v>1483</v>
      </c>
      <c r="C1499" s="182">
        <f t="shared" si="389"/>
        <v>0</v>
      </c>
      <c r="D1499" s="280">
        <f t="shared" si="389"/>
        <v>0</v>
      </c>
      <c r="E1499" s="182">
        <f t="shared" si="389"/>
        <v>0</v>
      </c>
      <c r="F1499" s="182">
        <f t="shared" si="389"/>
        <v>0</v>
      </c>
      <c r="G1499" s="136">
        <f t="shared" si="389"/>
        <v>0</v>
      </c>
      <c r="H1499" s="136">
        <f t="shared" si="386"/>
        <v>0</v>
      </c>
      <c r="I1499" s="136">
        <f t="shared" si="380"/>
        <v>0</v>
      </c>
      <c r="J1499" s="141">
        <f t="shared" si="381"/>
        <v>0</v>
      </c>
      <c r="K1499" s="142">
        <f t="shared" si="378"/>
        <v>0</v>
      </c>
      <c r="L1499" s="184">
        <f t="shared" si="378"/>
        <v>0</v>
      </c>
      <c r="M1499" s="141">
        <f t="shared" si="378"/>
        <v>0</v>
      </c>
      <c r="N1499" s="141">
        <f t="shared" si="378"/>
        <v>0</v>
      </c>
      <c r="O1499" s="147">
        <f t="shared" si="382"/>
        <v>0</v>
      </c>
      <c r="P1499" s="136">
        <f t="shared" si="383"/>
        <v>0</v>
      </c>
      <c r="Q1499" s="136">
        <f t="shared" si="387"/>
        <v>0</v>
      </c>
      <c r="R1499" s="136">
        <f t="shared" si="388"/>
        <v>0</v>
      </c>
      <c r="S1499" s="137">
        <f t="shared" si="384"/>
        <v>0</v>
      </c>
      <c r="T1499" s="45"/>
      <c r="V1499" s="57" t="str">
        <f t="shared" si="385"/>
        <v>скрыть</v>
      </c>
    </row>
    <row r="1500" spans="2:22" ht="15.75" hidden="1" customHeight="1" x14ac:dyDescent="0.25">
      <c r="B1500" s="135">
        <v>1484</v>
      </c>
      <c r="C1500" s="182">
        <f t="shared" si="389"/>
        <v>0</v>
      </c>
      <c r="D1500" s="280">
        <f t="shared" si="389"/>
        <v>0</v>
      </c>
      <c r="E1500" s="182">
        <f t="shared" si="389"/>
        <v>0</v>
      </c>
      <c r="F1500" s="182">
        <f t="shared" si="389"/>
        <v>0</v>
      </c>
      <c r="G1500" s="136">
        <f t="shared" si="389"/>
        <v>0</v>
      </c>
      <c r="H1500" s="136">
        <f t="shared" si="386"/>
        <v>0</v>
      </c>
      <c r="I1500" s="136">
        <f t="shared" si="380"/>
        <v>0</v>
      </c>
      <c r="J1500" s="141">
        <f t="shared" si="381"/>
        <v>0</v>
      </c>
      <c r="K1500" s="142">
        <f t="shared" si="378"/>
        <v>0</v>
      </c>
      <c r="L1500" s="184">
        <f t="shared" si="378"/>
        <v>0</v>
      </c>
      <c r="M1500" s="141">
        <f t="shared" si="378"/>
        <v>0</v>
      </c>
      <c r="N1500" s="141">
        <f t="shared" si="378"/>
        <v>0</v>
      </c>
      <c r="O1500" s="147">
        <f t="shared" si="382"/>
        <v>0</v>
      </c>
      <c r="P1500" s="136">
        <f t="shared" si="383"/>
        <v>0</v>
      </c>
      <c r="Q1500" s="136">
        <f t="shared" si="387"/>
        <v>0</v>
      </c>
      <c r="R1500" s="136">
        <f t="shared" si="388"/>
        <v>0</v>
      </c>
      <c r="S1500" s="137">
        <f t="shared" si="384"/>
        <v>0</v>
      </c>
      <c r="T1500" s="45"/>
      <c r="V1500" s="57" t="str">
        <f t="shared" si="385"/>
        <v>скрыть</v>
      </c>
    </row>
    <row r="1501" spans="2:22" ht="15.75" hidden="1" customHeight="1" x14ac:dyDescent="0.25">
      <c r="B1501" s="135">
        <v>1485</v>
      </c>
      <c r="C1501" s="182">
        <f t="shared" si="389"/>
        <v>0</v>
      </c>
      <c r="D1501" s="280">
        <f t="shared" si="389"/>
        <v>0</v>
      </c>
      <c r="E1501" s="182">
        <f t="shared" si="389"/>
        <v>0</v>
      </c>
      <c r="F1501" s="182">
        <f t="shared" si="389"/>
        <v>0</v>
      </c>
      <c r="G1501" s="136">
        <f t="shared" si="389"/>
        <v>0</v>
      </c>
      <c r="H1501" s="136">
        <f t="shared" si="386"/>
        <v>0</v>
      </c>
      <c r="I1501" s="136">
        <f t="shared" si="380"/>
        <v>0</v>
      </c>
      <c r="J1501" s="141">
        <f t="shared" si="381"/>
        <v>0</v>
      </c>
      <c r="K1501" s="142">
        <f t="shared" si="378"/>
        <v>0</v>
      </c>
      <c r="L1501" s="184">
        <f t="shared" si="378"/>
        <v>0</v>
      </c>
      <c r="M1501" s="141">
        <f t="shared" si="378"/>
        <v>0</v>
      </c>
      <c r="N1501" s="141">
        <f t="shared" si="378"/>
        <v>0</v>
      </c>
      <c r="O1501" s="147">
        <f t="shared" si="382"/>
        <v>0</v>
      </c>
      <c r="P1501" s="136">
        <f t="shared" si="383"/>
        <v>0</v>
      </c>
      <c r="Q1501" s="136">
        <f t="shared" si="387"/>
        <v>0</v>
      </c>
      <c r="R1501" s="136">
        <f t="shared" si="388"/>
        <v>0</v>
      </c>
      <c r="S1501" s="137">
        <f t="shared" si="384"/>
        <v>0</v>
      </c>
      <c r="T1501" s="45"/>
      <c r="V1501" s="57" t="str">
        <f t="shared" si="385"/>
        <v>скрыть</v>
      </c>
    </row>
    <row r="1502" spans="2:22" ht="15.75" hidden="1" customHeight="1" x14ac:dyDescent="0.25">
      <c r="B1502" s="135">
        <v>1486</v>
      </c>
      <c r="C1502" s="182">
        <f t="shared" si="389"/>
        <v>0</v>
      </c>
      <c r="D1502" s="280">
        <f t="shared" si="389"/>
        <v>0</v>
      </c>
      <c r="E1502" s="182">
        <f t="shared" si="389"/>
        <v>0</v>
      </c>
      <c r="F1502" s="182">
        <f t="shared" si="389"/>
        <v>0</v>
      </c>
      <c r="G1502" s="136">
        <f t="shared" si="389"/>
        <v>0</v>
      </c>
      <c r="H1502" s="136">
        <f t="shared" si="386"/>
        <v>0</v>
      </c>
      <c r="I1502" s="136">
        <f t="shared" si="380"/>
        <v>0</v>
      </c>
      <c r="J1502" s="141">
        <f t="shared" si="381"/>
        <v>0</v>
      </c>
      <c r="K1502" s="142">
        <f t="shared" si="378"/>
        <v>0</v>
      </c>
      <c r="L1502" s="184">
        <f t="shared" si="378"/>
        <v>0</v>
      </c>
      <c r="M1502" s="141">
        <f t="shared" si="378"/>
        <v>0</v>
      </c>
      <c r="N1502" s="141">
        <f t="shared" si="378"/>
        <v>0</v>
      </c>
      <c r="O1502" s="147">
        <f t="shared" si="382"/>
        <v>0</v>
      </c>
      <c r="P1502" s="136">
        <f t="shared" si="383"/>
        <v>0</v>
      </c>
      <c r="Q1502" s="136">
        <f t="shared" si="387"/>
        <v>0</v>
      </c>
      <c r="R1502" s="136">
        <f t="shared" si="388"/>
        <v>0</v>
      </c>
      <c r="S1502" s="137">
        <f t="shared" si="384"/>
        <v>0</v>
      </c>
      <c r="T1502" s="45"/>
      <c r="V1502" s="57" t="str">
        <f t="shared" si="385"/>
        <v>скрыть</v>
      </c>
    </row>
    <row r="1503" spans="2:22" ht="15.75" hidden="1" customHeight="1" x14ac:dyDescent="0.25">
      <c r="B1503" s="135">
        <v>1487</v>
      </c>
      <c r="C1503" s="182">
        <f t="shared" si="389"/>
        <v>0</v>
      </c>
      <c r="D1503" s="280">
        <f t="shared" si="389"/>
        <v>0</v>
      </c>
      <c r="E1503" s="182">
        <f t="shared" si="389"/>
        <v>0</v>
      </c>
      <c r="F1503" s="182">
        <f t="shared" si="389"/>
        <v>0</v>
      </c>
      <c r="G1503" s="136">
        <f t="shared" si="389"/>
        <v>0</v>
      </c>
      <c r="H1503" s="136">
        <f t="shared" si="386"/>
        <v>0</v>
      </c>
      <c r="I1503" s="136">
        <f t="shared" si="380"/>
        <v>0</v>
      </c>
      <c r="J1503" s="141">
        <f t="shared" si="381"/>
        <v>0</v>
      </c>
      <c r="K1503" s="142">
        <f t="shared" si="378"/>
        <v>0</v>
      </c>
      <c r="L1503" s="184">
        <f t="shared" si="378"/>
        <v>0</v>
      </c>
      <c r="M1503" s="141">
        <f t="shared" si="378"/>
        <v>0</v>
      </c>
      <c r="N1503" s="141">
        <f t="shared" si="378"/>
        <v>0</v>
      </c>
      <c r="O1503" s="147">
        <f t="shared" si="382"/>
        <v>0</v>
      </c>
      <c r="P1503" s="136">
        <f t="shared" si="383"/>
        <v>0</v>
      </c>
      <c r="Q1503" s="136">
        <f t="shared" si="387"/>
        <v>0</v>
      </c>
      <c r="R1503" s="136">
        <f t="shared" si="388"/>
        <v>0</v>
      </c>
      <c r="S1503" s="137">
        <f t="shared" si="384"/>
        <v>0</v>
      </c>
      <c r="T1503" s="45"/>
      <c r="V1503" s="57" t="str">
        <f t="shared" si="385"/>
        <v>скрыть</v>
      </c>
    </row>
    <row r="1504" spans="2:22" ht="15.75" hidden="1" customHeight="1" x14ac:dyDescent="0.25">
      <c r="B1504" s="135">
        <v>1488</v>
      </c>
      <c r="C1504" s="182">
        <f t="shared" si="389"/>
        <v>0</v>
      </c>
      <c r="D1504" s="280">
        <f t="shared" si="389"/>
        <v>0</v>
      </c>
      <c r="E1504" s="182">
        <f t="shared" si="389"/>
        <v>0</v>
      </c>
      <c r="F1504" s="182">
        <f t="shared" si="389"/>
        <v>0</v>
      </c>
      <c r="G1504" s="136">
        <f t="shared" si="389"/>
        <v>0</v>
      </c>
      <c r="H1504" s="136">
        <f t="shared" si="386"/>
        <v>0</v>
      </c>
      <c r="I1504" s="136">
        <f t="shared" si="380"/>
        <v>0</v>
      </c>
      <c r="J1504" s="141">
        <f t="shared" si="381"/>
        <v>0</v>
      </c>
      <c r="K1504" s="142">
        <f t="shared" si="378"/>
        <v>0</v>
      </c>
      <c r="L1504" s="184">
        <f t="shared" si="378"/>
        <v>0</v>
      </c>
      <c r="M1504" s="141">
        <f t="shared" si="378"/>
        <v>0</v>
      </c>
      <c r="N1504" s="141">
        <f t="shared" si="378"/>
        <v>0</v>
      </c>
      <c r="O1504" s="147">
        <f t="shared" si="382"/>
        <v>0</v>
      </c>
      <c r="P1504" s="136">
        <f t="shared" si="383"/>
        <v>0</v>
      </c>
      <c r="Q1504" s="136">
        <f t="shared" si="387"/>
        <v>0</v>
      </c>
      <c r="R1504" s="136">
        <f t="shared" si="388"/>
        <v>0</v>
      </c>
      <c r="S1504" s="137">
        <f t="shared" si="384"/>
        <v>0</v>
      </c>
      <c r="T1504" s="45"/>
      <c r="V1504" s="57" t="str">
        <f t="shared" si="385"/>
        <v>скрыть</v>
      </c>
    </row>
    <row r="1505" spans="2:22" ht="15.75" hidden="1" customHeight="1" x14ac:dyDescent="0.25">
      <c r="B1505" s="135">
        <v>1489</v>
      </c>
      <c r="C1505" s="182">
        <f t="shared" si="389"/>
        <v>0</v>
      </c>
      <c r="D1505" s="280">
        <f t="shared" si="389"/>
        <v>0</v>
      </c>
      <c r="E1505" s="182">
        <f t="shared" si="389"/>
        <v>0</v>
      </c>
      <c r="F1505" s="182">
        <f t="shared" si="389"/>
        <v>0</v>
      </c>
      <c r="G1505" s="136">
        <f t="shared" si="389"/>
        <v>0</v>
      </c>
      <c r="H1505" s="136">
        <f t="shared" si="386"/>
        <v>0</v>
      </c>
      <c r="I1505" s="136">
        <f t="shared" si="380"/>
        <v>0</v>
      </c>
      <c r="J1505" s="141">
        <f t="shared" si="381"/>
        <v>0</v>
      </c>
      <c r="K1505" s="142">
        <f t="shared" si="378"/>
        <v>0</v>
      </c>
      <c r="L1505" s="184">
        <f t="shared" si="378"/>
        <v>0</v>
      </c>
      <c r="M1505" s="141">
        <f t="shared" si="378"/>
        <v>0</v>
      </c>
      <c r="N1505" s="141">
        <f t="shared" si="378"/>
        <v>0</v>
      </c>
      <c r="O1505" s="147">
        <f t="shared" si="382"/>
        <v>0</v>
      </c>
      <c r="P1505" s="136">
        <f t="shared" si="383"/>
        <v>0</v>
      </c>
      <c r="Q1505" s="136">
        <f t="shared" si="387"/>
        <v>0</v>
      </c>
      <c r="R1505" s="136">
        <f t="shared" si="388"/>
        <v>0</v>
      </c>
      <c r="S1505" s="137">
        <f t="shared" si="384"/>
        <v>0</v>
      </c>
      <c r="T1505" s="45"/>
      <c r="V1505" s="57" t="str">
        <f t="shared" si="385"/>
        <v>скрыть</v>
      </c>
    </row>
    <row r="1506" spans="2:22" ht="15.75" hidden="1" customHeight="1" x14ac:dyDescent="0.25">
      <c r="B1506" s="135">
        <v>1490</v>
      </c>
      <c r="C1506" s="182">
        <f t="shared" si="389"/>
        <v>0</v>
      </c>
      <c r="D1506" s="280">
        <f t="shared" si="389"/>
        <v>0</v>
      </c>
      <c r="E1506" s="182">
        <f t="shared" si="389"/>
        <v>0</v>
      </c>
      <c r="F1506" s="182">
        <f t="shared" si="389"/>
        <v>0</v>
      </c>
      <c r="G1506" s="136">
        <f t="shared" si="389"/>
        <v>0</v>
      </c>
      <c r="H1506" s="136">
        <f t="shared" si="386"/>
        <v>0</v>
      </c>
      <c r="I1506" s="136">
        <f t="shared" si="380"/>
        <v>0</v>
      </c>
      <c r="J1506" s="141">
        <f t="shared" si="381"/>
        <v>0</v>
      </c>
      <c r="K1506" s="142">
        <f t="shared" si="378"/>
        <v>0</v>
      </c>
      <c r="L1506" s="184">
        <f t="shared" si="378"/>
        <v>0</v>
      </c>
      <c r="M1506" s="141">
        <f t="shared" si="378"/>
        <v>0</v>
      </c>
      <c r="N1506" s="141">
        <f t="shared" si="378"/>
        <v>0</v>
      </c>
      <c r="O1506" s="147">
        <f t="shared" si="382"/>
        <v>0</v>
      </c>
      <c r="P1506" s="136">
        <f t="shared" si="383"/>
        <v>0</v>
      </c>
      <c r="Q1506" s="136">
        <f t="shared" si="387"/>
        <v>0</v>
      </c>
      <c r="R1506" s="136">
        <f t="shared" si="388"/>
        <v>0</v>
      </c>
      <c r="S1506" s="137">
        <f t="shared" si="384"/>
        <v>0</v>
      </c>
      <c r="T1506" s="45"/>
      <c r="V1506" s="57" t="str">
        <f t="shared" si="385"/>
        <v>скрыть</v>
      </c>
    </row>
    <row r="1507" spans="2:22" ht="15.75" hidden="1" customHeight="1" x14ac:dyDescent="0.25">
      <c r="B1507" s="135">
        <v>1491</v>
      </c>
      <c r="C1507" s="182">
        <f t="shared" ref="C1507:G1516" si="390">IF(offer_sale_type="транзит",IFERROR(VLOOKUP($B1507,calc_data,C$14+1,0),0),0)</f>
        <v>0</v>
      </c>
      <c r="D1507" s="280">
        <f t="shared" si="390"/>
        <v>0</v>
      </c>
      <c r="E1507" s="182">
        <f t="shared" si="390"/>
        <v>0</v>
      </c>
      <c r="F1507" s="182">
        <f t="shared" si="390"/>
        <v>0</v>
      </c>
      <c r="G1507" s="136">
        <f t="shared" si="390"/>
        <v>0</v>
      </c>
      <c r="H1507" s="136">
        <f t="shared" si="386"/>
        <v>0</v>
      </c>
      <c r="I1507" s="136">
        <f t="shared" si="380"/>
        <v>0</v>
      </c>
      <c r="J1507" s="141">
        <f t="shared" si="381"/>
        <v>0</v>
      </c>
      <c r="K1507" s="142">
        <f t="shared" si="378"/>
        <v>0</v>
      </c>
      <c r="L1507" s="184">
        <f t="shared" si="378"/>
        <v>0</v>
      </c>
      <c r="M1507" s="141">
        <f t="shared" si="378"/>
        <v>0</v>
      </c>
      <c r="N1507" s="141">
        <f t="shared" si="378"/>
        <v>0</v>
      </c>
      <c r="O1507" s="147">
        <f t="shared" si="382"/>
        <v>0</v>
      </c>
      <c r="P1507" s="136">
        <f t="shared" si="383"/>
        <v>0</v>
      </c>
      <c r="Q1507" s="136">
        <f t="shared" si="387"/>
        <v>0</v>
      </c>
      <c r="R1507" s="136">
        <f t="shared" si="388"/>
        <v>0</v>
      </c>
      <c r="S1507" s="137">
        <f t="shared" si="384"/>
        <v>0</v>
      </c>
      <c r="T1507" s="45"/>
      <c r="V1507" s="57" t="str">
        <f t="shared" si="385"/>
        <v>скрыть</v>
      </c>
    </row>
    <row r="1508" spans="2:22" ht="15.75" hidden="1" customHeight="1" x14ac:dyDescent="0.25">
      <c r="B1508" s="135">
        <v>1492</v>
      </c>
      <c r="C1508" s="182">
        <f t="shared" si="390"/>
        <v>0</v>
      </c>
      <c r="D1508" s="280">
        <f t="shared" si="390"/>
        <v>0</v>
      </c>
      <c r="E1508" s="182">
        <f t="shared" si="390"/>
        <v>0</v>
      </c>
      <c r="F1508" s="182">
        <f t="shared" si="390"/>
        <v>0</v>
      </c>
      <c r="G1508" s="136">
        <f t="shared" si="390"/>
        <v>0</v>
      </c>
      <c r="H1508" s="136">
        <f t="shared" si="386"/>
        <v>0</v>
      </c>
      <c r="I1508" s="136">
        <f t="shared" si="380"/>
        <v>0</v>
      </c>
      <c r="J1508" s="141">
        <f t="shared" si="381"/>
        <v>0</v>
      </c>
      <c r="K1508" s="142">
        <f t="shared" si="378"/>
        <v>0</v>
      </c>
      <c r="L1508" s="184">
        <f t="shared" si="378"/>
        <v>0</v>
      </c>
      <c r="M1508" s="141">
        <f t="shared" si="378"/>
        <v>0</v>
      </c>
      <c r="N1508" s="141">
        <f t="shared" si="378"/>
        <v>0</v>
      </c>
      <c r="O1508" s="147">
        <f t="shared" si="382"/>
        <v>0</v>
      </c>
      <c r="P1508" s="136">
        <f t="shared" si="383"/>
        <v>0</v>
      </c>
      <c r="Q1508" s="136">
        <f t="shared" si="387"/>
        <v>0</v>
      </c>
      <c r="R1508" s="136">
        <f t="shared" si="388"/>
        <v>0</v>
      </c>
      <c r="S1508" s="137">
        <f t="shared" si="384"/>
        <v>0</v>
      </c>
      <c r="T1508" s="45"/>
      <c r="V1508" s="57" t="str">
        <f t="shared" si="385"/>
        <v>скрыть</v>
      </c>
    </row>
    <row r="1509" spans="2:22" ht="15.75" hidden="1" customHeight="1" x14ac:dyDescent="0.25">
      <c r="B1509" s="135">
        <v>1493</v>
      </c>
      <c r="C1509" s="182">
        <f t="shared" si="390"/>
        <v>0</v>
      </c>
      <c r="D1509" s="280">
        <f t="shared" si="390"/>
        <v>0</v>
      </c>
      <c r="E1509" s="182">
        <f t="shared" si="390"/>
        <v>0</v>
      </c>
      <c r="F1509" s="182">
        <f t="shared" si="390"/>
        <v>0</v>
      </c>
      <c r="G1509" s="136">
        <f t="shared" si="390"/>
        <v>0</v>
      </c>
      <c r="H1509" s="136">
        <f t="shared" si="386"/>
        <v>0</v>
      </c>
      <c r="I1509" s="136">
        <f t="shared" si="380"/>
        <v>0</v>
      </c>
      <c r="J1509" s="141">
        <f t="shared" si="381"/>
        <v>0</v>
      </c>
      <c r="K1509" s="142">
        <f t="shared" si="378"/>
        <v>0</v>
      </c>
      <c r="L1509" s="184">
        <f t="shared" si="378"/>
        <v>0</v>
      </c>
      <c r="M1509" s="141">
        <f t="shared" si="378"/>
        <v>0</v>
      </c>
      <c r="N1509" s="141">
        <f t="shared" si="378"/>
        <v>0</v>
      </c>
      <c r="O1509" s="147">
        <f t="shared" si="382"/>
        <v>0</v>
      </c>
      <c r="P1509" s="136">
        <f t="shared" si="383"/>
        <v>0</v>
      </c>
      <c r="Q1509" s="136">
        <f t="shared" si="387"/>
        <v>0</v>
      </c>
      <c r="R1509" s="136">
        <f t="shared" si="388"/>
        <v>0</v>
      </c>
      <c r="S1509" s="137">
        <f t="shared" si="384"/>
        <v>0</v>
      </c>
      <c r="T1509" s="45"/>
      <c r="V1509" s="57" t="str">
        <f t="shared" si="385"/>
        <v>скрыть</v>
      </c>
    </row>
    <row r="1510" spans="2:22" ht="15.75" hidden="1" customHeight="1" x14ac:dyDescent="0.25">
      <c r="B1510" s="135">
        <v>1494</v>
      </c>
      <c r="C1510" s="182">
        <f t="shared" si="390"/>
        <v>0</v>
      </c>
      <c r="D1510" s="280">
        <f t="shared" si="390"/>
        <v>0</v>
      </c>
      <c r="E1510" s="182">
        <f t="shared" si="390"/>
        <v>0</v>
      </c>
      <c r="F1510" s="182">
        <f t="shared" si="390"/>
        <v>0</v>
      </c>
      <c r="G1510" s="136">
        <f t="shared" si="390"/>
        <v>0</v>
      </c>
      <c r="H1510" s="136">
        <f t="shared" si="386"/>
        <v>0</v>
      </c>
      <c r="I1510" s="136">
        <f t="shared" si="380"/>
        <v>0</v>
      </c>
      <c r="J1510" s="141">
        <f t="shared" si="381"/>
        <v>0</v>
      </c>
      <c r="K1510" s="142">
        <f t="shared" si="378"/>
        <v>0</v>
      </c>
      <c r="L1510" s="184">
        <f t="shared" si="378"/>
        <v>0</v>
      </c>
      <c r="M1510" s="141">
        <f t="shared" si="378"/>
        <v>0</v>
      </c>
      <c r="N1510" s="141">
        <f t="shared" si="378"/>
        <v>0</v>
      </c>
      <c r="O1510" s="147">
        <f t="shared" si="382"/>
        <v>0</v>
      </c>
      <c r="P1510" s="136">
        <f t="shared" si="383"/>
        <v>0</v>
      </c>
      <c r="Q1510" s="136">
        <f t="shared" si="387"/>
        <v>0</v>
      </c>
      <c r="R1510" s="136">
        <f t="shared" si="388"/>
        <v>0</v>
      </c>
      <c r="S1510" s="137">
        <f t="shared" si="384"/>
        <v>0</v>
      </c>
      <c r="T1510" s="45"/>
      <c r="V1510" s="57" t="str">
        <f t="shared" si="385"/>
        <v>скрыть</v>
      </c>
    </row>
    <row r="1511" spans="2:22" ht="15.75" hidden="1" customHeight="1" x14ac:dyDescent="0.25">
      <c r="B1511" s="135">
        <v>1495</v>
      </c>
      <c r="C1511" s="182">
        <f t="shared" si="390"/>
        <v>0</v>
      </c>
      <c r="D1511" s="280">
        <f t="shared" si="390"/>
        <v>0</v>
      </c>
      <c r="E1511" s="182">
        <f t="shared" si="390"/>
        <v>0</v>
      </c>
      <c r="F1511" s="182">
        <f t="shared" si="390"/>
        <v>0</v>
      </c>
      <c r="G1511" s="136">
        <f t="shared" si="390"/>
        <v>0</v>
      </c>
      <c r="H1511" s="136">
        <f t="shared" si="386"/>
        <v>0</v>
      </c>
      <c r="I1511" s="136">
        <f t="shared" si="380"/>
        <v>0</v>
      </c>
      <c r="J1511" s="141">
        <f t="shared" si="381"/>
        <v>0</v>
      </c>
      <c r="K1511" s="142">
        <f t="shared" si="378"/>
        <v>0</v>
      </c>
      <c r="L1511" s="184">
        <f t="shared" si="378"/>
        <v>0</v>
      </c>
      <c r="M1511" s="141">
        <f t="shared" si="378"/>
        <v>0</v>
      </c>
      <c r="N1511" s="141">
        <f t="shared" si="378"/>
        <v>0</v>
      </c>
      <c r="O1511" s="147">
        <f t="shared" si="382"/>
        <v>0</v>
      </c>
      <c r="P1511" s="136">
        <f t="shared" si="383"/>
        <v>0</v>
      </c>
      <c r="Q1511" s="136">
        <f t="shared" si="387"/>
        <v>0</v>
      </c>
      <c r="R1511" s="136">
        <f t="shared" si="388"/>
        <v>0</v>
      </c>
      <c r="S1511" s="137">
        <f t="shared" si="384"/>
        <v>0</v>
      </c>
      <c r="T1511" s="45"/>
      <c r="V1511" s="57" t="str">
        <f t="shared" si="385"/>
        <v>скрыть</v>
      </c>
    </row>
    <row r="1512" spans="2:22" ht="15.75" hidden="1" customHeight="1" x14ac:dyDescent="0.25">
      <c r="B1512" s="135">
        <v>1496</v>
      </c>
      <c r="C1512" s="182">
        <f t="shared" si="390"/>
        <v>0</v>
      </c>
      <c r="D1512" s="280">
        <f t="shared" si="390"/>
        <v>0</v>
      </c>
      <c r="E1512" s="182">
        <f t="shared" si="390"/>
        <v>0</v>
      </c>
      <c r="F1512" s="182">
        <f t="shared" si="390"/>
        <v>0</v>
      </c>
      <c r="G1512" s="136">
        <f t="shared" si="390"/>
        <v>0</v>
      </c>
      <c r="H1512" s="136">
        <f t="shared" si="386"/>
        <v>0</v>
      </c>
      <c r="I1512" s="136">
        <f t="shared" si="380"/>
        <v>0</v>
      </c>
      <c r="J1512" s="141">
        <f t="shared" si="381"/>
        <v>0</v>
      </c>
      <c r="K1512" s="142">
        <f t="shared" si="378"/>
        <v>0</v>
      </c>
      <c r="L1512" s="184">
        <f t="shared" si="378"/>
        <v>0</v>
      </c>
      <c r="M1512" s="141">
        <f t="shared" si="378"/>
        <v>0</v>
      </c>
      <c r="N1512" s="141">
        <f t="shared" si="378"/>
        <v>0</v>
      </c>
      <c r="O1512" s="147">
        <f t="shared" si="382"/>
        <v>0</v>
      </c>
      <c r="P1512" s="136">
        <f t="shared" si="383"/>
        <v>0</v>
      </c>
      <c r="Q1512" s="136">
        <f t="shared" si="387"/>
        <v>0</v>
      </c>
      <c r="R1512" s="136">
        <f t="shared" si="388"/>
        <v>0</v>
      </c>
      <c r="S1512" s="137">
        <f t="shared" si="384"/>
        <v>0</v>
      </c>
      <c r="T1512" s="45"/>
      <c r="V1512" s="57" t="str">
        <f t="shared" si="385"/>
        <v>скрыть</v>
      </c>
    </row>
    <row r="1513" spans="2:22" ht="15.75" hidden="1" customHeight="1" x14ac:dyDescent="0.25">
      <c r="B1513" s="135">
        <v>1497</v>
      </c>
      <c r="C1513" s="182">
        <f t="shared" si="390"/>
        <v>0</v>
      </c>
      <c r="D1513" s="280">
        <f t="shared" si="390"/>
        <v>0</v>
      </c>
      <c r="E1513" s="182">
        <f t="shared" si="390"/>
        <v>0</v>
      </c>
      <c r="F1513" s="182">
        <f t="shared" si="390"/>
        <v>0</v>
      </c>
      <c r="G1513" s="136">
        <f t="shared" si="390"/>
        <v>0</v>
      </c>
      <c r="H1513" s="136">
        <f t="shared" si="386"/>
        <v>0</v>
      </c>
      <c r="I1513" s="136">
        <f t="shared" si="380"/>
        <v>0</v>
      </c>
      <c r="J1513" s="141">
        <f t="shared" si="381"/>
        <v>0</v>
      </c>
      <c r="K1513" s="142">
        <f t="shared" si="378"/>
        <v>0</v>
      </c>
      <c r="L1513" s="184">
        <f t="shared" si="378"/>
        <v>0</v>
      </c>
      <c r="M1513" s="141">
        <f t="shared" si="378"/>
        <v>0</v>
      </c>
      <c r="N1513" s="141">
        <f t="shared" si="378"/>
        <v>0</v>
      </c>
      <c r="O1513" s="147">
        <f t="shared" si="382"/>
        <v>0</v>
      </c>
      <c r="P1513" s="136">
        <f t="shared" si="383"/>
        <v>0</v>
      </c>
      <c r="Q1513" s="136">
        <f t="shared" si="387"/>
        <v>0</v>
      </c>
      <c r="R1513" s="136">
        <f t="shared" si="388"/>
        <v>0</v>
      </c>
      <c r="S1513" s="137">
        <f t="shared" si="384"/>
        <v>0</v>
      </c>
      <c r="T1513" s="45"/>
      <c r="V1513" s="57" t="str">
        <f t="shared" si="385"/>
        <v>скрыть</v>
      </c>
    </row>
    <row r="1514" spans="2:22" ht="15.75" hidden="1" customHeight="1" x14ac:dyDescent="0.25">
      <c r="B1514" s="135">
        <v>1498</v>
      </c>
      <c r="C1514" s="182">
        <f t="shared" si="390"/>
        <v>0</v>
      </c>
      <c r="D1514" s="280">
        <f t="shared" si="390"/>
        <v>0</v>
      </c>
      <c r="E1514" s="182">
        <f t="shared" si="390"/>
        <v>0</v>
      </c>
      <c r="F1514" s="182">
        <f t="shared" si="390"/>
        <v>0</v>
      </c>
      <c r="G1514" s="136">
        <f t="shared" si="390"/>
        <v>0</v>
      </c>
      <c r="H1514" s="136">
        <f t="shared" si="386"/>
        <v>0</v>
      </c>
      <c r="I1514" s="136">
        <f t="shared" si="380"/>
        <v>0</v>
      </c>
      <c r="J1514" s="141">
        <f t="shared" si="381"/>
        <v>0</v>
      </c>
      <c r="K1514" s="142">
        <f t="shared" si="378"/>
        <v>0</v>
      </c>
      <c r="L1514" s="184">
        <f t="shared" si="378"/>
        <v>0</v>
      </c>
      <c r="M1514" s="141">
        <f t="shared" si="378"/>
        <v>0</v>
      </c>
      <c r="N1514" s="141">
        <f t="shared" si="378"/>
        <v>0</v>
      </c>
      <c r="O1514" s="147">
        <f t="shared" si="382"/>
        <v>0</v>
      </c>
      <c r="P1514" s="136">
        <f t="shared" si="383"/>
        <v>0</v>
      </c>
      <c r="Q1514" s="136">
        <f t="shared" si="387"/>
        <v>0</v>
      </c>
      <c r="R1514" s="136">
        <f t="shared" si="388"/>
        <v>0</v>
      </c>
      <c r="S1514" s="137">
        <f t="shared" si="384"/>
        <v>0</v>
      </c>
      <c r="T1514" s="45"/>
      <c r="V1514" s="57" t="str">
        <f t="shared" si="385"/>
        <v>скрыть</v>
      </c>
    </row>
    <row r="1515" spans="2:22" ht="15.75" hidden="1" customHeight="1" x14ac:dyDescent="0.25">
      <c r="B1515" s="135">
        <v>1499</v>
      </c>
      <c r="C1515" s="182">
        <f t="shared" si="390"/>
        <v>0</v>
      </c>
      <c r="D1515" s="280">
        <f t="shared" si="390"/>
        <v>0</v>
      </c>
      <c r="E1515" s="182">
        <f t="shared" si="390"/>
        <v>0</v>
      </c>
      <c r="F1515" s="182">
        <f t="shared" si="390"/>
        <v>0</v>
      </c>
      <c r="G1515" s="136">
        <f t="shared" si="390"/>
        <v>0</v>
      </c>
      <c r="H1515" s="136">
        <f t="shared" si="386"/>
        <v>0</v>
      </c>
      <c r="I1515" s="136">
        <f t="shared" si="380"/>
        <v>0</v>
      </c>
      <c r="J1515" s="141">
        <f t="shared" si="381"/>
        <v>0</v>
      </c>
      <c r="K1515" s="142">
        <f t="shared" si="378"/>
        <v>0</v>
      </c>
      <c r="L1515" s="184">
        <f t="shared" si="378"/>
        <v>0</v>
      </c>
      <c r="M1515" s="141">
        <f t="shared" si="378"/>
        <v>0</v>
      </c>
      <c r="N1515" s="141">
        <f t="shared" si="378"/>
        <v>0</v>
      </c>
      <c r="O1515" s="147">
        <f t="shared" si="382"/>
        <v>0</v>
      </c>
      <c r="P1515" s="136">
        <f t="shared" si="383"/>
        <v>0</v>
      </c>
      <c r="Q1515" s="136">
        <f t="shared" si="387"/>
        <v>0</v>
      </c>
      <c r="R1515" s="136">
        <f t="shared" si="388"/>
        <v>0</v>
      </c>
      <c r="S1515" s="137">
        <f t="shared" si="384"/>
        <v>0</v>
      </c>
      <c r="T1515" s="45"/>
      <c r="V1515" s="57" t="str">
        <f t="shared" si="385"/>
        <v>скрыть</v>
      </c>
    </row>
    <row r="1516" spans="2:22" ht="15.75" hidden="1" customHeight="1" x14ac:dyDescent="0.25">
      <c r="B1516" s="135">
        <v>1500</v>
      </c>
      <c r="C1516" s="182">
        <f t="shared" si="390"/>
        <v>0</v>
      </c>
      <c r="D1516" s="280">
        <f t="shared" si="390"/>
        <v>0</v>
      </c>
      <c r="E1516" s="182">
        <f t="shared" si="390"/>
        <v>0</v>
      </c>
      <c r="F1516" s="182">
        <f t="shared" si="390"/>
        <v>0</v>
      </c>
      <c r="G1516" s="136">
        <f t="shared" si="390"/>
        <v>0</v>
      </c>
      <c r="H1516" s="136">
        <f t="shared" si="386"/>
        <v>0</v>
      </c>
      <c r="I1516" s="136">
        <f t="shared" si="380"/>
        <v>0</v>
      </c>
      <c r="J1516" s="141">
        <f t="shared" si="381"/>
        <v>0</v>
      </c>
      <c r="K1516" s="142">
        <f t="shared" si="378"/>
        <v>0</v>
      </c>
      <c r="L1516" s="184">
        <f t="shared" si="378"/>
        <v>0</v>
      </c>
      <c r="M1516" s="141">
        <f t="shared" si="378"/>
        <v>0</v>
      </c>
      <c r="N1516" s="141">
        <f t="shared" si="378"/>
        <v>0</v>
      </c>
      <c r="O1516" s="147">
        <f t="shared" si="382"/>
        <v>0</v>
      </c>
      <c r="P1516" s="136">
        <f t="shared" si="383"/>
        <v>0</v>
      </c>
      <c r="Q1516" s="136">
        <f t="shared" si="387"/>
        <v>0</v>
      </c>
      <c r="R1516" s="136">
        <f t="shared" si="388"/>
        <v>0</v>
      </c>
      <c r="S1516" s="137">
        <f t="shared" si="384"/>
        <v>0</v>
      </c>
      <c r="T1516" s="45"/>
      <c r="V1516" s="57" t="str">
        <f t="shared" si="385"/>
        <v>скрыть</v>
      </c>
    </row>
    <row r="1517" spans="2:22" ht="15.75" hidden="1" customHeight="1" x14ac:dyDescent="0.25">
      <c r="B1517" s="135">
        <v>1501</v>
      </c>
      <c r="C1517" s="182">
        <f t="shared" ref="C1517:G1526" si="391">IF(offer_sale_type="транзит",IFERROR(VLOOKUP($B1517,calc_data,C$14+1,0),0),0)</f>
        <v>0</v>
      </c>
      <c r="D1517" s="280">
        <f t="shared" si="391"/>
        <v>0</v>
      </c>
      <c r="E1517" s="182">
        <f t="shared" si="391"/>
        <v>0</v>
      </c>
      <c r="F1517" s="182">
        <f t="shared" si="391"/>
        <v>0</v>
      </c>
      <c r="G1517" s="136">
        <f t="shared" si="391"/>
        <v>0</v>
      </c>
      <c r="H1517" s="136">
        <f t="shared" si="386"/>
        <v>0</v>
      </c>
      <c r="I1517" s="136">
        <f t="shared" si="380"/>
        <v>0</v>
      </c>
      <c r="J1517" s="141">
        <f t="shared" si="381"/>
        <v>0</v>
      </c>
      <c r="K1517" s="142">
        <f t="shared" si="378"/>
        <v>0</v>
      </c>
      <c r="L1517" s="184">
        <f t="shared" si="378"/>
        <v>0</v>
      </c>
      <c r="M1517" s="141">
        <f t="shared" si="378"/>
        <v>0</v>
      </c>
      <c r="N1517" s="141">
        <f t="shared" si="378"/>
        <v>0</v>
      </c>
      <c r="O1517" s="147">
        <f t="shared" si="382"/>
        <v>0</v>
      </c>
      <c r="P1517" s="136">
        <f t="shared" si="383"/>
        <v>0</v>
      </c>
      <c r="Q1517" s="136">
        <f t="shared" si="387"/>
        <v>0</v>
      </c>
      <c r="R1517" s="136">
        <f t="shared" si="388"/>
        <v>0</v>
      </c>
      <c r="S1517" s="137">
        <f t="shared" si="384"/>
        <v>0</v>
      </c>
      <c r="T1517" s="45"/>
      <c r="V1517" s="57" t="str">
        <f t="shared" si="385"/>
        <v>скрыть</v>
      </c>
    </row>
    <row r="1518" spans="2:22" ht="15.75" hidden="1" customHeight="1" x14ac:dyDescent="0.25">
      <c r="B1518" s="135">
        <v>1502</v>
      </c>
      <c r="C1518" s="182">
        <f t="shared" si="391"/>
        <v>0</v>
      </c>
      <c r="D1518" s="280">
        <f t="shared" si="391"/>
        <v>0</v>
      </c>
      <c r="E1518" s="182">
        <f t="shared" si="391"/>
        <v>0</v>
      </c>
      <c r="F1518" s="182">
        <f t="shared" si="391"/>
        <v>0</v>
      </c>
      <c r="G1518" s="136">
        <f t="shared" si="391"/>
        <v>0</v>
      </c>
      <c r="H1518" s="136">
        <f t="shared" si="386"/>
        <v>0</v>
      </c>
      <c r="I1518" s="136">
        <f t="shared" si="380"/>
        <v>0</v>
      </c>
      <c r="J1518" s="141">
        <f t="shared" si="381"/>
        <v>0</v>
      </c>
      <c r="K1518" s="142">
        <f t="shared" si="378"/>
        <v>0</v>
      </c>
      <c r="L1518" s="184">
        <f t="shared" si="378"/>
        <v>0</v>
      </c>
      <c r="M1518" s="141">
        <f t="shared" si="378"/>
        <v>0</v>
      </c>
      <c r="N1518" s="141">
        <f t="shared" si="378"/>
        <v>0</v>
      </c>
      <c r="O1518" s="147">
        <f t="shared" si="382"/>
        <v>0</v>
      </c>
      <c r="P1518" s="136">
        <f t="shared" si="383"/>
        <v>0</v>
      </c>
      <c r="Q1518" s="136">
        <f t="shared" si="387"/>
        <v>0</v>
      </c>
      <c r="R1518" s="136">
        <f t="shared" si="388"/>
        <v>0</v>
      </c>
      <c r="S1518" s="137">
        <f t="shared" si="384"/>
        <v>0</v>
      </c>
      <c r="T1518" s="45"/>
      <c r="V1518" s="57" t="str">
        <f t="shared" si="385"/>
        <v>скрыть</v>
      </c>
    </row>
    <row r="1519" spans="2:22" ht="15.75" hidden="1" customHeight="1" x14ac:dyDescent="0.25">
      <c r="B1519" s="135">
        <v>1503</v>
      </c>
      <c r="C1519" s="182">
        <f t="shared" si="391"/>
        <v>0</v>
      </c>
      <c r="D1519" s="280">
        <f t="shared" si="391"/>
        <v>0</v>
      </c>
      <c r="E1519" s="182">
        <f t="shared" si="391"/>
        <v>0</v>
      </c>
      <c r="F1519" s="182">
        <f t="shared" si="391"/>
        <v>0</v>
      </c>
      <c r="G1519" s="136">
        <f t="shared" si="391"/>
        <v>0</v>
      </c>
      <c r="H1519" s="136">
        <f t="shared" si="386"/>
        <v>0</v>
      </c>
      <c r="I1519" s="136">
        <f t="shared" si="380"/>
        <v>0</v>
      </c>
      <c r="J1519" s="141">
        <f t="shared" si="381"/>
        <v>0</v>
      </c>
      <c r="K1519" s="142">
        <f t="shared" si="378"/>
        <v>0</v>
      </c>
      <c r="L1519" s="184">
        <f t="shared" si="378"/>
        <v>0</v>
      </c>
      <c r="M1519" s="141">
        <f t="shared" si="378"/>
        <v>0</v>
      </c>
      <c r="N1519" s="141">
        <f t="shared" si="378"/>
        <v>0</v>
      </c>
      <c r="O1519" s="147">
        <f t="shared" si="382"/>
        <v>0</v>
      </c>
      <c r="P1519" s="136">
        <f t="shared" si="383"/>
        <v>0</v>
      </c>
      <c r="Q1519" s="136">
        <f t="shared" si="387"/>
        <v>0</v>
      </c>
      <c r="R1519" s="136">
        <f t="shared" si="388"/>
        <v>0</v>
      </c>
      <c r="S1519" s="137">
        <f t="shared" si="384"/>
        <v>0</v>
      </c>
      <c r="T1519" s="45"/>
      <c r="V1519" s="57" t="str">
        <f t="shared" si="385"/>
        <v>скрыть</v>
      </c>
    </row>
    <row r="1520" spans="2:22" ht="15.75" hidden="1" customHeight="1" x14ac:dyDescent="0.25">
      <c r="B1520" s="135">
        <v>1504</v>
      </c>
      <c r="C1520" s="182">
        <f t="shared" si="391"/>
        <v>0</v>
      </c>
      <c r="D1520" s="280">
        <f t="shared" si="391"/>
        <v>0</v>
      </c>
      <c r="E1520" s="182">
        <f t="shared" si="391"/>
        <v>0</v>
      </c>
      <c r="F1520" s="182">
        <f t="shared" si="391"/>
        <v>0</v>
      </c>
      <c r="G1520" s="136">
        <f t="shared" si="391"/>
        <v>0</v>
      </c>
      <c r="H1520" s="136">
        <f t="shared" si="386"/>
        <v>0</v>
      </c>
      <c r="I1520" s="136">
        <f t="shared" si="380"/>
        <v>0</v>
      </c>
      <c r="J1520" s="141">
        <f t="shared" si="381"/>
        <v>0</v>
      </c>
      <c r="K1520" s="142">
        <f t="shared" si="378"/>
        <v>0</v>
      </c>
      <c r="L1520" s="184">
        <f t="shared" si="378"/>
        <v>0</v>
      </c>
      <c r="M1520" s="141">
        <f t="shared" si="378"/>
        <v>0</v>
      </c>
      <c r="N1520" s="141">
        <f t="shared" si="378"/>
        <v>0</v>
      </c>
      <c r="O1520" s="147">
        <f t="shared" si="382"/>
        <v>0</v>
      </c>
      <c r="P1520" s="136">
        <f t="shared" si="383"/>
        <v>0</v>
      </c>
      <c r="Q1520" s="136">
        <f t="shared" si="387"/>
        <v>0</v>
      </c>
      <c r="R1520" s="136">
        <f t="shared" si="388"/>
        <v>0</v>
      </c>
      <c r="S1520" s="137">
        <f t="shared" si="384"/>
        <v>0</v>
      </c>
      <c r="T1520" s="45"/>
      <c r="V1520" s="57" t="str">
        <f t="shared" si="385"/>
        <v>скрыть</v>
      </c>
    </row>
    <row r="1521" spans="2:22" ht="15.75" hidden="1" customHeight="1" x14ac:dyDescent="0.25">
      <c r="B1521" s="135">
        <v>1505</v>
      </c>
      <c r="C1521" s="182">
        <f t="shared" si="391"/>
        <v>0</v>
      </c>
      <c r="D1521" s="280">
        <f t="shared" si="391"/>
        <v>0</v>
      </c>
      <c r="E1521" s="182">
        <f t="shared" si="391"/>
        <v>0</v>
      </c>
      <c r="F1521" s="182">
        <f t="shared" si="391"/>
        <v>0</v>
      </c>
      <c r="G1521" s="136">
        <f t="shared" si="391"/>
        <v>0</v>
      </c>
      <c r="H1521" s="136">
        <f t="shared" si="386"/>
        <v>0</v>
      </c>
      <c r="I1521" s="136">
        <f t="shared" si="380"/>
        <v>0</v>
      </c>
      <c r="J1521" s="141">
        <f t="shared" si="381"/>
        <v>0</v>
      </c>
      <c r="K1521" s="142">
        <f t="shared" si="378"/>
        <v>0</v>
      </c>
      <c r="L1521" s="184">
        <f t="shared" si="378"/>
        <v>0</v>
      </c>
      <c r="M1521" s="141">
        <f t="shared" si="378"/>
        <v>0</v>
      </c>
      <c r="N1521" s="141">
        <f t="shared" si="378"/>
        <v>0</v>
      </c>
      <c r="O1521" s="147">
        <f t="shared" si="382"/>
        <v>0</v>
      </c>
      <c r="P1521" s="136">
        <f t="shared" si="383"/>
        <v>0</v>
      </c>
      <c r="Q1521" s="136">
        <f t="shared" si="387"/>
        <v>0</v>
      </c>
      <c r="R1521" s="136">
        <f t="shared" si="388"/>
        <v>0</v>
      </c>
      <c r="S1521" s="137">
        <f t="shared" si="384"/>
        <v>0</v>
      </c>
      <c r="T1521" s="45"/>
      <c r="V1521" s="57" t="str">
        <f t="shared" si="385"/>
        <v>скрыть</v>
      </c>
    </row>
    <row r="1522" spans="2:22" ht="15.75" hidden="1" customHeight="1" x14ac:dyDescent="0.25">
      <c r="B1522" s="135">
        <v>1506</v>
      </c>
      <c r="C1522" s="182">
        <f t="shared" si="391"/>
        <v>0</v>
      </c>
      <c r="D1522" s="280">
        <f t="shared" si="391"/>
        <v>0</v>
      </c>
      <c r="E1522" s="182">
        <f t="shared" si="391"/>
        <v>0</v>
      </c>
      <c r="F1522" s="182">
        <f t="shared" si="391"/>
        <v>0</v>
      </c>
      <c r="G1522" s="136">
        <f t="shared" si="391"/>
        <v>0</v>
      </c>
      <c r="H1522" s="136">
        <f t="shared" si="386"/>
        <v>0</v>
      </c>
      <c r="I1522" s="136">
        <f t="shared" si="380"/>
        <v>0</v>
      </c>
      <c r="J1522" s="141">
        <f t="shared" si="381"/>
        <v>0</v>
      </c>
      <c r="K1522" s="142">
        <f t="shared" si="378"/>
        <v>0</v>
      </c>
      <c r="L1522" s="184">
        <f t="shared" si="378"/>
        <v>0</v>
      </c>
      <c r="M1522" s="141">
        <f t="shared" si="378"/>
        <v>0</v>
      </c>
      <c r="N1522" s="141">
        <f t="shared" si="378"/>
        <v>0</v>
      </c>
      <c r="O1522" s="147">
        <f t="shared" si="382"/>
        <v>0</v>
      </c>
      <c r="P1522" s="136">
        <f t="shared" si="383"/>
        <v>0</v>
      </c>
      <c r="Q1522" s="136">
        <f t="shared" si="387"/>
        <v>0</v>
      </c>
      <c r="R1522" s="136">
        <f t="shared" si="388"/>
        <v>0</v>
      </c>
      <c r="S1522" s="137">
        <f t="shared" si="384"/>
        <v>0</v>
      </c>
      <c r="T1522" s="45"/>
      <c r="V1522" s="57" t="str">
        <f t="shared" si="385"/>
        <v>скрыть</v>
      </c>
    </row>
    <row r="1523" spans="2:22" ht="15.75" hidden="1" customHeight="1" x14ac:dyDescent="0.25">
      <c r="B1523" s="135">
        <v>1507</v>
      </c>
      <c r="C1523" s="182">
        <f t="shared" si="391"/>
        <v>0</v>
      </c>
      <c r="D1523" s="280">
        <f t="shared" si="391"/>
        <v>0</v>
      </c>
      <c r="E1523" s="182">
        <f t="shared" si="391"/>
        <v>0</v>
      </c>
      <c r="F1523" s="182">
        <f t="shared" si="391"/>
        <v>0</v>
      </c>
      <c r="G1523" s="136">
        <f t="shared" si="391"/>
        <v>0</v>
      </c>
      <c r="H1523" s="136">
        <f t="shared" si="386"/>
        <v>0</v>
      </c>
      <c r="I1523" s="136">
        <f t="shared" si="380"/>
        <v>0</v>
      </c>
      <c r="J1523" s="141">
        <f t="shared" si="381"/>
        <v>0</v>
      </c>
      <c r="K1523" s="142">
        <f t="shared" si="378"/>
        <v>0</v>
      </c>
      <c r="L1523" s="184">
        <f t="shared" si="378"/>
        <v>0</v>
      </c>
      <c r="M1523" s="141">
        <f t="shared" si="378"/>
        <v>0</v>
      </c>
      <c r="N1523" s="141">
        <f t="shared" si="378"/>
        <v>0</v>
      </c>
      <c r="O1523" s="147">
        <f t="shared" si="382"/>
        <v>0</v>
      </c>
      <c r="P1523" s="136">
        <f t="shared" si="383"/>
        <v>0</v>
      </c>
      <c r="Q1523" s="136">
        <f t="shared" si="387"/>
        <v>0</v>
      </c>
      <c r="R1523" s="136">
        <f t="shared" si="388"/>
        <v>0</v>
      </c>
      <c r="S1523" s="137">
        <f t="shared" si="384"/>
        <v>0</v>
      </c>
      <c r="T1523" s="45"/>
      <c r="V1523" s="57" t="str">
        <f t="shared" si="385"/>
        <v>скрыть</v>
      </c>
    </row>
    <row r="1524" spans="2:22" ht="15.75" hidden="1" customHeight="1" x14ac:dyDescent="0.25">
      <c r="B1524" s="135">
        <v>1508</v>
      </c>
      <c r="C1524" s="182">
        <f t="shared" si="391"/>
        <v>0</v>
      </c>
      <c r="D1524" s="280">
        <f t="shared" si="391"/>
        <v>0</v>
      </c>
      <c r="E1524" s="182">
        <f t="shared" si="391"/>
        <v>0</v>
      </c>
      <c r="F1524" s="182">
        <f t="shared" si="391"/>
        <v>0</v>
      </c>
      <c r="G1524" s="136">
        <f t="shared" si="391"/>
        <v>0</v>
      </c>
      <c r="H1524" s="136">
        <f t="shared" si="386"/>
        <v>0</v>
      </c>
      <c r="I1524" s="136">
        <f t="shared" si="380"/>
        <v>0</v>
      </c>
      <c r="J1524" s="141">
        <f t="shared" si="381"/>
        <v>0</v>
      </c>
      <c r="K1524" s="142">
        <f t="shared" si="378"/>
        <v>0</v>
      </c>
      <c r="L1524" s="184">
        <f t="shared" si="378"/>
        <v>0</v>
      </c>
      <c r="M1524" s="141">
        <f t="shared" si="378"/>
        <v>0</v>
      </c>
      <c r="N1524" s="141">
        <f t="shared" si="378"/>
        <v>0</v>
      </c>
      <c r="O1524" s="147">
        <f t="shared" si="382"/>
        <v>0</v>
      </c>
      <c r="P1524" s="136">
        <f t="shared" si="383"/>
        <v>0</v>
      </c>
      <c r="Q1524" s="136">
        <f t="shared" si="387"/>
        <v>0</v>
      </c>
      <c r="R1524" s="136">
        <f t="shared" si="388"/>
        <v>0</v>
      </c>
      <c r="S1524" s="137">
        <f t="shared" si="384"/>
        <v>0</v>
      </c>
      <c r="T1524" s="45"/>
      <c r="V1524" s="57" t="str">
        <f t="shared" si="385"/>
        <v>скрыть</v>
      </c>
    </row>
    <row r="1525" spans="2:22" ht="15.75" hidden="1" customHeight="1" x14ac:dyDescent="0.25">
      <c r="B1525" s="135">
        <v>1509</v>
      </c>
      <c r="C1525" s="182">
        <f t="shared" si="391"/>
        <v>0</v>
      </c>
      <c r="D1525" s="280">
        <f t="shared" si="391"/>
        <v>0</v>
      </c>
      <c r="E1525" s="182">
        <f t="shared" si="391"/>
        <v>0</v>
      </c>
      <c r="F1525" s="182">
        <f t="shared" si="391"/>
        <v>0</v>
      </c>
      <c r="G1525" s="136">
        <f t="shared" si="391"/>
        <v>0</v>
      </c>
      <c r="H1525" s="136">
        <f t="shared" si="386"/>
        <v>0</v>
      </c>
      <c r="I1525" s="136">
        <f t="shared" si="380"/>
        <v>0</v>
      </c>
      <c r="J1525" s="141">
        <f t="shared" si="381"/>
        <v>0</v>
      </c>
      <c r="K1525" s="142">
        <f t="shared" si="378"/>
        <v>0</v>
      </c>
      <c r="L1525" s="184">
        <f t="shared" si="378"/>
        <v>0</v>
      </c>
      <c r="M1525" s="141">
        <f t="shared" si="378"/>
        <v>0</v>
      </c>
      <c r="N1525" s="141">
        <f t="shared" si="378"/>
        <v>0</v>
      </c>
      <c r="O1525" s="147">
        <f t="shared" si="382"/>
        <v>0</v>
      </c>
      <c r="P1525" s="136">
        <f t="shared" si="383"/>
        <v>0</v>
      </c>
      <c r="Q1525" s="136">
        <f t="shared" si="387"/>
        <v>0</v>
      </c>
      <c r="R1525" s="136">
        <f t="shared" si="388"/>
        <v>0</v>
      </c>
      <c r="S1525" s="137">
        <f t="shared" si="384"/>
        <v>0</v>
      </c>
      <c r="T1525" s="45"/>
      <c r="V1525" s="57" t="str">
        <f t="shared" si="385"/>
        <v>скрыть</v>
      </c>
    </row>
    <row r="1526" spans="2:22" ht="15.75" hidden="1" customHeight="1" x14ac:dyDescent="0.25">
      <c r="B1526" s="135">
        <v>1510</v>
      </c>
      <c r="C1526" s="182">
        <f t="shared" si="391"/>
        <v>0</v>
      </c>
      <c r="D1526" s="280">
        <f t="shared" si="391"/>
        <v>0</v>
      </c>
      <c r="E1526" s="182">
        <f t="shared" si="391"/>
        <v>0</v>
      </c>
      <c r="F1526" s="182">
        <f t="shared" si="391"/>
        <v>0</v>
      </c>
      <c r="G1526" s="136">
        <f t="shared" si="391"/>
        <v>0</v>
      </c>
      <c r="H1526" s="136">
        <f t="shared" si="386"/>
        <v>0</v>
      </c>
      <c r="I1526" s="136">
        <f t="shared" si="380"/>
        <v>0</v>
      </c>
      <c r="J1526" s="141">
        <f t="shared" si="381"/>
        <v>0</v>
      </c>
      <c r="K1526" s="142">
        <f t="shared" si="378"/>
        <v>0</v>
      </c>
      <c r="L1526" s="184">
        <f t="shared" si="378"/>
        <v>0</v>
      </c>
      <c r="M1526" s="141">
        <f t="shared" si="378"/>
        <v>0</v>
      </c>
      <c r="N1526" s="141">
        <f t="shared" si="378"/>
        <v>0</v>
      </c>
      <c r="O1526" s="147">
        <f t="shared" si="382"/>
        <v>0</v>
      </c>
      <c r="P1526" s="136">
        <f t="shared" si="383"/>
        <v>0</v>
      </c>
      <c r="Q1526" s="136">
        <f t="shared" si="387"/>
        <v>0</v>
      </c>
      <c r="R1526" s="136">
        <f t="shared" si="388"/>
        <v>0</v>
      </c>
      <c r="S1526" s="137">
        <f t="shared" si="384"/>
        <v>0</v>
      </c>
      <c r="T1526" s="45"/>
      <c r="V1526" s="57" t="str">
        <f t="shared" si="385"/>
        <v>скрыть</v>
      </c>
    </row>
    <row r="1527" spans="2:22" ht="15.75" hidden="1" customHeight="1" x14ac:dyDescent="0.25">
      <c r="B1527" s="135">
        <v>1511</v>
      </c>
      <c r="C1527" s="182">
        <f t="shared" ref="C1527:G1536" si="392">IF(offer_sale_type="транзит",IFERROR(VLOOKUP($B1527,calc_data,C$14+1,0),0),0)</f>
        <v>0</v>
      </c>
      <c r="D1527" s="280">
        <f t="shared" si="392"/>
        <v>0</v>
      </c>
      <c r="E1527" s="182">
        <f t="shared" si="392"/>
        <v>0</v>
      </c>
      <c r="F1527" s="182">
        <f t="shared" si="392"/>
        <v>0</v>
      </c>
      <c r="G1527" s="136">
        <f t="shared" si="392"/>
        <v>0</v>
      </c>
      <c r="H1527" s="136">
        <f t="shared" si="386"/>
        <v>0</v>
      </c>
      <c r="I1527" s="136">
        <f t="shared" si="380"/>
        <v>0</v>
      </c>
      <c r="J1527" s="141">
        <f t="shared" si="381"/>
        <v>0</v>
      </c>
      <c r="K1527" s="142">
        <f t="shared" si="378"/>
        <v>0</v>
      </c>
      <c r="L1527" s="184">
        <f t="shared" si="378"/>
        <v>0</v>
      </c>
      <c r="M1527" s="141">
        <f t="shared" si="378"/>
        <v>0</v>
      </c>
      <c r="N1527" s="141">
        <f t="shared" si="378"/>
        <v>0</v>
      </c>
      <c r="O1527" s="147">
        <f t="shared" si="382"/>
        <v>0</v>
      </c>
      <c r="P1527" s="136">
        <f t="shared" si="383"/>
        <v>0</v>
      </c>
      <c r="Q1527" s="136">
        <f t="shared" si="387"/>
        <v>0</v>
      </c>
      <c r="R1527" s="136">
        <f t="shared" si="388"/>
        <v>0</v>
      </c>
      <c r="S1527" s="137">
        <f t="shared" si="384"/>
        <v>0</v>
      </c>
      <c r="T1527" s="45"/>
      <c r="V1527" s="57" t="str">
        <f t="shared" si="385"/>
        <v>скрыть</v>
      </c>
    </row>
    <row r="1528" spans="2:22" ht="15.75" hidden="1" customHeight="1" x14ac:dyDescent="0.25">
      <c r="B1528" s="135">
        <v>1512</v>
      </c>
      <c r="C1528" s="182">
        <f t="shared" si="392"/>
        <v>0</v>
      </c>
      <c r="D1528" s="280">
        <f t="shared" si="392"/>
        <v>0</v>
      </c>
      <c r="E1528" s="182">
        <f t="shared" si="392"/>
        <v>0</v>
      </c>
      <c r="F1528" s="182">
        <f t="shared" si="392"/>
        <v>0</v>
      </c>
      <c r="G1528" s="136">
        <f t="shared" si="392"/>
        <v>0</v>
      </c>
      <c r="H1528" s="136">
        <f t="shared" si="386"/>
        <v>0</v>
      </c>
      <c r="I1528" s="136">
        <f t="shared" si="380"/>
        <v>0</v>
      </c>
      <c r="J1528" s="141">
        <f t="shared" si="381"/>
        <v>0</v>
      </c>
      <c r="K1528" s="142">
        <f t="shared" si="378"/>
        <v>0</v>
      </c>
      <c r="L1528" s="184">
        <f t="shared" si="378"/>
        <v>0</v>
      </c>
      <c r="M1528" s="141">
        <f t="shared" si="378"/>
        <v>0</v>
      </c>
      <c r="N1528" s="141">
        <f t="shared" si="378"/>
        <v>0</v>
      </c>
      <c r="O1528" s="147">
        <f t="shared" si="382"/>
        <v>0</v>
      </c>
      <c r="P1528" s="136">
        <f t="shared" si="383"/>
        <v>0</v>
      </c>
      <c r="Q1528" s="136">
        <f t="shared" si="387"/>
        <v>0</v>
      </c>
      <c r="R1528" s="136">
        <f t="shared" si="388"/>
        <v>0</v>
      </c>
      <c r="S1528" s="137">
        <f t="shared" si="384"/>
        <v>0</v>
      </c>
      <c r="T1528" s="45"/>
      <c r="V1528" s="57" t="str">
        <f t="shared" si="385"/>
        <v>скрыть</v>
      </c>
    </row>
    <row r="1529" spans="2:22" ht="15.75" hidden="1" customHeight="1" x14ac:dyDescent="0.25">
      <c r="B1529" s="135">
        <v>1513</v>
      </c>
      <c r="C1529" s="182">
        <f t="shared" si="392"/>
        <v>0</v>
      </c>
      <c r="D1529" s="280">
        <f t="shared" si="392"/>
        <v>0</v>
      </c>
      <c r="E1529" s="182">
        <f t="shared" si="392"/>
        <v>0</v>
      </c>
      <c r="F1529" s="182">
        <f t="shared" si="392"/>
        <v>0</v>
      </c>
      <c r="G1529" s="136">
        <f t="shared" si="392"/>
        <v>0</v>
      </c>
      <c r="H1529" s="136">
        <f t="shared" si="386"/>
        <v>0</v>
      </c>
      <c r="I1529" s="136">
        <f t="shared" si="380"/>
        <v>0</v>
      </c>
      <c r="J1529" s="141">
        <f t="shared" si="381"/>
        <v>0</v>
      </c>
      <c r="K1529" s="142">
        <f t="shared" si="378"/>
        <v>0</v>
      </c>
      <c r="L1529" s="184">
        <f t="shared" si="378"/>
        <v>0</v>
      </c>
      <c r="M1529" s="141">
        <f t="shared" si="378"/>
        <v>0</v>
      </c>
      <c r="N1529" s="141">
        <f t="shared" si="378"/>
        <v>0</v>
      </c>
      <c r="O1529" s="147">
        <f t="shared" si="382"/>
        <v>0</v>
      </c>
      <c r="P1529" s="136">
        <f t="shared" si="383"/>
        <v>0</v>
      </c>
      <c r="Q1529" s="136">
        <f t="shared" si="387"/>
        <v>0</v>
      </c>
      <c r="R1529" s="136">
        <f t="shared" si="388"/>
        <v>0</v>
      </c>
      <c r="S1529" s="137">
        <f t="shared" si="384"/>
        <v>0</v>
      </c>
      <c r="T1529" s="45"/>
      <c r="V1529" s="57" t="str">
        <f t="shared" si="385"/>
        <v>скрыть</v>
      </c>
    </row>
    <row r="1530" spans="2:22" ht="15.75" hidden="1" customHeight="1" x14ac:dyDescent="0.25">
      <c r="B1530" s="135">
        <v>1514</v>
      </c>
      <c r="C1530" s="182">
        <f t="shared" si="392"/>
        <v>0</v>
      </c>
      <c r="D1530" s="280">
        <f t="shared" si="392"/>
        <v>0</v>
      </c>
      <c r="E1530" s="182">
        <f t="shared" si="392"/>
        <v>0</v>
      </c>
      <c r="F1530" s="182">
        <f t="shared" si="392"/>
        <v>0</v>
      </c>
      <c r="G1530" s="136">
        <f t="shared" si="392"/>
        <v>0</v>
      </c>
      <c r="H1530" s="136">
        <f t="shared" si="386"/>
        <v>0</v>
      </c>
      <c r="I1530" s="136">
        <f t="shared" si="380"/>
        <v>0</v>
      </c>
      <c r="J1530" s="141">
        <f t="shared" si="381"/>
        <v>0</v>
      </c>
      <c r="K1530" s="142">
        <f t="shared" si="378"/>
        <v>0</v>
      </c>
      <c r="L1530" s="184">
        <f t="shared" si="378"/>
        <v>0</v>
      </c>
      <c r="M1530" s="141">
        <f t="shared" si="378"/>
        <v>0</v>
      </c>
      <c r="N1530" s="141">
        <f t="shared" si="378"/>
        <v>0</v>
      </c>
      <c r="O1530" s="147">
        <f t="shared" si="382"/>
        <v>0</v>
      </c>
      <c r="P1530" s="136">
        <f t="shared" si="383"/>
        <v>0</v>
      </c>
      <c r="Q1530" s="136">
        <f t="shared" si="387"/>
        <v>0</v>
      </c>
      <c r="R1530" s="136">
        <f t="shared" si="388"/>
        <v>0</v>
      </c>
      <c r="S1530" s="137">
        <f t="shared" si="384"/>
        <v>0</v>
      </c>
      <c r="T1530" s="45"/>
      <c r="V1530" s="57" t="str">
        <f t="shared" si="385"/>
        <v>скрыть</v>
      </c>
    </row>
    <row r="1531" spans="2:22" ht="15.75" hidden="1" customHeight="1" x14ac:dyDescent="0.25">
      <c r="B1531" s="135">
        <v>1515</v>
      </c>
      <c r="C1531" s="182">
        <f t="shared" si="392"/>
        <v>0</v>
      </c>
      <c r="D1531" s="280">
        <f t="shared" si="392"/>
        <v>0</v>
      </c>
      <c r="E1531" s="182">
        <f t="shared" si="392"/>
        <v>0</v>
      </c>
      <c r="F1531" s="182">
        <f t="shared" si="392"/>
        <v>0</v>
      </c>
      <c r="G1531" s="136">
        <f t="shared" si="392"/>
        <v>0</v>
      </c>
      <c r="H1531" s="136">
        <f t="shared" si="386"/>
        <v>0</v>
      </c>
      <c r="I1531" s="136">
        <f t="shared" si="380"/>
        <v>0</v>
      </c>
      <c r="J1531" s="141">
        <f t="shared" si="381"/>
        <v>0</v>
      </c>
      <c r="K1531" s="142">
        <f t="shared" si="378"/>
        <v>0</v>
      </c>
      <c r="L1531" s="184">
        <f t="shared" si="378"/>
        <v>0</v>
      </c>
      <c r="M1531" s="141">
        <f t="shared" si="378"/>
        <v>0</v>
      </c>
      <c r="N1531" s="141">
        <f t="shared" si="378"/>
        <v>0</v>
      </c>
      <c r="O1531" s="147">
        <f t="shared" si="382"/>
        <v>0</v>
      </c>
      <c r="P1531" s="136">
        <f t="shared" si="383"/>
        <v>0</v>
      </c>
      <c r="Q1531" s="136">
        <f t="shared" si="387"/>
        <v>0</v>
      </c>
      <c r="R1531" s="136">
        <f t="shared" si="388"/>
        <v>0</v>
      </c>
      <c r="S1531" s="137">
        <f t="shared" si="384"/>
        <v>0</v>
      </c>
      <c r="T1531" s="45"/>
      <c r="V1531" s="57" t="str">
        <f t="shared" si="385"/>
        <v>скрыть</v>
      </c>
    </row>
    <row r="1532" spans="2:22" ht="15.75" hidden="1" customHeight="1" x14ac:dyDescent="0.25">
      <c r="B1532" s="135">
        <v>1516</v>
      </c>
      <c r="C1532" s="182">
        <f t="shared" si="392"/>
        <v>0</v>
      </c>
      <c r="D1532" s="280">
        <f t="shared" si="392"/>
        <v>0</v>
      </c>
      <c r="E1532" s="182">
        <f t="shared" si="392"/>
        <v>0</v>
      </c>
      <c r="F1532" s="182">
        <f t="shared" si="392"/>
        <v>0</v>
      </c>
      <c r="G1532" s="136">
        <f t="shared" si="392"/>
        <v>0</v>
      </c>
      <c r="H1532" s="136">
        <f t="shared" si="386"/>
        <v>0</v>
      </c>
      <c r="I1532" s="136">
        <f t="shared" si="380"/>
        <v>0</v>
      </c>
      <c r="J1532" s="141">
        <f t="shared" si="381"/>
        <v>0</v>
      </c>
      <c r="K1532" s="142">
        <f t="shared" si="378"/>
        <v>0</v>
      </c>
      <c r="L1532" s="184">
        <f t="shared" si="378"/>
        <v>0</v>
      </c>
      <c r="M1532" s="141">
        <f t="shared" si="378"/>
        <v>0</v>
      </c>
      <c r="N1532" s="141">
        <f t="shared" si="378"/>
        <v>0</v>
      </c>
      <c r="O1532" s="147">
        <f t="shared" si="382"/>
        <v>0</v>
      </c>
      <c r="P1532" s="136">
        <f t="shared" si="383"/>
        <v>0</v>
      </c>
      <c r="Q1532" s="136">
        <f t="shared" si="387"/>
        <v>0</v>
      </c>
      <c r="R1532" s="136">
        <f t="shared" si="388"/>
        <v>0</v>
      </c>
      <c r="S1532" s="137">
        <f t="shared" si="384"/>
        <v>0</v>
      </c>
      <c r="T1532" s="45"/>
      <c r="V1532" s="57" t="str">
        <f t="shared" si="385"/>
        <v>скрыть</v>
      </c>
    </row>
    <row r="1533" spans="2:22" ht="15.75" hidden="1" customHeight="1" x14ac:dyDescent="0.25">
      <c r="B1533" s="135">
        <v>1517</v>
      </c>
      <c r="C1533" s="182">
        <f t="shared" si="392"/>
        <v>0</v>
      </c>
      <c r="D1533" s="280">
        <f t="shared" si="392"/>
        <v>0</v>
      </c>
      <c r="E1533" s="182">
        <f t="shared" si="392"/>
        <v>0</v>
      </c>
      <c r="F1533" s="182">
        <f t="shared" si="392"/>
        <v>0</v>
      </c>
      <c r="G1533" s="136">
        <f t="shared" si="392"/>
        <v>0</v>
      </c>
      <c r="H1533" s="136">
        <f t="shared" si="386"/>
        <v>0</v>
      </c>
      <c r="I1533" s="136">
        <f t="shared" si="380"/>
        <v>0</v>
      </c>
      <c r="J1533" s="141">
        <f t="shared" si="381"/>
        <v>0</v>
      </c>
      <c r="K1533" s="142">
        <f t="shared" si="378"/>
        <v>0</v>
      </c>
      <c r="L1533" s="184">
        <f t="shared" si="378"/>
        <v>0</v>
      </c>
      <c r="M1533" s="141">
        <f t="shared" si="378"/>
        <v>0</v>
      </c>
      <c r="N1533" s="141">
        <f t="shared" si="378"/>
        <v>0</v>
      </c>
      <c r="O1533" s="147">
        <f t="shared" si="382"/>
        <v>0</v>
      </c>
      <c r="P1533" s="136">
        <f t="shared" si="383"/>
        <v>0</v>
      </c>
      <c r="Q1533" s="136">
        <f t="shared" si="387"/>
        <v>0</v>
      </c>
      <c r="R1533" s="136">
        <f t="shared" si="388"/>
        <v>0</v>
      </c>
      <c r="S1533" s="137">
        <f t="shared" si="384"/>
        <v>0</v>
      </c>
      <c r="T1533" s="45"/>
      <c r="V1533" s="57" t="str">
        <f t="shared" si="385"/>
        <v>скрыть</v>
      </c>
    </row>
    <row r="1534" spans="2:22" ht="15.75" hidden="1" customHeight="1" x14ac:dyDescent="0.25">
      <c r="B1534" s="135">
        <v>1518</v>
      </c>
      <c r="C1534" s="182">
        <f t="shared" si="392"/>
        <v>0</v>
      </c>
      <c r="D1534" s="280">
        <f t="shared" si="392"/>
        <v>0</v>
      </c>
      <c r="E1534" s="182">
        <f t="shared" si="392"/>
        <v>0</v>
      </c>
      <c r="F1534" s="182">
        <f t="shared" si="392"/>
        <v>0</v>
      </c>
      <c r="G1534" s="136">
        <f t="shared" si="392"/>
        <v>0</v>
      </c>
      <c r="H1534" s="136">
        <f t="shared" si="386"/>
        <v>0</v>
      </c>
      <c r="I1534" s="136">
        <f t="shared" si="380"/>
        <v>0</v>
      </c>
      <c r="J1534" s="141">
        <f t="shared" si="381"/>
        <v>0</v>
      </c>
      <c r="K1534" s="142">
        <f t="shared" si="378"/>
        <v>0</v>
      </c>
      <c r="L1534" s="184">
        <f t="shared" si="378"/>
        <v>0</v>
      </c>
      <c r="M1534" s="141">
        <f t="shared" si="378"/>
        <v>0</v>
      </c>
      <c r="N1534" s="141">
        <f t="shared" si="378"/>
        <v>0</v>
      </c>
      <c r="O1534" s="147">
        <f t="shared" si="382"/>
        <v>0</v>
      </c>
      <c r="P1534" s="136">
        <f t="shared" si="383"/>
        <v>0</v>
      </c>
      <c r="Q1534" s="136">
        <f t="shared" si="387"/>
        <v>0</v>
      </c>
      <c r="R1534" s="136">
        <f t="shared" si="388"/>
        <v>0</v>
      </c>
      <c r="S1534" s="137">
        <f t="shared" si="384"/>
        <v>0</v>
      </c>
      <c r="T1534" s="45"/>
      <c r="V1534" s="57" t="str">
        <f t="shared" si="385"/>
        <v>скрыть</v>
      </c>
    </row>
    <row r="1535" spans="2:22" ht="15.75" hidden="1" customHeight="1" x14ac:dyDescent="0.25">
      <c r="B1535" s="135">
        <v>1519</v>
      </c>
      <c r="C1535" s="182">
        <f t="shared" si="392"/>
        <v>0</v>
      </c>
      <c r="D1535" s="280">
        <f t="shared" si="392"/>
        <v>0</v>
      </c>
      <c r="E1535" s="182">
        <f t="shared" si="392"/>
        <v>0</v>
      </c>
      <c r="F1535" s="182">
        <f t="shared" si="392"/>
        <v>0</v>
      </c>
      <c r="G1535" s="136">
        <f t="shared" si="392"/>
        <v>0</v>
      </c>
      <c r="H1535" s="136">
        <f t="shared" si="386"/>
        <v>0</v>
      </c>
      <c r="I1535" s="136">
        <f t="shared" si="380"/>
        <v>0</v>
      </c>
      <c r="J1535" s="141">
        <f t="shared" si="381"/>
        <v>0</v>
      </c>
      <c r="K1535" s="142">
        <f t="shared" si="378"/>
        <v>0</v>
      </c>
      <c r="L1535" s="184">
        <f t="shared" si="378"/>
        <v>0</v>
      </c>
      <c r="M1535" s="141">
        <f t="shared" si="378"/>
        <v>0</v>
      </c>
      <c r="N1535" s="141">
        <f t="shared" si="378"/>
        <v>0</v>
      </c>
      <c r="O1535" s="147">
        <f t="shared" si="382"/>
        <v>0</v>
      </c>
      <c r="P1535" s="136">
        <f t="shared" si="383"/>
        <v>0</v>
      </c>
      <c r="Q1535" s="136">
        <f t="shared" si="387"/>
        <v>0</v>
      </c>
      <c r="R1535" s="136">
        <f t="shared" si="388"/>
        <v>0</v>
      </c>
      <c r="S1535" s="137">
        <f t="shared" si="384"/>
        <v>0</v>
      </c>
      <c r="T1535" s="45"/>
      <c r="V1535" s="57" t="str">
        <f t="shared" si="385"/>
        <v>скрыть</v>
      </c>
    </row>
    <row r="1536" spans="2:22" ht="15.75" hidden="1" customHeight="1" x14ac:dyDescent="0.25">
      <c r="B1536" s="135">
        <v>1520</v>
      </c>
      <c r="C1536" s="182">
        <f t="shared" si="392"/>
        <v>0</v>
      </c>
      <c r="D1536" s="280">
        <f t="shared" si="392"/>
        <v>0</v>
      </c>
      <c r="E1536" s="182">
        <f t="shared" si="392"/>
        <v>0</v>
      </c>
      <c r="F1536" s="182">
        <f t="shared" si="392"/>
        <v>0</v>
      </c>
      <c r="G1536" s="136">
        <f t="shared" si="392"/>
        <v>0</v>
      </c>
      <c r="H1536" s="136">
        <f t="shared" si="386"/>
        <v>0</v>
      </c>
      <c r="I1536" s="136">
        <f t="shared" si="380"/>
        <v>0</v>
      </c>
      <c r="J1536" s="141">
        <f t="shared" si="381"/>
        <v>0</v>
      </c>
      <c r="K1536" s="142">
        <f t="shared" si="378"/>
        <v>0</v>
      </c>
      <c r="L1536" s="184">
        <f t="shared" si="378"/>
        <v>0</v>
      </c>
      <c r="M1536" s="141">
        <f t="shared" si="378"/>
        <v>0</v>
      </c>
      <c r="N1536" s="141">
        <f t="shared" si="378"/>
        <v>0</v>
      </c>
      <c r="O1536" s="147">
        <f t="shared" si="382"/>
        <v>0</v>
      </c>
      <c r="P1536" s="136">
        <f t="shared" si="383"/>
        <v>0</v>
      </c>
      <c r="Q1536" s="136">
        <f t="shared" si="387"/>
        <v>0</v>
      </c>
      <c r="R1536" s="136">
        <f t="shared" si="388"/>
        <v>0</v>
      </c>
      <c r="S1536" s="137">
        <f t="shared" si="384"/>
        <v>0</v>
      </c>
      <c r="T1536" s="45"/>
      <c r="V1536" s="57" t="str">
        <f t="shared" si="385"/>
        <v>скрыть</v>
      </c>
    </row>
    <row r="1537" spans="2:22" ht="15.75" hidden="1" customHeight="1" x14ac:dyDescent="0.25">
      <c r="B1537" s="135">
        <v>1521</v>
      </c>
      <c r="C1537" s="182">
        <f t="shared" ref="C1537:G1546" si="393">IF(offer_sale_type="транзит",IFERROR(VLOOKUP($B1537,calc_data,C$14+1,0),0),0)</f>
        <v>0</v>
      </c>
      <c r="D1537" s="280">
        <f t="shared" si="393"/>
        <v>0</v>
      </c>
      <c r="E1537" s="182">
        <f t="shared" si="393"/>
        <v>0</v>
      </c>
      <c r="F1537" s="182">
        <f t="shared" si="393"/>
        <v>0</v>
      </c>
      <c r="G1537" s="136">
        <f t="shared" si="393"/>
        <v>0</v>
      </c>
      <c r="H1537" s="136">
        <f t="shared" si="386"/>
        <v>0</v>
      </c>
      <c r="I1537" s="136">
        <f t="shared" si="380"/>
        <v>0</v>
      </c>
      <c r="J1537" s="141">
        <f t="shared" si="381"/>
        <v>0</v>
      </c>
      <c r="K1537" s="142">
        <f t="shared" si="378"/>
        <v>0</v>
      </c>
      <c r="L1537" s="184">
        <f t="shared" si="378"/>
        <v>0</v>
      </c>
      <c r="M1537" s="141">
        <f t="shared" si="378"/>
        <v>0</v>
      </c>
      <c r="N1537" s="141">
        <f t="shared" si="378"/>
        <v>0</v>
      </c>
      <c r="O1537" s="147">
        <f t="shared" si="382"/>
        <v>0</v>
      </c>
      <c r="P1537" s="136">
        <f t="shared" si="383"/>
        <v>0</v>
      </c>
      <c r="Q1537" s="136">
        <f t="shared" si="387"/>
        <v>0</v>
      </c>
      <c r="R1537" s="136">
        <f t="shared" si="388"/>
        <v>0</v>
      </c>
      <c r="S1537" s="137">
        <f t="shared" si="384"/>
        <v>0</v>
      </c>
      <c r="T1537" s="45"/>
      <c r="V1537" s="57" t="str">
        <f t="shared" si="385"/>
        <v>скрыть</v>
      </c>
    </row>
    <row r="1538" spans="2:22" ht="15.75" hidden="1" customHeight="1" x14ac:dyDescent="0.25">
      <c r="B1538" s="135">
        <v>1522</v>
      </c>
      <c r="C1538" s="182">
        <f t="shared" si="393"/>
        <v>0</v>
      </c>
      <c r="D1538" s="280">
        <f t="shared" si="393"/>
        <v>0</v>
      </c>
      <c r="E1538" s="182">
        <f t="shared" si="393"/>
        <v>0</v>
      </c>
      <c r="F1538" s="182">
        <f t="shared" si="393"/>
        <v>0</v>
      </c>
      <c r="G1538" s="136">
        <f t="shared" si="393"/>
        <v>0</v>
      </c>
      <c r="H1538" s="136">
        <f t="shared" si="386"/>
        <v>0</v>
      </c>
      <c r="I1538" s="136">
        <f t="shared" si="380"/>
        <v>0</v>
      </c>
      <c r="J1538" s="141">
        <f t="shared" si="381"/>
        <v>0</v>
      </c>
      <c r="K1538" s="142">
        <f t="shared" si="378"/>
        <v>0</v>
      </c>
      <c r="L1538" s="184">
        <f t="shared" si="378"/>
        <v>0</v>
      </c>
      <c r="M1538" s="141">
        <f t="shared" si="378"/>
        <v>0</v>
      </c>
      <c r="N1538" s="141">
        <f t="shared" si="378"/>
        <v>0</v>
      </c>
      <c r="O1538" s="147">
        <f t="shared" si="382"/>
        <v>0</v>
      </c>
      <c r="P1538" s="136">
        <f t="shared" si="383"/>
        <v>0</v>
      </c>
      <c r="Q1538" s="136">
        <f t="shared" si="387"/>
        <v>0</v>
      </c>
      <c r="R1538" s="136">
        <f t="shared" si="388"/>
        <v>0</v>
      </c>
      <c r="S1538" s="137">
        <f t="shared" si="384"/>
        <v>0</v>
      </c>
      <c r="T1538" s="45"/>
      <c r="V1538" s="57" t="str">
        <f t="shared" si="385"/>
        <v>скрыть</v>
      </c>
    </row>
    <row r="1539" spans="2:22" ht="15.75" hidden="1" customHeight="1" x14ac:dyDescent="0.25">
      <c r="B1539" s="135">
        <v>1523</v>
      </c>
      <c r="C1539" s="182">
        <f t="shared" si="393"/>
        <v>0</v>
      </c>
      <c r="D1539" s="280">
        <f t="shared" si="393"/>
        <v>0</v>
      </c>
      <c r="E1539" s="182">
        <f t="shared" si="393"/>
        <v>0</v>
      </c>
      <c r="F1539" s="182">
        <f t="shared" si="393"/>
        <v>0</v>
      </c>
      <c r="G1539" s="136">
        <f t="shared" si="393"/>
        <v>0</v>
      </c>
      <c r="H1539" s="136">
        <f t="shared" si="386"/>
        <v>0</v>
      </c>
      <c r="I1539" s="136">
        <f t="shared" si="380"/>
        <v>0</v>
      </c>
      <c r="J1539" s="141">
        <f t="shared" si="381"/>
        <v>0</v>
      </c>
      <c r="K1539" s="142">
        <f t="shared" si="378"/>
        <v>0</v>
      </c>
      <c r="L1539" s="184">
        <f t="shared" si="378"/>
        <v>0</v>
      </c>
      <c r="M1539" s="141">
        <f t="shared" si="378"/>
        <v>0</v>
      </c>
      <c r="N1539" s="141">
        <f t="shared" si="378"/>
        <v>0</v>
      </c>
      <c r="O1539" s="147">
        <f t="shared" si="382"/>
        <v>0</v>
      </c>
      <c r="P1539" s="136">
        <f t="shared" si="383"/>
        <v>0</v>
      </c>
      <c r="Q1539" s="136">
        <f t="shared" si="387"/>
        <v>0</v>
      </c>
      <c r="R1539" s="136">
        <f t="shared" si="388"/>
        <v>0</v>
      </c>
      <c r="S1539" s="137">
        <f t="shared" si="384"/>
        <v>0</v>
      </c>
      <c r="T1539" s="45"/>
      <c r="V1539" s="57" t="str">
        <f t="shared" si="385"/>
        <v>скрыть</v>
      </c>
    </row>
    <row r="1540" spans="2:22" ht="15.75" hidden="1" customHeight="1" x14ac:dyDescent="0.25">
      <c r="B1540" s="135">
        <v>1524</v>
      </c>
      <c r="C1540" s="182">
        <f t="shared" si="393"/>
        <v>0</v>
      </c>
      <c r="D1540" s="280">
        <f t="shared" si="393"/>
        <v>0</v>
      </c>
      <c r="E1540" s="182">
        <f t="shared" si="393"/>
        <v>0</v>
      </c>
      <c r="F1540" s="182">
        <f t="shared" si="393"/>
        <v>0</v>
      </c>
      <c r="G1540" s="136">
        <f t="shared" si="393"/>
        <v>0</v>
      </c>
      <c r="H1540" s="136">
        <f t="shared" si="386"/>
        <v>0</v>
      </c>
      <c r="I1540" s="136">
        <f t="shared" si="380"/>
        <v>0</v>
      </c>
      <c r="J1540" s="141">
        <f t="shared" si="381"/>
        <v>0</v>
      </c>
      <c r="K1540" s="142">
        <f t="shared" si="378"/>
        <v>0</v>
      </c>
      <c r="L1540" s="184">
        <f t="shared" si="378"/>
        <v>0</v>
      </c>
      <c r="M1540" s="141">
        <f t="shared" si="378"/>
        <v>0</v>
      </c>
      <c r="N1540" s="141">
        <f t="shared" si="378"/>
        <v>0</v>
      </c>
      <c r="O1540" s="147">
        <f t="shared" si="382"/>
        <v>0</v>
      </c>
      <c r="P1540" s="136">
        <f t="shared" si="383"/>
        <v>0</v>
      </c>
      <c r="Q1540" s="136">
        <f t="shared" si="387"/>
        <v>0</v>
      </c>
      <c r="R1540" s="136">
        <f t="shared" si="388"/>
        <v>0</v>
      </c>
      <c r="S1540" s="137">
        <f t="shared" si="384"/>
        <v>0</v>
      </c>
      <c r="T1540" s="45"/>
      <c r="V1540" s="57" t="str">
        <f t="shared" si="385"/>
        <v>скрыть</v>
      </c>
    </row>
    <row r="1541" spans="2:22" ht="15.75" hidden="1" customHeight="1" x14ac:dyDescent="0.25">
      <c r="B1541" s="135">
        <v>1525</v>
      </c>
      <c r="C1541" s="182">
        <f t="shared" si="393"/>
        <v>0</v>
      </c>
      <c r="D1541" s="280">
        <f t="shared" si="393"/>
        <v>0</v>
      </c>
      <c r="E1541" s="182">
        <f t="shared" si="393"/>
        <v>0</v>
      </c>
      <c r="F1541" s="182">
        <f t="shared" si="393"/>
        <v>0</v>
      </c>
      <c r="G1541" s="136">
        <f t="shared" si="393"/>
        <v>0</v>
      </c>
      <c r="H1541" s="136">
        <f t="shared" si="386"/>
        <v>0</v>
      </c>
      <c r="I1541" s="136">
        <f t="shared" si="380"/>
        <v>0</v>
      </c>
      <c r="J1541" s="141">
        <f t="shared" si="381"/>
        <v>0</v>
      </c>
      <c r="K1541" s="142">
        <f t="shared" si="378"/>
        <v>0</v>
      </c>
      <c r="L1541" s="184">
        <f t="shared" si="378"/>
        <v>0</v>
      </c>
      <c r="M1541" s="141">
        <f t="shared" si="378"/>
        <v>0</v>
      </c>
      <c r="N1541" s="141">
        <f t="shared" si="378"/>
        <v>0</v>
      </c>
      <c r="O1541" s="147">
        <f t="shared" si="382"/>
        <v>0</v>
      </c>
      <c r="P1541" s="136">
        <f t="shared" si="383"/>
        <v>0</v>
      </c>
      <c r="Q1541" s="136">
        <f t="shared" si="387"/>
        <v>0</v>
      </c>
      <c r="R1541" s="136">
        <f t="shared" si="388"/>
        <v>0</v>
      </c>
      <c r="S1541" s="137">
        <f t="shared" si="384"/>
        <v>0</v>
      </c>
      <c r="T1541" s="45"/>
      <c r="V1541" s="57" t="str">
        <f t="shared" si="385"/>
        <v>скрыть</v>
      </c>
    </row>
    <row r="1542" spans="2:22" ht="15.75" hidden="1" customHeight="1" x14ac:dyDescent="0.25">
      <c r="B1542" s="135">
        <v>1526</v>
      </c>
      <c r="C1542" s="182">
        <f t="shared" si="393"/>
        <v>0</v>
      </c>
      <c r="D1542" s="280">
        <f t="shared" si="393"/>
        <v>0</v>
      </c>
      <c r="E1542" s="182">
        <f t="shared" si="393"/>
        <v>0</v>
      </c>
      <c r="F1542" s="182">
        <f t="shared" si="393"/>
        <v>0</v>
      </c>
      <c r="G1542" s="136">
        <f t="shared" si="393"/>
        <v>0</v>
      </c>
      <c r="H1542" s="136">
        <f t="shared" si="386"/>
        <v>0</v>
      </c>
      <c r="I1542" s="136">
        <f t="shared" si="380"/>
        <v>0</v>
      </c>
      <c r="J1542" s="141">
        <f t="shared" si="381"/>
        <v>0</v>
      </c>
      <c r="K1542" s="142">
        <f t="shared" ref="K1542:N1605" si="394">IF(offer_sale_type="транзит",IFERROR(ROUNDUP(VLOOKUP($B1542,calc_data,K$14+1,0),2),0),0)</f>
        <v>0</v>
      </c>
      <c r="L1542" s="184">
        <f t="shared" si="394"/>
        <v>0</v>
      </c>
      <c r="M1542" s="141">
        <f t="shared" si="394"/>
        <v>0</v>
      </c>
      <c r="N1542" s="141">
        <f t="shared" si="394"/>
        <v>0</v>
      </c>
      <c r="O1542" s="147">
        <f t="shared" si="382"/>
        <v>0</v>
      </c>
      <c r="P1542" s="136">
        <f t="shared" si="383"/>
        <v>0</v>
      </c>
      <c r="Q1542" s="136">
        <f t="shared" si="387"/>
        <v>0</v>
      </c>
      <c r="R1542" s="136">
        <f t="shared" si="388"/>
        <v>0</v>
      </c>
      <c r="S1542" s="137">
        <f t="shared" si="384"/>
        <v>0</v>
      </c>
      <c r="T1542" s="45"/>
      <c r="V1542" s="57" t="str">
        <f t="shared" si="385"/>
        <v>скрыть</v>
      </c>
    </row>
    <row r="1543" spans="2:22" ht="15.75" hidden="1" customHeight="1" x14ac:dyDescent="0.25">
      <c r="B1543" s="135">
        <v>1527</v>
      </c>
      <c r="C1543" s="182">
        <f t="shared" si="393"/>
        <v>0</v>
      </c>
      <c r="D1543" s="280">
        <f t="shared" si="393"/>
        <v>0</v>
      </c>
      <c r="E1543" s="182">
        <f t="shared" si="393"/>
        <v>0</v>
      </c>
      <c r="F1543" s="182">
        <f t="shared" si="393"/>
        <v>0</v>
      </c>
      <c r="G1543" s="136">
        <f t="shared" si="393"/>
        <v>0</v>
      </c>
      <c r="H1543" s="136">
        <f t="shared" si="386"/>
        <v>0</v>
      </c>
      <c r="I1543" s="136">
        <f t="shared" si="380"/>
        <v>0</v>
      </c>
      <c r="J1543" s="141">
        <f t="shared" si="381"/>
        <v>0</v>
      </c>
      <c r="K1543" s="142">
        <f t="shared" si="394"/>
        <v>0</v>
      </c>
      <c r="L1543" s="184">
        <f t="shared" si="394"/>
        <v>0</v>
      </c>
      <c r="M1543" s="141">
        <f t="shared" si="394"/>
        <v>0</v>
      </c>
      <c r="N1543" s="141">
        <f t="shared" si="394"/>
        <v>0</v>
      </c>
      <c r="O1543" s="147">
        <f t="shared" si="382"/>
        <v>0</v>
      </c>
      <c r="P1543" s="136">
        <f t="shared" si="383"/>
        <v>0</v>
      </c>
      <c r="Q1543" s="136">
        <f t="shared" si="387"/>
        <v>0</v>
      </c>
      <c r="R1543" s="136">
        <f t="shared" si="388"/>
        <v>0</v>
      </c>
      <c r="S1543" s="137">
        <f t="shared" si="384"/>
        <v>0</v>
      </c>
      <c r="T1543" s="45"/>
      <c r="V1543" s="57" t="str">
        <f t="shared" si="385"/>
        <v>скрыть</v>
      </c>
    </row>
    <row r="1544" spans="2:22" ht="15.75" hidden="1" customHeight="1" x14ac:dyDescent="0.25">
      <c r="B1544" s="135">
        <v>1528</v>
      </c>
      <c r="C1544" s="182">
        <f t="shared" si="393"/>
        <v>0</v>
      </c>
      <c r="D1544" s="280">
        <f t="shared" si="393"/>
        <v>0</v>
      </c>
      <c r="E1544" s="182">
        <f t="shared" si="393"/>
        <v>0</v>
      </c>
      <c r="F1544" s="182">
        <f t="shared" si="393"/>
        <v>0</v>
      </c>
      <c r="G1544" s="136">
        <f t="shared" si="393"/>
        <v>0</v>
      </c>
      <c r="H1544" s="136">
        <f t="shared" si="386"/>
        <v>0</v>
      </c>
      <c r="I1544" s="136">
        <f t="shared" si="380"/>
        <v>0</v>
      </c>
      <c r="J1544" s="141">
        <f t="shared" si="381"/>
        <v>0</v>
      </c>
      <c r="K1544" s="142">
        <f t="shared" si="394"/>
        <v>0</v>
      </c>
      <c r="L1544" s="184">
        <f t="shared" si="394"/>
        <v>0</v>
      </c>
      <c r="M1544" s="141">
        <f t="shared" si="394"/>
        <v>0</v>
      </c>
      <c r="N1544" s="141">
        <f t="shared" si="394"/>
        <v>0</v>
      </c>
      <c r="O1544" s="147">
        <f t="shared" si="382"/>
        <v>0</v>
      </c>
      <c r="P1544" s="136">
        <f t="shared" si="383"/>
        <v>0</v>
      </c>
      <c r="Q1544" s="136">
        <f t="shared" si="387"/>
        <v>0</v>
      </c>
      <c r="R1544" s="136">
        <f t="shared" si="388"/>
        <v>0</v>
      </c>
      <c r="S1544" s="137">
        <f t="shared" si="384"/>
        <v>0</v>
      </c>
      <c r="T1544" s="45"/>
      <c r="V1544" s="57" t="str">
        <f t="shared" si="385"/>
        <v>скрыть</v>
      </c>
    </row>
    <row r="1545" spans="2:22" ht="15.75" hidden="1" customHeight="1" x14ac:dyDescent="0.25">
      <c r="B1545" s="135">
        <v>1529</v>
      </c>
      <c r="C1545" s="182">
        <f t="shared" si="393"/>
        <v>0</v>
      </c>
      <c r="D1545" s="280">
        <f t="shared" si="393"/>
        <v>0</v>
      </c>
      <c r="E1545" s="182">
        <f t="shared" si="393"/>
        <v>0</v>
      </c>
      <c r="F1545" s="182">
        <f t="shared" si="393"/>
        <v>0</v>
      </c>
      <c r="G1545" s="136">
        <f t="shared" si="393"/>
        <v>0</v>
      </c>
      <c r="H1545" s="136">
        <f t="shared" si="386"/>
        <v>0</v>
      </c>
      <c r="I1545" s="136">
        <f t="shared" si="380"/>
        <v>0</v>
      </c>
      <c r="J1545" s="141">
        <f t="shared" si="381"/>
        <v>0</v>
      </c>
      <c r="K1545" s="142">
        <f t="shared" si="394"/>
        <v>0</v>
      </c>
      <c r="L1545" s="184">
        <f t="shared" si="394"/>
        <v>0</v>
      </c>
      <c r="M1545" s="141">
        <f t="shared" si="394"/>
        <v>0</v>
      </c>
      <c r="N1545" s="141">
        <f t="shared" si="394"/>
        <v>0</v>
      </c>
      <c r="O1545" s="147">
        <f t="shared" si="382"/>
        <v>0</v>
      </c>
      <c r="P1545" s="136">
        <f t="shared" si="383"/>
        <v>0</v>
      </c>
      <c r="Q1545" s="136">
        <f t="shared" si="387"/>
        <v>0</v>
      </c>
      <c r="R1545" s="136">
        <f t="shared" si="388"/>
        <v>0</v>
      </c>
      <c r="S1545" s="137">
        <f t="shared" si="384"/>
        <v>0</v>
      </c>
      <c r="T1545" s="45"/>
      <c r="V1545" s="57" t="str">
        <f t="shared" si="385"/>
        <v>скрыть</v>
      </c>
    </row>
    <row r="1546" spans="2:22" ht="15.75" hidden="1" customHeight="1" x14ac:dyDescent="0.25">
      <c r="B1546" s="135">
        <v>1530</v>
      </c>
      <c r="C1546" s="182">
        <f t="shared" si="393"/>
        <v>0</v>
      </c>
      <c r="D1546" s="280">
        <f t="shared" si="393"/>
        <v>0</v>
      </c>
      <c r="E1546" s="182">
        <f t="shared" si="393"/>
        <v>0</v>
      </c>
      <c r="F1546" s="182">
        <f t="shared" si="393"/>
        <v>0</v>
      </c>
      <c r="G1546" s="136">
        <f t="shared" si="393"/>
        <v>0</v>
      </c>
      <c r="H1546" s="136">
        <f t="shared" si="386"/>
        <v>0</v>
      </c>
      <c r="I1546" s="136">
        <f t="shared" si="380"/>
        <v>0</v>
      </c>
      <c r="J1546" s="141">
        <f t="shared" si="381"/>
        <v>0</v>
      </c>
      <c r="K1546" s="142">
        <f t="shared" si="394"/>
        <v>0</v>
      </c>
      <c r="L1546" s="184">
        <f t="shared" si="394"/>
        <v>0</v>
      </c>
      <c r="M1546" s="141">
        <f t="shared" si="394"/>
        <v>0</v>
      </c>
      <c r="N1546" s="141">
        <f t="shared" si="394"/>
        <v>0</v>
      </c>
      <c r="O1546" s="147">
        <f t="shared" si="382"/>
        <v>0</v>
      </c>
      <c r="P1546" s="136">
        <f t="shared" si="383"/>
        <v>0</v>
      </c>
      <c r="Q1546" s="136">
        <f t="shared" si="387"/>
        <v>0</v>
      </c>
      <c r="R1546" s="136">
        <f t="shared" si="388"/>
        <v>0</v>
      </c>
      <c r="S1546" s="137">
        <f t="shared" si="384"/>
        <v>0</v>
      </c>
      <c r="T1546" s="45"/>
      <c r="V1546" s="57" t="str">
        <f t="shared" si="385"/>
        <v>скрыть</v>
      </c>
    </row>
    <row r="1547" spans="2:22" ht="15.75" hidden="1" customHeight="1" x14ac:dyDescent="0.25">
      <c r="B1547" s="135">
        <v>1531</v>
      </c>
      <c r="C1547" s="182">
        <f t="shared" ref="C1547:G1556" si="395">IF(offer_sale_type="транзит",IFERROR(VLOOKUP($B1547,calc_data,C$14+1,0),0),0)</f>
        <v>0</v>
      </c>
      <c r="D1547" s="280">
        <f t="shared" si="395"/>
        <v>0</v>
      </c>
      <c r="E1547" s="182">
        <f t="shared" si="395"/>
        <v>0</v>
      </c>
      <c r="F1547" s="182">
        <f t="shared" si="395"/>
        <v>0</v>
      </c>
      <c r="G1547" s="136">
        <f t="shared" si="395"/>
        <v>0</v>
      </c>
      <c r="H1547" s="136">
        <f t="shared" si="386"/>
        <v>0</v>
      </c>
      <c r="I1547" s="136">
        <f t="shared" si="380"/>
        <v>0</v>
      </c>
      <c r="J1547" s="141">
        <f t="shared" si="381"/>
        <v>0</v>
      </c>
      <c r="K1547" s="142">
        <f t="shared" si="394"/>
        <v>0</v>
      </c>
      <c r="L1547" s="184">
        <f t="shared" si="394"/>
        <v>0</v>
      </c>
      <c r="M1547" s="141">
        <f t="shared" si="394"/>
        <v>0</v>
      </c>
      <c r="N1547" s="141">
        <f t="shared" si="394"/>
        <v>0</v>
      </c>
      <c r="O1547" s="147">
        <f t="shared" si="382"/>
        <v>0</v>
      </c>
      <c r="P1547" s="136">
        <f t="shared" si="383"/>
        <v>0</v>
      </c>
      <c r="Q1547" s="136">
        <f t="shared" si="387"/>
        <v>0</v>
      </c>
      <c r="R1547" s="136">
        <f t="shared" si="388"/>
        <v>0</v>
      </c>
      <c r="S1547" s="137">
        <f t="shared" si="384"/>
        <v>0</v>
      </c>
      <c r="T1547" s="45"/>
      <c r="V1547" s="57" t="str">
        <f t="shared" si="385"/>
        <v>скрыть</v>
      </c>
    </row>
    <row r="1548" spans="2:22" ht="15.75" hidden="1" customHeight="1" x14ac:dyDescent="0.25">
      <c r="B1548" s="135">
        <v>1532</v>
      </c>
      <c r="C1548" s="182">
        <f t="shared" si="395"/>
        <v>0</v>
      </c>
      <c r="D1548" s="280">
        <f t="shared" si="395"/>
        <v>0</v>
      </c>
      <c r="E1548" s="182">
        <f t="shared" si="395"/>
        <v>0</v>
      </c>
      <c r="F1548" s="182">
        <f t="shared" si="395"/>
        <v>0</v>
      </c>
      <c r="G1548" s="136">
        <f t="shared" si="395"/>
        <v>0</v>
      </c>
      <c r="H1548" s="136">
        <f t="shared" si="386"/>
        <v>0</v>
      </c>
      <c r="I1548" s="136">
        <f t="shared" si="380"/>
        <v>0</v>
      </c>
      <c r="J1548" s="141">
        <f t="shared" si="381"/>
        <v>0</v>
      </c>
      <c r="K1548" s="142">
        <f t="shared" si="394"/>
        <v>0</v>
      </c>
      <c r="L1548" s="184">
        <f t="shared" si="394"/>
        <v>0</v>
      </c>
      <c r="M1548" s="141">
        <f t="shared" si="394"/>
        <v>0</v>
      </c>
      <c r="N1548" s="141">
        <f t="shared" si="394"/>
        <v>0</v>
      </c>
      <c r="O1548" s="147">
        <f t="shared" si="382"/>
        <v>0</v>
      </c>
      <c r="P1548" s="136">
        <f t="shared" si="383"/>
        <v>0</v>
      </c>
      <c r="Q1548" s="136">
        <f t="shared" si="387"/>
        <v>0</v>
      </c>
      <c r="R1548" s="136">
        <f t="shared" si="388"/>
        <v>0</v>
      </c>
      <c r="S1548" s="137">
        <f t="shared" si="384"/>
        <v>0</v>
      </c>
      <c r="T1548" s="45"/>
      <c r="V1548" s="57" t="str">
        <f t="shared" si="385"/>
        <v>скрыть</v>
      </c>
    </row>
    <row r="1549" spans="2:22" ht="15.75" hidden="1" customHeight="1" x14ac:dyDescent="0.25">
      <c r="B1549" s="135">
        <v>1533</v>
      </c>
      <c r="C1549" s="182">
        <f t="shared" si="395"/>
        <v>0</v>
      </c>
      <c r="D1549" s="280">
        <f t="shared" si="395"/>
        <v>0</v>
      </c>
      <c r="E1549" s="182">
        <f t="shared" si="395"/>
        <v>0</v>
      </c>
      <c r="F1549" s="182">
        <f t="shared" si="395"/>
        <v>0</v>
      </c>
      <c r="G1549" s="136">
        <f t="shared" si="395"/>
        <v>0</v>
      </c>
      <c r="H1549" s="136">
        <f t="shared" si="386"/>
        <v>0</v>
      </c>
      <c r="I1549" s="136">
        <f t="shared" si="380"/>
        <v>0</v>
      </c>
      <c r="J1549" s="141">
        <f t="shared" si="381"/>
        <v>0</v>
      </c>
      <c r="K1549" s="142">
        <f t="shared" si="394"/>
        <v>0</v>
      </c>
      <c r="L1549" s="184">
        <f t="shared" si="394"/>
        <v>0</v>
      </c>
      <c r="M1549" s="141">
        <f t="shared" si="394"/>
        <v>0</v>
      </c>
      <c r="N1549" s="141">
        <f t="shared" si="394"/>
        <v>0</v>
      </c>
      <c r="O1549" s="147">
        <f t="shared" si="382"/>
        <v>0</v>
      </c>
      <c r="P1549" s="136">
        <f t="shared" si="383"/>
        <v>0</v>
      </c>
      <c r="Q1549" s="136">
        <f t="shared" si="387"/>
        <v>0</v>
      </c>
      <c r="R1549" s="136">
        <f t="shared" si="388"/>
        <v>0</v>
      </c>
      <c r="S1549" s="137">
        <f t="shared" si="384"/>
        <v>0</v>
      </c>
      <c r="T1549" s="45"/>
      <c r="V1549" s="57" t="str">
        <f t="shared" si="385"/>
        <v>скрыть</v>
      </c>
    </row>
    <row r="1550" spans="2:22" ht="15.75" hidden="1" customHeight="1" x14ac:dyDescent="0.25">
      <c r="B1550" s="135">
        <v>1534</v>
      </c>
      <c r="C1550" s="182">
        <f t="shared" si="395"/>
        <v>0</v>
      </c>
      <c r="D1550" s="280">
        <f t="shared" si="395"/>
        <v>0</v>
      </c>
      <c r="E1550" s="182">
        <f t="shared" si="395"/>
        <v>0</v>
      </c>
      <c r="F1550" s="182">
        <f t="shared" si="395"/>
        <v>0</v>
      </c>
      <c r="G1550" s="136">
        <f t="shared" si="395"/>
        <v>0</v>
      </c>
      <c r="H1550" s="136">
        <f t="shared" si="386"/>
        <v>0</v>
      </c>
      <c r="I1550" s="136">
        <f t="shared" si="380"/>
        <v>0</v>
      </c>
      <c r="J1550" s="141">
        <f t="shared" si="381"/>
        <v>0</v>
      </c>
      <c r="K1550" s="142">
        <f t="shared" si="394"/>
        <v>0</v>
      </c>
      <c r="L1550" s="184">
        <f t="shared" si="394"/>
        <v>0</v>
      </c>
      <c r="M1550" s="141">
        <f t="shared" si="394"/>
        <v>0</v>
      </c>
      <c r="N1550" s="141">
        <f t="shared" si="394"/>
        <v>0</v>
      </c>
      <c r="O1550" s="147">
        <f t="shared" si="382"/>
        <v>0</v>
      </c>
      <c r="P1550" s="136">
        <f t="shared" si="383"/>
        <v>0</v>
      </c>
      <c r="Q1550" s="136">
        <f t="shared" si="387"/>
        <v>0</v>
      </c>
      <c r="R1550" s="136">
        <f t="shared" si="388"/>
        <v>0</v>
      </c>
      <c r="S1550" s="137">
        <f t="shared" si="384"/>
        <v>0</v>
      </c>
      <c r="T1550" s="45"/>
      <c r="V1550" s="57" t="str">
        <f t="shared" si="385"/>
        <v>скрыть</v>
      </c>
    </row>
    <row r="1551" spans="2:22" ht="15.75" hidden="1" customHeight="1" x14ac:dyDescent="0.25">
      <c r="B1551" s="135">
        <v>1535</v>
      </c>
      <c r="C1551" s="182">
        <f t="shared" si="395"/>
        <v>0</v>
      </c>
      <c r="D1551" s="280">
        <f t="shared" si="395"/>
        <v>0</v>
      </c>
      <c r="E1551" s="182">
        <f t="shared" si="395"/>
        <v>0</v>
      </c>
      <c r="F1551" s="182">
        <f t="shared" si="395"/>
        <v>0</v>
      </c>
      <c r="G1551" s="136">
        <f t="shared" si="395"/>
        <v>0</v>
      </c>
      <c r="H1551" s="136">
        <f t="shared" si="386"/>
        <v>0</v>
      </c>
      <c r="I1551" s="136">
        <f t="shared" si="380"/>
        <v>0</v>
      </c>
      <c r="J1551" s="141">
        <f t="shared" si="381"/>
        <v>0</v>
      </c>
      <c r="K1551" s="142">
        <f t="shared" si="394"/>
        <v>0</v>
      </c>
      <c r="L1551" s="184">
        <f t="shared" si="394"/>
        <v>0</v>
      </c>
      <c r="M1551" s="141">
        <f t="shared" si="394"/>
        <v>0</v>
      </c>
      <c r="N1551" s="141">
        <f t="shared" si="394"/>
        <v>0</v>
      </c>
      <c r="O1551" s="147">
        <f t="shared" si="382"/>
        <v>0</v>
      </c>
      <c r="P1551" s="136">
        <f t="shared" si="383"/>
        <v>0</v>
      </c>
      <c r="Q1551" s="136">
        <f t="shared" si="387"/>
        <v>0</v>
      </c>
      <c r="R1551" s="136">
        <f t="shared" si="388"/>
        <v>0</v>
      </c>
      <c r="S1551" s="137">
        <f t="shared" si="384"/>
        <v>0</v>
      </c>
      <c r="T1551" s="45"/>
      <c r="V1551" s="57" t="str">
        <f t="shared" si="385"/>
        <v>скрыть</v>
      </c>
    </row>
    <row r="1552" spans="2:22" ht="15.75" hidden="1" customHeight="1" x14ac:dyDescent="0.25">
      <c r="B1552" s="135">
        <v>1536</v>
      </c>
      <c r="C1552" s="182">
        <f t="shared" si="395"/>
        <v>0</v>
      </c>
      <c r="D1552" s="280">
        <f t="shared" si="395"/>
        <v>0</v>
      </c>
      <c r="E1552" s="182">
        <f t="shared" si="395"/>
        <v>0</v>
      </c>
      <c r="F1552" s="182">
        <f t="shared" si="395"/>
        <v>0</v>
      </c>
      <c r="G1552" s="136">
        <f t="shared" si="395"/>
        <v>0</v>
      </c>
      <c r="H1552" s="136">
        <f t="shared" si="386"/>
        <v>0</v>
      </c>
      <c r="I1552" s="136">
        <f t="shared" si="380"/>
        <v>0</v>
      </c>
      <c r="J1552" s="141">
        <f t="shared" si="381"/>
        <v>0</v>
      </c>
      <c r="K1552" s="142">
        <f t="shared" si="394"/>
        <v>0</v>
      </c>
      <c r="L1552" s="184">
        <f t="shared" si="394"/>
        <v>0</v>
      </c>
      <c r="M1552" s="141">
        <f t="shared" si="394"/>
        <v>0</v>
      </c>
      <c r="N1552" s="141">
        <f t="shared" si="394"/>
        <v>0</v>
      </c>
      <c r="O1552" s="147">
        <f t="shared" si="382"/>
        <v>0</v>
      </c>
      <c r="P1552" s="136">
        <f t="shared" si="383"/>
        <v>0</v>
      </c>
      <c r="Q1552" s="136">
        <f t="shared" si="387"/>
        <v>0</v>
      </c>
      <c r="R1552" s="136">
        <f t="shared" si="388"/>
        <v>0</v>
      </c>
      <c r="S1552" s="137">
        <f t="shared" si="384"/>
        <v>0</v>
      </c>
      <c r="T1552" s="45"/>
      <c r="V1552" s="57" t="str">
        <f t="shared" si="385"/>
        <v>скрыть</v>
      </c>
    </row>
    <row r="1553" spans="2:22" ht="15.75" hidden="1" customHeight="1" x14ac:dyDescent="0.25">
      <c r="B1553" s="135">
        <v>1537</v>
      </c>
      <c r="C1553" s="182">
        <f t="shared" si="395"/>
        <v>0</v>
      </c>
      <c r="D1553" s="280">
        <f t="shared" si="395"/>
        <v>0</v>
      </c>
      <c r="E1553" s="182">
        <f t="shared" si="395"/>
        <v>0</v>
      </c>
      <c r="F1553" s="182">
        <f t="shared" si="395"/>
        <v>0</v>
      </c>
      <c r="G1553" s="136">
        <f t="shared" si="395"/>
        <v>0</v>
      </c>
      <c r="H1553" s="136">
        <f t="shared" si="386"/>
        <v>0</v>
      </c>
      <c r="I1553" s="136">
        <f t="shared" ref="I1553:I1616" si="396">IF(offer_sale_type="транзит",IFERROR(ROUND(VLOOKUP($B1553,calc_data,I$14+1,0),2),0),0)</f>
        <v>0</v>
      </c>
      <c r="J1553" s="141">
        <f t="shared" ref="J1553:J1616" si="397">ROUND(IF(offer_sale_type="транзит",IFERROR(VLOOKUP($B1553,calc_data,J$14+1,0),0),0),2)</f>
        <v>0</v>
      </c>
      <c r="K1553" s="142">
        <f t="shared" si="394"/>
        <v>0</v>
      </c>
      <c r="L1553" s="184">
        <f t="shared" si="394"/>
        <v>0</v>
      </c>
      <c r="M1553" s="141">
        <f t="shared" si="394"/>
        <v>0</v>
      </c>
      <c r="N1553" s="141">
        <f t="shared" si="394"/>
        <v>0</v>
      </c>
      <c r="O1553" s="147">
        <f t="shared" ref="O1553:O1616" si="398">IF(offer_sale_type="транзит",IFERROR(ROUND(VLOOKUP($B1553,calc_data,O$14+1,1),2),0),0)</f>
        <v>0</v>
      </c>
      <c r="P1553" s="136">
        <f t="shared" ref="P1553:P1616" si="399">IF(offer_sale_type="транзит",IFERROR(ROUND(SUM(I1553:J1553,M1553:O1553)/E1553,2),0),0)</f>
        <v>0</v>
      </c>
      <c r="Q1553" s="136">
        <f t="shared" si="387"/>
        <v>0</v>
      </c>
      <c r="R1553" s="136">
        <f t="shared" si="388"/>
        <v>0</v>
      </c>
      <c r="S1553" s="137">
        <f t="shared" ref="S1553:S1616" si="400">Q1553+IF(AND(offer_incoterms="DDP",seller_region="RU"),R1553,0)</f>
        <v>0</v>
      </c>
      <c r="T1553" s="45"/>
      <c r="V1553" s="57" t="str">
        <f t="shared" ref="V1553:V1616" si="401">IF(Q1553&gt;0,"показать","скрыть")</f>
        <v>скрыть</v>
      </c>
    </row>
    <row r="1554" spans="2:22" ht="15.75" hidden="1" customHeight="1" x14ac:dyDescent="0.25">
      <c r="B1554" s="135">
        <v>1538</v>
      </c>
      <c r="C1554" s="182">
        <f t="shared" si="395"/>
        <v>0</v>
      </c>
      <c r="D1554" s="280">
        <f t="shared" si="395"/>
        <v>0</v>
      </c>
      <c r="E1554" s="182">
        <f t="shared" si="395"/>
        <v>0</v>
      </c>
      <c r="F1554" s="182">
        <f t="shared" si="395"/>
        <v>0</v>
      </c>
      <c r="G1554" s="136">
        <f t="shared" si="395"/>
        <v>0</v>
      </c>
      <c r="H1554" s="136">
        <f t="shared" ref="H1554:H1617" si="402">E1554*G1554</f>
        <v>0</v>
      </c>
      <c r="I1554" s="136">
        <f t="shared" si="396"/>
        <v>0</v>
      </c>
      <c r="J1554" s="141">
        <f t="shared" si="397"/>
        <v>0</v>
      </c>
      <c r="K1554" s="142">
        <f t="shared" si="394"/>
        <v>0</v>
      </c>
      <c r="L1554" s="184">
        <f t="shared" si="394"/>
        <v>0</v>
      </c>
      <c r="M1554" s="141">
        <f t="shared" si="394"/>
        <v>0</v>
      </c>
      <c r="N1554" s="141">
        <f t="shared" si="394"/>
        <v>0</v>
      </c>
      <c r="O1554" s="147">
        <f t="shared" si="398"/>
        <v>0</v>
      </c>
      <c r="P1554" s="136">
        <f t="shared" si="399"/>
        <v>0</v>
      </c>
      <c r="Q1554" s="136">
        <f t="shared" ref="Q1554:Q1617" si="403">E1554*P1554</f>
        <v>0</v>
      </c>
      <c r="R1554" s="136">
        <f t="shared" ref="R1554:R1617" si="404">Q1554*IF(AND(offer_incoterms="DDP",seller_region="RU"),rate_vatRu,0)</f>
        <v>0</v>
      </c>
      <c r="S1554" s="137">
        <f t="shared" si="400"/>
        <v>0</v>
      </c>
      <c r="T1554" s="45"/>
      <c r="V1554" s="57" t="str">
        <f t="shared" si="401"/>
        <v>скрыть</v>
      </c>
    </row>
    <row r="1555" spans="2:22" ht="15.75" hidden="1" customHeight="1" x14ac:dyDescent="0.25">
      <c r="B1555" s="135">
        <v>1539</v>
      </c>
      <c r="C1555" s="182">
        <f t="shared" si="395"/>
        <v>0</v>
      </c>
      <c r="D1555" s="280">
        <f t="shared" si="395"/>
        <v>0</v>
      </c>
      <c r="E1555" s="182">
        <f t="shared" si="395"/>
        <v>0</v>
      </c>
      <c r="F1555" s="182">
        <f t="shared" si="395"/>
        <v>0</v>
      </c>
      <c r="G1555" s="136">
        <f t="shared" si="395"/>
        <v>0</v>
      </c>
      <c r="H1555" s="136">
        <f t="shared" si="402"/>
        <v>0</v>
      </c>
      <c r="I1555" s="136">
        <f t="shared" si="396"/>
        <v>0</v>
      </c>
      <c r="J1555" s="141">
        <f t="shared" si="397"/>
        <v>0</v>
      </c>
      <c r="K1555" s="142">
        <f t="shared" si="394"/>
        <v>0</v>
      </c>
      <c r="L1555" s="184">
        <f t="shared" si="394"/>
        <v>0</v>
      </c>
      <c r="M1555" s="141">
        <f t="shared" si="394"/>
        <v>0</v>
      </c>
      <c r="N1555" s="141">
        <f t="shared" si="394"/>
        <v>0</v>
      </c>
      <c r="O1555" s="147">
        <f t="shared" si="398"/>
        <v>0</v>
      </c>
      <c r="P1555" s="136">
        <f t="shared" si="399"/>
        <v>0</v>
      </c>
      <c r="Q1555" s="136">
        <f t="shared" si="403"/>
        <v>0</v>
      </c>
      <c r="R1555" s="136">
        <f t="shared" si="404"/>
        <v>0</v>
      </c>
      <c r="S1555" s="137">
        <f t="shared" si="400"/>
        <v>0</v>
      </c>
      <c r="T1555" s="45"/>
      <c r="V1555" s="57" t="str">
        <f t="shared" si="401"/>
        <v>скрыть</v>
      </c>
    </row>
    <row r="1556" spans="2:22" ht="15.75" hidden="1" customHeight="1" x14ac:dyDescent="0.25">
      <c r="B1556" s="135">
        <v>1540</v>
      </c>
      <c r="C1556" s="182">
        <f t="shared" si="395"/>
        <v>0</v>
      </c>
      <c r="D1556" s="280">
        <f t="shared" si="395"/>
        <v>0</v>
      </c>
      <c r="E1556" s="182">
        <f t="shared" si="395"/>
        <v>0</v>
      </c>
      <c r="F1556" s="182">
        <f t="shared" si="395"/>
        <v>0</v>
      </c>
      <c r="G1556" s="136">
        <f t="shared" si="395"/>
        <v>0</v>
      </c>
      <c r="H1556" s="136">
        <f t="shared" si="402"/>
        <v>0</v>
      </c>
      <c r="I1556" s="136">
        <f t="shared" si="396"/>
        <v>0</v>
      </c>
      <c r="J1556" s="141">
        <f t="shared" si="397"/>
        <v>0</v>
      </c>
      <c r="K1556" s="142">
        <f t="shared" si="394"/>
        <v>0</v>
      </c>
      <c r="L1556" s="184">
        <f t="shared" si="394"/>
        <v>0</v>
      </c>
      <c r="M1556" s="141">
        <f t="shared" si="394"/>
        <v>0</v>
      </c>
      <c r="N1556" s="141">
        <f t="shared" si="394"/>
        <v>0</v>
      </c>
      <c r="O1556" s="147">
        <f t="shared" si="398"/>
        <v>0</v>
      </c>
      <c r="P1556" s="136">
        <f t="shared" si="399"/>
        <v>0</v>
      </c>
      <c r="Q1556" s="136">
        <f t="shared" si="403"/>
        <v>0</v>
      </c>
      <c r="R1556" s="136">
        <f t="shared" si="404"/>
        <v>0</v>
      </c>
      <c r="S1556" s="137">
        <f t="shared" si="400"/>
        <v>0</v>
      </c>
      <c r="T1556" s="45"/>
      <c r="V1556" s="57" t="str">
        <f t="shared" si="401"/>
        <v>скрыть</v>
      </c>
    </row>
    <row r="1557" spans="2:22" ht="15.75" hidden="1" customHeight="1" x14ac:dyDescent="0.25">
      <c r="B1557" s="135">
        <v>1541</v>
      </c>
      <c r="C1557" s="182">
        <f t="shared" ref="C1557:G1566" si="405">IF(offer_sale_type="транзит",IFERROR(VLOOKUP($B1557,calc_data,C$14+1,0),0),0)</f>
        <v>0</v>
      </c>
      <c r="D1557" s="280">
        <f t="shared" si="405"/>
        <v>0</v>
      </c>
      <c r="E1557" s="182">
        <f t="shared" si="405"/>
        <v>0</v>
      </c>
      <c r="F1557" s="182">
        <f t="shared" si="405"/>
        <v>0</v>
      </c>
      <c r="G1557" s="136">
        <f t="shared" si="405"/>
        <v>0</v>
      </c>
      <c r="H1557" s="136">
        <f t="shared" si="402"/>
        <v>0</v>
      </c>
      <c r="I1557" s="136">
        <f t="shared" si="396"/>
        <v>0</v>
      </c>
      <c r="J1557" s="141">
        <f t="shared" si="397"/>
        <v>0</v>
      </c>
      <c r="K1557" s="142">
        <f t="shared" si="394"/>
        <v>0</v>
      </c>
      <c r="L1557" s="184">
        <f t="shared" si="394"/>
        <v>0</v>
      </c>
      <c r="M1557" s="141">
        <f t="shared" si="394"/>
        <v>0</v>
      </c>
      <c r="N1557" s="141">
        <f t="shared" si="394"/>
        <v>0</v>
      </c>
      <c r="O1557" s="147">
        <f t="shared" si="398"/>
        <v>0</v>
      </c>
      <c r="P1557" s="136">
        <f t="shared" si="399"/>
        <v>0</v>
      </c>
      <c r="Q1557" s="136">
        <f t="shared" si="403"/>
        <v>0</v>
      </c>
      <c r="R1557" s="136">
        <f t="shared" si="404"/>
        <v>0</v>
      </c>
      <c r="S1557" s="137">
        <f t="shared" si="400"/>
        <v>0</v>
      </c>
      <c r="T1557" s="45"/>
      <c r="V1557" s="57" t="str">
        <f t="shared" si="401"/>
        <v>скрыть</v>
      </c>
    </row>
    <row r="1558" spans="2:22" ht="15.75" hidden="1" customHeight="1" x14ac:dyDescent="0.25">
      <c r="B1558" s="135">
        <v>1542</v>
      </c>
      <c r="C1558" s="182">
        <f t="shared" si="405"/>
        <v>0</v>
      </c>
      <c r="D1558" s="280">
        <f t="shared" si="405"/>
        <v>0</v>
      </c>
      <c r="E1558" s="182">
        <f t="shared" si="405"/>
        <v>0</v>
      </c>
      <c r="F1558" s="182">
        <f t="shared" si="405"/>
        <v>0</v>
      </c>
      <c r="G1558" s="136">
        <f t="shared" si="405"/>
        <v>0</v>
      </c>
      <c r="H1558" s="136">
        <f t="shared" si="402"/>
        <v>0</v>
      </c>
      <c r="I1558" s="136">
        <f t="shared" si="396"/>
        <v>0</v>
      </c>
      <c r="J1558" s="141">
        <f t="shared" si="397"/>
        <v>0</v>
      </c>
      <c r="K1558" s="142">
        <f t="shared" si="394"/>
        <v>0</v>
      </c>
      <c r="L1558" s="184">
        <f t="shared" si="394"/>
        <v>0</v>
      </c>
      <c r="M1558" s="141">
        <f t="shared" si="394"/>
        <v>0</v>
      </c>
      <c r="N1558" s="141">
        <f t="shared" si="394"/>
        <v>0</v>
      </c>
      <c r="O1558" s="147">
        <f t="shared" si="398"/>
        <v>0</v>
      </c>
      <c r="P1558" s="136">
        <f t="shared" si="399"/>
        <v>0</v>
      </c>
      <c r="Q1558" s="136">
        <f t="shared" si="403"/>
        <v>0</v>
      </c>
      <c r="R1558" s="136">
        <f t="shared" si="404"/>
        <v>0</v>
      </c>
      <c r="S1558" s="137">
        <f t="shared" si="400"/>
        <v>0</v>
      </c>
      <c r="T1558" s="45"/>
      <c r="V1558" s="57" t="str">
        <f t="shared" si="401"/>
        <v>скрыть</v>
      </c>
    </row>
    <row r="1559" spans="2:22" ht="15.75" hidden="1" customHeight="1" x14ac:dyDescent="0.25">
      <c r="B1559" s="135">
        <v>1543</v>
      </c>
      <c r="C1559" s="182">
        <f t="shared" si="405"/>
        <v>0</v>
      </c>
      <c r="D1559" s="280">
        <f t="shared" si="405"/>
        <v>0</v>
      </c>
      <c r="E1559" s="182">
        <f t="shared" si="405"/>
        <v>0</v>
      </c>
      <c r="F1559" s="182">
        <f t="shared" si="405"/>
        <v>0</v>
      </c>
      <c r="G1559" s="136">
        <f t="shared" si="405"/>
        <v>0</v>
      </c>
      <c r="H1559" s="136">
        <f t="shared" si="402"/>
        <v>0</v>
      </c>
      <c r="I1559" s="136">
        <f t="shared" si="396"/>
        <v>0</v>
      </c>
      <c r="J1559" s="141">
        <f t="shared" si="397"/>
        <v>0</v>
      </c>
      <c r="K1559" s="142">
        <f t="shared" si="394"/>
        <v>0</v>
      </c>
      <c r="L1559" s="184">
        <f t="shared" si="394"/>
        <v>0</v>
      </c>
      <c r="M1559" s="141">
        <f t="shared" si="394"/>
        <v>0</v>
      </c>
      <c r="N1559" s="141">
        <f t="shared" si="394"/>
        <v>0</v>
      </c>
      <c r="O1559" s="147">
        <f t="shared" si="398"/>
        <v>0</v>
      </c>
      <c r="P1559" s="136">
        <f t="shared" si="399"/>
        <v>0</v>
      </c>
      <c r="Q1559" s="136">
        <f t="shared" si="403"/>
        <v>0</v>
      </c>
      <c r="R1559" s="136">
        <f t="shared" si="404"/>
        <v>0</v>
      </c>
      <c r="S1559" s="137">
        <f t="shared" si="400"/>
        <v>0</v>
      </c>
      <c r="T1559" s="45"/>
      <c r="V1559" s="57" t="str">
        <f t="shared" si="401"/>
        <v>скрыть</v>
      </c>
    </row>
    <row r="1560" spans="2:22" ht="15.75" hidden="1" customHeight="1" x14ac:dyDescent="0.25">
      <c r="B1560" s="135">
        <v>1544</v>
      </c>
      <c r="C1560" s="182">
        <f t="shared" si="405"/>
        <v>0</v>
      </c>
      <c r="D1560" s="280">
        <f t="shared" si="405"/>
        <v>0</v>
      </c>
      <c r="E1560" s="182">
        <f t="shared" si="405"/>
        <v>0</v>
      </c>
      <c r="F1560" s="182">
        <f t="shared" si="405"/>
        <v>0</v>
      </c>
      <c r="G1560" s="136">
        <f t="shared" si="405"/>
        <v>0</v>
      </c>
      <c r="H1560" s="136">
        <f t="shared" si="402"/>
        <v>0</v>
      </c>
      <c r="I1560" s="136">
        <f t="shared" si="396"/>
        <v>0</v>
      </c>
      <c r="J1560" s="141">
        <f t="shared" si="397"/>
        <v>0</v>
      </c>
      <c r="K1560" s="142">
        <f t="shared" si="394"/>
        <v>0</v>
      </c>
      <c r="L1560" s="184">
        <f t="shared" si="394"/>
        <v>0</v>
      </c>
      <c r="M1560" s="141">
        <f t="shared" si="394"/>
        <v>0</v>
      </c>
      <c r="N1560" s="141">
        <f t="shared" si="394"/>
        <v>0</v>
      </c>
      <c r="O1560" s="147">
        <f t="shared" si="398"/>
        <v>0</v>
      </c>
      <c r="P1560" s="136">
        <f t="shared" si="399"/>
        <v>0</v>
      </c>
      <c r="Q1560" s="136">
        <f t="shared" si="403"/>
        <v>0</v>
      </c>
      <c r="R1560" s="136">
        <f t="shared" si="404"/>
        <v>0</v>
      </c>
      <c r="S1560" s="137">
        <f t="shared" si="400"/>
        <v>0</v>
      </c>
      <c r="T1560" s="45"/>
      <c r="V1560" s="57" t="str">
        <f t="shared" si="401"/>
        <v>скрыть</v>
      </c>
    </row>
    <row r="1561" spans="2:22" ht="15.75" hidden="1" customHeight="1" x14ac:dyDescent="0.25">
      <c r="B1561" s="135">
        <v>1545</v>
      </c>
      <c r="C1561" s="182">
        <f t="shared" si="405"/>
        <v>0</v>
      </c>
      <c r="D1561" s="280">
        <f t="shared" si="405"/>
        <v>0</v>
      </c>
      <c r="E1561" s="182">
        <f t="shared" si="405"/>
        <v>0</v>
      </c>
      <c r="F1561" s="182">
        <f t="shared" si="405"/>
        <v>0</v>
      </c>
      <c r="G1561" s="136">
        <f t="shared" si="405"/>
        <v>0</v>
      </c>
      <c r="H1561" s="136">
        <f t="shared" si="402"/>
        <v>0</v>
      </c>
      <c r="I1561" s="136">
        <f t="shared" si="396"/>
        <v>0</v>
      </c>
      <c r="J1561" s="141">
        <f t="shared" si="397"/>
        <v>0</v>
      </c>
      <c r="K1561" s="142">
        <f t="shared" si="394"/>
        <v>0</v>
      </c>
      <c r="L1561" s="184">
        <f t="shared" si="394"/>
        <v>0</v>
      </c>
      <c r="M1561" s="141">
        <f t="shared" si="394"/>
        <v>0</v>
      </c>
      <c r="N1561" s="141">
        <f t="shared" si="394"/>
        <v>0</v>
      </c>
      <c r="O1561" s="147">
        <f t="shared" si="398"/>
        <v>0</v>
      </c>
      <c r="P1561" s="136">
        <f t="shared" si="399"/>
        <v>0</v>
      </c>
      <c r="Q1561" s="136">
        <f t="shared" si="403"/>
        <v>0</v>
      </c>
      <c r="R1561" s="136">
        <f t="shared" si="404"/>
        <v>0</v>
      </c>
      <c r="S1561" s="137">
        <f t="shared" si="400"/>
        <v>0</v>
      </c>
      <c r="T1561" s="45"/>
      <c r="V1561" s="57" t="str">
        <f t="shared" si="401"/>
        <v>скрыть</v>
      </c>
    </row>
    <row r="1562" spans="2:22" ht="15.75" hidden="1" customHeight="1" x14ac:dyDescent="0.25">
      <c r="B1562" s="135">
        <v>1546</v>
      </c>
      <c r="C1562" s="182">
        <f t="shared" si="405"/>
        <v>0</v>
      </c>
      <c r="D1562" s="280">
        <f t="shared" si="405"/>
        <v>0</v>
      </c>
      <c r="E1562" s="182">
        <f t="shared" si="405"/>
        <v>0</v>
      </c>
      <c r="F1562" s="182">
        <f t="shared" si="405"/>
        <v>0</v>
      </c>
      <c r="G1562" s="136">
        <f t="shared" si="405"/>
        <v>0</v>
      </c>
      <c r="H1562" s="136">
        <f t="shared" si="402"/>
        <v>0</v>
      </c>
      <c r="I1562" s="136">
        <f t="shared" si="396"/>
        <v>0</v>
      </c>
      <c r="J1562" s="141">
        <f t="shared" si="397"/>
        <v>0</v>
      </c>
      <c r="K1562" s="142">
        <f t="shared" si="394"/>
        <v>0</v>
      </c>
      <c r="L1562" s="184">
        <f t="shared" si="394"/>
        <v>0</v>
      </c>
      <c r="M1562" s="141">
        <f t="shared" si="394"/>
        <v>0</v>
      </c>
      <c r="N1562" s="141">
        <f t="shared" si="394"/>
        <v>0</v>
      </c>
      <c r="O1562" s="147">
        <f t="shared" si="398"/>
        <v>0</v>
      </c>
      <c r="P1562" s="136">
        <f t="shared" si="399"/>
        <v>0</v>
      </c>
      <c r="Q1562" s="136">
        <f t="shared" si="403"/>
        <v>0</v>
      </c>
      <c r="R1562" s="136">
        <f t="shared" si="404"/>
        <v>0</v>
      </c>
      <c r="S1562" s="137">
        <f t="shared" si="400"/>
        <v>0</v>
      </c>
      <c r="T1562" s="45"/>
      <c r="V1562" s="57" t="str">
        <f t="shared" si="401"/>
        <v>скрыть</v>
      </c>
    </row>
    <row r="1563" spans="2:22" ht="15.75" hidden="1" customHeight="1" x14ac:dyDescent="0.25">
      <c r="B1563" s="135">
        <v>1547</v>
      </c>
      <c r="C1563" s="182">
        <f t="shared" si="405"/>
        <v>0</v>
      </c>
      <c r="D1563" s="280">
        <f t="shared" si="405"/>
        <v>0</v>
      </c>
      <c r="E1563" s="182">
        <f t="shared" si="405"/>
        <v>0</v>
      </c>
      <c r="F1563" s="182">
        <f t="shared" si="405"/>
        <v>0</v>
      </c>
      <c r="G1563" s="136">
        <f t="shared" si="405"/>
        <v>0</v>
      </c>
      <c r="H1563" s="136">
        <f t="shared" si="402"/>
        <v>0</v>
      </c>
      <c r="I1563" s="136">
        <f t="shared" si="396"/>
        <v>0</v>
      </c>
      <c r="J1563" s="141">
        <f t="shared" si="397"/>
        <v>0</v>
      </c>
      <c r="K1563" s="142">
        <f t="shared" si="394"/>
        <v>0</v>
      </c>
      <c r="L1563" s="184">
        <f t="shared" si="394"/>
        <v>0</v>
      </c>
      <c r="M1563" s="141">
        <f t="shared" si="394"/>
        <v>0</v>
      </c>
      <c r="N1563" s="141">
        <f t="shared" si="394"/>
        <v>0</v>
      </c>
      <c r="O1563" s="147">
        <f t="shared" si="398"/>
        <v>0</v>
      </c>
      <c r="P1563" s="136">
        <f t="shared" si="399"/>
        <v>0</v>
      </c>
      <c r="Q1563" s="136">
        <f t="shared" si="403"/>
        <v>0</v>
      </c>
      <c r="R1563" s="136">
        <f t="shared" si="404"/>
        <v>0</v>
      </c>
      <c r="S1563" s="137">
        <f t="shared" si="400"/>
        <v>0</v>
      </c>
      <c r="T1563" s="45"/>
      <c r="V1563" s="57" t="str">
        <f t="shared" si="401"/>
        <v>скрыть</v>
      </c>
    </row>
    <row r="1564" spans="2:22" ht="15.75" hidden="1" customHeight="1" x14ac:dyDescent="0.25">
      <c r="B1564" s="135">
        <v>1548</v>
      </c>
      <c r="C1564" s="182">
        <f t="shared" si="405"/>
        <v>0</v>
      </c>
      <c r="D1564" s="280">
        <f t="shared" si="405"/>
        <v>0</v>
      </c>
      <c r="E1564" s="182">
        <f t="shared" si="405"/>
        <v>0</v>
      </c>
      <c r="F1564" s="182">
        <f t="shared" si="405"/>
        <v>0</v>
      </c>
      <c r="G1564" s="136">
        <f t="shared" si="405"/>
        <v>0</v>
      </c>
      <c r="H1564" s="136">
        <f t="shared" si="402"/>
        <v>0</v>
      </c>
      <c r="I1564" s="136">
        <f t="shared" si="396"/>
        <v>0</v>
      </c>
      <c r="J1564" s="141">
        <f t="shared" si="397"/>
        <v>0</v>
      </c>
      <c r="K1564" s="142">
        <f t="shared" si="394"/>
        <v>0</v>
      </c>
      <c r="L1564" s="184">
        <f t="shared" si="394"/>
        <v>0</v>
      </c>
      <c r="M1564" s="141">
        <f t="shared" si="394"/>
        <v>0</v>
      </c>
      <c r="N1564" s="141">
        <f t="shared" si="394"/>
        <v>0</v>
      </c>
      <c r="O1564" s="147">
        <f t="shared" si="398"/>
        <v>0</v>
      </c>
      <c r="P1564" s="136">
        <f t="shared" si="399"/>
        <v>0</v>
      </c>
      <c r="Q1564" s="136">
        <f t="shared" si="403"/>
        <v>0</v>
      </c>
      <c r="R1564" s="136">
        <f t="shared" si="404"/>
        <v>0</v>
      </c>
      <c r="S1564" s="137">
        <f t="shared" si="400"/>
        <v>0</v>
      </c>
      <c r="T1564" s="45"/>
      <c r="V1564" s="57" t="str">
        <f t="shared" si="401"/>
        <v>скрыть</v>
      </c>
    </row>
    <row r="1565" spans="2:22" ht="15.75" hidden="1" customHeight="1" x14ac:dyDescent="0.25">
      <c r="B1565" s="135">
        <v>1549</v>
      </c>
      <c r="C1565" s="182">
        <f t="shared" si="405"/>
        <v>0</v>
      </c>
      <c r="D1565" s="280">
        <f t="shared" si="405"/>
        <v>0</v>
      </c>
      <c r="E1565" s="182">
        <f t="shared" si="405"/>
        <v>0</v>
      </c>
      <c r="F1565" s="182">
        <f t="shared" si="405"/>
        <v>0</v>
      </c>
      <c r="G1565" s="136">
        <f t="shared" si="405"/>
        <v>0</v>
      </c>
      <c r="H1565" s="136">
        <f t="shared" si="402"/>
        <v>0</v>
      </c>
      <c r="I1565" s="136">
        <f t="shared" si="396"/>
        <v>0</v>
      </c>
      <c r="J1565" s="141">
        <f t="shared" si="397"/>
        <v>0</v>
      </c>
      <c r="K1565" s="142">
        <f t="shared" si="394"/>
        <v>0</v>
      </c>
      <c r="L1565" s="184">
        <f t="shared" si="394"/>
        <v>0</v>
      </c>
      <c r="M1565" s="141">
        <f t="shared" si="394"/>
        <v>0</v>
      </c>
      <c r="N1565" s="141">
        <f t="shared" si="394"/>
        <v>0</v>
      </c>
      <c r="O1565" s="147">
        <f t="shared" si="398"/>
        <v>0</v>
      </c>
      <c r="P1565" s="136">
        <f t="shared" si="399"/>
        <v>0</v>
      </c>
      <c r="Q1565" s="136">
        <f t="shared" si="403"/>
        <v>0</v>
      </c>
      <c r="R1565" s="136">
        <f t="shared" si="404"/>
        <v>0</v>
      </c>
      <c r="S1565" s="137">
        <f t="shared" si="400"/>
        <v>0</v>
      </c>
      <c r="T1565" s="45"/>
      <c r="V1565" s="57" t="str">
        <f t="shared" si="401"/>
        <v>скрыть</v>
      </c>
    </row>
    <row r="1566" spans="2:22" ht="15.75" hidden="1" customHeight="1" x14ac:dyDescent="0.25">
      <c r="B1566" s="135">
        <v>1550</v>
      </c>
      <c r="C1566" s="182">
        <f t="shared" si="405"/>
        <v>0</v>
      </c>
      <c r="D1566" s="280">
        <f t="shared" si="405"/>
        <v>0</v>
      </c>
      <c r="E1566" s="182">
        <f t="shared" si="405"/>
        <v>0</v>
      </c>
      <c r="F1566" s="182">
        <f t="shared" si="405"/>
        <v>0</v>
      </c>
      <c r="G1566" s="136">
        <f t="shared" si="405"/>
        <v>0</v>
      </c>
      <c r="H1566" s="136">
        <f t="shared" si="402"/>
        <v>0</v>
      </c>
      <c r="I1566" s="136">
        <f t="shared" si="396"/>
        <v>0</v>
      </c>
      <c r="J1566" s="141">
        <f t="shared" si="397"/>
        <v>0</v>
      </c>
      <c r="K1566" s="142">
        <f t="shared" si="394"/>
        <v>0</v>
      </c>
      <c r="L1566" s="184">
        <f t="shared" si="394"/>
        <v>0</v>
      </c>
      <c r="M1566" s="141">
        <f t="shared" si="394"/>
        <v>0</v>
      </c>
      <c r="N1566" s="141">
        <f t="shared" si="394"/>
        <v>0</v>
      </c>
      <c r="O1566" s="147">
        <f t="shared" si="398"/>
        <v>0</v>
      </c>
      <c r="P1566" s="136">
        <f t="shared" si="399"/>
        <v>0</v>
      </c>
      <c r="Q1566" s="136">
        <f t="shared" si="403"/>
        <v>0</v>
      </c>
      <c r="R1566" s="136">
        <f t="shared" si="404"/>
        <v>0</v>
      </c>
      <c r="S1566" s="137">
        <f t="shared" si="400"/>
        <v>0</v>
      </c>
      <c r="T1566" s="45"/>
      <c r="V1566" s="57" t="str">
        <f t="shared" si="401"/>
        <v>скрыть</v>
      </c>
    </row>
    <row r="1567" spans="2:22" ht="15.75" hidden="1" customHeight="1" x14ac:dyDescent="0.25">
      <c r="B1567" s="135">
        <v>1551</v>
      </c>
      <c r="C1567" s="182">
        <f t="shared" ref="C1567:G1576" si="406">IF(offer_sale_type="транзит",IFERROR(VLOOKUP($B1567,calc_data,C$14+1,0),0),0)</f>
        <v>0</v>
      </c>
      <c r="D1567" s="280">
        <f t="shared" si="406"/>
        <v>0</v>
      </c>
      <c r="E1567" s="182">
        <f t="shared" si="406"/>
        <v>0</v>
      </c>
      <c r="F1567" s="182">
        <f t="shared" si="406"/>
        <v>0</v>
      </c>
      <c r="G1567" s="136">
        <f t="shared" si="406"/>
        <v>0</v>
      </c>
      <c r="H1567" s="136">
        <f t="shared" si="402"/>
        <v>0</v>
      </c>
      <c r="I1567" s="136">
        <f t="shared" si="396"/>
        <v>0</v>
      </c>
      <c r="J1567" s="141">
        <f t="shared" si="397"/>
        <v>0</v>
      </c>
      <c r="K1567" s="142">
        <f t="shared" si="394"/>
        <v>0</v>
      </c>
      <c r="L1567" s="184">
        <f t="shared" si="394"/>
        <v>0</v>
      </c>
      <c r="M1567" s="141">
        <f t="shared" si="394"/>
        <v>0</v>
      </c>
      <c r="N1567" s="141">
        <f t="shared" si="394"/>
        <v>0</v>
      </c>
      <c r="O1567" s="147">
        <f t="shared" si="398"/>
        <v>0</v>
      </c>
      <c r="P1567" s="136">
        <f t="shared" si="399"/>
        <v>0</v>
      </c>
      <c r="Q1567" s="136">
        <f t="shared" si="403"/>
        <v>0</v>
      </c>
      <c r="R1567" s="136">
        <f t="shared" si="404"/>
        <v>0</v>
      </c>
      <c r="S1567" s="137">
        <f t="shared" si="400"/>
        <v>0</v>
      </c>
      <c r="T1567" s="45"/>
      <c r="V1567" s="57" t="str">
        <f t="shared" si="401"/>
        <v>скрыть</v>
      </c>
    </row>
    <row r="1568" spans="2:22" ht="15.75" hidden="1" customHeight="1" x14ac:dyDescent="0.25">
      <c r="B1568" s="135">
        <v>1552</v>
      </c>
      <c r="C1568" s="182">
        <f t="shared" si="406"/>
        <v>0</v>
      </c>
      <c r="D1568" s="280">
        <f t="shared" si="406"/>
        <v>0</v>
      </c>
      <c r="E1568" s="182">
        <f t="shared" si="406"/>
        <v>0</v>
      </c>
      <c r="F1568" s="182">
        <f t="shared" si="406"/>
        <v>0</v>
      </c>
      <c r="G1568" s="136">
        <f t="shared" si="406"/>
        <v>0</v>
      </c>
      <c r="H1568" s="136">
        <f t="shared" si="402"/>
        <v>0</v>
      </c>
      <c r="I1568" s="136">
        <f t="shared" si="396"/>
        <v>0</v>
      </c>
      <c r="J1568" s="141">
        <f t="shared" si="397"/>
        <v>0</v>
      </c>
      <c r="K1568" s="142">
        <f t="shared" si="394"/>
        <v>0</v>
      </c>
      <c r="L1568" s="184">
        <f t="shared" si="394"/>
        <v>0</v>
      </c>
      <c r="M1568" s="141">
        <f t="shared" si="394"/>
        <v>0</v>
      </c>
      <c r="N1568" s="141">
        <f t="shared" si="394"/>
        <v>0</v>
      </c>
      <c r="O1568" s="147">
        <f t="shared" si="398"/>
        <v>0</v>
      </c>
      <c r="P1568" s="136">
        <f t="shared" si="399"/>
        <v>0</v>
      </c>
      <c r="Q1568" s="136">
        <f t="shared" si="403"/>
        <v>0</v>
      </c>
      <c r="R1568" s="136">
        <f t="shared" si="404"/>
        <v>0</v>
      </c>
      <c r="S1568" s="137">
        <f t="shared" si="400"/>
        <v>0</v>
      </c>
      <c r="T1568" s="45"/>
      <c r="V1568" s="57" t="str">
        <f t="shared" si="401"/>
        <v>скрыть</v>
      </c>
    </row>
    <row r="1569" spans="2:22" ht="15.75" hidden="1" customHeight="1" x14ac:dyDescent="0.25">
      <c r="B1569" s="135">
        <v>1553</v>
      </c>
      <c r="C1569" s="182">
        <f t="shared" si="406"/>
        <v>0</v>
      </c>
      <c r="D1569" s="280">
        <f t="shared" si="406"/>
        <v>0</v>
      </c>
      <c r="E1569" s="182">
        <f t="shared" si="406"/>
        <v>0</v>
      </c>
      <c r="F1569" s="182">
        <f t="shared" si="406"/>
        <v>0</v>
      </c>
      <c r="G1569" s="136">
        <f t="shared" si="406"/>
        <v>0</v>
      </c>
      <c r="H1569" s="136">
        <f t="shared" si="402"/>
        <v>0</v>
      </c>
      <c r="I1569" s="136">
        <f t="shared" si="396"/>
        <v>0</v>
      </c>
      <c r="J1569" s="141">
        <f t="shared" si="397"/>
        <v>0</v>
      </c>
      <c r="K1569" s="142">
        <f t="shared" si="394"/>
        <v>0</v>
      </c>
      <c r="L1569" s="184">
        <f t="shared" si="394"/>
        <v>0</v>
      </c>
      <c r="M1569" s="141">
        <f t="shared" si="394"/>
        <v>0</v>
      </c>
      <c r="N1569" s="141">
        <f t="shared" si="394"/>
        <v>0</v>
      </c>
      <c r="O1569" s="147">
        <f t="shared" si="398"/>
        <v>0</v>
      </c>
      <c r="P1569" s="136">
        <f t="shared" si="399"/>
        <v>0</v>
      </c>
      <c r="Q1569" s="136">
        <f t="shared" si="403"/>
        <v>0</v>
      </c>
      <c r="R1569" s="136">
        <f t="shared" si="404"/>
        <v>0</v>
      </c>
      <c r="S1569" s="137">
        <f t="shared" si="400"/>
        <v>0</v>
      </c>
      <c r="T1569" s="45"/>
      <c r="V1569" s="57" t="str">
        <f t="shared" si="401"/>
        <v>скрыть</v>
      </c>
    </row>
    <row r="1570" spans="2:22" ht="15.75" hidden="1" customHeight="1" x14ac:dyDescent="0.25">
      <c r="B1570" s="135">
        <v>1554</v>
      </c>
      <c r="C1570" s="182">
        <f t="shared" si="406"/>
        <v>0</v>
      </c>
      <c r="D1570" s="280">
        <f t="shared" si="406"/>
        <v>0</v>
      </c>
      <c r="E1570" s="182">
        <f t="shared" si="406"/>
        <v>0</v>
      </c>
      <c r="F1570" s="182">
        <f t="shared" si="406"/>
        <v>0</v>
      </c>
      <c r="G1570" s="136">
        <f t="shared" si="406"/>
        <v>0</v>
      </c>
      <c r="H1570" s="136">
        <f t="shared" si="402"/>
        <v>0</v>
      </c>
      <c r="I1570" s="136">
        <f t="shared" si="396"/>
        <v>0</v>
      </c>
      <c r="J1570" s="141">
        <f t="shared" si="397"/>
        <v>0</v>
      </c>
      <c r="K1570" s="142">
        <f t="shared" si="394"/>
        <v>0</v>
      </c>
      <c r="L1570" s="184">
        <f t="shared" si="394"/>
        <v>0</v>
      </c>
      <c r="M1570" s="141">
        <f t="shared" si="394"/>
        <v>0</v>
      </c>
      <c r="N1570" s="141">
        <f t="shared" si="394"/>
        <v>0</v>
      </c>
      <c r="O1570" s="147">
        <f t="shared" si="398"/>
        <v>0</v>
      </c>
      <c r="P1570" s="136">
        <f t="shared" si="399"/>
        <v>0</v>
      </c>
      <c r="Q1570" s="136">
        <f t="shared" si="403"/>
        <v>0</v>
      </c>
      <c r="R1570" s="136">
        <f t="shared" si="404"/>
        <v>0</v>
      </c>
      <c r="S1570" s="137">
        <f t="shared" si="400"/>
        <v>0</v>
      </c>
      <c r="T1570" s="45"/>
      <c r="V1570" s="57" t="str">
        <f t="shared" si="401"/>
        <v>скрыть</v>
      </c>
    </row>
    <row r="1571" spans="2:22" ht="15.75" hidden="1" customHeight="1" x14ac:dyDescent="0.25">
      <c r="B1571" s="135">
        <v>1555</v>
      </c>
      <c r="C1571" s="182">
        <f t="shared" si="406"/>
        <v>0</v>
      </c>
      <c r="D1571" s="280">
        <f t="shared" si="406"/>
        <v>0</v>
      </c>
      <c r="E1571" s="182">
        <f t="shared" si="406"/>
        <v>0</v>
      </c>
      <c r="F1571" s="182">
        <f t="shared" si="406"/>
        <v>0</v>
      </c>
      <c r="G1571" s="136">
        <f t="shared" si="406"/>
        <v>0</v>
      </c>
      <c r="H1571" s="136">
        <f t="shared" si="402"/>
        <v>0</v>
      </c>
      <c r="I1571" s="136">
        <f t="shared" si="396"/>
        <v>0</v>
      </c>
      <c r="J1571" s="141">
        <f t="shared" si="397"/>
        <v>0</v>
      </c>
      <c r="K1571" s="142">
        <f t="shared" si="394"/>
        <v>0</v>
      </c>
      <c r="L1571" s="184">
        <f t="shared" si="394"/>
        <v>0</v>
      </c>
      <c r="M1571" s="141">
        <f t="shared" si="394"/>
        <v>0</v>
      </c>
      <c r="N1571" s="141">
        <f t="shared" si="394"/>
        <v>0</v>
      </c>
      <c r="O1571" s="147">
        <f t="shared" si="398"/>
        <v>0</v>
      </c>
      <c r="P1571" s="136">
        <f t="shared" si="399"/>
        <v>0</v>
      </c>
      <c r="Q1571" s="136">
        <f t="shared" si="403"/>
        <v>0</v>
      </c>
      <c r="R1571" s="136">
        <f t="shared" si="404"/>
        <v>0</v>
      </c>
      <c r="S1571" s="137">
        <f t="shared" si="400"/>
        <v>0</v>
      </c>
      <c r="T1571" s="45"/>
      <c r="V1571" s="57" t="str">
        <f t="shared" si="401"/>
        <v>скрыть</v>
      </c>
    </row>
    <row r="1572" spans="2:22" ht="15.75" hidden="1" customHeight="1" x14ac:dyDescent="0.25">
      <c r="B1572" s="135">
        <v>1556</v>
      </c>
      <c r="C1572" s="182">
        <f t="shared" si="406"/>
        <v>0</v>
      </c>
      <c r="D1572" s="280">
        <f t="shared" si="406"/>
        <v>0</v>
      </c>
      <c r="E1572" s="182">
        <f t="shared" si="406"/>
        <v>0</v>
      </c>
      <c r="F1572" s="182">
        <f t="shared" si="406"/>
        <v>0</v>
      </c>
      <c r="G1572" s="136">
        <f t="shared" si="406"/>
        <v>0</v>
      </c>
      <c r="H1572" s="136">
        <f t="shared" si="402"/>
        <v>0</v>
      </c>
      <c r="I1572" s="136">
        <f t="shared" si="396"/>
        <v>0</v>
      </c>
      <c r="J1572" s="141">
        <f t="shared" si="397"/>
        <v>0</v>
      </c>
      <c r="K1572" s="142">
        <f t="shared" si="394"/>
        <v>0</v>
      </c>
      <c r="L1572" s="184">
        <f t="shared" si="394"/>
        <v>0</v>
      </c>
      <c r="M1572" s="141">
        <f t="shared" si="394"/>
        <v>0</v>
      </c>
      <c r="N1572" s="141">
        <f t="shared" si="394"/>
        <v>0</v>
      </c>
      <c r="O1572" s="147">
        <f t="shared" si="398"/>
        <v>0</v>
      </c>
      <c r="P1572" s="136">
        <f t="shared" si="399"/>
        <v>0</v>
      </c>
      <c r="Q1572" s="136">
        <f t="shared" si="403"/>
        <v>0</v>
      </c>
      <c r="R1572" s="136">
        <f t="shared" si="404"/>
        <v>0</v>
      </c>
      <c r="S1572" s="137">
        <f t="shared" si="400"/>
        <v>0</v>
      </c>
      <c r="T1572" s="45"/>
      <c r="V1572" s="57" t="str">
        <f t="shared" si="401"/>
        <v>скрыть</v>
      </c>
    </row>
    <row r="1573" spans="2:22" ht="15.75" hidden="1" customHeight="1" x14ac:dyDescent="0.25">
      <c r="B1573" s="135">
        <v>1557</v>
      </c>
      <c r="C1573" s="182">
        <f t="shared" si="406"/>
        <v>0</v>
      </c>
      <c r="D1573" s="280">
        <f t="shared" si="406"/>
        <v>0</v>
      </c>
      <c r="E1573" s="182">
        <f t="shared" si="406"/>
        <v>0</v>
      </c>
      <c r="F1573" s="182">
        <f t="shared" si="406"/>
        <v>0</v>
      </c>
      <c r="G1573" s="136">
        <f t="shared" si="406"/>
        <v>0</v>
      </c>
      <c r="H1573" s="136">
        <f t="shared" si="402"/>
        <v>0</v>
      </c>
      <c r="I1573" s="136">
        <f t="shared" si="396"/>
        <v>0</v>
      </c>
      <c r="J1573" s="141">
        <f t="shared" si="397"/>
        <v>0</v>
      </c>
      <c r="K1573" s="142">
        <f t="shared" si="394"/>
        <v>0</v>
      </c>
      <c r="L1573" s="184">
        <f t="shared" si="394"/>
        <v>0</v>
      </c>
      <c r="M1573" s="141">
        <f t="shared" si="394"/>
        <v>0</v>
      </c>
      <c r="N1573" s="141">
        <f t="shared" si="394"/>
        <v>0</v>
      </c>
      <c r="O1573" s="147">
        <f t="shared" si="398"/>
        <v>0</v>
      </c>
      <c r="P1573" s="136">
        <f t="shared" si="399"/>
        <v>0</v>
      </c>
      <c r="Q1573" s="136">
        <f t="shared" si="403"/>
        <v>0</v>
      </c>
      <c r="R1573" s="136">
        <f t="shared" si="404"/>
        <v>0</v>
      </c>
      <c r="S1573" s="137">
        <f t="shared" si="400"/>
        <v>0</v>
      </c>
      <c r="T1573" s="45"/>
      <c r="V1573" s="57" t="str">
        <f t="shared" si="401"/>
        <v>скрыть</v>
      </c>
    </row>
    <row r="1574" spans="2:22" ht="15.75" hidden="1" customHeight="1" x14ac:dyDescent="0.25">
      <c r="B1574" s="135">
        <v>1558</v>
      </c>
      <c r="C1574" s="182">
        <f t="shared" si="406"/>
        <v>0</v>
      </c>
      <c r="D1574" s="280">
        <f t="shared" si="406"/>
        <v>0</v>
      </c>
      <c r="E1574" s="182">
        <f t="shared" si="406"/>
        <v>0</v>
      </c>
      <c r="F1574" s="182">
        <f t="shared" si="406"/>
        <v>0</v>
      </c>
      <c r="G1574" s="136">
        <f t="shared" si="406"/>
        <v>0</v>
      </c>
      <c r="H1574" s="136">
        <f t="shared" si="402"/>
        <v>0</v>
      </c>
      <c r="I1574" s="136">
        <f t="shared" si="396"/>
        <v>0</v>
      </c>
      <c r="J1574" s="141">
        <f t="shared" si="397"/>
        <v>0</v>
      </c>
      <c r="K1574" s="142">
        <f t="shared" si="394"/>
        <v>0</v>
      </c>
      <c r="L1574" s="184">
        <f t="shared" si="394"/>
        <v>0</v>
      </c>
      <c r="M1574" s="141">
        <f t="shared" si="394"/>
        <v>0</v>
      </c>
      <c r="N1574" s="141">
        <f t="shared" si="394"/>
        <v>0</v>
      </c>
      <c r="O1574" s="147">
        <f t="shared" si="398"/>
        <v>0</v>
      </c>
      <c r="P1574" s="136">
        <f t="shared" si="399"/>
        <v>0</v>
      </c>
      <c r="Q1574" s="136">
        <f t="shared" si="403"/>
        <v>0</v>
      </c>
      <c r="R1574" s="136">
        <f t="shared" si="404"/>
        <v>0</v>
      </c>
      <c r="S1574" s="137">
        <f t="shared" si="400"/>
        <v>0</v>
      </c>
      <c r="T1574" s="45"/>
      <c r="V1574" s="57" t="str">
        <f t="shared" si="401"/>
        <v>скрыть</v>
      </c>
    </row>
    <row r="1575" spans="2:22" ht="15.75" hidden="1" customHeight="1" x14ac:dyDescent="0.25">
      <c r="B1575" s="135">
        <v>1559</v>
      </c>
      <c r="C1575" s="182">
        <f t="shared" si="406"/>
        <v>0</v>
      </c>
      <c r="D1575" s="280">
        <f t="shared" si="406"/>
        <v>0</v>
      </c>
      <c r="E1575" s="182">
        <f t="shared" si="406"/>
        <v>0</v>
      </c>
      <c r="F1575" s="182">
        <f t="shared" si="406"/>
        <v>0</v>
      </c>
      <c r="G1575" s="136">
        <f t="shared" si="406"/>
        <v>0</v>
      </c>
      <c r="H1575" s="136">
        <f t="shared" si="402"/>
        <v>0</v>
      </c>
      <c r="I1575" s="136">
        <f t="shared" si="396"/>
        <v>0</v>
      </c>
      <c r="J1575" s="141">
        <f t="shared" si="397"/>
        <v>0</v>
      </c>
      <c r="K1575" s="142">
        <f t="shared" si="394"/>
        <v>0</v>
      </c>
      <c r="L1575" s="184">
        <f t="shared" si="394"/>
        <v>0</v>
      </c>
      <c r="M1575" s="141">
        <f t="shared" si="394"/>
        <v>0</v>
      </c>
      <c r="N1575" s="141">
        <f t="shared" si="394"/>
        <v>0</v>
      </c>
      <c r="O1575" s="147">
        <f t="shared" si="398"/>
        <v>0</v>
      </c>
      <c r="P1575" s="136">
        <f t="shared" si="399"/>
        <v>0</v>
      </c>
      <c r="Q1575" s="136">
        <f t="shared" si="403"/>
        <v>0</v>
      </c>
      <c r="R1575" s="136">
        <f t="shared" si="404"/>
        <v>0</v>
      </c>
      <c r="S1575" s="137">
        <f t="shared" si="400"/>
        <v>0</v>
      </c>
      <c r="T1575" s="45"/>
      <c r="V1575" s="57" t="str">
        <f t="shared" si="401"/>
        <v>скрыть</v>
      </c>
    </row>
    <row r="1576" spans="2:22" ht="15.75" hidden="1" customHeight="1" x14ac:dyDescent="0.25">
      <c r="B1576" s="135">
        <v>1560</v>
      </c>
      <c r="C1576" s="182">
        <f t="shared" si="406"/>
        <v>0</v>
      </c>
      <c r="D1576" s="280">
        <f t="shared" si="406"/>
        <v>0</v>
      </c>
      <c r="E1576" s="182">
        <f t="shared" si="406"/>
        <v>0</v>
      </c>
      <c r="F1576" s="182">
        <f t="shared" si="406"/>
        <v>0</v>
      </c>
      <c r="G1576" s="136">
        <f t="shared" si="406"/>
        <v>0</v>
      </c>
      <c r="H1576" s="136">
        <f t="shared" si="402"/>
        <v>0</v>
      </c>
      <c r="I1576" s="136">
        <f t="shared" si="396"/>
        <v>0</v>
      </c>
      <c r="J1576" s="141">
        <f t="shared" si="397"/>
        <v>0</v>
      </c>
      <c r="K1576" s="142">
        <f t="shared" si="394"/>
        <v>0</v>
      </c>
      <c r="L1576" s="184">
        <f t="shared" si="394"/>
        <v>0</v>
      </c>
      <c r="M1576" s="141">
        <f t="shared" si="394"/>
        <v>0</v>
      </c>
      <c r="N1576" s="141">
        <f t="shared" si="394"/>
        <v>0</v>
      </c>
      <c r="O1576" s="147">
        <f t="shared" si="398"/>
        <v>0</v>
      </c>
      <c r="P1576" s="136">
        <f t="shared" si="399"/>
        <v>0</v>
      </c>
      <c r="Q1576" s="136">
        <f t="shared" si="403"/>
        <v>0</v>
      </c>
      <c r="R1576" s="136">
        <f t="shared" si="404"/>
        <v>0</v>
      </c>
      <c r="S1576" s="137">
        <f t="shared" si="400"/>
        <v>0</v>
      </c>
      <c r="T1576" s="45"/>
      <c r="V1576" s="57" t="str">
        <f t="shared" si="401"/>
        <v>скрыть</v>
      </c>
    </row>
    <row r="1577" spans="2:22" ht="15.75" hidden="1" customHeight="1" x14ac:dyDescent="0.25">
      <c r="B1577" s="135">
        <v>1561</v>
      </c>
      <c r="C1577" s="182">
        <f t="shared" ref="C1577:G1586" si="407">IF(offer_sale_type="транзит",IFERROR(VLOOKUP($B1577,calc_data,C$14+1,0),0),0)</f>
        <v>0</v>
      </c>
      <c r="D1577" s="280">
        <f t="shared" si="407"/>
        <v>0</v>
      </c>
      <c r="E1577" s="182">
        <f t="shared" si="407"/>
        <v>0</v>
      </c>
      <c r="F1577" s="182">
        <f t="shared" si="407"/>
        <v>0</v>
      </c>
      <c r="G1577" s="136">
        <f t="shared" si="407"/>
        <v>0</v>
      </c>
      <c r="H1577" s="136">
        <f t="shared" si="402"/>
        <v>0</v>
      </c>
      <c r="I1577" s="136">
        <f t="shared" si="396"/>
        <v>0</v>
      </c>
      <c r="J1577" s="141">
        <f t="shared" si="397"/>
        <v>0</v>
      </c>
      <c r="K1577" s="142">
        <f t="shared" si="394"/>
        <v>0</v>
      </c>
      <c r="L1577" s="184">
        <f t="shared" si="394"/>
        <v>0</v>
      </c>
      <c r="M1577" s="141">
        <f t="shared" si="394"/>
        <v>0</v>
      </c>
      <c r="N1577" s="141">
        <f t="shared" si="394"/>
        <v>0</v>
      </c>
      <c r="O1577" s="147">
        <f t="shared" si="398"/>
        <v>0</v>
      </c>
      <c r="P1577" s="136">
        <f t="shared" si="399"/>
        <v>0</v>
      </c>
      <c r="Q1577" s="136">
        <f t="shared" si="403"/>
        <v>0</v>
      </c>
      <c r="R1577" s="136">
        <f t="shared" si="404"/>
        <v>0</v>
      </c>
      <c r="S1577" s="137">
        <f t="shared" si="400"/>
        <v>0</v>
      </c>
      <c r="T1577" s="45"/>
      <c r="V1577" s="57" t="str">
        <f t="shared" si="401"/>
        <v>скрыть</v>
      </c>
    </row>
    <row r="1578" spans="2:22" ht="15.75" hidden="1" customHeight="1" x14ac:dyDescent="0.25">
      <c r="B1578" s="135">
        <v>1562</v>
      </c>
      <c r="C1578" s="182">
        <f t="shared" si="407"/>
        <v>0</v>
      </c>
      <c r="D1578" s="280">
        <f t="shared" si="407"/>
        <v>0</v>
      </c>
      <c r="E1578" s="182">
        <f t="shared" si="407"/>
        <v>0</v>
      </c>
      <c r="F1578" s="182">
        <f t="shared" si="407"/>
        <v>0</v>
      </c>
      <c r="G1578" s="136">
        <f t="shared" si="407"/>
        <v>0</v>
      </c>
      <c r="H1578" s="136">
        <f t="shared" si="402"/>
        <v>0</v>
      </c>
      <c r="I1578" s="136">
        <f t="shared" si="396"/>
        <v>0</v>
      </c>
      <c r="J1578" s="141">
        <f t="shared" si="397"/>
        <v>0</v>
      </c>
      <c r="K1578" s="142">
        <f t="shared" si="394"/>
        <v>0</v>
      </c>
      <c r="L1578" s="184">
        <f t="shared" si="394"/>
        <v>0</v>
      </c>
      <c r="M1578" s="141">
        <f t="shared" si="394"/>
        <v>0</v>
      </c>
      <c r="N1578" s="141">
        <f t="shared" si="394"/>
        <v>0</v>
      </c>
      <c r="O1578" s="147">
        <f t="shared" si="398"/>
        <v>0</v>
      </c>
      <c r="P1578" s="136">
        <f t="shared" si="399"/>
        <v>0</v>
      </c>
      <c r="Q1578" s="136">
        <f t="shared" si="403"/>
        <v>0</v>
      </c>
      <c r="R1578" s="136">
        <f t="shared" si="404"/>
        <v>0</v>
      </c>
      <c r="S1578" s="137">
        <f t="shared" si="400"/>
        <v>0</v>
      </c>
      <c r="T1578" s="45"/>
      <c r="V1578" s="57" t="str">
        <f t="shared" si="401"/>
        <v>скрыть</v>
      </c>
    </row>
    <row r="1579" spans="2:22" ht="15.75" hidden="1" customHeight="1" x14ac:dyDescent="0.25">
      <c r="B1579" s="135">
        <v>1563</v>
      </c>
      <c r="C1579" s="182">
        <f t="shared" si="407"/>
        <v>0</v>
      </c>
      <c r="D1579" s="280">
        <f t="shared" si="407"/>
        <v>0</v>
      </c>
      <c r="E1579" s="182">
        <f t="shared" si="407"/>
        <v>0</v>
      </c>
      <c r="F1579" s="182">
        <f t="shared" si="407"/>
        <v>0</v>
      </c>
      <c r="G1579" s="136">
        <f t="shared" si="407"/>
        <v>0</v>
      </c>
      <c r="H1579" s="136">
        <f t="shared" si="402"/>
        <v>0</v>
      </c>
      <c r="I1579" s="136">
        <f t="shared" si="396"/>
        <v>0</v>
      </c>
      <c r="J1579" s="141">
        <f t="shared" si="397"/>
        <v>0</v>
      </c>
      <c r="K1579" s="142">
        <f t="shared" si="394"/>
        <v>0</v>
      </c>
      <c r="L1579" s="184">
        <f t="shared" si="394"/>
        <v>0</v>
      </c>
      <c r="M1579" s="141">
        <f t="shared" si="394"/>
        <v>0</v>
      </c>
      <c r="N1579" s="141">
        <f t="shared" si="394"/>
        <v>0</v>
      </c>
      <c r="O1579" s="147">
        <f t="shared" si="398"/>
        <v>0</v>
      </c>
      <c r="P1579" s="136">
        <f t="shared" si="399"/>
        <v>0</v>
      </c>
      <c r="Q1579" s="136">
        <f t="shared" si="403"/>
        <v>0</v>
      </c>
      <c r="R1579" s="136">
        <f t="shared" si="404"/>
        <v>0</v>
      </c>
      <c r="S1579" s="137">
        <f t="shared" si="400"/>
        <v>0</v>
      </c>
      <c r="T1579" s="45"/>
      <c r="V1579" s="57" t="str">
        <f t="shared" si="401"/>
        <v>скрыть</v>
      </c>
    </row>
    <row r="1580" spans="2:22" ht="15.75" hidden="1" customHeight="1" x14ac:dyDescent="0.25">
      <c r="B1580" s="135">
        <v>1564</v>
      </c>
      <c r="C1580" s="182">
        <f t="shared" si="407"/>
        <v>0</v>
      </c>
      <c r="D1580" s="280">
        <f t="shared" si="407"/>
        <v>0</v>
      </c>
      <c r="E1580" s="182">
        <f t="shared" si="407"/>
        <v>0</v>
      </c>
      <c r="F1580" s="182">
        <f t="shared" si="407"/>
        <v>0</v>
      </c>
      <c r="G1580" s="136">
        <f t="shared" si="407"/>
        <v>0</v>
      </c>
      <c r="H1580" s="136">
        <f t="shared" si="402"/>
        <v>0</v>
      </c>
      <c r="I1580" s="136">
        <f t="shared" si="396"/>
        <v>0</v>
      </c>
      <c r="J1580" s="141">
        <f t="shared" si="397"/>
        <v>0</v>
      </c>
      <c r="K1580" s="142">
        <f t="shared" si="394"/>
        <v>0</v>
      </c>
      <c r="L1580" s="184">
        <f t="shared" si="394"/>
        <v>0</v>
      </c>
      <c r="M1580" s="141">
        <f t="shared" si="394"/>
        <v>0</v>
      </c>
      <c r="N1580" s="141">
        <f t="shared" si="394"/>
        <v>0</v>
      </c>
      <c r="O1580" s="147">
        <f t="shared" si="398"/>
        <v>0</v>
      </c>
      <c r="P1580" s="136">
        <f t="shared" si="399"/>
        <v>0</v>
      </c>
      <c r="Q1580" s="136">
        <f t="shared" si="403"/>
        <v>0</v>
      </c>
      <c r="R1580" s="136">
        <f t="shared" si="404"/>
        <v>0</v>
      </c>
      <c r="S1580" s="137">
        <f t="shared" si="400"/>
        <v>0</v>
      </c>
      <c r="T1580" s="45"/>
      <c r="V1580" s="57" t="str">
        <f t="shared" si="401"/>
        <v>скрыть</v>
      </c>
    </row>
    <row r="1581" spans="2:22" ht="15.75" hidden="1" customHeight="1" x14ac:dyDescent="0.25">
      <c r="B1581" s="135">
        <v>1565</v>
      </c>
      <c r="C1581" s="182">
        <f t="shared" si="407"/>
        <v>0</v>
      </c>
      <c r="D1581" s="280">
        <f t="shared" si="407"/>
        <v>0</v>
      </c>
      <c r="E1581" s="182">
        <f t="shared" si="407"/>
        <v>0</v>
      </c>
      <c r="F1581" s="182">
        <f t="shared" si="407"/>
        <v>0</v>
      </c>
      <c r="G1581" s="136">
        <f t="shared" si="407"/>
        <v>0</v>
      </c>
      <c r="H1581" s="136">
        <f t="shared" si="402"/>
        <v>0</v>
      </c>
      <c r="I1581" s="136">
        <f t="shared" si="396"/>
        <v>0</v>
      </c>
      <c r="J1581" s="141">
        <f t="shared" si="397"/>
        <v>0</v>
      </c>
      <c r="K1581" s="142">
        <f t="shared" si="394"/>
        <v>0</v>
      </c>
      <c r="L1581" s="184">
        <f t="shared" si="394"/>
        <v>0</v>
      </c>
      <c r="M1581" s="141">
        <f t="shared" si="394"/>
        <v>0</v>
      </c>
      <c r="N1581" s="141">
        <f t="shared" si="394"/>
        <v>0</v>
      </c>
      <c r="O1581" s="147">
        <f t="shared" si="398"/>
        <v>0</v>
      </c>
      <c r="P1581" s="136">
        <f t="shared" si="399"/>
        <v>0</v>
      </c>
      <c r="Q1581" s="136">
        <f t="shared" si="403"/>
        <v>0</v>
      </c>
      <c r="R1581" s="136">
        <f t="shared" si="404"/>
        <v>0</v>
      </c>
      <c r="S1581" s="137">
        <f t="shared" si="400"/>
        <v>0</v>
      </c>
      <c r="T1581" s="45"/>
      <c r="V1581" s="57" t="str">
        <f t="shared" si="401"/>
        <v>скрыть</v>
      </c>
    </row>
    <row r="1582" spans="2:22" ht="15.75" hidden="1" customHeight="1" x14ac:dyDescent="0.25">
      <c r="B1582" s="135">
        <v>1566</v>
      </c>
      <c r="C1582" s="182">
        <f t="shared" si="407"/>
        <v>0</v>
      </c>
      <c r="D1582" s="280">
        <f t="shared" si="407"/>
        <v>0</v>
      </c>
      <c r="E1582" s="182">
        <f t="shared" si="407"/>
        <v>0</v>
      </c>
      <c r="F1582" s="182">
        <f t="shared" si="407"/>
        <v>0</v>
      </c>
      <c r="G1582" s="136">
        <f t="shared" si="407"/>
        <v>0</v>
      </c>
      <c r="H1582" s="136">
        <f t="shared" si="402"/>
        <v>0</v>
      </c>
      <c r="I1582" s="136">
        <f t="shared" si="396"/>
        <v>0</v>
      </c>
      <c r="J1582" s="141">
        <f t="shared" si="397"/>
        <v>0</v>
      </c>
      <c r="K1582" s="142">
        <f t="shared" si="394"/>
        <v>0</v>
      </c>
      <c r="L1582" s="184">
        <f t="shared" si="394"/>
        <v>0</v>
      </c>
      <c r="M1582" s="141">
        <f t="shared" si="394"/>
        <v>0</v>
      </c>
      <c r="N1582" s="141">
        <f t="shared" si="394"/>
        <v>0</v>
      </c>
      <c r="O1582" s="147">
        <f t="shared" si="398"/>
        <v>0</v>
      </c>
      <c r="P1582" s="136">
        <f t="shared" si="399"/>
        <v>0</v>
      </c>
      <c r="Q1582" s="136">
        <f t="shared" si="403"/>
        <v>0</v>
      </c>
      <c r="R1582" s="136">
        <f t="shared" si="404"/>
        <v>0</v>
      </c>
      <c r="S1582" s="137">
        <f t="shared" si="400"/>
        <v>0</v>
      </c>
      <c r="T1582" s="45"/>
      <c r="V1582" s="57" t="str">
        <f t="shared" si="401"/>
        <v>скрыть</v>
      </c>
    </row>
    <row r="1583" spans="2:22" ht="15.75" hidden="1" customHeight="1" x14ac:dyDescent="0.25">
      <c r="B1583" s="135">
        <v>1567</v>
      </c>
      <c r="C1583" s="182">
        <f t="shared" si="407"/>
        <v>0</v>
      </c>
      <c r="D1583" s="280">
        <f t="shared" si="407"/>
        <v>0</v>
      </c>
      <c r="E1583" s="182">
        <f t="shared" si="407"/>
        <v>0</v>
      </c>
      <c r="F1583" s="182">
        <f t="shared" si="407"/>
        <v>0</v>
      </c>
      <c r="G1583" s="136">
        <f t="shared" si="407"/>
        <v>0</v>
      </c>
      <c r="H1583" s="136">
        <f t="shared" si="402"/>
        <v>0</v>
      </c>
      <c r="I1583" s="136">
        <f t="shared" si="396"/>
        <v>0</v>
      </c>
      <c r="J1583" s="141">
        <f t="shared" si="397"/>
        <v>0</v>
      </c>
      <c r="K1583" s="142">
        <f t="shared" si="394"/>
        <v>0</v>
      </c>
      <c r="L1583" s="184">
        <f t="shared" si="394"/>
        <v>0</v>
      </c>
      <c r="M1583" s="141">
        <f t="shared" si="394"/>
        <v>0</v>
      </c>
      <c r="N1583" s="141">
        <f t="shared" si="394"/>
        <v>0</v>
      </c>
      <c r="O1583" s="147">
        <f t="shared" si="398"/>
        <v>0</v>
      </c>
      <c r="P1583" s="136">
        <f t="shared" si="399"/>
        <v>0</v>
      </c>
      <c r="Q1583" s="136">
        <f t="shared" si="403"/>
        <v>0</v>
      </c>
      <c r="R1583" s="136">
        <f t="shared" si="404"/>
        <v>0</v>
      </c>
      <c r="S1583" s="137">
        <f t="shared" si="400"/>
        <v>0</v>
      </c>
      <c r="T1583" s="45"/>
      <c r="V1583" s="57" t="str">
        <f t="shared" si="401"/>
        <v>скрыть</v>
      </c>
    </row>
    <row r="1584" spans="2:22" ht="15.75" hidden="1" customHeight="1" x14ac:dyDescent="0.25">
      <c r="B1584" s="135">
        <v>1568</v>
      </c>
      <c r="C1584" s="182">
        <f t="shared" si="407"/>
        <v>0</v>
      </c>
      <c r="D1584" s="280">
        <f t="shared" si="407"/>
        <v>0</v>
      </c>
      <c r="E1584" s="182">
        <f t="shared" si="407"/>
        <v>0</v>
      </c>
      <c r="F1584" s="182">
        <f t="shared" si="407"/>
        <v>0</v>
      </c>
      <c r="G1584" s="136">
        <f t="shared" si="407"/>
        <v>0</v>
      </c>
      <c r="H1584" s="136">
        <f t="shared" si="402"/>
        <v>0</v>
      </c>
      <c r="I1584" s="136">
        <f t="shared" si="396"/>
        <v>0</v>
      </c>
      <c r="J1584" s="141">
        <f t="shared" si="397"/>
        <v>0</v>
      </c>
      <c r="K1584" s="142">
        <f t="shared" si="394"/>
        <v>0</v>
      </c>
      <c r="L1584" s="184">
        <f t="shared" si="394"/>
        <v>0</v>
      </c>
      <c r="M1584" s="141">
        <f t="shared" si="394"/>
        <v>0</v>
      </c>
      <c r="N1584" s="141">
        <f t="shared" si="394"/>
        <v>0</v>
      </c>
      <c r="O1584" s="147">
        <f t="shared" si="398"/>
        <v>0</v>
      </c>
      <c r="P1584" s="136">
        <f t="shared" si="399"/>
        <v>0</v>
      </c>
      <c r="Q1584" s="136">
        <f t="shared" si="403"/>
        <v>0</v>
      </c>
      <c r="R1584" s="136">
        <f t="shared" si="404"/>
        <v>0</v>
      </c>
      <c r="S1584" s="137">
        <f t="shared" si="400"/>
        <v>0</v>
      </c>
      <c r="T1584" s="45"/>
      <c r="V1584" s="57" t="str">
        <f t="shared" si="401"/>
        <v>скрыть</v>
      </c>
    </row>
    <row r="1585" spans="2:22" ht="15.75" hidden="1" customHeight="1" x14ac:dyDescent="0.25">
      <c r="B1585" s="135">
        <v>1569</v>
      </c>
      <c r="C1585" s="182">
        <f t="shared" si="407"/>
        <v>0</v>
      </c>
      <c r="D1585" s="280">
        <f t="shared" si="407"/>
        <v>0</v>
      </c>
      <c r="E1585" s="182">
        <f t="shared" si="407"/>
        <v>0</v>
      </c>
      <c r="F1585" s="182">
        <f t="shared" si="407"/>
        <v>0</v>
      </c>
      <c r="G1585" s="136">
        <f t="shared" si="407"/>
        <v>0</v>
      </c>
      <c r="H1585" s="136">
        <f t="shared" si="402"/>
        <v>0</v>
      </c>
      <c r="I1585" s="136">
        <f t="shared" si="396"/>
        <v>0</v>
      </c>
      <c r="J1585" s="141">
        <f t="shared" si="397"/>
        <v>0</v>
      </c>
      <c r="K1585" s="142">
        <f t="shared" si="394"/>
        <v>0</v>
      </c>
      <c r="L1585" s="184">
        <f t="shared" si="394"/>
        <v>0</v>
      </c>
      <c r="M1585" s="141">
        <f t="shared" si="394"/>
        <v>0</v>
      </c>
      <c r="N1585" s="141">
        <f t="shared" si="394"/>
        <v>0</v>
      </c>
      <c r="O1585" s="147">
        <f t="shared" si="398"/>
        <v>0</v>
      </c>
      <c r="P1585" s="136">
        <f t="shared" si="399"/>
        <v>0</v>
      </c>
      <c r="Q1585" s="136">
        <f t="shared" si="403"/>
        <v>0</v>
      </c>
      <c r="R1585" s="136">
        <f t="shared" si="404"/>
        <v>0</v>
      </c>
      <c r="S1585" s="137">
        <f t="shared" si="400"/>
        <v>0</v>
      </c>
      <c r="T1585" s="45"/>
      <c r="V1585" s="57" t="str">
        <f t="shared" si="401"/>
        <v>скрыть</v>
      </c>
    </row>
    <row r="1586" spans="2:22" ht="15.75" hidden="1" customHeight="1" x14ac:dyDescent="0.25">
      <c r="B1586" s="135">
        <v>1570</v>
      </c>
      <c r="C1586" s="182">
        <f t="shared" si="407"/>
        <v>0</v>
      </c>
      <c r="D1586" s="280">
        <f t="shared" si="407"/>
        <v>0</v>
      </c>
      <c r="E1586" s="182">
        <f t="shared" si="407"/>
        <v>0</v>
      </c>
      <c r="F1586" s="182">
        <f t="shared" si="407"/>
        <v>0</v>
      </c>
      <c r="G1586" s="136">
        <f t="shared" si="407"/>
        <v>0</v>
      </c>
      <c r="H1586" s="136">
        <f t="shared" si="402"/>
        <v>0</v>
      </c>
      <c r="I1586" s="136">
        <f t="shared" si="396"/>
        <v>0</v>
      </c>
      <c r="J1586" s="141">
        <f t="shared" si="397"/>
        <v>0</v>
      </c>
      <c r="K1586" s="142">
        <f t="shared" si="394"/>
        <v>0</v>
      </c>
      <c r="L1586" s="184">
        <f t="shared" si="394"/>
        <v>0</v>
      </c>
      <c r="M1586" s="141">
        <f t="shared" si="394"/>
        <v>0</v>
      </c>
      <c r="N1586" s="141">
        <f t="shared" si="394"/>
        <v>0</v>
      </c>
      <c r="O1586" s="147">
        <f t="shared" si="398"/>
        <v>0</v>
      </c>
      <c r="P1586" s="136">
        <f t="shared" si="399"/>
        <v>0</v>
      </c>
      <c r="Q1586" s="136">
        <f t="shared" si="403"/>
        <v>0</v>
      </c>
      <c r="R1586" s="136">
        <f t="shared" si="404"/>
        <v>0</v>
      </c>
      <c r="S1586" s="137">
        <f t="shared" si="400"/>
        <v>0</v>
      </c>
      <c r="T1586" s="45"/>
      <c r="V1586" s="57" t="str">
        <f t="shared" si="401"/>
        <v>скрыть</v>
      </c>
    </row>
    <row r="1587" spans="2:22" ht="15.75" hidden="1" customHeight="1" x14ac:dyDescent="0.25">
      <c r="B1587" s="135">
        <v>1571</v>
      </c>
      <c r="C1587" s="182">
        <f t="shared" ref="C1587:G1596" si="408">IF(offer_sale_type="транзит",IFERROR(VLOOKUP($B1587,calc_data,C$14+1,0),0),0)</f>
        <v>0</v>
      </c>
      <c r="D1587" s="280">
        <f t="shared" si="408"/>
        <v>0</v>
      </c>
      <c r="E1587" s="182">
        <f t="shared" si="408"/>
        <v>0</v>
      </c>
      <c r="F1587" s="182">
        <f t="shared" si="408"/>
        <v>0</v>
      </c>
      <c r="G1587" s="136">
        <f t="shared" si="408"/>
        <v>0</v>
      </c>
      <c r="H1587" s="136">
        <f t="shared" si="402"/>
        <v>0</v>
      </c>
      <c r="I1587" s="136">
        <f t="shared" si="396"/>
        <v>0</v>
      </c>
      <c r="J1587" s="141">
        <f t="shared" si="397"/>
        <v>0</v>
      </c>
      <c r="K1587" s="142">
        <f t="shared" si="394"/>
        <v>0</v>
      </c>
      <c r="L1587" s="184">
        <f t="shared" si="394"/>
        <v>0</v>
      </c>
      <c r="M1587" s="141">
        <f t="shared" si="394"/>
        <v>0</v>
      </c>
      <c r="N1587" s="141">
        <f t="shared" si="394"/>
        <v>0</v>
      </c>
      <c r="O1587" s="147">
        <f t="shared" si="398"/>
        <v>0</v>
      </c>
      <c r="P1587" s="136">
        <f t="shared" si="399"/>
        <v>0</v>
      </c>
      <c r="Q1587" s="136">
        <f t="shared" si="403"/>
        <v>0</v>
      </c>
      <c r="R1587" s="136">
        <f t="shared" si="404"/>
        <v>0</v>
      </c>
      <c r="S1587" s="137">
        <f t="shared" si="400"/>
        <v>0</v>
      </c>
      <c r="T1587" s="45"/>
      <c r="V1587" s="57" t="str">
        <f t="shared" si="401"/>
        <v>скрыть</v>
      </c>
    </row>
    <row r="1588" spans="2:22" ht="15.75" hidden="1" customHeight="1" x14ac:dyDescent="0.25">
      <c r="B1588" s="135">
        <v>1572</v>
      </c>
      <c r="C1588" s="182">
        <f t="shared" si="408"/>
        <v>0</v>
      </c>
      <c r="D1588" s="280">
        <f t="shared" si="408"/>
        <v>0</v>
      </c>
      <c r="E1588" s="182">
        <f t="shared" si="408"/>
        <v>0</v>
      </c>
      <c r="F1588" s="182">
        <f t="shared" si="408"/>
        <v>0</v>
      </c>
      <c r="G1588" s="136">
        <f t="shared" si="408"/>
        <v>0</v>
      </c>
      <c r="H1588" s="136">
        <f t="shared" si="402"/>
        <v>0</v>
      </c>
      <c r="I1588" s="136">
        <f t="shared" si="396"/>
        <v>0</v>
      </c>
      <c r="J1588" s="141">
        <f t="shared" si="397"/>
        <v>0</v>
      </c>
      <c r="K1588" s="142">
        <f t="shared" si="394"/>
        <v>0</v>
      </c>
      <c r="L1588" s="184">
        <f t="shared" si="394"/>
        <v>0</v>
      </c>
      <c r="M1588" s="141">
        <f t="shared" si="394"/>
        <v>0</v>
      </c>
      <c r="N1588" s="141">
        <f t="shared" si="394"/>
        <v>0</v>
      </c>
      <c r="O1588" s="147">
        <f t="shared" si="398"/>
        <v>0</v>
      </c>
      <c r="P1588" s="136">
        <f t="shared" si="399"/>
        <v>0</v>
      </c>
      <c r="Q1588" s="136">
        <f t="shared" si="403"/>
        <v>0</v>
      </c>
      <c r="R1588" s="136">
        <f t="shared" si="404"/>
        <v>0</v>
      </c>
      <c r="S1588" s="137">
        <f t="shared" si="400"/>
        <v>0</v>
      </c>
      <c r="T1588" s="45"/>
      <c r="V1588" s="57" t="str">
        <f t="shared" si="401"/>
        <v>скрыть</v>
      </c>
    </row>
    <row r="1589" spans="2:22" ht="15.75" hidden="1" customHeight="1" x14ac:dyDescent="0.25">
      <c r="B1589" s="135">
        <v>1573</v>
      </c>
      <c r="C1589" s="182">
        <f t="shared" si="408"/>
        <v>0</v>
      </c>
      <c r="D1589" s="280">
        <f t="shared" si="408"/>
        <v>0</v>
      </c>
      <c r="E1589" s="182">
        <f t="shared" si="408"/>
        <v>0</v>
      </c>
      <c r="F1589" s="182">
        <f t="shared" si="408"/>
        <v>0</v>
      </c>
      <c r="G1589" s="136">
        <f t="shared" si="408"/>
        <v>0</v>
      </c>
      <c r="H1589" s="136">
        <f t="shared" si="402"/>
        <v>0</v>
      </c>
      <c r="I1589" s="136">
        <f t="shared" si="396"/>
        <v>0</v>
      </c>
      <c r="J1589" s="141">
        <f t="shared" si="397"/>
        <v>0</v>
      </c>
      <c r="K1589" s="142">
        <f t="shared" si="394"/>
        <v>0</v>
      </c>
      <c r="L1589" s="184">
        <f t="shared" si="394"/>
        <v>0</v>
      </c>
      <c r="M1589" s="141">
        <f t="shared" si="394"/>
        <v>0</v>
      </c>
      <c r="N1589" s="141">
        <f t="shared" si="394"/>
        <v>0</v>
      </c>
      <c r="O1589" s="147">
        <f t="shared" si="398"/>
        <v>0</v>
      </c>
      <c r="P1589" s="136">
        <f t="shared" si="399"/>
        <v>0</v>
      </c>
      <c r="Q1589" s="136">
        <f t="shared" si="403"/>
        <v>0</v>
      </c>
      <c r="R1589" s="136">
        <f t="shared" si="404"/>
        <v>0</v>
      </c>
      <c r="S1589" s="137">
        <f t="shared" si="400"/>
        <v>0</v>
      </c>
      <c r="T1589" s="45"/>
      <c r="V1589" s="57" t="str">
        <f t="shared" si="401"/>
        <v>скрыть</v>
      </c>
    </row>
    <row r="1590" spans="2:22" ht="15.75" hidden="1" customHeight="1" x14ac:dyDescent="0.25">
      <c r="B1590" s="135">
        <v>1574</v>
      </c>
      <c r="C1590" s="182">
        <f t="shared" si="408"/>
        <v>0</v>
      </c>
      <c r="D1590" s="280">
        <f t="shared" si="408"/>
        <v>0</v>
      </c>
      <c r="E1590" s="182">
        <f t="shared" si="408"/>
        <v>0</v>
      </c>
      <c r="F1590" s="182">
        <f t="shared" si="408"/>
        <v>0</v>
      </c>
      <c r="G1590" s="136">
        <f t="shared" si="408"/>
        <v>0</v>
      </c>
      <c r="H1590" s="136">
        <f t="shared" si="402"/>
        <v>0</v>
      </c>
      <c r="I1590" s="136">
        <f t="shared" si="396"/>
        <v>0</v>
      </c>
      <c r="J1590" s="141">
        <f t="shared" si="397"/>
        <v>0</v>
      </c>
      <c r="K1590" s="142">
        <f t="shared" si="394"/>
        <v>0</v>
      </c>
      <c r="L1590" s="184">
        <f t="shared" si="394"/>
        <v>0</v>
      </c>
      <c r="M1590" s="141">
        <f t="shared" si="394"/>
        <v>0</v>
      </c>
      <c r="N1590" s="141">
        <f t="shared" si="394"/>
        <v>0</v>
      </c>
      <c r="O1590" s="147">
        <f t="shared" si="398"/>
        <v>0</v>
      </c>
      <c r="P1590" s="136">
        <f t="shared" si="399"/>
        <v>0</v>
      </c>
      <c r="Q1590" s="136">
        <f t="shared" si="403"/>
        <v>0</v>
      </c>
      <c r="R1590" s="136">
        <f t="shared" si="404"/>
        <v>0</v>
      </c>
      <c r="S1590" s="137">
        <f t="shared" si="400"/>
        <v>0</v>
      </c>
      <c r="T1590" s="45"/>
      <c r="V1590" s="57" t="str">
        <f t="shared" si="401"/>
        <v>скрыть</v>
      </c>
    </row>
    <row r="1591" spans="2:22" ht="15.75" hidden="1" customHeight="1" x14ac:dyDescent="0.25">
      <c r="B1591" s="135">
        <v>1575</v>
      </c>
      <c r="C1591" s="182">
        <f t="shared" si="408"/>
        <v>0</v>
      </c>
      <c r="D1591" s="280">
        <f t="shared" si="408"/>
        <v>0</v>
      </c>
      <c r="E1591" s="182">
        <f t="shared" si="408"/>
        <v>0</v>
      </c>
      <c r="F1591" s="182">
        <f t="shared" si="408"/>
        <v>0</v>
      </c>
      <c r="G1591" s="136">
        <f t="shared" si="408"/>
        <v>0</v>
      </c>
      <c r="H1591" s="136">
        <f t="shared" si="402"/>
        <v>0</v>
      </c>
      <c r="I1591" s="136">
        <f t="shared" si="396"/>
        <v>0</v>
      </c>
      <c r="J1591" s="141">
        <f t="shared" si="397"/>
        <v>0</v>
      </c>
      <c r="K1591" s="142">
        <f t="shared" si="394"/>
        <v>0</v>
      </c>
      <c r="L1591" s="184">
        <f t="shared" si="394"/>
        <v>0</v>
      </c>
      <c r="M1591" s="141">
        <f t="shared" si="394"/>
        <v>0</v>
      </c>
      <c r="N1591" s="141">
        <f t="shared" si="394"/>
        <v>0</v>
      </c>
      <c r="O1591" s="147">
        <f t="shared" si="398"/>
        <v>0</v>
      </c>
      <c r="P1591" s="136">
        <f t="shared" si="399"/>
        <v>0</v>
      </c>
      <c r="Q1591" s="136">
        <f t="shared" si="403"/>
        <v>0</v>
      </c>
      <c r="R1591" s="136">
        <f t="shared" si="404"/>
        <v>0</v>
      </c>
      <c r="S1591" s="137">
        <f t="shared" si="400"/>
        <v>0</v>
      </c>
      <c r="T1591" s="45"/>
      <c r="V1591" s="57" t="str">
        <f t="shared" si="401"/>
        <v>скрыть</v>
      </c>
    </row>
    <row r="1592" spans="2:22" ht="15.75" hidden="1" customHeight="1" x14ac:dyDescent="0.25">
      <c r="B1592" s="135">
        <v>1576</v>
      </c>
      <c r="C1592" s="182">
        <f t="shared" si="408"/>
        <v>0</v>
      </c>
      <c r="D1592" s="280">
        <f t="shared" si="408"/>
        <v>0</v>
      </c>
      <c r="E1592" s="182">
        <f t="shared" si="408"/>
        <v>0</v>
      </c>
      <c r="F1592" s="182">
        <f t="shared" si="408"/>
        <v>0</v>
      </c>
      <c r="G1592" s="136">
        <f t="shared" si="408"/>
        <v>0</v>
      </c>
      <c r="H1592" s="136">
        <f t="shared" si="402"/>
        <v>0</v>
      </c>
      <c r="I1592" s="136">
        <f t="shared" si="396"/>
        <v>0</v>
      </c>
      <c r="J1592" s="141">
        <f t="shared" si="397"/>
        <v>0</v>
      </c>
      <c r="K1592" s="142">
        <f t="shared" si="394"/>
        <v>0</v>
      </c>
      <c r="L1592" s="184">
        <f t="shared" si="394"/>
        <v>0</v>
      </c>
      <c r="M1592" s="141">
        <f t="shared" si="394"/>
        <v>0</v>
      </c>
      <c r="N1592" s="141">
        <f t="shared" si="394"/>
        <v>0</v>
      </c>
      <c r="O1592" s="147">
        <f t="shared" si="398"/>
        <v>0</v>
      </c>
      <c r="P1592" s="136">
        <f t="shared" si="399"/>
        <v>0</v>
      </c>
      <c r="Q1592" s="136">
        <f t="shared" si="403"/>
        <v>0</v>
      </c>
      <c r="R1592" s="136">
        <f t="shared" si="404"/>
        <v>0</v>
      </c>
      <c r="S1592" s="137">
        <f t="shared" si="400"/>
        <v>0</v>
      </c>
      <c r="T1592" s="45"/>
      <c r="V1592" s="57" t="str">
        <f t="shared" si="401"/>
        <v>скрыть</v>
      </c>
    </row>
    <row r="1593" spans="2:22" ht="15.75" hidden="1" customHeight="1" x14ac:dyDescent="0.25">
      <c r="B1593" s="135">
        <v>1577</v>
      </c>
      <c r="C1593" s="182">
        <f t="shared" si="408"/>
        <v>0</v>
      </c>
      <c r="D1593" s="280">
        <f t="shared" si="408"/>
        <v>0</v>
      </c>
      <c r="E1593" s="182">
        <f t="shared" si="408"/>
        <v>0</v>
      </c>
      <c r="F1593" s="182">
        <f t="shared" si="408"/>
        <v>0</v>
      </c>
      <c r="G1593" s="136">
        <f t="shared" si="408"/>
        <v>0</v>
      </c>
      <c r="H1593" s="136">
        <f t="shared" si="402"/>
        <v>0</v>
      </c>
      <c r="I1593" s="136">
        <f t="shared" si="396"/>
        <v>0</v>
      </c>
      <c r="J1593" s="141">
        <f t="shared" si="397"/>
        <v>0</v>
      </c>
      <c r="K1593" s="142">
        <f t="shared" si="394"/>
        <v>0</v>
      </c>
      <c r="L1593" s="184">
        <f t="shared" si="394"/>
        <v>0</v>
      </c>
      <c r="M1593" s="141">
        <f t="shared" si="394"/>
        <v>0</v>
      </c>
      <c r="N1593" s="141">
        <f t="shared" si="394"/>
        <v>0</v>
      </c>
      <c r="O1593" s="147">
        <f t="shared" si="398"/>
        <v>0</v>
      </c>
      <c r="P1593" s="136">
        <f t="shared" si="399"/>
        <v>0</v>
      </c>
      <c r="Q1593" s="136">
        <f t="shared" si="403"/>
        <v>0</v>
      </c>
      <c r="R1593" s="136">
        <f t="shared" si="404"/>
        <v>0</v>
      </c>
      <c r="S1593" s="137">
        <f t="shared" si="400"/>
        <v>0</v>
      </c>
      <c r="T1593" s="45"/>
      <c r="V1593" s="57" t="str">
        <f t="shared" si="401"/>
        <v>скрыть</v>
      </c>
    </row>
    <row r="1594" spans="2:22" ht="15.75" hidden="1" customHeight="1" x14ac:dyDescent="0.25">
      <c r="B1594" s="135">
        <v>1578</v>
      </c>
      <c r="C1594" s="182">
        <f t="shared" si="408"/>
        <v>0</v>
      </c>
      <c r="D1594" s="280">
        <f t="shared" si="408"/>
        <v>0</v>
      </c>
      <c r="E1594" s="182">
        <f t="shared" si="408"/>
        <v>0</v>
      </c>
      <c r="F1594" s="182">
        <f t="shared" si="408"/>
        <v>0</v>
      </c>
      <c r="G1594" s="136">
        <f t="shared" si="408"/>
        <v>0</v>
      </c>
      <c r="H1594" s="136">
        <f t="shared" si="402"/>
        <v>0</v>
      </c>
      <c r="I1594" s="136">
        <f t="shared" si="396"/>
        <v>0</v>
      </c>
      <c r="J1594" s="141">
        <f t="shared" si="397"/>
        <v>0</v>
      </c>
      <c r="K1594" s="142">
        <f t="shared" si="394"/>
        <v>0</v>
      </c>
      <c r="L1594" s="184">
        <f t="shared" si="394"/>
        <v>0</v>
      </c>
      <c r="M1594" s="141">
        <f t="shared" si="394"/>
        <v>0</v>
      </c>
      <c r="N1594" s="141">
        <f t="shared" si="394"/>
        <v>0</v>
      </c>
      <c r="O1594" s="147">
        <f t="shared" si="398"/>
        <v>0</v>
      </c>
      <c r="P1594" s="136">
        <f t="shared" si="399"/>
        <v>0</v>
      </c>
      <c r="Q1594" s="136">
        <f t="shared" si="403"/>
        <v>0</v>
      </c>
      <c r="R1594" s="136">
        <f t="shared" si="404"/>
        <v>0</v>
      </c>
      <c r="S1594" s="137">
        <f t="shared" si="400"/>
        <v>0</v>
      </c>
      <c r="T1594" s="45"/>
      <c r="V1594" s="57" t="str">
        <f t="shared" si="401"/>
        <v>скрыть</v>
      </c>
    </row>
    <row r="1595" spans="2:22" ht="15.75" hidden="1" customHeight="1" x14ac:dyDescent="0.25">
      <c r="B1595" s="135">
        <v>1579</v>
      </c>
      <c r="C1595" s="182">
        <f t="shared" si="408"/>
        <v>0</v>
      </c>
      <c r="D1595" s="280">
        <f t="shared" si="408"/>
        <v>0</v>
      </c>
      <c r="E1595" s="182">
        <f t="shared" si="408"/>
        <v>0</v>
      </c>
      <c r="F1595" s="182">
        <f t="shared" si="408"/>
        <v>0</v>
      </c>
      <c r="G1595" s="136">
        <f t="shared" si="408"/>
        <v>0</v>
      </c>
      <c r="H1595" s="136">
        <f t="shared" si="402"/>
        <v>0</v>
      </c>
      <c r="I1595" s="136">
        <f t="shared" si="396"/>
        <v>0</v>
      </c>
      <c r="J1595" s="141">
        <f t="shared" si="397"/>
        <v>0</v>
      </c>
      <c r="K1595" s="142">
        <f t="shared" si="394"/>
        <v>0</v>
      </c>
      <c r="L1595" s="184">
        <f t="shared" si="394"/>
        <v>0</v>
      </c>
      <c r="M1595" s="141">
        <f t="shared" si="394"/>
        <v>0</v>
      </c>
      <c r="N1595" s="141">
        <f t="shared" si="394"/>
        <v>0</v>
      </c>
      <c r="O1595" s="147">
        <f t="shared" si="398"/>
        <v>0</v>
      </c>
      <c r="P1595" s="136">
        <f t="shared" si="399"/>
        <v>0</v>
      </c>
      <c r="Q1595" s="136">
        <f t="shared" si="403"/>
        <v>0</v>
      </c>
      <c r="R1595" s="136">
        <f t="shared" si="404"/>
        <v>0</v>
      </c>
      <c r="S1595" s="137">
        <f t="shared" si="400"/>
        <v>0</v>
      </c>
      <c r="T1595" s="45"/>
      <c r="V1595" s="57" t="str">
        <f t="shared" si="401"/>
        <v>скрыть</v>
      </c>
    </row>
    <row r="1596" spans="2:22" ht="15.75" hidden="1" customHeight="1" x14ac:dyDescent="0.25">
      <c r="B1596" s="135">
        <v>1580</v>
      </c>
      <c r="C1596" s="182">
        <f t="shared" si="408"/>
        <v>0</v>
      </c>
      <c r="D1596" s="280">
        <f t="shared" si="408"/>
        <v>0</v>
      </c>
      <c r="E1596" s="182">
        <f t="shared" si="408"/>
        <v>0</v>
      </c>
      <c r="F1596" s="182">
        <f t="shared" si="408"/>
        <v>0</v>
      </c>
      <c r="G1596" s="136">
        <f t="shared" si="408"/>
        <v>0</v>
      </c>
      <c r="H1596" s="136">
        <f t="shared" si="402"/>
        <v>0</v>
      </c>
      <c r="I1596" s="136">
        <f t="shared" si="396"/>
        <v>0</v>
      </c>
      <c r="J1596" s="141">
        <f t="shared" si="397"/>
        <v>0</v>
      </c>
      <c r="K1596" s="142">
        <f t="shared" si="394"/>
        <v>0</v>
      </c>
      <c r="L1596" s="184">
        <f t="shared" si="394"/>
        <v>0</v>
      </c>
      <c r="M1596" s="141">
        <f t="shared" si="394"/>
        <v>0</v>
      </c>
      <c r="N1596" s="141">
        <f t="shared" si="394"/>
        <v>0</v>
      </c>
      <c r="O1596" s="147">
        <f t="shared" si="398"/>
        <v>0</v>
      </c>
      <c r="P1596" s="136">
        <f t="shared" si="399"/>
        <v>0</v>
      </c>
      <c r="Q1596" s="136">
        <f t="shared" si="403"/>
        <v>0</v>
      </c>
      <c r="R1596" s="136">
        <f t="shared" si="404"/>
        <v>0</v>
      </c>
      <c r="S1596" s="137">
        <f t="shared" si="400"/>
        <v>0</v>
      </c>
      <c r="T1596" s="45"/>
      <c r="V1596" s="57" t="str">
        <f t="shared" si="401"/>
        <v>скрыть</v>
      </c>
    </row>
    <row r="1597" spans="2:22" ht="15.75" hidden="1" customHeight="1" x14ac:dyDescent="0.25">
      <c r="B1597" s="135">
        <v>1581</v>
      </c>
      <c r="C1597" s="182">
        <f t="shared" ref="C1597:G1606" si="409">IF(offer_sale_type="транзит",IFERROR(VLOOKUP($B1597,calc_data,C$14+1,0),0),0)</f>
        <v>0</v>
      </c>
      <c r="D1597" s="280">
        <f t="shared" si="409"/>
        <v>0</v>
      </c>
      <c r="E1597" s="182">
        <f t="shared" si="409"/>
        <v>0</v>
      </c>
      <c r="F1597" s="182">
        <f t="shared" si="409"/>
        <v>0</v>
      </c>
      <c r="G1597" s="136">
        <f t="shared" si="409"/>
        <v>0</v>
      </c>
      <c r="H1597" s="136">
        <f t="shared" si="402"/>
        <v>0</v>
      </c>
      <c r="I1597" s="136">
        <f t="shared" si="396"/>
        <v>0</v>
      </c>
      <c r="J1597" s="141">
        <f t="shared" si="397"/>
        <v>0</v>
      </c>
      <c r="K1597" s="142">
        <f t="shared" si="394"/>
        <v>0</v>
      </c>
      <c r="L1597" s="184">
        <f t="shared" si="394"/>
        <v>0</v>
      </c>
      <c r="M1597" s="141">
        <f t="shared" si="394"/>
        <v>0</v>
      </c>
      <c r="N1597" s="141">
        <f t="shared" si="394"/>
        <v>0</v>
      </c>
      <c r="O1597" s="147">
        <f t="shared" si="398"/>
        <v>0</v>
      </c>
      <c r="P1597" s="136">
        <f t="shared" si="399"/>
        <v>0</v>
      </c>
      <c r="Q1597" s="136">
        <f t="shared" si="403"/>
        <v>0</v>
      </c>
      <c r="R1597" s="136">
        <f t="shared" si="404"/>
        <v>0</v>
      </c>
      <c r="S1597" s="137">
        <f t="shared" si="400"/>
        <v>0</v>
      </c>
      <c r="T1597" s="45"/>
      <c r="V1597" s="57" t="str">
        <f t="shared" si="401"/>
        <v>скрыть</v>
      </c>
    </row>
    <row r="1598" spans="2:22" ht="15.75" hidden="1" customHeight="1" x14ac:dyDescent="0.25">
      <c r="B1598" s="135">
        <v>1582</v>
      </c>
      <c r="C1598" s="182">
        <f t="shared" si="409"/>
        <v>0</v>
      </c>
      <c r="D1598" s="280">
        <f t="shared" si="409"/>
        <v>0</v>
      </c>
      <c r="E1598" s="182">
        <f t="shared" si="409"/>
        <v>0</v>
      </c>
      <c r="F1598" s="182">
        <f t="shared" si="409"/>
        <v>0</v>
      </c>
      <c r="G1598" s="136">
        <f t="shared" si="409"/>
        <v>0</v>
      </c>
      <c r="H1598" s="136">
        <f t="shared" si="402"/>
        <v>0</v>
      </c>
      <c r="I1598" s="136">
        <f t="shared" si="396"/>
        <v>0</v>
      </c>
      <c r="J1598" s="141">
        <f t="shared" si="397"/>
        <v>0</v>
      </c>
      <c r="K1598" s="142">
        <f t="shared" si="394"/>
        <v>0</v>
      </c>
      <c r="L1598" s="184">
        <f t="shared" si="394"/>
        <v>0</v>
      </c>
      <c r="M1598" s="141">
        <f t="shared" si="394"/>
        <v>0</v>
      </c>
      <c r="N1598" s="141">
        <f t="shared" si="394"/>
        <v>0</v>
      </c>
      <c r="O1598" s="147">
        <f t="shared" si="398"/>
        <v>0</v>
      </c>
      <c r="P1598" s="136">
        <f t="shared" si="399"/>
        <v>0</v>
      </c>
      <c r="Q1598" s="136">
        <f t="shared" si="403"/>
        <v>0</v>
      </c>
      <c r="R1598" s="136">
        <f t="shared" si="404"/>
        <v>0</v>
      </c>
      <c r="S1598" s="137">
        <f t="shared" si="400"/>
        <v>0</v>
      </c>
      <c r="T1598" s="45"/>
      <c r="V1598" s="57" t="str">
        <f t="shared" si="401"/>
        <v>скрыть</v>
      </c>
    </row>
    <row r="1599" spans="2:22" ht="15.75" hidden="1" customHeight="1" x14ac:dyDescent="0.25">
      <c r="B1599" s="135">
        <v>1583</v>
      </c>
      <c r="C1599" s="182">
        <f t="shared" si="409"/>
        <v>0</v>
      </c>
      <c r="D1599" s="280">
        <f t="shared" si="409"/>
        <v>0</v>
      </c>
      <c r="E1599" s="182">
        <f t="shared" si="409"/>
        <v>0</v>
      </c>
      <c r="F1599" s="182">
        <f t="shared" si="409"/>
        <v>0</v>
      </c>
      <c r="G1599" s="136">
        <f t="shared" si="409"/>
        <v>0</v>
      </c>
      <c r="H1599" s="136">
        <f t="shared" si="402"/>
        <v>0</v>
      </c>
      <c r="I1599" s="136">
        <f t="shared" si="396"/>
        <v>0</v>
      </c>
      <c r="J1599" s="141">
        <f t="shared" si="397"/>
        <v>0</v>
      </c>
      <c r="K1599" s="142">
        <f t="shared" si="394"/>
        <v>0</v>
      </c>
      <c r="L1599" s="184">
        <f t="shared" si="394"/>
        <v>0</v>
      </c>
      <c r="M1599" s="141">
        <f t="shared" si="394"/>
        <v>0</v>
      </c>
      <c r="N1599" s="141">
        <f t="shared" si="394"/>
        <v>0</v>
      </c>
      <c r="O1599" s="147">
        <f t="shared" si="398"/>
        <v>0</v>
      </c>
      <c r="P1599" s="136">
        <f t="shared" si="399"/>
        <v>0</v>
      </c>
      <c r="Q1599" s="136">
        <f t="shared" si="403"/>
        <v>0</v>
      </c>
      <c r="R1599" s="136">
        <f t="shared" si="404"/>
        <v>0</v>
      </c>
      <c r="S1599" s="137">
        <f t="shared" si="400"/>
        <v>0</v>
      </c>
      <c r="T1599" s="45"/>
      <c r="V1599" s="57" t="str">
        <f t="shared" si="401"/>
        <v>скрыть</v>
      </c>
    </row>
    <row r="1600" spans="2:22" ht="15.75" hidden="1" customHeight="1" x14ac:dyDescent="0.25">
      <c r="B1600" s="135">
        <v>1584</v>
      </c>
      <c r="C1600" s="182">
        <f t="shared" si="409"/>
        <v>0</v>
      </c>
      <c r="D1600" s="280">
        <f t="shared" si="409"/>
        <v>0</v>
      </c>
      <c r="E1600" s="182">
        <f t="shared" si="409"/>
        <v>0</v>
      </c>
      <c r="F1600" s="182">
        <f t="shared" si="409"/>
        <v>0</v>
      </c>
      <c r="G1600" s="136">
        <f t="shared" si="409"/>
        <v>0</v>
      </c>
      <c r="H1600" s="136">
        <f t="shared" si="402"/>
        <v>0</v>
      </c>
      <c r="I1600" s="136">
        <f t="shared" si="396"/>
        <v>0</v>
      </c>
      <c r="J1600" s="141">
        <f t="shared" si="397"/>
        <v>0</v>
      </c>
      <c r="K1600" s="142">
        <f t="shared" si="394"/>
        <v>0</v>
      </c>
      <c r="L1600" s="184">
        <f t="shared" si="394"/>
        <v>0</v>
      </c>
      <c r="M1600" s="141">
        <f t="shared" si="394"/>
        <v>0</v>
      </c>
      <c r="N1600" s="141">
        <f t="shared" si="394"/>
        <v>0</v>
      </c>
      <c r="O1600" s="147">
        <f t="shared" si="398"/>
        <v>0</v>
      </c>
      <c r="P1600" s="136">
        <f t="shared" si="399"/>
        <v>0</v>
      </c>
      <c r="Q1600" s="136">
        <f t="shared" si="403"/>
        <v>0</v>
      </c>
      <c r="R1600" s="136">
        <f t="shared" si="404"/>
        <v>0</v>
      </c>
      <c r="S1600" s="137">
        <f t="shared" si="400"/>
        <v>0</v>
      </c>
      <c r="T1600" s="45"/>
      <c r="V1600" s="57" t="str">
        <f t="shared" si="401"/>
        <v>скрыть</v>
      </c>
    </row>
    <row r="1601" spans="2:22" ht="15.75" hidden="1" customHeight="1" x14ac:dyDescent="0.25">
      <c r="B1601" s="135">
        <v>1585</v>
      </c>
      <c r="C1601" s="182">
        <f t="shared" si="409"/>
        <v>0</v>
      </c>
      <c r="D1601" s="280">
        <f t="shared" si="409"/>
        <v>0</v>
      </c>
      <c r="E1601" s="182">
        <f t="shared" si="409"/>
        <v>0</v>
      </c>
      <c r="F1601" s="182">
        <f t="shared" si="409"/>
        <v>0</v>
      </c>
      <c r="G1601" s="136">
        <f t="shared" si="409"/>
        <v>0</v>
      </c>
      <c r="H1601" s="136">
        <f t="shared" si="402"/>
        <v>0</v>
      </c>
      <c r="I1601" s="136">
        <f t="shared" si="396"/>
        <v>0</v>
      </c>
      <c r="J1601" s="141">
        <f t="shared" si="397"/>
        <v>0</v>
      </c>
      <c r="K1601" s="142">
        <f t="shared" si="394"/>
        <v>0</v>
      </c>
      <c r="L1601" s="184">
        <f t="shared" si="394"/>
        <v>0</v>
      </c>
      <c r="M1601" s="141">
        <f t="shared" si="394"/>
        <v>0</v>
      </c>
      <c r="N1601" s="141">
        <f t="shared" si="394"/>
        <v>0</v>
      </c>
      <c r="O1601" s="147">
        <f t="shared" si="398"/>
        <v>0</v>
      </c>
      <c r="P1601" s="136">
        <f t="shared" si="399"/>
        <v>0</v>
      </c>
      <c r="Q1601" s="136">
        <f t="shared" si="403"/>
        <v>0</v>
      </c>
      <c r="R1601" s="136">
        <f t="shared" si="404"/>
        <v>0</v>
      </c>
      <c r="S1601" s="137">
        <f t="shared" si="400"/>
        <v>0</v>
      </c>
      <c r="T1601" s="45"/>
      <c r="V1601" s="57" t="str">
        <f t="shared" si="401"/>
        <v>скрыть</v>
      </c>
    </row>
    <row r="1602" spans="2:22" ht="15.75" hidden="1" customHeight="1" x14ac:dyDescent="0.25">
      <c r="B1602" s="135">
        <v>1586</v>
      </c>
      <c r="C1602" s="182">
        <f t="shared" si="409"/>
        <v>0</v>
      </c>
      <c r="D1602" s="280">
        <f t="shared" si="409"/>
        <v>0</v>
      </c>
      <c r="E1602" s="182">
        <f t="shared" si="409"/>
        <v>0</v>
      </c>
      <c r="F1602" s="182">
        <f t="shared" si="409"/>
        <v>0</v>
      </c>
      <c r="G1602" s="136">
        <f t="shared" si="409"/>
        <v>0</v>
      </c>
      <c r="H1602" s="136">
        <f t="shared" si="402"/>
        <v>0</v>
      </c>
      <c r="I1602" s="136">
        <f t="shared" si="396"/>
        <v>0</v>
      </c>
      <c r="J1602" s="141">
        <f t="shared" si="397"/>
        <v>0</v>
      </c>
      <c r="K1602" s="142">
        <f t="shared" si="394"/>
        <v>0</v>
      </c>
      <c r="L1602" s="184">
        <f t="shared" si="394"/>
        <v>0</v>
      </c>
      <c r="M1602" s="141">
        <f t="shared" si="394"/>
        <v>0</v>
      </c>
      <c r="N1602" s="141">
        <f t="shared" si="394"/>
        <v>0</v>
      </c>
      <c r="O1602" s="147">
        <f t="shared" si="398"/>
        <v>0</v>
      </c>
      <c r="P1602" s="136">
        <f t="shared" si="399"/>
        <v>0</v>
      </c>
      <c r="Q1602" s="136">
        <f t="shared" si="403"/>
        <v>0</v>
      </c>
      <c r="R1602" s="136">
        <f t="shared" si="404"/>
        <v>0</v>
      </c>
      <c r="S1602" s="137">
        <f t="shared" si="400"/>
        <v>0</v>
      </c>
      <c r="T1602" s="45"/>
      <c r="V1602" s="57" t="str">
        <f t="shared" si="401"/>
        <v>скрыть</v>
      </c>
    </row>
    <row r="1603" spans="2:22" ht="15.75" hidden="1" customHeight="1" x14ac:dyDescent="0.25">
      <c r="B1603" s="135">
        <v>1587</v>
      </c>
      <c r="C1603" s="182">
        <f t="shared" si="409"/>
        <v>0</v>
      </c>
      <c r="D1603" s="280">
        <f t="shared" si="409"/>
        <v>0</v>
      </c>
      <c r="E1603" s="182">
        <f t="shared" si="409"/>
        <v>0</v>
      </c>
      <c r="F1603" s="182">
        <f t="shared" si="409"/>
        <v>0</v>
      </c>
      <c r="G1603" s="136">
        <f t="shared" si="409"/>
        <v>0</v>
      </c>
      <c r="H1603" s="136">
        <f t="shared" si="402"/>
        <v>0</v>
      </c>
      <c r="I1603" s="136">
        <f t="shared" si="396"/>
        <v>0</v>
      </c>
      <c r="J1603" s="141">
        <f t="shared" si="397"/>
        <v>0</v>
      </c>
      <c r="K1603" s="142">
        <f t="shared" si="394"/>
        <v>0</v>
      </c>
      <c r="L1603" s="184">
        <f t="shared" si="394"/>
        <v>0</v>
      </c>
      <c r="M1603" s="141">
        <f t="shared" si="394"/>
        <v>0</v>
      </c>
      <c r="N1603" s="141">
        <f t="shared" si="394"/>
        <v>0</v>
      </c>
      <c r="O1603" s="147">
        <f t="shared" si="398"/>
        <v>0</v>
      </c>
      <c r="P1603" s="136">
        <f t="shared" si="399"/>
        <v>0</v>
      </c>
      <c r="Q1603" s="136">
        <f t="shared" si="403"/>
        <v>0</v>
      </c>
      <c r="R1603" s="136">
        <f t="shared" si="404"/>
        <v>0</v>
      </c>
      <c r="S1603" s="137">
        <f t="shared" si="400"/>
        <v>0</v>
      </c>
      <c r="T1603" s="45"/>
      <c r="V1603" s="57" t="str">
        <f t="shared" si="401"/>
        <v>скрыть</v>
      </c>
    </row>
    <row r="1604" spans="2:22" ht="15.75" hidden="1" customHeight="1" x14ac:dyDescent="0.25">
      <c r="B1604" s="135">
        <v>1588</v>
      </c>
      <c r="C1604" s="182">
        <f t="shared" si="409"/>
        <v>0</v>
      </c>
      <c r="D1604" s="280">
        <f t="shared" si="409"/>
        <v>0</v>
      </c>
      <c r="E1604" s="182">
        <f t="shared" si="409"/>
        <v>0</v>
      </c>
      <c r="F1604" s="182">
        <f t="shared" si="409"/>
        <v>0</v>
      </c>
      <c r="G1604" s="136">
        <f t="shared" si="409"/>
        <v>0</v>
      </c>
      <c r="H1604" s="136">
        <f t="shared" si="402"/>
        <v>0</v>
      </c>
      <c r="I1604" s="136">
        <f t="shared" si="396"/>
        <v>0</v>
      </c>
      <c r="J1604" s="141">
        <f t="shared" si="397"/>
        <v>0</v>
      </c>
      <c r="K1604" s="142">
        <f t="shared" si="394"/>
        <v>0</v>
      </c>
      <c r="L1604" s="184">
        <f t="shared" si="394"/>
        <v>0</v>
      </c>
      <c r="M1604" s="141">
        <f t="shared" si="394"/>
        <v>0</v>
      </c>
      <c r="N1604" s="141">
        <f t="shared" si="394"/>
        <v>0</v>
      </c>
      <c r="O1604" s="147">
        <f t="shared" si="398"/>
        <v>0</v>
      </c>
      <c r="P1604" s="136">
        <f t="shared" si="399"/>
        <v>0</v>
      </c>
      <c r="Q1604" s="136">
        <f t="shared" si="403"/>
        <v>0</v>
      </c>
      <c r="R1604" s="136">
        <f t="shared" si="404"/>
        <v>0</v>
      </c>
      <c r="S1604" s="137">
        <f t="shared" si="400"/>
        <v>0</v>
      </c>
      <c r="T1604" s="45"/>
      <c r="V1604" s="57" t="str">
        <f t="shared" si="401"/>
        <v>скрыть</v>
      </c>
    </row>
    <row r="1605" spans="2:22" ht="15.75" hidden="1" customHeight="1" x14ac:dyDescent="0.25">
      <c r="B1605" s="135">
        <v>1589</v>
      </c>
      <c r="C1605" s="182">
        <f t="shared" si="409"/>
        <v>0</v>
      </c>
      <c r="D1605" s="280">
        <f t="shared" si="409"/>
        <v>0</v>
      </c>
      <c r="E1605" s="182">
        <f t="shared" si="409"/>
        <v>0</v>
      </c>
      <c r="F1605" s="182">
        <f t="shared" si="409"/>
        <v>0</v>
      </c>
      <c r="G1605" s="136">
        <f t="shared" si="409"/>
        <v>0</v>
      </c>
      <c r="H1605" s="136">
        <f t="shared" si="402"/>
        <v>0</v>
      </c>
      <c r="I1605" s="136">
        <f t="shared" si="396"/>
        <v>0</v>
      </c>
      <c r="J1605" s="141">
        <f t="shared" si="397"/>
        <v>0</v>
      </c>
      <c r="K1605" s="142">
        <f t="shared" si="394"/>
        <v>0</v>
      </c>
      <c r="L1605" s="184">
        <f t="shared" si="394"/>
        <v>0</v>
      </c>
      <c r="M1605" s="141">
        <f t="shared" si="394"/>
        <v>0</v>
      </c>
      <c r="N1605" s="141">
        <f t="shared" ref="K1605:N1668" si="410">IF(offer_sale_type="транзит",IFERROR(ROUNDUP(VLOOKUP($B1605,calc_data,N$14+1,0),2),0),0)</f>
        <v>0</v>
      </c>
      <c r="O1605" s="147">
        <f t="shared" si="398"/>
        <v>0</v>
      </c>
      <c r="P1605" s="136">
        <f t="shared" si="399"/>
        <v>0</v>
      </c>
      <c r="Q1605" s="136">
        <f t="shared" si="403"/>
        <v>0</v>
      </c>
      <c r="R1605" s="136">
        <f t="shared" si="404"/>
        <v>0</v>
      </c>
      <c r="S1605" s="137">
        <f t="shared" si="400"/>
        <v>0</v>
      </c>
      <c r="T1605" s="45"/>
      <c r="V1605" s="57" t="str">
        <f t="shared" si="401"/>
        <v>скрыть</v>
      </c>
    </row>
    <row r="1606" spans="2:22" ht="15.75" hidden="1" customHeight="1" x14ac:dyDescent="0.25">
      <c r="B1606" s="135">
        <v>1590</v>
      </c>
      <c r="C1606" s="182">
        <f t="shared" si="409"/>
        <v>0</v>
      </c>
      <c r="D1606" s="280">
        <f t="shared" si="409"/>
        <v>0</v>
      </c>
      <c r="E1606" s="182">
        <f t="shared" si="409"/>
        <v>0</v>
      </c>
      <c r="F1606" s="182">
        <f t="shared" si="409"/>
        <v>0</v>
      </c>
      <c r="G1606" s="136">
        <f t="shared" si="409"/>
        <v>0</v>
      </c>
      <c r="H1606" s="136">
        <f t="shared" si="402"/>
        <v>0</v>
      </c>
      <c r="I1606" s="136">
        <f t="shared" si="396"/>
        <v>0</v>
      </c>
      <c r="J1606" s="141">
        <f t="shared" si="397"/>
        <v>0</v>
      </c>
      <c r="K1606" s="142">
        <f t="shared" si="410"/>
        <v>0</v>
      </c>
      <c r="L1606" s="184">
        <f t="shared" si="410"/>
        <v>0</v>
      </c>
      <c r="M1606" s="141">
        <f t="shared" si="410"/>
        <v>0</v>
      </c>
      <c r="N1606" s="141">
        <f t="shared" si="410"/>
        <v>0</v>
      </c>
      <c r="O1606" s="147">
        <f t="shared" si="398"/>
        <v>0</v>
      </c>
      <c r="P1606" s="136">
        <f t="shared" si="399"/>
        <v>0</v>
      </c>
      <c r="Q1606" s="136">
        <f t="shared" si="403"/>
        <v>0</v>
      </c>
      <c r="R1606" s="136">
        <f t="shared" si="404"/>
        <v>0</v>
      </c>
      <c r="S1606" s="137">
        <f t="shared" si="400"/>
        <v>0</v>
      </c>
      <c r="T1606" s="45"/>
      <c r="V1606" s="57" t="str">
        <f t="shared" si="401"/>
        <v>скрыть</v>
      </c>
    </row>
    <row r="1607" spans="2:22" ht="15.75" hidden="1" customHeight="1" x14ac:dyDescent="0.25">
      <c r="B1607" s="135">
        <v>1591</v>
      </c>
      <c r="C1607" s="182">
        <f t="shared" ref="C1607:G1616" si="411">IF(offer_sale_type="транзит",IFERROR(VLOOKUP($B1607,calc_data,C$14+1,0),0),0)</f>
        <v>0</v>
      </c>
      <c r="D1607" s="280">
        <f t="shared" si="411"/>
        <v>0</v>
      </c>
      <c r="E1607" s="182">
        <f t="shared" si="411"/>
        <v>0</v>
      </c>
      <c r="F1607" s="182">
        <f t="shared" si="411"/>
        <v>0</v>
      </c>
      <c r="G1607" s="136">
        <f t="shared" si="411"/>
        <v>0</v>
      </c>
      <c r="H1607" s="136">
        <f t="shared" si="402"/>
        <v>0</v>
      </c>
      <c r="I1607" s="136">
        <f t="shared" si="396"/>
        <v>0</v>
      </c>
      <c r="J1607" s="141">
        <f t="shared" si="397"/>
        <v>0</v>
      </c>
      <c r="K1607" s="142">
        <f t="shared" si="410"/>
        <v>0</v>
      </c>
      <c r="L1607" s="184">
        <f t="shared" si="410"/>
        <v>0</v>
      </c>
      <c r="M1607" s="141">
        <f t="shared" si="410"/>
        <v>0</v>
      </c>
      <c r="N1607" s="141">
        <f t="shared" si="410"/>
        <v>0</v>
      </c>
      <c r="O1607" s="147">
        <f t="shared" si="398"/>
        <v>0</v>
      </c>
      <c r="P1607" s="136">
        <f t="shared" si="399"/>
        <v>0</v>
      </c>
      <c r="Q1607" s="136">
        <f t="shared" si="403"/>
        <v>0</v>
      </c>
      <c r="R1607" s="136">
        <f t="shared" si="404"/>
        <v>0</v>
      </c>
      <c r="S1607" s="137">
        <f t="shared" si="400"/>
        <v>0</v>
      </c>
      <c r="T1607" s="45"/>
      <c r="V1607" s="57" t="str">
        <f t="shared" si="401"/>
        <v>скрыть</v>
      </c>
    </row>
    <row r="1608" spans="2:22" ht="15.75" hidden="1" customHeight="1" x14ac:dyDescent="0.25">
      <c r="B1608" s="135">
        <v>1592</v>
      </c>
      <c r="C1608" s="182">
        <f t="shared" si="411"/>
        <v>0</v>
      </c>
      <c r="D1608" s="280">
        <f t="shared" si="411"/>
        <v>0</v>
      </c>
      <c r="E1608" s="182">
        <f t="shared" si="411"/>
        <v>0</v>
      </c>
      <c r="F1608" s="182">
        <f t="shared" si="411"/>
        <v>0</v>
      </c>
      <c r="G1608" s="136">
        <f t="shared" si="411"/>
        <v>0</v>
      </c>
      <c r="H1608" s="136">
        <f t="shared" si="402"/>
        <v>0</v>
      </c>
      <c r="I1608" s="136">
        <f t="shared" si="396"/>
        <v>0</v>
      </c>
      <c r="J1608" s="141">
        <f t="shared" si="397"/>
        <v>0</v>
      </c>
      <c r="K1608" s="142">
        <f t="shared" si="410"/>
        <v>0</v>
      </c>
      <c r="L1608" s="184">
        <f t="shared" si="410"/>
        <v>0</v>
      </c>
      <c r="M1608" s="141">
        <f t="shared" si="410"/>
        <v>0</v>
      </c>
      <c r="N1608" s="141">
        <f t="shared" si="410"/>
        <v>0</v>
      </c>
      <c r="O1608" s="147">
        <f t="shared" si="398"/>
        <v>0</v>
      </c>
      <c r="P1608" s="136">
        <f t="shared" si="399"/>
        <v>0</v>
      </c>
      <c r="Q1608" s="136">
        <f t="shared" si="403"/>
        <v>0</v>
      </c>
      <c r="R1608" s="136">
        <f t="shared" si="404"/>
        <v>0</v>
      </c>
      <c r="S1608" s="137">
        <f t="shared" si="400"/>
        <v>0</v>
      </c>
      <c r="T1608" s="45"/>
      <c r="V1608" s="57" t="str">
        <f t="shared" si="401"/>
        <v>скрыть</v>
      </c>
    </row>
    <row r="1609" spans="2:22" ht="15.75" hidden="1" customHeight="1" x14ac:dyDescent="0.25">
      <c r="B1609" s="135">
        <v>1593</v>
      </c>
      <c r="C1609" s="182">
        <f t="shared" si="411"/>
        <v>0</v>
      </c>
      <c r="D1609" s="280">
        <f t="shared" si="411"/>
        <v>0</v>
      </c>
      <c r="E1609" s="182">
        <f t="shared" si="411"/>
        <v>0</v>
      </c>
      <c r="F1609" s="182">
        <f t="shared" si="411"/>
        <v>0</v>
      </c>
      <c r="G1609" s="136">
        <f t="shared" si="411"/>
        <v>0</v>
      </c>
      <c r="H1609" s="136">
        <f t="shared" si="402"/>
        <v>0</v>
      </c>
      <c r="I1609" s="136">
        <f t="shared" si="396"/>
        <v>0</v>
      </c>
      <c r="J1609" s="141">
        <f t="shared" si="397"/>
        <v>0</v>
      </c>
      <c r="K1609" s="142">
        <f t="shared" si="410"/>
        <v>0</v>
      </c>
      <c r="L1609" s="184">
        <f t="shared" si="410"/>
        <v>0</v>
      </c>
      <c r="M1609" s="141">
        <f t="shared" si="410"/>
        <v>0</v>
      </c>
      <c r="N1609" s="141">
        <f t="shared" si="410"/>
        <v>0</v>
      </c>
      <c r="O1609" s="147">
        <f t="shared" si="398"/>
        <v>0</v>
      </c>
      <c r="P1609" s="136">
        <f t="shared" si="399"/>
        <v>0</v>
      </c>
      <c r="Q1609" s="136">
        <f t="shared" si="403"/>
        <v>0</v>
      </c>
      <c r="R1609" s="136">
        <f t="shared" si="404"/>
        <v>0</v>
      </c>
      <c r="S1609" s="137">
        <f t="shared" si="400"/>
        <v>0</v>
      </c>
      <c r="T1609" s="45"/>
      <c r="V1609" s="57" t="str">
        <f t="shared" si="401"/>
        <v>скрыть</v>
      </c>
    </row>
    <row r="1610" spans="2:22" ht="15.75" hidden="1" customHeight="1" x14ac:dyDescent="0.25">
      <c r="B1610" s="135">
        <v>1594</v>
      </c>
      <c r="C1610" s="182">
        <f t="shared" si="411"/>
        <v>0</v>
      </c>
      <c r="D1610" s="280">
        <f t="shared" si="411"/>
        <v>0</v>
      </c>
      <c r="E1610" s="182">
        <f t="shared" si="411"/>
        <v>0</v>
      </c>
      <c r="F1610" s="182">
        <f t="shared" si="411"/>
        <v>0</v>
      </c>
      <c r="G1610" s="136">
        <f t="shared" si="411"/>
        <v>0</v>
      </c>
      <c r="H1610" s="136">
        <f t="shared" si="402"/>
        <v>0</v>
      </c>
      <c r="I1610" s="136">
        <f t="shared" si="396"/>
        <v>0</v>
      </c>
      <c r="J1610" s="141">
        <f t="shared" si="397"/>
        <v>0</v>
      </c>
      <c r="K1610" s="142">
        <f t="shared" si="410"/>
        <v>0</v>
      </c>
      <c r="L1610" s="184">
        <f t="shared" si="410"/>
        <v>0</v>
      </c>
      <c r="M1610" s="141">
        <f t="shared" si="410"/>
        <v>0</v>
      </c>
      <c r="N1610" s="141">
        <f t="shared" si="410"/>
        <v>0</v>
      </c>
      <c r="O1610" s="147">
        <f t="shared" si="398"/>
        <v>0</v>
      </c>
      <c r="P1610" s="136">
        <f t="shared" si="399"/>
        <v>0</v>
      </c>
      <c r="Q1610" s="136">
        <f t="shared" si="403"/>
        <v>0</v>
      </c>
      <c r="R1610" s="136">
        <f t="shared" si="404"/>
        <v>0</v>
      </c>
      <c r="S1610" s="137">
        <f t="shared" si="400"/>
        <v>0</v>
      </c>
      <c r="T1610" s="45"/>
      <c r="V1610" s="57" t="str">
        <f t="shared" si="401"/>
        <v>скрыть</v>
      </c>
    </row>
    <row r="1611" spans="2:22" ht="15.75" hidden="1" customHeight="1" x14ac:dyDescent="0.25">
      <c r="B1611" s="135">
        <v>1595</v>
      </c>
      <c r="C1611" s="182">
        <f t="shared" si="411"/>
        <v>0</v>
      </c>
      <c r="D1611" s="280">
        <f t="shared" si="411"/>
        <v>0</v>
      </c>
      <c r="E1611" s="182">
        <f t="shared" si="411"/>
        <v>0</v>
      </c>
      <c r="F1611" s="182">
        <f t="shared" si="411"/>
        <v>0</v>
      </c>
      <c r="G1611" s="136">
        <f t="shared" si="411"/>
        <v>0</v>
      </c>
      <c r="H1611" s="136">
        <f t="shared" si="402"/>
        <v>0</v>
      </c>
      <c r="I1611" s="136">
        <f t="shared" si="396"/>
        <v>0</v>
      </c>
      <c r="J1611" s="141">
        <f t="shared" si="397"/>
        <v>0</v>
      </c>
      <c r="K1611" s="142">
        <f t="shared" si="410"/>
        <v>0</v>
      </c>
      <c r="L1611" s="184">
        <f t="shared" si="410"/>
        <v>0</v>
      </c>
      <c r="M1611" s="141">
        <f t="shared" si="410"/>
        <v>0</v>
      </c>
      <c r="N1611" s="141">
        <f t="shared" si="410"/>
        <v>0</v>
      </c>
      <c r="O1611" s="147">
        <f t="shared" si="398"/>
        <v>0</v>
      </c>
      <c r="P1611" s="136">
        <f t="shared" si="399"/>
        <v>0</v>
      </c>
      <c r="Q1611" s="136">
        <f t="shared" si="403"/>
        <v>0</v>
      </c>
      <c r="R1611" s="136">
        <f t="shared" si="404"/>
        <v>0</v>
      </c>
      <c r="S1611" s="137">
        <f t="shared" si="400"/>
        <v>0</v>
      </c>
      <c r="T1611" s="45"/>
      <c r="V1611" s="57" t="str">
        <f t="shared" si="401"/>
        <v>скрыть</v>
      </c>
    </row>
    <row r="1612" spans="2:22" ht="15.75" hidden="1" customHeight="1" x14ac:dyDescent="0.25">
      <c r="B1612" s="135">
        <v>1596</v>
      </c>
      <c r="C1612" s="182">
        <f t="shared" si="411"/>
        <v>0</v>
      </c>
      <c r="D1612" s="280">
        <f t="shared" si="411"/>
        <v>0</v>
      </c>
      <c r="E1612" s="182">
        <f t="shared" si="411"/>
        <v>0</v>
      </c>
      <c r="F1612" s="182">
        <f t="shared" si="411"/>
        <v>0</v>
      </c>
      <c r="G1612" s="136">
        <f t="shared" si="411"/>
        <v>0</v>
      </c>
      <c r="H1612" s="136">
        <f t="shared" si="402"/>
        <v>0</v>
      </c>
      <c r="I1612" s="136">
        <f t="shared" si="396"/>
        <v>0</v>
      </c>
      <c r="J1612" s="141">
        <f t="shared" si="397"/>
        <v>0</v>
      </c>
      <c r="K1612" s="142">
        <f t="shared" si="410"/>
        <v>0</v>
      </c>
      <c r="L1612" s="184">
        <f t="shared" si="410"/>
        <v>0</v>
      </c>
      <c r="M1612" s="141">
        <f t="shared" si="410"/>
        <v>0</v>
      </c>
      <c r="N1612" s="141">
        <f t="shared" si="410"/>
        <v>0</v>
      </c>
      <c r="O1612" s="147">
        <f t="shared" si="398"/>
        <v>0</v>
      </c>
      <c r="P1612" s="136">
        <f t="shared" si="399"/>
        <v>0</v>
      </c>
      <c r="Q1612" s="136">
        <f t="shared" si="403"/>
        <v>0</v>
      </c>
      <c r="R1612" s="136">
        <f t="shared" si="404"/>
        <v>0</v>
      </c>
      <c r="S1612" s="137">
        <f t="shared" si="400"/>
        <v>0</v>
      </c>
      <c r="T1612" s="45"/>
      <c r="V1612" s="57" t="str">
        <f t="shared" si="401"/>
        <v>скрыть</v>
      </c>
    </row>
    <row r="1613" spans="2:22" ht="15.75" hidden="1" customHeight="1" x14ac:dyDescent="0.25">
      <c r="B1613" s="135">
        <v>1597</v>
      </c>
      <c r="C1613" s="182">
        <f t="shared" si="411"/>
        <v>0</v>
      </c>
      <c r="D1613" s="280">
        <f t="shared" si="411"/>
        <v>0</v>
      </c>
      <c r="E1613" s="182">
        <f t="shared" si="411"/>
        <v>0</v>
      </c>
      <c r="F1613" s="182">
        <f t="shared" si="411"/>
        <v>0</v>
      </c>
      <c r="G1613" s="136">
        <f t="shared" si="411"/>
        <v>0</v>
      </c>
      <c r="H1613" s="136">
        <f t="shared" si="402"/>
        <v>0</v>
      </c>
      <c r="I1613" s="136">
        <f t="shared" si="396"/>
        <v>0</v>
      </c>
      <c r="J1613" s="141">
        <f t="shared" si="397"/>
        <v>0</v>
      </c>
      <c r="K1613" s="142">
        <f t="shared" si="410"/>
        <v>0</v>
      </c>
      <c r="L1613" s="184">
        <f t="shared" si="410"/>
        <v>0</v>
      </c>
      <c r="M1613" s="141">
        <f t="shared" si="410"/>
        <v>0</v>
      </c>
      <c r="N1613" s="141">
        <f t="shared" si="410"/>
        <v>0</v>
      </c>
      <c r="O1613" s="147">
        <f t="shared" si="398"/>
        <v>0</v>
      </c>
      <c r="P1613" s="136">
        <f t="shared" si="399"/>
        <v>0</v>
      </c>
      <c r="Q1613" s="136">
        <f t="shared" si="403"/>
        <v>0</v>
      </c>
      <c r="R1613" s="136">
        <f t="shared" si="404"/>
        <v>0</v>
      </c>
      <c r="S1613" s="137">
        <f t="shared" si="400"/>
        <v>0</v>
      </c>
      <c r="T1613" s="45"/>
      <c r="V1613" s="57" t="str">
        <f t="shared" si="401"/>
        <v>скрыть</v>
      </c>
    </row>
    <row r="1614" spans="2:22" ht="15.75" hidden="1" customHeight="1" x14ac:dyDescent="0.25">
      <c r="B1614" s="135">
        <v>1598</v>
      </c>
      <c r="C1614" s="182">
        <f t="shared" si="411"/>
        <v>0</v>
      </c>
      <c r="D1614" s="280">
        <f t="shared" si="411"/>
        <v>0</v>
      </c>
      <c r="E1614" s="182">
        <f t="shared" si="411"/>
        <v>0</v>
      </c>
      <c r="F1614" s="182">
        <f t="shared" si="411"/>
        <v>0</v>
      </c>
      <c r="G1614" s="136">
        <f t="shared" si="411"/>
        <v>0</v>
      </c>
      <c r="H1614" s="136">
        <f t="shared" si="402"/>
        <v>0</v>
      </c>
      <c r="I1614" s="136">
        <f t="shared" si="396"/>
        <v>0</v>
      </c>
      <c r="J1614" s="141">
        <f t="shared" si="397"/>
        <v>0</v>
      </c>
      <c r="K1614" s="142">
        <f t="shared" si="410"/>
        <v>0</v>
      </c>
      <c r="L1614" s="184">
        <f t="shared" si="410"/>
        <v>0</v>
      </c>
      <c r="M1614" s="141">
        <f t="shared" si="410"/>
        <v>0</v>
      </c>
      <c r="N1614" s="141">
        <f t="shared" si="410"/>
        <v>0</v>
      </c>
      <c r="O1614" s="147">
        <f t="shared" si="398"/>
        <v>0</v>
      </c>
      <c r="P1614" s="136">
        <f t="shared" si="399"/>
        <v>0</v>
      </c>
      <c r="Q1614" s="136">
        <f t="shared" si="403"/>
        <v>0</v>
      </c>
      <c r="R1614" s="136">
        <f t="shared" si="404"/>
        <v>0</v>
      </c>
      <c r="S1614" s="137">
        <f t="shared" si="400"/>
        <v>0</v>
      </c>
      <c r="T1614" s="45"/>
      <c r="V1614" s="57" t="str">
        <f t="shared" si="401"/>
        <v>скрыть</v>
      </c>
    </row>
    <row r="1615" spans="2:22" ht="15.75" hidden="1" customHeight="1" x14ac:dyDescent="0.25">
      <c r="B1615" s="135">
        <v>1599</v>
      </c>
      <c r="C1615" s="182">
        <f t="shared" si="411"/>
        <v>0</v>
      </c>
      <c r="D1615" s="280">
        <f t="shared" si="411"/>
        <v>0</v>
      </c>
      <c r="E1615" s="182">
        <f t="shared" si="411"/>
        <v>0</v>
      </c>
      <c r="F1615" s="182">
        <f t="shared" si="411"/>
        <v>0</v>
      </c>
      <c r="G1615" s="136">
        <f t="shared" si="411"/>
        <v>0</v>
      </c>
      <c r="H1615" s="136">
        <f t="shared" si="402"/>
        <v>0</v>
      </c>
      <c r="I1615" s="136">
        <f t="shared" si="396"/>
        <v>0</v>
      </c>
      <c r="J1615" s="141">
        <f t="shared" si="397"/>
        <v>0</v>
      </c>
      <c r="K1615" s="142">
        <f t="shared" si="410"/>
        <v>0</v>
      </c>
      <c r="L1615" s="184">
        <f t="shared" si="410"/>
        <v>0</v>
      </c>
      <c r="M1615" s="141">
        <f t="shared" si="410"/>
        <v>0</v>
      </c>
      <c r="N1615" s="141">
        <f t="shared" si="410"/>
        <v>0</v>
      </c>
      <c r="O1615" s="147">
        <f t="shared" si="398"/>
        <v>0</v>
      </c>
      <c r="P1615" s="136">
        <f t="shared" si="399"/>
        <v>0</v>
      </c>
      <c r="Q1615" s="136">
        <f t="shared" si="403"/>
        <v>0</v>
      </c>
      <c r="R1615" s="136">
        <f t="shared" si="404"/>
        <v>0</v>
      </c>
      <c r="S1615" s="137">
        <f t="shared" si="400"/>
        <v>0</v>
      </c>
      <c r="T1615" s="45"/>
      <c r="V1615" s="57" t="str">
        <f t="shared" si="401"/>
        <v>скрыть</v>
      </c>
    </row>
    <row r="1616" spans="2:22" ht="15.75" hidden="1" customHeight="1" x14ac:dyDescent="0.25">
      <c r="B1616" s="135">
        <v>1600</v>
      </c>
      <c r="C1616" s="182">
        <f t="shared" si="411"/>
        <v>0</v>
      </c>
      <c r="D1616" s="280">
        <f t="shared" si="411"/>
        <v>0</v>
      </c>
      <c r="E1616" s="182">
        <f t="shared" si="411"/>
        <v>0</v>
      </c>
      <c r="F1616" s="182">
        <f t="shared" si="411"/>
        <v>0</v>
      </c>
      <c r="G1616" s="136">
        <f t="shared" si="411"/>
        <v>0</v>
      </c>
      <c r="H1616" s="136">
        <f t="shared" si="402"/>
        <v>0</v>
      </c>
      <c r="I1616" s="136">
        <f t="shared" si="396"/>
        <v>0</v>
      </c>
      <c r="J1616" s="141">
        <f t="shared" si="397"/>
        <v>0</v>
      </c>
      <c r="K1616" s="142">
        <f t="shared" si="410"/>
        <v>0</v>
      </c>
      <c r="L1616" s="184">
        <f t="shared" si="410"/>
        <v>0</v>
      </c>
      <c r="M1616" s="141">
        <f t="shared" si="410"/>
        <v>0</v>
      </c>
      <c r="N1616" s="141">
        <f t="shared" si="410"/>
        <v>0</v>
      </c>
      <c r="O1616" s="147">
        <f t="shared" si="398"/>
        <v>0</v>
      </c>
      <c r="P1616" s="136">
        <f t="shared" si="399"/>
        <v>0</v>
      </c>
      <c r="Q1616" s="136">
        <f t="shared" si="403"/>
        <v>0</v>
      </c>
      <c r="R1616" s="136">
        <f t="shared" si="404"/>
        <v>0</v>
      </c>
      <c r="S1616" s="137">
        <f t="shared" si="400"/>
        <v>0</v>
      </c>
      <c r="T1616" s="45"/>
      <c r="V1616" s="57" t="str">
        <f t="shared" si="401"/>
        <v>скрыть</v>
      </c>
    </row>
    <row r="1617" spans="2:22" ht="15.75" hidden="1" customHeight="1" x14ac:dyDescent="0.25">
      <c r="B1617" s="135">
        <v>1601</v>
      </c>
      <c r="C1617" s="182">
        <f t="shared" ref="C1617:G1626" si="412">IF(offer_sale_type="транзит",IFERROR(VLOOKUP($B1617,calc_data,C$14+1,0),0),0)</f>
        <v>0</v>
      </c>
      <c r="D1617" s="280">
        <f t="shared" si="412"/>
        <v>0</v>
      </c>
      <c r="E1617" s="182">
        <f t="shared" si="412"/>
        <v>0</v>
      </c>
      <c r="F1617" s="182">
        <f t="shared" si="412"/>
        <v>0</v>
      </c>
      <c r="G1617" s="136">
        <f t="shared" si="412"/>
        <v>0</v>
      </c>
      <c r="H1617" s="136">
        <f t="shared" si="402"/>
        <v>0</v>
      </c>
      <c r="I1617" s="136">
        <f t="shared" ref="I1617:I1680" si="413">IF(offer_sale_type="транзит",IFERROR(ROUND(VLOOKUP($B1617,calc_data,I$14+1,0),2),0),0)</f>
        <v>0</v>
      </c>
      <c r="J1617" s="141">
        <f t="shared" ref="J1617:J1680" si="414">ROUND(IF(offer_sale_type="транзит",IFERROR(VLOOKUP($B1617,calc_data,J$14+1,0),0),0),2)</f>
        <v>0</v>
      </c>
      <c r="K1617" s="142">
        <f t="shared" si="410"/>
        <v>0</v>
      </c>
      <c r="L1617" s="184">
        <f t="shared" si="410"/>
        <v>0</v>
      </c>
      <c r="M1617" s="141">
        <f t="shared" si="410"/>
        <v>0</v>
      </c>
      <c r="N1617" s="141">
        <f t="shared" si="410"/>
        <v>0</v>
      </c>
      <c r="O1617" s="147">
        <f t="shared" ref="O1617:O1680" si="415">IF(offer_sale_type="транзит",IFERROR(ROUND(VLOOKUP($B1617,calc_data,O$14+1,1),2),0),0)</f>
        <v>0</v>
      </c>
      <c r="P1617" s="136">
        <f t="shared" ref="P1617:P1680" si="416">IF(offer_sale_type="транзит",IFERROR(ROUND(SUM(I1617:J1617,M1617:O1617)/E1617,2),0),0)</f>
        <v>0</v>
      </c>
      <c r="Q1617" s="136">
        <f t="shared" si="403"/>
        <v>0</v>
      </c>
      <c r="R1617" s="136">
        <f t="shared" si="404"/>
        <v>0</v>
      </c>
      <c r="S1617" s="137">
        <f t="shared" ref="S1617:S1680" si="417">Q1617+IF(AND(offer_incoterms="DDP",seller_region="RU"),R1617,0)</f>
        <v>0</v>
      </c>
      <c r="T1617" s="45"/>
      <c r="V1617" s="57" t="str">
        <f t="shared" ref="V1617:V1680" si="418">IF(Q1617&gt;0,"показать","скрыть")</f>
        <v>скрыть</v>
      </c>
    </row>
    <row r="1618" spans="2:22" ht="15.75" hidden="1" customHeight="1" x14ac:dyDescent="0.25">
      <c r="B1618" s="135">
        <v>1602</v>
      </c>
      <c r="C1618" s="182">
        <f t="shared" si="412"/>
        <v>0</v>
      </c>
      <c r="D1618" s="280">
        <f t="shared" si="412"/>
        <v>0</v>
      </c>
      <c r="E1618" s="182">
        <f t="shared" si="412"/>
        <v>0</v>
      </c>
      <c r="F1618" s="182">
        <f t="shared" si="412"/>
        <v>0</v>
      </c>
      <c r="G1618" s="136">
        <f t="shared" si="412"/>
        <v>0</v>
      </c>
      <c r="H1618" s="136">
        <f t="shared" ref="H1618:H1681" si="419">E1618*G1618</f>
        <v>0</v>
      </c>
      <c r="I1618" s="136">
        <f t="shared" si="413"/>
        <v>0</v>
      </c>
      <c r="J1618" s="141">
        <f t="shared" si="414"/>
        <v>0</v>
      </c>
      <c r="K1618" s="142">
        <f t="shared" si="410"/>
        <v>0</v>
      </c>
      <c r="L1618" s="184">
        <f t="shared" si="410"/>
        <v>0</v>
      </c>
      <c r="M1618" s="141">
        <f t="shared" si="410"/>
        <v>0</v>
      </c>
      <c r="N1618" s="141">
        <f t="shared" si="410"/>
        <v>0</v>
      </c>
      <c r="O1618" s="147">
        <f t="shared" si="415"/>
        <v>0</v>
      </c>
      <c r="P1618" s="136">
        <f t="shared" si="416"/>
        <v>0</v>
      </c>
      <c r="Q1618" s="136">
        <f t="shared" ref="Q1618:Q1681" si="420">E1618*P1618</f>
        <v>0</v>
      </c>
      <c r="R1618" s="136">
        <f t="shared" ref="R1618:R1681" si="421">Q1618*IF(AND(offer_incoterms="DDP",seller_region="RU"),rate_vatRu,0)</f>
        <v>0</v>
      </c>
      <c r="S1618" s="137">
        <f t="shared" si="417"/>
        <v>0</v>
      </c>
      <c r="T1618" s="45"/>
      <c r="V1618" s="57" t="str">
        <f t="shared" si="418"/>
        <v>скрыть</v>
      </c>
    </row>
    <row r="1619" spans="2:22" ht="15.75" hidden="1" customHeight="1" x14ac:dyDescent="0.25">
      <c r="B1619" s="135">
        <v>1603</v>
      </c>
      <c r="C1619" s="182">
        <f t="shared" si="412"/>
        <v>0</v>
      </c>
      <c r="D1619" s="280">
        <f t="shared" si="412"/>
        <v>0</v>
      </c>
      <c r="E1619" s="182">
        <f t="shared" si="412"/>
        <v>0</v>
      </c>
      <c r="F1619" s="182">
        <f t="shared" si="412"/>
        <v>0</v>
      </c>
      <c r="G1619" s="136">
        <f t="shared" si="412"/>
        <v>0</v>
      </c>
      <c r="H1619" s="136">
        <f t="shared" si="419"/>
        <v>0</v>
      </c>
      <c r="I1619" s="136">
        <f t="shared" si="413"/>
        <v>0</v>
      </c>
      <c r="J1619" s="141">
        <f t="shared" si="414"/>
        <v>0</v>
      </c>
      <c r="K1619" s="142">
        <f t="shared" si="410"/>
        <v>0</v>
      </c>
      <c r="L1619" s="184">
        <f t="shared" si="410"/>
        <v>0</v>
      </c>
      <c r="M1619" s="141">
        <f t="shared" si="410"/>
        <v>0</v>
      </c>
      <c r="N1619" s="141">
        <f t="shared" si="410"/>
        <v>0</v>
      </c>
      <c r="O1619" s="147">
        <f t="shared" si="415"/>
        <v>0</v>
      </c>
      <c r="P1619" s="136">
        <f t="shared" si="416"/>
        <v>0</v>
      </c>
      <c r="Q1619" s="136">
        <f t="shared" si="420"/>
        <v>0</v>
      </c>
      <c r="R1619" s="136">
        <f t="shared" si="421"/>
        <v>0</v>
      </c>
      <c r="S1619" s="137">
        <f t="shared" si="417"/>
        <v>0</v>
      </c>
      <c r="T1619" s="45"/>
      <c r="V1619" s="57" t="str">
        <f t="shared" si="418"/>
        <v>скрыть</v>
      </c>
    </row>
    <row r="1620" spans="2:22" ht="15.75" hidden="1" customHeight="1" x14ac:dyDescent="0.25">
      <c r="B1620" s="135">
        <v>1604</v>
      </c>
      <c r="C1620" s="182">
        <f t="shared" si="412"/>
        <v>0</v>
      </c>
      <c r="D1620" s="280">
        <f t="shared" si="412"/>
        <v>0</v>
      </c>
      <c r="E1620" s="182">
        <f t="shared" si="412"/>
        <v>0</v>
      </c>
      <c r="F1620" s="182">
        <f t="shared" si="412"/>
        <v>0</v>
      </c>
      <c r="G1620" s="136">
        <f t="shared" si="412"/>
        <v>0</v>
      </c>
      <c r="H1620" s="136">
        <f t="shared" si="419"/>
        <v>0</v>
      </c>
      <c r="I1620" s="136">
        <f t="shared" si="413"/>
        <v>0</v>
      </c>
      <c r="J1620" s="141">
        <f t="shared" si="414"/>
        <v>0</v>
      </c>
      <c r="K1620" s="142">
        <f t="shared" si="410"/>
        <v>0</v>
      </c>
      <c r="L1620" s="184">
        <f t="shared" si="410"/>
        <v>0</v>
      </c>
      <c r="M1620" s="141">
        <f t="shared" si="410"/>
        <v>0</v>
      </c>
      <c r="N1620" s="141">
        <f t="shared" si="410"/>
        <v>0</v>
      </c>
      <c r="O1620" s="147">
        <f t="shared" si="415"/>
        <v>0</v>
      </c>
      <c r="P1620" s="136">
        <f t="shared" si="416"/>
        <v>0</v>
      </c>
      <c r="Q1620" s="136">
        <f t="shared" si="420"/>
        <v>0</v>
      </c>
      <c r="R1620" s="136">
        <f t="shared" si="421"/>
        <v>0</v>
      </c>
      <c r="S1620" s="137">
        <f t="shared" si="417"/>
        <v>0</v>
      </c>
      <c r="T1620" s="45"/>
      <c r="V1620" s="57" t="str">
        <f t="shared" si="418"/>
        <v>скрыть</v>
      </c>
    </row>
    <row r="1621" spans="2:22" ht="15.75" hidden="1" customHeight="1" x14ac:dyDescent="0.25">
      <c r="B1621" s="135">
        <v>1605</v>
      </c>
      <c r="C1621" s="182">
        <f t="shared" si="412"/>
        <v>0</v>
      </c>
      <c r="D1621" s="280">
        <f t="shared" si="412"/>
        <v>0</v>
      </c>
      <c r="E1621" s="182">
        <f t="shared" si="412"/>
        <v>0</v>
      </c>
      <c r="F1621" s="182">
        <f t="shared" si="412"/>
        <v>0</v>
      </c>
      <c r="G1621" s="136">
        <f t="shared" si="412"/>
        <v>0</v>
      </c>
      <c r="H1621" s="136">
        <f t="shared" si="419"/>
        <v>0</v>
      </c>
      <c r="I1621" s="136">
        <f t="shared" si="413"/>
        <v>0</v>
      </c>
      <c r="J1621" s="141">
        <f t="shared" si="414"/>
        <v>0</v>
      </c>
      <c r="K1621" s="142">
        <f t="shared" si="410"/>
        <v>0</v>
      </c>
      <c r="L1621" s="184">
        <f t="shared" si="410"/>
        <v>0</v>
      </c>
      <c r="M1621" s="141">
        <f t="shared" si="410"/>
        <v>0</v>
      </c>
      <c r="N1621" s="141">
        <f t="shared" si="410"/>
        <v>0</v>
      </c>
      <c r="O1621" s="147">
        <f t="shared" si="415"/>
        <v>0</v>
      </c>
      <c r="P1621" s="136">
        <f t="shared" si="416"/>
        <v>0</v>
      </c>
      <c r="Q1621" s="136">
        <f t="shared" si="420"/>
        <v>0</v>
      </c>
      <c r="R1621" s="136">
        <f t="shared" si="421"/>
        <v>0</v>
      </c>
      <c r="S1621" s="137">
        <f t="shared" si="417"/>
        <v>0</v>
      </c>
      <c r="T1621" s="45"/>
      <c r="V1621" s="57" t="str">
        <f t="shared" si="418"/>
        <v>скрыть</v>
      </c>
    </row>
    <row r="1622" spans="2:22" ht="15.75" hidden="1" customHeight="1" x14ac:dyDescent="0.25">
      <c r="B1622" s="135">
        <v>1606</v>
      </c>
      <c r="C1622" s="182">
        <f t="shared" si="412"/>
        <v>0</v>
      </c>
      <c r="D1622" s="280">
        <f t="shared" si="412"/>
        <v>0</v>
      </c>
      <c r="E1622" s="182">
        <f t="shared" si="412"/>
        <v>0</v>
      </c>
      <c r="F1622" s="182">
        <f t="shared" si="412"/>
        <v>0</v>
      </c>
      <c r="G1622" s="136">
        <f t="shared" si="412"/>
        <v>0</v>
      </c>
      <c r="H1622" s="136">
        <f t="shared" si="419"/>
        <v>0</v>
      </c>
      <c r="I1622" s="136">
        <f t="shared" si="413"/>
        <v>0</v>
      </c>
      <c r="J1622" s="141">
        <f t="shared" si="414"/>
        <v>0</v>
      </c>
      <c r="K1622" s="142">
        <f t="shared" si="410"/>
        <v>0</v>
      </c>
      <c r="L1622" s="184">
        <f t="shared" si="410"/>
        <v>0</v>
      </c>
      <c r="M1622" s="141">
        <f t="shared" si="410"/>
        <v>0</v>
      </c>
      <c r="N1622" s="141">
        <f t="shared" si="410"/>
        <v>0</v>
      </c>
      <c r="O1622" s="147">
        <f t="shared" si="415"/>
        <v>0</v>
      </c>
      <c r="P1622" s="136">
        <f t="shared" si="416"/>
        <v>0</v>
      </c>
      <c r="Q1622" s="136">
        <f t="shared" si="420"/>
        <v>0</v>
      </c>
      <c r="R1622" s="136">
        <f t="shared" si="421"/>
        <v>0</v>
      </c>
      <c r="S1622" s="137">
        <f t="shared" si="417"/>
        <v>0</v>
      </c>
      <c r="T1622" s="45"/>
      <c r="V1622" s="57" t="str">
        <f t="shared" si="418"/>
        <v>скрыть</v>
      </c>
    </row>
    <row r="1623" spans="2:22" ht="15.75" hidden="1" customHeight="1" x14ac:dyDescent="0.25">
      <c r="B1623" s="135">
        <v>1607</v>
      </c>
      <c r="C1623" s="182">
        <f t="shared" si="412"/>
        <v>0</v>
      </c>
      <c r="D1623" s="280">
        <f t="shared" si="412"/>
        <v>0</v>
      </c>
      <c r="E1623" s="182">
        <f t="shared" si="412"/>
        <v>0</v>
      </c>
      <c r="F1623" s="182">
        <f t="shared" si="412"/>
        <v>0</v>
      </c>
      <c r="G1623" s="136">
        <f t="shared" si="412"/>
        <v>0</v>
      </c>
      <c r="H1623" s="136">
        <f t="shared" si="419"/>
        <v>0</v>
      </c>
      <c r="I1623" s="136">
        <f t="shared" si="413"/>
        <v>0</v>
      </c>
      <c r="J1623" s="141">
        <f t="shared" si="414"/>
        <v>0</v>
      </c>
      <c r="K1623" s="142">
        <f t="shared" si="410"/>
        <v>0</v>
      </c>
      <c r="L1623" s="184">
        <f t="shared" si="410"/>
        <v>0</v>
      </c>
      <c r="M1623" s="141">
        <f t="shared" si="410"/>
        <v>0</v>
      </c>
      <c r="N1623" s="141">
        <f t="shared" si="410"/>
        <v>0</v>
      </c>
      <c r="O1623" s="147">
        <f t="shared" si="415"/>
        <v>0</v>
      </c>
      <c r="P1623" s="136">
        <f t="shared" si="416"/>
        <v>0</v>
      </c>
      <c r="Q1623" s="136">
        <f t="shared" si="420"/>
        <v>0</v>
      </c>
      <c r="R1623" s="136">
        <f t="shared" si="421"/>
        <v>0</v>
      </c>
      <c r="S1623" s="137">
        <f t="shared" si="417"/>
        <v>0</v>
      </c>
      <c r="T1623" s="45"/>
      <c r="V1623" s="57" t="str">
        <f t="shared" si="418"/>
        <v>скрыть</v>
      </c>
    </row>
    <row r="1624" spans="2:22" ht="15.75" hidden="1" customHeight="1" x14ac:dyDescent="0.25">
      <c r="B1624" s="135">
        <v>1608</v>
      </c>
      <c r="C1624" s="182">
        <f t="shared" si="412"/>
        <v>0</v>
      </c>
      <c r="D1624" s="280">
        <f t="shared" si="412"/>
        <v>0</v>
      </c>
      <c r="E1624" s="182">
        <f t="shared" si="412"/>
        <v>0</v>
      </c>
      <c r="F1624" s="182">
        <f t="shared" si="412"/>
        <v>0</v>
      </c>
      <c r="G1624" s="136">
        <f t="shared" si="412"/>
        <v>0</v>
      </c>
      <c r="H1624" s="136">
        <f t="shared" si="419"/>
        <v>0</v>
      </c>
      <c r="I1624" s="136">
        <f t="shared" si="413"/>
        <v>0</v>
      </c>
      <c r="J1624" s="141">
        <f t="shared" si="414"/>
        <v>0</v>
      </c>
      <c r="K1624" s="142">
        <f t="shared" si="410"/>
        <v>0</v>
      </c>
      <c r="L1624" s="184">
        <f t="shared" si="410"/>
        <v>0</v>
      </c>
      <c r="M1624" s="141">
        <f t="shared" si="410"/>
        <v>0</v>
      </c>
      <c r="N1624" s="141">
        <f t="shared" si="410"/>
        <v>0</v>
      </c>
      <c r="O1624" s="147">
        <f t="shared" si="415"/>
        <v>0</v>
      </c>
      <c r="P1624" s="136">
        <f t="shared" si="416"/>
        <v>0</v>
      </c>
      <c r="Q1624" s="136">
        <f t="shared" si="420"/>
        <v>0</v>
      </c>
      <c r="R1624" s="136">
        <f t="shared" si="421"/>
        <v>0</v>
      </c>
      <c r="S1624" s="137">
        <f t="shared" si="417"/>
        <v>0</v>
      </c>
      <c r="T1624" s="45"/>
      <c r="V1624" s="57" t="str">
        <f t="shared" si="418"/>
        <v>скрыть</v>
      </c>
    </row>
    <row r="1625" spans="2:22" ht="15.75" hidden="1" customHeight="1" x14ac:dyDescent="0.25">
      <c r="B1625" s="135">
        <v>1609</v>
      </c>
      <c r="C1625" s="182">
        <f t="shared" si="412"/>
        <v>0</v>
      </c>
      <c r="D1625" s="280">
        <f t="shared" si="412"/>
        <v>0</v>
      </c>
      <c r="E1625" s="182">
        <f t="shared" si="412"/>
        <v>0</v>
      </c>
      <c r="F1625" s="182">
        <f t="shared" si="412"/>
        <v>0</v>
      </c>
      <c r="G1625" s="136">
        <f t="shared" si="412"/>
        <v>0</v>
      </c>
      <c r="H1625" s="136">
        <f t="shared" si="419"/>
        <v>0</v>
      </c>
      <c r="I1625" s="136">
        <f t="shared" si="413"/>
        <v>0</v>
      </c>
      <c r="J1625" s="141">
        <f t="shared" si="414"/>
        <v>0</v>
      </c>
      <c r="K1625" s="142">
        <f t="shared" si="410"/>
        <v>0</v>
      </c>
      <c r="L1625" s="184">
        <f t="shared" si="410"/>
        <v>0</v>
      </c>
      <c r="M1625" s="141">
        <f t="shared" si="410"/>
        <v>0</v>
      </c>
      <c r="N1625" s="141">
        <f t="shared" si="410"/>
        <v>0</v>
      </c>
      <c r="O1625" s="147">
        <f t="shared" si="415"/>
        <v>0</v>
      </c>
      <c r="P1625" s="136">
        <f t="shared" si="416"/>
        <v>0</v>
      </c>
      <c r="Q1625" s="136">
        <f t="shared" si="420"/>
        <v>0</v>
      </c>
      <c r="R1625" s="136">
        <f t="shared" si="421"/>
        <v>0</v>
      </c>
      <c r="S1625" s="137">
        <f t="shared" si="417"/>
        <v>0</v>
      </c>
      <c r="T1625" s="45"/>
      <c r="V1625" s="57" t="str">
        <f t="shared" si="418"/>
        <v>скрыть</v>
      </c>
    </row>
    <row r="1626" spans="2:22" ht="15.75" hidden="1" customHeight="1" x14ac:dyDescent="0.25">
      <c r="B1626" s="135">
        <v>1610</v>
      </c>
      <c r="C1626" s="182">
        <f t="shared" si="412"/>
        <v>0</v>
      </c>
      <c r="D1626" s="280">
        <f t="shared" si="412"/>
        <v>0</v>
      </c>
      <c r="E1626" s="182">
        <f t="shared" si="412"/>
        <v>0</v>
      </c>
      <c r="F1626" s="182">
        <f t="shared" si="412"/>
        <v>0</v>
      </c>
      <c r="G1626" s="136">
        <f t="shared" si="412"/>
        <v>0</v>
      </c>
      <c r="H1626" s="136">
        <f t="shared" si="419"/>
        <v>0</v>
      </c>
      <c r="I1626" s="136">
        <f t="shared" si="413"/>
        <v>0</v>
      </c>
      <c r="J1626" s="141">
        <f t="shared" si="414"/>
        <v>0</v>
      </c>
      <c r="K1626" s="142">
        <f t="shared" si="410"/>
        <v>0</v>
      </c>
      <c r="L1626" s="184">
        <f t="shared" si="410"/>
        <v>0</v>
      </c>
      <c r="M1626" s="141">
        <f t="shared" si="410"/>
        <v>0</v>
      </c>
      <c r="N1626" s="141">
        <f t="shared" si="410"/>
        <v>0</v>
      </c>
      <c r="O1626" s="147">
        <f t="shared" si="415"/>
        <v>0</v>
      </c>
      <c r="P1626" s="136">
        <f t="shared" si="416"/>
        <v>0</v>
      </c>
      <c r="Q1626" s="136">
        <f t="shared" si="420"/>
        <v>0</v>
      </c>
      <c r="R1626" s="136">
        <f t="shared" si="421"/>
        <v>0</v>
      </c>
      <c r="S1626" s="137">
        <f t="shared" si="417"/>
        <v>0</v>
      </c>
      <c r="T1626" s="45"/>
      <c r="V1626" s="57" t="str">
        <f t="shared" si="418"/>
        <v>скрыть</v>
      </c>
    </row>
    <row r="1627" spans="2:22" ht="15.75" hidden="1" customHeight="1" x14ac:dyDescent="0.25">
      <c r="B1627" s="135">
        <v>1611</v>
      </c>
      <c r="C1627" s="182">
        <f t="shared" ref="C1627:G1636" si="422">IF(offer_sale_type="транзит",IFERROR(VLOOKUP($B1627,calc_data,C$14+1,0),0),0)</f>
        <v>0</v>
      </c>
      <c r="D1627" s="280">
        <f t="shared" si="422"/>
        <v>0</v>
      </c>
      <c r="E1627" s="182">
        <f t="shared" si="422"/>
        <v>0</v>
      </c>
      <c r="F1627" s="182">
        <f t="shared" si="422"/>
        <v>0</v>
      </c>
      <c r="G1627" s="136">
        <f t="shared" si="422"/>
        <v>0</v>
      </c>
      <c r="H1627" s="136">
        <f t="shared" si="419"/>
        <v>0</v>
      </c>
      <c r="I1627" s="136">
        <f t="shared" si="413"/>
        <v>0</v>
      </c>
      <c r="J1627" s="141">
        <f t="shared" si="414"/>
        <v>0</v>
      </c>
      <c r="K1627" s="142">
        <f t="shared" si="410"/>
        <v>0</v>
      </c>
      <c r="L1627" s="184">
        <f t="shared" si="410"/>
        <v>0</v>
      </c>
      <c r="M1627" s="141">
        <f t="shared" si="410"/>
        <v>0</v>
      </c>
      <c r="N1627" s="141">
        <f t="shared" si="410"/>
        <v>0</v>
      </c>
      <c r="O1627" s="147">
        <f t="shared" si="415"/>
        <v>0</v>
      </c>
      <c r="P1627" s="136">
        <f t="shared" si="416"/>
        <v>0</v>
      </c>
      <c r="Q1627" s="136">
        <f t="shared" si="420"/>
        <v>0</v>
      </c>
      <c r="R1627" s="136">
        <f t="shared" si="421"/>
        <v>0</v>
      </c>
      <c r="S1627" s="137">
        <f t="shared" si="417"/>
        <v>0</v>
      </c>
      <c r="T1627" s="45"/>
      <c r="V1627" s="57" t="str">
        <f t="shared" si="418"/>
        <v>скрыть</v>
      </c>
    </row>
    <row r="1628" spans="2:22" ht="15.75" hidden="1" customHeight="1" x14ac:dyDescent="0.25">
      <c r="B1628" s="135">
        <v>1612</v>
      </c>
      <c r="C1628" s="182">
        <f t="shared" si="422"/>
        <v>0</v>
      </c>
      <c r="D1628" s="280">
        <f t="shared" si="422"/>
        <v>0</v>
      </c>
      <c r="E1628" s="182">
        <f t="shared" si="422"/>
        <v>0</v>
      </c>
      <c r="F1628" s="182">
        <f t="shared" si="422"/>
        <v>0</v>
      </c>
      <c r="G1628" s="136">
        <f t="shared" si="422"/>
        <v>0</v>
      </c>
      <c r="H1628" s="136">
        <f t="shared" si="419"/>
        <v>0</v>
      </c>
      <c r="I1628" s="136">
        <f t="shared" si="413"/>
        <v>0</v>
      </c>
      <c r="J1628" s="141">
        <f t="shared" si="414"/>
        <v>0</v>
      </c>
      <c r="K1628" s="142">
        <f t="shared" si="410"/>
        <v>0</v>
      </c>
      <c r="L1628" s="184">
        <f t="shared" si="410"/>
        <v>0</v>
      </c>
      <c r="M1628" s="141">
        <f t="shared" si="410"/>
        <v>0</v>
      </c>
      <c r="N1628" s="141">
        <f t="shared" si="410"/>
        <v>0</v>
      </c>
      <c r="O1628" s="147">
        <f t="shared" si="415"/>
        <v>0</v>
      </c>
      <c r="P1628" s="136">
        <f t="shared" si="416"/>
        <v>0</v>
      </c>
      <c r="Q1628" s="136">
        <f t="shared" si="420"/>
        <v>0</v>
      </c>
      <c r="R1628" s="136">
        <f t="shared" si="421"/>
        <v>0</v>
      </c>
      <c r="S1628" s="137">
        <f t="shared" si="417"/>
        <v>0</v>
      </c>
      <c r="T1628" s="45"/>
      <c r="V1628" s="57" t="str">
        <f t="shared" si="418"/>
        <v>скрыть</v>
      </c>
    </row>
    <row r="1629" spans="2:22" ht="15.75" hidden="1" customHeight="1" x14ac:dyDescent="0.25">
      <c r="B1629" s="135">
        <v>1613</v>
      </c>
      <c r="C1629" s="182">
        <f t="shared" si="422"/>
        <v>0</v>
      </c>
      <c r="D1629" s="280">
        <f t="shared" si="422"/>
        <v>0</v>
      </c>
      <c r="E1629" s="182">
        <f t="shared" si="422"/>
        <v>0</v>
      </c>
      <c r="F1629" s="182">
        <f t="shared" si="422"/>
        <v>0</v>
      </c>
      <c r="G1629" s="136">
        <f t="shared" si="422"/>
        <v>0</v>
      </c>
      <c r="H1629" s="136">
        <f t="shared" si="419"/>
        <v>0</v>
      </c>
      <c r="I1629" s="136">
        <f t="shared" si="413"/>
        <v>0</v>
      </c>
      <c r="J1629" s="141">
        <f t="shared" si="414"/>
        <v>0</v>
      </c>
      <c r="K1629" s="142">
        <f t="shared" si="410"/>
        <v>0</v>
      </c>
      <c r="L1629" s="184">
        <f t="shared" si="410"/>
        <v>0</v>
      </c>
      <c r="M1629" s="141">
        <f t="shared" si="410"/>
        <v>0</v>
      </c>
      <c r="N1629" s="141">
        <f t="shared" si="410"/>
        <v>0</v>
      </c>
      <c r="O1629" s="147">
        <f t="shared" si="415"/>
        <v>0</v>
      </c>
      <c r="P1629" s="136">
        <f t="shared" si="416"/>
        <v>0</v>
      </c>
      <c r="Q1629" s="136">
        <f t="shared" si="420"/>
        <v>0</v>
      </c>
      <c r="R1629" s="136">
        <f t="shared" si="421"/>
        <v>0</v>
      </c>
      <c r="S1629" s="137">
        <f t="shared" si="417"/>
        <v>0</v>
      </c>
      <c r="T1629" s="45"/>
      <c r="V1629" s="57" t="str">
        <f t="shared" si="418"/>
        <v>скрыть</v>
      </c>
    </row>
    <row r="1630" spans="2:22" ht="15.75" hidden="1" customHeight="1" x14ac:dyDescent="0.25">
      <c r="B1630" s="135">
        <v>1614</v>
      </c>
      <c r="C1630" s="182">
        <f t="shared" si="422"/>
        <v>0</v>
      </c>
      <c r="D1630" s="280">
        <f t="shared" si="422"/>
        <v>0</v>
      </c>
      <c r="E1630" s="182">
        <f t="shared" si="422"/>
        <v>0</v>
      </c>
      <c r="F1630" s="182">
        <f t="shared" si="422"/>
        <v>0</v>
      </c>
      <c r="G1630" s="136">
        <f t="shared" si="422"/>
        <v>0</v>
      </c>
      <c r="H1630" s="136">
        <f t="shared" si="419"/>
        <v>0</v>
      </c>
      <c r="I1630" s="136">
        <f t="shared" si="413"/>
        <v>0</v>
      </c>
      <c r="J1630" s="141">
        <f t="shared" si="414"/>
        <v>0</v>
      </c>
      <c r="K1630" s="142">
        <f t="shared" si="410"/>
        <v>0</v>
      </c>
      <c r="L1630" s="184">
        <f t="shared" si="410"/>
        <v>0</v>
      </c>
      <c r="M1630" s="141">
        <f t="shared" si="410"/>
        <v>0</v>
      </c>
      <c r="N1630" s="141">
        <f t="shared" si="410"/>
        <v>0</v>
      </c>
      <c r="O1630" s="147">
        <f t="shared" si="415"/>
        <v>0</v>
      </c>
      <c r="P1630" s="136">
        <f t="shared" si="416"/>
        <v>0</v>
      </c>
      <c r="Q1630" s="136">
        <f t="shared" si="420"/>
        <v>0</v>
      </c>
      <c r="R1630" s="136">
        <f t="shared" si="421"/>
        <v>0</v>
      </c>
      <c r="S1630" s="137">
        <f t="shared" si="417"/>
        <v>0</v>
      </c>
      <c r="T1630" s="45"/>
      <c r="V1630" s="57" t="str">
        <f t="shared" si="418"/>
        <v>скрыть</v>
      </c>
    </row>
    <row r="1631" spans="2:22" ht="15.75" hidden="1" customHeight="1" x14ac:dyDescent="0.25">
      <c r="B1631" s="135">
        <v>1615</v>
      </c>
      <c r="C1631" s="182">
        <f t="shared" si="422"/>
        <v>0</v>
      </c>
      <c r="D1631" s="280">
        <f t="shared" si="422"/>
        <v>0</v>
      </c>
      <c r="E1631" s="182">
        <f t="shared" si="422"/>
        <v>0</v>
      </c>
      <c r="F1631" s="182">
        <f t="shared" si="422"/>
        <v>0</v>
      </c>
      <c r="G1631" s="136">
        <f t="shared" si="422"/>
        <v>0</v>
      </c>
      <c r="H1631" s="136">
        <f t="shared" si="419"/>
        <v>0</v>
      </c>
      <c r="I1631" s="136">
        <f t="shared" si="413"/>
        <v>0</v>
      </c>
      <c r="J1631" s="141">
        <f t="shared" si="414"/>
        <v>0</v>
      </c>
      <c r="K1631" s="142">
        <f t="shared" si="410"/>
        <v>0</v>
      </c>
      <c r="L1631" s="184">
        <f t="shared" si="410"/>
        <v>0</v>
      </c>
      <c r="M1631" s="141">
        <f t="shared" si="410"/>
        <v>0</v>
      </c>
      <c r="N1631" s="141">
        <f t="shared" si="410"/>
        <v>0</v>
      </c>
      <c r="O1631" s="147">
        <f t="shared" si="415"/>
        <v>0</v>
      </c>
      <c r="P1631" s="136">
        <f t="shared" si="416"/>
        <v>0</v>
      </c>
      <c r="Q1631" s="136">
        <f t="shared" si="420"/>
        <v>0</v>
      </c>
      <c r="R1631" s="136">
        <f t="shared" si="421"/>
        <v>0</v>
      </c>
      <c r="S1631" s="137">
        <f t="shared" si="417"/>
        <v>0</v>
      </c>
      <c r="T1631" s="45"/>
      <c r="V1631" s="57" t="str">
        <f t="shared" si="418"/>
        <v>скрыть</v>
      </c>
    </row>
    <row r="1632" spans="2:22" ht="15.75" hidden="1" customHeight="1" x14ac:dyDescent="0.25">
      <c r="B1632" s="135">
        <v>1616</v>
      </c>
      <c r="C1632" s="182">
        <f t="shared" si="422"/>
        <v>0</v>
      </c>
      <c r="D1632" s="280">
        <f t="shared" si="422"/>
        <v>0</v>
      </c>
      <c r="E1632" s="182">
        <f t="shared" si="422"/>
        <v>0</v>
      </c>
      <c r="F1632" s="182">
        <f t="shared" si="422"/>
        <v>0</v>
      </c>
      <c r="G1632" s="136">
        <f t="shared" si="422"/>
        <v>0</v>
      </c>
      <c r="H1632" s="136">
        <f t="shared" si="419"/>
        <v>0</v>
      </c>
      <c r="I1632" s="136">
        <f t="shared" si="413"/>
        <v>0</v>
      </c>
      <c r="J1632" s="141">
        <f t="shared" si="414"/>
        <v>0</v>
      </c>
      <c r="K1632" s="142">
        <f t="shared" si="410"/>
        <v>0</v>
      </c>
      <c r="L1632" s="184">
        <f t="shared" si="410"/>
        <v>0</v>
      </c>
      <c r="M1632" s="141">
        <f t="shared" si="410"/>
        <v>0</v>
      </c>
      <c r="N1632" s="141">
        <f t="shared" si="410"/>
        <v>0</v>
      </c>
      <c r="O1632" s="147">
        <f t="shared" si="415"/>
        <v>0</v>
      </c>
      <c r="P1632" s="136">
        <f t="shared" si="416"/>
        <v>0</v>
      </c>
      <c r="Q1632" s="136">
        <f t="shared" si="420"/>
        <v>0</v>
      </c>
      <c r="R1632" s="136">
        <f t="shared" si="421"/>
        <v>0</v>
      </c>
      <c r="S1632" s="137">
        <f t="shared" si="417"/>
        <v>0</v>
      </c>
      <c r="T1632" s="45"/>
      <c r="V1632" s="57" t="str">
        <f t="shared" si="418"/>
        <v>скрыть</v>
      </c>
    </row>
    <row r="1633" spans="2:22" ht="15.75" hidden="1" customHeight="1" x14ac:dyDescent="0.25">
      <c r="B1633" s="135">
        <v>1617</v>
      </c>
      <c r="C1633" s="182">
        <f t="shared" si="422"/>
        <v>0</v>
      </c>
      <c r="D1633" s="280">
        <f t="shared" si="422"/>
        <v>0</v>
      </c>
      <c r="E1633" s="182">
        <f t="shared" si="422"/>
        <v>0</v>
      </c>
      <c r="F1633" s="182">
        <f t="shared" si="422"/>
        <v>0</v>
      </c>
      <c r="G1633" s="136">
        <f t="shared" si="422"/>
        <v>0</v>
      </c>
      <c r="H1633" s="136">
        <f t="shared" si="419"/>
        <v>0</v>
      </c>
      <c r="I1633" s="136">
        <f t="shared" si="413"/>
        <v>0</v>
      </c>
      <c r="J1633" s="141">
        <f t="shared" si="414"/>
        <v>0</v>
      </c>
      <c r="K1633" s="142">
        <f t="shared" si="410"/>
        <v>0</v>
      </c>
      <c r="L1633" s="184">
        <f t="shared" si="410"/>
        <v>0</v>
      </c>
      <c r="M1633" s="141">
        <f t="shared" si="410"/>
        <v>0</v>
      </c>
      <c r="N1633" s="141">
        <f t="shared" si="410"/>
        <v>0</v>
      </c>
      <c r="O1633" s="147">
        <f t="shared" si="415"/>
        <v>0</v>
      </c>
      <c r="P1633" s="136">
        <f t="shared" si="416"/>
        <v>0</v>
      </c>
      <c r="Q1633" s="136">
        <f t="shared" si="420"/>
        <v>0</v>
      </c>
      <c r="R1633" s="136">
        <f t="shared" si="421"/>
        <v>0</v>
      </c>
      <c r="S1633" s="137">
        <f t="shared" si="417"/>
        <v>0</v>
      </c>
      <c r="T1633" s="45"/>
      <c r="V1633" s="57" t="str">
        <f t="shared" si="418"/>
        <v>скрыть</v>
      </c>
    </row>
    <row r="1634" spans="2:22" ht="15.75" hidden="1" customHeight="1" x14ac:dyDescent="0.25">
      <c r="B1634" s="135">
        <v>1618</v>
      </c>
      <c r="C1634" s="182">
        <f t="shared" si="422"/>
        <v>0</v>
      </c>
      <c r="D1634" s="280">
        <f t="shared" si="422"/>
        <v>0</v>
      </c>
      <c r="E1634" s="182">
        <f t="shared" si="422"/>
        <v>0</v>
      </c>
      <c r="F1634" s="182">
        <f t="shared" si="422"/>
        <v>0</v>
      </c>
      <c r="G1634" s="136">
        <f t="shared" si="422"/>
        <v>0</v>
      </c>
      <c r="H1634" s="136">
        <f t="shared" si="419"/>
        <v>0</v>
      </c>
      <c r="I1634" s="136">
        <f t="shared" si="413"/>
        <v>0</v>
      </c>
      <c r="J1634" s="141">
        <f t="shared" si="414"/>
        <v>0</v>
      </c>
      <c r="K1634" s="142">
        <f t="shared" si="410"/>
        <v>0</v>
      </c>
      <c r="L1634" s="184">
        <f t="shared" si="410"/>
        <v>0</v>
      </c>
      <c r="M1634" s="141">
        <f t="shared" si="410"/>
        <v>0</v>
      </c>
      <c r="N1634" s="141">
        <f t="shared" si="410"/>
        <v>0</v>
      </c>
      <c r="O1634" s="147">
        <f t="shared" si="415"/>
        <v>0</v>
      </c>
      <c r="P1634" s="136">
        <f t="shared" si="416"/>
        <v>0</v>
      </c>
      <c r="Q1634" s="136">
        <f t="shared" si="420"/>
        <v>0</v>
      </c>
      <c r="R1634" s="136">
        <f t="shared" si="421"/>
        <v>0</v>
      </c>
      <c r="S1634" s="137">
        <f t="shared" si="417"/>
        <v>0</v>
      </c>
      <c r="T1634" s="45"/>
      <c r="V1634" s="57" t="str">
        <f t="shared" si="418"/>
        <v>скрыть</v>
      </c>
    </row>
    <row r="1635" spans="2:22" ht="15.75" hidden="1" customHeight="1" x14ac:dyDescent="0.25">
      <c r="B1635" s="135">
        <v>1619</v>
      </c>
      <c r="C1635" s="182">
        <f t="shared" si="422"/>
        <v>0</v>
      </c>
      <c r="D1635" s="280">
        <f t="shared" si="422"/>
        <v>0</v>
      </c>
      <c r="E1635" s="182">
        <f t="shared" si="422"/>
        <v>0</v>
      </c>
      <c r="F1635" s="182">
        <f t="shared" si="422"/>
        <v>0</v>
      </c>
      <c r="G1635" s="136">
        <f t="shared" si="422"/>
        <v>0</v>
      </c>
      <c r="H1635" s="136">
        <f t="shared" si="419"/>
        <v>0</v>
      </c>
      <c r="I1635" s="136">
        <f t="shared" si="413"/>
        <v>0</v>
      </c>
      <c r="J1635" s="141">
        <f t="shared" si="414"/>
        <v>0</v>
      </c>
      <c r="K1635" s="142">
        <f t="shared" si="410"/>
        <v>0</v>
      </c>
      <c r="L1635" s="184">
        <f t="shared" si="410"/>
        <v>0</v>
      </c>
      <c r="M1635" s="141">
        <f t="shared" si="410"/>
        <v>0</v>
      </c>
      <c r="N1635" s="141">
        <f t="shared" si="410"/>
        <v>0</v>
      </c>
      <c r="O1635" s="147">
        <f t="shared" si="415"/>
        <v>0</v>
      </c>
      <c r="P1635" s="136">
        <f t="shared" si="416"/>
        <v>0</v>
      </c>
      <c r="Q1635" s="136">
        <f t="shared" si="420"/>
        <v>0</v>
      </c>
      <c r="R1635" s="136">
        <f t="shared" si="421"/>
        <v>0</v>
      </c>
      <c r="S1635" s="137">
        <f t="shared" si="417"/>
        <v>0</v>
      </c>
      <c r="T1635" s="45"/>
      <c r="V1635" s="57" t="str">
        <f t="shared" si="418"/>
        <v>скрыть</v>
      </c>
    </row>
    <row r="1636" spans="2:22" ht="15.75" hidden="1" customHeight="1" x14ac:dyDescent="0.25">
      <c r="B1636" s="135">
        <v>1620</v>
      </c>
      <c r="C1636" s="182">
        <f t="shared" si="422"/>
        <v>0</v>
      </c>
      <c r="D1636" s="280">
        <f t="shared" si="422"/>
        <v>0</v>
      </c>
      <c r="E1636" s="182">
        <f t="shared" si="422"/>
        <v>0</v>
      </c>
      <c r="F1636" s="182">
        <f t="shared" si="422"/>
        <v>0</v>
      </c>
      <c r="G1636" s="136">
        <f t="shared" si="422"/>
        <v>0</v>
      </c>
      <c r="H1636" s="136">
        <f t="shared" si="419"/>
        <v>0</v>
      </c>
      <c r="I1636" s="136">
        <f t="shared" si="413"/>
        <v>0</v>
      </c>
      <c r="J1636" s="141">
        <f t="shared" si="414"/>
        <v>0</v>
      </c>
      <c r="K1636" s="142">
        <f t="shared" si="410"/>
        <v>0</v>
      </c>
      <c r="L1636" s="184">
        <f t="shared" si="410"/>
        <v>0</v>
      </c>
      <c r="M1636" s="141">
        <f t="shared" si="410"/>
        <v>0</v>
      </c>
      <c r="N1636" s="141">
        <f t="shared" si="410"/>
        <v>0</v>
      </c>
      <c r="O1636" s="147">
        <f t="shared" si="415"/>
        <v>0</v>
      </c>
      <c r="P1636" s="136">
        <f t="shared" si="416"/>
        <v>0</v>
      </c>
      <c r="Q1636" s="136">
        <f t="shared" si="420"/>
        <v>0</v>
      </c>
      <c r="R1636" s="136">
        <f t="shared" si="421"/>
        <v>0</v>
      </c>
      <c r="S1636" s="137">
        <f t="shared" si="417"/>
        <v>0</v>
      </c>
      <c r="T1636" s="45"/>
      <c r="V1636" s="57" t="str">
        <f t="shared" si="418"/>
        <v>скрыть</v>
      </c>
    </row>
    <row r="1637" spans="2:22" ht="15.75" hidden="1" customHeight="1" x14ac:dyDescent="0.25">
      <c r="B1637" s="135">
        <v>1621</v>
      </c>
      <c r="C1637" s="182">
        <f t="shared" ref="C1637:G1646" si="423">IF(offer_sale_type="транзит",IFERROR(VLOOKUP($B1637,calc_data,C$14+1,0),0),0)</f>
        <v>0</v>
      </c>
      <c r="D1637" s="280">
        <f t="shared" si="423"/>
        <v>0</v>
      </c>
      <c r="E1637" s="182">
        <f t="shared" si="423"/>
        <v>0</v>
      </c>
      <c r="F1637" s="182">
        <f t="shared" si="423"/>
        <v>0</v>
      </c>
      <c r="G1637" s="136">
        <f t="shared" si="423"/>
        <v>0</v>
      </c>
      <c r="H1637" s="136">
        <f t="shared" si="419"/>
        <v>0</v>
      </c>
      <c r="I1637" s="136">
        <f t="shared" si="413"/>
        <v>0</v>
      </c>
      <c r="J1637" s="141">
        <f t="shared" si="414"/>
        <v>0</v>
      </c>
      <c r="K1637" s="142">
        <f t="shared" si="410"/>
        <v>0</v>
      </c>
      <c r="L1637" s="184">
        <f t="shared" si="410"/>
        <v>0</v>
      </c>
      <c r="M1637" s="141">
        <f t="shared" si="410"/>
        <v>0</v>
      </c>
      <c r="N1637" s="141">
        <f t="shared" si="410"/>
        <v>0</v>
      </c>
      <c r="O1637" s="147">
        <f t="shared" si="415"/>
        <v>0</v>
      </c>
      <c r="P1637" s="136">
        <f t="shared" si="416"/>
        <v>0</v>
      </c>
      <c r="Q1637" s="136">
        <f t="shared" si="420"/>
        <v>0</v>
      </c>
      <c r="R1637" s="136">
        <f t="shared" si="421"/>
        <v>0</v>
      </c>
      <c r="S1637" s="137">
        <f t="shared" si="417"/>
        <v>0</v>
      </c>
      <c r="T1637" s="45"/>
      <c r="V1637" s="57" t="str">
        <f t="shared" si="418"/>
        <v>скрыть</v>
      </c>
    </row>
    <row r="1638" spans="2:22" ht="15.75" hidden="1" customHeight="1" x14ac:dyDescent="0.25">
      <c r="B1638" s="135">
        <v>1622</v>
      </c>
      <c r="C1638" s="182">
        <f t="shared" si="423"/>
        <v>0</v>
      </c>
      <c r="D1638" s="280">
        <f t="shared" si="423"/>
        <v>0</v>
      </c>
      <c r="E1638" s="182">
        <f t="shared" si="423"/>
        <v>0</v>
      </c>
      <c r="F1638" s="182">
        <f t="shared" si="423"/>
        <v>0</v>
      </c>
      <c r="G1638" s="136">
        <f t="shared" si="423"/>
        <v>0</v>
      </c>
      <c r="H1638" s="136">
        <f t="shared" si="419"/>
        <v>0</v>
      </c>
      <c r="I1638" s="136">
        <f t="shared" si="413"/>
        <v>0</v>
      </c>
      <c r="J1638" s="141">
        <f t="shared" si="414"/>
        <v>0</v>
      </c>
      <c r="K1638" s="142">
        <f t="shared" si="410"/>
        <v>0</v>
      </c>
      <c r="L1638" s="184">
        <f t="shared" si="410"/>
        <v>0</v>
      </c>
      <c r="M1638" s="141">
        <f t="shared" si="410"/>
        <v>0</v>
      </c>
      <c r="N1638" s="141">
        <f t="shared" si="410"/>
        <v>0</v>
      </c>
      <c r="O1638" s="147">
        <f t="shared" si="415"/>
        <v>0</v>
      </c>
      <c r="P1638" s="136">
        <f t="shared" si="416"/>
        <v>0</v>
      </c>
      <c r="Q1638" s="136">
        <f t="shared" si="420"/>
        <v>0</v>
      </c>
      <c r="R1638" s="136">
        <f t="shared" si="421"/>
        <v>0</v>
      </c>
      <c r="S1638" s="137">
        <f t="shared" si="417"/>
        <v>0</v>
      </c>
      <c r="T1638" s="45"/>
      <c r="V1638" s="57" t="str">
        <f t="shared" si="418"/>
        <v>скрыть</v>
      </c>
    </row>
    <row r="1639" spans="2:22" ht="15.75" hidden="1" customHeight="1" x14ac:dyDescent="0.25">
      <c r="B1639" s="135">
        <v>1623</v>
      </c>
      <c r="C1639" s="182">
        <f t="shared" si="423"/>
        <v>0</v>
      </c>
      <c r="D1639" s="280">
        <f t="shared" si="423"/>
        <v>0</v>
      </c>
      <c r="E1639" s="182">
        <f t="shared" si="423"/>
        <v>0</v>
      </c>
      <c r="F1639" s="182">
        <f t="shared" si="423"/>
        <v>0</v>
      </c>
      <c r="G1639" s="136">
        <f t="shared" si="423"/>
        <v>0</v>
      </c>
      <c r="H1639" s="136">
        <f t="shared" si="419"/>
        <v>0</v>
      </c>
      <c r="I1639" s="136">
        <f t="shared" si="413"/>
        <v>0</v>
      </c>
      <c r="J1639" s="141">
        <f t="shared" si="414"/>
        <v>0</v>
      </c>
      <c r="K1639" s="142">
        <f t="shared" si="410"/>
        <v>0</v>
      </c>
      <c r="L1639" s="184">
        <f t="shared" si="410"/>
        <v>0</v>
      </c>
      <c r="M1639" s="141">
        <f t="shared" si="410"/>
        <v>0</v>
      </c>
      <c r="N1639" s="141">
        <f t="shared" si="410"/>
        <v>0</v>
      </c>
      <c r="O1639" s="147">
        <f t="shared" si="415"/>
        <v>0</v>
      </c>
      <c r="P1639" s="136">
        <f t="shared" si="416"/>
        <v>0</v>
      </c>
      <c r="Q1639" s="136">
        <f t="shared" si="420"/>
        <v>0</v>
      </c>
      <c r="R1639" s="136">
        <f t="shared" si="421"/>
        <v>0</v>
      </c>
      <c r="S1639" s="137">
        <f t="shared" si="417"/>
        <v>0</v>
      </c>
      <c r="T1639" s="45"/>
      <c r="V1639" s="57" t="str">
        <f t="shared" si="418"/>
        <v>скрыть</v>
      </c>
    </row>
    <row r="1640" spans="2:22" ht="15.75" hidden="1" customHeight="1" x14ac:dyDescent="0.25">
      <c r="B1640" s="135">
        <v>1624</v>
      </c>
      <c r="C1640" s="182">
        <f t="shared" si="423"/>
        <v>0</v>
      </c>
      <c r="D1640" s="280">
        <f t="shared" si="423"/>
        <v>0</v>
      </c>
      <c r="E1640" s="182">
        <f t="shared" si="423"/>
        <v>0</v>
      </c>
      <c r="F1640" s="182">
        <f t="shared" si="423"/>
        <v>0</v>
      </c>
      <c r="G1640" s="136">
        <f t="shared" si="423"/>
        <v>0</v>
      </c>
      <c r="H1640" s="136">
        <f t="shared" si="419"/>
        <v>0</v>
      </c>
      <c r="I1640" s="136">
        <f t="shared" si="413"/>
        <v>0</v>
      </c>
      <c r="J1640" s="141">
        <f t="shared" si="414"/>
        <v>0</v>
      </c>
      <c r="K1640" s="142">
        <f t="shared" si="410"/>
        <v>0</v>
      </c>
      <c r="L1640" s="184">
        <f t="shared" si="410"/>
        <v>0</v>
      </c>
      <c r="M1640" s="141">
        <f t="shared" si="410"/>
        <v>0</v>
      </c>
      <c r="N1640" s="141">
        <f t="shared" si="410"/>
        <v>0</v>
      </c>
      <c r="O1640" s="147">
        <f t="shared" si="415"/>
        <v>0</v>
      </c>
      <c r="P1640" s="136">
        <f t="shared" si="416"/>
        <v>0</v>
      </c>
      <c r="Q1640" s="136">
        <f t="shared" si="420"/>
        <v>0</v>
      </c>
      <c r="R1640" s="136">
        <f t="shared" si="421"/>
        <v>0</v>
      </c>
      <c r="S1640" s="137">
        <f t="shared" si="417"/>
        <v>0</v>
      </c>
      <c r="T1640" s="45"/>
      <c r="V1640" s="57" t="str">
        <f t="shared" si="418"/>
        <v>скрыть</v>
      </c>
    </row>
    <row r="1641" spans="2:22" ht="15.75" hidden="1" customHeight="1" x14ac:dyDescent="0.25">
      <c r="B1641" s="135">
        <v>1625</v>
      </c>
      <c r="C1641" s="182">
        <f t="shared" si="423"/>
        <v>0</v>
      </c>
      <c r="D1641" s="280">
        <f t="shared" si="423"/>
        <v>0</v>
      </c>
      <c r="E1641" s="182">
        <f t="shared" si="423"/>
        <v>0</v>
      </c>
      <c r="F1641" s="182">
        <f t="shared" si="423"/>
        <v>0</v>
      </c>
      <c r="G1641" s="136">
        <f t="shared" si="423"/>
        <v>0</v>
      </c>
      <c r="H1641" s="136">
        <f t="shared" si="419"/>
        <v>0</v>
      </c>
      <c r="I1641" s="136">
        <f t="shared" si="413"/>
        <v>0</v>
      </c>
      <c r="J1641" s="141">
        <f t="shared" si="414"/>
        <v>0</v>
      </c>
      <c r="K1641" s="142">
        <f t="shared" si="410"/>
        <v>0</v>
      </c>
      <c r="L1641" s="184">
        <f t="shared" si="410"/>
        <v>0</v>
      </c>
      <c r="M1641" s="141">
        <f t="shared" si="410"/>
        <v>0</v>
      </c>
      <c r="N1641" s="141">
        <f t="shared" si="410"/>
        <v>0</v>
      </c>
      <c r="O1641" s="147">
        <f t="shared" si="415"/>
        <v>0</v>
      </c>
      <c r="P1641" s="136">
        <f t="shared" si="416"/>
        <v>0</v>
      </c>
      <c r="Q1641" s="136">
        <f t="shared" si="420"/>
        <v>0</v>
      </c>
      <c r="R1641" s="136">
        <f t="shared" si="421"/>
        <v>0</v>
      </c>
      <c r="S1641" s="137">
        <f t="shared" si="417"/>
        <v>0</v>
      </c>
      <c r="T1641" s="45"/>
      <c r="V1641" s="57" t="str">
        <f t="shared" si="418"/>
        <v>скрыть</v>
      </c>
    </row>
    <row r="1642" spans="2:22" ht="15.75" hidden="1" customHeight="1" x14ac:dyDescent="0.25">
      <c r="B1642" s="135">
        <v>1626</v>
      </c>
      <c r="C1642" s="182">
        <f t="shared" si="423"/>
        <v>0</v>
      </c>
      <c r="D1642" s="280">
        <f t="shared" si="423"/>
        <v>0</v>
      </c>
      <c r="E1642" s="182">
        <f t="shared" si="423"/>
        <v>0</v>
      </c>
      <c r="F1642" s="182">
        <f t="shared" si="423"/>
        <v>0</v>
      </c>
      <c r="G1642" s="136">
        <f t="shared" si="423"/>
        <v>0</v>
      </c>
      <c r="H1642" s="136">
        <f t="shared" si="419"/>
        <v>0</v>
      </c>
      <c r="I1642" s="136">
        <f t="shared" si="413"/>
        <v>0</v>
      </c>
      <c r="J1642" s="141">
        <f t="shared" si="414"/>
        <v>0</v>
      </c>
      <c r="K1642" s="142">
        <f t="shared" si="410"/>
        <v>0</v>
      </c>
      <c r="L1642" s="184">
        <f t="shared" si="410"/>
        <v>0</v>
      </c>
      <c r="M1642" s="141">
        <f t="shared" si="410"/>
        <v>0</v>
      </c>
      <c r="N1642" s="141">
        <f t="shared" si="410"/>
        <v>0</v>
      </c>
      <c r="O1642" s="147">
        <f t="shared" si="415"/>
        <v>0</v>
      </c>
      <c r="P1642" s="136">
        <f t="shared" si="416"/>
        <v>0</v>
      </c>
      <c r="Q1642" s="136">
        <f t="shared" si="420"/>
        <v>0</v>
      </c>
      <c r="R1642" s="136">
        <f t="shared" si="421"/>
        <v>0</v>
      </c>
      <c r="S1642" s="137">
        <f t="shared" si="417"/>
        <v>0</v>
      </c>
      <c r="T1642" s="45"/>
      <c r="V1642" s="57" t="str">
        <f t="shared" si="418"/>
        <v>скрыть</v>
      </c>
    </row>
    <row r="1643" spans="2:22" ht="15.75" hidden="1" customHeight="1" x14ac:dyDescent="0.25">
      <c r="B1643" s="135">
        <v>1627</v>
      </c>
      <c r="C1643" s="182">
        <f t="shared" si="423"/>
        <v>0</v>
      </c>
      <c r="D1643" s="280">
        <f t="shared" si="423"/>
        <v>0</v>
      </c>
      <c r="E1643" s="182">
        <f t="shared" si="423"/>
        <v>0</v>
      </c>
      <c r="F1643" s="182">
        <f t="shared" si="423"/>
        <v>0</v>
      </c>
      <c r="G1643" s="136">
        <f t="shared" si="423"/>
        <v>0</v>
      </c>
      <c r="H1643" s="136">
        <f t="shared" si="419"/>
        <v>0</v>
      </c>
      <c r="I1643" s="136">
        <f t="shared" si="413"/>
        <v>0</v>
      </c>
      <c r="J1643" s="141">
        <f t="shared" si="414"/>
        <v>0</v>
      </c>
      <c r="K1643" s="142">
        <f t="shared" si="410"/>
        <v>0</v>
      </c>
      <c r="L1643" s="184">
        <f t="shared" si="410"/>
        <v>0</v>
      </c>
      <c r="M1643" s="141">
        <f t="shared" si="410"/>
        <v>0</v>
      </c>
      <c r="N1643" s="141">
        <f t="shared" si="410"/>
        <v>0</v>
      </c>
      <c r="O1643" s="147">
        <f t="shared" si="415"/>
        <v>0</v>
      </c>
      <c r="P1643" s="136">
        <f t="shared" si="416"/>
        <v>0</v>
      </c>
      <c r="Q1643" s="136">
        <f t="shared" si="420"/>
        <v>0</v>
      </c>
      <c r="R1643" s="136">
        <f t="shared" si="421"/>
        <v>0</v>
      </c>
      <c r="S1643" s="137">
        <f t="shared" si="417"/>
        <v>0</v>
      </c>
      <c r="T1643" s="45"/>
      <c r="V1643" s="57" t="str">
        <f t="shared" si="418"/>
        <v>скрыть</v>
      </c>
    </row>
    <row r="1644" spans="2:22" ht="15.75" hidden="1" customHeight="1" x14ac:dyDescent="0.25">
      <c r="B1644" s="135">
        <v>1628</v>
      </c>
      <c r="C1644" s="182">
        <f t="shared" si="423"/>
        <v>0</v>
      </c>
      <c r="D1644" s="280">
        <f t="shared" si="423"/>
        <v>0</v>
      </c>
      <c r="E1644" s="182">
        <f t="shared" si="423"/>
        <v>0</v>
      </c>
      <c r="F1644" s="182">
        <f t="shared" si="423"/>
        <v>0</v>
      </c>
      <c r="G1644" s="136">
        <f t="shared" si="423"/>
        <v>0</v>
      </c>
      <c r="H1644" s="136">
        <f t="shared" si="419"/>
        <v>0</v>
      </c>
      <c r="I1644" s="136">
        <f t="shared" si="413"/>
        <v>0</v>
      </c>
      <c r="J1644" s="141">
        <f t="shared" si="414"/>
        <v>0</v>
      </c>
      <c r="K1644" s="142">
        <f t="shared" si="410"/>
        <v>0</v>
      </c>
      <c r="L1644" s="184">
        <f t="shared" si="410"/>
        <v>0</v>
      </c>
      <c r="M1644" s="141">
        <f t="shared" si="410"/>
        <v>0</v>
      </c>
      <c r="N1644" s="141">
        <f t="shared" si="410"/>
        <v>0</v>
      </c>
      <c r="O1644" s="147">
        <f t="shared" si="415"/>
        <v>0</v>
      </c>
      <c r="P1644" s="136">
        <f t="shared" si="416"/>
        <v>0</v>
      </c>
      <c r="Q1644" s="136">
        <f t="shared" si="420"/>
        <v>0</v>
      </c>
      <c r="R1644" s="136">
        <f t="shared" si="421"/>
        <v>0</v>
      </c>
      <c r="S1644" s="137">
        <f t="shared" si="417"/>
        <v>0</v>
      </c>
      <c r="T1644" s="45"/>
      <c r="V1644" s="57" t="str">
        <f t="shared" si="418"/>
        <v>скрыть</v>
      </c>
    </row>
    <row r="1645" spans="2:22" ht="15.75" hidden="1" customHeight="1" x14ac:dyDescent="0.25">
      <c r="B1645" s="135">
        <v>1629</v>
      </c>
      <c r="C1645" s="182">
        <f t="shared" si="423"/>
        <v>0</v>
      </c>
      <c r="D1645" s="280">
        <f t="shared" si="423"/>
        <v>0</v>
      </c>
      <c r="E1645" s="182">
        <f t="shared" si="423"/>
        <v>0</v>
      </c>
      <c r="F1645" s="182">
        <f t="shared" si="423"/>
        <v>0</v>
      </c>
      <c r="G1645" s="136">
        <f t="shared" si="423"/>
        <v>0</v>
      </c>
      <c r="H1645" s="136">
        <f t="shared" si="419"/>
        <v>0</v>
      </c>
      <c r="I1645" s="136">
        <f t="shared" si="413"/>
        <v>0</v>
      </c>
      <c r="J1645" s="141">
        <f t="shared" si="414"/>
        <v>0</v>
      </c>
      <c r="K1645" s="142">
        <f t="shared" si="410"/>
        <v>0</v>
      </c>
      <c r="L1645" s="184">
        <f t="shared" si="410"/>
        <v>0</v>
      </c>
      <c r="M1645" s="141">
        <f t="shared" si="410"/>
        <v>0</v>
      </c>
      <c r="N1645" s="141">
        <f t="shared" si="410"/>
        <v>0</v>
      </c>
      <c r="O1645" s="147">
        <f t="shared" si="415"/>
        <v>0</v>
      </c>
      <c r="P1645" s="136">
        <f t="shared" si="416"/>
        <v>0</v>
      </c>
      <c r="Q1645" s="136">
        <f t="shared" si="420"/>
        <v>0</v>
      </c>
      <c r="R1645" s="136">
        <f t="shared" si="421"/>
        <v>0</v>
      </c>
      <c r="S1645" s="137">
        <f t="shared" si="417"/>
        <v>0</v>
      </c>
      <c r="T1645" s="45"/>
      <c r="V1645" s="57" t="str">
        <f t="shared" si="418"/>
        <v>скрыть</v>
      </c>
    </row>
    <row r="1646" spans="2:22" ht="15.75" hidden="1" customHeight="1" x14ac:dyDescent="0.25">
      <c r="B1646" s="135">
        <v>1630</v>
      </c>
      <c r="C1646" s="182">
        <f t="shared" si="423"/>
        <v>0</v>
      </c>
      <c r="D1646" s="280">
        <f t="shared" si="423"/>
        <v>0</v>
      </c>
      <c r="E1646" s="182">
        <f t="shared" si="423"/>
        <v>0</v>
      </c>
      <c r="F1646" s="182">
        <f t="shared" si="423"/>
        <v>0</v>
      </c>
      <c r="G1646" s="136">
        <f t="shared" si="423"/>
        <v>0</v>
      </c>
      <c r="H1646" s="136">
        <f t="shared" si="419"/>
        <v>0</v>
      </c>
      <c r="I1646" s="136">
        <f t="shared" si="413"/>
        <v>0</v>
      </c>
      <c r="J1646" s="141">
        <f t="shared" si="414"/>
        <v>0</v>
      </c>
      <c r="K1646" s="142">
        <f t="shared" si="410"/>
        <v>0</v>
      </c>
      <c r="L1646" s="184">
        <f t="shared" si="410"/>
        <v>0</v>
      </c>
      <c r="M1646" s="141">
        <f t="shared" si="410"/>
        <v>0</v>
      </c>
      <c r="N1646" s="141">
        <f t="shared" si="410"/>
        <v>0</v>
      </c>
      <c r="O1646" s="147">
        <f t="shared" si="415"/>
        <v>0</v>
      </c>
      <c r="P1646" s="136">
        <f t="shared" si="416"/>
        <v>0</v>
      </c>
      <c r="Q1646" s="136">
        <f t="shared" si="420"/>
        <v>0</v>
      </c>
      <c r="R1646" s="136">
        <f t="shared" si="421"/>
        <v>0</v>
      </c>
      <c r="S1646" s="137">
        <f t="shared" si="417"/>
        <v>0</v>
      </c>
      <c r="T1646" s="45"/>
      <c r="V1646" s="57" t="str">
        <f t="shared" si="418"/>
        <v>скрыть</v>
      </c>
    </row>
    <row r="1647" spans="2:22" ht="15.75" hidden="1" customHeight="1" x14ac:dyDescent="0.25">
      <c r="B1647" s="135">
        <v>1631</v>
      </c>
      <c r="C1647" s="182">
        <f t="shared" ref="C1647:G1656" si="424">IF(offer_sale_type="транзит",IFERROR(VLOOKUP($B1647,calc_data,C$14+1,0),0),0)</f>
        <v>0</v>
      </c>
      <c r="D1647" s="280">
        <f t="shared" si="424"/>
        <v>0</v>
      </c>
      <c r="E1647" s="182">
        <f t="shared" si="424"/>
        <v>0</v>
      </c>
      <c r="F1647" s="182">
        <f t="shared" si="424"/>
        <v>0</v>
      </c>
      <c r="G1647" s="136">
        <f t="shared" si="424"/>
        <v>0</v>
      </c>
      <c r="H1647" s="136">
        <f t="shared" si="419"/>
        <v>0</v>
      </c>
      <c r="I1647" s="136">
        <f t="shared" si="413"/>
        <v>0</v>
      </c>
      <c r="J1647" s="141">
        <f t="shared" si="414"/>
        <v>0</v>
      </c>
      <c r="K1647" s="142">
        <f t="shared" si="410"/>
        <v>0</v>
      </c>
      <c r="L1647" s="184">
        <f t="shared" si="410"/>
        <v>0</v>
      </c>
      <c r="M1647" s="141">
        <f t="shared" si="410"/>
        <v>0</v>
      </c>
      <c r="N1647" s="141">
        <f t="shared" si="410"/>
        <v>0</v>
      </c>
      <c r="O1647" s="147">
        <f t="shared" si="415"/>
        <v>0</v>
      </c>
      <c r="P1647" s="136">
        <f t="shared" si="416"/>
        <v>0</v>
      </c>
      <c r="Q1647" s="136">
        <f t="shared" si="420"/>
        <v>0</v>
      </c>
      <c r="R1647" s="136">
        <f t="shared" si="421"/>
        <v>0</v>
      </c>
      <c r="S1647" s="137">
        <f t="shared" si="417"/>
        <v>0</v>
      </c>
      <c r="T1647" s="45"/>
      <c r="V1647" s="57" t="str">
        <f t="shared" si="418"/>
        <v>скрыть</v>
      </c>
    </row>
    <row r="1648" spans="2:22" ht="15.75" hidden="1" customHeight="1" x14ac:dyDescent="0.25">
      <c r="B1648" s="135">
        <v>1632</v>
      </c>
      <c r="C1648" s="182">
        <f t="shared" si="424"/>
        <v>0</v>
      </c>
      <c r="D1648" s="280">
        <f t="shared" si="424"/>
        <v>0</v>
      </c>
      <c r="E1648" s="182">
        <f t="shared" si="424"/>
        <v>0</v>
      </c>
      <c r="F1648" s="182">
        <f t="shared" si="424"/>
        <v>0</v>
      </c>
      <c r="G1648" s="136">
        <f t="shared" si="424"/>
        <v>0</v>
      </c>
      <c r="H1648" s="136">
        <f t="shared" si="419"/>
        <v>0</v>
      </c>
      <c r="I1648" s="136">
        <f t="shared" si="413"/>
        <v>0</v>
      </c>
      <c r="J1648" s="141">
        <f t="shared" si="414"/>
        <v>0</v>
      </c>
      <c r="K1648" s="142">
        <f t="shared" si="410"/>
        <v>0</v>
      </c>
      <c r="L1648" s="184">
        <f t="shared" si="410"/>
        <v>0</v>
      </c>
      <c r="M1648" s="141">
        <f t="shared" si="410"/>
        <v>0</v>
      </c>
      <c r="N1648" s="141">
        <f t="shared" si="410"/>
        <v>0</v>
      </c>
      <c r="O1648" s="147">
        <f t="shared" si="415"/>
        <v>0</v>
      </c>
      <c r="P1648" s="136">
        <f t="shared" si="416"/>
        <v>0</v>
      </c>
      <c r="Q1648" s="136">
        <f t="shared" si="420"/>
        <v>0</v>
      </c>
      <c r="R1648" s="136">
        <f t="shared" si="421"/>
        <v>0</v>
      </c>
      <c r="S1648" s="137">
        <f t="shared" si="417"/>
        <v>0</v>
      </c>
      <c r="T1648" s="45"/>
      <c r="V1648" s="57" t="str">
        <f t="shared" si="418"/>
        <v>скрыть</v>
      </c>
    </row>
    <row r="1649" spans="2:22" ht="15.75" hidden="1" customHeight="1" x14ac:dyDescent="0.25">
      <c r="B1649" s="135">
        <v>1633</v>
      </c>
      <c r="C1649" s="182">
        <f t="shared" si="424"/>
        <v>0</v>
      </c>
      <c r="D1649" s="280">
        <f t="shared" si="424"/>
        <v>0</v>
      </c>
      <c r="E1649" s="182">
        <f t="shared" si="424"/>
        <v>0</v>
      </c>
      <c r="F1649" s="182">
        <f t="shared" si="424"/>
        <v>0</v>
      </c>
      <c r="G1649" s="136">
        <f t="shared" si="424"/>
        <v>0</v>
      </c>
      <c r="H1649" s="136">
        <f t="shared" si="419"/>
        <v>0</v>
      </c>
      <c r="I1649" s="136">
        <f t="shared" si="413"/>
        <v>0</v>
      </c>
      <c r="J1649" s="141">
        <f t="shared" si="414"/>
        <v>0</v>
      </c>
      <c r="K1649" s="142">
        <f t="shared" si="410"/>
        <v>0</v>
      </c>
      <c r="L1649" s="184">
        <f t="shared" si="410"/>
        <v>0</v>
      </c>
      <c r="M1649" s="141">
        <f t="shared" si="410"/>
        <v>0</v>
      </c>
      <c r="N1649" s="141">
        <f t="shared" si="410"/>
        <v>0</v>
      </c>
      <c r="O1649" s="147">
        <f t="shared" si="415"/>
        <v>0</v>
      </c>
      <c r="P1649" s="136">
        <f t="shared" si="416"/>
        <v>0</v>
      </c>
      <c r="Q1649" s="136">
        <f t="shared" si="420"/>
        <v>0</v>
      </c>
      <c r="R1649" s="136">
        <f t="shared" si="421"/>
        <v>0</v>
      </c>
      <c r="S1649" s="137">
        <f t="shared" si="417"/>
        <v>0</v>
      </c>
      <c r="T1649" s="45"/>
      <c r="V1649" s="57" t="str">
        <f t="shared" si="418"/>
        <v>скрыть</v>
      </c>
    </row>
    <row r="1650" spans="2:22" ht="15.75" hidden="1" customHeight="1" x14ac:dyDescent="0.25">
      <c r="B1650" s="135">
        <v>1634</v>
      </c>
      <c r="C1650" s="182">
        <f t="shared" si="424"/>
        <v>0</v>
      </c>
      <c r="D1650" s="280">
        <f t="shared" si="424"/>
        <v>0</v>
      </c>
      <c r="E1650" s="182">
        <f t="shared" si="424"/>
        <v>0</v>
      </c>
      <c r="F1650" s="182">
        <f t="shared" si="424"/>
        <v>0</v>
      </c>
      <c r="G1650" s="136">
        <f t="shared" si="424"/>
        <v>0</v>
      </c>
      <c r="H1650" s="136">
        <f t="shared" si="419"/>
        <v>0</v>
      </c>
      <c r="I1650" s="136">
        <f t="shared" si="413"/>
        <v>0</v>
      </c>
      <c r="J1650" s="141">
        <f t="shared" si="414"/>
        <v>0</v>
      </c>
      <c r="K1650" s="142">
        <f t="shared" si="410"/>
        <v>0</v>
      </c>
      <c r="L1650" s="184">
        <f t="shared" si="410"/>
        <v>0</v>
      </c>
      <c r="M1650" s="141">
        <f t="shared" si="410"/>
        <v>0</v>
      </c>
      <c r="N1650" s="141">
        <f t="shared" si="410"/>
        <v>0</v>
      </c>
      <c r="O1650" s="147">
        <f t="shared" si="415"/>
        <v>0</v>
      </c>
      <c r="P1650" s="136">
        <f t="shared" si="416"/>
        <v>0</v>
      </c>
      <c r="Q1650" s="136">
        <f t="shared" si="420"/>
        <v>0</v>
      </c>
      <c r="R1650" s="136">
        <f t="shared" si="421"/>
        <v>0</v>
      </c>
      <c r="S1650" s="137">
        <f t="shared" si="417"/>
        <v>0</v>
      </c>
      <c r="T1650" s="45"/>
      <c r="V1650" s="57" t="str">
        <f t="shared" si="418"/>
        <v>скрыть</v>
      </c>
    </row>
    <row r="1651" spans="2:22" ht="15.75" hidden="1" customHeight="1" x14ac:dyDescent="0.25">
      <c r="B1651" s="135">
        <v>1635</v>
      </c>
      <c r="C1651" s="182">
        <f t="shared" si="424"/>
        <v>0</v>
      </c>
      <c r="D1651" s="280">
        <f t="shared" si="424"/>
        <v>0</v>
      </c>
      <c r="E1651" s="182">
        <f t="shared" si="424"/>
        <v>0</v>
      </c>
      <c r="F1651" s="182">
        <f t="shared" si="424"/>
        <v>0</v>
      </c>
      <c r="G1651" s="136">
        <f t="shared" si="424"/>
        <v>0</v>
      </c>
      <c r="H1651" s="136">
        <f t="shared" si="419"/>
        <v>0</v>
      </c>
      <c r="I1651" s="136">
        <f t="shared" si="413"/>
        <v>0</v>
      </c>
      <c r="J1651" s="141">
        <f t="shared" si="414"/>
        <v>0</v>
      </c>
      <c r="K1651" s="142">
        <f t="shared" si="410"/>
        <v>0</v>
      </c>
      <c r="L1651" s="184">
        <f t="shared" si="410"/>
        <v>0</v>
      </c>
      <c r="M1651" s="141">
        <f t="shared" si="410"/>
        <v>0</v>
      </c>
      <c r="N1651" s="141">
        <f t="shared" si="410"/>
        <v>0</v>
      </c>
      <c r="O1651" s="147">
        <f t="shared" si="415"/>
        <v>0</v>
      </c>
      <c r="P1651" s="136">
        <f t="shared" si="416"/>
        <v>0</v>
      </c>
      <c r="Q1651" s="136">
        <f t="shared" si="420"/>
        <v>0</v>
      </c>
      <c r="R1651" s="136">
        <f t="shared" si="421"/>
        <v>0</v>
      </c>
      <c r="S1651" s="137">
        <f t="shared" si="417"/>
        <v>0</v>
      </c>
      <c r="T1651" s="45"/>
      <c r="V1651" s="57" t="str">
        <f t="shared" si="418"/>
        <v>скрыть</v>
      </c>
    </row>
    <row r="1652" spans="2:22" ht="15.75" hidden="1" customHeight="1" x14ac:dyDescent="0.25">
      <c r="B1652" s="135">
        <v>1636</v>
      </c>
      <c r="C1652" s="182">
        <f t="shared" si="424"/>
        <v>0</v>
      </c>
      <c r="D1652" s="280">
        <f t="shared" si="424"/>
        <v>0</v>
      </c>
      <c r="E1652" s="182">
        <f t="shared" si="424"/>
        <v>0</v>
      </c>
      <c r="F1652" s="182">
        <f t="shared" si="424"/>
        <v>0</v>
      </c>
      <c r="G1652" s="136">
        <f t="shared" si="424"/>
        <v>0</v>
      </c>
      <c r="H1652" s="136">
        <f t="shared" si="419"/>
        <v>0</v>
      </c>
      <c r="I1652" s="136">
        <f t="shared" si="413"/>
        <v>0</v>
      </c>
      <c r="J1652" s="141">
        <f t="shared" si="414"/>
        <v>0</v>
      </c>
      <c r="K1652" s="142">
        <f t="shared" si="410"/>
        <v>0</v>
      </c>
      <c r="L1652" s="184">
        <f t="shared" si="410"/>
        <v>0</v>
      </c>
      <c r="M1652" s="141">
        <f t="shared" si="410"/>
        <v>0</v>
      </c>
      <c r="N1652" s="141">
        <f t="shared" si="410"/>
        <v>0</v>
      </c>
      <c r="O1652" s="147">
        <f t="shared" si="415"/>
        <v>0</v>
      </c>
      <c r="P1652" s="136">
        <f t="shared" si="416"/>
        <v>0</v>
      </c>
      <c r="Q1652" s="136">
        <f t="shared" si="420"/>
        <v>0</v>
      </c>
      <c r="R1652" s="136">
        <f t="shared" si="421"/>
        <v>0</v>
      </c>
      <c r="S1652" s="137">
        <f t="shared" si="417"/>
        <v>0</v>
      </c>
      <c r="T1652" s="45"/>
      <c r="V1652" s="57" t="str">
        <f t="shared" si="418"/>
        <v>скрыть</v>
      </c>
    </row>
    <row r="1653" spans="2:22" ht="15.75" hidden="1" customHeight="1" x14ac:dyDescent="0.25">
      <c r="B1653" s="135">
        <v>1637</v>
      </c>
      <c r="C1653" s="182">
        <f t="shared" si="424"/>
        <v>0</v>
      </c>
      <c r="D1653" s="280">
        <f t="shared" si="424"/>
        <v>0</v>
      </c>
      <c r="E1653" s="182">
        <f t="shared" si="424"/>
        <v>0</v>
      </c>
      <c r="F1653" s="182">
        <f t="shared" si="424"/>
        <v>0</v>
      </c>
      <c r="G1653" s="136">
        <f t="shared" si="424"/>
        <v>0</v>
      </c>
      <c r="H1653" s="136">
        <f t="shared" si="419"/>
        <v>0</v>
      </c>
      <c r="I1653" s="136">
        <f t="shared" si="413"/>
        <v>0</v>
      </c>
      <c r="J1653" s="141">
        <f t="shared" si="414"/>
        <v>0</v>
      </c>
      <c r="K1653" s="142">
        <f t="shared" si="410"/>
        <v>0</v>
      </c>
      <c r="L1653" s="184">
        <f t="shared" si="410"/>
        <v>0</v>
      </c>
      <c r="M1653" s="141">
        <f t="shared" si="410"/>
        <v>0</v>
      </c>
      <c r="N1653" s="141">
        <f t="shared" si="410"/>
        <v>0</v>
      </c>
      <c r="O1653" s="147">
        <f t="shared" si="415"/>
        <v>0</v>
      </c>
      <c r="P1653" s="136">
        <f t="shared" si="416"/>
        <v>0</v>
      </c>
      <c r="Q1653" s="136">
        <f t="shared" si="420"/>
        <v>0</v>
      </c>
      <c r="R1653" s="136">
        <f t="shared" si="421"/>
        <v>0</v>
      </c>
      <c r="S1653" s="137">
        <f t="shared" si="417"/>
        <v>0</v>
      </c>
      <c r="T1653" s="45"/>
      <c r="V1653" s="57" t="str">
        <f t="shared" si="418"/>
        <v>скрыть</v>
      </c>
    </row>
    <row r="1654" spans="2:22" ht="15.75" hidden="1" customHeight="1" x14ac:dyDescent="0.25">
      <c r="B1654" s="135">
        <v>1638</v>
      </c>
      <c r="C1654" s="182">
        <f t="shared" si="424"/>
        <v>0</v>
      </c>
      <c r="D1654" s="280">
        <f t="shared" si="424"/>
        <v>0</v>
      </c>
      <c r="E1654" s="182">
        <f t="shared" si="424"/>
        <v>0</v>
      </c>
      <c r="F1654" s="182">
        <f t="shared" si="424"/>
        <v>0</v>
      </c>
      <c r="G1654" s="136">
        <f t="shared" si="424"/>
        <v>0</v>
      </c>
      <c r="H1654" s="136">
        <f t="shared" si="419"/>
        <v>0</v>
      </c>
      <c r="I1654" s="136">
        <f t="shared" si="413"/>
        <v>0</v>
      </c>
      <c r="J1654" s="141">
        <f t="shared" si="414"/>
        <v>0</v>
      </c>
      <c r="K1654" s="142">
        <f t="shared" si="410"/>
        <v>0</v>
      </c>
      <c r="L1654" s="184">
        <f t="shared" si="410"/>
        <v>0</v>
      </c>
      <c r="M1654" s="141">
        <f t="shared" si="410"/>
        <v>0</v>
      </c>
      <c r="N1654" s="141">
        <f t="shared" si="410"/>
        <v>0</v>
      </c>
      <c r="O1654" s="147">
        <f t="shared" si="415"/>
        <v>0</v>
      </c>
      <c r="P1654" s="136">
        <f t="shared" si="416"/>
        <v>0</v>
      </c>
      <c r="Q1654" s="136">
        <f t="shared" si="420"/>
        <v>0</v>
      </c>
      <c r="R1654" s="136">
        <f t="shared" si="421"/>
        <v>0</v>
      </c>
      <c r="S1654" s="137">
        <f t="shared" si="417"/>
        <v>0</v>
      </c>
      <c r="T1654" s="45"/>
      <c r="V1654" s="57" t="str">
        <f t="shared" si="418"/>
        <v>скрыть</v>
      </c>
    </row>
    <row r="1655" spans="2:22" ht="15.75" hidden="1" customHeight="1" x14ac:dyDescent="0.25">
      <c r="B1655" s="135">
        <v>1639</v>
      </c>
      <c r="C1655" s="182">
        <f t="shared" si="424"/>
        <v>0</v>
      </c>
      <c r="D1655" s="280">
        <f t="shared" si="424"/>
        <v>0</v>
      </c>
      <c r="E1655" s="182">
        <f t="shared" si="424"/>
        <v>0</v>
      </c>
      <c r="F1655" s="182">
        <f t="shared" si="424"/>
        <v>0</v>
      </c>
      <c r="G1655" s="136">
        <f t="shared" si="424"/>
        <v>0</v>
      </c>
      <c r="H1655" s="136">
        <f t="shared" si="419"/>
        <v>0</v>
      </c>
      <c r="I1655" s="136">
        <f t="shared" si="413"/>
        <v>0</v>
      </c>
      <c r="J1655" s="141">
        <f t="shared" si="414"/>
        <v>0</v>
      </c>
      <c r="K1655" s="142">
        <f t="shared" si="410"/>
        <v>0</v>
      </c>
      <c r="L1655" s="184">
        <f t="shared" si="410"/>
        <v>0</v>
      </c>
      <c r="M1655" s="141">
        <f t="shared" si="410"/>
        <v>0</v>
      </c>
      <c r="N1655" s="141">
        <f t="shared" si="410"/>
        <v>0</v>
      </c>
      <c r="O1655" s="147">
        <f t="shared" si="415"/>
        <v>0</v>
      </c>
      <c r="P1655" s="136">
        <f t="shared" si="416"/>
        <v>0</v>
      </c>
      <c r="Q1655" s="136">
        <f t="shared" si="420"/>
        <v>0</v>
      </c>
      <c r="R1655" s="136">
        <f t="shared" si="421"/>
        <v>0</v>
      </c>
      <c r="S1655" s="137">
        <f t="shared" si="417"/>
        <v>0</v>
      </c>
      <c r="T1655" s="45"/>
      <c r="V1655" s="57" t="str">
        <f t="shared" si="418"/>
        <v>скрыть</v>
      </c>
    </row>
    <row r="1656" spans="2:22" ht="15.75" hidden="1" customHeight="1" x14ac:dyDescent="0.25">
      <c r="B1656" s="135">
        <v>1640</v>
      </c>
      <c r="C1656" s="182">
        <f t="shared" si="424"/>
        <v>0</v>
      </c>
      <c r="D1656" s="280">
        <f t="shared" si="424"/>
        <v>0</v>
      </c>
      <c r="E1656" s="182">
        <f t="shared" si="424"/>
        <v>0</v>
      </c>
      <c r="F1656" s="182">
        <f t="shared" si="424"/>
        <v>0</v>
      </c>
      <c r="G1656" s="136">
        <f t="shared" si="424"/>
        <v>0</v>
      </c>
      <c r="H1656" s="136">
        <f t="shared" si="419"/>
        <v>0</v>
      </c>
      <c r="I1656" s="136">
        <f t="shared" si="413"/>
        <v>0</v>
      </c>
      <c r="J1656" s="141">
        <f t="shared" si="414"/>
        <v>0</v>
      </c>
      <c r="K1656" s="142">
        <f t="shared" si="410"/>
        <v>0</v>
      </c>
      <c r="L1656" s="184">
        <f t="shared" si="410"/>
        <v>0</v>
      </c>
      <c r="M1656" s="141">
        <f t="shared" si="410"/>
        <v>0</v>
      </c>
      <c r="N1656" s="141">
        <f t="shared" si="410"/>
        <v>0</v>
      </c>
      <c r="O1656" s="147">
        <f t="shared" si="415"/>
        <v>0</v>
      </c>
      <c r="P1656" s="136">
        <f t="shared" si="416"/>
        <v>0</v>
      </c>
      <c r="Q1656" s="136">
        <f t="shared" si="420"/>
        <v>0</v>
      </c>
      <c r="R1656" s="136">
        <f t="shared" si="421"/>
        <v>0</v>
      </c>
      <c r="S1656" s="137">
        <f t="shared" si="417"/>
        <v>0</v>
      </c>
      <c r="T1656" s="45"/>
      <c r="V1656" s="57" t="str">
        <f t="shared" si="418"/>
        <v>скрыть</v>
      </c>
    </row>
    <row r="1657" spans="2:22" ht="15.75" hidden="1" customHeight="1" x14ac:dyDescent="0.25">
      <c r="B1657" s="135">
        <v>1641</v>
      </c>
      <c r="C1657" s="182">
        <f t="shared" ref="C1657:G1666" si="425">IF(offer_sale_type="транзит",IFERROR(VLOOKUP($B1657,calc_data,C$14+1,0),0),0)</f>
        <v>0</v>
      </c>
      <c r="D1657" s="280">
        <f t="shared" si="425"/>
        <v>0</v>
      </c>
      <c r="E1657" s="182">
        <f t="shared" si="425"/>
        <v>0</v>
      </c>
      <c r="F1657" s="182">
        <f t="shared" si="425"/>
        <v>0</v>
      </c>
      <c r="G1657" s="136">
        <f t="shared" si="425"/>
        <v>0</v>
      </c>
      <c r="H1657" s="136">
        <f t="shared" si="419"/>
        <v>0</v>
      </c>
      <c r="I1657" s="136">
        <f t="shared" si="413"/>
        <v>0</v>
      </c>
      <c r="J1657" s="141">
        <f t="shared" si="414"/>
        <v>0</v>
      </c>
      <c r="K1657" s="142">
        <f t="shared" si="410"/>
        <v>0</v>
      </c>
      <c r="L1657" s="184">
        <f t="shared" si="410"/>
        <v>0</v>
      </c>
      <c r="M1657" s="141">
        <f t="shared" si="410"/>
        <v>0</v>
      </c>
      <c r="N1657" s="141">
        <f t="shared" si="410"/>
        <v>0</v>
      </c>
      <c r="O1657" s="147">
        <f t="shared" si="415"/>
        <v>0</v>
      </c>
      <c r="P1657" s="136">
        <f t="shared" si="416"/>
        <v>0</v>
      </c>
      <c r="Q1657" s="136">
        <f t="shared" si="420"/>
        <v>0</v>
      </c>
      <c r="R1657" s="136">
        <f t="shared" si="421"/>
        <v>0</v>
      </c>
      <c r="S1657" s="137">
        <f t="shared" si="417"/>
        <v>0</v>
      </c>
      <c r="T1657" s="45"/>
      <c r="V1657" s="57" t="str">
        <f t="shared" si="418"/>
        <v>скрыть</v>
      </c>
    </row>
    <row r="1658" spans="2:22" ht="15.75" hidden="1" customHeight="1" x14ac:dyDescent="0.25">
      <c r="B1658" s="135">
        <v>1642</v>
      </c>
      <c r="C1658" s="182">
        <f t="shared" si="425"/>
        <v>0</v>
      </c>
      <c r="D1658" s="280">
        <f t="shared" si="425"/>
        <v>0</v>
      </c>
      <c r="E1658" s="182">
        <f t="shared" si="425"/>
        <v>0</v>
      </c>
      <c r="F1658" s="182">
        <f t="shared" si="425"/>
        <v>0</v>
      </c>
      <c r="G1658" s="136">
        <f t="shared" si="425"/>
        <v>0</v>
      </c>
      <c r="H1658" s="136">
        <f t="shared" si="419"/>
        <v>0</v>
      </c>
      <c r="I1658" s="136">
        <f t="shared" si="413"/>
        <v>0</v>
      </c>
      <c r="J1658" s="141">
        <f t="shared" si="414"/>
        <v>0</v>
      </c>
      <c r="K1658" s="142">
        <f t="shared" si="410"/>
        <v>0</v>
      </c>
      <c r="L1658" s="184">
        <f t="shared" si="410"/>
        <v>0</v>
      </c>
      <c r="M1658" s="141">
        <f t="shared" si="410"/>
        <v>0</v>
      </c>
      <c r="N1658" s="141">
        <f t="shared" si="410"/>
        <v>0</v>
      </c>
      <c r="O1658" s="147">
        <f t="shared" si="415"/>
        <v>0</v>
      </c>
      <c r="P1658" s="136">
        <f t="shared" si="416"/>
        <v>0</v>
      </c>
      <c r="Q1658" s="136">
        <f t="shared" si="420"/>
        <v>0</v>
      </c>
      <c r="R1658" s="136">
        <f t="shared" si="421"/>
        <v>0</v>
      </c>
      <c r="S1658" s="137">
        <f t="shared" si="417"/>
        <v>0</v>
      </c>
      <c r="T1658" s="45"/>
      <c r="V1658" s="57" t="str">
        <f t="shared" si="418"/>
        <v>скрыть</v>
      </c>
    </row>
    <row r="1659" spans="2:22" ht="15.75" hidden="1" customHeight="1" x14ac:dyDescent="0.25">
      <c r="B1659" s="135">
        <v>1643</v>
      </c>
      <c r="C1659" s="182">
        <f t="shared" si="425"/>
        <v>0</v>
      </c>
      <c r="D1659" s="280">
        <f t="shared" si="425"/>
        <v>0</v>
      </c>
      <c r="E1659" s="182">
        <f t="shared" si="425"/>
        <v>0</v>
      </c>
      <c r="F1659" s="182">
        <f t="shared" si="425"/>
        <v>0</v>
      </c>
      <c r="G1659" s="136">
        <f t="shared" si="425"/>
        <v>0</v>
      </c>
      <c r="H1659" s="136">
        <f t="shared" si="419"/>
        <v>0</v>
      </c>
      <c r="I1659" s="136">
        <f t="shared" si="413"/>
        <v>0</v>
      </c>
      <c r="J1659" s="141">
        <f t="shared" si="414"/>
        <v>0</v>
      </c>
      <c r="K1659" s="142">
        <f t="shared" si="410"/>
        <v>0</v>
      </c>
      <c r="L1659" s="184">
        <f t="shared" si="410"/>
        <v>0</v>
      </c>
      <c r="M1659" s="141">
        <f t="shared" si="410"/>
        <v>0</v>
      </c>
      <c r="N1659" s="141">
        <f t="shared" si="410"/>
        <v>0</v>
      </c>
      <c r="O1659" s="147">
        <f t="shared" si="415"/>
        <v>0</v>
      </c>
      <c r="P1659" s="136">
        <f t="shared" si="416"/>
        <v>0</v>
      </c>
      <c r="Q1659" s="136">
        <f t="shared" si="420"/>
        <v>0</v>
      </c>
      <c r="R1659" s="136">
        <f t="shared" si="421"/>
        <v>0</v>
      </c>
      <c r="S1659" s="137">
        <f t="shared" si="417"/>
        <v>0</v>
      </c>
      <c r="T1659" s="45"/>
      <c r="V1659" s="57" t="str">
        <f t="shared" si="418"/>
        <v>скрыть</v>
      </c>
    </row>
    <row r="1660" spans="2:22" ht="15.75" hidden="1" customHeight="1" x14ac:dyDescent="0.25">
      <c r="B1660" s="135">
        <v>1644</v>
      </c>
      <c r="C1660" s="182">
        <f t="shared" si="425"/>
        <v>0</v>
      </c>
      <c r="D1660" s="280">
        <f t="shared" si="425"/>
        <v>0</v>
      </c>
      <c r="E1660" s="182">
        <f t="shared" si="425"/>
        <v>0</v>
      </c>
      <c r="F1660" s="182">
        <f t="shared" si="425"/>
        <v>0</v>
      </c>
      <c r="G1660" s="136">
        <f t="shared" si="425"/>
        <v>0</v>
      </c>
      <c r="H1660" s="136">
        <f t="shared" si="419"/>
        <v>0</v>
      </c>
      <c r="I1660" s="136">
        <f t="shared" si="413"/>
        <v>0</v>
      </c>
      <c r="J1660" s="141">
        <f t="shared" si="414"/>
        <v>0</v>
      </c>
      <c r="K1660" s="142">
        <f t="shared" si="410"/>
        <v>0</v>
      </c>
      <c r="L1660" s="184">
        <f t="shared" si="410"/>
        <v>0</v>
      </c>
      <c r="M1660" s="141">
        <f t="shared" si="410"/>
        <v>0</v>
      </c>
      <c r="N1660" s="141">
        <f t="shared" si="410"/>
        <v>0</v>
      </c>
      <c r="O1660" s="147">
        <f t="shared" si="415"/>
        <v>0</v>
      </c>
      <c r="P1660" s="136">
        <f t="shared" si="416"/>
        <v>0</v>
      </c>
      <c r="Q1660" s="136">
        <f t="shared" si="420"/>
        <v>0</v>
      </c>
      <c r="R1660" s="136">
        <f t="shared" si="421"/>
        <v>0</v>
      </c>
      <c r="S1660" s="137">
        <f t="shared" si="417"/>
        <v>0</v>
      </c>
      <c r="T1660" s="45"/>
      <c r="V1660" s="57" t="str">
        <f t="shared" si="418"/>
        <v>скрыть</v>
      </c>
    </row>
    <row r="1661" spans="2:22" ht="15.75" hidden="1" customHeight="1" x14ac:dyDescent="0.25">
      <c r="B1661" s="135">
        <v>1645</v>
      </c>
      <c r="C1661" s="182">
        <f t="shared" si="425"/>
        <v>0</v>
      </c>
      <c r="D1661" s="280">
        <f t="shared" si="425"/>
        <v>0</v>
      </c>
      <c r="E1661" s="182">
        <f t="shared" si="425"/>
        <v>0</v>
      </c>
      <c r="F1661" s="182">
        <f t="shared" si="425"/>
        <v>0</v>
      </c>
      <c r="G1661" s="136">
        <f t="shared" si="425"/>
        <v>0</v>
      </c>
      <c r="H1661" s="136">
        <f t="shared" si="419"/>
        <v>0</v>
      </c>
      <c r="I1661" s="136">
        <f t="shared" si="413"/>
        <v>0</v>
      </c>
      <c r="J1661" s="141">
        <f t="shared" si="414"/>
        <v>0</v>
      </c>
      <c r="K1661" s="142">
        <f t="shared" si="410"/>
        <v>0</v>
      </c>
      <c r="L1661" s="184">
        <f t="shared" si="410"/>
        <v>0</v>
      </c>
      <c r="M1661" s="141">
        <f t="shared" si="410"/>
        <v>0</v>
      </c>
      <c r="N1661" s="141">
        <f t="shared" si="410"/>
        <v>0</v>
      </c>
      <c r="O1661" s="147">
        <f t="shared" si="415"/>
        <v>0</v>
      </c>
      <c r="P1661" s="136">
        <f t="shared" si="416"/>
        <v>0</v>
      </c>
      <c r="Q1661" s="136">
        <f t="shared" si="420"/>
        <v>0</v>
      </c>
      <c r="R1661" s="136">
        <f t="shared" si="421"/>
        <v>0</v>
      </c>
      <c r="S1661" s="137">
        <f t="shared" si="417"/>
        <v>0</v>
      </c>
      <c r="T1661" s="45"/>
      <c r="V1661" s="57" t="str">
        <f t="shared" si="418"/>
        <v>скрыть</v>
      </c>
    </row>
    <row r="1662" spans="2:22" ht="15.75" hidden="1" customHeight="1" x14ac:dyDescent="0.25">
      <c r="B1662" s="135">
        <v>1646</v>
      </c>
      <c r="C1662" s="182">
        <f t="shared" si="425"/>
        <v>0</v>
      </c>
      <c r="D1662" s="280">
        <f t="shared" si="425"/>
        <v>0</v>
      </c>
      <c r="E1662" s="182">
        <f t="shared" si="425"/>
        <v>0</v>
      </c>
      <c r="F1662" s="182">
        <f t="shared" si="425"/>
        <v>0</v>
      </c>
      <c r="G1662" s="136">
        <f t="shared" si="425"/>
        <v>0</v>
      </c>
      <c r="H1662" s="136">
        <f t="shared" si="419"/>
        <v>0</v>
      </c>
      <c r="I1662" s="136">
        <f t="shared" si="413"/>
        <v>0</v>
      </c>
      <c r="J1662" s="141">
        <f t="shared" si="414"/>
        <v>0</v>
      </c>
      <c r="K1662" s="142">
        <f t="shared" si="410"/>
        <v>0</v>
      </c>
      <c r="L1662" s="184">
        <f t="shared" si="410"/>
        <v>0</v>
      </c>
      <c r="M1662" s="141">
        <f t="shared" si="410"/>
        <v>0</v>
      </c>
      <c r="N1662" s="141">
        <f t="shared" si="410"/>
        <v>0</v>
      </c>
      <c r="O1662" s="147">
        <f t="shared" si="415"/>
        <v>0</v>
      </c>
      <c r="P1662" s="136">
        <f t="shared" si="416"/>
        <v>0</v>
      </c>
      <c r="Q1662" s="136">
        <f t="shared" si="420"/>
        <v>0</v>
      </c>
      <c r="R1662" s="136">
        <f t="shared" si="421"/>
        <v>0</v>
      </c>
      <c r="S1662" s="137">
        <f t="shared" si="417"/>
        <v>0</v>
      </c>
      <c r="T1662" s="45"/>
      <c r="V1662" s="57" t="str">
        <f t="shared" si="418"/>
        <v>скрыть</v>
      </c>
    </row>
    <row r="1663" spans="2:22" ht="15.75" hidden="1" customHeight="1" x14ac:dyDescent="0.25">
      <c r="B1663" s="135">
        <v>1647</v>
      </c>
      <c r="C1663" s="182">
        <f t="shared" si="425"/>
        <v>0</v>
      </c>
      <c r="D1663" s="280">
        <f t="shared" si="425"/>
        <v>0</v>
      </c>
      <c r="E1663" s="182">
        <f t="shared" si="425"/>
        <v>0</v>
      </c>
      <c r="F1663" s="182">
        <f t="shared" si="425"/>
        <v>0</v>
      </c>
      <c r="G1663" s="136">
        <f t="shared" si="425"/>
        <v>0</v>
      </c>
      <c r="H1663" s="136">
        <f t="shared" si="419"/>
        <v>0</v>
      </c>
      <c r="I1663" s="136">
        <f t="shared" si="413"/>
        <v>0</v>
      </c>
      <c r="J1663" s="141">
        <f t="shared" si="414"/>
        <v>0</v>
      </c>
      <c r="K1663" s="142">
        <f t="shared" si="410"/>
        <v>0</v>
      </c>
      <c r="L1663" s="184">
        <f t="shared" si="410"/>
        <v>0</v>
      </c>
      <c r="M1663" s="141">
        <f t="shared" si="410"/>
        <v>0</v>
      </c>
      <c r="N1663" s="141">
        <f t="shared" si="410"/>
        <v>0</v>
      </c>
      <c r="O1663" s="147">
        <f t="shared" si="415"/>
        <v>0</v>
      </c>
      <c r="P1663" s="136">
        <f t="shared" si="416"/>
        <v>0</v>
      </c>
      <c r="Q1663" s="136">
        <f t="shared" si="420"/>
        <v>0</v>
      </c>
      <c r="R1663" s="136">
        <f t="shared" si="421"/>
        <v>0</v>
      </c>
      <c r="S1663" s="137">
        <f t="shared" si="417"/>
        <v>0</v>
      </c>
      <c r="T1663" s="45"/>
      <c r="V1663" s="57" t="str">
        <f t="shared" si="418"/>
        <v>скрыть</v>
      </c>
    </row>
    <row r="1664" spans="2:22" ht="15.75" hidden="1" customHeight="1" x14ac:dyDescent="0.25">
      <c r="B1664" s="135">
        <v>1648</v>
      </c>
      <c r="C1664" s="182">
        <f t="shared" si="425"/>
        <v>0</v>
      </c>
      <c r="D1664" s="280">
        <f t="shared" si="425"/>
        <v>0</v>
      </c>
      <c r="E1664" s="182">
        <f t="shared" si="425"/>
        <v>0</v>
      </c>
      <c r="F1664" s="182">
        <f t="shared" si="425"/>
        <v>0</v>
      </c>
      <c r="G1664" s="136">
        <f t="shared" si="425"/>
        <v>0</v>
      </c>
      <c r="H1664" s="136">
        <f t="shared" si="419"/>
        <v>0</v>
      </c>
      <c r="I1664" s="136">
        <f t="shared" si="413"/>
        <v>0</v>
      </c>
      <c r="J1664" s="141">
        <f t="shared" si="414"/>
        <v>0</v>
      </c>
      <c r="K1664" s="142">
        <f t="shared" si="410"/>
        <v>0</v>
      </c>
      <c r="L1664" s="184">
        <f t="shared" si="410"/>
        <v>0</v>
      </c>
      <c r="M1664" s="141">
        <f t="shared" si="410"/>
        <v>0</v>
      </c>
      <c r="N1664" s="141">
        <f t="shared" si="410"/>
        <v>0</v>
      </c>
      <c r="O1664" s="147">
        <f t="shared" si="415"/>
        <v>0</v>
      </c>
      <c r="P1664" s="136">
        <f t="shared" si="416"/>
        <v>0</v>
      </c>
      <c r="Q1664" s="136">
        <f t="shared" si="420"/>
        <v>0</v>
      </c>
      <c r="R1664" s="136">
        <f t="shared" si="421"/>
        <v>0</v>
      </c>
      <c r="S1664" s="137">
        <f t="shared" si="417"/>
        <v>0</v>
      </c>
      <c r="T1664" s="45"/>
      <c r="V1664" s="57" t="str">
        <f t="shared" si="418"/>
        <v>скрыть</v>
      </c>
    </row>
    <row r="1665" spans="2:22" ht="15.75" hidden="1" customHeight="1" x14ac:dyDescent="0.25">
      <c r="B1665" s="135">
        <v>1649</v>
      </c>
      <c r="C1665" s="182">
        <f t="shared" si="425"/>
        <v>0</v>
      </c>
      <c r="D1665" s="280">
        <f t="shared" si="425"/>
        <v>0</v>
      </c>
      <c r="E1665" s="182">
        <f t="shared" si="425"/>
        <v>0</v>
      </c>
      <c r="F1665" s="182">
        <f t="shared" si="425"/>
        <v>0</v>
      </c>
      <c r="G1665" s="136">
        <f t="shared" si="425"/>
        <v>0</v>
      </c>
      <c r="H1665" s="136">
        <f t="shared" si="419"/>
        <v>0</v>
      </c>
      <c r="I1665" s="136">
        <f t="shared" si="413"/>
        <v>0</v>
      </c>
      <c r="J1665" s="141">
        <f t="shared" si="414"/>
        <v>0</v>
      </c>
      <c r="K1665" s="142">
        <f t="shared" si="410"/>
        <v>0</v>
      </c>
      <c r="L1665" s="184">
        <f t="shared" si="410"/>
        <v>0</v>
      </c>
      <c r="M1665" s="141">
        <f t="shared" si="410"/>
        <v>0</v>
      </c>
      <c r="N1665" s="141">
        <f t="shared" si="410"/>
        <v>0</v>
      </c>
      <c r="O1665" s="147">
        <f t="shared" si="415"/>
        <v>0</v>
      </c>
      <c r="P1665" s="136">
        <f t="shared" si="416"/>
        <v>0</v>
      </c>
      <c r="Q1665" s="136">
        <f t="shared" si="420"/>
        <v>0</v>
      </c>
      <c r="R1665" s="136">
        <f t="shared" si="421"/>
        <v>0</v>
      </c>
      <c r="S1665" s="137">
        <f t="shared" si="417"/>
        <v>0</v>
      </c>
      <c r="T1665" s="45"/>
      <c r="V1665" s="57" t="str">
        <f t="shared" si="418"/>
        <v>скрыть</v>
      </c>
    </row>
    <row r="1666" spans="2:22" ht="15.75" hidden="1" customHeight="1" x14ac:dyDescent="0.25">
      <c r="B1666" s="135">
        <v>1650</v>
      </c>
      <c r="C1666" s="182">
        <f t="shared" si="425"/>
        <v>0</v>
      </c>
      <c r="D1666" s="280">
        <f t="shared" si="425"/>
        <v>0</v>
      </c>
      <c r="E1666" s="182">
        <f t="shared" si="425"/>
        <v>0</v>
      </c>
      <c r="F1666" s="182">
        <f t="shared" si="425"/>
        <v>0</v>
      </c>
      <c r="G1666" s="136">
        <f t="shared" si="425"/>
        <v>0</v>
      </c>
      <c r="H1666" s="136">
        <f t="shared" si="419"/>
        <v>0</v>
      </c>
      <c r="I1666" s="136">
        <f t="shared" si="413"/>
        <v>0</v>
      </c>
      <c r="J1666" s="141">
        <f t="shared" si="414"/>
        <v>0</v>
      </c>
      <c r="K1666" s="142">
        <f t="shared" si="410"/>
        <v>0</v>
      </c>
      <c r="L1666" s="184">
        <f t="shared" si="410"/>
        <v>0</v>
      </c>
      <c r="M1666" s="141">
        <f t="shared" si="410"/>
        <v>0</v>
      </c>
      <c r="N1666" s="141">
        <f t="shared" si="410"/>
        <v>0</v>
      </c>
      <c r="O1666" s="147">
        <f t="shared" si="415"/>
        <v>0</v>
      </c>
      <c r="P1666" s="136">
        <f t="shared" si="416"/>
        <v>0</v>
      </c>
      <c r="Q1666" s="136">
        <f t="shared" si="420"/>
        <v>0</v>
      </c>
      <c r="R1666" s="136">
        <f t="shared" si="421"/>
        <v>0</v>
      </c>
      <c r="S1666" s="137">
        <f t="shared" si="417"/>
        <v>0</v>
      </c>
      <c r="T1666" s="45"/>
      <c r="V1666" s="57" t="str">
        <f t="shared" si="418"/>
        <v>скрыть</v>
      </c>
    </row>
    <row r="1667" spans="2:22" ht="15.75" hidden="1" customHeight="1" x14ac:dyDescent="0.25">
      <c r="B1667" s="135">
        <v>1651</v>
      </c>
      <c r="C1667" s="182">
        <f t="shared" ref="C1667:G1676" si="426">IF(offer_sale_type="транзит",IFERROR(VLOOKUP($B1667,calc_data,C$14+1,0),0),0)</f>
        <v>0</v>
      </c>
      <c r="D1667" s="280">
        <f t="shared" si="426"/>
        <v>0</v>
      </c>
      <c r="E1667" s="182">
        <f t="shared" si="426"/>
        <v>0</v>
      </c>
      <c r="F1667" s="182">
        <f t="shared" si="426"/>
        <v>0</v>
      </c>
      <c r="G1667" s="136">
        <f t="shared" si="426"/>
        <v>0</v>
      </c>
      <c r="H1667" s="136">
        <f t="shared" si="419"/>
        <v>0</v>
      </c>
      <c r="I1667" s="136">
        <f t="shared" si="413"/>
        <v>0</v>
      </c>
      <c r="J1667" s="141">
        <f t="shared" si="414"/>
        <v>0</v>
      </c>
      <c r="K1667" s="142">
        <f t="shared" si="410"/>
        <v>0</v>
      </c>
      <c r="L1667" s="184">
        <f t="shared" si="410"/>
        <v>0</v>
      </c>
      <c r="M1667" s="141">
        <f t="shared" si="410"/>
        <v>0</v>
      </c>
      <c r="N1667" s="141">
        <f t="shared" si="410"/>
        <v>0</v>
      </c>
      <c r="O1667" s="147">
        <f t="shared" si="415"/>
        <v>0</v>
      </c>
      <c r="P1667" s="136">
        <f t="shared" si="416"/>
        <v>0</v>
      </c>
      <c r="Q1667" s="136">
        <f t="shared" si="420"/>
        <v>0</v>
      </c>
      <c r="R1667" s="136">
        <f t="shared" si="421"/>
        <v>0</v>
      </c>
      <c r="S1667" s="137">
        <f t="shared" si="417"/>
        <v>0</v>
      </c>
      <c r="T1667" s="45"/>
      <c r="V1667" s="57" t="str">
        <f t="shared" si="418"/>
        <v>скрыть</v>
      </c>
    </row>
    <row r="1668" spans="2:22" ht="15.75" hidden="1" customHeight="1" x14ac:dyDescent="0.25">
      <c r="B1668" s="135">
        <v>1652</v>
      </c>
      <c r="C1668" s="182">
        <f t="shared" si="426"/>
        <v>0</v>
      </c>
      <c r="D1668" s="280">
        <f t="shared" si="426"/>
        <v>0</v>
      </c>
      <c r="E1668" s="182">
        <f t="shared" si="426"/>
        <v>0</v>
      </c>
      <c r="F1668" s="182">
        <f t="shared" si="426"/>
        <v>0</v>
      </c>
      <c r="G1668" s="136">
        <f t="shared" si="426"/>
        <v>0</v>
      </c>
      <c r="H1668" s="136">
        <f t="shared" si="419"/>
        <v>0</v>
      </c>
      <c r="I1668" s="136">
        <f t="shared" si="413"/>
        <v>0</v>
      </c>
      <c r="J1668" s="141">
        <f t="shared" si="414"/>
        <v>0</v>
      </c>
      <c r="K1668" s="142">
        <f t="shared" si="410"/>
        <v>0</v>
      </c>
      <c r="L1668" s="184">
        <f t="shared" si="410"/>
        <v>0</v>
      </c>
      <c r="M1668" s="141">
        <f t="shared" si="410"/>
        <v>0</v>
      </c>
      <c r="N1668" s="141">
        <f t="shared" si="410"/>
        <v>0</v>
      </c>
      <c r="O1668" s="147">
        <f t="shared" si="415"/>
        <v>0</v>
      </c>
      <c r="P1668" s="136">
        <f t="shared" si="416"/>
        <v>0</v>
      </c>
      <c r="Q1668" s="136">
        <f t="shared" si="420"/>
        <v>0</v>
      </c>
      <c r="R1668" s="136">
        <f t="shared" si="421"/>
        <v>0</v>
      </c>
      <c r="S1668" s="137">
        <f t="shared" si="417"/>
        <v>0</v>
      </c>
      <c r="T1668" s="45"/>
      <c r="V1668" s="57" t="str">
        <f t="shared" si="418"/>
        <v>скрыть</v>
      </c>
    </row>
    <row r="1669" spans="2:22" ht="15.75" hidden="1" customHeight="1" x14ac:dyDescent="0.25">
      <c r="B1669" s="135">
        <v>1653</v>
      </c>
      <c r="C1669" s="182">
        <f t="shared" si="426"/>
        <v>0</v>
      </c>
      <c r="D1669" s="280">
        <f t="shared" si="426"/>
        <v>0</v>
      </c>
      <c r="E1669" s="182">
        <f t="shared" si="426"/>
        <v>0</v>
      </c>
      <c r="F1669" s="182">
        <f t="shared" si="426"/>
        <v>0</v>
      </c>
      <c r="G1669" s="136">
        <f t="shared" si="426"/>
        <v>0</v>
      </c>
      <c r="H1669" s="136">
        <f t="shared" si="419"/>
        <v>0</v>
      </c>
      <c r="I1669" s="136">
        <f t="shared" si="413"/>
        <v>0</v>
      </c>
      <c r="J1669" s="141">
        <f t="shared" si="414"/>
        <v>0</v>
      </c>
      <c r="K1669" s="142">
        <f t="shared" ref="K1669:N1732" si="427">IF(offer_sale_type="транзит",IFERROR(ROUNDUP(VLOOKUP($B1669,calc_data,K$14+1,0),2),0),0)</f>
        <v>0</v>
      </c>
      <c r="L1669" s="184">
        <f t="shared" si="427"/>
        <v>0</v>
      </c>
      <c r="M1669" s="141">
        <f t="shared" si="427"/>
        <v>0</v>
      </c>
      <c r="N1669" s="141">
        <f t="shared" si="427"/>
        <v>0</v>
      </c>
      <c r="O1669" s="147">
        <f t="shared" si="415"/>
        <v>0</v>
      </c>
      <c r="P1669" s="136">
        <f t="shared" si="416"/>
        <v>0</v>
      </c>
      <c r="Q1669" s="136">
        <f t="shared" si="420"/>
        <v>0</v>
      </c>
      <c r="R1669" s="136">
        <f t="shared" si="421"/>
        <v>0</v>
      </c>
      <c r="S1669" s="137">
        <f t="shared" si="417"/>
        <v>0</v>
      </c>
      <c r="T1669" s="45"/>
      <c r="V1669" s="57" t="str">
        <f t="shared" si="418"/>
        <v>скрыть</v>
      </c>
    </row>
    <row r="1670" spans="2:22" ht="15.75" hidden="1" customHeight="1" x14ac:dyDescent="0.25">
      <c r="B1670" s="135">
        <v>1654</v>
      </c>
      <c r="C1670" s="182">
        <f t="shared" si="426"/>
        <v>0</v>
      </c>
      <c r="D1670" s="280">
        <f t="shared" si="426"/>
        <v>0</v>
      </c>
      <c r="E1670" s="182">
        <f t="shared" si="426"/>
        <v>0</v>
      </c>
      <c r="F1670" s="182">
        <f t="shared" si="426"/>
        <v>0</v>
      </c>
      <c r="G1670" s="136">
        <f t="shared" si="426"/>
        <v>0</v>
      </c>
      <c r="H1670" s="136">
        <f t="shared" si="419"/>
        <v>0</v>
      </c>
      <c r="I1670" s="136">
        <f t="shared" si="413"/>
        <v>0</v>
      </c>
      <c r="J1670" s="141">
        <f t="shared" si="414"/>
        <v>0</v>
      </c>
      <c r="K1670" s="142">
        <f t="shared" si="427"/>
        <v>0</v>
      </c>
      <c r="L1670" s="184">
        <f t="shared" si="427"/>
        <v>0</v>
      </c>
      <c r="M1670" s="141">
        <f t="shared" si="427"/>
        <v>0</v>
      </c>
      <c r="N1670" s="141">
        <f t="shared" si="427"/>
        <v>0</v>
      </c>
      <c r="O1670" s="147">
        <f t="shared" si="415"/>
        <v>0</v>
      </c>
      <c r="P1670" s="136">
        <f t="shared" si="416"/>
        <v>0</v>
      </c>
      <c r="Q1670" s="136">
        <f t="shared" si="420"/>
        <v>0</v>
      </c>
      <c r="R1670" s="136">
        <f t="shared" si="421"/>
        <v>0</v>
      </c>
      <c r="S1670" s="137">
        <f t="shared" si="417"/>
        <v>0</v>
      </c>
      <c r="T1670" s="45"/>
      <c r="V1670" s="57" t="str">
        <f t="shared" si="418"/>
        <v>скрыть</v>
      </c>
    </row>
    <row r="1671" spans="2:22" ht="15.75" hidden="1" customHeight="1" x14ac:dyDescent="0.25">
      <c r="B1671" s="135">
        <v>1655</v>
      </c>
      <c r="C1671" s="182">
        <f t="shared" si="426"/>
        <v>0</v>
      </c>
      <c r="D1671" s="280">
        <f t="shared" si="426"/>
        <v>0</v>
      </c>
      <c r="E1671" s="182">
        <f t="shared" si="426"/>
        <v>0</v>
      </c>
      <c r="F1671" s="182">
        <f t="shared" si="426"/>
        <v>0</v>
      </c>
      <c r="G1671" s="136">
        <f t="shared" si="426"/>
        <v>0</v>
      </c>
      <c r="H1671" s="136">
        <f t="shared" si="419"/>
        <v>0</v>
      </c>
      <c r="I1671" s="136">
        <f t="shared" si="413"/>
        <v>0</v>
      </c>
      <c r="J1671" s="141">
        <f t="shared" si="414"/>
        <v>0</v>
      </c>
      <c r="K1671" s="142">
        <f t="shared" si="427"/>
        <v>0</v>
      </c>
      <c r="L1671" s="184">
        <f t="shared" si="427"/>
        <v>0</v>
      </c>
      <c r="M1671" s="141">
        <f t="shared" si="427"/>
        <v>0</v>
      </c>
      <c r="N1671" s="141">
        <f t="shared" si="427"/>
        <v>0</v>
      </c>
      <c r="O1671" s="147">
        <f t="shared" si="415"/>
        <v>0</v>
      </c>
      <c r="P1671" s="136">
        <f t="shared" si="416"/>
        <v>0</v>
      </c>
      <c r="Q1671" s="136">
        <f t="shared" si="420"/>
        <v>0</v>
      </c>
      <c r="R1671" s="136">
        <f t="shared" si="421"/>
        <v>0</v>
      </c>
      <c r="S1671" s="137">
        <f t="shared" si="417"/>
        <v>0</v>
      </c>
      <c r="T1671" s="45"/>
      <c r="V1671" s="57" t="str">
        <f t="shared" si="418"/>
        <v>скрыть</v>
      </c>
    </row>
    <row r="1672" spans="2:22" ht="15.75" hidden="1" customHeight="1" x14ac:dyDescent="0.25">
      <c r="B1672" s="135">
        <v>1656</v>
      </c>
      <c r="C1672" s="182">
        <f t="shared" si="426"/>
        <v>0</v>
      </c>
      <c r="D1672" s="280">
        <f t="shared" si="426"/>
        <v>0</v>
      </c>
      <c r="E1672" s="182">
        <f t="shared" si="426"/>
        <v>0</v>
      </c>
      <c r="F1672" s="182">
        <f t="shared" si="426"/>
        <v>0</v>
      </c>
      <c r="G1672" s="136">
        <f t="shared" si="426"/>
        <v>0</v>
      </c>
      <c r="H1672" s="136">
        <f t="shared" si="419"/>
        <v>0</v>
      </c>
      <c r="I1672" s="136">
        <f t="shared" si="413"/>
        <v>0</v>
      </c>
      <c r="J1672" s="141">
        <f t="shared" si="414"/>
        <v>0</v>
      </c>
      <c r="K1672" s="142">
        <f t="shared" si="427"/>
        <v>0</v>
      </c>
      <c r="L1672" s="184">
        <f t="shared" si="427"/>
        <v>0</v>
      </c>
      <c r="M1672" s="141">
        <f t="shared" si="427"/>
        <v>0</v>
      </c>
      <c r="N1672" s="141">
        <f t="shared" si="427"/>
        <v>0</v>
      </c>
      <c r="O1672" s="147">
        <f t="shared" si="415"/>
        <v>0</v>
      </c>
      <c r="P1672" s="136">
        <f t="shared" si="416"/>
        <v>0</v>
      </c>
      <c r="Q1672" s="136">
        <f t="shared" si="420"/>
        <v>0</v>
      </c>
      <c r="R1672" s="136">
        <f t="shared" si="421"/>
        <v>0</v>
      </c>
      <c r="S1672" s="137">
        <f t="shared" si="417"/>
        <v>0</v>
      </c>
      <c r="T1672" s="45"/>
      <c r="V1672" s="57" t="str">
        <f t="shared" si="418"/>
        <v>скрыть</v>
      </c>
    </row>
    <row r="1673" spans="2:22" ht="15.75" hidden="1" customHeight="1" x14ac:dyDescent="0.25">
      <c r="B1673" s="135">
        <v>1657</v>
      </c>
      <c r="C1673" s="182">
        <f t="shared" si="426"/>
        <v>0</v>
      </c>
      <c r="D1673" s="280">
        <f t="shared" si="426"/>
        <v>0</v>
      </c>
      <c r="E1673" s="182">
        <f t="shared" si="426"/>
        <v>0</v>
      </c>
      <c r="F1673" s="182">
        <f t="shared" si="426"/>
        <v>0</v>
      </c>
      <c r="G1673" s="136">
        <f t="shared" si="426"/>
        <v>0</v>
      </c>
      <c r="H1673" s="136">
        <f t="shared" si="419"/>
        <v>0</v>
      </c>
      <c r="I1673" s="136">
        <f t="shared" si="413"/>
        <v>0</v>
      </c>
      <c r="J1673" s="141">
        <f t="shared" si="414"/>
        <v>0</v>
      </c>
      <c r="K1673" s="142">
        <f t="shared" si="427"/>
        <v>0</v>
      </c>
      <c r="L1673" s="184">
        <f t="shared" si="427"/>
        <v>0</v>
      </c>
      <c r="M1673" s="141">
        <f t="shared" si="427"/>
        <v>0</v>
      </c>
      <c r="N1673" s="141">
        <f t="shared" si="427"/>
        <v>0</v>
      </c>
      <c r="O1673" s="147">
        <f t="shared" si="415"/>
        <v>0</v>
      </c>
      <c r="P1673" s="136">
        <f t="shared" si="416"/>
        <v>0</v>
      </c>
      <c r="Q1673" s="136">
        <f t="shared" si="420"/>
        <v>0</v>
      </c>
      <c r="R1673" s="136">
        <f t="shared" si="421"/>
        <v>0</v>
      </c>
      <c r="S1673" s="137">
        <f t="shared" si="417"/>
        <v>0</v>
      </c>
      <c r="T1673" s="45"/>
      <c r="V1673" s="57" t="str">
        <f t="shared" si="418"/>
        <v>скрыть</v>
      </c>
    </row>
    <row r="1674" spans="2:22" ht="15.75" hidden="1" customHeight="1" x14ac:dyDescent="0.25">
      <c r="B1674" s="135">
        <v>1658</v>
      </c>
      <c r="C1674" s="182">
        <f t="shared" si="426"/>
        <v>0</v>
      </c>
      <c r="D1674" s="280">
        <f t="shared" si="426"/>
        <v>0</v>
      </c>
      <c r="E1674" s="182">
        <f t="shared" si="426"/>
        <v>0</v>
      </c>
      <c r="F1674" s="182">
        <f t="shared" si="426"/>
        <v>0</v>
      </c>
      <c r="G1674" s="136">
        <f t="shared" si="426"/>
        <v>0</v>
      </c>
      <c r="H1674" s="136">
        <f t="shared" si="419"/>
        <v>0</v>
      </c>
      <c r="I1674" s="136">
        <f t="shared" si="413"/>
        <v>0</v>
      </c>
      <c r="J1674" s="141">
        <f t="shared" si="414"/>
        <v>0</v>
      </c>
      <c r="K1674" s="142">
        <f t="shared" si="427"/>
        <v>0</v>
      </c>
      <c r="L1674" s="184">
        <f t="shared" si="427"/>
        <v>0</v>
      </c>
      <c r="M1674" s="141">
        <f t="shared" si="427"/>
        <v>0</v>
      </c>
      <c r="N1674" s="141">
        <f t="shared" si="427"/>
        <v>0</v>
      </c>
      <c r="O1674" s="147">
        <f t="shared" si="415"/>
        <v>0</v>
      </c>
      <c r="P1674" s="136">
        <f t="shared" si="416"/>
        <v>0</v>
      </c>
      <c r="Q1674" s="136">
        <f t="shared" si="420"/>
        <v>0</v>
      </c>
      <c r="R1674" s="136">
        <f t="shared" si="421"/>
        <v>0</v>
      </c>
      <c r="S1674" s="137">
        <f t="shared" si="417"/>
        <v>0</v>
      </c>
      <c r="T1674" s="45"/>
      <c r="V1674" s="57" t="str">
        <f t="shared" si="418"/>
        <v>скрыть</v>
      </c>
    </row>
    <row r="1675" spans="2:22" ht="15.75" hidden="1" customHeight="1" x14ac:dyDescent="0.25">
      <c r="B1675" s="135">
        <v>1659</v>
      </c>
      <c r="C1675" s="182">
        <f t="shared" si="426"/>
        <v>0</v>
      </c>
      <c r="D1675" s="280">
        <f t="shared" si="426"/>
        <v>0</v>
      </c>
      <c r="E1675" s="182">
        <f t="shared" si="426"/>
        <v>0</v>
      </c>
      <c r="F1675" s="182">
        <f t="shared" si="426"/>
        <v>0</v>
      </c>
      <c r="G1675" s="136">
        <f t="shared" si="426"/>
        <v>0</v>
      </c>
      <c r="H1675" s="136">
        <f t="shared" si="419"/>
        <v>0</v>
      </c>
      <c r="I1675" s="136">
        <f t="shared" si="413"/>
        <v>0</v>
      </c>
      <c r="J1675" s="141">
        <f t="shared" si="414"/>
        <v>0</v>
      </c>
      <c r="K1675" s="142">
        <f t="shared" si="427"/>
        <v>0</v>
      </c>
      <c r="L1675" s="184">
        <f t="shared" si="427"/>
        <v>0</v>
      </c>
      <c r="M1675" s="141">
        <f t="shared" si="427"/>
        <v>0</v>
      </c>
      <c r="N1675" s="141">
        <f t="shared" si="427"/>
        <v>0</v>
      </c>
      <c r="O1675" s="147">
        <f t="shared" si="415"/>
        <v>0</v>
      </c>
      <c r="P1675" s="136">
        <f t="shared" si="416"/>
        <v>0</v>
      </c>
      <c r="Q1675" s="136">
        <f t="shared" si="420"/>
        <v>0</v>
      </c>
      <c r="R1675" s="136">
        <f t="shared" si="421"/>
        <v>0</v>
      </c>
      <c r="S1675" s="137">
        <f t="shared" si="417"/>
        <v>0</v>
      </c>
      <c r="T1675" s="45"/>
      <c r="V1675" s="57" t="str">
        <f t="shared" si="418"/>
        <v>скрыть</v>
      </c>
    </row>
    <row r="1676" spans="2:22" ht="15.75" hidden="1" customHeight="1" x14ac:dyDescent="0.25">
      <c r="B1676" s="135">
        <v>1660</v>
      </c>
      <c r="C1676" s="182">
        <f t="shared" si="426"/>
        <v>0</v>
      </c>
      <c r="D1676" s="280">
        <f t="shared" si="426"/>
        <v>0</v>
      </c>
      <c r="E1676" s="182">
        <f t="shared" si="426"/>
        <v>0</v>
      </c>
      <c r="F1676" s="182">
        <f t="shared" si="426"/>
        <v>0</v>
      </c>
      <c r="G1676" s="136">
        <f t="shared" si="426"/>
        <v>0</v>
      </c>
      <c r="H1676" s="136">
        <f t="shared" si="419"/>
        <v>0</v>
      </c>
      <c r="I1676" s="136">
        <f t="shared" si="413"/>
        <v>0</v>
      </c>
      <c r="J1676" s="141">
        <f t="shared" si="414"/>
        <v>0</v>
      </c>
      <c r="K1676" s="142">
        <f t="shared" si="427"/>
        <v>0</v>
      </c>
      <c r="L1676" s="184">
        <f t="shared" si="427"/>
        <v>0</v>
      </c>
      <c r="M1676" s="141">
        <f t="shared" si="427"/>
        <v>0</v>
      </c>
      <c r="N1676" s="141">
        <f t="shared" si="427"/>
        <v>0</v>
      </c>
      <c r="O1676" s="147">
        <f t="shared" si="415"/>
        <v>0</v>
      </c>
      <c r="P1676" s="136">
        <f t="shared" si="416"/>
        <v>0</v>
      </c>
      <c r="Q1676" s="136">
        <f t="shared" si="420"/>
        <v>0</v>
      </c>
      <c r="R1676" s="136">
        <f t="shared" si="421"/>
        <v>0</v>
      </c>
      <c r="S1676" s="137">
        <f t="shared" si="417"/>
        <v>0</v>
      </c>
      <c r="T1676" s="45"/>
      <c r="V1676" s="57" t="str">
        <f t="shared" si="418"/>
        <v>скрыть</v>
      </c>
    </row>
    <row r="1677" spans="2:22" ht="15.75" hidden="1" customHeight="1" x14ac:dyDescent="0.25">
      <c r="B1677" s="135">
        <v>1661</v>
      </c>
      <c r="C1677" s="182">
        <f t="shared" ref="C1677:G1686" si="428">IF(offer_sale_type="транзит",IFERROR(VLOOKUP($B1677,calc_data,C$14+1,0),0),0)</f>
        <v>0</v>
      </c>
      <c r="D1677" s="280">
        <f t="shared" si="428"/>
        <v>0</v>
      </c>
      <c r="E1677" s="182">
        <f t="shared" si="428"/>
        <v>0</v>
      </c>
      <c r="F1677" s="182">
        <f t="shared" si="428"/>
        <v>0</v>
      </c>
      <c r="G1677" s="136">
        <f t="shared" si="428"/>
        <v>0</v>
      </c>
      <c r="H1677" s="136">
        <f t="shared" si="419"/>
        <v>0</v>
      </c>
      <c r="I1677" s="136">
        <f t="shared" si="413"/>
        <v>0</v>
      </c>
      <c r="J1677" s="141">
        <f t="shared" si="414"/>
        <v>0</v>
      </c>
      <c r="K1677" s="142">
        <f t="shared" si="427"/>
        <v>0</v>
      </c>
      <c r="L1677" s="184">
        <f t="shared" si="427"/>
        <v>0</v>
      </c>
      <c r="M1677" s="141">
        <f t="shared" si="427"/>
        <v>0</v>
      </c>
      <c r="N1677" s="141">
        <f t="shared" si="427"/>
        <v>0</v>
      </c>
      <c r="O1677" s="147">
        <f t="shared" si="415"/>
        <v>0</v>
      </c>
      <c r="P1677" s="136">
        <f t="shared" si="416"/>
        <v>0</v>
      </c>
      <c r="Q1677" s="136">
        <f t="shared" si="420"/>
        <v>0</v>
      </c>
      <c r="R1677" s="136">
        <f t="shared" si="421"/>
        <v>0</v>
      </c>
      <c r="S1677" s="137">
        <f t="shared" si="417"/>
        <v>0</v>
      </c>
      <c r="T1677" s="45"/>
      <c r="V1677" s="57" t="str">
        <f t="shared" si="418"/>
        <v>скрыть</v>
      </c>
    </row>
    <row r="1678" spans="2:22" ht="15.75" hidden="1" customHeight="1" x14ac:dyDescent="0.25">
      <c r="B1678" s="135">
        <v>1662</v>
      </c>
      <c r="C1678" s="182">
        <f t="shared" si="428"/>
        <v>0</v>
      </c>
      <c r="D1678" s="280">
        <f t="shared" si="428"/>
        <v>0</v>
      </c>
      <c r="E1678" s="182">
        <f t="shared" si="428"/>
        <v>0</v>
      </c>
      <c r="F1678" s="182">
        <f t="shared" si="428"/>
        <v>0</v>
      </c>
      <c r="G1678" s="136">
        <f t="shared" si="428"/>
        <v>0</v>
      </c>
      <c r="H1678" s="136">
        <f t="shared" si="419"/>
        <v>0</v>
      </c>
      <c r="I1678" s="136">
        <f t="shared" si="413"/>
        <v>0</v>
      </c>
      <c r="J1678" s="141">
        <f t="shared" si="414"/>
        <v>0</v>
      </c>
      <c r="K1678" s="142">
        <f t="shared" si="427"/>
        <v>0</v>
      </c>
      <c r="L1678" s="184">
        <f t="shared" si="427"/>
        <v>0</v>
      </c>
      <c r="M1678" s="141">
        <f t="shared" si="427"/>
        <v>0</v>
      </c>
      <c r="N1678" s="141">
        <f t="shared" si="427"/>
        <v>0</v>
      </c>
      <c r="O1678" s="147">
        <f t="shared" si="415"/>
        <v>0</v>
      </c>
      <c r="P1678" s="136">
        <f t="shared" si="416"/>
        <v>0</v>
      </c>
      <c r="Q1678" s="136">
        <f t="shared" si="420"/>
        <v>0</v>
      </c>
      <c r="R1678" s="136">
        <f t="shared" si="421"/>
        <v>0</v>
      </c>
      <c r="S1678" s="137">
        <f t="shared" si="417"/>
        <v>0</v>
      </c>
      <c r="T1678" s="45"/>
      <c r="V1678" s="57" t="str">
        <f t="shared" si="418"/>
        <v>скрыть</v>
      </c>
    </row>
    <row r="1679" spans="2:22" ht="15.75" hidden="1" customHeight="1" x14ac:dyDescent="0.25">
      <c r="B1679" s="135">
        <v>1663</v>
      </c>
      <c r="C1679" s="182">
        <f t="shared" si="428"/>
        <v>0</v>
      </c>
      <c r="D1679" s="280">
        <f t="shared" si="428"/>
        <v>0</v>
      </c>
      <c r="E1679" s="182">
        <f t="shared" si="428"/>
        <v>0</v>
      </c>
      <c r="F1679" s="182">
        <f t="shared" si="428"/>
        <v>0</v>
      </c>
      <c r="G1679" s="136">
        <f t="shared" si="428"/>
        <v>0</v>
      </c>
      <c r="H1679" s="136">
        <f t="shared" si="419"/>
        <v>0</v>
      </c>
      <c r="I1679" s="136">
        <f t="shared" si="413"/>
        <v>0</v>
      </c>
      <c r="J1679" s="141">
        <f t="shared" si="414"/>
        <v>0</v>
      </c>
      <c r="K1679" s="142">
        <f t="shared" si="427"/>
        <v>0</v>
      </c>
      <c r="L1679" s="184">
        <f t="shared" si="427"/>
        <v>0</v>
      </c>
      <c r="M1679" s="141">
        <f t="shared" si="427"/>
        <v>0</v>
      </c>
      <c r="N1679" s="141">
        <f t="shared" si="427"/>
        <v>0</v>
      </c>
      <c r="O1679" s="147">
        <f t="shared" si="415"/>
        <v>0</v>
      </c>
      <c r="P1679" s="136">
        <f t="shared" si="416"/>
        <v>0</v>
      </c>
      <c r="Q1679" s="136">
        <f t="shared" si="420"/>
        <v>0</v>
      </c>
      <c r="R1679" s="136">
        <f t="shared" si="421"/>
        <v>0</v>
      </c>
      <c r="S1679" s="137">
        <f t="shared" si="417"/>
        <v>0</v>
      </c>
      <c r="T1679" s="45"/>
      <c r="V1679" s="57" t="str">
        <f t="shared" si="418"/>
        <v>скрыть</v>
      </c>
    </row>
    <row r="1680" spans="2:22" ht="15.75" hidden="1" customHeight="1" x14ac:dyDescent="0.25">
      <c r="B1680" s="135">
        <v>1664</v>
      </c>
      <c r="C1680" s="182">
        <f t="shared" si="428"/>
        <v>0</v>
      </c>
      <c r="D1680" s="280">
        <f t="shared" si="428"/>
        <v>0</v>
      </c>
      <c r="E1680" s="182">
        <f t="shared" si="428"/>
        <v>0</v>
      </c>
      <c r="F1680" s="182">
        <f t="shared" si="428"/>
        <v>0</v>
      </c>
      <c r="G1680" s="136">
        <f t="shared" si="428"/>
        <v>0</v>
      </c>
      <c r="H1680" s="136">
        <f t="shared" si="419"/>
        <v>0</v>
      </c>
      <c r="I1680" s="136">
        <f t="shared" si="413"/>
        <v>0</v>
      </c>
      <c r="J1680" s="141">
        <f t="shared" si="414"/>
        <v>0</v>
      </c>
      <c r="K1680" s="142">
        <f t="shared" si="427"/>
        <v>0</v>
      </c>
      <c r="L1680" s="184">
        <f t="shared" si="427"/>
        <v>0</v>
      </c>
      <c r="M1680" s="141">
        <f t="shared" si="427"/>
        <v>0</v>
      </c>
      <c r="N1680" s="141">
        <f t="shared" si="427"/>
        <v>0</v>
      </c>
      <c r="O1680" s="147">
        <f t="shared" si="415"/>
        <v>0</v>
      </c>
      <c r="P1680" s="136">
        <f t="shared" si="416"/>
        <v>0</v>
      </c>
      <c r="Q1680" s="136">
        <f t="shared" si="420"/>
        <v>0</v>
      </c>
      <c r="R1680" s="136">
        <f t="shared" si="421"/>
        <v>0</v>
      </c>
      <c r="S1680" s="137">
        <f t="shared" si="417"/>
        <v>0</v>
      </c>
      <c r="T1680" s="45"/>
      <c r="V1680" s="57" t="str">
        <f t="shared" si="418"/>
        <v>скрыть</v>
      </c>
    </row>
    <row r="1681" spans="2:22" ht="15.75" hidden="1" customHeight="1" x14ac:dyDescent="0.25">
      <c r="B1681" s="135">
        <v>1665</v>
      </c>
      <c r="C1681" s="182">
        <f t="shared" si="428"/>
        <v>0</v>
      </c>
      <c r="D1681" s="280">
        <f t="shared" si="428"/>
        <v>0</v>
      </c>
      <c r="E1681" s="182">
        <f t="shared" si="428"/>
        <v>0</v>
      </c>
      <c r="F1681" s="182">
        <f t="shared" si="428"/>
        <v>0</v>
      </c>
      <c r="G1681" s="136">
        <f t="shared" si="428"/>
        <v>0</v>
      </c>
      <c r="H1681" s="136">
        <f t="shared" si="419"/>
        <v>0</v>
      </c>
      <c r="I1681" s="136">
        <f t="shared" ref="I1681:I1744" si="429">IF(offer_sale_type="транзит",IFERROR(ROUND(VLOOKUP($B1681,calc_data,I$14+1,0),2),0),0)</f>
        <v>0</v>
      </c>
      <c r="J1681" s="141">
        <f t="shared" ref="J1681:J1744" si="430">ROUND(IF(offer_sale_type="транзит",IFERROR(VLOOKUP($B1681,calc_data,J$14+1,0),0),0),2)</f>
        <v>0</v>
      </c>
      <c r="K1681" s="142">
        <f t="shared" si="427"/>
        <v>0</v>
      </c>
      <c r="L1681" s="184">
        <f t="shared" si="427"/>
        <v>0</v>
      </c>
      <c r="M1681" s="141">
        <f t="shared" si="427"/>
        <v>0</v>
      </c>
      <c r="N1681" s="141">
        <f t="shared" si="427"/>
        <v>0</v>
      </c>
      <c r="O1681" s="147">
        <f t="shared" ref="O1681:O1744" si="431">IF(offer_sale_type="транзит",IFERROR(ROUND(VLOOKUP($B1681,calc_data,O$14+1,1),2),0),0)</f>
        <v>0</v>
      </c>
      <c r="P1681" s="136">
        <f t="shared" ref="P1681:P1744" si="432">IF(offer_sale_type="транзит",IFERROR(ROUND(SUM(I1681:J1681,M1681:O1681)/E1681,2),0),0)</f>
        <v>0</v>
      </c>
      <c r="Q1681" s="136">
        <f t="shared" si="420"/>
        <v>0</v>
      </c>
      <c r="R1681" s="136">
        <f t="shared" si="421"/>
        <v>0</v>
      </c>
      <c r="S1681" s="137">
        <f t="shared" ref="S1681:S1744" si="433">Q1681+IF(AND(offer_incoterms="DDP",seller_region="RU"),R1681,0)</f>
        <v>0</v>
      </c>
      <c r="T1681" s="45"/>
      <c r="V1681" s="57" t="str">
        <f t="shared" ref="V1681:V1744" si="434">IF(Q1681&gt;0,"показать","скрыть")</f>
        <v>скрыть</v>
      </c>
    </row>
    <row r="1682" spans="2:22" ht="15.75" hidden="1" customHeight="1" x14ac:dyDescent="0.25">
      <c r="B1682" s="135">
        <v>1666</v>
      </c>
      <c r="C1682" s="182">
        <f t="shared" si="428"/>
        <v>0</v>
      </c>
      <c r="D1682" s="280">
        <f t="shared" si="428"/>
        <v>0</v>
      </c>
      <c r="E1682" s="182">
        <f t="shared" si="428"/>
        <v>0</v>
      </c>
      <c r="F1682" s="182">
        <f t="shared" si="428"/>
        <v>0</v>
      </c>
      <c r="G1682" s="136">
        <f t="shared" si="428"/>
        <v>0</v>
      </c>
      <c r="H1682" s="136">
        <f t="shared" ref="H1682:H1745" si="435">E1682*G1682</f>
        <v>0</v>
      </c>
      <c r="I1682" s="136">
        <f t="shared" si="429"/>
        <v>0</v>
      </c>
      <c r="J1682" s="141">
        <f t="shared" si="430"/>
        <v>0</v>
      </c>
      <c r="K1682" s="142">
        <f t="shared" si="427"/>
        <v>0</v>
      </c>
      <c r="L1682" s="184">
        <f t="shared" si="427"/>
        <v>0</v>
      </c>
      <c r="M1682" s="141">
        <f t="shared" si="427"/>
        <v>0</v>
      </c>
      <c r="N1682" s="141">
        <f t="shared" si="427"/>
        <v>0</v>
      </c>
      <c r="O1682" s="147">
        <f t="shared" si="431"/>
        <v>0</v>
      </c>
      <c r="P1682" s="136">
        <f t="shared" si="432"/>
        <v>0</v>
      </c>
      <c r="Q1682" s="136">
        <f t="shared" ref="Q1682:Q1745" si="436">E1682*P1682</f>
        <v>0</v>
      </c>
      <c r="R1682" s="136">
        <f t="shared" ref="R1682:R1745" si="437">Q1682*IF(AND(offer_incoterms="DDP",seller_region="RU"),rate_vatRu,0)</f>
        <v>0</v>
      </c>
      <c r="S1682" s="137">
        <f t="shared" si="433"/>
        <v>0</v>
      </c>
      <c r="T1682" s="45"/>
      <c r="V1682" s="57" t="str">
        <f t="shared" si="434"/>
        <v>скрыть</v>
      </c>
    </row>
    <row r="1683" spans="2:22" ht="15.75" hidden="1" customHeight="1" x14ac:dyDescent="0.25">
      <c r="B1683" s="135">
        <v>1667</v>
      </c>
      <c r="C1683" s="182">
        <f t="shared" si="428"/>
        <v>0</v>
      </c>
      <c r="D1683" s="280">
        <f t="shared" si="428"/>
        <v>0</v>
      </c>
      <c r="E1683" s="182">
        <f t="shared" si="428"/>
        <v>0</v>
      </c>
      <c r="F1683" s="182">
        <f t="shared" si="428"/>
        <v>0</v>
      </c>
      <c r="G1683" s="136">
        <f t="shared" si="428"/>
        <v>0</v>
      </c>
      <c r="H1683" s="136">
        <f t="shared" si="435"/>
        <v>0</v>
      </c>
      <c r="I1683" s="136">
        <f t="shared" si="429"/>
        <v>0</v>
      </c>
      <c r="J1683" s="141">
        <f t="shared" si="430"/>
        <v>0</v>
      </c>
      <c r="K1683" s="142">
        <f t="shared" si="427"/>
        <v>0</v>
      </c>
      <c r="L1683" s="184">
        <f t="shared" si="427"/>
        <v>0</v>
      </c>
      <c r="M1683" s="141">
        <f t="shared" si="427"/>
        <v>0</v>
      </c>
      <c r="N1683" s="141">
        <f t="shared" si="427"/>
        <v>0</v>
      </c>
      <c r="O1683" s="147">
        <f t="shared" si="431"/>
        <v>0</v>
      </c>
      <c r="P1683" s="136">
        <f t="shared" si="432"/>
        <v>0</v>
      </c>
      <c r="Q1683" s="136">
        <f t="shared" si="436"/>
        <v>0</v>
      </c>
      <c r="R1683" s="136">
        <f t="shared" si="437"/>
        <v>0</v>
      </c>
      <c r="S1683" s="137">
        <f t="shared" si="433"/>
        <v>0</v>
      </c>
      <c r="T1683" s="45"/>
      <c r="V1683" s="57" t="str">
        <f t="shared" si="434"/>
        <v>скрыть</v>
      </c>
    </row>
    <row r="1684" spans="2:22" ht="15.75" hidden="1" customHeight="1" x14ac:dyDescent="0.25">
      <c r="B1684" s="135">
        <v>1668</v>
      </c>
      <c r="C1684" s="182">
        <f t="shared" si="428"/>
        <v>0</v>
      </c>
      <c r="D1684" s="280">
        <f t="shared" si="428"/>
        <v>0</v>
      </c>
      <c r="E1684" s="182">
        <f t="shared" si="428"/>
        <v>0</v>
      </c>
      <c r="F1684" s="182">
        <f t="shared" si="428"/>
        <v>0</v>
      </c>
      <c r="G1684" s="136">
        <f t="shared" si="428"/>
        <v>0</v>
      </c>
      <c r="H1684" s="136">
        <f t="shared" si="435"/>
        <v>0</v>
      </c>
      <c r="I1684" s="136">
        <f t="shared" si="429"/>
        <v>0</v>
      </c>
      <c r="J1684" s="141">
        <f t="shared" si="430"/>
        <v>0</v>
      </c>
      <c r="K1684" s="142">
        <f t="shared" si="427"/>
        <v>0</v>
      </c>
      <c r="L1684" s="184">
        <f t="shared" si="427"/>
        <v>0</v>
      </c>
      <c r="M1684" s="141">
        <f t="shared" si="427"/>
        <v>0</v>
      </c>
      <c r="N1684" s="141">
        <f t="shared" si="427"/>
        <v>0</v>
      </c>
      <c r="O1684" s="147">
        <f t="shared" si="431"/>
        <v>0</v>
      </c>
      <c r="P1684" s="136">
        <f t="shared" si="432"/>
        <v>0</v>
      </c>
      <c r="Q1684" s="136">
        <f t="shared" si="436"/>
        <v>0</v>
      </c>
      <c r="R1684" s="136">
        <f t="shared" si="437"/>
        <v>0</v>
      </c>
      <c r="S1684" s="137">
        <f t="shared" si="433"/>
        <v>0</v>
      </c>
      <c r="T1684" s="45"/>
      <c r="V1684" s="57" t="str">
        <f t="shared" si="434"/>
        <v>скрыть</v>
      </c>
    </row>
    <row r="1685" spans="2:22" ht="15.75" hidden="1" customHeight="1" x14ac:dyDescent="0.25">
      <c r="B1685" s="135">
        <v>1669</v>
      </c>
      <c r="C1685" s="182">
        <f t="shared" si="428"/>
        <v>0</v>
      </c>
      <c r="D1685" s="280">
        <f t="shared" si="428"/>
        <v>0</v>
      </c>
      <c r="E1685" s="182">
        <f t="shared" si="428"/>
        <v>0</v>
      </c>
      <c r="F1685" s="182">
        <f t="shared" si="428"/>
        <v>0</v>
      </c>
      <c r="G1685" s="136">
        <f t="shared" si="428"/>
        <v>0</v>
      </c>
      <c r="H1685" s="136">
        <f t="shared" si="435"/>
        <v>0</v>
      </c>
      <c r="I1685" s="136">
        <f t="shared" si="429"/>
        <v>0</v>
      </c>
      <c r="J1685" s="141">
        <f t="shared" si="430"/>
        <v>0</v>
      </c>
      <c r="K1685" s="142">
        <f t="shared" si="427"/>
        <v>0</v>
      </c>
      <c r="L1685" s="184">
        <f t="shared" si="427"/>
        <v>0</v>
      </c>
      <c r="M1685" s="141">
        <f t="shared" si="427"/>
        <v>0</v>
      </c>
      <c r="N1685" s="141">
        <f t="shared" si="427"/>
        <v>0</v>
      </c>
      <c r="O1685" s="147">
        <f t="shared" si="431"/>
        <v>0</v>
      </c>
      <c r="P1685" s="136">
        <f t="shared" si="432"/>
        <v>0</v>
      </c>
      <c r="Q1685" s="136">
        <f t="shared" si="436"/>
        <v>0</v>
      </c>
      <c r="R1685" s="136">
        <f t="shared" si="437"/>
        <v>0</v>
      </c>
      <c r="S1685" s="137">
        <f t="shared" si="433"/>
        <v>0</v>
      </c>
      <c r="T1685" s="45"/>
      <c r="V1685" s="57" t="str">
        <f t="shared" si="434"/>
        <v>скрыть</v>
      </c>
    </row>
    <row r="1686" spans="2:22" ht="15.75" hidden="1" customHeight="1" x14ac:dyDescent="0.25">
      <c r="B1686" s="135">
        <v>1670</v>
      </c>
      <c r="C1686" s="182">
        <f t="shared" si="428"/>
        <v>0</v>
      </c>
      <c r="D1686" s="280">
        <f t="shared" si="428"/>
        <v>0</v>
      </c>
      <c r="E1686" s="182">
        <f t="shared" si="428"/>
        <v>0</v>
      </c>
      <c r="F1686" s="182">
        <f t="shared" si="428"/>
        <v>0</v>
      </c>
      <c r="G1686" s="136">
        <f t="shared" si="428"/>
        <v>0</v>
      </c>
      <c r="H1686" s="136">
        <f t="shared" si="435"/>
        <v>0</v>
      </c>
      <c r="I1686" s="136">
        <f t="shared" si="429"/>
        <v>0</v>
      </c>
      <c r="J1686" s="141">
        <f t="shared" si="430"/>
        <v>0</v>
      </c>
      <c r="K1686" s="142">
        <f t="shared" si="427"/>
        <v>0</v>
      </c>
      <c r="L1686" s="184">
        <f t="shared" si="427"/>
        <v>0</v>
      </c>
      <c r="M1686" s="141">
        <f t="shared" si="427"/>
        <v>0</v>
      </c>
      <c r="N1686" s="141">
        <f t="shared" si="427"/>
        <v>0</v>
      </c>
      <c r="O1686" s="147">
        <f t="shared" si="431"/>
        <v>0</v>
      </c>
      <c r="P1686" s="136">
        <f t="shared" si="432"/>
        <v>0</v>
      </c>
      <c r="Q1686" s="136">
        <f t="shared" si="436"/>
        <v>0</v>
      </c>
      <c r="R1686" s="136">
        <f t="shared" si="437"/>
        <v>0</v>
      </c>
      <c r="S1686" s="137">
        <f t="shared" si="433"/>
        <v>0</v>
      </c>
      <c r="T1686" s="45"/>
      <c r="V1686" s="57" t="str">
        <f t="shared" si="434"/>
        <v>скрыть</v>
      </c>
    </row>
    <row r="1687" spans="2:22" ht="15.75" hidden="1" customHeight="1" x14ac:dyDescent="0.25">
      <c r="B1687" s="135">
        <v>1671</v>
      </c>
      <c r="C1687" s="182">
        <f t="shared" ref="C1687:G1696" si="438">IF(offer_sale_type="транзит",IFERROR(VLOOKUP($B1687,calc_data,C$14+1,0),0),0)</f>
        <v>0</v>
      </c>
      <c r="D1687" s="280">
        <f t="shared" si="438"/>
        <v>0</v>
      </c>
      <c r="E1687" s="182">
        <f t="shared" si="438"/>
        <v>0</v>
      </c>
      <c r="F1687" s="182">
        <f t="shared" si="438"/>
        <v>0</v>
      </c>
      <c r="G1687" s="136">
        <f t="shared" si="438"/>
        <v>0</v>
      </c>
      <c r="H1687" s="136">
        <f t="shared" si="435"/>
        <v>0</v>
      </c>
      <c r="I1687" s="136">
        <f t="shared" si="429"/>
        <v>0</v>
      </c>
      <c r="J1687" s="141">
        <f t="shared" si="430"/>
        <v>0</v>
      </c>
      <c r="K1687" s="142">
        <f t="shared" si="427"/>
        <v>0</v>
      </c>
      <c r="L1687" s="184">
        <f t="shared" si="427"/>
        <v>0</v>
      </c>
      <c r="M1687" s="141">
        <f t="shared" si="427"/>
        <v>0</v>
      </c>
      <c r="N1687" s="141">
        <f t="shared" si="427"/>
        <v>0</v>
      </c>
      <c r="O1687" s="147">
        <f t="shared" si="431"/>
        <v>0</v>
      </c>
      <c r="P1687" s="136">
        <f t="shared" si="432"/>
        <v>0</v>
      </c>
      <c r="Q1687" s="136">
        <f t="shared" si="436"/>
        <v>0</v>
      </c>
      <c r="R1687" s="136">
        <f t="shared" si="437"/>
        <v>0</v>
      </c>
      <c r="S1687" s="137">
        <f t="shared" si="433"/>
        <v>0</v>
      </c>
      <c r="T1687" s="45"/>
      <c r="V1687" s="57" t="str">
        <f t="shared" si="434"/>
        <v>скрыть</v>
      </c>
    </row>
    <row r="1688" spans="2:22" ht="15.75" hidden="1" customHeight="1" x14ac:dyDescent="0.25">
      <c r="B1688" s="135">
        <v>1672</v>
      </c>
      <c r="C1688" s="182">
        <f t="shared" si="438"/>
        <v>0</v>
      </c>
      <c r="D1688" s="280">
        <f t="shared" si="438"/>
        <v>0</v>
      </c>
      <c r="E1688" s="182">
        <f t="shared" si="438"/>
        <v>0</v>
      </c>
      <c r="F1688" s="182">
        <f t="shared" si="438"/>
        <v>0</v>
      </c>
      <c r="G1688" s="136">
        <f t="shared" si="438"/>
        <v>0</v>
      </c>
      <c r="H1688" s="136">
        <f t="shared" si="435"/>
        <v>0</v>
      </c>
      <c r="I1688" s="136">
        <f t="shared" si="429"/>
        <v>0</v>
      </c>
      <c r="J1688" s="141">
        <f t="shared" si="430"/>
        <v>0</v>
      </c>
      <c r="K1688" s="142">
        <f t="shared" si="427"/>
        <v>0</v>
      </c>
      <c r="L1688" s="184">
        <f t="shared" si="427"/>
        <v>0</v>
      </c>
      <c r="M1688" s="141">
        <f t="shared" si="427"/>
        <v>0</v>
      </c>
      <c r="N1688" s="141">
        <f t="shared" si="427"/>
        <v>0</v>
      </c>
      <c r="O1688" s="147">
        <f t="shared" si="431"/>
        <v>0</v>
      </c>
      <c r="P1688" s="136">
        <f t="shared" si="432"/>
        <v>0</v>
      </c>
      <c r="Q1688" s="136">
        <f t="shared" si="436"/>
        <v>0</v>
      </c>
      <c r="R1688" s="136">
        <f t="shared" si="437"/>
        <v>0</v>
      </c>
      <c r="S1688" s="137">
        <f t="shared" si="433"/>
        <v>0</v>
      </c>
      <c r="T1688" s="45"/>
      <c r="V1688" s="57" t="str">
        <f t="shared" si="434"/>
        <v>скрыть</v>
      </c>
    </row>
    <row r="1689" spans="2:22" ht="15.75" hidden="1" customHeight="1" x14ac:dyDescent="0.25">
      <c r="B1689" s="135">
        <v>1673</v>
      </c>
      <c r="C1689" s="182">
        <f t="shared" si="438"/>
        <v>0</v>
      </c>
      <c r="D1689" s="280">
        <f t="shared" si="438"/>
        <v>0</v>
      </c>
      <c r="E1689" s="182">
        <f t="shared" si="438"/>
        <v>0</v>
      </c>
      <c r="F1689" s="182">
        <f t="shared" si="438"/>
        <v>0</v>
      </c>
      <c r="G1689" s="136">
        <f t="shared" si="438"/>
        <v>0</v>
      </c>
      <c r="H1689" s="136">
        <f t="shared" si="435"/>
        <v>0</v>
      </c>
      <c r="I1689" s="136">
        <f t="shared" si="429"/>
        <v>0</v>
      </c>
      <c r="J1689" s="141">
        <f t="shared" si="430"/>
        <v>0</v>
      </c>
      <c r="K1689" s="142">
        <f t="shared" si="427"/>
        <v>0</v>
      </c>
      <c r="L1689" s="184">
        <f t="shared" si="427"/>
        <v>0</v>
      </c>
      <c r="M1689" s="141">
        <f t="shared" si="427"/>
        <v>0</v>
      </c>
      <c r="N1689" s="141">
        <f t="shared" si="427"/>
        <v>0</v>
      </c>
      <c r="O1689" s="147">
        <f t="shared" si="431"/>
        <v>0</v>
      </c>
      <c r="P1689" s="136">
        <f t="shared" si="432"/>
        <v>0</v>
      </c>
      <c r="Q1689" s="136">
        <f t="shared" si="436"/>
        <v>0</v>
      </c>
      <c r="R1689" s="136">
        <f t="shared" si="437"/>
        <v>0</v>
      </c>
      <c r="S1689" s="137">
        <f t="shared" si="433"/>
        <v>0</v>
      </c>
      <c r="T1689" s="45"/>
      <c r="V1689" s="57" t="str">
        <f t="shared" si="434"/>
        <v>скрыть</v>
      </c>
    </row>
    <row r="1690" spans="2:22" ht="15.75" hidden="1" customHeight="1" x14ac:dyDescent="0.25">
      <c r="B1690" s="135">
        <v>1674</v>
      </c>
      <c r="C1690" s="182">
        <f t="shared" si="438"/>
        <v>0</v>
      </c>
      <c r="D1690" s="280">
        <f t="shared" si="438"/>
        <v>0</v>
      </c>
      <c r="E1690" s="182">
        <f t="shared" si="438"/>
        <v>0</v>
      </c>
      <c r="F1690" s="182">
        <f t="shared" si="438"/>
        <v>0</v>
      </c>
      <c r="G1690" s="136">
        <f t="shared" si="438"/>
        <v>0</v>
      </c>
      <c r="H1690" s="136">
        <f t="shared" si="435"/>
        <v>0</v>
      </c>
      <c r="I1690" s="136">
        <f t="shared" si="429"/>
        <v>0</v>
      </c>
      <c r="J1690" s="141">
        <f t="shared" si="430"/>
        <v>0</v>
      </c>
      <c r="K1690" s="142">
        <f t="shared" si="427"/>
        <v>0</v>
      </c>
      <c r="L1690" s="184">
        <f t="shared" si="427"/>
        <v>0</v>
      </c>
      <c r="M1690" s="141">
        <f t="shared" si="427"/>
        <v>0</v>
      </c>
      <c r="N1690" s="141">
        <f t="shared" si="427"/>
        <v>0</v>
      </c>
      <c r="O1690" s="147">
        <f t="shared" si="431"/>
        <v>0</v>
      </c>
      <c r="P1690" s="136">
        <f t="shared" si="432"/>
        <v>0</v>
      </c>
      <c r="Q1690" s="136">
        <f t="shared" si="436"/>
        <v>0</v>
      </c>
      <c r="R1690" s="136">
        <f t="shared" si="437"/>
        <v>0</v>
      </c>
      <c r="S1690" s="137">
        <f t="shared" si="433"/>
        <v>0</v>
      </c>
      <c r="T1690" s="45"/>
      <c r="V1690" s="57" t="str">
        <f t="shared" si="434"/>
        <v>скрыть</v>
      </c>
    </row>
    <row r="1691" spans="2:22" ht="15.75" hidden="1" customHeight="1" x14ac:dyDescent="0.25">
      <c r="B1691" s="135">
        <v>1675</v>
      </c>
      <c r="C1691" s="182">
        <f t="shared" si="438"/>
        <v>0</v>
      </c>
      <c r="D1691" s="280">
        <f t="shared" si="438"/>
        <v>0</v>
      </c>
      <c r="E1691" s="182">
        <f t="shared" si="438"/>
        <v>0</v>
      </c>
      <c r="F1691" s="182">
        <f t="shared" si="438"/>
        <v>0</v>
      </c>
      <c r="G1691" s="136">
        <f t="shared" si="438"/>
        <v>0</v>
      </c>
      <c r="H1691" s="136">
        <f t="shared" si="435"/>
        <v>0</v>
      </c>
      <c r="I1691" s="136">
        <f t="shared" si="429"/>
        <v>0</v>
      </c>
      <c r="J1691" s="141">
        <f t="shared" si="430"/>
        <v>0</v>
      </c>
      <c r="K1691" s="142">
        <f t="shared" si="427"/>
        <v>0</v>
      </c>
      <c r="L1691" s="184">
        <f t="shared" si="427"/>
        <v>0</v>
      </c>
      <c r="M1691" s="141">
        <f t="shared" si="427"/>
        <v>0</v>
      </c>
      <c r="N1691" s="141">
        <f t="shared" si="427"/>
        <v>0</v>
      </c>
      <c r="O1691" s="147">
        <f t="shared" si="431"/>
        <v>0</v>
      </c>
      <c r="P1691" s="136">
        <f t="shared" si="432"/>
        <v>0</v>
      </c>
      <c r="Q1691" s="136">
        <f t="shared" si="436"/>
        <v>0</v>
      </c>
      <c r="R1691" s="136">
        <f t="shared" si="437"/>
        <v>0</v>
      </c>
      <c r="S1691" s="137">
        <f t="shared" si="433"/>
        <v>0</v>
      </c>
      <c r="T1691" s="45"/>
      <c r="V1691" s="57" t="str">
        <f t="shared" si="434"/>
        <v>скрыть</v>
      </c>
    </row>
    <row r="1692" spans="2:22" ht="15.75" hidden="1" customHeight="1" x14ac:dyDescent="0.25">
      <c r="B1692" s="135">
        <v>1676</v>
      </c>
      <c r="C1692" s="182">
        <f t="shared" si="438"/>
        <v>0</v>
      </c>
      <c r="D1692" s="280">
        <f t="shared" si="438"/>
        <v>0</v>
      </c>
      <c r="E1692" s="182">
        <f t="shared" si="438"/>
        <v>0</v>
      </c>
      <c r="F1692" s="182">
        <f t="shared" si="438"/>
        <v>0</v>
      </c>
      <c r="G1692" s="136">
        <f t="shared" si="438"/>
        <v>0</v>
      </c>
      <c r="H1692" s="136">
        <f t="shared" si="435"/>
        <v>0</v>
      </c>
      <c r="I1692" s="136">
        <f t="shared" si="429"/>
        <v>0</v>
      </c>
      <c r="J1692" s="141">
        <f t="shared" si="430"/>
        <v>0</v>
      </c>
      <c r="K1692" s="142">
        <f t="shared" si="427"/>
        <v>0</v>
      </c>
      <c r="L1692" s="184">
        <f t="shared" si="427"/>
        <v>0</v>
      </c>
      <c r="M1692" s="141">
        <f t="shared" si="427"/>
        <v>0</v>
      </c>
      <c r="N1692" s="141">
        <f t="shared" si="427"/>
        <v>0</v>
      </c>
      <c r="O1692" s="147">
        <f t="shared" si="431"/>
        <v>0</v>
      </c>
      <c r="P1692" s="136">
        <f t="shared" si="432"/>
        <v>0</v>
      </c>
      <c r="Q1692" s="136">
        <f t="shared" si="436"/>
        <v>0</v>
      </c>
      <c r="R1692" s="136">
        <f t="shared" si="437"/>
        <v>0</v>
      </c>
      <c r="S1692" s="137">
        <f t="shared" si="433"/>
        <v>0</v>
      </c>
      <c r="T1692" s="45"/>
      <c r="V1692" s="57" t="str">
        <f t="shared" si="434"/>
        <v>скрыть</v>
      </c>
    </row>
    <row r="1693" spans="2:22" ht="15.75" hidden="1" customHeight="1" x14ac:dyDescent="0.25">
      <c r="B1693" s="135">
        <v>1677</v>
      </c>
      <c r="C1693" s="182">
        <f t="shared" si="438"/>
        <v>0</v>
      </c>
      <c r="D1693" s="280">
        <f t="shared" si="438"/>
        <v>0</v>
      </c>
      <c r="E1693" s="182">
        <f t="shared" si="438"/>
        <v>0</v>
      </c>
      <c r="F1693" s="182">
        <f t="shared" si="438"/>
        <v>0</v>
      </c>
      <c r="G1693" s="136">
        <f t="shared" si="438"/>
        <v>0</v>
      </c>
      <c r="H1693" s="136">
        <f t="shared" si="435"/>
        <v>0</v>
      </c>
      <c r="I1693" s="136">
        <f t="shared" si="429"/>
        <v>0</v>
      </c>
      <c r="J1693" s="141">
        <f t="shared" si="430"/>
        <v>0</v>
      </c>
      <c r="K1693" s="142">
        <f t="shared" si="427"/>
        <v>0</v>
      </c>
      <c r="L1693" s="184">
        <f t="shared" si="427"/>
        <v>0</v>
      </c>
      <c r="M1693" s="141">
        <f t="shared" si="427"/>
        <v>0</v>
      </c>
      <c r="N1693" s="141">
        <f t="shared" si="427"/>
        <v>0</v>
      </c>
      <c r="O1693" s="147">
        <f t="shared" si="431"/>
        <v>0</v>
      </c>
      <c r="P1693" s="136">
        <f t="shared" si="432"/>
        <v>0</v>
      </c>
      <c r="Q1693" s="136">
        <f t="shared" si="436"/>
        <v>0</v>
      </c>
      <c r="R1693" s="136">
        <f t="shared" si="437"/>
        <v>0</v>
      </c>
      <c r="S1693" s="137">
        <f t="shared" si="433"/>
        <v>0</v>
      </c>
      <c r="T1693" s="45"/>
      <c r="V1693" s="57" t="str">
        <f t="shared" si="434"/>
        <v>скрыть</v>
      </c>
    </row>
    <row r="1694" spans="2:22" ht="15.75" hidden="1" customHeight="1" x14ac:dyDescent="0.25">
      <c r="B1694" s="135">
        <v>1678</v>
      </c>
      <c r="C1694" s="182">
        <f t="shared" si="438"/>
        <v>0</v>
      </c>
      <c r="D1694" s="280">
        <f t="shared" si="438"/>
        <v>0</v>
      </c>
      <c r="E1694" s="182">
        <f t="shared" si="438"/>
        <v>0</v>
      </c>
      <c r="F1694" s="182">
        <f t="shared" si="438"/>
        <v>0</v>
      </c>
      <c r="G1694" s="136">
        <f t="shared" si="438"/>
        <v>0</v>
      </c>
      <c r="H1694" s="136">
        <f t="shared" si="435"/>
        <v>0</v>
      </c>
      <c r="I1694" s="136">
        <f t="shared" si="429"/>
        <v>0</v>
      </c>
      <c r="J1694" s="141">
        <f t="shared" si="430"/>
        <v>0</v>
      </c>
      <c r="K1694" s="142">
        <f t="shared" si="427"/>
        <v>0</v>
      </c>
      <c r="L1694" s="184">
        <f t="shared" si="427"/>
        <v>0</v>
      </c>
      <c r="M1694" s="141">
        <f t="shared" si="427"/>
        <v>0</v>
      </c>
      <c r="N1694" s="141">
        <f t="shared" si="427"/>
        <v>0</v>
      </c>
      <c r="O1694" s="147">
        <f t="shared" si="431"/>
        <v>0</v>
      </c>
      <c r="P1694" s="136">
        <f t="shared" si="432"/>
        <v>0</v>
      </c>
      <c r="Q1694" s="136">
        <f t="shared" si="436"/>
        <v>0</v>
      </c>
      <c r="R1694" s="136">
        <f t="shared" si="437"/>
        <v>0</v>
      </c>
      <c r="S1694" s="137">
        <f t="shared" si="433"/>
        <v>0</v>
      </c>
      <c r="T1694" s="45"/>
      <c r="V1694" s="57" t="str">
        <f t="shared" si="434"/>
        <v>скрыть</v>
      </c>
    </row>
    <row r="1695" spans="2:22" ht="15.75" hidden="1" customHeight="1" x14ac:dyDescent="0.25">
      <c r="B1695" s="135">
        <v>1679</v>
      </c>
      <c r="C1695" s="182">
        <f t="shared" si="438"/>
        <v>0</v>
      </c>
      <c r="D1695" s="280">
        <f t="shared" si="438"/>
        <v>0</v>
      </c>
      <c r="E1695" s="182">
        <f t="shared" si="438"/>
        <v>0</v>
      </c>
      <c r="F1695" s="182">
        <f t="shared" si="438"/>
        <v>0</v>
      </c>
      <c r="G1695" s="136">
        <f t="shared" si="438"/>
        <v>0</v>
      </c>
      <c r="H1695" s="136">
        <f t="shared" si="435"/>
        <v>0</v>
      </c>
      <c r="I1695" s="136">
        <f t="shared" si="429"/>
        <v>0</v>
      </c>
      <c r="J1695" s="141">
        <f t="shared" si="430"/>
        <v>0</v>
      </c>
      <c r="K1695" s="142">
        <f t="shared" si="427"/>
        <v>0</v>
      </c>
      <c r="L1695" s="184">
        <f t="shared" si="427"/>
        <v>0</v>
      </c>
      <c r="M1695" s="141">
        <f t="shared" si="427"/>
        <v>0</v>
      </c>
      <c r="N1695" s="141">
        <f t="shared" si="427"/>
        <v>0</v>
      </c>
      <c r="O1695" s="147">
        <f t="shared" si="431"/>
        <v>0</v>
      </c>
      <c r="P1695" s="136">
        <f t="shared" si="432"/>
        <v>0</v>
      </c>
      <c r="Q1695" s="136">
        <f t="shared" si="436"/>
        <v>0</v>
      </c>
      <c r="R1695" s="136">
        <f t="shared" si="437"/>
        <v>0</v>
      </c>
      <c r="S1695" s="137">
        <f t="shared" si="433"/>
        <v>0</v>
      </c>
      <c r="T1695" s="45"/>
      <c r="V1695" s="57" t="str">
        <f t="shared" si="434"/>
        <v>скрыть</v>
      </c>
    </row>
    <row r="1696" spans="2:22" ht="15.75" hidden="1" customHeight="1" x14ac:dyDescent="0.25">
      <c r="B1696" s="135">
        <v>1680</v>
      </c>
      <c r="C1696" s="182">
        <f t="shared" si="438"/>
        <v>0</v>
      </c>
      <c r="D1696" s="280">
        <f t="shared" si="438"/>
        <v>0</v>
      </c>
      <c r="E1696" s="182">
        <f t="shared" si="438"/>
        <v>0</v>
      </c>
      <c r="F1696" s="182">
        <f t="shared" si="438"/>
        <v>0</v>
      </c>
      <c r="G1696" s="136">
        <f t="shared" si="438"/>
        <v>0</v>
      </c>
      <c r="H1696" s="136">
        <f t="shared" si="435"/>
        <v>0</v>
      </c>
      <c r="I1696" s="136">
        <f t="shared" si="429"/>
        <v>0</v>
      </c>
      <c r="J1696" s="141">
        <f t="shared" si="430"/>
        <v>0</v>
      </c>
      <c r="K1696" s="142">
        <f t="shared" si="427"/>
        <v>0</v>
      </c>
      <c r="L1696" s="184">
        <f t="shared" si="427"/>
        <v>0</v>
      </c>
      <c r="M1696" s="141">
        <f t="shared" si="427"/>
        <v>0</v>
      </c>
      <c r="N1696" s="141">
        <f t="shared" si="427"/>
        <v>0</v>
      </c>
      <c r="O1696" s="147">
        <f t="shared" si="431"/>
        <v>0</v>
      </c>
      <c r="P1696" s="136">
        <f t="shared" si="432"/>
        <v>0</v>
      </c>
      <c r="Q1696" s="136">
        <f t="shared" si="436"/>
        <v>0</v>
      </c>
      <c r="R1696" s="136">
        <f t="shared" si="437"/>
        <v>0</v>
      </c>
      <c r="S1696" s="137">
        <f t="shared" si="433"/>
        <v>0</v>
      </c>
      <c r="T1696" s="45"/>
      <c r="V1696" s="57" t="str">
        <f t="shared" si="434"/>
        <v>скрыть</v>
      </c>
    </row>
    <row r="1697" spans="2:22" ht="15.75" hidden="1" customHeight="1" x14ac:dyDescent="0.25">
      <c r="B1697" s="135">
        <v>1681</v>
      </c>
      <c r="C1697" s="182">
        <f t="shared" ref="C1697:G1706" si="439">IF(offer_sale_type="транзит",IFERROR(VLOOKUP($B1697,calc_data,C$14+1,0),0),0)</f>
        <v>0</v>
      </c>
      <c r="D1697" s="280">
        <f t="shared" si="439"/>
        <v>0</v>
      </c>
      <c r="E1697" s="182">
        <f t="shared" si="439"/>
        <v>0</v>
      </c>
      <c r="F1697" s="182">
        <f t="shared" si="439"/>
        <v>0</v>
      </c>
      <c r="G1697" s="136">
        <f t="shared" si="439"/>
        <v>0</v>
      </c>
      <c r="H1697" s="136">
        <f t="shared" si="435"/>
        <v>0</v>
      </c>
      <c r="I1697" s="136">
        <f t="shared" si="429"/>
        <v>0</v>
      </c>
      <c r="J1697" s="141">
        <f t="shared" si="430"/>
        <v>0</v>
      </c>
      <c r="K1697" s="142">
        <f t="shared" si="427"/>
        <v>0</v>
      </c>
      <c r="L1697" s="184">
        <f t="shared" si="427"/>
        <v>0</v>
      </c>
      <c r="M1697" s="141">
        <f t="shared" si="427"/>
        <v>0</v>
      </c>
      <c r="N1697" s="141">
        <f t="shared" si="427"/>
        <v>0</v>
      </c>
      <c r="O1697" s="147">
        <f t="shared" si="431"/>
        <v>0</v>
      </c>
      <c r="P1697" s="136">
        <f t="shared" si="432"/>
        <v>0</v>
      </c>
      <c r="Q1697" s="136">
        <f t="shared" si="436"/>
        <v>0</v>
      </c>
      <c r="R1697" s="136">
        <f t="shared" si="437"/>
        <v>0</v>
      </c>
      <c r="S1697" s="137">
        <f t="shared" si="433"/>
        <v>0</v>
      </c>
      <c r="T1697" s="45"/>
      <c r="V1697" s="57" t="str">
        <f t="shared" si="434"/>
        <v>скрыть</v>
      </c>
    </row>
    <row r="1698" spans="2:22" ht="15.75" hidden="1" customHeight="1" x14ac:dyDescent="0.25">
      <c r="B1698" s="135">
        <v>1682</v>
      </c>
      <c r="C1698" s="182">
        <f t="shared" si="439"/>
        <v>0</v>
      </c>
      <c r="D1698" s="280">
        <f t="shared" si="439"/>
        <v>0</v>
      </c>
      <c r="E1698" s="182">
        <f t="shared" si="439"/>
        <v>0</v>
      </c>
      <c r="F1698" s="182">
        <f t="shared" si="439"/>
        <v>0</v>
      </c>
      <c r="G1698" s="136">
        <f t="shared" si="439"/>
        <v>0</v>
      </c>
      <c r="H1698" s="136">
        <f t="shared" si="435"/>
        <v>0</v>
      </c>
      <c r="I1698" s="136">
        <f t="shared" si="429"/>
        <v>0</v>
      </c>
      <c r="J1698" s="141">
        <f t="shared" si="430"/>
        <v>0</v>
      </c>
      <c r="K1698" s="142">
        <f t="shared" si="427"/>
        <v>0</v>
      </c>
      <c r="L1698" s="184">
        <f t="shared" si="427"/>
        <v>0</v>
      </c>
      <c r="M1698" s="141">
        <f t="shared" si="427"/>
        <v>0</v>
      </c>
      <c r="N1698" s="141">
        <f t="shared" si="427"/>
        <v>0</v>
      </c>
      <c r="O1698" s="147">
        <f t="shared" si="431"/>
        <v>0</v>
      </c>
      <c r="P1698" s="136">
        <f t="shared" si="432"/>
        <v>0</v>
      </c>
      <c r="Q1698" s="136">
        <f t="shared" si="436"/>
        <v>0</v>
      </c>
      <c r="R1698" s="136">
        <f t="shared" si="437"/>
        <v>0</v>
      </c>
      <c r="S1698" s="137">
        <f t="shared" si="433"/>
        <v>0</v>
      </c>
      <c r="T1698" s="45"/>
      <c r="V1698" s="57" t="str">
        <f t="shared" si="434"/>
        <v>скрыть</v>
      </c>
    </row>
    <row r="1699" spans="2:22" ht="15.75" hidden="1" customHeight="1" x14ac:dyDescent="0.25">
      <c r="B1699" s="135">
        <v>1683</v>
      </c>
      <c r="C1699" s="182">
        <f t="shared" si="439"/>
        <v>0</v>
      </c>
      <c r="D1699" s="280">
        <f t="shared" si="439"/>
        <v>0</v>
      </c>
      <c r="E1699" s="182">
        <f t="shared" si="439"/>
        <v>0</v>
      </c>
      <c r="F1699" s="182">
        <f t="shared" si="439"/>
        <v>0</v>
      </c>
      <c r="G1699" s="136">
        <f t="shared" si="439"/>
        <v>0</v>
      </c>
      <c r="H1699" s="136">
        <f t="shared" si="435"/>
        <v>0</v>
      </c>
      <c r="I1699" s="136">
        <f t="shared" si="429"/>
        <v>0</v>
      </c>
      <c r="J1699" s="141">
        <f t="shared" si="430"/>
        <v>0</v>
      </c>
      <c r="K1699" s="142">
        <f t="shared" si="427"/>
        <v>0</v>
      </c>
      <c r="L1699" s="184">
        <f t="shared" si="427"/>
        <v>0</v>
      </c>
      <c r="M1699" s="141">
        <f t="shared" si="427"/>
        <v>0</v>
      </c>
      <c r="N1699" s="141">
        <f t="shared" si="427"/>
        <v>0</v>
      </c>
      <c r="O1699" s="147">
        <f t="shared" si="431"/>
        <v>0</v>
      </c>
      <c r="P1699" s="136">
        <f t="shared" si="432"/>
        <v>0</v>
      </c>
      <c r="Q1699" s="136">
        <f t="shared" si="436"/>
        <v>0</v>
      </c>
      <c r="R1699" s="136">
        <f t="shared" si="437"/>
        <v>0</v>
      </c>
      <c r="S1699" s="137">
        <f t="shared" si="433"/>
        <v>0</v>
      </c>
      <c r="T1699" s="45"/>
      <c r="V1699" s="57" t="str">
        <f t="shared" si="434"/>
        <v>скрыть</v>
      </c>
    </row>
    <row r="1700" spans="2:22" ht="15.75" hidden="1" customHeight="1" x14ac:dyDescent="0.25">
      <c r="B1700" s="135">
        <v>1684</v>
      </c>
      <c r="C1700" s="182">
        <f t="shared" si="439"/>
        <v>0</v>
      </c>
      <c r="D1700" s="280">
        <f t="shared" si="439"/>
        <v>0</v>
      </c>
      <c r="E1700" s="182">
        <f t="shared" si="439"/>
        <v>0</v>
      </c>
      <c r="F1700" s="182">
        <f t="shared" si="439"/>
        <v>0</v>
      </c>
      <c r="G1700" s="136">
        <f t="shared" si="439"/>
        <v>0</v>
      </c>
      <c r="H1700" s="136">
        <f t="shared" si="435"/>
        <v>0</v>
      </c>
      <c r="I1700" s="136">
        <f t="shared" si="429"/>
        <v>0</v>
      </c>
      <c r="J1700" s="141">
        <f t="shared" si="430"/>
        <v>0</v>
      </c>
      <c r="K1700" s="142">
        <f t="shared" si="427"/>
        <v>0</v>
      </c>
      <c r="L1700" s="184">
        <f t="shared" si="427"/>
        <v>0</v>
      </c>
      <c r="M1700" s="141">
        <f t="shared" si="427"/>
        <v>0</v>
      </c>
      <c r="N1700" s="141">
        <f t="shared" si="427"/>
        <v>0</v>
      </c>
      <c r="O1700" s="147">
        <f t="shared" si="431"/>
        <v>0</v>
      </c>
      <c r="P1700" s="136">
        <f t="shared" si="432"/>
        <v>0</v>
      </c>
      <c r="Q1700" s="136">
        <f t="shared" si="436"/>
        <v>0</v>
      </c>
      <c r="R1700" s="136">
        <f t="shared" si="437"/>
        <v>0</v>
      </c>
      <c r="S1700" s="137">
        <f t="shared" si="433"/>
        <v>0</v>
      </c>
      <c r="T1700" s="45"/>
      <c r="V1700" s="57" t="str">
        <f t="shared" si="434"/>
        <v>скрыть</v>
      </c>
    </row>
    <row r="1701" spans="2:22" ht="15.75" hidden="1" customHeight="1" x14ac:dyDescent="0.25">
      <c r="B1701" s="135">
        <v>1685</v>
      </c>
      <c r="C1701" s="182">
        <f t="shared" si="439"/>
        <v>0</v>
      </c>
      <c r="D1701" s="280">
        <f t="shared" si="439"/>
        <v>0</v>
      </c>
      <c r="E1701" s="182">
        <f t="shared" si="439"/>
        <v>0</v>
      </c>
      <c r="F1701" s="182">
        <f t="shared" si="439"/>
        <v>0</v>
      </c>
      <c r="G1701" s="136">
        <f t="shared" si="439"/>
        <v>0</v>
      </c>
      <c r="H1701" s="136">
        <f t="shared" si="435"/>
        <v>0</v>
      </c>
      <c r="I1701" s="136">
        <f t="shared" si="429"/>
        <v>0</v>
      </c>
      <c r="J1701" s="141">
        <f t="shared" si="430"/>
        <v>0</v>
      </c>
      <c r="K1701" s="142">
        <f t="shared" si="427"/>
        <v>0</v>
      </c>
      <c r="L1701" s="184">
        <f t="shared" si="427"/>
        <v>0</v>
      </c>
      <c r="M1701" s="141">
        <f t="shared" si="427"/>
        <v>0</v>
      </c>
      <c r="N1701" s="141">
        <f t="shared" si="427"/>
        <v>0</v>
      </c>
      <c r="O1701" s="147">
        <f t="shared" si="431"/>
        <v>0</v>
      </c>
      <c r="P1701" s="136">
        <f t="shared" si="432"/>
        <v>0</v>
      </c>
      <c r="Q1701" s="136">
        <f t="shared" si="436"/>
        <v>0</v>
      </c>
      <c r="R1701" s="136">
        <f t="shared" si="437"/>
        <v>0</v>
      </c>
      <c r="S1701" s="137">
        <f t="shared" si="433"/>
        <v>0</v>
      </c>
      <c r="T1701" s="45"/>
      <c r="V1701" s="57" t="str">
        <f t="shared" si="434"/>
        <v>скрыть</v>
      </c>
    </row>
    <row r="1702" spans="2:22" ht="15.75" hidden="1" customHeight="1" x14ac:dyDescent="0.25">
      <c r="B1702" s="135">
        <v>1686</v>
      </c>
      <c r="C1702" s="182">
        <f t="shared" si="439"/>
        <v>0</v>
      </c>
      <c r="D1702" s="280">
        <f t="shared" si="439"/>
        <v>0</v>
      </c>
      <c r="E1702" s="182">
        <f t="shared" si="439"/>
        <v>0</v>
      </c>
      <c r="F1702" s="182">
        <f t="shared" si="439"/>
        <v>0</v>
      </c>
      <c r="G1702" s="136">
        <f t="shared" si="439"/>
        <v>0</v>
      </c>
      <c r="H1702" s="136">
        <f t="shared" si="435"/>
        <v>0</v>
      </c>
      <c r="I1702" s="136">
        <f t="shared" si="429"/>
        <v>0</v>
      </c>
      <c r="J1702" s="141">
        <f t="shared" si="430"/>
        <v>0</v>
      </c>
      <c r="K1702" s="142">
        <f t="shared" si="427"/>
        <v>0</v>
      </c>
      <c r="L1702" s="184">
        <f t="shared" si="427"/>
        <v>0</v>
      </c>
      <c r="M1702" s="141">
        <f t="shared" si="427"/>
        <v>0</v>
      </c>
      <c r="N1702" s="141">
        <f t="shared" si="427"/>
        <v>0</v>
      </c>
      <c r="O1702" s="147">
        <f t="shared" si="431"/>
        <v>0</v>
      </c>
      <c r="P1702" s="136">
        <f t="shared" si="432"/>
        <v>0</v>
      </c>
      <c r="Q1702" s="136">
        <f t="shared" si="436"/>
        <v>0</v>
      </c>
      <c r="R1702" s="136">
        <f t="shared" si="437"/>
        <v>0</v>
      </c>
      <c r="S1702" s="137">
        <f t="shared" si="433"/>
        <v>0</v>
      </c>
      <c r="T1702" s="45"/>
      <c r="V1702" s="57" t="str">
        <f t="shared" si="434"/>
        <v>скрыть</v>
      </c>
    </row>
    <row r="1703" spans="2:22" ht="15.75" hidden="1" customHeight="1" x14ac:dyDescent="0.25">
      <c r="B1703" s="135">
        <v>1687</v>
      </c>
      <c r="C1703" s="182">
        <f t="shared" si="439"/>
        <v>0</v>
      </c>
      <c r="D1703" s="280">
        <f t="shared" si="439"/>
        <v>0</v>
      </c>
      <c r="E1703" s="182">
        <f t="shared" si="439"/>
        <v>0</v>
      </c>
      <c r="F1703" s="182">
        <f t="shared" si="439"/>
        <v>0</v>
      </c>
      <c r="G1703" s="136">
        <f t="shared" si="439"/>
        <v>0</v>
      </c>
      <c r="H1703" s="136">
        <f t="shared" si="435"/>
        <v>0</v>
      </c>
      <c r="I1703" s="136">
        <f t="shared" si="429"/>
        <v>0</v>
      </c>
      <c r="J1703" s="141">
        <f t="shared" si="430"/>
        <v>0</v>
      </c>
      <c r="K1703" s="142">
        <f t="shared" si="427"/>
        <v>0</v>
      </c>
      <c r="L1703" s="184">
        <f t="shared" si="427"/>
        <v>0</v>
      </c>
      <c r="M1703" s="141">
        <f t="shared" si="427"/>
        <v>0</v>
      </c>
      <c r="N1703" s="141">
        <f t="shared" si="427"/>
        <v>0</v>
      </c>
      <c r="O1703" s="147">
        <f t="shared" si="431"/>
        <v>0</v>
      </c>
      <c r="P1703" s="136">
        <f t="shared" si="432"/>
        <v>0</v>
      </c>
      <c r="Q1703" s="136">
        <f t="shared" si="436"/>
        <v>0</v>
      </c>
      <c r="R1703" s="136">
        <f t="shared" si="437"/>
        <v>0</v>
      </c>
      <c r="S1703" s="137">
        <f t="shared" si="433"/>
        <v>0</v>
      </c>
      <c r="T1703" s="45"/>
      <c r="V1703" s="57" t="str">
        <f t="shared" si="434"/>
        <v>скрыть</v>
      </c>
    </row>
    <row r="1704" spans="2:22" ht="15.75" hidden="1" customHeight="1" x14ac:dyDescent="0.25">
      <c r="B1704" s="135">
        <v>1688</v>
      </c>
      <c r="C1704" s="182">
        <f t="shared" si="439"/>
        <v>0</v>
      </c>
      <c r="D1704" s="280">
        <f t="shared" si="439"/>
        <v>0</v>
      </c>
      <c r="E1704" s="182">
        <f t="shared" si="439"/>
        <v>0</v>
      </c>
      <c r="F1704" s="182">
        <f t="shared" si="439"/>
        <v>0</v>
      </c>
      <c r="G1704" s="136">
        <f t="shared" si="439"/>
        <v>0</v>
      </c>
      <c r="H1704" s="136">
        <f t="shared" si="435"/>
        <v>0</v>
      </c>
      <c r="I1704" s="136">
        <f t="shared" si="429"/>
        <v>0</v>
      </c>
      <c r="J1704" s="141">
        <f t="shared" si="430"/>
        <v>0</v>
      </c>
      <c r="K1704" s="142">
        <f t="shared" si="427"/>
        <v>0</v>
      </c>
      <c r="L1704" s="184">
        <f t="shared" si="427"/>
        <v>0</v>
      </c>
      <c r="M1704" s="141">
        <f t="shared" si="427"/>
        <v>0</v>
      </c>
      <c r="N1704" s="141">
        <f t="shared" si="427"/>
        <v>0</v>
      </c>
      <c r="O1704" s="147">
        <f t="shared" si="431"/>
        <v>0</v>
      </c>
      <c r="P1704" s="136">
        <f t="shared" si="432"/>
        <v>0</v>
      </c>
      <c r="Q1704" s="136">
        <f t="shared" si="436"/>
        <v>0</v>
      </c>
      <c r="R1704" s="136">
        <f t="shared" si="437"/>
        <v>0</v>
      </c>
      <c r="S1704" s="137">
        <f t="shared" si="433"/>
        <v>0</v>
      </c>
      <c r="T1704" s="45"/>
      <c r="V1704" s="57" t="str">
        <f t="shared" si="434"/>
        <v>скрыть</v>
      </c>
    </row>
    <row r="1705" spans="2:22" ht="15.75" hidden="1" customHeight="1" x14ac:dyDescent="0.25">
      <c r="B1705" s="135">
        <v>1689</v>
      </c>
      <c r="C1705" s="182">
        <f t="shared" si="439"/>
        <v>0</v>
      </c>
      <c r="D1705" s="280">
        <f t="shared" si="439"/>
        <v>0</v>
      </c>
      <c r="E1705" s="182">
        <f t="shared" si="439"/>
        <v>0</v>
      </c>
      <c r="F1705" s="182">
        <f t="shared" si="439"/>
        <v>0</v>
      </c>
      <c r="G1705" s="136">
        <f t="shared" si="439"/>
        <v>0</v>
      </c>
      <c r="H1705" s="136">
        <f t="shared" si="435"/>
        <v>0</v>
      </c>
      <c r="I1705" s="136">
        <f t="shared" si="429"/>
        <v>0</v>
      </c>
      <c r="J1705" s="141">
        <f t="shared" si="430"/>
        <v>0</v>
      </c>
      <c r="K1705" s="142">
        <f t="shared" si="427"/>
        <v>0</v>
      </c>
      <c r="L1705" s="184">
        <f t="shared" si="427"/>
        <v>0</v>
      </c>
      <c r="M1705" s="141">
        <f t="shared" si="427"/>
        <v>0</v>
      </c>
      <c r="N1705" s="141">
        <f t="shared" si="427"/>
        <v>0</v>
      </c>
      <c r="O1705" s="147">
        <f t="shared" si="431"/>
        <v>0</v>
      </c>
      <c r="P1705" s="136">
        <f t="shared" si="432"/>
        <v>0</v>
      </c>
      <c r="Q1705" s="136">
        <f t="shared" si="436"/>
        <v>0</v>
      </c>
      <c r="R1705" s="136">
        <f t="shared" si="437"/>
        <v>0</v>
      </c>
      <c r="S1705" s="137">
        <f t="shared" si="433"/>
        <v>0</v>
      </c>
      <c r="T1705" s="45"/>
      <c r="V1705" s="57" t="str">
        <f t="shared" si="434"/>
        <v>скрыть</v>
      </c>
    </row>
    <row r="1706" spans="2:22" ht="15.75" hidden="1" customHeight="1" x14ac:dyDescent="0.25">
      <c r="B1706" s="135">
        <v>1690</v>
      </c>
      <c r="C1706" s="182">
        <f t="shared" si="439"/>
        <v>0</v>
      </c>
      <c r="D1706" s="280">
        <f t="shared" si="439"/>
        <v>0</v>
      </c>
      <c r="E1706" s="182">
        <f t="shared" si="439"/>
        <v>0</v>
      </c>
      <c r="F1706" s="182">
        <f t="shared" si="439"/>
        <v>0</v>
      </c>
      <c r="G1706" s="136">
        <f t="shared" si="439"/>
        <v>0</v>
      </c>
      <c r="H1706" s="136">
        <f t="shared" si="435"/>
        <v>0</v>
      </c>
      <c r="I1706" s="136">
        <f t="shared" si="429"/>
        <v>0</v>
      </c>
      <c r="J1706" s="141">
        <f t="shared" si="430"/>
        <v>0</v>
      </c>
      <c r="K1706" s="142">
        <f t="shared" si="427"/>
        <v>0</v>
      </c>
      <c r="L1706" s="184">
        <f t="shared" si="427"/>
        <v>0</v>
      </c>
      <c r="M1706" s="141">
        <f t="shared" si="427"/>
        <v>0</v>
      </c>
      <c r="N1706" s="141">
        <f t="shared" si="427"/>
        <v>0</v>
      </c>
      <c r="O1706" s="147">
        <f t="shared" si="431"/>
        <v>0</v>
      </c>
      <c r="P1706" s="136">
        <f t="shared" si="432"/>
        <v>0</v>
      </c>
      <c r="Q1706" s="136">
        <f t="shared" si="436"/>
        <v>0</v>
      </c>
      <c r="R1706" s="136">
        <f t="shared" si="437"/>
        <v>0</v>
      </c>
      <c r="S1706" s="137">
        <f t="shared" si="433"/>
        <v>0</v>
      </c>
      <c r="T1706" s="45"/>
      <c r="V1706" s="57" t="str">
        <f t="shared" si="434"/>
        <v>скрыть</v>
      </c>
    </row>
    <row r="1707" spans="2:22" ht="15.75" hidden="1" customHeight="1" x14ac:dyDescent="0.25">
      <c r="B1707" s="135">
        <v>1691</v>
      </c>
      <c r="C1707" s="182">
        <f t="shared" ref="C1707:G1716" si="440">IF(offer_sale_type="транзит",IFERROR(VLOOKUP($B1707,calc_data,C$14+1,0),0),0)</f>
        <v>0</v>
      </c>
      <c r="D1707" s="280">
        <f t="shared" si="440"/>
        <v>0</v>
      </c>
      <c r="E1707" s="182">
        <f t="shared" si="440"/>
        <v>0</v>
      </c>
      <c r="F1707" s="182">
        <f t="shared" si="440"/>
        <v>0</v>
      </c>
      <c r="G1707" s="136">
        <f t="shared" si="440"/>
        <v>0</v>
      </c>
      <c r="H1707" s="136">
        <f t="shared" si="435"/>
        <v>0</v>
      </c>
      <c r="I1707" s="136">
        <f t="shared" si="429"/>
        <v>0</v>
      </c>
      <c r="J1707" s="141">
        <f t="shared" si="430"/>
        <v>0</v>
      </c>
      <c r="K1707" s="142">
        <f t="shared" si="427"/>
        <v>0</v>
      </c>
      <c r="L1707" s="184">
        <f t="shared" si="427"/>
        <v>0</v>
      </c>
      <c r="M1707" s="141">
        <f t="shared" si="427"/>
        <v>0</v>
      </c>
      <c r="N1707" s="141">
        <f t="shared" si="427"/>
        <v>0</v>
      </c>
      <c r="O1707" s="147">
        <f t="shared" si="431"/>
        <v>0</v>
      </c>
      <c r="P1707" s="136">
        <f t="shared" si="432"/>
        <v>0</v>
      </c>
      <c r="Q1707" s="136">
        <f t="shared" si="436"/>
        <v>0</v>
      </c>
      <c r="R1707" s="136">
        <f t="shared" si="437"/>
        <v>0</v>
      </c>
      <c r="S1707" s="137">
        <f t="shared" si="433"/>
        <v>0</v>
      </c>
      <c r="T1707" s="45"/>
      <c r="V1707" s="57" t="str">
        <f t="shared" si="434"/>
        <v>скрыть</v>
      </c>
    </row>
    <row r="1708" spans="2:22" ht="15.75" hidden="1" customHeight="1" x14ac:dyDescent="0.25">
      <c r="B1708" s="135">
        <v>1692</v>
      </c>
      <c r="C1708" s="182">
        <f t="shared" si="440"/>
        <v>0</v>
      </c>
      <c r="D1708" s="280">
        <f t="shared" si="440"/>
        <v>0</v>
      </c>
      <c r="E1708" s="182">
        <f t="shared" si="440"/>
        <v>0</v>
      </c>
      <c r="F1708" s="182">
        <f t="shared" si="440"/>
        <v>0</v>
      </c>
      <c r="G1708" s="136">
        <f t="shared" si="440"/>
        <v>0</v>
      </c>
      <c r="H1708" s="136">
        <f t="shared" si="435"/>
        <v>0</v>
      </c>
      <c r="I1708" s="136">
        <f t="shared" si="429"/>
        <v>0</v>
      </c>
      <c r="J1708" s="141">
        <f t="shared" si="430"/>
        <v>0</v>
      </c>
      <c r="K1708" s="142">
        <f t="shared" si="427"/>
        <v>0</v>
      </c>
      <c r="L1708" s="184">
        <f t="shared" si="427"/>
        <v>0</v>
      </c>
      <c r="M1708" s="141">
        <f t="shared" si="427"/>
        <v>0</v>
      </c>
      <c r="N1708" s="141">
        <f t="shared" si="427"/>
        <v>0</v>
      </c>
      <c r="O1708" s="147">
        <f t="shared" si="431"/>
        <v>0</v>
      </c>
      <c r="P1708" s="136">
        <f t="shared" si="432"/>
        <v>0</v>
      </c>
      <c r="Q1708" s="136">
        <f t="shared" si="436"/>
        <v>0</v>
      </c>
      <c r="R1708" s="136">
        <f t="shared" si="437"/>
        <v>0</v>
      </c>
      <c r="S1708" s="137">
        <f t="shared" si="433"/>
        <v>0</v>
      </c>
      <c r="T1708" s="45"/>
      <c r="V1708" s="57" t="str">
        <f t="shared" si="434"/>
        <v>скрыть</v>
      </c>
    </row>
    <row r="1709" spans="2:22" ht="15.75" hidden="1" customHeight="1" x14ac:dyDescent="0.25">
      <c r="B1709" s="135">
        <v>1693</v>
      </c>
      <c r="C1709" s="182">
        <f t="shared" si="440"/>
        <v>0</v>
      </c>
      <c r="D1709" s="280">
        <f t="shared" si="440"/>
        <v>0</v>
      </c>
      <c r="E1709" s="182">
        <f t="shared" si="440"/>
        <v>0</v>
      </c>
      <c r="F1709" s="182">
        <f t="shared" si="440"/>
        <v>0</v>
      </c>
      <c r="G1709" s="136">
        <f t="shared" si="440"/>
        <v>0</v>
      </c>
      <c r="H1709" s="136">
        <f t="shared" si="435"/>
        <v>0</v>
      </c>
      <c r="I1709" s="136">
        <f t="shared" si="429"/>
        <v>0</v>
      </c>
      <c r="J1709" s="141">
        <f t="shared" si="430"/>
        <v>0</v>
      </c>
      <c r="K1709" s="142">
        <f t="shared" si="427"/>
        <v>0</v>
      </c>
      <c r="L1709" s="184">
        <f t="shared" si="427"/>
        <v>0</v>
      </c>
      <c r="M1709" s="141">
        <f t="shared" si="427"/>
        <v>0</v>
      </c>
      <c r="N1709" s="141">
        <f t="shared" si="427"/>
        <v>0</v>
      </c>
      <c r="O1709" s="147">
        <f t="shared" si="431"/>
        <v>0</v>
      </c>
      <c r="P1709" s="136">
        <f t="shared" si="432"/>
        <v>0</v>
      </c>
      <c r="Q1709" s="136">
        <f t="shared" si="436"/>
        <v>0</v>
      </c>
      <c r="R1709" s="136">
        <f t="shared" si="437"/>
        <v>0</v>
      </c>
      <c r="S1709" s="137">
        <f t="shared" si="433"/>
        <v>0</v>
      </c>
      <c r="T1709" s="45"/>
      <c r="V1709" s="57" t="str">
        <f t="shared" si="434"/>
        <v>скрыть</v>
      </c>
    </row>
    <row r="1710" spans="2:22" ht="15.75" hidden="1" customHeight="1" x14ac:dyDescent="0.25">
      <c r="B1710" s="135">
        <v>1694</v>
      </c>
      <c r="C1710" s="182">
        <f t="shared" si="440"/>
        <v>0</v>
      </c>
      <c r="D1710" s="280">
        <f t="shared" si="440"/>
        <v>0</v>
      </c>
      <c r="E1710" s="182">
        <f t="shared" si="440"/>
        <v>0</v>
      </c>
      <c r="F1710" s="182">
        <f t="shared" si="440"/>
        <v>0</v>
      </c>
      <c r="G1710" s="136">
        <f t="shared" si="440"/>
        <v>0</v>
      </c>
      <c r="H1710" s="136">
        <f t="shared" si="435"/>
        <v>0</v>
      </c>
      <c r="I1710" s="136">
        <f t="shared" si="429"/>
        <v>0</v>
      </c>
      <c r="J1710" s="141">
        <f t="shared" si="430"/>
        <v>0</v>
      </c>
      <c r="K1710" s="142">
        <f t="shared" si="427"/>
        <v>0</v>
      </c>
      <c r="L1710" s="184">
        <f t="shared" si="427"/>
        <v>0</v>
      </c>
      <c r="M1710" s="141">
        <f t="shared" si="427"/>
        <v>0</v>
      </c>
      <c r="N1710" s="141">
        <f t="shared" si="427"/>
        <v>0</v>
      </c>
      <c r="O1710" s="147">
        <f t="shared" si="431"/>
        <v>0</v>
      </c>
      <c r="P1710" s="136">
        <f t="shared" si="432"/>
        <v>0</v>
      </c>
      <c r="Q1710" s="136">
        <f t="shared" si="436"/>
        <v>0</v>
      </c>
      <c r="R1710" s="136">
        <f t="shared" si="437"/>
        <v>0</v>
      </c>
      <c r="S1710" s="137">
        <f t="shared" si="433"/>
        <v>0</v>
      </c>
      <c r="T1710" s="45"/>
      <c r="V1710" s="57" t="str">
        <f t="shared" si="434"/>
        <v>скрыть</v>
      </c>
    </row>
    <row r="1711" spans="2:22" ht="15.75" hidden="1" customHeight="1" x14ac:dyDescent="0.25">
      <c r="B1711" s="135">
        <v>1695</v>
      </c>
      <c r="C1711" s="182">
        <f t="shared" si="440"/>
        <v>0</v>
      </c>
      <c r="D1711" s="280">
        <f t="shared" si="440"/>
        <v>0</v>
      </c>
      <c r="E1711" s="182">
        <f t="shared" si="440"/>
        <v>0</v>
      </c>
      <c r="F1711" s="182">
        <f t="shared" si="440"/>
        <v>0</v>
      </c>
      <c r="G1711" s="136">
        <f t="shared" si="440"/>
        <v>0</v>
      </c>
      <c r="H1711" s="136">
        <f t="shared" si="435"/>
        <v>0</v>
      </c>
      <c r="I1711" s="136">
        <f t="shared" si="429"/>
        <v>0</v>
      </c>
      <c r="J1711" s="141">
        <f t="shared" si="430"/>
        <v>0</v>
      </c>
      <c r="K1711" s="142">
        <f t="shared" si="427"/>
        <v>0</v>
      </c>
      <c r="L1711" s="184">
        <f t="shared" si="427"/>
        <v>0</v>
      </c>
      <c r="M1711" s="141">
        <f t="shared" si="427"/>
        <v>0</v>
      </c>
      <c r="N1711" s="141">
        <f t="shared" si="427"/>
        <v>0</v>
      </c>
      <c r="O1711" s="147">
        <f t="shared" si="431"/>
        <v>0</v>
      </c>
      <c r="P1711" s="136">
        <f t="shared" si="432"/>
        <v>0</v>
      </c>
      <c r="Q1711" s="136">
        <f t="shared" si="436"/>
        <v>0</v>
      </c>
      <c r="R1711" s="136">
        <f t="shared" si="437"/>
        <v>0</v>
      </c>
      <c r="S1711" s="137">
        <f t="shared" si="433"/>
        <v>0</v>
      </c>
      <c r="T1711" s="45"/>
      <c r="V1711" s="57" t="str">
        <f t="shared" si="434"/>
        <v>скрыть</v>
      </c>
    </row>
    <row r="1712" spans="2:22" ht="15.75" hidden="1" customHeight="1" x14ac:dyDescent="0.25">
      <c r="B1712" s="135">
        <v>1696</v>
      </c>
      <c r="C1712" s="182">
        <f t="shared" si="440"/>
        <v>0</v>
      </c>
      <c r="D1712" s="280">
        <f t="shared" si="440"/>
        <v>0</v>
      </c>
      <c r="E1712" s="182">
        <f t="shared" si="440"/>
        <v>0</v>
      </c>
      <c r="F1712" s="182">
        <f t="shared" si="440"/>
        <v>0</v>
      </c>
      <c r="G1712" s="136">
        <f t="shared" si="440"/>
        <v>0</v>
      </c>
      <c r="H1712" s="136">
        <f t="shared" si="435"/>
        <v>0</v>
      </c>
      <c r="I1712" s="136">
        <f t="shared" si="429"/>
        <v>0</v>
      </c>
      <c r="J1712" s="141">
        <f t="shared" si="430"/>
        <v>0</v>
      </c>
      <c r="K1712" s="142">
        <f t="shared" si="427"/>
        <v>0</v>
      </c>
      <c r="L1712" s="184">
        <f t="shared" si="427"/>
        <v>0</v>
      </c>
      <c r="M1712" s="141">
        <f t="shared" si="427"/>
        <v>0</v>
      </c>
      <c r="N1712" s="141">
        <f t="shared" si="427"/>
        <v>0</v>
      </c>
      <c r="O1712" s="147">
        <f t="shared" si="431"/>
        <v>0</v>
      </c>
      <c r="P1712" s="136">
        <f t="shared" si="432"/>
        <v>0</v>
      </c>
      <c r="Q1712" s="136">
        <f t="shared" si="436"/>
        <v>0</v>
      </c>
      <c r="R1712" s="136">
        <f t="shared" si="437"/>
        <v>0</v>
      </c>
      <c r="S1712" s="137">
        <f t="shared" si="433"/>
        <v>0</v>
      </c>
      <c r="T1712" s="45"/>
      <c r="V1712" s="57" t="str">
        <f t="shared" si="434"/>
        <v>скрыть</v>
      </c>
    </row>
    <row r="1713" spans="2:22" ht="15.75" hidden="1" customHeight="1" x14ac:dyDescent="0.25">
      <c r="B1713" s="135">
        <v>1697</v>
      </c>
      <c r="C1713" s="182">
        <f t="shared" si="440"/>
        <v>0</v>
      </c>
      <c r="D1713" s="280">
        <f t="shared" si="440"/>
        <v>0</v>
      </c>
      <c r="E1713" s="182">
        <f t="shared" si="440"/>
        <v>0</v>
      </c>
      <c r="F1713" s="182">
        <f t="shared" si="440"/>
        <v>0</v>
      </c>
      <c r="G1713" s="136">
        <f t="shared" si="440"/>
        <v>0</v>
      </c>
      <c r="H1713" s="136">
        <f t="shared" si="435"/>
        <v>0</v>
      </c>
      <c r="I1713" s="136">
        <f t="shared" si="429"/>
        <v>0</v>
      </c>
      <c r="J1713" s="141">
        <f t="shared" si="430"/>
        <v>0</v>
      </c>
      <c r="K1713" s="142">
        <f t="shared" si="427"/>
        <v>0</v>
      </c>
      <c r="L1713" s="184">
        <f t="shared" si="427"/>
        <v>0</v>
      </c>
      <c r="M1713" s="141">
        <f t="shared" si="427"/>
        <v>0</v>
      </c>
      <c r="N1713" s="141">
        <f t="shared" si="427"/>
        <v>0</v>
      </c>
      <c r="O1713" s="147">
        <f t="shared" si="431"/>
        <v>0</v>
      </c>
      <c r="P1713" s="136">
        <f t="shared" si="432"/>
        <v>0</v>
      </c>
      <c r="Q1713" s="136">
        <f t="shared" si="436"/>
        <v>0</v>
      </c>
      <c r="R1713" s="136">
        <f t="shared" si="437"/>
        <v>0</v>
      </c>
      <c r="S1713" s="137">
        <f t="shared" si="433"/>
        <v>0</v>
      </c>
      <c r="T1713" s="45"/>
      <c r="V1713" s="57" t="str">
        <f t="shared" si="434"/>
        <v>скрыть</v>
      </c>
    </row>
    <row r="1714" spans="2:22" ht="15.75" hidden="1" customHeight="1" x14ac:dyDescent="0.25">
      <c r="B1714" s="135">
        <v>1698</v>
      </c>
      <c r="C1714" s="182">
        <f t="shared" si="440"/>
        <v>0</v>
      </c>
      <c r="D1714" s="280">
        <f t="shared" si="440"/>
        <v>0</v>
      </c>
      <c r="E1714" s="182">
        <f t="shared" si="440"/>
        <v>0</v>
      </c>
      <c r="F1714" s="182">
        <f t="shared" si="440"/>
        <v>0</v>
      </c>
      <c r="G1714" s="136">
        <f t="shared" si="440"/>
        <v>0</v>
      </c>
      <c r="H1714" s="136">
        <f t="shared" si="435"/>
        <v>0</v>
      </c>
      <c r="I1714" s="136">
        <f t="shared" si="429"/>
        <v>0</v>
      </c>
      <c r="J1714" s="141">
        <f t="shared" si="430"/>
        <v>0</v>
      </c>
      <c r="K1714" s="142">
        <f t="shared" si="427"/>
        <v>0</v>
      </c>
      <c r="L1714" s="184">
        <f t="shared" si="427"/>
        <v>0</v>
      </c>
      <c r="M1714" s="141">
        <f t="shared" si="427"/>
        <v>0</v>
      </c>
      <c r="N1714" s="141">
        <f t="shared" si="427"/>
        <v>0</v>
      </c>
      <c r="O1714" s="147">
        <f t="shared" si="431"/>
        <v>0</v>
      </c>
      <c r="P1714" s="136">
        <f t="shared" si="432"/>
        <v>0</v>
      </c>
      <c r="Q1714" s="136">
        <f t="shared" si="436"/>
        <v>0</v>
      </c>
      <c r="R1714" s="136">
        <f t="shared" si="437"/>
        <v>0</v>
      </c>
      <c r="S1714" s="137">
        <f t="shared" si="433"/>
        <v>0</v>
      </c>
      <c r="T1714" s="45"/>
      <c r="V1714" s="57" t="str">
        <f t="shared" si="434"/>
        <v>скрыть</v>
      </c>
    </row>
    <row r="1715" spans="2:22" ht="15.75" hidden="1" customHeight="1" x14ac:dyDescent="0.25">
      <c r="B1715" s="135">
        <v>1699</v>
      </c>
      <c r="C1715" s="182">
        <f t="shared" si="440"/>
        <v>0</v>
      </c>
      <c r="D1715" s="280">
        <f t="shared" si="440"/>
        <v>0</v>
      </c>
      <c r="E1715" s="182">
        <f t="shared" si="440"/>
        <v>0</v>
      </c>
      <c r="F1715" s="182">
        <f t="shared" si="440"/>
        <v>0</v>
      </c>
      <c r="G1715" s="136">
        <f t="shared" si="440"/>
        <v>0</v>
      </c>
      <c r="H1715" s="136">
        <f t="shared" si="435"/>
        <v>0</v>
      </c>
      <c r="I1715" s="136">
        <f t="shared" si="429"/>
        <v>0</v>
      </c>
      <c r="J1715" s="141">
        <f t="shared" si="430"/>
        <v>0</v>
      </c>
      <c r="K1715" s="142">
        <f t="shared" si="427"/>
        <v>0</v>
      </c>
      <c r="L1715" s="184">
        <f t="shared" si="427"/>
        <v>0</v>
      </c>
      <c r="M1715" s="141">
        <f t="shared" si="427"/>
        <v>0</v>
      </c>
      <c r="N1715" s="141">
        <f t="shared" si="427"/>
        <v>0</v>
      </c>
      <c r="O1715" s="147">
        <f t="shared" si="431"/>
        <v>0</v>
      </c>
      <c r="P1715" s="136">
        <f t="shared" si="432"/>
        <v>0</v>
      </c>
      <c r="Q1715" s="136">
        <f t="shared" si="436"/>
        <v>0</v>
      </c>
      <c r="R1715" s="136">
        <f t="shared" si="437"/>
        <v>0</v>
      </c>
      <c r="S1715" s="137">
        <f t="shared" si="433"/>
        <v>0</v>
      </c>
      <c r="T1715" s="45"/>
      <c r="V1715" s="57" t="str">
        <f t="shared" si="434"/>
        <v>скрыть</v>
      </c>
    </row>
    <row r="1716" spans="2:22" ht="15.75" hidden="1" customHeight="1" x14ac:dyDescent="0.25">
      <c r="B1716" s="135">
        <v>1700</v>
      </c>
      <c r="C1716" s="182">
        <f t="shared" si="440"/>
        <v>0</v>
      </c>
      <c r="D1716" s="280">
        <f t="shared" si="440"/>
        <v>0</v>
      </c>
      <c r="E1716" s="182">
        <f t="shared" si="440"/>
        <v>0</v>
      </c>
      <c r="F1716" s="182">
        <f t="shared" si="440"/>
        <v>0</v>
      </c>
      <c r="G1716" s="136">
        <f t="shared" si="440"/>
        <v>0</v>
      </c>
      <c r="H1716" s="136">
        <f t="shared" si="435"/>
        <v>0</v>
      </c>
      <c r="I1716" s="136">
        <f t="shared" si="429"/>
        <v>0</v>
      </c>
      <c r="J1716" s="141">
        <f t="shared" si="430"/>
        <v>0</v>
      </c>
      <c r="K1716" s="142">
        <f t="shared" si="427"/>
        <v>0</v>
      </c>
      <c r="L1716" s="184">
        <f t="shared" si="427"/>
        <v>0</v>
      </c>
      <c r="M1716" s="141">
        <f t="shared" si="427"/>
        <v>0</v>
      </c>
      <c r="N1716" s="141">
        <f t="shared" si="427"/>
        <v>0</v>
      </c>
      <c r="O1716" s="147">
        <f t="shared" si="431"/>
        <v>0</v>
      </c>
      <c r="P1716" s="136">
        <f t="shared" si="432"/>
        <v>0</v>
      </c>
      <c r="Q1716" s="136">
        <f t="shared" si="436"/>
        <v>0</v>
      </c>
      <c r="R1716" s="136">
        <f t="shared" si="437"/>
        <v>0</v>
      </c>
      <c r="S1716" s="137">
        <f t="shared" si="433"/>
        <v>0</v>
      </c>
      <c r="T1716" s="45"/>
      <c r="V1716" s="57" t="str">
        <f t="shared" si="434"/>
        <v>скрыть</v>
      </c>
    </row>
    <row r="1717" spans="2:22" ht="15.75" hidden="1" customHeight="1" x14ac:dyDescent="0.25">
      <c r="B1717" s="135">
        <v>1701</v>
      </c>
      <c r="C1717" s="182">
        <f t="shared" ref="C1717:G1726" si="441">IF(offer_sale_type="транзит",IFERROR(VLOOKUP($B1717,calc_data,C$14+1,0),0),0)</f>
        <v>0</v>
      </c>
      <c r="D1717" s="280">
        <f t="shared" si="441"/>
        <v>0</v>
      </c>
      <c r="E1717" s="182">
        <f t="shared" si="441"/>
        <v>0</v>
      </c>
      <c r="F1717" s="182">
        <f t="shared" si="441"/>
        <v>0</v>
      </c>
      <c r="G1717" s="136">
        <f t="shared" si="441"/>
        <v>0</v>
      </c>
      <c r="H1717" s="136">
        <f t="shared" si="435"/>
        <v>0</v>
      </c>
      <c r="I1717" s="136">
        <f t="shared" si="429"/>
        <v>0</v>
      </c>
      <c r="J1717" s="141">
        <f t="shared" si="430"/>
        <v>0</v>
      </c>
      <c r="K1717" s="142">
        <f t="shared" si="427"/>
        <v>0</v>
      </c>
      <c r="L1717" s="184">
        <f t="shared" si="427"/>
        <v>0</v>
      </c>
      <c r="M1717" s="141">
        <f t="shared" si="427"/>
        <v>0</v>
      </c>
      <c r="N1717" s="141">
        <f t="shared" si="427"/>
        <v>0</v>
      </c>
      <c r="O1717" s="147">
        <f t="shared" si="431"/>
        <v>0</v>
      </c>
      <c r="P1717" s="136">
        <f t="shared" si="432"/>
        <v>0</v>
      </c>
      <c r="Q1717" s="136">
        <f t="shared" si="436"/>
        <v>0</v>
      </c>
      <c r="R1717" s="136">
        <f t="shared" si="437"/>
        <v>0</v>
      </c>
      <c r="S1717" s="137">
        <f t="shared" si="433"/>
        <v>0</v>
      </c>
      <c r="T1717" s="45"/>
      <c r="V1717" s="57" t="str">
        <f t="shared" si="434"/>
        <v>скрыть</v>
      </c>
    </row>
    <row r="1718" spans="2:22" ht="15.75" hidden="1" customHeight="1" x14ac:dyDescent="0.25">
      <c r="B1718" s="135">
        <v>1702</v>
      </c>
      <c r="C1718" s="182">
        <f t="shared" si="441"/>
        <v>0</v>
      </c>
      <c r="D1718" s="280">
        <f t="shared" si="441"/>
        <v>0</v>
      </c>
      <c r="E1718" s="182">
        <f t="shared" si="441"/>
        <v>0</v>
      </c>
      <c r="F1718" s="182">
        <f t="shared" si="441"/>
        <v>0</v>
      </c>
      <c r="G1718" s="136">
        <f t="shared" si="441"/>
        <v>0</v>
      </c>
      <c r="H1718" s="136">
        <f t="shared" si="435"/>
        <v>0</v>
      </c>
      <c r="I1718" s="136">
        <f t="shared" si="429"/>
        <v>0</v>
      </c>
      <c r="J1718" s="141">
        <f t="shared" si="430"/>
        <v>0</v>
      </c>
      <c r="K1718" s="142">
        <f t="shared" si="427"/>
        <v>0</v>
      </c>
      <c r="L1718" s="184">
        <f t="shared" si="427"/>
        <v>0</v>
      </c>
      <c r="M1718" s="141">
        <f t="shared" si="427"/>
        <v>0</v>
      </c>
      <c r="N1718" s="141">
        <f t="shared" si="427"/>
        <v>0</v>
      </c>
      <c r="O1718" s="147">
        <f t="shared" si="431"/>
        <v>0</v>
      </c>
      <c r="P1718" s="136">
        <f t="shared" si="432"/>
        <v>0</v>
      </c>
      <c r="Q1718" s="136">
        <f t="shared" si="436"/>
        <v>0</v>
      </c>
      <c r="R1718" s="136">
        <f t="shared" si="437"/>
        <v>0</v>
      </c>
      <c r="S1718" s="137">
        <f t="shared" si="433"/>
        <v>0</v>
      </c>
      <c r="T1718" s="45"/>
      <c r="V1718" s="57" t="str">
        <f t="shared" si="434"/>
        <v>скрыть</v>
      </c>
    </row>
    <row r="1719" spans="2:22" ht="15.75" hidden="1" customHeight="1" x14ac:dyDescent="0.25">
      <c r="B1719" s="135">
        <v>1703</v>
      </c>
      <c r="C1719" s="182">
        <f t="shared" si="441"/>
        <v>0</v>
      </c>
      <c r="D1719" s="280">
        <f t="shared" si="441"/>
        <v>0</v>
      </c>
      <c r="E1719" s="182">
        <f t="shared" si="441"/>
        <v>0</v>
      </c>
      <c r="F1719" s="182">
        <f t="shared" si="441"/>
        <v>0</v>
      </c>
      <c r="G1719" s="136">
        <f t="shared" si="441"/>
        <v>0</v>
      </c>
      <c r="H1719" s="136">
        <f t="shared" si="435"/>
        <v>0</v>
      </c>
      <c r="I1719" s="136">
        <f t="shared" si="429"/>
        <v>0</v>
      </c>
      <c r="J1719" s="141">
        <f t="shared" si="430"/>
        <v>0</v>
      </c>
      <c r="K1719" s="142">
        <f t="shared" si="427"/>
        <v>0</v>
      </c>
      <c r="L1719" s="184">
        <f t="shared" si="427"/>
        <v>0</v>
      </c>
      <c r="M1719" s="141">
        <f t="shared" si="427"/>
        <v>0</v>
      </c>
      <c r="N1719" s="141">
        <f t="shared" si="427"/>
        <v>0</v>
      </c>
      <c r="O1719" s="147">
        <f t="shared" si="431"/>
        <v>0</v>
      </c>
      <c r="P1719" s="136">
        <f t="shared" si="432"/>
        <v>0</v>
      </c>
      <c r="Q1719" s="136">
        <f t="shared" si="436"/>
        <v>0</v>
      </c>
      <c r="R1719" s="136">
        <f t="shared" si="437"/>
        <v>0</v>
      </c>
      <c r="S1719" s="137">
        <f t="shared" si="433"/>
        <v>0</v>
      </c>
      <c r="T1719" s="45"/>
      <c r="V1719" s="57" t="str">
        <f t="shared" si="434"/>
        <v>скрыть</v>
      </c>
    </row>
    <row r="1720" spans="2:22" ht="15.75" hidden="1" customHeight="1" x14ac:dyDescent="0.25">
      <c r="B1720" s="135">
        <v>1704</v>
      </c>
      <c r="C1720" s="182">
        <f t="shared" si="441"/>
        <v>0</v>
      </c>
      <c r="D1720" s="280">
        <f t="shared" si="441"/>
        <v>0</v>
      </c>
      <c r="E1720" s="182">
        <f t="shared" si="441"/>
        <v>0</v>
      </c>
      <c r="F1720" s="182">
        <f t="shared" si="441"/>
        <v>0</v>
      </c>
      <c r="G1720" s="136">
        <f t="shared" si="441"/>
        <v>0</v>
      </c>
      <c r="H1720" s="136">
        <f t="shared" si="435"/>
        <v>0</v>
      </c>
      <c r="I1720" s="136">
        <f t="shared" si="429"/>
        <v>0</v>
      </c>
      <c r="J1720" s="141">
        <f t="shared" si="430"/>
        <v>0</v>
      </c>
      <c r="K1720" s="142">
        <f t="shared" si="427"/>
        <v>0</v>
      </c>
      <c r="L1720" s="184">
        <f t="shared" si="427"/>
        <v>0</v>
      </c>
      <c r="M1720" s="141">
        <f t="shared" si="427"/>
        <v>0</v>
      </c>
      <c r="N1720" s="141">
        <f t="shared" si="427"/>
        <v>0</v>
      </c>
      <c r="O1720" s="147">
        <f t="shared" si="431"/>
        <v>0</v>
      </c>
      <c r="P1720" s="136">
        <f t="shared" si="432"/>
        <v>0</v>
      </c>
      <c r="Q1720" s="136">
        <f t="shared" si="436"/>
        <v>0</v>
      </c>
      <c r="R1720" s="136">
        <f t="shared" si="437"/>
        <v>0</v>
      </c>
      <c r="S1720" s="137">
        <f t="shared" si="433"/>
        <v>0</v>
      </c>
      <c r="T1720" s="45"/>
      <c r="V1720" s="57" t="str">
        <f t="shared" si="434"/>
        <v>скрыть</v>
      </c>
    </row>
    <row r="1721" spans="2:22" ht="15.75" hidden="1" customHeight="1" x14ac:dyDescent="0.25">
      <c r="B1721" s="135">
        <v>1705</v>
      </c>
      <c r="C1721" s="182">
        <f t="shared" si="441"/>
        <v>0</v>
      </c>
      <c r="D1721" s="280">
        <f t="shared" si="441"/>
        <v>0</v>
      </c>
      <c r="E1721" s="182">
        <f t="shared" si="441"/>
        <v>0</v>
      </c>
      <c r="F1721" s="182">
        <f t="shared" si="441"/>
        <v>0</v>
      </c>
      <c r="G1721" s="136">
        <f t="shared" si="441"/>
        <v>0</v>
      </c>
      <c r="H1721" s="136">
        <f t="shared" si="435"/>
        <v>0</v>
      </c>
      <c r="I1721" s="136">
        <f t="shared" si="429"/>
        <v>0</v>
      </c>
      <c r="J1721" s="141">
        <f t="shared" si="430"/>
        <v>0</v>
      </c>
      <c r="K1721" s="142">
        <f t="shared" si="427"/>
        <v>0</v>
      </c>
      <c r="L1721" s="184">
        <f t="shared" si="427"/>
        <v>0</v>
      </c>
      <c r="M1721" s="141">
        <f t="shared" si="427"/>
        <v>0</v>
      </c>
      <c r="N1721" s="141">
        <f t="shared" si="427"/>
        <v>0</v>
      </c>
      <c r="O1721" s="147">
        <f t="shared" si="431"/>
        <v>0</v>
      </c>
      <c r="P1721" s="136">
        <f t="shared" si="432"/>
        <v>0</v>
      </c>
      <c r="Q1721" s="136">
        <f t="shared" si="436"/>
        <v>0</v>
      </c>
      <c r="R1721" s="136">
        <f t="shared" si="437"/>
        <v>0</v>
      </c>
      <c r="S1721" s="137">
        <f t="shared" si="433"/>
        <v>0</v>
      </c>
      <c r="T1721" s="45"/>
      <c r="V1721" s="57" t="str">
        <f t="shared" si="434"/>
        <v>скрыть</v>
      </c>
    </row>
    <row r="1722" spans="2:22" ht="15.75" hidden="1" customHeight="1" x14ac:dyDescent="0.25">
      <c r="B1722" s="135">
        <v>1706</v>
      </c>
      <c r="C1722" s="182">
        <f t="shared" si="441"/>
        <v>0</v>
      </c>
      <c r="D1722" s="280">
        <f t="shared" si="441"/>
        <v>0</v>
      </c>
      <c r="E1722" s="182">
        <f t="shared" si="441"/>
        <v>0</v>
      </c>
      <c r="F1722" s="182">
        <f t="shared" si="441"/>
        <v>0</v>
      </c>
      <c r="G1722" s="136">
        <f t="shared" si="441"/>
        <v>0</v>
      </c>
      <c r="H1722" s="136">
        <f t="shared" si="435"/>
        <v>0</v>
      </c>
      <c r="I1722" s="136">
        <f t="shared" si="429"/>
        <v>0</v>
      </c>
      <c r="J1722" s="141">
        <f t="shared" si="430"/>
        <v>0</v>
      </c>
      <c r="K1722" s="142">
        <f t="shared" si="427"/>
        <v>0</v>
      </c>
      <c r="L1722" s="184">
        <f t="shared" si="427"/>
        <v>0</v>
      </c>
      <c r="M1722" s="141">
        <f t="shared" si="427"/>
        <v>0</v>
      </c>
      <c r="N1722" s="141">
        <f t="shared" si="427"/>
        <v>0</v>
      </c>
      <c r="O1722" s="147">
        <f t="shared" si="431"/>
        <v>0</v>
      </c>
      <c r="P1722" s="136">
        <f t="shared" si="432"/>
        <v>0</v>
      </c>
      <c r="Q1722" s="136">
        <f t="shared" si="436"/>
        <v>0</v>
      </c>
      <c r="R1722" s="136">
        <f t="shared" si="437"/>
        <v>0</v>
      </c>
      <c r="S1722" s="137">
        <f t="shared" si="433"/>
        <v>0</v>
      </c>
      <c r="T1722" s="45"/>
      <c r="V1722" s="57" t="str">
        <f t="shared" si="434"/>
        <v>скрыть</v>
      </c>
    </row>
    <row r="1723" spans="2:22" ht="15.75" hidden="1" customHeight="1" x14ac:dyDescent="0.25">
      <c r="B1723" s="135">
        <v>1707</v>
      </c>
      <c r="C1723" s="182">
        <f t="shared" si="441"/>
        <v>0</v>
      </c>
      <c r="D1723" s="280">
        <f t="shared" si="441"/>
        <v>0</v>
      </c>
      <c r="E1723" s="182">
        <f t="shared" si="441"/>
        <v>0</v>
      </c>
      <c r="F1723" s="182">
        <f t="shared" si="441"/>
        <v>0</v>
      </c>
      <c r="G1723" s="136">
        <f t="shared" si="441"/>
        <v>0</v>
      </c>
      <c r="H1723" s="136">
        <f t="shared" si="435"/>
        <v>0</v>
      </c>
      <c r="I1723" s="136">
        <f t="shared" si="429"/>
        <v>0</v>
      </c>
      <c r="J1723" s="141">
        <f t="shared" si="430"/>
        <v>0</v>
      </c>
      <c r="K1723" s="142">
        <f t="shared" si="427"/>
        <v>0</v>
      </c>
      <c r="L1723" s="184">
        <f t="shared" si="427"/>
        <v>0</v>
      </c>
      <c r="M1723" s="141">
        <f t="shared" si="427"/>
        <v>0</v>
      </c>
      <c r="N1723" s="141">
        <f t="shared" si="427"/>
        <v>0</v>
      </c>
      <c r="O1723" s="147">
        <f t="shared" si="431"/>
        <v>0</v>
      </c>
      <c r="P1723" s="136">
        <f t="shared" si="432"/>
        <v>0</v>
      </c>
      <c r="Q1723" s="136">
        <f t="shared" si="436"/>
        <v>0</v>
      </c>
      <c r="R1723" s="136">
        <f t="shared" si="437"/>
        <v>0</v>
      </c>
      <c r="S1723" s="137">
        <f t="shared" si="433"/>
        <v>0</v>
      </c>
      <c r="T1723" s="45"/>
      <c r="V1723" s="57" t="str">
        <f t="shared" si="434"/>
        <v>скрыть</v>
      </c>
    </row>
    <row r="1724" spans="2:22" ht="15.75" hidden="1" customHeight="1" x14ac:dyDescent="0.25">
      <c r="B1724" s="135">
        <v>1708</v>
      </c>
      <c r="C1724" s="182">
        <f t="shared" si="441"/>
        <v>0</v>
      </c>
      <c r="D1724" s="280">
        <f t="shared" si="441"/>
        <v>0</v>
      </c>
      <c r="E1724" s="182">
        <f t="shared" si="441"/>
        <v>0</v>
      </c>
      <c r="F1724" s="182">
        <f t="shared" si="441"/>
        <v>0</v>
      </c>
      <c r="G1724" s="136">
        <f t="shared" si="441"/>
        <v>0</v>
      </c>
      <c r="H1724" s="136">
        <f t="shared" si="435"/>
        <v>0</v>
      </c>
      <c r="I1724" s="136">
        <f t="shared" si="429"/>
        <v>0</v>
      </c>
      <c r="J1724" s="141">
        <f t="shared" si="430"/>
        <v>0</v>
      </c>
      <c r="K1724" s="142">
        <f t="shared" si="427"/>
        <v>0</v>
      </c>
      <c r="L1724" s="184">
        <f t="shared" si="427"/>
        <v>0</v>
      </c>
      <c r="M1724" s="141">
        <f t="shared" si="427"/>
        <v>0</v>
      </c>
      <c r="N1724" s="141">
        <f t="shared" si="427"/>
        <v>0</v>
      </c>
      <c r="O1724" s="147">
        <f t="shared" si="431"/>
        <v>0</v>
      </c>
      <c r="P1724" s="136">
        <f t="shared" si="432"/>
        <v>0</v>
      </c>
      <c r="Q1724" s="136">
        <f t="shared" si="436"/>
        <v>0</v>
      </c>
      <c r="R1724" s="136">
        <f t="shared" si="437"/>
        <v>0</v>
      </c>
      <c r="S1724" s="137">
        <f t="shared" si="433"/>
        <v>0</v>
      </c>
      <c r="T1724" s="45"/>
      <c r="V1724" s="57" t="str">
        <f t="shared" si="434"/>
        <v>скрыть</v>
      </c>
    </row>
    <row r="1725" spans="2:22" ht="15.75" hidden="1" customHeight="1" x14ac:dyDescent="0.25">
      <c r="B1725" s="135">
        <v>1709</v>
      </c>
      <c r="C1725" s="182">
        <f t="shared" si="441"/>
        <v>0</v>
      </c>
      <c r="D1725" s="280">
        <f t="shared" si="441"/>
        <v>0</v>
      </c>
      <c r="E1725" s="182">
        <f t="shared" si="441"/>
        <v>0</v>
      </c>
      <c r="F1725" s="182">
        <f t="shared" si="441"/>
        <v>0</v>
      </c>
      <c r="G1725" s="136">
        <f t="shared" si="441"/>
        <v>0</v>
      </c>
      <c r="H1725" s="136">
        <f t="shared" si="435"/>
        <v>0</v>
      </c>
      <c r="I1725" s="136">
        <f t="shared" si="429"/>
        <v>0</v>
      </c>
      <c r="J1725" s="141">
        <f t="shared" si="430"/>
        <v>0</v>
      </c>
      <c r="K1725" s="142">
        <f t="shared" si="427"/>
        <v>0</v>
      </c>
      <c r="L1725" s="184">
        <f t="shared" si="427"/>
        <v>0</v>
      </c>
      <c r="M1725" s="141">
        <f t="shared" si="427"/>
        <v>0</v>
      </c>
      <c r="N1725" s="141">
        <f t="shared" si="427"/>
        <v>0</v>
      </c>
      <c r="O1725" s="147">
        <f t="shared" si="431"/>
        <v>0</v>
      </c>
      <c r="P1725" s="136">
        <f t="shared" si="432"/>
        <v>0</v>
      </c>
      <c r="Q1725" s="136">
        <f t="shared" si="436"/>
        <v>0</v>
      </c>
      <c r="R1725" s="136">
        <f t="shared" si="437"/>
        <v>0</v>
      </c>
      <c r="S1725" s="137">
        <f t="shared" si="433"/>
        <v>0</v>
      </c>
      <c r="T1725" s="45"/>
      <c r="V1725" s="57" t="str">
        <f t="shared" si="434"/>
        <v>скрыть</v>
      </c>
    </row>
    <row r="1726" spans="2:22" ht="15.75" hidden="1" customHeight="1" x14ac:dyDescent="0.25">
      <c r="B1726" s="135">
        <v>1710</v>
      </c>
      <c r="C1726" s="182">
        <f t="shared" si="441"/>
        <v>0</v>
      </c>
      <c r="D1726" s="280">
        <f t="shared" si="441"/>
        <v>0</v>
      </c>
      <c r="E1726" s="182">
        <f t="shared" si="441"/>
        <v>0</v>
      </c>
      <c r="F1726" s="182">
        <f t="shared" si="441"/>
        <v>0</v>
      </c>
      <c r="G1726" s="136">
        <f t="shared" si="441"/>
        <v>0</v>
      </c>
      <c r="H1726" s="136">
        <f t="shared" si="435"/>
        <v>0</v>
      </c>
      <c r="I1726" s="136">
        <f t="shared" si="429"/>
        <v>0</v>
      </c>
      <c r="J1726" s="141">
        <f t="shared" si="430"/>
        <v>0</v>
      </c>
      <c r="K1726" s="142">
        <f t="shared" si="427"/>
        <v>0</v>
      </c>
      <c r="L1726" s="184">
        <f t="shared" si="427"/>
        <v>0</v>
      </c>
      <c r="M1726" s="141">
        <f t="shared" si="427"/>
        <v>0</v>
      </c>
      <c r="N1726" s="141">
        <f t="shared" si="427"/>
        <v>0</v>
      </c>
      <c r="O1726" s="147">
        <f t="shared" si="431"/>
        <v>0</v>
      </c>
      <c r="P1726" s="136">
        <f t="shared" si="432"/>
        <v>0</v>
      </c>
      <c r="Q1726" s="136">
        <f t="shared" si="436"/>
        <v>0</v>
      </c>
      <c r="R1726" s="136">
        <f t="shared" si="437"/>
        <v>0</v>
      </c>
      <c r="S1726" s="137">
        <f t="shared" si="433"/>
        <v>0</v>
      </c>
      <c r="T1726" s="45"/>
      <c r="V1726" s="57" t="str">
        <f t="shared" si="434"/>
        <v>скрыть</v>
      </c>
    </row>
    <row r="1727" spans="2:22" ht="15.75" hidden="1" customHeight="1" x14ac:dyDescent="0.25">
      <c r="B1727" s="135">
        <v>1711</v>
      </c>
      <c r="C1727" s="182">
        <f t="shared" ref="C1727:G1736" si="442">IF(offer_sale_type="транзит",IFERROR(VLOOKUP($B1727,calc_data,C$14+1,0),0),0)</f>
        <v>0</v>
      </c>
      <c r="D1727" s="280">
        <f t="shared" si="442"/>
        <v>0</v>
      </c>
      <c r="E1727" s="182">
        <f t="shared" si="442"/>
        <v>0</v>
      </c>
      <c r="F1727" s="182">
        <f t="shared" si="442"/>
        <v>0</v>
      </c>
      <c r="G1727" s="136">
        <f t="shared" si="442"/>
        <v>0</v>
      </c>
      <c r="H1727" s="136">
        <f t="shared" si="435"/>
        <v>0</v>
      </c>
      <c r="I1727" s="136">
        <f t="shared" si="429"/>
        <v>0</v>
      </c>
      <c r="J1727" s="141">
        <f t="shared" si="430"/>
        <v>0</v>
      </c>
      <c r="K1727" s="142">
        <f t="shared" si="427"/>
        <v>0</v>
      </c>
      <c r="L1727" s="184">
        <f t="shared" si="427"/>
        <v>0</v>
      </c>
      <c r="M1727" s="141">
        <f t="shared" si="427"/>
        <v>0</v>
      </c>
      <c r="N1727" s="141">
        <f t="shared" si="427"/>
        <v>0</v>
      </c>
      <c r="O1727" s="147">
        <f t="shared" si="431"/>
        <v>0</v>
      </c>
      <c r="P1727" s="136">
        <f t="shared" si="432"/>
        <v>0</v>
      </c>
      <c r="Q1727" s="136">
        <f t="shared" si="436"/>
        <v>0</v>
      </c>
      <c r="R1727" s="136">
        <f t="shared" si="437"/>
        <v>0</v>
      </c>
      <c r="S1727" s="137">
        <f t="shared" si="433"/>
        <v>0</v>
      </c>
      <c r="T1727" s="45"/>
      <c r="V1727" s="57" t="str">
        <f t="shared" si="434"/>
        <v>скрыть</v>
      </c>
    </row>
    <row r="1728" spans="2:22" ht="15.75" hidden="1" customHeight="1" x14ac:dyDescent="0.25">
      <c r="B1728" s="135">
        <v>1712</v>
      </c>
      <c r="C1728" s="182">
        <f t="shared" si="442"/>
        <v>0</v>
      </c>
      <c r="D1728" s="280">
        <f t="shared" si="442"/>
        <v>0</v>
      </c>
      <c r="E1728" s="182">
        <f t="shared" si="442"/>
        <v>0</v>
      </c>
      <c r="F1728" s="182">
        <f t="shared" si="442"/>
        <v>0</v>
      </c>
      <c r="G1728" s="136">
        <f t="shared" si="442"/>
        <v>0</v>
      </c>
      <c r="H1728" s="136">
        <f t="shared" si="435"/>
        <v>0</v>
      </c>
      <c r="I1728" s="136">
        <f t="shared" si="429"/>
        <v>0</v>
      </c>
      <c r="J1728" s="141">
        <f t="shared" si="430"/>
        <v>0</v>
      </c>
      <c r="K1728" s="142">
        <f t="shared" si="427"/>
        <v>0</v>
      </c>
      <c r="L1728" s="184">
        <f t="shared" si="427"/>
        <v>0</v>
      </c>
      <c r="M1728" s="141">
        <f t="shared" si="427"/>
        <v>0</v>
      </c>
      <c r="N1728" s="141">
        <f t="shared" si="427"/>
        <v>0</v>
      </c>
      <c r="O1728" s="147">
        <f t="shared" si="431"/>
        <v>0</v>
      </c>
      <c r="P1728" s="136">
        <f t="shared" si="432"/>
        <v>0</v>
      </c>
      <c r="Q1728" s="136">
        <f t="shared" si="436"/>
        <v>0</v>
      </c>
      <c r="R1728" s="136">
        <f t="shared" si="437"/>
        <v>0</v>
      </c>
      <c r="S1728" s="137">
        <f t="shared" si="433"/>
        <v>0</v>
      </c>
      <c r="T1728" s="45"/>
      <c r="V1728" s="57" t="str">
        <f t="shared" si="434"/>
        <v>скрыть</v>
      </c>
    </row>
    <row r="1729" spans="2:22" ht="15.75" hidden="1" customHeight="1" x14ac:dyDescent="0.25">
      <c r="B1729" s="135">
        <v>1713</v>
      </c>
      <c r="C1729" s="182">
        <f t="shared" si="442"/>
        <v>0</v>
      </c>
      <c r="D1729" s="280">
        <f t="shared" si="442"/>
        <v>0</v>
      </c>
      <c r="E1729" s="182">
        <f t="shared" si="442"/>
        <v>0</v>
      </c>
      <c r="F1729" s="182">
        <f t="shared" si="442"/>
        <v>0</v>
      </c>
      <c r="G1729" s="136">
        <f t="shared" si="442"/>
        <v>0</v>
      </c>
      <c r="H1729" s="136">
        <f t="shared" si="435"/>
        <v>0</v>
      </c>
      <c r="I1729" s="136">
        <f t="shared" si="429"/>
        <v>0</v>
      </c>
      <c r="J1729" s="141">
        <f t="shared" si="430"/>
        <v>0</v>
      </c>
      <c r="K1729" s="142">
        <f t="shared" si="427"/>
        <v>0</v>
      </c>
      <c r="L1729" s="184">
        <f t="shared" si="427"/>
        <v>0</v>
      </c>
      <c r="M1729" s="141">
        <f t="shared" si="427"/>
        <v>0</v>
      </c>
      <c r="N1729" s="141">
        <f t="shared" si="427"/>
        <v>0</v>
      </c>
      <c r="O1729" s="147">
        <f t="shared" si="431"/>
        <v>0</v>
      </c>
      <c r="P1729" s="136">
        <f t="shared" si="432"/>
        <v>0</v>
      </c>
      <c r="Q1729" s="136">
        <f t="shared" si="436"/>
        <v>0</v>
      </c>
      <c r="R1729" s="136">
        <f t="shared" si="437"/>
        <v>0</v>
      </c>
      <c r="S1729" s="137">
        <f t="shared" si="433"/>
        <v>0</v>
      </c>
      <c r="T1729" s="45"/>
      <c r="V1729" s="57" t="str">
        <f t="shared" si="434"/>
        <v>скрыть</v>
      </c>
    </row>
    <row r="1730" spans="2:22" ht="15.75" hidden="1" customHeight="1" x14ac:dyDescent="0.25">
      <c r="B1730" s="135">
        <v>1714</v>
      </c>
      <c r="C1730" s="182">
        <f t="shared" si="442"/>
        <v>0</v>
      </c>
      <c r="D1730" s="280">
        <f t="shared" si="442"/>
        <v>0</v>
      </c>
      <c r="E1730" s="182">
        <f t="shared" si="442"/>
        <v>0</v>
      </c>
      <c r="F1730" s="182">
        <f t="shared" si="442"/>
        <v>0</v>
      </c>
      <c r="G1730" s="136">
        <f t="shared" si="442"/>
        <v>0</v>
      </c>
      <c r="H1730" s="136">
        <f t="shared" si="435"/>
        <v>0</v>
      </c>
      <c r="I1730" s="136">
        <f t="shared" si="429"/>
        <v>0</v>
      </c>
      <c r="J1730" s="141">
        <f t="shared" si="430"/>
        <v>0</v>
      </c>
      <c r="K1730" s="142">
        <f t="shared" si="427"/>
        <v>0</v>
      </c>
      <c r="L1730" s="184">
        <f t="shared" si="427"/>
        <v>0</v>
      </c>
      <c r="M1730" s="141">
        <f t="shared" si="427"/>
        <v>0</v>
      </c>
      <c r="N1730" s="141">
        <f t="shared" si="427"/>
        <v>0</v>
      </c>
      <c r="O1730" s="147">
        <f t="shared" si="431"/>
        <v>0</v>
      </c>
      <c r="P1730" s="136">
        <f t="shared" si="432"/>
        <v>0</v>
      </c>
      <c r="Q1730" s="136">
        <f t="shared" si="436"/>
        <v>0</v>
      </c>
      <c r="R1730" s="136">
        <f t="shared" si="437"/>
        <v>0</v>
      </c>
      <c r="S1730" s="137">
        <f t="shared" si="433"/>
        <v>0</v>
      </c>
      <c r="T1730" s="45"/>
      <c r="V1730" s="57" t="str">
        <f t="shared" si="434"/>
        <v>скрыть</v>
      </c>
    </row>
    <row r="1731" spans="2:22" ht="15.75" hidden="1" customHeight="1" x14ac:dyDescent="0.25">
      <c r="B1731" s="135">
        <v>1715</v>
      </c>
      <c r="C1731" s="182">
        <f t="shared" si="442"/>
        <v>0</v>
      </c>
      <c r="D1731" s="280">
        <f t="shared" si="442"/>
        <v>0</v>
      </c>
      <c r="E1731" s="182">
        <f t="shared" si="442"/>
        <v>0</v>
      </c>
      <c r="F1731" s="182">
        <f t="shared" si="442"/>
        <v>0</v>
      </c>
      <c r="G1731" s="136">
        <f t="shared" si="442"/>
        <v>0</v>
      </c>
      <c r="H1731" s="136">
        <f t="shared" si="435"/>
        <v>0</v>
      </c>
      <c r="I1731" s="136">
        <f t="shared" si="429"/>
        <v>0</v>
      </c>
      <c r="J1731" s="141">
        <f t="shared" si="430"/>
        <v>0</v>
      </c>
      <c r="K1731" s="142">
        <f t="shared" si="427"/>
        <v>0</v>
      </c>
      <c r="L1731" s="184">
        <f t="shared" si="427"/>
        <v>0</v>
      </c>
      <c r="M1731" s="141">
        <f t="shared" si="427"/>
        <v>0</v>
      </c>
      <c r="N1731" s="141">
        <f t="shared" si="427"/>
        <v>0</v>
      </c>
      <c r="O1731" s="147">
        <f t="shared" si="431"/>
        <v>0</v>
      </c>
      <c r="P1731" s="136">
        <f t="shared" si="432"/>
        <v>0</v>
      </c>
      <c r="Q1731" s="136">
        <f t="shared" si="436"/>
        <v>0</v>
      </c>
      <c r="R1731" s="136">
        <f t="shared" si="437"/>
        <v>0</v>
      </c>
      <c r="S1731" s="137">
        <f t="shared" si="433"/>
        <v>0</v>
      </c>
      <c r="T1731" s="45"/>
      <c r="V1731" s="57" t="str">
        <f t="shared" si="434"/>
        <v>скрыть</v>
      </c>
    </row>
    <row r="1732" spans="2:22" ht="15.75" hidden="1" customHeight="1" x14ac:dyDescent="0.25">
      <c r="B1732" s="135">
        <v>1716</v>
      </c>
      <c r="C1732" s="182">
        <f t="shared" si="442"/>
        <v>0</v>
      </c>
      <c r="D1732" s="280">
        <f t="shared" si="442"/>
        <v>0</v>
      </c>
      <c r="E1732" s="182">
        <f t="shared" si="442"/>
        <v>0</v>
      </c>
      <c r="F1732" s="182">
        <f t="shared" si="442"/>
        <v>0</v>
      </c>
      <c r="G1732" s="136">
        <f t="shared" si="442"/>
        <v>0</v>
      </c>
      <c r="H1732" s="136">
        <f t="shared" si="435"/>
        <v>0</v>
      </c>
      <c r="I1732" s="136">
        <f t="shared" si="429"/>
        <v>0</v>
      </c>
      <c r="J1732" s="141">
        <f t="shared" si="430"/>
        <v>0</v>
      </c>
      <c r="K1732" s="142">
        <f t="shared" si="427"/>
        <v>0</v>
      </c>
      <c r="L1732" s="184">
        <f t="shared" si="427"/>
        <v>0</v>
      </c>
      <c r="M1732" s="141">
        <f t="shared" si="427"/>
        <v>0</v>
      </c>
      <c r="N1732" s="141">
        <f t="shared" ref="K1732:N1795" si="443">IF(offer_sale_type="транзит",IFERROR(ROUNDUP(VLOOKUP($B1732,calc_data,N$14+1,0),2),0),0)</f>
        <v>0</v>
      </c>
      <c r="O1732" s="147">
        <f t="shared" si="431"/>
        <v>0</v>
      </c>
      <c r="P1732" s="136">
        <f t="shared" si="432"/>
        <v>0</v>
      </c>
      <c r="Q1732" s="136">
        <f t="shared" si="436"/>
        <v>0</v>
      </c>
      <c r="R1732" s="136">
        <f t="shared" si="437"/>
        <v>0</v>
      </c>
      <c r="S1732" s="137">
        <f t="shared" si="433"/>
        <v>0</v>
      </c>
      <c r="T1732" s="45"/>
      <c r="V1732" s="57" t="str">
        <f t="shared" si="434"/>
        <v>скрыть</v>
      </c>
    </row>
    <row r="1733" spans="2:22" ht="15.75" hidden="1" customHeight="1" x14ac:dyDescent="0.25">
      <c r="B1733" s="135">
        <v>1717</v>
      </c>
      <c r="C1733" s="182">
        <f t="shared" si="442"/>
        <v>0</v>
      </c>
      <c r="D1733" s="280">
        <f t="shared" si="442"/>
        <v>0</v>
      </c>
      <c r="E1733" s="182">
        <f t="shared" si="442"/>
        <v>0</v>
      </c>
      <c r="F1733" s="182">
        <f t="shared" si="442"/>
        <v>0</v>
      </c>
      <c r="G1733" s="136">
        <f t="shared" si="442"/>
        <v>0</v>
      </c>
      <c r="H1733" s="136">
        <f t="shared" si="435"/>
        <v>0</v>
      </c>
      <c r="I1733" s="136">
        <f t="shared" si="429"/>
        <v>0</v>
      </c>
      <c r="J1733" s="141">
        <f t="shared" si="430"/>
        <v>0</v>
      </c>
      <c r="K1733" s="142">
        <f t="shared" si="443"/>
        <v>0</v>
      </c>
      <c r="L1733" s="184">
        <f t="shared" si="443"/>
        <v>0</v>
      </c>
      <c r="M1733" s="141">
        <f t="shared" si="443"/>
        <v>0</v>
      </c>
      <c r="N1733" s="141">
        <f t="shared" si="443"/>
        <v>0</v>
      </c>
      <c r="O1733" s="147">
        <f t="shared" si="431"/>
        <v>0</v>
      </c>
      <c r="P1733" s="136">
        <f t="shared" si="432"/>
        <v>0</v>
      </c>
      <c r="Q1733" s="136">
        <f t="shared" si="436"/>
        <v>0</v>
      </c>
      <c r="R1733" s="136">
        <f t="shared" si="437"/>
        <v>0</v>
      </c>
      <c r="S1733" s="137">
        <f t="shared" si="433"/>
        <v>0</v>
      </c>
      <c r="T1733" s="45"/>
      <c r="V1733" s="57" t="str">
        <f t="shared" si="434"/>
        <v>скрыть</v>
      </c>
    </row>
    <row r="1734" spans="2:22" ht="15.75" hidden="1" customHeight="1" x14ac:dyDescent="0.25">
      <c r="B1734" s="135">
        <v>1718</v>
      </c>
      <c r="C1734" s="182">
        <f t="shared" si="442"/>
        <v>0</v>
      </c>
      <c r="D1734" s="280">
        <f t="shared" si="442"/>
        <v>0</v>
      </c>
      <c r="E1734" s="182">
        <f t="shared" si="442"/>
        <v>0</v>
      </c>
      <c r="F1734" s="182">
        <f t="shared" si="442"/>
        <v>0</v>
      </c>
      <c r="G1734" s="136">
        <f t="shared" si="442"/>
        <v>0</v>
      </c>
      <c r="H1734" s="136">
        <f t="shared" si="435"/>
        <v>0</v>
      </c>
      <c r="I1734" s="136">
        <f t="shared" si="429"/>
        <v>0</v>
      </c>
      <c r="J1734" s="141">
        <f t="shared" si="430"/>
        <v>0</v>
      </c>
      <c r="K1734" s="142">
        <f t="shared" si="443"/>
        <v>0</v>
      </c>
      <c r="L1734" s="184">
        <f t="shared" si="443"/>
        <v>0</v>
      </c>
      <c r="M1734" s="141">
        <f t="shared" si="443"/>
        <v>0</v>
      </c>
      <c r="N1734" s="141">
        <f t="shared" si="443"/>
        <v>0</v>
      </c>
      <c r="O1734" s="147">
        <f t="shared" si="431"/>
        <v>0</v>
      </c>
      <c r="P1734" s="136">
        <f t="shared" si="432"/>
        <v>0</v>
      </c>
      <c r="Q1734" s="136">
        <f t="shared" si="436"/>
        <v>0</v>
      </c>
      <c r="R1734" s="136">
        <f t="shared" si="437"/>
        <v>0</v>
      </c>
      <c r="S1734" s="137">
        <f t="shared" si="433"/>
        <v>0</v>
      </c>
      <c r="T1734" s="45"/>
      <c r="V1734" s="57" t="str">
        <f t="shared" si="434"/>
        <v>скрыть</v>
      </c>
    </row>
    <row r="1735" spans="2:22" ht="15.75" hidden="1" customHeight="1" x14ac:dyDescent="0.25">
      <c r="B1735" s="135">
        <v>1719</v>
      </c>
      <c r="C1735" s="182">
        <f t="shared" si="442"/>
        <v>0</v>
      </c>
      <c r="D1735" s="280">
        <f t="shared" si="442"/>
        <v>0</v>
      </c>
      <c r="E1735" s="182">
        <f t="shared" si="442"/>
        <v>0</v>
      </c>
      <c r="F1735" s="182">
        <f t="shared" si="442"/>
        <v>0</v>
      </c>
      <c r="G1735" s="136">
        <f t="shared" si="442"/>
        <v>0</v>
      </c>
      <c r="H1735" s="136">
        <f t="shared" si="435"/>
        <v>0</v>
      </c>
      <c r="I1735" s="136">
        <f t="shared" si="429"/>
        <v>0</v>
      </c>
      <c r="J1735" s="141">
        <f t="shared" si="430"/>
        <v>0</v>
      </c>
      <c r="K1735" s="142">
        <f t="shared" si="443"/>
        <v>0</v>
      </c>
      <c r="L1735" s="184">
        <f t="shared" si="443"/>
        <v>0</v>
      </c>
      <c r="M1735" s="141">
        <f t="shared" si="443"/>
        <v>0</v>
      </c>
      <c r="N1735" s="141">
        <f t="shared" si="443"/>
        <v>0</v>
      </c>
      <c r="O1735" s="147">
        <f t="shared" si="431"/>
        <v>0</v>
      </c>
      <c r="P1735" s="136">
        <f t="shared" si="432"/>
        <v>0</v>
      </c>
      <c r="Q1735" s="136">
        <f t="shared" si="436"/>
        <v>0</v>
      </c>
      <c r="R1735" s="136">
        <f t="shared" si="437"/>
        <v>0</v>
      </c>
      <c r="S1735" s="137">
        <f t="shared" si="433"/>
        <v>0</v>
      </c>
      <c r="T1735" s="45"/>
      <c r="V1735" s="57" t="str">
        <f t="shared" si="434"/>
        <v>скрыть</v>
      </c>
    </row>
    <row r="1736" spans="2:22" ht="15.75" hidden="1" customHeight="1" x14ac:dyDescent="0.25">
      <c r="B1736" s="135">
        <v>1720</v>
      </c>
      <c r="C1736" s="182">
        <f t="shared" si="442"/>
        <v>0</v>
      </c>
      <c r="D1736" s="280">
        <f t="shared" si="442"/>
        <v>0</v>
      </c>
      <c r="E1736" s="182">
        <f t="shared" si="442"/>
        <v>0</v>
      </c>
      <c r="F1736" s="182">
        <f t="shared" si="442"/>
        <v>0</v>
      </c>
      <c r="G1736" s="136">
        <f t="shared" si="442"/>
        <v>0</v>
      </c>
      <c r="H1736" s="136">
        <f t="shared" si="435"/>
        <v>0</v>
      </c>
      <c r="I1736" s="136">
        <f t="shared" si="429"/>
        <v>0</v>
      </c>
      <c r="J1736" s="141">
        <f t="shared" si="430"/>
        <v>0</v>
      </c>
      <c r="K1736" s="142">
        <f t="shared" si="443"/>
        <v>0</v>
      </c>
      <c r="L1736" s="184">
        <f t="shared" si="443"/>
        <v>0</v>
      </c>
      <c r="M1736" s="141">
        <f t="shared" si="443"/>
        <v>0</v>
      </c>
      <c r="N1736" s="141">
        <f t="shared" si="443"/>
        <v>0</v>
      </c>
      <c r="O1736" s="147">
        <f t="shared" si="431"/>
        <v>0</v>
      </c>
      <c r="P1736" s="136">
        <f t="shared" si="432"/>
        <v>0</v>
      </c>
      <c r="Q1736" s="136">
        <f t="shared" si="436"/>
        <v>0</v>
      </c>
      <c r="R1736" s="136">
        <f t="shared" si="437"/>
        <v>0</v>
      </c>
      <c r="S1736" s="137">
        <f t="shared" si="433"/>
        <v>0</v>
      </c>
      <c r="T1736" s="45"/>
      <c r="V1736" s="57" t="str">
        <f t="shared" si="434"/>
        <v>скрыть</v>
      </c>
    </row>
    <row r="1737" spans="2:22" ht="15.75" hidden="1" customHeight="1" x14ac:dyDescent="0.25">
      <c r="B1737" s="135">
        <v>1721</v>
      </c>
      <c r="C1737" s="182">
        <f t="shared" ref="C1737:G1746" si="444">IF(offer_sale_type="транзит",IFERROR(VLOOKUP($B1737,calc_data,C$14+1,0),0),0)</f>
        <v>0</v>
      </c>
      <c r="D1737" s="280">
        <f t="shared" si="444"/>
        <v>0</v>
      </c>
      <c r="E1737" s="182">
        <f t="shared" si="444"/>
        <v>0</v>
      </c>
      <c r="F1737" s="182">
        <f t="shared" si="444"/>
        <v>0</v>
      </c>
      <c r="G1737" s="136">
        <f t="shared" si="444"/>
        <v>0</v>
      </c>
      <c r="H1737" s="136">
        <f t="shared" si="435"/>
        <v>0</v>
      </c>
      <c r="I1737" s="136">
        <f t="shared" si="429"/>
        <v>0</v>
      </c>
      <c r="J1737" s="141">
        <f t="shared" si="430"/>
        <v>0</v>
      </c>
      <c r="K1737" s="142">
        <f t="shared" si="443"/>
        <v>0</v>
      </c>
      <c r="L1737" s="184">
        <f t="shared" si="443"/>
        <v>0</v>
      </c>
      <c r="M1737" s="141">
        <f t="shared" si="443"/>
        <v>0</v>
      </c>
      <c r="N1737" s="141">
        <f t="shared" si="443"/>
        <v>0</v>
      </c>
      <c r="O1737" s="147">
        <f t="shared" si="431"/>
        <v>0</v>
      </c>
      <c r="P1737" s="136">
        <f t="shared" si="432"/>
        <v>0</v>
      </c>
      <c r="Q1737" s="136">
        <f t="shared" si="436"/>
        <v>0</v>
      </c>
      <c r="R1737" s="136">
        <f t="shared" si="437"/>
        <v>0</v>
      </c>
      <c r="S1737" s="137">
        <f t="shared" si="433"/>
        <v>0</v>
      </c>
      <c r="T1737" s="45"/>
      <c r="V1737" s="57" t="str">
        <f t="shared" si="434"/>
        <v>скрыть</v>
      </c>
    </row>
    <row r="1738" spans="2:22" ht="15.75" hidden="1" customHeight="1" x14ac:dyDescent="0.25">
      <c r="B1738" s="135">
        <v>1722</v>
      </c>
      <c r="C1738" s="182">
        <f t="shared" si="444"/>
        <v>0</v>
      </c>
      <c r="D1738" s="280">
        <f t="shared" si="444"/>
        <v>0</v>
      </c>
      <c r="E1738" s="182">
        <f t="shared" si="444"/>
        <v>0</v>
      </c>
      <c r="F1738" s="182">
        <f t="shared" si="444"/>
        <v>0</v>
      </c>
      <c r="G1738" s="136">
        <f t="shared" si="444"/>
        <v>0</v>
      </c>
      <c r="H1738" s="136">
        <f t="shared" si="435"/>
        <v>0</v>
      </c>
      <c r="I1738" s="136">
        <f t="shared" si="429"/>
        <v>0</v>
      </c>
      <c r="J1738" s="141">
        <f t="shared" si="430"/>
        <v>0</v>
      </c>
      <c r="K1738" s="142">
        <f t="shared" si="443"/>
        <v>0</v>
      </c>
      <c r="L1738" s="184">
        <f t="shared" si="443"/>
        <v>0</v>
      </c>
      <c r="M1738" s="141">
        <f t="shared" si="443"/>
        <v>0</v>
      </c>
      <c r="N1738" s="141">
        <f t="shared" si="443"/>
        <v>0</v>
      </c>
      <c r="O1738" s="147">
        <f t="shared" si="431"/>
        <v>0</v>
      </c>
      <c r="P1738" s="136">
        <f t="shared" si="432"/>
        <v>0</v>
      </c>
      <c r="Q1738" s="136">
        <f t="shared" si="436"/>
        <v>0</v>
      </c>
      <c r="R1738" s="136">
        <f t="shared" si="437"/>
        <v>0</v>
      </c>
      <c r="S1738" s="137">
        <f t="shared" si="433"/>
        <v>0</v>
      </c>
      <c r="T1738" s="45"/>
      <c r="V1738" s="57" t="str">
        <f t="shared" si="434"/>
        <v>скрыть</v>
      </c>
    </row>
    <row r="1739" spans="2:22" ht="15.75" hidden="1" customHeight="1" x14ac:dyDescent="0.25">
      <c r="B1739" s="135">
        <v>1723</v>
      </c>
      <c r="C1739" s="182">
        <f t="shared" si="444"/>
        <v>0</v>
      </c>
      <c r="D1739" s="280">
        <f t="shared" si="444"/>
        <v>0</v>
      </c>
      <c r="E1739" s="182">
        <f t="shared" si="444"/>
        <v>0</v>
      </c>
      <c r="F1739" s="182">
        <f t="shared" si="444"/>
        <v>0</v>
      </c>
      <c r="G1739" s="136">
        <f t="shared" si="444"/>
        <v>0</v>
      </c>
      <c r="H1739" s="136">
        <f t="shared" si="435"/>
        <v>0</v>
      </c>
      <c r="I1739" s="136">
        <f t="shared" si="429"/>
        <v>0</v>
      </c>
      <c r="J1739" s="141">
        <f t="shared" si="430"/>
        <v>0</v>
      </c>
      <c r="K1739" s="142">
        <f t="shared" si="443"/>
        <v>0</v>
      </c>
      <c r="L1739" s="184">
        <f t="shared" si="443"/>
        <v>0</v>
      </c>
      <c r="M1739" s="141">
        <f t="shared" si="443"/>
        <v>0</v>
      </c>
      <c r="N1739" s="141">
        <f t="shared" si="443"/>
        <v>0</v>
      </c>
      <c r="O1739" s="147">
        <f t="shared" si="431"/>
        <v>0</v>
      </c>
      <c r="P1739" s="136">
        <f t="shared" si="432"/>
        <v>0</v>
      </c>
      <c r="Q1739" s="136">
        <f t="shared" si="436"/>
        <v>0</v>
      </c>
      <c r="R1739" s="136">
        <f t="shared" si="437"/>
        <v>0</v>
      </c>
      <c r="S1739" s="137">
        <f t="shared" si="433"/>
        <v>0</v>
      </c>
      <c r="T1739" s="45"/>
      <c r="V1739" s="57" t="str">
        <f t="shared" si="434"/>
        <v>скрыть</v>
      </c>
    </row>
    <row r="1740" spans="2:22" ht="15.75" hidden="1" customHeight="1" x14ac:dyDescent="0.25">
      <c r="B1740" s="135">
        <v>1724</v>
      </c>
      <c r="C1740" s="182">
        <f t="shared" si="444"/>
        <v>0</v>
      </c>
      <c r="D1740" s="280">
        <f t="shared" si="444"/>
        <v>0</v>
      </c>
      <c r="E1740" s="182">
        <f t="shared" si="444"/>
        <v>0</v>
      </c>
      <c r="F1740" s="182">
        <f t="shared" si="444"/>
        <v>0</v>
      </c>
      <c r="G1740" s="136">
        <f t="shared" si="444"/>
        <v>0</v>
      </c>
      <c r="H1740" s="136">
        <f t="shared" si="435"/>
        <v>0</v>
      </c>
      <c r="I1740" s="136">
        <f t="shared" si="429"/>
        <v>0</v>
      </c>
      <c r="J1740" s="141">
        <f t="shared" si="430"/>
        <v>0</v>
      </c>
      <c r="K1740" s="142">
        <f t="shared" si="443"/>
        <v>0</v>
      </c>
      <c r="L1740" s="184">
        <f t="shared" si="443"/>
        <v>0</v>
      </c>
      <c r="M1740" s="141">
        <f t="shared" si="443"/>
        <v>0</v>
      </c>
      <c r="N1740" s="141">
        <f t="shared" si="443"/>
        <v>0</v>
      </c>
      <c r="O1740" s="147">
        <f t="shared" si="431"/>
        <v>0</v>
      </c>
      <c r="P1740" s="136">
        <f t="shared" si="432"/>
        <v>0</v>
      </c>
      <c r="Q1740" s="136">
        <f t="shared" si="436"/>
        <v>0</v>
      </c>
      <c r="R1740" s="136">
        <f t="shared" si="437"/>
        <v>0</v>
      </c>
      <c r="S1740" s="137">
        <f t="shared" si="433"/>
        <v>0</v>
      </c>
      <c r="T1740" s="45"/>
      <c r="V1740" s="57" t="str">
        <f t="shared" si="434"/>
        <v>скрыть</v>
      </c>
    </row>
    <row r="1741" spans="2:22" ht="15.75" hidden="1" customHeight="1" x14ac:dyDescent="0.25">
      <c r="B1741" s="135">
        <v>1725</v>
      </c>
      <c r="C1741" s="182">
        <f t="shared" si="444"/>
        <v>0</v>
      </c>
      <c r="D1741" s="280">
        <f t="shared" si="444"/>
        <v>0</v>
      </c>
      <c r="E1741" s="182">
        <f t="shared" si="444"/>
        <v>0</v>
      </c>
      <c r="F1741" s="182">
        <f t="shared" si="444"/>
        <v>0</v>
      </c>
      <c r="G1741" s="136">
        <f t="shared" si="444"/>
        <v>0</v>
      </c>
      <c r="H1741" s="136">
        <f t="shared" si="435"/>
        <v>0</v>
      </c>
      <c r="I1741" s="136">
        <f t="shared" si="429"/>
        <v>0</v>
      </c>
      <c r="J1741" s="141">
        <f t="shared" si="430"/>
        <v>0</v>
      </c>
      <c r="K1741" s="142">
        <f t="shared" si="443"/>
        <v>0</v>
      </c>
      <c r="L1741" s="184">
        <f t="shared" si="443"/>
        <v>0</v>
      </c>
      <c r="M1741" s="141">
        <f t="shared" si="443"/>
        <v>0</v>
      </c>
      <c r="N1741" s="141">
        <f t="shared" si="443"/>
        <v>0</v>
      </c>
      <c r="O1741" s="147">
        <f t="shared" si="431"/>
        <v>0</v>
      </c>
      <c r="P1741" s="136">
        <f t="shared" si="432"/>
        <v>0</v>
      </c>
      <c r="Q1741" s="136">
        <f t="shared" si="436"/>
        <v>0</v>
      </c>
      <c r="R1741" s="136">
        <f t="shared" si="437"/>
        <v>0</v>
      </c>
      <c r="S1741" s="137">
        <f t="shared" si="433"/>
        <v>0</v>
      </c>
      <c r="T1741" s="45"/>
      <c r="V1741" s="57" t="str">
        <f t="shared" si="434"/>
        <v>скрыть</v>
      </c>
    </row>
    <row r="1742" spans="2:22" ht="15.75" hidden="1" customHeight="1" x14ac:dyDescent="0.25">
      <c r="B1742" s="135">
        <v>1726</v>
      </c>
      <c r="C1742" s="182">
        <f t="shared" si="444"/>
        <v>0</v>
      </c>
      <c r="D1742" s="280">
        <f t="shared" si="444"/>
        <v>0</v>
      </c>
      <c r="E1742" s="182">
        <f t="shared" si="444"/>
        <v>0</v>
      </c>
      <c r="F1742" s="182">
        <f t="shared" si="444"/>
        <v>0</v>
      </c>
      <c r="G1742" s="136">
        <f t="shared" si="444"/>
        <v>0</v>
      </c>
      <c r="H1742" s="136">
        <f t="shared" si="435"/>
        <v>0</v>
      </c>
      <c r="I1742" s="136">
        <f t="shared" si="429"/>
        <v>0</v>
      </c>
      <c r="J1742" s="141">
        <f t="shared" si="430"/>
        <v>0</v>
      </c>
      <c r="K1742" s="142">
        <f t="shared" si="443"/>
        <v>0</v>
      </c>
      <c r="L1742" s="184">
        <f t="shared" si="443"/>
        <v>0</v>
      </c>
      <c r="M1742" s="141">
        <f t="shared" si="443"/>
        <v>0</v>
      </c>
      <c r="N1742" s="141">
        <f t="shared" si="443"/>
        <v>0</v>
      </c>
      <c r="O1742" s="147">
        <f t="shared" si="431"/>
        <v>0</v>
      </c>
      <c r="P1742" s="136">
        <f t="shared" si="432"/>
        <v>0</v>
      </c>
      <c r="Q1742" s="136">
        <f t="shared" si="436"/>
        <v>0</v>
      </c>
      <c r="R1742" s="136">
        <f t="shared" si="437"/>
        <v>0</v>
      </c>
      <c r="S1742" s="137">
        <f t="shared" si="433"/>
        <v>0</v>
      </c>
      <c r="T1742" s="45"/>
      <c r="V1742" s="57" t="str">
        <f t="shared" si="434"/>
        <v>скрыть</v>
      </c>
    </row>
    <row r="1743" spans="2:22" ht="15.75" hidden="1" customHeight="1" x14ac:dyDescent="0.25">
      <c r="B1743" s="135">
        <v>1727</v>
      </c>
      <c r="C1743" s="182">
        <f t="shared" si="444"/>
        <v>0</v>
      </c>
      <c r="D1743" s="280">
        <f t="shared" si="444"/>
        <v>0</v>
      </c>
      <c r="E1743" s="182">
        <f t="shared" si="444"/>
        <v>0</v>
      </c>
      <c r="F1743" s="182">
        <f t="shared" si="444"/>
        <v>0</v>
      </c>
      <c r="G1743" s="136">
        <f t="shared" si="444"/>
        <v>0</v>
      </c>
      <c r="H1743" s="136">
        <f t="shared" si="435"/>
        <v>0</v>
      </c>
      <c r="I1743" s="136">
        <f t="shared" si="429"/>
        <v>0</v>
      </c>
      <c r="J1743" s="141">
        <f t="shared" si="430"/>
        <v>0</v>
      </c>
      <c r="K1743" s="142">
        <f t="shared" si="443"/>
        <v>0</v>
      </c>
      <c r="L1743" s="184">
        <f t="shared" si="443"/>
        <v>0</v>
      </c>
      <c r="M1743" s="141">
        <f t="shared" si="443"/>
        <v>0</v>
      </c>
      <c r="N1743" s="141">
        <f t="shared" si="443"/>
        <v>0</v>
      </c>
      <c r="O1743" s="147">
        <f t="shared" si="431"/>
        <v>0</v>
      </c>
      <c r="P1743" s="136">
        <f t="shared" si="432"/>
        <v>0</v>
      </c>
      <c r="Q1743" s="136">
        <f t="shared" si="436"/>
        <v>0</v>
      </c>
      <c r="R1743" s="136">
        <f t="shared" si="437"/>
        <v>0</v>
      </c>
      <c r="S1743" s="137">
        <f t="shared" si="433"/>
        <v>0</v>
      </c>
      <c r="T1743" s="45"/>
      <c r="V1743" s="57" t="str">
        <f t="shared" si="434"/>
        <v>скрыть</v>
      </c>
    </row>
    <row r="1744" spans="2:22" ht="15.75" hidden="1" customHeight="1" x14ac:dyDescent="0.25">
      <c r="B1744" s="135">
        <v>1728</v>
      </c>
      <c r="C1744" s="182">
        <f t="shared" si="444"/>
        <v>0</v>
      </c>
      <c r="D1744" s="280">
        <f t="shared" si="444"/>
        <v>0</v>
      </c>
      <c r="E1744" s="182">
        <f t="shared" si="444"/>
        <v>0</v>
      </c>
      <c r="F1744" s="182">
        <f t="shared" si="444"/>
        <v>0</v>
      </c>
      <c r="G1744" s="136">
        <f t="shared" si="444"/>
        <v>0</v>
      </c>
      <c r="H1744" s="136">
        <f t="shared" si="435"/>
        <v>0</v>
      </c>
      <c r="I1744" s="136">
        <f t="shared" si="429"/>
        <v>0</v>
      </c>
      <c r="J1744" s="141">
        <f t="shared" si="430"/>
        <v>0</v>
      </c>
      <c r="K1744" s="142">
        <f t="shared" si="443"/>
        <v>0</v>
      </c>
      <c r="L1744" s="184">
        <f t="shared" si="443"/>
        <v>0</v>
      </c>
      <c r="M1744" s="141">
        <f t="shared" si="443"/>
        <v>0</v>
      </c>
      <c r="N1744" s="141">
        <f t="shared" si="443"/>
        <v>0</v>
      </c>
      <c r="O1744" s="147">
        <f t="shared" si="431"/>
        <v>0</v>
      </c>
      <c r="P1744" s="136">
        <f t="shared" si="432"/>
        <v>0</v>
      </c>
      <c r="Q1744" s="136">
        <f t="shared" si="436"/>
        <v>0</v>
      </c>
      <c r="R1744" s="136">
        <f t="shared" si="437"/>
        <v>0</v>
      </c>
      <c r="S1744" s="137">
        <f t="shared" si="433"/>
        <v>0</v>
      </c>
      <c r="T1744" s="45"/>
      <c r="V1744" s="57" t="str">
        <f t="shared" si="434"/>
        <v>скрыть</v>
      </c>
    </row>
    <row r="1745" spans="2:22" ht="15.75" hidden="1" customHeight="1" x14ac:dyDescent="0.25">
      <c r="B1745" s="135">
        <v>1729</v>
      </c>
      <c r="C1745" s="182">
        <f t="shared" si="444"/>
        <v>0</v>
      </c>
      <c r="D1745" s="280">
        <f t="shared" si="444"/>
        <v>0</v>
      </c>
      <c r="E1745" s="182">
        <f t="shared" si="444"/>
        <v>0</v>
      </c>
      <c r="F1745" s="182">
        <f t="shared" si="444"/>
        <v>0</v>
      </c>
      <c r="G1745" s="136">
        <f t="shared" si="444"/>
        <v>0</v>
      </c>
      <c r="H1745" s="136">
        <f t="shared" si="435"/>
        <v>0</v>
      </c>
      <c r="I1745" s="136">
        <f t="shared" ref="I1745:I1808" si="445">IF(offer_sale_type="транзит",IFERROR(ROUND(VLOOKUP($B1745,calc_data,I$14+1,0),2),0),0)</f>
        <v>0</v>
      </c>
      <c r="J1745" s="141">
        <f t="shared" ref="J1745:J1808" si="446">ROUND(IF(offer_sale_type="транзит",IFERROR(VLOOKUP($B1745,calc_data,J$14+1,0),0),0),2)</f>
        <v>0</v>
      </c>
      <c r="K1745" s="142">
        <f t="shared" si="443"/>
        <v>0</v>
      </c>
      <c r="L1745" s="184">
        <f t="shared" si="443"/>
        <v>0</v>
      </c>
      <c r="M1745" s="141">
        <f t="shared" si="443"/>
        <v>0</v>
      </c>
      <c r="N1745" s="141">
        <f t="shared" si="443"/>
        <v>0</v>
      </c>
      <c r="O1745" s="147">
        <f t="shared" ref="O1745:O1808" si="447">IF(offer_sale_type="транзит",IFERROR(ROUND(VLOOKUP($B1745,calc_data,O$14+1,1),2),0),0)</f>
        <v>0</v>
      </c>
      <c r="P1745" s="136">
        <f t="shared" ref="P1745:P1808" si="448">IF(offer_sale_type="транзит",IFERROR(ROUND(SUM(I1745:J1745,M1745:O1745)/E1745,2),0),0)</f>
        <v>0</v>
      </c>
      <c r="Q1745" s="136">
        <f t="shared" si="436"/>
        <v>0</v>
      </c>
      <c r="R1745" s="136">
        <f t="shared" si="437"/>
        <v>0</v>
      </c>
      <c r="S1745" s="137">
        <f t="shared" ref="S1745:S1808" si="449">Q1745+IF(AND(offer_incoterms="DDP",seller_region="RU"),R1745,0)</f>
        <v>0</v>
      </c>
      <c r="T1745" s="45"/>
      <c r="V1745" s="57" t="str">
        <f t="shared" ref="V1745:V1808" si="450">IF(Q1745&gt;0,"показать","скрыть")</f>
        <v>скрыть</v>
      </c>
    </row>
    <row r="1746" spans="2:22" ht="15.75" hidden="1" customHeight="1" x14ac:dyDescent="0.25">
      <c r="B1746" s="135">
        <v>1730</v>
      </c>
      <c r="C1746" s="182">
        <f t="shared" si="444"/>
        <v>0</v>
      </c>
      <c r="D1746" s="280">
        <f t="shared" si="444"/>
        <v>0</v>
      </c>
      <c r="E1746" s="182">
        <f t="shared" si="444"/>
        <v>0</v>
      </c>
      <c r="F1746" s="182">
        <f t="shared" si="444"/>
        <v>0</v>
      </c>
      <c r="G1746" s="136">
        <f t="shared" si="444"/>
        <v>0</v>
      </c>
      <c r="H1746" s="136">
        <f t="shared" ref="H1746:H1809" si="451">E1746*G1746</f>
        <v>0</v>
      </c>
      <c r="I1746" s="136">
        <f t="shared" si="445"/>
        <v>0</v>
      </c>
      <c r="J1746" s="141">
        <f t="shared" si="446"/>
        <v>0</v>
      </c>
      <c r="K1746" s="142">
        <f t="shared" si="443"/>
        <v>0</v>
      </c>
      <c r="L1746" s="184">
        <f t="shared" si="443"/>
        <v>0</v>
      </c>
      <c r="M1746" s="141">
        <f t="shared" si="443"/>
        <v>0</v>
      </c>
      <c r="N1746" s="141">
        <f t="shared" si="443"/>
        <v>0</v>
      </c>
      <c r="O1746" s="147">
        <f t="shared" si="447"/>
        <v>0</v>
      </c>
      <c r="P1746" s="136">
        <f t="shared" si="448"/>
        <v>0</v>
      </c>
      <c r="Q1746" s="136">
        <f t="shared" ref="Q1746:Q1809" si="452">E1746*P1746</f>
        <v>0</v>
      </c>
      <c r="R1746" s="136">
        <f t="shared" ref="R1746:R1809" si="453">Q1746*IF(AND(offer_incoterms="DDP",seller_region="RU"),rate_vatRu,0)</f>
        <v>0</v>
      </c>
      <c r="S1746" s="137">
        <f t="shared" si="449"/>
        <v>0</v>
      </c>
      <c r="T1746" s="45"/>
      <c r="V1746" s="57" t="str">
        <f t="shared" si="450"/>
        <v>скрыть</v>
      </c>
    </row>
    <row r="1747" spans="2:22" ht="15.75" hidden="1" customHeight="1" x14ac:dyDescent="0.25">
      <c r="B1747" s="135">
        <v>1731</v>
      </c>
      <c r="C1747" s="182">
        <f t="shared" ref="C1747:G1756" si="454">IF(offer_sale_type="транзит",IFERROR(VLOOKUP($B1747,calc_data,C$14+1,0),0),0)</f>
        <v>0</v>
      </c>
      <c r="D1747" s="280">
        <f t="shared" si="454"/>
        <v>0</v>
      </c>
      <c r="E1747" s="182">
        <f t="shared" si="454"/>
        <v>0</v>
      </c>
      <c r="F1747" s="182">
        <f t="shared" si="454"/>
        <v>0</v>
      </c>
      <c r="G1747" s="136">
        <f t="shared" si="454"/>
        <v>0</v>
      </c>
      <c r="H1747" s="136">
        <f t="shared" si="451"/>
        <v>0</v>
      </c>
      <c r="I1747" s="136">
        <f t="shared" si="445"/>
        <v>0</v>
      </c>
      <c r="J1747" s="141">
        <f t="shared" si="446"/>
        <v>0</v>
      </c>
      <c r="K1747" s="142">
        <f t="shared" si="443"/>
        <v>0</v>
      </c>
      <c r="L1747" s="184">
        <f t="shared" si="443"/>
        <v>0</v>
      </c>
      <c r="M1747" s="141">
        <f t="shared" si="443"/>
        <v>0</v>
      </c>
      <c r="N1747" s="141">
        <f t="shared" si="443"/>
        <v>0</v>
      </c>
      <c r="O1747" s="147">
        <f t="shared" si="447"/>
        <v>0</v>
      </c>
      <c r="P1747" s="136">
        <f t="shared" si="448"/>
        <v>0</v>
      </c>
      <c r="Q1747" s="136">
        <f t="shared" si="452"/>
        <v>0</v>
      </c>
      <c r="R1747" s="136">
        <f t="shared" si="453"/>
        <v>0</v>
      </c>
      <c r="S1747" s="137">
        <f t="shared" si="449"/>
        <v>0</v>
      </c>
      <c r="T1747" s="45"/>
      <c r="V1747" s="57" t="str">
        <f t="shared" si="450"/>
        <v>скрыть</v>
      </c>
    </row>
    <row r="1748" spans="2:22" ht="15.75" hidden="1" customHeight="1" x14ac:dyDescent="0.25">
      <c r="B1748" s="135">
        <v>1732</v>
      </c>
      <c r="C1748" s="182">
        <f t="shared" si="454"/>
        <v>0</v>
      </c>
      <c r="D1748" s="280">
        <f t="shared" si="454"/>
        <v>0</v>
      </c>
      <c r="E1748" s="182">
        <f t="shared" si="454"/>
        <v>0</v>
      </c>
      <c r="F1748" s="182">
        <f t="shared" si="454"/>
        <v>0</v>
      </c>
      <c r="G1748" s="136">
        <f t="shared" si="454"/>
        <v>0</v>
      </c>
      <c r="H1748" s="136">
        <f t="shared" si="451"/>
        <v>0</v>
      </c>
      <c r="I1748" s="136">
        <f t="shared" si="445"/>
        <v>0</v>
      </c>
      <c r="J1748" s="141">
        <f t="shared" si="446"/>
        <v>0</v>
      </c>
      <c r="K1748" s="142">
        <f t="shared" si="443"/>
        <v>0</v>
      </c>
      <c r="L1748" s="184">
        <f t="shared" si="443"/>
        <v>0</v>
      </c>
      <c r="M1748" s="141">
        <f t="shared" si="443"/>
        <v>0</v>
      </c>
      <c r="N1748" s="141">
        <f t="shared" si="443"/>
        <v>0</v>
      </c>
      <c r="O1748" s="147">
        <f t="shared" si="447"/>
        <v>0</v>
      </c>
      <c r="P1748" s="136">
        <f t="shared" si="448"/>
        <v>0</v>
      </c>
      <c r="Q1748" s="136">
        <f t="shared" si="452"/>
        <v>0</v>
      </c>
      <c r="R1748" s="136">
        <f t="shared" si="453"/>
        <v>0</v>
      </c>
      <c r="S1748" s="137">
        <f t="shared" si="449"/>
        <v>0</v>
      </c>
      <c r="T1748" s="45"/>
      <c r="V1748" s="57" t="str">
        <f t="shared" si="450"/>
        <v>скрыть</v>
      </c>
    </row>
    <row r="1749" spans="2:22" ht="15.75" hidden="1" customHeight="1" x14ac:dyDescent="0.25">
      <c r="B1749" s="135">
        <v>1733</v>
      </c>
      <c r="C1749" s="182">
        <f t="shared" si="454"/>
        <v>0</v>
      </c>
      <c r="D1749" s="280">
        <f t="shared" si="454"/>
        <v>0</v>
      </c>
      <c r="E1749" s="182">
        <f t="shared" si="454"/>
        <v>0</v>
      </c>
      <c r="F1749" s="182">
        <f t="shared" si="454"/>
        <v>0</v>
      </c>
      <c r="G1749" s="136">
        <f t="shared" si="454"/>
        <v>0</v>
      </c>
      <c r="H1749" s="136">
        <f t="shared" si="451"/>
        <v>0</v>
      </c>
      <c r="I1749" s="136">
        <f t="shared" si="445"/>
        <v>0</v>
      </c>
      <c r="J1749" s="141">
        <f t="shared" si="446"/>
        <v>0</v>
      </c>
      <c r="K1749" s="142">
        <f t="shared" si="443"/>
        <v>0</v>
      </c>
      <c r="L1749" s="184">
        <f t="shared" si="443"/>
        <v>0</v>
      </c>
      <c r="M1749" s="141">
        <f t="shared" si="443"/>
        <v>0</v>
      </c>
      <c r="N1749" s="141">
        <f t="shared" si="443"/>
        <v>0</v>
      </c>
      <c r="O1749" s="147">
        <f t="shared" si="447"/>
        <v>0</v>
      </c>
      <c r="P1749" s="136">
        <f t="shared" si="448"/>
        <v>0</v>
      </c>
      <c r="Q1749" s="136">
        <f t="shared" si="452"/>
        <v>0</v>
      </c>
      <c r="R1749" s="136">
        <f t="shared" si="453"/>
        <v>0</v>
      </c>
      <c r="S1749" s="137">
        <f t="shared" si="449"/>
        <v>0</v>
      </c>
      <c r="T1749" s="45"/>
      <c r="V1749" s="57" t="str">
        <f t="shared" si="450"/>
        <v>скрыть</v>
      </c>
    </row>
    <row r="1750" spans="2:22" ht="15.75" hidden="1" customHeight="1" x14ac:dyDescent="0.25">
      <c r="B1750" s="135">
        <v>1734</v>
      </c>
      <c r="C1750" s="182">
        <f t="shared" si="454"/>
        <v>0</v>
      </c>
      <c r="D1750" s="280">
        <f t="shared" si="454"/>
        <v>0</v>
      </c>
      <c r="E1750" s="182">
        <f t="shared" si="454"/>
        <v>0</v>
      </c>
      <c r="F1750" s="182">
        <f t="shared" si="454"/>
        <v>0</v>
      </c>
      <c r="G1750" s="136">
        <f t="shared" si="454"/>
        <v>0</v>
      </c>
      <c r="H1750" s="136">
        <f t="shared" si="451"/>
        <v>0</v>
      </c>
      <c r="I1750" s="136">
        <f t="shared" si="445"/>
        <v>0</v>
      </c>
      <c r="J1750" s="141">
        <f t="shared" si="446"/>
        <v>0</v>
      </c>
      <c r="K1750" s="142">
        <f t="shared" si="443"/>
        <v>0</v>
      </c>
      <c r="L1750" s="184">
        <f t="shared" si="443"/>
        <v>0</v>
      </c>
      <c r="M1750" s="141">
        <f t="shared" si="443"/>
        <v>0</v>
      </c>
      <c r="N1750" s="141">
        <f t="shared" si="443"/>
        <v>0</v>
      </c>
      <c r="O1750" s="147">
        <f t="shared" si="447"/>
        <v>0</v>
      </c>
      <c r="P1750" s="136">
        <f t="shared" si="448"/>
        <v>0</v>
      </c>
      <c r="Q1750" s="136">
        <f t="shared" si="452"/>
        <v>0</v>
      </c>
      <c r="R1750" s="136">
        <f t="shared" si="453"/>
        <v>0</v>
      </c>
      <c r="S1750" s="137">
        <f t="shared" si="449"/>
        <v>0</v>
      </c>
      <c r="T1750" s="45"/>
      <c r="V1750" s="57" t="str">
        <f t="shared" si="450"/>
        <v>скрыть</v>
      </c>
    </row>
    <row r="1751" spans="2:22" ht="15.75" hidden="1" customHeight="1" x14ac:dyDescent="0.25">
      <c r="B1751" s="135">
        <v>1735</v>
      </c>
      <c r="C1751" s="182">
        <f t="shared" si="454"/>
        <v>0</v>
      </c>
      <c r="D1751" s="280">
        <f t="shared" si="454"/>
        <v>0</v>
      </c>
      <c r="E1751" s="182">
        <f t="shared" si="454"/>
        <v>0</v>
      </c>
      <c r="F1751" s="182">
        <f t="shared" si="454"/>
        <v>0</v>
      </c>
      <c r="G1751" s="136">
        <f t="shared" si="454"/>
        <v>0</v>
      </c>
      <c r="H1751" s="136">
        <f t="shared" si="451"/>
        <v>0</v>
      </c>
      <c r="I1751" s="136">
        <f t="shared" si="445"/>
        <v>0</v>
      </c>
      <c r="J1751" s="141">
        <f t="shared" si="446"/>
        <v>0</v>
      </c>
      <c r="K1751" s="142">
        <f t="shared" si="443"/>
        <v>0</v>
      </c>
      <c r="L1751" s="184">
        <f t="shared" si="443"/>
        <v>0</v>
      </c>
      <c r="M1751" s="141">
        <f t="shared" si="443"/>
        <v>0</v>
      </c>
      <c r="N1751" s="141">
        <f t="shared" si="443"/>
        <v>0</v>
      </c>
      <c r="O1751" s="147">
        <f t="shared" si="447"/>
        <v>0</v>
      </c>
      <c r="P1751" s="136">
        <f t="shared" si="448"/>
        <v>0</v>
      </c>
      <c r="Q1751" s="136">
        <f t="shared" si="452"/>
        <v>0</v>
      </c>
      <c r="R1751" s="136">
        <f t="shared" si="453"/>
        <v>0</v>
      </c>
      <c r="S1751" s="137">
        <f t="shared" si="449"/>
        <v>0</v>
      </c>
      <c r="T1751" s="45"/>
      <c r="V1751" s="57" t="str">
        <f t="shared" si="450"/>
        <v>скрыть</v>
      </c>
    </row>
    <row r="1752" spans="2:22" ht="15.75" hidden="1" customHeight="1" x14ac:dyDescent="0.25">
      <c r="B1752" s="135">
        <v>1736</v>
      </c>
      <c r="C1752" s="182">
        <f t="shared" si="454"/>
        <v>0</v>
      </c>
      <c r="D1752" s="280">
        <f t="shared" si="454"/>
        <v>0</v>
      </c>
      <c r="E1752" s="182">
        <f t="shared" si="454"/>
        <v>0</v>
      </c>
      <c r="F1752" s="182">
        <f t="shared" si="454"/>
        <v>0</v>
      </c>
      <c r="G1752" s="136">
        <f t="shared" si="454"/>
        <v>0</v>
      </c>
      <c r="H1752" s="136">
        <f t="shared" si="451"/>
        <v>0</v>
      </c>
      <c r="I1752" s="136">
        <f t="shared" si="445"/>
        <v>0</v>
      </c>
      <c r="J1752" s="141">
        <f t="shared" si="446"/>
        <v>0</v>
      </c>
      <c r="K1752" s="142">
        <f t="shared" si="443"/>
        <v>0</v>
      </c>
      <c r="L1752" s="184">
        <f t="shared" si="443"/>
        <v>0</v>
      </c>
      <c r="M1752" s="141">
        <f t="shared" si="443"/>
        <v>0</v>
      </c>
      <c r="N1752" s="141">
        <f t="shared" si="443"/>
        <v>0</v>
      </c>
      <c r="O1752" s="147">
        <f t="shared" si="447"/>
        <v>0</v>
      </c>
      <c r="P1752" s="136">
        <f t="shared" si="448"/>
        <v>0</v>
      </c>
      <c r="Q1752" s="136">
        <f t="shared" si="452"/>
        <v>0</v>
      </c>
      <c r="R1752" s="136">
        <f t="shared" si="453"/>
        <v>0</v>
      </c>
      <c r="S1752" s="137">
        <f t="shared" si="449"/>
        <v>0</v>
      </c>
      <c r="T1752" s="45"/>
      <c r="V1752" s="57" t="str">
        <f t="shared" si="450"/>
        <v>скрыть</v>
      </c>
    </row>
    <row r="1753" spans="2:22" ht="15.75" hidden="1" customHeight="1" x14ac:dyDescent="0.25">
      <c r="B1753" s="135">
        <v>1737</v>
      </c>
      <c r="C1753" s="182">
        <f t="shared" si="454"/>
        <v>0</v>
      </c>
      <c r="D1753" s="280">
        <f t="shared" si="454"/>
        <v>0</v>
      </c>
      <c r="E1753" s="182">
        <f t="shared" si="454"/>
        <v>0</v>
      </c>
      <c r="F1753" s="182">
        <f t="shared" si="454"/>
        <v>0</v>
      </c>
      <c r="G1753" s="136">
        <f t="shared" si="454"/>
        <v>0</v>
      </c>
      <c r="H1753" s="136">
        <f t="shared" si="451"/>
        <v>0</v>
      </c>
      <c r="I1753" s="136">
        <f t="shared" si="445"/>
        <v>0</v>
      </c>
      <c r="J1753" s="141">
        <f t="shared" si="446"/>
        <v>0</v>
      </c>
      <c r="K1753" s="142">
        <f t="shared" si="443"/>
        <v>0</v>
      </c>
      <c r="L1753" s="184">
        <f t="shared" si="443"/>
        <v>0</v>
      </c>
      <c r="M1753" s="141">
        <f t="shared" si="443"/>
        <v>0</v>
      </c>
      <c r="N1753" s="141">
        <f t="shared" si="443"/>
        <v>0</v>
      </c>
      <c r="O1753" s="147">
        <f t="shared" si="447"/>
        <v>0</v>
      </c>
      <c r="P1753" s="136">
        <f t="shared" si="448"/>
        <v>0</v>
      </c>
      <c r="Q1753" s="136">
        <f t="shared" si="452"/>
        <v>0</v>
      </c>
      <c r="R1753" s="136">
        <f t="shared" si="453"/>
        <v>0</v>
      </c>
      <c r="S1753" s="137">
        <f t="shared" si="449"/>
        <v>0</v>
      </c>
      <c r="T1753" s="45"/>
      <c r="V1753" s="57" t="str">
        <f t="shared" si="450"/>
        <v>скрыть</v>
      </c>
    </row>
    <row r="1754" spans="2:22" ht="15.75" hidden="1" customHeight="1" x14ac:dyDescent="0.25">
      <c r="B1754" s="135">
        <v>1738</v>
      </c>
      <c r="C1754" s="182">
        <f t="shared" si="454"/>
        <v>0</v>
      </c>
      <c r="D1754" s="280">
        <f t="shared" si="454"/>
        <v>0</v>
      </c>
      <c r="E1754" s="182">
        <f t="shared" si="454"/>
        <v>0</v>
      </c>
      <c r="F1754" s="182">
        <f t="shared" si="454"/>
        <v>0</v>
      </c>
      <c r="G1754" s="136">
        <f t="shared" si="454"/>
        <v>0</v>
      </c>
      <c r="H1754" s="136">
        <f t="shared" si="451"/>
        <v>0</v>
      </c>
      <c r="I1754" s="136">
        <f t="shared" si="445"/>
        <v>0</v>
      </c>
      <c r="J1754" s="141">
        <f t="shared" si="446"/>
        <v>0</v>
      </c>
      <c r="K1754" s="142">
        <f t="shared" si="443"/>
        <v>0</v>
      </c>
      <c r="L1754" s="184">
        <f t="shared" si="443"/>
        <v>0</v>
      </c>
      <c r="M1754" s="141">
        <f t="shared" si="443"/>
        <v>0</v>
      </c>
      <c r="N1754" s="141">
        <f t="shared" si="443"/>
        <v>0</v>
      </c>
      <c r="O1754" s="147">
        <f t="shared" si="447"/>
        <v>0</v>
      </c>
      <c r="P1754" s="136">
        <f t="shared" si="448"/>
        <v>0</v>
      </c>
      <c r="Q1754" s="136">
        <f t="shared" si="452"/>
        <v>0</v>
      </c>
      <c r="R1754" s="136">
        <f t="shared" si="453"/>
        <v>0</v>
      </c>
      <c r="S1754" s="137">
        <f t="shared" si="449"/>
        <v>0</v>
      </c>
      <c r="T1754" s="45"/>
      <c r="V1754" s="57" t="str">
        <f t="shared" si="450"/>
        <v>скрыть</v>
      </c>
    </row>
    <row r="1755" spans="2:22" ht="15.75" hidden="1" customHeight="1" x14ac:dyDescent="0.25">
      <c r="B1755" s="135">
        <v>1739</v>
      </c>
      <c r="C1755" s="182">
        <f t="shared" si="454"/>
        <v>0</v>
      </c>
      <c r="D1755" s="280">
        <f t="shared" si="454"/>
        <v>0</v>
      </c>
      <c r="E1755" s="182">
        <f t="shared" si="454"/>
        <v>0</v>
      </c>
      <c r="F1755" s="182">
        <f t="shared" si="454"/>
        <v>0</v>
      </c>
      <c r="G1755" s="136">
        <f t="shared" si="454"/>
        <v>0</v>
      </c>
      <c r="H1755" s="136">
        <f t="shared" si="451"/>
        <v>0</v>
      </c>
      <c r="I1755" s="136">
        <f t="shared" si="445"/>
        <v>0</v>
      </c>
      <c r="J1755" s="141">
        <f t="shared" si="446"/>
        <v>0</v>
      </c>
      <c r="K1755" s="142">
        <f t="shared" si="443"/>
        <v>0</v>
      </c>
      <c r="L1755" s="184">
        <f t="shared" si="443"/>
        <v>0</v>
      </c>
      <c r="M1755" s="141">
        <f t="shared" si="443"/>
        <v>0</v>
      </c>
      <c r="N1755" s="141">
        <f t="shared" si="443"/>
        <v>0</v>
      </c>
      <c r="O1755" s="147">
        <f t="shared" si="447"/>
        <v>0</v>
      </c>
      <c r="P1755" s="136">
        <f t="shared" si="448"/>
        <v>0</v>
      </c>
      <c r="Q1755" s="136">
        <f t="shared" si="452"/>
        <v>0</v>
      </c>
      <c r="R1755" s="136">
        <f t="shared" si="453"/>
        <v>0</v>
      </c>
      <c r="S1755" s="137">
        <f t="shared" si="449"/>
        <v>0</v>
      </c>
      <c r="T1755" s="45"/>
      <c r="V1755" s="57" t="str">
        <f t="shared" si="450"/>
        <v>скрыть</v>
      </c>
    </row>
    <row r="1756" spans="2:22" ht="15.75" hidden="1" customHeight="1" x14ac:dyDescent="0.25">
      <c r="B1756" s="135">
        <v>1740</v>
      </c>
      <c r="C1756" s="182">
        <f t="shared" si="454"/>
        <v>0</v>
      </c>
      <c r="D1756" s="280">
        <f t="shared" si="454"/>
        <v>0</v>
      </c>
      <c r="E1756" s="182">
        <f t="shared" si="454"/>
        <v>0</v>
      </c>
      <c r="F1756" s="182">
        <f t="shared" si="454"/>
        <v>0</v>
      </c>
      <c r="G1756" s="136">
        <f t="shared" si="454"/>
        <v>0</v>
      </c>
      <c r="H1756" s="136">
        <f t="shared" si="451"/>
        <v>0</v>
      </c>
      <c r="I1756" s="136">
        <f t="shared" si="445"/>
        <v>0</v>
      </c>
      <c r="J1756" s="141">
        <f t="shared" si="446"/>
        <v>0</v>
      </c>
      <c r="K1756" s="142">
        <f t="shared" si="443"/>
        <v>0</v>
      </c>
      <c r="L1756" s="184">
        <f t="shared" si="443"/>
        <v>0</v>
      </c>
      <c r="M1756" s="141">
        <f t="shared" si="443"/>
        <v>0</v>
      </c>
      <c r="N1756" s="141">
        <f t="shared" si="443"/>
        <v>0</v>
      </c>
      <c r="O1756" s="147">
        <f t="shared" si="447"/>
        <v>0</v>
      </c>
      <c r="P1756" s="136">
        <f t="shared" si="448"/>
        <v>0</v>
      </c>
      <c r="Q1756" s="136">
        <f t="shared" si="452"/>
        <v>0</v>
      </c>
      <c r="R1756" s="136">
        <f t="shared" si="453"/>
        <v>0</v>
      </c>
      <c r="S1756" s="137">
        <f t="shared" si="449"/>
        <v>0</v>
      </c>
      <c r="T1756" s="45"/>
      <c r="V1756" s="57" t="str">
        <f t="shared" si="450"/>
        <v>скрыть</v>
      </c>
    </row>
    <row r="1757" spans="2:22" ht="15.75" hidden="1" customHeight="1" x14ac:dyDescent="0.25">
      <c r="B1757" s="135">
        <v>1741</v>
      </c>
      <c r="C1757" s="182">
        <f t="shared" ref="C1757:G1766" si="455">IF(offer_sale_type="транзит",IFERROR(VLOOKUP($B1757,calc_data,C$14+1,0),0),0)</f>
        <v>0</v>
      </c>
      <c r="D1757" s="280">
        <f t="shared" si="455"/>
        <v>0</v>
      </c>
      <c r="E1757" s="182">
        <f t="shared" si="455"/>
        <v>0</v>
      </c>
      <c r="F1757" s="182">
        <f t="shared" si="455"/>
        <v>0</v>
      </c>
      <c r="G1757" s="136">
        <f t="shared" si="455"/>
        <v>0</v>
      </c>
      <c r="H1757" s="136">
        <f t="shared" si="451"/>
        <v>0</v>
      </c>
      <c r="I1757" s="136">
        <f t="shared" si="445"/>
        <v>0</v>
      </c>
      <c r="J1757" s="141">
        <f t="shared" si="446"/>
        <v>0</v>
      </c>
      <c r="K1757" s="142">
        <f t="shared" si="443"/>
        <v>0</v>
      </c>
      <c r="L1757" s="184">
        <f t="shared" si="443"/>
        <v>0</v>
      </c>
      <c r="M1757" s="141">
        <f t="shared" si="443"/>
        <v>0</v>
      </c>
      <c r="N1757" s="141">
        <f t="shared" si="443"/>
        <v>0</v>
      </c>
      <c r="O1757" s="147">
        <f t="shared" si="447"/>
        <v>0</v>
      </c>
      <c r="P1757" s="136">
        <f t="shared" si="448"/>
        <v>0</v>
      </c>
      <c r="Q1757" s="136">
        <f t="shared" si="452"/>
        <v>0</v>
      </c>
      <c r="R1757" s="136">
        <f t="shared" si="453"/>
        <v>0</v>
      </c>
      <c r="S1757" s="137">
        <f t="shared" si="449"/>
        <v>0</v>
      </c>
      <c r="T1757" s="45"/>
      <c r="V1757" s="57" t="str">
        <f t="shared" si="450"/>
        <v>скрыть</v>
      </c>
    </row>
    <row r="1758" spans="2:22" ht="15.75" hidden="1" customHeight="1" x14ac:dyDescent="0.25">
      <c r="B1758" s="135">
        <v>1742</v>
      </c>
      <c r="C1758" s="182">
        <f t="shared" si="455"/>
        <v>0</v>
      </c>
      <c r="D1758" s="280">
        <f t="shared" si="455"/>
        <v>0</v>
      </c>
      <c r="E1758" s="182">
        <f t="shared" si="455"/>
        <v>0</v>
      </c>
      <c r="F1758" s="182">
        <f t="shared" si="455"/>
        <v>0</v>
      </c>
      <c r="G1758" s="136">
        <f t="shared" si="455"/>
        <v>0</v>
      </c>
      <c r="H1758" s="136">
        <f t="shared" si="451"/>
        <v>0</v>
      </c>
      <c r="I1758" s="136">
        <f t="shared" si="445"/>
        <v>0</v>
      </c>
      <c r="J1758" s="141">
        <f t="shared" si="446"/>
        <v>0</v>
      </c>
      <c r="K1758" s="142">
        <f t="shared" si="443"/>
        <v>0</v>
      </c>
      <c r="L1758" s="184">
        <f t="shared" si="443"/>
        <v>0</v>
      </c>
      <c r="M1758" s="141">
        <f t="shared" si="443"/>
        <v>0</v>
      </c>
      <c r="N1758" s="141">
        <f t="shared" si="443"/>
        <v>0</v>
      </c>
      <c r="O1758" s="147">
        <f t="shared" si="447"/>
        <v>0</v>
      </c>
      <c r="P1758" s="136">
        <f t="shared" si="448"/>
        <v>0</v>
      </c>
      <c r="Q1758" s="136">
        <f t="shared" si="452"/>
        <v>0</v>
      </c>
      <c r="R1758" s="136">
        <f t="shared" si="453"/>
        <v>0</v>
      </c>
      <c r="S1758" s="137">
        <f t="shared" si="449"/>
        <v>0</v>
      </c>
      <c r="T1758" s="45"/>
      <c r="V1758" s="57" t="str">
        <f t="shared" si="450"/>
        <v>скрыть</v>
      </c>
    </row>
    <row r="1759" spans="2:22" ht="15.75" hidden="1" customHeight="1" x14ac:dyDescent="0.25">
      <c r="B1759" s="135">
        <v>1743</v>
      </c>
      <c r="C1759" s="182">
        <f t="shared" si="455"/>
        <v>0</v>
      </c>
      <c r="D1759" s="280">
        <f t="shared" si="455"/>
        <v>0</v>
      </c>
      <c r="E1759" s="182">
        <f t="shared" si="455"/>
        <v>0</v>
      </c>
      <c r="F1759" s="182">
        <f t="shared" si="455"/>
        <v>0</v>
      </c>
      <c r="G1759" s="136">
        <f t="shared" si="455"/>
        <v>0</v>
      </c>
      <c r="H1759" s="136">
        <f t="shared" si="451"/>
        <v>0</v>
      </c>
      <c r="I1759" s="136">
        <f t="shared" si="445"/>
        <v>0</v>
      </c>
      <c r="J1759" s="141">
        <f t="shared" si="446"/>
        <v>0</v>
      </c>
      <c r="K1759" s="142">
        <f t="shared" si="443"/>
        <v>0</v>
      </c>
      <c r="L1759" s="184">
        <f t="shared" si="443"/>
        <v>0</v>
      </c>
      <c r="M1759" s="141">
        <f t="shared" si="443"/>
        <v>0</v>
      </c>
      <c r="N1759" s="141">
        <f t="shared" si="443"/>
        <v>0</v>
      </c>
      <c r="O1759" s="147">
        <f t="shared" si="447"/>
        <v>0</v>
      </c>
      <c r="P1759" s="136">
        <f t="shared" si="448"/>
        <v>0</v>
      </c>
      <c r="Q1759" s="136">
        <f t="shared" si="452"/>
        <v>0</v>
      </c>
      <c r="R1759" s="136">
        <f t="shared" si="453"/>
        <v>0</v>
      </c>
      <c r="S1759" s="137">
        <f t="shared" si="449"/>
        <v>0</v>
      </c>
      <c r="T1759" s="45"/>
      <c r="V1759" s="57" t="str">
        <f t="shared" si="450"/>
        <v>скрыть</v>
      </c>
    </row>
    <row r="1760" spans="2:22" ht="15.75" hidden="1" customHeight="1" x14ac:dyDescent="0.25">
      <c r="B1760" s="135">
        <v>1744</v>
      </c>
      <c r="C1760" s="182">
        <f t="shared" si="455"/>
        <v>0</v>
      </c>
      <c r="D1760" s="280">
        <f t="shared" si="455"/>
        <v>0</v>
      </c>
      <c r="E1760" s="182">
        <f t="shared" si="455"/>
        <v>0</v>
      </c>
      <c r="F1760" s="182">
        <f t="shared" si="455"/>
        <v>0</v>
      </c>
      <c r="G1760" s="136">
        <f t="shared" si="455"/>
        <v>0</v>
      </c>
      <c r="H1760" s="136">
        <f t="shared" si="451"/>
        <v>0</v>
      </c>
      <c r="I1760" s="136">
        <f t="shared" si="445"/>
        <v>0</v>
      </c>
      <c r="J1760" s="141">
        <f t="shared" si="446"/>
        <v>0</v>
      </c>
      <c r="K1760" s="142">
        <f t="shared" si="443"/>
        <v>0</v>
      </c>
      <c r="L1760" s="184">
        <f t="shared" si="443"/>
        <v>0</v>
      </c>
      <c r="M1760" s="141">
        <f t="shared" si="443"/>
        <v>0</v>
      </c>
      <c r="N1760" s="141">
        <f t="shared" si="443"/>
        <v>0</v>
      </c>
      <c r="O1760" s="147">
        <f t="shared" si="447"/>
        <v>0</v>
      </c>
      <c r="P1760" s="136">
        <f t="shared" si="448"/>
        <v>0</v>
      </c>
      <c r="Q1760" s="136">
        <f t="shared" si="452"/>
        <v>0</v>
      </c>
      <c r="R1760" s="136">
        <f t="shared" si="453"/>
        <v>0</v>
      </c>
      <c r="S1760" s="137">
        <f t="shared" si="449"/>
        <v>0</v>
      </c>
      <c r="T1760" s="45"/>
      <c r="V1760" s="57" t="str">
        <f t="shared" si="450"/>
        <v>скрыть</v>
      </c>
    </row>
    <row r="1761" spans="2:22" ht="15.75" hidden="1" customHeight="1" x14ac:dyDescent="0.25">
      <c r="B1761" s="135">
        <v>1745</v>
      </c>
      <c r="C1761" s="182">
        <f t="shared" si="455"/>
        <v>0</v>
      </c>
      <c r="D1761" s="280">
        <f t="shared" si="455"/>
        <v>0</v>
      </c>
      <c r="E1761" s="182">
        <f t="shared" si="455"/>
        <v>0</v>
      </c>
      <c r="F1761" s="182">
        <f t="shared" si="455"/>
        <v>0</v>
      </c>
      <c r="G1761" s="136">
        <f t="shared" si="455"/>
        <v>0</v>
      </c>
      <c r="H1761" s="136">
        <f t="shared" si="451"/>
        <v>0</v>
      </c>
      <c r="I1761" s="136">
        <f t="shared" si="445"/>
        <v>0</v>
      </c>
      <c r="J1761" s="141">
        <f t="shared" si="446"/>
        <v>0</v>
      </c>
      <c r="K1761" s="142">
        <f t="shared" si="443"/>
        <v>0</v>
      </c>
      <c r="L1761" s="184">
        <f t="shared" si="443"/>
        <v>0</v>
      </c>
      <c r="M1761" s="141">
        <f t="shared" si="443"/>
        <v>0</v>
      </c>
      <c r="N1761" s="141">
        <f t="shared" si="443"/>
        <v>0</v>
      </c>
      <c r="O1761" s="147">
        <f t="shared" si="447"/>
        <v>0</v>
      </c>
      <c r="P1761" s="136">
        <f t="shared" si="448"/>
        <v>0</v>
      </c>
      <c r="Q1761" s="136">
        <f t="shared" si="452"/>
        <v>0</v>
      </c>
      <c r="R1761" s="136">
        <f t="shared" si="453"/>
        <v>0</v>
      </c>
      <c r="S1761" s="137">
        <f t="shared" si="449"/>
        <v>0</v>
      </c>
      <c r="T1761" s="45"/>
      <c r="V1761" s="57" t="str">
        <f t="shared" si="450"/>
        <v>скрыть</v>
      </c>
    </row>
    <row r="1762" spans="2:22" ht="15.75" hidden="1" customHeight="1" x14ac:dyDescent="0.25">
      <c r="B1762" s="135">
        <v>1746</v>
      </c>
      <c r="C1762" s="182">
        <f t="shared" si="455"/>
        <v>0</v>
      </c>
      <c r="D1762" s="280">
        <f t="shared" si="455"/>
        <v>0</v>
      </c>
      <c r="E1762" s="182">
        <f t="shared" si="455"/>
        <v>0</v>
      </c>
      <c r="F1762" s="182">
        <f t="shared" si="455"/>
        <v>0</v>
      </c>
      <c r="G1762" s="136">
        <f t="shared" si="455"/>
        <v>0</v>
      </c>
      <c r="H1762" s="136">
        <f t="shared" si="451"/>
        <v>0</v>
      </c>
      <c r="I1762" s="136">
        <f t="shared" si="445"/>
        <v>0</v>
      </c>
      <c r="J1762" s="141">
        <f t="shared" si="446"/>
        <v>0</v>
      </c>
      <c r="K1762" s="142">
        <f t="shared" si="443"/>
        <v>0</v>
      </c>
      <c r="L1762" s="184">
        <f t="shared" si="443"/>
        <v>0</v>
      </c>
      <c r="M1762" s="141">
        <f t="shared" si="443"/>
        <v>0</v>
      </c>
      <c r="N1762" s="141">
        <f t="shared" si="443"/>
        <v>0</v>
      </c>
      <c r="O1762" s="147">
        <f t="shared" si="447"/>
        <v>0</v>
      </c>
      <c r="P1762" s="136">
        <f t="shared" si="448"/>
        <v>0</v>
      </c>
      <c r="Q1762" s="136">
        <f t="shared" si="452"/>
        <v>0</v>
      </c>
      <c r="R1762" s="136">
        <f t="shared" si="453"/>
        <v>0</v>
      </c>
      <c r="S1762" s="137">
        <f t="shared" si="449"/>
        <v>0</v>
      </c>
      <c r="T1762" s="45"/>
      <c r="V1762" s="57" t="str">
        <f t="shared" si="450"/>
        <v>скрыть</v>
      </c>
    </row>
    <row r="1763" spans="2:22" ht="15.75" hidden="1" customHeight="1" x14ac:dyDescent="0.25">
      <c r="B1763" s="135">
        <v>1747</v>
      </c>
      <c r="C1763" s="182">
        <f t="shared" si="455"/>
        <v>0</v>
      </c>
      <c r="D1763" s="280">
        <f t="shared" si="455"/>
        <v>0</v>
      </c>
      <c r="E1763" s="182">
        <f t="shared" si="455"/>
        <v>0</v>
      </c>
      <c r="F1763" s="182">
        <f t="shared" si="455"/>
        <v>0</v>
      </c>
      <c r="G1763" s="136">
        <f t="shared" si="455"/>
        <v>0</v>
      </c>
      <c r="H1763" s="136">
        <f t="shared" si="451"/>
        <v>0</v>
      </c>
      <c r="I1763" s="136">
        <f t="shared" si="445"/>
        <v>0</v>
      </c>
      <c r="J1763" s="141">
        <f t="shared" si="446"/>
        <v>0</v>
      </c>
      <c r="K1763" s="142">
        <f t="shared" si="443"/>
        <v>0</v>
      </c>
      <c r="L1763" s="184">
        <f t="shared" si="443"/>
        <v>0</v>
      </c>
      <c r="M1763" s="141">
        <f t="shared" si="443"/>
        <v>0</v>
      </c>
      <c r="N1763" s="141">
        <f t="shared" si="443"/>
        <v>0</v>
      </c>
      <c r="O1763" s="147">
        <f t="shared" si="447"/>
        <v>0</v>
      </c>
      <c r="P1763" s="136">
        <f t="shared" si="448"/>
        <v>0</v>
      </c>
      <c r="Q1763" s="136">
        <f t="shared" si="452"/>
        <v>0</v>
      </c>
      <c r="R1763" s="136">
        <f t="shared" si="453"/>
        <v>0</v>
      </c>
      <c r="S1763" s="137">
        <f t="shared" si="449"/>
        <v>0</v>
      </c>
      <c r="T1763" s="45"/>
      <c r="V1763" s="57" t="str">
        <f t="shared" si="450"/>
        <v>скрыть</v>
      </c>
    </row>
    <row r="1764" spans="2:22" ht="15.75" hidden="1" customHeight="1" x14ac:dyDescent="0.25">
      <c r="B1764" s="135">
        <v>1748</v>
      </c>
      <c r="C1764" s="182">
        <f t="shared" si="455"/>
        <v>0</v>
      </c>
      <c r="D1764" s="280">
        <f t="shared" si="455"/>
        <v>0</v>
      </c>
      <c r="E1764" s="182">
        <f t="shared" si="455"/>
        <v>0</v>
      </c>
      <c r="F1764" s="182">
        <f t="shared" si="455"/>
        <v>0</v>
      </c>
      <c r="G1764" s="136">
        <f t="shared" si="455"/>
        <v>0</v>
      </c>
      <c r="H1764" s="136">
        <f t="shared" si="451"/>
        <v>0</v>
      </c>
      <c r="I1764" s="136">
        <f t="shared" si="445"/>
        <v>0</v>
      </c>
      <c r="J1764" s="141">
        <f t="shared" si="446"/>
        <v>0</v>
      </c>
      <c r="K1764" s="142">
        <f t="shared" si="443"/>
        <v>0</v>
      </c>
      <c r="L1764" s="184">
        <f t="shared" si="443"/>
        <v>0</v>
      </c>
      <c r="M1764" s="141">
        <f t="shared" si="443"/>
        <v>0</v>
      </c>
      <c r="N1764" s="141">
        <f t="shared" si="443"/>
        <v>0</v>
      </c>
      <c r="O1764" s="147">
        <f t="shared" si="447"/>
        <v>0</v>
      </c>
      <c r="P1764" s="136">
        <f t="shared" si="448"/>
        <v>0</v>
      </c>
      <c r="Q1764" s="136">
        <f t="shared" si="452"/>
        <v>0</v>
      </c>
      <c r="R1764" s="136">
        <f t="shared" si="453"/>
        <v>0</v>
      </c>
      <c r="S1764" s="137">
        <f t="shared" si="449"/>
        <v>0</v>
      </c>
      <c r="T1764" s="45"/>
      <c r="V1764" s="57" t="str">
        <f t="shared" si="450"/>
        <v>скрыть</v>
      </c>
    </row>
    <row r="1765" spans="2:22" ht="15.75" hidden="1" customHeight="1" x14ac:dyDescent="0.25">
      <c r="B1765" s="135">
        <v>1749</v>
      </c>
      <c r="C1765" s="182">
        <f t="shared" si="455"/>
        <v>0</v>
      </c>
      <c r="D1765" s="280">
        <f t="shared" si="455"/>
        <v>0</v>
      </c>
      <c r="E1765" s="182">
        <f t="shared" si="455"/>
        <v>0</v>
      </c>
      <c r="F1765" s="182">
        <f t="shared" si="455"/>
        <v>0</v>
      </c>
      <c r="G1765" s="136">
        <f t="shared" si="455"/>
        <v>0</v>
      </c>
      <c r="H1765" s="136">
        <f t="shared" si="451"/>
        <v>0</v>
      </c>
      <c r="I1765" s="136">
        <f t="shared" si="445"/>
        <v>0</v>
      </c>
      <c r="J1765" s="141">
        <f t="shared" si="446"/>
        <v>0</v>
      </c>
      <c r="K1765" s="142">
        <f t="shared" si="443"/>
        <v>0</v>
      </c>
      <c r="L1765" s="184">
        <f t="shared" si="443"/>
        <v>0</v>
      </c>
      <c r="M1765" s="141">
        <f t="shared" si="443"/>
        <v>0</v>
      </c>
      <c r="N1765" s="141">
        <f t="shared" si="443"/>
        <v>0</v>
      </c>
      <c r="O1765" s="147">
        <f t="shared" si="447"/>
        <v>0</v>
      </c>
      <c r="P1765" s="136">
        <f t="shared" si="448"/>
        <v>0</v>
      </c>
      <c r="Q1765" s="136">
        <f t="shared" si="452"/>
        <v>0</v>
      </c>
      <c r="R1765" s="136">
        <f t="shared" si="453"/>
        <v>0</v>
      </c>
      <c r="S1765" s="137">
        <f t="shared" si="449"/>
        <v>0</v>
      </c>
      <c r="T1765" s="45"/>
      <c r="V1765" s="57" t="str">
        <f t="shared" si="450"/>
        <v>скрыть</v>
      </c>
    </row>
    <row r="1766" spans="2:22" ht="15.75" hidden="1" customHeight="1" x14ac:dyDescent="0.25">
      <c r="B1766" s="135">
        <v>1750</v>
      </c>
      <c r="C1766" s="182">
        <f t="shared" si="455"/>
        <v>0</v>
      </c>
      <c r="D1766" s="280">
        <f t="shared" si="455"/>
        <v>0</v>
      </c>
      <c r="E1766" s="182">
        <f t="shared" si="455"/>
        <v>0</v>
      </c>
      <c r="F1766" s="182">
        <f t="shared" si="455"/>
        <v>0</v>
      </c>
      <c r="G1766" s="136">
        <f t="shared" si="455"/>
        <v>0</v>
      </c>
      <c r="H1766" s="136">
        <f t="shared" si="451"/>
        <v>0</v>
      </c>
      <c r="I1766" s="136">
        <f t="shared" si="445"/>
        <v>0</v>
      </c>
      <c r="J1766" s="141">
        <f t="shared" si="446"/>
        <v>0</v>
      </c>
      <c r="K1766" s="142">
        <f t="shared" si="443"/>
        <v>0</v>
      </c>
      <c r="L1766" s="184">
        <f t="shared" si="443"/>
        <v>0</v>
      </c>
      <c r="M1766" s="141">
        <f t="shared" si="443"/>
        <v>0</v>
      </c>
      <c r="N1766" s="141">
        <f t="shared" si="443"/>
        <v>0</v>
      </c>
      <c r="O1766" s="147">
        <f t="shared" si="447"/>
        <v>0</v>
      </c>
      <c r="P1766" s="136">
        <f t="shared" si="448"/>
        <v>0</v>
      </c>
      <c r="Q1766" s="136">
        <f t="shared" si="452"/>
        <v>0</v>
      </c>
      <c r="R1766" s="136">
        <f t="shared" si="453"/>
        <v>0</v>
      </c>
      <c r="S1766" s="137">
        <f t="shared" si="449"/>
        <v>0</v>
      </c>
      <c r="T1766" s="45"/>
      <c r="V1766" s="57" t="str">
        <f t="shared" si="450"/>
        <v>скрыть</v>
      </c>
    </row>
    <row r="1767" spans="2:22" ht="15.75" hidden="1" customHeight="1" x14ac:dyDescent="0.25">
      <c r="B1767" s="135">
        <v>1751</v>
      </c>
      <c r="C1767" s="182">
        <f t="shared" ref="C1767:G1776" si="456">IF(offer_sale_type="транзит",IFERROR(VLOOKUP($B1767,calc_data,C$14+1,0),0),0)</f>
        <v>0</v>
      </c>
      <c r="D1767" s="280">
        <f t="shared" si="456"/>
        <v>0</v>
      </c>
      <c r="E1767" s="182">
        <f t="shared" si="456"/>
        <v>0</v>
      </c>
      <c r="F1767" s="182">
        <f t="shared" si="456"/>
        <v>0</v>
      </c>
      <c r="G1767" s="136">
        <f t="shared" si="456"/>
        <v>0</v>
      </c>
      <c r="H1767" s="136">
        <f t="shared" si="451"/>
        <v>0</v>
      </c>
      <c r="I1767" s="136">
        <f t="shared" si="445"/>
        <v>0</v>
      </c>
      <c r="J1767" s="141">
        <f t="shared" si="446"/>
        <v>0</v>
      </c>
      <c r="K1767" s="142">
        <f t="shared" si="443"/>
        <v>0</v>
      </c>
      <c r="L1767" s="184">
        <f t="shared" si="443"/>
        <v>0</v>
      </c>
      <c r="M1767" s="141">
        <f t="shared" si="443"/>
        <v>0</v>
      </c>
      <c r="N1767" s="141">
        <f t="shared" si="443"/>
        <v>0</v>
      </c>
      <c r="O1767" s="147">
        <f t="shared" si="447"/>
        <v>0</v>
      </c>
      <c r="P1767" s="136">
        <f t="shared" si="448"/>
        <v>0</v>
      </c>
      <c r="Q1767" s="136">
        <f t="shared" si="452"/>
        <v>0</v>
      </c>
      <c r="R1767" s="136">
        <f t="shared" si="453"/>
        <v>0</v>
      </c>
      <c r="S1767" s="137">
        <f t="shared" si="449"/>
        <v>0</v>
      </c>
      <c r="T1767" s="45"/>
      <c r="V1767" s="57" t="str">
        <f t="shared" si="450"/>
        <v>скрыть</v>
      </c>
    </row>
    <row r="1768" spans="2:22" ht="15.75" hidden="1" customHeight="1" x14ac:dyDescent="0.25">
      <c r="B1768" s="135">
        <v>1752</v>
      </c>
      <c r="C1768" s="182">
        <f t="shared" si="456"/>
        <v>0</v>
      </c>
      <c r="D1768" s="280">
        <f t="shared" si="456"/>
        <v>0</v>
      </c>
      <c r="E1768" s="182">
        <f t="shared" si="456"/>
        <v>0</v>
      </c>
      <c r="F1768" s="182">
        <f t="shared" si="456"/>
        <v>0</v>
      </c>
      <c r="G1768" s="136">
        <f t="shared" si="456"/>
        <v>0</v>
      </c>
      <c r="H1768" s="136">
        <f t="shared" si="451"/>
        <v>0</v>
      </c>
      <c r="I1768" s="136">
        <f t="shared" si="445"/>
        <v>0</v>
      </c>
      <c r="J1768" s="141">
        <f t="shared" si="446"/>
        <v>0</v>
      </c>
      <c r="K1768" s="142">
        <f t="shared" si="443"/>
        <v>0</v>
      </c>
      <c r="L1768" s="184">
        <f t="shared" si="443"/>
        <v>0</v>
      </c>
      <c r="M1768" s="141">
        <f t="shared" si="443"/>
        <v>0</v>
      </c>
      <c r="N1768" s="141">
        <f t="shared" si="443"/>
        <v>0</v>
      </c>
      <c r="O1768" s="147">
        <f t="shared" si="447"/>
        <v>0</v>
      </c>
      <c r="P1768" s="136">
        <f t="shared" si="448"/>
        <v>0</v>
      </c>
      <c r="Q1768" s="136">
        <f t="shared" si="452"/>
        <v>0</v>
      </c>
      <c r="R1768" s="136">
        <f t="shared" si="453"/>
        <v>0</v>
      </c>
      <c r="S1768" s="137">
        <f t="shared" si="449"/>
        <v>0</v>
      </c>
      <c r="T1768" s="45"/>
      <c r="V1768" s="57" t="str">
        <f t="shared" si="450"/>
        <v>скрыть</v>
      </c>
    </row>
    <row r="1769" spans="2:22" ht="15.75" hidden="1" customHeight="1" x14ac:dyDescent="0.25">
      <c r="B1769" s="135">
        <v>1753</v>
      </c>
      <c r="C1769" s="182">
        <f t="shared" si="456"/>
        <v>0</v>
      </c>
      <c r="D1769" s="280">
        <f t="shared" si="456"/>
        <v>0</v>
      </c>
      <c r="E1769" s="182">
        <f t="shared" si="456"/>
        <v>0</v>
      </c>
      <c r="F1769" s="182">
        <f t="shared" si="456"/>
        <v>0</v>
      </c>
      <c r="G1769" s="136">
        <f t="shared" si="456"/>
        <v>0</v>
      </c>
      <c r="H1769" s="136">
        <f t="shared" si="451"/>
        <v>0</v>
      </c>
      <c r="I1769" s="136">
        <f t="shared" si="445"/>
        <v>0</v>
      </c>
      <c r="J1769" s="141">
        <f t="shared" si="446"/>
        <v>0</v>
      </c>
      <c r="K1769" s="142">
        <f t="shared" si="443"/>
        <v>0</v>
      </c>
      <c r="L1769" s="184">
        <f t="shared" si="443"/>
        <v>0</v>
      </c>
      <c r="M1769" s="141">
        <f t="shared" si="443"/>
        <v>0</v>
      </c>
      <c r="N1769" s="141">
        <f t="shared" si="443"/>
        <v>0</v>
      </c>
      <c r="O1769" s="147">
        <f t="shared" si="447"/>
        <v>0</v>
      </c>
      <c r="P1769" s="136">
        <f t="shared" si="448"/>
        <v>0</v>
      </c>
      <c r="Q1769" s="136">
        <f t="shared" si="452"/>
        <v>0</v>
      </c>
      <c r="R1769" s="136">
        <f t="shared" si="453"/>
        <v>0</v>
      </c>
      <c r="S1769" s="137">
        <f t="shared" si="449"/>
        <v>0</v>
      </c>
      <c r="T1769" s="45"/>
      <c r="V1769" s="57" t="str">
        <f t="shared" si="450"/>
        <v>скрыть</v>
      </c>
    </row>
    <row r="1770" spans="2:22" ht="15.75" hidden="1" customHeight="1" x14ac:dyDescent="0.25">
      <c r="B1770" s="135">
        <v>1754</v>
      </c>
      <c r="C1770" s="182">
        <f t="shared" si="456"/>
        <v>0</v>
      </c>
      <c r="D1770" s="280">
        <f t="shared" si="456"/>
        <v>0</v>
      </c>
      <c r="E1770" s="182">
        <f t="shared" si="456"/>
        <v>0</v>
      </c>
      <c r="F1770" s="182">
        <f t="shared" si="456"/>
        <v>0</v>
      </c>
      <c r="G1770" s="136">
        <f t="shared" si="456"/>
        <v>0</v>
      </c>
      <c r="H1770" s="136">
        <f t="shared" si="451"/>
        <v>0</v>
      </c>
      <c r="I1770" s="136">
        <f t="shared" si="445"/>
        <v>0</v>
      </c>
      <c r="J1770" s="141">
        <f t="shared" si="446"/>
        <v>0</v>
      </c>
      <c r="K1770" s="142">
        <f t="shared" si="443"/>
        <v>0</v>
      </c>
      <c r="L1770" s="184">
        <f t="shared" si="443"/>
        <v>0</v>
      </c>
      <c r="M1770" s="141">
        <f t="shared" si="443"/>
        <v>0</v>
      </c>
      <c r="N1770" s="141">
        <f t="shared" si="443"/>
        <v>0</v>
      </c>
      <c r="O1770" s="147">
        <f t="shared" si="447"/>
        <v>0</v>
      </c>
      <c r="P1770" s="136">
        <f t="shared" si="448"/>
        <v>0</v>
      </c>
      <c r="Q1770" s="136">
        <f t="shared" si="452"/>
        <v>0</v>
      </c>
      <c r="R1770" s="136">
        <f t="shared" si="453"/>
        <v>0</v>
      </c>
      <c r="S1770" s="137">
        <f t="shared" si="449"/>
        <v>0</v>
      </c>
      <c r="T1770" s="45"/>
      <c r="V1770" s="57" t="str">
        <f t="shared" si="450"/>
        <v>скрыть</v>
      </c>
    </row>
    <row r="1771" spans="2:22" ht="15.75" hidden="1" customHeight="1" x14ac:dyDescent="0.25">
      <c r="B1771" s="135">
        <v>1755</v>
      </c>
      <c r="C1771" s="182">
        <f t="shared" si="456"/>
        <v>0</v>
      </c>
      <c r="D1771" s="280">
        <f t="shared" si="456"/>
        <v>0</v>
      </c>
      <c r="E1771" s="182">
        <f t="shared" si="456"/>
        <v>0</v>
      </c>
      <c r="F1771" s="182">
        <f t="shared" si="456"/>
        <v>0</v>
      </c>
      <c r="G1771" s="136">
        <f t="shared" si="456"/>
        <v>0</v>
      </c>
      <c r="H1771" s="136">
        <f t="shared" si="451"/>
        <v>0</v>
      </c>
      <c r="I1771" s="136">
        <f t="shared" si="445"/>
        <v>0</v>
      </c>
      <c r="J1771" s="141">
        <f t="shared" si="446"/>
        <v>0</v>
      </c>
      <c r="K1771" s="142">
        <f t="shared" si="443"/>
        <v>0</v>
      </c>
      <c r="L1771" s="184">
        <f t="shared" si="443"/>
        <v>0</v>
      </c>
      <c r="M1771" s="141">
        <f t="shared" si="443"/>
        <v>0</v>
      </c>
      <c r="N1771" s="141">
        <f t="shared" si="443"/>
        <v>0</v>
      </c>
      <c r="O1771" s="147">
        <f t="shared" si="447"/>
        <v>0</v>
      </c>
      <c r="P1771" s="136">
        <f t="shared" si="448"/>
        <v>0</v>
      </c>
      <c r="Q1771" s="136">
        <f t="shared" si="452"/>
        <v>0</v>
      </c>
      <c r="R1771" s="136">
        <f t="shared" si="453"/>
        <v>0</v>
      </c>
      <c r="S1771" s="137">
        <f t="shared" si="449"/>
        <v>0</v>
      </c>
      <c r="T1771" s="45"/>
      <c r="V1771" s="57" t="str">
        <f t="shared" si="450"/>
        <v>скрыть</v>
      </c>
    </row>
    <row r="1772" spans="2:22" ht="15.75" hidden="1" customHeight="1" x14ac:dyDescent="0.25">
      <c r="B1772" s="135">
        <v>1756</v>
      </c>
      <c r="C1772" s="182">
        <f t="shared" si="456"/>
        <v>0</v>
      </c>
      <c r="D1772" s="280">
        <f t="shared" si="456"/>
        <v>0</v>
      </c>
      <c r="E1772" s="182">
        <f t="shared" si="456"/>
        <v>0</v>
      </c>
      <c r="F1772" s="182">
        <f t="shared" si="456"/>
        <v>0</v>
      </c>
      <c r="G1772" s="136">
        <f t="shared" si="456"/>
        <v>0</v>
      </c>
      <c r="H1772" s="136">
        <f t="shared" si="451"/>
        <v>0</v>
      </c>
      <c r="I1772" s="136">
        <f t="shared" si="445"/>
        <v>0</v>
      </c>
      <c r="J1772" s="141">
        <f t="shared" si="446"/>
        <v>0</v>
      </c>
      <c r="K1772" s="142">
        <f t="shared" si="443"/>
        <v>0</v>
      </c>
      <c r="L1772" s="184">
        <f t="shared" si="443"/>
        <v>0</v>
      </c>
      <c r="M1772" s="141">
        <f t="shared" si="443"/>
        <v>0</v>
      </c>
      <c r="N1772" s="141">
        <f t="shared" si="443"/>
        <v>0</v>
      </c>
      <c r="O1772" s="147">
        <f t="shared" si="447"/>
        <v>0</v>
      </c>
      <c r="P1772" s="136">
        <f t="shared" si="448"/>
        <v>0</v>
      </c>
      <c r="Q1772" s="136">
        <f t="shared" si="452"/>
        <v>0</v>
      </c>
      <c r="R1772" s="136">
        <f t="shared" si="453"/>
        <v>0</v>
      </c>
      <c r="S1772" s="137">
        <f t="shared" si="449"/>
        <v>0</v>
      </c>
      <c r="T1772" s="45"/>
      <c r="V1772" s="57" t="str">
        <f t="shared" si="450"/>
        <v>скрыть</v>
      </c>
    </row>
    <row r="1773" spans="2:22" ht="15.75" hidden="1" customHeight="1" x14ac:dyDescent="0.25">
      <c r="B1773" s="135">
        <v>1757</v>
      </c>
      <c r="C1773" s="182">
        <f t="shared" si="456"/>
        <v>0</v>
      </c>
      <c r="D1773" s="280">
        <f t="shared" si="456"/>
        <v>0</v>
      </c>
      <c r="E1773" s="182">
        <f t="shared" si="456"/>
        <v>0</v>
      </c>
      <c r="F1773" s="182">
        <f t="shared" si="456"/>
        <v>0</v>
      </c>
      <c r="G1773" s="136">
        <f t="shared" si="456"/>
        <v>0</v>
      </c>
      <c r="H1773" s="136">
        <f t="shared" si="451"/>
        <v>0</v>
      </c>
      <c r="I1773" s="136">
        <f t="shared" si="445"/>
        <v>0</v>
      </c>
      <c r="J1773" s="141">
        <f t="shared" si="446"/>
        <v>0</v>
      </c>
      <c r="K1773" s="142">
        <f t="shared" si="443"/>
        <v>0</v>
      </c>
      <c r="L1773" s="184">
        <f t="shared" si="443"/>
        <v>0</v>
      </c>
      <c r="M1773" s="141">
        <f t="shared" si="443"/>
        <v>0</v>
      </c>
      <c r="N1773" s="141">
        <f t="shared" si="443"/>
        <v>0</v>
      </c>
      <c r="O1773" s="147">
        <f t="shared" si="447"/>
        <v>0</v>
      </c>
      <c r="P1773" s="136">
        <f t="shared" si="448"/>
        <v>0</v>
      </c>
      <c r="Q1773" s="136">
        <f t="shared" si="452"/>
        <v>0</v>
      </c>
      <c r="R1773" s="136">
        <f t="shared" si="453"/>
        <v>0</v>
      </c>
      <c r="S1773" s="137">
        <f t="shared" si="449"/>
        <v>0</v>
      </c>
      <c r="T1773" s="45"/>
      <c r="V1773" s="57" t="str">
        <f t="shared" si="450"/>
        <v>скрыть</v>
      </c>
    </row>
    <row r="1774" spans="2:22" ht="15.75" hidden="1" customHeight="1" x14ac:dyDescent="0.25">
      <c r="B1774" s="135">
        <v>1758</v>
      </c>
      <c r="C1774" s="182">
        <f t="shared" si="456"/>
        <v>0</v>
      </c>
      <c r="D1774" s="280">
        <f t="shared" si="456"/>
        <v>0</v>
      </c>
      <c r="E1774" s="182">
        <f t="shared" si="456"/>
        <v>0</v>
      </c>
      <c r="F1774" s="182">
        <f t="shared" si="456"/>
        <v>0</v>
      </c>
      <c r="G1774" s="136">
        <f t="shared" si="456"/>
        <v>0</v>
      </c>
      <c r="H1774" s="136">
        <f t="shared" si="451"/>
        <v>0</v>
      </c>
      <c r="I1774" s="136">
        <f t="shared" si="445"/>
        <v>0</v>
      </c>
      <c r="J1774" s="141">
        <f t="shared" si="446"/>
        <v>0</v>
      </c>
      <c r="K1774" s="142">
        <f t="shared" si="443"/>
        <v>0</v>
      </c>
      <c r="L1774" s="184">
        <f t="shared" si="443"/>
        <v>0</v>
      </c>
      <c r="M1774" s="141">
        <f t="shared" si="443"/>
        <v>0</v>
      </c>
      <c r="N1774" s="141">
        <f t="shared" si="443"/>
        <v>0</v>
      </c>
      <c r="O1774" s="147">
        <f t="shared" si="447"/>
        <v>0</v>
      </c>
      <c r="P1774" s="136">
        <f t="shared" si="448"/>
        <v>0</v>
      </c>
      <c r="Q1774" s="136">
        <f t="shared" si="452"/>
        <v>0</v>
      </c>
      <c r="R1774" s="136">
        <f t="shared" si="453"/>
        <v>0</v>
      </c>
      <c r="S1774" s="137">
        <f t="shared" si="449"/>
        <v>0</v>
      </c>
      <c r="T1774" s="45"/>
      <c r="V1774" s="57" t="str">
        <f t="shared" si="450"/>
        <v>скрыть</v>
      </c>
    </row>
    <row r="1775" spans="2:22" ht="15.75" hidden="1" customHeight="1" x14ac:dyDescent="0.25">
      <c r="B1775" s="135">
        <v>1759</v>
      </c>
      <c r="C1775" s="182">
        <f t="shared" si="456"/>
        <v>0</v>
      </c>
      <c r="D1775" s="280">
        <f t="shared" si="456"/>
        <v>0</v>
      </c>
      <c r="E1775" s="182">
        <f t="shared" si="456"/>
        <v>0</v>
      </c>
      <c r="F1775" s="182">
        <f t="shared" si="456"/>
        <v>0</v>
      </c>
      <c r="G1775" s="136">
        <f t="shared" si="456"/>
        <v>0</v>
      </c>
      <c r="H1775" s="136">
        <f t="shared" si="451"/>
        <v>0</v>
      </c>
      <c r="I1775" s="136">
        <f t="shared" si="445"/>
        <v>0</v>
      </c>
      <c r="J1775" s="141">
        <f t="shared" si="446"/>
        <v>0</v>
      </c>
      <c r="K1775" s="142">
        <f t="shared" si="443"/>
        <v>0</v>
      </c>
      <c r="L1775" s="184">
        <f t="shared" si="443"/>
        <v>0</v>
      </c>
      <c r="M1775" s="141">
        <f t="shared" si="443"/>
        <v>0</v>
      </c>
      <c r="N1775" s="141">
        <f t="shared" si="443"/>
        <v>0</v>
      </c>
      <c r="O1775" s="147">
        <f t="shared" si="447"/>
        <v>0</v>
      </c>
      <c r="P1775" s="136">
        <f t="shared" si="448"/>
        <v>0</v>
      </c>
      <c r="Q1775" s="136">
        <f t="shared" si="452"/>
        <v>0</v>
      </c>
      <c r="R1775" s="136">
        <f t="shared" si="453"/>
        <v>0</v>
      </c>
      <c r="S1775" s="137">
        <f t="shared" si="449"/>
        <v>0</v>
      </c>
      <c r="T1775" s="45"/>
      <c r="V1775" s="57" t="str">
        <f t="shared" si="450"/>
        <v>скрыть</v>
      </c>
    </row>
    <row r="1776" spans="2:22" ht="15.75" hidden="1" customHeight="1" x14ac:dyDescent="0.25">
      <c r="B1776" s="135">
        <v>1760</v>
      </c>
      <c r="C1776" s="182">
        <f t="shared" si="456"/>
        <v>0</v>
      </c>
      <c r="D1776" s="280">
        <f t="shared" si="456"/>
        <v>0</v>
      </c>
      <c r="E1776" s="182">
        <f t="shared" si="456"/>
        <v>0</v>
      </c>
      <c r="F1776" s="182">
        <f t="shared" si="456"/>
        <v>0</v>
      </c>
      <c r="G1776" s="136">
        <f t="shared" si="456"/>
        <v>0</v>
      </c>
      <c r="H1776" s="136">
        <f t="shared" si="451"/>
        <v>0</v>
      </c>
      <c r="I1776" s="136">
        <f t="shared" si="445"/>
        <v>0</v>
      </c>
      <c r="J1776" s="141">
        <f t="shared" si="446"/>
        <v>0</v>
      </c>
      <c r="K1776" s="142">
        <f t="shared" si="443"/>
        <v>0</v>
      </c>
      <c r="L1776" s="184">
        <f t="shared" si="443"/>
        <v>0</v>
      </c>
      <c r="M1776" s="141">
        <f t="shared" si="443"/>
        <v>0</v>
      </c>
      <c r="N1776" s="141">
        <f t="shared" si="443"/>
        <v>0</v>
      </c>
      <c r="O1776" s="147">
        <f t="shared" si="447"/>
        <v>0</v>
      </c>
      <c r="P1776" s="136">
        <f t="shared" si="448"/>
        <v>0</v>
      </c>
      <c r="Q1776" s="136">
        <f t="shared" si="452"/>
        <v>0</v>
      </c>
      <c r="R1776" s="136">
        <f t="shared" si="453"/>
        <v>0</v>
      </c>
      <c r="S1776" s="137">
        <f t="shared" si="449"/>
        <v>0</v>
      </c>
      <c r="T1776" s="45"/>
      <c r="V1776" s="57" t="str">
        <f t="shared" si="450"/>
        <v>скрыть</v>
      </c>
    </row>
    <row r="1777" spans="2:22" ht="15.75" hidden="1" customHeight="1" x14ac:dyDescent="0.25">
      <c r="B1777" s="135">
        <v>1761</v>
      </c>
      <c r="C1777" s="182">
        <f t="shared" ref="C1777:G1786" si="457">IF(offer_sale_type="транзит",IFERROR(VLOOKUP($B1777,calc_data,C$14+1,0),0),0)</f>
        <v>0</v>
      </c>
      <c r="D1777" s="280">
        <f t="shared" si="457"/>
        <v>0</v>
      </c>
      <c r="E1777" s="182">
        <f t="shared" si="457"/>
        <v>0</v>
      </c>
      <c r="F1777" s="182">
        <f t="shared" si="457"/>
        <v>0</v>
      </c>
      <c r="G1777" s="136">
        <f t="shared" si="457"/>
        <v>0</v>
      </c>
      <c r="H1777" s="136">
        <f t="shared" si="451"/>
        <v>0</v>
      </c>
      <c r="I1777" s="136">
        <f t="shared" si="445"/>
        <v>0</v>
      </c>
      <c r="J1777" s="141">
        <f t="shared" si="446"/>
        <v>0</v>
      </c>
      <c r="K1777" s="142">
        <f t="shared" si="443"/>
        <v>0</v>
      </c>
      <c r="L1777" s="184">
        <f t="shared" si="443"/>
        <v>0</v>
      </c>
      <c r="M1777" s="141">
        <f t="shared" si="443"/>
        <v>0</v>
      </c>
      <c r="N1777" s="141">
        <f t="shared" si="443"/>
        <v>0</v>
      </c>
      <c r="O1777" s="147">
        <f t="shared" si="447"/>
        <v>0</v>
      </c>
      <c r="P1777" s="136">
        <f t="shared" si="448"/>
        <v>0</v>
      </c>
      <c r="Q1777" s="136">
        <f t="shared" si="452"/>
        <v>0</v>
      </c>
      <c r="R1777" s="136">
        <f t="shared" si="453"/>
        <v>0</v>
      </c>
      <c r="S1777" s="137">
        <f t="shared" si="449"/>
        <v>0</v>
      </c>
      <c r="T1777" s="45"/>
      <c r="V1777" s="57" t="str">
        <f t="shared" si="450"/>
        <v>скрыть</v>
      </c>
    </row>
    <row r="1778" spans="2:22" ht="15.75" hidden="1" customHeight="1" x14ac:dyDescent="0.25">
      <c r="B1778" s="135">
        <v>1762</v>
      </c>
      <c r="C1778" s="182">
        <f t="shared" si="457"/>
        <v>0</v>
      </c>
      <c r="D1778" s="280">
        <f t="shared" si="457"/>
        <v>0</v>
      </c>
      <c r="E1778" s="182">
        <f t="shared" si="457"/>
        <v>0</v>
      </c>
      <c r="F1778" s="182">
        <f t="shared" si="457"/>
        <v>0</v>
      </c>
      <c r="G1778" s="136">
        <f t="shared" si="457"/>
        <v>0</v>
      </c>
      <c r="H1778" s="136">
        <f t="shared" si="451"/>
        <v>0</v>
      </c>
      <c r="I1778" s="136">
        <f t="shared" si="445"/>
        <v>0</v>
      </c>
      <c r="J1778" s="141">
        <f t="shared" si="446"/>
        <v>0</v>
      </c>
      <c r="K1778" s="142">
        <f t="shared" si="443"/>
        <v>0</v>
      </c>
      <c r="L1778" s="184">
        <f t="shared" si="443"/>
        <v>0</v>
      </c>
      <c r="M1778" s="141">
        <f t="shared" si="443"/>
        <v>0</v>
      </c>
      <c r="N1778" s="141">
        <f t="shared" si="443"/>
        <v>0</v>
      </c>
      <c r="O1778" s="147">
        <f t="shared" si="447"/>
        <v>0</v>
      </c>
      <c r="P1778" s="136">
        <f t="shared" si="448"/>
        <v>0</v>
      </c>
      <c r="Q1778" s="136">
        <f t="shared" si="452"/>
        <v>0</v>
      </c>
      <c r="R1778" s="136">
        <f t="shared" si="453"/>
        <v>0</v>
      </c>
      <c r="S1778" s="137">
        <f t="shared" si="449"/>
        <v>0</v>
      </c>
      <c r="T1778" s="45"/>
      <c r="V1778" s="57" t="str">
        <f t="shared" si="450"/>
        <v>скрыть</v>
      </c>
    </row>
    <row r="1779" spans="2:22" ht="15.75" hidden="1" customHeight="1" x14ac:dyDescent="0.25">
      <c r="B1779" s="135">
        <v>1763</v>
      </c>
      <c r="C1779" s="182">
        <f t="shared" si="457"/>
        <v>0</v>
      </c>
      <c r="D1779" s="280">
        <f t="shared" si="457"/>
        <v>0</v>
      </c>
      <c r="E1779" s="182">
        <f t="shared" si="457"/>
        <v>0</v>
      </c>
      <c r="F1779" s="182">
        <f t="shared" si="457"/>
        <v>0</v>
      </c>
      <c r="G1779" s="136">
        <f t="shared" si="457"/>
        <v>0</v>
      </c>
      <c r="H1779" s="136">
        <f t="shared" si="451"/>
        <v>0</v>
      </c>
      <c r="I1779" s="136">
        <f t="shared" si="445"/>
        <v>0</v>
      </c>
      <c r="J1779" s="141">
        <f t="shared" si="446"/>
        <v>0</v>
      </c>
      <c r="K1779" s="142">
        <f t="shared" si="443"/>
        <v>0</v>
      </c>
      <c r="L1779" s="184">
        <f t="shared" si="443"/>
        <v>0</v>
      </c>
      <c r="M1779" s="141">
        <f t="shared" si="443"/>
        <v>0</v>
      </c>
      <c r="N1779" s="141">
        <f t="shared" si="443"/>
        <v>0</v>
      </c>
      <c r="O1779" s="147">
        <f t="shared" si="447"/>
        <v>0</v>
      </c>
      <c r="P1779" s="136">
        <f t="shared" si="448"/>
        <v>0</v>
      </c>
      <c r="Q1779" s="136">
        <f t="shared" si="452"/>
        <v>0</v>
      </c>
      <c r="R1779" s="136">
        <f t="shared" si="453"/>
        <v>0</v>
      </c>
      <c r="S1779" s="137">
        <f t="shared" si="449"/>
        <v>0</v>
      </c>
      <c r="T1779" s="45"/>
      <c r="V1779" s="57" t="str">
        <f t="shared" si="450"/>
        <v>скрыть</v>
      </c>
    </row>
    <row r="1780" spans="2:22" ht="15.75" hidden="1" customHeight="1" x14ac:dyDescent="0.25">
      <c r="B1780" s="135">
        <v>1764</v>
      </c>
      <c r="C1780" s="182">
        <f t="shared" si="457"/>
        <v>0</v>
      </c>
      <c r="D1780" s="280">
        <f t="shared" si="457"/>
        <v>0</v>
      </c>
      <c r="E1780" s="182">
        <f t="shared" si="457"/>
        <v>0</v>
      </c>
      <c r="F1780" s="182">
        <f t="shared" si="457"/>
        <v>0</v>
      </c>
      <c r="G1780" s="136">
        <f t="shared" si="457"/>
        <v>0</v>
      </c>
      <c r="H1780" s="136">
        <f t="shared" si="451"/>
        <v>0</v>
      </c>
      <c r="I1780" s="136">
        <f t="shared" si="445"/>
        <v>0</v>
      </c>
      <c r="J1780" s="141">
        <f t="shared" si="446"/>
        <v>0</v>
      </c>
      <c r="K1780" s="142">
        <f t="shared" si="443"/>
        <v>0</v>
      </c>
      <c r="L1780" s="184">
        <f t="shared" si="443"/>
        <v>0</v>
      </c>
      <c r="M1780" s="141">
        <f t="shared" si="443"/>
        <v>0</v>
      </c>
      <c r="N1780" s="141">
        <f t="shared" si="443"/>
        <v>0</v>
      </c>
      <c r="O1780" s="147">
        <f t="shared" si="447"/>
        <v>0</v>
      </c>
      <c r="P1780" s="136">
        <f t="shared" si="448"/>
        <v>0</v>
      </c>
      <c r="Q1780" s="136">
        <f t="shared" si="452"/>
        <v>0</v>
      </c>
      <c r="R1780" s="136">
        <f t="shared" si="453"/>
        <v>0</v>
      </c>
      <c r="S1780" s="137">
        <f t="shared" si="449"/>
        <v>0</v>
      </c>
      <c r="T1780" s="45"/>
      <c r="V1780" s="57" t="str">
        <f t="shared" si="450"/>
        <v>скрыть</v>
      </c>
    </row>
    <row r="1781" spans="2:22" ht="15.75" hidden="1" customHeight="1" x14ac:dyDescent="0.25">
      <c r="B1781" s="135">
        <v>1765</v>
      </c>
      <c r="C1781" s="182">
        <f t="shared" si="457"/>
        <v>0</v>
      </c>
      <c r="D1781" s="280">
        <f t="shared" si="457"/>
        <v>0</v>
      </c>
      <c r="E1781" s="182">
        <f t="shared" si="457"/>
        <v>0</v>
      </c>
      <c r="F1781" s="182">
        <f t="shared" si="457"/>
        <v>0</v>
      </c>
      <c r="G1781" s="136">
        <f t="shared" si="457"/>
        <v>0</v>
      </c>
      <c r="H1781" s="136">
        <f t="shared" si="451"/>
        <v>0</v>
      </c>
      <c r="I1781" s="136">
        <f t="shared" si="445"/>
        <v>0</v>
      </c>
      <c r="J1781" s="141">
        <f t="shared" si="446"/>
        <v>0</v>
      </c>
      <c r="K1781" s="142">
        <f t="shared" si="443"/>
        <v>0</v>
      </c>
      <c r="L1781" s="184">
        <f t="shared" si="443"/>
        <v>0</v>
      </c>
      <c r="M1781" s="141">
        <f t="shared" si="443"/>
        <v>0</v>
      </c>
      <c r="N1781" s="141">
        <f t="shared" si="443"/>
        <v>0</v>
      </c>
      <c r="O1781" s="147">
        <f t="shared" si="447"/>
        <v>0</v>
      </c>
      <c r="P1781" s="136">
        <f t="shared" si="448"/>
        <v>0</v>
      </c>
      <c r="Q1781" s="136">
        <f t="shared" si="452"/>
        <v>0</v>
      </c>
      <c r="R1781" s="136">
        <f t="shared" si="453"/>
        <v>0</v>
      </c>
      <c r="S1781" s="137">
        <f t="shared" si="449"/>
        <v>0</v>
      </c>
      <c r="T1781" s="45"/>
      <c r="V1781" s="57" t="str">
        <f t="shared" si="450"/>
        <v>скрыть</v>
      </c>
    </row>
    <row r="1782" spans="2:22" ht="15.75" hidden="1" customHeight="1" x14ac:dyDescent="0.25">
      <c r="B1782" s="135">
        <v>1766</v>
      </c>
      <c r="C1782" s="182">
        <f t="shared" si="457"/>
        <v>0</v>
      </c>
      <c r="D1782" s="280">
        <f t="shared" si="457"/>
        <v>0</v>
      </c>
      <c r="E1782" s="182">
        <f t="shared" si="457"/>
        <v>0</v>
      </c>
      <c r="F1782" s="182">
        <f t="shared" si="457"/>
        <v>0</v>
      </c>
      <c r="G1782" s="136">
        <f t="shared" si="457"/>
        <v>0</v>
      </c>
      <c r="H1782" s="136">
        <f t="shared" si="451"/>
        <v>0</v>
      </c>
      <c r="I1782" s="136">
        <f t="shared" si="445"/>
        <v>0</v>
      </c>
      <c r="J1782" s="141">
        <f t="shared" si="446"/>
        <v>0</v>
      </c>
      <c r="K1782" s="142">
        <f t="shared" si="443"/>
        <v>0</v>
      </c>
      <c r="L1782" s="184">
        <f t="shared" si="443"/>
        <v>0</v>
      </c>
      <c r="M1782" s="141">
        <f t="shared" si="443"/>
        <v>0</v>
      </c>
      <c r="N1782" s="141">
        <f t="shared" si="443"/>
        <v>0</v>
      </c>
      <c r="O1782" s="147">
        <f t="shared" si="447"/>
        <v>0</v>
      </c>
      <c r="P1782" s="136">
        <f t="shared" si="448"/>
        <v>0</v>
      </c>
      <c r="Q1782" s="136">
        <f t="shared" si="452"/>
        <v>0</v>
      </c>
      <c r="R1782" s="136">
        <f t="shared" si="453"/>
        <v>0</v>
      </c>
      <c r="S1782" s="137">
        <f t="shared" si="449"/>
        <v>0</v>
      </c>
      <c r="T1782" s="45"/>
      <c r="V1782" s="57" t="str">
        <f t="shared" si="450"/>
        <v>скрыть</v>
      </c>
    </row>
    <row r="1783" spans="2:22" ht="15.75" hidden="1" customHeight="1" x14ac:dyDescent="0.25">
      <c r="B1783" s="135">
        <v>1767</v>
      </c>
      <c r="C1783" s="182">
        <f t="shared" si="457"/>
        <v>0</v>
      </c>
      <c r="D1783" s="280">
        <f t="shared" si="457"/>
        <v>0</v>
      </c>
      <c r="E1783" s="182">
        <f t="shared" si="457"/>
        <v>0</v>
      </c>
      <c r="F1783" s="182">
        <f t="shared" si="457"/>
        <v>0</v>
      </c>
      <c r="G1783" s="136">
        <f t="shared" si="457"/>
        <v>0</v>
      </c>
      <c r="H1783" s="136">
        <f t="shared" si="451"/>
        <v>0</v>
      </c>
      <c r="I1783" s="136">
        <f t="shared" si="445"/>
        <v>0</v>
      </c>
      <c r="J1783" s="141">
        <f t="shared" si="446"/>
        <v>0</v>
      </c>
      <c r="K1783" s="142">
        <f t="shared" si="443"/>
        <v>0</v>
      </c>
      <c r="L1783" s="184">
        <f t="shared" si="443"/>
        <v>0</v>
      </c>
      <c r="M1783" s="141">
        <f t="shared" si="443"/>
        <v>0</v>
      </c>
      <c r="N1783" s="141">
        <f t="shared" si="443"/>
        <v>0</v>
      </c>
      <c r="O1783" s="147">
        <f t="shared" si="447"/>
        <v>0</v>
      </c>
      <c r="P1783" s="136">
        <f t="shared" si="448"/>
        <v>0</v>
      </c>
      <c r="Q1783" s="136">
        <f t="shared" si="452"/>
        <v>0</v>
      </c>
      <c r="R1783" s="136">
        <f t="shared" si="453"/>
        <v>0</v>
      </c>
      <c r="S1783" s="137">
        <f t="shared" si="449"/>
        <v>0</v>
      </c>
      <c r="T1783" s="45"/>
      <c r="V1783" s="57" t="str">
        <f t="shared" si="450"/>
        <v>скрыть</v>
      </c>
    </row>
    <row r="1784" spans="2:22" ht="15.75" hidden="1" customHeight="1" x14ac:dyDescent="0.25">
      <c r="B1784" s="135">
        <v>1768</v>
      </c>
      <c r="C1784" s="182">
        <f t="shared" si="457"/>
        <v>0</v>
      </c>
      <c r="D1784" s="280">
        <f t="shared" si="457"/>
        <v>0</v>
      </c>
      <c r="E1784" s="182">
        <f t="shared" si="457"/>
        <v>0</v>
      </c>
      <c r="F1784" s="182">
        <f t="shared" si="457"/>
        <v>0</v>
      </c>
      <c r="G1784" s="136">
        <f t="shared" si="457"/>
        <v>0</v>
      </c>
      <c r="H1784" s="136">
        <f t="shared" si="451"/>
        <v>0</v>
      </c>
      <c r="I1784" s="136">
        <f t="shared" si="445"/>
        <v>0</v>
      </c>
      <c r="J1784" s="141">
        <f t="shared" si="446"/>
        <v>0</v>
      </c>
      <c r="K1784" s="142">
        <f t="shared" si="443"/>
        <v>0</v>
      </c>
      <c r="L1784" s="184">
        <f t="shared" si="443"/>
        <v>0</v>
      </c>
      <c r="M1784" s="141">
        <f t="shared" si="443"/>
        <v>0</v>
      </c>
      <c r="N1784" s="141">
        <f t="shared" si="443"/>
        <v>0</v>
      </c>
      <c r="O1784" s="147">
        <f t="shared" si="447"/>
        <v>0</v>
      </c>
      <c r="P1784" s="136">
        <f t="shared" si="448"/>
        <v>0</v>
      </c>
      <c r="Q1784" s="136">
        <f t="shared" si="452"/>
        <v>0</v>
      </c>
      <c r="R1784" s="136">
        <f t="shared" si="453"/>
        <v>0</v>
      </c>
      <c r="S1784" s="137">
        <f t="shared" si="449"/>
        <v>0</v>
      </c>
      <c r="T1784" s="45"/>
      <c r="V1784" s="57" t="str">
        <f t="shared" si="450"/>
        <v>скрыть</v>
      </c>
    </row>
    <row r="1785" spans="2:22" ht="15.75" hidden="1" customHeight="1" x14ac:dyDescent="0.25">
      <c r="B1785" s="135">
        <v>1769</v>
      </c>
      <c r="C1785" s="182">
        <f t="shared" si="457"/>
        <v>0</v>
      </c>
      <c r="D1785" s="280">
        <f t="shared" si="457"/>
        <v>0</v>
      </c>
      <c r="E1785" s="182">
        <f t="shared" si="457"/>
        <v>0</v>
      </c>
      <c r="F1785" s="182">
        <f t="shared" si="457"/>
        <v>0</v>
      </c>
      <c r="G1785" s="136">
        <f t="shared" si="457"/>
        <v>0</v>
      </c>
      <c r="H1785" s="136">
        <f t="shared" si="451"/>
        <v>0</v>
      </c>
      <c r="I1785" s="136">
        <f t="shared" si="445"/>
        <v>0</v>
      </c>
      <c r="J1785" s="141">
        <f t="shared" si="446"/>
        <v>0</v>
      </c>
      <c r="K1785" s="142">
        <f t="shared" si="443"/>
        <v>0</v>
      </c>
      <c r="L1785" s="184">
        <f t="shared" si="443"/>
        <v>0</v>
      </c>
      <c r="M1785" s="141">
        <f t="shared" si="443"/>
        <v>0</v>
      </c>
      <c r="N1785" s="141">
        <f t="shared" si="443"/>
        <v>0</v>
      </c>
      <c r="O1785" s="147">
        <f t="shared" si="447"/>
        <v>0</v>
      </c>
      <c r="P1785" s="136">
        <f t="shared" si="448"/>
        <v>0</v>
      </c>
      <c r="Q1785" s="136">
        <f t="shared" si="452"/>
        <v>0</v>
      </c>
      <c r="R1785" s="136">
        <f t="shared" si="453"/>
        <v>0</v>
      </c>
      <c r="S1785" s="137">
        <f t="shared" si="449"/>
        <v>0</v>
      </c>
      <c r="T1785" s="45"/>
      <c r="V1785" s="57" t="str">
        <f t="shared" si="450"/>
        <v>скрыть</v>
      </c>
    </row>
    <row r="1786" spans="2:22" ht="15.75" hidden="1" customHeight="1" x14ac:dyDescent="0.25">
      <c r="B1786" s="135">
        <v>1770</v>
      </c>
      <c r="C1786" s="182">
        <f t="shared" si="457"/>
        <v>0</v>
      </c>
      <c r="D1786" s="280">
        <f t="shared" si="457"/>
        <v>0</v>
      </c>
      <c r="E1786" s="182">
        <f t="shared" si="457"/>
        <v>0</v>
      </c>
      <c r="F1786" s="182">
        <f t="shared" si="457"/>
        <v>0</v>
      </c>
      <c r="G1786" s="136">
        <f t="shared" si="457"/>
        <v>0</v>
      </c>
      <c r="H1786" s="136">
        <f t="shared" si="451"/>
        <v>0</v>
      </c>
      <c r="I1786" s="136">
        <f t="shared" si="445"/>
        <v>0</v>
      </c>
      <c r="J1786" s="141">
        <f t="shared" si="446"/>
        <v>0</v>
      </c>
      <c r="K1786" s="142">
        <f t="shared" si="443"/>
        <v>0</v>
      </c>
      <c r="L1786" s="184">
        <f t="shared" si="443"/>
        <v>0</v>
      </c>
      <c r="M1786" s="141">
        <f t="shared" si="443"/>
        <v>0</v>
      </c>
      <c r="N1786" s="141">
        <f t="shared" si="443"/>
        <v>0</v>
      </c>
      <c r="O1786" s="147">
        <f t="shared" si="447"/>
        <v>0</v>
      </c>
      <c r="P1786" s="136">
        <f t="shared" si="448"/>
        <v>0</v>
      </c>
      <c r="Q1786" s="136">
        <f t="shared" si="452"/>
        <v>0</v>
      </c>
      <c r="R1786" s="136">
        <f t="shared" si="453"/>
        <v>0</v>
      </c>
      <c r="S1786" s="137">
        <f t="shared" si="449"/>
        <v>0</v>
      </c>
      <c r="T1786" s="45"/>
      <c r="V1786" s="57" t="str">
        <f t="shared" si="450"/>
        <v>скрыть</v>
      </c>
    </row>
    <row r="1787" spans="2:22" ht="15.75" hidden="1" customHeight="1" x14ac:dyDescent="0.25">
      <c r="B1787" s="135">
        <v>1771</v>
      </c>
      <c r="C1787" s="182">
        <f t="shared" ref="C1787:G1796" si="458">IF(offer_sale_type="транзит",IFERROR(VLOOKUP($B1787,calc_data,C$14+1,0),0),0)</f>
        <v>0</v>
      </c>
      <c r="D1787" s="280">
        <f t="shared" si="458"/>
        <v>0</v>
      </c>
      <c r="E1787" s="182">
        <f t="shared" si="458"/>
        <v>0</v>
      </c>
      <c r="F1787" s="182">
        <f t="shared" si="458"/>
        <v>0</v>
      </c>
      <c r="G1787" s="136">
        <f t="shared" si="458"/>
        <v>0</v>
      </c>
      <c r="H1787" s="136">
        <f t="shared" si="451"/>
        <v>0</v>
      </c>
      <c r="I1787" s="136">
        <f t="shared" si="445"/>
        <v>0</v>
      </c>
      <c r="J1787" s="141">
        <f t="shared" si="446"/>
        <v>0</v>
      </c>
      <c r="K1787" s="142">
        <f t="shared" si="443"/>
        <v>0</v>
      </c>
      <c r="L1787" s="184">
        <f t="shared" si="443"/>
        <v>0</v>
      </c>
      <c r="M1787" s="141">
        <f t="shared" si="443"/>
        <v>0</v>
      </c>
      <c r="N1787" s="141">
        <f t="shared" si="443"/>
        <v>0</v>
      </c>
      <c r="O1787" s="147">
        <f t="shared" si="447"/>
        <v>0</v>
      </c>
      <c r="P1787" s="136">
        <f t="shared" si="448"/>
        <v>0</v>
      </c>
      <c r="Q1787" s="136">
        <f t="shared" si="452"/>
        <v>0</v>
      </c>
      <c r="R1787" s="136">
        <f t="shared" si="453"/>
        <v>0</v>
      </c>
      <c r="S1787" s="137">
        <f t="shared" si="449"/>
        <v>0</v>
      </c>
      <c r="T1787" s="45"/>
      <c r="V1787" s="57" t="str">
        <f t="shared" si="450"/>
        <v>скрыть</v>
      </c>
    </row>
    <row r="1788" spans="2:22" ht="15.75" hidden="1" customHeight="1" x14ac:dyDescent="0.25">
      <c r="B1788" s="135">
        <v>1772</v>
      </c>
      <c r="C1788" s="182">
        <f t="shared" si="458"/>
        <v>0</v>
      </c>
      <c r="D1788" s="280">
        <f t="shared" si="458"/>
        <v>0</v>
      </c>
      <c r="E1788" s="182">
        <f t="shared" si="458"/>
        <v>0</v>
      </c>
      <c r="F1788" s="182">
        <f t="shared" si="458"/>
        <v>0</v>
      </c>
      <c r="G1788" s="136">
        <f t="shared" si="458"/>
        <v>0</v>
      </c>
      <c r="H1788" s="136">
        <f t="shared" si="451"/>
        <v>0</v>
      </c>
      <c r="I1788" s="136">
        <f t="shared" si="445"/>
        <v>0</v>
      </c>
      <c r="J1788" s="141">
        <f t="shared" si="446"/>
        <v>0</v>
      </c>
      <c r="K1788" s="142">
        <f t="shared" si="443"/>
        <v>0</v>
      </c>
      <c r="L1788" s="184">
        <f t="shared" si="443"/>
        <v>0</v>
      </c>
      <c r="M1788" s="141">
        <f t="shared" si="443"/>
        <v>0</v>
      </c>
      <c r="N1788" s="141">
        <f t="shared" si="443"/>
        <v>0</v>
      </c>
      <c r="O1788" s="147">
        <f t="shared" si="447"/>
        <v>0</v>
      </c>
      <c r="P1788" s="136">
        <f t="shared" si="448"/>
        <v>0</v>
      </c>
      <c r="Q1788" s="136">
        <f t="shared" si="452"/>
        <v>0</v>
      </c>
      <c r="R1788" s="136">
        <f t="shared" si="453"/>
        <v>0</v>
      </c>
      <c r="S1788" s="137">
        <f t="shared" si="449"/>
        <v>0</v>
      </c>
      <c r="T1788" s="45"/>
      <c r="V1788" s="57" t="str">
        <f t="shared" si="450"/>
        <v>скрыть</v>
      </c>
    </row>
    <row r="1789" spans="2:22" ht="15.75" hidden="1" customHeight="1" x14ac:dyDescent="0.25">
      <c r="B1789" s="135">
        <v>1773</v>
      </c>
      <c r="C1789" s="182">
        <f t="shared" si="458"/>
        <v>0</v>
      </c>
      <c r="D1789" s="280">
        <f t="shared" si="458"/>
        <v>0</v>
      </c>
      <c r="E1789" s="182">
        <f t="shared" si="458"/>
        <v>0</v>
      </c>
      <c r="F1789" s="182">
        <f t="shared" si="458"/>
        <v>0</v>
      </c>
      <c r="G1789" s="136">
        <f t="shared" si="458"/>
        <v>0</v>
      </c>
      <c r="H1789" s="136">
        <f t="shared" si="451"/>
        <v>0</v>
      </c>
      <c r="I1789" s="136">
        <f t="shared" si="445"/>
        <v>0</v>
      </c>
      <c r="J1789" s="141">
        <f t="shared" si="446"/>
        <v>0</v>
      </c>
      <c r="K1789" s="142">
        <f t="shared" si="443"/>
        <v>0</v>
      </c>
      <c r="L1789" s="184">
        <f t="shared" si="443"/>
        <v>0</v>
      </c>
      <c r="M1789" s="141">
        <f t="shared" si="443"/>
        <v>0</v>
      </c>
      <c r="N1789" s="141">
        <f t="shared" si="443"/>
        <v>0</v>
      </c>
      <c r="O1789" s="147">
        <f t="shared" si="447"/>
        <v>0</v>
      </c>
      <c r="P1789" s="136">
        <f t="shared" si="448"/>
        <v>0</v>
      </c>
      <c r="Q1789" s="136">
        <f t="shared" si="452"/>
        <v>0</v>
      </c>
      <c r="R1789" s="136">
        <f t="shared" si="453"/>
        <v>0</v>
      </c>
      <c r="S1789" s="137">
        <f t="shared" si="449"/>
        <v>0</v>
      </c>
      <c r="T1789" s="45"/>
      <c r="V1789" s="57" t="str">
        <f t="shared" si="450"/>
        <v>скрыть</v>
      </c>
    </row>
    <row r="1790" spans="2:22" ht="15.75" hidden="1" customHeight="1" x14ac:dyDescent="0.25">
      <c r="B1790" s="135">
        <v>1774</v>
      </c>
      <c r="C1790" s="182">
        <f t="shared" si="458"/>
        <v>0</v>
      </c>
      <c r="D1790" s="280">
        <f t="shared" si="458"/>
        <v>0</v>
      </c>
      <c r="E1790" s="182">
        <f t="shared" si="458"/>
        <v>0</v>
      </c>
      <c r="F1790" s="182">
        <f t="shared" si="458"/>
        <v>0</v>
      </c>
      <c r="G1790" s="136">
        <f t="shared" si="458"/>
        <v>0</v>
      </c>
      <c r="H1790" s="136">
        <f t="shared" si="451"/>
        <v>0</v>
      </c>
      <c r="I1790" s="136">
        <f t="shared" si="445"/>
        <v>0</v>
      </c>
      <c r="J1790" s="141">
        <f t="shared" si="446"/>
        <v>0</v>
      </c>
      <c r="K1790" s="142">
        <f t="shared" si="443"/>
        <v>0</v>
      </c>
      <c r="L1790" s="184">
        <f t="shared" si="443"/>
        <v>0</v>
      </c>
      <c r="M1790" s="141">
        <f t="shared" si="443"/>
        <v>0</v>
      </c>
      <c r="N1790" s="141">
        <f t="shared" si="443"/>
        <v>0</v>
      </c>
      <c r="O1790" s="147">
        <f t="shared" si="447"/>
        <v>0</v>
      </c>
      <c r="P1790" s="136">
        <f t="shared" si="448"/>
        <v>0</v>
      </c>
      <c r="Q1790" s="136">
        <f t="shared" si="452"/>
        <v>0</v>
      </c>
      <c r="R1790" s="136">
        <f t="shared" si="453"/>
        <v>0</v>
      </c>
      <c r="S1790" s="137">
        <f t="shared" si="449"/>
        <v>0</v>
      </c>
      <c r="T1790" s="45"/>
      <c r="V1790" s="57" t="str">
        <f t="shared" si="450"/>
        <v>скрыть</v>
      </c>
    </row>
    <row r="1791" spans="2:22" ht="15.75" hidden="1" customHeight="1" x14ac:dyDescent="0.25">
      <c r="B1791" s="135">
        <v>1775</v>
      </c>
      <c r="C1791" s="182">
        <f t="shared" si="458"/>
        <v>0</v>
      </c>
      <c r="D1791" s="280">
        <f t="shared" si="458"/>
        <v>0</v>
      </c>
      <c r="E1791" s="182">
        <f t="shared" si="458"/>
        <v>0</v>
      </c>
      <c r="F1791" s="182">
        <f t="shared" si="458"/>
        <v>0</v>
      </c>
      <c r="G1791" s="136">
        <f t="shared" si="458"/>
        <v>0</v>
      </c>
      <c r="H1791" s="136">
        <f t="shared" si="451"/>
        <v>0</v>
      </c>
      <c r="I1791" s="136">
        <f t="shared" si="445"/>
        <v>0</v>
      </c>
      <c r="J1791" s="141">
        <f t="shared" si="446"/>
        <v>0</v>
      </c>
      <c r="K1791" s="142">
        <f t="shared" si="443"/>
        <v>0</v>
      </c>
      <c r="L1791" s="184">
        <f t="shared" si="443"/>
        <v>0</v>
      </c>
      <c r="M1791" s="141">
        <f t="shared" si="443"/>
        <v>0</v>
      </c>
      <c r="N1791" s="141">
        <f t="shared" si="443"/>
        <v>0</v>
      </c>
      <c r="O1791" s="147">
        <f t="shared" si="447"/>
        <v>0</v>
      </c>
      <c r="P1791" s="136">
        <f t="shared" si="448"/>
        <v>0</v>
      </c>
      <c r="Q1791" s="136">
        <f t="shared" si="452"/>
        <v>0</v>
      </c>
      <c r="R1791" s="136">
        <f t="shared" si="453"/>
        <v>0</v>
      </c>
      <c r="S1791" s="137">
        <f t="shared" si="449"/>
        <v>0</v>
      </c>
      <c r="T1791" s="45"/>
      <c r="V1791" s="57" t="str">
        <f t="shared" si="450"/>
        <v>скрыть</v>
      </c>
    </row>
    <row r="1792" spans="2:22" ht="15.75" hidden="1" customHeight="1" x14ac:dyDescent="0.25">
      <c r="B1792" s="135">
        <v>1776</v>
      </c>
      <c r="C1792" s="182">
        <f t="shared" si="458"/>
        <v>0</v>
      </c>
      <c r="D1792" s="280">
        <f t="shared" si="458"/>
        <v>0</v>
      </c>
      <c r="E1792" s="182">
        <f t="shared" si="458"/>
        <v>0</v>
      </c>
      <c r="F1792" s="182">
        <f t="shared" si="458"/>
        <v>0</v>
      </c>
      <c r="G1792" s="136">
        <f t="shared" si="458"/>
        <v>0</v>
      </c>
      <c r="H1792" s="136">
        <f t="shared" si="451"/>
        <v>0</v>
      </c>
      <c r="I1792" s="136">
        <f t="shared" si="445"/>
        <v>0</v>
      </c>
      <c r="J1792" s="141">
        <f t="shared" si="446"/>
        <v>0</v>
      </c>
      <c r="K1792" s="142">
        <f t="shared" si="443"/>
        <v>0</v>
      </c>
      <c r="L1792" s="184">
        <f t="shared" si="443"/>
        <v>0</v>
      </c>
      <c r="M1792" s="141">
        <f t="shared" si="443"/>
        <v>0</v>
      </c>
      <c r="N1792" s="141">
        <f t="shared" si="443"/>
        <v>0</v>
      </c>
      <c r="O1792" s="147">
        <f t="shared" si="447"/>
        <v>0</v>
      </c>
      <c r="P1792" s="136">
        <f t="shared" si="448"/>
        <v>0</v>
      </c>
      <c r="Q1792" s="136">
        <f t="shared" si="452"/>
        <v>0</v>
      </c>
      <c r="R1792" s="136">
        <f t="shared" si="453"/>
        <v>0</v>
      </c>
      <c r="S1792" s="137">
        <f t="shared" si="449"/>
        <v>0</v>
      </c>
      <c r="T1792" s="45"/>
      <c r="V1792" s="57" t="str">
        <f t="shared" si="450"/>
        <v>скрыть</v>
      </c>
    </row>
    <row r="1793" spans="2:22" ht="15.75" hidden="1" customHeight="1" x14ac:dyDescent="0.25">
      <c r="B1793" s="135">
        <v>1777</v>
      </c>
      <c r="C1793" s="182">
        <f t="shared" si="458"/>
        <v>0</v>
      </c>
      <c r="D1793" s="280">
        <f t="shared" si="458"/>
        <v>0</v>
      </c>
      <c r="E1793" s="182">
        <f t="shared" si="458"/>
        <v>0</v>
      </c>
      <c r="F1793" s="182">
        <f t="shared" si="458"/>
        <v>0</v>
      </c>
      <c r="G1793" s="136">
        <f t="shared" si="458"/>
        <v>0</v>
      </c>
      <c r="H1793" s="136">
        <f t="shared" si="451"/>
        <v>0</v>
      </c>
      <c r="I1793" s="136">
        <f t="shared" si="445"/>
        <v>0</v>
      </c>
      <c r="J1793" s="141">
        <f t="shared" si="446"/>
        <v>0</v>
      </c>
      <c r="K1793" s="142">
        <f t="shared" si="443"/>
        <v>0</v>
      </c>
      <c r="L1793" s="184">
        <f t="shared" si="443"/>
        <v>0</v>
      </c>
      <c r="M1793" s="141">
        <f t="shared" si="443"/>
        <v>0</v>
      </c>
      <c r="N1793" s="141">
        <f t="shared" si="443"/>
        <v>0</v>
      </c>
      <c r="O1793" s="147">
        <f t="shared" si="447"/>
        <v>0</v>
      </c>
      <c r="P1793" s="136">
        <f t="shared" si="448"/>
        <v>0</v>
      </c>
      <c r="Q1793" s="136">
        <f t="shared" si="452"/>
        <v>0</v>
      </c>
      <c r="R1793" s="136">
        <f t="shared" si="453"/>
        <v>0</v>
      </c>
      <c r="S1793" s="137">
        <f t="shared" si="449"/>
        <v>0</v>
      </c>
      <c r="T1793" s="45"/>
      <c r="V1793" s="57" t="str">
        <f t="shared" si="450"/>
        <v>скрыть</v>
      </c>
    </row>
    <row r="1794" spans="2:22" ht="15.75" hidden="1" customHeight="1" x14ac:dyDescent="0.25">
      <c r="B1794" s="135">
        <v>1778</v>
      </c>
      <c r="C1794" s="182">
        <f t="shared" si="458"/>
        <v>0</v>
      </c>
      <c r="D1794" s="280">
        <f t="shared" si="458"/>
        <v>0</v>
      </c>
      <c r="E1794" s="182">
        <f t="shared" si="458"/>
        <v>0</v>
      </c>
      <c r="F1794" s="182">
        <f t="shared" si="458"/>
        <v>0</v>
      </c>
      <c r="G1794" s="136">
        <f t="shared" si="458"/>
        <v>0</v>
      </c>
      <c r="H1794" s="136">
        <f t="shared" si="451"/>
        <v>0</v>
      </c>
      <c r="I1794" s="136">
        <f t="shared" si="445"/>
        <v>0</v>
      </c>
      <c r="J1794" s="141">
        <f t="shared" si="446"/>
        <v>0</v>
      </c>
      <c r="K1794" s="142">
        <f t="shared" si="443"/>
        <v>0</v>
      </c>
      <c r="L1794" s="184">
        <f t="shared" si="443"/>
        <v>0</v>
      </c>
      <c r="M1794" s="141">
        <f t="shared" si="443"/>
        <v>0</v>
      </c>
      <c r="N1794" s="141">
        <f t="shared" si="443"/>
        <v>0</v>
      </c>
      <c r="O1794" s="147">
        <f t="shared" si="447"/>
        <v>0</v>
      </c>
      <c r="P1794" s="136">
        <f t="shared" si="448"/>
        <v>0</v>
      </c>
      <c r="Q1794" s="136">
        <f t="shared" si="452"/>
        <v>0</v>
      </c>
      <c r="R1794" s="136">
        <f t="shared" si="453"/>
        <v>0</v>
      </c>
      <c r="S1794" s="137">
        <f t="shared" si="449"/>
        <v>0</v>
      </c>
      <c r="T1794" s="45"/>
      <c r="V1794" s="57" t="str">
        <f t="shared" si="450"/>
        <v>скрыть</v>
      </c>
    </row>
    <row r="1795" spans="2:22" ht="15.75" hidden="1" customHeight="1" x14ac:dyDescent="0.25">
      <c r="B1795" s="135">
        <v>1779</v>
      </c>
      <c r="C1795" s="182">
        <f t="shared" si="458"/>
        <v>0</v>
      </c>
      <c r="D1795" s="280">
        <f t="shared" si="458"/>
        <v>0</v>
      </c>
      <c r="E1795" s="182">
        <f t="shared" si="458"/>
        <v>0</v>
      </c>
      <c r="F1795" s="182">
        <f t="shared" si="458"/>
        <v>0</v>
      </c>
      <c r="G1795" s="136">
        <f t="shared" si="458"/>
        <v>0</v>
      </c>
      <c r="H1795" s="136">
        <f t="shared" si="451"/>
        <v>0</v>
      </c>
      <c r="I1795" s="136">
        <f t="shared" si="445"/>
        <v>0</v>
      </c>
      <c r="J1795" s="141">
        <f t="shared" si="446"/>
        <v>0</v>
      </c>
      <c r="K1795" s="142">
        <f t="shared" si="443"/>
        <v>0</v>
      </c>
      <c r="L1795" s="184">
        <f t="shared" si="443"/>
        <v>0</v>
      </c>
      <c r="M1795" s="141">
        <f t="shared" si="443"/>
        <v>0</v>
      </c>
      <c r="N1795" s="141">
        <f t="shared" si="443"/>
        <v>0</v>
      </c>
      <c r="O1795" s="147">
        <f t="shared" si="447"/>
        <v>0</v>
      </c>
      <c r="P1795" s="136">
        <f t="shared" si="448"/>
        <v>0</v>
      </c>
      <c r="Q1795" s="136">
        <f t="shared" si="452"/>
        <v>0</v>
      </c>
      <c r="R1795" s="136">
        <f t="shared" si="453"/>
        <v>0</v>
      </c>
      <c r="S1795" s="137">
        <f t="shared" si="449"/>
        <v>0</v>
      </c>
      <c r="T1795" s="45"/>
      <c r="V1795" s="57" t="str">
        <f t="shared" si="450"/>
        <v>скрыть</v>
      </c>
    </row>
    <row r="1796" spans="2:22" ht="15.75" hidden="1" customHeight="1" x14ac:dyDescent="0.25">
      <c r="B1796" s="135">
        <v>1780</v>
      </c>
      <c r="C1796" s="182">
        <f t="shared" si="458"/>
        <v>0</v>
      </c>
      <c r="D1796" s="280">
        <f t="shared" si="458"/>
        <v>0</v>
      </c>
      <c r="E1796" s="182">
        <f t="shared" si="458"/>
        <v>0</v>
      </c>
      <c r="F1796" s="182">
        <f t="shared" si="458"/>
        <v>0</v>
      </c>
      <c r="G1796" s="136">
        <f t="shared" si="458"/>
        <v>0</v>
      </c>
      <c r="H1796" s="136">
        <f t="shared" si="451"/>
        <v>0</v>
      </c>
      <c r="I1796" s="136">
        <f t="shared" si="445"/>
        <v>0</v>
      </c>
      <c r="J1796" s="141">
        <f t="shared" si="446"/>
        <v>0</v>
      </c>
      <c r="K1796" s="142">
        <f t="shared" ref="K1796:N1859" si="459">IF(offer_sale_type="транзит",IFERROR(ROUNDUP(VLOOKUP($B1796,calc_data,K$14+1,0),2),0),0)</f>
        <v>0</v>
      </c>
      <c r="L1796" s="184">
        <f t="shared" si="459"/>
        <v>0</v>
      </c>
      <c r="M1796" s="141">
        <f t="shared" si="459"/>
        <v>0</v>
      </c>
      <c r="N1796" s="141">
        <f t="shared" si="459"/>
        <v>0</v>
      </c>
      <c r="O1796" s="147">
        <f t="shared" si="447"/>
        <v>0</v>
      </c>
      <c r="P1796" s="136">
        <f t="shared" si="448"/>
        <v>0</v>
      </c>
      <c r="Q1796" s="136">
        <f t="shared" si="452"/>
        <v>0</v>
      </c>
      <c r="R1796" s="136">
        <f t="shared" si="453"/>
        <v>0</v>
      </c>
      <c r="S1796" s="137">
        <f t="shared" si="449"/>
        <v>0</v>
      </c>
      <c r="T1796" s="45"/>
      <c r="V1796" s="57" t="str">
        <f t="shared" si="450"/>
        <v>скрыть</v>
      </c>
    </row>
    <row r="1797" spans="2:22" ht="15.75" hidden="1" customHeight="1" x14ac:dyDescent="0.25">
      <c r="B1797" s="135">
        <v>1781</v>
      </c>
      <c r="C1797" s="182">
        <f t="shared" ref="C1797:G1806" si="460">IF(offer_sale_type="транзит",IFERROR(VLOOKUP($B1797,calc_data,C$14+1,0),0),0)</f>
        <v>0</v>
      </c>
      <c r="D1797" s="280">
        <f t="shared" si="460"/>
        <v>0</v>
      </c>
      <c r="E1797" s="182">
        <f t="shared" si="460"/>
        <v>0</v>
      </c>
      <c r="F1797" s="182">
        <f t="shared" si="460"/>
        <v>0</v>
      </c>
      <c r="G1797" s="136">
        <f t="shared" si="460"/>
        <v>0</v>
      </c>
      <c r="H1797" s="136">
        <f t="shared" si="451"/>
        <v>0</v>
      </c>
      <c r="I1797" s="136">
        <f t="shared" si="445"/>
        <v>0</v>
      </c>
      <c r="J1797" s="141">
        <f t="shared" si="446"/>
        <v>0</v>
      </c>
      <c r="K1797" s="142">
        <f t="shared" si="459"/>
        <v>0</v>
      </c>
      <c r="L1797" s="184">
        <f t="shared" si="459"/>
        <v>0</v>
      </c>
      <c r="M1797" s="141">
        <f t="shared" si="459"/>
        <v>0</v>
      </c>
      <c r="N1797" s="141">
        <f t="shared" si="459"/>
        <v>0</v>
      </c>
      <c r="O1797" s="147">
        <f t="shared" si="447"/>
        <v>0</v>
      </c>
      <c r="P1797" s="136">
        <f t="shared" si="448"/>
        <v>0</v>
      </c>
      <c r="Q1797" s="136">
        <f t="shared" si="452"/>
        <v>0</v>
      </c>
      <c r="R1797" s="136">
        <f t="shared" si="453"/>
        <v>0</v>
      </c>
      <c r="S1797" s="137">
        <f t="shared" si="449"/>
        <v>0</v>
      </c>
      <c r="T1797" s="45"/>
      <c r="V1797" s="57" t="str">
        <f t="shared" si="450"/>
        <v>скрыть</v>
      </c>
    </row>
    <row r="1798" spans="2:22" ht="15.75" hidden="1" customHeight="1" x14ac:dyDescent="0.25">
      <c r="B1798" s="135">
        <v>1782</v>
      </c>
      <c r="C1798" s="182">
        <f t="shared" si="460"/>
        <v>0</v>
      </c>
      <c r="D1798" s="280">
        <f t="shared" si="460"/>
        <v>0</v>
      </c>
      <c r="E1798" s="182">
        <f t="shared" si="460"/>
        <v>0</v>
      </c>
      <c r="F1798" s="182">
        <f t="shared" si="460"/>
        <v>0</v>
      </c>
      <c r="G1798" s="136">
        <f t="shared" si="460"/>
        <v>0</v>
      </c>
      <c r="H1798" s="136">
        <f t="shared" si="451"/>
        <v>0</v>
      </c>
      <c r="I1798" s="136">
        <f t="shared" si="445"/>
        <v>0</v>
      </c>
      <c r="J1798" s="141">
        <f t="shared" si="446"/>
        <v>0</v>
      </c>
      <c r="K1798" s="142">
        <f t="shared" si="459"/>
        <v>0</v>
      </c>
      <c r="L1798" s="184">
        <f t="shared" si="459"/>
        <v>0</v>
      </c>
      <c r="M1798" s="141">
        <f t="shared" si="459"/>
        <v>0</v>
      </c>
      <c r="N1798" s="141">
        <f t="shared" si="459"/>
        <v>0</v>
      </c>
      <c r="O1798" s="147">
        <f t="shared" si="447"/>
        <v>0</v>
      </c>
      <c r="P1798" s="136">
        <f t="shared" si="448"/>
        <v>0</v>
      </c>
      <c r="Q1798" s="136">
        <f t="shared" si="452"/>
        <v>0</v>
      </c>
      <c r="R1798" s="136">
        <f t="shared" si="453"/>
        <v>0</v>
      </c>
      <c r="S1798" s="137">
        <f t="shared" si="449"/>
        <v>0</v>
      </c>
      <c r="T1798" s="45"/>
      <c r="V1798" s="57" t="str">
        <f t="shared" si="450"/>
        <v>скрыть</v>
      </c>
    </row>
    <row r="1799" spans="2:22" ht="15.75" hidden="1" customHeight="1" x14ac:dyDescent="0.25">
      <c r="B1799" s="135">
        <v>1783</v>
      </c>
      <c r="C1799" s="182">
        <f t="shared" si="460"/>
        <v>0</v>
      </c>
      <c r="D1799" s="280">
        <f t="shared" si="460"/>
        <v>0</v>
      </c>
      <c r="E1799" s="182">
        <f t="shared" si="460"/>
        <v>0</v>
      </c>
      <c r="F1799" s="182">
        <f t="shared" si="460"/>
        <v>0</v>
      </c>
      <c r="G1799" s="136">
        <f t="shared" si="460"/>
        <v>0</v>
      </c>
      <c r="H1799" s="136">
        <f t="shared" si="451"/>
        <v>0</v>
      </c>
      <c r="I1799" s="136">
        <f t="shared" si="445"/>
        <v>0</v>
      </c>
      <c r="J1799" s="141">
        <f t="shared" si="446"/>
        <v>0</v>
      </c>
      <c r="K1799" s="142">
        <f t="shared" si="459"/>
        <v>0</v>
      </c>
      <c r="L1799" s="184">
        <f t="shared" si="459"/>
        <v>0</v>
      </c>
      <c r="M1799" s="141">
        <f t="shared" si="459"/>
        <v>0</v>
      </c>
      <c r="N1799" s="141">
        <f t="shared" si="459"/>
        <v>0</v>
      </c>
      <c r="O1799" s="147">
        <f t="shared" si="447"/>
        <v>0</v>
      </c>
      <c r="P1799" s="136">
        <f t="shared" si="448"/>
        <v>0</v>
      </c>
      <c r="Q1799" s="136">
        <f t="shared" si="452"/>
        <v>0</v>
      </c>
      <c r="R1799" s="136">
        <f t="shared" si="453"/>
        <v>0</v>
      </c>
      <c r="S1799" s="137">
        <f t="shared" si="449"/>
        <v>0</v>
      </c>
      <c r="T1799" s="45"/>
      <c r="V1799" s="57" t="str">
        <f t="shared" si="450"/>
        <v>скрыть</v>
      </c>
    </row>
    <row r="1800" spans="2:22" ht="15.75" hidden="1" customHeight="1" x14ac:dyDescent="0.25">
      <c r="B1800" s="135">
        <v>1784</v>
      </c>
      <c r="C1800" s="182">
        <f t="shared" si="460"/>
        <v>0</v>
      </c>
      <c r="D1800" s="280">
        <f t="shared" si="460"/>
        <v>0</v>
      </c>
      <c r="E1800" s="182">
        <f t="shared" si="460"/>
        <v>0</v>
      </c>
      <c r="F1800" s="182">
        <f t="shared" si="460"/>
        <v>0</v>
      </c>
      <c r="G1800" s="136">
        <f t="shared" si="460"/>
        <v>0</v>
      </c>
      <c r="H1800" s="136">
        <f t="shared" si="451"/>
        <v>0</v>
      </c>
      <c r="I1800" s="136">
        <f t="shared" si="445"/>
        <v>0</v>
      </c>
      <c r="J1800" s="141">
        <f t="shared" si="446"/>
        <v>0</v>
      </c>
      <c r="K1800" s="142">
        <f t="shared" si="459"/>
        <v>0</v>
      </c>
      <c r="L1800" s="184">
        <f t="shared" si="459"/>
        <v>0</v>
      </c>
      <c r="M1800" s="141">
        <f t="shared" si="459"/>
        <v>0</v>
      </c>
      <c r="N1800" s="141">
        <f t="shared" si="459"/>
        <v>0</v>
      </c>
      <c r="O1800" s="147">
        <f t="shared" si="447"/>
        <v>0</v>
      </c>
      <c r="P1800" s="136">
        <f t="shared" si="448"/>
        <v>0</v>
      </c>
      <c r="Q1800" s="136">
        <f t="shared" si="452"/>
        <v>0</v>
      </c>
      <c r="R1800" s="136">
        <f t="shared" si="453"/>
        <v>0</v>
      </c>
      <c r="S1800" s="137">
        <f t="shared" si="449"/>
        <v>0</v>
      </c>
      <c r="T1800" s="45"/>
      <c r="V1800" s="57" t="str">
        <f t="shared" si="450"/>
        <v>скрыть</v>
      </c>
    </row>
    <row r="1801" spans="2:22" ht="15.75" hidden="1" customHeight="1" x14ac:dyDescent="0.25">
      <c r="B1801" s="135">
        <v>1785</v>
      </c>
      <c r="C1801" s="182">
        <f t="shared" si="460"/>
        <v>0</v>
      </c>
      <c r="D1801" s="280">
        <f t="shared" si="460"/>
        <v>0</v>
      </c>
      <c r="E1801" s="182">
        <f t="shared" si="460"/>
        <v>0</v>
      </c>
      <c r="F1801" s="182">
        <f t="shared" si="460"/>
        <v>0</v>
      </c>
      <c r="G1801" s="136">
        <f t="shared" si="460"/>
        <v>0</v>
      </c>
      <c r="H1801" s="136">
        <f t="shared" si="451"/>
        <v>0</v>
      </c>
      <c r="I1801" s="136">
        <f t="shared" si="445"/>
        <v>0</v>
      </c>
      <c r="J1801" s="141">
        <f t="shared" si="446"/>
        <v>0</v>
      </c>
      <c r="K1801" s="142">
        <f t="shared" si="459"/>
        <v>0</v>
      </c>
      <c r="L1801" s="184">
        <f t="shared" si="459"/>
        <v>0</v>
      </c>
      <c r="M1801" s="141">
        <f t="shared" si="459"/>
        <v>0</v>
      </c>
      <c r="N1801" s="141">
        <f t="shared" si="459"/>
        <v>0</v>
      </c>
      <c r="O1801" s="147">
        <f t="shared" si="447"/>
        <v>0</v>
      </c>
      <c r="P1801" s="136">
        <f t="shared" si="448"/>
        <v>0</v>
      </c>
      <c r="Q1801" s="136">
        <f t="shared" si="452"/>
        <v>0</v>
      </c>
      <c r="R1801" s="136">
        <f t="shared" si="453"/>
        <v>0</v>
      </c>
      <c r="S1801" s="137">
        <f t="shared" si="449"/>
        <v>0</v>
      </c>
      <c r="T1801" s="45"/>
      <c r="V1801" s="57" t="str">
        <f t="shared" si="450"/>
        <v>скрыть</v>
      </c>
    </row>
    <row r="1802" spans="2:22" ht="15.75" hidden="1" customHeight="1" x14ac:dyDescent="0.25">
      <c r="B1802" s="135">
        <v>1786</v>
      </c>
      <c r="C1802" s="182">
        <f t="shared" si="460"/>
        <v>0</v>
      </c>
      <c r="D1802" s="280">
        <f t="shared" si="460"/>
        <v>0</v>
      </c>
      <c r="E1802" s="182">
        <f t="shared" si="460"/>
        <v>0</v>
      </c>
      <c r="F1802" s="182">
        <f t="shared" si="460"/>
        <v>0</v>
      </c>
      <c r="G1802" s="136">
        <f t="shared" si="460"/>
        <v>0</v>
      </c>
      <c r="H1802" s="136">
        <f t="shared" si="451"/>
        <v>0</v>
      </c>
      <c r="I1802" s="136">
        <f t="shared" si="445"/>
        <v>0</v>
      </c>
      <c r="J1802" s="141">
        <f t="shared" si="446"/>
        <v>0</v>
      </c>
      <c r="K1802" s="142">
        <f t="shared" si="459"/>
        <v>0</v>
      </c>
      <c r="L1802" s="184">
        <f t="shared" si="459"/>
        <v>0</v>
      </c>
      <c r="M1802" s="141">
        <f t="shared" si="459"/>
        <v>0</v>
      </c>
      <c r="N1802" s="141">
        <f t="shared" si="459"/>
        <v>0</v>
      </c>
      <c r="O1802" s="147">
        <f t="shared" si="447"/>
        <v>0</v>
      </c>
      <c r="P1802" s="136">
        <f t="shared" si="448"/>
        <v>0</v>
      </c>
      <c r="Q1802" s="136">
        <f t="shared" si="452"/>
        <v>0</v>
      </c>
      <c r="R1802" s="136">
        <f t="shared" si="453"/>
        <v>0</v>
      </c>
      <c r="S1802" s="137">
        <f t="shared" si="449"/>
        <v>0</v>
      </c>
      <c r="T1802" s="45"/>
      <c r="V1802" s="57" t="str">
        <f t="shared" si="450"/>
        <v>скрыть</v>
      </c>
    </row>
    <row r="1803" spans="2:22" ht="15.75" hidden="1" customHeight="1" x14ac:dyDescent="0.25">
      <c r="B1803" s="135">
        <v>1787</v>
      </c>
      <c r="C1803" s="182">
        <f t="shared" si="460"/>
        <v>0</v>
      </c>
      <c r="D1803" s="280">
        <f t="shared" si="460"/>
        <v>0</v>
      </c>
      <c r="E1803" s="182">
        <f t="shared" si="460"/>
        <v>0</v>
      </c>
      <c r="F1803" s="182">
        <f t="shared" si="460"/>
        <v>0</v>
      </c>
      <c r="G1803" s="136">
        <f t="shared" si="460"/>
        <v>0</v>
      </c>
      <c r="H1803" s="136">
        <f t="shared" si="451"/>
        <v>0</v>
      </c>
      <c r="I1803" s="136">
        <f t="shared" si="445"/>
        <v>0</v>
      </c>
      <c r="J1803" s="141">
        <f t="shared" si="446"/>
        <v>0</v>
      </c>
      <c r="K1803" s="142">
        <f t="shared" si="459"/>
        <v>0</v>
      </c>
      <c r="L1803" s="184">
        <f t="shared" si="459"/>
        <v>0</v>
      </c>
      <c r="M1803" s="141">
        <f t="shared" si="459"/>
        <v>0</v>
      </c>
      <c r="N1803" s="141">
        <f t="shared" si="459"/>
        <v>0</v>
      </c>
      <c r="O1803" s="147">
        <f t="shared" si="447"/>
        <v>0</v>
      </c>
      <c r="P1803" s="136">
        <f t="shared" si="448"/>
        <v>0</v>
      </c>
      <c r="Q1803" s="136">
        <f t="shared" si="452"/>
        <v>0</v>
      </c>
      <c r="R1803" s="136">
        <f t="shared" si="453"/>
        <v>0</v>
      </c>
      <c r="S1803" s="137">
        <f t="shared" si="449"/>
        <v>0</v>
      </c>
      <c r="T1803" s="45"/>
      <c r="V1803" s="57" t="str">
        <f t="shared" si="450"/>
        <v>скрыть</v>
      </c>
    </row>
    <row r="1804" spans="2:22" ht="15.75" hidden="1" customHeight="1" x14ac:dyDescent="0.25">
      <c r="B1804" s="135">
        <v>1788</v>
      </c>
      <c r="C1804" s="182">
        <f t="shared" si="460"/>
        <v>0</v>
      </c>
      <c r="D1804" s="280">
        <f t="shared" si="460"/>
        <v>0</v>
      </c>
      <c r="E1804" s="182">
        <f t="shared" si="460"/>
        <v>0</v>
      </c>
      <c r="F1804" s="182">
        <f t="shared" si="460"/>
        <v>0</v>
      </c>
      <c r="G1804" s="136">
        <f t="shared" si="460"/>
        <v>0</v>
      </c>
      <c r="H1804" s="136">
        <f t="shared" si="451"/>
        <v>0</v>
      </c>
      <c r="I1804" s="136">
        <f t="shared" si="445"/>
        <v>0</v>
      </c>
      <c r="J1804" s="141">
        <f t="shared" si="446"/>
        <v>0</v>
      </c>
      <c r="K1804" s="142">
        <f t="shared" si="459"/>
        <v>0</v>
      </c>
      <c r="L1804" s="184">
        <f t="shared" si="459"/>
        <v>0</v>
      </c>
      <c r="M1804" s="141">
        <f t="shared" si="459"/>
        <v>0</v>
      </c>
      <c r="N1804" s="141">
        <f t="shared" si="459"/>
        <v>0</v>
      </c>
      <c r="O1804" s="147">
        <f t="shared" si="447"/>
        <v>0</v>
      </c>
      <c r="P1804" s="136">
        <f t="shared" si="448"/>
        <v>0</v>
      </c>
      <c r="Q1804" s="136">
        <f t="shared" si="452"/>
        <v>0</v>
      </c>
      <c r="R1804" s="136">
        <f t="shared" si="453"/>
        <v>0</v>
      </c>
      <c r="S1804" s="137">
        <f t="shared" si="449"/>
        <v>0</v>
      </c>
      <c r="T1804" s="45"/>
      <c r="V1804" s="57" t="str">
        <f t="shared" si="450"/>
        <v>скрыть</v>
      </c>
    </row>
    <row r="1805" spans="2:22" ht="15.75" hidden="1" customHeight="1" x14ac:dyDescent="0.25">
      <c r="B1805" s="135">
        <v>1789</v>
      </c>
      <c r="C1805" s="182">
        <f t="shared" si="460"/>
        <v>0</v>
      </c>
      <c r="D1805" s="280">
        <f t="shared" si="460"/>
        <v>0</v>
      </c>
      <c r="E1805" s="182">
        <f t="shared" si="460"/>
        <v>0</v>
      </c>
      <c r="F1805" s="182">
        <f t="shared" si="460"/>
        <v>0</v>
      </c>
      <c r="G1805" s="136">
        <f t="shared" si="460"/>
        <v>0</v>
      </c>
      <c r="H1805" s="136">
        <f t="shared" si="451"/>
        <v>0</v>
      </c>
      <c r="I1805" s="136">
        <f t="shared" si="445"/>
        <v>0</v>
      </c>
      <c r="J1805" s="141">
        <f t="shared" si="446"/>
        <v>0</v>
      </c>
      <c r="K1805" s="142">
        <f t="shared" si="459"/>
        <v>0</v>
      </c>
      <c r="L1805" s="184">
        <f t="shared" si="459"/>
        <v>0</v>
      </c>
      <c r="M1805" s="141">
        <f t="shared" si="459"/>
        <v>0</v>
      </c>
      <c r="N1805" s="141">
        <f t="shared" si="459"/>
        <v>0</v>
      </c>
      <c r="O1805" s="147">
        <f t="shared" si="447"/>
        <v>0</v>
      </c>
      <c r="P1805" s="136">
        <f t="shared" si="448"/>
        <v>0</v>
      </c>
      <c r="Q1805" s="136">
        <f t="shared" si="452"/>
        <v>0</v>
      </c>
      <c r="R1805" s="136">
        <f t="shared" si="453"/>
        <v>0</v>
      </c>
      <c r="S1805" s="137">
        <f t="shared" si="449"/>
        <v>0</v>
      </c>
      <c r="T1805" s="45"/>
      <c r="V1805" s="57" t="str">
        <f t="shared" si="450"/>
        <v>скрыть</v>
      </c>
    </row>
    <row r="1806" spans="2:22" ht="15.75" hidden="1" customHeight="1" x14ac:dyDescent="0.25">
      <c r="B1806" s="135">
        <v>1790</v>
      </c>
      <c r="C1806" s="182">
        <f t="shared" si="460"/>
        <v>0</v>
      </c>
      <c r="D1806" s="280">
        <f t="shared" si="460"/>
        <v>0</v>
      </c>
      <c r="E1806" s="182">
        <f t="shared" si="460"/>
        <v>0</v>
      </c>
      <c r="F1806" s="182">
        <f t="shared" si="460"/>
        <v>0</v>
      </c>
      <c r="G1806" s="136">
        <f t="shared" si="460"/>
        <v>0</v>
      </c>
      <c r="H1806" s="136">
        <f t="shared" si="451"/>
        <v>0</v>
      </c>
      <c r="I1806" s="136">
        <f t="shared" si="445"/>
        <v>0</v>
      </c>
      <c r="J1806" s="141">
        <f t="shared" si="446"/>
        <v>0</v>
      </c>
      <c r="K1806" s="142">
        <f t="shared" si="459"/>
        <v>0</v>
      </c>
      <c r="L1806" s="184">
        <f t="shared" si="459"/>
        <v>0</v>
      </c>
      <c r="M1806" s="141">
        <f t="shared" si="459"/>
        <v>0</v>
      </c>
      <c r="N1806" s="141">
        <f t="shared" si="459"/>
        <v>0</v>
      </c>
      <c r="O1806" s="147">
        <f t="shared" si="447"/>
        <v>0</v>
      </c>
      <c r="P1806" s="136">
        <f t="shared" si="448"/>
        <v>0</v>
      </c>
      <c r="Q1806" s="136">
        <f t="shared" si="452"/>
        <v>0</v>
      </c>
      <c r="R1806" s="136">
        <f t="shared" si="453"/>
        <v>0</v>
      </c>
      <c r="S1806" s="137">
        <f t="shared" si="449"/>
        <v>0</v>
      </c>
      <c r="T1806" s="45"/>
      <c r="V1806" s="57" t="str">
        <f t="shared" si="450"/>
        <v>скрыть</v>
      </c>
    </row>
    <row r="1807" spans="2:22" ht="15.75" hidden="1" customHeight="1" x14ac:dyDescent="0.25">
      <c r="B1807" s="135">
        <v>1791</v>
      </c>
      <c r="C1807" s="182">
        <f t="shared" ref="C1807:G1816" si="461">IF(offer_sale_type="транзит",IFERROR(VLOOKUP($B1807,calc_data,C$14+1,0),0),0)</f>
        <v>0</v>
      </c>
      <c r="D1807" s="280">
        <f t="shared" si="461"/>
        <v>0</v>
      </c>
      <c r="E1807" s="182">
        <f t="shared" si="461"/>
        <v>0</v>
      </c>
      <c r="F1807" s="182">
        <f t="shared" si="461"/>
        <v>0</v>
      </c>
      <c r="G1807" s="136">
        <f t="shared" si="461"/>
        <v>0</v>
      </c>
      <c r="H1807" s="136">
        <f t="shared" si="451"/>
        <v>0</v>
      </c>
      <c r="I1807" s="136">
        <f t="shared" si="445"/>
        <v>0</v>
      </c>
      <c r="J1807" s="141">
        <f t="shared" si="446"/>
        <v>0</v>
      </c>
      <c r="K1807" s="142">
        <f t="shared" si="459"/>
        <v>0</v>
      </c>
      <c r="L1807" s="184">
        <f t="shared" si="459"/>
        <v>0</v>
      </c>
      <c r="M1807" s="141">
        <f t="shared" si="459"/>
        <v>0</v>
      </c>
      <c r="N1807" s="141">
        <f t="shared" si="459"/>
        <v>0</v>
      </c>
      <c r="O1807" s="147">
        <f t="shared" si="447"/>
        <v>0</v>
      </c>
      <c r="P1807" s="136">
        <f t="shared" si="448"/>
        <v>0</v>
      </c>
      <c r="Q1807" s="136">
        <f t="shared" si="452"/>
        <v>0</v>
      </c>
      <c r="R1807" s="136">
        <f t="shared" si="453"/>
        <v>0</v>
      </c>
      <c r="S1807" s="137">
        <f t="shared" si="449"/>
        <v>0</v>
      </c>
      <c r="T1807" s="45"/>
      <c r="V1807" s="57" t="str">
        <f t="shared" si="450"/>
        <v>скрыть</v>
      </c>
    </row>
    <row r="1808" spans="2:22" ht="15.75" hidden="1" customHeight="1" x14ac:dyDescent="0.25">
      <c r="B1808" s="135">
        <v>1792</v>
      </c>
      <c r="C1808" s="182">
        <f t="shared" si="461"/>
        <v>0</v>
      </c>
      <c r="D1808" s="280">
        <f t="shared" si="461"/>
        <v>0</v>
      </c>
      <c r="E1808" s="182">
        <f t="shared" si="461"/>
        <v>0</v>
      </c>
      <c r="F1808" s="182">
        <f t="shared" si="461"/>
        <v>0</v>
      </c>
      <c r="G1808" s="136">
        <f t="shared" si="461"/>
        <v>0</v>
      </c>
      <c r="H1808" s="136">
        <f t="shared" si="451"/>
        <v>0</v>
      </c>
      <c r="I1808" s="136">
        <f t="shared" si="445"/>
        <v>0</v>
      </c>
      <c r="J1808" s="141">
        <f t="shared" si="446"/>
        <v>0</v>
      </c>
      <c r="K1808" s="142">
        <f t="shared" si="459"/>
        <v>0</v>
      </c>
      <c r="L1808" s="184">
        <f t="shared" si="459"/>
        <v>0</v>
      </c>
      <c r="M1808" s="141">
        <f t="shared" si="459"/>
        <v>0</v>
      </c>
      <c r="N1808" s="141">
        <f t="shared" si="459"/>
        <v>0</v>
      </c>
      <c r="O1808" s="147">
        <f t="shared" si="447"/>
        <v>0</v>
      </c>
      <c r="P1808" s="136">
        <f t="shared" si="448"/>
        <v>0</v>
      </c>
      <c r="Q1808" s="136">
        <f t="shared" si="452"/>
        <v>0</v>
      </c>
      <c r="R1808" s="136">
        <f t="shared" si="453"/>
        <v>0</v>
      </c>
      <c r="S1808" s="137">
        <f t="shared" si="449"/>
        <v>0</v>
      </c>
      <c r="T1808" s="45"/>
      <c r="V1808" s="57" t="str">
        <f t="shared" si="450"/>
        <v>скрыть</v>
      </c>
    </row>
    <row r="1809" spans="2:22" ht="15.75" hidden="1" customHeight="1" x14ac:dyDescent="0.25">
      <c r="B1809" s="135">
        <v>1793</v>
      </c>
      <c r="C1809" s="182">
        <f t="shared" si="461"/>
        <v>0</v>
      </c>
      <c r="D1809" s="280">
        <f t="shared" si="461"/>
        <v>0</v>
      </c>
      <c r="E1809" s="182">
        <f t="shared" si="461"/>
        <v>0</v>
      </c>
      <c r="F1809" s="182">
        <f t="shared" si="461"/>
        <v>0</v>
      </c>
      <c r="G1809" s="136">
        <f t="shared" si="461"/>
        <v>0</v>
      </c>
      <c r="H1809" s="136">
        <f t="shared" si="451"/>
        <v>0</v>
      </c>
      <c r="I1809" s="136">
        <f t="shared" ref="I1809:I1872" si="462">IF(offer_sale_type="транзит",IFERROR(ROUND(VLOOKUP($B1809,calc_data,I$14+1,0),2),0),0)</f>
        <v>0</v>
      </c>
      <c r="J1809" s="141">
        <f t="shared" ref="J1809:J1872" si="463">ROUND(IF(offer_sale_type="транзит",IFERROR(VLOOKUP($B1809,calc_data,J$14+1,0),0),0),2)</f>
        <v>0</v>
      </c>
      <c r="K1809" s="142">
        <f t="shared" si="459"/>
        <v>0</v>
      </c>
      <c r="L1809" s="184">
        <f t="shared" si="459"/>
        <v>0</v>
      </c>
      <c r="M1809" s="141">
        <f t="shared" si="459"/>
        <v>0</v>
      </c>
      <c r="N1809" s="141">
        <f t="shared" si="459"/>
        <v>0</v>
      </c>
      <c r="O1809" s="147">
        <f t="shared" ref="O1809:O1872" si="464">IF(offer_sale_type="транзит",IFERROR(ROUND(VLOOKUP($B1809,calc_data,O$14+1,1),2),0),0)</f>
        <v>0</v>
      </c>
      <c r="P1809" s="136">
        <f t="shared" ref="P1809:P1872" si="465">IF(offer_sale_type="транзит",IFERROR(ROUND(SUM(I1809:J1809,M1809:O1809)/E1809,2),0),0)</f>
        <v>0</v>
      </c>
      <c r="Q1809" s="136">
        <f t="shared" si="452"/>
        <v>0</v>
      </c>
      <c r="R1809" s="136">
        <f t="shared" si="453"/>
        <v>0</v>
      </c>
      <c r="S1809" s="137">
        <f t="shared" ref="S1809:S1872" si="466">Q1809+IF(AND(offer_incoterms="DDP",seller_region="RU"),R1809,0)</f>
        <v>0</v>
      </c>
      <c r="T1809" s="45"/>
      <c r="V1809" s="57" t="str">
        <f t="shared" ref="V1809:V1872" si="467">IF(Q1809&gt;0,"показать","скрыть")</f>
        <v>скрыть</v>
      </c>
    </row>
    <row r="1810" spans="2:22" ht="15.75" hidden="1" customHeight="1" x14ac:dyDescent="0.25">
      <c r="B1810" s="135">
        <v>1794</v>
      </c>
      <c r="C1810" s="182">
        <f t="shared" si="461"/>
        <v>0</v>
      </c>
      <c r="D1810" s="280">
        <f t="shared" si="461"/>
        <v>0</v>
      </c>
      <c r="E1810" s="182">
        <f t="shared" si="461"/>
        <v>0</v>
      </c>
      <c r="F1810" s="182">
        <f t="shared" si="461"/>
        <v>0</v>
      </c>
      <c r="G1810" s="136">
        <f t="shared" si="461"/>
        <v>0</v>
      </c>
      <c r="H1810" s="136">
        <f t="shared" ref="H1810:H1873" si="468">E1810*G1810</f>
        <v>0</v>
      </c>
      <c r="I1810" s="136">
        <f t="shared" si="462"/>
        <v>0</v>
      </c>
      <c r="J1810" s="141">
        <f t="shared" si="463"/>
        <v>0</v>
      </c>
      <c r="K1810" s="142">
        <f t="shared" si="459"/>
        <v>0</v>
      </c>
      <c r="L1810" s="184">
        <f t="shared" si="459"/>
        <v>0</v>
      </c>
      <c r="M1810" s="141">
        <f t="shared" si="459"/>
        <v>0</v>
      </c>
      <c r="N1810" s="141">
        <f t="shared" si="459"/>
        <v>0</v>
      </c>
      <c r="O1810" s="147">
        <f t="shared" si="464"/>
        <v>0</v>
      </c>
      <c r="P1810" s="136">
        <f t="shared" si="465"/>
        <v>0</v>
      </c>
      <c r="Q1810" s="136">
        <f t="shared" ref="Q1810:Q1873" si="469">E1810*P1810</f>
        <v>0</v>
      </c>
      <c r="R1810" s="136">
        <f t="shared" ref="R1810:R1873" si="470">Q1810*IF(AND(offer_incoterms="DDP",seller_region="RU"),rate_vatRu,0)</f>
        <v>0</v>
      </c>
      <c r="S1810" s="137">
        <f t="shared" si="466"/>
        <v>0</v>
      </c>
      <c r="T1810" s="45"/>
      <c r="V1810" s="57" t="str">
        <f t="shared" si="467"/>
        <v>скрыть</v>
      </c>
    </row>
    <row r="1811" spans="2:22" ht="15.75" hidden="1" customHeight="1" x14ac:dyDescent="0.25">
      <c r="B1811" s="135">
        <v>1795</v>
      </c>
      <c r="C1811" s="182">
        <f t="shared" si="461"/>
        <v>0</v>
      </c>
      <c r="D1811" s="280">
        <f t="shared" si="461"/>
        <v>0</v>
      </c>
      <c r="E1811" s="182">
        <f t="shared" si="461"/>
        <v>0</v>
      </c>
      <c r="F1811" s="182">
        <f t="shared" si="461"/>
        <v>0</v>
      </c>
      <c r="G1811" s="136">
        <f t="shared" si="461"/>
        <v>0</v>
      </c>
      <c r="H1811" s="136">
        <f t="shared" si="468"/>
        <v>0</v>
      </c>
      <c r="I1811" s="136">
        <f t="shared" si="462"/>
        <v>0</v>
      </c>
      <c r="J1811" s="141">
        <f t="shared" si="463"/>
        <v>0</v>
      </c>
      <c r="K1811" s="142">
        <f t="shared" si="459"/>
        <v>0</v>
      </c>
      <c r="L1811" s="184">
        <f t="shared" si="459"/>
        <v>0</v>
      </c>
      <c r="M1811" s="141">
        <f t="shared" si="459"/>
        <v>0</v>
      </c>
      <c r="N1811" s="141">
        <f t="shared" si="459"/>
        <v>0</v>
      </c>
      <c r="O1811" s="147">
        <f t="shared" si="464"/>
        <v>0</v>
      </c>
      <c r="P1811" s="136">
        <f t="shared" si="465"/>
        <v>0</v>
      </c>
      <c r="Q1811" s="136">
        <f t="shared" si="469"/>
        <v>0</v>
      </c>
      <c r="R1811" s="136">
        <f t="shared" si="470"/>
        <v>0</v>
      </c>
      <c r="S1811" s="137">
        <f t="shared" si="466"/>
        <v>0</v>
      </c>
      <c r="T1811" s="45"/>
      <c r="V1811" s="57" t="str">
        <f t="shared" si="467"/>
        <v>скрыть</v>
      </c>
    </row>
    <row r="1812" spans="2:22" ht="15.75" hidden="1" customHeight="1" x14ac:dyDescent="0.25">
      <c r="B1812" s="135">
        <v>1796</v>
      </c>
      <c r="C1812" s="182">
        <f t="shared" si="461"/>
        <v>0</v>
      </c>
      <c r="D1812" s="280">
        <f t="shared" si="461"/>
        <v>0</v>
      </c>
      <c r="E1812" s="182">
        <f t="shared" si="461"/>
        <v>0</v>
      </c>
      <c r="F1812" s="182">
        <f t="shared" si="461"/>
        <v>0</v>
      </c>
      <c r="G1812" s="136">
        <f t="shared" si="461"/>
        <v>0</v>
      </c>
      <c r="H1812" s="136">
        <f t="shared" si="468"/>
        <v>0</v>
      </c>
      <c r="I1812" s="136">
        <f t="shared" si="462"/>
        <v>0</v>
      </c>
      <c r="J1812" s="141">
        <f t="shared" si="463"/>
        <v>0</v>
      </c>
      <c r="K1812" s="142">
        <f t="shared" si="459"/>
        <v>0</v>
      </c>
      <c r="L1812" s="184">
        <f t="shared" si="459"/>
        <v>0</v>
      </c>
      <c r="M1812" s="141">
        <f t="shared" si="459"/>
        <v>0</v>
      </c>
      <c r="N1812" s="141">
        <f t="shared" si="459"/>
        <v>0</v>
      </c>
      <c r="O1812" s="147">
        <f t="shared" si="464"/>
        <v>0</v>
      </c>
      <c r="P1812" s="136">
        <f t="shared" si="465"/>
        <v>0</v>
      </c>
      <c r="Q1812" s="136">
        <f t="shared" si="469"/>
        <v>0</v>
      </c>
      <c r="R1812" s="136">
        <f t="shared" si="470"/>
        <v>0</v>
      </c>
      <c r="S1812" s="137">
        <f t="shared" si="466"/>
        <v>0</v>
      </c>
      <c r="T1812" s="45"/>
      <c r="V1812" s="57" t="str">
        <f t="shared" si="467"/>
        <v>скрыть</v>
      </c>
    </row>
    <row r="1813" spans="2:22" ht="15.75" hidden="1" customHeight="1" x14ac:dyDescent="0.25">
      <c r="B1813" s="135">
        <v>1797</v>
      </c>
      <c r="C1813" s="182">
        <f t="shared" si="461"/>
        <v>0</v>
      </c>
      <c r="D1813" s="280">
        <f t="shared" si="461"/>
        <v>0</v>
      </c>
      <c r="E1813" s="182">
        <f t="shared" si="461"/>
        <v>0</v>
      </c>
      <c r="F1813" s="182">
        <f t="shared" si="461"/>
        <v>0</v>
      </c>
      <c r="G1813" s="136">
        <f t="shared" si="461"/>
        <v>0</v>
      </c>
      <c r="H1813" s="136">
        <f t="shared" si="468"/>
        <v>0</v>
      </c>
      <c r="I1813" s="136">
        <f t="shared" si="462"/>
        <v>0</v>
      </c>
      <c r="J1813" s="141">
        <f t="shared" si="463"/>
        <v>0</v>
      </c>
      <c r="K1813" s="142">
        <f t="shared" si="459"/>
        <v>0</v>
      </c>
      <c r="L1813" s="184">
        <f t="shared" si="459"/>
        <v>0</v>
      </c>
      <c r="M1813" s="141">
        <f t="shared" si="459"/>
        <v>0</v>
      </c>
      <c r="N1813" s="141">
        <f t="shared" si="459"/>
        <v>0</v>
      </c>
      <c r="O1813" s="147">
        <f t="shared" si="464"/>
        <v>0</v>
      </c>
      <c r="P1813" s="136">
        <f t="shared" si="465"/>
        <v>0</v>
      </c>
      <c r="Q1813" s="136">
        <f t="shared" si="469"/>
        <v>0</v>
      </c>
      <c r="R1813" s="136">
        <f t="shared" si="470"/>
        <v>0</v>
      </c>
      <c r="S1813" s="137">
        <f t="shared" si="466"/>
        <v>0</v>
      </c>
      <c r="T1813" s="45"/>
      <c r="V1813" s="57" t="str">
        <f t="shared" si="467"/>
        <v>скрыть</v>
      </c>
    </row>
    <row r="1814" spans="2:22" ht="15.75" hidden="1" customHeight="1" x14ac:dyDescent="0.25">
      <c r="B1814" s="135">
        <v>1798</v>
      </c>
      <c r="C1814" s="182">
        <f t="shared" si="461"/>
        <v>0</v>
      </c>
      <c r="D1814" s="280">
        <f t="shared" si="461"/>
        <v>0</v>
      </c>
      <c r="E1814" s="182">
        <f t="shared" si="461"/>
        <v>0</v>
      </c>
      <c r="F1814" s="182">
        <f t="shared" si="461"/>
        <v>0</v>
      </c>
      <c r="G1814" s="136">
        <f t="shared" si="461"/>
        <v>0</v>
      </c>
      <c r="H1814" s="136">
        <f t="shared" si="468"/>
        <v>0</v>
      </c>
      <c r="I1814" s="136">
        <f t="shared" si="462"/>
        <v>0</v>
      </c>
      <c r="J1814" s="141">
        <f t="shared" si="463"/>
        <v>0</v>
      </c>
      <c r="K1814" s="142">
        <f t="shared" si="459"/>
        <v>0</v>
      </c>
      <c r="L1814" s="184">
        <f t="shared" si="459"/>
        <v>0</v>
      </c>
      <c r="M1814" s="141">
        <f t="shared" si="459"/>
        <v>0</v>
      </c>
      <c r="N1814" s="141">
        <f t="shared" si="459"/>
        <v>0</v>
      </c>
      <c r="O1814" s="147">
        <f t="shared" si="464"/>
        <v>0</v>
      </c>
      <c r="P1814" s="136">
        <f t="shared" si="465"/>
        <v>0</v>
      </c>
      <c r="Q1814" s="136">
        <f t="shared" si="469"/>
        <v>0</v>
      </c>
      <c r="R1814" s="136">
        <f t="shared" si="470"/>
        <v>0</v>
      </c>
      <c r="S1814" s="137">
        <f t="shared" si="466"/>
        <v>0</v>
      </c>
      <c r="T1814" s="45"/>
      <c r="V1814" s="57" t="str">
        <f t="shared" si="467"/>
        <v>скрыть</v>
      </c>
    </row>
    <row r="1815" spans="2:22" ht="15.75" hidden="1" customHeight="1" x14ac:dyDescent="0.25">
      <c r="B1815" s="135">
        <v>1799</v>
      </c>
      <c r="C1815" s="182">
        <f t="shared" si="461"/>
        <v>0</v>
      </c>
      <c r="D1815" s="280">
        <f t="shared" si="461"/>
        <v>0</v>
      </c>
      <c r="E1815" s="182">
        <f t="shared" si="461"/>
        <v>0</v>
      </c>
      <c r="F1815" s="182">
        <f t="shared" si="461"/>
        <v>0</v>
      </c>
      <c r="G1815" s="136">
        <f t="shared" si="461"/>
        <v>0</v>
      </c>
      <c r="H1815" s="136">
        <f t="shared" si="468"/>
        <v>0</v>
      </c>
      <c r="I1815" s="136">
        <f t="shared" si="462"/>
        <v>0</v>
      </c>
      <c r="J1815" s="141">
        <f t="shared" si="463"/>
        <v>0</v>
      </c>
      <c r="K1815" s="142">
        <f t="shared" si="459"/>
        <v>0</v>
      </c>
      <c r="L1815" s="184">
        <f t="shared" si="459"/>
        <v>0</v>
      </c>
      <c r="M1815" s="141">
        <f t="shared" si="459"/>
        <v>0</v>
      </c>
      <c r="N1815" s="141">
        <f t="shared" si="459"/>
        <v>0</v>
      </c>
      <c r="O1815" s="147">
        <f t="shared" si="464"/>
        <v>0</v>
      </c>
      <c r="P1815" s="136">
        <f t="shared" si="465"/>
        <v>0</v>
      </c>
      <c r="Q1815" s="136">
        <f t="shared" si="469"/>
        <v>0</v>
      </c>
      <c r="R1815" s="136">
        <f t="shared" si="470"/>
        <v>0</v>
      </c>
      <c r="S1815" s="137">
        <f t="shared" si="466"/>
        <v>0</v>
      </c>
      <c r="T1815" s="45"/>
      <c r="V1815" s="57" t="str">
        <f t="shared" si="467"/>
        <v>скрыть</v>
      </c>
    </row>
    <row r="1816" spans="2:22" ht="15.75" hidden="1" customHeight="1" x14ac:dyDescent="0.25">
      <c r="B1816" s="135">
        <v>1800</v>
      </c>
      <c r="C1816" s="182">
        <f t="shared" si="461"/>
        <v>0</v>
      </c>
      <c r="D1816" s="280">
        <f t="shared" si="461"/>
        <v>0</v>
      </c>
      <c r="E1816" s="182">
        <f t="shared" si="461"/>
        <v>0</v>
      </c>
      <c r="F1816" s="182">
        <f t="shared" si="461"/>
        <v>0</v>
      </c>
      <c r="G1816" s="136">
        <f t="shared" si="461"/>
        <v>0</v>
      </c>
      <c r="H1816" s="136">
        <f t="shared" si="468"/>
        <v>0</v>
      </c>
      <c r="I1816" s="136">
        <f t="shared" si="462"/>
        <v>0</v>
      </c>
      <c r="J1816" s="141">
        <f t="shared" si="463"/>
        <v>0</v>
      </c>
      <c r="K1816" s="142">
        <f t="shared" si="459"/>
        <v>0</v>
      </c>
      <c r="L1816" s="184">
        <f t="shared" si="459"/>
        <v>0</v>
      </c>
      <c r="M1816" s="141">
        <f t="shared" si="459"/>
        <v>0</v>
      </c>
      <c r="N1816" s="141">
        <f t="shared" si="459"/>
        <v>0</v>
      </c>
      <c r="O1816" s="147">
        <f t="shared" si="464"/>
        <v>0</v>
      </c>
      <c r="P1816" s="136">
        <f t="shared" si="465"/>
        <v>0</v>
      </c>
      <c r="Q1816" s="136">
        <f t="shared" si="469"/>
        <v>0</v>
      </c>
      <c r="R1816" s="136">
        <f t="shared" si="470"/>
        <v>0</v>
      </c>
      <c r="S1816" s="137">
        <f t="shared" si="466"/>
        <v>0</v>
      </c>
      <c r="T1816" s="45"/>
      <c r="V1816" s="57" t="str">
        <f t="shared" si="467"/>
        <v>скрыть</v>
      </c>
    </row>
    <row r="1817" spans="2:22" ht="15.75" hidden="1" customHeight="1" x14ac:dyDescent="0.25">
      <c r="B1817" s="135">
        <v>1801</v>
      </c>
      <c r="C1817" s="182">
        <f t="shared" ref="C1817:G1826" si="471">IF(offer_sale_type="транзит",IFERROR(VLOOKUP($B1817,calc_data,C$14+1,0),0),0)</f>
        <v>0</v>
      </c>
      <c r="D1817" s="280">
        <f t="shared" si="471"/>
        <v>0</v>
      </c>
      <c r="E1817" s="182">
        <f t="shared" si="471"/>
        <v>0</v>
      </c>
      <c r="F1817" s="182">
        <f t="shared" si="471"/>
        <v>0</v>
      </c>
      <c r="G1817" s="136">
        <f t="shared" si="471"/>
        <v>0</v>
      </c>
      <c r="H1817" s="136">
        <f t="shared" si="468"/>
        <v>0</v>
      </c>
      <c r="I1817" s="136">
        <f t="shared" si="462"/>
        <v>0</v>
      </c>
      <c r="J1817" s="141">
        <f t="shared" si="463"/>
        <v>0</v>
      </c>
      <c r="K1817" s="142">
        <f t="shared" si="459"/>
        <v>0</v>
      </c>
      <c r="L1817" s="184">
        <f t="shared" si="459"/>
        <v>0</v>
      </c>
      <c r="M1817" s="141">
        <f t="shared" si="459"/>
        <v>0</v>
      </c>
      <c r="N1817" s="141">
        <f t="shared" si="459"/>
        <v>0</v>
      </c>
      <c r="O1817" s="147">
        <f t="shared" si="464"/>
        <v>0</v>
      </c>
      <c r="P1817" s="136">
        <f t="shared" si="465"/>
        <v>0</v>
      </c>
      <c r="Q1817" s="136">
        <f t="shared" si="469"/>
        <v>0</v>
      </c>
      <c r="R1817" s="136">
        <f t="shared" si="470"/>
        <v>0</v>
      </c>
      <c r="S1817" s="137">
        <f t="shared" si="466"/>
        <v>0</v>
      </c>
      <c r="T1817" s="45"/>
      <c r="V1817" s="57" t="str">
        <f t="shared" si="467"/>
        <v>скрыть</v>
      </c>
    </row>
    <row r="1818" spans="2:22" ht="15.75" hidden="1" customHeight="1" x14ac:dyDescent="0.25">
      <c r="B1818" s="135">
        <v>1802</v>
      </c>
      <c r="C1818" s="182">
        <f t="shared" si="471"/>
        <v>0</v>
      </c>
      <c r="D1818" s="280">
        <f t="shared" si="471"/>
        <v>0</v>
      </c>
      <c r="E1818" s="182">
        <f t="shared" si="471"/>
        <v>0</v>
      </c>
      <c r="F1818" s="182">
        <f t="shared" si="471"/>
        <v>0</v>
      </c>
      <c r="G1818" s="136">
        <f t="shared" si="471"/>
        <v>0</v>
      </c>
      <c r="H1818" s="136">
        <f t="shared" si="468"/>
        <v>0</v>
      </c>
      <c r="I1818" s="136">
        <f t="shared" si="462"/>
        <v>0</v>
      </c>
      <c r="J1818" s="141">
        <f t="shared" si="463"/>
        <v>0</v>
      </c>
      <c r="K1818" s="142">
        <f t="shared" si="459"/>
        <v>0</v>
      </c>
      <c r="L1818" s="184">
        <f t="shared" si="459"/>
        <v>0</v>
      </c>
      <c r="M1818" s="141">
        <f t="shared" si="459"/>
        <v>0</v>
      </c>
      <c r="N1818" s="141">
        <f t="shared" si="459"/>
        <v>0</v>
      </c>
      <c r="O1818" s="147">
        <f t="shared" si="464"/>
        <v>0</v>
      </c>
      <c r="P1818" s="136">
        <f t="shared" si="465"/>
        <v>0</v>
      </c>
      <c r="Q1818" s="136">
        <f t="shared" si="469"/>
        <v>0</v>
      </c>
      <c r="R1818" s="136">
        <f t="shared" si="470"/>
        <v>0</v>
      </c>
      <c r="S1818" s="137">
        <f t="shared" si="466"/>
        <v>0</v>
      </c>
      <c r="T1818" s="45"/>
      <c r="V1818" s="57" t="str">
        <f t="shared" si="467"/>
        <v>скрыть</v>
      </c>
    </row>
    <row r="1819" spans="2:22" ht="15.75" hidden="1" customHeight="1" x14ac:dyDescent="0.25">
      <c r="B1819" s="135">
        <v>1803</v>
      </c>
      <c r="C1819" s="182">
        <f t="shared" si="471"/>
        <v>0</v>
      </c>
      <c r="D1819" s="280">
        <f t="shared" si="471"/>
        <v>0</v>
      </c>
      <c r="E1819" s="182">
        <f t="shared" si="471"/>
        <v>0</v>
      </c>
      <c r="F1819" s="182">
        <f t="shared" si="471"/>
        <v>0</v>
      </c>
      <c r="G1819" s="136">
        <f t="shared" si="471"/>
        <v>0</v>
      </c>
      <c r="H1819" s="136">
        <f t="shared" si="468"/>
        <v>0</v>
      </c>
      <c r="I1819" s="136">
        <f t="shared" si="462"/>
        <v>0</v>
      </c>
      <c r="J1819" s="141">
        <f t="shared" si="463"/>
        <v>0</v>
      </c>
      <c r="K1819" s="142">
        <f t="shared" si="459"/>
        <v>0</v>
      </c>
      <c r="L1819" s="184">
        <f t="shared" si="459"/>
        <v>0</v>
      </c>
      <c r="M1819" s="141">
        <f t="shared" si="459"/>
        <v>0</v>
      </c>
      <c r="N1819" s="141">
        <f t="shared" si="459"/>
        <v>0</v>
      </c>
      <c r="O1819" s="147">
        <f t="shared" si="464"/>
        <v>0</v>
      </c>
      <c r="P1819" s="136">
        <f t="shared" si="465"/>
        <v>0</v>
      </c>
      <c r="Q1819" s="136">
        <f t="shared" si="469"/>
        <v>0</v>
      </c>
      <c r="R1819" s="136">
        <f t="shared" si="470"/>
        <v>0</v>
      </c>
      <c r="S1819" s="137">
        <f t="shared" si="466"/>
        <v>0</v>
      </c>
      <c r="T1819" s="45"/>
      <c r="V1819" s="57" t="str">
        <f t="shared" si="467"/>
        <v>скрыть</v>
      </c>
    </row>
    <row r="1820" spans="2:22" ht="15.75" hidden="1" customHeight="1" x14ac:dyDescent="0.25">
      <c r="B1820" s="135">
        <v>1804</v>
      </c>
      <c r="C1820" s="182">
        <f t="shared" si="471"/>
        <v>0</v>
      </c>
      <c r="D1820" s="280">
        <f t="shared" si="471"/>
        <v>0</v>
      </c>
      <c r="E1820" s="182">
        <f t="shared" si="471"/>
        <v>0</v>
      </c>
      <c r="F1820" s="182">
        <f t="shared" si="471"/>
        <v>0</v>
      </c>
      <c r="G1820" s="136">
        <f t="shared" si="471"/>
        <v>0</v>
      </c>
      <c r="H1820" s="136">
        <f t="shared" si="468"/>
        <v>0</v>
      </c>
      <c r="I1820" s="136">
        <f t="shared" si="462"/>
        <v>0</v>
      </c>
      <c r="J1820" s="141">
        <f t="shared" si="463"/>
        <v>0</v>
      </c>
      <c r="K1820" s="142">
        <f t="shared" si="459"/>
        <v>0</v>
      </c>
      <c r="L1820" s="184">
        <f t="shared" si="459"/>
        <v>0</v>
      </c>
      <c r="M1820" s="141">
        <f t="shared" si="459"/>
        <v>0</v>
      </c>
      <c r="N1820" s="141">
        <f t="shared" si="459"/>
        <v>0</v>
      </c>
      <c r="O1820" s="147">
        <f t="shared" si="464"/>
        <v>0</v>
      </c>
      <c r="P1820" s="136">
        <f t="shared" si="465"/>
        <v>0</v>
      </c>
      <c r="Q1820" s="136">
        <f t="shared" si="469"/>
        <v>0</v>
      </c>
      <c r="R1820" s="136">
        <f t="shared" si="470"/>
        <v>0</v>
      </c>
      <c r="S1820" s="137">
        <f t="shared" si="466"/>
        <v>0</v>
      </c>
      <c r="T1820" s="45"/>
      <c r="V1820" s="57" t="str">
        <f t="shared" si="467"/>
        <v>скрыть</v>
      </c>
    </row>
    <row r="1821" spans="2:22" ht="15.75" hidden="1" customHeight="1" x14ac:dyDescent="0.25">
      <c r="B1821" s="135">
        <v>1805</v>
      </c>
      <c r="C1821" s="182">
        <f t="shared" si="471"/>
        <v>0</v>
      </c>
      <c r="D1821" s="280">
        <f t="shared" si="471"/>
        <v>0</v>
      </c>
      <c r="E1821" s="182">
        <f t="shared" si="471"/>
        <v>0</v>
      </c>
      <c r="F1821" s="182">
        <f t="shared" si="471"/>
        <v>0</v>
      </c>
      <c r="G1821" s="136">
        <f t="shared" si="471"/>
        <v>0</v>
      </c>
      <c r="H1821" s="136">
        <f t="shared" si="468"/>
        <v>0</v>
      </c>
      <c r="I1821" s="136">
        <f t="shared" si="462"/>
        <v>0</v>
      </c>
      <c r="J1821" s="141">
        <f t="shared" si="463"/>
        <v>0</v>
      </c>
      <c r="K1821" s="142">
        <f t="shared" si="459"/>
        <v>0</v>
      </c>
      <c r="L1821" s="184">
        <f t="shared" si="459"/>
        <v>0</v>
      </c>
      <c r="M1821" s="141">
        <f t="shared" si="459"/>
        <v>0</v>
      </c>
      <c r="N1821" s="141">
        <f t="shared" si="459"/>
        <v>0</v>
      </c>
      <c r="O1821" s="147">
        <f t="shared" si="464"/>
        <v>0</v>
      </c>
      <c r="P1821" s="136">
        <f t="shared" si="465"/>
        <v>0</v>
      </c>
      <c r="Q1821" s="136">
        <f t="shared" si="469"/>
        <v>0</v>
      </c>
      <c r="R1821" s="136">
        <f t="shared" si="470"/>
        <v>0</v>
      </c>
      <c r="S1821" s="137">
        <f t="shared" si="466"/>
        <v>0</v>
      </c>
      <c r="T1821" s="45"/>
      <c r="V1821" s="57" t="str">
        <f t="shared" si="467"/>
        <v>скрыть</v>
      </c>
    </row>
    <row r="1822" spans="2:22" ht="15.75" hidden="1" customHeight="1" x14ac:dyDescent="0.25">
      <c r="B1822" s="135">
        <v>1806</v>
      </c>
      <c r="C1822" s="182">
        <f t="shared" si="471"/>
        <v>0</v>
      </c>
      <c r="D1822" s="280">
        <f t="shared" si="471"/>
        <v>0</v>
      </c>
      <c r="E1822" s="182">
        <f t="shared" si="471"/>
        <v>0</v>
      </c>
      <c r="F1822" s="182">
        <f t="shared" si="471"/>
        <v>0</v>
      </c>
      <c r="G1822" s="136">
        <f t="shared" si="471"/>
        <v>0</v>
      </c>
      <c r="H1822" s="136">
        <f t="shared" si="468"/>
        <v>0</v>
      </c>
      <c r="I1822" s="136">
        <f t="shared" si="462"/>
        <v>0</v>
      </c>
      <c r="J1822" s="141">
        <f t="shared" si="463"/>
        <v>0</v>
      </c>
      <c r="K1822" s="142">
        <f t="shared" si="459"/>
        <v>0</v>
      </c>
      <c r="L1822" s="184">
        <f t="shared" si="459"/>
        <v>0</v>
      </c>
      <c r="M1822" s="141">
        <f t="shared" si="459"/>
        <v>0</v>
      </c>
      <c r="N1822" s="141">
        <f t="shared" si="459"/>
        <v>0</v>
      </c>
      <c r="O1822" s="147">
        <f t="shared" si="464"/>
        <v>0</v>
      </c>
      <c r="P1822" s="136">
        <f t="shared" si="465"/>
        <v>0</v>
      </c>
      <c r="Q1822" s="136">
        <f t="shared" si="469"/>
        <v>0</v>
      </c>
      <c r="R1822" s="136">
        <f t="shared" si="470"/>
        <v>0</v>
      </c>
      <c r="S1822" s="137">
        <f t="shared" si="466"/>
        <v>0</v>
      </c>
      <c r="T1822" s="45"/>
      <c r="V1822" s="57" t="str">
        <f t="shared" si="467"/>
        <v>скрыть</v>
      </c>
    </row>
    <row r="1823" spans="2:22" ht="15.75" hidden="1" customHeight="1" x14ac:dyDescent="0.25">
      <c r="B1823" s="135">
        <v>1807</v>
      </c>
      <c r="C1823" s="182">
        <f t="shared" si="471"/>
        <v>0</v>
      </c>
      <c r="D1823" s="280">
        <f t="shared" si="471"/>
        <v>0</v>
      </c>
      <c r="E1823" s="182">
        <f t="shared" si="471"/>
        <v>0</v>
      </c>
      <c r="F1823" s="182">
        <f t="shared" si="471"/>
        <v>0</v>
      </c>
      <c r="G1823" s="136">
        <f t="shared" si="471"/>
        <v>0</v>
      </c>
      <c r="H1823" s="136">
        <f t="shared" si="468"/>
        <v>0</v>
      </c>
      <c r="I1823" s="136">
        <f t="shared" si="462"/>
        <v>0</v>
      </c>
      <c r="J1823" s="141">
        <f t="shared" si="463"/>
        <v>0</v>
      </c>
      <c r="K1823" s="142">
        <f t="shared" si="459"/>
        <v>0</v>
      </c>
      <c r="L1823" s="184">
        <f t="shared" si="459"/>
        <v>0</v>
      </c>
      <c r="M1823" s="141">
        <f t="shared" si="459"/>
        <v>0</v>
      </c>
      <c r="N1823" s="141">
        <f t="shared" si="459"/>
        <v>0</v>
      </c>
      <c r="O1823" s="147">
        <f t="shared" si="464"/>
        <v>0</v>
      </c>
      <c r="P1823" s="136">
        <f t="shared" si="465"/>
        <v>0</v>
      </c>
      <c r="Q1823" s="136">
        <f t="shared" si="469"/>
        <v>0</v>
      </c>
      <c r="R1823" s="136">
        <f t="shared" si="470"/>
        <v>0</v>
      </c>
      <c r="S1823" s="137">
        <f t="shared" si="466"/>
        <v>0</v>
      </c>
      <c r="T1823" s="45"/>
      <c r="V1823" s="57" t="str">
        <f t="shared" si="467"/>
        <v>скрыть</v>
      </c>
    </row>
    <row r="1824" spans="2:22" ht="15.75" hidden="1" customHeight="1" x14ac:dyDescent="0.25">
      <c r="B1824" s="135">
        <v>1808</v>
      </c>
      <c r="C1824" s="182">
        <f t="shared" si="471"/>
        <v>0</v>
      </c>
      <c r="D1824" s="280">
        <f t="shared" si="471"/>
        <v>0</v>
      </c>
      <c r="E1824" s="182">
        <f t="shared" si="471"/>
        <v>0</v>
      </c>
      <c r="F1824" s="182">
        <f t="shared" si="471"/>
        <v>0</v>
      </c>
      <c r="G1824" s="136">
        <f t="shared" si="471"/>
        <v>0</v>
      </c>
      <c r="H1824" s="136">
        <f t="shared" si="468"/>
        <v>0</v>
      </c>
      <c r="I1824" s="136">
        <f t="shared" si="462"/>
        <v>0</v>
      </c>
      <c r="J1824" s="141">
        <f t="shared" si="463"/>
        <v>0</v>
      </c>
      <c r="K1824" s="142">
        <f t="shared" si="459"/>
        <v>0</v>
      </c>
      <c r="L1824" s="184">
        <f t="shared" si="459"/>
        <v>0</v>
      </c>
      <c r="M1824" s="141">
        <f t="shared" si="459"/>
        <v>0</v>
      </c>
      <c r="N1824" s="141">
        <f t="shared" si="459"/>
        <v>0</v>
      </c>
      <c r="O1824" s="147">
        <f t="shared" si="464"/>
        <v>0</v>
      </c>
      <c r="P1824" s="136">
        <f t="shared" si="465"/>
        <v>0</v>
      </c>
      <c r="Q1824" s="136">
        <f t="shared" si="469"/>
        <v>0</v>
      </c>
      <c r="R1824" s="136">
        <f t="shared" si="470"/>
        <v>0</v>
      </c>
      <c r="S1824" s="137">
        <f t="shared" si="466"/>
        <v>0</v>
      </c>
      <c r="T1824" s="45"/>
      <c r="V1824" s="57" t="str">
        <f t="shared" si="467"/>
        <v>скрыть</v>
      </c>
    </row>
    <row r="1825" spans="2:22" ht="15.75" hidden="1" customHeight="1" x14ac:dyDescent="0.25">
      <c r="B1825" s="135">
        <v>1809</v>
      </c>
      <c r="C1825" s="182">
        <f t="shared" si="471"/>
        <v>0</v>
      </c>
      <c r="D1825" s="280">
        <f t="shared" si="471"/>
        <v>0</v>
      </c>
      <c r="E1825" s="182">
        <f t="shared" si="471"/>
        <v>0</v>
      </c>
      <c r="F1825" s="182">
        <f t="shared" si="471"/>
        <v>0</v>
      </c>
      <c r="G1825" s="136">
        <f t="shared" si="471"/>
        <v>0</v>
      </c>
      <c r="H1825" s="136">
        <f t="shared" si="468"/>
        <v>0</v>
      </c>
      <c r="I1825" s="136">
        <f t="shared" si="462"/>
        <v>0</v>
      </c>
      <c r="J1825" s="141">
        <f t="shared" si="463"/>
        <v>0</v>
      </c>
      <c r="K1825" s="142">
        <f t="shared" si="459"/>
        <v>0</v>
      </c>
      <c r="L1825" s="184">
        <f t="shared" si="459"/>
        <v>0</v>
      </c>
      <c r="M1825" s="141">
        <f t="shared" si="459"/>
        <v>0</v>
      </c>
      <c r="N1825" s="141">
        <f t="shared" si="459"/>
        <v>0</v>
      </c>
      <c r="O1825" s="147">
        <f t="shared" si="464"/>
        <v>0</v>
      </c>
      <c r="P1825" s="136">
        <f t="shared" si="465"/>
        <v>0</v>
      </c>
      <c r="Q1825" s="136">
        <f t="shared" si="469"/>
        <v>0</v>
      </c>
      <c r="R1825" s="136">
        <f t="shared" si="470"/>
        <v>0</v>
      </c>
      <c r="S1825" s="137">
        <f t="shared" si="466"/>
        <v>0</v>
      </c>
      <c r="T1825" s="45"/>
      <c r="V1825" s="57" t="str">
        <f t="shared" si="467"/>
        <v>скрыть</v>
      </c>
    </row>
    <row r="1826" spans="2:22" ht="15.75" hidden="1" customHeight="1" x14ac:dyDescent="0.25">
      <c r="B1826" s="135">
        <v>1810</v>
      </c>
      <c r="C1826" s="182">
        <f t="shared" si="471"/>
        <v>0</v>
      </c>
      <c r="D1826" s="280">
        <f t="shared" si="471"/>
        <v>0</v>
      </c>
      <c r="E1826" s="182">
        <f t="shared" si="471"/>
        <v>0</v>
      </c>
      <c r="F1826" s="182">
        <f t="shared" si="471"/>
        <v>0</v>
      </c>
      <c r="G1826" s="136">
        <f t="shared" si="471"/>
        <v>0</v>
      </c>
      <c r="H1826" s="136">
        <f t="shared" si="468"/>
        <v>0</v>
      </c>
      <c r="I1826" s="136">
        <f t="shared" si="462"/>
        <v>0</v>
      </c>
      <c r="J1826" s="141">
        <f t="shared" si="463"/>
        <v>0</v>
      </c>
      <c r="K1826" s="142">
        <f t="shared" si="459"/>
        <v>0</v>
      </c>
      <c r="L1826" s="184">
        <f t="shared" si="459"/>
        <v>0</v>
      </c>
      <c r="M1826" s="141">
        <f t="shared" si="459"/>
        <v>0</v>
      </c>
      <c r="N1826" s="141">
        <f t="shared" si="459"/>
        <v>0</v>
      </c>
      <c r="O1826" s="147">
        <f t="shared" si="464"/>
        <v>0</v>
      </c>
      <c r="P1826" s="136">
        <f t="shared" si="465"/>
        <v>0</v>
      </c>
      <c r="Q1826" s="136">
        <f t="shared" si="469"/>
        <v>0</v>
      </c>
      <c r="R1826" s="136">
        <f t="shared" si="470"/>
        <v>0</v>
      </c>
      <c r="S1826" s="137">
        <f t="shared" si="466"/>
        <v>0</v>
      </c>
      <c r="T1826" s="45"/>
      <c r="V1826" s="57" t="str">
        <f t="shared" si="467"/>
        <v>скрыть</v>
      </c>
    </row>
    <row r="1827" spans="2:22" ht="15.75" hidden="1" customHeight="1" x14ac:dyDescent="0.25">
      <c r="B1827" s="135">
        <v>1811</v>
      </c>
      <c r="C1827" s="182">
        <f t="shared" ref="C1827:G1836" si="472">IF(offer_sale_type="транзит",IFERROR(VLOOKUP($B1827,calc_data,C$14+1,0),0),0)</f>
        <v>0</v>
      </c>
      <c r="D1827" s="280">
        <f t="shared" si="472"/>
        <v>0</v>
      </c>
      <c r="E1827" s="182">
        <f t="shared" si="472"/>
        <v>0</v>
      </c>
      <c r="F1827" s="182">
        <f t="shared" si="472"/>
        <v>0</v>
      </c>
      <c r="G1827" s="136">
        <f t="shared" si="472"/>
        <v>0</v>
      </c>
      <c r="H1827" s="136">
        <f t="shared" si="468"/>
        <v>0</v>
      </c>
      <c r="I1827" s="136">
        <f t="shared" si="462"/>
        <v>0</v>
      </c>
      <c r="J1827" s="141">
        <f t="shared" si="463"/>
        <v>0</v>
      </c>
      <c r="K1827" s="142">
        <f t="shared" si="459"/>
        <v>0</v>
      </c>
      <c r="L1827" s="184">
        <f t="shared" si="459"/>
        <v>0</v>
      </c>
      <c r="M1827" s="141">
        <f t="shared" si="459"/>
        <v>0</v>
      </c>
      <c r="N1827" s="141">
        <f t="shared" si="459"/>
        <v>0</v>
      </c>
      <c r="O1827" s="147">
        <f t="shared" si="464"/>
        <v>0</v>
      </c>
      <c r="P1827" s="136">
        <f t="shared" si="465"/>
        <v>0</v>
      </c>
      <c r="Q1827" s="136">
        <f t="shared" si="469"/>
        <v>0</v>
      </c>
      <c r="R1827" s="136">
        <f t="shared" si="470"/>
        <v>0</v>
      </c>
      <c r="S1827" s="137">
        <f t="shared" si="466"/>
        <v>0</v>
      </c>
      <c r="T1827" s="45"/>
      <c r="V1827" s="57" t="str">
        <f t="shared" si="467"/>
        <v>скрыть</v>
      </c>
    </row>
    <row r="1828" spans="2:22" ht="15.75" hidden="1" customHeight="1" x14ac:dyDescent="0.25">
      <c r="B1828" s="135">
        <v>1812</v>
      </c>
      <c r="C1828" s="182">
        <f t="shared" si="472"/>
        <v>0</v>
      </c>
      <c r="D1828" s="280">
        <f t="shared" si="472"/>
        <v>0</v>
      </c>
      <c r="E1828" s="182">
        <f t="shared" si="472"/>
        <v>0</v>
      </c>
      <c r="F1828" s="182">
        <f t="shared" si="472"/>
        <v>0</v>
      </c>
      <c r="G1828" s="136">
        <f t="shared" si="472"/>
        <v>0</v>
      </c>
      <c r="H1828" s="136">
        <f t="shared" si="468"/>
        <v>0</v>
      </c>
      <c r="I1828" s="136">
        <f t="shared" si="462"/>
        <v>0</v>
      </c>
      <c r="J1828" s="141">
        <f t="shared" si="463"/>
        <v>0</v>
      </c>
      <c r="K1828" s="142">
        <f t="shared" si="459"/>
        <v>0</v>
      </c>
      <c r="L1828" s="184">
        <f t="shared" si="459"/>
        <v>0</v>
      </c>
      <c r="M1828" s="141">
        <f t="shared" si="459"/>
        <v>0</v>
      </c>
      <c r="N1828" s="141">
        <f t="shared" si="459"/>
        <v>0</v>
      </c>
      <c r="O1828" s="147">
        <f t="shared" si="464"/>
        <v>0</v>
      </c>
      <c r="P1828" s="136">
        <f t="shared" si="465"/>
        <v>0</v>
      </c>
      <c r="Q1828" s="136">
        <f t="shared" si="469"/>
        <v>0</v>
      </c>
      <c r="R1828" s="136">
        <f t="shared" si="470"/>
        <v>0</v>
      </c>
      <c r="S1828" s="137">
        <f t="shared" si="466"/>
        <v>0</v>
      </c>
      <c r="T1828" s="45"/>
      <c r="V1828" s="57" t="str">
        <f t="shared" si="467"/>
        <v>скрыть</v>
      </c>
    </row>
    <row r="1829" spans="2:22" ht="15.75" hidden="1" customHeight="1" x14ac:dyDescent="0.25">
      <c r="B1829" s="135">
        <v>1813</v>
      </c>
      <c r="C1829" s="182">
        <f t="shared" si="472"/>
        <v>0</v>
      </c>
      <c r="D1829" s="280">
        <f t="shared" si="472"/>
        <v>0</v>
      </c>
      <c r="E1829" s="182">
        <f t="shared" si="472"/>
        <v>0</v>
      </c>
      <c r="F1829" s="182">
        <f t="shared" si="472"/>
        <v>0</v>
      </c>
      <c r="G1829" s="136">
        <f t="shared" si="472"/>
        <v>0</v>
      </c>
      <c r="H1829" s="136">
        <f t="shared" si="468"/>
        <v>0</v>
      </c>
      <c r="I1829" s="136">
        <f t="shared" si="462"/>
        <v>0</v>
      </c>
      <c r="J1829" s="141">
        <f t="shared" si="463"/>
        <v>0</v>
      </c>
      <c r="K1829" s="142">
        <f t="shared" si="459"/>
        <v>0</v>
      </c>
      <c r="L1829" s="184">
        <f t="shared" si="459"/>
        <v>0</v>
      </c>
      <c r="M1829" s="141">
        <f t="shared" si="459"/>
        <v>0</v>
      </c>
      <c r="N1829" s="141">
        <f t="shared" si="459"/>
        <v>0</v>
      </c>
      <c r="O1829" s="147">
        <f t="shared" si="464"/>
        <v>0</v>
      </c>
      <c r="P1829" s="136">
        <f t="shared" si="465"/>
        <v>0</v>
      </c>
      <c r="Q1829" s="136">
        <f t="shared" si="469"/>
        <v>0</v>
      </c>
      <c r="R1829" s="136">
        <f t="shared" si="470"/>
        <v>0</v>
      </c>
      <c r="S1829" s="137">
        <f t="shared" si="466"/>
        <v>0</v>
      </c>
      <c r="T1829" s="45"/>
      <c r="V1829" s="57" t="str">
        <f t="shared" si="467"/>
        <v>скрыть</v>
      </c>
    </row>
    <row r="1830" spans="2:22" ht="15.75" hidden="1" customHeight="1" x14ac:dyDescent="0.25">
      <c r="B1830" s="135">
        <v>1814</v>
      </c>
      <c r="C1830" s="182">
        <f t="shared" si="472"/>
        <v>0</v>
      </c>
      <c r="D1830" s="280">
        <f t="shared" si="472"/>
        <v>0</v>
      </c>
      <c r="E1830" s="182">
        <f t="shared" si="472"/>
        <v>0</v>
      </c>
      <c r="F1830" s="182">
        <f t="shared" si="472"/>
        <v>0</v>
      </c>
      <c r="G1830" s="136">
        <f t="shared" si="472"/>
        <v>0</v>
      </c>
      <c r="H1830" s="136">
        <f t="shared" si="468"/>
        <v>0</v>
      </c>
      <c r="I1830" s="136">
        <f t="shared" si="462"/>
        <v>0</v>
      </c>
      <c r="J1830" s="141">
        <f t="shared" si="463"/>
        <v>0</v>
      </c>
      <c r="K1830" s="142">
        <f t="shared" si="459"/>
        <v>0</v>
      </c>
      <c r="L1830" s="184">
        <f t="shared" si="459"/>
        <v>0</v>
      </c>
      <c r="M1830" s="141">
        <f t="shared" si="459"/>
        <v>0</v>
      </c>
      <c r="N1830" s="141">
        <f t="shared" si="459"/>
        <v>0</v>
      </c>
      <c r="O1830" s="147">
        <f t="shared" si="464"/>
        <v>0</v>
      </c>
      <c r="P1830" s="136">
        <f t="shared" si="465"/>
        <v>0</v>
      </c>
      <c r="Q1830" s="136">
        <f t="shared" si="469"/>
        <v>0</v>
      </c>
      <c r="R1830" s="136">
        <f t="shared" si="470"/>
        <v>0</v>
      </c>
      <c r="S1830" s="137">
        <f t="shared" si="466"/>
        <v>0</v>
      </c>
      <c r="T1830" s="45"/>
      <c r="V1830" s="57" t="str">
        <f t="shared" si="467"/>
        <v>скрыть</v>
      </c>
    </row>
    <row r="1831" spans="2:22" ht="15.75" hidden="1" customHeight="1" x14ac:dyDescent="0.25">
      <c r="B1831" s="135">
        <v>1815</v>
      </c>
      <c r="C1831" s="182">
        <f t="shared" si="472"/>
        <v>0</v>
      </c>
      <c r="D1831" s="280">
        <f t="shared" si="472"/>
        <v>0</v>
      </c>
      <c r="E1831" s="182">
        <f t="shared" si="472"/>
        <v>0</v>
      </c>
      <c r="F1831" s="182">
        <f t="shared" si="472"/>
        <v>0</v>
      </c>
      <c r="G1831" s="136">
        <f t="shared" si="472"/>
        <v>0</v>
      </c>
      <c r="H1831" s="136">
        <f t="shared" si="468"/>
        <v>0</v>
      </c>
      <c r="I1831" s="136">
        <f t="shared" si="462"/>
        <v>0</v>
      </c>
      <c r="J1831" s="141">
        <f t="shared" si="463"/>
        <v>0</v>
      </c>
      <c r="K1831" s="142">
        <f t="shared" si="459"/>
        <v>0</v>
      </c>
      <c r="L1831" s="184">
        <f t="shared" si="459"/>
        <v>0</v>
      </c>
      <c r="M1831" s="141">
        <f t="shared" si="459"/>
        <v>0</v>
      </c>
      <c r="N1831" s="141">
        <f t="shared" si="459"/>
        <v>0</v>
      </c>
      <c r="O1831" s="147">
        <f t="shared" si="464"/>
        <v>0</v>
      </c>
      <c r="P1831" s="136">
        <f t="shared" si="465"/>
        <v>0</v>
      </c>
      <c r="Q1831" s="136">
        <f t="shared" si="469"/>
        <v>0</v>
      </c>
      <c r="R1831" s="136">
        <f t="shared" si="470"/>
        <v>0</v>
      </c>
      <c r="S1831" s="137">
        <f t="shared" si="466"/>
        <v>0</v>
      </c>
      <c r="T1831" s="45"/>
      <c r="V1831" s="57" t="str">
        <f t="shared" si="467"/>
        <v>скрыть</v>
      </c>
    </row>
    <row r="1832" spans="2:22" ht="15.75" hidden="1" customHeight="1" x14ac:dyDescent="0.25">
      <c r="B1832" s="135">
        <v>1816</v>
      </c>
      <c r="C1832" s="182">
        <f t="shared" si="472"/>
        <v>0</v>
      </c>
      <c r="D1832" s="280">
        <f t="shared" si="472"/>
        <v>0</v>
      </c>
      <c r="E1832" s="182">
        <f t="shared" si="472"/>
        <v>0</v>
      </c>
      <c r="F1832" s="182">
        <f t="shared" si="472"/>
        <v>0</v>
      </c>
      <c r="G1832" s="136">
        <f t="shared" si="472"/>
        <v>0</v>
      </c>
      <c r="H1832" s="136">
        <f t="shared" si="468"/>
        <v>0</v>
      </c>
      <c r="I1832" s="136">
        <f t="shared" si="462"/>
        <v>0</v>
      </c>
      <c r="J1832" s="141">
        <f t="shared" si="463"/>
        <v>0</v>
      </c>
      <c r="K1832" s="142">
        <f t="shared" si="459"/>
        <v>0</v>
      </c>
      <c r="L1832" s="184">
        <f t="shared" si="459"/>
        <v>0</v>
      </c>
      <c r="M1832" s="141">
        <f t="shared" si="459"/>
        <v>0</v>
      </c>
      <c r="N1832" s="141">
        <f t="shared" si="459"/>
        <v>0</v>
      </c>
      <c r="O1832" s="147">
        <f t="shared" si="464"/>
        <v>0</v>
      </c>
      <c r="P1832" s="136">
        <f t="shared" si="465"/>
        <v>0</v>
      </c>
      <c r="Q1832" s="136">
        <f t="shared" si="469"/>
        <v>0</v>
      </c>
      <c r="R1832" s="136">
        <f t="shared" si="470"/>
        <v>0</v>
      </c>
      <c r="S1832" s="137">
        <f t="shared" si="466"/>
        <v>0</v>
      </c>
      <c r="T1832" s="45"/>
      <c r="V1832" s="57" t="str">
        <f t="shared" si="467"/>
        <v>скрыть</v>
      </c>
    </row>
    <row r="1833" spans="2:22" ht="15.75" hidden="1" customHeight="1" x14ac:dyDescent="0.25">
      <c r="B1833" s="135">
        <v>1817</v>
      </c>
      <c r="C1833" s="182">
        <f t="shared" si="472"/>
        <v>0</v>
      </c>
      <c r="D1833" s="280">
        <f t="shared" si="472"/>
        <v>0</v>
      </c>
      <c r="E1833" s="182">
        <f t="shared" si="472"/>
        <v>0</v>
      </c>
      <c r="F1833" s="182">
        <f t="shared" si="472"/>
        <v>0</v>
      </c>
      <c r="G1833" s="136">
        <f t="shared" si="472"/>
        <v>0</v>
      </c>
      <c r="H1833" s="136">
        <f t="shared" si="468"/>
        <v>0</v>
      </c>
      <c r="I1833" s="136">
        <f t="shared" si="462"/>
        <v>0</v>
      </c>
      <c r="J1833" s="141">
        <f t="shared" si="463"/>
        <v>0</v>
      </c>
      <c r="K1833" s="142">
        <f t="shared" si="459"/>
        <v>0</v>
      </c>
      <c r="L1833" s="184">
        <f t="shared" si="459"/>
        <v>0</v>
      </c>
      <c r="M1833" s="141">
        <f t="shared" si="459"/>
        <v>0</v>
      </c>
      <c r="N1833" s="141">
        <f t="shared" si="459"/>
        <v>0</v>
      </c>
      <c r="O1833" s="147">
        <f t="shared" si="464"/>
        <v>0</v>
      </c>
      <c r="P1833" s="136">
        <f t="shared" si="465"/>
        <v>0</v>
      </c>
      <c r="Q1833" s="136">
        <f t="shared" si="469"/>
        <v>0</v>
      </c>
      <c r="R1833" s="136">
        <f t="shared" si="470"/>
        <v>0</v>
      </c>
      <c r="S1833" s="137">
        <f t="shared" si="466"/>
        <v>0</v>
      </c>
      <c r="T1833" s="45"/>
      <c r="V1833" s="57" t="str">
        <f t="shared" si="467"/>
        <v>скрыть</v>
      </c>
    </row>
    <row r="1834" spans="2:22" ht="15.75" hidden="1" customHeight="1" x14ac:dyDescent="0.25">
      <c r="B1834" s="135">
        <v>1818</v>
      </c>
      <c r="C1834" s="182">
        <f t="shared" si="472"/>
        <v>0</v>
      </c>
      <c r="D1834" s="280">
        <f t="shared" si="472"/>
        <v>0</v>
      </c>
      <c r="E1834" s="182">
        <f t="shared" si="472"/>
        <v>0</v>
      </c>
      <c r="F1834" s="182">
        <f t="shared" si="472"/>
        <v>0</v>
      </c>
      <c r="G1834" s="136">
        <f t="shared" si="472"/>
        <v>0</v>
      </c>
      <c r="H1834" s="136">
        <f t="shared" si="468"/>
        <v>0</v>
      </c>
      <c r="I1834" s="136">
        <f t="shared" si="462"/>
        <v>0</v>
      </c>
      <c r="J1834" s="141">
        <f t="shared" si="463"/>
        <v>0</v>
      </c>
      <c r="K1834" s="142">
        <f t="shared" si="459"/>
        <v>0</v>
      </c>
      <c r="L1834" s="184">
        <f t="shared" si="459"/>
        <v>0</v>
      </c>
      <c r="M1834" s="141">
        <f t="shared" si="459"/>
        <v>0</v>
      </c>
      <c r="N1834" s="141">
        <f t="shared" si="459"/>
        <v>0</v>
      </c>
      <c r="O1834" s="147">
        <f t="shared" si="464"/>
        <v>0</v>
      </c>
      <c r="P1834" s="136">
        <f t="shared" si="465"/>
        <v>0</v>
      </c>
      <c r="Q1834" s="136">
        <f t="shared" si="469"/>
        <v>0</v>
      </c>
      <c r="R1834" s="136">
        <f t="shared" si="470"/>
        <v>0</v>
      </c>
      <c r="S1834" s="137">
        <f t="shared" si="466"/>
        <v>0</v>
      </c>
      <c r="T1834" s="45"/>
      <c r="V1834" s="57" t="str">
        <f t="shared" si="467"/>
        <v>скрыть</v>
      </c>
    </row>
    <row r="1835" spans="2:22" ht="15.75" hidden="1" customHeight="1" x14ac:dyDescent="0.25">
      <c r="B1835" s="135">
        <v>1819</v>
      </c>
      <c r="C1835" s="182">
        <f t="shared" si="472"/>
        <v>0</v>
      </c>
      <c r="D1835" s="280">
        <f t="shared" si="472"/>
        <v>0</v>
      </c>
      <c r="E1835" s="182">
        <f t="shared" si="472"/>
        <v>0</v>
      </c>
      <c r="F1835" s="182">
        <f t="shared" si="472"/>
        <v>0</v>
      </c>
      <c r="G1835" s="136">
        <f t="shared" si="472"/>
        <v>0</v>
      </c>
      <c r="H1835" s="136">
        <f t="shared" si="468"/>
        <v>0</v>
      </c>
      <c r="I1835" s="136">
        <f t="shared" si="462"/>
        <v>0</v>
      </c>
      <c r="J1835" s="141">
        <f t="shared" si="463"/>
        <v>0</v>
      </c>
      <c r="K1835" s="142">
        <f t="shared" si="459"/>
        <v>0</v>
      </c>
      <c r="L1835" s="184">
        <f t="shared" si="459"/>
        <v>0</v>
      </c>
      <c r="M1835" s="141">
        <f t="shared" si="459"/>
        <v>0</v>
      </c>
      <c r="N1835" s="141">
        <f t="shared" si="459"/>
        <v>0</v>
      </c>
      <c r="O1835" s="147">
        <f t="shared" si="464"/>
        <v>0</v>
      </c>
      <c r="P1835" s="136">
        <f t="shared" si="465"/>
        <v>0</v>
      </c>
      <c r="Q1835" s="136">
        <f t="shared" si="469"/>
        <v>0</v>
      </c>
      <c r="R1835" s="136">
        <f t="shared" si="470"/>
        <v>0</v>
      </c>
      <c r="S1835" s="137">
        <f t="shared" si="466"/>
        <v>0</v>
      </c>
      <c r="T1835" s="45"/>
      <c r="V1835" s="57" t="str">
        <f t="shared" si="467"/>
        <v>скрыть</v>
      </c>
    </row>
    <row r="1836" spans="2:22" ht="15.75" hidden="1" customHeight="1" x14ac:dyDescent="0.25">
      <c r="B1836" s="135">
        <v>1820</v>
      </c>
      <c r="C1836" s="182">
        <f t="shared" si="472"/>
        <v>0</v>
      </c>
      <c r="D1836" s="280">
        <f t="shared" si="472"/>
        <v>0</v>
      </c>
      <c r="E1836" s="182">
        <f t="shared" si="472"/>
        <v>0</v>
      </c>
      <c r="F1836" s="182">
        <f t="shared" si="472"/>
        <v>0</v>
      </c>
      <c r="G1836" s="136">
        <f t="shared" si="472"/>
        <v>0</v>
      </c>
      <c r="H1836" s="136">
        <f t="shared" si="468"/>
        <v>0</v>
      </c>
      <c r="I1836" s="136">
        <f t="shared" si="462"/>
        <v>0</v>
      </c>
      <c r="J1836" s="141">
        <f t="shared" si="463"/>
        <v>0</v>
      </c>
      <c r="K1836" s="142">
        <f t="shared" si="459"/>
        <v>0</v>
      </c>
      <c r="L1836" s="184">
        <f t="shared" si="459"/>
        <v>0</v>
      </c>
      <c r="M1836" s="141">
        <f t="shared" si="459"/>
        <v>0</v>
      </c>
      <c r="N1836" s="141">
        <f t="shared" si="459"/>
        <v>0</v>
      </c>
      <c r="O1836" s="147">
        <f t="shared" si="464"/>
        <v>0</v>
      </c>
      <c r="P1836" s="136">
        <f t="shared" si="465"/>
        <v>0</v>
      </c>
      <c r="Q1836" s="136">
        <f t="shared" si="469"/>
        <v>0</v>
      </c>
      <c r="R1836" s="136">
        <f t="shared" si="470"/>
        <v>0</v>
      </c>
      <c r="S1836" s="137">
        <f t="shared" si="466"/>
        <v>0</v>
      </c>
      <c r="T1836" s="45"/>
      <c r="V1836" s="57" t="str">
        <f t="shared" si="467"/>
        <v>скрыть</v>
      </c>
    </row>
    <row r="1837" spans="2:22" ht="15.75" hidden="1" customHeight="1" x14ac:dyDescent="0.25">
      <c r="B1837" s="135">
        <v>1821</v>
      </c>
      <c r="C1837" s="182">
        <f t="shared" ref="C1837:G1846" si="473">IF(offer_sale_type="транзит",IFERROR(VLOOKUP($B1837,calc_data,C$14+1,0),0),0)</f>
        <v>0</v>
      </c>
      <c r="D1837" s="280">
        <f t="shared" si="473"/>
        <v>0</v>
      </c>
      <c r="E1837" s="182">
        <f t="shared" si="473"/>
        <v>0</v>
      </c>
      <c r="F1837" s="182">
        <f t="shared" si="473"/>
        <v>0</v>
      </c>
      <c r="G1837" s="136">
        <f t="shared" si="473"/>
        <v>0</v>
      </c>
      <c r="H1837" s="136">
        <f t="shared" si="468"/>
        <v>0</v>
      </c>
      <c r="I1837" s="136">
        <f t="shared" si="462"/>
        <v>0</v>
      </c>
      <c r="J1837" s="141">
        <f t="shared" si="463"/>
        <v>0</v>
      </c>
      <c r="K1837" s="142">
        <f t="shared" si="459"/>
        <v>0</v>
      </c>
      <c r="L1837" s="184">
        <f t="shared" si="459"/>
        <v>0</v>
      </c>
      <c r="M1837" s="141">
        <f t="shared" si="459"/>
        <v>0</v>
      </c>
      <c r="N1837" s="141">
        <f t="shared" si="459"/>
        <v>0</v>
      </c>
      <c r="O1837" s="147">
        <f t="shared" si="464"/>
        <v>0</v>
      </c>
      <c r="P1837" s="136">
        <f t="shared" si="465"/>
        <v>0</v>
      </c>
      <c r="Q1837" s="136">
        <f t="shared" si="469"/>
        <v>0</v>
      </c>
      <c r="R1837" s="136">
        <f t="shared" si="470"/>
        <v>0</v>
      </c>
      <c r="S1837" s="137">
        <f t="shared" si="466"/>
        <v>0</v>
      </c>
      <c r="T1837" s="45"/>
      <c r="V1837" s="57" t="str">
        <f t="shared" si="467"/>
        <v>скрыть</v>
      </c>
    </row>
    <row r="1838" spans="2:22" ht="15.75" hidden="1" customHeight="1" x14ac:dyDescent="0.25">
      <c r="B1838" s="135">
        <v>1822</v>
      </c>
      <c r="C1838" s="182">
        <f t="shared" si="473"/>
        <v>0</v>
      </c>
      <c r="D1838" s="280">
        <f t="shared" si="473"/>
        <v>0</v>
      </c>
      <c r="E1838" s="182">
        <f t="shared" si="473"/>
        <v>0</v>
      </c>
      <c r="F1838" s="182">
        <f t="shared" si="473"/>
        <v>0</v>
      </c>
      <c r="G1838" s="136">
        <f t="shared" si="473"/>
        <v>0</v>
      </c>
      <c r="H1838" s="136">
        <f t="shared" si="468"/>
        <v>0</v>
      </c>
      <c r="I1838" s="136">
        <f t="shared" si="462"/>
        <v>0</v>
      </c>
      <c r="J1838" s="141">
        <f t="shared" si="463"/>
        <v>0</v>
      </c>
      <c r="K1838" s="142">
        <f t="shared" si="459"/>
        <v>0</v>
      </c>
      <c r="L1838" s="184">
        <f t="shared" si="459"/>
        <v>0</v>
      </c>
      <c r="M1838" s="141">
        <f t="shared" si="459"/>
        <v>0</v>
      </c>
      <c r="N1838" s="141">
        <f t="shared" si="459"/>
        <v>0</v>
      </c>
      <c r="O1838" s="147">
        <f t="shared" si="464"/>
        <v>0</v>
      </c>
      <c r="P1838" s="136">
        <f t="shared" si="465"/>
        <v>0</v>
      </c>
      <c r="Q1838" s="136">
        <f t="shared" si="469"/>
        <v>0</v>
      </c>
      <c r="R1838" s="136">
        <f t="shared" si="470"/>
        <v>0</v>
      </c>
      <c r="S1838" s="137">
        <f t="shared" si="466"/>
        <v>0</v>
      </c>
      <c r="T1838" s="45"/>
      <c r="V1838" s="57" t="str">
        <f t="shared" si="467"/>
        <v>скрыть</v>
      </c>
    </row>
    <row r="1839" spans="2:22" ht="15.75" hidden="1" customHeight="1" x14ac:dyDescent="0.25">
      <c r="B1839" s="135">
        <v>1823</v>
      </c>
      <c r="C1839" s="182">
        <f t="shared" si="473"/>
        <v>0</v>
      </c>
      <c r="D1839" s="280">
        <f t="shared" si="473"/>
        <v>0</v>
      </c>
      <c r="E1839" s="182">
        <f t="shared" si="473"/>
        <v>0</v>
      </c>
      <c r="F1839" s="182">
        <f t="shared" si="473"/>
        <v>0</v>
      </c>
      <c r="G1839" s="136">
        <f t="shared" si="473"/>
        <v>0</v>
      </c>
      <c r="H1839" s="136">
        <f t="shared" si="468"/>
        <v>0</v>
      </c>
      <c r="I1839" s="136">
        <f t="shared" si="462"/>
        <v>0</v>
      </c>
      <c r="J1839" s="141">
        <f t="shared" si="463"/>
        <v>0</v>
      </c>
      <c r="K1839" s="142">
        <f t="shared" si="459"/>
        <v>0</v>
      </c>
      <c r="L1839" s="184">
        <f t="shared" si="459"/>
        <v>0</v>
      </c>
      <c r="M1839" s="141">
        <f t="shared" si="459"/>
        <v>0</v>
      </c>
      <c r="N1839" s="141">
        <f t="shared" si="459"/>
        <v>0</v>
      </c>
      <c r="O1839" s="147">
        <f t="shared" si="464"/>
        <v>0</v>
      </c>
      <c r="P1839" s="136">
        <f t="shared" si="465"/>
        <v>0</v>
      </c>
      <c r="Q1839" s="136">
        <f t="shared" si="469"/>
        <v>0</v>
      </c>
      <c r="R1839" s="136">
        <f t="shared" si="470"/>
        <v>0</v>
      </c>
      <c r="S1839" s="137">
        <f t="shared" si="466"/>
        <v>0</v>
      </c>
      <c r="T1839" s="45"/>
      <c r="V1839" s="57" t="str">
        <f t="shared" si="467"/>
        <v>скрыть</v>
      </c>
    </row>
    <row r="1840" spans="2:22" ht="15.75" hidden="1" customHeight="1" x14ac:dyDescent="0.25">
      <c r="B1840" s="135">
        <v>1824</v>
      </c>
      <c r="C1840" s="182">
        <f t="shared" si="473"/>
        <v>0</v>
      </c>
      <c r="D1840" s="280">
        <f t="shared" si="473"/>
        <v>0</v>
      </c>
      <c r="E1840" s="182">
        <f t="shared" si="473"/>
        <v>0</v>
      </c>
      <c r="F1840" s="182">
        <f t="shared" si="473"/>
        <v>0</v>
      </c>
      <c r="G1840" s="136">
        <f t="shared" si="473"/>
        <v>0</v>
      </c>
      <c r="H1840" s="136">
        <f t="shared" si="468"/>
        <v>0</v>
      </c>
      <c r="I1840" s="136">
        <f t="shared" si="462"/>
        <v>0</v>
      </c>
      <c r="J1840" s="141">
        <f t="shared" si="463"/>
        <v>0</v>
      </c>
      <c r="K1840" s="142">
        <f t="shared" si="459"/>
        <v>0</v>
      </c>
      <c r="L1840" s="184">
        <f t="shared" si="459"/>
        <v>0</v>
      </c>
      <c r="M1840" s="141">
        <f t="shared" si="459"/>
        <v>0</v>
      </c>
      <c r="N1840" s="141">
        <f t="shared" si="459"/>
        <v>0</v>
      </c>
      <c r="O1840" s="147">
        <f t="shared" si="464"/>
        <v>0</v>
      </c>
      <c r="P1840" s="136">
        <f t="shared" si="465"/>
        <v>0</v>
      </c>
      <c r="Q1840" s="136">
        <f t="shared" si="469"/>
        <v>0</v>
      </c>
      <c r="R1840" s="136">
        <f t="shared" si="470"/>
        <v>0</v>
      </c>
      <c r="S1840" s="137">
        <f t="shared" si="466"/>
        <v>0</v>
      </c>
      <c r="T1840" s="45"/>
      <c r="V1840" s="57" t="str">
        <f t="shared" si="467"/>
        <v>скрыть</v>
      </c>
    </row>
    <row r="1841" spans="2:22" ht="15.75" hidden="1" customHeight="1" x14ac:dyDescent="0.25">
      <c r="B1841" s="135">
        <v>1825</v>
      </c>
      <c r="C1841" s="182">
        <f t="shared" si="473"/>
        <v>0</v>
      </c>
      <c r="D1841" s="280">
        <f t="shared" si="473"/>
        <v>0</v>
      </c>
      <c r="E1841" s="182">
        <f t="shared" si="473"/>
        <v>0</v>
      </c>
      <c r="F1841" s="182">
        <f t="shared" si="473"/>
        <v>0</v>
      </c>
      <c r="G1841" s="136">
        <f t="shared" si="473"/>
        <v>0</v>
      </c>
      <c r="H1841" s="136">
        <f t="shared" si="468"/>
        <v>0</v>
      </c>
      <c r="I1841" s="136">
        <f t="shared" si="462"/>
        <v>0</v>
      </c>
      <c r="J1841" s="141">
        <f t="shared" si="463"/>
        <v>0</v>
      </c>
      <c r="K1841" s="142">
        <f t="shared" si="459"/>
        <v>0</v>
      </c>
      <c r="L1841" s="184">
        <f t="shared" si="459"/>
        <v>0</v>
      </c>
      <c r="M1841" s="141">
        <f t="shared" si="459"/>
        <v>0</v>
      </c>
      <c r="N1841" s="141">
        <f t="shared" si="459"/>
        <v>0</v>
      </c>
      <c r="O1841" s="147">
        <f t="shared" si="464"/>
        <v>0</v>
      </c>
      <c r="P1841" s="136">
        <f t="shared" si="465"/>
        <v>0</v>
      </c>
      <c r="Q1841" s="136">
        <f t="shared" si="469"/>
        <v>0</v>
      </c>
      <c r="R1841" s="136">
        <f t="shared" si="470"/>
        <v>0</v>
      </c>
      <c r="S1841" s="137">
        <f t="shared" si="466"/>
        <v>0</v>
      </c>
      <c r="T1841" s="45"/>
      <c r="V1841" s="57" t="str">
        <f t="shared" si="467"/>
        <v>скрыть</v>
      </c>
    </row>
    <row r="1842" spans="2:22" ht="15.75" hidden="1" customHeight="1" x14ac:dyDescent="0.25">
      <c r="B1842" s="135">
        <v>1826</v>
      </c>
      <c r="C1842" s="182">
        <f t="shared" si="473"/>
        <v>0</v>
      </c>
      <c r="D1842" s="280">
        <f t="shared" si="473"/>
        <v>0</v>
      </c>
      <c r="E1842" s="182">
        <f t="shared" si="473"/>
        <v>0</v>
      </c>
      <c r="F1842" s="182">
        <f t="shared" si="473"/>
        <v>0</v>
      </c>
      <c r="G1842" s="136">
        <f t="shared" si="473"/>
        <v>0</v>
      </c>
      <c r="H1842" s="136">
        <f t="shared" si="468"/>
        <v>0</v>
      </c>
      <c r="I1842" s="136">
        <f t="shared" si="462"/>
        <v>0</v>
      </c>
      <c r="J1842" s="141">
        <f t="shared" si="463"/>
        <v>0</v>
      </c>
      <c r="K1842" s="142">
        <f t="shared" si="459"/>
        <v>0</v>
      </c>
      <c r="L1842" s="184">
        <f t="shared" si="459"/>
        <v>0</v>
      </c>
      <c r="M1842" s="141">
        <f t="shared" si="459"/>
        <v>0</v>
      </c>
      <c r="N1842" s="141">
        <f t="shared" si="459"/>
        <v>0</v>
      </c>
      <c r="O1842" s="147">
        <f t="shared" si="464"/>
        <v>0</v>
      </c>
      <c r="P1842" s="136">
        <f t="shared" si="465"/>
        <v>0</v>
      </c>
      <c r="Q1842" s="136">
        <f t="shared" si="469"/>
        <v>0</v>
      </c>
      <c r="R1842" s="136">
        <f t="shared" si="470"/>
        <v>0</v>
      </c>
      <c r="S1842" s="137">
        <f t="shared" si="466"/>
        <v>0</v>
      </c>
      <c r="T1842" s="45"/>
      <c r="V1842" s="57" t="str">
        <f t="shared" si="467"/>
        <v>скрыть</v>
      </c>
    </row>
    <row r="1843" spans="2:22" ht="15.75" hidden="1" customHeight="1" x14ac:dyDescent="0.25">
      <c r="B1843" s="135">
        <v>1827</v>
      </c>
      <c r="C1843" s="182">
        <f t="shared" si="473"/>
        <v>0</v>
      </c>
      <c r="D1843" s="280">
        <f t="shared" si="473"/>
        <v>0</v>
      </c>
      <c r="E1843" s="182">
        <f t="shared" si="473"/>
        <v>0</v>
      </c>
      <c r="F1843" s="182">
        <f t="shared" si="473"/>
        <v>0</v>
      </c>
      <c r="G1843" s="136">
        <f t="shared" si="473"/>
        <v>0</v>
      </c>
      <c r="H1843" s="136">
        <f t="shared" si="468"/>
        <v>0</v>
      </c>
      <c r="I1843" s="136">
        <f t="shared" si="462"/>
        <v>0</v>
      </c>
      <c r="J1843" s="141">
        <f t="shared" si="463"/>
        <v>0</v>
      </c>
      <c r="K1843" s="142">
        <f t="shared" si="459"/>
        <v>0</v>
      </c>
      <c r="L1843" s="184">
        <f t="shared" si="459"/>
        <v>0</v>
      </c>
      <c r="M1843" s="141">
        <f t="shared" si="459"/>
        <v>0</v>
      </c>
      <c r="N1843" s="141">
        <f t="shared" si="459"/>
        <v>0</v>
      </c>
      <c r="O1843" s="147">
        <f t="shared" si="464"/>
        <v>0</v>
      </c>
      <c r="P1843" s="136">
        <f t="shared" si="465"/>
        <v>0</v>
      </c>
      <c r="Q1843" s="136">
        <f t="shared" si="469"/>
        <v>0</v>
      </c>
      <c r="R1843" s="136">
        <f t="shared" si="470"/>
        <v>0</v>
      </c>
      <c r="S1843" s="137">
        <f t="shared" si="466"/>
        <v>0</v>
      </c>
      <c r="T1843" s="45"/>
      <c r="V1843" s="57" t="str">
        <f t="shared" si="467"/>
        <v>скрыть</v>
      </c>
    </row>
    <row r="1844" spans="2:22" ht="15.75" hidden="1" customHeight="1" x14ac:dyDescent="0.25">
      <c r="B1844" s="135">
        <v>1828</v>
      </c>
      <c r="C1844" s="182">
        <f t="shared" si="473"/>
        <v>0</v>
      </c>
      <c r="D1844" s="280">
        <f t="shared" si="473"/>
        <v>0</v>
      </c>
      <c r="E1844" s="182">
        <f t="shared" si="473"/>
        <v>0</v>
      </c>
      <c r="F1844" s="182">
        <f t="shared" si="473"/>
        <v>0</v>
      </c>
      <c r="G1844" s="136">
        <f t="shared" si="473"/>
        <v>0</v>
      </c>
      <c r="H1844" s="136">
        <f t="shared" si="468"/>
        <v>0</v>
      </c>
      <c r="I1844" s="136">
        <f t="shared" si="462"/>
        <v>0</v>
      </c>
      <c r="J1844" s="141">
        <f t="shared" si="463"/>
        <v>0</v>
      </c>
      <c r="K1844" s="142">
        <f t="shared" si="459"/>
        <v>0</v>
      </c>
      <c r="L1844" s="184">
        <f t="shared" si="459"/>
        <v>0</v>
      </c>
      <c r="M1844" s="141">
        <f t="shared" si="459"/>
        <v>0</v>
      </c>
      <c r="N1844" s="141">
        <f t="shared" si="459"/>
        <v>0</v>
      </c>
      <c r="O1844" s="147">
        <f t="shared" si="464"/>
        <v>0</v>
      </c>
      <c r="P1844" s="136">
        <f t="shared" si="465"/>
        <v>0</v>
      </c>
      <c r="Q1844" s="136">
        <f t="shared" si="469"/>
        <v>0</v>
      </c>
      <c r="R1844" s="136">
        <f t="shared" si="470"/>
        <v>0</v>
      </c>
      <c r="S1844" s="137">
        <f t="shared" si="466"/>
        <v>0</v>
      </c>
      <c r="T1844" s="45"/>
      <c r="V1844" s="57" t="str">
        <f t="shared" si="467"/>
        <v>скрыть</v>
      </c>
    </row>
    <row r="1845" spans="2:22" ht="15.75" hidden="1" customHeight="1" x14ac:dyDescent="0.25">
      <c r="B1845" s="135">
        <v>1829</v>
      </c>
      <c r="C1845" s="182">
        <f t="shared" si="473"/>
        <v>0</v>
      </c>
      <c r="D1845" s="280">
        <f t="shared" si="473"/>
        <v>0</v>
      </c>
      <c r="E1845" s="182">
        <f t="shared" si="473"/>
        <v>0</v>
      </c>
      <c r="F1845" s="182">
        <f t="shared" si="473"/>
        <v>0</v>
      </c>
      <c r="G1845" s="136">
        <f t="shared" si="473"/>
        <v>0</v>
      </c>
      <c r="H1845" s="136">
        <f t="shared" si="468"/>
        <v>0</v>
      </c>
      <c r="I1845" s="136">
        <f t="shared" si="462"/>
        <v>0</v>
      </c>
      <c r="J1845" s="141">
        <f t="shared" si="463"/>
        <v>0</v>
      </c>
      <c r="K1845" s="142">
        <f t="shared" si="459"/>
        <v>0</v>
      </c>
      <c r="L1845" s="184">
        <f t="shared" si="459"/>
        <v>0</v>
      </c>
      <c r="M1845" s="141">
        <f t="shared" si="459"/>
        <v>0</v>
      </c>
      <c r="N1845" s="141">
        <f t="shared" si="459"/>
        <v>0</v>
      </c>
      <c r="O1845" s="147">
        <f t="shared" si="464"/>
        <v>0</v>
      </c>
      <c r="P1845" s="136">
        <f t="shared" si="465"/>
        <v>0</v>
      </c>
      <c r="Q1845" s="136">
        <f t="shared" si="469"/>
        <v>0</v>
      </c>
      <c r="R1845" s="136">
        <f t="shared" si="470"/>
        <v>0</v>
      </c>
      <c r="S1845" s="137">
        <f t="shared" si="466"/>
        <v>0</v>
      </c>
      <c r="T1845" s="45"/>
      <c r="V1845" s="57" t="str">
        <f t="shared" si="467"/>
        <v>скрыть</v>
      </c>
    </row>
    <row r="1846" spans="2:22" ht="15.75" hidden="1" customHeight="1" x14ac:dyDescent="0.25">
      <c r="B1846" s="135">
        <v>1830</v>
      </c>
      <c r="C1846" s="182">
        <f t="shared" si="473"/>
        <v>0</v>
      </c>
      <c r="D1846" s="280">
        <f t="shared" si="473"/>
        <v>0</v>
      </c>
      <c r="E1846" s="182">
        <f t="shared" si="473"/>
        <v>0</v>
      </c>
      <c r="F1846" s="182">
        <f t="shared" si="473"/>
        <v>0</v>
      </c>
      <c r="G1846" s="136">
        <f t="shared" si="473"/>
        <v>0</v>
      </c>
      <c r="H1846" s="136">
        <f t="shared" si="468"/>
        <v>0</v>
      </c>
      <c r="I1846" s="136">
        <f t="shared" si="462"/>
        <v>0</v>
      </c>
      <c r="J1846" s="141">
        <f t="shared" si="463"/>
        <v>0</v>
      </c>
      <c r="K1846" s="142">
        <f t="shared" si="459"/>
        <v>0</v>
      </c>
      <c r="L1846" s="184">
        <f t="shared" si="459"/>
        <v>0</v>
      </c>
      <c r="M1846" s="141">
        <f t="shared" si="459"/>
        <v>0</v>
      </c>
      <c r="N1846" s="141">
        <f t="shared" si="459"/>
        <v>0</v>
      </c>
      <c r="O1846" s="147">
        <f t="shared" si="464"/>
        <v>0</v>
      </c>
      <c r="P1846" s="136">
        <f t="shared" si="465"/>
        <v>0</v>
      </c>
      <c r="Q1846" s="136">
        <f t="shared" si="469"/>
        <v>0</v>
      </c>
      <c r="R1846" s="136">
        <f t="shared" si="470"/>
        <v>0</v>
      </c>
      <c r="S1846" s="137">
        <f t="shared" si="466"/>
        <v>0</v>
      </c>
      <c r="T1846" s="45"/>
      <c r="V1846" s="57" t="str">
        <f t="shared" si="467"/>
        <v>скрыть</v>
      </c>
    </row>
    <row r="1847" spans="2:22" ht="15.75" hidden="1" customHeight="1" x14ac:dyDescent="0.25">
      <c r="B1847" s="135">
        <v>1831</v>
      </c>
      <c r="C1847" s="182">
        <f t="shared" ref="C1847:G1856" si="474">IF(offer_sale_type="транзит",IFERROR(VLOOKUP($B1847,calc_data,C$14+1,0),0),0)</f>
        <v>0</v>
      </c>
      <c r="D1847" s="280">
        <f t="shared" si="474"/>
        <v>0</v>
      </c>
      <c r="E1847" s="182">
        <f t="shared" si="474"/>
        <v>0</v>
      </c>
      <c r="F1847" s="182">
        <f t="shared" si="474"/>
        <v>0</v>
      </c>
      <c r="G1847" s="136">
        <f t="shared" si="474"/>
        <v>0</v>
      </c>
      <c r="H1847" s="136">
        <f t="shared" si="468"/>
        <v>0</v>
      </c>
      <c r="I1847" s="136">
        <f t="shared" si="462"/>
        <v>0</v>
      </c>
      <c r="J1847" s="141">
        <f t="shared" si="463"/>
        <v>0</v>
      </c>
      <c r="K1847" s="142">
        <f t="shared" si="459"/>
        <v>0</v>
      </c>
      <c r="L1847" s="184">
        <f t="shared" si="459"/>
        <v>0</v>
      </c>
      <c r="M1847" s="141">
        <f t="shared" si="459"/>
        <v>0</v>
      </c>
      <c r="N1847" s="141">
        <f t="shared" si="459"/>
        <v>0</v>
      </c>
      <c r="O1847" s="147">
        <f t="shared" si="464"/>
        <v>0</v>
      </c>
      <c r="P1847" s="136">
        <f t="shared" si="465"/>
        <v>0</v>
      </c>
      <c r="Q1847" s="136">
        <f t="shared" si="469"/>
        <v>0</v>
      </c>
      <c r="R1847" s="136">
        <f t="shared" si="470"/>
        <v>0</v>
      </c>
      <c r="S1847" s="137">
        <f t="shared" si="466"/>
        <v>0</v>
      </c>
      <c r="T1847" s="45"/>
      <c r="V1847" s="57" t="str">
        <f t="shared" si="467"/>
        <v>скрыть</v>
      </c>
    </row>
    <row r="1848" spans="2:22" ht="15.75" hidden="1" customHeight="1" x14ac:dyDescent="0.25">
      <c r="B1848" s="135">
        <v>1832</v>
      </c>
      <c r="C1848" s="182">
        <f t="shared" si="474"/>
        <v>0</v>
      </c>
      <c r="D1848" s="280">
        <f t="shared" si="474"/>
        <v>0</v>
      </c>
      <c r="E1848" s="182">
        <f t="shared" si="474"/>
        <v>0</v>
      </c>
      <c r="F1848" s="182">
        <f t="shared" si="474"/>
        <v>0</v>
      </c>
      <c r="G1848" s="136">
        <f t="shared" si="474"/>
        <v>0</v>
      </c>
      <c r="H1848" s="136">
        <f t="shared" si="468"/>
        <v>0</v>
      </c>
      <c r="I1848" s="136">
        <f t="shared" si="462"/>
        <v>0</v>
      </c>
      <c r="J1848" s="141">
        <f t="shared" si="463"/>
        <v>0</v>
      </c>
      <c r="K1848" s="142">
        <f t="shared" si="459"/>
        <v>0</v>
      </c>
      <c r="L1848" s="184">
        <f t="shared" si="459"/>
        <v>0</v>
      </c>
      <c r="M1848" s="141">
        <f t="shared" si="459"/>
        <v>0</v>
      </c>
      <c r="N1848" s="141">
        <f t="shared" si="459"/>
        <v>0</v>
      </c>
      <c r="O1848" s="147">
        <f t="shared" si="464"/>
        <v>0</v>
      </c>
      <c r="P1848" s="136">
        <f t="shared" si="465"/>
        <v>0</v>
      </c>
      <c r="Q1848" s="136">
        <f t="shared" si="469"/>
        <v>0</v>
      </c>
      <c r="R1848" s="136">
        <f t="shared" si="470"/>
        <v>0</v>
      </c>
      <c r="S1848" s="137">
        <f t="shared" si="466"/>
        <v>0</v>
      </c>
      <c r="T1848" s="45"/>
      <c r="V1848" s="57" t="str">
        <f t="shared" si="467"/>
        <v>скрыть</v>
      </c>
    </row>
    <row r="1849" spans="2:22" ht="15.75" hidden="1" customHeight="1" x14ac:dyDescent="0.25">
      <c r="B1849" s="135">
        <v>1833</v>
      </c>
      <c r="C1849" s="182">
        <f t="shared" si="474"/>
        <v>0</v>
      </c>
      <c r="D1849" s="280">
        <f t="shared" si="474"/>
        <v>0</v>
      </c>
      <c r="E1849" s="182">
        <f t="shared" si="474"/>
        <v>0</v>
      </c>
      <c r="F1849" s="182">
        <f t="shared" si="474"/>
        <v>0</v>
      </c>
      <c r="G1849" s="136">
        <f t="shared" si="474"/>
        <v>0</v>
      </c>
      <c r="H1849" s="136">
        <f t="shared" si="468"/>
        <v>0</v>
      </c>
      <c r="I1849" s="136">
        <f t="shared" si="462"/>
        <v>0</v>
      </c>
      <c r="J1849" s="141">
        <f t="shared" si="463"/>
        <v>0</v>
      </c>
      <c r="K1849" s="142">
        <f t="shared" si="459"/>
        <v>0</v>
      </c>
      <c r="L1849" s="184">
        <f t="shared" si="459"/>
        <v>0</v>
      </c>
      <c r="M1849" s="141">
        <f t="shared" si="459"/>
        <v>0</v>
      </c>
      <c r="N1849" s="141">
        <f t="shared" si="459"/>
        <v>0</v>
      </c>
      <c r="O1849" s="147">
        <f t="shared" si="464"/>
        <v>0</v>
      </c>
      <c r="P1849" s="136">
        <f t="shared" si="465"/>
        <v>0</v>
      </c>
      <c r="Q1849" s="136">
        <f t="shared" si="469"/>
        <v>0</v>
      </c>
      <c r="R1849" s="136">
        <f t="shared" si="470"/>
        <v>0</v>
      </c>
      <c r="S1849" s="137">
        <f t="shared" si="466"/>
        <v>0</v>
      </c>
      <c r="T1849" s="45"/>
      <c r="V1849" s="57" t="str">
        <f t="shared" si="467"/>
        <v>скрыть</v>
      </c>
    </row>
    <row r="1850" spans="2:22" ht="15.75" hidden="1" customHeight="1" x14ac:dyDescent="0.25">
      <c r="B1850" s="135">
        <v>1834</v>
      </c>
      <c r="C1850" s="182">
        <f t="shared" si="474"/>
        <v>0</v>
      </c>
      <c r="D1850" s="280">
        <f t="shared" si="474"/>
        <v>0</v>
      </c>
      <c r="E1850" s="182">
        <f t="shared" si="474"/>
        <v>0</v>
      </c>
      <c r="F1850" s="182">
        <f t="shared" si="474"/>
        <v>0</v>
      </c>
      <c r="G1850" s="136">
        <f t="shared" si="474"/>
        <v>0</v>
      </c>
      <c r="H1850" s="136">
        <f t="shared" si="468"/>
        <v>0</v>
      </c>
      <c r="I1850" s="136">
        <f t="shared" si="462"/>
        <v>0</v>
      </c>
      <c r="J1850" s="141">
        <f t="shared" si="463"/>
        <v>0</v>
      </c>
      <c r="K1850" s="142">
        <f t="shared" si="459"/>
        <v>0</v>
      </c>
      <c r="L1850" s="184">
        <f t="shared" si="459"/>
        <v>0</v>
      </c>
      <c r="M1850" s="141">
        <f t="shared" si="459"/>
        <v>0</v>
      </c>
      <c r="N1850" s="141">
        <f t="shared" si="459"/>
        <v>0</v>
      </c>
      <c r="O1850" s="147">
        <f t="shared" si="464"/>
        <v>0</v>
      </c>
      <c r="P1850" s="136">
        <f t="shared" si="465"/>
        <v>0</v>
      </c>
      <c r="Q1850" s="136">
        <f t="shared" si="469"/>
        <v>0</v>
      </c>
      <c r="R1850" s="136">
        <f t="shared" si="470"/>
        <v>0</v>
      </c>
      <c r="S1850" s="137">
        <f t="shared" si="466"/>
        <v>0</v>
      </c>
      <c r="T1850" s="45"/>
      <c r="V1850" s="57" t="str">
        <f t="shared" si="467"/>
        <v>скрыть</v>
      </c>
    </row>
    <row r="1851" spans="2:22" ht="15.75" hidden="1" customHeight="1" x14ac:dyDescent="0.25">
      <c r="B1851" s="135">
        <v>1835</v>
      </c>
      <c r="C1851" s="182">
        <f t="shared" si="474"/>
        <v>0</v>
      </c>
      <c r="D1851" s="280">
        <f t="shared" si="474"/>
        <v>0</v>
      </c>
      <c r="E1851" s="182">
        <f t="shared" si="474"/>
        <v>0</v>
      </c>
      <c r="F1851" s="182">
        <f t="shared" si="474"/>
        <v>0</v>
      </c>
      <c r="G1851" s="136">
        <f t="shared" si="474"/>
        <v>0</v>
      </c>
      <c r="H1851" s="136">
        <f t="shared" si="468"/>
        <v>0</v>
      </c>
      <c r="I1851" s="136">
        <f t="shared" si="462"/>
        <v>0</v>
      </c>
      <c r="J1851" s="141">
        <f t="shared" si="463"/>
        <v>0</v>
      </c>
      <c r="K1851" s="142">
        <f t="shared" si="459"/>
        <v>0</v>
      </c>
      <c r="L1851" s="184">
        <f t="shared" si="459"/>
        <v>0</v>
      </c>
      <c r="M1851" s="141">
        <f t="shared" si="459"/>
        <v>0</v>
      </c>
      <c r="N1851" s="141">
        <f t="shared" si="459"/>
        <v>0</v>
      </c>
      <c r="O1851" s="147">
        <f t="shared" si="464"/>
        <v>0</v>
      </c>
      <c r="P1851" s="136">
        <f t="shared" si="465"/>
        <v>0</v>
      </c>
      <c r="Q1851" s="136">
        <f t="shared" si="469"/>
        <v>0</v>
      </c>
      <c r="R1851" s="136">
        <f t="shared" si="470"/>
        <v>0</v>
      </c>
      <c r="S1851" s="137">
        <f t="shared" si="466"/>
        <v>0</v>
      </c>
      <c r="T1851" s="45"/>
      <c r="V1851" s="57" t="str">
        <f t="shared" si="467"/>
        <v>скрыть</v>
      </c>
    </row>
    <row r="1852" spans="2:22" ht="15.75" hidden="1" customHeight="1" x14ac:dyDescent="0.25">
      <c r="B1852" s="135">
        <v>1836</v>
      </c>
      <c r="C1852" s="182">
        <f t="shared" si="474"/>
        <v>0</v>
      </c>
      <c r="D1852" s="280">
        <f t="shared" si="474"/>
        <v>0</v>
      </c>
      <c r="E1852" s="182">
        <f t="shared" si="474"/>
        <v>0</v>
      </c>
      <c r="F1852" s="182">
        <f t="shared" si="474"/>
        <v>0</v>
      </c>
      <c r="G1852" s="136">
        <f t="shared" si="474"/>
        <v>0</v>
      </c>
      <c r="H1852" s="136">
        <f t="shared" si="468"/>
        <v>0</v>
      </c>
      <c r="I1852" s="136">
        <f t="shared" si="462"/>
        <v>0</v>
      </c>
      <c r="J1852" s="141">
        <f t="shared" si="463"/>
        <v>0</v>
      </c>
      <c r="K1852" s="142">
        <f t="shared" si="459"/>
        <v>0</v>
      </c>
      <c r="L1852" s="184">
        <f t="shared" si="459"/>
        <v>0</v>
      </c>
      <c r="M1852" s="141">
        <f t="shared" si="459"/>
        <v>0</v>
      </c>
      <c r="N1852" s="141">
        <f t="shared" si="459"/>
        <v>0</v>
      </c>
      <c r="O1852" s="147">
        <f t="shared" si="464"/>
        <v>0</v>
      </c>
      <c r="P1852" s="136">
        <f t="shared" si="465"/>
        <v>0</v>
      </c>
      <c r="Q1852" s="136">
        <f t="shared" si="469"/>
        <v>0</v>
      </c>
      <c r="R1852" s="136">
        <f t="shared" si="470"/>
        <v>0</v>
      </c>
      <c r="S1852" s="137">
        <f t="shared" si="466"/>
        <v>0</v>
      </c>
      <c r="T1852" s="45"/>
      <c r="V1852" s="57" t="str">
        <f t="shared" si="467"/>
        <v>скрыть</v>
      </c>
    </row>
    <row r="1853" spans="2:22" ht="15.75" hidden="1" customHeight="1" x14ac:dyDescent="0.25">
      <c r="B1853" s="135">
        <v>1837</v>
      </c>
      <c r="C1853" s="182">
        <f t="shared" si="474"/>
        <v>0</v>
      </c>
      <c r="D1853" s="280">
        <f t="shared" si="474"/>
        <v>0</v>
      </c>
      <c r="E1853" s="182">
        <f t="shared" si="474"/>
        <v>0</v>
      </c>
      <c r="F1853" s="182">
        <f t="shared" si="474"/>
        <v>0</v>
      </c>
      <c r="G1853" s="136">
        <f t="shared" si="474"/>
        <v>0</v>
      </c>
      <c r="H1853" s="136">
        <f t="shared" si="468"/>
        <v>0</v>
      </c>
      <c r="I1853" s="136">
        <f t="shared" si="462"/>
        <v>0</v>
      </c>
      <c r="J1853" s="141">
        <f t="shared" si="463"/>
        <v>0</v>
      </c>
      <c r="K1853" s="142">
        <f t="shared" si="459"/>
        <v>0</v>
      </c>
      <c r="L1853" s="184">
        <f t="shared" si="459"/>
        <v>0</v>
      </c>
      <c r="M1853" s="141">
        <f t="shared" si="459"/>
        <v>0</v>
      </c>
      <c r="N1853" s="141">
        <f t="shared" si="459"/>
        <v>0</v>
      </c>
      <c r="O1853" s="147">
        <f t="shared" si="464"/>
        <v>0</v>
      </c>
      <c r="P1853" s="136">
        <f t="shared" si="465"/>
        <v>0</v>
      </c>
      <c r="Q1853" s="136">
        <f t="shared" si="469"/>
        <v>0</v>
      </c>
      <c r="R1853" s="136">
        <f t="shared" si="470"/>
        <v>0</v>
      </c>
      <c r="S1853" s="137">
        <f t="shared" si="466"/>
        <v>0</v>
      </c>
      <c r="T1853" s="45"/>
      <c r="V1853" s="57" t="str">
        <f t="shared" si="467"/>
        <v>скрыть</v>
      </c>
    </row>
    <row r="1854" spans="2:22" ht="15.75" hidden="1" customHeight="1" x14ac:dyDescent="0.25">
      <c r="B1854" s="135">
        <v>1838</v>
      </c>
      <c r="C1854" s="182">
        <f t="shared" si="474"/>
        <v>0</v>
      </c>
      <c r="D1854" s="280">
        <f t="shared" si="474"/>
        <v>0</v>
      </c>
      <c r="E1854" s="182">
        <f t="shared" si="474"/>
        <v>0</v>
      </c>
      <c r="F1854" s="182">
        <f t="shared" si="474"/>
        <v>0</v>
      </c>
      <c r="G1854" s="136">
        <f t="shared" si="474"/>
        <v>0</v>
      </c>
      <c r="H1854" s="136">
        <f t="shared" si="468"/>
        <v>0</v>
      </c>
      <c r="I1854" s="136">
        <f t="shared" si="462"/>
        <v>0</v>
      </c>
      <c r="J1854" s="141">
        <f t="shared" si="463"/>
        <v>0</v>
      </c>
      <c r="K1854" s="142">
        <f t="shared" si="459"/>
        <v>0</v>
      </c>
      <c r="L1854" s="184">
        <f t="shared" si="459"/>
        <v>0</v>
      </c>
      <c r="M1854" s="141">
        <f t="shared" si="459"/>
        <v>0</v>
      </c>
      <c r="N1854" s="141">
        <f t="shared" si="459"/>
        <v>0</v>
      </c>
      <c r="O1854" s="147">
        <f t="shared" si="464"/>
        <v>0</v>
      </c>
      <c r="P1854" s="136">
        <f t="shared" si="465"/>
        <v>0</v>
      </c>
      <c r="Q1854" s="136">
        <f t="shared" si="469"/>
        <v>0</v>
      </c>
      <c r="R1854" s="136">
        <f t="shared" si="470"/>
        <v>0</v>
      </c>
      <c r="S1854" s="137">
        <f t="shared" si="466"/>
        <v>0</v>
      </c>
      <c r="T1854" s="45"/>
      <c r="V1854" s="57" t="str">
        <f t="shared" si="467"/>
        <v>скрыть</v>
      </c>
    </row>
    <row r="1855" spans="2:22" ht="15.75" hidden="1" customHeight="1" x14ac:dyDescent="0.25">
      <c r="B1855" s="135">
        <v>1839</v>
      </c>
      <c r="C1855" s="182">
        <f t="shared" si="474"/>
        <v>0</v>
      </c>
      <c r="D1855" s="280">
        <f t="shared" si="474"/>
        <v>0</v>
      </c>
      <c r="E1855" s="182">
        <f t="shared" si="474"/>
        <v>0</v>
      </c>
      <c r="F1855" s="182">
        <f t="shared" si="474"/>
        <v>0</v>
      </c>
      <c r="G1855" s="136">
        <f t="shared" si="474"/>
        <v>0</v>
      </c>
      <c r="H1855" s="136">
        <f t="shared" si="468"/>
        <v>0</v>
      </c>
      <c r="I1855" s="136">
        <f t="shared" si="462"/>
        <v>0</v>
      </c>
      <c r="J1855" s="141">
        <f t="shared" si="463"/>
        <v>0</v>
      </c>
      <c r="K1855" s="142">
        <f t="shared" si="459"/>
        <v>0</v>
      </c>
      <c r="L1855" s="184">
        <f t="shared" si="459"/>
        <v>0</v>
      </c>
      <c r="M1855" s="141">
        <f t="shared" si="459"/>
        <v>0</v>
      </c>
      <c r="N1855" s="141">
        <f t="shared" si="459"/>
        <v>0</v>
      </c>
      <c r="O1855" s="147">
        <f t="shared" si="464"/>
        <v>0</v>
      </c>
      <c r="P1855" s="136">
        <f t="shared" si="465"/>
        <v>0</v>
      </c>
      <c r="Q1855" s="136">
        <f t="shared" si="469"/>
        <v>0</v>
      </c>
      <c r="R1855" s="136">
        <f t="shared" si="470"/>
        <v>0</v>
      </c>
      <c r="S1855" s="137">
        <f t="shared" si="466"/>
        <v>0</v>
      </c>
      <c r="T1855" s="45"/>
      <c r="V1855" s="57" t="str">
        <f t="shared" si="467"/>
        <v>скрыть</v>
      </c>
    </row>
    <row r="1856" spans="2:22" ht="15.75" hidden="1" customHeight="1" x14ac:dyDescent="0.25">
      <c r="B1856" s="135">
        <v>1840</v>
      </c>
      <c r="C1856" s="182">
        <f t="shared" si="474"/>
        <v>0</v>
      </c>
      <c r="D1856" s="280">
        <f t="shared" si="474"/>
        <v>0</v>
      </c>
      <c r="E1856" s="182">
        <f t="shared" si="474"/>
        <v>0</v>
      </c>
      <c r="F1856" s="182">
        <f t="shared" si="474"/>
        <v>0</v>
      </c>
      <c r="G1856" s="136">
        <f t="shared" si="474"/>
        <v>0</v>
      </c>
      <c r="H1856" s="136">
        <f t="shared" si="468"/>
        <v>0</v>
      </c>
      <c r="I1856" s="136">
        <f t="shared" si="462"/>
        <v>0</v>
      </c>
      <c r="J1856" s="141">
        <f t="shared" si="463"/>
        <v>0</v>
      </c>
      <c r="K1856" s="142">
        <f t="shared" si="459"/>
        <v>0</v>
      </c>
      <c r="L1856" s="184">
        <f t="shared" si="459"/>
        <v>0</v>
      </c>
      <c r="M1856" s="141">
        <f t="shared" si="459"/>
        <v>0</v>
      </c>
      <c r="N1856" s="141">
        <f t="shared" si="459"/>
        <v>0</v>
      </c>
      <c r="O1856" s="147">
        <f t="shared" si="464"/>
        <v>0</v>
      </c>
      <c r="P1856" s="136">
        <f t="shared" si="465"/>
        <v>0</v>
      </c>
      <c r="Q1856" s="136">
        <f t="shared" si="469"/>
        <v>0</v>
      </c>
      <c r="R1856" s="136">
        <f t="shared" si="470"/>
        <v>0</v>
      </c>
      <c r="S1856" s="137">
        <f t="shared" si="466"/>
        <v>0</v>
      </c>
      <c r="T1856" s="45"/>
      <c r="V1856" s="57" t="str">
        <f t="shared" si="467"/>
        <v>скрыть</v>
      </c>
    </row>
    <row r="1857" spans="2:22" ht="15.75" hidden="1" customHeight="1" x14ac:dyDescent="0.25">
      <c r="B1857" s="135">
        <v>1841</v>
      </c>
      <c r="C1857" s="182">
        <f t="shared" ref="C1857:G1866" si="475">IF(offer_sale_type="транзит",IFERROR(VLOOKUP($B1857,calc_data,C$14+1,0),0),0)</f>
        <v>0</v>
      </c>
      <c r="D1857" s="280">
        <f t="shared" si="475"/>
        <v>0</v>
      </c>
      <c r="E1857" s="182">
        <f t="shared" si="475"/>
        <v>0</v>
      </c>
      <c r="F1857" s="182">
        <f t="shared" si="475"/>
        <v>0</v>
      </c>
      <c r="G1857" s="136">
        <f t="shared" si="475"/>
        <v>0</v>
      </c>
      <c r="H1857" s="136">
        <f t="shared" si="468"/>
        <v>0</v>
      </c>
      <c r="I1857" s="136">
        <f t="shared" si="462"/>
        <v>0</v>
      </c>
      <c r="J1857" s="141">
        <f t="shared" si="463"/>
        <v>0</v>
      </c>
      <c r="K1857" s="142">
        <f t="shared" si="459"/>
        <v>0</v>
      </c>
      <c r="L1857" s="184">
        <f t="shared" si="459"/>
        <v>0</v>
      </c>
      <c r="M1857" s="141">
        <f t="shared" si="459"/>
        <v>0</v>
      </c>
      <c r="N1857" s="141">
        <f t="shared" si="459"/>
        <v>0</v>
      </c>
      <c r="O1857" s="147">
        <f t="shared" si="464"/>
        <v>0</v>
      </c>
      <c r="P1857" s="136">
        <f t="shared" si="465"/>
        <v>0</v>
      </c>
      <c r="Q1857" s="136">
        <f t="shared" si="469"/>
        <v>0</v>
      </c>
      <c r="R1857" s="136">
        <f t="shared" si="470"/>
        <v>0</v>
      </c>
      <c r="S1857" s="137">
        <f t="shared" si="466"/>
        <v>0</v>
      </c>
      <c r="T1857" s="45"/>
      <c r="V1857" s="57" t="str">
        <f t="shared" si="467"/>
        <v>скрыть</v>
      </c>
    </row>
    <row r="1858" spans="2:22" ht="15.75" hidden="1" customHeight="1" x14ac:dyDescent="0.25">
      <c r="B1858" s="135">
        <v>1842</v>
      </c>
      <c r="C1858" s="182">
        <f t="shared" si="475"/>
        <v>0</v>
      </c>
      <c r="D1858" s="280">
        <f t="shared" si="475"/>
        <v>0</v>
      </c>
      <c r="E1858" s="182">
        <f t="shared" si="475"/>
        <v>0</v>
      </c>
      <c r="F1858" s="182">
        <f t="shared" si="475"/>
        <v>0</v>
      </c>
      <c r="G1858" s="136">
        <f t="shared" si="475"/>
        <v>0</v>
      </c>
      <c r="H1858" s="136">
        <f t="shared" si="468"/>
        <v>0</v>
      </c>
      <c r="I1858" s="136">
        <f t="shared" si="462"/>
        <v>0</v>
      </c>
      <c r="J1858" s="141">
        <f t="shared" si="463"/>
        <v>0</v>
      </c>
      <c r="K1858" s="142">
        <f t="shared" si="459"/>
        <v>0</v>
      </c>
      <c r="L1858" s="184">
        <f t="shared" si="459"/>
        <v>0</v>
      </c>
      <c r="M1858" s="141">
        <f t="shared" si="459"/>
        <v>0</v>
      </c>
      <c r="N1858" s="141">
        <f t="shared" si="459"/>
        <v>0</v>
      </c>
      <c r="O1858" s="147">
        <f t="shared" si="464"/>
        <v>0</v>
      </c>
      <c r="P1858" s="136">
        <f t="shared" si="465"/>
        <v>0</v>
      </c>
      <c r="Q1858" s="136">
        <f t="shared" si="469"/>
        <v>0</v>
      </c>
      <c r="R1858" s="136">
        <f t="shared" si="470"/>
        <v>0</v>
      </c>
      <c r="S1858" s="137">
        <f t="shared" si="466"/>
        <v>0</v>
      </c>
      <c r="T1858" s="45"/>
      <c r="V1858" s="57" t="str">
        <f t="shared" si="467"/>
        <v>скрыть</v>
      </c>
    </row>
    <row r="1859" spans="2:22" ht="15.75" hidden="1" customHeight="1" x14ac:dyDescent="0.25">
      <c r="B1859" s="135">
        <v>1843</v>
      </c>
      <c r="C1859" s="182">
        <f t="shared" si="475"/>
        <v>0</v>
      </c>
      <c r="D1859" s="280">
        <f t="shared" si="475"/>
        <v>0</v>
      </c>
      <c r="E1859" s="182">
        <f t="shared" si="475"/>
        <v>0</v>
      </c>
      <c r="F1859" s="182">
        <f t="shared" si="475"/>
        <v>0</v>
      </c>
      <c r="G1859" s="136">
        <f t="shared" si="475"/>
        <v>0</v>
      </c>
      <c r="H1859" s="136">
        <f t="shared" si="468"/>
        <v>0</v>
      </c>
      <c r="I1859" s="136">
        <f t="shared" si="462"/>
        <v>0</v>
      </c>
      <c r="J1859" s="141">
        <f t="shared" si="463"/>
        <v>0</v>
      </c>
      <c r="K1859" s="142">
        <f t="shared" si="459"/>
        <v>0</v>
      </c>
      <c r="L1859" s="184">
        <f t="shared" si="459"/>
        <v>0</v>
      </c>
      <c r="M1859" s="141">
        <f t="shared" si="459"/>
        <v>0</v>
      </c>
      <c r="N1859" s="141">
        <f t="shared" ref="K1859:N1922" si="476">IF(offer_sale_type="транзит",IFERROR(ROUNDUP(VLOOKUP($B1859,calc_data,N$14+1,0),2),0),0)</f>
        <v>0</v>
      </c>
      <c r="O1859" s="147">
        <f t="shared" si="464"/>
        <v>0</v>
      </c>
      <c r="P1859" s="136">
        <f t="shared" si="465"/>
        <v>0</v>
      </c>
      <c r="Q1859" s="136">
        <f t="shared" si="469"/>
        <v>0</v>
      </c>
      <c r="R1859" s="136">
        <f t="shared" si="470"/>
        <v>0</v>
      </c>
      <c r="S1859" s="137">
        <f t="shared" si="466"/>
        <v>0</v>
      </c>
      <c r="T1859" s="45"/>
      <c r="V1859" s="57" t="str">
        <f t="shared" si="467"/>
        <v>скрыть</v>
      </c>
    </row>
    <row r="1860" spans="2:22" ht="15.75" hidden="1" customHeight="1" x14ac:dyDescent="0.25">
      <c r="B1860" s="135">
        <v>1844</v>
      </c>
      <c r="C1860" s="182">
        <f t="shared" si="475"/>
        <v>0</v>
      </c>
      <c r="D1860" s="280">
        <f t="shared" si="475"/>
        <v>0</v>
      </c>
      <c r="E1860" s="182">
        <f t="shared" si="475"/>
        <v>0</v>
      </c>
      <c r="F1860" s="182">
        <f t="shared" si="475"/>
        <v>0</v>
      </c>
      <c r="G1860" s="136">
        <f t="shared" si="475"/>
        <v>0</v>
      </c>
      <c r="H1860" s="136">
        <f t="shared" si="468"/>
        <v>0</v>
      </c>
      <c r="I1860" s="136">
        <f t="shared" si="462"/>
        <v>0</v>
      </c>
      <c r="J1860" s="141">
        <f t="shared" si="463"/>
        <v>0</v>
      </c>
      <c r="K1860" s="142">
        <f t="shared" si="476"/>
        <v>0</v>
      </c>
      <c r="L1860" s="184">
        <f t="shared" si="476"/>
        <v>0</v>
      </c>
      <c r="M1860" s="141">
        <f t="shared" si="476"/>
        <v>0</v>
      </c>
      <c r="N1860" s="141">
        <f t="shared" si="476"/>
        <v>0</v>
      </c>
      <c r="O1860" s="147">
        <f t="shared" si="464"/>
        <v>0</v>
      </c>
      <c r="P1860" s="136">
        <f t="shared" si="465"/>
        <v>0</v>
      </c>
      <c r="Q1860" s="136">
        <f t="shared" si="469"/>
        <v>0</v>
      </c>
      <c r="R1860" s="136">
        <f t="shared" si="470"/>
        <v>0</v>
      </c>
      <c r="S1860" s="137">
        <f t="shared" si="466"/>
        <v>0</v>
      </c>
      <c r="T1860" s="45"/>
      <c r="V1860" s="57" t="str">
        <f t="shared" si="467"/>
        <v>скрыть</v>
      </c>
    </row>
    <row r="1861" spans="2:22" ht="15.75" hidden="1" customHeight="1" x14ac:dyDescent="0.25">
      <c r="B1861" s="135">
        <v>1845</v>
      </c>
      <c r="C1861" s="182">
        <f t="shared" si="475"/>
        <v>0</v>
      </c>
      <c r="D1861" s="280">
        <f t="shared" si="475"/>
        <v>0</v>
      </c>
      <c r="E1861" s="182">
        <f t="shared" si="475"/>
        <v>0</v>
      </c>
      <c r="F1861" s="182">
        <f t="shared" si="475"/>
        <v>0</v>
      </c>
      <c r="G1861" s="136">
        <f t="shared" si="475"/>
        <v>0</v>
      </c>
      <c r="H1861" s="136">
        <f t="shared" si="468"/>
        <v>0</v>
      </c>
      <c r="I1861" s="136">
        <f t="shared" si="462"/>
        <v>0</v>
      </c>
      <c r="J1861" s="141">
        <f t="shared" si="463"/>
        <v>0</v>
      </c>
      <c r="K1861" s="142">
        <f t="shared" si="476"/>
        <v>0</v>
      </c>
      <c r="L1861" s="184">
        <f t="shared" si="476"/>
        <v>0</v>
      </c>
      <c r="M1861" s="141">
        <f t="shared" si="476"/>
        <v>0</v>
      </c>
      <c r="N1861" s="141">
        <f t="shared" si="476"/>
        <v>0</v>
      </c>
      <c r="O1861" s="147">
        <f t="shared" si="464"/>
        <v>0</v>
      </c>
      <c r="P1861" s="136">
        <f t="shared" si="465"/>
        <v>0</v>
      </c>
      <c r="Q1861" s="136">
        <f t="shared" si="469"/>
        <v>0</v>
      </c>
      <c r="R1861" s="136">
        <f t="shared" si="470"/>
        <v>0</v>
      </c>
      <c r="S1861" s="137">
        <f t="shared" si="466"/>
        <v>0</v>
      </c>
      <c r="T1861" s="45"/>
      <c r="V1861" s="57" t="str">
        <f t="shared" si="467"/>
        <v>скрыть</v>
      </c>
    </row>
    <row r="1862" spans="2:22" ht="15.75" hidden="1" customHeight="1" x14ac:dyDescent="0.25">
      <c r="B1862" s="135">
        <v>1846</v>
      </c>
      <c r="C1862" s="182">
        <f t="shared" si="475"/>
        <v>0</v>
      </c>
      <c r="D1862" s="280">
        <f t="shared" si="475"/>
        <v>0</v>
      </c>
      <c r="E1862" s="182">
        <f t="shared" si="475"/>
        <v>0</v>
      </c>
      <c r="F1862" s="182">
        <f t="shared" si="475"/>
        <v>0</v>
      </c>
      <c r="G1862" s="136">
        <f t="shared" si="475"/>
        <v>0</v>
      </c>
      <c r="H1862" s="136">
        <f t="shared" si="468"/>
        <v>0</v>
      </c>
      <c r="I1862" s="136">
        <f t="shared" si="462"/>
        <v>0</v>
      </c>
      <c r="J1862" s="141">
        <f t="shared" si="463"/>
        <v>0</v>
      </c>
      <c r="K1862" s="142">
        <f t="shared" si="476"/>
        <v>0</v>
      </c>
      <c r="L1862" s="184">
        <f t="shared" si="476"/>
        <v>0</v>
      </c>
      <c r="M1862" s="141">
        <f t="shared" si="476"/>
        <v>0</v>
      </c>
      <c r="N1862" s="141">
        <f t="shared" si="476"/>
        <v>0</v>
      </c>
      <c r="O1862" s="147">
        <f t="shared" si="464"/>
        <v>0</v>
      </c>
      <c r="P1862" s="136">
        <f t="shared" si="465"/>
        <v>0</v>
      </c>
      <c r="Q1862" s="136">
        <f t="shared" si="469"/>
        <v>0</v>
      </c>
      <c r="R1862" s="136">
        <f t="shared" si="470"/>
        <v>0</v>
      </c>
      <c r="S1862" s="137">
        <f t="shared" si="466"/>
        <v>0</v>
      </c>
      <c r="T1862" s="45"/>
      <c r="V1862" s="57" t="str">
        <f t="shared" si="467"/>
        <v>скрыть</v>
      </c>
    </row>
    <row r="1863" spans="2:22" ht="15.75" hidden="1" customHeight="1" x14ac:dyDescent="0.25">
      <c r="B1863" s="135">
        <v>1847</v>
      </c>
      <c r="C1863" s="182">
        <f t="shared" si="475"/>
        <v>0</v>
      </c>
      <c r="D1863" s="280">
        <f t="shared" si="475"/>
        <v>0</v>
      </c>
      <c r="E1863" s="182">
        <f t="shared" si="475"/>
        <v>0</v>
      </c>
      <c r="F1863" s="182">
        <f t="shared" si="475"/>
        <v>0</v>
      </c>
      <c r="G1863" s="136">
        <f t="shared" si="475"/>
        <v>0</v>
      </c>
      <c r="H1863" s="136">
        <f t="shared" si="468"/>
        <v>0</v>
      </c>
      <c r="I1863" s="136">
        <f t="shared" si="462"/>
        <v>0</v>
      </c>
      <c r="J1863" s="141">
        <f t="shared" si="463"/>
        <v>0</v>
      </c>
      <c r="K1863" s="142">
        <f t="shared" si="476"/>
        <v>0</v>
      </c>
      <c r="L1863" s="184">
        <f t="shared" si="476"/>
        <v>0</v>
      </c>
      <c r="M1863" s="141">
        <f t="shared" si="476"/>
        <v>0</v>
      </c>
      <c r="N1863" s="141">
        <f t="shared" si="476"/>
        <v>0</v>
      </c>
      <c r="O1863" s="147">
        <f t="shared" si="464"/>
        <v>0</v>
      </c>
      <c r="P1863" s="136">
        <f t="shared" si="465"/>
        <v>0</v>
      </c>
      <c r="Q1863" s="136">
        <f t="shared" si="469"/>
        <v>0</v>
      </c>
      <c r="R1863" s="136">
        <f t="shared" si="470"/>
        <v>0</v>
      </c>
      <c r="S1863" s="137">
        <f t="shared" si="466"/>
        <v>0</v>
      </c>
      <c r="T1863" s="45"/>
      <c r="V1863" s="57" t="str">
        <f t="shared" si="467"/>
        <v>скрыть</v>
      </c>
    </row>
    <row r="1864" spans="2:22" ht="15.75" hidden="1" customHeight="1" x14ac:dyDescent="0.25">
      <c r="B1864" s="135">
        <v>1848</v>
      </c>
      <c r="C1864" s="182">
        <f t="shared" si="475"/>
        <v>0</v>
      </c>
      <c r="D1864" s="280">
        <f t="shared" si="475"/>
        <v>0</v>
      </c>
      <c r="E1864" s="182">
        <f t="shared" si="475"/>
        <v>0</v>
      </c>
      <c r="F1864" s="182">
        <f t="shared" si="475"/>
        <v>0</v>
      </c>
      <c r="G1864" s="136">
        <f t="shared" si="475"/>
        <v>0</v>
      </c>
      <c r="H1864" s="136">
        <f t="shared" si="468"/>
        <v>0</v>
      </c>
      <c r="I1864" s="136">
        <f t="shared" si="462"/>
        <v>0</v>
      </c>
      <c r="J1864" s="141">
        <f t="shared" si="463"/>
        <v>0</v>
      </c>
      <c r="K1864" s="142">
        <f t="shared" si="476"/>
        <v>0</v>
      </c>
      <c r="L1864" s="184">
        <f t="shared" si="476"/>
        <v>0</v>
      </c>
      <c r="M1864" s="141">
        <f t="shared" si="476"/>
        <v>0</v>
      </c>
      <c r="N1864" s="141">
        <f t="shared" si="476"/>
        <v>0</v>
      </c>
      <c r="O1864" s="147">
        <f t="shared" si="464"/>
        <v>0</v>
      </c>
      <c r="P1864" s="136">
        <f t="shared" si="465"/>
        <v>0</v>
      </c>
      <c r="Q1864" s="136">
        <f t="shared" si="469"/>
        <v>0</v>
      </c>
      <c r="R1864" s="136">
        <f t="shared" si="470"/>
        <v>0</v>
      </c>
      <c r="S1864" s="137">
        <f t="shared" si="466"/>
        <v>0</v>
      </c>
      <c r="T1864" s="45"/>
      <c r="V1864" s="57" t="str">
        <f t="shared" si="467"/>
        <v>скрыть</v>
      </c>
    </row>
    <row r="1865" spans="2:22" ht="15.75" hidden="1" customHeight="1" x14ac:dyDescent="0.25">
      <c r="B1865" s="135">
        <v>1849</v>
      </c>
      <c r="C1865" s="182">
        <f t="shared" si="475"/>
        <v>0</v>
      </c>
      <c r="D1865" s="280">
        <f t="shared" si="475"/>
        <v>0</v>
      </c>
      <c r="E1865" s="182">
        <f t="shared" si="475"/>
        <v>0</v>
      </c>
      <c r="F1865" s="182">
        <f t="shared" si="475"/>
        <v>0</v>
      </c>
      <c r="G1865" s="136">
        <f t="shared" si="475"/>
        <v>0</v>
      </c>
      <c r="H1865" s="136">
        <f t="shared" si="468"/>
        <v>0</v>
      </c>
      <c r="I1865" s="136">
        <f t="shared" si="462"/>
        <v>0</v>
      </c>
      <c r="J1865" s="141">
        <f t="shared" si="463"/>
        <v>0</v>
      </c>
      <c r="K1865" s="142">
        <f t="shared" si="476"/>
        <v>0</v>
      </c>
      <c r="L1865" s="184">
        <f t="shared" si="476"/>
        <v>0</v>
      </c>
      <c r="M1865" s="141">
        <f t="shared" si="476"/>
        <v>0</v>
      </c>
      <c r="N1865" s="141">
        <f t="shared" si="476"/>
        <v>0</v>
      </c>
      <c r="O1865" s="147">
        <f t="shared" si="464"/>
        <v>0</v>
      </c>
      <c r="P1865" s="136">
        <f t="shared" si="465"/>
        <v>0</v>
      </c>
      <c r="Q1865" s="136">
        <f t="shared" si="469"/>
        <v>0</v>
      </c>
      <c r="R1865" s="136">
        <f t="shared" si="470"/>
        <v>0</v>
      </c>
      <c r="S1865" s="137">
        <f t="shared" si="466"/>
        <v>0</v>
      </c>
      <c r="T1865" s="45"/>
      <c r="V1865" s="57" t="str">
        <f t="shared" si="467"/>
        <v>скрыть</v>
      </c>
    </row>
    <row r="1866" spans="2:22" ht="15.75" hidden="1" customHeight="1" x14ac:dyDescent="0.25">
      <c r="B1866" s="135">
        <v>1850</v>
      </c>
      <c r="C1866" s="182">
        <f t="shared" si="475"/>
        <v>0</v>
      </c>
      <c r="D1866" s="280">
        <f t="shared" si="475"/>
        <v>0</v>
      </c>
      <c r="E1866" s="182">
        <f t="shared" si="475"/>
        <v>0</v>
      </c>
      <c r="F1866" s="182">
        <f t="shared" si="475"/>
        <v>0</v>
      </c>
      <c r="G1866" s="136">
        <f t="shared" si="475"/>
        <v>0</v>
      </c>
      <c r="H1866" s="136">
        <f t="shared" si="468"/>
        <v>0</v>
      </c>
      <c r="I1866" s="136">
        <f t="shared" si="462"/>
        <v>0</v>
      </c>
      <c r="J1866" s="141">
        <f t="shared" si="463"/>
        <v>0</v>
      </c>
      <c r="K1866" s="142">
        <f t="shared" si="476"/>
        <v>0</v>
      </c>
      <c r="L1866" s="184">
        <f t="shared" si="476"/>
        <v>0</v>
      </c>
      <c r="M1866" s="141">
        <f t="shared" si="476"/>
        <v>0</v>
      </c>
      <c r="N1866" s="141">
        <f t="shared" si="476"/>
        <v>0</v>
      </c>
      <c r="O1866" s="147">
        <f t="shared" si="464"/>
        <v>0</v>
      </c>
      <c r="P1866" s="136">
        <f t="shared" si="465"/>
        <v>0</v>
      </c>
      <c r="Q1866" s="136">
        <f t="shared" si="469"/>
        <v>0</v>
      </c>
      <c r="R1866" s="136">
        <f t="shared" si="470"/>
        <v>0</v>
      </c>
      <c r="S1866" s="137">
        <f t="shared" si="466"/>
        <v>0</v>
      </c>
      <c r="T1866" s="45"/>
      <c r="V1866" s="57" t="str">
        <f t="shared" si="467"/>
        <v>скрыть</v>
      </c>
    </row>
    <row r="1867" spans="2:22" ht="15.75" hidden="1" customHeight="1" x14ac:dyDescent="0.25">
      <c r="B1867" s="135">
        <v>1851</v>
      </c>
      <c r="C1867" s="182">
        <f t="shared" ref="C1867:G1876" si="477">IF(offer_sale_type="транзит",IFERROR(VLOOKUP($B1867,calc_data,C$14+1,0),0),0)</f>
        <v>0</v>
      </c>
      <c r="D1867" s="280">
        <f t="shared" si="477"/>
        <v>0</v>
      </c>
      <c r="E1867" s="182">
        <f t="shared" si="477"/>
        <v>0</v>
      </c>
      <c r="F1867" s="182">
        <f t="shared" si="477"/>
        <v>0</v>
      </c>
      <c r="G1867" s="136">
        <f t="shared" si="477"/>
        <v>0</v>
      </c>
      <c r="H1867" s="136">
        <f t="shared" si="468"/>
        <v>0</v>
      </c>
      <c r="I1867" s="136">
        <f t="shared" si="462"/>
        <v>0</v>
      </c>
      <c r="J1867" s="141">
        <f t="shared" si="463"/>
        <v>0</v>
      </c>
      <c r="K1867" s="142">
        <f t="shared" si="476"/>
        <v>0</v>
      </c>
      <c r="L1867" s="184">
        <f t="shared" si="476"/>
        <v>0</v>
      </c>
      <c r="M1867" s="141">
        <f t="shared" si="476"/>
        <v>0</v>
      </c>
      <c r="N1867" s="141">
        <f t="shared" si="476"/>
        <v>0</v>
      </c>
      <c r="O1867" s="147">
        <f t="shared" si="464"/>
        <v>0</v>
      </c>
      <c r="P1867" s="136">
        <f t="shared" si="465"/>
        <v>0</v>
      </c>
      <c r="Q1867" s="136">
        <f t="shared" si="469"/>
        <v>0</v>
      </c>
      <c r="R1867" s="136">
        <f t="shared" si="470"/>
        <v>0</v>
      </c>
      <c r="S1867" s="137">
        <f t="shared" si="466"/>
        <v>0</v>
      </c>
      <c r="T1867" s="45"/>
      <c r="V1867" s="57" t="str">
        <f t="shared" si="467"/>
        <v>скрыть</v>
      </c>
    </row>
    <row r="1868" spans="2:22" ht="15.75" hidden="1" customHeight="1" x14ac:dyDescent="0.25">
      <c r="B1868" s="135">
        <v>1852</v>
      </c>
      <c r="C1868" s="182">
        <f t="shared" si="477"/>
        <v>0</v>
      </c>
      <c r="D1868" s="280">
        <f t="shared" si="477"/>
        <v>0</v>
      </c>
      <c r="E1868" s="182">
        <f t="shared" si="477"/>
        <v>0</v>
      </c>
      <c r="F1868" s="182">
        <f t="shared" si="477"/>
        <v>0</v>
      </c>
      <c r="G1868" s="136">
        <f t="shared" si="477"/>
        <v>0</v>
      </c>
      <c r="H1868" s="136">
        <f t="shared" si="468"/>
        <v>0</v>
      </c>
      <c r="I1868" s="136">
        <f t="shared" si="462"/>
        <v>0</v>
      </c>
      <c r="J1868" s="141">
        <f t="shared" si="463"/>
        <v>0</v>
      </c>
      <c r="K1868" s="142">
        <f t="shared" si="476"/>
        <v>0</v>
      </c>
      <c r="L1868" s="184">
        <f t="shared" si="476"/>
        <v>0</v>
      </c>
      <c r="M1868" s="141">
        <f t="shared" si="476"/>
        <v>0</v>
      </c>
      <c r="N1868" s="141">
        <f t="shared" si="476"/>
        <v>0</v>
      </c>
      <c r="O1868" s="147">
        <f t="shared" si="464"/>
        <v>0</v>
      </c>
      <c r="P1868" s="136">
        <f t="shared" si="465"/>
        <v>0</v>
      </c>
      <c r="Q1868" s="136">
        <f t="shared" si="469"/>
        <v>0</v>
      </c>
      <c r="R1868" s="136">
        <f t="shared" si="470"/>
        <v>0</v>
      </c>
      <c r="S1868" s="137">
        <f t="shared" si="466"/>
        <v>0</v>
      </c>
      <c r="T1868" s="45"/>
      <c r="V1868" s="57" t="str">
        <f t="shared" si="467"/>
        <v>скрыть</v>
      </c>
    </row>
    <row r="1869" spans="2:22" ht="15.75" hidden="1" customHeight="1" x14ac:dyDescent="0.25">
      <c r="B1869" s="135">
        <v>1853</v>
      </c>
      <c r="C1869" s="182">
        <f t="shared" si="477"/>
        <v>0</v>
      </c>
      <c r="D1869" s="280">
        <f t="shared" si="477"/>
        <v>0</v>
      </c>
      <c r="E1869" s="182">
        <f t="shared" si="477"/>
        <v>0</v>
      </c>
      <c r="F1869" s="182">
        <f t="shared" si="477"/>
        <v>0</v>
      </c>
      <c r="G1869" s="136">
        <f t="shared" si="477"/>
        <v>0</v>
      </c>
      <c r="H1869" s="136">
        <f t="shared" si="468"/>
        <v>0</v>
      </c>
      <c r="I1869" s="136">
        <f t="shared" si="462"/>
        <v>0</v>
      </c>
      <c r="J1869" s="141">
        <f t="shared" si="463"/>
        <v>0</v>
      </c>
      <c r="K1869" s="142">
        <f t="shared" si="476"/>
        <v>0</v>
      </c>
      <c r="L1869" s="184">
        <f t="shared" si="476"/>
        <v>0</v>
      </c>
      <c r="M1869" s="141">
        <f t="shared" si="476"/>
        <v>0</v>
      </c>
      <c r="N1869" s="141">
        <f t="shared" si="476"/>
        <v>0</v>
      </c>
      <c r="O1869" s="147">
        <f t="shared" si="464"/>
        <v>0</v>
      </c>
      <c r="P1869" s="136">
        <f t="shared" si="465"/>
        <v>0</v>
      </c>
      <c r="Q1869" s="136">
        <f t="shared" si="469"/>
        <v>0</v>
      </c>
      <c r="R1869" s="136">
        <f t="shared" si="470"/>
        <v>0</v>
      </c>
      <c r="S1869" s="137">
        <f t="shared" si="466"/>
        <v>0</v>
      </c>
      <c r="T1869" s="45"/>
      <c r="V1869" s="57" t="str">
        <f t="shared" si="467"/>
        <v>скрыть</v>
      </c>
    </row>
    <row r="1870" spans="2:22" ht="15.75" hidden="1" customHeight="1" x14ac:dyDescent="0.25">
      <c r="B1870" s="135">
        <v>1854</v>
      </c>
      <c r="C1870" s="182">
        <f t="shared" si="477"/>
        <v>0</v>
      </c>
      <c r="D1870" s="280">
        <f t="shared" si="477"/>
        <v>0</v>
      </c>
      <c r="E1870" s="182">
        <f t="shared" si="477"/>
        <v>0</v>
      </c>
      <c r="F1870" s="182">
        <f t="shared" si="477"/>
        <v>0</v>
      </c>
      <c r="G1870" s="136">
        <f t="shared" si="477"/>
        <v>0</v>
      </c>
      <c r="H1870" s="136">
        <f t="shared" si="468"/>
        <v>0</v>
      </c>
      <c r="I1870" s="136">
        <f t="shared" si="462"/>
        <v>0</v>
      </c>
      <c r="J1870" s="141">
        <f t="shared" si="463"/>
        <v>0</v>
      </c>
      <c r="K1870" s="142">
        <f t="shared" si="476"/>
        <v>0</v>
      </c>
      <c r="L1870" s="184">
        <f t="shared" si="476"/>
        <v>0</v>
      </c>
      <c r="M1870" s="141">
        <f t="shared" si="476"/>
        <v>0</v>
      </c>
      <c r="N1870" s="141">
        <f t="shared" si="476"/>
        <v>0</v>
      </c>
      <c r="O1870" s="147">
        <f t="shared" si="464"/>
        <v>0</v>
      </c>
      <c r="P1870" s="136">
        <f t="shared" si="465"/>
        <v>0</v>
      </c>
      <c r="Q1870" s="136">
        <f t="shared" si="469"/>
        <v>0</v>
      </c>
      <c r="R1870" s="136">
        <f t="shared" si="470"/>
        <v>0</v>
      </c>
      <c r="S1870" s="137">
        <f t="shared" si="466"/>
        <v>0</v>
      </c>
      <c r="T1870" s="45"/>
      <c r="V1870" s="57" t="str">
        <f t="shared" si="467"/>
        <v>скрыть</v>
      </c>
    </row>
    <row r="1871" spans="2:22" ht="15.75" hidden="1" customHeight="1" x14ac:dyDescent="0.25">
      <c r="B1871" s="135">
        <v>1855</v>
      </c>
      <c r="C1871" s="182">
        <f t="shared" si="477"/>
        <v>0</v>
      </c>
      <c r="D1871" s="280">
        <f t="shared" si="477"/>
        <v>0</v>
      </c>
      <c r="E1871" s="182">
        <f t="shared" si="477"/>
        <v>0</v>
      </c>
      <c r="F1871" s="182">
        <f t="shared" si="477"/>
        <v>0</v>
      </c>
      <c r="G1871" s="136">
        <f t="shared" si="477"/>
        <v>0</v>
      </c>
      <c r="H1871" s="136">
        <f t="shared" si="468"/>
        <v>0</v>
      </c>
      <c r="I1871" s="136">
        <f t="shared" si="462"/>
        <v>0</v>
      </c>
      <c r="J1871" s="141">
        <f t="shared" si="463"/>
        <v>0</v>
      </c>
      <c r="K1871" s="142">
        <f t="shared" si="476"/>
        <v>0</v>
      </c>
      <c r="L1871" s="184">
        <f t="shared" si="476"/>
        <v>0</v>
      </c>
      <c r="M1871" s="141">
        <f t="shared" si="476"/>
        <v>0</v>
      </c>
      <c r="N1871" s="141">
        <f t="shared" si="476"/>
        <v>0</v>
      </c>
      <c r="O1871" s="147">
        <f t="shared" si="464"/>
        <v>0</v>
      </c>
      <c r="P1871" s="136">
        <f t="shared" si="465"/>
        <v>0</v>
      </c>
      <c r="Q1871" s="136">
        <f t="shared" si="469"/>
        <v>0</v>
      </c>
      <c r="R1871" s="136">
        <f t="shared" si="470"/>
        <v>0</v>
      </c>
      <c r="S1871" s="137">
        <f t="shared" si="466"/>
        <v>0</v>
      </c>
      <c r="T1871" s="45"/>
      <c r="V1871" s="57" t="str">
        <f t="shared" si="467"/>
        <v>скрыть</v>
      </c>
    </row>
    <row r="1872" spans="2:22" ht="15.75" hidden="1" customHeight="1" x14ac:dyDescent="0.25">
      <c r="B1872" s="135">
        <v>1856</v>
      </c>
      <c r="C1872" s="182">
        <f t="shared" si="477"/>
        <v>0</v>
      </c>
      <c r="D1872" s="280">
        <f t="shared" si="477"/>
        <v>0</v>
      </c>
      <c r="E1872" s="182">
        <f t="shared" si="477"/>
        <v>0</v>
      </c>
      <c r="F1872" s="182">
        <f t="shared" si="477"/>
        <v>0</v>
      </c>
      <c r="G1872" s="136">
        <f t="shared" si="477"/>
        <v>0</v>
      </c>
      <c r="H1872" s="136">
        <f t="shared" si="468"/>
        <v>0</v>
      </c>
      <c r="I1872" s="136">
        <f t="shared" si="462"/>
        <v>0</v>
      </c>
      <c r="J1872" s="141">
        <f t="shared" si="463"/>
        <v>0</v>
      </c>
      <c r="K1872" s="142">
        <f t="shared" si="476"/>
        <v>0</v>
      </c>
      <c r="L1872" s="184">
        <f t="shared" si="476"/>
        <v>0</v>
      </c>
      <c r="M1872" s="141">
        <f t="shared" si="476"/>
        <v>0</v>
      </c>
      <c r="N1872" s="141">
        <f t="shared" si="476"/>
        <v>0</v>
      </c>
      <c r="O1872" s="147">
        <f t="shared" si="464"/>
        <v>0</v>
      </c>
      <c r="P1872" s="136">
        <f t="shared" si="465"/>
        <v>0</v>
      </c>
      <c r="Q1872" s="136">
        <f t="shared" si="469"/>
        <v>0</v>
      </c>
      <c r="R1872" s="136">
        <f t="shared" si="470"/>
        <v>0</v>
      </c>
      <c r="S1872" s="137">
        <f t="shared" si="466"/>
        <v>0</v>
      </c>
      <c r="T1872" s="45"/>
      <c r="V1872" s="57" t="str">
        <f t="shared" si="467"/>
        <v>скрыть</v>
      </c>
    </row>
    <row r="1873" spans="2:22" ht="15.75" hidden="1" customHeight="1" x14ac:dyDescent="0.25">
      <c r="B1873" s="135">
        <v>1857</v>
      </c>
      <c r="C1873" s="182">
        <f t="shared" si="477"/>
        <v>0</v>
      </c>
      <c r="D1873" s="280">
        <f t="shared" si="477"/>
        <v>0</v>
      </c>
      <c r="E1873" s="182">
        <f t="shared" si="477"/>
        <v>0</v>
      </c>
      <c r="F1873" s="182">
        <f t="shared" si="477"/>
        <v>0</v>
      </c>
      <c r="G1873" s="136">
        <f t="shared" si="477"/>
        <v>0</v>
      </c>
      <c r="H1873" s="136">
        <f t="shared" si="468"/>
        <v>0</v>
      </c>
      <c r="I1873" s="136">
        <f t="shared" ref="I1873:I1936" si="478">IF(offer_sale_type="транзит",IFERROR(ROUND(VLOOKUP($B1873,calc_data,I$14+1,0),2),0),0)</f>
        <v>0</v>
      </c>
      <c r="J1873" s="141">
        <f t="shared" ref="J1873:J1936" si="479">ROUND(IF(offer_sale_type="транзит",IFERROR(VLOOKUP($B1873,calc_data,J$14+1,0),0),0),2)</f>
        <v>0</v>
      </c>
      <c r="K1873" s="142">
        <f t="shared" si="476"/>
        <v>0</v>
      </c>
      <c r="L1873" s="184">
        <f t="shared" si="476"/>
        <v>0</v>
      </c>
      <c r="M1873" s="141">
        <f t="shared" si="476"/>
        <v>0</v>
      </c>
      <c r="N1873" s="141">
        <f t="shared" si="476"/>
        <v>0</v>
      </c>
      <c r="O1873" s="147">
        <f t="shared" ref="O1873:O1936" si="480">IF(offer_sale_type="транзит",IFERROR(ROUND(VLOOKUP($B1873,calc_data,O$14+1,1),2),0),0)</f>
        <v>0</v>
      </c>
      <c r="P1873" s="136">
        <f t="shared" ref="P1873:P1936" si="481">IF(offer_sale_type="транзит",IFERROR(ROUND(SUM(I1873:J1873,M1873:O1873)/E1873,2),0),0)</f>
        <v>0</v>
      </c>
      <c r="Q1873" s="136">
        <f t="shared" si="469"/>
        <v>0</v>
      </c>
      <c r="R1873" s="136">
        <f t="shared" si="470"/>
        <v>0</v>
      </c>
      <c r="S1873" s="137">
        <f t="shared" ref="S1873:S1936" si="482">Q1873+IF(AND(offer_incoterms="DDP",seller_region="RU"),R1873,0)</f>
        <v>0</v>
      </c>
      <c r="T1873" s="45"/>
      <c r="V1873" s="57" t="str">
        <f t="shared" ref="V1873:V1936" si="483">IF(Q1873&gt;0,"показать","скрыть")</f>
        <v>скрыть</v>
      </c>
    </row>
    <row r="1874" spans="2:22" ht="15.75" hidden="1" customHeight="1" x14ac:dyDescent="0.25">
      <c r="B1874" s="135">
        <v>1858</v>
      </c>
      <c r="C1874" s="182">
        <f t="shared" si="477"/>
        <v>0</v>
      </c>
      <c r="D1874" s="280">
        <f t="shared" si="477"/>
        <v>0</v>
      </c>
      <c r="E1874" s="182">
        <f t="shared" si="477"/>
        <v>0</v>
      </c>
      <c r="F1874" s="182">
        <f t="shared" si="477"/>
        <v>0</v>
      </c>
      <c r="G1874" s="136">
        <f t="shared" si="477"/>
        <v>0</v>
      </c>
      <c r="H1874" s="136">
        <f t="shared" ref="H1874:H1937" si="484">E1874*G1874</f>
        <v>0</v>
      </c>
      <c r="I1874" s="136">
        <f t="shared" si="478"/>
        <v>0</v>
      </c>
      <c r="J1874" s="141">
        <f t="shared" si="479"/>
        <v>0</v>
      </c>
      <c r="K1874" s="142">
        <f t="shared" si="476"/>
        <v>0</v>
      </c>
      <c r="L1874" s="184">
        <f t="shared" si="476"/>
        <v>0</v>
      </c>
      <c r="M1874" s="141">
        <f t="shared" si="476"/>
        <v>0</v>
      </c>
      <c r="N1874" s="141">
        <f t="shared" si="476"/>
        <v>0</v>
      </c>
      <c r="O1874" s="147">
        <f t="shared" si="480"/>
        <v>0</v>
      </c>
      <c r="P1874" s="136">
        <f t="shared" si="481"/>
        <v>0</v>
      </c>
      <c r="Q1874" s="136">
        <f t="shared" ref="Q1874:Q1937" si="485">E1874*P1874</f>
        <v>0</v>
      </c>
      <c r="R1874" s="136">
        <f t="shared" ref="R1874:R1937" si="486">Q1874*IF(AND(offer_incoterms="DDP",seller_region="RU"),rate_vatRu,0)</f>
        <v>0</v>
      </c>
      <c r="S1874" s="137">
        <f t="shared" si="482"/>
        <v>0</v>
      </c>
      <c r="T1874" s="45"/>
      <c r="V1874" s="57" t="str">
        <f t="shared" si="483"/>
        <v>скрыть</v>
      </c>
    </row>
    <row r="1875" spans="2:22" ht="15.75" hidden="1" customHeight="1" x14ac:dyDescent="0.25">
      <c r="B1875" s="135">
        <v>1859</v>
      </c>
      <c r="C1875" s="182">
        <f t="shared" si="477"/>
        <v>0</v>
      </c>
      <c r="D1875" s="280">
        <f t="shared" si="477"/>
        <v>0</v>
      </c>
      <c r="E1875" s="182">
        <f t="shared" si="477"/>
        <v>0</v>
      </c>
      <c r="F1875" s="182">
        <f t="shared" si="477"/>
        <v>0</v>
      </c>
      <c r="G1875" s="136">
        <f t="shared" si="477"/>
        <v>0</v>
      </c>
      <c r="H1875" s="136">
        <f t="shared" si="484"/>
        <v>0</v>
      </c>
      <c r="I1875" s="136">
        <f t="shared" si="478"/>
        <v>0</v>
      </c>
      <c r="J1875" s="141">
        <f t="shared" si="479"/>
        <v>0</v>
      </c>
      <c r="K1875" s="142">
        <f t="shared" si="476"/>
        <v>0</v>
      </c>
      <c r="L1875" s="184">
        <f t="shared" si="476"/>
        <v>0</v>
      </c>
      <c r="M1875" s="141">
        <f t="shared" si="476"/>
        <v>0</v>
      </c>
      <c r="N1875" s="141">
        <f t="shared" si="476"/>
        <v>0</v>
      </c>
      <c r="O1875" s="147">
        <f t="shared" si="480"/>
        <v>0</v>
      </c>
      <c r="P1875" s="136">
        <f t="shared" si="481"/>
        <v>0</v>
      </c>
      <c r="Q1875" s="136">
        <f t="shared" si="485"/>
        <v>0</v>
      </c>
      <c r="R1875" s="136">
        <f t="shared" si="486"/>
        <v>0</v>
      </c>
      <c r="S1875" s="137">
        <f t="shared" si="482"/>
        <v>0</v>
      </c>
      <c r="T1875" s="45"/>
      <c r="V1875" s="57" t="str">
        <f t="shared" si="483"/>
        <v>скрыть</v>
      </c>
    </row>
    <row r="1876" spans="2:22" ht="15.75" hidden="1" customHeight="1" x14ac:dyDescent="0.25">
      <c r="B1876" s="135">
        <v>1860</v>
      </c>
      <c r="C1876" s="182">
        <f t="shared" si="477"/>
        <v>0</v>
      </c>
      <c r="D1876" s="280">
        <f t="shared" si="477"/>
        <v>0</v>
      </c>
      <c r="E1876" s="182">
        <f t="shared" si="477"/>
        <v>0</v>
      </c>
      <c r="F1876" s="182">
        <f t="shared" si="477"/>
        <v>0</v>
      </c>
      <c r="G1876" s="136">
        <f t="shared" si="477"/>
        <v>0</v>
      </c>
      <c r="H1876" s="136">
        <f t="shared" si="484"/>
        <v>0</v>
      </c>
      <c r="I1876" s="136">
        <f t="shared" si="478"/>
        <v>0</v>
      </c>
      <c r="J1876" s="141">
        <f t="shared" si="479"/>
        <v>0</v>
      </c>
      <c r="K1876" s="142">
        <f t="shared" si="476"/>
        <v>0</v>
      </c>
      <c r="L1876" s="184">
        <f t="shared" si="476"/>
        <v>0</v>
      </c>
      <c r="M1876" s="141">
        <f t="shared" si="476"/>
        <v>0</v>
      </c>
      <c r="N1876" s="141">
        <f t="shared" si="476"/>
        <v>0</v>
      </c>
      <c r="O1876" s="147">
        <f t="shared" si="480"/>
        <v>0</v>
      </c>
      <c r="P1876" s="136">
        <f t="shared" si="481"/>
        <v>0</v>
      </c>
      <c r="Q1876" s="136">
        <f t="shared" si="485"/>
        <v>0</v>
      </c>
      <c r="R1876" s="136">
        <f t="shared" si="486"/>
        <v>0</v>
      </c>
      <c r="S1876" s="137">
        <f t="shared" si="482"/>
        <v>0</v>
      </c>
      <c r="T1876" s="45"/>
      <c r="V1876" s="57" t="str">
        <f t="shared" si="483"/>
        <v>скрыть</v>
      </c>
    </row>
    <row r="1877" spans="2:22" ht="15.75" hidden="1" customHeight="1" x14ac:dyDescent="0.25">
      <c r="B1877" s="135">
        <v>1861</v>
      </c>
      <c r="C1877" s="182">
        <f t="shared" ref="C1877:G1886" si="487">IF(offer_sale_type="транзит",IFERROR(VLOOKUP($B1877,calc_data,C$14+1,0),0),0)</f>
        <v>0</v>
      </c>
      <c r="D1877" s="280">
        <f t="shared" si="487"/>
        <v>0</v>
      </c>
      <c r="E1877" s="182">
        <f t="shared" si="487"/>
        <v>0</v>
      </c>
      <c r="F1877" s="182">
        <f t="shared" si="487"/>
        <v>0</v>
      </c>
      <c r="G1877" s="136">
        <f t="shared" si="487"/>
        <v>0</v>
      </c>
      <c r="H1877" s="136">
        <f t="shared" si="484"/>
        <v>0</v>
      </c>
      <c r="I1877" s="136">
        <f t="shared" si="478"/>
        <v>0</v>
      </c>
      <c r="J1877" s="141">
        <f t="shared" si="479"/>
        <v>0</v>
      </c>
      <c r="K1877" s="142">
        <f t="shared" si="476"/>
        <v>0</v>
      </c>
      <c r="L1877" s="184">
        <f t="shared" si="476"/>
        <v>0</v>
      </c>
      <c r="M1877" s="141">
        <f t="shared" si="476"/>
        <v>0</v>
      </c>
      <c r="N1877" s="141">
        <f t="shared" si="476"/>
        <v>0</v>
      </c>
      <c r="O1877" s="147">
        <f t="shared" si="480"/>
        <v>0</v>
      </c>
      <c r="P1877" s="136">
        <f t="shared" si="481"/>
        <v>0</v>
      </c>
      <c r="Q1877" s="136">
        <f t="shared" si="485"/>
        <v>0</v>
      </c>
      <c r="R1877" s="136">
        <f t="shared" si="486"/>
        <v>0</v>
      </c>
      <c r="S1877" s="137">
        <f t="shared" si="482"/>
        <v>0</v>
      </c>
      <c r="T1877" s="45"/>
      <c r="V1877" s="57" t="str">
        <f t="shared" si="483"/>
        <v>скрыть</v>
      </c>
    </row>
    <row r="1878" spans="2:22" ht="15.75" hidden="1" customHeight="1" x14ac:dyDescent="0.25">
      <c r="B1878" s="135">
        <v>1862</v>
      </c>
      <c r="C1878" s="182">
        <f t="shared" si="487"/>
        <v>0</v>
      </c>
      <c r="D1878" s="280">
        <f t="shared" si="487"/>
        <v>0</v>
      </c>
      <c r="E1878" s="182">
        <f t="shared" si="487"/>
        <v>0</v>
      </c>
      <c r="F1878" s="182">
        <f t="shared" si="487"/>
        <v>0</v>
      </c>
      <c r="G1878" s="136">
        <f t="shared" si="487"/>
        <v>0</v>
      </c>
      <c r="H1878" s="136">
        <f t="shared" si="484"/>
        <v>0</v>
      </c>
      <c r="I1878" s="136">
        <f t="shared" si="478"/>
        <v>0</v>
      </c>
      <c r="J1878" s="141">
        <f t="shared" si="479"/>
        <v>0</v>
      </c>
      <c r="K1878" s="142">
        <f t="shared" si="476"/>
        <v>0</v>
      </c>
      <c r="L1878" s="184">
        <f t="shared" si="476"/>
        <v>0</v>
      </c>
      <c r="M1878" s="141">
        <f t="shared" si="476"/>
        <v>0</v>
      </c>
      <c r="N1878" s="141">
        <f t="shared" si="476"/>
        <v>0</v>
      </c>
      <c r="O1878" s="147">
        <f t="shared" si="480"/>
        <v>0</v>
      </c>
      <c r="P1878" s="136">
        <f t="shared" si="481"/>
        <v>0</v>
      </c>
      <c r="Q1878" s="136">
        <f t="shared" si="485"/>
        <v>0</v>
      </c>
      <c r="R1878" s="136">
        <f t="shared" si="486"/>
        <v>0</v>
      </c>
      <c r="S1878" s="137">
        <f t="shared" si="482"/>
        <v>0</v>
      </c>
      <c r="T1878" s="45"/>
      <c r="V1878" s="57" t="str">
        <f t="shared" si="483"/>
        <v>скрыть</v>
      </c>
    </row>
    <row r="1879" spans="2:22" ht="15.75" hidden="1" customHeight="1" x14ac:dyDescent="0.25">
      <c r="B1879" s="135">
        <v>1863</v>
      </c>
      <c r="C1879" s="182">
        <f t="shared" si="487"/>
        <v>0</v>
      </c>
      <c r="D1879" s="280">
        <f t="shared" si="487"/>
        <v>0</v>
      </c>
      <c r="E1879" s="182">
        <f t="shared" si="487"/>
        <v>0</v>
      </c>
      <c r="F1879" s="182">
        <f t="shared" si="487"/>
        <v>0</v>
      </c>
      <c r="G1879" s="136">
        <f t="shared" si="487"/>
        <v>0</v>
      </c>
      <c r="H1879" s="136">
        <f t="shared" si="484"/>
        <v>0</v>
      </c>
      <c r="I1879" s="136">
        <f t="shared" si="478"/>
        <v>0</v>
      </c>
      <c r="J1879" s="141">
        <f t="shared" si="479"/>
        <v>0</v>
      </c>
      <c r="K1879" s="142">
        <f t="shared" si="476"/>
        <v>0</v>
      </c>
      <c r="L1879" s="184">
        <f t="shared" si="476"/>
        <v>0</v>
      </c>
      <c r="M1879" s="141">
        <f t="shared" si="476"/>
        <v>0</v>
      </c>
      <c r="N1879" s="141">
        <f t="shared" si="476"/>
        <v>0</v>
      </c>
      <c r="O1879" s="147">
        <f t="shared" si="480"/>
        <v>0</v>
      </c>
      <c r="P1879" s="136">
        <f t="shared" si="481"/>
        <v>0</v>
      </c>
      <c r="Q1879" s="136">
        <f t="shared" si="485"/>
        <v>0</v>
      </c>
      <c r="R1879" s="136">
        <f t="shared" si="486"/>
        <v>0</v>
      </c>
      <c r="S1879" s="137">
        <f t="shared" si="482"/>
        <v>0</v>
      </c>
      <c r="T1879" s="45"/>
      <c r="V1879" s="57" t="str">
        <f t="shared" si="483"/>
        <v>скрыть</v>
      </c>
    </row>
    <row r="1880" spans="2:22" ht="15.75" hidden="1" customHeight="1" x14ac:dyDescent="0.25">
      <c r="B1880" s="135">
        <v>1864</v>
      </c>
      <c r="C1880" s="182">
        <f t="shared" si="487"/>
        <v>0</v>
      </c>
      <c r="D1880" s="280">
        <f t="shared" si="487"/>
        <v>0</v>
      </c>
      <c r="E1880" s="182">
        <f t="shared" si="487"/>
        <v>0</v>
      </c>
      <c r="F1880" s="182">
        <f t="shared" si="487"/>
        <v>0</v>
      </c>
      <c r="G1880" s="136">
        <f t="shared" si="487"/>
        <v>0</v>
      </c>
      <c r="H1880" s="136">
        <f t="shared" si="484"/>
        <v>0</v>
      </c>
      <c r="I1880" s="136">
        <f t="shared" si="478"/>
        <v>0</v>
      </c>
      <c r="J1880" s="141">
        <f t="shared" si="479"/>
        <v>0</v>
      </c>
      <c r="K1880" s="142">
        <f t="shared" si="476"/>
        <v>0</v>
      </c>
      <c r="L1880" s="184">
        <f t="shared" si="476"/>
        <v>0</v>
      </c>
      <c r="M1880" s="141">
        <f t="shared" si="476"/>
        <v>0</v>
      </c>
      <c r="N1880" s="141">
        <f t="shared" si="476"/>
        <v>0</v>
      </c>
      <c r="O1880" s="147">
        <f t="shared" si="480"/>
        <v>0</v>
      </c>
      <c r="P1880" s="136">
        <f t="shared" si="481"/>
        <v>0</v>
      </c>
      <c r="Q1880" s="136">
        <f t="shared" si="485"/>
        <v>0</v>
      </c>
      <c r="R1880" s="136">
        <f t="shared" si="486"/>
        <v>0</v>
      </c>
      <c r="S1880" s="137">
        <f t="shared" si="482"/>
        <v>0</v>
      </c>
      <c r="T1880" s="45"/>
      <c r="V1880" s="57" t="str">
        <f t="shared" si="483"/>
        <v>скрыть</v>
      </c>
    </row>
    <row r="1881" spans="2:22" ht="15.75" hidden="1" customHeight="1" x14ac:dyDescent="0.25">
      <c r="B1881" s="135">
        <v>1865</v>
      </c>
      <c r="C1881" s="182">
        <f t="shared" si="487"/>
        <v>0</v>
      </c>
      <c r="D1881" s="280">
        <f t="shared" si="487"/>
        <v>0</v>
      </c>
      <c r="E1881" s="182">
        <f t="shared" si="487"/>
        <v>0</v>
      </c>
      <c r="F1881" s="182">
        <f t="shared" si="487"/>
        <v>0</v>
      </c>
      <c r="G1881" s="136">
        <f t="shared" si="487"/>
        <v>0</v>
      </c>
      <c r="H1881" s="136">
        <f t="shared" si="484"/>
        <v>0</v>
      </c>
      <c r="I1881" s="136">
        <f t="shared" si="478"/>
        <v>0</v>
      </c>
      <c r="J1881" s="141">
        <f t="shared" si="479"/>
        <v>0</v>
      </c>
      <c r="K1881" s="142">
        <f t="shared" si="476"/>
        <v>0</v>
      </c>
      <c r="L1881" s="184">
        <f t="shared" si="476"/>
        <v>0</v>
      </c>
      <c r="M1881" s="141">
        <f t="shared" si="476"/>
        <v>0</v>
      </c>
      <c r="N1881" s="141">
        <f t="shared" si="476"/>
        <v>0</v>
      </c>
      <c r="O1881" s="147">
        <f t="shared" si="480"/>
        <v>0</v>
      </c>
      <c r="P1881" s="136">
        <f t="shared" si="481"/>
        <v>0</v>
      </c>
      <c r="Q1881" s="136">
        <f t="shared" si="485"/>
        <v>0</v>
      </c>
      <c r="R1881" s="136">
        <f t="shared" si="486"/>
        <v>0</v>
      </c>
      <c r="S1881" s="137">
        <f t="shared" si="482"/>
        <v>0</v>
      </c>
      <c r="T1881" s="45"/>
      <c r="V1881" s="57" t="str">
        <f t="shared" si="483"/>
        <v>скрыть</v>
      </c>
    </row>
    <row r="1882" spans="2:22" ht="15.75" hidden="1" customHeight="1" x14ac:dyDescent="0.25">
      <c r="B1882" s="135">
        <v>1866</v>
      </c>
      <c r="C1882" s="182">
        <f t="shared" si="487"/>
        <v>0</v>
      </c>
      <c r="D1882" s="280">
        <f t="shared" si="487"/>
        <v>0</v>
      </c>
      <c r="E1882" s="182">
        <f t="shared" si="487"/>
        <v>0</v>
      </c>
      <c r="F1882" s="182">
        <f t="shared" si="487"/>
        <v>0</v>
      </c>
      <c r="G1882" s="136">
        <f t="shared" si="487"/>
        <v>0</v>
      </c>
      <c r="H1882" s="136">
        <f t="shared" si="484"/>
        <v>0</v>
      </c>
      <c r="I1882" s="136">
        <f t="shared" si="478"/>
        <v>0</v>
      </c>
      <c r="J1882" s="141">
        <f t="shared" si="479"/>
        <v>0</v>
      </c>
      <c r="K1882" s="142">
        <f t="shared" si="476"/>
        <v>0</v>
      </c>
      <c r="L1882" s="184">
        <f t="shared" si="476"/>
        <v>0</v>
      </c>
      <c r="M1882" s="141">
        <f t="shared" si="476"/>
        <v>0</v>
      </c>
      <c r="N1882" s="141">
        <f t="shared" si="476"/>
        <v>0</v>
      </c>
      <c r="O1882" s="147">
        <f t="shared" si="480"/>
        <v>0</v>
      </c>
      <c r="P1882" s="136">
        <f t="shared" si="481"/>
        <v>0</v>
      </c>
      <c r="Q1882" s="136">
        <f t="shared" si="485"/>
        <v>0</v>
      </c>
      <c r="R1882" s="136">
        <f t="shared" si="486"/>
        <v>0</v>
      </c>
      <c r="S1882" s="137">
        <f t="shared" si="482"/>
        <v>0</v>
      </c>
      <c r="T1882" s="45"/>
      <c r="V1882" s="57" t="str">
        <f t="shared" si="483"/>
        <v>скрыть</v>
      </c>
    </row>
    <row r="1883" spans="2:22" ht="15.75" hidden="1" customHeight="1" x14ac:dyDescent="0.25">
      <c r="B1883" s="135">
        <v>1867</v>
      </c>
      <c r="C1883" s="182">
        <f t="shared" si="487"/>
        <v>0</v>
      </c>
      <c r="D1883" s="280">
        <f t="shared" si="487"/>
        <v>0</v>
      </c>
      <c r="E1883" s="182">
        <f t="shared" si="487"/>
        <v>0</v>
      </c>
      <c r="F1883" s="182">
        <f t="shared" si="487"/>
        <v>0</v>
      </c>
      <c r="G1883" s="136">
        <f t="shared" si="487"/>
        <v>0</v>
      </c>
      <c r="H1883" s="136">
        <f t="shared" si="484"/>
        <v>0</v>
      </c>
      <c r="I1883" s="136">
        <f t="shared" si="478"/>
        <v>0</v>
      </c>
      <c r="J1883" s="141">
        <f t="shared" si="479"/>
        <v>0</v>
      </c>
      <c r="K1883" s="142">
        <f t="shared" si="476"/>
        <v>0</v>
      </c>
      <c r="L1883" s="184">
        <f t="shared" si="476"/>
        <v>0</v>
      </c>
      <c r="M1883" s="141">
        <f t="shared" si="476"/>
        <v>0</v>
      </c>
      <c r="N1883" s="141">
        <f t="shared" si="476"/>
        <v>0</v>
      </c>
      <c r="O1883" s="147">
        <f t="shared" si="480"/>
        <v>0</v>
      </c>
      <c r="P1883" s="136">
        <f t="shared" si="481"/>
        <v>0</v>
      </c>
      <c r="Q1883" s="136">
        <f t="shared" si="485"/>
        <v>0</v>
      </c>
      <c r="R1883" s="136">
        <f t="shared" si="486"/>
        <v>0</v>
      </c>
      <c r="S1883" s="137">
        <f t="shared" si="482"/>
        <v>0</v>
      </c>
      <c r="T1883" s="45"/>
      <c r="V1883" s="57" t="str">
        <f t="shared" si="483"/>
        <v>скрыть</v>
      </c>
    </row>
    <row r="1884" spans="2:22" ht="15.75" hidden="1" customHeight="1" x14ac:dyDescent="0.25">
      <c r="B1884" s="135">
        <v>1868</v>
      </c>
      <c r="C1884" s="182">
        <f t="shared" si="487"/>
        <v>0</v>
      </c>
      <c r="D1884" s="280">
        <f t="shared" si="487"/>
        <v>0</v>
      </c>
      <c r="E1884" s="182">
        <f t="shared" si="487"/>
        <v>0</v>
      </c>
      <c r="F1884" s="182">
        <f t="shared" si="487"/>
        <v>0</v>
      </c>
      <c r="G1884" s="136">
        <f t="shared" si="487"/>
        <v>0</v>
      </c>
      <c r="H1884" s="136">
        <f t="shared" si="484"/>
        <v>0</v>
      </c>
      <c r="I1884" s="136">
        <f t="shared" si="478"/>
        <v>0</v>
      </c>
      <c r="J1884" s="141">
        <f t="shared" si="479"/>
        <v>0</v>
      </c>
      <c r="K1884" s="142">
        <f t="shared" si="476"/>
        <v>0</v>
      </c>
      <c r="L1884" s="184">
        <f t="shared" si="476"/>
        <v>0</v>
      </c>
      <c r="M1884" s="141">
        <f t="shared" si="476"/>
        <v>0</v>
      </c>
      <c r="N1884" s="141">
        <f t="shared" si="476"/>
        <v>0</v>
      </c>
      <c r="O1884" s="147">
        <f t="shared" si="480"/>
        <v>0</v>
      </c>
      <c r="P1884" s="136">
        <f t="shared" si="481"/>
        <v>0</v>
      </c>
      <c r="Q1884" s="136">
        <f t="shared" si="485"/>
        <v>0</v>
      </c>
      <c r="R1884" s="136">
        <f t="shared" si="486"/>
        <v>0</v>
      </c>
      <c r="S1884" s="137">
        <f t="shared" si="482"/>
        <v>0</v>
      </c>
      <c r="T1884" s="45"/>
      <c r="V1884" s="57" t="str">
        <f t="shared" si="483"/>
        <v>скрыть</v>
      </c>
    </row>
    <row r="1885" spans="2:22" ht="15.75" hidden="1" customHeight="1" x14ac:dyDescent="0.25">
      <c r="B1885" s="135">
        <v>1869</v>
      </c>
      <c r="C1885" s="182">
        <f t="shared" si="487"/>
        <v>0</v>
      </c>
      <c r="D1885" s="280">
        <f t="shared" si="487"/>
        <v>0</v>
      </c>
      <c r="E1885" s="182">
        <f t="shared" si="487"/>
        <v>0</v>
      </c>
      <c r="F1885" s="182">
        <f t="shared" si="487"/>
        <v>0</v>
      </c>
      <c r="G1885" s="136">
        <f t="shared" si="487"/>
        <v>0</v>
      </c>
      <c r="H1885" s="136">
        <f t="shared" si="484"/>
        <v>0</v>
      </c>
      <c r="I1885" s="136">
        <f t="shared" si="478"/>
        <v>0</v>
      </c>
      <c r="J1885" s="141">
        <f t="shared" si="479"/>
        <v>0</v>
      </c>
      <c r="K1885" s="142">
        <f t="shared" si="476"/>
        <v>0</v>
      </c>
      <c r="L1885" s="184">
        <f t="shared" si="476"/>
        <v>0</v>
      </c>
      <c r="M1885" s="141">
        <f t="shared" si="476"/>
        <v>0</v>
      </c>
      <c r="N1885" s="141">
        <f t="shared" si="476"/>
        <v>0</v>
      </c>
      <c r="O1885" s="147">
        <f t="shared" si="480"/>
        <v>0</v>
      </c>
      <c r="P1885" s="136">
        <f t="shared" si="481"/>
        <v>0</v>
      </c>
      <c r="Q1885" s="136">
        <f t="shared" si="485"/>
        <v>0</v>
      </c>
      <c r="R1885" s="136">
        <f t="shared" si="486"/>
        <v>0</v>
      </c>
      <c r="S1885" s="137">
        <f t="shared" si="482"/>
        <v>0</v>
      </c>
      <c r="T1885" s="45"/>
      <c r="V1885" s="57" t="str">
        <f t="shared" si="483"/>
        <v>скрыть</v>
      </c>
    </row>
    <row r="1886" spans="2:22" ht="15.75" hidden="1" customHeight="1" x14ac:dyDescent="0.25">
      <c r="B1886" s="135">
        <v>1870</v>
      </c>
      <c r="C1886" s="182">
        <f t="shared" si="487"/>
        <v>0</v>
      </c>
      <c r="D1886" s="280">
        <f t="shared" si="487"/>
        <v>0</v>
      </c>
      <c r="E1886" s="182">
        <f t="shared" si="487"/>
        <v>0</v>
      </c>
      <c r="F1886" s="182">
        <f t="shared" si="487"/>
        <v>0</v>
      </c>
      <c r="G1886" s="136">
        <f t="shared" si="487"/>
        <v>0</v>
      </c>
      <c r="H1886" s="136">
        <f t="shared" si="484"/>
        <v>0</v>
      </c>
      <c r="I1886" s="136">
        <f t="shared" si="478"/>
        <v>0</v>
      </c>
      <c r="J1886" s="141">
        <f t="shared" si="479"/>
        <v>0</v>
      </c>
      <c r="K1886" s="142">
        <f t="shared" si="476"/>
        <v>0</v>
      </c>
      <c r="L1886" s="184">
        <f t="shared" si="476"/>
        <v>0</v>
      </c>
      <c r="M1886" s="141">
        <f t="shared" si="476"/>
        <v>0</v>
      </c>
      <c r="N1886" s="141">
        <f t="shared" si="476"/>
        <v>0</v>
      </c>
      <c r="O1886" s="147">
        <f t="shared" si="480"/>
        <v>0</v>
      </c>
      <c r="P1886" s="136">
        <f t="shared" si="481"/>
        <v>0</v>
      </c>
      <c r="Q1886" s="136">
        <f t="shared" si="485"/>
        <v>0</v>
      </c>
      <c r="R1886" s="136">
        <f t="shared" si="486"/>
        <v>0</v>
      </c>
      <c r="S1886" s="137">
        <f t="shared" si="482"/>
        <v>0</v>
      </c>
      <c r="T1886" s="45"/>
      <c r="V1886" s="57" t="str">
        <f t="shared" si="483"/>
        <v>скрыть</v>
      </c>
    </row>
    <row r="1887" spans="2:22" ht="15.75" hidden="1" customHeight="1" x14ac:dyDescent="0.25">
      <c r="B1887" s="135">
        <v>1871</v>
      </c>
      <c r="C1887" s="182">
        <f t="shared" ref="C1887:G1896" si="488">IF(offer_sale_type="транзит",IFERROR(VLOOKUP($B1887,calc_data,C$14+1,0),0),0)</f>
        <v>0</v>
      </c>
      <c r="D1887" s="280">
        <f t="shared" si="488"/>
        <v>0</v>
      </c>
      <c r="E1887" s="182">
        <f t="shared" si="488"/>
        <v>0</v>
      </c>
      <c r="F1887" s="182">
        <f t="shared" si="488"/>
        <v>0</v>
      </c>
      <c r="G1887" s="136">
        <f t="shared" si="488"/>
        <v>0</v>
      </c>
      <c r="H1887" s="136">
        <f t="shared" si="484"/>
        <v>0</v>
      </c>
      <c r="I1887" s="136">
        <f t="shared" si="478"/>
        <v>0</v>
      </c>
      <c r="J1887" s="141">
        <f t="shared" si="479"/>
        <v>0</v>
      </c>
      <c r="K1887" s="142">
        <f t="shared" si="476"/>
        <v>0</v>
      </c>
      <c r="L1887" s="184">
        <f t="shared" si="476"/>
        <v>0</v>
      </c>
      <c r="M1887" s="141">
        <f t="shared" si="476"/>
        <v>0</v>
      </c>
      <c r="N1887" s="141">
        <f t="shared" si="476"/>
        <v>0</v>
      </c>
      <c r="O1887" s="147">
        <f t="shared" si="480"/>
        <v>0</v>
      </c>
      <c r="P1887" s="136">
        <f t="shared" si="481"/>
        <v>0</v>
      </c>
      <c r="Q1887" s="136">
        <f t="shared" si="485"/>
        <v>0</v>
      </c>
      <c r="R1887" s="136">
        <f t="shared" si="486"/>
        <v>0</v>
      </c>
      <c r="S1887" s="137">
        <f t="shared" si="482"/>
        <v>0</v>
      </c>
      <c r="T1887" s="45"/>
      <c r="V1887" s="57" t="str">
        <f t="shared" si="483"/>
        <v>скрыть</v>
      </c>
    </row>
    <row r="1888" spans="2:22" ht="15.75" hidden="1" customHeight="1" x14ac:dyDescent="0.25">
      <c r="B1888" s="135">
        <v>1872</v>
      </c>
      <c r="C1888" s="182">
        <f t="shared" si="488"/>
        <v>0</v>
      </c>
      <c r="D1888" s="280">
        <f t="shared" si="488"/>
        <v>0</v>
      </c>
      <c r="E1888" s="182">
        <f t="shared" si="488"/>
        <v>0</v>
      </c>
      <c r="F1888" s="182">
        <f t="shared" si="488"/>
        <v>0</v>
      </c>
      <c r="G1888" s="136">
        <f t="shared" si="488"/>
        <v>0</v>
      </c>
      <c r="H1888" s="136">
        <f t="shared" si="484"/>
        <v>0</v>
      </c>
      <c r="I1888" s="136">
        <f t="shared" si="478"/>
        <v>0</v>
      </c>
      <c r="J1888" s="141">
        <f t="shared" si="479"/>
        <v>0</v>
      </c>
      <c r="K1888" s="142">
        <f t="shared" si="476"/>
        <v>0</v>
      </c>
      <c r="L1888" s="184">
        <f t="shared" si="476"/>
        <v>0</v>
      </c>
      <c r="M1888" s="141">
        <f t="shared" si="476"/>
        <v>0</v>
      </c>
      <c r="N1888" s="141">
        <f t="shared" si="476"/>
        <v>0</v>
      </c>
      <c r="O1888" s="147">
        <f t="shared" si="480"/>
        <v>0</v>
      </c>
      <c r="P1888" s="136">
        <f t="shared" si="481"/>
        <v>0</v>
      </c>
      <c r="Q1888" s="136">
        <f t="shared" si="485"/>
        <v>0</v>
      </c>
      <c r="R1888" s="136">
        <f t="shared" si="486"/>
        <v>0</v>
      </c>
      <c r="S1888" s="137">
        <f t="shared" si="482"/>
        <v>0</v>
      </c>
      <c r="T1888" s="45"/>
      <c r="V1888" s="57" t="str">
        <f t="shared" si="483"/>
        <v>скрыть</v>
      </c>
    </row>
    <row r="1889" spans="2:22" ht="15.75" hidden="1" customHeight="1" x14ac:dyDescent="0.25">
      <c r="B1889" s="135">
        <v>1873</v>
      </c>
      <c r="C1889" s="182">
        <f t="shared" si="488"/>
        <v>0</v>
      </c>
      <c r="D1889" s="280">
        <f t="shared" si="488"/>
        <v>0</v>
      </c>
      <c r="E1889" s="182">
        <f t="shared" si="488"/>
        <v>0</v>
      </c>
      <c r="F1889" s="182">
        <f t="shared" si="488"/>
        <v>0</v>
      </c>
      <c r="G1889" s="136">
        <f t="shared" si="488"/>
        <v>0</v>
      </c>
      <c r="H1889" s="136">
        <f t="shared" si="484"/>
        <v>0</v>
      </c>
      <c r="I1889" s="136">
        <f t="shared" si="478"/>
        <v>0</v>
      </c>
      <c r="J1889" s="141">
        <f t="shared" si="479"/>
        <v>0</v>
      </c>
      <c r="K1889" s="142">
        <f t="shared" si="476"/>
        <v>0</v>
      </c>
      <c r="L1889" s="184">
        <f t="shared" si="476"/>
        <v>0</v>
      </c>
      <c r="M1889" s="141">
        <f t="shared" si="476"/>
        <v>0</v>
      </c>
      <c r="N1889" s="141">
        <f t="shared" si="476"/>
        <v>0</v>
      </c>
      <c r="O1889" s="147">
        <f t="shared" si="480"/>
        <v>0</v>
      </c>
      <c r="P1889" s="136">
        <f t="shared" si="481"/>
        <v>0</v>
      </c>
      <c r="Q1889" s="136">
        <f t="shared" si="485"/>
        <v>0</v>
      </c>
      <c r="R1889" s="136">
        <f t="shared" si="486"/>
        <v>0</v>
      </c>
      <c r="S1889" s="137">
        <f t="shared" si="482"/>
        <v>0</v>
      </c>
      <c r="T1889" s="45"/>
      <c r="V1889" s="57" t="str">
        <f t="shared" si="483"/>
        <v>скрыть</v>
      </c>
    </row>
    <row r="1890" spans="2:22" ht="15.75" hidden="1" customHeight="1" x14ac:dyDescent="0.25">
      <c r="B1890" s="135">
        <v>1874</v>
      </c>
      <c r="C1890" s="182">
        <f t="shared" si="488"/>
        <v>0</v>
      </c>
      <c r="D1890" s="280">
        <f t="shared" si="488"/>
        <v>0</v>
      </c>
      <c r="E1890" s="182">
        <f t="shared" si="488"/>
        <v>0</v>
      </c>
      <c r="F1890" s="182">
        <f t="shared" si="488"/>
        <v>0</v>
      </c>
      <c r="G1890" s="136">
        <f t="shared" si="488"/>
        <v>0</v>
      </c>
      <c r="H1890" s="136">
        <f t="shared" si="484"/>
        <v>0</v>
      </c>
      <c r="I1890" s="136">
        <f t="shared" si="478"/>
        <v>0</v>
      </c>
      <c r="J1890" s="141">
        <f t="shared" si="479"/>
        <v>0</v>
      </c>
      <c r="K1890" s="142">
        <f t="shared" si="476"/>
        <v>0</v>
      </c>
      <c r="L1890" s="184">
        <f t="shared" si="476"/>
        <v>0</v>
      </c>
      <c r="M1890" s="141">
        <f t="shared" si="476"/>
        <v>0</v>
      </c>
      <c r="N1890" s="141">
        <f t="shared" si="476"/>
        <v>0</v>
      </c>
      <c r="O1890" s="147">
        <f t="shared" si="480"/>
        <v>0</v>
      </c>
      <c r="P1890" s="136">
        <f t="shared" si="481"/>
        <v>0</v>
      </c>
      <c r="Q1890" s="136">
        <f t="shared" si="485"/>
        <v>0</v>
      </c>
      <c r="R1890" s="136">
        <f t="shared" si="486"/>
        <v>0</v>
      </c>
      <c r="S1890" s="137">
        <f t="shared" si="482"/>
        <v>0</v>
      </c>
      <c r="T1890" s="45"/>
      <c r="V1890" s="57" t="str">
        <f t="shared" si="483"/>
        <v>скрыть</v>
      </c>
    </row>
    <row r="1891" spans="2:22" ht="15.75" hidden="1" customHeight="1" x14ac:dyDescent="0.25">
      <c r="B1891" s="135">
        <v>1875</v>
      </c>
      <c r="C1891" s="182">
        <f t="shared" si="488"/>
        <v>0</v>
      </c>
      <c r="D1891" s="280">
        <f t="shared" si="488"/>
        <v>0</v>
      </c>
      <c r="E1891" s="182">
        <f t="shared" si="488"/>
        <v>0</v>
      </c>
      <c r="F1891" s="182">
        <f t="shared" si="488"/>
        <v>0</v>
      </c>
      <c r="G1891" s="136">
        <f t="shared" si="488"/>
        <v>0</v>
      </c>
      <c r="H1891" s="136">
        <f t="shared" si="484"/>
        <v>0</v>
      </c>
      <c r="I1891" s="136">
        <f t="shared" si="478"/>
        <v>0</v>
      </c>
      <c r="J1891" s="141">
        <f t="shared" si="479"/>
        <v>0</v>
      </c>
      <c r="K1891" s="142">
        <f t="shared" si="476"/>
        <v>0</v>
      </c>
      <c r="L1891" s="184">
        <f t="shared" si="476"/>
        <v>0</v>
      </c>
      <c r="M1891" s="141">
        <f t="shared" si="476"/>
        <v>0</v>
      </c>
      <c r="N1891" s="141">
        <f t="shared" si="476"/>
        <v>0</v>
      </c>
      <c r="O1891" s="147">
        <f t="shared" si="480"/>
        <v>0</v>
      </c>
      <c r="P1891" s="136">
        <f t="shared" si="481"/>
        <v>0</v>
      </c>
      <c r="Q1891" s="136">
        <f t="shared" si="485"/>
        <v>0</v>
      </c>
      <c r="R1891" s="136">
        <f t="shared" si="486"/>
        <v>0</v>
      </c>
      <c r="S1891" s="137">
        <f t="shared" si="482"/>
        <v>0</v>
      </c>
      <c r="T1891" s="45"/>
      <c r="V1891" s="57" t="str">
        <f t="shared" si="483"/>
        <v>скрыть</v>
      </c>
    </row>
    <row r="1892" spans="2:22" ht="15.75" hidden="1" customHeight="1" x14ac:dyDescent="0.25">
      <c r="B1892" s="135">
        <v>1876</v>
      </c>
      <c r="C1892" s="182">
        <f t="shared" si="488"/>
        <v>0</v>
      </c>
      <c r="D1892" s="280">
        <f t="shared" si="488"/>
        <v>0</v>
      </c>
      <c r="E1892" s="182">
        <f t="shared" si="488"/>
        <v>0</v>
      </c>
      <c r="F1892" s="182">
        <f t="shared" si="488"/>
        <v>0</v>
      </c>
      <c r="G1892" s="136">
        <f t="shared" si="488"/>
        <v>0</v>
      </c>
      <c r="H1892" s="136">
        <f t="shared" si="484"/>
        <v>0</v>
      </c>
      <c r="I1892" s="136">
        <f t="shared" si="478"/>
        <v>0</v>
      </c>
      <c r="J1892" s="141">
        <f t="shared" si="479"/>
        <v>0</v>
      </c>
      <c r="K1892" s="142">
        <f t="shared" si="476"/>
        <v>0</v>
      </c>
      <c r="L1892" s="184">
        <f t="shared" si="476"/>
        <v>0</v>
      </c>
      <c r="M1892" s="141">
        <f t="shared" si="476"/>
        <v>0</v>
      </c>
      <c r="N1892" s="141">
        <f t="shared" si="476"/>
        <v>0</v>
      </c>
      <c r="O1892" s="147">
        <f t="shared" si="480"/>
        <v>0</v>
      </c>
      <c r="P1892" s="136">
        <f t="shared" si="481"/>
        <v>0</v>
      </c>
      <c r="Q1892" s="136">
        <f t="shared" si="485"/>
        <v>0</v>
      </c>
      <c r="R1892" s="136">
        <f t="shared" si="486"/>
        <v>0</v>
      </c>
      <c r="S1892" s="137">
        <f t="shared" si="482"/>
        <v>0</v>
      </c>
      <c r="T1892" s="45"/>
      <c r="V1892" s="57" t="str">
        <f t="shared" si="483"/>
        <v>скрыть</v>
      </c>
    </row>
    <row r="1893" spans="2:22" ht="15.75" hidden="1" customHeight="1" x14ac:dyDescent="0.25">
      <c r="B1893" s="135">
        <v>1877</v>
      </c>
      <c r="C1893" s="182">
        <f t="shared" si="488"/>
        <v>0</v>
      </c>
      <c r="D1893" s="280">
        <f t="shared" si="488"/>
        <v>0</v>
      </c>
      <c r="E1893" s="182">
        <f t="shared" si="488"/>
        <v>0</v>
      </c>
      <c r="F1893" s="182">
        <f t="shared" si="488"/>
        <v>0</v>
      </c>
      <c r="G1893" s="136">
        <f t="shared" si="488"/>
        <v>0</v>
      </c>
      <c r="H1893" s="136">
        <f t="shared" si="484"/>
        <v>0</v>
      </c>
      <c r="I1893" s="136">
        <f t="shared" si="478"/>
        <v>0</v>
      </c>
      <c r="J1893" s="141">
        <f t="shared" si="479"/>
        <v>0</v>
      </c>
      <c r="K1893" s="142">
        <f t="shared" si="476"/>
        <v>0</v>
      </c>
      <c r="L1893" s="184">
        <f t="shared" si="476"/>
        <v>0</v>
      </c>
      <c r="M1893" s="141">
        <f t="shared" si="476"/>
        <v>0</v>
      </c>
      <c r="N1893" s="141">
        <f t="shared" si="476"/>
        <v>0</v>
      </c>
      <c r="O1893" s="147">
        <f t="shared" si="480"/>
        <v>0</v>
      </c>
      <c r="P1893" s="136">
        <f t="shared" si="481"/>
        <v>0</v>
      </c>
      <c r="Q1893" s="136">
        <f t="shared" si="485"/>
        <v>0</v>
      </c>
      <c r="R1893" s="136">
        <f t="shared" si="486"/>
        <v>0</v>
      </c>
      <c r="S1893" s="137">
        <f t="shared" si="482"/>
        <v>0</v>
      </c>
      <c r="T1893" s="45"/>
      <c r="V1893" s="57" t="str">
        <f t="shared" si="483"/>
        <v>скрыть</v>
      </c>
    </row>
    <row r="1894" spans="2:22" ht="15.75" hidden="1" customHeight="1" x14ac:dyDescent="0.25">
      <c r="B1894" s="135">
        <v>1878</v>
      </c>
      <c r="C1894" s="182">
        <f t="shared" si="488"/>
        <v>0</v>
      </c>
      <c r="D1894" s="280">
        <f t="shared" si="488"/>
        <v>0</v>
      </c>
      <c r="E1894" s="182">
        <f t="shared" si="488"/>
        <v>0</v>
      </c>
      <c r="F1894" s="182">
        <f t="shared" si="488"/>
        <v>0</v>
      </c>
      <c r="G1894" s="136">
        <f t="shared" si="488"/>
        <v>0</v>
      </c>
      <c r="H1894" s="136">
        <f t="shared" si="484"/>
        <v>0</v>
      </c>
      <c r="I1894" s="136">
        <f t="shared" si="478"/>
        <v>0</v>
      </c>
      <c r="J1894" s="141">
        <f t="shared" si="479"/>
        <v>0</v>
      </c>
      <c r="K1894" s="142">
        <f t="shared" si="476"/>
        <v>0</v>
      </c>
      <c r="L1894" s="184">
        <f t="shared" si="476"/>
        <v>0</v>
      </c>
      <c r="M1894" s="141">
        <f t="shared" si="476"/>
        <v>0</v>
      </c>
      <c r="N1894" s="141">
        <f t="shared" si="476"/>
        <v>0</v>
      </c>
      <c r="O1894" s="147">
        <f t="shared" si="480"/>
        <v>0</v>
      </c>
      <c r="P1894" s="136">
        <f t="shared" si="481"/>
        <v>0</v>
      </c>
      <c r="Q1894" s="136">
        <f t="shared" si="485"/>
        <v>0</v>
      </c>
      <c r="R1894" s="136">
        <f t="shared" si="486"/>
        <v>0</v>
      </c>
      <c r="S1894" s="137">
        <f t="shared" si="482"/>
        <v>0</v>
      </c>
      <c r="T1894" s="45"/>
      <c r="V1894" s="57" t="str">
        <f t="shared" si="483"/>
        <v>скрыть</v>
      </c>
    </row>
    <row r="1895" spans="2:22" ht="15.75" hidden="1" customHeight="1" x14ac:dyDescent="0.25">
      <c r="B1895" s="135">
        <v>1879</v>
      </c>
      <c r="C1895" s="182">
        <f t="shared" si="488"/>
        <v>0</v>
      </c>
      <c r="D1895" s="280">
        <f t="shared" si="488"/>
        <v>0</v>
      </c>
      <c r="E1895" s="182">
        <f t="shared" si="488"/>
        <v>0</v>
      </c>
      <c r="F1895" s="182">
        <f t="shared" si="488"/>
        <v>0</v>
      </c>
      <c r="G1895" s="136">
        <f t="shared" si="488"/>
        <v>0</v>
      </c>
      <c r="H1895" s="136">
        <f t="shared" si="484"/>
        <v>0</v>
      </c>
      <c r="I1895" s="136">
        <f t="shared" si="478"/>
        <v>0</v>
      </c>
      <c r="J1895" s="141">
        <f t="shared" si="479"/>
        <v>0</v>
      </c>
      <c r="K1895" s="142">
        <f t="shared" si="476"/>
        <v>0</v>
      </c>
      <c r="L1895" s="184">
        <f t="shared" si="476"/>
        <v>0</v>
      </c>
      <c r="M1895" s="141">
        <f t="shared" si="476"/>
        <v>0</v>
      </c>
      <c r="N1895" s="141">
        <f t="shared" si="476"/>
        <v>0</v>
      </c>
      <c r="O1895" s="147">
        <f t="shared" si="480"/>
        <v>0</v>
      </c>
      <c r="P1895" s="136">
        <f t="shared" si="481"/>
        <v>0</v>
      </c>
      <c r="Q1895" s="136">
        <f t="shared" si="485"/>
        <v>0</v>
      </c>
      <c r="R1895" s="136">
        <f t="shared" si="486"/>
        <v>0</v>
      </c>
      <c r="S1895" s="137">
        <f t="shared" si="482"/>
        <v>0</v>
      </c>
      <c r="T1895" s="45"/>
      <c r="V1895" s="57" t="str">
        <f t="shared" si="483"/>
        <v>скрыть</v>
      </c>
    </row>
    <row r="1896" spans="2:22" ht="15.75" hidden="1" customHeight="1" x14ac:dyDescent="0.25">
      <c r="B1896" s="135">
        <v>1880</v>
      </c>
      <c r="C1896" s="182">
        <f t="shared" si="488"/>
        <v>0</v>
      </c>
      <c r="D1896" s="280">
        <f t="shared" si="488"/>
        <v>0</v>
      </c>
      <c r="E1896" s="182">
        <f t="shared" si="488"/>
        <v>0</v>
      </c>
      <c r="F1896" s="182">
        <f t="shared" si="488"/>
        <v>0</v>
      </c>
      <c r="G1896" s="136">
        <f t="shared" si="488"/>
        <v>0</v>
      </c>
      <c r="H1896" s="136">
        <f t="shared" si="484"/>
        <v>0</v>
      </c>
      <c r="I1896" s="136">
        <f t="shared" si="478"/>
        <v>0</v>
      </c>
      <c r="J1896" s="141">
        <f t="shared" si="479"/>
        <v>0</v>
      </c>
      <c r="K1896" s="142">
        <f t="shared" si="476"/>
        <v>0</v>
      </c>
      <c r="L1896" s="184">
        <f t="shared" si="476"/>
        <v>0</v>
      </c>
      <c r="M1896" s="141">
        <f t="shared" si="476"/>
        <v>0</v>
      </c>
      <c r="N1896" s="141">
        <f t="shared" si="476"/>
        <v>0</v>
      </c>
      <c r="O1896" s="147">
        <f t="shared" si="480"/>
        <v>0</v>
      </c>
      <c r="P1896" s="136">
        <f t="shared" si="481"/>
        <v>0</v>
      </c>
      <c r="Q1896" s="136">
        <f t="shared" si="485"/>
        <v>0</v>
      </c>
      <c r="R1896" s="136">
        <f t="shared" si="486"/>
        <v>0</v>
      </c>
      <c r="S1896" s="137">
        <f t="shared" si="482"/>
        <v>0</v>
      </c>
      <c r="T1896" s="45"/>
      <c r="V1896" s="57" t="str">
        <f t="shared" si="483"/>
        <v>скрыть</v>
      </c>
    </row>
    <row r="1897" spans="2:22" ht="15.75" hidden="1" customHeight="1" x14ac:dyDescent="0.25">
      <c r="B1897" s="135">
        <v>1881</v>
      </c>
      <c r="C1897" s="182">
        <f t="shared" ref="C1897:G1906" si="489">IF(offer_sale_type="транзит",IFERROR(VLOOKUP($B1897,calc_data,C$14+1,0),0),0)</f>
        <v>0</v>
      </c>
      <c r="D1897" s="280">
        <f t="shared" si="489"/>
        <v>0</v>
      </c>
      <c r="E1897" s="182">
        <f t="shared" si="489"/>
        <v>0</v>
      </c>
      <c r="F1897" s="182">
        <f t="shared" si="489"/>
        <v>0</v>
      </c>
      <c r="G1897" s="136">
        <f t="shared" si="489"/>
        <v>0</v>
      </c>
      <c r="H1897" s="136">
        <f t="shared" si="484"/>
        <v>0</v>
      </c>
      <c r="I1897" s="136">
        <f t="shared" si="478"/>
        <v>0</v>
      </c>
      <c r="J1897" s="141">
        <f t="shared" si="479"/>
        <v>0</v>
      </c>
      <c r="K1897" s="142">
        <f t="shared" si="476"/>
        <v>0</v>
      </c>
      <c r="L1897" s="184">
        <f t="shared" si="476"/>
        <v>0</v>
      </c>
      <c r="M1897" s="141">
        <f t="shared" si="476"/>
        <v>0</v>
      </c>
      <c r="N1897" s="141">
        <f t="shared" si="476"/>
        <v>0</v>
      </c>
      <c r="O1897" s="147">
        <f t="shared" si="480"/>
        <v>0</v>
      </c>
      <c r="P1897" s="136">
        <f t="shared" si="481"/>
        <v>0</v>
      </c>
      <c r="Q1897" s="136">
        <f t="shared" si="485"/>
        <v>0</v>
      </c>
      <c r="R1897" s="136">
        <f t="shared" si="486"/>
        <v>0</v>
      </c>
      <c r="S1897" s="137">
        <f t="shared" si="482"/>
        <v>0</v>
      </c>
      <c r="T1897" s="45"/>
      <c r="V1897" s="57" t="str">
        <f t="shared" si="483"/>
        <v>скрыть</v>
      </c>
    </row>
    <row r="1898" spans="2:22" ht="15.75" hidden="1" customHeight="1" x14ac:dyDescent="0.25">
      <c r="B1898" s="135">
        <v>1882</v>
      </c>
      <c r="C1898" s="182">
        <f t="shared" si="489"/>
        <v>0</v>
      </c>
      <c r="D1898" s="280">
        <f t="shared" si="489"/>
        <v>0</v>
      </c>
      <c r="E1898" s="182">
        <f t="shared" si="489"/>
        <v>0</v>
      </c>
      <c r="F1898" s="182">
        <f t="shared" si="489"/>
        <v>0</v>
      </c>
      <c r="G1898" s="136">
        <f t="shared" si="489"/>
        <v>0</v>
      </c>
      <c r="H1898" s="136">
        <f t="shared" si="484"/>
        <v>0</v>
      </c>
      <c r="I1898" s="136">
        <f t="shared" si="478"/>
        <v>0</v>
      </c>
      <c r="J1898" s="141">
        <f t="shared" si="479"/>
        <v>0</v>
      </c>
      <c r="K1898" s="142">
        <f t="shared" si="476"/>
        <v>0</v>
      </c>
      <c r="L1898" s="184">
        <f t="shared" si="476"/>
        <v>0</v>
      </c>
      <c r="M1898" s="141">
        <f t="shared" si="476"/>
        <v>0</v>
      </c>
      <c r="N1898" s="141">
        <f t="shared" si="476"/>
        <v>0</v>
      </c>
      <c r="O1898" s="147">
        <f t="shared" si="480"/>
        <v>0</v>
      </c>
      <c r="P1898" s="136">
        <f t="shared" si="481"/>
        <v>0</v>
      </c>
      <c r="Q1898" s="136">
        <f t="shared" si="485"/>
        <v>0</v>
      </c>
      <c r="R1898" s="136">
        <f t="shared" si="486"/>
        <v>0</v>
      </c>
      <c r="S1898" s="137">
        <f t="shared" si="482"/>
        <v>0</v>
      </c>
      <c r="T1898" s="45"/>
      <c r="V1898" s="57" t="str">
        <f t="shared" si="483"/>
        <v>скрыть</v>
      </c>
    </row>
    <row r="1899" spans="2:22" ht="15.75" hidden="1" customHeight="1" x14ac:dyDescent="0.25">
      <c r="B1899" s="135">
        <v>1883</v>
      </c>
      <c r="C1899" s="182">
        <f t="shared" si="489"/>
        <v>0</v>
      </c>
      <c r="D1899" s="280">
        <f t="shared" si="489"/>
        <v>0</v>
      </c>
      <c r="E1899" s="182">
        <f t="shared" si="489"/>
        <v>0</v>
      </c>
      <c r="F1899" s="182">
        <f t="shared" si="489"/>
        <v>0</v>
      </c>
      <c r="G1899" s="136">
        <f t="shared" si="489"/>
        <v>0</v>
      </c>
      <c r="H1899" s="136">
        <f t="shared" si="484"/>
        <v>0</v>
      </c>
      <c r="I1899" s="136">
        <f t="shared" si="478"/>
        <v>0</v>
      </c>
      <c r="J1899" s="141">
        <f t="shared" si="479"/>
        <v>0</v>
      </c>
      <c r="K1899" s="142">
        <f t="shared" si="476"/>
        <v>0</v>
      </c>
      <c r="L1899" s="184">
        <f t="shared" si="476"/>
        <v>0</v>
      </c>
      <c r="M1899" s="141">
        <f t="shared" si="476"/>
        <v>0</v>
      </c>
      <c r="N1899" s="141">
        <f t="shared" si="476"/>
        <v>0</v>
      </c>
      <c r="O1899" s="147">
        <f t="shared" si="480"/>
        <v>0</v>
      </c>
      <c r="P1899" s="136">
        <f t="shared" si="481"/>
        <v>0</v>
      </c>
      <c r="Q1899" s="136">
        <f t="shared" si="485"/>
        <v>0</v>
      </c>
      <c r="R1899" s="136">
        <f t="shared" si="486"/>
        <v>0</v>
      </c>
      <c r="S1899" s="137">
        <f t="shared" si="482"/>
        <v>0</v>
      </c>
      <c r="T1899" s="45"/>
      <c r="V1899" s="57" t="str">
        <f t="shared" si="483"/>
        <v>скрыть</v>
      </c>
    </row>
    <row r="1900" spans="2:22" ht="15.75" hidden="1" customHeight="1" x14ac:dyDescent="0.25">
      <c r="B1900" s="135">
        <v>1884</v>
      </c>
      <c r="C1900" s="182">
        <f t="shared" si="489"/>
        <v>0</v>
      </c>
      <c r="D1900" s="280">
        <f t="shared" si="489"/>
        <v>0</v>
      </c>
      <c r="E1900" s="182">
        <f t="shared" si="489"/>
        <v>0</v>
      </c>
      <c r="F1900" s="182">
        <f t="shared" si="489"/>
        <v>0</v>
      </c>
      <c r="G1900" s="136">
        <f t="shared" si="489"/>
        <v>0</v>
      </c>
      <c r="H1900" s="136">
        <f t="shared" si="484"/>
        <v>0</v>
      </c>
      <c r="I1900" s="136">
        <f t="shared" si="478"/>
        <v>0</v>
      </c>
      <c r="J1900" s="141">
        <f t="shared" si="479"/>
        <v>0</v>
      </c>
      <c r="K1900" s="142">
        <f t="shared" si="476"/>
        <v>0</v>
      </c>
      <c r="L1900" s="184">
        <f t="shared" si="476"/>
        <v>0</v>
      </c>
      <c r="M1900" s="141">
        <f t="shared" si="476"/>
        <v>0</v>
      </c>
      <c r="N1900" s="141">
        <f t="shared" si="476"/>
        <v>0</v>
      </c>
      <c r="O1900" s="147">
        <f t="shared" si="480"/>
        <v>0</v>
      </c>
      <c r="P1900" s="136">
        <f t="shared" si="481"/>
        <v>0</v>
      </c>
      <c r="Q1900" s="136">
        <f t="shared" si="485"/>
        <v>0</v>
      </c>
      <c r="R1900" s="136">
        <f t="shared" si="486"/>
        <v>0</v>
      </c>
      <c r="S1900" s="137">
        <f t="shared" si="482"/>
        <v>0</v>
      </c>
      <c r="T1900" s="45"/>
      <c r="V1900" s="57" t="str">
        <f t="shared" si="483"/>
        <v>скрыть</v>
      </c>
    </row>
    <row r="1901" spans="2:22" ht="15.75" hidden="1" customHeight="1" x14ac:dyDescent="0.25">
      <c r="B1901" s="135">
        <v>1885</v>
      </c>
      <c r="C1901" s="182">
        <f t="shared" si="489"/>
        <v>0</v>
      </c>
      <c r="D1901" s="280">
        <f t="shared" si="489"/>
        <v>0</v>
      </c>
      <c r="E1901" s="182">
        <f t="shared" si="489"/>
        <v>0</v>
      </c>
      <c r="F1901" s="182">
        <f t="shared" si="489"/>
        <v>0</v>
      </c>
      <c r="G1901" s="136">
        <f t="shared" si="489"/>
        <v>0</v>
      </c>
      <c r="H1901" s="136">
        <f t="shared" si="484"/>
        <v>0</v>
      </c>
      <c r="I1901" s="136">
        <f t="shared" si="478"/>
        <v>0</v>
      </c>
      <c r="J1901" s="141">
        <f t="shared" si="479"/>
        <v>0</v>
      </c>
      <c r="K1901" s="142">
        <f t="shared" si="476"/>
        <v>0</v>
      </c>
      <c r="L1901" s="184">
        <f t="shared" si="476"/>
        <v>0</v>
      </c>
      <c r="M1901" s="141">
        <f t="shared" si="476"/>
        <v>0</v>
      </c>
      <c r="N1901" s="141">
        <f t="shared" si="476"/>
        <v>0</v>
      </c>
      <c r="O1901" s="147">
        <f t="shared" si="480"/>
        <v>0</v>
      </c>
      <c r="P1901" s="136">
        <f t="shared" si="481"/>
        <v>0</v>
      </c>
      <c r="Q1901" s="136">
        <f t="shared" si="485"/>
        <v>0</v>
      </c>
      <c r="R1901" s="136">
        <f t="shared" si="486"/>
        <v>0</v>
      </c>
      <c r="S1901" s="137">
        <f t="shared" si="482"/>
        <v>0</v>
      </c>
      <c r="T1901" s="45"/>
      <c r="V1901" s="57" t="str">
        <f t="shared" si="483"/>
        <v>скрыть</v>
      </c>
    </row>
    <row r="1902" spans="2:22" ht="15.75" hidden="1" customHeight="1" x14ac:dyDescent="0.25">
      <c r="B1902" s="135">
        <v>1886</v>
      </c>
      <c r="C1902" s="182">
        <f t="shared" si="489"/>
        <v>0</v>
      </c>
      <c r="D1902" s="280">
        <f t="shared" si="489"/>
        <v>0</v>
      </c>
      <c r="E1902" s="182">
        <f t="shared" si="489"/>
        <v>0</v>
      </c>
      <c r="F1902" s="182">
        <f t="shared" si="489"/>
        <v>0</v>
      </c>
      <c r="G1902" s="136">
        <f t="shared" si="489"/>
        <v>0</v>
      </c>
      <c r="H1902" s="136">
        <f t="shared" si="484"/>
        <v>0</v>
      </c>
      <c r="I1902" s="136">
        <f t="shared" si="478"/>
        <v>0</v>
      </c>
      <c r="J1902" s="141">
        <f t="shared" si="479"/>
        <v>0</v>
      </c>
      <c r="K1902" s="142">
        <f t="shared" si="476"/>
        <v>0</v>
      </c>
      <c r="L1902" s="184">
        <f t="shared" si="476"/>
        <v>0</v>
      </c>
      <c r="M1902" s="141">
        <f t="shared" si="476"/>
        <v>0</v>
      </c>
      <c r="N1902" s="141">
        <f t="shared" si="476"/>
        <v>0</v>
      </c>
      <c r="O1902" s="147">
        <f t="shared" si="480"/>
        <v>0</v>
      </c>
      <c r="P1902" s="136">
        <f t="shared" si="481"/>
        <v>0</v>
      </c>
      <c r="Q1902" s="136">
        <f t="shared" si="485"/>
        <v>0</v>
      </c>
      <c r="R1902" s="136">
        <f t="shared" si="486"/>
        <v>0</v>
      </c>
      <c r="S1902" s="137">
        <f t="shared" si="482"/>
        <v>0</v>
      </c>
      <c r="T1902" s="45"/>
      <c r="V1902" s="57" t="str">
        <f t="shared" si="483"/>
        <v>скрыть</v>
      </c>
    </row>
    <row r="1903" spans="2:22" ht="15.75" hidden="1" customHeight="1" x14ac:dyDescent="0.25">
      <c r="B1903" s="135">
        <v>1887</v>
      </c>
      <c r="C1903" s="182">
        <f t="shared" si="489"/>
        <v>0</v>
      </c>
      <c r="D1903" s="280">
        <f t="shared" si="489"/>
        <v>0</v>
      </c>
      <c r="E1903" s="182">
        <f t="shared" si="489"/>
        <v>0</v>
      </c>
      <c r="F1903" s="182">
        <f t="shared" si="489"/>
        <v>0</v>
      </c>
      <c r="G1903" s="136">
        <f t="shared" si="489"/>
        <v>0</v>
      </c>
      <c r="H1903" s="136">
        <f t="shared" si="484"/>
        <v>0</v>
      </c>
      <c r="I1903" s="136">
        <f t="shared" si="478"/>
        <v>0</v>
      </c>
      <c r="J1903" s="141">
        <f t="shared" si="479"/>
        <v>0</v>
      </c>
      <c r="K1903" s="142">
        <f t="shared" si="476"/>
        <v>0</v>
      </c>
      <c r="L1903" s="184">
        <f t="shared" si="476"/>
        <v>0</v>
      </c>
      <c r="M1903" s="141">
        <f t="shared" si="476"/>
        <v>0</v>
      </c>
      <c r="N1903" s="141">
        <f t="shared" si="476"/>
        <v>0</v>
      </c>
      <c r="O1903" s="147">
        <f t="shared" si="480"/>
        <v>0</v>
      </c>
      <c r="P1903" s="136">
        <f t="shared" si="481"/>
        <v>0</v>
      </c>
      <c r="Q1903" s="136">
        <f t="shared" si="485"/>
        <v>0</v>
      </c>
      <c r="R1903" s="136">
        <f t="shared" si="486"/>
        <v>0</v>
      </c>
      <c r="S1903" s="137">
        <f t="shared" si="482"/>
        <v>0</v>
      </c>
      <c r="T1903" s="45"/>
      <c r="V1903" s="57" t="str">
        <f t="shared" si="483"/>
        <v>скрыть</v>
      </c>
    </row>
    <row r="1904" spans="2:22" ht="15.75" hidden="1" customHeight="1" x14ac:dyDescent="0.25">
      <c r="B1904" s="135">
        <v>1888</v>
      </c>
      <c r="C1904" s="182">
        <f t="shared" si="489"/>
        <v>0</v>
      </c>
      <c r="D1904" s="280">
        <f t="shared" si="489"/>
        <v>0</v>
      </c>
      <c r="E1904" s="182">
        <f t="shared" si="489"/>
        <v>0</v>
      </c>
      <c r="F1904" s="182">
        <f t="shared" si="489"/>
        <v>0</v>
      </c>
      <c r="G1904" s="136">
        <f t="shared" si="489"/>
        <v>0</v>
      </c>
      <c r="H1904" s="136">
        <f t="shared" si="484"/>
        <v>0</v>
      </c>
      <c r="I1904" s="136">
        <f t="shared" si="478"/>
        <v>0</v>
      </c>
      <c r="J1904" s="141">
        <f t="shared" si="479"/>
        <v>0</v>
      </c>
      <c r="K1904" s="142">
        <f t="shared" si="476"/>
        <v>0</v>
      </c>
      <c r="L1904" s="184">
        <f t="shared" si="476"/>
        <v>0</v>
      </c>
      <c r="M1904" s="141">
        <f t="shared" si="476"/>
        <v>0</v>
      </c>
      <c r="N1904" s="141">
        <f t="shared" si="476"/>
        <v>0</v>
      </c>
      <c r="O1904" s="147">
        <f t="shared" si="480"/>
        <v>0</v>
      </c>
      <c r="P1904" s="136">
        <f t="shared" si="481"/>
        <v>0</v>
      </c>
      <c r="Q1904" s="136">
        <f t="shared" si="485"/>
        <v>0</v>
      </c>
      <c r="R1904" s="136">
        <f t="shared" si="486"/>
        <v>0</v>
      </c>
      <c r="S1904" s="137">
        <f t="shared" si="482"/>
        <v>0</v>
      </c>
      <c r="T1904" s="45"/>
      <c r="V1904" s="57" t="str">
        <f t="shared" si="483"/>
        <v>скрыть</v>
      </c>
    </row>
    <row r="1905" spans="2:22" ht="15.75" hidden="1" customHeight="1" x14ac:dyDescent="0.25">
      <c r="B1905" s="135">
        <v>1889</v>
      </c>
      <c r="C1905" s="182">
        <f t="shared" si="489"/>
        <v>0</v>
      </c>
      <c r="D1905" s="280">
        <f t="shared" si="489"/>
        <v>0</v>
      </c>
      <c r="E1905" s="182">
        <f t="shared" si="489"/>
        <v>0</v>
      </c>
      <c r="F1905" s="182">
        <f t="shared" si="489"/>
        <v>0</v>
      </c>
      <c r="G1905" s="136">
        <f t="shared" si="489"/>
        <v>0</v>
      </c>
      <c r="H1905" s="136">
        <f t="shared" si="484"/>
        <v>0</v>
      </c>
      <c r="I1905" s="136">
        <f t="shared" si="478"/>
        <v>0</v>
      </c>
      <c r="J1905" s="141">
        <f t="shared" si="479"/>
        <v>0</v>
      </c>
      <c r="K1905" s="142">
        <f t="shared" si="476"/>
        <v>0</v>
      </c>
      <c r="L1905" s="184">
        <f t="shared" si="476"/>
        <v>0</v>
      </c>
      <c r="M1905" s="141">
        <f t="shared" si="476"/>
        <v>0</v>
      </c>
      <c r="N1905" s="141">
        <f t="shared" si="476"/>
        <v>0</v>
      </c>
      <c r="O1905" s="147">
        <f t="shared" si="480"/>
        <v>0</v>
      </c>
      <c r="P1905" s="136">
        <f t="shared" si="481"/>
        <v>0</v>
      </c>
      <c r="Q1905" s="136">
        <f t="shared" si="485"/>
        <v>0</v>
      </c>
      <c r="R1905" s="136">
        <f t="shared" si="486"/>
        <v>0</v>
      </c>
      <c r="S1905" s="137">
        <f t="shared" si="482"/>
        <v>0</v>
      </c>
      <c r="T1905" s="45"/>
      <c r="V1905" s="57" t="str">
        <f t="shared" si="483"/>
        <v>скрыть</v>
      </c>
    </row>
    <row r="1906" spans="2:22" ht="15.75" hidden="1" customHeight="1" x14ac:dyDescent="0.25">
      <c r="B1906" s="135">
        <v>1890</v>
      </c>
      <c r="C1906" s="182">
        <f t="shared" si="489"/>
        <v>0</v>
      </c>
      <c r="D1906" s="280">
        <f t="shared" si="489"/>
        <v>0</v>
      </c>
      <c r="E1906" s="182">
        <f t="shared" si="489"/>
        <v>0</v>
      </c>
      <c r="F1906" s="182">
        <f t="shared" si="489"/>
        <v>0</v>
      </c>
      <c r="G1906" s="136">
        <f t="shared" si="489"/>
        <v>0</v>
      </c>
      <c r="H1906" s="136">
        <f t="shared" si="484"/>
        <v>0</v>
      </c>
      <c r="I1906" s="136">
        <f t="shared" si="478"/>
        <v>0</v>
      </c>
      <c r="J1906" s="141">
        <f t="shared" si="479"/>
        <v>0</v>
      </c>
      <c r="K1906" s="142">
        <f t="shared" si="476"/>
        <v>0</v>
      </c>
      <c r="L1906" s="184">
        <f t="shared" si="476"/>
        <v>0</v>
      </c>
      <c r="M1906" s="141">
        <f t="shared" si="476"/>
        <v>0</v>
      </c>
      <c r="N1906" s="141">
        <f t="shared" si="476"/>
        <v>0</v>
      </c>
      <c r="O1906" s="147">
        <f t="shared" si="480"/>
        <v>0</v>
      </c>
      <c r="P1906" s="136">
        <f t="shared" si="481"/>
        <v>0</v>
      </c>
      <c r="Q1906" s="136">
        <f t="shared" si="485"/>
        <v>0</v>
      </c>
      <c r="R1906" s="136">
        <f t="shared" si="486"/>
        <v>0</v>
      </c>
      <c r="S1906" s="137">
        <f t="shared" si="482"/>
        <v>0</v>
      </c>
      <c r="T1906" s="45"/>
      <c r="V1906" s="57" t="str">
        <f t="shared" si="483"/>
        <v>скрыть</v>
      </c>
    </row>
    <row r="1907" spans="2:22" ht="15.75" hidden="1" customHeight="1" x14ac:dyDescent="0.25">
      <c r="B1907" s="135">
        <v>1891</v>
      </c>
      <c r="C1907" s="182">
        <f t="shared" ref="C1907:G1916" si="490">IF(offer_sale_type="транзит",IFERROR(VLOOKUP($B1907,calc_data,C$14+1,0),0),0)</f>
        <v>0</v>
      </c>
      <c r="D1907" s="280">
        <f t="shared" si="490"/>
        <v>0</v>
      </c>
      <c r="E1907" s="182">
        <f t="shared" si="490"/>
        <v>0</v>
      </c>
      <c r="F1907" s="182">
        <f t="shared" si="490"/>
        <v>0</v>
      </c>
      <c r="G1907" s="136">
        <f t="shared" si="490"/>
        <v>0</v>
      </c>
      <c r="H1907" s="136">
        <f t="shared" si="484"/>
        <v>0</v>
      </c>
      <c r="I1907" s="136">
        <f t="shared" si="478"/>
        <v>0</v>
      </c>
      <c r="J1907" s="141">
        <f t="shared" si="479"/>
        <v>0</v>
      </c>
      <c r="K1907" s="142">
        <f t="shared" si="476"/>
        <v>0</v>
      </c>
      <c r="L1907" s="184">
        <f t="shared" si="476"/>
        <v>0</v>
      </c>
      <c r="M1907" s="141">
        <f t="shared" si="476"/>
        <v>0</v>
      </c>
      <c r="N1907" s="141">
        <f t="shared" si="476"/>
        <v>0</v>
      </c>
      <c r="O1907" s="147">
        <f t="shared" si="480"/>
        <v>0</v>
      </c>
      <c r="P1907" s="136">
        <f t="shared" si="481"/>
        <v>0</v>
      </c>
      <c r="Q1907" s="136">
        <f t="shared" si="485"/>
        <v>0</v>
      </c>
      <c r="R1907" s="136">
        <f t="shared" si="486"/>
        <v>0</v>
      </c>
      <c r="S1907" s="137">
        <f t="shared" si="482"/>
        <v>0</v>
      </c>
      <c r="T1907" s="45"/>
      <c r="V1907" s="57" t="str">
        <f t="shared" si="483"/>
        <v>скрыть</v>
      </c>
    </row>
    <row r="1908" spans="2:22" ht="15.75" hidden="1" customHeight="1" x14ac:dyDescent="0.25">
      <c r="B1908" s="135">
        <v>1892</v>
      </c>
      <c r="C1908" s="182">
        <f t="shared" si="490"/>
        <v>0</v>
      </c>
      <c r="D1908" s="280">
        <f t="shared" si="490"/>
        <v>0</v>
      </c>
      <c r="E1908" s="182">
        <f t="shared" si="490"/>
        <v>0</v>
      </c>
      <c r="F1908" s="182">
        <f t="shared" si="490"/>
        <v>0</v>
      </c>
      <c r="G1908" s="136">
        <f t="shared" si="490"/>
        <v>0</v>
      </c>
      <c r="H1908" s="136">
        <f t="shared" si="484"/>
        <v>0</v>
      </c>
      <c r="I1908" s="136">
        <f t="shared" si="478"/>
        <v>0</v>
      </c>
      <c r="J1908" s="141">
        <f t="shared" si="479"/>
        <v>0</v>
      </c>
      <c r="K1908" s="142">
        <f t="shared" si="476"/>
        <v>0</v>
      </c>
      <c r="L1908" s="184">
        <f t="shared" si="476"/>
        <v>0</v>
      </c>
      <c r="M1908" s="141">
        <f t="shared" si="476"/>
        <v>0</v>
      </c>
      <c r="N1908" s="141">
        <f t="shared" si="476"/>
        <v>0</v>
      </c>
      <c r="O1908" s="147">
        <f t="shared" si="480"/>
        <v>0</v>
      </c>
      <c r="P1908" s="136">
        <f t="shared" si="481"/>
        <v>0</v>
      </c>
      <c r="Q1908" s="136">
        <f t="shared" si="485"/>
        <v>0</v>
      </c>
      <c r="R1908" s="136">
        <f t="shared" si="486"/>
        <v>0</v>
      </c>
      <c r="S1908" s="137">
        <f t="shared" si="482"/>
        <v>0</v>
      </c>
      <c r="T1908" s="45"/>
      <c r="V1908" s="57" t="str">
        <f t="shared" si="483"/>
        <v>скрыть</v>
      </c>
    </row>
    <row r="1909" spans="2:22" ht="15.75" hidden="1" customHeight="1" x14ac:dyDescent="0.25">
      <c r="B1909" s="135">
        <v>1893</v>
      </c>
      <c r="C1909" s="182">
        <f t="shared" si="490"/>
        <v>0</v>
      </c>
      <c r="D1909" s="280">
        <f t="shared" si="490"/>
        <v>0</v>
      </c>
      <c r="E1909" s="182">
        <f t="shared" si="490"/>
        <v>0</v>
      </c>
      <c r="F1909" s="182">
        <f t="shared" si="490"/>
        <v>0</v>
      </c>
      <c r="G1909" s="136">
        <f t="shared" si="490"/>
        <v>0</v>
      </c>
      <c r="H1909" s="136">
        <f t="shared" si="484"/>
        <v>0</v>
      </c>
      <c r="I1909" s="136">
        <f t="shared" si="478"/>
        <v>0</v>
      </c>
      <c r="J1909" s="141">
        <f t="shared" si="479"/>
        <v>0</v>
      </c>
      <c r="K1909" s="142">
        <f t="shared" si="476"/>
        <v>0</v>
      </c>
      <c r="L1909" s="184">
        <f t="shared" si="476"/>
        <v>0</v>
      </c>
      <c r="M1909" s="141">
        <f t="shared" si="476"/>
        <v>0</v>
      </c>
      <c r="N1909" s="141">
        <f t="shared" si="476"/>
        <v>0</v>
      </c>
      <c r="O1909" s="147">
        <f t="shared" si="480"/>
        <v>0</v>
      </c>
      <c r="P1909" s="136">
        <f t="shared" si="481"/>
        <v>0</v>
      </c>
      <c r="Q1909" s="136">
        <f t="shared" si="485"/>
        <v>0</v>
      </c>
      <c r="R1909" s="136">
        <f t="shared" si="486"/>
        <v>0</v>
      </c>
      <c r="S1909" s="137">
        <f t="shared" si="482"/>
        <v>0</v>
      </c>
      <c r="T1909" s="45"/>
      <c r="V1909" s="57" t="str">
        <f t="shared" si="483"/>
        <v>скрыть</v>
      </c>
    </row>
    <row r="1910" spans="2:22" ht="15.75" hidden="1" customHeight="1" x14ac:dyDescent="0.25">
      <c r="B1910" s="135">
        <v>1894</v>
      </c>
      <c r="C1910" s="182">
        <f t="shared" si="490"/>
        <v>0</v>
      </c>
      <c r="D1910" s="280">
        <f t="shared" si="490"/>
        <v>0</v>
      </c>
      <c r="E1910" s="182">
        <f t="shared" si="490"/>
        <v>0</v>
      </c>
      <c r="F1910" s="182">
        <f t="shared" si="490"/>
        <v>0</v>
      </c>
      <c r="G1910" s="136">
        <f t="shared" si="490"/>
        <v>0</v>
      </c>
      <c r="H1910" s="136">
        <f t="shared" si="484"/>
        <v>0</v>
      </c>
      <c r="I1910" s="136">
        <f t="shared" si="478"/>
        <v>0</v>
      </c>
      <c r="J1910" s="141">
        <f t="shared" si="479"/>
        <v>0</v>
      </c>
      <c r="K1910" s="142">
        <f t="shared" si="476"/>
        <v>0</v>
      </c>
      <c r="L1910" s="184">
        <f t="shared" si="476"/>
        <v>0</v>
      </c>
      <c r="M1910" s="141">
        <f t="shared" si="476"/>
        <v>0</v>
      </c>
      <c r="N1910" s="141">
        <f t="shared" si="476"/>
        <v>0</v>
      </c>
      <c r="O1910" s="147">
        <f t="shared" si="480"/>
        <v>0</v>
      </c>
      <c r="P1910" s="136">
        <f t="shared" si="481"/>
        <v>0</v>
      </c>
      <c r="Q1910" s="136">
        <f t="shared" si="485"/>
        <v>0</v>
      </c>
      <c r="R1910" s="136">
        <f t="shared" si="486"/>
        <v>0</v>
      </c>
      <c r="S1910" s="137">
        <f t="shared" si="482"/>
        <v>0</v>
      </c>
      <c r="T1910" s="45"/>
      <c r="V1910" s="57" t="str">
        <f t="shared" si="483"/>
        <v>скрыть</v>
      </c>
    </row>
    <row r="1911" spans="2:22" ht="15.75" hidden="1" customHeight="1" x14ac:dyDescent="0.25">
      <c r="B1911" s="135">
        <v>1895</v>
      </c>
      <c r="C1911" s="182">
        <f t="shared" si="490"/>
        <v>0</v>
      </c>
      <c r="D1911" s="280">
        <f t="shared" si="490"/>
        <v>0</v>
      </c>
      <c r="E1911" s="182">
        <f t="shared" si="490"/>
        <v>0</v>
      </c>
      <c r="F1911" s="182">
        <f t="shared" si="490"/>
        <v>0</v>
      </c>
      <c r="G1911" s="136">
        <f t="shared" si="490"/>
        <v>0</v>
      </c>
      <c r="H1911" s="136">
        <f t="shared" si="484"/>
        <v>0</v>
      </c>
      <c r="I1911" s="136">
        <f t="shared" si="478"/>
        <v>0</v>
      </c>
      <c r="J1911" s="141">
        <f t="shared" si="479"/>
        <v>0</v>
      </c>
      <c r="K1911" s="142">
        <f t="shared" si="476"/>
        <v>0</v>
      </c>
      <c r="L1911" s="184">
        <f t="shared" si="476"/>
        <v>0</v>
      </c>
      <c r="M1911" s="141">
        <f t="shared" si="476"/>
        <v>0</v>
      </c>
      <c r="N1911" s="141">
        <f t="shared" si="476"/>
        <v>0</v>
      </c>
      <c r="O1911" s="147">
        <f t="shared" si="480"/>
        <v>0</v>
      </c>
      <c r="P1911" s="136">
        <f t="shared" si="481"/>
        <v>0</v>
      </c>
      <c r="Q1911" s="136">
        <f t="shared" si="485"/>
        <v>0</v>
      </c>
      <c r="R1911" s="136">
        <f t="shared" si="486"/>
        <v>0</v>
      </c>
      <c r="S1911" s="137">
        <f t="shared" si="482"/>
        <v>0</v>
      </c>
      <c r="T1911" s="45"/>
      <c r="V1911" s="57" t="str">
        <f t="shared" si="483"/>
        <v>скрыть</v>
      </c>
    </row>
    <row r="1912" spans="2:22" ht="15.75" hidden="1" customHeight="1" x14ac:dyDescent="0.25">
      <c r="B1912" s="135">
        <v>1896</v>
      </c>
      <c r="C1912" s="182">
        <f t="shared" si="490"/>
        <v>0</v>
      </c>
      <c r="D1912" s="280">
        <f t="shared" si="490"/>
        <v>0</v>
      </c>
      <c r="E1912" s="182">
        <f t="shared" si="490"/>
        <v>0</v>
      </c>
      <c r="F1912" s="182">
        <f t="shared" si="490"/>
        <v>0</v>
      </c>
      <c r="G1912" s="136">
        <f t="shared" si="490"/>
        <v>0</v>
      </c>
      <c r="H1912" s="136">
        <f t="shared" si="484"/>
        <v>0</v>
      </c>
      <c r="I1912" s="136">
        <f t="shared" si="478"/>
        <v>0</v>
      </c>
      <c r="J1912" s="141">
        <f t="shared" si="479"/>
        <v>0</v>
      </c>
      <c r="K1912" s="142">
        <f t="shared" si="476"/>
        <v>0</v>
      </c>
      <c r="L1912" s="184">
        <f t="shared" si="476"/>
        <v>0</v>
      </c>
      <c r="M1912" s="141">
        <f t="shared" si="476"/>
        <v>0</v>
      </c>
      <c r="N1912" s="141">
        <f t="shared" si="476"/>
        <v>0</v>
      </c>
      <c r="O1912" s="147">
        <f t="shared" si="480"/>
        <v>0</v>
      </c>
      <c r="P1912" s="136">
        <f t="shared" si="481"/>
        <v>0</v>
      </c>
      <c r="Q1912" s="136">
        <f t="shared" si="485"/>
        <v>0</v>
      </c>
      <c r="R1912" s="136">
        <f t="shared" si="486"/>
        <v>0</v>
      </c>
      <c r="S1912" s="137">
        <f t="shared" si="482"/>
        <v>0</v>
      </c>
      <c r="T1912" s="45"/>
      <c r="V1912" s="57" t="str">
        <f t="shared" si="483"/>
        <v>скрыть</v>
      </c>
    </row>
    <row r="1913" spans="2:22" ht="15.75" hidden="1" customHeight="1" x14ac:dyDescent="0.25">
      <c r="B1913" s="135">
        <v>1897</v>
      </c>
      <c r="C1913" s="182">
        <f t="shared" si="490"/>
        <v>0</v>
      </c>
      <c r="D1913" s="280">
        <f t="shared" si="490"/>
        <v>0</v>
      </c>
      <c r="E1913" s="182">
        <f t="shared" si="490"/>
        <v>0</v>
      </c>
      <c r="F1913" s="182">
        <f t="shared" si="490"/>
        <v>0</v>
      </c>
      <c r="G1913" s="136">
        <f t="shared" si="490"/>
        <v>0</v>
      </c>
      <c r="H1913" s="136">
        <f t="shared" si="484"/>
        <v>0</v>
      </c>
      <c r="I1913" s="136">
        <f t="shared" si="478"/>
        <v>0</v>
      </c>
      <c r="J1913" s="141">
        <f t="shared" si="479"/>
        <v>0</v>
      </c>
      <c r="K1913" s="142">
        <f t="shared" si="476"/>
        <v>0</v>
      </c>
      <c r="L1913" s="184">
        <f t="shared" si="476"/>
        <v>0</v>
      </c>
      <c r="M1913" s="141">
        <f t="shared" si="476"/>
        <v>0</v>
      </c>
      <c r="N1913" s="141">
        <f t="shared" si="476"/>
        <v>0</v>
      </c>
      <c r="O1913" s="147">
        <f t="shared" si="480"/>
        <v>0</v>
      </c>
      <c r="P1913" s="136">
        <f t="shared" si="481"/>
        <v>0</v>
      </c>
      <c r="Q1913" s="136">
        <f t="shared" si="485"/>
        <v>0</v>
      </c>
      <c r="R1913" s="136">
        <f t="shared" si="486"/>
        <v>0</v>
      </c>
      <c r="S1913" s="137">
        <f t="shared" si="482"/>
        <v>0</v>
      </c>
      <c r="T1913" s="45"/>
      <c r="V1913" s="57" t="str">
        <f t="shared" si="483"/>
        <v>скрыть</v>
      </c>
    </row>
    <row r="1914" spans="2:22" ht="15.75" hidden="1" customHeight="1" x14ac:dyDescent="0.25">
      <c r="B1914" s="135">
        <v>1898</v>
      </c>
      <c r="C1914" s="182">
        <f t="shared" si="490"/>
        <v>0</v>
      </c>
      <c r="D1914" s="280">
        <f t="shared" si="490"/>
        <v>0</v>
      </c>
      <c r="E1914" s="182">
        <f t="shared" si="490"/>
        <v>0</v>
      </c>
      <c r="F1914" s="182">
        <f t="shared" si="490"/>
        <v>0</v>
      </c>
      <c r="G1914" s="136">
        <f t="shared" si="490"/>
        <v>0</v>
      </c>
      <c r="H1914" s="136">
        <f t="shared" si="484"/>
        <v>0</v>
      </c>
      <c r="I1914" s="136">
        <f t="shared" si="478"/>
        <v>0</v>
      </c>
      <c r="J1914" s="141">
        <f t="shared" si="479"/>
        <v>0</v>
      </c>
      <c r="K1914" s="142">
        <f t="shared" si="476"/>
        <v>0</v>
      </c>
      <c r="L1914" s="184">
        <f t="shared" si="476"/>
        <v>0</v>
      </c>
      <c r="M1914" s="141">
        <f t="shared" si="476"/>
        <v>0</v>
      </c>
      <c r="N1914" s="141">
        <f t="shared" si="476"/>
        <v>0</v>
      </c>
      <c r="O1914" s="147">
        <f t="shared" si="480"/>
        <v>0</v>
      </c>
      <c r="P1914" s="136">
        <f t="shared" si="481"/>
        <v>0</v>
      </c>
      <c r="Q1914" s="136">
        <f t="shared" si="485"/>
        <v>0</v>
      </c>
      <c r="R1914" s="136">
        <f t="shared" si="486"/>
        <v>0</v>
      </c>
      <c r="S1914" s="137">
        <f t="shared" si="482"/>
        <v>0</v>
      </c>
      <c r="T1914" s="45"/>
      <c r="V1914" s="57" t="str">
        <f t="shared" si="483"/>
        <v>скрыть</v>
      </c>
    </row>
    <row r="1915" spans="2:22" ht="15.75" hidden="1" customHeight="1" x14ac:dyDescent="0.25">
      <c r="B1915" s="135">
        <v>1899</v>
      </c>
      <c r="C1915" s="182">
        <f t="shared" si="490"/>
        <v>0</v>
      </c>
      <c r="D1915" s="280">
        <f t="shared" si="490"/>
        <v>0</v>
      </c>
      <c r="E1915" s="182">
        <f t="shared" si="490"/>
        <v>0</v>
      </c>
      <c r="F1915" s="182">
        <f t="shared" si="490"/>
        <v>0</v>
      </c>
      <c r="G1915" s="136">
        <f t="shared" si="490"/>
        <v>0</v>
      </c>
      <c r="H1915" s="136">
        <f t="shared" si="484"/>
        <v>0</v>
      </c>
      <c r="I1915" s="136">
        <f t="shared" si="478"/>
        <v>0</v>
      </c>
      <c r="J1915" s="141">
        <f t="shared" si="479"/>
        <v>0</v>
      </c>
      <c r="K1915" s="142">
        <f t="shared" si="476"/>
        <v>0</v>
      </c>
      <c r="L1915" s="184">
        <f t="shared" si="476"/>
        <v>0</v>
      </c>
      <c r="M1915" s="141">
        <f t="shared" si="476"/>
        <v>0</v>
      </c>
      <c r="N1915" s="141">
        <f t="shared" si="476"/>
        <v>0</v>
      </c>
      <c r="O1915" s="147">
        <f t="shared" si="480"/>
        <v>0</v>
      </c>
      <c r="P1915" s="136">
        <f t="shared" si="481"/>
        <v>0</v>
      </c>
      <c r="Q1915" s="136">
        <f t="shared" si="485"/>
        <v>0</v>
      </c>
      <c r="R1915" s="136">
        <f t="shared" si="486"/>
        <v>0</v>
      </c>
      <c r="S1915" s="137">
        <f t="shared" si="482"/>
        <v>0</v>
      </c>
      <c r="T1915" s="45"/>
      <c r="V1915" s="57" t="str">
        <f t="shared" si="483"/>
        <v>скрыть</v>
      </c>
    </row>
    <row r="1916" spans="2:22" ht="15.75" hidden="1" customHeight="1" x14ac:dyDescent="0.25">
      <c r="B1916" s="135">
        <v>1900</v>
      </c>
      <c r="C1916" s="182">
        <f t="shared" si="490"/>
        <v>0</v>
      </c>
      <c r="D1916" s="280">
        <f t="shared" si="490"/>
        <v>0</v>
      </c>
      <c r="E1916" s="182">
        <f t="shared" si="490"/>
        <v>0</v>
      </c>
      <c r="F1916" s="182">
        <f t="shared" si="490"/>
        <v>0</v>
      </c>
      <c r="G1916" s="136">
        <f t="shared" si="490"/>
        <v>0</v>
      </c>
      <c r="H1916" s="136">
        <f t="shared" si="484"/>
        <v>0</v>
      </c>
      <c r="I1916" s="136">
        <f t="shared" si="478"/>
        <v>0</v>
      </c>
      <c r="J1916" s="141">
        <f t="shared" si="479"/>
        <v>0</v>
      </c>
      <c r="K1916" s="142">
        <f t="shared" si="476"/>
        <v>0</v>
      </c>
      <c r="L1916" s="184">
        <f t="shared" si="476"/>
        <v>0</v>
      </c>
      <c r="M1916" s="141">
        <f t="shared" si="476"/>
        <v>0</v>
      </c>
      <c r="N1916" s="141">
        <f t="shared" si="476"/>
        <v>0</v>
      </c>
      <c r="O1916" s="147">
        <f t="shared" si="480"/>
        <v>0</v>
      </c>
      <c r="P1916" s="136">
        <f t="shared" si="481"/>
        <v>0</v>
      </c>
      <c r="Q1916" s="136">
        <f t="shared" si="485"/>
        <v>0</v>
      </c>
      <c r="R1916" s="136">
        <f t="shared" si="486"/>
        <v>0</v>
      </c>
      <c r="S1916" s="137">
        <f t="shared" si="482"/>
        <v>0</v>
      </c>
      <c r="T1916" s="45"/>
      <c r="V1916" s="57" t="str">
        <f t="shared" si="483"/>
        <v>скрыть</v>
      </c>
    </row>
    <row r="1917" spans="2:22" ht="15.75" hidden="1" customHeight="1" x14ac:dyDescent="0.25">
      <c r="B1917" s="135">
        <v>1901</v>
      </c>
      <c r="C1917" s="182">
        <f t="shared" ref="C1917:G1926" si="491">IF(offer_sale_type="транзит",IFERROR(VLOOKUP($B1917,calc_data,C$14+1,0),0),0)</f>
        <v>0</v>
      </c>
      <c r="D1917" s="280">
        <f t="shared" si="491"/>
        <v>0</v>
      </c>
      <c r="E1917" s="182">
        <f t="shared" si="491"/>
        <v>0</v>
      </c>
      <c r="F1917" s="182">
        <f t="shared" si="491"/>
        <v>0</v>
      </c>
      <c r="G1917" s="136">
        <f t="shared" si="491"/>
        <v>0</v>
      </c>
      <c r="H1917" s="136">
        <f t="shared" si="484"/>
        <v>0</v>
      </c>
      <c r="I1917" s="136">
        <f t="shared" si="478"/>
        <v>0</v>
      </c>
      <c r="J1917" s="141">
        <f t="shared" si="479"/>
        <v>0</v>
      </c>
      <c r="K1917" s="142">
        <f t="shared" si="476"/>
        <v>0</v>
      </c>
      <c r="L1917" s="184">
        <f t="shared" si="476"/>
        <v>0</v>
      </c>
      <c r="M1917" s="141">
        <f t="shared" si="476"/>
        <v>0</v>
      </c>
      <c r="N1917" s="141">
        <f t="shared" si="476"/>
        <v>0</v>
      </c>
      <c r="O1917" s="147">
        <f t="shared" si="480"/>
        <v>0</v>
      </c>
      <c r="P1917" s="136">
        <f t="shared" si="481"/>
        <v>0</v>
      </c>
      <c r="Q1917" s="136">
        <f t="shared" si="485"/>
        <v>0</v>
      </c>
      <c r="R1917" s="136">
        <f t="shared" si="486"/>
        <v>0</v>
      </c>
      <c r="S1917" s="137">
        <f t="shared" si="482"/>
        <v>0</v>
      </c>
      <c r="T1917" s="45"/>
      <c r="V1917" s="57" t="str">
        <f t="shared" si="483"/>
        <v>скрыть</v>
      </c>
    </row>
    <row r="1918" spans="2:22" ht="15.75" hidden="1" customHeight="1" x14ac:dyDescent="0.25">
      <c r="B1918" s="135">
        <v>1902</v>
      </c>
      <c r="C1918" s="182">
        <f t="shared" si="491"/>
        <v>0</v>
      </c>
      <c r="D1918" s="280">
        <f t="shared" si="491"/>
        <v>0</v>
      </c>
      <c r="E1918" s="182">
        <f t="shared" si="491"/>
        <v>0</v>
      </c>
      <c r="F1918" s="182">
        <f t="shared" si="491"/>
        <v>0</v>
      </c>
      <c r="G1918" s="136">
        <f t="shared" si="491"/>
        <v>0</v>
      </c>
      <c r="H1918" s="136">
        <f t="shared" si="484"/>
        <v>0</v>
      </c>
      <c r="I1918" s="136">
        <f t="shared" si="478"/>
        <v>0</v>
      </c>
      <c r="J1918" s="141">
        <f t="shared" si="479"/>
        <v>0</v>
      </c>
      <c r="K1918" s="142">
        <f t="shared" si="476"/>
        <v>0</v>
      </c>
      <c r="L1918" s="184">
        <f t="shared" si="476"/>
        <v>0</v>
      </c>
      <c r="M1918" s="141">
        <f t="shared" si="476"/>
        <v>0</v>
      </c>
      <c r="N1918" s="141">
        <f t="shared" si="476"/>
        <v>0</v>
      </c>
      <c r="O1918" s="147">
        <f t="shared" si="480"/>
        <v>0</v>
      </c>
      <c r="P1918" s="136">
        <f t="shared" si="481"/>
        <v>0</v>
      </c>
      <c r="Q1918" s="136">
        <f t="shared" si="485"/>
        <v>0</v>
      </c>
      <c r="R1918" s="136">
        <f t="shared" si="486"/>
        <v>0</v>
      </c>
      <c r="S1918" s="137">
        <f t="shared" si="482"/>
        <v>0</v>
      </c>
      <c r="T1918" s="45"/>
      <c r="V1918" s="57" t="str">
        <f t="shared" si="483"/>
        <v>скрыть</v>
      </c>
    </row>
    <row r="1919" spans="2:22" ht="15.75" hidden="1" customHeight="1" x14ac:dyDescent="0.25">
      <c r="B1919" s="135">
        <v>1903</v>
      </c>
      <c r="C1919" s="182">
        <f t="shared" si="491"/>
        <v>0</v>
      </c>
      <c r="D1919" s="280">
        <f t="shared" si="491"/>
        <v>0</v>
      </c>
      <c r="E1919" s="182">
        <f t="shared" si="491"/>
        <v>0</v>
      </c>
      <c r="F1919" s="182">
        <f t="shared" si="491"/>
        <v>0</v>
      </c>
      <c r="G1919" s="136">
        <f t="shared" si="491"/>
        <v>0</v>
      </c>
      <c r="H1919" s="136">
        <f t="shared" si="484"/>
        <v>0</v>
      </c>
      <c r="I1919" s="136">
        <f t="shared" si="478"/>
        <v>0</v>
      </c>
      <c r="J1919" s="141">
        <f t="shared" si="479"/>
        <v>0</v>
      </c>
      <c r="K1919" s="142">
        <f t="shared" si="476"/>
        <v>0</v>
      </c>
      <c r="L1919" s="184">
        <f t="shared" si="476"/>
        <v>0</v>
      </c>
      <c r="M1919" s="141">
        <f t="shared" si="476"/>
        <v>0</v>
      </c>
      <c r="N1919" s="141">
        <f t="shared" si="476"/>
        <v>0</v>
      </c>
      <c r="O1919" s="147">
        <f t="shared" si="480"/>
        <v>0</v>
      </c>
      <c r="P1919" s="136">
        <f t="shared" si="481"/>
        <v>0</v>
      </c>
      <c r="Q1919" s="136">
        <f t="shared" si="485"/>
        <v>0</v>
      </c>
      <c r="R1919" s="136">
        <f t="shared" si="486"/>
        <v>0</v>
      </c>
      <c r="S1919" s="137">
        <f t="shared" si="482"/>
        <v>0</v>
      </c>
      <c r="T1919" s="45"/>
      <c r="V1919" s="57" t="str">
        <f t="shared" si="483"/>
        <v>скрыть</v>
      </c>
    </row>
    <row r="1920" spans="2:22" ht="15.75" hidden="1" customHeight="1" x14ac:dyDescent="0.25">
      <c r="B1920" s="135">
        <v>1904</v>
      </c>
      <c r="C1920" s="182">
        <f t="shared" si="491"/>
        <v>0</v>
      </c>
      <c r="D1920" s="280">
        <f t="shared" si="491"/>
        <v>0</v>
      </c>
      <c r="E1920" s="182">
        <f t="shared" si="491"/>
        <v>0</v>
      </c>
      <c r="F1920" s="182">
        <f t="shared" si="491"/>
        <v>0</v>
      </c>
      <c r="G1920" s="136">
        <f t="shared" si="491"/>
        <v>0</v>
      </c>
      <c r="H1920" s="136">
        <f t="shared" si="484"/>
        <v>0</v>
      </c>
      <c r="I1920" s="136">
        <f t="shared" si="478"/>
        <v>0</v>
      </c>
      <c r="J1920" s="141">
        <f t="shared" si="479"/>
        <v>0</v>
      </c>
      <c r="K1920" s="142">
        <f t="shared" si="476"/>
        <v>0</v>
      </c>
      <c r="L1920" s="184">
        <f t="shared" si="476"/>
        <v>0</v>
      </c>
      <c r="M1920" s="141">
        <f t="shared" si="476"/>
        <v>0</v>
      </c>
      <c r="N1920" s="141">
        <f t="shared" si="476"/>
        <v>0</v>
      </c>
      <c r="O1920" s="147">
        <f t="shared" si="480"/>
        <v>0</v>
      </c>
      <c r="P1920" s="136">
        <f t="shared" si="481"/>
        <v>0</v>
      </c>
      <c r="Q1920" s="136">
        <f t="shared" si="485"/>
        <v>0</v>
      </c>
      <c r="R1920" s="136">
        <f t="shared" si="486"/>
        <v>0</v>
      </c>
      <c r="S1920" s="137">
        <f t="shared" si="482"/>
        <v>0</v>
      </c>
      <c r="T1920" s="45"/>
      <c r="V1920" s="57" t="str">
        <f t="shared" si="483"/>
        <v>скрыть</v>
      </c>
    </row>
    <row r="1921" spans="2:22" ht="15.75" hidden="1" customHeight="1" x14ac:dyDescent="0.25">
      <c r="B1921" s="135">
        <v>1905</v>
      </c>
      <c r="C1921" s="182">
        <f t="shared" si="491"/>
        <v>0</v>
      </c>
      <c r="D1921" s="280">
        <f t="shared" si="491"/>
        <v>0</v>
      </c>
      <c r="E1921" s="182">
        <f t="shared" si="491"/>
        <v>0</v>
      </c>
      <c r="F1921" s="182">
        <f t="shared" si="491"/>
        <v>0</v>
      </c>
      <c r="G1921" s="136">
        <f t="shared" si="491"/>
        <v>0</v>
      </c>
      <c r="H1921" s="136">
        <f t="shared" si="484"/>
        <v>0</v>
      </c>
      <c r="I1921" s="136">
        <f t="shared" si="478"/>
        <v>0</v>
      </c>
      <c r="J1921" s="141">
        <f t="shared" si="479"/>
        <v>0</v>
      </c>
      <c r="K1921" s="142">
        <f t="shared" si="476"/>
        <v>0</v>
      </c>
      <c r="L1921" s="184">
        <f t="shared" si="476"/>
        <v>0</v>
      </c>
      <c r="M1921" s="141">
        <f t="shared" si="476"/>
        <v>0</v>
      </c>
      <c r="N1921" s="141">
        <f t="shared" si="476"/>
        <v>0</v>
      </c>
      <c r="O1921" s="147">
        <f t="shared" si="480"/>
        <v>0</v>
      </c>
      <c r="P1921" s="136">
        <f t="shared" si="481"/>
        <v>0</v>
      </c>
      <c r="Q1921" s="136">
        <f t="shared" si="485"/>
        <v>0</v>
      </c>
      <c r="R1921" s="136">
        <f t="shared" si="486"/>
        <v>0</v>
      </c>
      <c r="S1921" s="137">
        <f t="shared" si="482"/>
        <v>0</v>
      </c>
      <c r="T1921" s="45"/>
      <c r="V1921" s="57" t="str">
        <f t="shared" si="483"/>
        <v>скрыть</v>
      </c>
    </row>
    <row r="1922" spans="2:22" ht="15.75" hidden="1" customHeight="1" x14ac:dyDescent="0.25">
      <c r="B1922" s="135">
        <v>1906</v>
      </c>
      <c r="C1922" s="182">
        <f t="shared" si="491"/>
        <v>0</v>
      </c>
      <c r="D1922" s="280">
        <f t="shared" si="491"/>
        <v>0</v>
      </c>
      <c r="E1922" s="182">
        <f t="shared" si="491"/>
        <v>0</v>
      </c>
      <c r="F1922" s="182">
        <f t="shared" si="491"/>
        <v>0</v>
      </c>
      <c r="G1922" s="136">
        <f t="shared" si="491"/>
        <v>0</v>
      </c>
      <c r="H1922" s="136">
        <f t="shared" si="484"/>
        <v>0</v>
      </c>
      <c r="I1922" s="136">
        <f t="shared" si="478"/>
        <v>0</v>
      </c>
      <c r="J1922" s="141">
        <f t="shared" si="479"/>
        <v>0</v>
      </c>
      <c r="K1922" s="142">
        <f t="shared" si="476"/>
        <v>0</v>
      </c>
      <c r="L1922" s="184">
        <f t="shared" si="476"/>
        <v>0</v>
      </c>
      <c r="M1922" s="141">
        <f t="shared" si="476"/>
        <v>0</v>
      </c>
      <c r="N1922" s="141">
        <f t="shared" si="476"/>
        <v>0</v>
      </c>
      <c r="O1922" s="147">
        <f t="shared" si="480"/>
        <v>0</v>
      </c>
      <c r="P1922" s="136">
        <f t="shared" si="481"/>
        <v>0</v>
      </c>
      <c r="Q1922" s="136">
        <f t="shared" si="485"/>
        <v>0</v>
      </c>
      <c r="R1922" s="136">
        <f t="shared" si="486"/>
        <v>0</v>
      </c>
      <c r="S1922" s="137">
        <f t="shared" si="482"/>
        <v>0</v>
      </c>
      <c r="T1922" s="45"/>
      <c r="V1922" s="57" t="str">
        <f t="shared" si="483"/>
        <v>скрыть</v>
      </c>
    </row>
    <row r="1923" spans="2:22" ht="15.75" hidden="1" customHeight="1" x14ac:dyDescent="0.25">
      <c r="B1923" s="135">
        <v>1907</v>
      </c>
      <c r="C1923" s="182">
        <f t="shared" si="491"/>
        <v>0</v>
      </c>
      <c r="D1923" s="280">
        <f t="shared" si="491"/>
        <v>0</v>
      </c>
      <c r="E1923" s="182">
        <f t="shared" si="491"/>
        <v>0</v>
      </c>
      <c r="F1923" s="182">
        <f t="shared" si="491"/>
        <v>0</v>
      </c>
      <c r="G1923" s="136">
        <f t="shared" si="491"/>
        <v>0</v>
      </c>
      <c r="H1923" s="136">
        <f t="shared" si="484"/>
        <v>0</v>
      </c>
      <c r="I1923" s="136">
        <f t="shared" si="478"/>
        <v>0</v>
      </c>
      <c r="J1923" s="141">
        <f t="shared" si="479"/>
        <v>0</v>
      </c>
      <c r="K1923" s="142">
        <f t="shared" ref="K1923:N1986" si="492">IF(offer_sale_type="транзит",IFERROR(ROUNDUP(VLOOKUP($B1923,calc_data,K$14+1,0),2),0),0)</f>
        <v>0</v>
      </c>
      <c r="L1923" s="184">
        <f t="shared" si="492"/>
        <v>0</v>
      </c>
      <c r="M1923" s="141">
        <f t="shared" si="492"/>
        <v>0</v>
      </c>
      <c r="N1923" s="141">
        <f t="shared" si="492"/>
        <v>0</v>
      </c>
      <c r="O1923" s="147">
        <f t="shared" si="480"/>
        <v>0</v>
      </c>
      <c r="P1923" s="136">
        <f t="shared" si="481"/>
        <v>0</v>
      </c>
      <c r="Q1923" s="136">
        <f t="shared" si="485"/>
        <v>0</v>
      </c>
      <c r="R1923" s="136">
        <f t="shared" si="486"/>
        <v>0</v>
      </c>
      <c r="S1923" s="137">
        <f t="shared" si="482"/>
        <v>0</v>
      </c>
      <c r="T1923" s="45"/>
      <c r="V1923" s="57" t="str">
        <f t="shared" si="483"/>
        <v>скрыть</v>
      </c>
    </row>
    <row r="1924" spans="2:22" ht="15.75" hidden="1" customHeight="1" x14ac:dyDescent="0.25">
      <c r="B1924" s="135">
        <v>1908</v>
      </c>
      <c r="C1924" s="182">
        <f t="shared" si="491"/>
        <v>0</v>
      </c>
      <c r="D1924" s="280">
        <f t="shared" si="491"/>
        <v>0</v>
      </c>
      <c r="E1924" s="182">
        <f t="shared" si="491"/>
        <v>0</v>
      </c>
      <c r="F1924" s="182">
        <f t="shared" si="491"/>
        <v>0</v>
      </c>
      <c r="G1924" s="136">
        <f t="shared" si="491"/>
        <v>0</v>
      </c>
      <c r="H1924" s="136">
        <f t="shared" si="484"/>
        <v>0</v>
      </c>
      <c r="I1924" s="136">
        <f t="shared" si="478"/>
        <v>0</v>
      </c>
      <c r="J1924" s="141">
        <f t="shared" si="479"/>
        <v>0</v>
      </c>
      <c r="K1924" s="142">
        <f t="shared" si="492"/>
        <v>0</v>
      </c>
      <c r="L1924" s="184">
        <f t="shared" si="492"/>
        <v>0</v>
      </c>
      <c r="M1924" s="141">
        <f t="shared" si="492"/>
        <v>0</v>
      </c>
      <c r="N1924" s="141">
        <f t="shared" si="492"/>
        <v>0</v>
      </c>
      <c r="O1924" s="147">
        <f t="shared" si="480"/>
        <v>0</v>
      </c>
      <c r="P1924" s="136">
        <f t="shared" si="481"/>
        <v>0</v>
      </c>
      <c r="Q1924" s="136">
        <f t="shared" si="485"/>
        <v>0</v>
      </c>
      <c r="R1924" s="136">
        <f t="shared" si="486"/>
        <v>0</v>
      </c>
      <c r="S1924" s="137">
        <f t="shared" si="482"/>
        <v>0</v>
      </c>
      <c r="T1924" s="45"/>
      <c r="V1924" s="57" t="str">
        <f t="shared" si="483"/>
        <v>скрыть</v>
      </c>
    </row>
    <row r="1925" spans="2:22" ht="15.75" hidden="1" customHeight="1" x14ac:dyDescent="0.25">
      <c r="B1925" s="135">
        <v>1909</v>
      </c>
      <c r="C1925" s="182">
        <f t="shared" si="491"/>
        <v>0</v>
      </c>
      <c r="D1925" s="280">
        <f t="shared" si="491"/>
        <v>0</v>
      </c>
      <c r="E1925" s="182">
        <f t="shared" si="491"/>
        <v>0</v>
      </c>
      <c r="F1925" s="182">
        <f t="shared" si="491"/>
        <v>0</v>
      </c>
      <c r="G1925" s="136">
        <f t="shared" si="491"/>
        <v>0</v>
      </c>
      <c r="H1925" s="136">
        <f t="shared" si="484"/>
        <v>0</v>
      </c>
      <c r="I1925" s="136">
        <f t="shared" si="478"/>
        <v>0</v>
      </c>
      <c r="J1925" s="141">
        <f t="shared" si="479"/>
        <v>0</v>
      </c>
      <c r="K1925" s="142">
        <f t="shared" si="492"/>
        <v>0</v>
      </c>
      <c r="L1925" s="184">
        <f t="shared" si="492"/>
        <v>0</v>
      </c>
      <c r="M1925" s="141">
        <f t="shared" si="492"/>
        <v>0</v>
      </c>
      <c r="N1925" s="141">
        <f t="shared" si="492"/>
        <v>0</v>
      </c>
      <c r="O1925" s="147">
        <f t="shared" si="480"/>
        <v>0</v>
      </c>
      <c r="P1925" s="136">
        <f t="shared" si="481"/>
        <v>0</v>
      </c>
      <c r="Q1925" s="136">
        <f t="shared" si="485"/>
        <v>0</v>
      </c>
      <c r="R1925" s="136">
        <f t="shared" si="486"/>
        <v>0</v>
      </c>
      <c r="S1925" s="137">
        <f t="shared" si="482"/>
        <v>0</v>
      </c>
      <c r="T1925" s="45"/>
      <c r="V1925" s="57" t="str">
        <f t="shared" si="483"/>
        <v>скрыть</v>
      </c>
    </row>
    <row r="1926" spans="2:22" ht="15.75" hidden="1" customHeight="1" x14ac:dyDescent="0.25">
      <c r="B1926" s="135">
        <v>1910</v>
      </c>
      <c r="C1926" s="182">
        <f t="shared" si="491"/>
        <v>0</v>
      </c>
      <c r="D1926" s="280">
        <f t="shared" si="491"/>
        <v>0</v>
      </c>
      <c r="E1926" s="182">
        <f t="shared" si="491"/>
        <v>0</v>
      </c>
      <c r="F1926" s="182">
        <f t="shared" si="491"/>
        <v>0</v>
      </c>
      <c r="G1926" s="136">
        <f t="shared" si="491"/>
        <v>0</v>
      </c>
      <c r="H1926" s="136">
        <f t="shared" si="484"/>
        <v>0</v>
      </c>
      <c r="I1926" s="136">
        <f t="shared" si="478"/>
        <v>0</v>
      </c>
      <c r="J1926" s="141">
        <f t="shared" si="479"/>
        <v>0</v>
      </c>
      <c r="K1926" s="142">
        <f t="shared" si="492"/>
        <v>0</v>
      </c>
      <c r="L1926" s="184">
        <f t="shared" si="492"/>
        <v>0</v>
      </c>
      <c r="M1926" s="141">
        <f t="shared" si="492"/>
        <v>0</v>
      </c>
      <c r="N1926" s="141">
        <f t="shared" si="492"/>
        <v>0</v>
      </c>
      <c r="O1926" s="147">
        <f t="shared" si="480"/>
        <v>0</v>
      </c>
      <c r="P1926" s="136">
        <f t="shared" si="481"/>
        <v>0</v>
      </c>
      <c r="Q1926" s="136">
        <f t="shared" si="485"/>
        <v>0</v>
      </c>
      <c r="R1926" s="136">
        <f t="shared" si="486"/>
        <v>0</v>
      </c>
      <c r="S1926" s="137">
        <f t="shared" si="482"/>
        <v>0</v>
      </c>
      <c r="T1926" s="45"/>
      <c r="V1926" s="57" t="str">
        <f t="shared" si="483"/>
        <v>скрыть</v>
      </c>
    </row>
    <row r="1927" spans="2:22" ht="15.75" hidden="1" customHeight="1" x14ac:dyDescent="0.25">
      <c r="B1927" s="135">
        <v>1911</v>
      </c>
      <c r="C1927" s="182">
        <f t="shared" ref="C1927:G1936" si="493">IF(offer_sale_type="транзит",IFERROR(VLOOKUP($B1927,calc_data,C$14+1,0),0),0)</f>
        <v>0</v>
      </c>
      <c r="D1927" s="280">
        <f t="shared" si="493"/>
        <v>0</v>
      </c>
      <c r="E1927" s="182">
        <f t="shared" si="493"/>
        <v>0</v>
      </c>
      <c r="F1927" s="182">
        <f t="shared" si="493"/>
        <v>0</v>
      </c>
      <c r="G1927" s="136">
        <f t="shared" si="493"/>
        <v>0</v>
      </c>
      <c r="H1927" s="136">
        <f t="shared" si="484"/>
        <v>0</v>
      </c>
      <c r="I1927" s="136">
        <f t="shared" si="478"/>
        <v>0</v>
      </c>
      <c r="J1927" s="141">
        <f t="shared" si="479"/>
        <v>0</v>
      </c>
      <c r="K1927" s="142">
        <f t="shared" si="492"/>
        <v>0</v>
      </c>
      <c r="L1927" s="184">
        <f t="shared" si="492"/>
        <v>0</v>
      </c>
      <c r="M1927" s="141">
        <f t="shared" si="492"/>
        <v>0</v>
      </c>
      <c r="N1927" s="141">
        <f t="shared" si="492"/>
        <v>0</v>
      </c>
      <c r="O1927" s="147">
        <f t="shared" si="480"/>
        <v>0</v>
      </c>
      <c r="P1927" s="136">
        <f t="shared" si="481"/>
        <v>0</v>
      </c>
      <c r="Q1927" s="136">
        <f t="shared" si="485"/>
        <v>0</v>
      </c>
      <c r="R1927" s="136">
        <f t="shared" si="486"/>
        <v>0</v>
      </c>
      <c r="S1927" s="137">
        <f t="shared" si="482"/>
        <v>0</v>
      </c>
      <c r="T1927" s="45"/>
      <c r="V1927" s="57" t="str">
        <f t="shared" si="483"/>
        <v>скрыть</v>
      </c>
    </row>
    <row r="1928" spans="2:22" ht="15.75" hidden="1" customHeight="1" x14ac:dyDescent="0.25">
      <c r="B1928" s="135">
        <v>1912</v>
      </c>
      <c r="C1928" s="182">
        <f t="shared" si="493"/>
        <v>0</v>
      </c>
      <c r="D1928" s="280">
        <f t="shared" si="493"/>
        <v>0</v>
      </c>
      <c r="E1928" s="182">
        <f t="shared" si="493"/>
        <v>0</v>
      </c>
      <c r="F1928" s="182">
        <f t="shared" si="493"/>
        <v>0</v>
      </c>
      <c r="G1928" s="136">
        <f t="shared" si="493"/>
        <v>0</v>
      </c>
      <c r="H1928" s="136">
        <f t="shared" si="484"/>
        <v>0</v>
      </c>
      <c r="I1928" s="136">
        <f t="shared" si="478"/>
        <v>0</v>
      </c>
      <c r="J1928" s="141">
        <f t="shared" si="479"/>
        <v>0</v>
      </c>
      <c r="K1928" s="142">
        <f t="shared" si="492"/>
        <v>0</v>
      </c>
      <c r="L1928" s="184">
        <f t="shared" si="492"/>
        <v>0</v>
      </c>
      <c r="M1928" s="141">
        <f t="shared" si="492"/>
        <v>0</v>
      </c>
      <c r="N1928" s="141">
        <f t="shared" si="492"/>
        <v>0</v>
      </c>
      <c r="O1928" s="147">
        <f t="shared" si="480"/>
        <v>0</v>
      </c>
      <c r="P1928" s="136">
        <f t="shared" si="481"/>
        <v>0</v>
      </c>
      <c r="Q1928" s="136">
        <f t="shared" si="485"/>
        <v>0</v>
      </c>
      <c r="R1928" s="136">
        <f t="shared" si="486"/>
        <v>0</v>
      </c>
      <c r="S1928" s="137">
        <f t="shared" si="482"/>
        <v>0</v>
      </c>
      <c r="T1928" s="45"/>
      <c r="V1928" s="57" t="str">
        <f t="shared" si="483"/>
        <v>скрыть</v>
      </c>
    </row>
    <row r="1929" spans="2:22" ht="15.75" hidden="1" customHeight="1" x14ac:dyDescent="0.25">
      <c r="B1929" s="135">
        <v>1913</v>
      </c>
      <c r="C1929" s="182">
        <f t="shared" si="493"/>
        <v>0</v>
      </c>
      <c r="D1929" s="280">
        <f t="shared" si="493"/>
        <v>0</v>
      </c>
      <c r="E1929" s="182">
        <f t="shared" si="493"/>
        <v>0</v>
      </c>
      <c r="F1929" s="182">
        <f t="shared" si="493"/>
        <v>0</v>
      </c>
      <c r="G1929" s="136">
        <f t="shared" si="493"/>
        <v>0</v>
      </c>
      <c r="H1929" s="136">
        <f t="shared" si="484"/>
        <v>0</v>
      </c>
      <c r="I1929" s="136">
        <f t="shared" si="478"/>
        <v>0</v>
      </c>
      <c r="J1929" s="141">
        <f t="shared" si="479"/>
        <v>0</v>
      </c>
      <c r="K1929" s="142">
        <f t="shared" si="492"/>
        <v>0</v>
      </c>
      <c r="L1929" s="184">
        <f t="shared" si="492"/>
        <v>0</v>
      </c>
      <c r="M1929" s="141">
        <f t="shared" si="492"/>
        <v>0</v>
      </c>
      <c r="N1929" s="141">
        <f t="shared" si="492"/>
        <v>0</v>
      </c>
      <c r="O1929" s="147">
        <f t="shared" si="480"/>
        <v>0</v>
      </c>
      <c r="P1929" s="136">
        <f t="shared" si="481"/>
        <v>0</v>
      </c>
      <c r="Q1929" s="136">
        <f t="shared" si="485"/>
        <v>0</v>
      </c>
      <c r="R1929" s="136">
        <f t="shared" si="486"/>
        <v>0</v>
      </c>
      <c r="S1929" s="137">
        <f t="shared" si="482"/>
        <v>0</v>
      </c>
      <c r="T1929" s="45"/>
      <c r="V1929" s="57" t="str">
        <f t="shared" si="483"/>
        <v>скрыть</v>
      </c>
    </row>
    <row r="1930" spans="2:22" ht="15.75" hidden="1" customHeight="1" x14ac:dyDescent="0.25">
      <c r="B1930" s="135">
        <v>1914</v>
      </c>
      <c r="C1930" s="182">
        <f t="shared" si="493"/>
        <v>0</v>
      </c>
      <c r="D1930" s="280">
        <f t="shared" si="493"/>
        <v>0</v>
      </c>
      <c r="E1930" s="182">
        <f t="shared" si="493"/>
        <v>0</v>
      </c>
      <c r="F1930" s="182">
        <f t="shared" si="493"/>
        <v>0</v>
      </c>
      <c r="G1930" s="136">
        <f t="shared" si="493"/>
        <v>0</v>
      </c>
      <c r="H1930" s="136">
        <f t="shared" si="484"/>
        <v>0</v>
      </c>
      <c r="I1930" s="136">
        <f t="shared" si="478"/>
        <v>0</v>
      </c>
      <c r="J1930" s="141">
        <f t="shared" si="479"/>
        <v>0</v>
      </c>
      <c r="K1930" s="142">
        <f t="shared" si="492"/>
        <v>0</v>
      </c>
      <c r="L1930" s="184">
        <f t="shared" si="492"/>
        <v>0</v>
      </c>
      <c r="M1930" s="141">
        <f t="shared" si="492"/>
        <v>0</v>
      </c>
      <c r="N1930" s="141">
        <f t="shared" si="492"/>
        <v>0</v>
      </c>
      <c r="O1930" s="147">
        <f t="shared" si="480"/>
        <v>0</v>
      </c>
      <c r="P1930" s="136">
        <f t="shared" si="481"/>
        <v>0</v>
      </c>
      <c r="Q1930" s="136">
        <f t="shared" si="485"/>
        <v>0</v>
      </c>
      <c r="R1930" s="136">
        <f t="shared" si="486"/>
        <v>0</v>
      </c>
      <c r="S1930" s="137">
        <f t="shared" si="482"/>
        <v>0</v>
      </c>
      <c r="T1930" s="45"/>
      <c r="V1930" s="57" t="str">
        <f t="shared" si="483"/>
        <v>скрыть</v>
      </c>
    </row>
    <row r="1931" spans="2:22" ht="15.75" hidden="1" customHeight="1" x14ac:dyDescent="0.25">
      <c r="B1931" s="135">
        <v>1915</v>
      </c>
      <c r="C1931" s="182">
        <f t="shared" si="493"/>
        <v>0</v>
      </c>
      <c r="D1931" s="280">
        <f t="shared" si="493"/>
        <v>0</v>
      </c>
      <c r="E1931" s="182">
        <f t="shared" si="493"/>
        <v>0</v>
      </c>
      <c r="F1931" s="182">
        <f t="shared" si="493"/>
        <v>0</v>
      </c>
      <c r="G1931" s="136">
        <f t="shared" si="493"/>
        <v>0</v>
      </c>
      <c r="H1931" s="136">
        <f t="shared" si="484"/>
        <v>0</v>
      </c>
      <c r="I1931" s="136">
        <f t="shared" si="478"/>
        <v>0</v>
      </c>
      <c r="J1931" s="141">
        <f t="shared" si="479"/>
        <v>0</v>
      </c>
      <c r="K1931" s="142">
        <f t="shared" si="492"/>
        <v>0</v>
      </c>
      <c r="L1931" s="184">
        <f t="shared" si="492"/>
        <v>0</v>
      </c>
      <c r="M1931" s="141">
        <f t="shared" si="492"/>
        <v>0</v>
      </c>
      <c r="N1931" s="141">
        <f t="shared" si="492"/>
        <v>0</v>
      </c>
      <c r="O1931" s="147">
        <f t="shared" si="480"/>
        <v>0</v>
      </c>
      <c r="P1931" s="136">
        <f t="shared" si="481"/>
        <v>0</v>
      </c>
      <c r="Q1931" s="136">
        <f t="shared" si="485"/>
        <v>0</v>
      </c>
      <c r="R1931" s="136">
        <f t="shared" si="486"/>
        <v>0</v>
      </c>
      <c r="S1931" s="137">
        <f t="shared" si="482"/>
        <v>0</v>
      </c>
      <c r="T1931" s="45"/>
      <c r="V1931" s="57" t="str">
        <f t="shared" si="483"/>
        <v>скрыть</v>
      </c>
    </row>
    <row r="1932" spans="2:22" ht="15.75" hidden="1" customHeight="1" x14ac:dyDescent="0.25">
      <c r="B1932" s="135">
        <v>1916</v>
      </c>
      <c r="C1932" s="182">
        <f t="shared" si="493"/>
        <v>0</v>
      </c>
      <c r="D1932" s="280">
        <f t="shared" si="493"/>
        <v>0</v>
      </c>
      <c r="E1932" s="182">
        <f t="shared" si="493"/>
        <v>0</v>
      </c>
      <c r="F1932" s="182">
        <f t="shared" si="493"/>
        <v>0</v>
      </c>
      <c r="G1932" s="136">
        <f t="shared" si="493"/>
        <v>0</v>
      </c>
      <c r="H1932" s="136">
        <f t="shared" si="484"/>
        <v>0</v>
      </c>
      <c r="I1932" s="136">
        <f t="shared" si="478"/>
        <v>0</v>
      </c>
      <c r="J1932" s="141">
        <f t="shared" si="479"/>
        <v>0</v>
      </c>
      <c r="K1932" s="142">
        <f t="shared" si="492"/>
        <v>0</v>
      </c>
      <c r="L1932" s="184">
        <f t="shared" si="492"/>
        <v>0</v>
      </c>
      <c r="M1932" s="141">
        <f t="shared" si="492"/>
        <v>0</v>
      </c>
      <c r="N1932" s="141">
        <f t="shared" si="492"/>
        <v>0</v>
      </c>
      <c r="O1932" s="147">
        <f t="shared" si="480"/>
        <v>0</v>
      </c>
      <c r="P1932" s="136">
        <f t="shared" si="481"/>
        <v>0</v>
      </c>
      <c r="Q1932" s="136">
        <f t="shared" si="485"/>
        <v>0</v>
      </c>
      <c r="R1932" s="136">
        <f t="shared" si="486"/>
        <v>0</v>
      </c>
      <c r="S1932" s="137">
        <f t="shared" si="482"/>
        <v>0</v>
      </c>
      <c r="T1932" s="45"/>
      <c r="V1932" s="57" t="str">
        <f t="shared" si="483"/>
        <v>скрыть</v>
      </c>
    </row>
    <row r="1933" spans="2:22" ht="15.75" hidden="1" customHeight="1" x14ac:dyDescent="0.25">
      <c r="B1933" s="135">
        <v>1917</v>
      </c>
      <c r="C1933" s="182">
        <f t="shared" si="493"/>
        <v>0</v>
      </c>
      <c r="D1933" s="280">
        <f t="shared" si="493"/>
        <v>0</v>
      </c>
      <c r="E1933" s="182">
        <f t="shared" si="493"/>
        <v>0</v>
      </c>
      <c r="F1933" s="182">
        <f t="shared" si="493"/>
        <v>0</v>
      </c>
      <c r="G1933" s="136">
        <f t="shared" si="493"/>
        <v>0</v>
      </c>
      <c r="H1933" s="136">
        <f t="shared" si="484"/>
        <v>0</v>
      </c>
      <c r="I1933" s="136">
        <f t="shared" si="478"/>
        <v>0</v>
      </c>
      <c r="J1933" s="141">
        <f t="shared" si="479"/>
        <v>0</v>
      </c>
      <c r="K1933" s="142">
        <f t="shared" si="492"/>
        <v>0</v>
      </c>
      <c r="L1933" s="184">
        <f t="shared" si="492"/>
        <v>0</v>
      </c>
      <c r="M1933" s="141">
        <f t="shared" si="492"/>
        <v>0</v>
      </c>
      <c r="N1933" s="141">
        <f t="shared" si="492"/>
        <v>0</v>
      </c>
      <c r="O1933" s="147">
        <f t="shared" si="480"/>
        <v>0</v>
      </c>
      <c r="P1933" s="136">
        <f t="shared" si="481"/>
        <v>0</v>
      </c>
      <c r="Q1933" s="136">
        <f t="shared" si="485"/>
        <v>0</v>
      </c>
      <c r="R1933" s="136">
        <f t="shared" si="486"/>
        <v>0</v>
      </c>
      <c r="S1933" s="137">
        <f t="shared" si="482"/>
        <v>0</v>
      </c>
      <c r="T1933" s="45"/>
      <c r="V1933" s="57" t="str">
        <f t="shared" si="483"/>
        <v>скрыть</v>
      </c>
    </row>
    <row r="1934" spans="2:22" ht="15.75" hidden="1" customHeight="1" x14ac:dyDescent="0.25">
      <c r="B1934" s="135">
        <v>1918</v>
      </c>
      <c r="C1934" s="182">
        <f t="shared" si="493"/>
        <v>0</v>
      </c>
      <c r="D1934" s="280">
        <f t="shared" si="493"/>
        <v>0</v>
      </c>
      <c r="E1934" s="182">
        <f t="shared" si="493"/>
        <v>0</v>
      </c>
      <c r="F1934" s="182">
        <f t="shared" si="493"/>
        <v>0</v>
      </c>
      <c r="G1934" s="136">
        <f t="shared" si="493"/>
        <v>0</v>
      </c>
      <c r="H1934" s="136">
        <f t="shared" si="484"/>
        <v>0</v>
      </c>
      <c r="I1934" s="136">
        <f t="shared" si="478"/>
        <v>0</v>
      </c>
      <c r="J1934" s="141">
        <f t="shared" si="479"/>
        <v>0</v>
      </c>
      <c r="K1934" s="142">
        <f t="shared" si="492"/>
        <v>0</v>
      </c>
      <c r="L1934" s="184">
        <f t="shared" si="492"/>
        <v>0</v>
      </c>
      <c r="M1934" s="141">
        <f t="shared" si="492"/>
        <v>0</v>
      </c>
      <c r="N1934" s="141">
        <f t="shared" si="492"/>
        <v>0</v>
      </c>
      <c r="O1934" s="147">
        <f t="shared" si="480"/>
        <v>0</v>
      </c>
      <c r="P1934" s="136">
        <f t="shared" si="481"/>
        <v>0</v>
      </c>
      <c r="Q1934" s="136">
        <f t="shared" si="485"/>
        <v>0</v>
      </c>
      <c r="R1934" s="136">
        <f t="shared" si="486"/>
        <v>0</v>
      </c>
      <c r="S1934" s="137">
        <f t="shared" si="482"/>
        <v>0</v>
      </c>
      <c r="T1934" s="45"/>
      <c r="V1934" s="57" t="str">
        <f t="shared" si="483"/>
        <v>скрыть</v>
      </c>
    </row>
    <row r="1935" spans="2:22" ht="15.75" hidden="1" customHeight="1" x14ac:dyDescent="0.25">
      <c r="B1935" s="135">
        <v>1919</v>
      </c>
      <c r="C1935" s="182">
        <f t="shared" si="493"/>
        <v>0</v>
      </c>
      <c r="D1935" s="280">
        <f t="shared" si="493"/>
        <v>0</v>
      </c>
      <c r="E1935" s="182">
        <f t="shared" si="493"/>
        <v>0</v>
      </c>
      <c r="F1935" s="182">
        <f t="shared" si="493"/>
        <v>0</v>
      </c>
      <c r="G1935" s="136">
        <f t="shared" si="493"/>
        <v>0</v>
      </c>
      <c r="H1935" s="136">
        <f t="shared" si="484"/>
        <v>0</v>
      </c>
      <c r="I1935" s="136">
        <f t="shared" si="478"/>
        <v>0</v>
      </c>
      <c r="J1935" s="141">
        <f t="shared" si="479"/>
        <v>0</v>
      </c>
      <c r="K1935" s="142">
        <f t="shared" si="492"/>
        <v>0</v>
      </c>
      <c r="L1935" s="184">
        <f t="shared" si="492"/>
        <v>0</v>
      </c>
      <c r="M1935" s="141">
        <f t="shared" si="492"/>
        <v>0</v>
      </c>
      <c r="N1935" s="141">
        <f t="shared" si="492"/>
        <v>0</v>
      </c>
      <c r="O1935" s="147">
        <f t="shared" si="480"/>
        <v>0</v>
      </c>
      <c r="P1935" s="136">
        <f t="shared" si="481"/>
        <v>0</v>
      </c>
      <c r="Q1935" s="136">
        <f t="shared" si="485"/>
        <v>0</v>
      </c>
      <c r="R1935" s="136">
        <f t="shared" si="486"/>
        <v>0</v>
      </c>
      <c r="S1935" s="137">
        <f t="shared" si="482"/>
        <v>0</v>
      </c>
      <c r="T1935" s="45"/>
      <c r="V1935" s="57" t="str">
        <f t="shared" si="483"/>
        <v>скрыть</v>
      </c>
    </row>
    <row r="1936" spans="2:22" ht="15.75" hidden="1" customHeight="1" x14ac:dyDescent="0.25">
      <c r="B1936" s="135">
        <v>1920</v>
      </c>
      <c r="C1936" s="182">
        <f t="shared" si="493"/>
        <v>0</v>
      </c>
      <c r="D1936" s="280">
        <f t="shared" si="493"/>
        <v>0</v>
      </c>
      <c r="E1936" s="182">
        <f t="shared" si="493"/>
        <v>0</v>
      </c>
      <c r="F1936" s="182">
        <f t="shared" si="493"/>
        <v>0</v>
      </c>
      <c r="G1936" s="136">
        <f t="shared" si="493"/>
        <v>0</v>
      </c>
      <c r="H1936" s="136">
        <f t="shared" si="484"/>
        <v>0</v>
      </c>
      <c r="I1936" s="136">
        <f t="shared" si="478"/>
        <v>0</v>
      </c>
      <c r="J1936" s="141">
        <f t="shared" si="479"/>
        <v>0</v>
      </c>
      <c r="K1936" s="142">
        <f t="shared" si="492"/>
        <v>0</v>
      </c>
      <c r="L1936" s="184">
        <f t="shared" si="492"/>
        <v>0</v>
      </c>
      <c r="M1936" s="141">
        <f t="shared" si="492"/>
        <v>0</v>
      </c>
      <c r="N1936" s="141">
        <f t="shared" si="492"/>
        <v>0</v>
      </c>
      <c r="O1936" s="147">
        <f t="shared" si="480"/>
        <v>0</v>
      </c>
      <c r="P1936" s="136">
        <f t="shared" si="481"/>
        <v>0</v>
      </c>
      <c r="Q1936" s="136">
        <f t="shared" si="485"/>
        <v>0</v>
      </c>
      <c r="R1936" s="136">
        <f t="shared" si="486"/>
        <v>0</v>
      </c>
      <c r="S1936" s="137">
        <f t="shared" si="482"/>
        <v>0</v>
      </c>
      <c r="T1936" s="45"/>
      <c r="V1936" s="57" t="str">
        <f t="shared" si="483"/>
        <v>скрыть</v>
      </c>
    </row>
    <row r="1937" spans="2:22" ht="15.75" hidden="1" customHeight="1" x14ac:dyDescent="0.25">
      <c r="B1937" s="135">
        <v>1921</v>
      </c>
      <c r="C1937" s="182">
        <f t="shared" ref="C1937:G1946" si="494">IF(offer_sale_type="транзит",IFERROR(VLOOKUP($B1937,calc_data,C$14+1,0),0),0)</f>
        <v>0</v>
      </c>
      <c r="D1937" s="280">
        <f t="shared" si="494"/>
        <v>0</v>
      </c>
      <c r="E1937" s="182">
        <f t="shared" si="494"/>
        <v>0</v>
      </c>
      <c r="F1937" s="182">
        <f t="shared" si="494"/>
        <v>0</v>
      </c>
      <c r="G1937" s="136">
        <f t="shared" si="494"/>
        <v>0</v>
      </c>
      <c r="H1937" s="136">
        <f t="shared" si="484"/>
        <v>0</v>
      </c>
      <c r="I1937" s="136">
        <f t="shared" ref="I1937:I2000" si="495">IF(offer_sale_type="транзит",IFERROR(ROUND(VLOOKUP($B1937,calc_data,I$14+1,0),2),0),0)</f>
        <v>0</v>
      </c>
      <c r="J1937" s="141">
        <f t="shared" ref="J1937:J2000" si="496">ROUND(IF(offer_sale_type="транзит",IFERROR(VLOOKUP($B1937,calc_data,J$14+1,0),0),0),2)</f>
        <v>0</v>
      </c>
      <c r="K1937" s="142">
        <f t="shared" si="492"/>
        <v>0</v>
      </c>
      <c r="L1937" s="184">
        <f t="shared" si="492"/>
        <v>0</v>
      </c>
      <c r="M1937" s="141">
        <f t="shared" si="492"/>
        <v>0</v>
      </c>
      <c r="N1937" s="141">
        <f t="shared" si="492"/>
        <v>0</v>
      </c>
      <c r="O1937" s="147">
        <f t="shared" ref="O1937:O2000" si="497">IF(offer_sale_type="транзит",IFERROR(ROUND(VLOOKUP($B1937,calc_data,O$14+1,1),2),0),0)</f>
        <v>0</v>
      </c>
      <c r="P1937" s="136">
        <f t="shared" ref="P1937:P2000" si="498">IF(offer_sale_type="транзит",IFERROR(ROUND(SUM(I1937:J1937,M1937:O1937)/E1937,2),0),0)</f>
        <v>0</v>
      </c>
      <c r="Q1937" s="136">
        <f t="shared" si="485"/>
        <v>0</v>
      </c>
      <c r="R1937" s="136">
        <f t="shared" si="486"/>
        <v>0</v>
      </c>
      <c r="S1937" s="137">
        <f t="shared" ref="S1937:S2000" si="499">Q1937+IF(AND(offer_incoterms="DDP",seller_region="RU"),R1937,0)</f>
        <v>0</v>
      </c>
      <c r="T1937" s="45"/>
      <c r="V1937" s="57" t="str">
        <f t="shared" ref="V1937:V2000" si="500">IF(Q1937&gt;0,"показать","скрыть")</f>
        <v>скрыть</v>
      </c>
    </row>
    <row r="1938" spans="2:22" ht="15.75" hidden="1" customHeight="1" x14ac:dyDescent="0.25">
      <c r="B1938" s="135">
        <v>1922</v>
      </c>
      <c r="C1938" s="182">
        <f t="shared" si="494"/>
        <v>0</v>
      </c>
      <c r="D1938" s="280">
        <f t="shared" si="494"/>
        <v>0</v>
      </c>
      <c r="E1938" s="182">
        <f t="shared" si="494"/>
        <v>0</v>
      </c>
      <c r="F1938" s="182">
        <f t="shared" si="494"/>
        <v>0</v>
      </c>
      <c r="G1938" s="136">
        <f t="shared" si="494"/>
        <v>0</v>
      </c>
      <c r="H1938" s="136">
        <f t="shared" ref="H1938:H2001" si="501">E1938*G1938</f>
        <v>0</v>
      </c>
      <c r="I1938" s="136">
        <f t="shared" si="495"/>
        <v>0</v>
      </c>
      <c r="J1938" s="141">
        <f t="shared" si="496"/>
        <v>0</v>
      </c>
      <c r="K1938" s="142">
        <f t="shared" si="492"/>
        <v>0</v>
      </c>
      <c r="L1938" s="184">
        <f t="shared" si="492"/>
        <v>0</v>
      </c>
      <c r="M1938" s="141">
        <f t="shared" si="492"/>
        <v>0</v>
      </c>
      <c r="N1938" s="141">
        <f t="shared" si="492"/>
        <v>0</v>
      </c>
      <c r="O1938" s="147">
        <f t="shared" si="497"/>
        <v>0</v>
      </c>
      <c r="P1938" s="136">
        <f t="shared" si="498"/>
        <v>0</v>
      </c>
      <c r="Q1938" s="136">
        <f t="shared" ref="Q1938:Q2001" si="502">E1938*P1938</f>
        <v>0</v>
      </c>
      <c r="R1938" s="136">
        <f t="shared" ref="R1938:R2001" si="503">Q1938*IF(AND(offer_incoterms="DDP",seller_region="RU"),rate_vatRu,0)</f>
        <v>0</v>
      </c>
      <c r="S1938" s="137">
        <f t="shared" si="499"/>
        <v>0</v>
      </c>
      <c r="T1938" s="45"/>
      <c r="V1938" s="57" t="str">
        <f t="shared" si="500"/>
        <v>скрыть</v>
      </c>
    </row>
    <row r="1939" spans="2:22" ht="15.75" hidden="1" customHeight="1" x14ac:dyDescent="0.25">
      <c r="B1939" s="135">
        <v>1923</v>
      </c>
      <c r="C1939" s="182">
        <f t="shared" si="494"/>
        <v>0</v>
      </c>
      <c r="D1939" s="280">
        <f t="shared" si="494"/>
        <v>0</v>
      </c>
      <c r="E1939" s="182">
        <f t="shared" si="494"/>
        <v>0</v>
      </c>
      <c r="F1939" s="182">
        <f t="shared" si="494"/>
        <v>0</v>
      </c>
      <c r="G1939" s="136">
        <f t="shared" si="494"/>
        <v>0</v>
      </c>
      <c r="H1939" s="136">
        <f t="shared" si="501"/>
        <v>0</v>
      </c>
      <c r="I1939" s="136">
        <f t="shared" si="495"/>
        <v>0</v>
      </c>
      <c r="J1939" s="141">
        <f t="shared" si="496"/>
        <v>0</v>
      </c>
      <c r="K1939" s="142">
        <f t="shared" si="492"/>
        <v>0</v>
      </c>
      <c r="L1939" s="184">
        <f t="shared" si="492"/>
        <v>0</v>
      </c>
      <c r="M1939" s="141">
        <f t="shared" si="492"/>
        <v>0</v>
      </c>
      <c r="N1939" s="141">
        <f t="shared" si="492"/>
        <v>0</v>
      </c>
      <c r="O1939" s="147">
        <f t="shared" si="497"/>
        <v>0</v>
      </c>
      <c r="P1939" s="136">
        <f t="shared" si="498"/>
        <v>0</v>
      </c>
      <c r="Q1939" s="136">
        <f t="shared" si="502"/>
        <v>0</v>
      </c>
      <c r="R1939" s="136">
        <f t="shared" si="503"/>
        <v>0</v>
      </c>
      <c r="S1939" s="137">
        <f t="shared" si="499"/>
        <v>0</v>
      </c>
      <c r="T1939" s="45"/>
      <c r="V1939" s="57" t="str">
        <f t="shared" si="500"/>
        <v>скрыть</v>
      </c>
    </row>
    <row r="1940" spans="2:22" ht="15.75" hidden="1" customHeight="1" x14ac:dyDescent="0.25">
      <c r="B1940" s="135">
        <v>1924</v>
      </c>
      <c r="C1940" s="182">
        <f t="shared" si="494"/>
        <v>0</v>
      </c>
      <c r="D1940" s="280">
        <f t="shared" si="494"/>
        <v>0</v>
      </c>
      <c r="E1940" s="182">
        <f t="shared" si="494"/>
        <v>0</v>
      </c>
      <c r="F1940" s="182">
        <f t="shared" si="494"/>
        <v>0</v>
      </c>
      <c r="G1940" s="136">
        <f t="shared" si="494"/>
        <v>0</v>
      </c>
      <c r="H1940" s="136">
        <f t="shared" si="501"/>
        <v>0</v>
      </c>
      <c r="I1940" s="136">
        <f t="shared" si="495"/>
        <v>0</v>
      </c>
      <c r="J1940" s="141">
        <f t="shared" si="496"/>
        <v>0</v>
      </c>
      <c r="K1940" s="142">
        <f t="shared" si="492"/>
        <v>0</v>
      </c>
      <c r="L1940" s="184">
        <f t="shared" si="492"/>
        <v>0</v>
      </c>
      <c r="M1940" s="141">
        <f t="shared" si="492"/>
        <v>0</v>
      </c>
      <c r="N1940" s="141">
        <f t="shared" si="492"/>
        <v>0</v>
      </c>
      <c r="O1940" s="147">
        <f t="shared" si="497"/>
        <v>0</v>
      </c>
      <c r="P1940" s="136">
        <f t="shared" si="498"/>
        <v>0</v>
      </c>
      <c r="Q1940" s="136">
        <f t="shared" si="502"/>
        <v>0</v>
      </c>
      <c r="R1940" s="136">
        <f t="shared" si="503"/>
        <v>0</v>
      </c>
      <c r="S1940" s="137">
        <f t="shared" si="499"/>
        <v>0</v>
      </c>
      <c r="T1940" s="45"/>
      <c r="V1940" s="57" t="str">
        <f t="shared" si="500"/>
        <v>скрыть</v>
      </c>
    </row>
    <row r="1941" spans="2:22" ht="15.75" hidden="1" customHeight="1" x14ac:dyDescent="0.25">
      <c r="B1941" s="135">
        <v>1925</v>
      </c>
      <c r="C1941" s="182">
        <f t="shared" si="494"/>
        <v>0</v>
      </c>
      <c r="D1941" s="280">
        <f t="shared" si="494"/>
        <v>0</v>
      </c>
      <c r="E1941" s="182">
        <f t="shared" si="494"/>
        <v>0</v>
      </c>
      <c r="F1941" s="182">
        <f t="shared" si="494"/>
        <v>0</v>
      </c>
      <c r="G1941" s="136">
        <f t="shared" si="494"/>
        <v>0</v>
      </c>
      <c r="H1941" s="136">
        <f t="shared" si="501"/>
        <v>0</v>
      </c>
      <c r="I1941" s="136">
        <f t="shared" si="495"/>
        <v>0</v>
      </c>
      <c r="J1941" s="141">
        <f t="shared" si="496"/>
        <v>0</v>
      </c>
      <c r="K1941" s="142">
        <f t="shared" si="492"/>
        <v>0</v>
      </c>
      <c r="L1941" s="184">
        <f t="shared" si="492"/>
        <v>0</v>
      </c>
      <c r="M1941" s="141">
        <f t="shared" si="492"/>
        <v>0</v>
      </c>
      <c r="N1941" s="141">
        <f t="shared" si="492"/>
        <v>0</v>
      </c>
      <c r="O1941" s="147">
        <f t="shared" si="497"/>
        <v>0</v>
      </c>
      <c r="P1941" s="136">
        <f t="shared" si="498"/>
        <v>0</v>
      </c>
      <c r="Q1941" s="136">
        <f t="shared" si="502"/>
        <v>0</v>
      </c>
      <c r="R1941" s="136">
        <f t="shared" si="503"/>
        <v>0</v>
      </c>
      <c r="S1941" s="137">
        <f t="shared" si="499"/>
        <v>0</v>
      </c>
      <c r="T1941" s="45"/>
      <c r="V1941" s="57" t="str">
        <f t="shared" si="500"/>
        <v>скрыть</v>
      </c>
    </row>
    <row r="1942" spans="2:22" ht="15.75" hidden="1" customHeight="1" x14ac:dyDescent="0.25">
      <c r="B1942" s="135">
        <v>1926</v>
      </c>
      <c r="C1942" s="182">
        <f t="shared" si="494"/>
        <v>0</v>
      </c>
      <c r="D1942" s="280">
        <f t="shared" si="494"/>
        <v>0</v>
      </c>
      <c r="E1942" s="182">
        <f t="shared" si="494"/>
        <v>0</v>
      </c>
      <c r="F1942" s="182">
        <f t="shared" si="494"/>
        <v>0</v>
      </c>
      <c r="G1942" s="136">
        <f t="shared" si="494"/>
        <v>0</v>
      </c>
      <c r="H1942" s="136">
        <f t="shared" si="501"/>
        <v>0</v>
      </c>
      <c r="I1942" s="136">
        <f t="shared" si="495"/>
        <v>0</v>
      </c>
      <c r="J1942" s="141">
        <f t="shared" si="496"/>
        <v>0</v>
      </c>
      <c r="K1942" s="142">
        <f t="shared" si="492"/>
        <v>0</v>
      </c>
      <c r="L1942" s="184">
        <f t="shared" si="492"/>
        <v>0</v>
      </c>
      <c r="M1942" s="141">
        <f t="shared" si="492"/>
        <v>0</v>
      </c>
      <c r="N1942" s="141">
        <f t="shared" si="492"/>
        <v>0</v>
      </c>
      <c r="O1942" s="147">
        <f t="shared" si="497"/>
        <v>0</v>
      </c>
      <c r="P1942" s="136">
        <f t="shared" si="498"/>
        <v>0</v>
      </c>
      <c r="Q1942" s="136">
        <f t="shared" si="502"/>
        <v>0</v>
      </c>
      <c r="R1942" s="136">
        <f t="shared" si="503"/>
        <v>0</v>
      </c>
      <c r="S1942" s="137">
        <f t="shared" si="499"/>
        <v>0</v>
      </c>
      <c r="T1942" s="45"/>
      <c r="V1942" s="57" t="str">
        <f t="shared" si="500"/>
        <v>скрыть</v>
      </c>
    </row>
    <row r="1943" spans="2:22" ht="15.75" hidden="1" customHeight="1" x14ac:dyDescent="0.25">
      <c r="B1943" s="135">
        <v>1927</v>
      </c>
      <c r="C1943" s="182">
        <f t="shared" si="494"/>
        <v>0</v>
      </c>
      <c r="D1943" s="280">
        <f t="shared" si="494"/>
        <v>0</v>
      </c>
      <c r="E1943" s="182">
        <f t="shared" si="494"/>
        <v>0</v>
      </c>
      <c r="F1943" s="182">
        <f t="shared" si="494"/>
        <v>0</v>
      </c>
      <c r="G1943" s="136">
        <f t="shared" si="494"/>
        <v>0</v>
      </c>
      <c r="H1943" s="136">
        <f t="shared" si="501"/>
        <v>0</v>
      </c>
      <c r="I1943" s="136">
        <f t="shared" si="495"/>
        <v>0</v>
      </c>
      <c r="J1943" s="141">
        <f t="shared" si="496"/>
        <v>0</v>
      </c>
      <c r="K1943" s="142">
        <f t="shared" si="492"/>
        <v>0</v>
      </c>
      <c r="L1943" s="184">
        <f t="shared" si="492"/>
        <v>0</v>
      </c>
      <c r="M1943" s="141">
        <f t="shared" si="492"/>
        <v>0</v>
      </c>
      <c r="N1943" s="141">
        <f t="shared" si="492"/>
        <v>0</v>
      </c>
      <c r="O1943" s="147">
        <f t="shared" si="497"/>
        <v>0</v>
      </c>
      <c r="P1943" s="136">
        <f t="shared" si="498"/>
        <v>0</v>
      </c>
      <c r="Q1943" s="136">
        <f t="shared" si="502"/>
        <v>0</v>
      </c>
      <c r="R1943" s="136">
        <f t="shared" si="503"/>
        <v>0</v>
      </c>
      <c r="S1943" s="137">
        <f t="shared" si="499"/>
        <v>0</v>
      </c>
      <c r="T1943" s="45"/>
      <c r="V1943" s="57" t="str">
        <f t="shared" si="500"/>
        <v>скрыть</v>
      </c>
    </row>
    <row r="1944" spans="2:22" ht="15.75" hidden="1" customHeight="1" x14ac:dyDescent="0.25">
      <c r="B1944" s="135">
        <v>1928</v>
      </c>
      <c r="C1944" s="182">
        <f t="shared" si="494"/>
        <v>0</v>
      </c>
      <c r="D1944" s="280">
        <f t="shared" si="494"/>
        <v>0</v>
      </c>
      <c r="E1944" s="182">
        <f t="shared" si="494"/>
        <v>0</v>
      </c>
      <c r="F1944" s="182">
        <f t="shared" si="494"/>
        <v>0</v>
      </c>
      <c r="G1944" s="136">
        <f t="shared" si="494"/>
        <v>0</v>
      </c>
      <c r="H1944" s="136">
        <f t="shared" si="501"/>
        <v>0</v>
      </c>
      <c r="I1944" s="136">
        <f t="shared" si="495"/>
        <v>0</v>
      </c>
      <c r="J1944" s="141">
        <f t="shared" si="496"/>
        <v>0</v>
      </c>
      <c r="K1944" s="142">
        <f t="shared" si="492"/>
        <v>0</v>
      </c>
      <c r="L1944" s="184">
        <f t="shared" si="492"/>
        <v>0</v>
      </c>
      <c r="M1944" s="141">
        <f t="shared" si="492"/>
        <v>0</v>
      </c>
      <c r="N1944" s="141">
        <f t="shared" si="492"/>
        <v>0</v>
      </c>
      <c r="O1944" s="147">
        <f t="shared" si="497"/>
        <v>0</v>
      </c>
      <c r="P1944" s="136">
        <f t="shared" si="498"/>
        <v>0</v>
      </c>
      <c r="Q1944" s="136">
        <f t="shared" si="502"/>
        <v>0</v>
      </c>
      <c r="R1944" s="136">
        <f t="shared" si="503"/>
        <v>0</v>
      </c>
      <c r="S1944" s="137">
        <f t="shared" si="499"/>
        <v>0</v>
      </c>
      <c r="T1944" s="45"/>
      <c r="V1944" s="57" t="str">
        <f t="shared" si="500"/>
        <v>скрыть</v>
      </c>
    </row>
    <row r="1945" spans="2:22" ht="15.75" hidden="1" customHeight="1" x14ac:dyDescent="0.25">
      <c r="B1945" s="135">
        <v>1929</v>
      </c>
      <c r="C1945" s="182">
        <f t="shared" si="494"/>
        <v>0</v>
      </c>
      <c r="D1945" s="280">
        <f t="shared" si="494"/>
        <v>0</v>
      </c>
      <c r="E1945" s="182">
        <f t="shared" si="494"/>
        <v>0</v>
      </c>
      <c r="F1945" s="182">
        <f t="shared" si="494"/>
        <v>0</v>
      </c>
      <c r="G1945" s="136">
        <f t="shared" si="494"/>
        <v>0</v>
      </c>
      <c r="H1945" s="136">
        <f t="shared" si="501"/>
        <v>0</v>
      </c>
      <c r="I1945" s="136">
        <f t="shared" si="495"/>
        <v>0</v>
      </c>
      <c r="J1945" s="141">
        <f t="shared" si="496"/>
        <v>0</v>
      </c>
      <c r="K1945" s="142">
        <f t="shared" si="492"/>
        <v>0</v>
      </c>
      <c r="L1945" s="184">
        <f t="shared" si="492"/>
        <v>0</v>
      </c>
      <c r="M1945" s="141">
        <f t="shared" si="492"/>
        <v>0</v>
      </c>
      <c r="N1945" s="141">
        <f t="shared" si="492"/>
        <v>0</v>
      </c>
      <c r="O1945" s="147">
        <f t="shared" si="497"/>
        <v>0</v>
      </c>
      <c r="P1945" s="136">
        <f t="shared" si="498"/>
        <v>0</v>
      </c>
      <c r="Q1945" s="136">
        <f t="shared" si="502"/>
        <v>0</v>
      </c>
      <c r="R1945" s="136">
        <f t="shared" si="503"/>
        <v>0</v>
      </c>
      <c r="S1945" s="137">
        <f t="shared" si="499"/>
        <v>0</v>
      </c>
      <c r="T1945" s="45"/>
      <c r="V1945" s="57" t="str">
        <f t="shared" si="500"/>
        <v>скрыть</v>
      </c>
    </row>
    <row r="1946" spans="2:22" ht="15.75" hidden="1" customHeight="1" x14ac:dyDescent="0.25">
      <c r="B1946" s="135">
        <v>1930</v>
      </c>
      <c r="C1946" s="182">
        <f t="shared" si="494"/>
        <v>0</v>
      </c>
      <c r="D1946" s="280">
        <f t="shared" si="494"/>
        <v>0</v>
      </c>
      <c r="E1946" s="182">
        <f t="shared" si="494"/>
        <v>0</v>
      </c>
      <c r="F1946" s="182">
        <f t="shared" si="494"/>
        <v>0</v>
      </c>
      <c r="G1946" s="136">
        <f t="shared" si="494"/>
        <v>0</v>
      </c>
      <c r="H1946" s="136">
        <f t="shared" si="501"/>
        <v>0</v>
      </c>
      <c r="I1946" s="136">
        <f t="shared" si="495"/>
        <v>0</v>
      </c>
      <c r="J1946" s="141">
        <f t="shared" si="496"/>
        <v>0</v>
      </c>
      <c r="K1946" s="142">
        <f t="shared" si="492"/>
        <v>0</v>
      </c>
      <c r="L1946" s="184">
        <f t="shared" si="492"/>
        <v>0</v>
      </c>
      <c r="M1946" s="141">
        <f t="shared" si="492"/>
        <v>0</v>
      </c>
      <c r="N1946" s="141">
        <f t="shared" si="492"/>
        <v>0</v>
      </c>
      <c r="O1946" s="147">
        <f t="shared" si="497"/>
        <v>0</v>
      </c>
      <c r="P1946" s="136">
        <f t="shared" si="498"/>
        <v>0</v>
      </c>
      <c r="Q1946" s="136">
        <f t="shared" si="502"/>
        <v>0</v>
      </c>
      <c r="R1946" s="136">
        <f t="shared" si="503"/>
        <v>0</v>
      </c>
      <c r="S1946" s="137">
        <f t="shared" si="499"/>
        <v>0</v>
      </c>
      <c r="T1946" s="45"/>
      <c r="V1946" s="57" t="str">
        <f t="shared" si="500"/>
        <v>скрыть</v>
      </c>
    </row>
    <row r="1947" spans="2:22" ht="15.75" hidden="1" customHeight="1" x14ac:dyDescent="0.25">
      <c r="B1947" s="135">
        <v>1931</v>
      </c>
      <c r="C1947" s="182">
        <f t="shared" ref="C1947:G1956" si="504">IF(offer_sale_type="транзит",IFERROR(VLOOKUP($B1947,calc_data,C$14+1,0),0),0)</f>
        <v>0</v>
      </c>
      <c r="D1947" s="280">
        <f t="shared" si="504"/>
        <v>0</v>
      </c>
      <c r="E1947" s="182">
        <f t="shared" si="504"/>
        <v>0</v>
      </c>
      <c r="F1947" s="182">
        <f t="shared" si="504"/>
        <v>0</v>
      </c>
      <c r="G1947" s="136">
        <f t="shared" si="504"/>
        <v>0</v>
      </c>
      <c r="H1947" s="136">
        <f t="shared" si="501"/>
        <v>0</v>
      </c>
      <c r="I1947" s="136">
        <f t="shared" si="495"/>
        <v>0</v>
      </c>
      <c r="J1947" s="141">
        <f t="shared" si="496"/>
        <v>0</v>
      </c>
      <c r="K1947" s="142">
        <f t="shared" si="492"/>
        <v>0</v>
      </c>
      <c r="L1947" s="184">
        <f t="shared" si="492"/>
        <v>0</v>
      </c>
      <c r="M1947" s="141">
        <f t="shared" si="492"/>
        <v>0</v>
      </c>
      <c r="N1947" s="141">
        <f t="shared" si="492"/>
        <v>0</v>
      </c>
      <c r="O1947" s="147">
        <f t="shared" si="497"/>
        <v>0</v>
      </c>
      <c r="P1947" s="136">
        <f t="shared" si="498"/>
        <v>0</v>
      </c>
      <c r="Q1947" s="136">
        <f t="shared" si="502"/>
        <v>0</v>
      </c>
      <c r="R1947" s="136">
        <f t="shared" si="503"/>
        <v>0</v>
      </c>
      <c r="S1947" s="137">
        <f t="shared" si="499"/>
        <v>0</v>
      </c>
      <c r="T1947" s="45"/>
      <c r="V1947" s="57" t="str">
        <f t="shared" si="500"/>
        <v>скрыть</v>
      </c>
    </row>
    <row r="1948" spans="2:22" ht="15.75" hidden="1" customHeight="1" x14ac:dyDescent="0.25">
      <c r="B1948" s="135">
        <v>1932</v>
      </c>
      <c r="C1948" s="182">
        <f t="shared" si="504"/>
        <v>0</v>
      </c>
      <c r="D1948" s="280">
        <f t="shared" si="504"/>
        <v>0</v>
      </c>
      <c r="E1948" s="182">
        <f t="shared" si="504"/>
        <v>0</v>
      </c>
      <c r="F1948" s="182">
        <f t="shared" si="504"/>
        <v>0</v>
      </c>
      <c r="G1948" s="136">
        <f t="shared" si="504"/>
        <v>0</v>
      </c>
      <c r="H1948" s="136">
        <f t="shared" si="501"/>
        <v>0</v>
      </c>
      <c r="I1948" s="136">
        <f t="shared" si="495"/>
        <v>0</v>
      </c>
      <c r="J1948" s="141">
        <f t="shared" si="496"/>
        <v>0</v>
      </c>
      <c r="K1948" s="142">
        <f t="shared" si="492"/>
        <v>0</v>
      </c>
      <c r="L1948" s="184">
        <f t="shared" si="492"/>
        <v>0</v>
      </c>
      <c r="M1948" s="141">
        <f t="shared" si="492"/>
        <v>0</v>
      </c>
      <c r="N1948" s="141">
        <f t="shared" si="492"/>
        <v>0</v>
      </c>
      <c r="O1948" s="147">
        <f t="shared" si="497"/>
        <v>0</v>
      </c>
      <c r="P1948" s="136">
        <f t="shared" si="498"/>
        <v>0</v>
      </c>
      <c r="Q1948" s="136">
        <f t="shared" si="502"/>
        <v>0</v>
      </c>
      <c r="R1948" s="136">
        <f t="shared" si="503"/>
        <v>0</v>
      </c>
      <c r="S1948" s="137">
        <f t="shared" si="499"/>
        <v>0</v>
      </c>
      <c r="T1948" s="45"/>
      <c r="V1948" s="57" t="str">
        <f t="shared" si="500"/>
        <v>скрыть</v>
      </c>
    </row>
    <row r="1949" spans="2:22" ht="15.75" hidden="1" customHeight="1" x14ac:dyDescent="0.25">
      <c r="B1949" s="135">
        <v>1933</v>
      </c>
      <c r="C1949" s="182">
        <f t="shared" si="504"/>
        <v>0</v>
      </c>
      <c r="D1949" s="280">
        <f t="shared" si="504"/>
        <v>0</v>
      </c>
      <c r="E1949" s="182">
        <f t="shared" si="504"/>
        <v>0</v>
      </c>
      <c r="F1949" s="182">
        <f t="shared" si="504"/>
        <v>0</v>
      </c>
      <c r="G1949" s="136">
        <f t="shared" si="504"/>
        <v>0</v>
      </c>
      <c r="H1949" s="136">
        <f t="shared" si="501"/>
        <v>0</v>
      </c>
      <c r="I1949" s="136">
        <f t="shared" si="495"/>
        <v>0</v>
      </c>
      <c r="J1949" s="141">
        <f t="shared" si="496"/>
        <v>0</v>
      </c>
      <c r="K1949" s="142">
        <f t="shared" si="492"/>
        <v>0</v>
      </c>
      <c r="L1949" s="184">
        <f t="shared" si="492"/>
        <v>0</v>
      </c>
      <c r="M1949" s="141">
        <f t="shared" si="492"/>
        <v>0</v>
      </c>
      <c r="N1949" s="141">
        <f t="shared" si="492"/>
        <v>0</v>
      </c>
      <c r="O1949" s="147">
        <f t="shared" si="497"/>
        <v>0</v>
      </c>
      <c r="P1949" s="136">
        <f t="shared" si="498"/>
        <v>0</v>
      </c>
      <c r="Q1949" s="136">
        <f t="shared" si="502"/>
        <v>0</v>
      </c>
      <c r="R1949" s="136">
        <f t="shared" si="503"/>
        <v>0</v>
      </c>
      <c r="S1949" s="137">
        <f t="shared" si="499"/>
        <v>0</v>
      </c>
      <c r="T1949" s="45"/>
      <c r="V1949" s="57" t="str">
        <f t="shared" si="500"/>
        <v>скрыть</v>
      </c>
    </row>
    <row r="1950" spans="2:22" ht="15.75" hidden="1" customHeight="1" x14ac:dyDescent="0.25">
      <c r="B1950" s="135">
        <v>1934</v>
      </c>
      <c r="C1950" s="182">
        <f t="shared" si="504"/>
        <v>0</v>
      </c>
      <c r="D1950" s="280">
        <f t="shared" si="504"/>
        <v>0</v>
      </c>
      <c r="E1950" s="182">
        <f t="shared" si="504"/>
        <v>0</v>
      </c>
      <c r="F1950" s="182">
        <f t="shared" si="504"/>
        <v>0</v>
      </c>
      <c r="G1950" s="136">
        <f t="shared" si="504"/>
        <v>0</v>
      </c>
      <c r="H1950" s="136">
        <f t="shared" si="501"/>
        <v>0</v>
      </c>
      <c r="I1950" s="136">
        <f t="shared" si="495"/>
        <v>0</v>
      </c>
      <c r="J1950" s="141">
        <f t="shared" si="496"/>
        <v>0</v>
      </c>
      <c r="K1950" s="142">
        <f t="shared" si="492"/>
        <v>0</v>
      </c>
      <c r="L1950" s="184">
        <f t="shared" si="492"/>
        <v>0</v>
      </c>
      <c r="M1950" s="141">
        <f t="shared" si="492"/>
        <v>0</v>
      </c>
      <c r="N1950" s="141">
        <f t="shared" si="492"/>
        <v>0</v>
      </c>
      <c r="O1950" s="147">
        <f t="shared" si="497"/>
        <v>0</v>
      </c>
      <c r="P1950" s="136">
        <f t="shared" si="498"/>
        <v>0</v>
      </c>
      <c r="Q1950" s="136">
        <f t="shared" si="502"/>
        <v>0</v>
      </c>
      <c r="R1950" s="136">
        <f t="shared" si="503"/>
        <v>0</v>
      </c>
      <c r="S1950" s="137">
        <f t="shared" si="499"/>
        <v>0</v>
      </c>
      <c r="T1950" s="45"/>
      <c r="V1950" s="57" t="str">
        <f t="shared" si="500"/>
        <v>скрыть</v>
      </c>
    </row>
    <row r="1951" spans="2:22" ht="15.75" hidden="1" customHeight="1" x14ac:dyDescent="0.25">
      <c r="B1951" s="135">
        <v>1935</v>
      </c>
      <c r="C1951" s="182">
        <f t="shared" si="504"/>
        <v>0</v>
      </c>
      <c r="D1951" s="280">
        <f t="shared" si="504"/>
        <v>0</v>
      </c>
      <c r="E1951" s="182">
        <f t="shared" si="504"/>
        <v>0</v>
      </c>
      <c r="F1951" s="182">
        <f t="shared" si="504"/>
        <v>0</v>
      </c>
      <c r="G1951" s="136">
        <f t="shared" si="504"/>
        <v>0</v>
      </c>
      <c r="H1951" s="136">
        <f t="shared" si="501"/>
        <v>0</v>
      </c>
      <c r="I1951" s="136">
        <f t="shared" si="495"/>
        <v>0</v>
      </c>
      <c r="J1951" s="141">
        <f t="shared" si="496"/>
        <v>0</v>
      </c>
      <c r="K1951" s="142">
        <f t="shared" si="492"/>
        <v>0</v>
      </c>
      <c r="L1951" s="184">
        <f t="shared" si="492"/>
        <v>0</v>
      </c>
      <c r="M1951" s="141">
        <f t="shared" si="492"/>
        <v>0</v>
      </c>
      <c r="N1951" s="141">
        <f t="shared" si="492"/>
        <v>0</v>
      </c>
      <c r="O1951" s="147">
        <f t="shared" si="497"/>
        <v>0</v>
      </c>
      <c r="P1951" s="136">
        <f t="shared" si="498"/>
        <v>0</v>
      </c>
      <c r="Q1951" s="136">
        <f t="shared" si="502"/>
        <v>0</v>
      </c>
      <c r="R1951" s="136">
        <f t="shared" si="503"/>
        <v>0</v>
      </c>
      <c r="S1951" s="137">
        <f t="shared" si="499"/>
        <v>0</v>
      </c>
      <c r="T1951" s="45"/>
      <c r="V1951" s="57" t="str">
        <f t="shared" si="500"/>
        <v>скрыть</v>
      </c>
    </row>
    <row r="1952" spans="2:22" ht="15.75" hidden="1" customHeight="1" x14ac:dyDescent="0.25">
      <c r="B1952" s="135">
        <v>1936</v>
      </c>
      <c r="C1952" s="182">
        <f t="shared" si="504"/>
        <v>0</v>
      </c>
      <c r="D1952" s="280">
        <f t="shared" si="504"/>
        <v>0</v>
      </c>
      <c r="E1952" s="182">
        <f t="shared" si="504"/>
        <v>0</v>
      </c>
      <c r="F1952" s="182">
        <f t="shared" si="504"/>
        <v>0</v>
      </c>
      <c r="G1952" s="136">
        <f t="shared" si="504"/>
        <v>0</v>
      </c>
      <c r="H1952" s="136">
        <f t="shared" si="501"/>
        <v>0</v>
      </c>
      <c r="I1952" s="136">
        <f t="shared" si="495"/>
        <v>0</v>
      </c>
      <c r="J1952" s="141">
        <f t="shared" si="496"/>
        <v>0</v>
      </c>
      <c r="K1952" s="142">
        <f t="shared" si="492"/>
        <v>0</v>
      </c>
      <c r="L1952" s="184">
        <f t="shared" si="492"/>
        <v>0</v>
      </c>
      <c r="M1952" s="141">
        <f t="shared" si="492"/>
        <v>0</v>
      </c>
      <c r="N1952" s="141">
        <f t="shared" si="492"/>
        <v>0</v>
      </c>
      <c r="O1952" s="147">
        <f t="shared" si="497"/>
        <v>0</v>
      </c>
      <c r="P1952" s="136">
        <f t="shared" si="498"/>
        <v>0</v>
      </c>
      <c r="Q1952" s="136">
        <f t="shared" si="502"/>
        <v>0</v>
      </c>
      <c r="R1952" s="136">
        <f t="shared" si="503"/>
        <v>0</v>
      </c>
      <c r="S1952" s="137">
        <f t="shared" si="499"/>
        <v>0</v>
      </c>
      <c r="T1952" s="45"/>
      <c r="V1952" s="57" t="str">
        <f t="shared" si="500"/>
        <v>скрыть</v>
      </c>
    </row>
    <row r="1953" spans="2:22" ht="15.75" hidden="1" customHeight="1" x14ac:dyDescent="0.25">
      <c r="B1953" s="135">
        <v>1937</v>
      </c>
      <c r="C1953" s="182">
        <f t="shared" si="504"/>
        <v>0</v>
      </c>
      <c r="D1953" s="280">
        <f t="shared" si="504"/>
        <v>0</v>
      </c>
      <c r="E1953" s="182">
        <f t="shared" si="504"/>
        <v>0</v>
      </c>
      <c r="F1953" s="182">
        <f t="shared" si="504"/>
        <v>0</v>
      </c>
      <c r="G1953" s="136">
        <f t="shared" si="504"/>
        <v>0</v>
      </c>
      <c r="H1953" s="136">
        <f t="shared" si="501"/>
        <v>0</v>
      </c>
      <c r="I1953" s="136">
        <f t="shared" si="495"/>
        <v>0</v>
      </c>
      <c r="J1953" s="141">
        <f t="shared" si="496"/>
        <v>0</v>
      </c>
      <c r="K1953" s="142">
        <f t="shared" si="492"/>
        <v>0</v>
      </c>
      <c r="L1953" s="184">
        <f t="shared" si="492"/>
        <v>0</v>
      </c>
      <c r="M1953" s="141">
        <f t="shared" si="492"/>
        <v>0</v>
      </c>
      <c r="N1953" s="141">
        <f t="shared" si="492"/>
        <v>0</v>
      </c>
      <c r="O1953" s="147">
        <f t="shared" si="497"/>
        <v>0</v>
      </c>
      <c r="P1953" s="136">
        <f t="shared" si="498"/>
        <v>0</v>
      </c>
      <c r="Q1953" s="136">
        <f t="shared" si="502"/>
        <v>0</v>
      </c>
      <c r="R1953" s="136">
        <f t="shared" si="503"/>
        <v>0</v>
      </c>
      <c r="S1953" s="137">
        <f t="shared" si="499"/>
        <v>0</v>
      </c>
      <c r="T1953" s="45"/>
      <c r="V1953" s="57" t="str">
        <f t="shared" si="500"/>
        <v>скрыть</v>
      </c>
    </row>
    <row r="1954" spans="2:22" ht="15.75" hidden="1" customHeight="1" x14ac:dyDescent="0.25">
      <c r="B1954" s="135">
        <v>1938</v>
      </c>
      <c r="C1954" s="182">
        <f t="shared" si="504"/>
        <v>0</v>
      </c>
      <c r="D1954" s="280">
        <f t="shared" si="504"/>
        <v>0</v>
      </c>
      <c r="E1954" s="182">
        <f t="shared" si="504"/>
        <v>0</v>
      </c>
      <c r="F1954" s="182">
        <f t="shared" si="504"/>
        <v>0</v>
      </c>
      <c r="G1954" s="136">
        <f t="shared" si="504"/>
        <v>0</v>
      </c>
      <c r="H1954" s="136">
        <f t="shared" si="501"/>
        <v>0</v>
      </c>
      <c r="I1954" s="136">
        <f t="shared" si="495"/>
        <v>0</v>
      </c>
      <c r="J1954" s="141">
        <f t="shared" si="496"/>
        <v>0</v>
      </c>
      <c r="K1954" s="142">
        <f t="shared" si="492"/>
        <v>0</v>
      </c>
      <c r="L1954" s="184">
        <f t="shared" si="492"/>
        <v>0</v>
      </c>
      <c r="M1954" s="141">
        <f t="shared" si="492"/>
        <v>0</v>
      </c>
      <c r="N1954" s="141">
        <f t="shared" si="492"/>
        <v>0</v>
      </c>
      <c r="O1954" s="147">
        <f t="shared" si="497"/>
        <v>0</v>
      </c>
      <c r="P1954" s="136">
        <f t="shared" si="498"/>
        <v>0</v>
      </c>
      <c r="Q1954" s="136">
        <f t="shared" si="502"/>
        <v>0</v>
      </c>
      <c r="R1954" s="136">
        <f t="shared" si="503"/>
        <v>0</v>
      </c>
      <c r="S1954" s="137">
        <f t="shared" si="499"/>
        <v>0</v>
      </c>
      <c r="T1954" s="45"/>
      <c r="V1954" s="57" t="str">
        <f t="shared" si="500"/>
        <v>скрыть</v>
      </c>
    </row>
    <row r="1955" spans="2:22" ht="15.75" hidden="1" customHeight="1" x14ac:dyDescent="0.25">
      <c r="B1955" s="135">
        <v>1939</v>
      </c>
      <c r="C1955" s="182">
        <f t="shared" si="504"/>
        <v>0</v>
      </c>
      <c r="D1955" s="280">
        <f t="shared" si="504"/>
        <v>0</v>
      </c>
      <c r="E1955" s="182">
        <f t="shared" si="504"/>
        <v>0</v>
      </c>
      <c r="F1955" s="182">
        <f t="shared" si="504"/>
        <v>0</v>
      </c>
      <c r="G1955" s="136">
        <f t="shared" si="504"/>
        <v>0</v>
      </c>
      <c r="H1955" s="136">
        <f t="shared" si="501"/>
        <v>0</v>
      </c>
      <c r="I1955" s="136">
        <f t="shared" si="495"/>
        <v>0</v>
      </c>
      <c r="J1955" s="141">
        <f t="shared" si="496"/>
        <v>0</v>
      </c>
      <c r="K1955" s="142">
        <f t="shared" si="492"/>
        <v>0</v>
      </c>
      <c r="L1955" s="184">
        <f t="shared" si="492"/>
        <v>0</v>
      </c>
      <c r="M1955" s="141">
        <f t="shared" si="492"/>
        <v>0</v>
      </c>
      <c r="N1955" s="141">
        <f t="shared" si="492"/>
        <v>0</v>
      </c>
      <c r="O1955" s="147">
        <f t="shared" si="497"/>
        <v>0</v>
      </c>
      <c r="P1955" s="136">
        <f t="shared" si="498"/>
        <v>0</v>
      </c>
      <c r="Q1955" s="136">
        <f t="shared" si="502"/>
        <v>0</v>
      </c>
      <c r="R1955" s="136">
        <f t="shared" si="503"/>
        <v>0</v>
      </c>
      <c r="S1955" s="137">
        <f t="shared" si="499"/>
        <v>0</v>
      </c>
      <c r="T1955" s="45"/>
      <c r="V1955" s="57" t="str">
        <f t="shared" si="500"/>
        <v>скрыть</v>
      </c>
    </row>
    <row r="1956" spans="2:22" ht="15.75" hidden="1" customHeight="1" x14ac:dyDescent="0.25">
      <c r="B1956" s="135">
        <v>1940</v>
      </c>
      <c r="C1956" s="182">
        <f t="shared" si="504"/>
        <v>0</v>
      </c>
      <c r="D1956" s="280">
        <f t="shared" si="504"/>
        <v>0</v>
      </c>
      <c r="E1956" s="182">
        <f t="shared" si="504"/>
        <v>0</v>
      </c>
      <c r="F1956" s="182">
        <f t="shared" si="504"/>
        <v>0</v>
      </c>
      <c r="G1956" s="136">
        <f t="shared" si="504"/>
        <v>0</v>
      </c>
      <c r="H1956" s="136">
        <f t="shared" si="501"/>
        <v>0</v>
      </c>
      <c r="I1956" s="136">
        <f t="shared" si="495"/>
        <v>0</v>
      </c>
      <c r="J1956" s="141">
        <f t="shared" si="496"/>
        <v>0</v>
      </c>
      <c r="K1956" s="142">
        <f t="shared" si="492"/>
        <v>0</v>
      </c>
      <c r="L1956" s="184">
        <f t="shared" si="492"/>
        <v>0</v>
      </c>
      <c r="M1956" s="141">
        <f t="shared" si="492"/>
        <v>0</v>
      </c>
      <c r="N1956" s="141">
        <f t="shared" si="492"/>
        <v>0</v>
      </c>
      <c r="O1956" s="147">
        <f t="shared" si="497"/>
        <v>0</v>
      </c>
      <c r="P1956" s="136">
        <f t="shared" si="498"/>
        <v>0</v>
      </c>
      <c r="Q1956" s="136">
        <f t="shared" si="502"/>
        <v>0</v>
      </c>
      <c r="R1956" s="136">
        <f t="shared" si="503"/>
        <v>0</v>
      </c>
      <c r="S1956" s="137">
        <f t="shared" si="499"/>
        <v>0</v>
      </c>
      <c r="T1956" s="45"/>
      <c r="V1956" s="57" t="str">
        <f t="shared" si="500"/>
        <v>скрыть</v>
      </c>
    </row>
    <row r="1957" spans="2:22" ht="15.75" hidden="1" customHeight="1" x14ac:dyDescent="0.25">
      <c r="B1957" s="135">
        <v>1941</v>
      </c>
      <c r="C1957" s="182">
        <f t="shared" ref="C1957:G1966" si="505">IF(offer_sale_type="транзит",IFERROR(VLOOKUP($B1957,calc_data,C$14+1,0),0),0)</f>
        <v>0</v>
      </c>
      <c r="D1957" s="280">
        <f t="shared" si="505"/>
        <v>0</v>
      </c>
      <c r="E1957" s="182">
        <f t="shared" si="505"/>
        <v>0</v>
      </c>
      <c r="F1957" s="182">
        <f t="shared" si="505"/>
        <v>0</v>
      </c>
      <c r="G1957" s="136">
        <f t="shared" si="505"/>
        <v>0</v>
      </c>
      <c r="H1957" s="136">
        <f t="shared" si="501"/>
        <v>0</v>
      </c>
      <c r="I1957" s="136">
        <f t="shared" si="495"/>
        <v>0</v>
      </c>
      <c r="J1957" s="141">
        <f t="shared" si="496"/>
        <v>0</v>
      </c>
      <c r="K1957" s="142">
        <f t="shared" si="492"/>
        <v>0</v>
      </c>
      <c r="L1957" s="184">
        <f t="shared" si="492"/>
        <v>0</v>
      </c>
      <c r="M1957" s="141">
        <f t="shared" si="492"/>
        <v>0</v>
      </c>
      <c r="N1957" s="141">
        <f t="shared" si="492"/>
        <v>0</v>
      </c>
      <c r="O1957" s="147">
        <f t="shared" si="497"/>
        <v>0</v>
      </c>
      <c r="P1957" s="136">
        <f t="shared" si="498"/>
        <v>0</v>
      </c>
      <c r="Q1957" s="136">
        <f t="shared" si="502"/>
        <v>0</v>
      </c>
      <c r="R1957" s="136">
        <f t="shared" si="503"/>
        <v>0</v>
      </c>
      <c r="S1957" s="137">
        <f t="shared" si="499"/>
        <v>0</v>
      </c>
      <c r="T1957" s="45"/>
      <c r="V1957" s="57" t="str">
        <f t="shared" si="500"/>
        <v>скрыть</v>
      </c>
    </row>
    <row r="1958" spans="2:22" ht="15.75" hidden="1" customHeight="1" x14ac:dyDescent="0.25">
      <c r="B1958" s="135">
        <v>1942</v>
      </c>
      <c r="C1958" s="182">
        <f t="shared" si="505"/>
        <v>0</v>
      </c>
      <c r="D1958" s="280">
        <f t="shared" si="505"/>
        <v>0</v>
      </c>
      <c r="E1958" s="182">
        <f t="shared" si="505"/>
        <v>0</v>
      </c>
      <c r="F1958" s="182">
        <f t="shared" si="505"/>
        <v>0</v>
      </c>
      <c r="G1958" s="136">
        <f t="shared" si="505"/>
        <v>0</v>
      </c>
      <c r="H1958" s="136">
        <f t="shared" si="501"/>
        <v>0</v>
      </c>
      <c r="I1958" s="136">
        <f t="shared" si="495"/>
        <v>0</v>
      </c>
      <c r="J1958" s="141">
        <f t="shared" si="496"/>
        <v>0</v>
      </c>
      <c r="K1958" s="142">
        <f t="shared" si="492"/>
        <v>0</v>
      </c>
      <c r="L1958" s="184">
        <f t="shared" si="492"/>
        <v>0</v>
      </c>
      <c r="M1958" s="141">
        <f t="shared" si="492"/>
        <v>0</v>
      </c>
      <c r="N1958" s="141">
        <f t="shared" si="492"/>
        <v>0</v>
      </c>
      <c r="O1958" s="147">
        <f t="shared" si="497"/>
        <v>0</v>
      </c>
      <c r="P1958" s="136">
        <f t="shared" si="498"/>
        <v>0</v>
      </c>
      <c r="Q1958" s="136">
        <f t="shared" si="502"/>
        <v>0</v>
      </c>
      <c r="R1958" s="136">
        <f t="shared" si="503"/>
        <v>0</v>
      </c>
      <c r="S1958" s="137">
        <f t="shared" si="499"/>
        <v>0</v>
      </c>
      <c r="T1958" s="45"/>
      <c r="V1958" s="57" t="str">
        <f t="shared" si="500"/>
        <v>скрыть</v>
      </c>
    </row>
    <row r="1959" spans="2:22" ht="15.75" hidden="1" customHeight="1" x14ac:dyDescent="0.25">
      <c r="B1959" s="135">
        <v>1943</v>
      </c>
      <c r="C1959" s="182">
        <f t="shared" si="505"/>
        <v>0</v>
      </c>
      <c r="D1959" s="280">
        <f t="shared" si="505"/>
        <v>0</v>
      </c>
      <c r="E1959" s="182">
        <f t="shared" si="505"/>
        <v>0</v>
      </c>
      <c r="F1959" s="182">
        <f t="shared" si="505"/>
        <v>0</v>
      </c>
      <c r="G1959" s="136">
        <f t="shared" si="505"/>
        <v>0</v>
      </c>
      <c r="H1959" s="136">
        <f t="shared" si="501"/>
        <v>0</v>
      </c>
      <c r="I1959" s="136">
        <f t="shared" si="495"/>
        <v>0</v>
      </c>
      <c r="J1959" s="141">
        <f t="shared" si="496"/>
        <v>0</v>
      </c>
      <c r="K1959" s="142">
        <f t="shared" si="492"/>
        <v>0</v>
      </c>
      <c r="L1959" s="184">
        <f t="shared" si="492"/>
        <v>0</v>
      </c>
      <c r="M1959" s="141">
        <f t="shared" si="492"/>
        <v>0</v>
      </c>
      <c r="N1959" s="141">
        <f t="shared" si="492"/>
        <v>0</v>
      </c>
      <c r="O1959" s="147">
        <f t="shared" si="497"/>
        <v>0</v>
      </c>
      <c r="P1959" s="136">
        <f t="shared" si="498"/>
        <v>0</v>
      </c>
      <c r="Q1959" s="136">
        <f t="shared" si="502"/>
        <v>0</v>
      </c>
      <c r="R1959" s="136">
        <f t="shared" si="503"/>
        <v>0</v>
      </c>
      <c r="S1959" s="137">
        <f t="shared" si="499"/>
        <v>0</v>
      </c>
      <c r="T1959" s="45"/>
      <c r="V1959" s="57" t="str">
        <f t="shared" si="500"/>
        <v>скрыть</v>
      </c>
    </row>
    <row r="1960" spans="2:22" ht="15.75" hidden="1" customHeight="1" x14ac:dyDescent="0.25">
      <c r="B1960" s="135">
        <v>1944</v>
      </c>
      <c r="C1960" s="182">
        <f t="shared" si="505"/>
        <v>0</v>
      </c>
      <c r="D1960" s="280">
        <f t="shared" si="505"/>
        <v>0</v>
      </c>
      <c r="E1960" s="182">
        <f t="shared" si="505"/>
        <v>0</v>
      </c>
      <c r="F1960" s="182">
        <f t="shared" si="505"/>
        <v>0</v>
      </c>
      <c r="G1960" s="136">
        <f t="shared" si="505"/>
        <v>0</v>
      </c>
      <c r="H1960" s="136">
        <f t="shared" si="501"/>
        <v>0</v>
      </c>
      <c r="I1960" s="136">
        <f t="shared" si="495"/>
        <v>0</v>
      </c>
      <c r="J1960" s="141">
        <f t="shared" si="496"/>
        <v>0</v>
      </c>
      <c r="K1960" s="142">
        <f t="shared" si="492"/>
        <v>0</v>
      </c>
      <c r="L1960" s="184">
        <f t="shared" si="492"/>
        <v>0</v>
      </c>
      <c r="M1960" s="141">
        <f t="shared" si="492"/>
        <v>0</v>
      </c>
      <c r="N1960" s="141">
        <f t="shared" si="492"/>
        <v>0</v>
      </c>
      <c r="O1960" s="147">
        <f t="shared" si="497"/>
        <v>0</v>
      </c>
      <c r="P1960" s="136">
        <f t="shared" si="498"/>
        <v>0</v>
      </c>
      <c r="Q1960" s="136">
        <f t="shared" si="502"/>
        <v>0</v>
      </c>
      <c r="R1960" s="136">
        <f t="shared" si="503"/>
        <v>0</v>
      </c>
      <c r="S1960" s="137">
        <f t="shared" si="499"/>
        <v>0</v>
      </c>
      <c r="T1960" s="45"/>
      <c r="V1960" s="57" t="str">
        <f t="shared" si="500"/>
        <v>скрыть</v>
      </c>
    </row>
    <row r="1961" spans="2:22" ht="15.75" hidden="1" customHeight="1" x14ac:dyDescent="0.25">
      <c r="B1961" s="135">
        <v>1945</v>
      </c>
      <c r="C1961" s="182">
        <f t="shared" si="505"/>
        <v>0</v>
      </c>
      <c r="D1961" s="280">
        <f t="shared" si="505"/>
        <v>0</v>
      </c>
      <c r="E1961" s="182">
        <f t="shared" si="505"/>
        <v>0</v>
      </c>
      <c r="F1961" s="182">
        <f t="shared" si="505"/>
        <v>0</v>
      </c>
      <c r="G1961" s="136">
        <f t="shared" si="505"/>
        <v>0</v>
      </c>
      <c r="H1961" s="136">
        <f t="shared" si="501"/>
        <v>0</v>
      </c>
      <c r="I1961" s="136">
        <f t="shared" si="495"/>
        <v>0</v>
      </c>
      <c r="J1961" s="141">
        <f t="shared" si="496"/>
        <v>0</v>
      </c>
      <c r="K1961" s="142">
        <f t="shared" si="492"/>
        <v>0</v>
      </c>
      <c r="L1961" s="184">
        <f t="shared" si="492"/>
        <v>0</v>
      </c>
      <c r="M1961" s="141">
        <f t="shared" si="492"/>
        <v>0</v>
      </c>
      <c r="N1961" s="141">
        <f t="shared" si="492"/>
        <v>0</v>
      </c>
      <c r="O1961" s="147">
        <f t="shared" si="497"/>
        <v>0</v>
      </c>
      <c r="P1961" s="136">
        <f t="shared" si="498"/>
        <v>0</v>
      </c>
      <c r="Q1961" s="136">
        <f t="shared" si="502"/>
        <v>0</v>
      </c>
      <c r="R1961" s="136">
        <f t="shared" si="503"/>
        <v>0</v>
      </c>
      <c r="S1961" s="137">
        <f t="shared" si="499"/>
        <v>0</v>
      </c>
      <c r="T1961" s="45"/>
      <c r="V1961" s="57" t="str">
        <f t="shared" si="500"/>
        <v>скрыть</v>
      </c>
    </row>
    <row r="1962" spans="2:22" ht="15.75" hidden="1" customHeight="1" x14ac:dyDescent="0.25">
      <c r="B1962" s="135">
        <v>1946</v>
      </c>
      <c r="C1962" s="182">
        <f t="shared" si="505"/>
        <v>0</v>
      </c>
      <c r="D1962" s="280">
        <f t="shared" si="505"/>
        <v>0</v>
      </c>
      <c r="E1962" s="182">
        <f t="shared" si="505"/>
        <v>0</v>
      </c>
      <c r="F1962" s="182">
        <f t="shared" si="505"/>
        <v>0</v>
      </c>
      <c r="G1962" s="136">
        <f t="shared" si="505"/>
        <v>0</v>
      </c>
      <c r="H1962" s="136">
        <f t="shared" si="501"/>
        <v>0</v>
      </c>
      <c r="I1962" s="136">
        <f t="shared" si="495"/>
        <v>0</v>
      </c>
      <c r="J1962" s="141">
        <f t="shared" si="496"/>
        <v>0</v>
      </c>
      <c r="K1962" s="142">
        <f t="shared" si="492"/>
        <v>0</v>
      </c>
      <c r="L1962" s="184">
        <f t="shared" si="492"/>
        <v>0</v>
      </c>
      <c r="M1962" s="141">
        <f t="shared" si="492"/>
        <v>0</v>
      </c>
      <c r="N1962" s="141">
        <f t="shared" si="492"/>
        <v>0</v>
      </c>
      <c r="O1962" s="147">
        <f t="shared" si="497"/>
        <v>0</v>
      </c>
      <c r="P1962" s="136">
        <f t="shared" si="498"/>
        <v>0</v>
      </c>
      <c r="Q1962" s="136">
        <f t="shared" si="502"/>
        <v>0</v>
      </c>
      <c r="R1962" s="136">
        <f t="shared" si="503"/>
        <v>0</v>
      </c>
      <c r="S1962" s="137">
        <f t="shared" si="499"/>
        <v>0</v>
      </c>
      <c r="T1962" s="45"/>
      <c r="V1962" s="57" t="str">
        <f t="shared" si="500"/>
        <v>скрыть</v>
      </c>
    </row>
    <row r="1963" spans="2:22" ht="15.75" hidden="1" customHeight="1" x14ac:dyDescent="0.25">
      <c r="B1963" s="135">
        <v>1947</v>
      </c>
      <c r="C1963" s="182">
        <f t="shared" si="505"/>
        <v>0</v>
      </c>
      <c r="D1963" s="280">
        <f t="shared" si="505"/>
        <v>0</v>
      </c>
      <c r="E1963" s="182">
        <f t="shared" si="505"/>
        <v>0</v>
      </c>
      <c r="F1963" s="182">
        <f t="shared" si="505"/>
        <v>0</v>
      </c>
      <c r="G1963" s="136">
        <f t="shared" si="505"/>
        <v>0</v>
      </c>
      <c r="H1963" s="136">
        <f t="shared" si="501"/>
        <v>0</v>
      </c>
      <c r="I1963" s="136">
        <f t="shared" si="495"/>
        <v>0</v>
      </c>
      <c r="J1963" s="141">
        <f t="shared" si="496"/>
        <v>0</v>
      </c>
      <c r="K1963" s="142">
        <f t="shared" si="492"/>
        <v>0</v>
      </c>
      <c r="L1963" s="184">
        <f t="shared" si="492"/>
        <v>0</v>
      </c>
      <c r="M1963" s="141">
        <f t="shared" si="492"/>
        <v>0</v>
      </c>
      <c r="N1963" s="141">
        <f t="shared" si="492"/>
        <v>0</v>
      </c>
      <c r="O1963" s="147">
        <f t="shared" si="497"/>
        <v>0</v>
      </c>
      <c r="P1963" s="136">
        <f t="shared" si="498"/>
        <v>0</v>
      </c>
      <c r="Q1963" s="136">
        <f t="shared" si="502"/>
        <v>0</v>
      </c>
      <c r="R1963" s="136">
        <f t="shared" si="503"/>
        <v>0</v>
      </c>
      <c r="S1963" s="137">
        <f t="shared" si="499"/>
        <v>0</v>
      </c>
      <c r="T1963" s="45"/>
      <c r="V1963" s="57" t="str">
        <f t="shared" si="500"/>
        <v>скрыть</v>
      </c>
    </row>
    <row r="1964" spans="2:22" ht="15.75" hidden="1" customHeight="1" x14ac:dyDescent="0.25">
      <c r="B1964" s="135">
        <v>1948</v>
      </c>
      <c r="C1964" s="182">
        <f t="shared" si="505"/>
        <v>0</v>
      </c>
      <c r="D1964" s="280">
        <f t="shared" si="505"/>
        <v>0</v>
      </c>
      <c r="E1964" s="182">
        <f t="shared" si="505"/>
        <v>0</v>
      </c>
      <c r="F1964" s="182">
        <f t="shared" si="505"/>
        <v>0</v>
      </c>
      <c r="G1964" s="136">
        <f t="shared" si="505"/>
        <v>0</v>
      </c>
      <c r="H1964" s="136">
        <f t="shared" si="501"/>
        <v>0</v>
      </c>
      <c r="I1964" s="136">
        <f t="shared" si="495"/>
        <v>0</v>
      </c>
      <c r="J1964" s="141">
        <f t="shared" si="496"/>
        <v>0</v>
      </c>
      <c r="K1964" s="142">
        <f t="shared" si="492"/>
        <v>0</v>
      </c>
      <c r="L1964" s="184">
        <f t="shared" si="492"/>
        <v>0</v>
      </c>
      <c r="M1964" s="141">
        <f t="shared" si="492"/>
        <v>0</v>
      </c>
      <c r="N1964" s="141">
        <f t="shared" si="492"/>
        <v>0</v>
      </c>
      <c r="O1964" s="147">
        <f t="shared" si="497"/>
        <v>0</v>
      </c>
      <c r="P1964" s="136">
        <f t="shared" si="498"/>
        <v>0</v>
      </c>
      <c r="Q1964" s="136">
        <f t="shared" si="502"/>
        <v>0</v>
      </c>
      <c r="R1964" s="136">
        <f t="shared" si="503"/>
        <v>0</v>
      </c>
      <c r="S1964" s="137">
        <f t="shared" si="499"/>
        <v>0</v>
      </c>
      <c r="T1964" s="45"/>
      <c r="V1964" s="57" t="str">
        <f t="shared" si="500"/>
        <v>скрыть</v>
      </c>
    </row>
    <row r="1965" spans="2:22" ht="15.75" hidden="1" customHeight="1" x14ac:dyDescent="0.25">
      <c r="B1965" s="135">
        <v>1949</v>
      </c>
      <c r="C1965" s="182">
        <f t="shared" si="505"/>
        <v>0</v>
      </c>
      <c r="D1965" s="280">
        <f t="shared" si="505"/>
        <v>0</v>
      </c>
      <c r="E1965" s="182">
        <f t="shared" si="505"/>
        <v>0</v>
      </c>
      <c r="F1965" s="182">
        <f t="shared" si="505"/>
        <v>0</v>
      </c>
      <c r="G1965" s="136">
        <f t="shared" si="505"/>
        <v>0</v>
      </c>
      <c r="H1965" s="136">
        <f t="shared" si="501"/>
        <v>0</v>
      </c>
      <c r="I1965" s="136">
        <f t="shared" si="495"/>
        <v>0</v>
      </c>
      <c r="J1965" s="141">
        <f t="shared" si="496"/>
        <v>0</v>
      </c>
      <c r="K1965" s="142">
        <f t="shared" si="492"/>
        <v>0</v>
      </c>
      <c r="L1965" s="184">
        <f t="shared" si="492"/>
        <v>0</v>
      </c>
      <c r="M1965" s="141">
        <f t="shared" si="492"/>
        <v>0</v>
      </c>
      <c r="N1965" s="141">
        <f t="shared" si="492"/>
        <v>0</v>
      </c>
      <c r="O1965" s="147">
        <f t="shared" si="497"/>
        <v>0</v>
      </c>
      <c r="P1965" s="136">
        <f t="shared" si="498"/>
        <v>0</v>
      </c>
      <c r="Q1965" s="136">
        <f t="shared" si="502"/>
        <v>0</v>
      </c>
      <c r="R1965" s="136">
        <f t="shared" si="503"/>
        <v>0</v>
      </c>
      <c r="S1965" s="137">
        <f t="shared" si="499"/>
        <v>0</v>
      </c>
      <c r="T1965" s="45"/>
      <c r="V1965" s="57" t="str">
        <f t="shared" si="500"/>
        <v>скрыть</v>
      </c>
    </row>
    <row r="1966" spans="2:22" ht="15.75" hidden="1" customHeight="1" x14ac:dyDescent="0.25">
      <c r="B1966" s="135">
        <v>1950</v>
      </c>
      <c r="C1966" s="182">
        <f t="shared" si="505"/>
        <v>0</v>
      </c>
      <c r="D1966" s="280">
        <f t="shared" si="505"/>
        <v>0</v>
      </c>
      <c r="E1966" s="182">
        <f t="shared" si="505"/>
        <v>0</v>
      </c>
      <c r="F1966" s="182">
        <f t="shared" si="505"/>
        <v>0</v>
      </c>
      <c r="G1966" s="136">
        <f t="shared" si="505"/>
        <v>0</v>
      </c>
      <c r="H1966" s="136">
        <f t="shared" si="501"/>
        <v>0</v>
      </c>
      <c r="I1966" s="136">
        <f t="shared" si="495"/>
        <v>0</v>
      </c>
      <c r="J1966" s="141">
        <f t="shared" si="496"/>
        <v>0</v>
      </c>
      <c r="K1966" s="142">
        <f t="shared" si="492"/>
        <v>0</v>
      </c>
      <c r="L1966" s="184">
        <f t="shared" si="492"/>
        <v>0</v>
      </c>
      <c r="M1966" s="141">
        <f t="shared" si="492"/>
        <v>0</v>
      </c>
      <c r="N1966" s="141">
        <f t="shared" si="492"/>
        <v>0</v>
      </c>
      <c r="O1966" s="147">
        <f t="shared" si="497"/>
        <v>0</v>
      </c>
      <c r="P1966" s="136">
        <f t="shared" si="498"/>
        <v>0</v>
      </c>
      <c r="Q1966" s="136">
        <f t="shared" si="502"/>
        <v>0</v>
      </c>
      <c r="R1966" s="136">
        <f t="shared" si="503"/>
        <v>0</v>
      </c>
      <c r="S1966" s="137">
        <f t="shared" si="499"/>
        <v>0</v>
      </c>
      <c r="T1966" s="45"/>
      <c r="V1966" s="57" t="str">
        <f t="shared" si="500"/>
        <v>скрыть</v>
      </c>
    </row>
    <row r="1967" spans="2:22" ht="15.75" hidden="1" customHeight="1" x14ac:dyDescent="0.25">
      <c r="B1967" s="135">
        <v>1951</v>
      </c>
      <c r="C1967" s="182">
        <f t="shared" ref="C1967:G1976" si="506">IF(offer_sale_type="транзит",IFERROR(VLOOKUP($B1967,calc_data,C$14+1,0),0),0)</f>
        <v>0</v>
      </c>
      <c r="D1967" s="280">
        <f t="shared" si="506"/>
        <v>0</v>
      </c>
      <c r="E1967" s="182">
        <f t="shared" si="506"/>
        <v>0</v>
      </c>
      <c r="F1967" s="182">
        <f t="shared" si="506"/>
        <v>0</v>
      </c>
      <c r="G1967" s="136">
        <f t="shared" si="506"/>
        <v>0</v>
      </c>
      <c r="H1967" s="136">
        <f t="shared" si="501"/>
        <v>0</v>
      </c>
      <c r="I1967" s="136">
        <f t="shared" si="495"/>
        <v>0</v>
      </c>
      <c r="J1967" s="141">
        <f t="shared" si="496"/>
        <v>0</v>
      </c>
      <c r="K1967" s="142">
        <f t="shared" si="492"/>
        <v>0</v>
      </c>
      <c r="L1967" s="184">
        <f t="shared" si="492"/>
        <v>0</v>
      </c>
      <c r="M1967" s="141">
        <f t="shared" si="492"/>
        <v>0</v>
      </c>
      <c r="N1967" s="141">
        <f t="shared" si="492"/>
        <v>0</v>
      </c>
      <c r="O1967" s="147">
        <f t="shared" si="497"/>
        <v>0</v>
      </c>
      <c r="P1967" s="136">
        <f t="shared" si="498"/>
        <v>0</v>
      </c>
      <c r="Q1967" s="136">
        <f t="shared" si="502"/>
        <v>0</v>
      </c>
      <c r="R1967" s="136">
        <f t="shared" si="503"/>
        <v>0</v>
      </c>
      <c r="S1967" s="137">
        <f t="shared" si="499"/>
        <v>0</v>
      </c>
      <c r="T1967" s="45"/>
      <c r="V1967" s="57" t="str">
        <f t="shared" si="500"/>
        <v>скрыть</v>
      </c>
    </row>
    <row r="1968" spans="2:22" ht="15.75" hidden="1" customHeight="1" x14ac:dyDescent="0.25">
      <c r="B1968" s="135">
        <v>1952</v>
      </c>
      <c r="C1968" s="182">
        <f t="shared" si="506"/>
        <v>0</v>
      </c>
      <c r="D1968" s="280">
        <f t="shared" si="506"/>
        <v>0</v>
      </c>
      <c r="E1968" s="182">
        <f t="shared" si="506"/>
        <v>0</v>
      </c>
      <c r="F1968" s="182">
        <f t="shared" si="506"/>
        <v>0</v>
      </c>
      <c r="G1968" s="136">
        <f t="shared" si="506"/>
        <v>0</v>
      </c>
      <c r="H1968" s="136">
        <f t="shared" si="501"/>
        <v>0</v>
      </c>
      <c r="I1968" s="136">
        <f t="shared" si="495"/>
        <v>0</v>
      </c>
      <c r="J1968" s="141">
        <f t="shared" si="496"/>
        <v>0</v>
      </c>
      <c r="K1968" s="142">
        <f t="shared" si="492"/>
        <v>0</v>
      </c>
      <c r="L1968" s="184">
        <f t="shared" si="492"/>
        <v>0</v>
      </c>
      <c r="M1968" s="141">
        <f t="shared" si="492"/>
        <v>0</v>
      </c>
      <c r="N1968" s="141">
        <f t="shared" si="492"/>
        <v>0</v>
      </c>
      <c r="O1968" s="147">
        <f t="shared" si="497"/>
        <v>0</v>
      </c>
      <c r="P1968" s="136">
        <f t="shared" si="498"/>
        <v>0</v>
      </c>
      <c r="Q1968" s="136">
        <f t="shared" si="502"/>
        <v>0</v>
      </c>
      <c r="R1968" s="136">
        <f t="shared" si="503"/>
        <v>0</v>
      </c>
      <c r="S1968" s="137">
        <f t="shared" si="499"/>
        <v>0</v>
      </c>
      <c r="T1968" s="45"/>
      <c r="V1968" s="57" t="str">
        <f t="shared" si="500"/>
        <v>скрыть</v>
      </c>
    </row>
    <row r="1969" spans="2:22" ht="15.75" hidden="1" customHeight="1" x14ac:dyDescent="0.25">
      <c r="B1969" s="135">
        <v>1953</v>
      </c>
      <c r="C1969" s="182">
        <f t="shared" si="506"/>
        <v>0</v>
      </c>
      <c r="D1969" s="280">
        <f t="shared" si="506"/>
        <v>0</v>
      </c>
      <c r="E1969" s="182">
        <f t="shared" si="506"/>
        <v>0</v>
      </c>
      <c r="F1969" s="182">
        <f t="shared" si="506"/>
        <v>0</v>
      </c>
      <c r="G1969" s="136">
        <f t="shared" si="506"/>
        <v>0</v>
      </c>
      <c r="H1969" s="136">
        <f t="shared" si="501"/>
        <v>0</v>
      </c>
      <c r="I1969" s="136">
        <f t="shared" si="495"/>
        <v>0</v>
      </c>
      <c r="J1969" s="141">
        <f t="shared" si="496"/>
        <v>0</v>
      </c>
      <c r="K1969" s="142">
        <f t="shared" si="492"/>
        <v>0</v>
      </c>
      <c r="L1969" s="184">
        <f t="shared" si="492"/>
        <v>0</v>
      </c>
      <c r="M1969" s="141">
        <f t="shared" si="492"/>
        <v>0</v>
      </c>
      <c r="N1969" s="141">
        <f t="shared" si="492"/>
        <v>0</v>
      </c>
      <c r="O1969" s="147">
        <f t="shared" si="497"/>
        <v>0</v>
      </c>
      <c r="P1969" s="136">
        <f t="shared" si="498"/>
        <v>0</v>
      </c>
      <c r="Q1969" s="136">
        <f t="shared" si="502"/>
        <v>0</v>
      </c>
      <c r="R1969" s="136">
        <f t="shared" si="503"/>
        <v>0</v>
      </c>
      <c r="S1969" s="137">
        <f t="shared" si="499"/>
        <v>0</v>
      </c>
      <c r="T1969" s="45"/>
      <c r="V1969" s="57" t="str">
        <f t="shared" si="500"/>
        <v>скрыть</v>
      </c>
    </row>
    <row r="1970" spans="2:22" ht="15.75" hidden="1" customHeight="1" x14ac:dyDescent="0.25">
      <c r="B1970" s="135">
        <v>1954</v>
      </c>
      <c r="C1970" s="182">
        <f t="shared" si="506"/>
        <v>0</v>
      </c>
      <c r="D1970" s="280">
        <f t="shared" si="506"/>
        <v>0</v>
      </c>
      <c r="E1970" s="182">
        <f t="shared" si="506"/>
        <v>0</v>
      </c>
      <c r="F1970" s="182">
        <f t="shared" si="506"/>
        <v>0</v>
      </c>
      <c r="G1970" s="136">
        <f t="shared" si="506"/>
        <v>0</v>
      </c>
      <c r="H1970" s="136">
        <f t="shared" si="501"/>
        <v>0</v>
      </c>
      <c r="I1970" s="136">
        <f t="shared" si="495"/>
        <v>0</v>
      </c>
      <c r="J1970" s="141">
        <f t="shared" si="496"/>
        <v>0</v>
      </c>
      <c r="K1970" s="142">
        <f t="shared" si="492"/>
        <v>0</v>
      </c>
      <c r="L1970" s="184">
        <f t="shared" si="492"/>
        <v>0</v>
      </c>
      <c r="M1970" s="141">
        <f t="shared" si="492"/>
        <v>0</v>
      </c>
      <c r="N1970" s="141">
        <f t="shared" si="492"/>
        <v>0</v>
      </c>
      <c r="O1970" s="147">
        <f t="shared" si="497"/>
        <v>0</v>
      </c>
      <c r="P1970" s="136">
        <f t="shared" si="498"/>
        <v>0</v>
      </c>
      <c r="Q1970" s="136">
        <f t="shared" si="502"/>
        <v>0</v>
      </c>
      <c r="R1970" s="136">
        <f t="shared" si="503"/>
        <v>0</v>
      </c>
      <c r="S1970" s="137">
        <f t="shared" si="499"/>
        <v>0</v>
      </c>
      <c r="T1970" s="45"/>
      <c r="V1970" s="57" t="str">
        <f t="shared" si="500"/>
        <v>скрыть</v>
      </c>
    </row>
    <row r="1971" spans="2:22" ht="15.75" hidden="1" customHeight="1" x14ac:dyDescent="0.25">
      <c r="B1971" s="135">
        <v>1955</v>
      </c>
      <c r="C1971" s="182">
        <f t="shared" si="506"/>
        <v>0</v>
      </c>
      <c r="D1971" s="280">
        <f t="shared" si="506"/>
        <v>0</v>
      </c>
      <c r="E1971" s="182">
        <f t="shared" si="506"/>
        <v>0</v>
      </c>
      <c r="F1971" s="182">
        <f t="shared" si="506"/>
        <v>0</v>
      </c>
      <c r="G1971" s="136">
        <f t="shared" si="506"/>
        <v>0</v>
      </c>
      <c r="H1971" s="136">
        <f t="shared" si="501"/>
        <v>0</v>
      </c>
      <c r="I1971" s="136">
        <f t="shared" si="495"/>
        <v>0</v>
      </c>
      <c r="J1971" s="141">
        <f t="shared" si="496"/>
        <v>0</v>
      </c>
      <c r="K1971" s="142">
        <f t="shared" si="492"/>
        <v>0</v>
      </c>
      <c r="L1971" s="184">
        <f t="shared" si="492"/>
        <v>0</v>
      </c>
      <c r="M1971" s="141">
        <f t="shared" si="492"/>
        <v>0</v>
      </c>
      <c r="N1971" s="141">
        <f t="shared" si="492"/>
        <v>0</v>
      </c>
      <c r="O1971" s="147">
        <f t="shared" si="497"/>
        <v>0</v>
      </c>
      <c r="P1971" s="136">
        <f t="shared" si="498"/>
        <v>0</v>
      </c>
      <c r="Q1971" s="136">
        <f t="shared" si="502"/>
        <v>0</v>
      </c>
      <c r="R1971" s="136">
        <f t="shared" si="503"/>
        <v>0</v>
      </c>
      <c r="S1971" s="137">
        <f t="shared" si="499"/>
        <v>0</v>
      </c>
      <c r="T1971" s="45"/>
      <c r="V1971" s="57" t="str">
        <f t="shared" si="500"/>
        <v>скрыть</v>
      </c>
    </row>
    <row r="1972" spans="2:22" ht="15.75" hidden="1" customHeight="1" x14ac:dyDescent="0.25">
      <c r="B1972" s="135">
        <v>1956</v>
      </c>
      <c r="C1972" s="182">
        <f t="shared" si="506"/>
        <v>0</v>
      </c>
      <c r="D1972" s="280">
        <f t="shared" si="506"/>
        <v>0</v>
      </c>
      <c r="E1972" s="182">
        <f t="shared" si="506"/>
        <v>0</v>
      </c>
      <c r="F1972" s="182">
        <f t="shared" si="506"/>
        <v>0</v>
      </c>
      <c r="G1972" s="136">
        <f t="shared" si="506"/>
        <v>0</v>
      </c>
      <c r="H1972" s="136">
        <f t="shared" si="501"/>
        <v>0</v>
      </c>
      <c r="I1972" s="136">
        <f t="shared" si="495"/>
        <v>0</v>
      </c>
      <c r="J1972" s="141">
        <f t="shared" si="496"/>
        <v>0</v>
      </c>
      <c r="K1972" s="142">
        <f t="shared" si="492"/>
        <v>0</v>
      </c>
      <c r="L1972" s="184">
        <f t="shared" si="492"/>
        <v>0</v>
      </c>
      <c r="M1972" s="141">
        <f t="shared" si="492"/>
        <v>0</v>
      </c>
      <c r="N1972" s="141">
        <f t="shared" si="492"/>
        <v>0</v>
      </c>
      <c r="O1972" s="147">
        <f t="shared" si="497"/>
        <v>0</v>
      </c>
      <c r="P1972" s="136">
        <f t="shared" si="498"/>
        <v>0</v>
      </c>
      <c r="Q1972" s="136">
        <f t="shared" si="502"/>
        <v>0</v>
      </c>
      <c r="R1972" s="136">
        <f t="shared" si="503"/>
        <v>0</v>
      </c>
      <c r="S1972" s="137">
        <f t="shared" si="499"/>
        <v>0</v>
      </c>
      <c r="T1972" s="45"/>
      <c r="V1972" s="57" t="str">
        <f t="shared" si="500"/>
        <v>скрыть</v>
      </c>
    </row>
    <row r="1973" spans="2:22" ht="15.75" hidden="1" customHeight="1" x14ac:dyDescent="0.25">
      <c r="B1973" s="135">
        <v>1957</v>
      </c>
      <c r="C1973" s="182">
        <f t="shared" si="506"/>
        <v>0</v>
      </c>
      <c r="D1973" s="280">
        <f t="shared" si="506"/>
        <v>0</v>
      </c>
      <c r="E1973" s="182">
        <f t="shared" si="506"/>
        <v>0</v>
      </c>
      <c r="F1973" s="182">
        <f t="shared" si="506"/>
        <v>0</v>
      </c>
      <c r="G1973" s="136">
        <f t="shared" si="506"/>
        <v>0</v>
      </c>
      <c r="H1973" s="136">
        <f t="shared" si="501"/>
        <v>0</v>
      </c>
      <c r="I1973" s="136">
        <f t="shared" si="495"/>
        <v>0</v>
      </c>
      <c r="J1973" s="141">
        <f t="shared" si="496"/>
        <v>0</v>
      </c>
      <c r="K1973" s="142">
        <f t="shared" si="492"/>
        <v>0</v>
      </c>
      <c r="L1973" s="184">
        <f t="shared" si="492"/>
        <v>0</v>
      </c>
      <c r="M1973" s="141">
        <f t="shared" si="492"/>
        <v>0</v>
      </c>
      <c r="N1973" s="141">
        <f t="shared" si="492"/>
        <v>0</v>
      </c>
      <c r="O1973" s="147">
        <f t="shared" si="497"/>
        <v>0</v>
      </c>
      <c r="P1973" s="136">
        <f t="shared" si="498"/>
        <v>0</v>
      </c>
      <c r="Q1973" s="136">
        <f t="shared" si="502"/>
        <v>0</v>
      </c>
      <c r="R1973" s="136">
        <f t="shared" si="503"/>
        <v>0</v>
      </c>
      <c r="S1973" s="137">
        <f t="shared" si="499"/>
        <v>0</v>
      </c>
      <c r="T1973" s="45"/>
      <c r="V1973" s="57" t="str">
        <f t="shared" si="500"/>
        <v>скрыть</v>
      </c>
    </row>
    <row r="1974" spans="2:22" ht="15.75" hidden="1" customHeight="1" x14ac:dyDescent="0.25">
      <c r="B1974" s="135">
        <v>1958</v>
      </c>
      <c r="C1974" s="182">
        <f t="shared" si="506"/>
        <v>0</v>
      </c>
      <c r="D1974" s="280">
        <f t="shared" si="506"/>
        <v>0</v>
      </c>
      <c r="E1974" s="182">
        <f t="shared" si="506"/>
        <v>0</v>
      </c>
      <c r="F1974" s="182">
        <f t="shared" si="506"/>
        <v>0</v>
      </c>
      <c r="G1974" s="136">
        <f t="shared" si="506"/>
        <v>0</v>
      </c>
      <c r="H1974" s="136">
        <f t="shared" si="501"/>
        <v>0</v>
      </c>
      <c r="I1974" s="136">
        <f t="shared" si="495"/>
        <v>0</v>
      </c>
      <c r="J1974" s="141">
        <f t="shared" si="496"/>
        <v>0</v>
      </c>
      <c r="K1974" s="142">
        <f t="shared" si="492"/>
        <v>0</v>
      </c>
      <c r="L1974" s="184">
        <f t="shared" si="492"/>
        <v>0</v>
      </c>
      <c r="M1974" s="141">
        <f t="shared" si="492"/>
        <v>0</v>
      </c>
      <c r="N1974" s="141">
        <f t="shared" si="492"/>
        <v>0</v>
      </c>
      <c r="O1974" s="147">
        <f t="shared" si="497"/>
        <v>0</v>
      </c>
      <c r="P1974" s="136">
        <f t="shared" si="498"/>
        <v>0</v>
      </c>
      <c r="Q1974" s="136">
        <f t="shared" si="502"/>
        <v>0</v>
      </c>
      <c r="R1974" s="136">
        <f t="shared" si="503"/>
        <v>0</v>
      </c>
      <c r="S1974" s="137">
        <f t="shared" si="499"/>
        <v>0</v>
      </c>
      <c r="T1974" s="45"/>
      <c r="V1974" s="57" t="str">
        <f t="shared" si="500"/>
        <v>скрыть</v>
      </c>
    </row>
    <row r="1975" spans="2:22" ht="15.75" hidden="1" customHeight="1" x14ac:dyDescent="0.25">
      <c r="B1975" s="135">
        <v>1959</v>
      </c>
      <c r="C1975" s="182">
        <f t="shared" si="506"/>
        <v>0</v>
      </c>
      <c r="D1975" s="280">
        <f t="shared" si="506"/>
        <v>0</v>
      </c>
      <c r="E1975" s="182">
        <f t="shared" si="506"/>
        <v>0</v>
      </c>
      <c r="F1975" s="182">
        <f t="shared" si="506"/>
        <v>0</v>
      </c>
      <c r="G1975" s="136">
        <f t="shared" si="506"/>
        <v>0</v>
      </c>
      <c r="H1975" s="136">
        <f t="shared" si="501"/>
        <v>0</v>
      </c>
      <c r="I1975" s="136">
        <f t="shared" si="495"/>
        <v>0</v>
      </c>
      <c r="J1975" s="141">
        <f t="shared" si="496"/>
        <v>0</v>
      </c>
      <c r="K1975" s="142">
        <f t="shared" si="492"/>
        <v>0</v>
      </c>
      <c r="L1975" s="184">
        <f t="shared" si="492"/>
        <v>0</v>
      </c>
      <c r="M1975" s="141">
        <f t="shared" si="492"/>
        <v>0</v>
      </c>
      <c r="N1975" s="141">
        <f t="shared" si="492"/>
        <v>0</v>
      </c>
      <c r="O1975" s="147">
        <f t="shared" si="497"/>
        <v>0</v>
      </c>
      <c r="P1975" s="136">
        <f t="shared" si="498"/>
        <v>0</v>
      </c>
      <c r="Q1975" s="136">
        <f t="shared" si="502"/>
        <v>0</v>
      </c>
      <c r="R1975" s="136">
        <f t="shared" si="503"/>
        <v>0</v>
      </c>
      <c r="S1975" s="137">
        <f t="shared" si="499"/>
        <v>0</v>
      </c>
      <c r="T1975" s="45"/>
      <c r="V1975" s="57" t="str">
        <f t="shared" si="500"/>
        <v>скрыть</v>
      </c>
    </row>
    <row r="1976" spans="2:22" ht="15.75" hidden="1" customHeight="1" x14ac:dyDescent="0.25">
      <c r="B1976" s="135">
        <v>1960</v>
      </c>
      <c r="C1976" s="182">
        <f t="shared" si="506"/>
        <v>0</v>
      </c>
      <c r="D1976" s="280">
        <f t="shared" si="506"/>
        <v>0</v>
      </c>
      <c r="E1976" s="182">
        <f t="shared" si="506"/>
        <v>0</v>
      </c>
      <c r="F1976" s="182">
        <f t="shared" si="506"/>
        <v>0</v>
      </c>
      <c r="G1976" s="136">
        <f t="shared" si="506"/>
        <v>0</v>
      </c>
      <c r="H1976" s="136">
        <f t="shared" si="501"/>
        <v>0</v>
      </c>
      <c r="I1976" s="136">
        <f t="shared" si="495"/>
        <v>0</v>
      </c>
      <c r="J1976" s="141">
        <f t="shared" si="496"/>
        <v>0</v>
      </c>
      <c r="K1976" s="142">
        <f t="shared" si="492"/>
        <v>0</v>
      </c>
      <c r="L1976" s="184">
        <f t="shared" si="492"/>
        <v>0</v>
      </c>
      <c r="M1976" s="141">
        <f t="shared" si="492"/>
        <v>0</v>
      </c>
      <c r="N1976" s="141">
        <f t="shared" si="492"/>
        <v>0</v>
      </c>
      <c r="O1976" s="147">
        <f t="shared" si="497"/>
        <v>0</v>
      </c>
      <c r="P1976" s="136">
        <f t="shared" si="498"/>
        <v>0</v>
      </c>
      <c r="Q1976" s="136">
        <f t="shared" si="502"/>
        <v>0</v>
      </c>
      <c r="R1976" s="136">
        <f t="shared" si="503"/>
        <v>0</v>
      </c>
      <c r="S1976" s="137">
        <f t="shared" si="499"/>
        <v>0</v>
      </c>
      <c r="T1976" s="45"/>
      <c r="V1976" s="57" t="str">
        <f t="shared" si="500"/>
        <v>скрыть</v>
      </c>
    </row>
    <row r="1977" spans="2:22" ht="15.75" hidden="1" customHeight="1" x14ac:dyDescent="0.25">
      <c r="B1977" s="135">
        <v>1961</v>
      </c>
      <c r="C1977" s="182">
        <f t="shared" ref="C1977:G1986" si="507">IF(offer_sale_type="транзит",IFERROR(VLOOKUP($B1977,calc_data,C$14+1,0),0),0)</f>
        <v>0</v>
      </c>
      <c r="D1977" s="280">
        <f t="shared" si="507"/>
        <v>0</v>
      </c>
      <c r="E1977" s="182">
        <f t="shared" si="507"/>
        <v>0</v>
      </c>
      <c r="F1977" s="182">
        <f t="shared" si="507"/>
        <v>0</v>
      </c>
      <c r="G1977" s="136">
        <f t="shared" si="507"/>
        <v>0</v>
      </c>
      <c r="H1977" s="136">
        <f t="shared" si="501"/>
        <v>0</v>
      </c>
      <c r="I1977" s="136">
        <f t="shared" si="495"/>
        <v>0</v>
      </c>
      <c r="J1977" s="141">
        <f t="shared" si="496"/>
        <v>0</v>
      </c>
      <c r="K1977" s="142">
        <f t="shared" si="492"/>
        <v>0</v>
      </c>
      <c r="L1977" s="184">
        <f t="shared" si="492"/>
        <v>0</v>
      </c>
      <c r="M1977" s="141">
        <f t="shared" si="492"/>
        <v>0</v>
      </c>
      <c r="N1977" s="141">
        <f t="shared" si="492"/>
        <v>0</v>
      </c>
      <c r="O1977" s="147">
        <f t="shared" si="497"/>
        <v>0</v>
      </c>
      <c r="P1977" s="136">
        <f t="shared" si="498"/>
        <v>0</v>
      </c>
      <c r="Q1977" s="136">
        <f t="shared" si="502"/>
        <v>0</v>
      </c>
      <c r="R1977" s="136">
        <f t="shared" si="503"/>
        <v>0</v>
      </c>
      <c r="S1977" s="137">
        <f t="shared" si="499"/>
        <v>0</v>
      </c>
      <c r="T1977" s="45"/>
      <c r="V1977" s="57" t="str">
        <f t="shared" si="500"/>
        <v>скрыть</v>
      </c>
    </row>
    <row r="1978" spans="2:22" ht="15.75" hidden="1" customHeight="1" x14ac:dyDescent="0.25">
      <c r="B1978" s="135">
        <v>1962</v>
      </c>
      <c r="C1978" s="182">
        <f t="shared" si="507"/>
        <v>0</v>
      </c>
      <c r="D1978" s="280">
        <f t="shared" si="507"/>
        <v>0</v>
      </c>
      <c r="E1978" s="182">
        <f t="shared" si="507"/>
        <v>0</v>
      </c>
      <c r="F1978" s="182">
        <f t="shared" si="507"/>
        <v>0</v>
      </c>
      <c r="G1978" s="136">
        <f t="shared" si="507"/>
        <v>0</v>
      </c>
      <c r="H1978" s="136">
        <f t="shared" si="501"/>
        <v>0</v>
      </c>
      <c r="I1978" s="136">
        <f t="shared" si="495"/>
        <v>0</v>
      </c>
      <c r="J1978" s="141">
        <f t="shared" si="496"/>
        <v>0</v>
      </c>
      <c r="K1978" s="142">
        <f t="shared" si="492"/>
        <v>0</v>
      </c>
      <c r="L1978" s="184">
        <f t="shared" si="492"/>
        <v>0</v>
      </c>
      <c r="M1978" s="141">
        <f t="shared" si="492"/>
        <v>0</v>
      </c>
      <c r="N1978" s="141">
        <f t="shared" si="492"/>
        <v>0</v>
      </c>
      <c r="O1978" s="147">
        <f t="shared" si="497"/>
        <v>0</v>
      </c>
      <c r="P1978" s="136">
        <f t="shared" si="498"/>
        <v>0</v>
      </c>
      <c r="Q1978" s="136">
        <f t="shared" si="502"/>
        <v>0</v>
      </c>
      <c r="R1978" s="136">
        <f t="shared" si="503"/>
        <v>0</v>
      </c>
      <c r="S1978" s="137">
        <f t="shared" si="499"/>
        <v>0</v>
      </c>
      <c r="T1978" s="45"/>
      <c r="V1978" s="57" t="str">
        <f t="shared" si="500"/>
        <v>скрыть</v>
      </c>
    </row>
    <row r="1979" spans="2:22" ht="15.75" hidden="1" customHeight="1" x14ac:dyDescent="0.25">
      <c r="B1979" s="135">
        <v>1963</v>
      </c>
      <c r="C1979" s="182">
        <f t="shared" si="507"/>
        <v>0</v>
      </c>
      <c r="D1979" s="280">
        <f t="shared" si="507"/>
        <v>0</v>
      </c>
      <c r="E1979" s="182">
        <f t="shared" si="507"/>
        <v>0</v>
      </c>
      <c r="F1979" s="182">
        <f t="shared" si="507"/>
        <v>0</v>
      </c>
      <c r="G1979" s="136">
        <f t="shared" si="507"/>
        <v>0</v>
      </c>
      <c r="H1979" s="136">
        <f t="shared" si="501"/>
        <v>0</v>
      </c>
      <c r="I1979" s="136">
        <f t="shared" si="495"/>
        <v>0</v>
      </c>
      <c r="J1979" s="141">
        <f t="shared" si="496"/>
        <v>0</v>
      </c>
      <c r="K1979" s="142">
        <f t="shared" si="492"/>
        <v>0</v>
      </c>
      <c r="L1979" s="184">
        <f t="shared" si="492"/>
        <v>0</v>
      </c>
      <c r="M1979" s="141">
        <f t="shared" si="492"/>
        <v>0</v>
      </c>
      <c r="N1979" s="141">
        <f t="shared" si="492"/>
        <v>0</v>
      </c>
      <c r="O1979" s="147">
        <f t="shared" si="497"/>
        <v>0</v>
      </c>
      <c r="P1979" s="136">
        <f t="shared" si="498"/>
        <v>0</v>
      </c>
      <c r="Q1979" s="136">
        <f t="shared" si="502"/>
        <v>0</v>
      </c>
      <c r="R1979" s="136">
        <f t="shared" si="503"/>
        <v>0</v>
      </c>
      <c r="S1979" s="137">
        <f t="shared" si="499"/>
        <v>0</v>
      </c>
      <c r="T1979" s="45"/>
      <c r="V1979" s="57" t="str">
        <f t="shared" si="500"/>
        <v>скрыть</v>
      </c>
    </row>
    <row r="1980" spans="2:22" ht="15.75" hidden="1" customHeight="1" x14ac:dyDescent="0.25">
      <c r="B1980" s="135">
        <v>1964</v>
      </c>
      <c r="C1980" s="182">
        <f t="shared" si="507"/>
        <v>0</v>
      </c>
      <c r="D1980" s="280">
        <f t="shared" si="507"/>
        <v>0</v>
      </c>
      <c r="E1980" s="182">
        <f t="shared" si="507"/>
        <v>0</v>
      </c>
      <c r="F1980" s="182">
        <f t="shared" si="507"/>
        <v>0</v>
      </c>
      <c r="G1980" s="136">
        <f t="shared" si="507"/>
        <v>0</v>
      </c>
      <c r="H1980" s="136">
        <f t="shared" si="501"/>
        <v>0</v>
      </c>
      <c r="I1980" s="136">
        <f t="shared" si="495"/>
        <v>0</v>
      </c>
      <c r="J1980" s="141">
        <f t="shared" si="496"/>
        <v>0</v>
      </c>
      <c r="K1980" s="142">
        <f t="shared" si="492"/>
        <v>0</v>
      </c>
      <c r="L1980" s="184">
        <f t="shared" si="492"/>
        <v>0</v>
      </c>
      <c r="M1980" s="141">
        <f t="shared" si="492"/>
        <v>0</v>
      </c>
      <c r="N1980" s="141">
        <f t="shared" si="492"/>
        <v>0</v>
      </c>
      <c r="O1980" s="147">
        <f t="shared" si="497"/>
        <v>0</v>
      </c>
      <c r="P1980" s="136">
        <f t="shared" si="498"/>
        <v>0</v>
      </c>
      <c r="Q1980" s="136">
        <f t="shared" si="502"/>
        <v>0</v>
      </c>
      <c r="R1980" s="136">
        <f t="shared" si="503"/>
        <v>0</v>
      </c>
      <c r="S1980" s="137">
        <f t="shared" si="499"/>
        <v>0</v>
      </c>
      <c r="T1980" s="45"/>
      <c r="V1980" s="57" t="str">
        <f t="shared" si="500"/>
        <v>скрыть</v>
      </c>
    </row>
    <row r="1981" spans="2:22" ht="15.75" hidden="1" customHeight="1" x14ac:dyDescent="0.25">
      <c r="B1981" s="135">
        <v>1965</v>
      </c>
      <c r="C1981" s="182">
        <f t="shared" si="507"/>
        <v>0</v>
      </c>
      <c r="D1981" s="280">
        <f t="shared" si="507"/>
        <v>0</v>
      </c>
      <c r="E1981" s="182">
        <f t="shared" si="507"/>
        <v>0</v>
      </c>
      <c r="F1981" s="182">
        <f t="shared" si="507"/>
        <v>0</v>
      </c>
      <c r="G1981" s="136">
        <f t="shared" si="507"/>
        <v>0</v>
      </c>
      <c r="H1981" s="136">
        <f t="shared" si="501"/>
        <v>0</v>
      </c>
      <c r="I1981" s="136">
        <f t="shared" si="495"/>
        <v>0</v>
      </c>
      <c r="J1981" s="141">
        <f t="shared" si="496"/>
        <v>0</v>
      </c>
      <c r="K1981" s="142">
        <f t="shared" si="492"/>
        <v>0</v>
      </c>
      <c r="L1981" s="184">
        <f t="shared" si="492"/>
        <v>0</v>
      </c>
      <c r="M1981" s="141">
        <f t="shared" si="492"/>
        <v>0</v>
      </c>
      <c r="N1981" s="141">
        <f t="shared" si="492"/>
        <v>0</v>
      </c>
      <c r="O1981" s="147">
        <f t="shared" si="497"/>
        <v>0</v>
      </c>
      <c r="P1981" s="136">
        <f t="shared" si="498"/>
        <v>0</v>
      </c>
      <c r="Q1981" s="136">
        <f t="shared" si="502"/>
        <v>0</v>
      </c>
      <c r="R1981" s="136">
        <f t="shared" si="503"/>
        <v>0</v>
      </c>
      <c r="S1981" s="137">
        <f t="shared" si="499"/>
        <v>0</v>
      </c>
      <c r="T1981" s="45"/>
      <c r="V1981" s="57" t="str">
        <f t="shared" si="500"/>
        <v>скрыть</v>
      </c>
    </row>
    <row r="1982" spans="2:22" ht="15.75" hidden="1" customHeight="1" x14ac:dyDescent="0.25">
      <c r="B1982" s="135">
        <v>1966</v>
      </c>
      <c r="C1982" s="182">
        <f t="shared" si="507"/>
        <v>0</v>
      </c>
      <c r="D1982" s="280">
        <f t="shared" si="507"/>
        <v>0</v>
      </c>
      <c r="E1982" s="182">
        <f t="shared" si="507"/>
        <v>0</v>
      </c>
      <c r="F1982" s="182">
        <f t="shared" si="507"/>
        <v>0</v>
      </c>
      <c r="G1982" s="136">
        <f t="shared" si="507"/>
        <v>0</v>
      </c>
      <c r="H1982" s="136">
        <f t="shared" si="501"/>
        <v>0</v>
      </c>
      <c r="I1982" s="136">
        <f t="shared" si="495"/>
        <v>0</v>
      </c>
      <c r="J1982" s="141">
        <f t="shared" si="496"/>
        <v>0</v>
      </c>
      <c r="K1982" s="142">
        <f t="shared" si="492"/>
        <v>0</v>
      </c>
      <c r="L1982" s="184">
        <f t="shared" si="492"/>
        <v>0</v>
      </c>
      <c r="M1982" s="141">
        <f t="shared" si="492"/>
        <v>0</v>
      </c>
      <c r="N1982" s="141">
        <f t="shared" si="492"/>
        <v>0</v>
      </c>
      <c r="O1982" s="147">
        <f t="shared" si="497"/>
        <v>0</v>
      </c>
      <c r="P1982" s="136">
        <f t="shared" si="498"/>
        <v>0</v>
      </c>
      <c r="Q1982" s="136">
        <f t="shared" si="502"/>
        <v>0</v>
      </c>
      <c r="R1982" s="136">
        <f t="shared" si="503"/>
        <v>0</v>
      </c>
      <c r="S1982" s="137">
        <f t="shared" si="499"/>
        <v>0</v>
      </c>
      <c r="T1982" s="45"/>
      <c r="V1982" s="57" t="str">
        <f t="shared" si="500"/>
        <v>скрыть</v>
      </c>
    </row>
    <row r="1983" spans="2:22" ht="15.75" hidden="1" customHeight="1" x14ac:dyDescent="0.25">
      <c r="B1983" s="135">
        <v>1967</v>
      </c>
      <c r="C1983" s="182">
        <f t="shared" si="507"/>
        <v>0</v>
      </c>
      <c r="D1983" s="280">
        <f t="shared" si="507"/>
        <v>0</v>
      </c>
      <c r="E1983" s="182">
        <f t="shared" si="507"/>
        <v>0</v>
      </c>
      <c r="F1983" s="182">
        <f t="shared" si="507"/>
        <v>0</v>
      </c>
      <c r="G1983" s="136">
        <f t="shared" si="507"/>
        <v>0</v>
      </c>
      <c r="H1983" s="136">
        <f t="shared" si="501"/>
        <v>0</v>
      </c>
      <c r="I1983" s="136">
        <f t="shared" si="495"/>
        <v>0</v>
      </c>
      <c r="J1983" s="141">
        <f t="shared" si="496"/>
        <v>0</v>
      </c>
      <c r="K1983" s="142">
        <f t="shared" si="492"/>
        <v>0</v>
      </c>
      <c r="L1983" s="184">
        <f t="shared" si="492"/>
        <v>0</v>
      </c>
      <c r="M1983" s="141">
        <f t="shared" si="492"/>
        <v>0</v>
      </c>
      <c r="N1983" s="141">
        <f t="shared" si="492"/>
        <v>0</v>
      </c>
      <c r="O1983" s="147">
        <f t="shared" si="497"/>
        <v>0</v>
      </c>
      <c r="P1983" s="136">
        <f t="shared" si="498"/>
        <v>0</v>
      </c>
      <c r="Q1983" s="136">
        <f t="shared" si="502"/>
        <v>0</v>
      </c>
      <c r="R1983" s="136">
        <f t="shared" si="503"/>
        <v>0</v>
      </c>
      <c r="S1983" s="137">
        <f t="shared" si="499"/>
        <v>0</v>
      </c>
      <c r="T1983" s="45"/>
      <c r="V1983" s="57" t="str">
        <f t="shared" si="500"/>
        <v>скрыть</v>
      </c>
    </row>
    <row r="1984" spans="2:22" ht="15.75" hidden="1" customHeight="1" x14ac:dyDescent="0.25">
      <c r="B1984" s="135">
        <v>1968</v>
      </c>
      <c r="C1984" s="182">
        <f t="shared" si="507"/>
        <v>0</v>
      </c>
      <c r="D1984" s="280">
        <f t="shared" si="507"/>
        <v>0</v>
      </c>
      <c r="E1984" s="182">
        <f t="shared" si="507"/>
        <v>0</v>
      </c>
      <c r="F1984" s="182">
        <f t="shared" si="507"/>
        <v>0</v>
      </c>
      <c r="G1984" s="136">
        <f t="shared" si="507"/>
        <v>0</v>
      </c>
      <c r="H1984" s="136">
        <f t="shared" si="501"/>
        <v>0</v>
      </c>
      <c r="I1984" s="136">
        <f t="shared" si="495"/>
        <v>0</v>
      </c>
      <c r="J1984" s="141">
        <f t="shared" si="496"/>
        <v>0</v>
      </c>
      <c r="K1984" s="142">
        <f t="shared" si="492"/>
        <v>0</v>
      </c>
      <c r="L1984" s="184">
        <f t="shared" si="492"/>
        <v>0</v>
      </c>
      <c r="M1984" s="141">
        <f t="shared" si="492"/>
        <v>0</v>
      </c>
      <c r="N1984" s="141">
        <f t="shared" si="492"/>
        <v>0</v>
      </c>
      <c r="O1984" s="147">
        <f t="shared" si="497"/>
        <v>0</v>
      </c>
      <c r="P1984" s="136">
        <f t="shared" si="498"/>
        <v>0</v>
      </c>
      <c r="Q1984" s="136">
        <f t="shared" si="502"/>
        <v>0</v>
      </c>
      <c r="R1984" s="136">
        <f t="shared" si="503"/>
        <v>0</v>
      </c>
      <c r="S1984" s="137">
        <f t="shared" si="499"/>
        <v>0</v>
      </c>
      <c r="T1984" s="45"/>
      <c r="V1984" s="57" t="str">
        <f t="shared" si="500"/>
        <v>скрыть</v>
      </c>
    </row>
    <row r="1985" spans="2:22" ht="15.75" hidden="1" customHeight="1" x14ac:dyDescent="0.25">
      <c r="B1985" s="135">
        <v>1969</v>
      </c>
      <c r="C1985" s="182">
        <f t="shared" si="507"/>
        <v>0</v>
      </c>
      <c r="D1985" s="280">
        <f t="shared" si="507"/>
        <v>0</v>
      </c>
      <c r="E1985" s="182">
        <f t="shared" si="507"/>
        <v>0</v>
      </c>
      <c r="F1985" s="182">
        <f t="shared" si="507"/>
        <v>0</v>
      </c>
      <c r="G1985" s="136">
        <f t="shared" si="507"/>
        <v>0</v>
      </c>
      <c r="H1985" s="136">
        <f t="shared" si="501"/>
        <v>0</v>
      </c>
      <c r="I1985" s="136">
        <f t="shared" si="495"/>
        <v>0</v>
      </c>
      <c r="J1985" s="141">
        <f t="shared" si="496"/>
        <v>0</v>
      </c>
      <c r="K1985" s="142">
        <f t="shared" si="492"/>
        <v>0</v>
      </c>
      <c r="L1985" s="184">
        <f t="shared" si="492"/>
        <v>0</v>
      </c>
      <c r="M1985" s="141">
        <f t="shared" si="492"/>
        <v>0</v>
      </c>
      <c r="N1985" s="141">
        <f t="shared" si="492"/>
        <v>0</v>
      </c>
      <c r="O1985" s="147">
        <f t="shared" si="497"/>
        <v>0</v>
      </c>
      <c r="P1985" s="136">
        <f t="shared" si="498"/>
        <v>0</v>
      </c>
      <c r="Q1985" s="136">
        <f t="shared" si="502"/>
        <v>0</v>
      </c>
      <c r="R1985" s="136">
        <f t="shared" si="503"/>
        <v>0</v>
      </c>
      <c r="S1985" s="137">
        <f t="shared" si="499"/>
        <v>0</v>
      </c>
      <c r="T1985" s="45"/>
      <c r="V1985" s="57" t="str">
        <f t="shared" si="500"/>
        <v>скрыть</v>
      </c>
    </row>
    <row r="1986" spans="2:22" ht="15.75" hidden="1" customHeight="1" x14ac:dyDescent="0.25">
      <c r="B1986" s="135">
        <v>1970</v>
      </c>
      <c r="C1986" s="182">
        <f t="shared" si="507"/>
        <v>0</v>
      </c>
      <c r="D1986" s="280">
        <f t="shared" si="507"/>
        <v>0</v>
      </c>
      <c r="E1986" s="182">
        <f t="shared" si="507"/>
        <v>0</v>
      </c>
      <c r="F1986" s="182">
        <f t="shared" si="507"/>
        <v>0</v>
      </c>
      <c r="G1986" s="136">
        <f t="shared" si="507"/>
        <v>0</v>
      </c>
      <c r="H1986" s="136">
        <f t="shared" si="501"/>
        <v>0</v>
      </c>
      <c r="I1986" s="136">
        <f t="shared" si="495"/>
        <v>0</v>
      </c>
      <c r="J1986" s="141">
        <f t="shared" si="496"/>
        <v>0</v>
      </c>
      <c r="K1986" s="142">
        <f t="shared" si="492"/>
        <v>0</v>
      </c>
      <c r="L1986" s="184">
        <f t="shared" si="492"/>
        <v>0</v>
      </c>
      <c r="M1986" s="141">
        <f t="shared" si="492"/>
        <v>0</v>
      </c>
      <c r="N1986" s="141">
        <f t="shared" ref="K1986:N2016" si="508">IF(offer_sale_type="транзит",IFERROR(ROUNDUP(VLOOKUP($B1986,calc_data,N$14+1,0),2),0),0)</f>
        <v>0</v>
      </c>
      <c r="O1986" s="147">
        <f t="shared" si="497"/>
        <v>0</v>
      </c>
      <c r="P1986" s="136">
        <f t="shared" si="498"/>
        <v>0</v>
      </c>
      <c r="Q1986" s="136">
        <f t="shared" si="502"/>
        <v>0</v>
      </c>
      <c r="R1986" s="136">
        <f t="shared" si="503"/>
        <v>0</v>
      </c>
      <c r="S1986" s="137">
        <f t="shared" si="499"/>
        <v>0</v>
      </c>
      <c r="T1986" s="45"/>
      <c r="V1986" s="57" t="str">
        <f t="shared" si="500"/>
        <v>скрыть</v>
      </c>
    </row>
    <row r="1987" spans="2:22" ht="15.75" hidden="1" customHeight="1" x14ac:dyDescent="0.25">
      <c r="B1987" s="135">
        <v>1971</v>
      </c>
      <c r="C1987" s="182">
        <f t="shared" ref="C1987:G1996" si="509">IF(offer_sale_type="транзит",IFERROR(VLOOKUP($B1987,calc_data,C$14+1,0),0),0)</f>
        <v>0</v>
      </c>
      <c r="D1987" s="280">
        <f t="shared" si="509"/>
        <v>0</v>
      </c>
      <c r="E1987" s="182">
        <f t="shared" si="509"/>
        <v>0</v>
      </c>
      <c r="F1987" s="182">
        <f t="shared" si="509"/>
        <v>0</v>
      </c>
      <c r="G1987" s="136">
        <f t="shared" si="509"/>
        <v>0</v>
      </c>
      <c r="H1987" s="136">
        <f t="shared" si="501"/>
        <v>0</v>
      </c>
      <c r="I1987" s="136">
        <f t="shared" si="495"/>
        <v>0</v>
      </c>
      <c r="J1987" s="141">
        <f t="shared" si="496"/>
        <v>0</v>
      </c>
      <c r="K1987" s="142">
        <f t="shared" si="508"/>
        <v>0</v>
      </c>
      <c r="L1987" s="184">
        <f t="shared" si="508"/>
        <v>0</v>
      </c>
      <c r="M1987" s="141">
        <f t="shared" si="508"/>
        <v>0</v>
      </c>
      <c r="N1987" s="141">
        <f t="shared" si="508"/>
        <v>0</v>
      </c>
      <c r="O1987" s="147">
        <f t="shared" si="497"/>
        <v>0</v>
      </c>
      <c r="P1987" s="136">
        <f t="shared" si="498"/>
        <v>0</v>
      </c>
      <c r="Q1987" s="136">
        <f t="shared" si="502"/>
        <v>0</v>
      </c>
      <c r="R1987" s="136">
        <f t="shared" si="503"/>
        <v>0</v>
      </c>
      <c r="S1987" s="137">
        <f t="shared" si="499"/>
        <v>0</v>
      </c>
      <c r="T1987" s="45"/>
      <c r="V1987" s="57" t="str">
        <f t="shared" si="500"/>
        <v>скрыть</v>
      </c>
    </row>
    <row r="1988" spans="2:22" ht="15.75" hidden="1" customHeight="1" x14ac:dyDescent="0.25">
      <c r="B1988" s="135">
        <v>1972</v>
      </c>
      <c r="C1988" s="182">
        <f t="shared" si="509"/>
        <v>0</v>
      </c>
      <c r="D1988" s="280">
        <f t="shared" si="509"/>
        <v>0</v>
      </c>
      <c r="E1988" s="182">
        <f t="shared" si="509"/>
        <v>0</v>
      </c>
      <c r="F1988" s="182">
        <f t="shared" si="509"/>
        <v>0</v>
      </c>
      <c r="G1988" s="136">
        <f t="shared" si="509"/>
        <v>0</v>
      </c>
      <c r="H1988" s="136">
        <f t="shared" si="501"/>
        <v>0</v>
      </c>
      <c r="I1988" s="136">
        <f t="shared" si="495"/>
        <v>0</v>
      </c>
      <c r="J1988" s="141">
        <f t="shared" si="496"/>
        <v>0</v>
      </c>
      <c r="K1988" s="142">
        <f t="shared" si="508"/>
        <v>0</v>
      </c>
      <c r="L1988" s="184">
        <f t="shared" si="508"/>
        <v>0</v>
      </c>
      <c r="M1988" s="141">
        <f t="shared" si="508"/>
        <v>0</v>
      </c>
      <c r="N1988" s="141">
        <f t="shared" si="508"/>
        <v>0</v>
      </c>
      <c r="O1988" s="147">
        <f t="shared" si="497"/>
        <v>0</v>
      </c>
      <c r="P1988" s="136">
        <f t="shared" si="498"/>
        <v>0</v>
      </c>
      <c r="Q1988" s="136">
        <f t="shared" si="502"/>
        <v>0</v>
      </c>
      <c r="R1988" s="136">
        <f t="shared" si="503"/>
        <v>0</v>
      </c>
      <c r="S1988" s="137">
        <f t="shared" si="499"/>
        <v>0</v>
      </c>
      <c r="T1988" s="45"/>
      <c r="V1988" s="57" t="str">
        <f t="shared" si="500"/>
        <v>скрыть</v>
      </c>
    </row>
    <row r="1989" spans="2:22" ht="15.75" hidden="1" customHeight="1" x14ac:dyDescent="0.25">
      <c r="B1989" s="135">
        <v>1973</v>
      </c>
      <c r="C1989" s="182">
        <f t="shared" si="509"/>
        <v>0</v>
      </c>
      <c r="D1989" s="280">
        <f t="shared" si="509"/>
        <v>0</v>
      </c>
      <c r="E1989" s="182">
        <f t="shared" si="509"/>
        <v>0</v>
      </c>
      <c r="F1989" s="182">
        <f t="shared" si="509"/>
        <v>0</v>
      </c>
      <c r="G1989" s="136">
        <f t="shared" si="509"/>
        <v>0</v>
      </c>
      <c r="H1989" s="136">
        <f t="shared" si="501"/>
        <v>0</v>
      </c>
      <c r="I1989" s="136">
        <f t="shared" si="495"/>
        <v>0</v>
      </c>
      <c r="J1989" s="141">
        <f t="shared" si="496"/>
        <v>0</v>
      </c>
      <c r="K1989" s="142">
        <f t="shared" si="508"/>
        <v>0</v>
      </c>
      <c r="L1989" s="184">
        <f t="shared" si="508"/>
        <v>0</v>
      </c>
      <c r="M1989" s="141">
        <f t="shared" si="508"/>
        <v>0</v>
      </c>
      <c r="N1989" s="141">
        <f t="shared" si="508"/>
        <v>0</v>
      </c>
      <c r="O1989" s="147">
        <f t="shared" si="497"/>
        <v>0</v>
      </c>
      <c r="P1989" s="136">
        <f t="shared" si="498"/>
        <v>0</v>
      </c>
      <c r="Q1989" s="136">
        <f t="shared" si="502"/>
        <v>0</v>
      </c>
      <c r="R1989" s="136">
        <f t="shared" si="503"/>
        <v>0</v>
      </c>
      <c r="S1989" s="137">
        <f t="shared" si="499"/>
        <v>0</v>
      </c>
      <c r="T1989" s="45"/>
      <c r="V1989" s="57" t="str">
        <f t="shared" si="500"/>
        <v>скрыть</v>
      </c>
    </row>
    <row r="1990" spans="2:22" ht="15.75" hidden="1" customHeight="1" x14ac:dyDescent="0.25">
      <c r="B1990" s="135">
        <v>1974</v>
      </c>
      <c r="C1990" s="182">
        <f t="shared" si="509"/>
        <v>0</v>
      </c>
      <c r="D1990" s="280">
        <f t="shared" si="509"/>
        <v>0</v>
      </c>
      <c r="E1990" s="182">
        <f t="shared" si="509"/>
        <v>0</v>
      </c>
      <c r="F1990" s="182">
        <f t="shared" si="509"/>
        <v>0</v>
      </c>
      <c r="G1990" s="136">
        <f t="shared" si="509"/>
        <v>0</v>
      </c>
      <c r="H1990" s="136">
        <f t="shared" si="501"/>
        <v>0</v>
      </c>
      <c r="I1990" s="136">
        <f t="shared" si="495"/>
        <v>0</v>
      </c>
      <c r="J1990" s="141">
        <f t="shared" si="496"/>
        <v>0</v>
      </c>
      <c r="K1990" s="142">
        <f t="shared" si="508"/>
        <v>0</v>
      </c>
      <c r="L1990" s="184">
        <f t="shared" si="508"/>
        <v>0</v>
      </c>
      <c r="M1990" s="141">
        <f t="shared" si="508"/>
        <v>0</v>
      </c>
      <c r="N1990" s="141">
        <f t="shared" si="508"/>
        <v>0</v>
      </c>
      <c r="O1990" s="147">
        <f t="shared" si="497"/>
        <v>0</v>
      </c>
      <c r="P1990" s="136">
        <f t="shared" si="498"/>
        <v>0</v>
      </c>
      <c r="Q1990" s="136">
        <f t="shared" si="502"/>
        <v>0</v>
      </c>
      <c r="R1990" s="136">
        <f t="shared" si="503"/>
        <v>0</v>
      </c>
      <c r="S1990" s="137">
        <f t="shared" si="499"/>
        <v>0</v>
      </c>
      <c r="T1990" s="45"/>
      <c r="V1990" s="57" t="str">
        <f t="shared" si="500"/>
        <v>скрыть</v>
      </c>
    </row>
    <row r="1991" spans="2:22" ht="15.75" hidden="1" customHeight="1" x14ac:dyDescent="0.25">
      <c r="B1991" s="135">
        <v>1975</v>
      </c>
      <c r="C1991" s="182">
        <f t="shared" si="509"/>
        <v>0</v>
      </c>
      <c r="D1991" s="280">
        <f t="shared" si="509"/>
        <v>0</v>
      </c>
      <c r="E1991" s="182">
        <f t="shared" si="509"/>
        <v>0</v>
      </c>
      <c r="F1991" s="182">
        <f t="shared" si="509"/>
        <v>0</v>
      </c>
      <c r="G1991" s="136">
        <f t="shared" si="509"/>
        <v>0</v>
      </c>
      <c r="H1991" s="136">
        <f t="shared" si="501"/>
        <v>0</v>
      </c>
      <c r="I1991" s="136">
        <f t="shared" si="495"/>
        <v>0</v>
      </c>
      <c r="J1991" s="141">
        <f t="shared" si="496"/>
        <v>0</v>
      </c>
      <c r="K1991" s="142">
        <f t="shared" si="508"/>
        <v>0</v>
      </c>
      <c r="L1991" s="184">
        <f t="shared" si="508"/>
        <v>0</v>
      </c>
      <c r="M1991" s="141">
        <f t="shared" si="508"/>
        <v>0</v>
      </c>
      <c r="N1991" s="141">
        <f t="shared" si="508"/>
        <v>0</v>
      </c>
      <c r="O1991" s="147">
        <f t="shared" si="497"/>
        <v>0</v>
      </c>
      <c r="P1991" s="136">
        <f t="shared" si="498"/>
        <v>0</v>
      </c>
      <c r="Q1991" s="136">
        <f t="shared" si="502"/>
        <v>0</v>
      </c>
      <c r="R1991" s="136">
        <f t="shared" si="503"/>
        <v>0</v>
      </c>
      <c r="S1991" s="137">
        <f t="shared" si="499"/>
        <v>0</v>
      </c>
      <c r="T1991" s="45"/>
      <c r="V1991" s="57" t="str">
        <f t="shared" si="500"/>
        <v>скрыть</v>
      </c>
    </row>
    <row r="1992" spans="2:22" ht="15.75" hidden="1" customHeight="1" x14ac:dyDescent="0.25">
      <c r="B1992" s="135">
        <v>1976</v>
      </c>
      <c r="C1992" s="182">
        <f t="shared" si="509"/>
        <v>0</v>
      </c>
      <c r="D1992" s="280">
        <f t="shared" si="509"/>
        <v>0</v>
      </c>
      <c r="E1992" s="182">
        <f t="shared" si="509"/>
        <v>0</v>
      </c>
      <c r="F1992" s="182">
        <f t="shared" si="509"/>
        <v>0</v>
      </c>
      <c r="G1992" s="136">
        <f t="shared" si="509"/>
        <v>0</v>
      </c>
      <c r="H1992" s="136">
        <f t="shared" si="501"/>
        <v>0</v>
      </c>
      <c r="I1992" s="136">
        <f t="shared" si="495"/>
        <v>0</v>
      </c>
      <c r="J1992" s="141">
        <f t="shared" si="496"/>
        <v>0</v>
      </c>
      <c r="K1992" s="142">
        <f t="shared" si="508"/>
        <v>0</v>
      </c>
      <c r="L1992" s="184">
        <f t="shared" si="508"/>
        <v>0</v>
      </c>
      <c r="M1992" s="141">
        <f t="shared" si="508"/>
        <v>0</v>
      </c>
      <c r="N1992" s="141">
        <f t="shared" si="508"/>
        <v>0</v>
      </c>
      <c r="O1992" s="147">
        <f t="shared" si="497"/>
        <v>0</v>
      </c>
      <c r="P1992" s="136">
        <f t="shared" si="498"/>
        <v>0</v>
      </c>
      <c r="Q1992" s="136">
        <f t="shared" si="502"/>
        <v>0</v>
      </c>
      <c r="R1992" s="136">
        <f t="shared" si="503"/>
        <v>0</v>
      </c>
      <c r="S1992" s="137">
        <f t="shared" si="499"/>
        <v>0</v>
      </c>
      <c r="T1992" s="45"/>
      <c r="V1992" s="57" t="str">
        <f t="shared" si="500"/>
        <v>скрыть</v>
      </c>
    </row>
    <row r="1993" spans="2:22" ht="15.75" hidden="1" customHeight="1" x14ac:dyDescent="0.25">
      <c r="B1993" s="135">
        <v>1977</v>
      </c>
      <c r="C1993" s="182">
        <f t="shared" si="509"/>
        <v>0</v>
      </c>
      <c r="D1993" s="280">
        <f t="shared" si="509"/>
        <v>0</v>
      </c>
      <c r="E1993" s="182">
        <f t="shared" si="509"/>
        <v>0</v>
      </c>
      <c r="F1993" s="182">
        <f t="shared" si="509"/>
        <v>0</v>
      </c>
      <c r="G1993" s="136">
        <f t="shared" si="509"/>
        <v>0</v>
      </c>
      <c r="H1993" s="136">
        <f t="shared" si="501"/>
        <v>0</v>
      </c>
      <c r="I1993" s="136">
        <f t="shared" si="495"/>
        <v>0</v>
      </c>
      <c r="J1993" s="141">
        <f t="shared" si="496"/>
        <v>0</v>
      </c>
      <c r="K1993" s="142">
        <f t="shared" si="508"/>
        <v>0</v>
      </c>
      <c r="L1993" s="184">
        <f t="shared" si="508"/>
        <v>0</v>
      </c>
      <c r="M1993" s="141">
        <f t="shared" si="508"/>
        <v>0</v>
      </c>
      <c r="N1993" s="141">
        <f t="shared" si="508"/>
        <v>0</v>
      </c>
      <c r="O1993" s="147">
        <f t="shared" si="497"/>
        <v>0</v>
      </c>
      <c r="P1993" s="136">
        <f t="shared" si="498"/>
        <v>0</v>
      </c>
      <c r="Q1993" s="136">
        <f t="shared" si="502"/>
        <v>0</v>
      </c>
      <c r="R1993" s="136">
        <f t="shared" si="503"/>
        <v>0</v>
      </c>
      <c r="S1993" s="137">
        <f t="shared" si="499"/>
        <v>0</v>
      </c>
      <c r="T1993" s="45"/>
      <c r="V1993" s="57" t="str">
        <f t="shared" si="500"/>
        <v>скрыть</v>
      </c>
    </row>
    <row r="1994" spans="2:22" ht="15.75" hidden="1" customHeight="1" x14ac:dyDescent="0.25">
      <c r="B1994" s="135">
        <v>1978</v>
      </c>
      <c r="C1994" s="182">
        <f t="shared" si="509"/>
        <v>0</v>
      </c>
      <c r="D1994" s="280">
        <f t="shared" si="509"/>
        <v>0</v>
      </c>
      <c r="E1994" s="182">
        <f t="shared" si="509"/>
        <v>0</v>
      </c>
      <c r="F1994" s="182">
        <f t="shared" si="509"/>
        <v>0</v>
      </c>
      <c r="G1994" s="136">
        <f t="shared" si="509"/>
        <v>0</v>
      </c>
      <c r="H1994" s="136">
        <f t="shared" si="501"/>
        <v>0</v>
      </c>
      <c r="I1994" s="136">
        <f t="shared" si="495"/>
        <v>0</v>
      </c>
      <c r="J1994" s="141">
        <f t="shared" si="496"/>
        <v>0</v>
      </c>
      <c r="K1994" s="142">
        <f t="shared" si="508"/>
        <v>0</v>
      </c>
      <c r="L1994" s="184">
        <f t="shared" si="508"/>
        <v>0</v>
      </c>
      <c r="M1994" s="141">
        <f t="shared" si="508"/>
        <v>0</v>
      </c>
      <c r="N1994" s="141">
        <f t="shared" si="508"/>
        <v>0</v>
      </c>
      <c r="O1994" s="147">
        <f t="shared" si="497"/>
        <v>0</v>
      </c>
      <c r="P1994" s="136">
        <f t="shared" si="498"/>
        <v>0</v>
      </c>
      <c r="Q1994" s="136">
        <f t="shared" si="502"/>
        <v>0</v>
      </c>
      <c r="R1994" s="136">
        <f t="shared" si="503"/>
        <v>0</v>
      </c>
      <c r="S1994" s="137">
        <f t="shared" si="499"/>
        <v>0</v>
      </c>
      <c r="T1994" s="45"/>
      <c r="V1994" s="57" t="str">
        <f t="shared" si="500"/>
        <v>скрыть</v>
      </c>
    </row>
    <row r="1995" spans="2:22" ht="15.75" hidden="1" customHeight="1" x14ac:dyDescent="0.25">
      <c r="B1995" s="135">
        <v>1979</v>
      </c>
      <c r="C1995" s="182">
        <f t="shared" si="509"/>
        <v>0</v>
      </c>
      <c r="D1995" s="280">
        <f t="shared" si="509"/>
        <v>0</v>
      </c>
      <c r="E1995" s="182">
        <f t="shared" si="509"/>
        <v>0</v>
      </c>
      <c r="F1995" s="182">
        <f t="shared" si="509"/>
        <v>0</v>
      </c>
      <c r="G1995" s="136">
        <f t="shared" si="509"/>
        <v>0</v>
      </c>
      <c r="H1995" s="136">
        <f t="shared" si="501"/>
        <v>0</v>
      </c>
      <c r="I1995" s="136">
        <f t="shared" si="495"/>
        <v>0</v>
      </c>
      <c r="J1995" s="141">
        <f t="shared" si="496"/>
        <v>0</v>
      </c>
      <c r="K1995" s="142">
        <f t="shared" si="508"/>
        <v>0</v>
      </c>
      <c r="L1995" s="184">
        <f t="shared" si="508"/>
        <v>0</v>
      </c>
      <c r="M1995" s="141">
        <f t="shared" si="508"/>
        <v>0</v>
      </c>
      <c r="N1995" s="141">
        <f t="shared" si="508"/>
        <v>0</v>
      </c>
      <c r="O1995" s="147">
        <f t="shared" si="497"/>
        <v>0</v>
      </c>
      <c r="P1995" s="136">
        <f t="shared" si="498"/>
        <v>0</v>
      </c>
      <c r="Q1995" s="136">
        <f t="shared" si="502"/>
        <v>0</v>
      </c>
      <c r="R1995" s="136">
        <f t="shared" si="503"/>
        <v>0</v>
      </c>
      <c r="S1995" s="137">
        <f t="shared" si="499"/>
        <v>0</v>
      </c>
      <c r="T1995" s="45"/>
      <c r="V1995" s="57" t="str">
        <f t="shared" si="500"/>
        <v>скрыть</v>
      </c>
    </row>
    <row r="1996" spans="2:22" ht="15.75" hidden="1" customHeight="1" x14ac:dyDescent="0.25">
      <c r="B1996" s="135">
        <v>1980</v>
      </c>
      <c r="C1996" s="182">
        <f t="shared" si="509"/>
        <v>0</v>
      </c>
      <c r="D1996" s="280">
        <f t="shared" si="509"/>
        <v>0</v>
      </c>
      <c r="E1996" s="182">
        <f t="shared" si="509"/>
        <v>0</v>
      </c>
      <c r="F1996" s="182">
        <f t="shared" si="509"/>
        <v>0</v>
      </c>
      <c r="G1996" s="136">
        <f t="shared" si="509"/>
        <v>0</v>
      </c>
      <c r="H1996" s="136">
        <f t="shared" si="501"/>
        <v>0</v>
      </c>
      <c r="I1996" s="136">
        <f t="shared" si="495"/>
        <v>0</v>
      </c>
      <c r="J1996" s="141">
        <f t="shared" si="496"/>
        <v>0</v>
      </c>
      <c r="K1996" s="142">
        <f t="shared" si="508"/>
        <v>0</v>
      </c>
      <c r="L1996" s="184">
        <f t="shared" si="508"/>
        <v>0</v>
      </c>
      <c r="M1996" s="141">
        <f t="shared" si="508"/>
        <v>0</v>
      </c>
      <c r="N1996" s="141">
        <f t="shared" si="508"/>
        <v>0</v>
      </c>
      <c r="O1996" s="147">
        <f t="shared" si="497"/>
        <v>0</v>
      </c>
      <c r="P1996" s="136">
        <f t="shared" si="498"/>
        <v>0</v>
      </c>
      <c r="Q1996" s="136">
        <f t="shared" si="502"/>
        <v>0</v>
      </c>
      <c r="R1996" s="136">
        <f t="shared" si="503"/>
        <v>0</v>
      </c>
      <c r="S1996" s="137">
        <f t="shared" si="499"/>
        <v>0</v>
      </c>
      <c r="T1996" s="45"/>
      <c r="V1996" s="57" t="str">
        <f t="shared" si="500"/>
        <v>скрыть</v>
      </c>
    </row>
    <row r="1997" spans="2:22" ht="15.75" hidden="1" customHeight="1" x14ac:dyDescent="0.25">
      <c r="B1997" s="135">
        <v>1981</v>
      </c>
      <c r="C1997" s="182">
        <f t="shared" ref="C1997:G2006" si="510">IF(offer_sale_type="транзит",IFERROR(VLOOKUP($B1997,calc_data,C$14+1,0),0),0)</f>
        <v>0</v>
      </c>
      <c r="D1997" s="280">
        <f t="shared" si="510"/>
        <v>0</v>
      </c>
      <c r="E1997" s="182">
        <f t="shared" si="510"/>
        <v>0</v>
      </c>
      <c r="F1997" s="182">
        <f t="shared" si="510"/>
        <v>0</v>
      </c>
      <c r="G1997" s="136">
        <f t="shared" si="510"/>
        <v>0</v>
      </c>
      <c r="H1997" s="136">
        <f t="shared" si="501"/>
        <v>0</v>
      </c>
      <c r="I1997" s="136">
        <f t="shared" si="495"/>
        <v>0</v>
      </c>
      <c r="J1997" s="141">
        <f t="shared" si="496"/>
        <v>0</v>
      </c>
      <c r="K1997" s="142">
        <f t="shared" si="508"/>
        <v>0</v>
      </c>
      <c r="L1997" s="184">
        <f t="shared" si="508"/>
        <v>0</v>
      </c>
      <c r="M1997" s="141">
        <f t="shared" si="508"/>
        <v>0</v>
      </c>
      <c r="N1997" s="141">
        <f t="shared" si="508"/>
        <v>0</v>
      </c>
      <c r="O1997" s="147">
        <f t="shared" si="497"/>
        <v>0</v>
      </c>
      <c r="P1997" s="136">
        <f t="shared" si="498"/>
        <v>0</v>
      </c>
      <c r="Q1997" s="136">
        <f t="shared" si="502"/>
        <v>0</v>
      </c>
      <c r="R1997" s="136">
        <f t="shared" si="503"/>
        <v>0</v>
      </c>
      <c r="S1997" s="137">
        <f t="shared" si="499"/>
        <v>0</v>
      </c>
      <c r="T1997" s="45"/>
      <c r="V1997" s="57" t="str">
        <f t="shared" si="500"/>
        <v>скрыть</v>
      </c>
    </row>
    <row r="1998" spans="2:22" ht="15.75" hidden="1" customHeight="1" x14ac:dyDescent="0.25">
      <c r="B1998" s="135">
        <v>1982</v>
      </c>
      <c r="C1998" s="182">
        <f t="shared" si="510"/>
        <v>0</v>
      </c>
      <c r="D1998" s="280">
        <f t="shared" si="510"/>
        <v>0</v>
      </c>
      <c r="E1998" s="182">
        <f t="shared" si="510"/>
        <v>0</v>
      </c>
      <c r="F1998" s="182">
        <f t="shared" si="510"/>
        <v>0</v>
      </c>
      <c r="G1998" s="136">
        <f t="shared" si="510"/>
        <v>0</v>
      </c>
      <c r="H1998" s="136">
        <f t="shared" si="501"/>
        <v>0</v>
      </c>
      <c r="I1998" s="136">
        <f t="shared" si="495"/>
        <v>0</v>
      </c>
      <c r="J1998" s="141">
        <f t="shared" si="496"/>
        <v>0</v>
      </c>
      <c r="K1998" s="142">
        <f t="shared" si="508"/>
        <v>0</v>
      </c>
      <c r="L1998" s="184">
        <f t="shared" si="508"/>
        <v>0</v>
      </c>
      <c r="M1998" s="141">
        <f t="shared" si="508"/>
        <v>0</v>
      </c>
      <c r="N1998" s="141">
        <f t="shared" si="508"/>
        <v>0</v>
      </c>
      <c r="O1998" s="147">
        <f t="shared" si="497"/>
        <v>0</v>
      </c>
      <c r="P1998" s="136">
        <f t="shared" si="498"/>
        <v>0</v>
      </c>
      <c r="Q1998" s="136">
        <f t="shared" si="502"/>
        <v>0</v>
      </c>
      <c r="R1998" s="136">
        <f t="shared" si="503"/>
        <v>0</v>
      </c>
      <c r="S1998" s="137">
        <f t="shared" si="499"/>
        <v>0</v>
      </c>
      <c r="T1998" s="45"/>
      <c r="V1998" s="57" t="str">
        <f t="shared" si="500"/>
        <v>скрыть</v>
      </c>
    </row>
    <row r="1999" spans="2:22" ht="15.75" hidden="1" customHeight="1" x14ac:dyDescent="0.25">
      <c r="B1999" s="135">
        <v>1983</v>
      </c>
      <c r="C1999" s="182">
        <f t="shared" si="510"/>
        <v>0</v>
      </c>
      <c r="D1999" s="280">
        <f t="shared" si="510"/>
        <v>0</v>
      </c>
      <c r="E1999" s="182">
        <f t="shared" si="510"/>
        <v>0</v>
      </c>
      <c r="F1999" s="182">
        <f t="shared" si="510"/>
        <v>0</v>
      </c>
      <c r="G1999" s="136">
        <f t="shared" si="510"/>
        <v>0</v>
      </c>
      <c r="H1999" s="136">
        <f t="shared" si="501"/>
        <v>0</v>
      </c>
      <c r="I1999" s="136">
        <f t="shared" si="495"/>
        <v>0</v>
      </c>
      <c r="J1999" s="141">
        <f t="shared" si="496"/>
        <v>0</v>
      </c>
      <c r="K1999" s="142">
        <f t="shared" si="508"/>
        <v>0</v>
      </c>
      <c r="L1999" s="184">
        <f t="shared" si="508"/>
        <v>0</v>
      </c>
      <c r="M1999" s="141">
        <f t="shared" si="508"/>
        <v>0</v>
      </c>
      <c r="N1999" s="141">
        <f t="shared" si="508"/>
        <v>0</v>
      </c>
      <c r="O1999" s="147">
        <f t="shared" si="497"/>
        <v>0</v>
      </c>
      <c r="P1999" s="136">
        <f t="shared" si="498"/>
        <v>0</v>
      </c>
      <c r="Q1999" s="136">
        <f t="shared" si="502"/>
        <v>0</v>
      </c>
      <c r="R1999" s="136">
        <f t="shared" si="503"/>
        <v>0</v>
      </c>
      <c r="S1999" s="137">
        <f t="shared" si="499"/>
        <v>0</v>
      </c>
      <c r="T1999" s="45"/>
      <c r="V1999" s="57" t="str">
        <f t="shared" si="500"/>
        <v>скрыть</v>
      </c>
    </row>
    <row r="2000" spans="2:22" ht="15.75" hidden="1" customHeight="1" x14ac:dyDescent="0.25">
      <c r="B2000" s="135">
        <v>1984</v>
      </c>
      <c r="C2000" s="182">
        <f t="shared" si="510"/>
        <v>0</v>
      </c>
      <c r="D2000" s="280">
        <f t="shared" si="510"/>
        <v>0</v>
      </c>
      <c r="E2000" s="182">
        <f t="shared" si="510"/>
        <v>0</v>
      </c>
      <c r="F2000" s="182">
        <f t="shared" si="510"/>
        <v>0</v>
      </c>
      <c r="G2000" s="136">
        <f t="shared" si="510"/>
        <v>0</v>
      </c>
      <c r="H2000" s="136">
        <f t="shared" si="501"/>
        <v>0</v>
      </c>
      <c r="I2000" s="136">
        <f t="shared" si="495"/>
        <v>0</v>
      </c>
      <c r="J2000" s="141">
        <f t="shared" si="496"/>
        <v>0</v>
      </c>
      <c r="K2000" s="142">
        <f t="shared" si="508"/>
        <v>0</v>
      </c>
      <c r="L2000" s="184">
        <f t="shared" si="508"/>
        <v>0</v>
      </c>
      <c r="M2000" s="141">
        <f t="shared" si="508"/>
        <v>0</v>
      </c>
      <c r="N2000" s="141">
        <f t="shared" si="508"/>
        <v>0</v>
      </c>
      <c r="O2000" s="147">
        <f t="shared" si="497"/>
        <v>0</v>
      </c>
      <c r="P2000" s="136">
        <f t="shared" si="498"/>
        <v>0</v>
      </c>
      <c r="Q2000" s="136">
        <f t="shared" si="502"/>
        <v>0</v>
      </c>
      <c r="R2000" s="136">
        <f t="shared" si="503"/>
        <v>0</v>
      </c>
      <c r="S2000" s="137">
        <f t="shared" si="499"/>
        <v>0</v>
      </c>
      <c r="T2000" s="45"/>
      <c r="V2000" s="57" t="str">
        <f t="shared" si="500"/>
        <v>скрыть</v>
      </c>
    </row>
    <row r="2001" spans="2:22" ht="15.75" hidden="1" customHeight="1" x14ac:dyDescent="0.25">
      <c r="B2001" s="135">
        <v>1985</v>
      </c>
      <c r="C2001" s="182">
        <f t="shared" si="510"/>
        <v>0</v>
      </c>
      <c r="D2001" s="280">
        <f t="shared" si="510"/>
        <v>0</v>
      </c>
      <c r="E2001" s="182">
        <f t="shared" si="510"/>
        <v>0</v>
      </c>
      <c r="F2001" s="182">
        <f t="shared" si="510"/>
        <v>0</v>
      </c>
      <c r="G2001" s="136">
        <f t="shared" si="510"/>
        <v>0</v>
      </c>
      <c r="H2001" s="136">
        <f t="shared" si="501"/>
        <v>0</v>
      </c>
      <c r="I2001" s="136">
        <f t="shared" ref="I2001:I2016" si="511">IF(offer_sale_type="транзит",IFERROR(ROUND(VLOOKUP($B2001,calc_data,I$14+1,0),2),0),0)</f>
        <v>0</v>
      </c>
      <c r="J2001" s="141">
        <f t="shared" ref="J2001:J2016" si="512">ROUND(IF(offer_sale_type="транзит",IFERROR(VLOOKUP($B2001,calc_data,J$14+1,0),0),0),2)</f>
        <v>0</v>
      </c>
      <c r="K2001" s="142">
        <f t="shared" si="508"/>
        <v>0</v>
      </c>
      <c r="L2001" s="184">
        <f t="shared" si="508"/>
        <v>0</v>
      </c>
      <c r="M2001" s="141">
        <f t="shared" si="508"/>
        <v>0</v>
      </c>
      <c r="N2001" s="141">
        <f t="shared" si="508"/>
        <v>0</v>
      </c>
      <c r="O2001" s="147">
        <f t="shared" ref="O2001:O2016" si="513">IF(offer_sale_type="транзит",IFERROR(ROUND(VLOOKUP($B2001,calc_data,O$14+1,1),2),0),0)</f>
        <v>0</v>
      </c>
      <c r="P2001" s="136">
        <f t="shared" ref="P2001:P2016" si="514">IF(offer_sale_type="транзит",IFERROR(ROUND(SUM(I2001:J2001,M2001:O2001)/E2001,2),0),0)</f>
        <v>0</v>
      </c>
      <c r="Q2001" s="136">
        <f t="shared" si="502"/>
        <v>0</v>
      </c>
      <c r="R2001" s="136">
        <f t="shared" si="503"/>
        <v>0</v>
      </c>
      <c r="S2001" s="137">
        <f t="shared" ref="S2001:S2016" si="515">Q2001+IF(AND(offer_incoterms="DDP",seller_region="RU"),R2001,0)</f>
        <v>0</v>
      </c>
      <c r="T2001" s="45"/>
      <c r="V2001" s="57" t="str">
        <f t="shared" ref="V2001:V2017" si="516">IF(Q2001&gt;0,"показать","скрыть")</f>
        <v>скрыть</v>
      </c>
    </row>
    <row r="2002" spans="2:22" ht="15.75" hidden="1" customHeight="1" x14ac:dyDescent="0.25">
      <c r="B2002" s="135">
        <v>1986</v>
      </c>
      <c r="C2002" s="182">
        <f t="shared" si="510"/>
        <v>0</v>
      </c>
      <c r="D2002" s="280">
        <f t="shared" si="510"/>
        <v>0</v>
      </c>
      <c r="E2002" s="182">
        <f t="shared" si="510"/>
        <v>0</v>
      </c>
      <c r="F2002" s="182">
        <f t="shared" si="510"/>
        <v>0</v>
      </c>
      <c r="G2002" s="136">
        <f t="shared" si="510"/>
        <v>0</v>
      </c>
      <c r="H2002" s="136">
        <f t="shared" ref="H2002:H2016" si="517">E2002*G2002</f>
        <v>0</v>
      </c>
      <c r="I2002" s="136">
        <f t="shared" si="511"/>
        <v>0</v>
      </c>
      <c r="J2002" s="141">
        <f t="shared" si="512"/>
        <v>0</v>
      </c>
      <c r="K2002" s="142">
        <f t="shared" si="508"/>
        <v>0</v>
      </c>
      <c r="L2002" s="184">
        <f t="shared" si="508"/>
        <v>0</v>
      </c>
      <c r="M2002" s="141">
        <f t="shared" si="508"/>
        <v>0</v>
      </c>
      <c r="N2002" s="141">
        <f t="shared" si="508"/>
        <v>0</v>
      </c>
      <c r="O2002" s="147">
        <f t="shared" si="513"/>
        <v>0</v>
      </c>
      <c r="P2002" s="136">
        <f t="shared" si="514"/>
        <v>0</v>
      </c>
      <c r="Q2002" s="136">
        <f t="shared" ref="Q2002:Q2016" si="518">E2002*P2002</f>
        <v>0</v>
      </c>
      <c r="R2002" s="136">
        <f t="shared" ref="R2002:R2016" si="519">Q2002*IF(AND(offer_incoterms="DDP",seller_region="RU"),rate_vatRu,0)</f>
        <v>0</v>
      </c>
      <c r="S2002" s="137">
        <f t="shared" si="515"/>
        <v>0</v>
      </c>
      <c r="T2002" s="45"/>
      <c r="V2002" s="57" t="str">
        <f t="shared" si="516"/>
        <v>скрыть</v>
      </c>
    </row>
    <row r="2003" spans="2:22" ht="15.75" hidden="1" customHeight="1" x14ac:dyDescent="0.25">
      <c r="B2003" s="135">
        <v>1987</v>
      </c>
      <c r="C2003" s="182">
        <f t="shared" si="510"/>
        <v>0</v>
      </c>
      <c r="D2003" s="280">
        <f t="shared" si="510"/>
        <v>0</v>
      </c>
      <c r="E2003" s="182">
        <f t="shared" si="510"/>
        <v>0</v>
      </c>
      <c r="F2003" s="182">
        <f t="shared" si="510"/>
        <v>0</v>
      </c>
      <c r="G2003" s="136">
        <f t="shared" si="510"/>
        <v>0</v>
      </c>
      <c r="H2003" s="136">
        <f t="shared" si="517"/>
        <v>0</v>
      </c>
      <c r="I2003" s="136">
        <f t="shared" si="511"/>
        <v>0</v>
      </c>
      <c r="J2003" s="141">
        <f t="shared" si="512"/>
        <v>0</v>
      </c>
      <c r="K2003" s="142">
        <f t="shared" si="508"/>
        <v>0</v>
      </c>
      <c r="L2003" s="184">
        <f t="shared" si="508"/>
        <v>0</v>
      </c>
      <c r="M2003" s="141">
        <f t="shared" si="508"/>
        <v>0</v>
      </c>
      <c r="N2003" s="141">
        <f t="shared" si="508"/>
        <v>0</v>
      </c>
      <c r="O2003" s="147">
        <f t="shared" si="513"/>
        <v>0</v>
      </c>
      <c r="P2003" s="136">
        <f t="shared" si="514"/>
        <v>0</v>
      </c>
      <c r="Q2003" s="136">
        <f t="shared" si="518"/>
        <v>0</v>
      </c>
      <c r="R2003" s="136">
        <f t="shared" si="519"/>
        <v>0</v>
      </c>
      <c r="S2003" s="137">
        <f t="shared" si="515"/>
        <v>0</v>
      </c>
      <c r="T2003" s="45"/>
      <c r="V2003" s="57" t="str">
        <f t="shared" si="516"/>
        <v>скрыть</v>
      </c>
    </row>
    <row r="2004" spans="2:22" ht="15.75" hidden="1" customHeight="1" x14ac:dyDescent="0.25">
      <c r="B2004" s="135">
        <v>1988</v>
      </c>
      <c r="C2004" s="182">
        <f t="shared" si="510"/>
        <v>0</v>
      </c>
      <c r="D2004" s="280">
        <f t="shared" si="510"/>
        <v>0</v>
      </c>
      <c r="E2004" s="182">
        <f t="shared" si="510"/>
        <v>0</v>
      </c>
      <c r="F2004" s="182">
        <f t="shared" si="510"/>
        <v>0</v>
      </c>
      <c r="G2004" s="136">
        <f t="shared" si="510"/>
        <v>0</v>
      </c>
      <c r="H2004" s="136">
        <f t="shared" si="517"/>
        <v>0</v>
      </c>
      <c r="I2004" s="136">
        <f t="shared" si="511"/>
        <v>0</v>
      </c>
      <c r="J2004" s="141">
        <f t="shared" si="512"/>
        <v>0</v>
      </c>
      <c r="K2004" s="142">
        <f t="shared" si="508"/>
        <v>0</v>
      </c>
      <c r="L2004" s="184">
        <f t="shared" si="508"/>
        <v>0</v>
      </c>
      <c r="M2004" s="141">
        <f t="shared" si="508"/>
        <v>0</v>
      </c>
      <c r="N2004" s="141">
        <f t="shared" si="508"/>
        <v>0</v>
      </c>
      <c r="O2004" s="147">
        <f t="shared" si="513"/>
        <v>0</v>
      </c>
      <c r="P2004" s="136">
        <f t="shared" si="514"/>
        <v>0</v>
      </c>
      <c r="Q2004" s="136">
        <f t="shared" si="518"/>
        <v>0</v>
      </c>
      <c r="R2004" s="136">
        <f t="shared" si="519"/>
        <v>0</v>
      </c>
      <c r="S2004" s="137">
        <f t="shared" si="515"/>
        <v>0</v>
      </c>
      <c r="T2004" s="45"/>
      <c r="V2004" s="57" t="str">
        <f t="shared" si="516"/>
        <v>скрыть</v>
      </c>
    </row>
    <row r="2005" spans="2:22" ht="15.75" hidden="1" customHeight="1" x14ac:dyDescent="0.25">
      <c r="B2005" s="135">
        <v>1989</v>
      </c>
      <c r="C2005" s="182">
        <f t="shared" si="510"/>
        <v>0</v>
      </c>
      <c r="D2005" s="280">
        <f t="shared" si="510"/>
        <v>0</v>
      </c>
      <c r="E2005" s="182">
        <f t="shared" si="510"/>
        <v>0</v>
      </c>
      <c r="F2005" s="182">
        <f t="shared" si="510"/>
        <v>0</v>
      </c>
      <c r="G2005" s="136">
        <f t="shared" si="510"/>
        <v>0</v>
      </c>
      <c r="H2005" s="136">
        <f t="shared" si="517"/>
        <v>0</v>
      </c>
      <c r="I2005" s="136">
        <f t="shared" si="511"/>
        <v>0</v>
      </c>
      <c r="J2005" s="141">
        <f t="shared" si="512"/>
        <v>0</v>
      </c>
      <c r="K2005" s="142">
        <f t="shared" si="508"/>
        <v>0</v>
      </c>
      <c r="L2005" s="184">
        <f t="shared" si="508"/>
        <v>0</v>
      </c>
      <c r="M2005" s="141">
        <f t="shared" si="508"/>
        <v>0</v>
      </c>
      <c r="N2005" s="141">
        <f t="shared" si="508"/>
        <v>0</v>
      </c>
      <c r="O2005" s="147">
        <f t="shared" si="513"/>
        <v>0</v>
      </c>
      <c r="P2005" s="136">
        <f t="shared" si="514"/>
        <v>0</v>
      </c>
      <c r="Q2005" s="136">
        <f t="shared" si="518"/>
        <v>0</v>
      </c>
      <c r="R2005" s="136">
        <f t="shared" si="519"/>
        <v>0</v>
      </c>
      <c r="S2005" s="137">
        <f t="shared" si="515"/>
        <v>0</v>
      </c>
      <c r="T2005" s="45"/>
      <c r="V2005" s="57" t="str">
        <f t="shared" si="516"/>
        <v>скрыть</v>
      </c>
    </row>
    <row r="2006" spans="2:22" ht="15.75" hidden="1" customHeight="1" x14ac:dyDescent="0.25">
      <c r="B2006" s="135">
        <v>1990</v>
      </c>
      <c r="C2006" s="182">
        <f t="shared" si="510"/>
        <v>0</v>
      </c>
      <c r="D2006" s="280">
        <f t="shared" si="510"/>
        <v>0</v>
      </c>
      <c r="E2006" s="182">
        <f t="shared" si="510"/>
        <v>0</v>
      </c>
      <c r="F2006" s="182">
        <f t="shared" si="510"/>
        <v>0</v>
      </c>
      <c r="G2006" s="136">
        <f t="shared" si="510"/>
        <v>0</v>
      </c>
      <c r="H2006" s="136">
        <f t="shared" si="517"/>
        <v>0</v>
      </c>
      <c r="I2006" s="136">
        <f t="shared" si="511"/>
        <v>0</v>
      </c>
      <c r="J2006" s="141">
        <f t="shared" si="512"/>
        <v>0</v>
      </c>
      <c r="K2006" s="142">
        <f t="shared" si="508"/>
        <v>0</v>
      </c>
      <c r="L2006" s="184">
        <f t="shared" si="508"/>
        <v>0</v>
      </c>
      <c r="M2006" s="141">
        <f t="shared" si="508"/>
        <v>0</v>
      </c>
      <c r="N2006" s="141">
        <f t="shared" si="508"/>
        <v>0</v>
      </c>
      <c r="O2006" s="147">
        <f t="shared" si="513"/>
        <v>0</v>
      </c>
      <c r="P2006" s="136">
        <f t="shared" si="514"/>
        <v>0</v>
      </c>
      <c r="Q2006" s="136">
        <f t="shared" si="518"/>
        <v>0</v>
      </c>
      <c r="R2006" s="136">
        <f t="shared" si="519"/>
        <v>0</v>
      </c>
      <c r="S2006" s="137">
        <f t="shared" si="515"/>
        <v>0</v>
      </c>
      <c r="T2006" s="45"/>
      <c r="V2006" s="57" t="str">
        <f t="shared" si="516"/>
        <v>скрыть</v>
      </c>
    </row>
    <row r="2007" spans="2:22" ht="15.75" hidden="1" customHeight="1" x14ac:dyDescent="0.25">
      <c r="B2007" s="135">
        <v>1991</v>
      </c>
      <c r="C2007" s="182">
        <f t="shared" ref="C2007:G2016" si="520">IF(offer_sale_type="транзит",IFERROR(VLOOKUP($B2007,calc_data,C$14+1,0),0),0)</f>
        <v>0</v>
      </c>
      <c r="D2007" s="280">
        <f t="shared" si="520"/>
        <v>0</v>
      </c>
      <c r="E2007" s="182">
        <f t="shared" si="520"/>
        <v>0</v>
      </c>
      <c r="F2007" s="182">
        <f t="shared" si="520"/>
        <v>0</v>
      </c>
      <c r="G2007" s="136">
        <f t="shared" si="520"/>
        <v>0</v>
      </c>
      <c r="H2007" s="136">
        <f t="shared" si="517"/>
        <v>0</v>
      </c>
      <c r="I2007" s="136">
        <f t="shared" si="511"/>
        <v>0</v>
      </c>
      <c r="J2007" s="141">
        <f t="shared" si="512"/>
        <v>0</v>
      </c>
      <c r="K2007" s="142">
        <f t="shared" si="508"/>
        <v>0</v>
      </c>
      <c r="L2007" s="184">
        <f t="shared" si="508"/>
        <v>0</v>
      </c>
      <c r="M2007" s="141">
        <f t="shared" si="508"/>
        <v>0</v>
      </c>
      <c r="N2007" s="141">
        <f t="shared" si="508"/>
        <v>0</v>
      </c>
      <c r="O2007" s="147">
        <f t="shared" si="513"/>
        <v>0</v>
      </c>
      <c r="P2007" s="136">
        <f t="shared" si="514"/>
        <v>0</v>
      </c>
      <c r="Q2007" s="136">
        <f t="shared" si="518"/>
        <v>0</v>
      </c>
      <c r="R2007" s="136">
        <f t="shared" si="519"/>
        <v>0</v>
      </c>
      <c r="S2007" s="137">
        <f t="shared" si="515"/>
        <v>0</v>
      </c>
      <c r="T2007" s="45"/>
      <c r="V2007" s="57" t="str">
        <f t="shared" si="516"/>
        <v>скрыть</v>
      </c>
    </row>
    <row r="2008" spans="2:22" ht="15.75" hidden="1" customHeight="1" x14ac:dyDescent="0.25">
      <c r="B2008" s="135">
        <v>1992</v>
      </c>
      <c r="C2008" s="182">
        <f t="shared" si="520"/>
        <v>0</v>
      </c>
      <c r="D2008" s="280">
        <f t="shared" si="520"/>
        <v>0</v>
      </c>
      <c r="E2008" s="182">
        <f t="shared" si="520"/>
        <v>0</v>
      </c>
      <c r="F2008" s="182">
        <f t="shared" si="520"/>
        <v>0</v>
      </c>
      <c r="G2008" s="136">
        <f t="shared" si="520"/>
        <v>0</v>
      </c>
      <c r="H2008" s="136">
        <f t="shared" si="517"/>
        <v>0</v>
      </c>
      <c r="I2008" s="136">
        <f t="shared" si="511"/>
        <v>0</v>
      </c>
      <c r="J2008" s="141">
        <f t="shared" si="512"/>
        <v>0</v>
      </c>
      <c r="K2008" s="142">
        <f t="shared" si="508"/>
        <v>0</v>
      </c>
      <c r="L2008" s="184">
        <f t="shared" si="508"/>
        <v>0</v>
      </c>
      <c r="M2008" s="141">
        <f t="shared" si="508"/>
        <v>0</v>
      </c>
      <c r="N2008" s="141">
        <f t="shared" si="508"/>
        <v>0</v>
      </c>
      <c r="O2008" s="147">
        <f t="shared" si="513"/>
        <v>0</v>
      </c>
      <c r="P2008" s="136">
        <f t="shared" si="514"/>
        <v>0</v>
      </c>
      <c r="Q2008" s="136">
        <f t="shared" si="518"/>
        <v>0</v>
      </c>
      <c r="R2008" s="136">
        <f t="shared" si="519"/>
        <v>0</v>
      </c>
      <c r="S2008" s="137">
        <f t="shared" si="515"/>
        <v>0</v>
      </c>
      <c r="T2008" s="45"/>
      <c r="V2008" s="57" t="str">
        <f t="shared" si="516"/>
        <v>скрыть</v>
      </c>
    </row>
    <row r="2009" spans="2:22" ht="15.75" hidden="1" customHeight="1" x14ac:dyDescent="0.25">
      <c r="B2009" s="135">
        <v>1993</v>
      </c>
      <c r="C2009" s="182">
        <f t="shared" si="520"/>
        <v>0</v>
      </c>
      <c r="D2009" s="280">
        <f t="shared" si="520"/>
        <v>0</v>
      </c>
      <c r="E2009" s="182">
        <f t="shared" si="520"/>
        <v>0</v>
      </c>
      <c r="F2009" s="182">
        <f t="shared" si="520"/>
        <v>0</v>
      </c>
      <c r="G2009" s="136">
        <f t="shared" si="520"/>
        <v>0</v>
      </c>
      <c r="H2009" s="136">
        <f t="shared" si="517"/>
        <v>0</v>
      </c>
      <c r="I2009" s="136">
        <f t="shared" si="511"/>
        <v>0</v>
      </c>
      <c r="J2009" s="141">
        <f t="shared" si="512"/>
        <v>0</v>
      </c>
      <c r="K2009" s="142">
        <f t="shared" si="508"/>
        <v>0</v>
      </c>
      <c r="L2009" s="184">
        <f t="shared" si="508"/>
        <v>0</v>
      </c>
      <c r="M2009" s="141">
        <f t="shared" si="508"/>
        <v>0</v>
      </c>
      <c r="N2009" s="141">
        <f t="shared" si="508"/>
        <v>0</v>
      </c>
      <c r="O2009" s="147">
        <f t="shared" si="513"/>
        <v>0</v>
      </c>
      <c r="P2009" s="136">
        <f t="shared" si="514"/>
        <v>0</v>
      </c>
      <c r="Q2009" s="136">
        <f t="shared" si="518"/>
        <v>0</v>
      </c>
      <c r="R2009" s="136">
        <f t="shared" si="519"/>
        <v>0</v>
      </c>
      <c r="S2009" s="137">
        <f t="shared" si="515"/>
        <v>0</v>
      </c>
      <c r="T2009" s="45"/>
      <c r="V2009" s="57" t="str">
        <f t="shared" si="516"/>
        <v>скрыть</v>
      </c>
    </row>
    <row r="2010" spans="2:22" ht="15.75" hidden="1" customHeight="1" x14ac:dyDescent="0.25">
      <c r="B2010" s="135">
        <v>1994</v>
      </c>
      <c r="C2010" s="182">
        <f t="shared" si="520"/>
        <v>0</v>
      </c>
      <c r="D2010" s="280">
        <f t="shared" si="520"/>
        <v>0</v>
      </c>
      <c r="E2010" s="182">
        <f t="shared" si="520"/>
        <v>0</v>
      </c>
      <c r="F2010" s="182">
        <f t="shared" si="520"/>
        <v>0</v>
      </c>
      <c r="G2010" s="136">
        <f t="shared" si="520"/>
        <v>0</v>
      </c>
      <c r="H2010" s="136">
        <f t="shared" si="517"/>
        <v>0</v>
      </c>
      <c r="I2010" s="136">
        <f t="shared" si="511"/>
        <v>0</v>
      </c>
      <c r="J2010" s="141">
        <f t="shared" si="512"/>
        <v>0</v>
      </c>
      <c r="K2010" s="142">
        <f t="shared" si="508"/>
        <v>0</v>
      </c>
      <c r="L2010" s="184">
        <f t="shared" si="508"/>
        <v>0</v>
      </c>
      <c r="M2010" s="141">
        <f t="shared" si="508"/>
        <v>0</v>
      </c>
      <c r="N2010" s="141">
        <f t="shared" si="508"/>
        <v>0</v>
      </c>
      <c r="O2010" s="147">
        <f t="shared" si="513"/>
        <v>0</v>
      </c>
      <c r="P2010" s="136">
        <f t="shared" si="514"/>
        <v>0</v>
      </c>
      <c r="Q2010" s="136">
        <f t="shared" si="518"/>
        <v>0</v>
      </c>
      <c r="R2010" s="136">
        <f t="shared" si="519"/>
        <v>0</v>
      </c>
      <c r="S2010" s="137">
        <f t="shared" si="515"/>
        <v>0</v>
      </c>
      <c r="T2010" s="45"/>
      <c r="V2010" s="57" t="str">
        <f t="shared" si="516"/>
        <v>скрыть</v>
      </c>
    </row>
    <row r="2011" spans="2:22" ht="15.75" hidden="1" customHeight="1" x14ac:dyDescent="0.25">
      <c r="B2011" s="135">
        <v>1995</v>
      </c>
      <c r="C2011" s="182">
        <f t="shared" si="520"/>
        <v>0</v>
      </c>
      <c r="D2011" s="280">
        <f t="shared" si="520"/>
        <v>0</v>
      </c>
      <c r="E2011" s="182">
        <f t="shared" si="520"/>
        <v>0</v>
      </c>
      <c r="F2011" s="182">
        <f t="shared" si="520"/>
        <v>0</v>
      </c>
      <c r="G2011" s="136">
        <f t="shared" si="520"/>
        <v>0</v>
      </c>
      <c r="H2011" s="136">
        <f t="shared" si="517"/>
        <v>0</v>
      </c>
      <c r="I2011" s="136">
        <f t="shared" si="511"/>
        <v>0</v>
      </c>
      <c r="J2011" s="141">
        <f t="shared" si="512"/>
        <v>0</v>
      </c>
      <c r="K2011" s="142">
        <f t="shared" si="508"/>
        <v>0</v>
      </c>
      <c r="L2011" s="184">
        <f t="shared" si="508"/>
        <v>0</v>
      </c>
      <c r="M2011" s="141">
        <f t="shared" si="508"/>
        <v>0</v>
      </c>
      <c r="N2011" s="141">
        <f t="shared" si="508"/>
        <v>0</v>
      </c>
      <c r="O2011" s="147">
        <f t="shared" si="513"/>
        <v>0</v>
      </c>
      <c r="P2011" s="136">
        <f t="shared" si="514"/>
        <v>0</v>
      </c>
      <c r="Q2011" s="136">
        <f t="shared" si="518"/>
        <v>0</v>
      </c>
      <c r="R2011" s="136">
        <f t="shared" si="519"/>
        <v>0</v>
      </c>
      <c r="S2011" s="137">
        <f t="shared" si="515"/>
        <v>0</v>
      </c>
      <c r="T2011" s="45"/>
      <c r="V2011" s="57" t="str">
        <f t="shared" si="516"/>
        <v>скрыть</v>
      </c>
    </row>
    <row r="2012" spans="2:22" ht="15.75" hidden="1" customHeight="1" x14ac:dyDescent="0.25">
      <c r="B2012" s="135">
        <v>1996</v>
      </c>
      <c r="C2012" s="182">
        <f t="shared" si="520"/>
        <v>0</v>
      </c>
      <c r="D2012" s="280">
        <f t="shared" si="520"/>
        <v>0</v>
      </c>
      <c r="E2012" s="182">
        <f t="shared" si="520"/>
        <v>0</v>
      </c>
      <c r="F2012" s="182">
        <f t="shared" si="520"/>
        <v>0</v>
      </c>
      <c r="G2012" s="136">
        <f t="shared" si="520"/>
        <v>0</v>
      </c>
      <c r="H2012" s="136">
        <f t="shared" si="517"/>
        <v>0</v>
      </c>
      <c r="I2012" s="136">
        <f t="shared" si="511"/>
        <v>0</v>
      </c>
      <c r="J2012" s="141">
        <f t="shared" si="512"/>
        <v>0</v>
      </c>
      <c r="K2012" s="142">
        <f t="shared" si="508"/>
        <v>0</v>
      </c>
      <c r="L2012" s="184">
        <f t="shared" si="508"/>
        <v>0</v>
      </c>
      <c r="M2012" s="141">
        <f t="shared" si="508"/>
        <v>0</v>
      </c>
      <c r="N2012" s="141">
        <f t="shared" si="508"/>
        <v>0</v>
      </c>
      <c r="O2012" s="147">
        <f t="shared" si="513"/>
        <v>0</v>
      </c>
      <c r="P2012" s="136">
        <f t="shared" si="514"/>
        <v>0</v>
      </c>
      <c r="Q2012" s="136">
        <f t="shared" si="518"/>
        <v>0</v>
      </c>
      <c r="R2012" s="136">
        <f t="shared" si="519"/>
        <v>0</v>
      </c>
      <c r="S2012" s="137">
        <f t="shared" si="515"/>
        <v>0</v>
      </c>
      <c r="T2012" s="45"/>
      <c r="V2012" s="57" t="str">
        <f t="shared" si="516"/>
        <v>скрыть</v>
      </c>
    </row>
    <row r="2013" spans="2:22" ht="15.75" hidden="1" customHeight="1" x14ac:dyDescent="0.25">
      <c r="B2013" s="135">
        <v>1997</v>
      </c>
      <c r="C2013" s="182">
        <f t="shared" si="520"/>
        <v>0</v>
      </c>
      <c r="D2013" s="280">
        <f t="shared" si="520"/>
        <v>0</v>
      </c>
      <c r="E2013" s="182">
        <f t="shared" si="520"/>
        <v>0</v>
      </c>
      <c r="F2013" s="182">
        <f t="shared" si="520"/>
        <v>0</v>
      </c>
      <c r="G2013" s="136">
        <f t="shared" si="520"/>
        <v>0</v>
      </c>
      <c r="H2013" s="136">
        <f t="shared" si="517"/>
        <v>0</v>
      </c>
      <c r="I2013" s="136">
        <f t="shared" si="511"/>
        <v>0</v>
      </c>
      <c r="J2013" s="141">
        <f t="shared" si="512"/>
        <v>0</v>
      </c>
      <c r="K2013" s="142">
        <f t="shared" si="508"/>
        <v>0</v>
      </c>
      <c r="L2013" s="184">
        <f t="shared" si="508"/>
        <v>0</v>
      </c>
      <c r="M2013" s="141">
        <f t="shared" si="508"/>
        <v>0</v>
      </c>
      <c r="N2013" s="141">
        <f t="shared" si="508"/>
        <v>0</v>
      </c>
      <c r="O2013" s="147">
        <f t="shared" si="513"/>
        <v>0</v>
      </c>
      <c r="P2013" s="136">
        <f t="shared" si="514"/>
        <v>0</v>
      </c>
      <c r="Q2013" s="136">
        <f t="shared" si="518"/>
        <v>0</v>
      </c>
      <c r="R2013" s="136">
        <f t="shared" si="519"/>
        <v>0</v>
      </c>
      <c r="S2013" s="137">
        <f t="shared" si="515"/>
        <v>0</v>
      </c>
      <c r="T2013" s="45"/>
      <c r="V2013" s="57" t="str">
        <f t="shared" si="516"/>
        <v>скрыть</v>
      </c>
    </row>
    <row r="2014" spans="2:22" ht="15.75" hidden="1" customHeight="1" x14ac:dyDescent="0.25">
      <c r="B2014" s="135">
        <v>1998</v>
      </c>
      <c r="C2014" s="182">
        <f t="shared" si="520"/>
        <v>0</v>
      </c>
      <c r="D2014" s="280">
        <f t="shared" si="520"/>
        <v>0</v>
      </c>
      <c r="E2014" s="182">
        <f t="shared" si="520"/>
        <v>0</v>
      </c>
      <c r="F2014" s="182">
        <f t="shared" si="520"/>
        <v>0</v>
      </c>
      <c r="G2014" s="136">
        <f t="shared" si="520"/>
        <v>0</v>
      </c>
      <c r="H2014" s="136">
        <f t="shared" si="517"/>
        <v>0</v>
      </c>
      <c r="I2014" s="136">
        <f t="shared" si="511"/>
        <v>0</v>
      </c>
      <c r="J2014" s="141">
        <f t="shared" si="512"/>
        <v>0</v>
      </c>
      <c r="K2014" s="142">
        <f t="shared" si="508"/>
        <v>0</v>
      </c>
      <c r="L2014" s="184">
        <f t="shared" si="508"/>
        <v>0</v>
      </c>
      <c r="M2014" s="141">
        <f t="shared" si="508"/>
        <v>0</v>
      </c>
      <c r="N2014" s="141">
        <f t="shared" si="508"/>
        <v>0</v>
      </c>
      <c r="O2014" s="147">
        <f t="shared" si="513"/>
        <v>0</v>
      </c>
      <c r="P2014" s="136">
        <f t="shared" si="514"/>
        <v>0</v>
      </c>
      <c r="Q2014" s="136">
        <f t="shared" si="518"/>
        <v>0</v>
      </c>
      <c r="R2014" s="136">
        <f t="shared" si="519"/>
        <v>0</v>
      </c>
      <c r="S2014" s="137">
        <f t="shared" si="515"/>
        <v>0</v>
      </c>
      <c r="T2014" s="45"/>
      <c r="V2014" s="57" t="str">
        <f t="shared" si="516"/>
        <v>скрыть</v>
      </c>
    </row>
    <row r="2015" spans="2:22" ht="15.75" hidden="1" customHeight="1" x14ac:dyDescent="0.25">
      <c r="B2015" s="135">
        <v>1999</v>
      </c>
      <c r="C2015" s="182">
        <f t="shared" si="520"/>
        <v>0</v>
      </c>
      <c r="D2015" s="280">
        <f t="shared" si="520"/>
        <v>0</v>
      </c>
      <c r="E2015" s="182">
        <f t="shared" si="520"/>
        <v>0</v>
      </c>
      <c r="F2015" s="182">
        <f t="shared" si="520"/>
        <v>0</v>
      </c>
      <c r="G2015" s="136">
        <f t="shared" si="520"/>
        <v>0</v>
      </c>
      <c r="H2015" s="136">
        <f t="shared" si="517"/>
        <v>0</v>
      </c>
      <c r="I2015" s="136">
        <f t="shared" si="511"/>
        <v>0</v>
      </c>
      <c r="J2015" s="141">
        <f t="shared" si="512"/>
        <v>0</v>
      </c>
      <c r="K2015" s="142">
        <f t="shared" si="508"/>
        <v>0</v>
      </c>
      <c r="L2015" s="184">
        <f t="shared" si="508"/>
        <v>0</v>
      </c>
      <c r="M2015" s="141">
        <f t="shared" si="508"/>
        <v>0</v>
      </c>
      <c r="N2015" s="141">
        <f t="shared" si="508"/>
        <v>0</v>
      </c>
      <c r="O2015" s="147">
        <f t="shared" si="513"/>
        <v>0</v>
      </c>
      <c r="P2015" s="136">
        <f t="shared" si="514"/>
        <v>0</v>
      </c>
      <c r="Q2015" s="136">
        <f t="shared" si="518"/>
        <v>0</v>
      </c>
      <c r="R2015" s="136">
        <f t="shared" si="519"/>
        <v>0</v>
      </c>
      <c r="S2015" s="137">
        <f t="shared" si="515"/>
        <v>0</v>
      </c>
      <c r="T2015" s="45"/>
      <c r="V2015" s="57" t="str">
        <f t="shared" si="516"/>
        <v>скрыть</v>
      </c>
    </row>
    <row r="2016" spans="2:22" ht="15.75" hidden="1" customHeight="1" x14ac:dyDescent="0.25">
      <c r="B2016" s="135">
        <v>2000</v>
      </c>
      <c r="C2016" s="182">
        <f t="shared" si="520"/>
        <v>0</v>
      </c>
      <c r="D2016" s="280">
        <f t="shared" si="520"/>
        <v>0</v>
      </c>
      <c r="E2016" s="182">
        <f t="shared" si="520"/>
        <v>0</v>
      </c>
      <c r="F2016" s="182">
        <f t="shared" si="520"/>
        <v>0</v>
      </c>
      <c r="G2016" s="136">
        <f t="shared" si="520"/>
        <v>0</v>
      </c>
      <c r="H2016" s="136">
        <f t="shared" si="517"/>
        <v>0</v>
      </c>
      <c r="I2016" s="136">
        <f t="shared" si="511"/>
        <v>0</v>
      </c>
      <c r="J2016" s="141">
        <f t="shared" si="512"/>
        <v>0</v>
      </c>
      <c r="K2016" s="142">
        <f t="shared" si="508"/>
        <v>0</v>
      </c>
      <c r="L2016" s="184">
        <f t="shared" si="508"/>
        <v>0</v>
      </c>
      <c r="M2016" s="141">
        <f t="shared" si="508"/>
        <v>0</v>
      </c>
      <c r="N2016" s="141">
        <f t="shared" si="508"/>
        <v>0</v>
      </c>
      <c r="O2016" s="147">
        <f t="shared" si="513"/>
        <v>0</v>
      </c>
      <c r="P2016" s="136">
        <f t="shared" si="514"/>
        <v>0</v>
      </c>
      <c r="Q2016" s="136">
        <f t="shared" si="518"/>
        <v>0</v>
      </c>
      <c r="R2016" s="136">
        <f t="shared" si="519"/>
        <v>0</v>
      </c>
      <c r="S2016" s="137">
        <f t="shared" si="515"/>
        <v>0</v>
      </c>
      <c r="T2016" s="45"/>
      <c r="V2016" s="57" t="str">
        <f t="shared" si="516"/>
        <v>скрыть</v>
      </c>
    </row>
    <row r="2017" spans="2:22" ht="15" x14ac:dyDescent="0.25">
      <c r="B2017" s="681" t="s">
        <v>179</v>
      </c>
      <c r="C2017" s="682"/>
      <c r="D2017" s="682"/>
      <c r="E2017" s="143">
        <f>SUM(E17:E2016)</f>
        <v>0</v>
      </c>
      <c r="F2017" s="143"/>
      <c r="G2017" s="144"/>
      <c r="H2017" s="144">
        <f>SUM(H17:H2016)</f>
        <v>0</v>
      </c>
      <c r="I2017" s="144">
        <f>SUM(I17:I2016)</f>
        <v>0</v>
      </c>
      <c r="J2017" s="144">
        <f>SUM(J17:J2016)</f>
        <v>0</v>
      </c>
      <c r="K2017" s="145"/>
      <c r="L2017" s="146"/>
      <c r="M2017" s="144">
        <f>SUM(M17:M2016)</f>
        <v>0</v>
      </c>
      <c r="N2017" s="144">
        <f>SUM(N17:N2016)</f>
        <v>0</v>
      </c>
      <c r="O2017" s="144">
        <f>SUM(O17:O2016)</f>
        <v>0</v>
      </c>
      <c r="P2017" s="144"/>
      <c r="Q2017" s="144">
        <f>SUM(Q17:Q2016)</f>
        <v>0</v>
      </c>
      <c r="R2017" s="144">
        <f>SUM(R17:R2016)</f>
        <v>0</v>
      </c>
      <c r="S2017" s="144">
        <f>SUM(S17:S2016)</f>
        <v>0</v>
      </c>
      <c r="T2017" s="45"/>
      <c r="V2017" s="57" t="str">
        <f t="shared" si="516"/>
        <v>скрыть</v>
      </c>
    </row>
    <row r="2018" spans="2:22" ht="13.5" x14ac:dyDescent="0.25">
      <c r="B2018" s="63"/>
      <c r="E2018" s="63"/>
      <c r="F2018" s="63"/>
      <c r="G2018" s="63"/>
      <c r="H2018" s="63"/>
      <c r="I2018" s="63"/>
      <c r="J2018" s="63"/>
      <c r="K2018" s="63"/>
      <c r="L2018" s="63"/>
      <c r="M2018" s="63"/>
      <c r="N2018" s="63"/>
      <c r="O2018" s="63"/>
    </row>
    <row r="2019" spans="2:22" ht="13.5" x14ac:dyDescent="0.25">
      <c r="B2019" s="63"/>
      <c r="E2019" s="63"/>
      <c r="F2019" s="63"/>
      <c r="G2019" s="63"/>
      <c r="H2019" s="63"/>
      <c r="I2019" s="63"/>
      <c r="J2019" s="63"/>
      <c r="K2019" s="63"/>
      <c r="L2019" s="63"/>
      <c r="M2019" s="63"/>
      <c r="N2019" s="63"/>
      <c r="O2019" s="63"/>
    </row>
    <row r="2020" spans="2:22" ht="13.5" x14ac:dyDescent="0.25">
      <c r="B2020" s="63"/>
      <c r="E2020" s="63"/>
      <c r="F2020" s="63"/>
      <c r="G2020" s="63"/>
      <c r="H2020" s="63"/>
      <c r="I2020" s="63"/>
      <c r="J2020" s="63"/>
      <c r="K2020" s="63"/>
      <c r="L2020" s="63"/>
      <c r="M2020" s="63"/>
      <c r="N2020" s="63"/>
      <c r="O2020" s="63"/>
    </row>
    <row r="2021" spans="2:22" ht="13.5" x14ac:dyDescent="0.25">
      <c r="B2021" s="63"/>
      <c r="E2021" s="63"/>
      <c r="F2021" s="63"/>
      <c r="G2021" s="63"/>
      <c r="H2021" s="63"/>
      <c r="I2021" s="63"/>
      <c r="J2021" s="63"/>
      <c r="K2021" s="63"/>
      <c r="L2021" s="63"/>
      <c r="M2021" s="63"/>
      <c r="N2021" s="63"/>
      <c r="O2021" s="63"/>
    </row>
    <row r="2022" spans="2:22" ht="13.5" x14ac:dyDescent="0.25">
      <c r="B2022" s="63"/>
      <c r="E2022" s="63"/>
      <c r="F2022" s="63"/>
      <c r="G2022" s="63"/>
      <c r="H2022" s="63"/>
      <c r="I2022" s="63"/>
      <c r="J2022" s="63"/>
      <c r="K2022" s="63"/>
      <c r="L2022" s="63"/>
      <c r="M2022" s="63"/>
      <c r="N2022" s="63"/>
      <c r="O2022" s="63"/>
    </row>
    <row r="2023" spans="2:22" ht="13.5" x14ac:dyDescent="0.25">
      <c r="B2023" s="63"/>
      <c r="E2023" s="63"/>
      <c r="F2023" s="63"/>
      <c r="G2023" s="63"/>
      <c r="H2023" s="63"/>
      <c r="I2023" s="63"/>
      <c r="J2023" s="63"/>
      <c r="K2023" s="63"/>
      <c r="L2023" s="63"/>
      <c r="M2023" s="63"/>
      <c r="N2023" s="63"/>
      <c r="O2023" s="63"/>
    </row>
    <row r="2024" spans="2:22" ht="13.5" x14ac:dyDescent="0.25">
      <c r="B2024" s="63"/>
      <c r="E2024" s="63"/>
      <c r="F2024" s="63"/>
      <c r="G2024" s="63"/>
      <c r="H2024" s="63"/>
      <c r="I2024" s="63"/>
      <c r="J2024" s="63"/>
      <c r="K2024" s="63"/>
      <c r="L2024" s="63"/>
      <c r="M2024" s="63"/>
      <c r="N2024" s="63"/>
      <c r="O2024" s="63"/>
    </row>
    <row r="2025" spans="2:22" ht="13.5" x14ac:dyDescent="0.25">
      <c r="B2025" s="63"/>
      <c r="E2025" s="63"/>
      <c r="F2025" s="63"/>
      <c r="G2025" s="63"/>
      <c r="H2025" s="63"/>
      <c r="I2025" s="63"/>
      <c r="J2025" s="63"/>
      <c r="K2025" s="63"/>
      <c r="L2025" s="63"/>
      <c r="M2025" s="63"/>
      <c r="N2025" s="63"/>
      <c r="O2025" s="63"/>
    </row>
    <row r="2026" spans="2:22" ht="13.5" x14ac:dyDescent="0.25">
      <c r="B2026" s="63"/>
      <c r="E2026" s="63"/>
      <c r="F2026" s="63"/>
      <c r="G2026" s="63"/>
      <c r="H2026" s="63"/>
      <c r="I2026" s="63"/>
      <c r="J2026" s="63"/>
      <c r="K2026" s="63"/>
      <c r="L2026" s="63"/>
      <c r="M2026" s="63"/>
      <c r="N2026" s="63"/>
      <c r="O2026" s="63"/>
    </row>
    <row r="2027" spans="2:22" ht="13.5" x14ac:dyDescent="0.25">
      <c r="B2027" s="63"/>
      <c r="E2027" s="63"/>
      <c r="F2027" s="63"/>
      <c r="G2027" s="63"/>
      <c r="H2027" s="63"/>
      <c r="I2027" s="63"/>
      <c r="J2027" s="63"/>
      <c r="K2027" s="63"/>
      <c r="L2027" s="63"/>
      <c r="M2027" s="63"/>
      <c r="N2027" s="63"/>
      <c r="O2027" s="63"/>
    </row>
    <row r="2028" spans="2:22" ht="13.5" x14ac:dyDescent="0.25">
      <c r="B2028" s="63"/>
      <c r="E2028" s="63"/>
      <c r="F2028" s="63"/>
      <c r="G2028" s="63"/>
      <c r="H2028" s="63"/>
      <c r="I2028" s="63"/>
      <c r="J2028" s="63"/>
      <c r="K2028" s="63"/>
      <c r="L2028" s="63"/>
      <c r="M2028" s="63"/>
      <c r="N2028" s="63"/>
      <c r="O2028" s="63"/>
    </row>
    <row r="2029" spans="2:22" ht="13.5" x14ac:dyDescent="0.25">
      <c r="B2029" s="63"/>
      <c r="E2029" s="63"/>
      <c r="F2029" s="63"/>
      <c r="G2029" s="63"/>
      <c r="H2029" s="63"/>
      <c r="I2029" s="63"/>
      <c r="J2029" s="63"/>
      <c r="K2029" s="63"/>
      <c r="L2029" s="63"/>
      <c r="M2029" s="63"/>
      <c r="N2029" s="63"/>
      <c r="O2029" s="63"/>
    </row>
    <row r="2030" spans="2:22" ht="13.5" x14ac:dyDescent="0.25">
      <c r="B2030" s="63"/>
      <c r="E2030" s="63"/>
      <c r="F2030" s="63"/>
      <c r="G2030" s="63"/>
      <c r="H2030" s="63"/>
      <c r="I2030" s="63"/>
      <c r="J2030" s="63"/>
      <c r="K2030" s="63"/>
      <c r="L2030" s="63"/>
      <c r="M2030" s="63"/>
      <c r="N2030" s="63"/>
      <c r="O2030" s="63"/>
    </row>
    <row r="2031" spans="2:22" ht="13.5" x14ac:dyDescent="0.25">
      <c r="B2031" s="63"/>
      <c r="E2031" s="63"/>
      <c r="F2031" s="63"/>
      <c r="G2031" s="63"/>
      <c r="H2031" s="63"/>
      <c r="I2031" s="63"/>
      <c r="J2031" s="63"/>
      <c r="K2031" s="63"/>
      <c r="L2031" s="63"/>
      <c r="M2031" s="63"/>
      <c r="N2031" s="63"/>
      <c r="O2031" s="63"/>
    </row>
    <row r="2032" spans="2:22" ht="13.5" x14ac:dyDescent="0.25">
      <c r="B2032" s="63"/>
      <c r="E2032" s="63"/>
      <c r="F2032" s="63"/>
      <c r="G2032" s="63"/>
      <c r="H2032" s="63"/>
      <c r="I2032" s="63"/>
      <c r="J2032" s="63"/>
      <c r="K2032" s="63"/>
      <c r="L2032" s="63"/>
      <c r="M2032" s="63"/>
      <c r="N2032" s="63"/>
      <c r="O2032" s="63"/>
    </row>
    <row r="2033" spans="2:15" ht="13.5" x14ac:dyDescent="0.25">
      <c r="B2033" s="63"/>
      <c r="E2033" s="63"/>
      <c r="F2033" s="63"/>
      <c r="G2033" s="63"/>
      <c r="H2033" s="63"/>
      <c r="I2033" s="63"/>
      <c r="J2033" s="63"/>
      <c r="K2033" s="63"/>
      <c r="L2033" s="63"/>
      <c r="M2033" s="63"/>
      <c r="N2033" s="63"/>
      <c r="O2033" s="63"/>
    </row>
    <row r="2034" spans="2:15" ht="13.5" x14ac:dyDescent="0.25">
      <c r="B2034" s="63"/>
      <c r="E2034" s="63"/>
      <c r="F2034" s="63"/>
      <c r="G2034" s="63"/>
      <c r="H2034" s="63"/>
      <c r="I2034" s="63"/>
      <c r="J2034" s="63"/>
      <c r="K2034" s="63"/>
      <c r="L2034" s="63"/>
      <c r="M2034" s="63"/>
      <c r="N2034" s="63"/>
      <c r="O2034" s="63"/>
    </row>
    <row r="2035" spans="2:15" ht="13.5" x14ac:dyDescent="0.25">
      <c r="B2035" s="63"/>
      <c r="E2035" s="63"/>
      <c r="F2035" s="63"/>
      <c r="G2035" s="63"/>
      <c r="H2035" s="63"/>
      <c r="I2035" s="63"/>
      <c r="J2035" s="63"/>
      <c r="K2035" s="63"/>
      <c r="L2035" s="63"/>
      <c r="M2035" s="63"/>
      <c r="N2035" s="63"/>
      <c r="O2035" s="63"/>
    </row>
    <row r="2036" spans="2:15" ht="13.5" x14ac:dyDescent="0.25">
      <c r="B2036" s="63"/>
      <c r="E2036" s="63"/>
      <c r="F2036" s="63"/>
      <c r="G2036" s="63"/>
      <c r="H2036" s="63"/>
      <c r="I2036" s="63"/>
      <c r="J2036" s="63"/>
      <c r="K2036" s="63"/>
      <c r="L2036" s="63"/>
      <c r="M2036" s="63"/>
      <c r="N2036" s="63"/>
      <c r="O2036" s="63"/>
    </row>
    <row r="2037" spans="2:15" ht="13.5" x14ac:dyDescent="0.25">
      <c r="B2037" s="63"/>
      <c r="E2037" s="63"/>
      <c r="F2037" s="63"/>
      <c r="G2037" s="63"/>
      <c r="H2037" s="63"/>
      <c r="I2037" s="63"/>
      <c r="J2037" s="63"/>
      <c r="K2037" s="63"/>
      <c r="L2037" s="63"/>
      <c r="M2037" s="63"/>
      <c r="N2037" s="63"/>
      <c r="O2037" s="63"/>
    </row>
    <row r="2038" spans="2:15" ht="13.5" x14ac:dyDescent="0.25">
      <c r="B2038" s="63"/>
      <c r="E2038" s="63"/>
      <c r="F2038" s="63"/>
      <c r="G2038" s="63"/>
      <c r="H2038" s="63"/>
      <c r="I2038" s="63"/>
      <c r="J2038" s="63"/>
      <c r="K2038" s="63"/>
      <c r="L2038" s="63"/>
      <c r="M2038" s="63"/>
      <c r="N2038" s="63"/>
      <c r="O2038" s="63"/>
    </row>
    <row r="2039" spans="2:15" ht="13.5" x14ac:dyDescent="0.25">
      <c r="B2039" s="63"/>
      <c r="E2039" s="63"/>
      <c r="F2039" s="63"/>
      <c r="G2039" s="63"/>
      <c r="H2039" s="63"/>
      <c r="I2039" s="63"/>
      <c r="J2039" s="63"/>
      <c r="K2039" s="63"/>
      <c r="L2039" s="63"/>
      <c r="M2039" s="63"/>
      <c r="N2039" s="63"/>
      <c r="O2039" s="63"/>
    </row>
    <row r="2040" spans="2:15" ht="13.5" x14ac:dyDescent="0.25">
      <c r="B2040" s="63"/>
      <c r="E2040" s="63"/>
      <c r="F2040" s="63"/>
      <c r="G2040" s="63"/>
      <c r="H2040" s="63"/>
      <c r="I2040" s="63"/>
      <c r="J2040" s="63"/>
      <c r="K2040" s="63"/>
      <c r="L2040" s="63"/>
      <c r="M2040" s="63"/>
      <c r="N2040" s="63"/>
      <c r="O2040" s="63"/>
    </row>
    <row r="2041" spans="2:15" ht="13.5" x14ac:dyDescent="0.25">
      <c r="B2041" s="63"/>
      <c r="E2041" s="63"/>
      <c r="F2041" s="63"/>
      <c r="G2041" s="63"/>
      <c r="H2041" s="63"/>
      <c r="I2041" s="63"/>
      <c r="J2041" s="63"/>
      <c r="K2041" s="63"/>
      <c r="L2041" s="63"/>
      <c r="M2041" s="63"/>
      <c r="N2041" s="63"/>
      <c r="O2041" s="63"/>
    </row>
    <row r="2042" spans="2:15" ht="13.5" x14ac:dyDescent="0.25">
      <c r="B2042" s="63"/>
      <c r="E2042" s="63"/>
      <c r="F2042" s="63"/>
      <c r="G2042" s="63"/>
      <c r="H2042" s="63"/>
      <c r="I2042" s="63"/>
      <c r="J2042" s="63"/>
      <c r="K2042" s="63"/>
      <c r="L2042" s="63"/>
      <c r="M2042" s="63"/>
      <c r="N2042" s="63"/>
      <c r="O2042" s="63"/>
    </row>
    <row r="2043" spans="2:15" ht="13.5" x14ac:dyDescent="0.25">
      <c r="B2043" s="63"/>
      <c r="E2043" s="63"/>
      <c r="F2043" s="63"/>
      <c r="G2043" s="63"/>
      <c r="H2043" s="63"/>
      <c r="I2043" s="63"/>
      <c r="J2043" s="63"/>
      <c r="K2043" s="63"/>
      <c r="L2043" s="63"/>
      <c r="M2043" s="63"/>
      <c r="N2043" s="63"/>
      <c r="O2043" s="63"/>
    </row>
    <row r="2044" spans="2:15" ht="13.5" x14ac:dyDescent="0.25">
      <c r="B2044" s="63"/>
      <c r="E2044" s="63"/>
      <c r="F2044" s="63"/>
      <c r="G2044" s="63"/>
      <c r="H2044" s="63"/>
      <c r="I2044" s="63"/>
      <c r="J2044" s="63"/>
      <c r="K2044" s="63"/>
      <c r="L2044" s="63"/>
      <c r="M2044" s="63"/>
      <c r="N2044" s="63"/>
      <c r="O2044" s="63"/>
    </row>
    <row r="2045" spans="2:15" ht="13.5" x14ac:dyDescent="0.25">
      <c r="B2045" s="63"/>
      <c r="E2045" s="63"/>
      <c r="F2045" s="63"/>
      <c r="G2045" s="63"/>
      <c r="H2045" s="63"/>
      <c r="I2045" s="63"/>
      <c r="J2045" s="63"/>
      <c r="K2045" s="63"/>
      <c r="L2045" s="63"/>
      <c r="M2045" s="63"/>
      <c r="N2045" s="63"/>
      <c r="O2045" s="63"/>
    </row>
    <row r="2046" spans="2:15" ht="13.5" x14ac:dyDescent="0.25">
      <c r="B2046" s="63"/>
      <c r="E2046" s="63"/>
      <c r="F2046" s="63"/>
      <c r="G2046" s="63"/>
      <c r="H2046" s="63"/>
      <c r="I2046" s="63"/>
      <c r="J2046" s="63"/>
      <c r="K2046" s="63"/>
      <c r="L2046" s="63"/>
      <c r="M2046" s="63"/>
      <c r="N2046" s="63"/>
      <c r="O2046" s="63"/>
    </row>
    <row r="2047" spans="2:15" ht="13.5" x14ac:dyDescent="0.25">
      <c r="B2047" s="63"/>
      <c r="E2047" s="63"/>
      <c r="F2047" s="63"/>
      <c r="G2047" s="63"/>
      <c r="H2047" s="63"/>
      <c r="I2047" s="63"/>
      <c r="J2047" s="63"/>
      <c r="K2047" s="63"/>
      <c r="L2047" s="63"/>
      <c r="M2047" s="63"/>
      <c r="N2047" s="63"/>
      <c r="O2047" s="63"/>
    </row>
    <row r="2048" spans="2:15" ht="13.5" x14ac:dyDescent="0.25">
      <c r="B2048" s="63"/>
      <c r="E2048" s="63"/>
      <c r="F2048" s="63"/>
      <c r="G2048" s="63"/>
      <c r="H2048" s="63"/>
      <c r="I2048" s="63"/>
      <c r="J2048" s="63"/>
      <c r="K2048" s="63"/>
      <c r="L2048" s="63"/>
      <c r="M2048" s="63"/>
      <c r="N2048" s="63"/>
      <c r="O2048" s="63"/>
    </row>
    <row r="2049" spans="2:15" ht="13.5" x14ac:dyDescent="0.25">
      <c r="B2049" s="63"/>
      <c r="E2049" s="63"/>
      <c r="F2049" s="63"/>
      <c r="G2049" s="63"/>
      <c r="H2049" s="63"/>
      <c r="I2049" s="63"/>
      <c r="J2049" s="63"/>
      <c r="K2049" s="63"/>
      <c r="L2049" s="63"/>
      <c r="M2049" s="63"/>
      <c r="N2049" s="63"/>
      <c r="O2049" s="63"/>
    </row>
    <row r="2050" spans="2:15" ht="13.5" x14ac:dyDescent="0.25">
      <c r="B2050" s="63"/>
      <c r="E2050" s="63"/>
      <c r="F2050" s="63"/>
      <c r="G2050" s="63"/>
      <c r="H2050" s="63"/>
      <c r="I2050" s="63"/>
      <c r="J2050" s="63"/>
      <c r="K2050" s="63"/>
      <c r="L2050" s="63"/>
      <c r="M2050" s="63"/>
      <c r="N2050" s="63"/>
      <c r="O2050" s="63"/>
    </row>
    <row r="2051" spans="2:15" ht="13.5" x14ac:dyDescent="0.25">
      <c r="B2051" s="63"/>
      <c r="E2051" s="63"/>
      <c r="F2051" s="63"/>
      <c r="G2051" s="63"/>
      <c r="H2051" s="63"/>
      <c r="I2051" s="63"/>
      <c r="J2051" s="63"/>
      <c r="K2051" s="63"/>
      <c r="L2051" s="63"/>
      <c r="M2051" s="63"/>
      <c r="N2051" s="63"/>
      <c r="O2051" s="63"/>
    </row>
    <row r="2052" spans="2:15" ht="13.5" x14ac:dyDescent="0.25">
      <c r="B2052" s="63"/>
      <c r="E2052" s="63"/>
      <c r="F2052" s="63"/>
      <c r="G2052" s="63"/>
      <c r="H2052" s="63"/>
      <c r="I2052" s="63"/>
      <c r="J2052" s="63"/>
      <c r="K2052" s="63"/>
      <c r="L2052" s="63"/>
      <c r="M2052" s="63"/>
      <c r="N2052" s="63"/>
      <c r="O2052" s="63"/>
    </row>
    <row r="2053" spans="2:15" ht="13.5" x14ac:dyDescent="0.25">
      <c r="B2053" s="63"/>
      <c r="E2053" s="63"/>
      <c r="F2053" s="63"/>
      <c r="G2053" s="63"/>
      <c r="H2053" s="63"/>
      <c r="I2053" s="63"/>
      <c r="J2053" s="63"/>
      <c r="K2053" s="63"/>
      <c r="L2053" s="63"/>
      <c r="M2053" s="63"/>
      <c r="N2053" s="63"/>
      <c r="O2053" s="63"/>
    </row>
    <row r="2054" spans="2:15" ht="13.5" x14ac:dyDescent="0.25">
      <c r="B2054" s="63"/>
      <c r="E2054" s="63"/>
      <c r="F2054" s="63"/>
      <c r="G2054" s="63"/>
      <c r="H2054" s="63"/>
      <c r="I2054" s="63"/>
      <c r="J2054" s="63"/>
      <c r="K2054" s="63"/>
      <c r="L2054" s="63"/>
      <c r="M2054" s="63"/>
      <c r="N2054" s="63"/>
      <c r="O2054" s="63"/>
    </row>
    <row r="2055" spans="2:15" ht="13.5" x14ac:dyDescent="0.25">
      <c r="B2055" s="63"/>
      <c r="E2055" s="63"/>
      <c r="F2055" s="63"/>
      <c r="G2055" s="63"/>
      <c r="H2055" s="63"/>
      <c r="I2055" s="63"/>
      <c r="J2055" s="63"/>
      <c r="K2055" s="63"/>
      <c r="L2055" s="63"/>
      <c r="M2055" s="63"/>
      <c r="N2055" s="63"/>
      <c r="O2055" s="63"/>
    </row>
    <row r="2056" spans="2:15" ht="13.5" x14ac:dyDescent="0.25">
      <c r="B2056" s="63"/>
      <c r="E2056" s="63"/>
      <c r="F2056" s="63"/>
      <c r="G2056" s="63"/>
      <c r="H2056" s="63"/>
      <c r="I2056" s="63"/>
      <c r="J2056" s="63"/>
      <c r="K2056" s="63"/>
      <c r="L2056" s="63"/>
      <c r="M2056" s="63"/>
      <c r="N2056" s="63"/>
      <c r="O2056" s="63"/>
    </row>
    <row r="2057" spans="2:15" ht="13.5" x14ac:dyDescent="0.25">
      <c r="B2057" s="63"/>
      <c r="E2057" s="63"/>
      <c r="F2057" s="63"/>
      <c r="G2057" s="63"/>
      <c r="H2057" s="63"/>
      <c r="I2057" s="63"/>
      <c r="J2057" s="63"/>
      <c r="K2057" s="63"/>
      <c r="L2057" s="63"/>
      <c r="M2057" s="63"/>
      <c r="N2057" s="63"/>
      <c r="O2057" s="63"/>
    </row>
    <row r="2058" spans="2:15" ht="13.5" x14ac:dyDescent="0.25">
      <c r="B2058" s="63"/>
      <c r="E2058" s="63"/>
      <c r="F2058" s="63"/>
      <c r="G2058" s="63"/>
      <c r="H2058" s="63"/>
      <c r="I2058" s="63"/>
      <c r="J2058" s="63"/>
      <c r="K2058" s="63"/>
      <c r="L2058" s="63"/>
      <c r="M2058" s="63"/>
      <c r="N2058" s="63"/>
      <c r="O2058" s="63"/>
    </row>
    <row r="2059" spans="2:15" ht="13.5" x14ac:dyDescent="0.25">
      <c r="B2059" s="63"/>
      <c r="E2059" s="63"/>
      <c r="F2059" s="63"/>
      <c r="G2059" s="63"/>
      <c r="H2059" s="63"/>
      <c r="I2059" s="63"/>
      <c r="J2059" s="63"/>
      <c r="K2059" s="63"/>
      <c r="L2059" s="63"/>
      <c r="M2059" s="63"/>
      <c r="N2059" s="63"/>
      <c r="O2059" s="63"/>
    </row>
    <row r="2060" spans="2:15" ht="13.5" x14ac:dyDescent="0.25">
      <c r="B2060" s="63"/>
      <c r="E2060" s="63"/>
      <c r="F2060" s="63"/>
      <c r="G2060" s="63"/>
      <c r="H2060" s="63"/>
      <c r="I2060" s="63"/>
      <c r="J2060" s="63"/>
      <c r="K2060" s="63"/>
      <c r="L2060" s="63"/>
      <c r="M2060" s="63"/>
      <c r="N2060" s="63"/>
      <c r="O2060" s="63"/>
    </row>
    <row r="2061" spans="2:15" ht="13.5" x14ac:dyDescent="0.25">
      <c r="B2061" s="63"/>
      <c r="E2061" s="63"/>
      <c r="F2061" s="63"/>
      <c r="G2061" s="63"/>
      <c r="H2061" s="63"/>
      <c r="I2061" s="63"/>
      <c r="J2061" s="63"/>
      <c r="K2061" s="63"/>
      <c r="L2061" s="63"/>
      <c r="M2061" s="63"/>
      <c r="N2061" s="63"/>
      <c r="O2061" s="63"/>
    </row>
    <row r="2062" spans="2:15" ht="13.5" x14ac:dyDescent="0.25">
      <c r="B2062" s="63"/>
      <c r="E2062" s="63"/>
      <c r="F2062" s="63"/>
      <c r="G2062" s="63"/>
      <c r="H2062" s="63"/>
      <c r="I2062" s="63"/>
      <c r="J2062" s="63"/>
      <c r="K2062" s="63"/>
      <c r="L2062" s="63"/>
      <c r="M2062" s="63"/>
      <c r="N2062" s="63"/>
      <c r="O2062" s="63"/>
    </row>
    <row r="2063" spans="2:15" ht="13.5" x14ac:dyDescent="0.25">
      <c r="B2063" s="63"/>
      <c r="E2063" s="63"/>
      <c r="F2063" s="63"/>
      <c r="G2063" s="63"/>
      <c r="H2063" s="63"/>
      <c r="I2063" s="63"/>
      <c r="J2063" s="63"/>
      <c r="K2063" s="63"/>
      <c r="L2063" s="63"/>
      <c r="M2063" s="63"/>
      <c r="N2063" s="63"/>
      <c r="O2063" s="63"/>
    </row>
    <row r="2064" spans="2:15" ht="13.5" x14ac:dyDescent="0.25">
      <c r="B2064" s="63"/>
      <c r="E2064" s="63"/>
      <c r="F2064" s="63"/>
      <c r="G2064" s="63"/>
      <c r="H2064" s="63"/>
      <c r="I2064" s="63"/>
      <c r="J2064" s="63"/>
      <c r="K2064" s="63"/>
      <c r="L2064" s="63"/>
      <c r="M2064" s="63"/>
      <c r="N2064" s="63"/>
      <c r="O2064" s="63"/>
    </row>
    <row r="2065" spans="2:15" ht="13.5" x14ac:dyDescent="0.25">
      <c r="B2065" s="63"/>
      <c r="E2065" s="63"/>
      <c r="F2065" s="63"/>
      <c r="G2065" s="63"/>
      <c r="H2065" s="63"/>
      <c r="I2065" s="63"/>
      <c r="J2065" s="63"/>
      <c r="K2065" s="63"/>
      <c r="L2065" s="63"/>
      <c r="M2065" s="63"/>
      <c r="N2065" s="63"/>
      <c r="O2065" s="63"/>
    </row>
    <row r="2066" spans="2:15" ht="13.5" x14ac:dyDescent="0.25">
      <c r="B2066" s="63"/>
      <c r="E2066" s="63"/>
      <c r="F2066" s="63"/>
      <c r="G2066" s="63"/>
      <c r="H2066" s="63"/>
      <c r="I2066" s="63"/>
      <c r="J2066" s="63"/>
      <c r="K2066" s="63"/>
      <c r="L2066" s="63"/>
      <c r="M2066" s="63"/>
      <c r="N2066" s="63"/>
      <c r="O2066" s="63"/>
    </row>
    <row r="2067" spans="2:15" ht="13.5" x14ac:dyDescent="0.25">
      <c r="B2067" s="63"/>
      <c r="E2067" s="63"/>
      <c r="F2067" s="63"/>
      <c r="G2067" s="63"/>
      <c r="H2067" s="63"/>
      <c r="I2067" s="63"/>
      <c r="J2067" s="63"/>
      <c r="K2067" s="63"/>
      <c r="L2067" s="63"/>
      <c r="M2067" s="63"/>
      <c r="N2067" s="63"/>
      <c r="O2067" s="63"/>
    </row>
    <row r="2068" spans="2:15" ht="13.5" x14ac:dyDescent="0.25">
      <c r="B2068" s="63"/>
      <c r="E2068" s="63"/>
      <c r="F2068" s="63"/>
      <c r="G2068" s="63"/>
      <c r="H2068" s="63"/>
      <c r="I2068" s="63"/>
      <c r="J2068" s="63"/>
      <c r="K2068" s="63"/>
      <c r="L2068" s="63"/>
      <c r="M2068" s="63"/>
      <c r="N2068" s="63"/>
      <c r="O2068" s="63"/>
    </row>
    <row r="2069" spans="2:15" ht="13.5" x14ac:dyDescent="0.25">
      <c r="B2069" s="63"/>
      <c r="E2069" s="63"/>
      <c r="F2069" s="63"/>
      <c r="G2069" s="63"/>
      <c r="H2069" s="63"/>
      <c r="I2069" s="63"/>
      <c r="J2069" s="63"/>
      <c r="K2069" s="63"/>
      <c r="L2069" s="63"/>
      <c r="M2069" s="63"/>
      <c r="N2069" s="63"/>
      <c r="O2069" s="63"/>
    </row>
    <row r="2070" spans="2:15" ht="13.5" x14ac:dyDescent="0.25">
      <c r="B2070" s="63"/>
      <c r="E2070" s="63"/>
      <c r="F2070" s="63"/>
      <c r="G2070" s="63"/>
      <c r="H2070" s="63"/>
      <c r="I2070" s="63"/>
      <c r="J2070" s="63"/>
      <c r="K2070" s="63"/>
      <c r="L2070" s="63"/>
      <c r="M2070" s="63"/>
      <c r="N2070" s="63"/>
      <c r="O2070" s="63"/>
    </row>
    <row r="2071" spans="2:15" ht="13.5" x14ac:dyDescent="0.25">
      <c r="B2071" s="63"/>
      <c r="E2071" s="63"/>
      <c r="F2071" s="63"/>
      <c r="G2071" s="63"/>
      <c r="H2071" s="63"/>
      <c r="I2071" s="63"/>
      <c r="J2071" s="63"/>
      <c r="K2071" s="63"/>
      <c r="L2071" s="63"/>
      <c r="M2071" s="63"/>
      <c r="N2071" s="63"/>
      <c r="O2071" s="63"/>
    </row>
    <row r="2072" spans="2:15" ht="13.5" x14ac:dyDescent="0.25">
      <c r="B2072" s="63"/>
      <c r="E2072" s="63"/>
      <c r="F2072" s="63"/>
      <c r="G2072" s="63"/>
      <c r="H2072" s="63"/>
      <c r="I2072" s="63"/>
      <c r="J2072" s="63"/>
      <c r="K2072" s="63"/>
      <c r="L2072" s="63"/>
      <c r="M2072" s="63"/>
      <c r="N2072" s="63"/>
      <c r="O2072" s="63"/>
    </row>
    <row r="2073" spans="2:15" ht="13.5" x14ac:dyDescent="0.25">
      <c r="B2073" s="63"/>
      <c r="E2073" s="63"/>
      <c r="F2073" s="63"/>
      <c r="G2073" s="63"/>
      <c r="H2073" s="63"/>
      <c r="I2073" s="63"/>
      <c r="J2073" s="63"/>
      <c r="K2073" s="63"/>
      <c r="L2073" s="63"/>
      <c r="M2073" s="63"/>
      <c r="N2073" s="63"/>
      <c r="O2073" s="63"/>
    </row>
    <row r="2074" spans="2:15" ht="13.5" x14ac:dyDescent="0.25">
      <c r="B2074" s="63"/>
      <c r="E2074" s="63"/>
      <c r="F2074" s="63"/>
      <c r="G2074" s="63"/>
      <c r="H2074" s="63"/>
      <c r="I2074" s="63"/>
      <c r="J2074" s="63"/>
      <c r="K2074" s="63"/>
      <c r="L2074" s="63"/>
      <c r="M2074" s="63"/>
      <c r="N2074" s="63"/>
      <c r="O2074" s="63"/>
    </row>
    <row r="2075" spans="2:15" ht="13.5" x14ac:dyDescent="0.25">
      <c r="B2075" s="63"/>
      <c r="E2075" s="63"/>
      <c r="F2075" s="63"/>
      <c r="G2075" s="63"/>
      <c r="H2075" s="63"/>
      <c r="I2075" s="63"/>
      <c r="J2075" s="63"/>
      <c r="K2075" s="63"/>
      <c r="L2075" s="63"/>
      <c r="M2075" s="63"/>
      <c r="N2075" s="63"/>
      <c r="O2075" s="63"/>
    </row>
    <row r="2076" spans="2:15" ht="13.5" x14ac:dyDescent="0.25">
      <c r="B2076" s="63"/>
      <c r="E2076" s="63"/>
      <c r="F2076" s="63"/>
      <c r="G2076" s="63"/>
      <c r="H2076" s="63"/>
      <c r="I2076" s="63"/>
      <c r="J2076" s="63"/>
      <c r="K2076" s="63"/>
      <c r="L2076" s="63"/>
      <c r="M2076" s="63"/>
      <c r="N2076" s="63"/>
      <c r="O2076" s="63"/>
    </row>
    <row r="2077" spans="2:15" ht="13.5" x14ac:dyDescent="0.25">
      <c r="B2077" s="63"/>
      <c r="E2077" s="63"/>
      <c r="F2077" s="63"/>
      <c r="G2077" s="63"/>
      <c r="H2077" s="63"/>
      <c r="I2077" s="63"/>
      <c r="J2077" s="63"/>
      <c r="K2077" s="63"/>
      <c r="L2077" s="63"/>
      <c r="M2077" s="63"/>
      <c r="N2077" s="63"/>
      <c r="O2077" s="63"/>
    </row>
    <row r="2078" spans="2:15" ht="13.5" x14ac:dyDescent="0.25">
      <c r="B2078" s="63"/>
      <c r="E2078" s="63"/>
      <c r="F2078" s="63"/>
      <c r="G2078" s="63"/>
      <c r="H2078" s="63"/>
      <c r="I2078" s="63"/>
      <c r="J2078" s="63"/>
      <c r="K2078" s="63"/>
      <c r="L2078" s="63"/>
      <c r="M2078" s="63"/>
      <c r="N2078" s="63"/>
      <c r="O2078" s="63"/>
    </row>
    <row r="2079" spans="2:15" ht="13.5" x14ac:dyDescent="0.25">
      <c r="B2079" s="63"/>
      <c r="E2079" s="63"/>
      <c r="F2079" s="63"/>
      <c r="G2079" s="63"/>
      <c r="H2079" s="63"/>
      <c r="I2079" s="63"/>
      <c r="J2079" s="63"/>
      <c r="K2079" s="63"/>
      <c r="L2079" s="63"/>
      <c r="M2079" s="63"/>
      <c r="N2079" s="63"/>
      <c r="O2079" s="63"/>
    </row>
    <row r="2080" spans="2:15" ht="13.5" x14ac:dyDescent="0.25">
      <c r="B2080" s="63"/>
      <c r="E2080" s="63"/>
      <c r="F2080" s="63"/>
      <c r="G2080" s="63"/>
      <c r="H2080" s="63"/>
      <c r="I2080" s="63"/>
      <c r="J2080" s="63"/>
      <c r="K2080" s="63"/>
      <c r="L2080" s="63"/>
      <c r="M2080" s="63"/>
      <c r="N2080" s="63"/>
      <c r="O2080" s="63"/>
    </row>
    <row r="2081" spans="2:15" ht="13.5" x14ac:dyDescent="0.25">
      <c r="B2081" s="63"/>
      <c r="E2081" s="63"/>
      <c r="F2081" s="63"/>
      <c r="G2081" s="63"/>
      <c r="H2081" s="63"/>
      <c r="I2081" s="63"/>
      <c r="J2081" s="63"/>
      <c r="K2081" s="63"/>
      <c r="L2081" s="63"/>
      <c r="M2081" s="63"/>
      <c r="N2081" s="63"/>
      <c r="O2081" s="63"/>
    </row>
    <row r="2082" spans="2:15" ht="13.5" x14ac:dyDescent="0.25">
      <c r="B2082" s="63"/>
      <c r="E2082" s="63"/>
      <c r="F2082" s="63"/>
      <c r="G2082" s="63"/>
      <c r="H2082" s="63"/>
      <c r="I2082" s="63"/>
      <c r="J2082" s="63"/>
      <c r="K2082" s="63"/>
      <c r="L2082" s="63"/>
      <c r="M2082" s="63"/>
      <c r="N2082" s="63"/>
      <c r="O2082" s="63"/>
    </row>
    <row r="2083" spans="2:15" ht="13.5" x14ac:dyDescent="0.25">
      <c r="B2083" s="63"/>
      <c r="E2083" s="63"/>
      <c r="F2083" s="63"/>
      <c r="G2083" s="63"/>
      <c r="H2083" s="63"/>
      <c r="I2083" s="63"/>
      <c r="J2083" s="63"/>
      <c r="K2083" s="63"/>
      <c r="L2083" s="63"/>
      <c r="M2083" s="63"/>
      <c r="N2083" s="63"/>
      <c r="O2083" s="63"/>
    </row>
    <row r="2084" spans="2:15" ht="13.5" x14ac:dyDescent="0.25">
      <c r="B2084" s="63"/>
      <c r="E2084" s="63"/>
      <c r="F2084" s="63"/>
      <c r="G2084" s="63"/>
      <c r="H2084" s="63"/>
      <c r="I2084" s="63"/>
      <c r="J2084" s="63"/>
      <c r="K2084" s="63"/>
      <c r="L2084" s="63"/>
      <c r="M2084" s="63"/>
      <c r="N2084" s="63"/>
      <c r="O2084" s="63"/>
    </row>
    <row r="2085" spans="2:15" ht="13.5" x14ac:dyDescent="0.25">
      <c r="B2085" s="63"/>
      <c r="E2085" s="63"/>
      <c r="F2085" s="63"/>
      <c r="G2085" s="63"/>
      <c r="H2085" s="63"/>
      <c r="I2085" s="63"/>
      <c r="J2085" s="63"/>
      <c r="K2085" s="63"/>
      <c r="L2085" s="63"/>
      <c r="M2085" s="63"/>
      <c r="N2085" s="63"/>
      <c r="O2085" s="63"/>
    </row>
    <row r="2086" spans="2:15" ht="13.5" x14ac:dyDescent="0.25">
      <c r="B2086" s="63"/>
      <c r="E2086" s="63"/>
      <c r="F2086" s="63"/>
      <c r="G2086" s="63"/>
      <c r="H2086" s="63"/>
      <c r="I2086" s="63"/>
      <c r="J2086" s="63"/>
      <c r="K2086" s="63"/>
      <c r="L2086" s="63"/>
      <c r="M2086" s="63"/>
      <c r="N2086" s="63"/>
      <c r="O2086" s="63"/>
    </row>
    <row r="2087" spans="2:15" ht="13.5" x14ac:dyDescent="0.25">
      <c r="B2087" s="63"/>
      <c r="E2087" s="63"/>
      <c r="F2087" s="63"/>
      <c r="G2087" s="63"/>
      <c r="H2087" s="63"/>
      <c r="I2087" s="63"/>
      <c r="J2087" s="63"/>
      <c r="K2087" s="63"/>
      <c r="L2087" s="63"/>
      <c r="M2087" s="63"/>
      <c r="N2087" s="63"/>
      <c r="O2087" s="63"/>
    </row>
    <row r="2088" spans="2:15" ht="13.5" x14ac:dyDescent="0.25">
      <c r="B2088" s="63"/>
      <c r="E2088" s="63"/>
      <c r="F2088" s="63"/>
      <c r="G2088" s="63"/>
      <c r="H2088" s="63"/>
      <c r="I2088" s="63"/>
      <c r="J2088" s="63"/>
      <c r="K2088" s="63"/>
      <c r="L2088" s="63"/>
      <c r="M2088" s="63"/>
      <c r="N2088" s="63"/>
      <c r="O2088" s="63"/>
    </row>
    <row r="2089" spans="2:15" ht="13.5" x14ac:dyDescent="0.25">
      <c r="B2089" s="63"/>
      <c r="E2089" s="63"/>
      <c r="F2089" s="63"/>
      <c r="G2089" s="63"/>
      <c r="H2089" s="63"/>
      <c r="I2089" s="63"/>
      <c r="J2089" s="63"/>
      <c r="K2089" s="63"/>
      <c r="L2089" s="63"/>
      <c r="M2089" s="63"/>
      <c r="N2089" s="63"/>
      <c r="O2089" s="63"/>
    </row>
    <row r="2090" spans="2:15" ht="13.5" x14ac:dyDescent="0.25">
      <c r="B2090" s="63"/>
      <c r="E2090" s="63"/>
      <c r="F2090" s="63"/>
      <c r="G2090" s="63"/>
      <c r="H2090" s="63"/>
      <c r="I2090" s="63"/>
      <c r="J2090" s="63"/>
      <c r="K2090" s="63"/>
      <c r="L2090" s="63"/>
      <c r="M2090" s="63"/>
      <c r="N2090" s="63"/>
      <c r="O2090" s="63"/>
    </row>
    <row r="2091" spans="2:15" ht="13.5" x14ac:dyDescent="0.25">
      <c r="B2091" s="63"/>
      <c r="E2091" s="63"/>
      <c r="F2091" s="63"/>
      <c r="G2091" s="63"/>
      <c r="H2091" s="63"/>
      <c r="I2091" s="63"/>
      <c r="J2091" s="63"/>
      <c r="K2091" s="63"/>
      <c r="L2091" s="63"/>
      <c r="M2091" s="63"/>
      <c r="N2091" s="63"/>
      <c r="O2091" s="63"/>
    </row>
    <row r="2092" spans="2:15" ht="13.5" x14ac:dyDescent="0.25">
      <c r="B2092" s="63"/>
      <c r="E2092" s="63"/>
      <c r="F2092" s="63"/>
      <c r="G2092" s="63"/>
      <c r="H2092" s="63"/>
      <c r="I2092" s="63"/>
      <c r="J2092" s="63"/>
      <c r="K2092" s="63"/>
      <c r="L2092" s="63"/>
      <c r="M2092" s="63"/>
      <c r="N2092" s="63"/>
      <c r="O2092" s="63"/>
    </row>
    <row r="2093" spans="2:15" ht="13.5" x14ac:dyDescent="0.25">
      <c r="B2093" s="63"/>
      <c r="E2093" s="63"/>
      <c r="F2093" s="63"/>
      <c r="G2093" s="63"/>
      <c r="H2093" s="63"/>
      <c r="I2093" s="63"/>
      <c r="J2093" s="63"/>
      <c r="K2093" s="63"/>
      <c r="L2093" s="63"/>
      <c r="M2093" s="63"/>
      <c r="N2093" s="63"/>
      <c r="O2093" s="63"/>
    </row>
    <row r="2094" spans="2:15" ht="13.5" x14ac:dyDescent="0.25">
      <c r="B2094" s="63"/>
      <c r="E2094" s="63"/>
      <c r="F2094" s="63"/>
      <c r="G2094" s="63"/>
      <c r="H2094" s="63"/>
      <c r="I2094" s="63"/>
      <c r="J2094" s="63"/>
      <c r="K2094" s="63"/>
      <c r="L2094" s="63"/>
      <c r="M2094" s="63"/>
      <c r="N2094" s="63"/>
      <c r="O2094" s="63"/>
    </row>
    <row r="2095" spans="2:15" ht="13.5" x14ac:dyDescent="0.25">
      <c r="B2095" s="63"/>
      <c r="E2095" s="63"/>
      <c r="F2095" s="63"/>
      <c r="G2095" s="63"/>
      <c r="H2095" s="63"/>
      <c r="I2095" s="63"/>
      <c r="J2095" s="63"/>
      <c r="K2095" s="63"/>
      <c r="L2095" s="63"/>
      <c r="M2095" s="63"/>
      <c r="N2095" s="63"/>
      <c r="O2095" s="63"/>
    </row>
    <row r="2096" spans="2:15" ht="13.5" x14ac:dyDescent="0.25">
      <c r="B2096" s="63"/>
      <c r="E2096" s="63"/>
      <c r="F2096" s="63"/>
      <c r="G2096" s="63"/>
      <c r="H2096" s="63"/>
      <c r="I2096" s="63"/>
      <c r="J2096" s="63"/>
      <c r="K2096" s="63"/>
      <c r="L2096" s="63"/>
      <c r="M2096" s="63"/>
      <c r="N2096" s="63"/>
      <c r="O2096" s="63"/>
    </row>
    <row r="2097" spans="2:15" ht="13.5" x14ac:dyDescent="0.25">
      <c r="B2097" s="63"/>
      <c r="E2097" s="63"/>
      <c r="F2097" s="63"/>
      <c r="G2097" s="63"/>
      <c r="H2097" s="63"/>
      <c r="I2097" s="63"/>
      <c r="J2097" s="63"/>
      <c r="K2097" s="63"/>
      <c r="L2097" s="63"/>
      <c r="M2097" s="63"/>
      <c r="N2097" s="63"/>
      <c r="O2097" s="63"/>
    </row>
    <row r="2098" spans="2:15" ht="13.5" x14ac:dyDescent="0.25">
      <c r="B2098" s="63"/>
      <c r="E2098" s="63"/>
      <c r="F2098" s="63"/>
      <c r="G2098" s="63"/>
      <c r="H2098" s="63"/>
      <c r="I2098" s="63"/>
      <c r="J2098" s="63"/>
      <c r="K2098" s="63"/>
      <c r="L2098" s="63"/>
      <c r="M2098" s="63"/>
      <c r="N2098" s="63"/>
      <c r="O2098" s="63"/>
    </row>
    <row r="2099" spans="2:15" ht="13.5" x14ac:dyDescent="0.25">
      <c r="B2099" s="63"/>
      <c r="E2099" s="63"/>
      <c r="F2099" s="63"/>
      <c r="G2099" s="63"/>
      <c r="H2099" s="63"/>
      <c r="I2099" s="63"/>
      <c r="J2099" s="63"/>
      <c r="K2099" s="63"/>
      <c r="L2099" s="63"/>
      <c r="M2099" s="63"/>
      <c r="N2099" s="63"/>
      <c r="O2099" s="63"/>
    </row>
    <row r="2100" spans="2:15" ht="13.5" x14ac:dyDescent="0.25">
      <c r="B2100" s="63"/>
      <c r="E2100" s="63"/>
      <c r="F2100" s="63"/>
      <c r="G2100" s="63"/>
      <c r="H2100" s="63"/>
      <c r="I2100" s="63"/>
      <c r="J2100" s="63"/>
      <c r="K2100" s="63"/>
      <c r="L2100" s="63"/>
      <c r="M2100" s="63"/>
      <c r="N2100" s="63"/>
      <c r="O2100" s="63"/>
    </row>
    <row r="2101" spans="2:15" ht="13.5" x14ac:dyDescent="0.25">
      <c r="B2101" s="63"/>
      <c r="E2101" s="63"/>
      <c r="F2101" s="63"/>
      <c r="G2101" s="63"/>
      <c r="H2101" s="63"/>
      <c r="I2101" s="63"/>
      <c r="J2101" s="63"/>
      <c r="K2101" s="63"/>
      <c r="L2101" s="63"/>
      <c r="M2101" s="63"/>
      <c r="N2101" s="63"/>
      <c r="O2101" s="63"/>
    </row>
    <row r="2102" spans="2:15" ht="13.5" x14ac:dyDescent="0.25">
      <c r="B2102" s="63"/>
      <c r="E2102" s="63"/>
      <c r="F2102" s="63"/>
      <c r="G2102" s="63"/>
      <c r="H2102" s="63"/>
      <c r="I2102" s="63"/>
      <c r="J2102" s="63"/>
      <c r="K2102" s="63"/>
      <c r="L2102" s="63"/>
      <c r="M2102" s="63"/>
      <c r="N2102" s="63"/>
      <c r="O2102" s="63"/>
    </row>
    <row r="2103" spans="2:15" ht="13.5" x14ac:dyDescent="0.25">
      <c r="B2103" s="63"/>
      <c r="E2103" s="63"/>
      <c r="F2103" s="63"/>
      <c r="G2103" s="63"/>
      <c r="H2103" s="63"/>
      <c r="I2103" s="63"/>
      <c r="J2103" s="63"/>
      <c r="K2103" s="63"/>
      <c r="L2103" s="63"/>
      <c r="M2103" s="63"/>
      <c r="N2103" s="63"/>
      <c r="O2103" s="63"/>
    </row>
    <row r="2104" spans="2:15" ht="13.5" x14ac:dyDescent="0.25">
      <c r="B2104" s="63"/>
      <c r="E2104" s="63"/>
      <c r="F2104" s="63"/>
      <c r="G2104" s="63"/>
      <c r="H2104" s="63"/>
      <c r="I2104" s="63"/>
      <c r="J2104" s="63"/>
      <c r="K2104" s="63"/>
      <c r="L2104" s="63"/>
      <c r="M2104" s="63"/>
      <c r="N2104" s="63"/>
      <c r="O2104" s="63"/>
    </row>
    <row r="2105" spans="2:15" ht="13.5" x14ac:dyDescent="0.25">
      <c r="B2105" s="63"/>
      <c r="E2105" s="63"/>
      <c r="F2105" s="63"/>
      <c r="G2105" s="63"/>
      <c r="H2105" s="63"/>
      <c r="I2105" s="63"/>
      <c r="J2105" s="63"/>
      <c r="K2105" s="63"/>
      <c r="L2105" s="63"/>
      <c r="M2105" s="63"/>
      <c r="N2105" s="63"/>
      <c r="O2105" s="63"/>
    </row>
    <row r="2106" spans="2:15" ht="13.5" x14ac:dyDescent="0.25">
      <c r="B2106" s="63"/>
      <c r="E2106" s="63"/>
      <c r="F2106" s="63"/>
      <c r="G2106" s="63"/>
      <c r="H2106" s="63"/>
      <c r="I2106" s="63"/>
      <c r="J2106" s="63"/>
      <c r="K2106" s="63"/>
      <c r="L2106" s="63"/>
      <c r="M2106" s="63"/>
      <c r="N2106" s="63"/>
      <c r="O2106" s="63"/>
    </row>
    <row r="2107" spans="2:15" ht="13.5" x14ac:dyDescent="0.25">
      <c r="B2107" s="63"/>
      <c r="E2107" s="63"/>
      <c r="F2107" s="63"/>
      <c r="G2107" s="63"/>
      <c r="H2107" s="63"/>
      <c r="I2107" s="63"/>
      <c r="J2107" s="63"/>
      <c r="K2107" s="63"/>
      <c r="L2107" s="63"/>
      <c r="M2107" s="63"/>
      <c r="N2107" s="63"/>
      <c r="O2107" s="63"/>
    </row>
    <row r="2108" spans="2:15" ht="13.5" x14ac:dyDescent="0.25">
      <c r="B2108" s="63"/>
      <c r="E2108" s="63"/>
      <c r="F2108" s="63"/>
      <c r="G2108" s="63"/>
      <c r="H2108" s="63"/>
      <c r="I2108" s="63"/>
      <c r="J2108" s="63"/>
      <c r="K2108" s="63"/>
      <c r="L2108" s="63"/>
      <c r="M2108" s="63"/>
      <c r="N2108" s="63"/>
      <c r="O2108" s="63"/>
    </row>
    <row r="2109" spans="2:15" ht="13.5" x14ac:dyDescent="0.25">
      <c r="B2109" s="63"/>
      <c r="E2109" s="63"/>
      <c r="F2109" s="63"/>
      <c r="G2109" s="63"/>
      <c r="H2109" s="63"/>
      <c r="I2109" s="63"/>
      <c r="J2109" s="63"/>
      <c r="K2109" s="63"/>
      <c r="L2109" s="63"/>
      <c r="M2109" s="63"/>
      <c r="N2109" s="63"/>
      <c r="O2109" s="63"/>
    </row>
    <row r="2110" spans="2:15" ht="13.5" x14ac:dyDescent="0.25">
      <c r="B2110" s="63"/>
      <c r="E2110" s="63"/>
      <c r="F2110" s="63"/>
      <c r="G2110" s="63"/>
      <c r="H2110" s="63"/>
      <c r="I2110" s="63"/>
      <c r="J2110" s="63"/>
      <c r="K2110" s="63"/>
      <c r="L2110" s="63"/>
      <c r="M2110" s="63"/>
      <c r="N2110" s="63"/>
      <c r="O2110" s="63"/>
    </row>
    <row r="2111" spans="2:15" ht="13.5" x14ac:dyDescent="0.25">
      <c r="B2111" s="63"/>
      <c r="E2111" s="63"/>
      <c r="F2111" s="63"/>
      <c r="G2111" s="63"/>
      <c r="H2111" s="63"/>
      <c r="I2111" s="63"/>
      <c r="J2111" s="63"/>
      <c r="K2111" s="63"/>
      <c r="L2111" s="63"/>
      <c r="M2111" s="63"/>
      <c r="N2111" s="63"/>
      <c r="O2111" s="63"/>
    </row>
    <row r="2112" spans="2:15" ht="13.5" x14ac:dyDescent="0.25">
      <c r="B2112" s="63"/>
      <c r="E2112" s="63"/>
      <c r="F2112" s="63"/>
      <c r="G2112" s="63"/>
      <c r="H2112" s="63"/>
      <c r="I2112" s="63"/>
      <c r="J2112" s="63"/>
      <c r="K2112" s="63"/>
      <c r="L2112" s="63"/>
      <c r="M2112" s="63"/>
      <c r="N2112" s="63"/>
      <c r="O2112" s="63"/>
    </row>
    <row r="2113" spans="2:15" ht="13.5" x14ac:dyDescent="0.25">
      <c r="B2113" s="63"/>
      <c r="E2113" s="63"/>
      <c r="F2113" s="63"/>
      <c r="G2113" s="63"/>
      <c r="H2113" s="63"/>
      <c r="I2113" s="63"/>
      <c r="J2113" s="63"/>
      <c r="K2113" s="63"/>
      <c r="L2113" s="63"/>
      <c r="M2113" s="63"/>
      <c r="N2113" s="63"/>
      <c r="O2113" s="63"/>
    </row>
    <row r="2114" spans="2:15" ht="13.5" x14ac:dyDescent="0.25">
      <c r="B2114" s="63"/>
      <c r="E2114" s="63"/>
      <c r="F2114" s="63"/>
      <c r="G2114" s="63"/>
      <c r="H2114" s="63"/>
      <c r="I2114" s="63"/>
      <c r="J2114" s="63"/>
      <c r="K2114" s="63"/>
      <c r="L2114" s="63"/>
      <c r="M2114" s="63"/>
      <c r="N2114" s="63"/>
      <c r="O2114" s="63"/>
    </row>
    <row r="2115" spans="2:15" ht="13.5" x14ac:dyDescent="0.25">
      <c r="B2115" s="63"/>
      <c r="E2115" s="63"/>
      <c r="F2115" s="63"/>
      <c r="G2115" s="63"/>
      <c r="H2115" s="63"/>
      <c r="I2115" s="63"/>
      <c r="J2115" s="63"/>
      <c r="K2115" s="63"/>
      <c r="L2115" s="63"/>
      <c r="M2115" s="63"/>
      <c r="N2115" s="63"/>
      <c r="O2115" s="63"/>
    </row>
    <row r="2116" spans="2:15" ht="13.5" x14ac:dyDescent="0.25">
      <c r="B2116" s="63"/>
      <c r="E2116" s="63"/>
      <c r="F2116" s="63"/>
      <c r="G2116" s="63"/>
      <c r="H2116" s="63"/>
      <c r="I2116" s="63"/>
      <c r="J2116" s="63"/>
      <c r="K2116" s="63"/>
      <c r="L2116" s="63"/>
      <c r="M2116" s="63"/>
      <c r="N2116" s="63"/>
      <c r="O2116" s="63"/>
    </row>
    <row r="2117" spans="2:15" ht="13.5" x14ac:dyDescent="0.25">
      <c r="B2117" s="63"/>
      <c r="E2117" s="63"/>
      <c r="F2117" s="63"/>
      <c r="G2117" s="63"/>
      <c r="H2117" s="63"/>
      <c r="I2117" s="63"/>
      <c r="J2117" s="63"/>
      <c r="K2117" s="63"/>
      <c r="L2117" s="63"/>
      <c r="M2117" s="63"/>
      <c r="N2117" s="63"/>
      <c r="O2117" s="63"/>
    </row>
    <row r="2118" spans="2:15" ht="13.5" x14ac:dyDescent="0.25">
      <c r="B2118" s="63"/>
      <c r="E2118" s="63"/>
      <c r="F2118" s="63"/>
      <c r="G2118" s="63"/>
      <c r="H2118" s="63"/>
      <c r="I2118" s="63"/>
      <c r="J2118" s="63"/>
      <c r="K2118" s="63"/>
      <c r="L2118" s="63"/>
      <c r="M2118" s="63"/>
      <c r="N2118" s="63"/>
      <c r="O2118" s="63"/>
    </row>
    <row r="2119" spans="2:15" ht="13.5" x14ac:dyDescent="0.25">
      <c r="B2119" s="63"/>
      <c r="E2119" s="63"/>
      <c r="F2119" s="63"/>
      <c r="G2119" s="63"/>
      <c r="H2119" s="63"/>
      <c r="I2119" s="63"/>
      <c r="J2119" s="63"/>
      <c r="K2119" s="63"/>
      <c r="L2119" s="63"/>
      <c r="M2119" s="63"/>
      <c r="N2119" s="63"/>
      <c r="O2119" s="63"/>
    </row>
    <row r="2120" spans="2:15" ht="13.5" x14ac:dyDescent="0.25">
      <c r="B2120" s="63"/>
      <c r="E2120" s="63"/>
      <c r="F2120" s="63"/>
      <c r="G2120" s="63"/>
      <c r="H2120" s="63"/>
      <c r="I2120" s="63"/>
      <c r="J2120" s="63"/>
      <c r="K2120" s="63"/>
      <c r="L2120" s="63"/>
      <c r="M2120" s="63"/>
      <c r="N2120" s="63"/>
      <c r="O2120" s="63"/>
    </row>
    <row r="2121" spans="2:15" ht="13.5" x14ac:dyDescent="0.25">
      <c r="B2121" s="63"/>
      <c r="E2121" s="63"/>
      <c r="F2121" s="63"/>
      <c r="G2121" s="63"/>
      <c r="H2121" s="63"/>
      <c r="I2121" s="63"/>
      <c r="J2121" s="63"/>
      <c r="K2121" s="63"/>
      <c r="L2121" s="63"/>
      <c r="M2121" s="63"/>
      <c r="N2121" s="63"/>
      <c r="O2121" s="63"/>
    </row>
    <row r="2122" spans="2:15" ht="13.5" x14ac:dyDescent="0.25">
      <c r="B2122" s="63"/>
      <c r="E2122" s="63"/>
      <c r="F2122" s="63"/>
      <c r="G2122" s="63"/>
      <c r="H2122" s="63"/>
      <c r="I2122" s="63"/>
      <c r="J2122" s="63"/>
      <c r="K2122" s="63"/>
      <c r="L2122" s="63"/>
      <c r="M2122" s="63"/>
      <c r="N2122" s="63"/>
      <c r="O2122" s="63"/>
    </row>
    <row r="2123" spans="2:15" ht="13.5" x14ac:dyDescent="0.25">
      <c r="B2123" s="63"/>
      <c r="E2123" s="63"/>
      <c r="F2123" s="63"/>
      <c r="G2123" s="63"/>
      <c r="H2123" s="63"/>
      <c r="I2123" s="63"/>
      <c r="J2123" s="63"/>
      <c r="K2123" s="63"/>
      <c r="L2123" s="63"/>
      <c r="M2123" s="63"/>
      <c r="N2123" s="63"/>
      <c r="O2123" s="63"/>
    </row>
    <row r="2124" spans="2:15" ht="13.5" x14ac:dyDescent="0.25">
      <c r="B2124" s="63"/>
      <c r="E2124" s="63"/>
      <c r="F2124" s="63"/>
      <c r="G2124" s="63"/>
      <c r="H2124" s="63"/>
      <c r="I2124" s="63"/>
      <c r="J2124" s="63"/>
      <c r="K2124" s="63"/>
      <c r="L2124" s="63"/>
      <c r="M2124" s="63"/>
      <c r="N2124" s="63"/>
      <c r="O2124" s="63"/>
    </row>
    <row r="2125" spans="2:15" ht="13.5" x14ac:dyDescent="0.25">
      <c r="B2125" s="63"/>
      <c r="E2125" s="63"/>
      <c r="F2125" s="63"/>
      <c r="G2125" s="63"/>
      <c r="H2125" s="63"/>
      <c r="I2125" s="63"/>
      <c r="J2125" s="63"/>
      <c r="K2125" s="63"/>
      <c r="L2125" s="63"/>
      <c r="M2125" s="63"/>
      <c r="N2125" s="63"/>
      <c r="O2125" s="63"/>
    </row>
    <row r="2126" spans="2:15" ht="13.5" x14ac:dyDescent="0.25">
      <c r="B2126" s="63"/>
      <c r="E2126" s="63"/>
      <c r="F2126" s="63"/>
      <c r="G2126" s="63"/>
      <c r="H2126" s="63"/>
      <c r="I2126" s="63"/>
      <c r="J2126" s="63"/>
      <c r="K2126" s="63"/>
      <c r="L2126" s="63"/>
      <c r="M2126" s="63"/>
      <c r="N2126" s="63"/>
      <c r="O2126" s="63"/>
    </row>
    <row r="2127" spans="2:15" ht="13.5" x14ac:dyDescent="0.25">
      <c r="B2127" s="63"/>
      <c r="E2127" s="63"/>
      <c r="F2127" s="63"/>
      <c r="G2127" s="63"/>
      <c r="H2127" s="63"/>
      <c r="I2127" s="63"/>
      <c r="J2127" s="63"/>
      <c r="K2127" s="63"/>
      <c r="L2127" s="63"/>
      <c r="M2127" s="63"/>
      <c r="N2127" s="63"/>
      <c r="O2127" s="63"/>
    </row>
    <row r="2128" spans="2:15" ht="13.5" x14ac:dyDescent="0.25">
      <c r="B2128" s="63"/>
      <c r="E2128" s="63"/>
      <c r="F2128" s="63"/>
      <c r="G2128" s="63"/>
      <c r="H2128" s="63"/>
      <c r="I2128" s="63"/>
      <c r="J2128" s="63"/>
      <c r="K2128" s="63"/>
      <c r="L2128" s="63"/>
      <c r="M2128" s="63"/>
      <c r="N2128" s="63"/>
      <c r="O2128" s="63"/>
    </row>
    <row r="2129" spans="2:15" ht="13.5" x14ac:dyDescent="0.25">
      <c r="B2129" s="63"/>
      <c r="E2129" s="63"/>
      <c r="F2129" s="63"/>
      <c r="G2129" s="63"/>
      <c r="H2129" s="63"/>
      <c r="I2129" s="63"/>
      <c r="J2129" s="63"/>
      <c r="K2129" s="63"/>
      <c r="L2129" s="63"/>
      <c r="M2129" s="63"/>
      <c r="N2129" s="63"/>
      <c r="O2129" s="63"/>
    </row>
    <row r="2130" spans="2:15" ht="13.5" x14ac:dyDescent="0.25">
      <c r="B2130" s="63"/>
      <c r="E2130" s="63"/>
      <c r="F2130" s="63"/>
      <c r="G2130" s="63"/>
      <c r="H2130" s="63"/>
      <c r="I2130" s="63"/>
      <c r="J2130" s="63"/>
      <c r="K2130" s="63"/>
      <c r="L2130" s="63"/>
      <c r="M2130" s="63"/>
      <c r="N2130" s="63"/>
      <c r="O2130" s="63"/>
    </row>
    <row r="2131" spans="2:15" ht="13.5" x14ac:dyDescent="0.25">
      <c r="B2131" s="63"/>
      <c r="E2131" s="63"/>
      <c r="F2131" s="63"/>
      <c r="G2131" s="63"/>
      <c r="H2131" s="63"/>
      <c r="I2131" s="63"/>
      <c r="J2131" s="63"/>
      <c r="K2131" s="63"/>
      <c r="L2131" s="63"/>
      <c r="M2131" s="63"/>
      <c r="N2131" s="63"/>
      <c r="O2131" s="63"/>
    </row>
    <row r="2132" spans="2:15" ht="13.5" x14ac:dyDescent="0.25">
      <c r="B2132" s="63"/>
      <c r="E2132" s="63"/>
      <c r="F2132" s="63"/>
      <c r="G2132" s="63"/>
      <c r="H2132" s="63"/>
      <c r="I2132" s="63"/>
      <c r="J2132" s="63"/>
      <c r="K2132" s="63"/>
      <c r="L2132" s="63"/>
      <c r="M2132" s="63"/>
      <c r="N2132" s="63"/>
      <c r="O2132" s="63"/>
    </row>
    <row r="2133" spans="2:15" ht="13.5" x14ac:dyDescent="0.25">
      <c r="B2133" s="63"/>
      <c r="E2133" s="63"/>
      <c r="F2133" s="63"/>
      <c r="G2133" s="63"/>
      <c r="H2133" s="63"/>
      <c r="I2133" s="63"/>
      <c r="J2133" s="63"/>
      <c r="K2133" s="63"/>
      <c r="L2133" s="63"/>
      <c r="M2133" s="63"/>
      <c r="N2133" s="63"/>
      <c r="O2133" s="63"/>
    </row>
    <row r="2134" spans="2:15" ht="13.5" x14ac:dyDescent="0.25">
      <c r="B2134" s="63"/>
      <c r="E2134" s="63"/>
      <c r="F2134" s="63"/>
      <c r="G2134" s="63"/>
      <c r="H2134" s="63"/>
      <c r="I2134" s="63"/>
      <c r="J2134" s="63"/>
      <c r="K2134" s="63"/>
      <c r="L2134" s="63"/>
      <c r="M2134" s="63"/>
      <c r="N2134" s="63"/>
      <c r="O2134" s="63"/>
    </row>
    <row r="2135" spans="2:15" ht="13.5" x14ac:dyDescent="0.25">
      <c r="B2135" s="63"/>
      <c r="E2135" s="63"/>
      <c r="F2135" s="63"/>
      <c r="G2135" s="63"/>
      <c r="H2135" s="63"/>
      <c r="I2135" s="63"/>
      <c r="J2135" s="63"/>
      <c r="K2135" s="63"/>
      <c r="L2135" s="63"/>
      <c r="M2135" s="63"/>
      <c r="N2135" s="63"/>
      <c r="O2135" s="63"/>
    </row>
    <row r="2136" spans="2:15" ht="13.5" x14ac:dyDescent="0.25">
      <c r="B2136" s="63"/>
      <c r="E2136" s="63"/>
      <c r="F2136" s="63"/>
      <c r="G2136" s="63"/>
      <c r="H2136" s="63"/>
      <c r="I2136" s="63"/>
      <c r="J2136" s="63"/>
      <c r="K2136" s="63"/>
      <c r="L2136" s="63"/>
      <c r="M2136" s="63"/>
      <c r="N2136" s="63"/>
      <c r="O2136" s="63"/>
    </row>
    <row r="2137" spans="2:15" ht="13.5" x14ac:dyDescent="0.25">
      <c r="B2137" s="63"/>
      <c r="E2137" s="63"/>
      <c r="F2137" s="63"/>
      <c r="G2137" s="63"/>
      <c r="H2137" s="63"/>
      <c r="I2137" s="63"/>
      <c r="J2137" s="63"/>
      <c r="K2137" s="63"/>
      <c r="L2137" s="63"/>
      <c r="M2137" s="63"/>
      <c r="N2137" s="63"/>
      <c r="O2137" s="63"/>
    </row>
    <row r="2138" spans="2:15" ht="13.5" x14ac:dyDescent="0.25">
      <c r="B2138" s="63"/>
      <c r="E2138" s="63"/>
      <c r="F2138" s="63"/>
      <c r="G2138" s="63"/>
      <c r="H2138" s="63"/>
      <c r="I2138" s="63"/>
      <c r="J2138" s="63"/>
      <c r="K2138" s="63"/>
      <c r="L2138" s="63"/>
      <c r="M2138" s="63"/>
      <c r="N2138" s="63"/>
      <c r="O2138" s="63"/>
    </row>
    <row r="2139" spans="2:15" ht="13.5" x14ac:dyDescent="0.25">
      <c r="B2139" s="63"/>
      <c r="E2139" s="63"/>
      <c r="F2139" s="63"/>
      <c r="G2139" s="63"/>
      <c r="H2139" s="63"/>
      <c r="I2139" s="63"/>
      <c r="J2139" s="63"/>
      <c r="K2139" s="63"/>
      <c r="L2139" s="63"/>
      <c r="M2139" s="63"/>
      <c r="N2139" s="63"/>
      <c r="O2139" s="63"/>
    </row>
    <row r="2140" spans="2:15" ht="13.5" x14ac:dyDescent="0.25">
      <c r="B2140" s="63"/>
      <c r="E2140" s="63"/>
      <c r="F2140" s="63"/>
      <c r="G2140" s="63"/>
      <c r="H2140" s="63"/>
      <c r="I2140" s="63"/>
      <c r="J2140" s="63"/>
      <c r="K2140" s="63"/>
      <c r="L2140" s="63"/>
      <c r="M2140" s="63"/>
      <c r="N2140" s="63"/>
      <c r="O2140" s="63"/>
    </row>
    <row r="2141" spans="2:15" ht="13.5" x14ac:dyDescent="0.25">
      <c r="B2141" s="63"/>
      <c r="E2141" s="63"/>
      <c r="F2141" s="63"/>
      <c r="G2141" s="63"/>
      <c r="H2141" s="63"/>
      <c r="I2141" s="63"/>
      <c r="J2141" s="63"/>
      <c r="K2141" s="63"/>
      <c r="L2141" s="63"/>
      <c r="M2141" s="63"/>
      <c r="N2141" s="63"/>
      <c r="O2141" s="63"/>
    </row>
    <row r="2142" spans="2:15" ht="13.5" x14ac:dyDescent="0.25">
      <c r="B2142" s="63"/>
      <c r="E2142" s="63"/>
      <c r="F2142" s="63"/>
      <c r="G2142" s="63"/>
      <c r="H2142" s="63"/>
      <c r="I2142" s="63"/>
      <c r="J2142" s="63"/>
      <c r="K2142" s="63"/>
      <c r="L2142" s="63"/>
      <c r="M2142" s="63"/>
      <c r="N2142" s="63"/>
      <c r="O2142" s="63"/>
    </row>
    <row r="2143" spans="2:15" ht="13.5" x14ac:dyDescent="0.25">
      <c r="B2143" s="63"/>
      <c r="E2143" s="63"/>
      <c r="F2143" s="63"/>
      <c r="G2143" s="63"/>
      <c r="H2143" s="63"/>
      <c r="I2143" s="63"/>
      <c r="J2143" s="63"/>
      <c r="K2143" s="63"/>
      <c r="L2143" s="63"/>
      <c r="M2143" s="63"/>
      <c r="N2143" s="63"/>
      <c r="O2143" s="63"/>
    </row>
    <row r="2144" spans="2:15" ht="13.5" x14ac:dyDescent="0.25">
      <c r="B2144" s="63"/>
      <c r="E2144" s="63"/>
      <c r="F2144" s="63"/>
      <c r="G2144" s="63"/>
      <c r="H2144" s="63"/>
      <c r="I2144" s="63"/>
      <c r="J2144" s="63"/>
      <c r="K2144" s="63"/>
      <c r="L2144" s="63"/>
      <c r="M2144" s="63"/>
      <c r="N2144" s="63"/>
      <c r="O2144" s="63"/>
    </row>
    <row r="2145" spans="2:15" ht="13.5" x14ac:dyDescent="0.25">
      <c r="B2145" s="63"/>
      <c r="E2145" s="63"/>
      <c r="F2145" s="63"/>
      <c r="G2145" s="63"/>
      <c r="H2145" s="63"/>
      <c r="I2145" s="63"/>
      <c r="J2145" s="63"/>
      <c r="K2145" s="63"/>
      <c r="L2145" s="63"/>
      <c r="M2145" s="63"/>
      <c r="N2145" s="63"/>
      <c r="O2145" s="63"/>
    </row>
    <row r="2146" spans="2:15" ht="13.5" x14ac:dyDescent="0.25">
      <c r="B2146" s="63"/>
      <c r="E2146" s="63"/>
      <c r="F2146" s="63"/>
      <c r="G2146" s="63"/>
      <c r="H2146" s="63"/>
      <c r="I2146" s="63"/>
      <c r="J2146" s="63"/>
      <c r="K2146" s="63"/>
      <c r="L2146" s="63"/>
      <c r="M2146" s="63"/>
      <c r="N2146" s="63"/>
      <c r="O2146" s="63"/>
    </row>
    <row r="2147" spans="2:15" ht="13.5" x14ac:dyDescent="0.25">
      <c r="B2147" s="63"/>
      <c r="E2147" s="63"/>
      <c r="F2147" s="63"/>
      <c r="G2147" s="63"/>
      <c r="H2147" s="63"/>
      <c r="I2147" s="63"/>
      <c r="J2147" s="63"/>
      <c r="K2147" s="63"/>
      <c r="L2147" s="63"/>
      <c r="M2147" s="63"/>
      <c r="N2147" s="63"/>
      <c r="O2147" s="63"/>
    </row>
    <row r="2148" spans="2:15" ht="13.5" x14ac:dyDescent="0.25">
      <c r="B2148" s="63"/>
      <c r="E2148" s="63"/>
      <c r="F2148" s="63"/>
      <c r="G2148" s="63"/>
      <c r="H2148" s="63"/>
      <c r="I2148" s="63"/>
      <c r="J2148" s="63"/>
      <c r="K2148" s="63"/>
      <c r="L2148" s="63"/>
      <c r="M2148" s="63"/>
      <c r="N2148" s="63"/>
      <c r="O2148" s="63"/>
    </row>
    <row r="2149" spans="2:15" ht="13.5" x14ac:dyDescent="0.25">
      <c r="B2149" s="63"/>
      <c r="E2149" s="63"/>
      <c r="F2149" s="63"/>
      <c r="G2149" s="63"/>
      <c r="H2149" s="63"/>
      <c r="I2149" s="63"/>
      <c r="J2149" s="63"/>
      <c r="K2149" s="63"/>
      <c r="L2149" s="63"/>
      <c r="M2149" s="63"/>
      <c r="N2149" s="63"/>
      <c r="O2149" s="63"/>
    </row>
    <row r="2150" spans="2:15" ht="13.5" x14ac:dyDescent="0.25">
      <c r="B2150" s="63"/>
      <c r="E2150" s="63"/>
      <c r="F2150" s="63"/>
      <c r="G2150" s="63"/>
      <c r="H2150" s="63"/>
      <c r="I2150" s="63"/>
      <c r="J2150" s="63"/>
      <c r="K2150" s="63"/>
      <c r="L2150" s="63"/>
      <c r="M2150" s="63"/>
      <c r="N2150" s="63"/>
      <c r="O2150" s="63"/>
    </row>
    <row r="2151" spans="2:15" ht="13.5" x14ac:dyDescent="0.25">
      <c r="B2151" s="63"/>
      <c r="E2151" s="63"/>
      <c r="F2151" s="63"/>
      <c r="G2151" s="63"/>
      <c r="H2151" s="63"/>
      <c r="I2151" s="63"/>
      <c r="J2151" s="63"/>
      <c r="K2151" s="63"/>
      <c r="L2151" s="63"/>
      <c r="M2151" s="63"/>
      <c r="N2151" s="63"/>
      <c r="O2151" s="63"/>
    </row>
    <row r="2152" spans="2:15" ht="13.5" x14ac:dyDescent="0.25">
      <c r="B2152" s="63"/>
      <c r="E2152" s="63"/>
      <c r="F2152" s="63"/>
      <c r="G2152" s="63"/>
      <c r="H2152" s="63"/>
      <c r="I2152" s="63"/>
      <c r="J2152" s="63"/>
      <c r="K2152" s="63"/>
      <c r="L2152" s="63"/>
      <c r="M2152" s="63"/>
      <c r="N2152" s="63"/>
      <c r="O2152" s="63"/>
    </row>
    <row r="2153" spans="2:15" ht="13.5" x14ac:dyDescent="0.25">
      <c r="B2153" s="63"/>
      <c r="E2153" s="63"/>
      <c r="F2153" s="63"/>
      <c r="G2153" s="63"/>
      <c r="H2153" s="63"/>
      <c r="I2153" s="63"/>
      <c r="J2153" s="63"/>
      <c r="K2153" s="63"/>
      <c r="L2153" s="63"/>
      <c r="M2153" s="63"/>
      <c r="N2153" s="63"/>
      <c r="O2153" s="63"/>
    </row>
    <row r="2154" spans="2:15" ht="13.5" x14ac:dyDescent="0.25">
      <c r="B2154" s="63"/>
      <c r="E2154" s="63"/>
      <c r="F2154" s="63"/>
      <c r="G2154" s="63"/>
      <c r="H2154" s="63"/>
      <c r="I2154" s="63"/>
      <c r="J2154" s="63"/>
      <c r="K2154" s="63"/>
      <c r="L2154" s="63"/>
      <c r="M2154" s="63"/>
      <c r="N2154" s="63"/>
      <c r="O2154" s="63"/>
    </row>
    <row r="2155" spans="2:15" ht="13.5" x14ac:dyDescent="0.25">
      <c r="B2155" s="63"/>
      <c r="E2155" s="63"/>
      <c r="F2155" s="63"/>
      <c r="G2155" s="63"/>
      <c r="H2155" s="63"/>
      <c r="I2155" s="63"/>
      <c r="J2155" s="63"/>
      <c r="K2155" s="63"/>
      <c r="L2155" s="63"/>
      <c r="M2155" s="63"/>
      <c r="N2155" s="63"/>
      <c r="O2155" s="63"/>
    </row>
    <row r="2156" spans="2:15" ht="13.5" x14ac:dyDescent="0.25">
      <c r="B2156" s="63"/>
      <c r="E2156" s="63"/>
      <c r="F2156" s="63"/>
      <c r="G2156" s="63"/>
      <c r="H2156" s="63"/>
      <c r="I2156" s="63"/>
      <c r="J2156" s="63"/>
      <c r="K2156" s="63"/>
      <c r="L2156" s="63"/>
      <c r="M2156" s="63"/>
      <c r="N2156" s="63"/>
      <c r="O2156" s="63"/>
    </row>
    <row r="2157" spans="2:15" ht="13.5" x14ac:dyDescent="0.25">
      <c r="B2157" s="63"/>
      <c r="E2157" s="63"/>
      <c r="F2157" s="63"/>
      <c r="G2157" s="63"/>
      <c r="H2157" s="63"/>
      <c r="I2157" s="63"/>
      <c r="J2157" s="63"/>
      <c r="K2157" s="63"/>
      <c r="L2157" s="63"/>
      <c r="M2157" s="63"/>
      <c r="N2157" s="63"/>
      <c r="O2157" s="63"/>
    </row>
    <row r="2158" spans="2:15" ht="13.5" x14ac:dyDescent="0.25">
      <c r="B2158" s="63"/>
      <c r="E2158" s="63"/>
      <c r="F2158" s="63"/>
      <c r="G2158" s="63"/>
      <c r="H2158" s="63"/>
      <c r="I2158" s="63"/>
      <c r="J2158" s="63"/>
      <c r="K2158" s="63"/>
      <c r="L2158" s="63"/>
      <c r="M2158" s="63"/>
      <c r="N2158" s="63"/>
      <c r="O2158" s="63"/>
    </row>
    <row r="2159" spans="2:15" ht="13.5" x14ac:dyDescent="0.25">
      <c r="B2159" s="63"/>
      <c r="E2159" s="63"/>
      <c r="F2159" s="63"/>
      <c r="G2159" s="63"/>
      <c r="H2159" s="63"/>
      <c r="I2159" s="63"/>
      <c r="J2159" s="63"/>
      <c r="K2159" s="63"/>
      <c r="L2159" s="63"/>
      <c r="M2159" s="63"/>
      <c r="N2159" s="63"/>
      <c r="O2159" s="63"/>
    </row>
    <row r="2160" spans="2:15" ht="13.5" x14ac:dyDescent="0.25">
      <c r="B2160" s="63"/>
      <c r="E2160" s="63"/>
      <c r="F2160" s="63"/>
      <c r="G2160" s="63"/>
      <c r="H2160" s="63"/>
      <c r="I2160" s="63"/>
      <c r="J2160" s="63"/>
      <c r="K2160" s="63"/>
      <c r="L2160" s="63"/>
      <c r="M2160" s="63"/>
      <c r="N2160" s="63"/>
      <c r="O2160" s="63"/>
    </row>
    <row r="2161" spans="2:15" ht="13.5" x14ac:dyDescent="0.25">
      <c r="B2161" s="63"/>
      <c r="E2161" s="63"/>
      <c r="F2161" s="63"/>
      <c r="G2161" s="63"/>
      <c r="H2161" s="63"/>
      <c r="I2161" s="63"/>
      <c r="J2161" s="63"/>
      <c r="K2161" s="63"/>
      <c r="L2161" s="63"/>
      <c r="M2161" s="63"/>
      <c r="N2161" s="63"/>
      <c r="O2161" s="63"/>
    </row>
    <row r="2162" spans="2:15" ht="13.5" x14ac:dyDescent="0.25">
      <c r="B2162" s="63"/>
      <c r="E2162" s="63"/>
      <c r="F2162" s="63"/>
      <c r="G2162" s="63"/>
      <c r="H2162" s="63"/>
      <c r="I2162" s="63"/>
      <c r="J2162" s="63"/>
      <c r="K2162" s="63"/>
      <c r="L2162" s="63"/>
      <c r="M2162" s="63"/>
      <c r="N2162" s="63"/>
      <c r="O2162" s="63"/>
    </row>
    <row r="2163" spans="2:15" ht="13.5" x14ac:dyDescent="0.25">
      <c r="B2163" s="63"/>
      <c r="E2163" s="63"/>
      <c r="F2163" s="63"/>
      <c r="G2163" s="63"/>
      <c r="H2163" s="63"/>
      <c r="I2163" s="63"/>
      <c r="J2163" s="63"/>
      <c r="K2163" s="63"/>
      <c r="L2163" s="63"/>
      <c r="M2163" s="63"/>
      <c r="N2163" s="63"/>
      <c r="O2163" s="63"/>
    </row>
    <row r="2164" spans="2:15" ht="13.5" x14ac:dyDescent="0.25">
      <c r="B2164" s="63"/>
      <c r="E2164" s="63"/>
      <c r="F2164" s="63"/>
      <c r="G2164" s="63"/>
      <c r="H2164" s="63"/>
      <c r="I2164" s="63"/>
      <c r="J2164" s="63"/>
      <c r="K2164" s="63"/>
      <c r="L2164" s="63"/>
      <c r="M2164" s="63"/>
      <c r="N2164" s="63"/>
      <c r="O2164" s="63"/>
    </row>
    <row r="2165" spans="2:15" ht="13.5" x14ac:dyDescent="0.25">
      <c r="B2165" s="63"/>
      <c r="E2165" s="63"/>
      <c r="F2165" s="63"/>
      <c r="G2165" s="63"/>
      <c r="H2165" s="63"/>
      <c r="I2165" s="63"/>
      <c r="J2165" s="63"/>
      <c r="K2165" s="63"/>
      <c r="L2165" s="63"/>
      <c r="M2165" s="63"/>
      <c r="N2165" s="63"/>
      <c r="O2165" s="63"/>
    </row>
    <row r="2166" spans="2:15" ht="13.5" x14ac:dyDescent="0.25">
      <c r="B2166" s="63"/>
      <c r="E2166" s="63"/>
      <c r="F2166" s="63"/>
      <c r="G2166" s="63"/>
      <c r="H2166" s="63"/>
      <c r="I2166" s="63"/>
      <c r="J2166" s="63"/>
      <c r="K2166" s="63"/>
      <c r="L2166" s="63"/>
      <c r="M2166" s="63"/>
      <c r="N2166" s="63"/>
      <c r="O2166" s="63"/>
    </row>
    <row r="2167" spans="2:15" ht="13.5" x14ac:dyDescent="0.25">
      <c r="B2167" s="63"/>
      <c r="E2167" s="63"/>
      <c r="F2167" s="63"/>
      <c r="G2167" s="63"/>
      <c r="H2167" s="63"/>
      <c r="I2167" s="63"/>
      <c r="J2167" s="63"/>
      <c r="K2167" s="63"/>
      <c r="L2167" s="63"/>
      <c r="M2167" s="63"/>
      <c r="N2167" s="63"/>
      <c r="O2167" s="63"/>
    </row>
    <row r="2168" spans="2:15" ht="13.5" x14ac:dyDescent="0.25">
      <c r="B2168" s="63"/>
      <c r="E2168" s="63"/>
      <c r="F2168" s="63"/>
      <c r="G2168" s="63"/>
      <c r="H2168" s="63"/>
      <c r="I2168" s="63"/>
      <c r="J2168" s="63"/>
      <c r="K2168" s="63"/>
      <c r="L2168" s="63"/>
      <c r="M2168" s="63"/>
      <c r="N2168" s="63"/>
      <c r="O2168" s="63"/>
    </row>
    <row r="2169" spans="2:15" ht="13.5" x14ac:dyDescent="0.25">
      <c r="B2169" s="63"/>
      <c r="E2169" s="63"/>
      <c r="F2169" s="63"/>
      <c r="G2169" s="63"/>
      <c r="H2169" s="63"/>
      <c r="I2169" s="63"/>
      <c r="J2169" s="63"/>
      <c r="K2169" s="63"/>
      <c r="L2169" s="63"/>
      <c r="M2169" s="63"/>
      <c r="N2169" s="63"/>
      <c r="O2169" s="63"/>
    </row>
    <row r="2170" spans="2:15" ht="13.5" x14ac:dyDescent="0.25">
      <c r="B2170" s="63"/>
      <c r="E2170" s="63"/>
      <c r="F2170" s="63"/>
      <c r="G2170" s="63"/>
      <c r="H2170" s="63"/>
      <c r="I2170" s="63"/>
      <c r="J2170" s="63"/>
      <c r="K2170" s="63"/>
      <c r="L2170" s="63"/>
      <c r="M2170" s="63"/>
      <c r="N2170" s="63"/>
      <c r="O2170" s="63"/>
    </row>
    <row r="2171" spans="2:15" ht="13.5" x14ac:dyDescent="0.25">
      <c r="B2171" s="63"/>
      <c r="E2171" s="63"/>
      <c r="F2171" s="63"/>
      <c r="G2171" s="63"/>
      <c r="H2171" s="63"/>
      <c r="I2171" s="63"/>
      <c r="J2171" s="63"/>
      <c r="K2171" s="63"/>
      <c r="L2171" s="63"/>
      <c r="M2171" s="63"/>
      <c r="N2171" s="63"/>
      <c r="O2171" s="63"/>
    </row>
    <row r="2172" spans="2:15" ht="13.5" x14ac:dyDescent="0.25">
      <c r="B2172" s="63"/>
      <c r="E2172" s="63"/>
      <c r="F2172" s="63"/>
      <c r="G2172" s="63"/>
      <c r="H2172" s="63"/>
      <c r="I2172" s="63"/>
      <c r="J2172" s="63"/>
      <c r="K2172" s="63"/>
      <c r="L2172" s="63"/>
      <c r="M2172" s="63"/>
      <c r="N2172" s="63"/>
      <c r="O2172" s="63"/>
    </row>
    <row r="2173" spans="2:15" ht="13.5" x14ac:dyDescent="0.25">
      <c r="B2173" s="63"/>
      <c r="E2173" s="63"/>
      <c r="F2173" s="63"/>
      <c r="G2173" s="63"/>
      <c r="H2173" s="63"/>
      <c r="I2173" s="63"/>
      <c r="J2173" s="63"/>
      <c r="K2173" s="63"/>
      <c r="L2173" s="63"/>
      <c r="M2173" s="63"/>
      <c r="N2173" s="63"/>
      <c r="O2173" s="63"/>
    </row>
    <row r="2174" spans="2:15" ht="13.5" x14ac:dyDescent="0.25">
      <c r="B2174" s="63"/>
      <c r="E2174" s="63"/>
      <c r="F2174" s="63"/>
      <c r="G2174" s="63"/>
      <c r="H2174" s="63"/>
      <c r="I2174" s="63"/>
      <c r="J2174" s="63"/>
      <c r="K2174" s="63"/>
      <c r="L2174" s="63"/>
      <c r="M2174" s="63"/>
      <c r="N2174" s="63"/>
      <c r="O2174" s="63"/>
    </row>
    <row r="2175" spans="2:15" ht="13.5" x14ac:dyDescent="0.25">
      <c r="B2175" s="63"/>
      <c r="E2175" s="63"/>
      <c r="F2175" s="63"/>
      <c r="G2175" s="63"/>
      <c r="H2175" s="63"/>
      <c r="I2175" s="63"/>
      <c r="J2175" s="63"/>
      <c r="K2175" s="63"/>
      <c r="L2175" s="63"/>
      <c r="M2175" s="63"/>
      <c r="N2175" s="63"/>
      <c r="O2175" s="63"/>
    </row>
    <row r="2176" spans="2:15" ht="13.5" x14ac:dyDescent="0.25">
      <c r="B2176" s="63"/>
      <c r="E2176" s="63"/>
      <c r="F2176" s="63"/>
      <c r="G2176" s="63"/>
      <c r="H2176" s="63"/>
      <c r="I2176" s="63"/>
      <c r="J2176" s="63"/>
      <c r="K2176" s="63"/>
      <c r="L2176" s="63"/>
      <c r="M2176" s="63"/>
      <c r="N2176" s="63"/>
      <c r="O2176" s="63"/>
    </row>
    <row r="2177" spans="2:15" ht="13.5" x14ac:dyDescent="0.25">
      <c r="B2177" s="63"/>
      <c r="E2177" s="63"/>
      <c r="F2177" s="63"/>
      <c r="G2177" s="63"/>
      <c r="H2177" s="63"/>
      <c r="I2177" s="63"/>
      <c r="J2177" s="63"/>
      <c r="K2177" s="63"/>
      <c r="L2177" s="63"/>
      <c r="M2177" s="63"/>
      <c r="N2177" s="63"/>
      <c r="O2177" s="63"/>
    </row>
    <row r="2178" spans="2:15" ht="13.5" x14ac:dyDescent="0.25">
      <c r="B2178" s="63"/>
      <c r="E2178" s="63"/>
      <c r="F2178" s="63"/>
      <c r="G2178" s="63"/>
      <c r="H2178" s="63"/>
      <c r="I2178" s="63"/>
      <c r="J2178" s="63"/>
      <c r="K2178" s="63"/>
      <c r="L2178" s="63"/>
      <c r="M2178" s="63"/>
      <c r="N2178" s="63"/>
      <c r="O2178" s="63"/>
    </row>
    <row r="2179" spans="2:15" ht="13.5" x14ac:dyDescent="0.25">
      <c r="B2179" s="63"/>
      <c r="E2179" s="63"/>
      <c r="F2179" s="63"/>
      <c r="G2179" s="63"/>
      <c r="H2179" s="63"/>
      <c r="I2179" s="63"/>
      <c r="J2179" s="63"/>
      <c r="K2179" s="63"/>
      <c r="L2179" s="63"/>
      <c r="M2179" s="63"/>
      <c r="N2179" s="63"/>
      <c r="O2179" s="63"/>
    </row>
    <row r="2180" spans="2:15" ht="13.5" x14ac:dyDescent="0.25">
      <c r="B2180" s="63"/>
      <c r="E2180" s="63"/>
      <c r="F2180" s="63"/>
      <c r="G2180" s="63"/>
      <c r="H2180" s="63"/>
      <c r="I2180" s="63"/>
      <c r="J2180" s="63"/>
      <c r="K2180" s="63"/>
      <c r="L2180" s="63"/>
      <c r="M2180" s="63"/>
      <c r="N2180" s="63"/>
      <c r="O2180" s="63"/>
    </row>
    <row r="2181" spans="2:15" ht="13.5" x14ac:dyDescent="0.25">
      <c r="B2181" s="63"/>
      <c r="E2181" s="63"/>
      <c r="F2181" s="63"/>
      <c r="G2181" s="63"/>
      <c r="H2181" s="63"/>
      <c r="I2181" s="63"/>
      <c r="J2181" s="63"/>
      <c r="K2181" s="63"/>
      <c r="L2181" s="63"/>
      <c r="M2181" s="63"/>
      <c r="N2181" s="63"/>
      <c r="O2181" s="63"/>
    </row>
    <row r="2182" spans="2:15" ht="13.5" x14ac:dyDescent="0.25">
      <c r="B2182" s="63"/>
      <c r="E2182" s="63"/>
      <c r="F2182" s="63"/>
      <c r="G2182" s="63"/>
      <c r="H2182" s="63"/>
      <c r="I2182" s="63"/>
      <c r="J2182" s="63"/>
      <c r="K2182" s="63"/>
      <c r="L2182" s="63"/>
      <c r="M2182" s="63"/>
      <c r="N2182" s="63"/>
      <c r="O2182" s="63"/>
    </row>
    <row r="2183" spans="2:15" ht="13.5" x14ac:dyDescent="0.25">
      <c r="B2183" s="63"/>
      <c r="E2183" s="63"/>
      <c r="F2183" s="63"/>
      <c r="G2183" s="63"/>
      <c r="H2183" s="63"/>
      <c r="I2183" s="63"/>
      <c r="J2183" s="63"/>
      <c r="K2183" s="63"/>
      <c r="L2183" s="63"/>
      <c r="M2183" s="63"/>
      <c r="N2183" s="63"/>
      <c r="O2183" s="63"/>
    </row>
    <row r="2184" spans="2:15" ht="13.5" x14ac:dyDescent="0.25">
      <c r="B2184" s="63"/>
      <c r="E2184" s="63"/>
      <c r="F2184" s="63"/>
      <c r="G2184" s="63"/>
      <c r="H2184" s="63"/>
      <c r="I2184" s="63"/>
      <c r="J2184" s="63"/>
      <c r="K2184" s="63"/>
      <c r="L2184" s="63"/>
      <c r="M2184" s="63"/>
      <c r="N2184" s="63"/>
      <c r="O2184" s="63"/>
    </row>
    <row r="2185" spans="2:15" ht="13.5" x14ac:dyDescent="0.25">
      <c r="B2185" s="63"/>
      <c r="E2185" s="63"/>
      <c r="F2185" s="63"/>
      <c r="G2185" s="63"/>
      <c r="H2185" s="63"/>
      <c r="I2185" s="63"/>
      <c r="J2185" s="63"/>
      <c r="K2185" s="63"/>
      <c r="L2185" s="63"/>
      <c r="M2185" s="63"/>
      <c r="N2185" s="63"/>
      <c r="O2185" s="63"/>
    </row>
    <row r="2186" spans="2:15" ht="13.5" x14ac:dyDescent="0.25">
      <c r="B2186" s="63"/>
      <c r="E2186" s="63"/>
      <c r="F2186" s="63"/>
      <c r="G2186" s="63"/>
      <c r="H2186" s="63"/>
      <c r="I2186" s="63"/>
      <c r="J2186" s="63"/>
      <c r="K2186" s="63"/>
      <c r="L2186" s="63"/>
      <c r="M2186" s="63"/>
      <c r="N2186" s="63"/>
      <c r="O2186" s="63"/>
    </row>
    <row r="2187" spans="2:15" ht="13.5" x14ac:dyDescent="0.25">
      <c r="B2187" s="63"/>
      <c r="E2187" s="63"/>
      <c r="F2187" s="63"/>
      <c r="G2187" s="63"/>
      <c r="H2187" s="63"/>
      <c r="I2187" s="63"/>
      <c r="J2187" s="63"/>
      <c r="K2187" s="63"/>
      <c r="L2187" s="63"/>
      <c r="M2187" s="63"/>
      <c r="N2187" s="63"/>
      <c r="O2187" s="63"/>
    </row>
    <row r="2188" spans="2:15" ht="13.5" x14ac:dyDescent="0.25">
      <c r="B2188" s="63"/>
      <c r="E2188" s="63"/>
      <c r="F2188" s="63"/>
      <c r="G2188" s="63"/>
      <c r="H2188" s="63"/>
      <c r="I2188" s="63"/>
      <c r="J2188" s="63"/>
      <c r="K2188" s="63"/>
      <c r="L2188" s="63"/>
      <c r="M2188" s="63"/>
      <c r="N2188" s="63"/>
      <c r="O2188" s="63"/>
    </row>
    <row r="2189" spans="2:15" ht="13.5" x14ac:dyDescent="0.25">
      <c r="B2189" s="63"/>
      <c r="E2189" s="63"/>
      <c r="F2189" s="63"/>
      <c r="G2189" s="63"/>
      <c r="H2189" s="63"/>
      <c r="I2189" s="63"/>
      <c r="J2189" s="63"/>
      <c r="K2189" s="63"/>
      <c r="L2189" s="63"/>
      <c r="M2189" s="63"/>
      <c r="N2189" s="63"/>
      <c r="O2189" s="63"/>
    </row>
    <row r="2190" spans="2:15" ht="13.5" x14ac:dyDescent="0.25">
      <c r="B2190" s="63"/>
      <c r="E2190" s="63"/>
      <c r="F2190" s="63"/>
      <c r="G2190" s="63"/>
      <c r="H2190" s="63"/>
      <c r="I2190" s="63"/>
      <c r="J2190" s="63"/>
      <c r="K2190" s="63"/>
      <c r="L2190" s="63"/>
      <c r="M2190" s="63"/>
      <c r="N2190" s="63"/>
      <c r="O2190" s="63"/>
    </row>
    <row r="2191" spans="2:15" ht="13.5" x14ac:dyDescent="0.25">
      <c r="B2191" s="63"/>
      <c r="E2191" s="63"/>
      <c r="F2191" s="63"/>
      <c r="G2191" s="63"/>
      <c r="H2191" s="63"/>
      <c r="I2191" s="63"/>
      <c r="J2191" s="63"/>
      <c r="K2191" s="63"/>
      <c r="L2191" s="63"/>
      <c r="M2191" s="63"/>
      <c r="N2191" s="63"/>
      <c r="O2191" s="63"/>
    </row>
    <row r="2192" spans="2:15" ht="13.5" x14ac:dyDescent="0.25">
      <c r="B2192" s="63"/>
      <c r="E2192" s="63"/>
      <c r="F2192" s="63"/>
      <c r="G2192" s="63"/>
      <c r="H2192" s="63"/>
      <c r="I2192" s="63"/>
      <c r="J2192" s="63"/>
      <c r="K2192" s="63"/>
      <c r="L2192" s="63"/>
      <c r="M2192" s="63"/>
      <c r="N2192" s="63"/>
      <c r="O2192" s="63"/>
    </row>
    <row r="2193" spans="2:15" ht="13.5" x14ac:dyDescent="0.25">
      <c r="B2193" s="63"/>
      <c r="E2193" s="63"/>
      <c r="F2193" s="63"/>
      <c r="G2193" s="63"/>
      <c r="H2193" s="63"/>
      <c r="I2193" s="63"/>
      <c r="J2193" s="63"/>
      <c r="K2193" s="63"/>
      <c r="L2193" s="63"/>
      <c r="M2193" s="63"/>
      <c r="N2193" s="63"/>
      <c r="O2193" s="63"/>
    </row>
    <row r="2194" spans="2:15" ht="13.5" x14ac:dyDescent="0.25">
      <c r="B2194" s="63"/>
      <c r="E2194" s="63"/>
      <c r="F2194" s="63"/>
      <c r="G2194" s="63"/>
      <c r="H2194" s="63"/>
      <c r="I2194" s="63"/>
      <c r="J2194" s="63"/>
      <c r="K2194" s="63"/>
      <c r="L2194" s="63"/>
      <c r="M2194" s="63"/>
      <c r="N2194" s="63"/>
      <c r="O2194" s="63"/>
    </row>
    <row r="2195" spans="2:15" ht="13.5" x14ac:dyDescent="0.25">
      <c r="B2195" s="63"/>
      <c r="E2195" s="63"/>
      <c r="F2195" s="63"/>
      <c r="G2195" s="63"/>
      <c r="H2195" s="63"/>
      <c r="I2195" s="63"/>
      <c r="J2195" s="63"/>
      <c r="K2195" s="63"/>
      <c r="L2195" s="63"/>
      <c r="M2195" s="63"/>
      <c r="N2195" s="63"/>
      <c r="O2195" s="63"/>
    </row>
    <row r="2196" spans="2:15" ht="13.5" x14ac:dyDescent="0.25">
      <c r="B2196" s="63"/>
      <c r="E2196" s="63"/>
      <c r="F2196" s="63"/>
      <c r="G2196" s="63"/>
      <c r="H2196" s="63"/>
      <c r="I2196" s="63"/>
      <c r="J2196" s="63"/>
      <c r="K2196" s="63"/>
      <c r="L2196" s="63"/>
      <c r="M2196" s="63"/>
      <c r="N2196" s="63"/>
      <c r="O2196" s="63"/>
    </row>
    <row r="2197" spans="2:15" ht="13.5" x14ac:dyDescent="0.25">
      <c r="B2197" s="63"/>
      <c r="E2197" s="63"/>
      <c r="F2197" s="63"/>
      <c r="G2197" s="63"/>
      <c r="H2197" s="63"/>
      <c r="I2197" s="63"/>
      <c r="J2197" s="63"/>
      <c r="K2197" s="63"/>
      <c r="L2197" s="63"/>
      <c r="M2197" s="63"/>
      <c r="N2197" s="63"/>
      <c r="O2197" s="63"/>
    </row>
    <row r="2198" spans="2:15" ht="13.5" x14ac:dyDescent="0.25">
      <c r="B2198" s="63"/>
      <c r="E2198" s="63"/>
      <c r="F2198" s="63"/>
      <c r="G2198" s="63"/>
      <c r="H2198" s="63"/>
      <c r="I2198" s="63"/>
      <c r="J2198" s="63"/>
      <c r="K2198" s="63"/>
      <c r="L2198" s="63"/>
      <c r="M2198" s="63"/>
      <c r="N2198" s="63"/>
      <c r="O2198" s="63"/>
    </row>
    <row r="2199" spans="2:15" ht="13.5" x14ac:dyDescent="0.25">
      <c r="B2199" s="63"/>
      <c r="E2199" s="63"/>
      <c r="F2199" s="63"/>
      <c r="G2199" s="63"/>
      <c r="H2199" s="63"/>
      <c r="I2199" s="63"/>
      <c r="J2199" s="63"/>
      <c r="K2199" s="63"/>
      <c r="L2199" s="63"/>
      <c r="M2199" s="63"/>
      <c r="N2199" s="63"/>
      <c r="O2199" s="63"/>
    </row>
    <row r="2200" spans="2:15" ht="13.5" x14ac:dyDescent="0.25">
      <c r="B2200" s="63"/>
      <c r="E2200" s="63"/>
      <c r="F2200" s="63"/>
      <c r="G2200" s="63"/>
      <c r="H2200" s="63"/>
      <c r="I2200" s="63"/>
      <c r="J2200" s="63"/>
      <c r="K2200" s="63"/>
      <c r="L2200" s="63"/>
      <c r="M2200" s="63"/>
      <c r="N2200" s="63"/>
      <c r="O2200" s="63"/>
    </row>
    <row r="2201" spans="2:15" ht="13.5" x14ac:dyDescent="0.25">
      <c r="B2201" s="63"/>
      <c r="E2201" s="63"/>
      <c r="F2201" s="63"/>
      <c r="G2201" s="63"/>
      <c r="H2201" s="63"/>
      <c r="I2201" s="63"/>
      <c r="J2201" s="63"/>
      <c r="K2201" s="63"/>
      <c r="L2201" s="63"/>
      <c r="M2201" s="63"/>
      <c r="N2201" s="63"/>
      <c r="O2201" s="63"/>
    </row>
    <row r="2202" spans="2:15" ht="13.5" x14ac:dyDescent="0.25">
      <c r="B2202" s="63"/>
      <c r="E2202" s="63"/>
      <c r="F2202" s="63"/>
      <c r="G2202" s="63"/>
      <c r="H2202" s="63"/>
      <c r="I2202" s="63"/>
      <c r="J2202" s="63"/>
      <c r="K2202" s="63"/>
      <c r="L2202" s="63"/>
      <c r="M2202" s="63"/>
      <c r="N2202" s="63"/>
      <c r="O2202" s="63"/>
    </row>
    <row r="2203" spans="2:15" ht="13.5" x14ac:dyDescent="0.25">
      <c r="B2203" s="63"/>
      <c r="E2203" s="63"/>
      <c r="F2203" s="63"/>
      <c r="G2203" s="63"/>
      <c r="H2203" s="63"/>
      <c r="I2203" s="63"/>
      <c r="J2203" s="63"/>
      <c r="K2203" s="63"/>
      <c r="L2203" s="63"/>
      <c r="M2203" s="63"/>
      <c r="N2203" s="63"/>
      <c r="O2203" s="63"/>
    </row>
    <row r="2204" spans="2:15" ht="13.5" x14ac:dyDescent="0.25">
      <c r="B2204" s="63"/>
      <c r="E2204" s="63"/>
      <c r="F2204" s="63"/>
      <c r="G2204" s="63"/>
      <c r="H2204" s="63"/>
      <c r="I2204" s="63"/>
      <c r="J2204" s="63"/>
      <c r="K2204" s="63"/>
      <c r="L2204" s="63"/>
      <c r="M2204" s="63"/>
      <c r="N2204" s="63"/>
      <c r="O2204" s="63"/>
    </row>
    <row r="2205" spans="2:15" ht="13.5" x14ac:dyDescent="0.25">
      <c r="B2205" s="63"/>
      <c r="E2205" s="63"/>
      <c r="F2205" s="63"/>
      <c r="G2205" s="63"/>
      <c r="H2205" s="63"/>
      <c r="I2205" s="63"/>
      <c r="J2205" s="63"/>
      <c r="K2205" s="63"/>
      <c r="L2205" s="63"/>
      <c r="M2205" s="63"/>
      <c r="N2205" s="63"/>
      <c r="O2205" s="63"/>
    </row>
    <row r="2206" spans="2:15" ht="13.5" x14ac:dyDescent="0.25">
      <c r="B2206" s="63"/>
      <c r="E2206" s="63"/>
      <c r="F2206" s="63"/>
      <c r="G2206" s="63"/>
      <c r="H2206" s="63"/>
      <c r="I2206" s="63"/>
      <c r="J2206" s="63"/>
      <c r="K2206" s="63"/>
      <c r="L2206" s="63"/>
      <c r="M2206" s="63"/>
      <c r="N2206" s="63"/>
      <c r="O2206" s="63"/>
    </row>
    <row r="2207" spans="2:15" ht="13.5" x14ac:dyDescent="0.25">
      <c r="B2207" s="63"/>
      <c r="E2207" s="63"/>
      <c r="F2207" s="63"/>
      <c r="G2207" s="63"/>
      <c r="H2207" s="63"/>
      <c r="I2207" s="63"/>
      <c r="J2207" s="63"/>
      <c r="K2207" s="63"/>
      <c r="L2207" s="63"/>
      <c r="M2207" s="63"/>
      <c r="N2207" s="63"/>
      <c r="O2207" s="63"/>
    </row>
    <row r="2208" spans="2:15" ht="13.5" x14ac:dyDescent="0.25">
      <c r="B2208" s="63"/>
      <c r="E2208" s="63"/>
      <c r="F2208" s="63"/>
      <c r="G2208" s="63"/>
      <c r="H2208" s="63"/>
      <c r="I2208" s="63"/>
      <c r="J2208" s="63"/>
      <c r="K2208" s="63"/>
      <c r="L2208" s="63"/>
      <c r="M2208" s="63"/>
      <c r="N2208" s="63"/>
      <c r="O2208" s="63"/>
    </row>
    <row r="2209" spans="2:15" ht="13.5" x14ac:dyDescent="0.25">
      <c r="B2209" s="63"/>
      <c r="E2209" s="63"/>
      <c r="F2209" s="63"/>
      <c r="G2209" s="63"/>
      <c r="H2209" s="63"/>
      <c r="I2209" s="63"/>
      <c r="J2209" s="63"/>
      <c r="K2209" s="63"/>
      <c r="L2209" s="63"/>
      <c r="M2209" s="63"/>
      <c r="N2209" s="63"/>
      <c r="O2209" s="63"/>
    </row>
    <row r="2210" spans="2:15" ht="13.5" x14ac:dyDescent="0.25">
      <c r="B2210" s="63"/>
      <c r="E2210" s="63"/>
      <c r="F2210" s="63"/>
      <c r="G2210" s="63"/>
      <c r="H2210" s="63"/>
      <c r="I2210" s="63"/>
      <c r="J2210" s="63"/>
      <c r="K2210" s="63"/>
      <c r="L2210" s="63"/>
      <c r="M2210" s="63"/>
      <c r="N2210" s="63"/>
      <c r="O2210" s="63"/>
    </row>
    <row r="2211" spans="2:15" ht="13.5" x14ac:dyDescent="0.25">
      <c r="B2211" s="63"/>
      <c r="E2211" s="63"/>
      <c r="F2211" s="63"/>
      <c r="G2211" s="63"/>
      <c r="H2211" s="63"/>
      <c r="I2211" s="63"/>
      <c r="J2211" s="63"/>
      <c r="K2211" s="63"/>
      <c r="L2211" s="63"/>
      <c r="M2211" s="63"/>
      <c r="N2211" s="63"/>
      <c r="O2211" s="63"/>
    </row>
    <row r="2212" spans="2:15" ht="13.5" x14ac:dyDescent="0.25">
      <c r="B2212" s="63"/>
      <c r="E2212" s="63"/>
      <c r="F2212" s="63"/>
      <c r="G2212" s="63"/>
      <c r="H2212" s="63"/>
      <c r="I2212" s="63"/>
      <c r="J2212" s="63"/>
      <c r="K2212" s="63"/>
      <c r="L2212" s="63"/>
      <c r="M2212" s="63"/>
      <c r="N2212" s="63"/>
      <c r="O2212" s="63"/>
    </row>
    <row r="2213" spans="2:15" ht="13.5" x14ac:dyDescent="0.25">
      <c r="B2213" s="63"/>
      <c r="E2213" s="63"/>
      <c r="F2213" s="63"/>
      <c r="G2213" s="63"/>
      <c r="H2213" s="63"/>
      <c r="I2213" s="63"/>
      <c r="J2213" s="63"/>
      <c r="K2213" s="63"/>
      <c r="L2213" s="63"/>
      <c r="M2213" s="63"/>
      <c r="N2213" s="63"/>
      <c r="O2213" s="63"/>
    </row>
    <row r="2214" spans="2:15" ht="13.5" x14ac:dyDescent="0.25">
      <c r="B2214" s="63"/>
      <c r="E2214" s="63"/>
      <c r="F2214" s="63"/>
      <c r="G2214" s="63"/>
      <c r="H2214" s="63"/>
      <c r="I2214" s="63"/>
      <c r="J2214" s="63"/>
      <c r="K2214" s="63"/>
      <c r="L2214" s="63"/>
      <c r="M2214" s="63"/>
      <c r="N2214" s="63"/>
      <c r="O2214" s="63"/>
    </row>
    <row r="2215" spans="2:15" ht="13.5" x14ac:dyDescent="0.25">
      <c r="B2215" s="63"/>
      <c r="E2215" s="63"/>
      <c r="F2215" s="63"/>
      <c r="G2215" s="63"/>
      <c r="H2215" s="63"/>
      <c r="I2215" s="63"/>
      <c r="J2215" s="63"/>
      <c r="K2215" s="63"/>
      <c r="L2215" s="63"/>
      <c r="M2215" s="63"/>
      <c r="N2215" s="63"/>
      <c r="O2215" s="63"/>
    </row>
    <row r="2216" spans="2:15" ht="13.5" x14ac:dyDescent="0.25">
      <c r="B2216" s="63"/>
      <c r="E2216" s="63"/>
      <c r="F2216" s="63"/>
      <c r="G2216" s="63"/>
      <c r="H2216" s="63"/>
      <c r="I2216" s="63"/>
      <c r="J2216" s="63"/>
      <c r="K2216" s="63"/>
      <c r="L2216" s="63"/>
      <c r="M2216" s="63"/>
      <c r="N2216" s="63"/>
      <c r="O2216" s="63"/>
    </row>
    <row r="2217" spans="2:15" ht="13.5" x14ac:dyDescent="0.25">
      <c r="B2217" s="63"/>
      <c r="E2217" s="63"/>
      <c r="F2217" s="63"/>
      <c r="G2217" s="63"/>
      <c r="H2217" s="63"/>
      <c r="I2217" s="63"/>
      <c r="J2217" s="63"/>
      <c r="K2217" s="63"/>
      <c r="L2217" s="63"/>
      <c r="M2217" s="63"/>
      <c r="N2217" s="63"/>
      <c r="O2217" s="63"/>
    </row>
    <row r="2218" spans="2:15" ht="13.5" x14ac:dyDescent="0.25">
      <c r="B2218" s="63"/>
      <c r="E2218" s="63"/>
      <c r="F2218" s="63"/>
      <c r="G2218" s="63"/>
      <c r="H2218" s="63"/>
      <c r="I2218" s="63"/>
      <c r="J2218" s="63"/>
      <c r="K2218" s="63"/>
      <c r="L2218" s="63"/>
      <c r="M2218" s="63"/>
      <c r="N2218" s="63"/>
      <c r="O2218" s="63"/>
    </row>
    <row r="2219" spans="2:15" ht="13.5" x14ac:dyDescent="0.25">
      <c r="B2219" s="63"/>
      <c r="E2219" s="63"/>
      <c r="F2219" s="63"/>
      <c r="G2219" s="63"/>
      <c r="H2219" s="63"/>
      <c r="I2219" s="63"/>
      <c r="J2219" s="63"/>
      <c r="K2219" s="63"/>
      <c r="L2219" s="63"/>
      <c r="M2219" s="63"/>
      <c r="N2219" s="63"/>
      <c r="O2219" s="63"/>
    </row>
    <row r="2220" spans="2:15" ht="13.5" x14ac:dyDescent="0.25">
      <c r="B2220" s="63"/>
      <c r="E2220" s="63"/>
      <c r="F2220" s="63"/>
      <c r="G2220" s="63"/>
      <c r="H2220" s="63"/>
      <c r="I2220" s="63"/>
      <c r="J2220" s="63"/>
      <c r="K2220" s="63"/>
      <c r="L2220" s="63"/>
      <c r="M2220" s="63"/>
      <c r="N2220" s="63"/>
      <c r="O2220" s="63"/>
    </row>
    <row r="2221" spans="2:15" ht="13.5" x14ac:dyDescent="0.25">
      <c r="B2221" s="63"/>
      <c r="E2221" s="63"/>
      <c r="F2221" s="63"/>
      <c r="G2221" s="63"/>
      <c r="H2221" s="63"/>
      <c r="I2221" s="63"/>
      <c r="J2221" s="63"/>
      <c r="K2221" s="63"/>
      <c r="L2221" s="63"/>
      <c r="M2221" s="63"/>
      <c r="N2221" s="63"/>
      <c r="O2221" s="63"/>
    </row>
    <row r="2222" spans="2:15" ht="13.5" x14ac:dyDescent="0.25">
      <c r="B2222" s="63"/>
      <c r="E2222" s="63"/>
      <c r="F2222" s="63"/>
      <c r="G2222" s="63"/>
      <c r="H2222" s="63"/>
      <c r="I2222" s="63"/>
      <c r="J2222" s="63"/>
      <c r="K2222" s="63"/>
      <c r="L2222" s="63"/>
      <c r="M2222" s="63"/>
      <c r="N2222" s="63"/>
      <c r="O2222" s="63"/>
    </row>
    <row r="2223" spans="2:15" ht="13.5" x14ac:dyDescent="0.25">
      <c r="B2223" s="63"/>
      <c r="E2223" s="63"/>
      <c r="F2223" s="63"/>
      <c r="G2223" s="63"/>
      <c r="H2223" s="63"/>
      <c r="I2223" s="63"/>
      <c r="J2223" s="63"/>
      <c r="K2223" s="63"/>
      <c r="L2223" s="63"/>
      <c r="M2223" s="63"/>
      <c r="N2223" s="63"/>
      <c r="O2223" s="63"/>
    </row>
    <row r="2224" spans="2:15" ht="13.5" x14ac:dyDescent="0.25">
      <c r="B2224" s="63"/>
      <c r="E2224" s="63"/>
      <c r="F2224" s="63"/>
      <c r="G2224" s="63"/>
      <c r="H2224" s="63"/>
      <c r="I2224" s="63"/>
      <c r="J2224" s="63"/>
      <c r="K2224" s="63"/>
      <c r="L2224" s="63"/>
      <c r="M2224" s="63"/>
      <c r="N2224" s="63"/>
      <c r="O2224" s="63"/>
    </row>
    <row r="2225" spans="2:15" ht="13.5" x14ac:dyDescent="0.25">
      <c r="B2225" s="63"/>
      <c r="E2225" s="63"/>
      <c r="F2225" s="63"/>
      <c r="G2225" s="63"/>
      <c r="H2225" s="63"/>
      <c r="I2225" s="63"/>
      <c r="J2225" s="63"/>
      <c r="K2225" s="63"/>
      <c r="L2225" s="63"/>
      <c r="M2225" s="63"/>
      <c r="N2225" s="63"/>
      <c r="O2225" s="63"/>
    </row>
    <row r="2226" spans="2:15" ht="13.5" x14ac:dyDescent="0.25">
      <c r="B2226" s="63"/>
      <c r="E2226" s="63"/>
      <c r="F2226" s="63"/>
      <c r="G2226" s="63"/>
      <c r="H2226" s="63"/>
      <c r="I2226" s="63"/>
      <c r="J2226" s="63"/>
      <c r="K2226" s="63"/>
      <c r="L2226" s="63"/>
      <c r="M2226" s="63"/>
      <c r="N2226" s="63"/>
      <c r="O2226" s="63"/>
    </row>
    <row r="2227" spans="2:15" ht="13.5" x14ac:dyDescent="0.25">
      <c r="B2227" s="63"/>
      <c r="E2227" s="63"/>
      <c r="F2227" s="63"/>
      <c r="G2227" s="63"/>
      <c r="H2227" s="63"/>
      <c r="I2227" s="63"/>
      <c r="J2227" s="63"/>
      <c r="K2227" s="63"/>
      <c r="L2227" s="63"/>
      <c r="M2227" s="63"/>
      <c r="N2227" s="63"/>
      <c r="O2227" s="63"/>
    </row>
    <row r="2228" spans="2:15" ht="13.5" x14ac:dyDescent="0.25">
      <c r="B2228" s="63"/>
      <c r="E2228" s="63"/>
      <c r="F2228" s="63"/>
      <c r="G2228" s="63"/>
      <c r="H2228" s="63"/>
      <c r="I2228" s="63"/>
      <c r="J2228" s="63"/>
      <c r="K2228" s="63"/>
      <c r="L2228" s="63"/>
      <c r="M2228" s="63"/>
      <c r="N2228" s="63"/>
      <c r="O2228" s="63"/>
    </row>
    <row r="2229" spans="2:15" ht="13.5" x14ac:dyDescent="0.25">
      <c r="B2229" s="63"/>
      <c r="E2229" s="63"/>
      <c r="F2229" s="63"/>
      <c r="G2229" s="63"/>
      <c r="H2229" s="63"/>
      <c r="I2229" s="63"/>
      <c r="J2229" s="63"/>
      <c r="K2229" s="63"/>
      <c r="L2229" s="63"/>
      <c r="M2229" s="63"/>
      <c r="N2229" s="63"/>
      <c r="O2229" s="63"/>
    </row>
    <row r="2230" spans="2:15" ht="13.5" x14ac:dyDescent="0.25">
      <c r="B2230" s="63"/>
      <c r="E2230" s="63"/>
      <c r="F2230" s="63"/>
      <c r="G2230" s="63"/>
      <c r="H2230" s="63"/>
      <c r="I2230" s="63"/>
      <c r="J2230" s="63"/>
      <c r="K2230" s="63"/>
      <c r="L2230" s="63"/>
      <c r="M2230" s="63"/>
      <c r="N2230" s="63"/>
      <c r="O2230" s="63"/>
    </row>
    <row r="2231" spans="2:15" ht="13.5" x14ac:dyDescent="0.25">
      <c r="B2231" s="63"/>
      <c r="E2231" s="63"/>
      <c r="F2231" s="63"/>
      <c r="G2231" s="63"/>
      <c r="H2231" s="63"/>
      <c r="I2231" s="63"/>
      <c r="J2231" s="63"/>
      <c r="K2231" s="63"/>
      <c r="L2231" s="63"/>
      <c r="M2231" s="63"/>
      <c r="N2231" s="63"/>
      <c r="O2231" s="63"/>
    </row>
    <row r="2232" spans="2:15" ht="13.5" x14ac:dyDescent="0.25">
      <c r="B2232" s="63"/>
      <c r="E2232" s="63"/>
      <c r="F2232" s="63"/>
      <c r="G2232" s="63"/>
      <c r="H2232" s="63"/>
      <c r="I2232" s="63"/>
      <c r="J2232" s="63"/>
      <c r="K2232" s="63"/>
      <c r="L2232" s="63"/>
      <c r="M2232" s="63"/>
      <c r="N2232" s="63"/>
      <c r="O2232" s="63"/>
    </row>
    <row r="2233" spans="2:15" ht="13.5" x14ac:dyDescent="0.25">
      <c r="B2233" s="63"/>
      <c r="E2233" s="63"/>
      <c r="F2233" s="63"/>
      <c r="G2233" s="63"/>
      <c r="H2233" s="63"/>
      <c r="I2233" s="63"/>
      <c r="J2233" s="63"/>
      <c r="K2233" s="63"/>
      <c r="L2233" s="63"/>
      <c r="M2233" s="63"/>
      <c r="N2233" s="63"/>
      <c r="O2233" s="63"/>
    </row>
    <row r="2234" spans="2:15" ht="13.5" x14ac:dyDescent="0.25">
      <c r="B2234" s="63"/>
      <c r="E2234" s="63"/>
      <c r="F2234" s="63"/>
      <c r="G2234" s="63"/>
      <c r="H2234" s="63"/>
      <c r="I2234" s="63"/>
      <c r="J2234" s="63"/>
      <c r="K2234" s="63"/>
      <c r="L2234" s="63"/>
      <c r="M2234" s="63"/>
      <c r="N2234" s="63"/>
      <c r="O2234" s="63"/>
    </row>
    <row r="2235" spans="2:15" ht="13.5" x14ac:dyDescent="0.25">
      <c r="B2235" s="63"/>
      <c r="E2235" s="63"/>
      <c r="F2235" s="63"/>
      <c r="G2235" s="63"/>
      <c r="H2235" s="63"/>
      <c r="I2235" s="63"/>
      <c r="J2235" s="63"/>
      <c r="K2235" s="63"/>
      <c r="L2235" s="63"/>
      <c r="M2235" s="63"/>
      <c r="N2235" s="63"/>
      <c r="O2235" s="63"/>
    </row>
    <row r="2236" spans="2:15" ht="13.5" x14ac:dyDescent="0.25">
      <c r="B2236" s="63"/>
      <c r="E2236" s="63"/>
      <c r="F2236" s="63"/>
      <c r="G2236" s="63"/>
      <c r="H2236" s="63"/>
      <c r="I2236" s="63"/>
      <c r="J2236" s="63"/>
      <c r="K2236" s="63"/>
      <c r="L2236" s="63"/>
      <c r="M2236" s="63"/>
      <c r="N2236" s="63"/>
      <c r="O2236" s="63"/>
    </row>
    <row r="2237" spans="2:15" ht="13.5" x14ac:dyDescent="0.25">
      <c r="B2237" s="63"/>
      <c r="E2237" s="63"/>
      <c r="F2237" s="63"/>
      <c r="G2237" s="63"/>
      <c r="H2237" s="63"/>
      <c r="I2237" s="63"/>
      <c r="J2237" s="63"/>
      <c r="K2237" s="63"/>
      <c r="L2237" s="63"/>
      <c r="M2237" s="63"/>
      <c r="N2237" s="63"/>
      <c r="O2237" s="63"/>
    </row>
    <row r="2238" spans="2:15" ht="13.5" x14ac:dyDescent="0.25">
      <c r="B2238" s="63"/>
      <c r="E2238" s="63"/>
      <c r="F2238" s="63"/>
      <c r="G2238" s="63"/>
      <c r="H2238" s="63"/>
      <c r="I2238" s="63"/>
      <c r="J2238" s="63"/>
      <c r="K2238" s="63"/>
      <c r="L2238" s="63"/>
      <c r="M2238" s="63"/>
      <c r="N2238" s="63"/>
      <c r="O2238" s="63"/>
    </row>
    <row r="2239" spans="2:15" ht="13.5" x14ac:dyDescent="0.25">
      <c r="B2239" s="63"/>
      <c r="E2239" s="63"/>
      <c r="F2239" s="63"/>
      <c r="G2239" s="63"/>
      <c r="H2239" s="63"/>
      <c r="I2239" s="63"/>
      <c r="J2239" s="63"/>
      <c r="K2239" s="63"/>
      <c r="L2239" s="63"/>
      <c r="M2239" s="63"/>
      <c r="N2239" s="63"/>
      <c r="O2239" s="63"/>
    </row>
    <row r="2240" spans="2:15" ht="13.5" x14ac:dyDescent="0.25">
      <c r="B2240" s="63"/>
      <c r="E2240" s="63"/>
      <c r="F2240" s="63"/>
      <c r="G2240" s="63"/>
      <c r="H2240" s="63"/>
      <c r="I2240" s="63"/>
      <c r="J2240" s="63"/>
      <c r="K2240" s="63"/>
      <c r="L2240" s="63"/>
      <c r="M2240" s="63"/>
      <c r="N2240" s="63"/>
      <c r="O2240" s="63"/>
    </row>
    <row r="2241" spans="2:15" ht="13.5" x14ac:dyDescent="0.25">
      <c r="B2241" s="63"/>
      <c r="E2241" s="63"/>
      <c r="F2241" s="63"/>
      <c r="G2241" s="63"/>
      <c r="H2241" s="63"/>
      <c r="I2241" s="63"/>
      <c r="J2241" s="63"/>
      <c r="K2241" s="63"/>
      <c r="L2241" s="63"/>
      <c r="M2241" s="63"/>
      <c r="N2241" s="63"/>
      <c r="O2241" s="63"/>
    </row>
    <row r="2242" spans="2:15" ht="13.5" x14ac:dyDescent="0.25">
      <c r="B2242" s="63"/>
      <c r="E2242" s="63"/>
      <c r="F2242" s="63"/>
      <c r="G2242" s="63"/>
      <c r="H2242" s="63"/>
      <c r="I2242" s="63"/>
      <c r="J2242" s="63"/>
      <c r="K2242" s="63"/>
      <c r="L2242" s="63"/>
      <c r="M2242" s="63"/>
      <c r="N2242" s="63"/>
      <c r="O2242" s="63"/>
    </row>
    <row r="2243" spans="2:15" ht="13.5" x14ac:dyDescent="0.25">
      <c r="B2243" s="63"/>
      <c r="E2243" s="63"/>
      <c r="F2243" s="63"/>
      <c r="G2243" s="63"/>
      <c r="H2243" s="63"/>
      <c r="I2243" s="63"/>
      <c r="J2243" s="63"/>
      <c r="K2243" s="63"/>
      <c r="L2243" s="63"/>
      <c r="M2243" s="63"/>
      <c r="N2243" s="63"/>
      <c r="O2243" s="63"/>
    </row>
    <row r="2244" spans="2:15" ht="13.5" x14ac:dyDescent="0.25">
      <c r="B2244" s="63"/>
      <c r="E2244" s="63"/>
      <c r="F2244" s="63"/>
      <c r="G2244" s="63"/>
      <c r="H2244" s="63"/>
      <c r="I2244" s="63"/>
      <c r="J2244" s="63"/>
      <c r="K2244" s="63"/>
      <c r="L2244" s="63"/>
      <c r="M2244" s="63"/>
      <c r="N2244" s="63"/>
      <c r="O2244" s="63"/>
    </row>
    <row r="2245" spans="2:15" ht="13.5" x14ac:dyDescent="0.25">
      <c r="B2245" s="63"/>
      <c r="E2245" s="63"/>
      <c r="F2245" s="63"/>
      <c r="G2245" s="63"/>
      <c r="H2245" s="63"/>
      <c r="I2245" s="63"/>
      <c r="J2245" s="63"/>
      <c r="K2245" s="63"/>
      <c r="L2245" s="63"/>
      <c r="M2245" s="63"/>
      <c r="N2245" s="63"/>
      <c r="O2245" s="63"/>
    </row>
    <row r="2246" spans="2:15" ht="13.5" x14ac:dyDescent="0.25">
      <c r="B2246" s="63"/>
      <c r="E2246" s="63"/>
      <c r="F2246" s="63"/>
      <c r="G2246" s="63"/>
      <c r="H2246" s="63"/>
      <c r="I2246" s="63"/>
      <c r="J2246" s="63"/>
      <c r="K2246" s="63"/>
      <c r="L2246" s="63"/>
      <c r="M2246" s="63"/>
      <c r="N2246" s="63"/>
      <c r="O2246" s="63"/>
    </row>
    <row r="2247" spans="2:15" ht="13.5" x14ac:dyDescent="0.25">
      <c r="B2247" s="63"/>
      <c r="E2247" s="63"/>
      <c r="F2247" s="63"/>
      <c r="G2247" s="63"/>
      <c r="H2247" s="63"/>
      <c r="I2247" s="63"/>
      <c r="J2247" s="63"/>
      <c r="K2247" s="63"/>
      <c r="L2247" s="63"/>
      <c r="M2247" s="63"/>
      <c r="N2247" s="63"/>
      <c r="O2247" s="63"/>
    </row>
    <row r="2248" spans="2:15" ht="13.5" x14ac:dyDescent="0.25">
      <c r="B2248" s="63"/>
      <c r="E2248" s="63"/>
      <c r="F2248" s="63"/>
      <c r="G2248" s="63"/>
      <c r="H2248" s="63"/>
      <c r="I2248" s="63"/>
      <c r="J2248" s="63"/>
      <c r="K2248" s="63"/>
      <c r="L2248" s="63"/>
      <c r="M2248" s="63"/>
      <c r="N2248" s="63"/>
      <c r="O2248" s="63"/>
    </row>
    <row r="2249" spans="2:15" ht="13.5" x14ac:dyDescent="0.25">
      <c r="B2249" s="63"/>
      <c r="E2249" s="63"/>
      <c r="F2249" s="63"/>
      <c r="G2249" s="63"/>
      <c r="H2249" s="63"/>
      <c r="I2249" s="63"/>
      <c r="J2249" s="63"/>
      <c r="K2249" s="63"/>
      <c r="L2249" s="63"/>
      <c r="M2249" s="63"/>
      <c r="N2249" s="63"/>
      <c r="O2249" s="63"/>
    </row>
    <row r="2250" spans="2:15" ht="13.5" x14ac:dyDescent="0.25">
      <c r="B2250" s="63"/>
      <c r="E2250" s="63"/>
      <c r="F2250" s="63"/>
      <c r="G2250" s="63"/>
      <c r="H2250" s="63"/>
      <c r="I2250" s="63"/>
      <c r="J2250" s="63"/>
      <c r="K2250" s="63"/>
      <c r="L2250" s="63"/>
      <c r="M2250" s="63"/>
      <c r="N2250" s="63"/>
      <c r="O2250" s="63"/>
    </row>
    <row r="2251" spans="2:15" ht="13.5" x14ac:dyDescent="0.25">
      <c r="B2251" s="63"/>
      <c r="E2251" s="63"/>
      <c r="F2251" s="63"/>
      <c r="G2251" s="63"/>
      <c r="H2251" s="63"/>
      <c r="I2251" s="63"/>
      <c r="J2251" s="63"/>
      <c r="K2251" s="63"/>
      <c r="L2251" s="63"/>
      <c r="M2251" s="63"/>
      <c r="N2251" s="63"/>
      <c r="O2251" s="63"/>
    </row>
    <row r="2252" spans="2:15" ht="13.5" x14ac:dyDescent="0.25">
      <c r="B2252" s="63"/>
      <c r="E2252" s="63"/>
      <c r="F2252" s="63"/>
      <c r="G2252" s="63"/>
      <c r="H2252" s="63"/>
      <c r="I2252" s="63"/>
      <c r="J2252" s="63"/>
      <c r="K2252" s="63"/>
      <c r="L2252" s="63"/>
      <c r="M2252" s="63"/>
      <c r="N2252" s="63"/>
      <c r="O2252" s="63"/>
    </row>
    <row r="2253" spans="2:15" ht="13.5" x14ac:dyDescent="0.25">
      <c r="B2253" s="63"/>
      <c r="E2253" s="63"/>
      <c r="F2253" s="63"/>
      <c r="G2253" s="63"/>
      <c r="H2253" s="63"/>
      <c r="I2253" s="63"/>
      <c r="J2253" s="63"/>
      <c r="K2253" s="63"/>
      <c r="L2253" s="63"/>
      <c r="M2253" s="63"/>
      <c r="N2253" s="63"/>
      <c r="O2253" s="63"/>
    </row>
    <row r="2254" spans="2:15" ht="13.5" x14ac:dyDescent="0.25">
      <c r="B2254" s="63"/>
      <c r="E2254" s="63"/>
      <c r="F2254" s="63"/>
      <c r="G2254" s="63"/>
      <c r="H2254" s="63"/>
      <c r="I2254" s="63"/>
      <c r="J2254" s="63"/>
      <c r="K2254" s="63"/>
      <c r="L2254" s="63"/>
      <c r="M2254" s="63"/>
      <c r="N2254" s="63"/>
      <c r="O2254" s="63"/>
    </row>
    <row r="2255" spans="2:15" ht="13.5" x14ac:dyDescent="0.25">
      <c r="B2255" s="63"/>
      <c r="E2255" s="63"/>
      <c r="F2255" s="63"/>
      <c r="G2255" s="63"/>
      <c r="H2255" s="63"/>
      <c r="I2255" s="63"/>
      <c r="J2255" s="63"/>
      <c r="K2255" s="63"/>
      <c r="L2255" s="63"/>
      <c r="M2255" s="63"/>
      <c r="N2255" s="63"/>
      <c r="O2255" s="63"/>
    </row>
    <row r="2256" spans="2:15" ht="13.5" x14ac:dyDescent="0.25">
      <c r="B2256" s="63"/>
      <c r="E2256" s="63"/>
      <c r="F2256" s="63"/>
      <c r="G2256" s="63"/>
      <c r="H2256" s="63"/>
      <c r="I2256" s="63"/>
      <c r="J2256" s="63"/>
      <c r="K2256" s="63"/>
      <c r="L2256" s="63"/>
      <c r="M2256" s="63"/>
      <c r="N2256" s="63"/>
      <c r="O2256" s="63"/>
    </row>
    <row r="2257" spans="2:15" ht="13.5" x14ac:dyDescent="0.25">
      <c r="B2257" s="63"/>
      <c r="E2257" s="63"/>
      <c r="F2257" s="63"/>
      <c r="G2257" s="63"/>
      <c r="H2257" s="63"/>
      <c r="I2257" s="63"/>
      <c r="J2257" s="63"/>
      <c r="K2257" s="63"/>
      <c r="L2257" s="63"/>
      <c r="M2257" s="63"/>
      <c r="N2257" s="63"/>
      <c r="O2257" s="63"/>
    </row>
    <row r="2258" spans="2:15" ht="13.5" x14ac:dyDescent="0.25">
      <c r="B2258" s="63"/>
      <c r="E2258" s="63"/>
      <c r="F2258" s="63"/>
      <c r="G2258" s="63"/>
      <c r="H2258" s="63"/>
      <c r="I2258" s="63"/>
      <c r="J2258" s="63"/>
      <c r="K2258" s="63"/>
      <c r="L2258" s="63"/>
      <c r="M2258" s="63"/>
      <c r="N2258" s="63"/>
      <c r="O2258" s="63"/>
    </row>
    <row r="2259" spans="2:15" ht="13.5" x14ac:dyDescent="0.25">
      <c r="B2259" s="63"/>
      <c r="E2259" s="63"/>
      <c r="F2259" s="63"/>
      <c r="G2259" s="63"/>
      <c r="H2259" s="63"/>
      <c r="I2259" s="63"/>
      <c r="J2259" s="63"/>
      <c r="K2259" s="63"/>
      <c r="L2259" s="63"/>
      <c r="M2259" s="63"/>
      <c r="N2259" s="63"/>
      <c r="O2259" s="63"/>
    </row>
    <row r="2260" spans="2:15" ht="13.5" x14ac:dyDescent="0.25">
      <c r="B2260" s="63"/>
      <c r="E2260" s="63"/>
      <c r="F2260" s="63"/>
      <c r="G2260" s="63"/>
      <c r="H2260" s="63"/>
      <c r="I2260" s="63"/>
      <c r="J2260" s="63"/>
      <c r="K2260" s="63"/>
      <c r="L2260" s="63"/>
      <c r="M2260" s="63"/>
      <c r="N2260" s="63"/>
      <c r="O2260" s="63"/>
    </row>
    <row r="2261" spans="2:15" ht="13.5" x14ac:dyDescent="0.25">
      <c r="B2261" s="63"/>
      <c r="E2261" s="63"/>
      <c r="F2261" s="63"/>
      <c r="G2261" s="63"/>
      <c r="H2261" s="63"/>
      <c r="I2261" s="63"/>
      <c r="J2261" s="63"/>
      <c r="K2261" s="63"/>
      <c r="L2261" s="63"/>
      <c r="M2261" s="63"/>
      <c r="N2261" s="63"/>
      <c r="O2261" s="63"/>
    </row>
    <row r="2262" spans="2:15" ht="13.5" x14ac:dyDescent="0.25">
      <c r="B2262" s="63"/>
      <c r="E2262" s="63"/>
      <c r="F2262" s="63"/>
      <c r="G2262" s="63"/>
      <c r="H2262" s="63"/>
      <c r="I2262" s="63"/>
      <c r="J2262" s="63"/>
      <c r="K2262" s="63"/>
      <c r="L2262" s="63"/>
      <c r="M2262" s="63"/>
      <c r="N2262" s="63"/>
      <c r="O2262" s="63"/>
    </row>
    <row r="2263" spans="2:15" ht="13.5" x14ac:dyDescent="0.25">
      <c r="B2263" s="63"/>
      <c r="E2263" s="63"/>
      <c r="F2263" s="63"/>
      <c r="G2263" s="63"/>
      <c r="H2263" s="63"/>
      <c r="I2263" s="63"/>
      <c r="J2263" s="63"/>
      <c r="K2263" s="63"/>
      <c r="L2263" s="63"/>
      <c r="M2263" s="63"/>
      <c r="N2263" s="63"/>
      <c r="O2263" s="63"/>
    </row>
    <row r="2264" spans="2:15" ht="13.5" x14ac:dyDescent="0.25">
      <c r="B2264" s="63"/>
      <c r="E2264" s="63"/>
      <c r="F2264" s="63"/>
      <c r="G2264" s="63"/>
      <c r="H2264" s="63"/>
      <c r="I2264" s="63"/>
      <c r="J2264" s="63"/>
      <c r="K2264" s="63"/>
      <c r="L2264" s="63"/>
      <c r="M2264" s="63"/>
      <c r="N2264" s="63"/>
      <c r="O2264" s="63"/>
    </row>
    <row r="2265" spans="2:15" ht="13.5" x14ac:dyDescent="0.25">
      <c r="B2265" s="63"/>
      <c r="E2265" s="63"/>
      <c r="F2265" s="63"/>
      <c r="G2265" s="63"/>
      <c r="H2265" s="63"/>
      <c r="I2265" s="63"/>
      <c r="J2265" s="63"/>
      <c r="K2265" s="63"/>
      <c r="L2265" s="63"/>
      <c r="M2265" s="63"/>
      <c r="N2265" s="63"/>
      <c r="O2265" s="63"/>
    </row>
    <row r="2266" spans="2:15" ht="13.5" x14ac:dyDescent="0.25">
      <c r="B2266" s="63"/>
      <c r="E2266" s="63"/>
      <c r="F2266" s="63"/>
      <c r="G2266" s="63"/>
      <c r="H2266" s="63"/>
      <c r="I2266" s="63"/>
      <c r="J2266" s="63"/>
      <c r="K2266" s="63"/>
      <c r="L2266" s="63"/>
      <c r="M2266" s="63"/>
      <c r="N2266" s="63"/>
      <c r="O2266" s="63"/>
    </row>
    <row r="2267" spans="2:15" ht="13.5" x14ac:dyDescent="0.25">
      <c r="B2267" s="63"/>
      <c r="E2267" s="63"/>
      <c r="F2267" s="63"/>
      <c r="G2267" s="63"/>
      <c r="H2267" s="63"/>
      <c r="I2267" s="63"/>
      <c r="J2267" s="63"/>
      <c r="K2267" s="63"/>
      <c r="L2267" s="63"/>
      <c r="M2267" s="63"/>
      <c r="N2267" s="63"/>
      <c r="O2267" s="63"/>
    </row>
    <row r="2268" spans="2:15" ht="13.5" x14ac:dyDescent="0.25">
      <c r="B2268" s="63"/>
      <c r="E2268" s="63"/>
      <c r="F2268" s="63"/>
      <c r="G2268" s="63"/>
      <c r="H2268" s="63"/>
      <c r="I2268" s="63"/>
      <c r="J2268" s="63"/>
      <c r="K2268" s="63"/>
      <c r="L2268" s="63"/>
      <c r="M2268" s="63"/>
      <c r="N2268" s="63"/>
      <c r="O2268" s="63"/>
    </row>
    <row r="2269" spans="2:15" ht="13.5" x14ac:dyDescent="0.25">
      <c r="B2269" s="63"/>
      <c r="E2269" s="63"/>
      <c r="F2269" s="63"/>
      <c r="G2269" s="63"/>
      <c r="H2269" s="63"/>
      <c r="I2269" s="63"/>
      <c r="J2269" s="63"/>
      <c r="K2269" s="63"/>
      <c r="L2269" s="63"/>
      <c r="M2269" s="63"/>
      <c r="N2269" s="63"/>
      <c r="O2269" s="63"/>
    </row>
    <row r="2270" spans="2:15" ht="13.5" x14ac:dyDescent="0.25">
      <c r="B2270" s="63"/>
      <c r="E2270" s="63"/>
      <c r="F2270" s="63"/>
      <c r="G2270" s="63"/>
      <c r="H2270" s="63"/>
      <c r="I2270" s="63"/>
      <c r="J2270" s="63"/>
      <c r="K2270" s="63"/>
      <c r="L2270" s="63"/>
      <c r="M2270" s="63"/>
      <c r="N2270" s="63"/>
      <c r="O2270" s="63"/>
    </row>
    <row r="2271" spans="2:15" ht="13.5" x14ac:dyDescent="0.25">
      <c r="B2271" s="63"/>
      <c r="E2271" s="63"/>
      <c r="F2271" s="63"/>
      <c r="G2271" s="63"/>
      <c r="H2271" s="63"/>
      <c r="I2271" s="63"/>
      <c r="J2271" s="63"/>
      <c r="K2271" s="63"/>
      <c r="L2271" s="63"/>
      <c r="M2271" s="63"/>
      <c r="N2271" s="63"/>
      <c r="O2271" s="63"/>
    </row>
    <row r="2272" spans="2:15" ht="13.5" x14ac:dyDescent="0.25">
      <c r="B2272" s="63"/>
      <c r="E2272" s="63"/>
      <c r="F2272" s="63"/>
      <c r="G2272" s="63"/>
      <c r="H2272" s="63"/>
      <c r="I2272" s="63"/>
      <c r="J2272" s="63"/>
      <c r="K2272" s="63"/>
      <c r="L2272" s="63"/>
      <c r="M2272" s="63"/>
      <c r="N2272" s="63"/>
      <c r="O2272" s="63"/>
    </row>
    <row r="2273" spans="2:15" ht="13.5" x14ac:dyDescent="0.25">
      <c r="B2273" s="63"/>
      <c r="E2273" s="63"/>
      <c r="F2273" s="63"/>
      <c r="G2273" s="63"/>
      <c r="H2273" s="63"/>
      <c r="I2273" s="63"/>
      <c r="J2273" s="63"/>
      <c r="K2273" s="63"/>
      <c r="L2273" s="63"/>
      <c r="M2273" s="63"/>
      <c r="N2273" s="63"/>
      <c r="O2273" s="63"/>
    </row>
    <row r="2274" spans="2:15" ht="13.5" x14ac:dyDescent="0.25">
      <c r="B2274" s="63"/>
      <c r="E2274" s="63"/>
      <c r="F2274" s="63"/>
      <c r="G2274" s="63"/>
      <c r="H2274" s="63"/>
      <c r="I2274" s="63"/>
      <c r="J2274" s="63"/>
      <c r="K2274" s="63"/>
      <c r="L2274" s="63"/>
      <c r="M2274" s="63"/>
      <c r="N2274" s="63"/>
      <c r="O2274" s="63"/>
    </row>
    <row r="2275" spans="2:15" ht="13.5" x14ac:dyDescent="0.25">
      <c r="B2275" s="63"/>
      <c r="E2275" s="63"/>
      <c r="F2275" s="63"/>
      <c r="G2275" s="63"/>
      <c r="H2275" s="63"/>
      <c r="I2275" s="63"/>
      <c r="J2275" s="63"/>
      <c r="K2275" s="63"/>
      <c r="L2275" s="63"/>
      <c r="M2275" s="63"/>
      <c r="N2275" s="63"/>
      <c r="O2275" s="63"/>
    </row>
    <row r="2276" spans="2:15" ht="13.5" x14ac:dyDescent="0.25">
      <c r="B2276" s="63"/>
      <c r="E2276" s="63"/>
      <c r="F2276" s="63"/>
      <c r="G2276" s="63"/>
      <c r="H2276" s="63"/>
      <c r="I2276" s="63"/>
      <c r="J2276" s="63"/>
      <c r="K2276" s="63"/>
      <c r="L2276" s="63"/>
      <c r="M2276" s="63"/>
      <c r="N2276" s="63"/>
      <c r="O2276" s="63"/>
    </row>
    <row r="2277" spans="2:15" ht="13.5" x14ac:dyDescent="0.25">
      <c r="B2277" s="63"/>
      <c r="E2277" s="63"/>
      <c r="F2277" s="63"/>
      <c r="G2277" s="63"/>
      <c r="H2277" s="63"/>
      <c r="I2277" s="63"/>
      <c r="J2277" s="63"/>
      <c r="K2277" s="63"/>
      <c r="L2277" s="63"/>
      <c r="M2277" s="63"/>
      <c r="N2277" s="63"/>
      <c r="O2277" s="63"/>
    </row>
    <row r="2278" spans="2:15" ht="13.5" x14ac:dyDescent="0.25">
      <c r="B2278" s="63"/>
      <c r="E2278" s="63"/>
      <c r="F2278" s="63"/>
      <c r="G2278" s="63"/>
      <c r="H2278" s="63"/>
      <c r="I2278" s="63"/>
      <c r="J2278" s="63"/>
      <c r="K2278" s="63"/>
      <c r="L2278" s="63"/>
      <c r="M2278" s="63"/>
      <c r="N2278" s="63"/>
      <c r="O2278" s="63"/>
    </row>
    <row r="2279" spans="2:15" ht="13.5" x14ac:dyDescent="0.25">
      <c r="B2279" s="63"/>
      <c r="E2279" s="63"/>
      <c r="F2279" s="63"/>
      <c r="G2279" s="63"/>
      <c r="H2279" s="63"/>
      <c r="I2279" s="63"/>
      <c r="J2279" s="63"/>
      <c r="K2279" s="63"/>
      <c r="L2279" s="63"/>
      <c r="M2279" s="63"/>
      <c r="N2279" s="63"/>
      <c r="O2279" s="63"/>
    </row>
    <row r="2280" spans="2:15" ht="13.5" x14ac:dyDescent="0.25">
      <c r="B2280" s="63"/>
      <c r="E2280" s="63"/>
      <c r="F2280" s="63"/>
      <c r="G2280" s="63"/>
      <c r="H2280" s="63"/>
      <c r="I2280" s="63"/>
      <c r="J2280" s="63"/>
      <c r="K2280" s="63"/>
      <c r="L2280" s="63"/>
      <c r="M2280" s="63"/>
      <c r="N2280" s="63"/>
      <c r="O2280" s="63"/>
    </row>
    <row r="2281" spans="2:15" ht="13.5" x14ac:dyDescent="0.25">
      <c r="B2281" s="63"/>
      <c r="E2281" s="63"/>
      <c r="F2281" s="63"/>
      <c r="G2281" s="63"/>
      <c r="H2281" s="63"/>
      <c r="I2281" s="63"/>
      <c r="J2281" s="63"/>
      <c r="K2281" s="63"/>
      <c r="L2281" s="63"/>
      <c r="M2281" s="63"/>
      <c r="N2281" s="63"/>
      <c r="O2281" s="63"/>
    </row>
    <row r="2282" spans="2:15" ht="13.5" x14ac:dyDescent="0.25">
      <c r="B2282" s="63"/>
      <c r="E2282" s="63"/>
      <c r="F2282" s="63"/>
      <c r="G2282" s="63"/>
      <c r="H2282" s="63"/>
      <c r="I2282" s="63"/>
      <c r="J2282" s="63"/>
      <c r="K2282" s="63"/>
      <c r="L2282" s="63"/>
      <c r="M2282" s="63"/>
      <c r="N2282" s="63"/>
      <c r="O2282" s="63"/>
    </row>
    <row r="2283" spans="2:15" ht="13.5" x14ac:dyDescent="0.25">
      <c r="B2283" s="63"/>
      <c r="E2283" s="63"/>
      <c r="F2283" s="63"/>
      <c r="G2283" s="63"/>
      <c r="H2283" s="63"/>
      <c r="I2283" s="63"/>
      <c r="J2283" s="63"/>
      <c r="K2283" s="63"/>
      <c r="L2283" s="63"/>
      <c r="M2283" s="63"/>
      <c r="N2283" s="63"/>
      <c r="O2283" s="63"/>
    </row>
    <row r="2284" spans="2:15" ht="13.5" x14ac:dyDescent="0.25">
      <c r="B2284" s="63"/>
      <c r="E2284" s="63"/>
      <c r="F2284" s="63"/>
      <c r="G2284" s="63"/>
      <c r="H2284" s="63"/>
      <c r="I2284" s="63"/>
      <c r="J2284" s="63"/>
      <c r="K2284" s="63"/>
      <c r="L2284" s="63"/>
      <c r="M2284" s="63"/>
      <c r="N2284" s="63"/>
      <c r="O2284" s="63"/>
    </row>
    <row r="2285" spans="2:15" ht="13.5" x14ac:dyDescent="0.25">
      <c r="B2285" s="63"/>
      <c r="E2285" s="63"/>
      <c r="F2285" s="63"/>
      <c r="G2285" s="63"/>
      <c r="H2285" s="63"/>
      <c r="I2285" s="63"/>
      <c r="J2285" s="63"/>
      <c r="K2285" s="63"/>
      <c r="L2285" s="63"/>
      <c r="M2285" s="63"/>
      <c r="N2285" s="63"/>
      <c r="O2285" s="63"/>
    </row>
    <row r="2286" spans="2:15" ht="13.5" x14ac:dyDescent="0.25">
      <c r="B2286" s="63"/>
      <c r="E2286" s="63"/>
      <c r="F2286" s="63"/>
      <c r="G2286" s="63"/>
      <c r="H2286" s="63"/>
      <c r="I2286" s="63"/>
      <c r="J2286" s="63"/>
      <c r="K2286" s="63"/>
      <c r="L2286" s="63"/>
      <c r="M2286" s="63"/>
      <c r="N2286" s="63"/>
      <c r="O2286" s="63"/>
    </row>
    <row r="2287" spans="2:15" ht="13.5" x14ac:dyDescent="0.25">
      <c r="B2287" s="63"/>
      <c r="E2287" s="63"/>
      <c r="F2287" s="63"/>
      <c r="G2287" s="63"/>
      <c r="H2287" s="63"/>
      <c r="I2287" s="63"/>
      <c r="J2287" s="63"/>
      <c r="K2287" s="63"/>
      <c r="L2287" s="63"/>
      <c r="M2287" s="63"/>
      <c r="N2287" s="63"/>
      <c r="O2287" s="63"/>
    </row>
    <row r="2288" spans="2:15" ht="13.5" x14ac:dyDescent="0.25">
      <c r="B2288" s="63"/>
      <c r="E2288" s="63"/>
      <c r="F2288" s="63"/>
      <c r="G2288" s="63"/>
      <c r="H2288" s="63"/>
      <c r="I2288" s="63"/>
      <c r="J2288" s="63"/>
      <c r="K2288" s="63"/>
      <c r="L2288" s="63"/>
      <c r="M2288" s="63"/>
      <c r="N2288" s="63"/>
      <c r="O2288" s="63"/>
    </row>
    <row r="2289" spans="2:15" ht="13.5" x14ac:dyDescent="0.25">
      <c r="B2289" s="63"/>
      <c r="E2289" s="63"/>
      <c r="F2289" s="63"/>
      <c r="G2289" s="63"/>
      <c r="H2289" s="63"/>
      <c r="I2289" s="63"/>
      <c r="J2289" s="63"/>
      <c r="K2289" s="63"/>
      <c r="L2289" s="63"/>
      <c r="M2289" s="63"/>
      <c r="N2289" s="63"/>
      <c r="O2289" s="63"/>
    </row>
    <row r="2290" spans="2:15" ht="13.5" x14ac:dyDescent="0.25">
      <c r="B2290" s="63"/>
      <c r="E2290" s="63"/>
      <c r="F2290" s="63"/>
      <c r="G2290" s="63"/>
      <c r="H2290" s="63"/>
      <c r="I2290" s="63"/>
      <c r="J2290" s="63"/>
      <c r="K2290" s="63"/>
      <c r="L2290" s="63"/>
      <c r="M2290" s="63"/>
      <c r="N2290" s="63"/>
      <c r="O2290" s="63"/>
    </row>
    <row r="2291" spans="2:15" ht="13.5" x14ac:dyDescent="0.25">
      <c r="B2291" s="63"/>
      <c r="E2291" s="63"/>
      <c r="F2291" s="63"/>
      <c r="G2291" s="63"/>
      <c r="H2291" s="63"/>
      <c r="I2291" s="63"/>
      <c r="J2291" s="63"/>
      <c r="K2291" s="63"/>
      <c r="L2291" s="63"/>
      <c r="M2291" s="63"/>
      <c r="N2291" s="63"/>
      <c r="O2291" s="63"/>
    </row>
    <row r="2292" spans="2:15" ht="13.5" x14ac:dyDescent="0.25">
      <c r="B2292" s="63"/>
      <c r="E2292" s="63"/>
      <c r="F2292" s="63"/>
      <c r="G2292" s="63"/>
      <c r="H2292" s="63"/>
      <c r="I2292" s="63"/>
      <c r="J2292" s="63"/>
      <c r="K2292" s="63"/>
      <c r="L2292" s="63"/>
      <c r="M2292" s="63"/>
      <c r="N2292" s="63"/>
      <c r="O2292" s="63"/>
    </row>
    <row r="2293" spans="2:15" ht="13.5" x14ac:dyDescent="0.25">
      <c r="B2293" s="63"/>
      <c r="E2293" s="63"/>
      <c r="F2293" s="63"/>
      <c r="G2293" s="63"/>
      <c r="H2293" s="63"/>
      <c r="I2293" s="63"/>
      <c r="J2293" s="63"/>
      <c r="K2293" s="63"/>
      <c r="L2293" s="63"/>
      <c r="M2293" s="63"/>
      <c r="N2293" s="63"/>
      <c r="O2293" s="63"/>
    </row>
    <row r="2294" spans="2:15" ht="13.5" x14ac:dyDescent="0.25">
      <c r="B2294" s="63"/>
      <c r="E2294" s="63"/>
      <c r="F2294" s="63"/>
      <c r="G2294" s="63"/>
      <c r="H2294" s="63"/>
      <c r="I2294" s="63"/>
      <c r="J2294" s="63"/>
      <c r="K2294" s="63"/>
      <c r="L2294" s="63"/>
      <c r="M2294" s="63"/>
      <c r="N2294" s="63"/>
      <c r="O2294" s="63"/>
    </row>
    <row r="2295" spans="2:15" ht="13.5" x14ac:dyDescent="0.25">
      <c r="B2295" s="63"/>
      <c r="E2295" s="63"/>
      <c r="F2295" s="63"/>
      <c r="G2295" s="63"/>
      <c r="H2295" s="63"/>
      <c r="I2295" s="63"/>
      <c r="J2295" s="63"/>
      <c r="K2295" s="63"/>
      <c r="L2295" s="63"/>
      <c r="M2295" s="63"/>
      <c r="N2295" s="63"/>
      <c r="O2295" s="63"/>
    </row>
    <row r="2296" spans="2:15" ht="13.5" x14ac:dyDescent="0.25">
      <c r="B2296" s="63"/>
      <c r="E2296" s="63"/>
      <c r="F2296" s="63"/>
      <c r="G2296" s="63"/>
      <c r="H2296" s="63"/>
      <c r="I2296" s="63"/>
      <c r="J2296" s="63"/>
      <c r="K2296" s="63"/>
      <c r="L2296" s="63"/>
      <c r="M2296" s="63"/>
      <c r="N2296" s="63"/>
      <c r="O2296" s="63"/>
    </row>
    <row r="2297" spans="2:15" ht="13.5" x14ac:dyDescent="0.25">
      <c r="B2297" s="63"/>
      <c r="E2297" s="63"/>
      <c r="F2297" s="63"/>
      <c r="G2297" s="63"/>
      <c r="H2297" s="63"/>
      <c r="I2297" s="63"/>
      <c r="J2297" s="63"/>
      <c r="K2297" s="63"/>
      <c r="L2297" s="63"/>
      <c r="M2297" s="63"/>
      <c r="N2297" s="63"/>
      <c r="O2297" s="63"/>
    </row>
    <row r="2298" spans="2:15" ht="13.5" x14ac:dyDescent="0.25">
      <c r="B2298" s="63"/>
      <c r="E2298" s="63"/>
      <c r="F2298" s="63"/>
      <c r="G2298" s="63"/>
      <c r="H2298" s="63"/>
      <c r="I2298" s="63"/>
      <c r="J2298" s="63"/>
      <c r="K2298" s="63"/>
      <c r="L2298" s="63"/>
      <c r="M2298" s="63"/>
      <c r="N2298" s="63"/>
      <c r="O2298" s="63"/>
    </row>
    <row r="2299" spans="2:15" ht="13.5" x14ac:dyDescent="0.25">
      <c r="B2299" s="63"/>
      <c r="E2299" s="63"/>
      <c r="F2299" s="63"/>
      <c r="G2299" s="63"/>
      <c r="H2299" s="63"/>
      <c r="I2299" s="63"/>
      <c r="J2299" s="63"/>
      <c r="K2299" s="63"/>
      <c r="L2299" s="63"/>
      <c r="M2299" s="63"/>
      <c r="N2299" s="63"/>
      <c r="O2299" s="63"/>
    </row>
    <row r="2300" spans="2:15" ht="13.5" x14ac:dyDescent="0.25">
      <c r="B2300" s="63"/>
      <c r="E2300" s="63"/>
      <c r="F2300" s="63"/>
      <c r="G2300" s="63"/>
      <c r="H2300" s="63"/>
      <c r="I2300" s="63"/>
      <c r="J2300" s="63"/>
      <c r="K2300" s="63"/>
      <c r="L2300" s="63"/>
      <c r="M2300" s="63"/>
      <c r="N2300" s="63"/>
      <c r="O2300" s="63"/>
    </row>
    <row r="2301" spans="2:15" ht="13.5" x14ac:dyDescent="0.25">
      <c r="B2301" s="63"/>
      <c r="E2301" s="63"/>
      <c r="F2301" s="63"/>
      <c r="G2301" s="63"/>
      <c r="H2301" s="63"/>
      <c r="I2301" s="63"/>
      <c r="J2301" s="63"/>
      <c r="K2301" s="63"/>
      <c r="L2301" s="63"/>
      <c r="M2301" s="63"/>
      <c r="N2301" s="63"/>
      <c r="O2301" s="63"/>
    </row>
    <row r="2302" spans="2:15" ht="13.5" x14ac:dyDescent="0.25">
      <c r="B2302" s="63"/>
      <c r="E2302" s="63"/>
      <c r="F2302" s="63"/>
      <c r="G2302" s="63"/>
      <c r="H2302" s="63"/>
      <c r="I2302" s="63"/>
      <c r="J2302" s="63"/>
      <c r="K2302" s="63"/>
      <c r="L2302" s="63"/>
      <c r="M2302" s="63"/>
      <c r="N2302" s="63"/>
      <c r="O2302" s="63"/>
    </row>
    <row r="2303" spans="2:15" ht="13.5" x14ac:dyDescent="0.25">
      <c r="B2303" s="63"/>
      <c r="E2303" s="63"/>
      <c r="F2303" s="63"/>
      <c r="G2303" s="63"/>
      <c r="H2303" s="63"/>
      <c r="I2303" s="63"/>
      <c r="J2303" s="63"/>
      <c r="K2303" s="63"/>
      <c r="L2303" s="63"/>
      <c r="M2303" s="63"/>
      <c r="N2303" s="63"/>
      <c r="O2303" s="63"/>
    </row>
    <row r="2304" spans="2:15" ht="13.5" x14ac:dyDescent="0.25">
      <c r="B2304" s="63"/>
      <c r="E2304" s="63"/>
      <c r="F2304" s="63"/>
      <c r="G2304" s="63"/>
      <c r="H2304" s="63"/>
      <c r="I2304" s="63"/>
      <c r="J2304" s="63"/>
      <c r="K2304" s="63"/>
      <c r="L2304" s="63"/>
      <c r="M2304" s="63"/>
      <c r="N2304" s="63"/>
      <c r="O2304" s="63"/>
    </row>
    <row r="2305" spans="2:15" ht="13.5" x14ac:dyDescent="0.25">
      <c r="B2305" s="63"/>
      <c r="E2305" s="63"/>
      <c r="F2305" s="63"/>
      <c r="G2305" s="63"/>
      <c r="H2305" s="63"/>
      <c r="I2305" s="63"/>
      <c r="J2305" s="63"/>
      <c r="K2305" s="63"/>
      <c r="L2305" s="63"/>
      <c r="M2305" s="63"/>
      <c r="N2305" s="63"/>
      <c r="O2305" s="63"/>
    </row>
    <row r="2306" spans="2:15" ht="13.5" x14ac:dyDescent="0.25">
      <c r="B2306" s="63"/>
      <c r="E2306" s="63"/>
      <c r="F2306" s="63"/>
      <c r="G2306" s="63"/>
      <c r="H2306" s="63"/>
      <c r="I2306" s="63"/>
      <c r="J2306" s="63"/>
      <c r="K2306" s="63"/>
      <c r="L2306" s="63"/>
      <c r="M2306" s="63"/>
      <c r="N2306" s="63"/>
      <c r="O2306" s="63"/>
    </row>
    <row r="2307" spans="2:15" ht="13.5" x14ac:dyDescent="0.25">
      <c r="B2307" s="63"/>
      <c r="E2307" s="63"/>
      <c r="F2307" s="63"/>
      <c r="G2307" s="63"/>
      <c r="H2307" s="63"/>
      <c r="I2307" s="63"/>
      <c r="J2307" s="63"/>
      <c r="K2307" s="63"/>
      <c r="L2307" s="63"/>
      <c r="M2307" s="63"/>
      <c r="N2307" s="63"/>
      <c r="O2307" s="63"/>
    </row>
    <row r="2308" spans="2:15" ht="13.5" x14ac:dyDescent="0.25">
      <c r="B2308" s="63"/>
      <c r="E2308" s="63"/>
      <c r="F2308" s="63"/>
      <c r="G2308" s="63"/>
      <c r="H2308" s="63"/>
      <c r="I2308" s="63"/>
      <c r="J2308" s="63"/>
      <c r="K2308" s="63"/>
      <c r="L2308" s="63"/>
      <c r="M2308" s="63"/>
      <c r="N2308" s="63"/>
      <c r="O2308" s="63"/>
    </row>
    <row r="2309" spans="2:15" ht="13.5" x14ac:dyDescent="0.25">
      <c r="B2309" s="63"/>
      <c r="E2309" s="63"/>
      <c r="F2309" s="63"/>
      <c r="G2309" s="63"/>
      <c r="H2309" s="63"/>
      <c r="I2309" s="63"/>
      <c r="J2309" s="63"/>
      <c r="K2309" s="63"/>
      <c r="L2309" s="63"/>
      <c r="M2309" s="63"/>
      <c r="N2309" s="63"/>
      <c r="O2309" s="63"/>
    </row>
    <row r="2310" spans="2:15" ht="13.5" x14ac:dyDescent="0.25">
      <c r="B2310" s="63"/>
      <c r="E2310" s="63"/>
      <c r="F2310" s="63"/>
      <c r="G2310" s="63"/>
      <c r="H2310" s="63"/>
      <c r="I2310" s="63"/>
      <c r="J2310" s="63"/>
      <c r="K2310" s="63"/>
      <c r="L2310" s="63"/>
      <c r="M2310" s="63"/>
      <c r="N2310" s="63"/>
      <c r="O2310" s="63"/>
    </row>
    <row r="2311" spans="2:15" ht="13.5" x14ac:dyDescent="0.25">
      <c r="B2311" s="63"/>
      <c r="E2311" s="63"/>
      <c r="F2311" s="63"/>
      <c r="G2311" s="63"/>
      <c r="H2311" s="63"/>
      <c r="I2311" s="63"/>
      <c r="J2311" s="63"/>
      <c r="K2311" s="63"/>
      <c r="L2311" s="63"/>
      <c r="M2311" s="63"/>
      <c r="N2311" s="63"/>
      <c r="O2311" s="63"/>
    </row>
    <row r="2312" spans="2:15" ht="13.5" x14ac:dyDescent="0.25">
      <c r="B2312" s="63"/>
      <c r="E2312" s="63"/>
      <c r="F2312" s="63"/>
      <c r="G2312" s="63"/>
      <c r="H2312" s="63"/>
      <c r="I2312" s="63"/>
      <c r="J2312" s="63"/>
      <c r="K2312" s="63"/>
      <c r="L2312" s="63"/>
      <c r="M2312" s="63"/>
      <c r="N2312" s="63"/>
      <c r="O2312" s="63"/>
    </row>
    <row r="2313" spans="2:15" ht="13.5" x14ac:dyDescent="0.25">
      <c r="B2313" s="63"/>
      <c r="E2313" s="63"/>
      <c r="F2313" s="63"/>
      <c r="G2313" s="63"/>
      <c r="H2313" s="63"/>
      <c r="I2313" s="63"/>
      <c r="J2313" s="63"/>
      <c r="K2313" s="63"/>
      <c r="L2313" s="63"/>
      <c r="M2313" s="63"/>
      <c r="N2313" s="63"/>
      <c r="O2313" s="63"/>
    </row>
    <row r="2314" spans="2:15" ht="13.5" x14ac:dyDescent="0.25">
      <c r="B2314" s="63"/>
      <c r="E2314" s="63"/>
      <c r="F2314" s="63"/>
      <c r="G2314" s="63"/>
      <c r="H2314" s="63"/>
      <c r="I2314" s="63"/>
      <c r="J2314" s="63"/>
      <c r="K2314" s="63"/>
      <c r="L2314" s="63"/>
      <c r="M2314" s="63"/>
      <c r="N2314" s="63"/>
      <c r="O2314" s="63"/>
    </row>
    <row r="2315" spans="2:15" ht="13.5" x14ac:dyDescent="0.25">
      <c r="B2315" s="63"/>
      <c r="E2315" s="63"/>
      <c r="F2315" s="63"/>
      <c r="G2315" s="63"/>
      <c r="H2315" s="63"/>
      <c r="I2315" s="63"/>
      <c r="J2315" s="63"/>
      <c r="K2315" s="63"/>
      <c r="L2315" s="63"/>
      <c r="M2315" s="63"/>
      <c r="N2315" s="63"/>
      <c r="O2315" s="63"/>
    </row>
    <row r="2316" spans="2:15" ht="13.5" x14ac:dyDescent="0.25">
      <c r="B2316" s="63"/>
      <c r="E2316" s="63"/>
      <c r="F2316" s="63"/>
      <c r="G2316" s="63"/>
      <c r="H2316" s="63"/>
      <c r="I2316" s="63"/>
      <c r="J2316" s="63"/>
      <c r="K2316" s="63"/>
      <c r="L2316" s="63"/>
      <c r="M2316" s="63"/>
      <c r="N2316" s="63"/>
      <c r="O2316" s="63"/>
    </row>
    <row r="2317" spans="2:15" ht="13.5" x14ac:dyDescent="0.25">
      <c r="B2317" s="63"/>
      <c r="E2317" s="63"/>
      <c r="F2317" s="63"/>
      <c r="G2317" s="63"/>
      <c r="H2317" s="63"/>
      <c r="I2317" s="63"/>
      <c r="J2317" s="63"/>
      <c r="K2317" s="63"/>
      <c r="L2317" s="63"/>
      <c r="M2317" s="63"/>
      <c r="N2317" s="63"/>
      <c r="O2317" s="63"/>
    </row>
    <row r="2318" spans="2:15" ht="13.5" x14ac:dyDescent="0.25">
      <c r="B2318" s="63"/>
      <c r="E2318" s="63"/>
      <c r="F2318" s="63"/>
      <c r="G2318" s="63"/>
      <c r="H2318" s="63"/>
      <c r="I2318" s="63"/>
      <c r="J2318" s="63"/>
      <c r="K2318" s="63"/>
      <c r="L2318" s="63"/>
      <c r="M2318" s="63"/>
      <c r="N2318" s="63"/>
      <c r="O2318" s="63"/>
    </row>
    <row r="2319" spans="2:15" ht="13.5" x14ac:dyDescent="0.25">
      <c r="B2319" s="63"/>
      <c r="E2319" s="63"/>
      <c r="F2319" s="63"/>
      <c r="G2319" s="63"/>
      <c r="H2319" s="63"/>
      <c r="I2319" s="63"/>
      <c r="J2319" s="63"/>
      <c r="K2319" s="63"/>
      <c r="L2319" s="63"/>
      <c r="M2319" s="63"/>
      <c r="N2319" s="63"/>
      <c r="O2319" s="63"/>
    </row>
    <row r="2320" spans="2:15" ht="13.5" x14ac:dyDescent="0.25">
      <c r="B2320" s="63"/>
      <c r="E2320" s="63"/>
      <c r="F2320" s="63"/>
      <c r="G2320" s="63"/>
      <c r="H2320" s="63"/>
      <c r="I2320" s="63"/>
      <c r="J2320" s="63"/>
      <c r="K2320" s="63"/>
      <c r="L2320" s="63"/>
      <c r="M2320" s="63"/>
      <c r="N2320" s="63"/>
      <c r="O2320" s="63"/>
    </row>
    <row r="2321" spans="2:15" ht="13.5" x14ac:dyDescent="0.25">
      <c r="B2321" s="63"/>
      <c r="E2321" s="63"/>
      <c r="F2321" s="63"/>
      <c r="G2321" s="63"/>
      <c r="H2321" s="63"/>
      <c r="I2321" s="63"/>
      <c r="J2321" s="63"/>
      <c r="K2321" s="63"/>
      <c r="L2321" s="63"/>
      <c r="M2321" s="63"/>
      <c r="N2321" s="63"/>
      <c r="O2321" s="63"/>
    </row>
    <row r="2322" spans="2:15" ht="13.5" x14ac:dyDescent="0.25">
      <c r="B2322" s="63"/>
      <c r="E2322" s="63"/>
      <c r="F2322" s="63"/>
      <c r="G2322" s="63"/>
      <c r="H2322" s="63"/>
      <c r="I2322" s="63"/>
      <c r="J2322" s="63"/>
      <c r="K2322" s="63"/>
      <c r="L2322" s="63"/>
      <c r="M2322" s="63"/>
      <c r="N2322" s="63"/>
      <c r="O2322" s="63"/>
    </row>
    <row r="2323" spans="2:15" ht="13.5" x14ac:dyDescent="0.25">
      <c r="B2323" s="63"/>
      <c r="E2323" s="63"/>
      <c r="F2323" s="63"/>
      <c r="G2323" s="63"/>
      <c r="H2323" s="63"/>
      <c r="I2323" s="63"/>
      <c r="J2323" s="63"/>
      <c r="K2323" s="63"/>
      <c r="L2323" s="63"/>
      <c r="M2323" s="63"/>
      <c r="N2323" s="63"/>
      <c r="O2323" s="63"/>
    </row>
    <row r="2324" spans="2:15" ht="13.5" x14ac:dyDescent="0.25">
      <c r="B2324" s="63"/>
      <c r="E2324" s="63"/>
      <c r="F2324" s="63"/>
      <c r="G2324" s="63"/>
      <c r="H2324" s="63"/>
      <c r="I2324" s="63"/>
      <c r="J2324" s="63"/>
      <c r="K2324" s="63"/>
      <c r="L2324" s="63"/>
      <c r="M2324" s="63"/>
      <c r="N2324" s="63"/>
      <c r="O2324" s="63"/>
    </row>
    <row r="2325" spans="2:15" ht="13.5" x14ac:dyDescent="0.25">
      <c r="B2325" s="63"/>
      <c r="E2325" s="63"/>
      <c r="F2325" s="63"/>
      <c r="G2325" s="63"/>
      <c r="H2325" s="63"/>
      <c r="I2325" s="63"/>
      <c r="J2325" s="63"/>
      <c r="K2325" s="63"/>
      <c r="L2325" s="63"/>
      <c r="M2325" s="63"/>
      <c r="N2325" s="63"/>
      <c r="O2325" s="63"/>
    </row>
    <row r="2326" spans="2:15" ht="13.5" x14ac:dyDescent="0.25">
      <c r="B2326" s="63"/>
      <c r="E2326" s="63"/>
      <c r="F2326" s="63"/>
      <c r="G2326" s="63"/>
      <c r="H2326" s="63"/>
      <c r="I2326" s="63"/>
      <c r="J2326" s="63"/>
      <c r="K2326" s="63"/>
      <c r="L2326" s="63"/>
      <c r="M2326" s="63"/>
      <c r="N2326" s="63"/>
      <c r="O2326" s="63"/>
    </row>
    <row r="2327" spans="2:15" ht="13.5" x14ac:dyDescent="0.25">
      <c r="B2327" s="63"/>
      <c r="E2327" s="63"/>
      <c r="F2327" s="63"/>
      <c r="G2327" s="63"/>
      <c r="H2327" s="63"/>
      <c r="I2327" s="63"/>
      <c r="J2327" s="63"/>
      <c r="K2327" s="63"/>
      <c r="L2327" s="63"/>
      <c r="M2327" s="63"/>
      <c r="N2327" s="63"/>
      <c r="O2327" s="63"/>
    </row>
    <row r="2328" spans="2:15" ht="13.5" x14ac:dyDescent="0.25">
      <c r="B2328" s="63"/>
      <c r="E2328" s="63"/>
      <c r="F2328" s="63"/>
      <c r="G2328" s="63"/>
      <c r="H2328" s="63"/>
      <c r="I2328" s="63"/>
      <c r="J2328" s="63"/>
      <c r="K2328" s="63"/>
      <c r="L2328" s="63"/>
      <c r="M2328" s="63"/>
      <c r="N2328" s="63"/>
      <c r="O2328" s="63"/>
    </row>
    <row r="2329" spans="2:15" ht="13.5" x14ac:dyDescent="0.25">
      <c r="B2329" s="63"/>
      <c r="E2329" s="63"/>
      <c r="F2329" s="63"/>
      <c r="G2329" s="63"/>
      <c r="H2329" s="63"/>
      <c r="I2329" s="63"/>
      <c r="J2329" s="63"/>
      <c r="K2329" s="63"/>
      <c r="L2329" s="63"/>
      <c r="M2329" s="63"/>
      <c r="N2329" s="63"/>
      <c r="O2329" s="63"/>
    </row>
    <row r="2330" spans="2:15" ht="13.5" x14ac:dyDescent="0.25">
      <c r="B2330" s="63"/>
      <c r="E2330" s="63"/>
      <c r="F2330" s="63"/>
      <c r="G2330" s="63"/>
      <c r="H2330" s="63"/>
      <c r="I2330" s="63"/>
      <c r="J2330" s="63"/>
      <c r="K2330" s="63"/>
      <c r="L2330" s="63"/>
      <c r="M2330" s="63"/>
      <c r="N2330" s="63"/>
      <c r="O2330" s="63"/>
    </row>
    <row r="2331" spans="2:15" ht="13.5" x14ac:dyDescent="0.25">
      <c r="B2331" s="63"/>
      <c r="E2331" s="63"/>
      <c r="F2331" s="63"/>
      <c r="G2331" s="63"/>
      <c r="H2331" s="63"/>
      <c r="I2331" s="63"/>
      <c r="J2331" s="63"/>
      <c r="K2331" s="63"/>
      <c r="L2331" s="63"/>
      <c r="M2331" s="63"/>
      <c r="N2331" s="63"/>
      <c r="O2331" s="63"/>
    </row>
    <row r="2332" spans="2:15" ht="13.5" x14ac:dyDescent="0.25">
      <c r="B2332" s="63"/>
      <c r="E2332" s="63"/>
      <c r="F2332" s="63"/>
      <c r="G2332" s="63"/>
      <c r="H2332" s="63"/>
      <c r="I2332" s="63"/>
      <c r="J2332" s="63"/>
      <c r="K2332" s="63"/>
      <c r="L2332" s="63"/>
      <c r="M2332" s="63"/>
      <c r="N2332" s="63"/>
      <c r="O2332" s="63"/>
    </row>
    <row r="2333" spans="2:15" ht="13.5" x14ac:dyDescent="0.25">
      <c r="B2333" s="63"/>
      <c r="E2333" s="63"/>
      <c r="F2333" s="63"/>
      <c r="G2333" s="63"/>
      <c r="H2333" s="63"/>
      <c r="I2333" s="63"/>
      <c r="J2333" s="63"/>
      <c r="K2333" s="63"/>
      <c r="L2333" s="63"/>
      <c r="M2333" s="63"/>
      <c r="N2333" s="63"/>
      <c r="O2333" s="63"/>
    </row>
    <row r="2334" spans="2:15" ht="13.5" x14ac:dyDescent="0.25">
      <c r="B2334" s="63"/>
      <c r="E2334" s="63"/>
      <c r="F2334" s="63"/>
      <c r="G2334" s="63"/>
      <c r="H2334" s="63"/>
      <c r="I2334" s="63"/>
      <c r="J2334" s="63"/>
      <c r="K2334" s="63"/>
      <c r="L2334" s="63"/>
      <c r="M2334" s="63"/>
      <c r="N2334" s="63"/>
      <c r="O2334" s="63"/>
    </row>
    <row r="2335" spans="2:15" ht="13.5" x14ac:dyDescent="0.25">
      <c r="B2335" s="63"/>
      <c r="E2335" s="63"/>
      <c r="F2335" s="63"/>
      <c r="G2335" s="63"/>
      <c r="H2335" s="63"/>
      <c r="I2335" s="63"/>
      <c r="J2335" s="63"/>
      <c r="K2335" s="63"/>
      <c r="L2335" s="63"/>
      <c r="M2335" s="63"/>
      <c r="N2335" s="63"/>
      <c r="O2335" s="63"/>
    </row>
    <row r="2336" spans="2:15" ht="13.5" x14ac:dyDescent="0.25">
      <c r="B2336" s="63"/>
      <c r="E2336" s="63"/>
      <c r="F2336" s="63"/>
      <c r="G2336" s="63"/>
      <c r="H2336" s="63"/>
      <c r="I2336" s="63"/>
      <c r="J2336" s="63"/>
      <c r="K2336" s="63"/>
      <c r="L2336" s="63"/>
      <c r="M2336" s="63"/>
      <c r="N2336" s="63"/>
      <c r="O2336" s="63"/>
    </row>
    <row r="2337" spans="2:15" ht="13.5" x14ac:dyDescent="0.25">
      <c r="B2337" s="63"/>
      <c r="E2337" s="63"/>
      <c r="F2337" s="63"/>
      <c r="G2337" s="63"/>
      <c r="H2337" s="63"/>
      <c r="I2337" s="63"/>
      <c r="J2337" s="63"/>
      <c r="K2337" s="63"/>
      <c r="L2337" s="63"/>
      <c r="M2337" s="63"/>
      <c r="N2337" s="63"/>
      <c r="O2337" s="63"/>
    </row>
    <row r="2338" spans="2:15" ht="13.5" x14ac:dyDescent="0.25">
      <c r="B2338" s="63"/>
      <c r="E2338" s="63"/>
      <c r="F2338" s="63"/>
      <c r="G2338" s="63"/>
      <c r="H2338" s="63"/>
      <c r="I2338" s="63"/>
      <c r="J2338" s="63"/>
      <c r="K2338" s="63"/>
      <c r="L2338" s="63"/>
      <c r="M2338" s="63"/>
      <c r="N2338" s="63"/>
      <c r="O2338" s="63"/>
    </row>
    <row r="2339" spans="2:15" ht="13.5" x14ac:dyDescent="0.25">
      <c r="B2339" s="63"/>
      <c r="E2339" s="63"/>
      <c r="F2339" s="63"/>
      <c r="G2339" s="63"/>
      <c r="H2339" s="63"/>
      <c r="I2339" s="63"/>
      <c r="J2339" s="63"/>
      <c r="K2339" s="63"/>
      <c r="L2339" s="63"/>
      <c r="M2339" s="63"/>
      <c r="N2339" s="63"/>
      <c r="O2339" s="63"/>
    </row>
    <row r="2340" spans="2:15" ht="13.5" x14ac:dyDescent="0.25">
      <c r="B2340" s="63"/>
      <c r="E2340" s="63"/>
      <c r="F2340" s="63"/>
      <c r="G2340" s="63"/>
      <c r="H2340" s="63"/>
      <c r="I2340" s="63"/>
      <c r="J2340" s="63"/>
      <c r="K2340" s="63"/>
      <c r="L2340" s="63"/>
      <c r="M2340" s="63"/>
      <c r="N2340" s="63"/>
      <c r="O2340" s="63"/>
    </row>
    <row r="2341" spans="2:15" ht="13.5" x14ac:dyDescent="0.25">
      <c r="B2341" s="63"/>
      <c r="E2341" s="63"/>
      <c r="F2341" s="63"/>
      <c r="G2341" s="63"/>
      <c r="H2341" s="63"/>
      <c r="I2341" s="63"/>
      <c r="J2341" s="63"/>
      <c r="K2341" s="63"/>
      <c r="L2341" s="63"/>
      <c r="M2341" s="63"/>
      <c r="N2341" s="63"/>
      <c r="O2341" s="63"/>
    </row>
    <row r="2342" spans="2:15" ht="13.5" x14ac:dyDescent="0.25">
      <c r="B2342" s="63"/>
      <c r="E2342" s="63"/>
      <c r="F2342" s="63"/>
      <c r="G2342" s="63"/>
      <c r="H2342" s="63"/>
      <c r="I2342" s="63"/>
      <c r="J2342" s="63"/>
      <c r="K2342" s="63"/>
      <c r="L2342" s="63"/>
      <c r="M2342" s="63"/>
      <c r="N2342" s="63"/>
      <c r="O2342" s="63"/>
    </row>
    <row r="2343" spans="2:15" ht="13.5" x14ac:dyDescent="0.25">
      <c r="B2343" s="63"/>
      <c r="E2343" s="63"/>
      <c r="F2343" s="63"/>
      <c r="G2343" s="63"/>
      <c r="H2343" s="63"/>
      <c r="I2343" s="63"/>
      <c r="J2343" s="63"/>
      <c r="K2343" s="63"/>
      <c r="L2343" s="63"/>
      <c r="M2343" s="63"/>
      <c r="N2343" s="63"/>
      <c r="O2343" s="63"/>
    </row>
    <row r="2344" spans="2:15" ht="13.5" x14ac:dyDescent="0.25">
      <c r="B2344" s="63"/>
      <c r="E2344" s="63"/>
      <c r="F2344" s="63"/>
      <c r="G2344" s="63"/>
      <c r="H2344" s="63"/>
      <c r="I2344" s="63"/>
      <c r="J2344" s="63"/>
      <c r="K2344" s="63"/>
      <c r="L2344" s="63"/>
      <c r="M2344" s="63"/>
      <c r="N2344" s="63"/>
      <c r="O2344" s="63"/>
    </row>
    <row r="2345" spans="2:15" ht="13.5" x14ac:dyDescent="0.25">
      <c r="B2345" s="63"/>
      <c r="E2345" s="63"/>
      <c r="F2345" s="63"/>
      <c r="G2345" s="63"/>
      <c r="H2345" s="63"/>
      <c r="I2345" s="63"/>
      <c r="J2345" s="63"/>
      <c r="K2345" s="63"/>
      <c r="L2345" s="63"/>
      <c r="M2345" s="63"/>
      <c r="N2345" s="63"/>
      <c r="O2345" s="63"/>
    </row>
    <row r="2346" spans="2:15" ht="13.5" x14ac:dyDescent="0.25">
      <c r="B2346" s="63"/>
      <c r="E2346" s="63"/>
      <c r="F2346" s="63"/>
      <c r="G2346" s="63"/>
      <c r="H2346" s="63"/>
      <c r="I2346" s="63"/>
      <c r="J2346" s="63"/>
      <c r="K2346" s="63"/>
      <c r="L2346" s="63"/>
      <c r="M2346" s="63"/>
      <c r="N2346" s="63"/>
      <c r="O2346" s="63"/>
    </row>
    <row r="2347" spans="2:15" ht="13.5" x14ac:dyDescent="0.25">
      <c r="B2347" s="63"/>
      <c r="E2347" s="63"/>
      <c r="F2347" s="63"/>
      <c r="G2347" s="63"/>
      <c r="H2347" s="63"/>
      <c r="I2347" s="63"/>
      <c r="J2347" s="63"/>
      <c r="K2347" s="63"/>
      <c r="L2347" s="63"/>
      <c r="M2347" s="63"/>
      <c r="N2347" s="63"/>
      <c r="O2347" s="63"/>
    </row>
    <row r="2348" spans="2:15" ht="13.5" x14ac:dyDescent="0.25">
      <c r="B2348" s="63"/>
      <c r="E2348" s="63"/>
      <c r="F2348" s="63"/>
      <c r="G2348" s="63"/>
      <c r="H2348" s="63"/>
      <c r="I2348" s="63"/>
      <c r="J2348" s="63"/>
      <c r="K2348" s="63"/>
      <c r="L2348" s="63"/>
      <c r="M2348" s="63"/>
      <c r="N2348" s="63"/>
      <c r="O2348" s="63"/>
    </row>
    <row r="2349" spans="2:15" ht="13.5" x14ac:dyDescent="0.25">
      <c r="B2349" s="63"/>
      <c r="E2349" s="63"/>
      <c r="F2349" s="63"/>
      <c r="G2349" s="63"/>
      <c r="H2349" s="63"/>
      <c r="I2349" s="63"/>
      <c r="J2349" s="63"/>
      <c r="K2349" s="63"/>
      <c r="L2349" s="63"/>
      <c r="M2349" s="63"/>
      <c r="N2349" s="63"/>
      <c r="O2349" s="63"/>
    </row>
    <row r="2350" spans="2:15" ht="13.5" x14ac:dyDescent="0.25">
      <c r="B2350" s="63"/>
      <c r="E2350" s="63"/>
      <c r="F2350" s="63"/>
      <c r="G2350" s="63"/>
      <c r="H2350" s="63"/>
      <c r="I2350" s="63"/>
      <c r="J2350" s="63"/>
      <c r="K2350" s="63"/>
      <c r="L2350" s="63"/>
      <c r="M2350" s="63"/>
      <c r="N2350" s="63"/>
      <c r="O2350" s="63"/>
    </row>
    <row r="2351" spans="2:15" ht="13.5" x14ac:dyDescent="0.25">
      <c r="B2351" s="63"/>
      <c r="E2351" s="63"/>
      <c r="F2351" s="63"/>
      <c r="G2351" s="63"/>
      <c r="H2351" s="63"/>
      <c r="I2351" s="63"/>
      <c r="J2351" s="63"/>
      <c r="K2351" s="63"/>
      <c r="L2351" s="63"/>
      <c r="M2351" s="63"/>
      <c r="N2351" s="63"/>
      <c r="O2351" s="63"/>
    </row>
    <row r="2352" spans="2:15" ht="13.5" x14ac:dyDescent="0.25">
      <c r="B2352" s="63"/>
      <c r="E2352" s="63"/>
      <c r="F2352" s="63"/>
      <c r="G2352" s="63"/>
      <c r="H2352" s="63"/>
      <c r="I2352" s="63"/>
      <c r="J2352" s="63"/>
      <c r="K2352" s="63"/>
      <c r="L2352" s="63"/>
      <c r="M2352" s="63"/>
      <c r="N2352" s="63"/>
      <c r="O2352" s="63"/>
    </row>
    <row r="2353" spans="2:15" ht="13.5" x14ac:dyDescent="0.25">
      <c r="B2353" s="63"/>
      <c r="E2353" s="63"/>
      <c r="F2353" s="63"/>
      <c r="G2353" s="63"/>
      <c r="H2353" s="63"/>
      <c r="I2353" s="63"/>
      <c r="J2353" s="63"/>
      <c r="K2353" s="63"/>
      <c r="L2353" s="63"/>
      <c r="M2353" s="63"/>
      <c r="N2353" s="63"/>
      <c r="O2353" s="63"/>
    </row>
    <row r="2354" spans="2:15" ht="13.5" x14ac:dyDescent="0.25">
      <c r="B2354" s="63"/>
      <c r="E2354" s="63"/>
      <c r="F2354" s="63"/>
      <c r="G2354" s="63"/>
      <c r="H2354" s="63"/>
      <c r="I2354" s="63"/>
      <c r="J2354" s="63"/>
      <c r="K2354" s="63"/>
      <c r="L2354" s="63"/>
      <c r="M2354" s="63"/>
      <c r="N2354" s="63"/>
      <c r="O2354" s="63"/>
    </row>
    <row r="2355" spans="2:15" ht="13.5" x14ac:dyDescent="0.25">
      <c r="B2355" s="63"/>
      <c r="E2355" s="63"/>
      <c r="F2355" s="63"/>
      <c r="G2355" s="63"/>
      <c r="H2355" s="63"/>
      <c r="I2355" s="63"/>
      <c r="J2355" s="63"/>
      <c r="K2355" s="63"/>
      <c r="L2355" s="63"/>
      <c r="M2355" s="63"/>
      <c r="N2355" s="63"/>
      <c r="O2355" s="63"/>
    </row>
    <row r="2356" spans="2:15" ht="13.5" x14ac:dyDescent="0.25">
      <c r="B2356" s="63"/>
      <c r="E2356" s="63"/>
      <c r="F2356" s="63"/>
      <c r="G2356" s="63"/>
      <c r="H2356" s="63"/>
      <c r="I2356" s="63"/>
      <c r="J2356" s="63"/>
      <c r="K2356" s="63"/>
      <c r="L2356" s="63"/>
      <c r="M2356" s="63"/>
      <c r="N2356" s="63"/>
      <c r="O2356" s="63"/>
    </row>
    <row r="2357" spans="2:15" ht="13.5" x14ac:dyDescent="0.25">
      <c r="B2357" s="63"/>
      <c r="E2357" s="63"/>
      <c r="F2357" s="63"/>
      <c r="G2357" s="63"/>
      <c r="H2357" s="63"/>
      <c r="I2357" s="63"/>
      <c r="J2357" s="63"/>
      <c r="K2357" s="63"/>
      <c r="L2357" s="63"/>
      <c r="M2357" s="63"/>
      <c r="N2357" s="63"/>
      <c r="O2357" s="63"/>
    </row>
    <row r="2358" spans="2:15" ht="13.5" x14ac:dyDescent="0.25">
      <c r="B2358" s="63"/>
      <c r="E2358" s="63"/>
      <c r="F2358" s="63"/>
      <c r="G2358" s="63"/>
      <c r="H2358" s="63"/>
      <c r="I2358" s="63"/>
      <c r="J2358" s="63"/>
      <c r="K2358" s="63"/>
      <c r="L2358" s="63"/>
      <c r="M2358" s="63"/>
      <c r="N2358" s="63"/>
      <c r="O2358" s="63"/>
    </row>
    <row r="2359" spans="2:15" ht="13.5" x14ac:dyDescent="0.25">
      <c r="B2359" s="63"/>
      <c r="E2359" s="63"/>
      <c r="F2359" s="63"/>
      <c r="G2359" s="63"/>
      <c r="H2359" s="63"/>
      <c r="I2359" s="63"/>
      <c r="J2359" s="63"/>
      <c r="K2359" s="63"/>
      <c r="L2359" s="63"/>
      <c r="M2359" s="63"/>
      <c r="N2359" s="63"/>
      <c r="O2359" s="63"/>
    </row>
    <row r="2360" spans="2:15" ht="13.5" x14ac:dyDescent="0.25">
      <c r="B2360" s="63"/>
      <c r="E2360" s="63"/>
      <c r="F2360" s="63"/>
      <c r="G2360" s="63"/>
      <c r="H2360" s="63"/>
      <c r="I2360" s="63"/>
      <c r="J2360" s="63"/>
      <c r="K2360" s="63"/>
      <c r="L2360" s="63"/>
      <c r="M2360" s="63"/>
      <c r="N2360" s="63"/>
      <c r="O2360" s="63"/>
    </row>
    <row r="2361" spans="2:15" ht="13.5" x14ac:dyDescent="0.25">
      <c r="B2361" s="63"/>
      <c r="E2361" s="63"/>
      <c r="F2361" s="63"/>
      <c r="G2361" s="63"/>
      <c r="H2361" s="63"/>
      <c r="I2361" s="63"/>
      <c r="J2361" s="63"/>
      <c r="K2361" s="63"/>
      <c r="L2361" s="63"/>
      <c r="M2361" s="63"/>
      <c r="N2361" s="63"/>
      <c r="O2361" s="63"/>
    </row>
    <row r="2362" spans="2:15" ht="13.5" x14ac:dyDescent="0.25">
      <c r="B2362" s="63"/>
      <c r="E2362" s="63"/>
      <c r="F2362" s="63"/>
      <c r="G2362" s="63"/>
      <c r="H2362" s="63"/>
      <c r="I2362" s="63"/>
      <c r="J2362" s="63"/>
      <c r="K2362" s="63"/>
      <c r="L2362" s="63"/>
      <c r="M2362" s="63"/>
      <c r="N2362" s="63"/>
      <c r="O2362" s="63"/>
    </row>
    <row r="2363" spans="2:15" ht="13.5" x14ac:dyDescent="0.25">
      <c r="B2363" s="63"/>
      <c r="E2363" s="63"/>
      <c r="F2363" s="63"/>
      <c r="G2363" s="63"/>
      <c r="H2363" s="63"/>
      <c r="I2363" s="63"/>
      <c r="J2363" s="63"/>
      <c r="K2363" s="63"/>
      <c r="L2363" s="63"/>
      <c r="M2363" s="63"/>
      <c r="N2363" s="63"/>
      <c r="O2363" s="63"/>
    </row>
    <row r="2364" spans="2:15" ht="13.5" x14ac:dyDescent="0.25">
      <c r="B2364" s="63"/>
      <c r="E2364" s="63"/>
      <c r="F2364" s="63"/>
      <c r="G2364" s="63"/>
      <c r="H2364" s="63"/>
      <c r="I2364" s="63"/>
      <c r="J2364" s="63"/>
      <c r="K2364" s="63"/>
      <c r="L2364" s="63"/>
      <c r="M2364" s="63"/>
      <c r="N2364" s="63"/>
      <c r="O2364" s="63"/>
    </row>
    <row r="2365" spans="2:15" ht="13.5" x14ac:dyDescent="0.25">
      <c r="B2365" s="63"/>
      <c r="E2365" s="63"/>
      <c r="F2365" s="63"/>
      <c r="G2365" s="63"/>
      <c r="H2365" s="63"/>
      <c r="I2365" s="63"/>
      <c r="J2365" s="63"/>
      <c r="K2365" s="63"/>
      <c r="L2365" s="63"/>
      <c r="M2365" s="63"/>
      <c r="N2365" s="63"/>
      <c r="O2365" s="63"/>
    </row>
    <row r="2366" spans="2:15" ht="13.5" x14ac:dyDescent="0.25">
      <c r="B2366" s="63"/>
      <c r="E2366" s="63"/>
      <c r="F2366" s="63"/>
      <c r="G2366" s="63"/>
      <c r="H2366" s="63"/>
      <c r="I2366" s="63"/>
      <c r="J2366" s="63"/>
      <c r="K2366" s="63"/>
      <c r="L2366" s="63"/>
      <c r="M2366" s="63"/>
      <c r="N2366" s="63"/>
      <c r="O2366" s="63"/>
    </row>
    <row r="2367" spans="2:15" ht="13.5" x14ac:dyDescent="0.25">
      <c r="B2367" s="63"/>
      <c r="E2367" s="63"/>
      <c r="F2367" s="63"/>
      <c r="G2367" s="63"/>
      <c r="H2367" s="63"/>
      <c r="I2367" s="63"/>
      <c r="J2367" s="63"/>
      <c r="K2367" s="63"/>
      <c r="L2367" s="63"/>
      <c r="M2367" s="63"/>
      <c r="N2367" s="63"/>
      <c r="O2367" s="63"/>
    </row>
    <row r="2368" spans="2:15" ht="13.5" x14ac:dyDescent="0.25">
      <c r="B2368" s="63"/>
      <c r="E2368" s="63"/>
      <c r="F2368" s="63"/>
      <c r="G2368" s="63"/>
      <c r="H2368" s="63"/>
      <c r="I2368" s="63"/>
      <c r="J2368" s="63"/>
      <c r="K2368" s="63"/>
      <c r="L2368" s="63"/>
      <c r="M2368" s="63"/>
      <c r="N2368" s="63"/>
      <c r="O2368" s="63"/>
    </row>
    <row r="2369" spans="2:15" ht="13.5" x14ac:dyDescent="0.25">
      <c r="B2369" s="63"/>
      <c r="E2369" s="63"/>
      <c r="F2369" s="63"/>
      <c r="G2369" s="63"/>
      <c r="H2369" s="63"/>
      <c r="I2369" s="63"/>
      <c r="J2369" s="63"/>
      <c r="K2369" s="63"/>
      <c r="L2369" s="63"/>
      <c r="M2369" s="63"/>
      <c r="N2369" s="63"/>
      <c r="O2369" s="63"/>
    </row>
    <row r="2370" spans="2:15" ht="13.5" x14ac:dyDescent="0.25">
      <c r="B2370" s="63"/>
      <c r="E2370" s="63"/>
      <c r="F2370" s="63"/>
      <c r="G2370" s="63"/>
      <c r="H2370" s="63"/>
      <c r="I2370" s="63"/>
      <c r="J2370" s="63"/>
      <c r="K2370" s="63"/>
      <c r="L2370" s="63"/>
      <c r="M2370" s="63"/>
      <c r="N2370" s="63"/>
      <c r="O2370" s="63"/>
    </row>
    <row r="2371" spans="2:15" ht="13.5" x14ac:dyDescent="0.25">
      <c r="B2371" s="63"/>
      <c r="E2371" s="63"/>
      <c r="F2371" s="63"/>
      <c r="G2371" s="63"/>
      <c r="H2371" s="63"/>
      <c r="I2371" s="63"/>
      <c r="J2371" s="63"/>
      <c r="K2371" s="63"/>
      <c r="L2371" s="63"/>
      <c r="M2371" s="63"/>
      <c r="N2371" s="63"/>
      <c r="O2371" s="63"/>
    </row>
    <row r="2372" spans="2:15" ht="13.5" x14ac:dyDescent="0.25">
      <c r="B2372" s="63"/>
      <c r="E2372" s="63"/>
      <c r="F2372" s="63"/>
      <c r="G2372" s="63"/>
      <c r="H2372" s="63"/>
      <c r="I2372" s="63"/>
      <c r="J2372" s="63"/>
      <c r="K2372" s="63"/>
      <c r="L2372" s="63"/>
      <c r="M2372" s="63"/>
      <c r="N2372" s="63"/>
      <c r="O2372" s="63"/>
    </row>
    <row r="2373" spans="2:15" ht="13.5" x14ac:dyDescent="0.25">
      <c r="B2373" s="63"/>
      <c r="E2373" s="63"/>
      <c r="F2373" s="63"/>
      <c r="G2373" s="63"/>
      <c r="H2373" s="63"/>
      <c r="I2373" s="63"/>
      <c r="J2373" s="63"/>
      <c r="K2373" s="63"/>
      <c r="L2373" s="63"/>
      <c r="M2373" s="63"/>
      <c r="N2373" s="63"/>
      <c r="O2373" s="63"/>
    </row>
    <row r="2374" spans="2:15" ht="13.5" x14ac:dyDescent="0.25">
      <c r="B2374" s="63"/>
      <c r="E2374" s="63"/>
      <c r="F2374" s="63"/>
      <c r="G2374" s="63"/>
      <c r="H2374" s="63"/>
      <c r="I2374" s="63"/>
      <c r="J2374" s="63"/>
      <c r="K2374" s="63"/>
      <c r="L2374" s="63"/>
      <c r="M2374" s="63"/>
      <c r="N2374" s="63"/>
      <c r="O2374" s="63"/>
    </row>
    <row r="2375" spans="2:15" ht="13.5" x14ac:dyDescent="0.25">
      <c r="B2375" s="63"/>
      <c r="E2375" s="63"/>
      <c r="F2375" s="63"/>
      <c r="G2375" s="63"/>
      <c r="H2375" s="63"/>
      <c r="I2375" s="63"/>
      <c r="J2375" s="63"/>
      <c r="K2375" s="63"/>
      <c r="L2375" s="63"/>
      <c r="M2375" s="63"/>
      <c r="N2375" s="63"/>
      <c r="O2375" s="63"/>
    </row>
    <row r="2376" spans="2:15" ht="13.5" x14ac:dyDescent="0.25">
      <c r="B2376" s="63"/>
      <c r="E2376" s="63"/>
      <c r="F2376" s="63"/>
      <c r="G2376" s="63"/>
      <c r="H2376" s="63"/>
      <c r="I2376" s="63"/>
      <c r="J2376" s="63"/>
      <c r="K2376" s="63"/>
      <c r="L2376" s="63"/>
      <c r="M2376" s="63"/>
      <c r="N2376" s="63"/>
      <c r="O2376" s="63"/>
    </row>
    <row r="2377" spans="2:15" ht="13.5" x14ac:dyDescent="0.25">
      <c r="B2377" s="63"/>
      <c r="E2377" s="63"/>
      <c r="F2377" s="63"/>
      <c r="G2377" s="63"/>
      <c r="H2377" s="63"/>
      <c r="I2377" s="63"/>
      <c r="J2377" s="63"/>
      <c r="K2377" s="63"/>
      <c r="L2377" s="63"/>
      <c r="M2377" s="63"/>
      <c r="N2377" s="63"/>
      <c r="O2377" s="63"/>
    </row>
    <row r="2378" spans="2:15" ht="13.5" x14ac:dyDescent="0.25">
      <c r="B2378" s="63"/>
      <c r="E2378" s="63"/>
      <c r="F2378" s="63"/>
      <c r="G2378" s="63"/>
      <c r="H2378" s="63"/>
      <c r="I2378" s="63"/>
      <c r="J2378" s="63"/>
      <c r="K2378" s="63"/>
      <c r="L2378" s="63"/>
      <c r="M2378" s="63"/>
      <c r="N2378" s="63"/>
      <c r="O2378" s="63"/>
    </row>
    <row r="2379" spans="2:15" ht="13.5" x14ac:dyDescent="0.25">
      <c r="B2379" s="63"/>
      <c r="E2379" s="63"/>
      <c r="F2379" s="63"/>
      <c r="G2379" s="63"/>
      <c r="H2379" s="63"/>
      <c r="I2379" s="63"/>
      <c r="J2379" s="63"/>
      <c r="K2379" s="63"/>
      <c r="L2379" s="63"/>
      <c r="M2379" s="63"/>
      <c r="N2379" s="63"/>
      <c r="O2379" s="63"/>
    </row>
    <row r="2380" spans="2:15" ht="13.5" x14ac:dyDescent="0.25">
      <c r="B2380" s="63"/>
      <c r="E2380" s="63"/>
      <c r="F2380" s="63"/>
      <c r="G2380" s="63"/>
      <c r="H2380" s="63"/>
      <c r="I2380" s="63"/>
      <c r="J2380" s="63"/>
      <c r="K2380" s="63"/>
      <c r="L2380" s="63"/>
      <c r="M2380" s="63"/>
      <c r="N2380" s="63"/>
      <c r="O2380" s="63"/>
    </row>
    <row r="2381" spans="2:15" ht="13.5" x14ac:dyDescent="0.25">
      <c r="B2381" s="63"/>
      <c r="E2381" s="63"/>
      <c r="F2381" s="63"/>
      <c r="G2381" s="63"/>
      <c r="H2381" s="63"/>
      <c r="I2381" s="63"/>
      <c r="J2381" s="63"/>
      <c r="K2381" s="63"/>
      <c r="L2381" s="63"/>
      <c r="M2381" s="63"/>
      <c r="N2381" s="63"/>
      <c r="O2381" s="63"/>
    </row>
    <row r="2382" spans="2:15" ht="13.5" x14ac:dyDescent="0.25">
      <c r="B2382" s="63"/>
      <c r="E2382" s="63"/>
      <c r="F2382" s="63"/>
      <c r="G2382" s="63"/>
      <c r="H2382" s="63"/>
      <c r="I2382" s="63"/>
      <c r="J2382" s="63"/>
      <c r="K2382" s="63"/>
      <c r="L2382" s="63"/>
      <c r="M2382" s="63"/>
      <c r="N2382" s="63"/>
      <c r="O2382" s="63"/>
    </row>
    <row r="2383" spans="2:15" ht="13.5" x14ac:dyDescent="0.25">
      <c r="B2383" s="63"/>
      <c r="E2383" s="63"/>
      <c r="F2383" s="63"/>
      <c r="G2383" s="63"/>
      <c r="H2383" s="63"/>
      <c r="I2383" s="63"/>
      <c r="J2383" s="63"/>
      <c r="K2383" s="63"/>
      <c r="L2383" s="63"/>
      <c r="M2383" s="63"/>
      <c r="N2383" s="63"/>
      <c r="O2383" s="63"/>
    </row>
    <row r="2384" spans="2:15" ht="13.5" x14ac:dyDescent="0.25">
      <c r="B2384" s="63"/>
      <c r="E2384" s="63"/>
      <c r="F2384" s="63"/>
      <c r="G2384" s="63"/>
      <c r="H2384" s="63"/>
      <c r="I2384" s="63"/>
      <c r="J2384" s="63"/>
      <c r="K2384" s="63"/>
      <c r="L2384" s="63"/>
      <c r="M2384" s="63"/>
      <c r="N2384" s="63"/>
      <c r="O2384" s="63"/>
    </row>
    <row r="2385" spans="2:15" ht="13.5" x14ac:dyDescent="0.25">
      <c r="B2385" s="63"/>
      <c r="E2385" s="63"/>
      <c r="F2385" s="63"/>
      <c r="G2385" s="63"/>
      <c r="H2385" s="63"/>
      <c r="I2385" s="63"/>
      <c r="J2385" s="63"/>
      <c r="K2385" s="63"/>
      <c r="L2385" s="63"/>
      <c r="M2385" s="63"/>
      <c r="N2385" s="63"/>
      <c r="O2385" s="63"/>
    </row>
    <row r="2386" spans="2:15" ht="13.5" x14ac:dyDescent="0.25">
      <c r="B2386" s="63"/>
      <c r="E2386" s="63"/>
      <c r="F2386" s="63"/>
      <c r="G2386" s="63"/>
      <c r="H2386" s="63"/>
      <c r="I2386" s="63"/>
      <c r="J2386" s="63"/>
      <c r="K2386" s="63"/>
      <c r="L2386" s="63"/>
      <c r="M2386" s="63"/>
      <c r="N2386" s="63"/>
      <c r="O2386" s="63"/>
    </row>
    <row r="2387" spans="2:15" ht="13.5" x14ac:dyDescent="0.25">
      <c r="B2387" s="63"/>
      <c r="E2387" s="63"/>
      <c r="F2387" s="63"/>
      <c r="G2387" s="63"/>
      <c r="H2387" s="63"/>
      <c r="I2387" s="63"/>
      <c r="J2387" s="63"/>
      <c r="K2387" s="63"/>
      <c r="L2387" s="63"/>
      <c r="M2387" s="63"/>
      <c r="N2387" s="63"/>
      <c r="O2387" s="63"/>
    </row>
    <row r="2388" spans="2:15" ht="13.5" x14ac:dyDescent="0.25">
      <c r="B2388" s="63"/>
      <c r="E2388" s="63"/>
      <c r="F2388" s="63"/>
      <c r="G2388" s="63"/>
      <c r="H2388" s="63"/>
      <c r="I2388" s="63"/>
      <c r="J2388" s="63"/>
      <c r="K2388" s="63"/>
      <c r="L2388" s="63"/>
      <c r="M2388" s="63"/>
      <c r="N2388" s="63"/>
      <c r="O2388" s="63"/>
    </row>
    <row r="2389" spans="2:15" ht="13.5" x14ac:dyDescent="0.25">
      <c r="B2389" s="63"/>
      <c r="E2389" s="63"/>
      <c r="F2389" s="63"/>
      <c r="G2389" s="63"/>
      <c r="H2389" s="63"/>
      <c r="I2389" s="63"/>
      <c r="J2389" s="63"/>
      <c r="K2389" s="63"/>
      <c r="L2389" s="63"/>
      <c r="M2389" s="63"/>
      <c r="N2389" s="63"/>
      <c r="O2389" s="63"/>
    </row>
    <row r="2390" spans="2:15" ht="13.5" x14ac:dyDescent="0.25">
      <c r="B2390" s="63"/>
      <c r="E2390" s="63"/>
      <c r="F2390" s="63"/>
      <c r="G2390" s="63"/>
      <c r="H2390" s="63"/>
      <c r="I2390" s="63"/>
      <c r="J2390" s="63"/>
      <c r="K2390" s="63"/>
      <c r="L2390" s="63"/>
      <c r="M2390" s="63"/>
      <c r="N2390" s="63"/>
      <c r="O2390" s="63"/>
    </row>
    <row r="2391" spans="2:15" ht="13.5" x14ac:dyDescent="0.25">
      <c r="B2391" s="63"/>
      <c r="E2391" s="63"/>
      <c r="F2391" s="63"/>
      <c r="G2391" s="63"/>
      <c r="H2391" s="63"/>
      <c r="I2391" s="63"/>
      <c r="J2391" s="63"/>
      <c r="K2391" s="63"/>
      <c r="L2391" s="63"/>
      <c r="M2391" s="63"/>
      <c r="N2391" s="63"/>
      <c r="O2391" s="63"/>
    </row>
    <row r="2392" spans="2:15" ht="13.5" x14ac:dyDescent="0.25">
      <c r="B2392" s="63"/>
      <c r="E2392" s="63"/>
      <c r="F2392" s="63"/>
      <c r="G2392" s="63"/>
      <c r="H2392" s="63"/>
      <c r="I2392" s="63"/>
      <c r="J2392" s="63"/>
      <c r="K2392" s="63"/>
      <c r="L2392" s="63"/>
      <c r="M2392" s="63"/>
      <c r="N2392" s="63"/>
      <c r="O2392" s="63"/>
    </row>
    <row r="2393" spans="2:15" ht="13.5" x14ac:dyDescent="0.25">
      <c r="B2393" s="63"/>
      <c r="E2393" s="63"/>
      <c r="F2393" s="63"/>
      <c r="G2393" s="63"/>
      <c r="H2393" s="63"/>
      <c r="I2393" s="63"/>
      <c r="J2393" s="63"/>
      <c r="K2393" s="63"/>
      <c r="L2393" s="63"/>
      <c r="M2393" s="63"/>
      <c r="N2393" s="63"/>
      <c r="O2393" s="63"/>
    </row>
    <row r="2394" spans="2:15" ht="13.5" x14ac:dyDescent="0.25">
      <c r="B2394" s="63"/>
      <c r="E2394" s="63"/>
      <c r="F2394" s="63"/>
      <c r="G2394" s="63"/>
      <c r="H2394" s="63"/>
      <c r="I2394" s="63"/>
      <c r="J2394" s="63"/>
      <c r="K2394" s="63"/>
      <c r="L2394" s="63"/>
      <c r="M2394" s="63"/>
      <c r="N2394" s="63"/>
      <c r="O2394" s="63"/>
    </row>
    <row r="2395" spans="2:15" ht="13.5" x14ac:dyDescent="0.25">
      <c r="B2395" s="63"/>
      <c r="E2395" s="63"/>
      <c r="F2395" s="63"/>
      <c r="G2395" s="63"/>
      <c r="H2395" s="63"/>
      <c r="I2395" s="63"/>
      <c r="J2395" s="63"/>
      <c r="K2395" s="63"/>
      <c r="L2395" s="63"/>
      <c r="M2395" s="63"/>
      <c r="N2395" s="63"/>
      <c r="O2395" s="63"/>
    </row>
    <row r="2396" spans="2:15" ht="13.5" x14ac:dyDescent="0.25">
      <c r="B2396" s="63"/>
      <c r="E2396" s="63"/>
      <c r="F2396" s="63"/>
      <c r="G2396" s="63"/>
      <c r="H2396" s="63"/>
      <c r="I2396" s="63"/>
      <c r="J2396" s="63"/>
      <c r="K2396" s="63"/>
      <c r="L2396" s="63"/>
      <c r="M2396" s="63"/>
      <c r="N2396" s="63"/>
      <c r="O2396" s="63"/>
    </row>
    <row r="2397" spans="2:15" ht="13.5" x14ac:dyDescent="0.25">
      <c r="B2397" s="63"/>
      <c r="E2397" s="63"/>
      <c r="F2397" s="63"/>
      <c r="G2397" s="63"/>
      <c r="H2397" s="63"/>
      <c r="I2397" s="63"/>
      <c r="J2397" s="63"/>
      <c r="K2397" s="63"/>
      <c r="L2397" s="63"/>
      <c r="M2397" s="63"/>
      <c r="N2397" s="63"/>
      <c r="O2397" s="63"/>
    </row>
    <row r="2398" spans="2:15" ht="13.5" x14ac:dyDescent="0.25">
      <c r="B2398" s="63"/>
      <c r="E2398" s="63"/>
      <c r="F2398" s="63"/>
      <c r="G2398" s="63"/>
      <c r="H2398" s="63"/>
      <c r="I2398" s="63"/>
      <c r="J2398" s="63"/>
      <c r="K2398" s="63"/>
      <c r="L2398" s="63"/>
      <c r="M2398" s="63"/>
      <c r="N2398" s="63"/>
      <c r="O2398" s="63"/>
    </row>
    <row r="2399" spans="2:15" ht="13.5" x14ac:dyDescent="0.25">
      <c r="B2399" s="63"/>
      <c r="E2399" s="63"/>
      <c r="F2399" s="63"/>
      <c r="G2399" s="63"/>
      <c r="H2399" s="63"/>
      <c r="I2399" s="63"/>
      <c r="J2399" s="63"/>
      <c r="K2399" s="63"/>
      <c r="L2399" s="63"/>
      <c r="M2399" s="63"/>
      <c r="N2399" s="63"/>
      <c r="O2399" s="63"/>
    </row>
    <row r="2400" spans="2:15" ht="13.5" x14ac:dyDescent="0.25">
      <c r="B2400" s="63"/>
      <c r="E2400" s="63"/>
      <c r="F2400" s="63"/>
      <c r="G2400" s="63"/>
      <c r="H2400" s="63"/>
      <c r="I2400" s="63"/>
      <c r="J2400" s="63"/>
      <c r="K2400" s="63"/>
      <c r="L2400" s="63"/>
      <c r="M2400" s="63"/>
      <c r="N2400" s="63"/>
      <c r="O2400" s="63"/>
    </row>
    <row r="2401" spans="2:15" ht="13.5" x14ac:dyDescent="0.25">
      <c r="B2401" s="63"/>
      <c r="E2401" s="63"/>
      <c r="F2401" s="63"/>
      <c r="G2401" s="63"/>
      <c r="H2401" s="63"/>
      <c r="I2401" s="63"/>
      <c r="J2401" s="63"/>
      <c r="K2401" s="63"/>
      <c r="L2401" s="63"/>
      <c r="M2401" s="63"/>
      <c r="N2401" s="63"/>
      <c r="O2401" s="63"/>
    </row>
    <row r="2402" spans="2:15" ht="13.5" x14ac:dyDescent="0.25">
      <c r="B2402" s="63"/>
      <c r="E2402" s="63"/>
      <c r="F2402" s="63"/>
      <c r="G2402" s="63"/>
      <c r="H2402" s="63"/>
      <c r="I2402" s="63"/>
      <c r="J2402" s="63"/>
      <c r="K2402" s="63"/>
      <c r="L2402" s="63"/>
      <c r="M2402" s="63"/>
      <c r="N2402" s="63"/>
      <c r="O2402" s="63"/>
    </row>
    <row r="2403" spans="2:15" ht="13.5" x14ac:dyDescent="0.25">
      <c r="B2403" s="63"/>
      <c r="E2403" s="63"/>
      <c r="F2403" s="63"/>
      <c r="G2403" s="63"/>
      <c r="H2403" s="63"/>
      <c r="I2403" s="63"/>
      <c r="J2403" s="63"/>
      <c r="K2403" s="63"/>
      <c r="L2403" s="63"/>
      <c r="M2403" s="63"/>
      <c r="N2403" s="63"/>
      <c r="O2403" s="63"/>
    </row>
    <row r="2404" spans="2:15" ht="13.5" x14ac:dyDescent="0.25">
      <c r="B2404" s="63"/>
      <c r="E2404" s="63"/>
      <c r="F2404" s="63"/>
      <c r="G2404" s="63"/>
      <c r="H2404" s="63"/>
      <c r="I2404" s="63"/>
      <c r="J2404" s="63"/>
      <c r="K2404" s="63"/>
      <c r="L2404" s="63"/>
      <c r="M2404" s="63"/>
      <c r="N2404" s="63"/>
      <c r="O2404" s="63"/>
    </row>
    <row r="2405" spans="2:15" ht="13.5" x14ac:dyDescent="0.25">
      <c r="B2405" s="63"/>
      <c r="E2405" s="63"/>
      <c r="F2405" s="63"/>
      <c r="G2405" s="63"/>
      <c r="H2405" s="63"/>
      <c r="I2405" s="63"/>
      <c r="J2405" s="63"/>
      <c r="K2405" s="63"/>
      <c r="L2405" s="63"/>
      <c r="M2405" s="63"/>
      <c r="N2405" s="63"/>
      <c r="O2405" s="63"/>
    </row>
    <row r="2406" spans="2:15" ht="13.5" x14ac:dyDescent="0.25">
      <c r="B2406" s="63"/>
      <c r="E2406" s="63"/>
      <c r="F2406" s="63"/>
      <c r="G2406" s="63"/>
      <c r="H2406" s="63"/>
      <c r="I2406" s="63"/>
      <c r="J2406" s="63"/>
      <c r="K2406" s="63"/>
      <c r="L2406" s="63"/>
      <c r="M2406" s="63"/>
      <c r="N2406" s="63"/>
      <c r="O2406" s="63"/>
    </row>
    <row r="2407" spans="2:15" ht="13.5" x14ac:dyDescent="0.25">
      <c r="B2407" s="63"/>
      <c r="E2407" s="63"/>
      <c r="F2407" s="63"/>
      <c r="G2407" s="63"/>
      <c r="H2407" s="63"/>
      <c r="I2407" s="63"/>
      <c r="J2407" s="63"/>
      <c r="K2407" s="63"/>
      <c r="L2407" s="63"/>
      <c r="M2407" s="63"/>
      <c r="N2407" s="63"/>
      <c r="O2407" s="63"/>
    </row>
    <row r="2408" spans="2:15" ht="13.5" x14ac:dyDescent="0.25">
      <c r="B2408" s="63"/>
      <c r="E2408" s="63"/>
      <c r="F2408" s="63"/>
      <c r="G2408" s="63"/>
      <c r="H2408" s="63"/>
      <c r="I2408" s="63"/>
      <c r="J2408" s="63"/>
      <c r="K2408" s="63"/>
      <c r="L2408" s="63"/>
      <c r="M2408" s="63"/>
      <c r="N2408" s="63"/>
      <c r="O2408" s="63"/>
    </row>
    <row r="2409" spans="2:15" ht="13.5" x14ac:dyDescent="0.25">
      <c r="B2409" s="63"/>
      <c r="E2409" s="63"/>
      <c r="F2409" s="63"/>
      <c r="G2409" s="63"/>
      <c r="H2409" s="63"/>
      <c r="I2409" s="63"/>
      <c r="J2409" s="63"/>
      <c r="K2409" s="63"/>
      <c r="L2409" s="63"/>
      <c r="M2409" s="63"/>
      <c r="N2409" s="63"/>
      <c r="O2409" s="63"/>
    </row>
    <row r="2410" spans="2:15" ht="13.5" x14ac:dyDescent="0.25">
      <c r="B2410" s="63"/>
      <c r="E2410" s="63"/>
      <c r="F2410" s="63"/>
      <c r="G2410" s="63"/>
      <c r="H2410" s="63"/>
      <c r="I2410" s="63"/>
      <c r="J2410" s="63"/>
      <c r="K2410" s="63"/>
      <c r="L2410" s="63"/>
      <c r="M2410" s="63"/>
      <c r="N2410" s="63"/>
      <c r="O2410" s="63"/>
    </row>
    <row r="2411" spans="2:15" ht="13.5" x14ac:dyDescent="0.25">
      <c r="B2411" s="63"/>
      <c r="E2411" s="63"/>
      <c r="F2411" s="63"/>
      <c r="G2411" s="63"/>
      <c r="H2411" s="63"/>
      <c r="I2411" s="63"/>
      <c r="J2411" s="63"/>
      <c r="K2411" s="63"/>
      <c r="L2411" s="63"/>
      <c r="M2411" s="63"/>
      <c r="N2411" s="63"/>
      <c r="O2411" s="63"/>
    </row>
    <row r="2412" spans="2:15" ht="13.5" x14ac:dyDescent="0.25">
      <c r="B2412" s="63"/>
      <c r="E2412" s="63"/>
      <c r="F2412" s="63"/>
      <c r="G2412" s="63"/>
      <c r="H2412" s="63"/>
      <c r="I2412" s="63"/>
      <c r="J2412" s="63"/>
      <c r="K2412" s="63"/>
      <c r="L2412" s="63"/>
      <c r="M2412" s="63"/>
      <c r="N2412" s="63"/>
      <c r="O2412" s="63"/>
    </row>
    <row r="2413" spans="2:15" ht="13.5" x14ac:dyDescent="0.25">
      <c r="B2413" s="63"/>
      <c r="E2413" s="63"/>
      <c r="F2413" s="63"/>
      <c r="G2413" s="63"/>
      <c r="H2413" s="63"/>
      <c r="I2413" s="63"/>
      <c r="J2413" s="63"/>
      <c r="K2413" s="63"/>
      <c r="L2413" s="63"/>
      <c r="M2413" s="63"/>
      <c r="N2413" s="63"/>
      <c r="O2413" s="63"/>
    </row>
    <row r="2414" spans="2:15" ht="13.5" x14ac:dyDescent="0.25">
      <c r="B2414" s="63"/>
      <c r="E2414" s="63"/>
      <c r="F2414" s="63"/>
      <c r="G2414" s="63"/>
      <c r="H2414" s="63"/>
      <c r="I2414" s="63"/>
      <c r="J2414" s="63"/>
      <c r="K2414" s="63"/>
      <c r="L2414" s="63"/>
      <c r="M2414" s="63"/>
      <c r="N2414" s="63"/>
      <c r="O2414" s="63"/>
    </row>
    <row r="2415" spans="2:15" ht="13.5" x14ac:dyDescent="0.25">
      <c r="B2415" s="63"/>
      <c r="E2415" s="63"/>
      <c r="F2415" s="63"/>
      <c r="G2415" s="63"/>
      <c r="H2415" s="63"/>
      <c r="I2415" s="63"/>
      <c r="J2415" s="63"/>
      <c r="K2415" s="63"/>
      <c r="L2415" s="63"/>
      <c r="M2415" s="63"/>
      <c r="N2415" s="63"/>
      <c r="O2415" s="63"/>
    </row>
    <row r="2416" spans="2:15" ht="13.5" x14ac:dyDescent="0.25">
      <c r="B2416" s="63"/>
      <c r="E2416" s="63"/>
      <c r="F2416" s="63"/>
      <c r="G2416" s="63"/>
      <c r="H2416" s="63"/>
      <c r="I2416" s="63"/>
      <c r="J2416" s="63"/>
      <c r="K2416" s="63"/>
      <c r="L2416" s="63"/>
      <c r="M2416" s="63"/>
      <c r="N2416" s="63"/>
      <c r="O2416" s="63"/>
    </row>
    <row r="2417" spans="2:15" ht="13.5" x14ac:dyDescent="0.25">
      <c r="B2417" s="63"/>
      <c r="E2417" s="63"/>
      <c r="F2417" s="63"/>
      <c r="G2417" s="63"/>
      <c r="H2417" s="63"/>
      <c r="I2417" s="63"/>
      <c r="J2417" s="63"/>
      <c r="K2417" s="63"/>
      <c r="L2417" s="63"/>
      <c r="M2417" s="63"/>
      <c r="N2417" s="63"/>
      <c r="O2417" s="63"/>
    </row>
    <row r="2418" spans="2:15" ht="13.5" x14ac:dyDescent="0.25">
      <c r="B2418" s="63"/>
      <c r="E2418" s="63"/>
      <c r="F2418" s="63"/>
      <c r="G2418" s="63"/>
      <c r="H2418" s="63"/>
      <c r="I2418" s="63"/>
      <c r="J2418" s="63"/>
      <c r="K2418" s="63"/>
      <c r="L2418" s="63"/>
      <c r="M2418" s="63"/>
      <c r="N2418" s="63"/>
      <c r="O2418" s="63"/>
    </row>
    <row r="2419" spans="2:15" ht="13.5" x14ac:dyDescent="0.25">
      <c r="B2419" s="63"/>
      <c r="E2419" s="63"/>
      <c r="F2419" s="63"/>
      <c r="G2419" s="63"/>
      <c r="H2419" s="63"/>
      <c r="I2419" s="63"/>
      <c r="J2419" s="63"/>
      <c r="K2419" s="63"/>
      <c r="L2419" s="63"/>
      <c r="M2419" s="63"/>
      <c r="N2419" s="63"/>
      <c r="O2419" s="63"/>
    </row>
    <row r="2420" spans="2:15" ht="13.5" x14ac:dyDescent="0.25">
      <c r="B2420" s="63"/>
      <c r="E2420" s="63"/>
      <c r="F2420" s="63"/>
      <c r="G2420" s="63"/>
      <c r="H2420" s="63"/>
      <c r="I2420" s="63"/>
      <c r="J2420" s="63"/>
      <c r="K2420" s="63"/>
      <c r="L2420" s="63"/>
      <c r="M2420" s="63"/>
      <c r="N2420" s="63"/>
      <c r="O2420" s="63"/>
    </row>
    <row r="2421" spans="2:15" ht="13.5" x14ac:dyDescent="0.25">
      <c r="B2421" s="63"/>
      <c r="E2421" s="63"/>
      <c r="F2421" s="63"/>
      <c r="G2421" s="63"/>
      <c r="H2421" s="63"/>
      <c r="I2421" s="63"/>
      <c r="J2421" s="63"/>
      <c r="K2421" s="63"/>
      <c r="L2421" s="63"/>
      <c r="M2421" s="63"/>
      <c r="N2421" s="63"/>
      <c r="O2421" s="63"/>
    </row>
    <row r="2422" spans="2:15" ht="13.5" x14ac:dyDescent="0.25">
      <c r="B2422" s="63"/>
      <c r="E2422" s="63"/>
      <c r="F2422" s="63"/>
      <c r="G2422" s="63"/>
      <c r="H2422" s="63"/>
      <c r="I2422" s="63"/>
      <c r="J2422" s="63"/>
      <c r="K2422" s="63"/>
      <c r="L2422" s="63"/>
      <c r="M2422" s="63"/>
      <c r="N2422" s="63"/>
      <c r="O2422" s="63"/>
    </row>
    <row r="2423" spans="2:15" ht="13.5" x14ac:dyDescent="0.25">
      <c r="B2423" s="63"/>
      <c r="E2423" s="63"/>
      <c r="F2423" s="63"/>
      <c r="G2423" s="63"/>
      <c r="H2423" s="63"/>
      <c r="I2423" s="63"/>
      <c r="J2423" s="63"/>
      <c r="K2423" s="63"/>
      <c r="L2423" s="63"/>
      <c r="M2423" s="63"/>
      <c r="N2423" s="63"/>
      <c r="O2423" s="63"/>
    </row>
    <row r="2424" spans="2:15" ht="13.5" x14ac:dyDescent="0.25">
      <c r="B2424" s="63"/>
      <c r="E2424" s="63"/>
      <c r="F2424" s="63"/>
      <c r="G2424" s="63"/>
      <c r="H2424" s="63"/>
      <c r="I2424" s="63"/>
      <c r="J2424" s="63"/>
      <c r="K2424" s="63"/>
      <c r="L2424" s="63"/>
      <c r="M2424" s="63"/>
      <c r="N2424" s="63"/>
      <c r="O2424" s="63"/>
    </row>
    <row r="2425" spans="2:15" ht="13.5" x14ac:dyDescent="0.25">
      <c r="B2425" s="63"/>
      <c r="E2425" s="63"/>
      <c r="F2425" s="63"/>
      <c r="G2425" s="63"/>
      <c r="H2425" s="63"/>
      <c r="I2425" s="63"/>
      <c r="J2425" s="63"/>
      <c r="K2425" s="63"/>
      <c r="L2425" s="63"/>
      <c r="M2425" s="63"/>
      <c r="N2425" s="63"/>
      <c r="O2425" s="63"/>
    </row>
    <row r="2426" spans="2:15" ht="13.5" x14ac:dyDescent="0.25">
      <c r="B2426" s="63"/>
      <c r="E2426" s="63"/>
      <c r="F2426" s="63"/>
      <c r="G2426" s="63"/>
      <c r="H2426" s="63"/>
      <c r="I2426" s="63"/>
      <c r="J2426" s="63"/>
      <c r="K2426" s="63"/>
      <c r="L2426" s="63"/>
      <c r="M2426" s="63"/>
      <c r="N2426" s="63"/>
      <c r="O2426" s="63"/>
    </row>
    <row r="2427" spans="2:15" ht="13.5" x14ac:dyDescent="0.25">
      <c r="B2427" s="63"/>
      <c r="E2427" s="63"/>
      <c r="F2427" s="63"/>
      <c r="G2427" s="63"/>
      <c r="H2427" s="63"/>
      <c r="I2427" s="63"/>
      <c r="J2427" s="63"/>
      <c r="K2427" s="63"/>
      <c r="L2427" s="63"/>
      <c r="M2427" s="63"/>
      <c r="N2427" s="63"/>
      <c r="O2427" s="63"/>
    </row>
    <row r="2428" spans="2:15" ht="13.5" x14ac:dyDescent="0.25">
      <c r="B2428" s="63"/>
      <c r="E2428" s="63"/>
      <c r="F2428" s="63"/>
      <c r="G2428" s="63"/>
      <c r="H2428" s="63"/>
      <c r="I2428" s="63"/>
      <c r="J2428" s="63"/>
      <c r="K2428" s="63"/>
      <c r="L2428" s="63"/>
      <c r="M2428" s="63"/>
      <c r="N2428" s="63"/>
      <c r="O2428" s="63"/>
    </row>
    <row r="2429" spans="2:15" ht="13.5" x14ac:dyDescent="0.25">
      <c r="B2429" s="63"/>
      <c r="E2429" s="63"/>
      <c r="F2429" s="63"/>
      <c r="G2429" s="63"/>
      <c r="H2429" s="63"/>
      <c r="I2429" s="63"/>
      <c r="J2429" s="63"/>
      <c r="K2429" s="63"/>
      <c r="L2429" s="63"/>
      <c r="M2429" s="63"/>
      <c r="N2429" s="63"/>
      <c r="O2429" s="63"/>
    </row>
    <row r="2430" spans="2:15" ht="13.5" x14ac:dyDescent="0.25">
      <c r="B2430" s="63"/>
      <c r="E2430" s="63"/>
      <c r="F2430" s="63"/>
      <c r="G2430" s="63"/>
      <c r="H2430" s="63"/>
      <c r="I2430" s="63"/>
      <c r="J2430" s="63"/>
      <c r="K2430" s="63"/>
      <c r="L2430" s="63"/>
      <c r="M2430" s="63"/>
      <c r="N2430" s="63"/>
      <c r="O2430" s="63"/>
    </row>
    <row r="2431" spans="2:15" ht="13.5" x14ac:dyDescent="0.25">
      <c r="B2431" s="63"/>
      <c r="E2431" s="63"/>
      <c r="F2431" s="63"/>
      <c r="G2431" s="63"/>
      <c r="H2431" s="63"/>
      <c r="I2431" s="63"/>
      <c r="J2431" s="63"/>
      <c r="K2431" s="63"/>
      <c r="L2431" s="63"/>
      <c r="M2431" s="63"/>
      <c r="N2431" s="63"/>
      <c r="O2431" s="63"/>
    </row>
    <row r="2432" spans="2:15" ht="13.5" x14ac:dyDescent="0.25">
      <c r="B2432" s="63"/>
      <c r="E2432" s="63"/>
      <c r="F2432" s="63"/>
      <c r="G2432" s="63"/>
      <c r="H2432" s="63"/>
      <c r="I2432" s="63"/>
      <c r="J2432" s="63"/>
      <c r="K2432" s="63"/>
      <c r="L2432" s="63"/>
      <c r="M2432" s="63"/>
      <c r="N2432" s="63"/>
      <c r="O2432" s="63"/>
    </row>
    <row r="2433" spans="2:15" ht="13.5" x14ac:dyDescent="0.25">
      <c r="B2433" s="63"/>
      <c r="E2433" s="63"/>
      <c r="F2433" s="63"/>
      <c r="G2433" s="63"/>
      <c r="H2433" s="63"/>
      <c r="I2433" s="63"/>
      <c r="J2433" s="63"/>
      <c r="K2433" s="63"/>
      <c r="L2433" s="63"/>
      <c r="M2433" s="63"/>
      <c r="N2433" s="63"/>
      <c r="O2433" s="63"/>
    </row>
    <row r="2434" spans="2:15" ht="13.5" x14ac:dyDescent="0.25">
      <c r="B2434" s="63"/>
      <c r="E2434" s="63"/>
      <c r="F2434" s="63"/>
      <c r="G2434" s="63"/>
      <c r="H2434" s="63"/>
      <c r="I2434" s="63"/>
      <c r="J2434" s="63"/>
      <c r="K2434" s="63"/>
      <c r="L2434" s="63"/>
      <c r="M2434" s="63"/>
      <c r="N2434" s="63"/>
      <c r="O2434" s="63"/>
    </row>
    <row r="2435" spans="2:15" ht="13.5" x14ac:dyDescent="0.25">
      <c r="B2435" s="63"/>
      <c r="E2435" s="63"/>
      <c r="F2435" s="63"/>
      <c r="G2435" s="63"/>
      <c r="H2435" s="63"/>
      <c r="I2435" s="63"/>
      <c r="J2435" s="63"/>
      <c r="K2435" s="63"/>
      <c r="L2435" s="63"/>
      <c r="M2435" s="63"/>
      <c r="N2435" s="63"/>
      <c r="O2435" s="63"/>
    </row>
    <row r="2436" spans="2:15" ht="13.5" x14ac:dyDescent="0.25">
      <c r="B2436" s="63"/>
      <c r="E2436" s="63"/>
      <c r="F2436" s="63"/>
      <c r="G2436" s="63"/>
      <c r="H2436" s="63"/>
      <c r="I2436" s="63"/>
      <c r="J2436" s="63"/>
      <c r="K2436" s="63"/>
      <c r="L2436" s="63"/>
      <c r="M2436" s="63"/>
      <c r="N2436" s="63"/>
      <c r="O2436" s="63"/>
    </row>
    <row r="2437" spans="2:15" ht="13.5" x14ac:dyDescent="0.25">
      <c r="B2437" s="63"/>
      <c r="E2437" s="63"/>
      <c r="F2437" s="63"/>
      <c r="G2437" s="63"/>
      <c r="H2437" s="63"/>
      <c r="I2437" s="63"/>
      <c r="J2437" s="63"/>
      <c r="K2437" s="63"/>
      <c r="L2437" s="63"/>
      <c r="M2437" s="63"/>
      <c r="N2437" s="63"/>
      <c r="O2437" s="63"/>
    </row>
    <row r="2438" spans="2:15" ht="13.5" x14ac:dyDescent="0.25">
      <c r="B2438" s="63"/>
      <c r="E2438" s="63"/>
      <c r="F2438" s="63"/>
      <c r="G2438" s="63"/>
      <c r="H2438" s="63"/>
      <c r="I2438" s="63"/>
      <c r="J2438" s="63"/>
      <c r="K2438" s="63"/>
      <c r="L2438" s="63"/>
      <c r="M2438" s="63"/>
      <c r="N2438" s="63"/>
      <c r="O2438" s="63"/>
    </row>
    <row r="2439" spans="2:15" ht="13.5" x14ac:dyDescent="0.25">
      <c r="B2439" s="63"/>
      <c r="E2439" s="63"/>
      <c r="F2439" s="63"/>
      <c r="G2439" s="63"/>
      <c r="H2439" s="63"/>
      <c r="I2439" s="63"/>
      <c r="J2439" s="63"/>
      <c r="K2439" s="63"/>
      <c r="L2439" s="63"/>
      <c r="M2439" s="63"/>
      <c r="N2439" s="63"/>
      <c r="O2439" s="63"/>
    </row>
    <row r="2440" spans="2:15" ht="13.5" x14ac:dyDescent="0.25">
      <c r="B2440" s="63"/>
      <c r="E2440" s="63"/>
      <c r="F2440" s="63"/>
      <c r="G2440" s="63"/>
      <c r="H2440" s="63"/>
      <c r="I2440" s="63"/>
      <c r="J2440" s="63"/>
      <c r="K2440" s="63"/>
      <c r="L2440" s="63"/>
      <c r="M2440" s="63"/>
      <c r="N2440" s="63"/>
      <c r="O2440" s="63"/>
    </row>
    <row r="2441" spans="2:15" ht="13.5" x14ac:dyDescent="0.25">
      <c r="B2441" s="63"/>
      <c r="E2441" s="63"/>
      <c r="F2441" s="63"/>
      <c r="G2441" s="63"/>
      <c r="H2441" s="63"/>
      <c r="I2441" s="63"/>
      <c r="J2441" s="63"/>
      <c r="K2441" s="63"/>
      <c r="L2441" s="63"/>
      <c r="M2441" s="63"/>
      <c r="N2441" s="63"/>
      <c r="O2441" s="63"/>
    </row>
    <row r="2442" spans="2:15" ht="13.5" x14ac:dyDescent="0.25">
      <c r="B2442" s="63"/>
      <c r="E2442" s="63"/>
      <c r="F2442" s="63"/>
      <c r="G2442" s="63"/>
      <c r="H2442" s="63"/>
      <c r="I2442" s="63"/>
      <c r="J2442" s="63"/>
      <c r="K2442" s="63"/>
      <c r="L2442" s="63"/>
      <c r="M2442" s="63"/>
      <c r="N2442" s="63"/>
      <c r="O2442" s="63"/>
    </row>
    <row r="2443" spans="2:15" ht="13.5" x14ac:dyDescent="0.25">
      <c r="B2443" s="63"/>
      <c r="E2443" s="63"/>
      <c r="F2443" s="63"/>
      <c r="G2443" s="63"/>
      <c r="H2443" s="63"/>
      <c r="I2443" s="63"/>
      <c r="J2443" s="63"/>
      <c r="K2443" s="63"/>
      <c r="L2443" s="63"/>
      <c r="M2443" s="63"/>
      <c r="N2443" s="63"/>
      <c r="O2443" s="63"/>
    </row>
    <row r="2444" spans="2:15" ht="13.5" x14ac:dyDescent="0.25">
      <c r="B2444" s="63"/>
      <c r="E2444" s="63"/>
      <c r="F2444" s="63"/>
      <c r="G2444" s="63"/>
      <c r="H2444" s="63"/>
      <c r="I2444" s="63"/>
      <c r="J2444" s="63"/>
      <c r="K2444" s="63"/>
      <c r="L2444" s="63"/>
      <c r="M2444" s="63"/>
      <c r="N2444" s="63"/>
      <c r="O2444" s="63"/>
    </row>
    <row r="2445" spans="2:15" ht="13.5" x14ac:dyDescent="0.25">
      <c r="B2445" s="63"/>
      <c r="E2445" s="63"/>
      <c r="F2445" s="63"/>
      <c r="G2445" s="63"/>
      <c r="H2445" s="63"/>
      <c r="I2445" s="63"/>
      <c r="J2445" s="63"/>
      <c r="K2445" s="63"/>
      <c r="L2445" s="63"/>
      <c r="M2445" s="63"/>
      <c r="N2445" s="63"/>
      <c r="O2445" s="63"/>
    </row>
    <row r="2446" spans="2:15" ht="13.5" x14ac:dyDescent="0.25">
      <c r="B2446" s="63"/>
      <c r="E2446" s="63"/>
      <c r="F2446" s="63"/>
      <c r="G2446" s="63"/>
      <c r="H2446" s="63"/>
      <c r="I2446" s="63"/>
      <c r="J2446" s="63"/>
      <c r="K2446" s="63"/>
      <c r="L2446" s="63"/>
      <c r="M2446" s="63"/>
      <c r="N2446" s="63"/>
      <c r="O2446" s="63"/>
    </row>
    <row r="2447" spans="2:15" ht="13.5" x14ac:dyDescent="0.25">
      <c r="B2447" s="63"/>
      <c r="E2447" s="63"/>
      <c r="F2447" s="63"/>
      <c r="G2447" s="63"/>
      <c r="H2447" s="63"/>
      <c r="I2447" s="63"/>
      <c r="J2447" s="63"/>
      <c r="K2447" s="63"/>
      <c r="L2447" s="63"/>
      <c r="M2447" s="63"/>
      <c r="N2447" s="63"/>
      <c r="O2447" s="63"/>
    </row>
    <row r="2448" spans="2:15" ht="13.5" x14ac:dyDescent="0.25">
      <c r="B2448" s="63"/>
      <c r="E2448" s="63"/>
      <c r="F2448" s="63"/>
      <c r="G2448" s="63"/>
      <c r="H2448" s="63"/>
      <c r="I2448" s="63"/>
      <c r="J2448" s="63"/>
      <c r="K2448" s="63"/>
      <c r="L2448" s="63"/>
      <c r="M2448" s="63"/>
      <c r="N2448" s="63"/>
      <c r="O2448" s="63"/>
    </row>
    <row r="2449" spans="2:15" ht="13.5" x14ac:dyDescent="0.25">
      <c r="B2449" s="63"/>
      <c r="E2449" s="63"/>
      <c r="F2449" s="63"/>
      <c r="G2449" s="63"/>
      <c r="H2449" s="63"/>
      <c r="I2449" s="63"/>
      <c r="J2449" s="63"/>
      <c r="K2449" s="63"/>
      <c r="L2449" s="63"/>
      <c r="M2449" s="63"/>
      <c r="N2449" s="63"/>
      <c r="O2449" s="63"/>
    </row>
    <row r="2450" spans="2:15" ht="13.5" x14ac:dyDescent="0.25">
      <c r="B2450" s="63"/>
      <c r="E2450" s="63"/>
      <c r="F2450" s="63"/>
      <c r="G2450" s="63"/>
      <c r="H2450" s="63"/>
      <c r="I2450" s="63"/>
      <c r="J2450" s="63"/>
      <c r="K2450" s="63"/>
      <c r="L2450" s="63"/>
      <c r="M2450" s="63"/>
      <c r="N2450" s="63"/>
      <c r="O2450" s="63"/>
    </row>
    <row r="2451" spans="2:15" ht="13.5" x14ac:dyDescent="0.25">
      <c r="B2451" s="63"/>
      <c r="E2451" s="63"/>
      <c r="F2451" s="63"/>
      <c r="G2451" s="63"/>
      <c r="H2451" s="63"/>
      <c r="I2451" s="63"/>
      <c r="J2451" s="63"/>
      <c r="K2451" s="63"/>
      <c r="L2451" s="63"/>
      <c r="M2451" s="63"/>
      <c r="N2451" s="63"/>
      <c r="O2451" s="63"/>
    </row>
    <row r="2452" spans="2:15" ht="13.5" x14ac:dyDescent="0.25">
      <c r="B2452" s="63"/>
      <c r="E2452" s="63"/>
      <c r="F2452" s="63"/>
      <c r="G2452" s="63"/>
      <c r="H2452" s="63"/>
      <c r="I2452" s="63"/>
      <c r="J2452" s="63"/>
      <c r="K2452" s="63"/>
      <c r="L2452" s="63"/>
      <c r="M2452" s="63"/>
      <c r="N2452" s="63"/>
      <c r="O2452" s="63"/>
    </row>
    <row r="2453" spans="2:15" ht="13.5" x14ac:dyDescent="0.25">
      <c r="B2453" s="63"/>
      <c r="E2453" s="63"/>
      <c r="F2453" s="63"/>
      <c r="G2453" s="63"/>
      <c r="H2453" s="63"/>
      <c r="I2453" s="63"/>
      <c r="J2453" s="63"/>
      <c r="K2453" s="63"/>
      <c r="L2453" s="63"/>
      <c r="M2453" s="63"/>
      <c r="N2453" s="63"/>
      <c r="O2453" s="63"/>
    </row>
    <row r="2454" spans="2:15" ht="13.5" x14ac:dyDescent="0.25">
      <c r="B2454" s="63"/>
      <c r="E2454" s="63"/>
      <c r="F2454" s="63"/>
      <c r="G2454" s="63"/>
      <c r="H2454" s="63"/>
      <c r="I2454" s="63"/>
      <c r="J2454" s="63"/>
      <c r="K2454" s="63"/>
      <c r="L2454" s="63"/>
      <c r="M2454" s="63"/>
      <c r="N2454" s="63"/>
      <c r="O2454" s="63"/>
    </row>
    <row r="2455" spans="2:15" ht="13.5" x14ac:dyDescent="0.25">
      <c r="B2455" s="63"/>
      <c r="E2455" s="63"/>
      <c r="F2455" s="63"/>
      <c r="G2455" s="63"/>
      <c r="H2455" s="63"/>
      <c r="I2455" s="63"/>
      <c r="J2455" s="63"/>
      <c r="K2455" s="63"/>
      <c r="L2455" s="63"/>
      <c r="M2455" s="63"/>
      <c r="N2455" s="63"/>
      <c r="O2455" s="63"/>
    </row>
    <row r="2456" spans="2:15" ht="13.5" x14ac:dyDescent="0.25">
      <c r="B2456" s="63"/>
      <c r="E2456" s="63"/>
      <c r="F2456" s="63"/>
      <c r="G2456" s="63"/>
      <c r="H2456" s="63"/>
      <c r="I2456" s="63"/>
      <c r="J2456" s="63"/>
      <c r="K2456" s="63"/>
      <c r="L2456" s="63"/>
      <c r="M2456" s="63"/>
      <c r="N2456" s="63"/>
      <c r="O2456" s="63"/>
    </row>
    <row r="2457" spans="2:15" ht="13.5" x14ac:dyDescent="0.25">
      <c r="B2457" s="63"/>
      <c r="E2457" s="63"/>
      <c r="F2457" s="63"/>
      <c r="G2457" s="63"/>
      <c r="H2457" s="63"/>
      <c r="I2457" s="63"/>
      <c r="J2457" s="63"/>
      <c r="K2457" s="63"/>
      <c r="L2457" s="63"/>
      <c r="M2457" s="63"/>
      <c r="N2457" s="63"/>
      <c r="O2457" s="63"/>
    </row>
    <row r="2458" spans="2:15" ht="13.5" x14ac:dyDescent="0.25">
      <c r="B2458" s="63"/>
      <c r="E2458" s="63"/>
      <c r="F2458" s="63"/>
      <c r="G2458" s="63"/>
      <c r="H2458" s="63"/>
      <c r="I2458" s="63"/>
      <c r="J2458" s="63"/>
      <c r="K2458" s="63"/>
      <c r="L2458" s="63"/>
      <c r="M2458" s="63"/>
      <c r="N2458" s="63"/>
      <c r="O2458" s="63"/>
    </row>
    <row r="2459" spans="2:15" ht="13.5" x14ac:dyDescent="0.25">
      <c r="B2459" s="63"/>
      <c r="E2459" s="63"/>
      <c r="F2459" s="63"/>
      <c r="G2459" s="63"/>
      <c r="H2459" s="63"/>
      <c r="I2459" s="63"/>
      <c r="J2459" s="63"/>
      <c r="K2459" s="63"/>
      <c r="L2459" s="63"/>
      <c r="M2459" s="63"/>
      <c r="N2459" s="63"/>
      <c r="O2459" s="63"/>
    </row>
    <row r="2460" spans="2:15" ht="13.5" x14ac:dyDescent="0.25">
      <c r="B2460" s="63"/>
      <c r="E2460" s="63"/>
      <c r="F2460" s="63"/>
      <c r="G2460" s="63"/>
      <c r="H2460" s="63"/>
      <c r="I2460" s="63"/>
      <c r="J2460" s="63"/>
      <c r="K2460" s="63"/>
      <c r="L2460" s="63"/>
      <c r="M2460" s="63"/>
      <c r="N2460" s="63"/>
      <c r="O2460" s="63"/>
    </row>
    <row r="2461" spans="2:15" ht="13.5" x14ac:dyDescent="0.25">
      <c r="B2461" s="63"/>
      <c r="E2461" s="63"/>
      <c r="F2461" s="63"/>
      <c r="G2461" s="63"/>
      <c r="H2461" s="63"/>
      <c r="I2461" s="63"/>
      <c r="J2461" s="63"/>
      <c r="K2461" s="63"/>
      <c r="L2461" s="63"/>
      <c r="M2461" s="63"/>
      <c r="N2461" s="63"/>
      <c r="O2461" s="63"/>
    </row>
    <row r="2462" spans="2:15" ht="13.5" x14ac:dyDescent="0.25">
      <c r="B2462" s="63"/>
      <c r="E2462" s="63"/>
      <c r="F2462" s="63"/>
      <c r="G2462" s="63"/>
      <c r="H2462" s="63"/>
      <c r="I2462" s="63"/>
      <c r="J2462" s="63"/>
      <c r="K2462" s="63"/>
      <c r="L2462" s="63"/>
      <c r="M2462" s="63"/>
      <c r="N2462" s="63"/>
      <c r="O2462" s="63"/>
    </row>
    <row r="2463" spans="2:15" ht="13.5" x14ac:dyDescent="0.25">
      <c r="B2463" s="63"/>
      <c r="E2463" s="63"/>
      <c r="F2463" s="63"/>
      <c r="G2463" s="63"/>
      <c r="H2463" s="63"/>
      <c r="I2463" s="63"/>
      <c r="J2463" s="63"/>
      <c r="K2463" s="63"/>
      <c r="L2463" s="63"/>
      <c r="M2463" s="63"/>
      <c r="N2463" s="63"/>
      <c r="O2463" s="63"/>
    </row>
    <row r="2464" spans="2:15" ht="13.5" x14ac:dyDescent="0.25">
      <c r="B2464" s="63"/>
      <c r="E2464" s="63"/>
      <c r="F2464" s="63"/>
      <c r="G2464" s="63"/>
      <c r="H2464" s="63"/>
      <c r="I2464" s="63"/>
      <c r="J2464" s="63"/>
      <c r="K2464" s="63"/>
      <c r="L2464" s="63"/>
      <c r="M2464" s="63"/>
      <c r="N2464" s="63"/>
      <c r="O2464" s="63"/>
    </row>
    <row r="2465" spans="2:15" ht="13.5" x14ac:dyDescent="0.25">
      <c r="B2465" s="63"/>
      <c r="E2465" s="63"/>
      <c r="F2465" s="63"/>
      <c r="G2465" s="63"/>
      <c r="H2465" s="63"/>
      <c r="I2465" s="63"/>
      <c r="J2465" s="63"/>
      <c r="K2465" s="63"/>
      <c r="L2465" s="63"/>
      <c r="M2465" s="63"/>
      <c r="N2465" s="63"/>
      <c r="O2465" s="63"/>
    </row>
    <row r="2466" spans="2:15" ht="13.5" x14ac:dyDescent="0.25">
      <c r="B2466" s="63"/>
      <c r="E2466" s="63"/>
      <c r="F2466" s="63"/>
      <c r="G2466" s="63"/>
      <c r="H2466" s="63"/>
      <c r="I2466" s="63"/>
      <c r="J2466" s="63"/>
      <c r="K2466" s="63"/>
      <c r="L2466" s="63"/>
      <c r="M2466" s="63"/>
      <c r="N2466" s="63"/>
      <c r="O2466" s="63"/>
    </row>
    <row r="2467" spans="2:15" ht="13.5" x14ac:dyDescent="0.25">
      <c r="B2467" s="63"/>
      <c r="E2467" s="63"/>
      <c r="F2467" s="63"/>
      <c r="G2467" s="63"/>
      <c r="H2467" s="63"/>
      <c r="I2467" s="63"/>
      <c r="J2467" s="63"/>
      <c r="K2467" s="63"/>
      <c r="L2467" s="63"/>
      <c r="M2467" s="63"/>
      <c r="N2467" s="63"/>
      <c r="O2467" s="63"/>
    </row>
    <row r="2468" spans="2:15" ht="13.5" x14ac:dyDescent="0.25">
      <c r="B2468" s="63"/>
      <c r="E2468" s="63"/>
      <c r="F2468" s="63"/>
      <c r="G2468" s="63"/>
      <c r="H2468" s="63"/>
      <c r="I2468" s="63"/>
      <c r="J2468" s="63"/>
      <c r="K2468" s="63"/>
      <c r="L2468" s="63"/>
      <c r="M2468" s="63"/>
      <c r="N2468" s="63"/>
      <c r="O2468" s="63"/>
    </row>
    <row r="2469" spans="2:15" ht="13.5" x14ac:dyDescent="0.25">
      <c r="B2469" s="63"/>
      <c r="E2469" s="63"/>
      <c r="F2469" s="63"/>
      <c r="G2469" s="63"/>
      <c r="H2469" s="63"/>
      <c r="I2469" s="63"/>
      <c r="J2469" s="63"/>
      <c r="K2469" s="63"/>
      <c r="L2469" s="63"/>
      <c r="M2469" s="63"/>
      <c r="N2469" s="63"/>
      <c r="O2469" s="63"/>
    </row>
    <row r="2470" spans="2:15" ht="13.5" x14ac:dyDescent="0.25">
      <c r="B2470" s="63"/>
      <c r="E2470" s="63"/>
      <c r="F2470" s="63"/>
      <c r="G2470" s="63"/>
      <c r="H2470" s="63"/>
      <c r="I2470" s="63"/>
      <c r="J2470" s="63"/>
      <c r="K2470" s="63"/>
      <c r="L2470" s="63"/>
      <c r="M2470" s="63"/>
      <c r="N2470" s="63"/>
      <c r="O2470" s="63"/>
    </row>
    <row r="2471" spans="2:15" ht="13.5" x14ac:dyDescent="0.25">
      <c r="B2471" s="63"/>
      <c r="E2471" s="63"/>
      <c r="F2471" s="63"/>
      <c r="G2471" s="63"/>
      <c r="H2471" s="63"/>
      <c r="I2471" s="63"/>
      <c r="J2471" s="63"/>
      <c r="K2471" s="63"/>
      <c r="L2471" s="63"/>
      <c r="M2471" s="63"/>
      <c r="N2471" s="63"/>
      <c r="O2471" s="63"/>
    </row>
    <row r="2472" spans="2:15" ht="13.5" x14ac:dyDescent="0.25">
      <c r="B2472" s="63"/>
      <c r="E2472" s="63"/>
      <c r="F2472" s="63"/>
      <c r="G2472" s="63"/>
      <c r="H2472" s="63"/>
      <c r="I2472" s="63"/>
      <c r="J2472" s="63"/>
      <c r="K2472" s="63"/>
      <c r="L2472" s="63"/>
      <c r="M2472" s="63"/>
      <c r="N2472" s="63"/>
      <c r="O2472" s="63"/>
    </row>
    <row r="2473" spans="2:15" ht="13.5" x14ac:dyDescent="0.25">
      <c r="B2473" s="63"/>
      <c r="E2473" s="63"/>
      <c r="F2473" s="63"/>
      <c r="G2473" s="63"/>
      <c r="H2473" s="63"/>
      <c r="I2473" s="63"/>
      <c r="J2473" s="63"/>
      <c r="K2473" s="63"/>
      <c r="L2473" s="63"/>
      <c r="M2473" s="63"/>
      <c r="N2473" s="63"/>
      <c r="O2473" s="63"/>
    </row>
    <row r="2474" spans="2:15" ht="13.5" x14ac:dyDescent="0.25">
      <c r="B2474" s="63"/>
      <c r="E2474" s="63"/>
      <c r="F2474" s="63"/>
      <c r="G2474" s="63"/>
      <c r="H2474" s="63"/>
      <c r="I2474" s="63"/>
      <c r="J2474" s="63"/>
      <c r="K2474" s="63"/>
      <c r="L2474" s="63"/>
      <c r="M2474" s="63"/>
      <c r="N2474" s="63"/>
      <c r="O2474" s="63"/>
    </row>
    <row r="2475" spans="2:15" ht="13.5" x14ac:dyDescent="0.25">
      <c r="B2475" s="63"/>
      <c r="E2475" s="63"/>
      <c r="F2475" s="63"/>
      <c r="G2475" s="63"/>
      <c r="H2475" s="63"/>
      <c r="I2475" s="63"/>
      <c r="J2475" s="63"/>
      <c r="K2475" s="63"/>
      <c r="L2475" s="63"/>
      <c r="M2475" s="63"/>
      <c r="N2475" s="63"/>
      <c r="O2475" s="63"/>
    </row>
    <row r="2476" spans="2:15" ht="13.5" x14ac:dyDescent="0.25">
      <c r="B2476" s="63"/>
      <c r="E2476" s="63"/>
      <c r="F2476" s="63"/>
      <c r="G2476" s="63"/>
      <c r="H2476" s="63"/>
      <c r="I2476" s="63"/>
      <c r="J2476" s="63"/>
      <c r="K2476" s="63"/>
      <c r="L2476" s="63"/>
      <c r="M2476" s="63"/>
      <c r="N2476" s="63"/>
      <c r="O2476" s="63"/>
    </row>
    <row r="2477" spans="2:15" ht="13.5" x14ac:dyDescent="0.25">
      <c r="B2477" s="63"/>
      <c r="E2477" s="63"/>
      <c r="F2477" s="63"/>
      <c r="G2477" s="63"/>
      <c r="H2477" s="63"/>
      <c r="I2477" s="63"/>
      <c r="J2477" s="63"/>
      <c r="K2477" s="63"/>
      <c r="L2477" s="63"/>
      <c r="M2477" s="63"/>
      <c r="N2477" s="63"/>
      <c r="O2477" s="63"/>
    </row>
    <row r="2478" spans="2:15" ht="13.5" x14ac:dyDescent="0.25">
      <c r="B2478" s="63"/>
      <c r="E2478" s="63"/>
      <c r="F2478" s="63"/>
      <c r="G2478" s="63"/>
      <c r="H2478" s="63"/>
      <c r="I2478" s="63"/>
      <c r="J2478" s="63"/>
      <c r="K2478" s="63"/>
      <c r="L2478" s="63"/>
      <c r="M2478" s="63"/>
      <c r="N2478" s="63"/>
      <c r="O2478" s="63"/>
    </row>
    <row r="2479" spans="2:15" ht="13.5" x14ac:dyDescent="0.25">
      <c r="B2479" s="63"/>
      <c r="E2479" s="63"/>
      <c r="F2479" s="63"/>
      <c r="G2479" s="63"/>
      <c r="H2479" s="63"/>
      <c r="I2479" s="63"/>
      <c r="J2479" s="63"/>
      <c r="K2479" s="63"/>
      <c r="L2479" s="63"/>
      <c r="M2479" s="63"/>
      <c r="N2479" s="63"/>
      <c r="O2479" s="63"/>
    </row>
    <row r="2480" spans="2:15" ht="13.5" x14ac:dyDescent="0.25">
      <c r="B2480" s="63"/>
      <c r="E2480" s="63"/>
      <c r="F2480" s="63"/>
      <c r="G2480" s="63"/>
      <c r="H2480" s="63"/>
      <c r="I2480" s="63"/>
      <c r="J2480" s="63"/>
      <c r="K2480" s="63"/>
      <c r="L2480" s="63"/>
      <c r="M2480" s="63"/>
      <c r="N2480" s="63"/>
      <c r="O2480" s="63"/>
    </row>
    <row r="2481" spans="2:15" ht="13.5" x14ac:dyDescent="0.25">
      <c r="B2481" s="63"/>
      <c r="E2481" s="63"/>
      <c r="F2481" s="63"/>
      <c r="G2481" s="63"/>
      <c r="H2481" s="63"/>
      <c r="I2481" s="63"/>
      <c r="J2481" s="63"/>
      <c r="K2481" s="63"/>
      <c r="L2481" s="63"/>
      <c r="M2481" s="63"/>
      <c r="N2481" s="63"/>
      <c r="O2481" s="63"/>
    </row>
    <row r="2482" spans="2:15" ht="13.5" x14ac:dyDescent="0.25">
      <c r="B2482" s="63"/>
      <c r="E2482" s="63"/>
      <c r="F2482" s="63"/>
      <c r="G2482" s="63"/>
      <c r="H2482" s="63"/>
      <c r="I2482" s="63"/>
      <c r="J2482" s="63"/>
      <c r="K2482" s="63"/>
      <c r="L2482" s="63"/>
      <c r="M2482" s="63"/>
      <c r="N2482" s="63"/>
      <c r="O2482" s="63"/>
    </row>
    <row r="2483" spans="2:15" ht="13.5" x14ac:dyDescent="0.25">
      <c r="B2483" s="63"/>
      <c r="E2483" s="63"/>
      <c r="F2483" s="63"/>
      <c r="G2483" s="63"/>
      <c r="H2483" s="63"/>
      <c r="I2483" s="63"/>
      <c r="J2483" s="63"/>
      <c r="K2483" s="63"/>
      <c r="L2483" s="63"/>
      <c r="M2483" s="63"/>
      <c r="N2483" s="63"/>
      <c r="O2483" s="63"/>
    </row>
    <row r="2484" spans="2:15" ht="13.5" x14ac:dyDescent="0.25">
      <c r="B2484" s="63"/>
      <c r="E2484" s="63"/>
      <c r="F2484" s="63"/>
      <c r="G2484" s="63"/>
      <c r="H2484" s="63"/>
      <c r="I2484" s="63"/>
      <c r="J2484" s="63"/>
      <c r="K2484" s="63"/>
      <c r="L2484" s="63"/>
      <c r="M2484" s="63"/>
      <c r="N2484" s="63"/>
      <c r="O2484" s="63"/>
    </row>
    <row r="2485" spans="2:15" ht="13.5" x14ac:dyDescent="0.25">
      <c r="B2485" s="63"/>
      <c r="E2485" s="63"/>
      <c r="F2485" s="63"/>
      <c r="G2485" s="63"/>
      <c r="H2485" s="63"/>
      <c r="I2485" s="63"/>
      <c r="J2485" s="63"/>
      <c r="K2485" s="63"/>
      <c r="L2485" s="63"/>
      <c r="M2485" s="63"/>
      <c r="N2485" s="63"/>
      <c r="O2485" s="63"/>
    </row>
    <row r="2486" spans="2:15" ht="13.5" x14ac:dyDescent="0.25">
      <c r="B2486" s="63"/>
      <c r="E2486" s="63"/>
      <c r="F2486" s="63"/>
      <c r="G2486" s="63"/>
      <c r="H2486" s="63"/>
      <c r="I2486" s="63"/>
      <c r="J2486" s="63"/>
      <c r="K2486" s="63"/>
      <c r="L2486" s="63"/>
      <c r="M2486" s="63"/>
      <c r="N2486" s="63"/>
      <c r="O2486" s="63"/>
    </row>
    <row r="2487" spans="2:15" ht="13.5" x14ac:dyDescent="0.25">
      <c r="B2487" s="63"/>
      <c r="E2487" s="63"/>
      <c r="F2487" s="63"/>
      <c r="G2487" s="63"/>
      <c r="H2487" s="63"/>
      <c r="I2487" s="63"/>
      <c r="J2487" s="63"/>
      <c r="K2487" s="63"/>
      <c r="L2487" s="63"/>
      <c r="M2487" s="63"/>
      <c r="N2487" s="63"/>
      <c r="O2487" s="63"/>
    </row>
    <row r="2488" spans="2:15" ht="13.5" x14ac:dyDescent="0.25">
      <c r="B2488" s="63"/>
      <c r="E2488" s="63"/>
      <c r="F2488" s="63"/>
      <c r="G2488" s="63"/>
      <c r="H2488" s="63"/>
      <c r="I2488" s="63"/>
      <c r="J2488" s="63"/>
      <c r="K2488" s="63"/>
      <c r="L2488" s="63"/>
      <c r="M2488" s="63"/>
      <c r="N2488" s="63"/>
      <c r="O2488" s="63"/>
    </row>
    <row r="2489" spans="2:15" ht="13.5" x14ac:dyDescent="0.25">
      <c r="B2489" s="63"/>
      <c r="E2489" s="63"/>
      <c r="F2489" s="63"/>
      <c r="G2489" s="63"/>
      <c r="H2489" s="63"/>
      <c r="I2489" s="63"/>
      <c r="J2489" s="63"/>
      <c r="K2489" s="63"/>
      <c r="L2489" s="63"/>
      <c r="M2489" s="63"/>
      <c r="N2489" s="63"/>
      <c r="O2489" s="63"/>
    </row>
    <row r="2490" spans="2:15" ht="13.5" x14ac:dyDescent="0.25">
      <c r="B2490" s="63"/>
      <c r="E2490" s="63"/>
      <c r="F2490" s="63"/>
      <c r="G2490" s="63"/>
      <c r="H2490" s="63"/>
      <c r="I2490" s="63"/>
      <c r="J2490" s="63"/>
      <c r="K2490" s="63"/>
      <c r="L2490" s="63"/>
      <c r="M2490" s="63"/>
      <c r="N2490" s="63"/>
      <c r="O2490" s="63"/>
    </row>
    <row r="2491" spans="2:15" ht="13.5" x14ac:dyDescent="0.25">
      <c r="B2491" s="63"/>
      <c r="E2491" s="63"/>
      <c r="F2491" s="63"/>
      <c r="G2491" s="63"/>
      <c r="H2491" s="63"/>
      <c r="I2491" s="63"/>
      <c r="J2491" s="63"/>
      <c r="K2491" s="63"/>
      <c r="L2491" s="63"/>
      <c r="M2491" s="63"/>
      <c r="N2491" s="63"/>
      <c r="O2491" s="63"/>
    </row>
    <row r="2492" spans="2:15" ht="13.5" x14ac:dyDescent="0.25">
      <c r="B2492" s="63"/>
      <c r="E2492" s="63"/>
      <c r="F2492" s="63"/>
      <c r="G2492" s="63"/>
      <c r="H2492" s="63"/>
      <c r="I2492" s="63"/>
      <c r="J2492" s="63"/>
      <c r="K2492" s="63"/>
      <c r="L2492" s="63"/>
      <c r="M2492" s="63"/>
      <c r="N2492" s="63"/>
      <c r="O2492" s="63"/>
    </row>
    <row r="2493" spans="2:15" ht="13.5" x14ac:dyDescent="0.25">
      <c r="B2493" s="63"/>
      <c r="E2493" s="63"/>
      <c r="F2493" s="63"/>
      <c r="G2493" s="63"/>
      <c r="H2493" s="63"/>
      <c r="I2493" s="63"/>
      <c r="J2493" s="63"/>
      <c r="K2493" s="63"/>
      <c r="L2493" s="63"/>
      <c r="M2493" s="63"/>
      <c r="N2493" s="63"/>
      <c r="O2493" s="63"/>
    </row>
    <row r="2494" spans="2:15" ht="13.5" x14ac:dyDescent="0.25">
      <c r="B2494" s="63"/>
      <c r="E2494" s="63"/>
      <c r="F2494" s="63"/>
      <c r="G2494" s="63"/>
      <c r="H2494" s="63"/>
      <c r="I2494" s="63"/>
      <c r="J2494" s="63"/>
      <c r="K2494" s="63"/>
      <c r="L2494" s="63"/>
      <c r="M2494" s="63"/>
      <c r="N2494" s="63"/>
      <c r="O2494" s="63"/>
    </row>
    <row r="2495" spans="2:15" ht="13.5" x14ac:dyDescent="0.25">
      <c r="B2495" s="63"/>
      <c r="E2495" s="63"/>
      <c r="F2495" s="63"/>
      <c r="G2495" s="63"/>
      <c r="H2495" s="63"/>
      <c r="I2495" s="63"/>
      <c r="J2495" s="63"/>
      <c r="K2495" s="63"/>
      <c r="L2495" s="63"/>
      <c r="M2495" s="63"/>
      <c r="N2495" s="63"/>
      <c r="O2495" s="63"/>
    </row>
    <row r="2496" spans="2:15" ht="13.5" x14ac:dyDescent="0.25">
      <c r="B2496" s="63"/>
      <c r="E2496" s="63"/>
      <c r="F2496" s="63"/>
      <c r="G2496" s="63"/>
      <c r="H2496" s="63"/>
      <c r="I2496" s="63"/>
      <c r="J2496" s="63"/>
      <c r="K2496" s="63"/>
      <c r="L2496" s="63"/>
      <c r="M2496" s="63"/>
      <c r="N2496" s="63"/>
      <c r="O2496" s="63"/>
    </row>
    <row r="2497" spans="2:15" ht="13.5" x14ac:dyDescent="0.25">
      <c r="B2497" s="63"/>
      <c r="E2497" s="63"/>
      <c r="F2497" s="63"/>
      <c r="G2497" s="63"/>
      <c r="H2497" s="63"/>
      <c r="I2497" s="63"/>
      <c r="J2497" s="63"/>
      <c r="K2497" s="63"/>
      <c r="L2497" s="63"/>
      <c r="M2497" s="63"/>
      <c r="N2497" s="63"/>
      <c r="O2497" s="63"/>
    </row>
    <row r="2498" spans="2:15" ht="13.5" x14ac:dyDescent="0.25">
      <c r="B2498" s="63"/>
      <c r="E2498" s="63"/>
      <c r="F2498" s="63"/>
      <c r="G2498" s="63"/>
      <c r="H2498" s="63"/>
      <c r="I2498" s="63"/>
      <c r="J2498" s="63"/>
      <c r="K2498" s="63"/>
      <c r="L2498" s="63"/>
      <c r="M2498" s="63"/>
      <c r="N2498" s="63"/>
      <c r="O2498" s="63"/>
    </row>
    <row r="2499" spans="2:15" ht="13.5" x14ac:dyDescent="0.25">
      <c r="B2499" s="63"/>
      <c r="E2499" s="63"/>
      <c r="F2499" s="63"/>
      <c r="G2499" s="63"/>
      <c r="H2499" s="63"/>
      <c r="I2499" s="63"/>
      <c r="J2499" s="63"/>
      <c r="K2499" s="63"/>
      <c r="L2499" s="63"/>
      <c r="M2499" s="63"/>
      <c r="N2499" s="63"/>
      <c r="O2499" s="63"/>
    </row>
    <row r="2500" spans="2:15" ht="13.5" x14ac:dyDescent="0.25">
      <c r="B2500" s="63"/>
      <c r="E2500" s="63"/>
      <c r="F2500" s="63"/>
      <c r="G2500" s="63"/>
      <c r="H2500" s="63"/>
      <c r="I2500" s="63"/>
      <c r="J2500" s="63"/>
      <c r="K2500" s="63"/>
      <c r="L2500" s="63"/>
      <c r="M2500" s="63"/>
      <c r="N2500" s="63"/>
      <c r="O2500" s="63"/>
    </row>
    <row r="2501" spans="2:15" ht="13.5" x14ac:dyDescent="0.25">
      <c r="B2501" s="63"/>
      <c r="E2501" s="63"/>
      <c r="F2501" s="63"/>
      <c r="G2501" s="63"/>
      <c r="H2501" s="63"/>
      <c r="I2501" s="63"/>
      <c r="J2501" s="63"/>
      <c r="K2501" s="63"/>
      <c r="L2501" s="63"/>
      <c r="M2501" s="63"/>
      <c r="N2501" s="63"/>
      <c r="O2501" s="63"/>
    </row>
    <row r="2502" spans="2:15" ht="13.5" x14ac:dyDescent="0.25">
      <c r="B2502" s="63"/>
      <c r="E2502" s="63"/>
      <c r="F2502" s="63"/>
      <c r="G2502" s="63"/>
      <c r="H2502" s="63"/>
      <c r="I2502" s="63"/>
      <c r="J2502" s="63"/>
      <c r="K2502" s="63"/>
      <c r="L2502" s="63"/>
      <c r="M2502" s="63"/>
      <c r="N2502" s="63"/>
      <c r="O2502" s="63"/>
    </row>
    <row r="2503" spans="2:15" ht="13.5" x14ac:dyDescent="0.25">
      <c r="B2503" s="63"/>
      <c r="E2503" s="63"/>
      <c r="F2503" s="63"/>
      <c r="G2503" s="63"/>
      <c r="H2503" s="63"/>
      <c r="I2503" s="63"/>
      <c r="J2503" s="63"/>
      <c r="K2503" s="63"/>
      <c r="L2503" s="63"/>
      <c r="M2503" s="63"/>
      <c r="N2503" s="63"/>
      <c r="O2503" s="63"/>
    </row>
    <row r="2504" spans="2:15" ht="13.5" x14ac:dyDescent="0.25">
      <c r="B2504" s="63"/>
      <c r="E2504" s="63"/>
      <c r="F2504" s="63"/>
      <c r="G2504" s="63"/>
      <c r="H2504" s="63"/>
      <c r="I2504" s="63"/>
      <c r="J2504" s="63"/>
      <c r="K2504" s="63"/>
      <c r="L2504" s="63"/>
      <c r="M2504" s="63"/>
      <c r="N2504" s="63"/>
      <c r="O2504" s="63"/>
    </row>
    <row r="2505" spans="2:15" ht="13.5" x14ac:dyDescent="0.25">
      <c r="B2505" s="63"/>
      <c r="E2505" s="63"/>
      <c r="F2505" s="63"/>
      <c r="G2505" s="63"/>
      <c r="H2505" s="63"/>
      <c r="I2505" s="63"/>
      <c r="J2505" s="63"/>
      <c r="K2505" s="63"/>
      <c r="L2505" s="63"/>
      <c r="M2505" s="63"/>
      <c r="N2505" s="63"/>
      <c r="O2505" s="63"/>
    </row>
    <row r="2506" spans="2:15" ht="13.5" x14ac:dyDescent="0.25">
      <c r="B2506" s="63"/>
      <c r="E2506" s="63"/>
      <c r="F2506" s="63"/>
      <c r="G2506" s="63"/>
      <c r="H2506" s="63"/>
      <c r="I2506" s="63"/>
      <c r="J2506" s="63"/>
      <c r="K2506" s="63"/>
      <c r="L2506" s="63"/>
      <c r="M2506" s="63"/>
      <c r="N2506" s="63"/>
      <c r="O2506" s="63"/>
    </row>
    <row r="2507" spans="2:15" ht="13.5" x14ac:dyDescent="0.25">
      <c r="B2507" s="63"/>
      <c r="E2507" s="63"/>
      <c r="F2507" s="63"/>
      <c r="G2507" s="63"/>
      <c r="H2507" s="63"/>
      <c r="I2507" s="63"/>
      <c r="J2507" s="63"/>
      <c r="K2507" s="63"/>
      <c r="L2507" s="63"/>
      <c r="M2507" s="63"/>
      <c r="N2507" s="63"/>
      <c r="O2507" s="63"/>
    </row>
    <row r="2508" spans="2:15" ht="13.5" x14ac:dyDescent="0.25">
      <c r="B2508" s="63"/>
      <c r="E2508" s="63"/>
      <c r="F2508" s="63"/>
      <c r="G2508" s="63"/>
      <c r="H2508" s="63"/>
      <c r="I2508" s="63"/>
      <c r="J2508" s="63"/>
      <c r="K2508" s="63"/>
      <c r="L2508" s="63"/>
      <c r="M2508" s="63"/>
      <c r="N2508" s="63"/>
      <c r="O2508" s="63"/>
    </row>
    <row r="2509" spans="2:15" ht="13.5" x14ac:dyDescent="0.25">
      <c r="B2509" s="63"/>
      <c r="E2509" s="63"/>
      <c r="F2509" s="63"/>
      <c r="G2509" s="63"/>
      <c r="H2509" s="63"/>
      <c r="I2509" s="63"/>
      <c r="J2509" s="63"/>
      <c r="K2509" s="63"/>
      <c r="L2509" s="63"/>
      <c r="M2509" s="63"/>
      <c r="N2509" s="63"/>
      <c r="O2509" s="63"/>
    </row>
    <row r="2510" spans="2:15" ht="13.5" x14ac:dyDescent="0.25">
      <c r="B2510" s="63"/>
      <c r="E2510" s="63"/>
      <c r="F2510" s="63"/>
      <c r="G2510" s="63"/>
      <c r="H2510" s="63"/>
      <c r="I2510" s="63"/>
      <c r="J2510" s="63"/>
      <c r="K2510" s="63"/>
      <c r="L2510" s="63"/>
      <c r="M2510" s="63"/>
      <c r="N2510" s="63"/>
      <c r="O2510" s="63"/>
    </row>
    <row r="2511" spans="2:15" ht="13.5" x14ac:dyDescent="0.25">
      <c r="B2511" s="63"/>
      <c r="E2511" s="63"/>
      <c r="F2511" s="63"/>
      <c r="G2511" s="63"/>
      <c r="H2511" s="63"/>
      <c r="I2511" s="63"/>
      <c r="J2511" s="63"/>
      <c r="K2511" s="63"/>
      <c r="L2511" s="63"/>
      <c r="M2511" s="63"/>
      <c r="N2511" s="63"/>
      <c r="O2511" s="63"/>
    </row>
    <row r="2512" spans="2:15" ht="13.5" x14ac:dyDescent="0.25">
      <c r="B2512" s="63"/>
      <c r="E2512" s="63"/>
      <c r="F2512" s="63"/>
      <c r="G2512" s="63"/>
      <c r="H2512" s="63"/>
      <c r="I2512" s="63"/>
      <c r="J2512" s="63"/>
      <c r="K2512" s="63"/>
      <c r="L2512" s="63"/>
      <c r="M2512" s="63"/>
      <c r="N2512" s="63"/>
      <c r="O2512" s="63"/>
    </row>
    <row r="2513" spans="2:15" ht="13.5" x14ac:dyDescent="0.25">
      <c r="B2513" s="63"/>
      <c r="E2513" s="63"/>
      <c r="F2513" s="63"/>
      <c r="G2513" s="63"/>
      <c r="H2513" s="63"/>
      <c r="I2513" s="63"/>
      <c r="J2513" s="63"/>
      <c r="K2513" s="63"/>
      <c r="L2513" s="63"/>
      <c r="M2513" s="63"/>
      <c r="N2513" s="63"/>
      <c r="O2513" s="63"/>
    </row>
    <row r="2514" spans="2:15" ht="13.5" x14ac:dyDescent="0.25">
      <c r="B2514" s="63"/>
      <c r="E2514" s="63"/>
      <c r="F2514" s="63"/>
      <c r="G2514" s="63"/>
      <c r="H2514" s="63"/>
      <c r="I2514" s="63"/>
      <c r="J2514" s="63"/>
      <c r="K2514" s="63"/>
      <c r="L2514" s="63"/>
      <c r="M2514" s="63"/>
      <c r="N2514" s="63"/>
      <c r="O2514" s="63"/>
    </row>
    <row r="2515" spans="2:15" ht="13.5" x14ac:dyDescent="0.25">
      <c r="B2515" s="63"/>
      <c r="E2515" s="63"/>
      <c r="F2515" s="63"/>
      <c r="G2515" s="63"/>
      <c r="H2515" s="63"/>
      <c r="I2515" s="63"/>
      <c r="J2515" s="63"/>
      <c r="K2515" s="63"/>
      <c r="L2515" s="63"/>
      <c r="M2515" s="63"/>
      <c r="N2515" s="63"/>
      <c r="O2515" s="63"/>
    </row>
    <row r="2516" spans="2:15" ht="13.5" x14ac:dyDescent="0.25">
      <c r="B2516" s="63"/>
      <c r="E2516" s="63"/>
      <c r="F2516" s="63"/>
      <c r="G2516" s="63"/>
      <c r="H2516" s="63"/>
      <c r="I2516" s="63"/>
      <c r="J2516" s="63"/>
      <c r="K2516" s="63"/>
      <c r="L2516" s="63"/>
      <c r="M2516" s="63"/>
      <c r="N2516" s="63"/>
      <c r="O2516" s="63"/>
    </row>
    <row r="2517" spans="2:15" ht="13.5" x14ac:dyDescent="0.25">
      <c r="B2517" s="63"/>
      <c r="E2517" s="63"/>
      <c r="F2517" s="63"/>
      <c r="G2517" s="63"/>
      <c r="H2517" s="63"/>
      <c r="I2517" s="63"/>
      <c r="J2517" s="63"/>
      <c r="K2517" s="63"/>
      <c r="L2517" s="63"/>
      <c r="M2517" s="63"/>
      <c r="N2517" s="63"/>
      <c r="O2517" s="63"/>
    </row>
    <row r="2518" spans="2:15" ht="13.5" x14ac:dyDescent="0.25">
      <c r="B2518" s="63"/>
      <c r="E2518" s="63"/>
      <c r="F2518" s="63"/>
      <c r="G2518" s="63"/>
      <c r="H2518" s="63"/>
      <c r="I2518" s="63"/>
      <c r="J2518" s="63"/>
      <c r="K2518" s="63"/>
      <c r="L2518" s="63"/>
      <c r="M2518" s="63"/>
      <c r="N2518" s="63"/>
      <c r="O2518" s="63"/>
    </row>
    <row r="2519" spans="2:15" ht="13.5" x14ac:dyDescent="0.25">
      <c r="B2519" s="63"/>
      <c r="E2519" s="63"/>
      <c r="F2519" s="63"/>
      <c r="G2519" s="63"/>
      <c r="H2519" s="63"/>
      <c r="I2519" s="63"/>
      <c r="J2519" s="63"/>
      <c r="K2519" s="63"/>
      <c r="L2519" s="63"/>
      <c r="M2519" s="63"/>
      <c r="N2519" s="63"/>
      <c r="O2519" s="63"/>
    </row>
    <row r="2520" spans="2:15" ht="13.5" x14ac:dyDescent="0.25">
      <c r="B2520" s="63"/>
      <c r="E2520" s="63"/>
      <c r="F2520" s="63"/>
      <c r="G2520" s="63"/>
      <c r="H2520" s="63"/>
      <c r="I2520" s="63"/>
      <c r="J2520" s="63"/>
      <c r="K2520" s="63"/>
      <c r="L2520" s="63"/>
      <c r="M2520" s="63"/>
      <c r="N2520" s="63"/>
      <c r="O2520" s="63"/>
    </row>
    <row r="2521" spans="2:15" ht="13.5" x14ac:dyDescent="0.25">
      <c r="B2521" s="63"/>
      <c r="E2521" s="63"/>
      <c r="F2521" s="63"/>
      <c r="G2521" s="63"/>
      <c r="H2521" s="63"/>
      <c r="I2521" s="63"/>
      <c r="J2521" s="63"/>
      <c r="K2521" s="63"/>
      <c r="L2521" s="63"/>
      <c r="M2521" s="63"/>
      <c r="N2521" s="63"/>
      <c r="O2521" s="63"/>
    </row>
    <row r="2522" spans="2:15" ht="13.5" x14ac:dyDescent="0.25">
      <c r="B2522" s="63"/>
      <c r="E2522" s="63"/>
      <c r="F2522" s="63"/>
      <c r="G2522" s="63"/>
      <c r="H2522" s="63"/>
      <c r="I2522" s="63"/>
      <c r="J2522" s="63"/>
      <c r="K2522" s="63"/>
      <c r="L2522" s="63"/>
      <c r="M2522" s="63"/>
      <c r="N2522" s="63"/>
      <c r="O2522" s="63"/>
    </row>
    <row r="2523" spans="2:15" ht="13.5" x14ac:dyDescent="0.25">
      <c r="B2523" s="63"/>
      <c r="E2523" s="63"/>
      <c r="F2523" s="63"/>
      <c r="G2523" s="63"/>
      <c r="H2523" s="63"/>
      <c r="I2523" s="63"/>
      <c r="J2523" s="63"/>
      <c r="K2523" s="63"/>
      <c r="L2523" s="63"/>
      <c r="M2523" s="63"/>
      <c r="N2523" s="63"/>
      <c r="O2523" s="63"/>
    </row>
    <row r="2524" spans="2:15" ht="13.5" x14ac:dyDescent="0.25">
      <c r="B2524" s="63"/>
      <c r="E2524" s="63"/>
      <c r="F2524" s="63"/>
      <c r="G2524" s="63"/>
      <c r="H2524" s="63"/>
      <c r="I2524" s="63"/>
      <c r="J2524" s="63"/>
      <c r="K2524" s="63"/>
      <c r="L2524" s="63"/>
      <c r="M2524" s="63"/>
      <c r="N2524" s="63"/>
      <c r="O2524" s="63"/>
    </row>
    <row r="2525" spans="2:15" ht="13.5" x14ac:dyDescent="0.25">
      <c r="B2525" s="63"/>
      <c r="E2525" s="63"/>
      <c r="F2525" s="63"/>
      <c r="G2525" s="63"/>
      <c r="H2525" s="63"/>
      <c r="I2525" s="63"/>
      <c r="J2525" s="63"/>
      <c r="K2525" s="63"/>
      <c r="L2525" s="63"/>
      <c r="M2525" s="63"/>
      <c r="N2525" s="63"/>
      <c r="O2525" s="63"/>
    </row>
    <row r="2526" spans="2:15" ht="13.5" x14ac:dyDescent="0.25">
      <c r="B2526" s="63"/>
      <c r="E2526" s="63"/>
      <c r="F2526" s="63"/>
      <c r="G2526" s="63"/>
      <c r="H2526" s="63"/>
      <c r="I2526" s="63"/>
      <c r="J2526" s="63"/>
      <c r="K2526" s="63"/>
      <c r="L2526" s="63"/>
      <c r="M2526" s="63"/>
      <c r="N2526" s="63"/>
      <c r="O2526" s="63"/>
    </row>
    <row r="2527" spans="2:15" ht="13.5" x14ac:dyDescent="0.25">
      <c r="B2527" s="63"/>
      <c r="E2527" s="63"/>
      <c r="F2527" s="63"/>
      <c r="G2527" s="63"/>
      <c r="H2527" s="63"/>
      <c r="I2527" s="63"/>
      <c r="J2527" s="63"/>
      <c r="K2527" s="63"/>
      <c r="L2527" s="63"/>
      <c r="M2527" s="63"/>
      <c r="N2527" s="63"/>
      <c r="O2527" s="63"/>
    </row>
    <row r="2528" spans="2:15" ht="13.5" x14ac:dyDescent="0.25">
      <c r="B2528" s="63"/>
      <c r="E2528" s="63"/>
      <c r="F2528" s="63"/>
      <c r="G2528" s="63"/>
      <c r="H2528" s="63"/>
      <c r="I2528" s="63"/>
      <c r="J2528" s="63"/>
      <c r="K2528" s="63"/>
      <c r="L2528" s="63"/>
      <c r="M2528" s="63"/>
      <c r="N2528" s="63"/>
      <c r="O2528" s="63"/>
    </row>
    <row r="2529" spans="2:15" ht="13.5" x14ac:dyDescent="0.25">
      <c r="B2529" s="63"/>
      <c r="E2529" s="63"/>
      <c r="F2529" s="63"/>
      <c r="G2529" s="63"/>
      <c r="H2529" s="63"/>
      <c r="I2529" s="63"/>
      <c r="J2529" s="63"/>
      <c r="K2529" s="63"/>
      <c r="L2529" s="63"/>
      <c r="M2529" s="63"/>
      <c r="N2529" s="63"/>
      <c r="O2529" s="63"/>
    </row>
    <row r="2530" spans="2:15" ht="13.5" x14ac:dyDescent="0.25">
      <c r="B2530" s="63"/>
      <c r="E2530" s="63"/>
      <c r="F2530" s="63"/>
      <c r="G2530" s="63"/>
      <c r="H2530" s="63"/>
      <c r="I2530" s="63"/>
      <c r="J2530" s="63"/>
      <c r="K2530" s="63"/>
      <c r="L2530" s="63"/>
      <c r="M2530" s="63"/>
      <c r="N2530" s="63"/>
      <c r="O2530" s="63"/>
    </row>
    <row r="2531" spans="2:15" ht="13.5" x14ac:dyDescent="0.25">
      <c r="B2531" s="63"/>
      <c r="E2531" s="63"/>
      <c r="F2531" s="63"/>
      <c r="G2531" s="63"/>
      <c r="H2531" s="63"/>
      <c r="I2531" s="63"/>
      <c r="J2531" s="63"/>
      <c r="K2531" s="63"/>
      <c r="L2531" s="63"/>
      <c r="M2531" s="63"/>
      <c r="N2531" s="63"/>
      <c r="O2531" s="63"/>
    </row>
    <row r="2532" spans="2:15" ht="13.5" x14ac:dyDescent="0.25">
      <c r="B2532" s="63"/>
      <c r="E2532" s="63"/>
      <c r="F2532" s="63"/>
      <c r="G2532" s="63"/>
      <c r="H2532" s="63"/>
      <c r="I2532" s="63"/>
      <c r="J2532" s="63"/>
      <c r="K2532" s="63"/>
      <c r="L2532" s="63"/>
      <c r="M2532" s="63"/>
      <c r="N2532" s="63"/>
      <c r="O2532" s="63"/>
    </row>
    <row r="2533" spans="2:15" ht="13.5" x14ac:dyDescent="0.25">
      <c r="B2533" s="63"/>
      <c r="E2533" s="63"/>
      <c r="F2533" s="63"/>
      <c r="G2533" s="63"/>
      <c r="H2533" s="63"/>
      <c r="I2533" s="63"/>
      <c r="J2533" s="63"/>
      <c r="K2533" s="63"/>
      <c r="L2533" s="63"/>
      <c r="M2533" s="63"/>
      <c r="N2533" s="63"/>
      <c r="O2533" s="63"/>
    </row>
    <row r="2534" spans="2:15" ht="13.5" x14ac:dyDescent="0.25">
      <c r="B2534" s="63"/>
      <c r="E2534" s="63"/>
      <c r="F2534" s="63"/>
      <c r="G2534" s="63"/>
      <c r="H2534" s="63"/>
      <c r="I2534" s="63"/>
      <c r="J2534" s="63"/>
      <c r="K2534" s="63"/>
      <c r="L2534" s="63"/>
      <c r="M2534" s="63"/>
      <c r="N2534" s="63"/>
      <c r="O2534" s="63"/>
    </row>
    <row r="2535" spans="2:15" ht="13.5" x14ac:dyDescent="0.25">
      <c r="B2535" s="63"/>
      <c r="E2535" s="63"/>
      <c r="F2535" s="63"/>
      <c r="G2535" s="63"/>
      <c r="H2535" s="63"/>
      <c r="I2535" s="63"/>
      <c r="J2535" s="63"/>
      <c r="K2535" s="63"/>
      <c r="L2535" s="63"/>
      <c r="M2535" s="63"/>
      <c r="N2535" s="63"/>
      <c r="O2535" s="63"/>
    </row>
    <row r="2536" spans="2:15" ht="13.5" x14ac:dyDescent="0.25">
      <c r="B2536" s="63"/>
      <c r="E2536" s="63"/>
      <c r="F2536" s="63"/>
      <c r="G2536" s="63"/>
      <c r="H2536" s="63"/>
      <c r="I2536" s="63"/>
      <c r="J2536" s="63"/>
      <c r="K2536" s="63"/>
      <c r="L2536" s="63"/>
      <c r="M2536" s="63"/>
      <c r="N2536" s="63"/>
      <c r="O2536" s="63"/>
    </row>
    <row r="2537" spans="2:15" ht="13.5" x14ac:dyDescent="0.25">
      <c r="B2537" s="63"/>
      <c r="E2537" s="63"/>
      <c r="F2537" s="63"/>
      <c r="G2537" s="63"/>
      <c r="H2537" s="63"/>
      <c r="I2537" s="63"/>
      <c r="J2537" s="63"/>
      <c r="K2537" s="63"/>
      <c r="L2537" s="63"/>
      <c r="M2537" s="63"/>
      <c r="N2537" s="63"/>
      <c r="O2537" s="63"/>
    </row>
    <row r="2538" spans="2:15" ht="13.5" x14ac:dyDescent="0.25">
      <c r="B2538" s="63"/>
      <c r="E2538" s="63"/>
      <c r="F2538" s="63"/>
      <c r="G2538" s="63"/>
      <c r="H2538" s="63"/>
      <c r="I2538" s="63"/>
      <c r="J2538" s="63"/>
      <c r="K2538" s="63"/>
      <c r="L2538" s="63"/>
      <c r="M2538" s="63"/>
      <c r="N2538" s="63"/>
      <c r="O2538" s="63"/>
    </row>
    <row r="2539" spans="2:15" ht="13.5" x14ac:dyDescent="0.25">
      <c r="B2539" s="63"/>
      <c r="E2539" s="63"/>
      <c r="F2539" s="63"/>
      <c r="G2539" s="63"/>
      <c r="H2539" s="63"/>
      <c r="I2539" s="63"/>
      <c r="J2539" s="63"/>
      <c r="K2539" s="63"/>
      <c r="L2539" s="63"/>
      <c r="M2539" s="63"/>
      <c r="N2539" s="63"/>
      <c r="O2539" s="63"/>
    </row>
    <row r="2540" spans="2:15" ht="13.5" x14ac:dyDescent="0.25">
      <c r="B2540" s="63"/>
      <c r="E2540" s="63"/>
      <c r="F2540" s="63"/>
      <c r="G2540" s="63"/>
      <c r="H2540" s="63"/>
      <c r="I2540" s="63"/>
      <c r="J2540" s="63"/>
      <c r="K2540" s="63"/>
      <c r="L2540" s="63"/>
      <c r="M2540" s="63"/>
      <c r="N2540" s="63"/>
      <c r="O2540" s="63"/>
    </row>
    <row r="2541" spans="2:15" ht="13.5" x14ac:dyDescent="0.25">
      <c r="B2541" s="63"/>
      <c r="E2541" s="63"/>
      <c r="F2541" s="63"/>
      <c r="G2541" s="63"/>
      <c r="H2541" s="63"/>
      <c r="I2541" s="63"/>
      <c r="J2541" s="63"/>
      <c r="K2541" s="63"/>
      <c r="L2541" s="63"/>
      <c r="M2541" s="63"/>
      <c r="N2541" s="63"/>
      <c r="O2541" s="63"/>
    </row>
    <row r="2542" spans="2:15" ht="13.5" x14ac:dyDescent="0.25">
      <c r="B2542" s="63"/>
      <c r="E2542" s="63"/>
      <c r="F2542" s="63"/>
      <c r="G2542" s="63"/>
      <c r="H2542" s="63"/>
      <c r="I2542" s="63"/>
      <c r="J2542" s="63"/>
      <c r="K2542" s="63"/>
      <c r="L2542" s="63"/>
      <c r="M2542" s="63"/>
      <c r="N2542" s="63"/>
      <c r="O2542" s="63"/>
    </row>
    <row r="2543" spans="2:15" ht="13.5" x14ac:dyDescent="0.25">
      <c r="B2543" s="63"/>
      <c r="E2543" s="63"/>
      <c r="F2543" s="63"/>
      <c r="G2543" s="63"/>
      <c r="H2543" s="63"/>
      <c r="I2543" s="63"/>
      <c r="J2543" s="63"/>
      <c r="K2543" s="63"/>
      <c r="L2543" s="63"/>
      <c r="M2543" s="63"/>
      <c r="N2543" s="63"/>
      <c r="O2543" s="63"/>
    </row>
    <row r="2544" spans="2:15" ht="13.5" x14ac:dyDescent="0.25">
      <c r="B2544" s="63"/>
      <c r="E2544" s="63"/>
      <c r="F2544" s="63"/>
      <c r="G2544" s="63"/>
      <c r="H2544" s="63"/>
      <c r="I2544" s="63"/>
      <c r="J2544" s="63"/>
      <c r="K2544" s="63"/>
      <c r="L2544" s="63"/>
      <c r="M2544" s="63"/>
      <c r="N2544" s="63"/>
      <c r="O2544" s="63"/>
    </row>
    <row r="2545" spans="2:15" ht="13.5" x14ac:dyDescent="0.25">
      <c r="B2545" s="63"/>
      <c r="E2545" s="63"/>
      <c r="F2545" s="63"/>
      <c r="G2545" s="63"/>
      <c r="H2545" s="63"/>
      <c r="I2545" s="63"/>
      <c r="J2545" s="63"/>
      <c r="K2545" s="63"/>
      <c r="L2545" s="63"/>
      <c r="M2545" s="63"/>
      <c r="N2545" s="63"/>
      <c r="O2545" s="63"/>
    </row>
    <row r="2546" spans="2:15" ht="13.5" x14ac:dyDescent="0.25">
      <c r="B2546" s="63"/>
      <c r="E2546" s="63"/>
      <c r="F2546" s="63"/>
      <c r="G2546" s="63"/>
      <c r="H2546" s="63"/>
      <c r="I2546" s="63"/>
      <c r="J2546" s="63"/>
      <c r="K2546" s="63"/>
      <c r="L2546" s="63"/>
      <c r="M2546" s="63"/>
      <c r="N2546" s="63"/>
      <c r="O2546" s="63"/>
    </row>
    <row r="2547" spans="2:15" ht="13.5" x14ac:dyDescent="0.25">
      <c r="B2547" s="63"/>
      <c r="E2547" s="63"/>
      <c r="F2547" s="63"/>
      <c r="G2547" s="63"/>
      <c r="H2547" s="63"/>
      <c r="I2547" s="63"/>
      <c r="J2547" s="63"/>
      <c r="K2547" s="63"/>
      <c r="L2547" s="63"/>
      <c r="M2547" s="63"/>
      <c r="N2547" s="63"/>
      <c r="O2547" s="63"/>
    </row>
    <row r="2548" spans="2:15" ht="13.5" x14ac:dyDescent="0.25">
      <c r="B2548" s="63"/>
      <c r="E2548" s="63"/>
      <c r="F2548" s="63"/>
      <c r="G2548" s="63"/>
      <c r="H2548" s="63"/>
      <c r="I2548" s="63"/>
      <c r="J2548" s="63"/>
      <c r="K2548" s="63"/>
      <c r="L2548" s="63"/>
      <c r="M2548" s="63"/>
      <c r="N2548" s="63"/>
      <c r="O2548" s="63"/>
    </row>
    <row r="2549" spans="2:15" ht="13.5" x14ac:dyDescent="0.25">
      <c r="B2549" s="63"/>
      <c r="E2549" s="63"/>
      <c r="F2549" s="63"/>
      <c r="G2549" s="63"/>
      <c r="H2549" s="63"/>
      <c r="I2549" s="63"/>
      <c r="J2549" s="63"/>
      <c r="K2549" s="63"/>
      <c r="L2549" s="63"/>
      <c r="M2549" s="63"/>
      <c r="N2549" s="63"/>
      <c r="O2549" s="63"/>
    </row>
    <row r="2550" spans="2:15" ht="13.5" x14ac:dyDescent="0.25">
      <c r="B2550" s="63"/>
      <c r="E2550" s="63"/>
      <c r="F2550" s="63"/>
      <c r="G2550" s="63"/>
      <c r="H2550" s="63"/>
      <c r="I2550" s="63"/>
      <c r="J2550" s="63"/>
      <c r="K2550" s="63"/>
      <c r="L2550" s="63"/>
      <c r="M2550" s="63"/>
      <c r="N2550" s="63"/>
      <c r="O2550" s="63"/>
    </row>
    <row r="2551" spans="2:15" ht="13.5" x14ac:dyDescent="0.25">
      <c r="B2551" s="63"/>
      <c r="E2551" s="63"/>
      <c r="F2551" s="63"/>
      <c r="G2551" s="63"/>
      <c r="H2551" s="63"/>
      <c r="I2551" s="63"/>
      <c r="J2551" s="63"/>
      <c r="K2551" s="63"/>
      <c r="L2551" s="63"/>
      <c r="M2551" s="63"/>
      <c r="N2551" s="63"/>
      <c r="O2551" s="63"/>
    </row>
    <row r="2552" spans="2:15" ht="13.5" x14ac:dyDescent="0.25">
      <c r="B2552" s="63"/>
      <c r="E2552" s="63"/>
      <c r="F2552" s="63"/>
      <c r="G2552" s="63"/>
      <c r="H2552" s="63"/>
      <c r="I2552" s="63"/>
      <c r="J2552" s="63"/>
      <c r="K2552" s="63"/>
      <c r="L2552" s="63"/>
      <c r="M2552" s="63"/>
      <c r="N2552" s="63"/>
      <c r="O2552" s="63"/>
    </row>
    <row r="2553" spans="2:15" ht="13.5" x14ac:dyDescent="0.25">
      <c r="B2553" s="63"/>
      <c r="E2553" s="63"/>
      <c r="F2553" s="63"/>
      <c r="G2553" s="63"/>
      <c r="H2553" s="63"/>
      <c r="I2553" s="63"/>
      <c r="J2553" s="63"/>
      <c r="K2553" s="63"/>
      <c r="L2553" s="63"/>
      <c r="M2553" s="63"/>
      <c r="N2553" s="63"/>
      <c r="O2553" s="63"/>
    </row>
    <row r="2554" spans="2:15" ht="13.5" x14ac:dyDescent="0.25">
      <c r="B2554" s="63"/>
      <c r="E2554" s="63"/>
      <c r="F2554" s="63"/>
      <c r="G2554" s="63"/>
      <c r="H2554" s="63"/>
      <c r="I2554" s="63"/>
      <c r="J2554" s="63"/>
      <c r="K2554" s="63"/>
      <c r="L2554" s="63"/>
      <c r="M2554" s="63"/>
      <c r="N2554" s="63"/>
      <c r="O2554" s="63"/>
    </row>
    <row r="2555" spans="2:15" ht="13.5" x14ac:dyDescent="0.25">
      <c r="B2555" s="63"/>
      <c r="E2555" s="63"/>
      <c r="F2555" s="63"/>
      <c r="G2555" s="63"/>
      <c r="H2555" s="63"/>
      <c r="I2555" s="63"/>
      <c r="J2555" s="63"/>
      <c r="K2555" s="63"/>
      <c r="L2555" s="63"/>
      <c r="M2555" s="63"/>
      <c r="N2555" s="63"/>
      <c r="O2555" s="63"/>
    </row>
    <row r="2556" spans="2:15" ht="13.5" x14ac:dyDescent="0.25">
      <c r="B2556" s="63"/>
      <c r="E2556" s="63"/>
      <c r="F2556" s="63"/>
      <c r="G2556" s="63"/>
      <c r="H2556" s="63"/>
      <c r="I2556" s="63"/>
      <c r="J2556" s="63"/>
      <c r="K2556" s="63"/>
      <c r="L2556" s="63"/>
      <c r="M2556" s="63"/>
      <c r="N2556" s="63"/>
      <c r="O2556" s="63"/>
    </row>
    <row r="2557" spans="2:15" ht="13.5" x14ac:dyDescent="0.25">
      <c r="B2557" s="63"/>
      <c r="E2557" s="63"/>
      <c r="F2557" s="63"/>
      <c r="G2557" s="63"/>
      <c r="H2557" s="63"/>
      <c r="I2557" s="63"/>
      <c r="J2557" s="63"/>
      <c r="K2557" s="63"/>
      <c r="L2557" s="63"/>
      <c r="M2557" s="63"/>
      <c r="N2557" s="63"/>
      <c r="O2557" s="63"/>
    </row>
    <row r="2558" spans="2:15" ht="13.5" x14ac:dyDescent="0.25">
      <c r="B2558" s="63"/>
      <c r="E2558" s="63"/>
      <c r="F2558" s="63"/>
      <c r="G2558" s="63"/>
      <c r="H2558" s="63"/>
      <c r="I2558" s="63"/>
      <c r="J2558" s="63"/>
      <c r="K2558" s="63"/>
      <c r="L2558" s="63"/>
      <c r="M2558" s="63"/>
      <c r="N2558" s="63"/>
      <c r="O2558" s="63"/>
    </row>
    <row r="2559" spans="2:15" ht="13.5" x14ac:dyDescent="0.25">
      <c r="B2559" s="63"/>
      <c r="E2559" s="63"/>
      <c r="F2559" s="63"/>
      <c r="G2559" s="63"/>
      <c r="H2559" s="63"/>
      <c r="I2559" s="63"/>
      <c r="J2559" s="63"/>
      <c r="K2559" s="63"/>
      <c r="L2559" s="63"/>
      <c r="M2559" s="63"/>
      <c r="N2559" s="63"/>
      <c r="O2559" s="63"/>
    </row>
    <row r="2560" spans="2:15" ht="13.5" x14ac:dyDescent="0.25">
      <c r="B2560" s="63"/>
      <c r="E2560" s="63"/>
      <c r="F2560" s="63"/>
      <c r="G2560" s="63"/>
      <c r="H2560" s="63"/>
      <c r="I2560" s="63"/>
      <c r="J2560" s="63"/>
      <c r="K2560" s="63"/>
      <c r="L2560" s="63"/>
      <c r="M2560" s="63"/>
      <c r="N2560" s="63"/>
      <c r="O2560" s="63"/>
    </row>
    <row r="2561" spans="2:15" ht="13.5" x14ac:dyDescent="0.25">
      <c r="B2561" s="63"/>
      <c r="E2561" s="63"/>
      <c r="F2561" s="63"/>
      <c r="G2561" s="63"/>
      <c r="H2561" s="63"/>
      <c r="I2561" s="63"/>
      <c r="J2561" s="63"/>
      <c r="K2561" s="63"/>
      <c r="L2561" s="63"/>
      <c r="M2561" s="63"/>
      <c r="N2561" s="63"/>
      <c r="O2561" s="63"/>
    </row>
    <row r="2562" spans="2:15" ht="13.5" x14ac:dyDescent="0.25">
      <c r="B2562" s="63"/>
      <c r="E2562" s="63"/>
      <c r="F2562" s="63"/>
      <c r="G2562" s="63"/>
      <c r="H2562" s="63"/>
      <c r="I2562" s="63"/>
      <c r="J2562" s="63"/>
      <c r="K2562" s="63"/>
      <c r="L2562" s="63"/>
      <c r="M2562" s="63"/>
      <c r="N2562" s="63"/>
      <c r="O2562" s="63"/>
    </row>
    <row r="2563" spans="2:15" ht="13.5" x14ac:dyDescent="0.25">
      <c r="B2563" s="63"/>
      <c r="E2563" s="63"/>
      <c r="F2563" s="63"/>
      <c r="G2563" s="63"/>
      <c r="H2563" s="63"/>
      <c r="I2563" s="63"/>
      <c r="J2563" s="63"/>
      <c r="K2563" s="63"/>
      <c r="L2563" s="63"/>
      <c r="M2563" s="63"/>
      <c r="N2563" s="63"/>
      <c r="O2563" s="63"/>
    </row>
    <row r="2564" spans="2:15" ht="13.5" x14ac:dyDescent="0.25">
      <c r="B2564" s="63"/>
      <c r="E2564" s="63"/>
      <c r="F2564" s="63"/>
      <c r="G2564" s="63"/>
      <c r="H2564" s="63"/>
      <c r="I2564" s="63"/>
      <c r="J2564" s="63"/>
      <c r="K2564" s="63"/>
      <c r="L2564" s="63"/>
      <c r="M2564" s="63"/>
      <c r="N2564" s="63"/>
      <c r="O2564" s="63"/>
    </row>
    <row r="2565" spans="2:15" ht="13.5" x14ac:dyDescent="0.25">
      <c r="B2565" s="63"/>
      <c r="E2565" s="63"/>
      <c r="F2565" s="63"/>
      <c r="G2565" s="63"/>
      <c r="H2565" s="63"/>
      <c r="I2565" s="63"/>
      <c r="J2565" s="63"/>
      <c r="K2565" s="63"/>
      <c r="L2565" s="63"/>
      <c r="M2565" s="63"/>
      <c r="N2565" s="63"/>
      <c r="O2565" s="63"/>
    </row>
    <row r="2566" spans="2:15" ht="13.5" x14ac:dyDescent="0.25">
      <c r="B2566" s="63"/>
      <c r="E2566" s="63"/>
      <c r="F2566" s="63"/>
      <c r="G2566" s="63"/>
      <c r="H2566" s="63"/>
      <c r="I2566" s="63"/>
      <c r="J2566" s="63"/>
      <c r="K2566" s="63"/>
      <c r="L2566" s="63"/>
      <c r="M2566" s="63"/>
      <c r="N2566" s="63"/>
      <c r="O2566" s="63"/>
    </row>
    <row r="2567" spans="2:15" ht="13.5" x14ac:dyDescent="0.25">
      <c r="B2567" s="63"/>
      <c r="E2567" s="63"/>
      <c r="F2567" s="63"/>
      <c r="G2567" s="63"/>
      <c r="H2567" s="63"/>
      <c r="I2567" s="63"/>
      <c r="J2567" s="63"/>
      <c r="K2567" s="63"/>
      <c r="L2567" s="63"/>
      <c r="M2567" s="63"/>
      <c r="N2567" s="63"/>
      <c r="O2567" s="63"/>
    </row>
    <row r="2568" spans="2:15" ht="13.5" x14ac:dyDescent="0.25">
      <c r="B2568" s="63"/>
      <c r="E2568" s="63"/>
      <c r="F2568" s="63"/>
      <c r="G2568" s="63"/>
      <c r="H2568" s="63"/>
      <c r="I2568" s="63"/>
      <c r="J2568" s="63"/>
      <c r="K2568" s="63"/>
      <c r="L2568" s="63"/>
      <c r="M2568" s="63"/>
      <c r="N2568" s="63"/>
      <c r="O2568" s="63"/>
    </row>
    <row r="2569" spans="2:15" ht="13.5" x14ac:dyDescent="0.25">
      <c r="B2569" s="63"/>
      <c r="E2569" s="63"/>
      <c r="F2569" s="63"/>
      <c r="G2569" s="63"/>
      <c r="H2569" s="63"/>
      <c r="I2569" s="63"/>
      <c r="J2569" s="63"/>
      <c r="K2569" s="63"/>
      <c r="L2569" s="63"/>
      <c r="M2569" s="63"/>
      <c r="N2569" s="63"/>
      <c r="O2569" s="63"/>
    </row>
    <row r="2570" spans="2:15" ht="13.5" x14ac:dyDescent="0.25">
      <c r="B2570" s="63"/>
      <c r="E2570" s="63"/>
      <c r="F2570" s="63"/>
      <c r="G2570" s="63"/>
      <c r="H2570" s="63"/>
      <c r="I2570" s="63"/>
      <c r="J2570" s="63"/>
      <c r="K2570" s="63"/>
      <c r="L2570" s="63"/>
      <c r="M2570" s="63"/>
      <c r="N2570" s="63"/>
      <c r="O2570" s="63"/>
    </row>
    <row r="2571" spans="2:15" ht="13.5" x14ac:dyDescent="0.25">
      <c r="B2571" s="63"/>
      <c r="E2571" s="63"/>
      <c r="F2571" s="63"/>
      <c r="G2571" s="63"/>
      <c r="H2571" s="63"/>
      <c r="I2571" s="63"/>
      <c r="J2571" s="63"/>
      <c r="K2571" s="63"/>
      <c r="L2571" s="63"/>
      <c r="M2571" s="63"/>
      <c r="N2571" s="63"/>
      <c r="O2571" s="63"/>
    </row>
    <row r="2572" spans="2:15" ht="13.5" x14ac:dyDescent="0.25">
      <c r="B2572" s="63"/>
      <c r="E2572" s="63"/>
      <c r="F2572" s="63"/>
      <c r="G2572" s="63"/>
      <c r="H2572" s="63"/>
      <c r="I2572" s="63"/>
      <c r="J2572" s="63"/>
      <c r="K2572" s="63"/>
      <c r="L2572" s="63"/>
      <c r="M2572" s="63"/>
      <c r="N2572" s="63"/>
      <c r="O2572" s="63"/>
    </row>
    <row r="2573" spans="2:15" ht="13.5" x14ac:dyDescent="0.25">
      <c r="B2573" s="63"/>
      <c r="E2573" s="63"/>
      <c r="F2573" s="63"/>
      <c r="G2573" s="63"/>
      <c r="H2573" s="63"/>
      <c r="I2573" s="63"/>
      <c r="J2573" s="63"/>
      <c r="K2573" s="63"/>
      <c r="L2573" s="63"/>
      <c r="M2573" s="63"/>
      <c r="N2573" s="63"/>
      <c r="O2573" s="63"/>
    </row>
    <row r="2574" spans="2:15" ht="13.5" x14ac:dyDescent="0.25">
      <c r="B2574" s="63"/>
      <c r="E2574" s="63"/>
      <c r="F2574" s="63"/>
      <c r="G2574" s="63"/>
      <c r="H2574" s="63"/>
      <c r="I2574" s="63"/>
      <c r="J2574" s="63"/>
      <c r="K2574" s="63"/>
      <c r="L2574" s="63"/>
      <c r="M2574" s="63"/>
      <c r="N2574" s="63"/>
      <c r="O2574" s="63"/>
    </row>
    <row r="2575" spans="2:15" ht="13.5" x14ac:dyDescent="0.25">
      <c r="B2575" s="63"/>
      <c r="E2575" s="63"/>
      <c r="F2575" s="63"/>
      <c r="G2575" s="63"/>
      <c r="H2575" s="63"/>
      <c r="I2575" s="63"/>
      <c r="J2575" s="63"/>
      <c r="K2575" s="63"/>
      <c r="L2575" s="63"/>
      <c r="M2575" s="63"/>
      <c r="N2575" s="63"/>
      <c r="O2575" s="63"/>
    </row>
    <row r="2576" spans="2:15" ht="13.5" x14ac:dyDescent="0.25">
      <c r="B2576" s="63"/>
      <c r="E2576" s="63"/>
      <c r="F2576" s="63"/>
      <c r="G2576" s="63"/>
      <c r="H2576" s="63"/>
      <c r="I2576" s="63"/>
      <c r="J2576" s="63"/>
      <c r="K2576" s="63"/>
      <c r="L2576" s="63"/>
      <c r="M2576" s="63"/>
      <c r="N2576" s="63"/>
      <c r="O2576" s="63"/>
    </row>
    <row r="2577" spans="2:15" ht="13.5" x14ac:dyDescent="0.25">
      <c r="B2577" s="63"/>
      <c r="E2577" s="63"/>
      <c r="F2577" s="63"/>
      <c r="G2577" s="63"/>
      <c r="H2577" s="63"/>
      <c r="I2577" s="63"/>
      <c r="J2577" s="63"/>
      <c r="K2577" s="63"/>
      <c r="L2577" s="63"/>
      <c r="M2577" s="63"/>
      <c r="N2577" s="63"/>
      <c r="O2577" s="63"/>
    </row>
    <row r="2578" spans="2:15" ht="13.5" x14ac:dyDescent="0.25">
      <c r="B2578" s="63"/>
      <c r="E2578" s="63"/>
      <c r="F2578" s="63"/>
      <c r="G2578" s="63"/>
      <c r="H2578" s="63"/>
      <c r="I2578" s="63"/>
      <c r="J2578" s="63"/>
      <c r="K2578" s="63"/>
      <c r="L2578" s="63"/>
      <c r="M2578" s="63"/>
      <c r="N2578" s="63"/>
      <c r="O2578" s="63"/>
    </row>
    <row r="2579" spans="2:15" ht="13.5" x14ac:dyDescent="0.25">
      <c r="B2579" s="63"/>
      <c r="E2579" s="63"/>
      <c r="F2579" s="63"/>
      <c r="G2579" s="63"/>
      <c r="H2579" s="63"/>
      <c r="I2579" s="63"/>
      <c r="J2579" s="63"/>
      <c r="K2579" s="63"/>
      <c r="L2579" s="63"/>
      <c r="M2579" s="63"/>
      <c r="N2579" s="63"/>
      <c r="O2579" s="63"/>
    </row>
    <row r="2580" spans="2:15" ht="13.5" x14ac:dyDescent="0.25">
      <c r="B2580" s="63"/>
      <c r="E2580" s="63"/>
      <c r="F2580" s="63"/>
      <c r="G2580" s="63"/>
      <c r="H2580" s="63"/>
      <c r="I2580" s="63"/>
      <c r="J2580" s="63"/>
      <c r="K2580" s="63"/>
      <c r="L2580" s="63"/>
      <c r="M2580" s="63"/>
      <c r="N2580" s="63"/>
      <c r="O2580" s="63"/>
    </row>
    <row r="2581" spans="2:15" ht="13.5" x14ac:dyDescent="0.25">
      <c r="B2581" s="63"/>
      <c r="E2581" s="63"/>
      <c r="F2581" s="63"/>
      <c r="G2581" s="63"/>
      <c r="H2581" s="63"/>
      <c r="I2581" s="63"/>
      <c r="J2581" s="63"/>
      <c r="K2581" s="63"/>
      <c r="L2581" s="63"/>
      <c r="M2581" s="63"/>
      <c r="N2581" s="63"/>
      <c r="O2581" s="63"/>
    </row>
    <row r="2582" spans="2:15" ht="13.5" x14ac:dyDescent="0.25">
      <c r="B2582" s="63"/>
      <c r="E2582" s="63"/>
      <c r="F2582" s="63"/>
      <c r="G2582" s="63"/>
      <c r="H2582" s="63"/>
      <c r="I2582" s="63"/>
      <c r="J2582" s="63"/>
      <c r="K2582" s="63"/>
      <c r="L2582" s="63"/>
      <c r="M2582" s="63"/>
      <c r="N2582" s="63"/>
      <c r="O2582" s="63"/>
    </row>
    <row r="2583" spans="2:15" ht="13.5" x14ac:dyDescent="0.25">
      <c r="B2583" s="63"/>
      <c r="E2583" s="63"/>
      <c r="F2583" s="63"/>
      <c r="G2583" s="63"/>
      <c r="H2583" s="63"/>
      <c r="I2583" s="63"/>
      <c r="J2583" s="63"/>
      <c r="K2583" s="63"/>
      <c r="L2583" s="63"/>
      <c r="M2583" s="63"/>
      <c r="N2583" s="63"/>
      <c r="O2583" s="63"/>
    </row>
    <row r="2584" spans="2:15" ht="13.5" x14ac:dyDescent="0.25">
      <c r="B2584" s="63"/>
      <c r="E2584" s="63"/>
      <c r="F2584" s="63"/>
      <c r="G2584" s="63"/>
      <c r="H2584" s="63"/>
      <c r="I2584" s="63"/>
      <c r="J2584" s="63"/>
      <c r="K2584" s="63"/>
      <c r="L2584" s="63"/>
      <c r="M2584" s="63"/>
      <c r="N2584" s="63"/>
      <c r="O2584" s="63"/>
    </row>
    <row r="2585" spans="2:15" ht="13.5" x14ac:dyDescent="0.25">
      <c r="B2585" s="63"/>
      <c r="E2585" s="63"/>
      <c r="F2585" s="63"/>
      <c r="G2585" s="63"/>
      <c r="H2585" s="63"/>
      <c r="I2585" s="63"/>
      <c r="J2585" s="63"/>
      <c r="K2585" s="63"/>
      <c r="L2585" s="63"/>
      <c r="M2585" s="63"/>
      <c r="N2585" s="63"/>
      <c r="O2585" s="63"/>
    </row>
    <row r="2586" spans="2:15" ht="13.5" x14ac:dyDescent="0.25">
      <c r="B2586" s="63"/>
      <c r="E2586" s="63"/>
      <c r="F2586" s="63"/>
      <c r="G2586" s="63"/>
      <c r="H2586" s="63"/>
      <c r="I2586" s="63"/>
      <c r="J2586" s="63"/>
      <c r="K2586" s="63"/>
      <c r="L2586" s="63"/>
      <c r="M2586" s="63"/>
      <c r="N2586" s="63"/>
      <c r="O2586" s="63"/>
    </row>
    <row r="2587" spans="2:15" ht="13.5" x14ac:dyDescent="0.25">
      <c r="B2587" s="63"/>
      <c r="E2587" s="63"/>
      <c r="F2587" s="63"/>
      <c r="G2587" s="63"/>
      <c r="H2587" s="63"/>
      <c r="I2587" s="63"/>
      <c r="J2587" s="63"/>
      <c r="K2587" s="63"/>
      <c r="L2587" s="63"/>
      <c r="M2587" s="63"/>
      <c r="N2587" s="63"/>
      <c r="O2587" s="63"/>
    </row>
    <row r="2588" spans="2:15" ht="13.5" x14ac:dyDescent="0.25">
      <c r="B2588" s="63"/>
      <c r="E2588" s="63"/>
      <c r="F2588" s="63"/>
      <c r="G2588" s="63"/>
      <c r="H2588" s="63"/>
      <c r="I2588" s="63"/>
      <c r="J2588" s="63"/>
      <c r="K2588" s="63"/>
      <c r="L2588" s="63"/>
      <c r="M2588" s="63"/>
      <c r="N2588" s="63"/>
      <c r="O2588" s="63"/>
    </row>
    <row r="2589" spans="2:15" ht="13.5" x14ac:dyDescent="0.25">
      <c r="B2589" s="63"/>
      <c r="E2589" s="63"/>
      <c r="F2589" s="63"/>
      <c r="G2589" s="63"/>
      <c r="H2589" s="63"/>
      <c r="I2589" s="63"/>
      <c r="J2589" s="63"/>
      <c r="K2589" s="63"/>
      <c r="L2589" s="63"/>
      <c r="M2589" s="63"/>
      <c r="N2589" s="63"/>
      <c r="O2589" s="63"/>
    </row>
    <row r="2590" spans="2:15" ht="13.5" x14ac:dyDescent="0.25">
      <c r="B2590" s="63"/>
      <c r="E2590" s="63"/>
      <c r="F2590" s="63"/>
      <c r="G2590" s="63"/>
      <c r="H2590" s="63"/>
      <c r="I2590" s="63"/>
      <c r="J2590" s="63"/>
      <c r="K2590" s="63"/>
      <c r="L2590" s="63"/>
      <c r="M2590" s="63"/>
      <c r="N2590" s="63"/>
      <c r="O2590" s="63"/>
    </row>
    <row r="2591" spans="2:15" ht="13.5" x14ac:dyDescent="0.25">
      <c r="B2591" s="63"/>
      <c r="E2591" s="63"/>
      <c r="F2591" s="63"/>
      <c r="G2591" s="63"/>
      <c r="H2591" s="63"/>
      <c r="I2591" s="63"/>
      <c r="J2591" s="63"/>
      <c r="K2591" s="63"/>
      <c r="L2591" s="63"/>
      <c r="M2591" s="63"/>
      <c r="N2591" s="63"/>
      <c r="O2591" s="63"/>
    </row>
    <row r="2592" spans="2:15" ht="13.5" x14ac:dyDescent="0.25">
      <c r="B2592" s="63"/>
      <c r="E2592" s="63"/>
      <c r="F2592" s="63"/>
      <c r="G2592" s="63"/>
      <c r="H2592" s="63"/>
      <c r="I2592" s="63"/>
      <c r="J2592" s="63"/>
      <c r="K2592" s="63"/>
      <c r="L2592" s="63"/>
      <c r="M2592" s="63"/>
      <c r="N2592" s="63"/>
      <c r="O2592" s="63"/>
    </row>
    <row r="2593" spans="2:15" ht="13.5" x14ac:dyDescent="0.25">
      <c r="B2593" s="63"/>
      <c r="E2593" s="63"/>
      <c r="F2593" s="63"/>
      <c r="G2593" s="63"/>
      <c r="H2593" s="63"/>
      <c r="I2593" s="63"/>
      <c r="J2593" s="63"/>
      <c r="K2593" s="63"/>
      <c r="L2593" s="63"/>
      <c r="M2593" s="63"/>
      <c r="N2593" s="63"/>
      <c r="O2593" s="63"/>
    </row>
    <row r="2594" spans="2:15" ht="13.5" x14ac:dyDescent="0.25">
      <c r="B2594" s="63"/>
      <c r="E2594" s="63"/>
      <c r="F2594" s="63"/>
      <c r="G2594" s="63"/>
      <c r="H2594" s="63"/>
      <c r="I2594" s="63"/>
      <c r="J2594" s="63"/>
      <c r="K2594" s="63"/>
      <c r="L2594" s="63"/>
      <c r="M2594" s="63"/>
      <c r="N2594" s="63"/>
      <c r="O2594" s="63"/>
    </row>
    <row r="2595" spans="2:15" ht="13.5" x14ac:dyDescent="0.25">
      <c r="B2595" s="63"/>
      <c r="E2595" s="63"/>
      <c r="F2595" s="63"/>
      <c r="G2595" s="63"/>
      <c r="H2595" s="63"/>
      <c r="I2595" s="63"/>
      <c r="J2595" s="63"/>
      <c r="K2595" s="63"/>
      <c r="L2595" s="63"/>
      <c r="M2595" s="63"/>
      <c r="N2595" s="63"/>
      <c r="O2595" s="63"/>
    </row>
    <row r="2596" spans="2:15" ht="13.5" x14ac:dyDescent="0.25">
      <c r="B2596" s="63"/>
      <c r="E2596" s="63"/>
      <c r="F2596" s="63"/>
      <c r="G2596" s="63"/>
      <c r="H2596" s="63"/>
      <c r="I2596" s="63"/>
      <c r="J2596" s="63"/>
      <c r="K2596" s="63"/>
      <c r="L2596" s="63"/>
      <c r="M2596" s="63"/>
      <c r="N2596" s="63"/>
      <c r="O2596" s="63"/>
    </row>
    <row r="2597" spans="2:15" ht="13.5" x14ac:dyDescent="0.25">
      <c r="B2597" s="63"/>
      <c r="E2597" s="63"/>
      <c r="F2597" s="63"/>
      <c r="G2597" s="63"/>
      <c r="H2597" s="63"/>
      <c r="I2597" s="63"/>
      <c r="J2597" s="63"/>
      <c r="K2597" s="63"/>
      <c r="L2597" s="63"/>
      <c r="M2597" s="63"/>
      <c r="N2597" s="63"/>
      <c r="O2597" s="63"/>
    </row>
    <row r="2598" spans="2:15" ht="13.5" x14ac:dyDescent="0.25">
      <c r="B2598" s="63"/>
      <c r="E2598" s="63"/>
      <c r="F2598" s="63"/>
      <c r="G2598" s="63"/>
      <c r="H2598" s="63"/>
      <c r="I2598" s="63"/>
      <c r="J2598" s="63"/>
      <c r="K2598" s="63"/>
      <c r="L2598" s="63"/>
      <c r="M2598" s="63"/>
      <c r="N2598" s="63"/>
      <c r="O2598" s="63"/>
    </row>
    <row r="2599" spans="2:15" ht="13.5" x14ac:dyDescent="0.25">
      <c r="B2599" s="63"/>
      <c r="E2599" s="63"/>
      <c r="F2599" s="63"/>
      <c r="G2599" s="63"/>
      <c r="H2599" s="63"/>
      <c r="I2599" s="63"/>
      <c r="J2599" s="63"/>
      <c r="K2599" s="63"/>
      <c r="L2599" s="63"/>
      <c r="M2599" s="63"/>
      <c r="N2599" s="63"/>
      <c r="O2599" s="63"/>
    </row>
    <row r="2600" spans="2:15" ht="13.5" x14ac:dyDescent="0.25">
      <c r="B2600" s="63"/>
      <c r="E2600" s="63"/>
      <c r="F2600" s="63"/>
      <c r="G2600" s="63"/>
      <c r="H2600" s="63"/>
      <c r="I2600" s="63"/>
      <c r="J2600" s="63"/>
      <c r="K2600" s="63"/>
      <c r="L2600" s="63"/>
      <c r="M2600" s="63"/>
      <c r="N2600" s="63"/>
      <c r="O2600" s="63"/>
    </row>
    <row r="2601" spans="2:15" ht="13.5" x14ac:dyDescent="0.25">
      <c r="B2601" s="63"/>
      <c r="E2601" s="63"/>
      <c r="F2601" s="63"/>
      <c r="G2601" s="63"/>
      <c r="H2601" s="63"/>
      <c r="I2601" s="63"/>
      <c r="J2601" s="63"/>
      <c r="K2601" s="63"/>
      <c r="L2601" s="63"/>
      <c r="M2601" s="63"/>
      <c r="N2601" s="63"/>
      <c r="O2601" s="63"/>
    </row>
    <row r="2602" spans="2:15" ht="13.5" x14ac:dyDescent="0.25">
      <c r="B2602" s="63"/>
      <c r="E2602" s="63"/>
      <c r="F2602" s="63"/>
      <c r="G2602" s="63"/>
      <c r="H2602" s="63"/>
      <c r="I2602" s="63"/>
      <c r="J2602" s="63"/>
      <c r="K2602" s="63"/>
      <c r="L2602" s="63"/>
      <c r="M2602" s="63"/>
      <c r="N2602" s="63"/>
      <c r="O2602" s="63"/>
    </row>
    <row r="2603" spans="2:15" ht="13.5" x14ac:dyDescent="0.25">
      <c r="B2603" s="63"/>
      <c r="E2603" s="63"/>
      <c r="F2603" s="63"/>
      <c r="G2603" s="63"/>
      <c r="H2603" s="63"/>
      <c r="I2603" s="63"/>
      <c r="J2603" s="63"/>
      <c r="K2603" s="63"/>
      <c r="L2603" s="63"/>
      <c r="M2603" s="63"/>
      <c r="N2603" s="63"/>
      <c r="O2603" s="63"/>
    </row>
    <row r="2604" spans="2:15" ht="13.5" x14ac:dyDescent="0.25">
      <c r="B2604" s="63"/>
      <c r="E2604" s="63"/>
      <c r="F2604" s="63"/>
      <c r="G2604" s="63"/>
      <c r="H2604" s="63"/>
      <c r="I2604" s="63"/>
      <c r="J2604" s="63"/>
      <c r="K2604" s="63"/>
      <c r="L2604" s="63"/>
      <c r="M2604" s="63"/>
      <c r="N2604" s="63"/>
      <c r="O2604" s="63"/>
    </row>
    <row r="2605" spans="2:15" ht="13.5" x14ac:dyDescent="0.25">
      <c r="B2605" s="63"/>
      <c r="E2605" s="63"/>
      <c r="F2605" s="63"/>
      <c r="G2605" s="63"/>
      <c r="H2605" s="63"/>
      <c r="I2605" s="63"/>
      <c r="J2605" s="63"/>
      <c r="K2605" s="63"/>
      <c r="L2605" s="63"/>
      <c r="M2605" s="63"/>
      <c r="N2605" s="63"/>
      <c r="O2605" s="63"/>
    </row>
    <row r="2606" spans="2:15" ht="13.5" x14ac:dyDescent="0.25">
      <c r="B2606" s="63"/>
      <c r="E2606" s="63"/>
      <c r="F2606" s="63"/>
      <c r="G2606" s="63"/>
      <c r="H2606" s="63"/>
      <c r="I2606" s="63"/>
      <c r="J2606" s="63"/>
      <c r="K2606" s="63"/>
      <c r="L2606" s="63"/>
      <c r="M2606" s="63"/>
      <c r="N2606" s="63"/>
      <c r="O2606" s="63"/>
    </row>
    <row r="2607" spans="2:15" ht="13.5" x14ac:dyDescent="0.25">
      <c r="B2607" s="63"/>
      <c r="E2607" s="63"/>
      <c r="F2607" s="63"/>
      <c r="G2607" s="63"/>
      <c r="H2607" s="63"/>
      <c r="I2607" s="63"/>
      <c r="J2607" s="63"/>
      <c r="K2607" s="63"/>
      <c r="L2607" s="63"/>
      <c r="M2607" s="63"/>
      <c r="N2607" s="63"/>
      <c r="O2607" s="63"/>
    </row>
    <row r="2608" spans="2:15" ht="13.5" x14ac:dyDescent="0.25">
      <c r="B2608" s="63"/>
      <c r="E2608" s="63"/>
      <c r="F2608" s="63"/>
      <c r="G2608" s="63"/>
      <c r="H2608" s="63"/>
      <c r="I2608" s="63"/>
      <c r="J2608" s="63"/>
      <c r="K2608" s="63"/>
      <c r="L2608" s="63"/>
      <c r="M2608" s="63"/>
      <c r="N2608" s="63"/>
      <c r="O2608" s="63"/>
    </row>
    <row r="2609" spans="2:15" ht="13.5" x14ac:dyDescent="0.25">
      <c r="B2609" s="63"/>
      <c r="E2609" s="63"/>
      <c r="F2609" s="63"/>
      <c r="G2609" s="63"/>
      <c r="H2609" s="63"/>
      <c r="I2609" s="63"/>
      <c r="J2609" s="63"/>
      <c r="K2609" s="63"/>
      <c r="L2609" s="63"/>
      <c r="M2609" s="63"/>
      <c r="N2609" s="63"/>
      <c r="O2609" s="63"/>
    </row>
    <row r="2610" spans="2:15" ht="13.5" x14ac:dyDescent="0.25">
      <c r="B2610" s="63"/>
      <c r="E2610" s="63"/>
      <c r="F2610" s="63"/>
      <c r="G2610" s="63"/>
      <c r="H2610" s="63"/>
      <c r="I2610" s="63"/>
      <c r="J2610" s="63"/>
      <c r="K2610" s="63"/>
      <c r="L2610" s="63"/>
      <c r="M2610" s="63"/>
      <c r="N2610" s="63"/>
      <c r="O2610" s="63"/>
    </row>
    <row r="2611" spans="2:15" ht="13.5" x14ac:dyDescent="0.25">
      <c r="B2611" s="63"/>
      <c r="E2611" s="63"/>
      <c r="F2611" s="63"/>
      <c r="G2611" s="63"/>
      <c r="H2611" s="63"/>
      <c r="I2611" s="63"/>
      <c r="J2611" s="63"/>
      <c r="K2611" s="63"/>
      <c r="L2611" s="63"/>
      <c r="M2611" s="63"/>
      <c r="N2611" s="63"/>
      <c r="O2611" s="63"/>
    </row>
    <row r="2612" spans="2:15" ht="13.5" x14ac:dyDescent="0.25">
      <c r="B2612" s="63"/>
      <c r="E2612" s="63"/>
      <c r="F2612" s="63"/>
      <c r="G2612" s="63"/>
      <c r="H2612" s="63"/>
      <c r="I2612" s="63"/>
      <c r="J2612" s="63"/>
      <c r="K2612" s="63"/>
      <c r="L2612" s="63"/>
      <c r="M2612" s="63"/>
      <c r="N2612" s="63"/>
      <c r="O2612" s="63"/>
    </row>
    <row r="2613" spans="2:15" ht="13.5" x14ac:dyDescent="0.25">
      <c r="B2613" s="63"/>
      <c r="E2613" s="63"/>
      <c r="F2613" s="63"/>
      <c r="G2613" s="63"/>
      <c r="H2613" s="63"/>
      <c r="I2613" s="63"/>
      <c r="J2613" s="63"/>
      <c r="K2613" s="63"/>
      <c r="L2613" s="63"/>
      <c r="M2613" s="63"/>
      <c r="N2613" s="63"/>
      <c r="O2613" s="63"/>
    </row>
    <row r="2614" spans="2:15" ht="13.5" x14ac:dyDescent="0.25">
      <c r="B2614" s="63"/>
      <c r="E2614" s="63"/>
      <c r="F2614" s="63"/>
      <c r="G2614" s="63"/>
      <c r="H2614" s="63"/>
      <c r="I2614" s="63"/>
      <c r="J2614" s="63"/>
      <c r="K2614" s="63"/>
      <c r="L2614" s="63"/>
      <c r="M2614" s="63"/>
      <c r="N2614" s="63"/>
      <c r="O2614" s="63"/>
    </row>
    <row r="2615" spans="2:15" ht="13.5" x14ac:dyDescent="0.25">
      <c r="B2615" s="63"/>
      <c r="E2615" s="63"/>
      <c r="F2615" s="63"/>
      <c r="G2615" s="63"/>
      <c r="H2615" s="63"/>
      <c r="I2615" s="63"/>
      <c r="J2615" s="63"/>
      <c r="K2615" s="63"/>
      <c r="L2615" s="63"/>
      <c r="M2615" s="63"/>
      <c r="N2615" s="63"/>
      <c r="O2615" s="63"/>
    </row>
    <row r="2616" spans="2:15" ht="13.5" x14ac:dyDescent="0.25">
      <c r="B2616" s="63"/>
      <c r="E2616" s="63"/>
      <c r="F2616" s="63"/>
      <c r="G2616" s="63"/>
      <c r="H2616" s="63"/>
      <c r="I2616" s="63"/>
      <c r="J2616" s="63"/>
      <c r="K2616" s="63"/>
      <c r="L2616" s="63"/>
      <c r="M2616" s="63"/>
      <c r="N2616" s="63"/>
      <c r="O2616" s="63"/>
    </row>
    <row r="2617" spans="2:15" ht="13.5" x14ac:dyDescent="0.25">
      <c r="B2617" s="63"/>
      <c r="E2617" s="63"/>
      <c r="F2617" s="63"/>
      <c r="G2617" s="63"/>
      <c r="H2617" s="63"/>
      <c r="I2617" s="63"/>
      <c r="J2617" s="63"/>
      <c r="K2617" s="63"/>
      <c r="L2617" s="63"/>
      <c r="M2617" s="63"/>
      <c r="N2617" s="63"/>
      <c r="O2617" s="63"/>
    </row>
    <row r="2618" spans="2:15" ht="13.5" x14ac:dyDescent="0.25">
      <c r="B2618" s="63"/>
      <c r="E2618" s="63"/>
      <c r="F2618" s="63"/>
      <c r="G2618" s="63"/>
      <c r="H2618" s="63"/>
      <c r="I2618" s="63"/>
      <c r="J2618" s="63"/>
      <c r="K2618" s="63"/>
      <c r="L2618" s="63"/>
      <c r="M2618" s="63"/>
      <c r="N2618" s="63"/>
      <c r="O2618" s="63"/>
    </row>
    <row r="2619" spans="2:15" ht="13.5" x14ac:dyDescent="0.25">
      <c r="B2619" s="63"/>
      <c r="E2619" s="63"/>
      <c r="F2619" s="63"/>
      <c r="G2619" s="63"/>
      <c r="H2619" s="63"/>
      <c r="I2619" s="63"/>
      <c r="J2619" s="63"/>
      <c r="K2619" s="63"/>
      <c r="L2619" s="63"/>
      <c r="M2619" s="63"/>
      <c r="N2619" s="63"/>
      <c r="O2619" s="63"/>
    </row>
    <row r="2620" spans="2:15" ht="13.5" x14ac:dyDescent="0.25">
      <c r="B2620" s="63"/>
      <c r="E2620" s="63"/>
      <c r="F2620" s="63"/>
      <c r="G2620" s="63"/>
      <c r="H2620" s="63"/>
      <c r="I2620" s="63"/>
      <c r="J2620" s="63"/>
      <c r="K2620" s="63"/>
      <c r="L2620" s="63"/>
      <c r="M2620" s="63"/>
      <c r="N2620" s="63"/>
      <c r="O2620" s="63"/>
    </row>
    <row r="2621" spans="2:15" ht="13.5" x14ac:dyDescent="0.25">
      <c r="B2621" s="63"/>
      <c r="E2621" s="63"/>
      <c r="F2621" s="63"/>
      <c r="G2621" s="63"/>
      <c r="H2621" s="63"/>
      <c r="I2621" s="63"/>
      <c r="J2621" s="63"/>
      <c r="K2621" s="63"/>
      <c r="L2621" s="63"/>
      <c r="M2621" s="63"/>
      <c r="N2621" s="63"/>
      <c r="O2621" s="63"/>
    </row>
    <row r="2622" spans="2:15" ht="13.5" x14ac:dyDescent="0.25">
      <c r="B2622" s="63"/>
      <c r="E2622" s="63"/>
      <c r="F2622" s="63"/>
      <c r="G2622" s="63"/>
      <c r="H2622" s="63"/>
      <c r="I2622" s="63"/>
      <c r="J2622" s="63"/>
      <c r="K2622" s="63"/>
      <c r="L2622" s="63"/>
      <c r="M2622" s="63"/>
      <c r="N2622" s="63"/>
      <c r="O2622" s="63"/>
    </row>
    <row r="2623" spans="2:15" ht="13.5" x14ac:dyDescent="0.25">
      <c r="B2623" s="63"/>
      <c r="E2623" s="63"/>
      <c r="F2623" s="63"/>
      <c r="G2623" s="63"/>
      <c r="H2623" s="63"/>
      <c r="I2623" s="63"/>
      <c r="J2623" s="63"/>
      <c r="K2623" s="63"/>
      <c r="L2623" s="63"/>
      <c r="M2623" s="63"/>
      <c r="N2623" s="63"/>
      <c r="O2623" s="63"/>
    </row>
    <row r="2624" spans="2:15" ht="13.5" x14ac:dyDescent="0.25">
      <c r="B2624" s="63"/>
      <c r="E2624" s="63"/>
      <c r="F2624" s="63"/>
      <c r="G2624" s="63"/>
      <c r="H2624" s="63"/>
      <c r="I2624" s="63"/>
      <c r="J2624" s="63"/>
      <c r="K2624" s="63"/>
      <c r="L2624" s="63"/>
      <c r="M2624" s="63"/>
      <c r="N2624" s="63"/>
      <c r="O2624" s="63"/>
    </row>
    <row r="2625" spans="2:15" ht="13.5" x14ac:dyDescent="0.25">
      <c r="B2625" s="63"/>
      <c r="E2625" s="63"/>
      <c r="F2625" s="63"/>
      <c r="G2625" s="63"/>
      <c r="H2625" s="63"/>
      <c r="I2625" s="63"/>
      <c r="J2625" s="63"/>
      <c r="K2625" s="63"/>
      <c r="L2625" s="63"/>
      <c r="M2625" s="63"/>
      <c r="N2625" s="63"/>
      <c r="O2625" s="63"/>
    </row>
    <row r="2626" spans="2:15" ht="13.5" x14ac:dyDescent="0.25">
      <c r="B2626" s="63"/>
      <c r="E2626" s="63"/>
      <c r="F2626" s="63"/>
      <c r="G2626" s="63"/>
      <c r="H2626" s="63"/>
      <c r="I2626" s="63"/>
      <c r="J2626" s="63"/>
      <c r="K2626" s="63"/>
      <c r="L2626" s="63"/>
      <c r="M2626" s="63"/>
      <c r="N2626" s="63"/>
      <c r="O2626" s="63"/>
    </row>
    <row r="2627" spans="2:15" ht="13.5" x14ac:dyDescent="0.25">
      <c r="B2627" s="63"/>
      <c r="E2627" s="63"/>
      <c r="F2627" s="63"/>
      <c r="G2627" s="63"/>
      <c r="H2627" s="63"/>
      <c r="I2627" s="63"/>
      <c r="J2627" s="63"/>
      <c r="K2627" s="63"/>
      <c r="L2627" s="63"/>
      <c r="M2627" s="63"/>
      <c r="N2627" s="63"/>
      <c r="O2627" s="63"/>
    </row>
    <row r="2628" spans="2:15" ht="13.5" x14ac:dyDescent="0.25">
      <c r="B2628" s="63"/>
      <c r="E2628" s="63"/>
      <c r="F2628" s="63"/>
      <c r="G2628" s="63"/>
      <c r="H2628" s="63"/>
      <c r="I2628" s="63"/>
      <c r="J2628" s="63"/>
      <c r="K2628" s="63"/>
      <c r="L2628" s="63"/>
      <c r="M2628" s="63"/>
      <c r="N2628" s="63"/>
      <c r="O2628" s="63"/>
    </row>
    <row r="2629" spans="2:15" ht="13.5" x14ac:dyDescent="0.25">
      <c r="B2629" s="63"/>
      <c r="E2629" s="63"/>
      <c r="F2629" s="63"/>
      <c r="G2629" s="63"/>
      <c r="H2629" s="63"/>
      <c r="I2629" s="63"/>
      <c r="J2629" s="63"/>
      <c r="K2629" s="63"/>
      <c r="L2629" s="63"/>
      <c r="M2629" s="63"/>
      <c r="N2629" s="63"/>
      <c r="O2629" s="63"/>
    </row>
    <row r="2630" spans="2:15" ht="13.5" x14ac:dyDescent="0.25">
      <c r="B2630" s="63"/>
      <c r="E2630" s="63"/>
      <c r="F2630" s="63"/>
      <c r="G2630" s="63"/>
      <c r="H2630" s="63"/>
      <c r="I2630" s="63"/>
      <c r="J2630" s="63"/>
      <c r="K2630" s="63"/>
      <c r="L2630" s="63"/>
      <c r="M2630" s="63"/>
      <c r="N2630" s="63"/>
      <c r="O2630" s="63"/>
    </row>
    <row r="2631" spans="2:15" ht="13.5" x14ac:dyDescent="0.25">
      <c r="B2631" s="63"/>
      <c r="E2631" s="63"/>
      <c r="F2631" s="63"/>
      <c r="G2631" s="63"/>
      <c r="H2631" s="63"/>
      <c r="I2631" s="63"/>
      <c r="J2631" s="63"/>
      <c r="K2631" s="63"/>
      <c r="L2631" s="63"/>
      <c r="M2631" s="63"/>
      <c r="N2631" s="63"/>
      <c r="O2631" s="63"/>
    </row>
    <row r="2632" spans="2:15" ht="13.5" x14ac:dyDescent="0.25">
      <c r="B2632" s="63"/>
      <c r="E2632" s="63"/>
      <c r="F2632" s="63"/>
      <c r="G2632" s="63"/>
      <c r="H2632" s="63"/>
      <c r="I2632" s="63"/>
      <c r="J2632" s="63"/>
      <c r="K2632" s="63"/>
      <c r="L2632" s="63"/>
      <c r="M2632" s="63"/>
      <c r="N2632" s="63"/>
      <c r="O2632" s="63"/>
    </row>
    <row r="2633" spans="2:15" ht="13.5" x14ac:dyDescent="0.25">
      <c r="B2633" s="63"/>
      <c r="E2633" s="63"/>
      <c r="F2633" s="63"/>
      <c r="G2633" s="63"/>
      <c r="H2633" s="63"/>
      <c r="I2633" s="63"/>
      <c r="J2633" s="63"/>
      <c r="K2633" s="63"/>
      <c r="L2633" s="63"/>
      <c r="M2633" s="63"/>
      <c r="N2633" s="63"/>
      <c r="O2633" s="63"/>
    </row>
    <row r="2634" spans="2:15" ht="13.5" x14ac:dyDescent="0.25">
      <c r="B2634" s="63"/>
      <c r="E2634" s="63"/>
      <c r="F2634" s="63"/>
      <c r="G2634" s="63"/>
      <c r="H2634" s="63"/>
      <c r="I2634" s="63"/>
      <c r="J2634" s="63"/>
      <c r="K2634" s="63"/>
      <c r="L2634" s="63"/>
      <c r="M2634" s="63"/>
      <c r="N2634" s="63"/>
      <c r="O2634" s="63"/>
    </row>
    <row r="2635" spans="2:15" ht="13.5" x14ac:dyDescent="0.25">
      <c r="B2635" s="63"/>
      <c r="E2635" s="63"/>
      <c r="F2635" s="63"/>
      <c r="G2635" s="63"/>
      <c r="H2635" s="63"/>
      <c r="I2635" s="63"/>
      <c r="J2635" s="63"/>
      <c r="K2635" s="63"/>
      <c r="L2635" s="63"/>
      <c r="M2635" s="63"/>
      <c r="N2635" s="63"/>
      <c r="O2635" s="63"/>
    </row>
    <row r="2636" spans="2:15" ht="13.5" x14ac:dyDescent="0.25">
      <c r="B2636" s="63"/>
      <c r="E2636" s="63"/>
      <c r="F2636" s="63"/>
      <c r="G2636" s="63"/>
      <c r="H2636" s="63"/>
      <c r="I2636" s="63"/>
      <c r="J2636" s="63"/>
      <c r="K2636" s="63"/>
      <c r="L2636" s="63"/>
      <c r="M2636" s="63"/>
      <c r="N2636" s="63"/>
      <c r="O2636" s="63"/>
    </row>
    <row r="2637" spans="2:15" ht="13.5" x14ac:dyDescent="0.25">
      <c r="B2637" s="63"/>
      <c r="E2637" s="63"/>
      <c r="F2637" s="63"/>
      <c r="G2637" s="63"/>
      <c r="H2637" s="63"/>
      <c r="I2637" s="63"/>
      <c r="J2637" s="63"/>
      <c r="K2637" s="63"/>
      <c r="L2637" s="63"/>
      <c r="M2637" s="63"/>
      <c r="N2637" s="63"/>
      <c r="O2637" s="63"/>
    </row>
    <row r="2638" spans="2:15" ht="13.5" x14ac:dyDescent="0.25">
      <c r="B2638" s="63"/>
      <c r="E2638" s="63"/>
      <c r="F2638" s="63"/>
      <c r="G2638" s="63"/>
      <c r="H2638" s="63"/>
      <c r="I2638" s="63"/>
      <c r="J2638" s="63"/>
      <c r="K2638" s="63"/>
      <c r="L2638" s="63"/>
      <c r="M2638" s="63"/>
      <c r="N2638" s="63"/>
      <c r="O2638" s="63"/>
    </row>
    <row r="2639" spans="2:15" ht="13.5" x14ac:dyDescent="0.25">
      <c r="B2639" s="63"/>
      <c r="E2639" s="63"/>
      <c r="F2639" s="63"/>
      <c r="G2639" s="63"/>
      <c r="H2639" s="63"/>
      <c r="I2639" s="63"/>
      <c r="J2639" s="63"/>
      <c r="K2639" s="63"/>
      <c r="L2639" s="63"/>
      <c r="M2639" s="63"/>
      <c r="N2639" s="63"/>
      <c r="O2639" s="63"/>
    </row>
    <row r="2640" spans="2:15" ht="13.5" x14ac:dyDescent="0.25">
      <c r="B2640" s="63"/>
      <c r="E2640" s="63"/>
      <c r="F2640" s="63"/>
      <c r="G2640" s="63"/>
      <c r="H2640" s="63"/>
      <c r="I2640" s="63"/>
      <c r="J2640" s="63"/>
      <c r="K2640" s="63"/>
      <c r="L2640" s="63"/>
      <c r="M2640" s="63"/>
      <c r="N2640" s="63"/>
      <c r="O2640" s="63"/>
    </row>
    <row r="2641" spans="2:15" ht="13.5" x14ac:dyDescent="0.25">
      <c r="B2641" s="63"/>
      <c r="E2641" s="63"/>
      <c r="F2641" s="63"/>
      <c r="G2641" s="63"/>
      <c r="H2641" s="63"/>
      <c r="I2641" s="63"/>
      <c r="J2641" s="63"/>
      <c r="K2641" s="63"/>
      <c r="L2641" s="63"/>
      <c r="M2641" s="63"/>
      <c r="N2641" s="63"/>
      <c r="O2641" s="63"/>
    </row>
    <row r="2642" spans="2:15" ht="13.5" x14ac:dyDescent="0.25">
      <c r="B2642" s="63"/>
      <c r="E2642" s="63"/>
      <c r="F2642" s="63"/>
      <c r="G2642" s="63"/>
      <c r="H2642" s="63"/>
      <c r="I2642" s="63"/>
      <c r="J2642" s="63"/>
      <c r="K2642" s="63"/>
      <c r="L2642" s="63"/>
      <c r="M2642" s="63"/>
      <c r="N2642" s="63"/>
      <c r="O2642" s="63"/>
    </row>
    <row r="2643" spans="2:15" ht="13.5" x14ac:dyDescent="0.25">
      <c r="B2643" s="63"/>
      <c r="E2643" s="63"/>
      <c r="F2643" s="63"/>
      <c r="G2643" s="63"/>
      <c r="H2643" s="63"/>
      <c r="I2643" s="63"/>
      <c r="J2643" s="63"/>
      <c r="K2643" s="63"/>
      <c r="L2643" s="63"/>
      <c r="M2643" s="63"/>
      <c r="N2643" s="63"/>
      <c r="O2643" s="63"/>
    </row>
    <row r="2644" spans="2:15" ht="13.5" x14ac:dyDescent="0.25">
      <c r="B2644" s="63"/>
      <c r="E2644" s="63"/>
      <c r="F2644" s="63"/>
      <c r="G2644" s="63"/>
      <c r="H2644" s="63"/>
      <c r="I2644" s="63"/>
      <c r="J2644" s="63"/>
      <c r="K2644" s="63"/>
      <c r="L2644" s="63"/>
      <c r="M2644" s="63"/>
      <c r="N2644" s="63"/>
      <c r="O2644" s="63"/>
    </row>
    <row r="2645" spans="2:15" ht="13.5" x14ac:dyDescent="0.25">
      <c r="B2645" s="63"/>
      <c r="E2645" s="63"/>
      <c r="F2645" s="63"/>
      <c r="G2645" s="63"/>
      <c r="H2645" s="63"/>
      <c r="I2645" s="63"/>
      <c r="J2645" s="63"/>
      <c r="K2645" s="63"/>
      <c r="L2645" s="63"/>
      <c r="M2645" s="63"/>
      <c r="N2645" s="63"/>
      <c r="O2645" s="63"/>
    </row>
    <row r="2646" spans="2:15" ht="13.5" x14ac:dyDescent="0.25">
      <c r="B2646" s="63"/>
      <c r="E2646" s="63"/>
      <c r="F2646" s="63"/>
      <c r="G2646" s="63"/>
      <c r="H2646" s="63"/>
      <c r="I2646" s="63"/>
      <c r="J2646" s="63"/>
      <c r="K2646" s="63"/>
      <c r="L2646" s="63"/>
      <c r="M2646" s="63"/>
      <c r="N2646" s="63"/>
      <c r="O2646" s="63"/>
    </row>
    <row r="2647" spans="2:15" ht="13.5" x14ac:dyDescent="0.25">
      <c r="B2647" s="63"/>
      <c r="E2647" s="63"/>
      <c r="F2647" s="63"/>
      <c r="G2647" s="63"/>
      <c r="H2647" s="63"/>
      <c r="I2647" s="63"/>
      <c r="J2647" s="63"/>
      <c r="K2647" s="63"/>
      <c r="L2647" s="63"/>
      <c r="M2647" s="63"/>
      <c r="N2647" s="63"/>
      <c r="O2647" s="63"/>
    </row>
    <row r="2648" spans="2:15" ht="13.5" x14ac:dyDescent="0.25">
      <c r="B2648" s="63"/>
      <c r="E2648" s="63"/>
      <c r="F2648" s="63"/>
      <c r="G2648" s="63"/>
      <c r="H2648" s="63"/>
      <c r="I2648" s="63"/>
      <c r="J2648" s="63"/>
      <c r="K2648" s="63"/>
      <c r="L2648" s="63"/>
      <c r="M2648" s="63"/>
      <c r="N2648" s="63"/>
      <c r="O2648" s="63"/>
    </row>
    <row r="2649" spans="2:15" ht="13.5" x14ac:dyDescent="0.25">
      <c r="B2649" s="63"/>
      <c r="E2649" s="63"/>
      <c r="F2649" s="63"/>
      <c r="G2649" s="63"/>
      <c r="H2649" s="63"/>
      <c r="I2649" s="63"/>
      <c r="J2649" s="63"/>
      <c r="K2649" s="63"/>
      <c r="L2649" s="63"/>
      <c r="M2649" s="63"/>
      <c r="N2649" s="63"/>
      <c r="O2649" s="63"/>
    </row>
    <row r="2650" spans="2:15" ht="13.5" x14ac:dyDescent="0.25">
      <c r="B2650" s="63"/>
      <c r="E2650" s="63"/>
      <c r="F2650" s="63"/>
      <c r="G2650" s="63"/>
      <c r="H2650" s="63"/>
      <c r="I2650" s="63"/>
      <c r="J2650" s="63"/>
      <c r="K2650" s="63"/>
      <c r="L2650" s="63"/>
      <c r="M2650" s="63"/>
      <c r="N2650" s="63"/>
      <c r="O2650" s="63"/>
    </row>
    <row r="2651" spans="2:15" ht="13.5" x14ac:dyDescent="0.25">
      <c r="B2651" s="63"/>
      <c r="E2651" s="63"/>
      <c r="F2651" s="63"/>
      <c r="G2651" s="63"/>
      <c r="H2651" s="63"/>
      <c r="I2651" s="63"/>
      <c r="J2651" s="63"/>
      <c r="K2651" s="63"/>
      <c r="L2651" s="63"/>
      <c r="M2651" s="63"/>
      <c r="N2651" s="63"/>
      <c r="O2651" s="63"/>
    </row>
    <row r="2652" spans="2:15" ht="13.5" x14ac:dyDescent="0.25">
      <c r="B2652" s="63"/>
      <c r="E2652" s="63"/>
      <c r="F2652" s="63"/>
      <c r="G2652" s="63"/>
      <c r="H2652" s="63"/>
      <c r="I2652" s="63"/>
      <c r="J2652" s="63"/>
      <c r="K2652" s="63"/>
      <c r="L2652" s="63"/>
      <c r="M2652" s="63"/>
      <c r="N2652" s="63"/>
      <c r="O2652" s="63"/>
    </row>
    <row r="2653" spans="2:15" ht="13.5" x14ac:dyDescent="0.25">
      <c r="B2653" s="63"/>
      <c r="E2653" s="63"/>
      <c r="F2653" s="63"/>
      <c r="G2653" s="63"/>
      <c r="H2653" s="63"/>
      <c r="I2653" s="63"/>
      <c r="J2653" s="63"/>
      <c r="K2653" s="63"/>
      <c r="L2653" s="63"/>
      <c r="M2653" s="63"/>
      <c r="N2653" s="63"/>
      <c r="O2653" s="63"/>
    </row>
    <row r="2654" spans="2:15" ht="13.5" x14ac:dyDescent="0.25">
      <c r="B2654" s="63"/>
      <c r="E2654" s="63"/>
      <c r="F2654" s="63"/>
      <c r="G2654" s="63"/>
      <c r="H2654" s="63"/>
      <c r="I2654" s="63"/>
      <c r="J2654" s="63"/>
      <c r="K2654" s="63"/>
      <c r="L2654" s="63"/>
      <c r="M2654" s="63"/>
      <c r="N2654" s="63"/>
      <c r="O2654" s="63"/>
    </row>
    <row r="2655" spans="2:15" ht="13.5" x14ac:dyDescent="0.25">
      <c r="B2655" s="63"/>
      <c r="E2655" s="63"/>
      <c r="F2655" s="63"/>
      <c r="G2655" s="63"/>
      <c r="H2655" s="63"/>
      <c r="I2655" s="63"/>
      <c r="J2655" s="63"/>
      <c r="K2655" s="63"/>
      <c r="L2655" s="63"/>
      <c r="M2655" s="63"/>
      <c r="N2655" s="63"/>
      <c r="O2655" s="63"/>
    </row>
    <row r="2656" spans="2:15" ht="13.5" x14ac:dyDescent="0.25">
      <c r="B2656" s="63"/>
      <c r="E2656" s="63"/>
      <c r="F2656" s="63"/>
      <c r="G2656" s="63"/>
      <c r="H2656" s="63"/>
      <c r="I2656" s="63"/>
      <c r="J2656" s="63"/>
      <c r="K2656" s="63"/>
      <c r="L2656" s="63"/>
      <c r="M2656" s="63"/>
      <c r="N2656" s="63"/>
      <c r="O2656" s="63"/>
    </row>
    <row r="2657" spans="2:15" ht="13.5" x14ac:dyDescent="0.25">
      <c r="B2657" s="63"/>
      <c r="E2657" s="63"/>
      <c r="F2657" s="63"/>
      <c r="G2657" s="63"/>
      <c r="H2657" s="63"/>
      <c r="I2657" s="63"/>
      <c r="J2657" s="63"/>
      <c r="K2657" s="63"/>
      <c r="L2657" s="63"/>
      <c r="M2657" s="63"/>
      <c r="N2657" s="63"/>
      <c r="O2657" s="63"/>
    </row>
    <row r="2658" spans="2:15" ht="13.5" x14ac:dyDescent="0.25">
      <c r="B2658" s="63"/>
      <c r="E2658" s="63"/>
      <c r="F2658" s="63"/>
      <c r="G2658" s="63"/>
      <c r="H2658" s="63"/>
      <c r="I2658" s="63"/>
      <c r="J2658" s="63"/>
      <c r="K2658" s="63"/>
      <c r="L2658" s="63"/>
      <c r="M2658" s="63"/>
      <c r="N2658" s="63"/>
      <c r="O2658" s="63"/>
    </row>
    <row r="2659" spans="2:15" ht="13.5" x14ac:dyDescent="0.25">
      <c r="B2659" s="63"/>
      <c r="E2659" s="63"/>
      <c r="F2659" s="63"/>
      <c r="G2659" s="63"/>
      <c r="H2659" s="63"/>
      <c r="I2659" s="63"/>
      <c r="J2659" s="63"/>
      <c r="K2659" s="63"/>
      <c r="L2659" s="63"/>
      <c r="M2659" s="63"/>
      <c r="N2659" s="63"/>
      <c r="O2659" s="63"/>
    </row>
    <row r="2660" spans="2:15" ht="13.5" x14ac:dyDescent="0.25">
      <c r="B2660" s="63"/>
      <c r="E2660" s="63"/>
      <c r="F2660" s="63"/>
      <c r="G2660" s="63"/>
      <c r="H2660" s="63"/>
      <c r="I2660" s="63"/>
      <c r="J2660" s="63"/>
      <c r="K2660" s="63"/>
      <c r="L2660" s="63"/>
      <c r="M2660" s="63"/>
      <c r="N2660" s="63"/>
      <c r="O2660" s="63"/>
    </row>
    <row r="2661" spans="2:15" ht="13.5" x14ac:dyDescent="0.25">
      <c r="B2661" s="63"/>
      <c r="E2661" s="63"/>
      <c r="F2661" s="63"/>
      <c r="G2661" s="63"/>
      <c r="H2661" s="63"/>
      <c r="I2661" s="63"/>
      <c r="J2661" s="63"/>
      <c r="K2661" s="63"/>
      <c r="L2661" s="63"/>
      <c r="M2661" s="63"/>
      <c r="N2661" s="63"/>
      <c r="O2661" s="63"/>
    </row>
    <row r="2662" spans="2:15" ht="13.5" x14ac:dyDescent="0.25">
      <c r="B2662" s="63"/>
      <c r="E2662" s="63"/>
      <c r="F2662" s="63"/>
      <c r="G2662" s="63"/>
      <c r="H2662" s="63"/>
      <c r="I2662" s="63"/>
      <c r="J2662" s="63"/>
      <c r="K2662" s="63"/>
      <c r="L2662" s="63"/>
      <c r="M2662" s="63"/>
      <c r="N2662" s="63"/>
      <c r="O2662" s="63"/>
    </row>
    <row r="2663" spans="2:15" ht="13.5" x14ac:dyDescent="0.25">
      <c r="B2663" s="63"/>
      <c r="E2663" s="63"/>
      <c r="F2663" s="63"/>
      <c r="G2663" s="63"/>
      <c r="H2663" s="63"/>
      <c r="I2663" s="63"/>
      <c r="J2663" s="63"/>
      <c r="K2663" s="63"/>
      <c r="L2663" s="63"/>
      <c r="M2663" s="63"/>
      <c r="N2663" s="63"/>
      <c r="O2663" s="63"/>
    </row>
    <row r="2664" spans="2:15" ht="13.5" x14ac:dyDescent="0.25">
      <c r="B2664" s="63"/>
      <c r="E2664" s="63"/>
      <c r="F2664" s="63"/>
      <c r="G2664" s="63"/>
      <c r="H2664" s="63"/>
      <c r="I2664" s="63"/>
      <c r="J2664" s="63"/>
      <c r="K2664" s="63"/>
      <c r="L2664" s="63"/>
      <c r="M2664" s="63"/>
      <c r="N2664" s="63"/>
      <c r="O2664" s="63"/>
    </row>
    <row r="2665" spans="2:15" ht="13.5" x14ac:dyDescent="0.25">
      <c r="B2665" s="63"/>
      <c r="E2665" s="63"/>
      <c r="F2665" s="63"/>
      <c r="G2665" s="63"/>
      <c r="H2665" s="63"/>
      <c r="I2665" s="63"/>
      <c r="J2665" s="63"/>
      <c r="K2665" s="63"/>
      <c r="L2665" s="63"/>
      <c r="M2665" s="63"/>
      <c r="N2665" s="63"/>
      <c r="O2665" s="63"/>
    </row>
    <row r="2666" spans="2:15" ht="13.5" x14ac:dyDescent="0.25">
      <c r="B2666" s="63"/>
      <c r="E2666" s="63"/>
      <c r="F2666" s="63"/>
      <c r="G2666" s="63"/>
      <c r="H2666" s="63"/>
      <c r="I2666" s="63"/>
      <c r="J2666" s="63"/>
      <c r="K2666" s="63"/>
      <c r="L2666" s="63"/>
      <c r="M2666" s="63"/>
      <c r="N2666" s="63"/>
      <c r="O2666" s="63"/>
    </row>
    <row r="2667" spans="2:15" ht="13.5" x14ac:dyDescent="0.25">
      <c r="B2667" s="63"/>
      <c r="E2667" s="63"/>
      <c r="F2667" s="63"/>
      <c r="G2667" s="63"/>
      <c r="H2667" s="63"/>
      <c r="I2667" s="63"/>
      <c r="J2667" s="63"/>
      <c r="K2667" s="63"/>
      <c r="L2667" s="63"/>
      <c r="M2667" s="63"/>
      <c r="N2667" s="63"/>
      <c r="O2667" s="63"/>
    </row>
    <row r="2668" spans="2:15" ht="13.5" x14ac:dyDescent="0.25">
      <c r="B2668" s="63"/>
      <c r="E2668" s="63"/>
      <c r="F2668" s="63"/>
      <c r="G2668" s="63"/>
      <c r="H2668" s="63"/>
      <c r="I2668" s="63"/>
      <c r="J2668" s="63"/>
      <c r="K2668" s="63"/>
      <c r="L2668" s="63"/>
      <c r="M2668" s="63"/>
      <c r="N2668" s="63"/>
      <c r="O2668" s="63"/>
    </row>
    <row r="2669" spans="2:15" ht="13.5" x14ac:dyDescent="0.25">
      <c r="B2669" s="63"/>
      <c r="E2669" s="63"/>
      <c r="F2669" s="63"/>
      <c r="G2669" s="63"/>
      <c r="H2669" s="63"/>
      <c r="I2669" s="63"/>
      <c r="J2669" s="63"/>
      <c r="K2669" s="63"/>
      <c r="L2669" s="63"/>
      <c r="M2669" s="63"/>
      <c r="N2669" s="63"/>
      <c r="O2669" s="63"/>
    </row>
    <row r="2670" spans="2:15" ht="13.5" x14ac:dyDescent="0.25">
      <c r="B2670" s="63"/>
      <c r="E2670" s="63"/>
      <c r="F2670" s="63"/>
      <c r="G2670" s="63"/>
      <c r="H2670" s="63"/>
      <c r="I2670" s="63"/>
      <c r="J2670" s="63"/>
      <c r="K2670" s="63"/>
      <c r="L2670" s="63"/>
      <c r="M2670" s="63"/>
      <c r="N2670" s="63"/>
      <c r="O2670" s="63"/>
    </row>
    <row r="2671" spans="2:15" ht="13.5" x14ac:dyDescent="0.25">
      <c r="B2671" s="63"/>
      <c r="E2671" s="63"/>
      <c r="F2671" s="63"/>
      <c r="G2671" s="63"/>
      <c r="H2671" s="63"/>
      <c r="I2671" s="63"/>
      <c r="J2671" s="63"/>
      <c r="K2671" s="63"/>
      <c r="L2671" s="63"/>
      <c r="M2671" s="63"/>
      <c r="N2671" s="63"/>
      <c r="O2671" s="63"/>
    </row>
    <row r="2672" spans="2:15" ht="13.5" x14ac:dyDescent="0.25">
      <c r="B2672" s="63"/>
      <c r="E2672" s="63"/>
      <c r="F2672" s="63"/>
      <c r="G2672" s="63"/>
      <c r="H2672" s="63"/>
      <c r="I2672" s="63"/>
      <c r="J2672" s="63"/>
      <c r="K2672" s="63"/>
      <c r="L2672" s="63"/>
      <c r="M2672" s="63"/>
      <c r="N2672" s="63"/>
      <c r="O2672" s="63"/>
    </row>
    <row r="2673" spans="2:15" ht="13.5" x14ac:dyDescent="0.25">
      <c r="B2673" s="63"/>
      <c r="E2673" s="63"/>
      <c r="F2673" s="63"/>
      <c r="G2673" s="63"/>
      <c r="H2673" s="63"/>
      <c r="I2673" s="63"/>
      <c r="J2673" s="63"/>
      <c r="K2673" s="63"/>
      <c r="L2673" s="63"/>
      <c r="M2673" s="63"/>
      <c r="N2673" s="63"/>
      <c r="O2673" s="63"/>
    </row>
    <row r="2674" spans="2:15" ht="13.5" x14ac:dyDescent="0.25">
      <c r="B2674" s="63"/>
      <c r="E2674" s="63"/>
      <c r="F2674" s="63"/>
      <c r="G2674" s="63"/>
      <c r="H2674" s="63"/>
      <c r="I2674" s="63"/>
      <c r="J2674" s="63"/>
      <c r="K2674" s="63"/>
      <c r="L2674" s="63"/>
      <c r="M2674" s="63"/>
      <c r="N2674" s="63"/>
      <c r="O2674" s="63"/>
    </row>
    <row r="2675" spans="2:15" ht="13.5" x14ac:dyDescent="0.25">
      <c r="B2675" s="63"/>
      <c r="E2675" s="63"/>
      <c r="F2675" s="63"/>
      <c r="G2675" s="63"/>
      <c r="H2675" s="63"/>
      <c r="I2675" s="63"/>
      <c r="J2675" s="63"/>
      <c r="K2675" s="63"/>
      <c r="L2675" s="63"/>
      <c r="M2675" s="63"/>
      <c r="N2675" s="63"/>
      <c r="O2675" s="63"/>
    </row>
    <row r="2676" spans="2:15" ht="13.5" x14ac:dyDescent="0.25">
      <c r="B2676" s="63"/>
      <c r="E2676" s="63"/>
      <c r="F2676" s="63"/>
      <c r="G2676" s="63"/>
      <c r="H2676" s="63"/>
      <c r="I2676" s="63"/>
      <c r="J2676" s="63"/>
      <c r="K2676" s="63"/>
      <c r="L2676" s="63"/>
      <c r="M2676" s="63"/>
      <c r="N2676" s="63"/>
      <c r="O2676" s="63"/>
    </row>
    <row r="2677" spans="2:15" ht="13.5" x14ac:dyDescent="0.25">
      <c r="B2677" s="63"/>
      <c r="E2677" s="63"/>
      <c r="F2677" s="63"/>
      <c r="G2677" s="63"/>
      <c r="H2677" s="63"/>
      <c r="I2677" s="63"/>
      <c r="J2677" s="63"/>
      <c r="K2677" s="63"/>
      <c r="L2677" s="63"/>
      <c r="M2677" s="63"/>
      <c r="N2677" s="63"/>
      <c r="O2677" s="63"/>
    </row>
    <row r="2678" spans="2:15" ht="13.5" x14ac:dyDescent="0.25">
      <c r="B2678" s="63"/>
      <c r="E2678" s="63"/>
      <c r="F2678" s="63"/>
      <c r="G2678" s="63"/>
      <c r="H2678" s="63"/>
      <c r="I2678" s="63"/>
      <c r="J2678" s="63"/>
      <c r="K2678" s="63"/>
      <c r="L2678" s="63"/>
      <c r="M2678" s="63"/>
      <c r="N2678" s="63"/>
      <c r="O2678" s="63"/>
    </row>
    <row r="2679" spans="2:15" ht="13.5" x14ac:dyDescent="0.25">
      <c r="B2679" s="63"/>
      <c r="E2679" s="63"/>
      <c r="F2679" s="63"/>
      <c r="G2679" s="63"/>
      <c r="H2679" s="63"/>
      <c r="I2679" s="63"/>
      <c r="J2679" s="63"/>
      <c r="K2679" s="63"/>
      <c r="L2679" s="63"/>
      <c r="M2679" s="63"/>
      <c r="N2679" s="63"/>
      <c r="O2679" s="63"/>
    </row>
    <row r="2680" spans="2:15" ht="13.5" x14ac:dyDescent="0.25">
      <c r="B2680" s="63"/>
      <c r="E2680" s="63"/>
      <c r="F2680" s="63"/>
      <c r="G2680" s="63"/>
      <c r="H2680" s="63"/>
      <c r="I2680" s="63"/>
      <c r="J2680" s="63"/>
      <c r="K2680" s="63"/>
      <c r="L2680" s="63"/>
      <c r="M2680" s="63"/>
      <c r="N2680" s="63"/>
      <c r="O2680" s="63"/>
    </row>
    <row r="2681" spans="2:15" ht="13.5" x14ac:dyDescent="0.25">
      <c r="B2681" s="63"/>
      <c r="E2681" s="63"/>
      <c r="F2681" s="63"/>
      <c r="G2681" s="63"/>
      <c r="H2681" s="63"/>
      <c r="I2681" s="63"/>
      <c r="J2681" s="63"/>
      <c r="K2681" s="63"/>
      <c r="L2681" s="63"/>
      <c r="M2681" s="63"/>
      <c r="N2681" s="63"/>
      <c r="O2681" s="63"/>
    </row>
    <row r="2682" spans="2:15" ht="13.5" x14ac:dyDescent="0.25">
      <c r="B2682" s="63"/>
      <c r="E2682" s="63"/>
      <c r="F2682" s="63"/>
      <c r="G2682" s="63"/>
      <c r="H2682" s="63"/>
      <c r="I2682" s="63"/>
      <c r="J2682" s="63"/>
      <c r="K2682" s="63"/>
      <c r="L2682" s="63"/>
      <c r="M2682" s="63"/>
      <c r="N2682" s="63"/>
      <c r="O2682" s="63"/>
    </row>
    <row r="2683" spans="2:15" ht="13.5" x14ac:dyDescent="0.25">
      <c r="B2683" s="63"/>
      <c r="E2683" s="63"/>
      <c r="F2683" s="63"/>
      <c r="G2683" s="63"/>
      <c r="H2683" s="63"/>
      <c r="I2683" s="63"/>
      <c r="J2683" s="63"/>
      <c r="K2683" s="63"/>
      <c r="L2683" s="63"/>
      <c r="M2683" s="63"/>
      <c r="N2683" s="63"/>
      <c r="O2683" s="63"/>
    </row>
    <row r="2684" spans="2:15" ht="13.5" x14ac:dyDescent="0.25">
      <c r="B2684" s="63"/>
      <c r="E2684" s="63"/>
      <c r="F2684" s="63"/>
      <c r="G2684" s="63"/>
      <c r="H2684" s="63"/>
      <c r="I2684" s="63"/>
      <c r="J2684" s="63"/>
      <c r="K2684" s="63"/>
      <c r="L2684" s="63"/>
      <c r="M2684" s="63"/>
      <c r="N2684" s="63"/>
      <c r="O2684" s="63"/>
    </row>
    <row r="2685" spans="2:15" ht="13.5" x14ac:dyDescent="0.25">
      <c r="B2685" s="63"/>
      <c r="E2685" s="63"/>
      <c r="F2685" s="63"/>
      <c r="G2685" s="63"/>
      <c r="H2685" s="63"/>
      <c r="I2685" s="63"/>
      <c r="J2685" s="63"/>
      <c r="K2685" s="63"/>
      <c r="L2685" s="63"/>
      <c r="M2685" s="63"/>
      <c r="N2685" s="63"/>
      <c r="O2685" s="63"/>
    </row>
    <row r="2686" spans="2:15" ht="13.5" x14ac:dyDescent="0.25">
      <c r="B2686" s="63"/>
      <c r="E2686" s="63"/>
      <c r="F2686" s="63"/>
      <c r="G2686" s="63"/>
      <c r="H2686" s="63"/>
      <c r="I2686" s="63"/>
      <c r="J2686" s="63"/>
      <c r="K2686" s="63"/>
      <c r="L2686" s="63"/>
      <c r="M2686" s="63"/>
      <c r="N2686" s="63"/>
      <c r="O2686" s="63"/>
    </row>
    <row r="2687" spans="2:15" ht="13.5" x14ac:dyDescent="0.25">
      <c r="B2687" s="63"/>
      <c r="E2687" s="63"/>
      <c r="F2687" s="63"/>
      <c r="G2687" s="63"/>
      <c r="H2687" s="63"/>
      <c r="I2687" s="63"/>
      <c r="J2687" s="63"/>
      <c r="K2687" s="63"/>
      <c r="L2687" s="63"/>
      <c r="M2687" s="63"/>
      <c r="N2687" s="63"/>
      <c r="O2687" s="63"/>
    </row>
    <row r="2688" spans="2:15" ht="13.5" x14ac:dyDescent="0.25">
      <c r="B2688" s="63"/>
      <c r="E2688" s="63"/>
      <c r="F2688" s="63"/>
      <c r="G2688" s="63"/>
      <c r="H2688" s="63"/>
      <c r="I2688" s="63"/>
      <c r="J2688" s="63"/>
      <c r="K2688" s="63"/>
      <c r="L2688" s="63"/>
      <c r="M2688" s="63"/>
      <c r="N2688" s="63"/>
      <c r="O2688" s="63"/>
    </row>
    <row r="2689" spans="2:15" ht="13.5" x14ac:dyDescent="0.25">
      <c r="B2689" s="63"/>
      <c r="E2689" s="63"/>
      <c r="F2689" s="63"/>
      <c r="G2689" s="63"/>
      <c r="H2689" s="63"/>
      <c r="I2689" s="63"/>
      <c r="J2689" s="63"/>
      <c r="K2689" s="63"/>
      <c r="L2689" s="63"/>
      <c r="M2689" s="63"/>
      <c r="N2689" s="63"/>
      <c r="O2689" s="63"/>
    </row>
    <row r="2690" spans="2:15" ht="13.5" x14ac:dyDescent="0.25">
      <c r="B2690" s="63"/>
      <c r="E2690" s="63"/>
      <c r="F2690" s="63"/>
      <c r="G2690" s="63"/>
      <c r="H2690" s="63"/>
      <c r="I2690" s="63"/>
      <c r="J2690" s="63"/>
      <c r="K2690" s="63"/>
      <c r="L2690" s="63"/>
      <c r="M2690" s="63"/>
      <c r="N2690" s="63"/>
      <c r="O2690" s="63"/>
    </row>
    <row r="2691" spans="2:15" ht="13.5" x14ac:dyDescent="0.25">
      <c r="B2691" s="63"/>
      <c r="E2691" s="63"/>
      <c r="F2691" s="63"/>
      <c r="G2691" s="63"/>
      <c r="H2691" s="63"/>
      <c r="I2691" s="63"/>
      <c r="J2691" s="63"/>
      <c r="K2691" s="63"/>
      <c r="L2691" s="63"/>
      <c r="M2691" s="63"/>
      <c r="N2691" s="63"/>
      <c r="O2691" s="63"/>
    </row>
    <row r="2692" spans="2:15" ht="13.5" x14ac:dyDescent="0.25">
      <c r="B2692" s="63"/>
      <c r="E2692" s="63"/>
      <c r="F2692" s="63"/>
      <c r="G2692" s="63"/>
      <c r="H2692" s="63"/>
      <c r="I2692" s="63"/>
      <c r="J2692" s="63"/>
      <c r="K2692" s="63"/>
      <c r="L2692" s="63"/>
      <c r="M2692" s="63"/>
      <c r="N2692" s="63"/>
      <c r="O2692" s="63"/>
    </row>
    <row r="2693" spans="2:15" ht="13.5" x14ac:dyDescent="0.25">
      <c r="B2693" s="63"/>
      <c r="E2693" s="63"/>
      <c r="F2693" s="63"/>
      <c r="G2693" s="63"/>
      <c r="H2693" s="63"/>
      <c r="I2693" s="63"/>
      <c r="J2693" s="63"/>
      <c r="K2693" s="63"/>
      <c r="L2693" s="63"/>
      <c r="M2693" s="63"/>
      <c r="N2693" s="63"/>
      <c r="O2693" s="63"/>
    </row>
    <row r="2694" spans="2:15" ht="13.5" x14ac:dyDescent="0.25">
      <c r="B2694" s="63"/>
      <c r="E2694" s="63"/>
      <c r="F2694" s="63"/>
      <c r="G2694" s="63"/>
      <c r="H2694" s="63"/>
      <c r="I2694" s="63"/>
      <c r="J2694" s="63"/>
      <c r="K2694" s="63"/>
      <c r="L2694" s="63"/>
      <c r="M2694" s="63"/>
      <c r="N2694" s="63"/>
      <c r="O2694" s="63"/>
    </row>
    <row r="2695" spans="2:15" ht="13.5" x14ac:dyDescent="0.25">
      <c r="B2695" s="63"/>
      <c r="E2695" s="63"/>
      <c r="F2695" s="63"/>
      <c r="G2695" s="63"/>
      <c r="H2695" s="63"/>
      <c r="I2695" s="63"/>
      <c r="J2695" s="63"/>
      <c r="K2695" s="63"/>
      <c r="L2695" s="63"/>
      <c r="M2695" s="63"/>
      <c r="N2695" s="63"/>
      <c r="O2695" s="63"/>
    </row>
    <row r="2696" spans="2:15" ht="13.5" x14ac:dyDescent="0.25">
      <c r="B2696" s="63"/>
      <c r="E2696" s="63"/>
      <c r="F2696" s="63"/>
      <c r="G2696" s="63"/>
      <c r="H2696" s="63"/>
      <c r="I2696" s="63"/>
      <c r="J2696" s="63"/>
      <c r="K2696" s="63"/>
      <c r="L2696" s="63"/>
      <c r="M2696" s="63"/>
      <c r="N2696" s="63"/>
      <c r="O2696" s="63"/>
    </row>
    <row r="2697" spans="2:15" ht="13.5" x14ac:dyDescent="0.25">
      <c r="B2697" s="63"/>
      <c r="E2697" s="63"/>
      <c r="F2697" s="63"/>
      <c r="G2697" s="63"/>
      <c r="H2697" s="63"/>
      <c r="I2697" s="63"/>
      <c r="J2697" s="63"/>
      <c r="K2697" s="63"/>
      <c r="L2697" s="63"/>
      <c r="M2697" s="63"/>
      <c r="N2697" s="63"/>
      <c r="O2697" s="63"/>
    </row>
    <row r="2698" spans="2:15" ht="13.5" x14ac:dyDescent="0.25">
      <c r="B2698" s="63"/>
      <c r="E2698" s="63"/>
      <c r="F2698" s="63"/>
      <c r="G2698" s="63"/>
      <c r="H2698" s="63"/>
      <c r="I2698" s="63"/>
      <c r="J2698" s="63"/>
      <c r="K2698" s="63"/>
      <c r="L2698" s="63"/>
      <c r="M2698" s="63"/>
      <c r="N2698" s="63"/>
      <c r="O2698" s="63"/>
    </row>
    <row r="2699" spans="2:15" ht="13.5" x14ac:dyDescent="0.25">
      <c r="B2699" s="63"/>
      <c r="E2699" s="63"/>
      <c r="F2699" s="63"/>
      <c r="G2699" s="63"/>
      <c r="H2699" s="63"/>
      <c r="I2699" s="63"/>
      <c r="J2699" s="63"/>
      <c r="K2699" s="63"/>
      <c r="L2699" s="63"/>
      <c r="M2699" s="63"/>
      <c r="N2699" s="63"/>
      <c r="O2699" s="63"/>
    </row>
    <row r="2700" spans="2:15" ht="13.5" x14ac:dyDescent="0.25">
      <c r="B2700" s="63"/>
      <c r="E2700" s="63"/>
      <c r="F2700" s="63"/>
      <c r="G2700" s="63"/>
      <c r="H2700" s="63"/>
      <c r="I2700" s="63"/>
      <c r="J2700" s="63"/>
      <c r="K2700" s="63"/>
      <c r="L2700" s="63"/>
      <c r="M2700" s="63"/>
      <c r="N2700" s="63"/>
      <c r="O2700" s="63"/>
    </row>
    <row r="2701" spans="2:15" ht="13.5" x14ac:dyDescent="0.25">
      <c r="B2701" s="63"/>
      <c r="E2701" s="63"/>
      <c r="F2701" s="63"/>
      <c r="G2701" s="63"/>
      <c r="H2701" s="63"/>
      <c r="I2701" s="63"/>
      <c r="J2701" s="63"/>
      <c r="K2701" s="63"/>
      <c r="L2701" s="63"/>
      <c r="M2701" s="63"/>
      <c r="N2701" s="63"/>
      <c r="O2701" s="63"/>
    </row>
    <row r="2702" spans="2:15" ht="13.5" x14ac:dyDescent="0.25">
      <c r="B2702" s="63"/>
      <c r="E2702" s="63"/>
      <c r="F2702" s="63"/>
      <c r="G2702" s="63"/>
      <c r="H2702" s="63"/>
      <c r="I2702" s="63"/>
      <c r="J2702" s="63"/>
      <c r="K2702" s="63"/>
      <c r="L2702" s="63"/>
      <c r="M2702" s="63"/>
      <c r="N2702" s="63"/>
      <c r="O2702" s="63"/>
    </row>
    <row r="2703" spans="2:15" ht="13.5" x14ac:dyDescent="0.25">
      <c r="B2703" s="63"/>
      <c r="E2703" s="63"/>
      <c r="F2703" s="63"/>
      <c r="G2703" s="63"/>
      <c r="H2703" s="63"/>
      <c r="I2703" s="63"/>
      <c r="J2703" s="63"/>
      <c r="K2703" s="63"/>
      <c r="L2703" s="63"/>
      <c r="M2703" s="63"/>
      <c r="N2703" s="63"/>
      <c r="O2703" s="63"/>
    </row>
    <row r="2704" spans="2:15" ht="13.5" x14ac:dyDescent="0.25">
      <c r="B2704" s="63"/>
      <c r="E2704" s="63"/>
      <c r="F2704" s="63"/>
      <c r="G2704" s="63"/>
      <c r="H2704" s="63"/>
      <c r="I2704" s="63"/>
      <c r="J2704" s="63"/>
      <c r="K2704" s="63"/>
      <c r="L2704" s="63"/>
      <c r="M2704" s="63"/>
      <c r="N2704" s="63"/>
      <c r="O2704" s="63"/>
    </row>
    <row r="2705" spans="2:15" ht="13.5" x14ac:dyDescent="0.25">
      <c r="B2705" s="63"/>
      <c r="E2705" s="63"/>
      <c r="F2705" s="63"/>
      <c r="G2705" s="63"/>
      <c r="H2705" s="63"/>
      <c r="I2705" s="63"/>
      <c r="J2705" s="63"/>
      <c r="K2705" s="63"/>
      <c r="L2705" s="63"/>
      <c r="M2705" s="63"/>
      <c r="N2705" s="63"/>
      <c r="O2705" s="63"/>
    </row>
    <row r="2706" spans="2:15" ht="13.5" x14ac:dyDescent="0.25">
      <c r="B2706" s="63"/>
      <c r="E2706" s="63"/>
      <c r="F2706" s="63"/>
      <c r="G2706" s="63"/>
      <c r="H2706" s="63"/>
      <c r="I2706" s="63"/>
      <c r="J2706" s="63"/>
      <c r="K2706" s="63"/>
      <c r="L2706" s="63"/>
      <c r="M2706" s="63"/>
      <c r="N2706" s="63"/>
      <c r="O2706" s="63"/>
    </row>
    <row r="2707" spans="2:15" ht="13.5" x14ac:dyDescent="0.25">
      <c r="B2707" s="63"/>
      <c r="E2707" s="63"/>
      <c r="F2707" s="63"/>
      <c r="G2707" s="63"/>
      <c r="H2707" s="63"/>
      <c r="I2707" s="63"/>
      <c r="J2707" s="63"/>
      <c r="K2707" s="63"/>
      <c r="L2707" s="63"/>
      <c r="M2707" s="63"/>
      <c r="N2707" s="63"/>
      <c r="O2707" s="63"/>
    </row>
    <row r="2708" spans="2:15" ht="13.5" x14ac:dyDescent="0.25">
      <c r="B2708" s="63"/>
      <c r="E2708" s="63"/>
      <c r="F2708" s="63"/>
      <c r="G2708" s="63"/>
      <c r="H2708" s="63"/>
      <c r="I2708" s="63"/>
      <c r="J2708" s="63"/>
      <c r="K2708" s="63"/>
      <c r="L2708" s="63"/>
      <c r="M2708" s="63"/>
      <c r="N2708" s="63"/>
      <c r="O2708" s="63"/>
    </row>
    <row r="2709" spans="2:15" ht="13.5" x14ac:dyDescent="0.25">
      <c r="B2709" s="63"/>
      <c r="E2709" s="63"/>
      <c r="F2709" s="63"/>
      <c r="G2709" s="63"/>
      <c r="H2709" s="63"/>
      <c r="I2709" s="63"/>
      <c r="J2709" s="63"/>
      <c r="K2709" s="63"/>
      <c r="L2709" s="63"/>
      <c r="M2709" s="63"/>
      <c r="N2709" s="63"/>
      <c r="O2709" s="63"/>
    </row>
    <row r="2710" spans="2:15" ht="13.5" x14ac:dyDescent="0.25">
      <c r="B2710" s="63"/>
      <c r="E2710" s="63"/>
      <c r="F2710" s="63"/>
      <c r="G2710" s="63"/>
      <c r="H2710" s="63"/>
      <c r="I2710" s="63"/>
      <c r="J2710" s="63"/>
      <c r="K2710" s="63"/>
      <c r="L2710" s="63"/>
      <c r="M2710" s="63"/>
      <c r="N2710" s="63"/>
      <c r="O2710" s="63"/>
    </row>
    <row r="2711" spans="2:15" ht="13.5" x14ac:dyDescent="0.25">
      <c r="B2711" s="63"/>
      <c r="E2711" s="63"/>
      <c r="F2711" s="63"/>
      <c r="G2711" s="63"/>
      <c r="H2711" s="63"/>
      <c r="I2711" s="63"/>
      <c r="J2711" s="63"/>
      <c r="K2711" s="63"/>
      <c r="L2711" s="63"/>
      <c r="M2711" s="63"/>
      <c r="N2711" s="63"/>
      <c r="O2711" s="63"/>
    </row>
    <row r="2712" spans="2:15" ht="13.5" x14ac:dyDescent="0.25">
      <c r="B2712" s="63"/>
      <c r="E2712" s="63"/>
      <c r="F2712" s="63"/>
      <c r="G2712" s="63"/>
      <c r="H2712" s="63"/>
      <c r="I2712" s="63"/>
      <c r="J2712" s="63"/>
      <c r="K2712" s="63"/>
      <c r="L2712" s="63"/>
      <c r="M2712" s="63"/>
      <c r="N2712" s="63"/>
      <c r="O2712" s="63"/>
    </row>
    <row r="2713" spans="2:15" ht="13.5" x14ac:dyDescent="0.25">
      <c r="B2713" s="63"/>
      <c r="E2713" s="63"/>
      <c r="F2713" s="63"/>
      <c r="G2713" s="63"/>
      <c r="H2713" s="63"/>
      <c r="I2713" s="63"/>
      <c r="J2713" s="63"/>
      <c r="K2713" s="63"/>
      <c r="L2713" s="63"/>
      <c r="M2713" s="63"/>
      <c r="N2713" s="63"/>
      <c r="O2713" s="63"/>
    </row>
    <row r="2714" spans="2:15" ht="13.5" x14ac:dyDescent="0.25">
      <c r="B2714" s="63"/>
      <c r="E2714" s="63"/>
      <c r="F2714" s="63"/>
      <c r="G2714" s="63"/>
      <c r="H2714" s="63"/>
      <c r="I2714" s="63"/>
      <c r="J2714" s="63"/>
      <c r="K2714" s="63"/>
      <c r="L2714" s="63"/>
      <c r="M2714" s="63"/>
      <c r="N2714" s="63"/>
      <c r="O2714" s="63"/>
    </row>
    <row r="2715" spans="2:15" ht="13.5" x14ac:dyDescent="0.25">
      <c r="B2715" s="63"/>
      <c r="E2715" s="63"/>
      <c r="F2715" s="63"/>
      <c r="G2715" s="63"/>
      <c r="H2715" s="63"/>
      <c r="I2715" s="63"/>
      <c r="J2715" s="63"/>
      <c r="K2715" s="63"/>
      <c r="L2715" s="63"/>
      <c r="M2715" s="63"/>
      <c r="N2715" s="63"/>
      <c r="O2715" s="63"/>
    </row>
    <row r="2716" spans="2:15" ht="13.5" x14ac:dyDescent="0.25">
      <c r="B2716" s="63"/>
      <c r="E2716" s="63"/>
      <c r="F2716" s="63"/>
      <c r="G2716" s="63"/>
      <c r="H2716" s="63"/>
      <c r="I2716" s="63"/>
      <c r="J2716" s="63"/>
      <c r="K2716" s="63"/>
      <c r="L2716" s="63"/>
      <c r="M2716" s="63"/>
      <c r="N2716" s="63"/>
      <c r="O2716" s="63"/>
    </row>
    <row r="2717" spans="2:15" ht="13.5" x14ac:dyDescent="0.25">
      <c r="B2717" s="63"/>
      <c r="E2717" s="63"/>
      <c r="F2717" s="63"/>
      <c r="G2717" s="63"/>
      <c r="H2717" s="63"/>
      <c r="I2717" s="63"/>
      <c r="J2717" s="63"/>
      <c r="K2717" s="63"/>
      <c r="L2717" s="63"/>
      <c r="M2717" s="63"/>
      <c r="N2717" s="63"/>
      <c r="O2717" s="63"/>
    </row>
    <row r="2718" spans="2:15" ht="13.5" x14ac:dyDescent="0.25">
      <c r="B2718" s="63"/>
      <c r="E2718" s="63"/>
      <c r="F2718" s="63"/>
      <c r="G2718" s="63"/>
      <c r="H2718" s="63"/>
      <c r="I2718" s="63"/>
      <c r="J2718" s="63"/>
      <c r="K2718" s="63"/>
      <c r="L2718" s="63"/>
      <c r="M2718" s="63"/>
      <c r="N2718" s="63"/>
      <c r="O2718" s="63"/>
    </row>
    <row r="2719" spans="2:15" ht="13.5" x14ac:dyDescent="0.25">
      <c r="B2719" s="63"/>
      <c r="E2719" s="63"/>
      <c r="F2719" s="63"/>
      <c r="G2719" s="63"/>
      <c r="H2719" s="63"/>
      <c r="I2719" s="63"/>
      <c r="J2719" s="63"/>
      <c r="K2719" s="63"/>
      <c r="L2719" s="63"/>
      <c r="M2719" s="63"/>
      <c r="N2719" s="63"/>
      <c r="O2719" s="63"/>
    </row>
    <row r="2720" spans="2:15" ht="13.5" x14ac:dyDescent="0.25">
      <c r="B2720" s="63"/>
      <c r="E2720" s="63"/>
      <c r="F2720" s="63"/>
      <c r="G2720" s="63"/>
      <c r="H2720" s="63"/>
      <c r="I2720" s="63"/>
      <c r="J2720" s="63"/>
      <c r="K2720" s="63"/>
      <c r="L2720" s="63"/>
      <c r="M2720" s="63"/>
      <c r="N2720" s="63"/>
      <c r="O2720" s="63"/>
    </row>
    <row r="2721" spans="2:15" ht="13.5" x14ac:dyDescent="0.25">
      <c r="B2721" s="63"/>
      <c r="E2721" s="63"/>
      <c r="F2721" s="63"/>
      <c r="G2721" s="63"/>
      <c r="H2721" s="63"/>
      <c r="I2721" s="63"/>
      <c r="J2721" s="63"/>
      <c r="K2721" s="63"/>
      <c r="L2721" s="63"/>
      <c r="M2721" s="63"/>
      <c r="N2721" s="63"/>
      <c r="O2721" s="63"/>
    </row>
    <row r="2722" spans="2:15" ht="13.5" x14ac:dyDescent="0.25">
      <c r="B2722" s="63"/>
      <c r="E2722" s="63"/>
      <c r="F2722" s="63"/>
      <c r="G2722" s="63"/>
      <c r="H2722" s="63"/>
      <c r="I2722" s="63"/>
      <c r="J2722" s="63"/>
      <c r="K2722" s="63"/>
      <c r="L2722" s="63"/>
      <c r="M2722" s="63"/>
      <c r="N2722" s="63"/>
      <c r="O2722" s="63"/>
    </row>
    <row r="2723" spans="2:15" ht="13.5" x14ac:dyDescent="0.25">
      <c r="B2723" s="63"/>
      <c r="E2723" s="63"/>
      <c r="F2723" s="63"/>
      <c r="G2723" s="63"/>
      <c r="H2723" s="63"/>
      <c r="I2723" s="63"/>
      <c r="J2723" s="63"/>
      <c r="K2723" s="63"/>
      <c r="L2723" s="63"/>
      <c r="M2723" s="63"/>
      <c r="N2723" s="63"/>
      <c r="O2723" s="63"/>
    </row>
    <row r="2724" spans="2:15" ht="13.5" x14ac:dyDescent="0.25">
      <c r="B2724" s="63"/>
      <c r="E2724" s="63"/>
      <c r="F2724" s="63"/>
      <c r="G2724" s="63"/>
      <c r="H2724" s="63"/>
      <c r="I2724" s="63"/>
      <c r="J2724" s="63"/>
      <c r="K2724" s="63"/>
      <c r="L2724" s="63"/>
      <c r="M2724" s="63"/>
      <c r="N2724" s="63"/>
      <c r="O2724" s="63"/>
    </row>
    <row r="2725" spans="2:15" ht="13.5" x14ac:dyDescent="0.25">
      <c r="B2725" s="63"/>
      <c r="E2725" s="63"/>
      <c r="F2725" s="63"/>
      <c r="G2725" s="63"/>
      <c r="H2725" s="63"/>
      <c r="I2725" s="63"/>
      <c r="J2725" s="63"/>
      <c r="K2725" s="63"/>
      <c r="L2725" s="63"/>
      <c r="M2725" s="63"/>
      <c r="N2725" s="63"/>
      <c r="O2725" s="63"/>
    </row>
    <row r="2726" spans="2:15" ht="13.5" x14ac:dyDescent="0.25">
      <c r="B2726" s="63"/>
      <c r="E2726" s="63"/>
      <c r="F2726" s="63"/>
      <c r="G2726" s="63"/>
      <c r="H2726" s="63"/>
      <c r="I2726" s="63"/>
      <c r="J2726" s="63"/>
      <c r="K2726" s="63"/>
      <c r="L2726" s="63"/>
      <c r="M2726" s="63"/>
      <c r="N2726" s="63"/>
      <c r="O2726" s="63"/>
    </row>
    <row r="2727" spans="2:15" ht="13.5" x14ac:dyDescent="0.25">
      <c r="B2727" s="63"/>
      <c r="E2727" s="63"/>
      <c r="F2727" s="63"/>
      <c r="G2727" s="63"/>
      <c r="H2727" s="63"/>
      <c r="I2727" s="63"/>
      <c r="J2727" s="63"/>
      <c r="K2727" s="63"/>
      <c r="L2727" s="63"/>
      <c r="M2727" s="63"/>
      <c r="N2727" s="63"/>
      <c r="O2727" s="63"/>
    </row>
    <row r="2728" spans="2:15" ht="13.5" x14ac:dyDescent="0.25">
      <c r="B2728" s="63"/>
      <c r="E2728" s="63"/>
      <c r="F2728" s="63"/>
      <c r="G2728" s="63"/>
      <c r="H2728" s="63"/>
      <c r="I2728" s="63"/>
      <c r="J2728" s="63"/>
      <c r="K2728" s="63"/>
      <c r="L2728" s="63"/>
      <c r="M2728" s="63"/>
      <c r="N2728" s="63"/>
      <c r="O2728" s="63"/>
    </row>
    <row r="2729" spans="2:15" ht="13.5" x14ac:dyDescent="0.25">
      <c r="B2729" s="63"/>
      <c r="E2729" s="63"/>
      <c r="F2729" s="63"/>
      <c r="G2729" s="63"/>
      <c r="H2729" s="63"/>
      <c r="I2729" s="63"/>
      <c r="J2729" s="63"/>
      <c r="K2729" s="63"/>
      <c r="L2729" s="63"/>
      <c r="M2729" s="63"/>
      <c r="N2729" s="63"/>
      <c r="O2729" s="63"/>
    </row>
    <row r="2730" spans="2:15" ht="13.5" x14ac:dyDescent="0.25">
      <c r="B2730" s="63"/>
      <c r="E2730" s="63"/>
      <c r="F2730" s="63"/>
      <c r="G2730" s="63"/>
      <c r="H2730" s="63"/>
      <c r="I2730" s="63"/>
      <c r="J2730" s="63"/>
      <c r="K2730" s="63"/>
      <c r="L2730" s="63"/>
      <c r="M2730" s="63"/>
      <c r="N2730" s="63"/>
      <c r="O2730" s="63"/>
    </row>
    <row r="2731" spans="2:15" ht="13.5" x14ac:dyDescent="0.25">
      <c r="B2731" s="63"/>
      <c r="E2731" s="63"/>
      <c r="F2731" s="63"/>
      <c r="G2731" s="63"/>
      <c r="H2731" s="63"/>
      <c r="I2731" s="63"/>
      <c r="J2731" s="63"/>
      <c r="K2731" s="63"/>
      <c r="L2731" s="63"/>
      <c r="M2731" s="63"/>
      <c r="N2731" s="63"/>
      <c r="O2731" s="63"/>
    </row>
    <row r="2732" spans="2:15" ht="13.5" x14ac:dyDescent="0.25">
      <c r="B2732" s="63"/>
      <c r="E2732" s="63"/>
      <c r="F2732" s="63"/>
      <c r="G2732" s="63"/>
      <c r="H2732" s="63"/>
      <c r="I2732" s="63"/>
      <c r="J2732" s="63"/>
      <c r="K2732" s="63"/>
      <c r="L2732" s="63"/>
      <c r="M2732" s="63"/>
      <c r="N2732" s="63"/>
      <c r="O2732" s="63"/>
    </row>
    <row r="2733" spans="2:15" ht="13.5" x14ac:dyDescent="0.25">
      <c r="B2733" s="63"/>
      <c r="E2733" s="63"/>
      <c r="F2733" s="63"/>
      <c r="G2733" s="63"/>
      <c r="H2733" s="63"/>
      <c r="I2733" s="63"/>
      <c r="J2733" s="63"/>
      <c r="K2733" s="63"/>
      <c r="L2733" s="63"/>
      <c r="M2733" s="63"/>
      <c r="N2733" s="63"/>
      <c r="O2733" s="63"/>
    </row>
    <row r="2734" spans="2:15" ht="13.5" x14ac:dyDescent="0.25">
      <c r="B2734" s="63"/>
      <c r="E2734" s="63"/>
      <c r="F2734" s="63"/>
      <c r="G2734" s="63"/>
      <c r="H2734" s="63"/>
      <c r="I2734" s="63"/>
      <c r="J2734" s="63"/>
      <c r="K2734" s="63"/>
      <c r="L2734" s="63"/>
      <c r="M2734" s="63"/>
      <c r="N2734" s="63"/>
      <c r="O2734" s="63"/>
    </row>
    <row r="2735" spans="2:15" ht="13.5" x14ac:dyDescent="0.25">
      <c r="B2735" s="63"/>
      <c r="E2735" s="63"/>
      <c r="F2735" s="63"/>
      <c r="G2735" s="63"/>
      <c r="H2735" s="63"/>
      <c r="I2735" s="63"/>
      <c r="J2735" s="63"/>
      <c r="K2735" s="63"/>
      <c r="L2735" s="63"/>
      <c r="M2735" s="63"/>
      <c r="N2735" s="63"/>
      <c r="O2735" s="63"/>
    </row>
    <row r="2736" spans="2:15" ht="13.5" x14ac:dyDescent="0.25">
      <c r="B2736" s="63"/>
      <c r="E2736" s="63"/>
      <c r="F2736" s="63"/>
      <c r="G2736" s="63"/>
      <c r="H2736" s="63"/>
      <c r="I2736" s="63"/>
      <c r="J2736" s="63"/>
      <c r="K2736" s="63"/>
      <c r="L2736" s="63"/>
      <c r="M2736" s="63"/>
      <c r="N2736" s="63"/>
      <c r="O2736" s="63"/>
    </row>
    <row r="2737" spans="2:15" ht="13.5" x14ac:dyDescent="0.25">
      <c r="B2737" s="63"/>
      <c r="E2737" s="63"/>
      <c r="F2737" s="63"/>
      <c r="G2737" s="63"/>
      <c r="H2737" s="63"/>
      <c r="I2737" s="63"/>
      <c r="J2737" s="63"/>
      <c r="K2737" s="63"/>
      <c r="L2737" s="63"/>
      <c r="M2737" s="63"/>
      <c r="N2737" s="63"/>
      <c r="O2737" s="63"/>
    </row>
    <row r="2738" spans="2:15" ht="13.5" x14ac:dyDescent="0.25">
      <c r="B2738" s="63"/>
      <c r="E2738" s="63"/>
      <c r="F2738" s="63"/>
      <c r="G2738" s="63"/>
      <c r="H2738" s="63"/>
      <c r="I2738" s="63"/>
      <c r="J2738" s="63"/>
      <c r="K2738" s="63"/>
      <c r="L2738" s="63"/>
      <c r="M2738" s="63"/>
      <c r="N2738" s="63"/>
      <c r="O2738" s="63"/>
    </row>
    <row r="2739" spans="2:15" ht="13.5" x14ac:dyDescent="0.25">
      <c r="B2739" s="63"/>
      <c r="E2739" s="63"/>
      <c r="F2739" s="63"/>
      <c r="G2739" s="63"/>
      <c r="H2739" s="63"/>
      <c r="I2739" s="63"/>
      <c r="J2739" s="63"/>
      <c r="K2739" s="63"/>
      <c r="L2739" s="63"/>
      <c r="M2739" s="63"/>
      <c r="N2739" s="63"/>
      <c r="O2739" s="63"/>
    </row>
    <row r="2740" spans="2:15" ht="13.5" x14ac:dyDescent="0.25">
      <c r="B2740" s="63"/>
      <c r="E2740" s="63"/>
      <c r="F2740" s="63"/>
      <c r="G2740" s="63"/>
      <c r="H2740" s="63"/>
      <c r="I2740" s="63"/>
      <c r="J2740" s="63"/>
      <c r="K2740" s="63"/>
      <c r="L2740" s="63"/>
      <c r="M2740" s="63"/>
      <c r="N2740" s="63"/>
      <c r="O2740" s="63"/>
    </row>
    <row r="2741" spans="2:15" ht="13.5" x14ac:dyDescent="0.25">
      <c r="B2741" s="63"/>
      <c r="E2741" s="63"/>
      <c r="F2741" s="63"/>
      <c r="G2741" s="63"/>
      <c r="H2741" s="63"/>
      <c r="I2741" s="63"/>
      <c r="J2741" s="63"/>
      <c r="K2741" s="63"/>
      <c r="L2741" s="63"/>
      <c r="M2741" s="63"/>
      <c r="N2741" s="63"/>
      <c r="O2741" s="63"/>
    </row>
    <row r="2742" spans="2:15" ht="13.5" x14ac:dyDescent="0.25">
      <c r="B2742" s="63"/>
      <c r="E2742" s="63"/>
      <c r="F2742" s="63"/>
      <c r="G2742" s="63"/>
      <c r="H2742" s="63"/>
      <c r="I2742" s="63"/>
      <c r="J2742" s="63"/>
      <c r="K2742" s="63"/>
      <c r="L2742" s="63"/>
      <c r="M2742" s="63"/>
      <c r="N2742" s="63"/>
      <c r="O2742" s="63"/>
    </row>
    <row r="2743" spans="2:15" ht="13.5" x14ac:dyDescent="0.25">
      <c r="B2743" s="63"/>
      <c r="E2743" s="63"/>
      <c r="F2743" s="63"/>
      <c r="G2743" s="63"/>
      <c r="H2743" s="63"/>
      <c r="I2743" s="63"/>
      <c r="J2743" s="63"/>
      <c r="K2743" s="63"/>
      <c r="L2743" s="63"/>
      <c r="M2743" s="63"/>
      <c r="N2743" s="63"/>
      <c r="O2743" s="63"/>
    </row>
    <row r="2744" spans="2:15" ht="13.5" x14ac:dyDescent="0.25">
      <c r="B2744" s="63"/>
      <c r="E2744" s="63"/>
      <c r="F2744" s="63"/>
      <c r="G2744" s="63"/>
      <c r="H2744" s="63"/>
      <c r="I2744" s="63"/>
      <c r="J2744" s="63"/>
      <c r="K2744" s="63"/>
      <c r="L2744" s="63"/>
      <c r="M2744" s="63"/>
      <c r="N2744" s="63"/>
      <c r="O2744" s="63"/>
    </row>
    <row r="2745" spans="2:15" ht="13.5" x14ac:dyDescent="0.25">
      <c r="B2745" s="63"/>
      <c r="E2745" s="63"/>
      <c r="F2745" s="63"/>
      <c r="G2745" s="63"/>
      <c r="H2745" s="63"/>
      <c r="I2745" s="63"/>
      <c r="J2745" s="63"/>
      <c r="K2745" s="63"/>
      <c r="L2745" s="63"/>
      <c r="M2745" s="63"/>
      <c r="N2745" s="63"/>
      <c r="O2745" s="63"/>
    </row>
    <row r="2746" spans="2:15" ht="13.5" x14ac:dyDescent="0.25">
      <c r="B2746" s="63"/>
      <c r="E2746" s="63"/>
      <c r="F2746" s="63"/>
      <c r="G2746" s="63"/>
      <c r="H2746" s="63"/>
      <c r="I2746" s="63"/>
      <c r="J2746" s="63"/>
      <c r="K2746" s="63"/>
      <c r="L2746" s="63"/>
      <c r="M2746" s="63"/>
      <c r="N2746" s="63"/>
      <c r="O2746" s="63"/>
    </row>
    <row r="2747" spans="2:15" ht="13.5" x14ac:dyDescent="0.25">
      <c r="B2747" s="63"/>
      <c r="E2747" s="63"/>
      <c r="F2747" s="63"/>
      <c r="G2747" s="63"/>
      <c r="H2747" s="63"/>
      <c r="I2747" s="63"/>
      <c r="J2747" s="63"/>
      <c r="K2747" s="63"/>
      <c r="L2747" s="63"/>
      <c r="M2747" s="63"/>
      <c r="N2747" s="63"/>
      <c r="O2747" s="63"/>
    </row>
    <row r="2748" spans="2:15" ht="13.5" x14ac:dyDescent="0.25">
      <c r="B2748" s="63"/>
      <c r="E2748" s="63"/>
      <c r="F2748" s="63"/>
      <c r="G2748" s="63"/>
      <c r="H2748" s="63"/>
      <c r="I2748" s="63"/>
      <c r="J2748" s="63"/>
      <c r="K2748" s="63"/>
      <c r="L2748" s="63"/>
      <c r="M2748" s="63"/>
      <c r="N2748" s="63"/>
      <c r="O2748" s="63"/>
    </row>
    <row r="2749" spans="2:15" ht="13.5" x14ac:dyDescent="0.25">
      <c r="B2749" s="63"/>
      <c r="E2749" s="63"/>
      <c r="F2749" s="63"/>
      <c r="G2749" s="63"/>
      <c r="H2749" s="63"/>
      <c r="I2749" s="63"/>
      <c r="J2749" s="63"/>
      <c r="K2749" s="63"/>
      <c r="L2749" s="63"/>
      <c r="M2749" s="63"/>
      <c r="N2749" s="63"/>
      <c r="O2749" s="63"/>
    </row>
    <row r="2750" spans="2:15" ht="13.5" x14ac:dyDescent="0.25">
      <c r="B2750" s="63"/>
      <c r="E2750" s="63"/>
      <c r="F2750" s="63"/>
      <c r="G2750" s="63"/>
      <c r="H2750" s="63"/>
      <c r="I2750" s="63"/>
      <c r="J2750" s="63"/>
      <c r="K2750" s="63"/>
      <c r="L2750" s="63"/>
      <c r="M2750" s="63"/>
      <c r="N2750" s="63"/>
      <c r="O2750" s="63"/>
    </row>
    <row r="2751" spans="2:15" ht="13.5" x14ac:dyDescent="0.25">
      <c r="B2751" s="63"/>
      <c r="E2751" s="63"/>
      <c r="F2751" s="63"/>
      <c r="G2751" s="63"/>
      <c r="H2751" s="63"/>
      <c r="I2751" s="63"/>
      <c r="J2751" s="63"/>
      <c r="K2751" s="63"/>
      <c r="L2751" s="63"/>
      <c r="M2751" s="63"/>
      <c r="N2751" s="63"/>
      <c r="O2751" s="63"/>
    </row>
    <row r="2752" spans="2:15" ht="13.5" x14ac:dyDescent="0.25">
      <c r="B2752" s="63"/>
      <c r="E2752" s="63"/>
      <c r="F2752" s="63"/>
      <c r="G2752" s="63"/>
      <c r="H2752" s="63"/>
      <c r="I2752" s="63"/>
      <c r="J2752" s="63"/>
      <c r="K2752" s="63"/>
      <c r="L2752" s="63"/>
      <c r="M2752" s="63"/>
      <c r="N2752" s="63"/>
      <c r="O2752" s="63"/>
    </row>
    <row r="2753" spans="2:15" ht="13.5" x14ac:dyDescent="0.25">
      <c r="B2753" s="63"/>
      <c r="E2753" s="63"/>
      <c r="F2753" s="63"/>
      <c r="G2753" s="63"/>
      <c r="H2753" s="63"/>
      <c r="I2753" s="63"/>
      <c r="J2753" s="63"/>
      <c r="K2753" s="63"/>
      <c r="L2753" s="63"/>
      <c r="M2753" s="63"/>
      <c r="N2753" s="63"/>
      <c r="O2753" s="63"/>
    </row>
    <row r="2754" spans="2:15" ht="13.5" x14ac:dyDescent="0.25">
      <c r="B2754" s="63"/>
      <c r="E2754" s="63"/>
      <c r="F2754" s="63"/>
      <c r="G2754" s="63"/>
      <c r="H2754" s="63"/>
      <c r="I2754" s="63"/>
      <c r="J2754" s="63"/>
      <c r="K2754" s="63"/>
      <c r="L2754" s="63"/>
      <c r="M2754" s="63"/>
      <c r="N2754" s="63"/>
      <c r="O2754" s="63"/>
    </row>
    <row r="2755" spans="2:15" ht="13.5" x14ac:dyDescent="0.25">
      <c r="B2755" s="63"/>
      <c r="E2755" s="63"/>
      <c r="F2755" s="63"/>
      <c r="G2755" s="63"/>
      <c r="H2755" s="63"/>
      <c r="I2755" s="63"/>
      <c r="J2755" s="63"/>
      <c r="K2755" s="63"/>
      <c r="L2755" s="63"/>
      <c r="M2755" s="63"/>
      <c r="N2755" s="63"/>
      <c r="O2755" s="63"/>
    </row>
    <row r="2756" spans="2:15" ht="13.5" x14ac:dyDescent="0.25">
      <c r="B2756" s="63"/>
      <c r="E2756" s="63"/>
      <c r="F2756" s="63"/>
      <c r="G2756" s="63"/>
      <c r="H2756" s="63"/>
      <c r="I2756" s="63"/>
      <c r="J2756" s="63"/>
      <c r="K2756" s="63"/>
      <c r="L2756" s="63"/>
      <c r="M2756" s="63"/>
      <c r="N2756" s="63"/>
      <c r="O2756" s="63"/>
    </row>
    <row r="2757" spans="2:15" ht="13.5" x14ac:dyDescent="0.25">
      <c r="B2757" s="63"/>
      <c r="E2757" s="63"/>
      <c r="F2757" s="63"/>
      <c r="G2757" s="63"/>
      <c r="H2757" s="63"/>
      <c r="I2757" s="63"/>
      <c r="J2757" s="63"/>
      <c r="K2757" s="63"/>
      <c r="L2757" s="63"/>
      <c r="M2757" s="63"/>
      <c r="N2757" s="63"/>
      <c r="O2757" s="63"/>
    </row>
    <row r="2758" spans="2:15" ht="13.5" x14ac:dyDescent="0.25">
      <c r="B2758" s="63"/>
      <c r="E2758" s="63"/>
      <c r="F2758" s="63"/>
      <c r="G2758" s="63"/>
      <c r="H2758" s="63"/>
      <c r="I2758" s="63"/>
      <c r="J2758" s="63"/>
      <c r="K2758" s="63"/>
      <c r="L2758" s="63"/>
      <c r="M2758" s="63"/>
      <c r="N2758" s="63"/>
      <c r="O2758" s="63"/>
    </row>
    <row r="2759" spans="2:15" ht="13.5" x14ac:dyDescent="0.25">
      <c r="B2759" s="63"/>
      <c r="E2759" s="63"/>
      <c r="F2759" s="63"/>
      <c r="G2759" s="63"/>
      <c r="H2759" s="63"/>
      <c r="I2759" s="63"/>
      <c r="J2759" s="63"/>
      <c r="K2759" s="63"/>
      <c r="L2759" s="63"/>
      <c r="M2759" s="63"/>
      <c r="N2759" s="63"/>
      <c r="O2759" s="63"/>
    </row>
    <row r="2760" spans="2:15" ht="13.5" x14ac:dyDescent="0.25">
      <c r="B2760" s="63"/>
      <c r="E2760" s="63"/>
      <c r="F2760" s="63"/>
      <c r="G2760" s="63"/>
      <c r="H2760" s="63"/>
      <c r="I2760" s="63"/>
      <c r="J2760" s="63"/>
      <c r="K2760" s="63"/>
      <c r="L2760" s="63"/>
      <c r="M2760" s="63"/>
      <c r="N2760" s="63"/>
      <c r="O2760" s="63"/>
    </row>
    <row r="2761" spans="2:15" ht="13.5" x14ac:dyDescent="0.25">
      <c r="B2761" s="63"/>
      <c r="E2761" s="63"/>
      <c r="F2761" s="63"/>
      <c r="G2761" s="63"/>
      <c r="H2761" s="63"/>
      <c r="I2761" s="63"/>
      <c r="J2761" s="63"/>
      <c r="K2761" s="63"/>
      <c r="L2761" s="63"/>
      <c r="M2761" s="63"/>
      <c r="N2761" s="63"/>
      <c r="O2761" s="63"/>
    </row>
    <row r="2762" spans="2:15" ht="13.5" x14ac:dyDescent="0.25">
      <c r="B2762" s="63"/>
      <c r="E2762" s="63"/>
      <c r="F2762" s="63"/>
      <c r="G2762" s="63"/>
      <c r="H2762" s="63"/>
      <c r="I2762" s="63"/>
      <c r="J2762" s="63"/>
      <c r="K2762" s="63"/>
      <c r="L2762" s="63"/>
      <c r="M2762" s="63"/>
      <c r="N2762" s="63"/>
      <c r="O2762" s="63"/>
    </row>
    <row r="2763" spans="2:15" ht="13.5" x14ac:dyDescent="0.25">
      <c r="B2763" s="63"/>
      <c r="E2763" s="63"/>
      <c r="F2763" s="63"/>
      <c r="G2763" s="63"/>
      <c r="H2763" s="63"/>
      <c r="I2763" s="63"/>
      <c r="J2763" s="63"/>
      <c r="K2763" s="63"/>
      <c r="L2763" s="63"/>
      <c r="M2763" s="63"/>
      <c r="N2763" s="63"/>
      <c r="O2763" s="63"/>
    </row>
    <row r="2764" spans="2:15" ht="13.5" x14ac:dyDescent="0.25">
      <c r="B2764" s="63"/>
      <c r="E2764" s="63"/>
      <c r="F2764" s="63"/>
      <c r="G2764" s="63"/>
      <c r="H2764" s="63"/>
      <c r="I2764" s="63"/>
      <c r="J2764" s="63"/>
      <c r="K2764" s="63"/>
      <c r="L2764" s="63"/>
      <c r="M2764" s="63"/>
      <c r="N2764" s="63"/>
      <c r="O2764" s="63"/>
    </row>
    <row r="2765" spans="2:15" ht="13.5" x14ac:dyDescent="0.25">
      <c r="B2765" s="63"/>
      <c r="E2765" s="63"/>
      <c r="F2765" s="63"/>
      <c r="G2765" s="63"/>
      <c r="H2765" s="63"/>
      <c r="I2765" s="63"/>
      <c r="J2765" s="63"/>
      <c r="K2765" s="63"/>
      <c r="L2765" s="63"/>
      <c r="M2765" s="63"/>
      <c r="N2765" s="63"/>
      <c r="O2765" s="63"/>
    </row>
    <row r="2766" spans="2:15" ht="13.5" x14ac:dyDescent="0.25">
      <c r="B2766" s="63"/>
      <c r="E2766" s="63"/>
      <c r="F2766" s="63"/>
      <c r="G2766" s="63"/>
      <c r="H2766" s="63"/>
      <c r="I2766" s="63"/>
      <c r="J2766" s="63"/>
      <c r="K2766" s="63"/>
      <c r="L2766" s="63"/>
      <c r="M2766" s="63"/>
      <c r="N2766" s="63"/>
      <c r="O2766" s="63"/>
    </row>
    <row r="2767" spans="2:15" ht="13.5" x14ac:dyDescent="0.25">
      <c r="B2767" s="63"/>
      <c r="E2767" s="63"/>
      <c r="F2767" s="63"/>
      <c r="G2767" s="63"/>
      <c r="H2767" s="63"/>
      <c r="I2767" s="63"/>
      <c r="J2767" s="63"/>
      <c r="K2767" s="63"/>
      <c r="L2767" s="63"/>
      <c r="M2767" s="63"/>
      <c r="N2767" s="63"/>
      <c r="O2767" s="63"/>
    </row>
    <row r="2768" spans="2:15" ht="13.5" x14ac:dyDescent="0.25">
      <c r="B2768" s="63"/>
      <c r="E2768" s="63"/>
      <c r="F2768" s="63"/>
      <c r="G2768" s="63"/>
      <c r="H2768" s="63"/>
      <c r="I2768" s="63"/>
      <c r="J2768" s="63"/>
      <c r="K2768" s="63"/>
      <c r="L2768" s="63"/>
      <c r="M2768" s="63"/>
      <c r="N2768" s="63"/>
      <c r="O2768" s="63"/>
    </row>
    <row r="2769" spans="2:15" ht="13.5" x14ac:dyDescent="0.25">
      <c r="B2769" s="63"/>
      <c r="E2769" s="63"/>
      <c r="F2769" s="63"/>
      <c r="G2769" s="63"/>
      <c r="H2769" s="63"/>
      <c r="I2769" s="63"/>
      <c r="J2769" s="63"/>
      <c r="K2769" s="63"/>
      <c r="L2769" s="63"/>
      <c r="M2769" s="63"/>
      <c r="N2769" s="63"/>
      <c r="O2769" s="63"/>
    </row>
    <row r="2770" spans="2:15" ht="13.5" x14ac:dyDescent="0.25">
      <c r="B2770" s="63"/>
      <c r="E2770" s="63"/>
      <c r="F2770" s="63"/>
      <c r="G2770" s="63"/>
      <c r="H2770" s="63"/>
      <c r="I2770" s="63"/>
      <c r="J2770" s="63"/>
      <c r="K2770" s="63"/>
      <c r="L2770" s="63"/>
      <c r="M2770" s="63"/>
      <c r="N2770" s="63"/>
      <c r="O2770" s="63"/>
    </row>
    <row r="2771" spans="2:15" ht="13.5" x14ac:dyDescent="0.25">
      <c r="B2771" s="63"/>
      <c r="E2771" s="63"/>
      <c r="F2771" s="63"/>
      <c r="G2771" s="63"/>
      <c r="H2771" s="63"/>
      <c r="I2771" s="63"/>
      <c r="J2771" s="63"/>
      <c r="K2771" s="63"/>
      <c r="L2771" s="63"/>
      <c r="M2771" s="63"/>
      <c r="N2771" s="63"/>
      <c r="O2771" s="63"/>
    </row>
    <row r="2772" spans="2:15" ht="13.5" x14ac:dyDescent="0.25">
      <c r="B2772" s="63"/>
      <c r="E2772" s="63"/>
      <c r="F2772" s="63"/>
      <c r="G2772" s="63"/>
      <c r="H2772" s="63"/>
      <c r="I2772" s="63"/>
      <c r="J2772" s="63"/>
      <c r="K2772" s="63"/>
      <c r="L2772" s="63"/>
      <c r="M2772" s="63"/>
      <c r="N2772" s="63"/>
      <c r="O2772" s="63"/>
    </row>
    <row r="2773" spans="2:15" ht="13.5" x14ac:dyDescent="0.25">
      <c r="B2773" s="63"/>
      <c r="E2773" s="63"/>
      <c r="F2773" s="63"/>
      <c r="G2773" s="63"/>
      <c r="H2773" s="63"/>
      <c r="I2773" s="63"/>
      <c r="J2773" s="63"/>
      <c r="K2773" s="63"/>
      <c r="L2773" s="63"/>
      <c r="M2773" s="63"/>
      <c r="N2773" s="63"/>
      <c r="O2773" s="63"/>
    </row>
    <row r="2774" spans="2:15" ht="13.5" x14ac:dyDescent="0.25">
      <c r="B2774" s="63"/>
      <c r="E2774" s="63"/>
      <c r="F2774" s="63"/>
      <c r="G2774" s="63"/>
      <c r="H2774" s="63"/>
      <c r="I2774" s="63"/>
      <c r="J2774" s="63"/>
      <c r="K2774" s="63"/>
      <c r="L2774" s="63"/>
      <c r="M2774" s="63"/>
      <c r="N2774" s="63"/>
      <c r="O2774" s="63"/>
    </row>
    <row r="2775" spans="2:15" ht="13.5" x14ac:dyDescent="0.25">
      <c r="B2775" s="63"/>
      <c r="E2775" s="63"/>
      <c r="F2775" s="63"/>
      <c r="G2775" s="63"/>
      <c r="H2775" s="63"/>
      <c r="I2775" s="63"/>
      <c r="J2775" s="63"/>
      <c r="K2775" s="63"/>
      <c r="L2775" s="63"/>
      <c r="M2775" s="63"/>
      <c r="N2775" s="63"/>
      <c r="O2775" s="63"/>
    </row>
    <row r="2776" spans="2:15" ht="13.5" x14ac:dyDescent="0.25">
      <c r="B2776" s="63"/>
      <c r="E2776" s="63"/>
      <c r="F2776" s="63"/>
      <c r="G2776" s="63"/>
      <c r="H2776" s="63"/>
      <c r="I2776" s="63"/>
      <c r="J2776" s="63"/>
      <c r="K2776" s="63"/>
      <c r="L2776" s="63"/>
      <c r="M2776" s="63"/>
      <c r="N2776" s="63"/>
      <c r="O2776" s="63"/>
    </row>
    <row r="2777" spans="2:15" ht="13.5" x14ac:dyDescent="0.25">
      <c r="B2777" s="63"/>
      <c r="E2777" s="63"/>
      <c r="F2777" s="63"/>
      <c r="G2777" s="63"/>
      <c r="H2777" s="63"/>
      <c r="I2777" s="63"/>
      <c r="J2777" s="63"/>
      <c r="K2777" s="63"/>
      <c r="L2777" s="63"/>
      <c r="M2777" s="63"/>
      <c r="N2777" s="63"/>
      <c r="O2777" s="63"/>
    </row>
    <row r="2778" spans="2:15" ht="13.5" x14ac:dyDescent="0.25">
      <c r="B2778" s="63"/>
      <c r="E2778" s="63"/>
      <c r="F2778" s="63"/>
      <c r="G2778" s="63"/>
      <c r="H2778" s="63"/>
      <c r="I2778" s="63"/>
      <c r="J2778" s="63"/>
      <c r="K2778" s="63"/>
      <c r="L2778" s="63"/>
      <c r="M2778" s="63"/>
      <c r="N2778" s="63"/>
      <c r="O2778" s="63"/>
    </row>
    <row r="2779" spans="2:15" ht="13.5" x14ac:dyDescent="0.25">
      <c r="B2779" s="63"/>
      <c r="E2779" s="63"/>
      <c r="F2779" s="63"/>
      <c r="G2779" s="63"/>
      <c r="H2779" s="63"/>
      <c r="I2779" s="63"/>
      <c r="J2779" s="63"/>
      <c r="K2779" s="63"/>
      <c r="L2779" s="63"/>
      <c r="M2779" s="63"/>
      <c r="N2779" s="63"/>
      <c r="O2779" s="63"/>
    </row>
    <row r="2780" spans="2:15" ht="13.5" x14ac:dyDescent="0.25">
      <c r="B2780" s="63"/>
      <c r="E2780" s="63"/>
      <c r="F2780" s="63"/>
      <c r="G2780" s="63"/>
      <c r="H2780" s="63"/>
      <c r="I2780" s="63"/>
      <c r="J2780" s="63"/>
      <c r="K2780" s="63"/>
      <c r="L2780" s="63"/>
      <c r="M2780" s="63"/>
      <c r="N2780" s="63"/>
      <c r="O2780" s="63"/>
    </row>
    <row r="2781" spans="2:15" ht="13.5" x14ac:dyDescent="0.25">
      <c r="B2781" s="63"/>
      <c r="E2781" s="63"/>
      <c r="F2781" s="63"/>
      <c r="G2781" s="63"/>
      <c r="H2781" s="63"/>
      <c r="I2781" s="63"/>
      <c r="J2781" s="63"/>
      <c r="K2781" s="63"/>
      <c r="L2781" s="63"/>
      <c r="M2781" s="63"/>
      <c r="N2781" s="63"/>
      <c r="O2781" s="63"/>
    </row>
    <row r="2782" spans="2:15" ht="13.5" x14ac:dyDescent="0.25">
      <c r="B2782" s="63"/>
      <c r="E2782" s="63"/>
      <c r="F2782" s="63"/>
      <c r="G2782" s="63"/>
      <c r="H2782" s="63"/>
      <c r="I2782" s="63"/>
      <c r="J2782" s="63"/>
      <c r="K2782" s="63"/>
      <c r="L2782" s="63"/>
      <c r="M2782" s="63"/>
      <c r="N2782" s="63"/>
      <c r="O2782" s="63"/>
    </row>
    <row r="2783" spans="2:15" ht="13.5" x14ac:dyDescent="0.25">
      <c r="B2783" s="63"/>
      <c r="E2783" s="63"/>
      <c r="F2783" s="63"/>
      <c r="G2783" s="63"/>
      <c r="H2783" s="63"/>
      <c r="I2783" s="63"/>
      <c r="J2783" s="63"/>
      <c r="K2783" s="63"/>
      <c r="L2783" s="63"/>
      <c r="M2783" s="63"/>
      <c r="N2783" s="63"/>
      <c r="O2783" s="63"/>
    </row>
    <row r="2784" spans="2:15" ht="13.5" x14ac:dyDescent="0.25">
      <c r="B2784" s="63"/>
      <c r="E2784" s="63"/>
      <c r="F2784" s="63"/>
      <c r="G2784" s="63"/>
      <c r="H2784" s="63"/>
      <c r="I2784" s="63"/>
      <c r="J2784" s="63"/>
      <c r="K2784" s="63"/>
      <c r="L2784" s="63"/>
      <c r="M2784" s="63"/>
      <c r="N2784" s="63"/>
      <c r="O2784" s="63"/>
    </row>
    <row r="2785" spans="2:15" ht="13.5" x14ac:dyDescent="0.25">
      <c r="B2785" s="63"/>
      <c r="E2785" s="63"/>
      <c r="F2785" s="63"/>
      <c r="G2785" s="63"/>
      <c r="H2785" s="63"/>
      <c r="I2785" s="63"/>
      <c r="J2785" s="63"/>
      <c r="K2785" s="63"/>
      <c r="L2785" s="63"/>
      <c r="M2785" s="63"/>
      <c r="N2785" s="63"/>
      <c r="O2785" s="63"/>
    </row>
    <row r="2786" spans="2:15" ht="13.5" x14ac:dyDescent="0.25">
      <c r="B2786" s="63"/>
      <c r="E2786" s="63"/>
      <c r="F2786" s="63"/>
      <c r="G2786" s="63"/>
      <c r="H2786" s="63"/>
      <c r="I2786" s="63"/>
      <c r="J2786" s="63"/>
      <c r="K2786" s="63"/>
      <c r="L2786" s="63"/>
      <c r="M2786" s="63"/>
      <c r="N2786" s="63"/>
      <c r="O2786" s="63"/>
    </row>
    <row r="2787" spans="2:15" ht="13.5" x14ac:dyDescent="0.25">
      <c r="B2787" s="63"/>
      <c r="E2787" s="63"/>
      <c r="F2787" s="63"/>
      <c r="G2787" s="63"/>
      <c r="H2787" s="63"/>
      <c r="I2787" s="63"/>
      <c r="J2787" s="63"/>
      <c r="K2787" s="63"/>
      <c r="L2787" s="63"/>
      <c r="M2787" s="63"/>
      <c r="N2787" s="63"/>
      <c r="O2787" s="63"/>
    </row>
    <row r="2788" spans="2:15" ht="13.5" x14ac:dyDescent="0.25">
      <c r="B2788" s="63"/>
      <c r="E2788" s="63"/>
      <c r="F2788" s="63"/>
      <c r="G2788" s="63"/>
      <c r="H2788" s="63"/>
      <c r="I2788" s="63"/>
      <c r="J2788" s="63"/>
      <c r="K2788" s="63"/>
      <c r="L2788" s="63"/>
      <c r="M2788" s="63"/>
      <c r="N2788" s="63"/>
      <c r="O2788" s="63"/>
    </row>
    <row r="2789" spans="2:15" ht="13.5" x14ac:dyDescent="0.25">
      <c r="B2789" s="63"/>
      <c r="E2789" s="63"/>
      <c r="F2789" s="63"/>
      <c r="G2789" s="63"/>
      <c r="H2789" s="63"/>
      <c r="I2789" s="63"/>
      <c r="J2789" s="63"/>
      <c r="K2789" s="63"/>
      <c r="L2789" s="63"/>
      <c r="M2789" s="63"/>
      <c r="N2789" s="63"/>
      <c r="O2789" s="63"/>
    </row>
    <row r="2790" spans="2:15" ht="13.5" x14ac:dyDescent="0.25">
      <c r="B2790" s="63"/>
      <c r="E2790" s="63"/>
      <c r="F2790" s="63"/>
      <c r="G2790" s="63"/>
      <c r="H2790" s="63"/>
      <c r="I2790" s="63"/>
      <c r="J2790" s="63"/>
      <c r="K2790" s="63"/>
      <c r="L2790" s="63"/>
      <c r="M2790" s="63"/>
      <c r="N2790" s="63"/>
      <c r="O2790" s="63"/>
    </row>
    <row r="2791" spans="2:15" ht="13.5" x14ac:dyDescent="0.25">
      <c r="B2791" s="63"/>
      <c r="E2791" s="63"/>
      <c r="F2791" s="63"/>
      <c r="G2791" s="63"/>
      <c r="H2791" s="63"/>
      <c r="I2791" s="63"/>
      <c r="J2791" s="63"/>
      <c r="K2791" s="63"/>
      <c r="L2791" s="63"/>
      <c r="M2791" s="63"/>
      <c r="N2791" s="63"/>
      <c r="O2791" s="63"/>
    </row>
    <row r="2792" spans="2:15" ht="13.5" x14ac:dyDescent="0.25">
      <c r="B2792" s="63"/>
      <c r="E2792" s="63"/>
      <c r="F2792" s="63"/>
      <c r="G2792" s="63"/>
      <c r="H2792" s="63"/>
      <c r="I2792" s="63"/>
      <c r="J2792" s="63"/>
      <c r="K2792" s="63"/>
      <c r="L2792" s="63"/>
      <c r="M2792" s="63"/>
      <c r="N2792" s="63"/>
      <c r="O2792" s="63"/>
    </row>
    <row r="2793" spans="2:15" ht="13.5" x14ac:dyDescent="0.25">
      <c r="B2793" s="63"/>
      <c r="E2793" s="63"/>
      <c r="F2793" s="63"/>
      <c r="G2793" s="63"/>
      <c r="H2793" s="63"/>
      <c r="I2793" s="63"/>
      <c r="J2793" s="63"/>
      <c r="K2793" s="63"/>
      <c r="L2793" s="63"/>
      <c r="M2793" s="63"/>
      <c r="N2793" s="63"/>
      <c r="O2793" s="63"/>
    </row>
    <row r="2794" spans="2:15" ht="13.5" x14ac:dyDescent="0.25">
      <c r="B2794" s="63"/>
      <c r="E2794" s="63"/>
      <c r="F2794" s="63"/>
      <c r="G2794" s="63"/>
      <c r="H2794" s="63"/>
      <c r="I2794" s="63"/>
      <c r="J2794" s="63"/>
      <c r="K2794" s="63"/>
      <c r="L2794" s="63"/>
      <c r="M2794" s="63"/>
      <c r="N2794" s="63"/>
      <c r="O2794" s="63"/>
    </row>
    <row r="2795" spans="2:15" ht="13.5" x14ac:dyDescent="0.25">
      <c r="B2795" s="63"/>
      <c r="E2795" s="63"/>
      <c r="F2795" s="63"/>
      <c r="G2795" s="63"/>
      <c r="H2795" s="63"/>
      <c r="I2795" s="63"/>
      <c r="J2795" s="63"/>
      <c r="K2795" s="63"/>
      <c r="L2795" s="63"/>
      <c r="M2795" s="63"/>
      <c r="N2795" s="63"/>
      <c r="O2795" s="63"/>
    </row>
    <row r="2796" spans="2:15" ht="13.5" x14ac:dyDescent="0.25">
      <c r="B2796" s="63"/>
      <c r="E2796" s="63"/>
      <c r="F2796" s="63"/>
      <c r="G2796" s="63"/>
      <c r="H2796" s="63"/>
      <c r="I2796" s="63"/>
      <c r="J2796" s="63"/>
      <c r="K2796" s="63"/>
      <c r="L2796" s="63"/>
      <c r="M2796" s="63"/>
      <c r="N2796" s="63"/>
      <c r="O2796" s="63"/>
    </row>
    <row r="2797" spans="2:15" ht="13.5" x14ac:dyDescent="0.25">
      <c r="B2797" s="63"/>
      <c r="E2797" s="63"/>
      <c r="F2797" s="63"/>
      <c r="G2797" s="63"/>
      <c r="H2797" s="63"/>
      <c r="I2797" s="63"/>
      <c r="J2797" s="63"/>
      <c r="K2797" s="63"/>
      <c r="L2797" s="63"/>
      <c r="M2797" s="63"/>
      <c r="N2797" s="63"/>
      <c r="O2797" s="63"/>
    </row>
    <row r="2798" spans="2:15" ht="13.5" x14ac:dyDescent="0.25">
      <c r="B2798" s="63"/>
      <c r="E2798" s="63"/>
      <c r="F2798" s="63"/>
      <c r="G2798" s="63"/>
      <c r="H2798" s="63"/>
      <c r="I2798" s="63"/>
      <c r="J2798" s="63"/>
      <c r="K2798" s="63"/>
      <c r="L2798" s="63"/>
      <c r="M2798" s="63"/>
      <c r="N2798" s="63"/>
      <c r="O2798" s="63"/>
    </row>
    <row r="2799" spans="2:15" ht="13.5" x14ac:dyDescent="0.25">
      <c r="B2799" s="63"/>
      <c r="E2799" s="63"/>
      <c r="F2799" s="63"/>
      <c r="G2799" s="63"/>
      <c r="H2799" s="63"/>
      <c r="I2799" s="63"/>
      <c r="J2799" s="63"/>
      <c r="K2799" s="63"/>
      <c r="L2799" s="63"/>
      <c r="M2799" s="63"/>
      <c r="N2799" s="63"/>
      <c r="O2799" s="63"/>
    </row>
    <row r="2800" spans="2:15" ht="13.5" x14ac:dyDescent="0.25">
      <c r="B2800" s="63"/>
      <c r="E2800" s="63"/>
      <c r="F2800" s="63"/>
      <c r="G2800" s="63"/>
      <c r="H2800" s="63"/>
      <c r="I2800" s="63"/>
      <c r="J2800" s="63"/>
      <c r="K2800" s="63"/>
      <c r="L2800" s="63"/>
      <c r="M2800" s="63"/>
      <c r="N2800" s="63"/>
      <c r="O2800" s="63"/>
    </row>
    <row r="2801" spans="2:15" ht="13.5" x14ac:dyDescent="0.25">
      <c r="B2801" s="63"/>
      <c r="E2801" s="63"/>
      <c r="F2801" s="63"/>
      <c r="G2801" s="63"/>
      <c r="H2801" s="63"/>
      <c r="I2801" s="63"/>
      <c r="J2801" s="63"/>
      <c r="K2801" s="63"/>
      <c r="L2801" s="63"/>
      <c r="M2801" s="63"/>
      <c r="N2801" s="63"/>
      <c r="O2801" s="63"/>
    </row>
    <row r="2802" spans="2:15" ht="13.5" x14ac:dyDescent="0.25">
      <c r="B2802" s="63"/>
      <c r="E2802" s="63"/>
      <c r="F2802" s="63"/>
      <c r="G2802" s="63"/>
      <c r="H2802" s="63"/>
      <c r="I2802" s="63"/>
      <c r="J2802" s="63"/>
      <c r="K2802" s="63"/>
      <c r="L2802" s="63"/>
      <c r="M2802" s="63"/>
      <c r="N2802" s="63"/>
      <c r="O2802" s="63"/>
    </row>
    <row r="2803" spans="2:15" ht="13.5" x14ac:dyDescent="0.25">
      <c r="B2803" s="63"/>
      <c r="E2803" s="63"/>
      <c r="F2803" s="63"/>
      <c r="G2803" s="63"/>
      <c r="H2803" s="63"/>
      <c r="I2803" s="63"/>
      <c r="J2803" s="63"/>
      <c r="K2803" s="63"/>
      <c r="L2803" s="63"/>
      <c r="M2803" s="63"/>
      <c r="N2803" s="63"/>
      <c r="O2803" s="63"/>
    </row>
    <row r="2804" spans="2:15" ht="13.5" x14ac:dyDescent="0.25">
      <c r="B2804" s="63"/>
      <c r="E2804" s="63"/>
      <c r="F2804" s="63"/>
      <c r="G2804" s="63"/>
      <c r="H2804" s="63"/>
      <c r="I2804" s="63"/>
      <c r="J2804" s="63"/>
      <c r="K2804" s="63"/>
      <c r="L2804" s="63"/>
      <c r="M2804" s="63"/>
      <c r="N2804" s="63"/>
      <c r="O2804" s="63"/>
    </row>
    <row r="2805" spans="2:15" ht="13.5" x14ac:dyDescent="0.25">
      <c r="B2805" s="63"/>
      <c r="E2805" s="63"/>
      <c r="F2805" s="63"/>
      <c r="G2805" s="63"/>
      <c r="H2805" s="63"/>
      <c r="I2805" s="63"/>
      <c r="J2805" s="63"/>
      <c r="K2805" s="63"/>
      <c r="L2805" s="63"/>
      <c r="M2805" s="63"/>
      <c r="N2805" s="63"/>
      <c r="O2805" s="63"/>
    </row>
    <row r="2806" spans="2:15" ht="13.5" x14ac:dyDescent="0.25">
      <c r="B2806" s="63"/>
      <c r="E2806" s="63"/>
      <c r="F2806" s="63"/>
      <c r="G2806" s="63"/>
      <c r="H2806" s="63"/>
      <c r="I2806" s="63"/>
      <c r="J2806" s="63"/>
      <c r="K2806" s="63"/>
      <c r="L2806" s="63"/>
      <c r="M2806" s="63"/>
      <c r="N2806" s="63"/>
      <c r="O2806" s="63"/>
    </row>
    <row r="2807" spans="2:15" ht="13.5" x14ac:dyDescent="0.25">
      <c r="B2807" s="63"/>
      <c r="E2807" s="63"/>
      <c r="F2807" s="63"/>
      <c r="G2807" s="63"/>
      <c r="H2807" s="63"/>
      <c r="I2807" s="63"/>
      <c r="J2807" s="63"/>
      <c r="K2807" s="63"/>
      <c r="L2807" s="63"/>
      <c r="M2807" s="63"/>
      <c r="N2807" s="63"/>
      <c r="O2807" s="63"/>
    </row>
    <row r="2808" spans="2:15" ht="13.5" x14ac:dyDescent="0.25">
      <c r="B2808" s="63"/>
      <c r="E2808" s="63"/>
      <c r="F2808" s="63"/>
      <c r="G2808" s="63"/>
      <c r="H2808" s="63"/>
      <c r="I2808" s="63"/>
      <c r="J2808" s="63"/>
      <c r="K2808" s="63"/>
      <c r="L2808" s="63"/>
      <c r="M2808" s="63"/>
      <c r="N2808" s="63"/>
      <c r="O2808" s="63"/>
    </row>
    <row r="2809" spans="2:15" ht="13.5" x14ac:dyDescent="0.25">
      <c r="B2809" s="63"/>
      <c r="E2809" s="63"/>
      <c r="F2809" s="63"/>
      <c r="G2809" s="63"/>
      <c r="H2809" s="63"/>
      <c r="I2809" s="63"/>
      <c r="J2809" s="63"/>
      <c r="K2809" s="63"/>
      <c r="L2809" s="63"/>
      <c r="M2809" s="63"/>
      <c r="N2809" s="63"/>
      <c r="O2809" s="63"/>
    </row>
    <row r="2810" spans="2:15" ht="13.5" x14ac:dyDescent="0.25">
      <c r="B2810" s="63"/>
      <c r="E2810" s="63"/>
      <c r="F2810" s="63"/>
      <c r="G2810" s="63"/>
      <c r="H2810" s="63"/>
      <c r="I2810" s="63"/>
      <c r="J2810" s="63"/>
      <c r="K2810" s="63"/>
      <c r="L2810" s="63"/>
      <c r="M2810" s="63"/>
      <c r="N2810" s="63"/>
      <c r="O2810" s="63"/>
    </row>
    <row r="2811" spans="2:15" ht="13.5" x14ac:dyDescent="0.25">
      <c r="B2811" s="63"/>
      <c r="E2811" s="63"/>
      <c r="F2811" s="63"/>
      <c r="G2811" s="63"/>
      <c r="H2811" s="63"/>
      <c r="I2811" s="63"/>
      <c r="J2811" s="63"/>
      <c r="K2811" s="63"/>
      <c r="L2811" s="63"/>
      <c r="M2811" s="63"/>
      <c r="N2811" s="63"/>
      <c r="O2811" s="63"/>
    </row>
    <row r="2812" spans="2:15" ht="13.5" x14ac:dyDescent="0.25">
      <c r="B2812" s="63"/>
      <c r="E2812" s="63"/>
      <c r="F2812" s="63"/>
      <c r="G2812" s="63"/>
      <c r="H2812" s="63"/>
      <c r="I2812" s="63"/>
      <c r="J2812" s="63"/>
      <c r="K2812" s="63"/>
      <c r="L2812" s="63"/>
      <c r="M2812" s="63"/>
      <c r="N2812" s="63"/>
      <c r="O2812" s="63"/>
    </row>
    <row r="2813" spans="2:15" ht="13.5" x14ac:dyDescent="0.25">
      <c r="B2813" s="63"/>
      <c r="E2813" s="63"/>
      <c r="F2813" s="63"/>
      <c r="G2813" s="63"/>
      <c r="H2813" s="63"/>
      <c r="I2813" s="63"/>
      <c r="J2813" s="63"/>
      <c r="K2813" s="63"/>
      <c r="L2813" s="63"/>
      <c r="M2813" s="63"/>
      <c r="N2813" s="63"/>
      <c r="O2813" s="63"/>
    </row>
    <row r="2814" spans="2:15" ht="13.5" x14ac:dyDescent="0.25">
      <c r="B2814" s="63"/>
      <c r="E2814" s="63"/>
      <c r="F2814" s="63"/>
      <c r="G2814" s="63"/>
      <c r="H2814" s="63"/>
      <c r="I2814" s="63"/>
      <c r="J2814" s="63"/>
      <c r="K2814" s="63"/>
      <c r="L2814" s="63"/>
      <c r="M2814" s="63"/>
      <c r="N2814" s="63"/>
      <c r="O2814" s="63"/>
    </row>
    <row r="2815" spans="2:15" ht="13.5" x14ac:dyDescent="0.25">
      <c r="B2815" s="63"/>
      <c r="E2815" s="63"/>
      <c r="F2815" s="63"/>
      <c r="G2815" s="63"/>
      <c r="H2815" s="63"/>
      <c r="I2815" s="63"/>
      <c r="J2815" s="63"/>
      <c r="K2815" s="63"/>
      <c r="L2815" s="63"/>
      <c r="M2815" s="63"/>
      <c r="N2815" s="63"/>
      <c r="O2815" s="63"/>
    </row>
    <row r="2816" spans="2:15" ht="13.5" x14ac:dyDescent="0.25">
      <c r="B2816" s="63"/>
      <c r="E2816" s="63"/>
      <c r="F2816" s="63"/>
      <c r="G2816" s="63"/>
      <c r="H2816" s="63"/>
      <c r="I2816" s="63"/>
      <c r="J2816" s="63"/>
      <c r="K2816" s="63"/>
      <c r="L2816" s="63"/>
      <c r="M2816" s="63"/>
      <c r="N2816" s="63"/>
      <c r="O2816" s="63"/>
    </row>
    <row r="2817" spans="2:15" ht="13.5" x14ac:dyDescent="0.25">
      <c r="B2817" s="63"/>
      <c r="E2817" s="63"/>
      <c r="F2817" s="63"/>
      <c r="G2817" s="63"/>
      <c r="H2817" s="63"/>
      <c r="I2817" s="63"/>
      <c r="J2817" s="63"/>
      <c r="K2817" s="63"/>
      <c r="L2817" s="63"/>
      <c r="M2817" s="63"/>
      <c r="N2817" s="63"/>
      <c r="O2817" s="63"/>
    </row>
    <row r="2818" spans="2:15" ht="13.5" x14ac:dyDescent="0.25">
      <c r="B2818" s="63"/>
      <c r="E2818" s="63"/>
      <c r="F2818" s="63"/>
      <c r="G2818" s="63"/>
      <c r="H2818" s="63"/>
      <c r="I2818" s="63"/>
      <c r="J2818" s="63"/>
      <c r="K2818" s="63"/>
      <c r="L2818" s="63"/>
      <c r="M2818" s="63"/>
      <c r="N2818" s="63"/>
      <c r="O2818" s="63"/>
    </row>
    <row r="2819" spans="2:15" ht="13.5" x14ac:dyDescent="0.25">
      <c r="B2819" s="63"/>
      <c r="E2819" s="63"/>
      <c r="F2819" s="63"/>
      <c r="G2819" s="63"/>
      <c r="H2819" s="63"/>
      <c r="I2819" s="63"/>
      <c r="J2819" s="63"/>
      <c r="K2819" s="63"/>
      <c r="L2819" s="63"/>
      <c r="M2819" s="63"/>
      <c r="N2819" s="63"/>
      <c r="O2819" s="63"/>
    </row>
    <row r="2820" spans="2:15" ht="13.5" x14ac:dyDescent="0.25">
      <c r="B2820" s="63"/>
      <c r="E2820" s="63"/>
      <c r="F2820" s="63"/>
      <c r="G2820" s="63"/>
      <c r="H2820" s="63"/>
      <c r="I2820" s="63"/>
      <c r="J2820" s="63"/>
      <c r="K2820" s="63"/>
      <c r="L2820" s="63"/>
      <c r="M2820" s="63"/>
      <c r="N2820" s="63"/>
      <c r="O2820" s="63"/>
    </row>
    <row r="2821" spans="2:15" ht="13.5" x14ac:dyDescent="0.25">
      <c r="B2821" s="63"/>
      <c r="E2821" s="63"/>
      <c r="F2821" s="63"/>
      <c r="G2821" s="63"/>
      <c r="H2821" s="63"/>
      <c r="I2821" s="63"/>
      <c r="J2821" s="63"/>
      <c r="K2821" s="63"/>
      <c r="L2821" s="63"/>
      <c r="M2821" s="63"/>
      <c r="N2821" s="63"/>
      <c r="O2821" s="63"/>
    </row>
    <row r="2822" spans="2:15" ht="13.5" x14ac:dyDescent="0.25">
      <c r="B2822" s="63"/>
      <c r="E2822" s="63"/>
      <c r="F2822" s="63"/>
      <c r="G2822" s="63"/>
      <c r="H2822" s="63"/>
      <c r="I2822" s="63"/>
      <c r="J2822" s="63"/>
      <c r="K2822" s="63"/>
      <c r="L2822" s="63"/>
      <c r="M2822" s="63"/>
      <c r="N2822" s="63"/>
      <c r="O2822" s="63"/>
    </row>
    <row r="2823" spans="2:15" ht="13.5" x14ac:dyDescent="0.25">
      <c r="B2823" s="63"/>
      <c r="E2823" s="63"/>
      <c r="F2823" s="63"/>
      <c r="G2823" s="63"/>
      <c r="H2823" s="63"/>
      <c r="I2823" s="63"/>
      <c r="J2823" s="63"/>
      <c r="K2823" s="63"/>
      <c r="L2823" s="63"/>
      <c r="M2823" s="63"/>
      <c r="N2823" s="63"/>
      <c r="O2823" s="63"/>
    </row>
    <row r="2824" spans="2:15" ht="13.5" x14ac:dyDescent="0.25">
      <c r="B2824" s="63"/>
      <c r="E2824" s="63"/>
      <c r="F2824" s="63"/>
      <c r="G2824" s="63"/>
      <c r="H2824" s="63"/>
      <c r="I2824" s="63"/>
      <c r="J2824" s="63"/>
      <c r="K2824" s="63"/>
      <c r="L2824" s="63"/>
      <c r="M2824" s="63"/>
      <c r="N2824" s="63"/>
      <c r="O2824" s="63"/>
    </row>
    <row r="2825" spans="2:15" ht="13.5" x14ac:dyDescent="0.25">
      <c r="B2825" s="63"/>
      <c r="E2825" s="63"/>
      <c r="F2825" s="63"/>
      <c r="G2825" s="63"/>
      <c r="H2825" s="63"/>
      <c r="I2825" s="63"/>
      <c r="J2825" s="63"/>
      <c r="K2825" s="63"/>
      <c r="L2825" s="63"/>
      <c r="M2825" s="63"/>
      <c r="N2825" s="63"/>
      <c r="O2825" s="63"/>
    </row>
    <row r="2826" spans="2:15" ht="13.5" x14ac:dyDescent="0.25">
      <c r="B2826" s="63"/>
      <c r="E2826" s="63"/>
      <c r="F2826" s="63"/>
      <c r="G2826" s="63"/>
      <c r="H2826" s="63"/>
      <c r="I2826" s="63"/>
      <c r="J2826" s="63"/>
      <c r="K2826" s="63"/>
      <c r="L2826" s="63"/>
      <c r="M2826" s="63"/>
      <c r="N2826" s="63"/>
      <c r="O2826" s="63"/>
    </row>
    <row r="2827" spans="2:15" ht="13.5" x14ac:dyDescent="0.25">
      <c r="B2827" s="63"/>
      <c r="E2827" s="63"/>
      <c r="F2827" s="63"/>
      <c r="G2827" s="63"/>
      <c r="H2827" s="63"/>
      <c r="I2827" s="63"/>
      <c r="J2827" s="63"/>
      <c r="K2827" s="63"/>
      <c r="L2827" s="63"/>
      <c r="M2827" s="63"/>
      <c r="N2827" s="63"/>
      <c r="O2827" s="63"/>
    </row>
    <row r="2828" spans="2:15" ht="13.5" x14ac:dyDescent="0.25">
      <c r="B2828" s="63"/>
      <c r="E2828" s="63"/>
      <c r="F2828" s="63"/>
      <c r="G2828" s="63"/>
      <c r="H2828" s="63"/>
      <c r="I2828" s="63"/>
      <c r="J2828" s="63"/>
      <c r="K2828" s="63"/>
      <c r="L2828" s="63"/>
      <c r="M2828" s="63"/>
      <c r="N2828" s="63"/>
      <c r="O2828" s="63"/>
    </row>
    <row r="2829" spans="2:15" ht="13.5" x14ac:dyDescent="0.25">
      <c r="B2829" s="63"/>
      <c r="E2829" s="63"/>
      <c r="F2829" s="63"/>
      <c r="G2829" s="63"/>
      <c r="H2829" s="63"/>
      <c r="I2829" s="63"/>
      <c r="J2829" s="63"/>
      <c r="K2829" s="63"/>
      <c r="L2829" s="63"/>
      <c r="M2829" s="63"/>
      <c r="N2829" s="63"/>
      <c r="O2829" s="63"/>
    </row>
    <row r="2830" spans="2:15" ht="13.5" x14ac:dyDescent="0.25">
      <c r="B2830" s="63"/>
      <c r="E2830" s="63"/>
      <c r="F2830" s="63"/>
      <c r="G2830" s="63"/>
      <c r="H2830" s="63"/>
      <c r="I2830" s="63"/>
      <c r="J2830" s="63"/>
      <c r="K2830" s="63"/>
      <c r="L2830" s="63"/>
      <c r="M2830" s="63"/>
      <c r="N2830" s="63"/>
      <c r="O2830" s="63"/>
    </row>
    <row r="2831" spans="2:15" ht="13.5" x14ac:dyDescent="0.25">
      <c r="B2831" s="63"/>
      <c r="E2831" s="63"/>
      <c r="F2831" s="63"/>
      <c r="G2831" s="63"/>
      <c r="H2831" s="63"/>
      <c r="I2831" s="63"/>
      <c r="J2831" s="63"/>
      <c r="K2831" s="63"/>
      <c r="L2831" s="63"/>
      <c r="M2831" s="63"/>
      <c r="N2831" s="63"/>
      <c r="O2831" s="63"/>
    </row>
    <row r="2832" spans="2:15" ht="13.5" x14ac:dyDescent="0.25">
      <c r="B2832" s="63"/>
      <c r="E2832" s="63"/>
      <c r="F2832" s="63"/>
      <c r="G2832" s="63"/>
      <c r="H2832" s="63"/>
      <c r="I2832" s="63"/>
      <c r="J2832" s="63"/>
      <c r="K2832" s="63"/>
      <c r="L2832" s="63"/>
      <c r="M2832" s="63"/>
      <c r="N2832" s="63"/>
      <c r="O2832" s="63"/>
    </row>
    <row r="2833" spans="2:15" ht="13.5" x14ac:dyDescent="0.25">
      <c r="B2833" s="63"/>
      <c r="E2833" s="63"/>
      <c r="F2833" s="63"/>
      <c r="G2833" s="63"/>
      <c r="H2833" s="63"/>
      <c r="I2833" s="63"/>
      <c r="J2833" s="63"/>
      <c r="K2833" s="63"/>
      <c r="L2833" s="63"/>
      <c r="M2833" s="63"/>
      <c r="N2833" s="63"/>
      <c r="O2833" s="63"/>
    </row>
    <row r="2834" spans="2:15" ht="13.5" x14ac:dyDescent="0.25">
      <c r="B2834" s="63"/>
      <c r="E2834" s="63"/>
      <c r="F2834" s="63"/>
      <c r="G2834" s="63"/>
      <c r="H2834" s="63"/>
      <c r="I2834" s="63"/>
      <c r="J2834" s="63"/>
      <c r="K2834" s="63"/>
      <c r="L2834" s="63"/>
      <c r="M2834" s="63"/>
      <c r="N2834" s="63"/>
      <c r="O2834" s="63"/>
    </row>
    <row r="2835" spans="2:15" ht="13.5" x14ac:dyDescent="0.25">
      <c r="B2835" s="63"/>
      <c r="E2835" s="63"/>
      <c r="F2835" s="63"/>
      <c r="G2835" s="63"/>
      <c r="H2835" s="63"/>
      <c r="I2835" s="63"/>
      <c r="J2835" s="63"/>
      <c r="K2835" s="63"/>
      <c r="L2835" s="63"/>
      <c r="M2835" s="63"/>
      <c r="N2835" s="63"/>
      <c r="O2835" s="63"/>
    </row>
    <row r="2836" spans="2:15" ht="13.5" x14ac:dyDescent="0.25">
      <c r="B2836" s="63"/>
      <c r="E2836" s="63"/>
      <c r="F2836" s="63"/>
      <c r="G2836" s="63"/>
      <c r="H2836" s="63"/>
      <c r="I2836" s="63"/>
      <c r="J2836" s="63"/>
      <c r="K2836" s="63"/>
      <c r="L2836" s="63"/>
      <c r="M2836" s="63"/>
      <c r="N2836" s="63"/>
      <c r="O2836" s="63"/>
    </row>
    <row r="2837" spans="2:15" ht="13.5" x14ac:dyDescent="0.25">
      <c r="B2837" s="63"/>
      <c r="E2837" s="63"/>
      <c r="F2837" s="63"/>
      <c r="G2837" s="63"/>
      <c r="H2837" s="63"/>
      <c r="I2837" s="63"/>
      <c r="J2837" s="63"/>
      <c r="K2837" s="63"/>
      <c r="L2837" s="63"/>
      <c r="M2837" s="63"/>
      <c r="N2837" s="63"/>
      <c r="O2837" s="63"/>
    </row>
    <row r="2838" spans="2:15" ht="13.5" x14ac:dyDescent="0.25">
      <c r="B2838" s="63"/>
      <c r="E2838" s="63"/>
      <c r="F2838" s="63"/>
      <c r="G2838" s="63"/>
      <c r="H2838" s="63"/>
      <c r="I2838" s="63"/>
      <c r="J2838" s="63"/>
      <c r="K2838" s="63"/>
      <c r="L2838" s="63"/>
      <c r="M2838" s="63"/>
      <c r="N2838" s="63"/>
      <c r="O2838" s="63"/>
    </row>
    <row r="2839" spans="2:15" ht="13.5" x14ac:dyDescent="0.25">
      <c r="B2839" s="63"/>
      <c r="E2839" s="63"/>
      <c r="F2839" s="63"/>
      <c r="G2839" s="63"/>
      <c r="H2839" s="63"/>
      <c r="I2839" s="63"/>
      <c r="J2839" s="63"/>
      <c r="K2839" s="63"/>
      <c r="L2839" s="63"/>
      <c r="M2839" s="63"/>
      <c r="N2839" s="63"/>
      <c r="O2839" s="63"/>
    </row>
    <row r="2840" spans="2:15" ht="13.5" x14ac:dyDescent="0.25">
      <c r="B2840" s="63"/>
      <c r="E2840" s="63"/>
      <c r="F2840" s="63"/>
      <c r="G2840" s="63"/>
      <c r="H2840" s="63"/>
      <c r="I2840" s="63"/>
      <c r="J2840" s="63"/>
      <c r="K2840" s="63"/>
      <c r="L2840" s="63"/>
      <c r="M2840" s="63"/>
      <c r="N2840" s="63"/>
      <c r="O2840" s="63"/>
    </row>
    <row r="2841" spans="2:15" ht="13.5" x14ac:dyDescent="0.25">
      <c r="B2841" s="63"/>
      <c r="E2841" s="63"/>
      <c r="F2841" s="63"/>
      <c r="G2841" s="63"/>
      <c r="H2841" s="63"/>
      <c r="I2841" s="63"/>
      <c r="J2841" s="63"/>
      <c r="K2841" s="63"/>
      <c r="L2841" s="63"/>
      <c r="M2841" s="63"/>
      <c r="N2841" s="63"/>
      <c r="O2841" s="63"/>
    </row>
    <row r="2842" spans="2:15" ht="13.5" x14ac:dyDescent="0.25">
      <c r="B2842" s="63"/>
      <c r="E2842" s="63"/>
      <c r="F2842" s="63"/>
      <c r="G2842" s="63"/>
      <c r="H2842" s="63"/>
      <c r="I2842" s="63"/>
      <c r="J2842" s="63"/>
      <c r="K2842" s="63"/>
      <c r="L2842" s="63"/>
      <c r="M2842" s="63"/>
      <c r="N2842" s="63"/>
      <c r="O2842" s="63"/>
    </row>
    <row r="2843" spans="2:15" ht="13.5" x14ac:dyDescent="0.25">
      <c r="B2843" s="63"/>
      <c r="E2843" s="63"/>
      <c r="F2843" s="63"/>
      <c r="G2843" s="63"/>
      <c r="H2843" s="63"/>
      <c r="I2843" s="63"/>
      <c r="J2843" s="63"/>
      <c r="K2843" s="63"/>
      <c r="L2843" s="63"/>
      <c r="M2843" s="63"/>
      <c r="N2843" s="63"/>
      <c r="O2843" s="63"/>
    </row>
    <row r="2844" spans="2:15" ht="13.5" x14ac:dyDescent="0.25">
      <c r="B2844" s="63"/>
      <c r="E2844" s="63"/>
      <c r="F2844" s="63"/>
      <c r="G2844" s="63"/>
      <c r="H2844" s="63"/>
      <c r="I2844" s="63"/>
      <c r="J2844" s="63"/>
      <c r="K2844" s="63"/>
      <c r="L2844" s="63"/>
      <c r="M2844" s="63"/>
      <c r="N2844" s="63"/>
      <c r="O2844" s="63"/>
    </row>
    <row r="2845" spans="2:15" ht="13.5" x14ac:dyDescent="0.25">
      <c r="B2845" s="63"/>
      <c r="E2845" s="63"/>
      <c r="F2845" s="63"/>
      <c r="G2845" s="63"/>
      <c r="H2845" s="63"/>
      <c r="I2845" s="63"/>
      <c r="J2845" s="63"/>
      <c r="K2845" s="63"/>
      <c r="L2845" s="63"/>
      <c r="M2845" s="63"/>
      <c r="N2845" s="63"/>
      <c r="O2845" s="63"/>
    </row>
    <row r="2846" spans="2:15" ht="13.5" x14ac:dyDescent="0.25">
      <c r="B2846" s="63"/>
      <c r="E2846" s="63"/>
      <c r="F2846" s="63"/>
      <c r="G2846" s="63"/>
      <c r="H2846" s="63"/>
      <c r="I2846" s="63"/>
      <c r="J2846" s="63"/>
      <c r="K2846" s="63"/>
      <c r="L2846" s="63"/>
      <c r="M2846" s="63"/>
      <c r="N2846" s="63"/>
      <c r="O2846" s="63"/>
    </row>
    <row r="2847" spans="2:15" ht="13.5" x14ac:dyDescent="0.25">
      <c r="B2847" s="63"/>
      <c r="E2847" s="63"/>
      <c r="F2847" s="63"/>
      <c r="G2847" s="63"/>
      <c r="H2847" s="63"/>
      <c r="I2847" s="63"/>
      <c r="J2847" s="63"/>
      <c r="K2847" s="63"/>
      <c r="L2847" s="63"/>
      <c r="M2847" s="63"/>
      <c r="N2847" s="63"/>
      <c r="O2847" s="63"/>
    </row>
    <row r="2848" spans="2:15" ht="13.5" x14ac:dyDescent="0.25">
      <c r="B2848" s="63"/>
      <c r="E2848" s="63"/>
      <c r="F2848" s="63"/>
      <c r="G2848" s="63"/>
      <c r="H2848" s="63"/>
      <c r="I2848" s="63"/>
      <c r="J2848" s="63"/>
      <c r="K2848" s="63"/>
      <c r="L2848" s="63"/>
      <c r="M2848" s="63"/>
      <c r="N2848" s="63"/>
      <c r="O2848" s="63"/>
    </row>
    <row r="2849" spans="2:15" ht="13.5" x14ac:dyDescent="0.25">
      <c r="B2849" s="63"/>
      <c r="E2849" s="63"/>
      <c r="F2849" s="63"/>
      <c r="G2849" s="63"/>
      <c r="H2849" s="63"/>
      <c r="I2849" s="63"/>
      <c r="J2849" s="63"/>
      <c r="K2849" s="63"/>
      <c r="L2849" s="63"/>
      <c r="M2849" s="63"/>
      <c r="N2849" s="63"/>
      <c r="O2849" s="63"/>
    </row>
    <row r="2850" spans="2:15" ht="13.5" x14ac:dyDescent="0.25">
      <c r="B2850" s="63"/>
      <c r="E2850" s="63"/>
      <c r="F2850" s="63"/>
      <c r="G2850" s="63"/>
      <c r="H2850" s="63"/>
      <c r="I2850" s="63"/>
      <c r="J2850" s="63"/>
      <c r="K2850" s="63"/>
      <c r="L2850" s="63"/>
      <c r="M2850" s="63"/>
      <c r="N2850" s="63"/>
      <c r="O2850" s="63"/>
    </row>
    <row r="2851" spans="2:15" ht="13.5" x14ac:dyDescent="0.25">
      <c r="B2851" s="63"/>
      <c r="E2851" s="63"/>
      <c r="F2851" s="63"/>
      <c r="G2851" s="63"/>
      <c r="H2851" s="63"/>
      <c r="I2851" s="63"/>
      <c r="J2851" s="63"/>
      <c r="K2851" s="63"/>
      <c r="L2851" s="63"/>
      <c r="M2851" s="63"/>
      <c r="N2851" s="63"/>
      <c r="O2851" s="63"/>
    </row>
    <row r="2852" spans="2:15" ht="13.5" x14ac:dyDescent="0.25">
      <c r="B2852" s="63"/>
      <c r="E2852" s="63"/>
      <c r="F2852" s="63"/>
      <c r="G2852" s="63"/>
      <c r="H2852" s="63"/>
      <c r="I2852" s="63"/>
      <c r="J2852" s="63"/>
      <c r="K2852" s="63"/>
      <c r="L2852" s="63"/>
      <c r="M2852" s="63"/>
      <c r="N2852" s="63"/>
      <c r="O2852" s="63"/>
    </row>
    <row r="2853" spans="2:15" ht="13.5" x14ac:dyDescent="0.25">
      <c r="B2853" s="63"/>
      <c r="E2853" s="63"/>
      <c r="F2853" s="63"/>
      <c r="G2853" s="63"/>
      <c r="H2853" s="63"/>
      <c r="I2853" s="63"/>
      <c r="J2853" s="63"/>
      <c r="K2853" s="63"/>
      <c r="L2853" s="63"/>
      <c r="M2853" s="63"/>
      <c r="N2853" s="63"/>
      <c r="O2853" s="63"/>
    </row>
    <row r="2854" spans="2:15" ht="13.5" x14ac:dyDescent="0.25">
      <c r="B2854" s="63"/>
      <c r="E2854" s="63"/>
      <c r="F2854" s="63"/>
      <c r="G2854" s="63"/>
      <c r="H2854" s="63"/>
      <c r="I2854" s="63"/>
      <c r="J2854" s="63"/>
      <c r="K2854" s="63"/>
      <c r="L2854" s="63"/>
      <c r="M2854" s="63"/>
      <c r="N2854" s="63"/>
      <c r="O2854" s="63"/>
    </row>
    <row r="2855" spans="2:15" ht="13.5" x14ac:dyDescent="0.25">
      <c r="B2855" s="63"/>
      <c r="E2855" s="63"/>
      <c r="F2855" s="63"/>
      <c r="G2855" s="63"/>
      <c r="H2855" s="63"/>
      <c r="I2855" s="63"/>
      <c r="J2855" s="63"/>
      <c r="K2855" s="63"/>
      <c r="L2855" s="63"/>
      <c r="M2855" s="63"/>
      <c r="N2855" s="63"/>
      <c r="O2855" s="63"/>
    </row>
    <row r="2856" spans="2:15" ht="13.5" x14ac:dyDescent="0.25">
      <c r="B2856" s="63"/>
      <c r="E2856" s="63"/>
      <c r="F2856" s="63"/>
      <c r="G2856" s="63"/>
      <c r="H2856" s="63"/>
      <c r="I2856" s="63"/>
      <c r="J2856" s="63"/>
      <c r="K2856" s="63"/>
      <c r="L2856" s="63"/>
      <c r="M2856" s="63"/>
      <c r="N2856" s="63"/>
      <c r="O2856" s="63"/>
    </row>
    <row r="2857" spans="2:15" ht="13.5" x14ac:dyDescent="0.25">
      <c r="B2857" s="63"/>
      <c r="E2857" s="63"/>
      <c r="F2857" s="63"/>
      <c r="G2857" s="63"/>
      <c r="H2857" s="63"/>
      <c r="I2857" s="63"/>
      <c r="J2857" s="63"/>
      <c r="K2857" s="63"/>
      <c r="L2857" s="63"/>
      <c r="M2857" s="63"/>
      <c r="N2857" s="63"/>
      <c r="O2857" s="63"/>
    </row>
    <row r="2858" spans="2:15" ht="13.5" x14ac:dyDescent="0.25">
      <c r="B2858" s="63"/>
      <c r="E2858" s="63"/>
      <c r="F2858" s="63"/>
      <c r="G2858" s="63"/>
      <c r="H2858" s="63"/>
      <c r="I2858" s="63"/>
      <c r="J2858" s="63"/>
      <c r="K2858" s="63"/>
      <c r="L2858" s="63"/>
      <c r="M2858" s="63"/>
      <c r="N2858" s="63"/>
      <c r="O2858" s="63"/>
    </row>
    <row r="2859" spans="2:15" ht="13.5" x14ac:dyDescent="0.25">
      <c r="B2859" s="63"/>
      <c r="E2859" s="63"/>
      <c r="F2859" s="63"/>
      <c r="G2859" s="63"/>
      <c r="H2859" s="63"/>
      <c r="I2859" s="63"/>
      <c r="J2859" s="63"/>
      <c r="K2859" s="63"/>
      <c r="L2859" s="63"/>
      <c r="M2859" s="63"/>
      <c r="N2859" s="63"/>
      <c r="O2859" s="63"/>
    </row>
    <row r="2860" spans="2:15" ht="13.5" x14ac:dyDescent="0.25">
      <c r="B2860" s="63"/>
      <c r="E2860" s="63"/>
      <c r="F2860" s="63"/>
      <c r="G2860" s="63"/>
      <c r="H2860" s="63"/>
      <c r="I2860" s="63"/>
      <c r="J2860" s="63"/>
      <c r="K2860" s="63"/>
      <c r="L2860" s="63"/>
      <c r="M2860" s="63"/>
      <c r="N2860" s="63"/>
      <c r="O2860" s="63"/>
    </row>
    <row r="2861" spans="2:15" ht="13.5" x14ac:dyDescent="0.25">
      <c r="B2861" s="63"/>
      <c r="E2861" s="63"/>
      <c r="F2861" s="63"/>
      <c r="G2861" s="63"/>
      <c r="H2861" s="63"/>
      <c r="I2861" s="63"/>
      <c r="J2861" s="63"/>
      <c r="K2861" s="63"/>
      <c r="L2861" s="63"/>
      <c r="M2861" s="63"/>
      <c r="N2861" s="63"/>
      <c r="O2861" s="63"/>
    </row>
    <row r="2862" spans="2:15" ht="13.5" x14ac:dyDescent="0.25">
      <c r="B2862" s="63"/>
      <c r="E2862" s="63"/>
      <c r="F2862" s="63"/>
      <c r="G2862" s="63"/>
      <c r="H2862" s="63"/>
      <c r="I2862" s="63"/>
      <c r="J2862" s="63"/>
      <c r="K2862" s="63"/>
      <c r="L2862" s="63"/>
      <c r="M2862" s="63"/>
      <c r="N2862" s="63"/>
      <c r="O2862" s="63"/>
    </row>
    <row r="2863" spans="2:15" ht="13.5" x14ac:dyDescent="0.25">
      <c r="B2863" s="63"/>
      <c r="E2863" s="63"/>
      <c r="F2863" s="63"/>
      <c r="G2863" s="63"/>
      <c r="H2863" s="63"/>
      <c r="I2863" s="63"/>
      <c r="J2863" s="63"/>
      <c r="K2863" s="63"/>
      <c r="L2863" s="63"/>
      <c r="M2863" s="63"/>
      <c r="N2863" s="63"/>
      <c r="O2863" s="63"/>
    </row>
    <row r="2864" spans="2:15" ht="13.5" x14ac:dyDescent="0.25">
      <c r="B2864" s="63"/>
      <c r="E2864" s="63"/>
      <c r="F2864" s="63"/>
      <c r="G2864" s="63"/>
      <c r="H2864" s="63"/>
      <c r="I2864" s="63"/>
      <c r="J2864" s="63"/>
      <c r="K2864" s="63"/>
      <c r="L2864" s="63"/>
      <c r="M2864" s="63"/>
      <c r="N2864" s="63"/>
      <c r="O2864" s="63"/>
    </row>
    <row r="2865" spans="2:15" ht="13.5" x14ac:dyDescent="0.25">
      <c r="B2865" s="63"/>
      <c r="E2865" s="63"/>
      <c r="F2865" s="63"/>
      <c r="G2865" s="63"/>
      <c r="H2865" s="63"/>
      <c r="I2865" s="63"/>
      <c r="J2865" s="63"/>
      <c r="K2865" s="63"/>
      <c r="L2865" s="63"/>
      <c r="M2865" s="63"/>
      <c r="N2865" s="63"/>
      <c r="O2865" s="63"/>
    </row>
    <row r="2866" spans="2:15" ht="13.5" x14ac:dyDescent="0.25">
      <c r="B2866" s="63"/>
      <c r="E2866" s="63"/>
      <c r="F2866" s="63"/>
      <c r="G2866" s="63"/>
      <c r="H2866" s="63"/>
      <c r="I2866" s="63"/>
      <c r="J2866" s="63"/>
      <c r="K2866" s="63"/>
      <c r="L2866" s="63"/>
      <c r="M2866" s="63"/>
      <c r="N2866" s="63"/>
      <c r="O2866" s="63"/>
    </row>
    <row r="2867" spans="2:15" ht="13.5" x14ac:dyDescent="0.25">
      <c r="B2867" s="63"/>
      <c r="E2867" s="63"/>
      <c r="F2867" s="63"/>
      <c r="G2867" s="63"/>
      <c r="H2867" s="63"/>
      <c r="I2867" s="63"/>
      <c r="J2867" s="63"/>
      <c r="K2867" s="63"/>
      <c r="L2867" s="63"/>
      <c r="M2867" s="63"/>
      <c r="N2867" s="63"/>
      <c r="O2867" s="63"/>
    </row>
    <row r="2868" spans="2:15" ht="13.5" x14ac:dyDescent="0.25">
      <c r="B2868" s="63"/>
      <c r="E2868" s="63"/>
      <c r="F2868" s="63"/>
      <c r="G2868" s="63"/>
      <c r="H2868" s="63"/>
      <c r="I2868" s="63"/>
      <c r="J2868" s="63"/>
      <c r="K2868" s="63"/>
      <c r="L2868" s="63"/>
      <c r="M2868" s="63"/>
      <c r="N2868" s="63"/>
      <c r="O2868" s="63"/>
    </row>
    <row r="2869" spans="2:15" ht="13.5" x14ac:dyDescent="0.25">
      <c r="B2869" s="63"/>
      <c r="E2869" s="63"/>
      <c r="F2869" s="63"/>
      <c r="G2869" s="63"/>
      <c r="H2869" s="63"/>
      <c r="I2869" s="63"/>
      <c r="J2869" s="63"/>
      <c r="K2869" s="63"/>
      <c r="L2869" s="63"/>
      <c r="M2869" s="63"/>
      <c r="N2869" s="63"/>
      <c r="O2869" s="63"/>
    </row>
    <row r="2870" spans="2:15" ht="13.5" x14ac:dyDescent="0.25">
      <c r="B2870" s="63"/>
      <c r="E2870" s="63"/>
      <c r="F2870" s="63"/>
      <c r="G2870" s="63"/>
      <c r="H2870" s="63"/>
      <c r="I2870" s="63"/>
      <c r="J2870" s="63"/>
      <c r="K2870" s="63"/>
      <c r="L2870" s="63"/>
      <c r="M2870" s="63"/>
      <c r="N2870" s="63"/>
      <c r="O2870" s="63"/>
    </row>
    <row r="2871" spans="2:15" ht="13.5" x14ac:dyDescent="0.25">
      <c r="B2871" s="63"/>
      <c r="E2871" s="63"/>
      <c r="F2871" s="63"/>
      <c r="G2871" s="63"/>
      <c r="H2871" s="63"/>
      <c r="I2871" s="63"/>
      <c r="J2871" s="63"/>
      <c r="K2871" s="63"/>
      <c r="L2871" s="63"/>
      <c r="M2871" s="63"/>
      <c r="N2871" s="63"/>
      <c r="O2871" s="63"/>
    </row>
    <row r="2872" spans="2:15" ht="13.5" x14ac:dyDescent="0.25">
      <c r="B2872" s="63"/>
      <c r="E2872" s="63"/>
      <c r="F2872" s="63"/>
      <c r="G2872" s="63"/>
      <c r="H2872" s="63"/>
      <c r="I2872" s="63"/>
      <c r="J2872" s="63"/>
      <c r="K2872" s="63"/>
      <c r="L2872" s="63"/>
      <c r="M2872" s="63"/>
      <c r="N2872" s="63"/>
      <c r="O2872" s="63"/>
    </row>
    <row r="2873" spans="2:15" ht="13.5" x14ac:dyDescent="0.25">
      <c r="B2873" s="63"/>
      <c r="E2873" s="63"/>
      <c r="F2873" s="63"/>
      <c r="G2873" s="63"/>
      <c r="H2873" s="63"/>
      <c r="I2873" s="63"/>
      <c r="J2873" s="63"/>
      <c r="K2873" s="63"/>
      <c r="L2873" s="63"/>
      <c r="M2873" s="63"/>
      <c r="N2873" s="63"/>
      <c r="O2873" s="63"/>
    </row>
    <row r="2874" spans="2:15" ht="13.5" x14ac:dyDescent="0.25">
      <c r="B2874" s="63"/>
      <c r="E2874" s="63"/>
      <c r="F2874" s="63"/>
      <c r="G2874" s="63"/>
      <c r="H2874" s="63"/>
      <c r="I2874" s="63"/>
      <c r="J2874" s="63"/>
      <c r="K2874" s="63"/>
      <c r="L2874" s="63"/>
      <c r="M2874" s="63"/>
      <c r="N2874" s="63"/>
      <c r="O2874" s="63"/>
    </row>
    <row r="2875" spans="2:15" ht="13.5" x14ac:dyDescent="0.25">
      <c r="B2875" s="63"/>
      <c r="E2875" s="63"/>
      <c r="F2875" s="63"/>
      <c r="G2875" s="63"/>
      <c r="H2875" s="63"/>
      <c r="I2875" s="63"/>
      <c r="J2875" s="63"/>
      <c r="K2875" s="63"/>
      <c r="L2875" s="63"/>
      <c r="M2875" s="63"/>
      <c r="N2875" s="63"/>
      <c r="O2875" s="63"/>
    </row>
    <row r="2876" spans="2:15" ht="13.5" x14ac:dyDescent="0.25">
      <c r="B2876" s="63"/>
      <c r="E2876" s="63"/>
      <c r="F2876" s="63"/>
      <c r="G2876" s="63"/>
      <c r="H2876" s="63"/>
      <c r="I2876" s="63"/>
      <c r="J2876" s="63"/>
      <c r="K2876" s="63"/>
      <c r="L2876" s="63"/>
      <c r="M2876" s="63"/>
      <c r="N2876" s="63"/>
      <c r="O2876" s="63"/>
    </row>
    <row r="2877" spans="2:15" ht="13.5" x14ac:dyDescent="0.25">
      <c r="B2877" s="63"/>
      <c r="E2877" s="63"/>
      <c r="F2877" s="63"/>
      <c r="G2877" s="63"/>
      <c r="H2877" s="63"/>
      <c r="I2877" s="63"/>
      <c r="J2877" s="63"/>
      <c r="K2877" s="63"/>
      <c r="L2877" s="63"/>
      <c r="M2877" s="63"/>
      <c r="N2877" s="63"/>
      <c r="O2877" s="63"/>
    </row>
    <row r="2878" spans="2:15" ht="13.5" x14ac:dyDescent="0.25">
      <c r="B2878" s="63"/>
      <c r="E2878" s="63"/>
      <c r="F2878" s="63"/>
      <c r="G2878" s="63"/>
      <c r="H2878" s="63"/>
      <c r="I2878" s="63"/>
      <c r="J2878" s="63"/>
      <c r="K2878" s="63"/>
      <c r="L2878" s="63"/>
      <c r="M2878" s="63"/>
      <c r="N2878" s="63"/>
      <c r="O2878" s="63"/>
    </row>
    <row r="2879" spans="2:15" ht="13.5" x14ac:dyDescent="0.25">
      <c r="B2879" s="63"/>
      <c r="E2879" s="63"/>
      <c r="F2879" s="63"/>
      <c r="G2879" s="63"/>
      <c r="H2879" s="63"/>
      <c r="I2879" s="63"/>
      <c r="J2879" s="63"/>
      <c r="K2879" s="63"/>
      <c r="L2879" s="63"/>
      <c r="M2879" s="63"/>
      <c r="N2879" s="63"/>
      <c r="O2879" s="63"/>
    </row>
    <row r="2880" spans="2:15" ht="13.5" x14ac:dyDescent="0.25">
      <c r="B2880" s="63"/>
      <c r="E2880" s="63"/>
      <c r="F2880" s="63"/>
      <c r="G2880" s="63"/>
      <c r="H2880" s="63"/>
      <c r="I2880" s="63"/>
      <c r="J2880" s="63"/>
      <c r="K2880" s="63"/>
      <c r="L2880" s="63"/>
      <c r="M2880" s="63"/>
      <c r="N2880" s="63"/>
      <c r="O2880" s="63"/>
    </row>
    <row r="2881" spans="2:15" ht="13.5" x14ac:dyDescent="0.25">
      <c r="B2881" s="63"/>
      <c r="E2881" s="63"/>
      <c r="F2881" s="63"/>
      <c r="G2881" s="63"/>
      <c r="H2881" s="63"/>
      <c r="I2881" s="63"/>
      <c r="J2881" s="63"/>
      <c r="K2881" s="63"/>
      <c r="L2881" s="63"/>
      <c r="M2881" s="63"/>
      <c r="N2881" s="63"/>
      <c r="O2881" s="63"/>
    </row>
    <row r="2882" spans="2:15" ht="13.5" x14ac:dyDescent="0.25">
      <c r="B2882" s="63"/>
      <c r="E2882" s="63"/>
      <c r="F2882" s="63"/>
      <c r="G2882" s="63"/>
      <c r="H2882" s="63"/>
      <c r="I2882" s="63"/>
      <c r="J2882" s="63"/>
      <c r="K2882" s="63"/>
      <c r="L2882" s="63"/>
      <c r="M2882" s="63"/>
      <c r="N2882" s="63"/>
      <c r="O2882" s="63"/>
    </row>
    <row r="2883" spans="2:15" ht="13.5" x14ac:dyDescent="0.25">
      <c r="B2883" s="63"/>
      <c r="E2883" s="63"/>
      <c r="F2883" s="63"/>
      <c r="G2883" s="63"/>
      <c r="H2883" s="63"/>
      <c r="I2883" s="63"/>
      <c r="J2883" s="63"/>
      <c r="K2883" s="63"/>
      <c r="L2883" s="63"/>
      <c r="M2883" s="63"/>
      <c r="N2883" s="63"/>
      <c r="O2883" s="63"/>
    </row>
    <row r="2884" spans="2:15" ht="13.5" x14ac:dyDescent="0.25">
      <c r="B2884" s="63"/>
      <c r="E2884" s="63"/>
      <c r="F2884" s="63"/>
      <c r="G2884" s="63"/>
      <c r="H2884" s="63"/>
      <c r="I2884" s="63"/>
      <c r="J2884" s="63"/>
      <c r="K2884" s="63"/>
      <c r="L2884" s="63"/>
      <c r="M2884" s="63"/>
      <c r="N2884" s="63"/>
      <c r="O2884" s="63"/>
    </row>
    <row r="2885" spans="2:15" ht="13.5" x14ac:dyDescent="0.25">
      <c r="B2885" s="63"/>
      <c r="E2885" s="63"/>
      <c r="F2885" s="63"/>
      <c r="G2885" s="63"/>
      <c r="H2885" s="63"/>
      <c r="I2885" s="63"/>
      <c r="J2885" s="63"/>
      <c r="K2885" s="63"/>
      <c r="L2885" s="63"/>
      <c r="M2885" s="63"/>
      <c r="N2885" s="63"/>
      <c r="O2885" s="63"/>
    </row>
    <row r="2886" spans="2:15" ht="13.5" x14ac:dyDescent="0.25">
      <c r="B2886" s="63"/>
      <c r="E2886" s="63"/>
      <c r="F2886" s="63"/>
      <c r="G2886" s="63"/>
      <c r="H2886" s="63"/>
      <c r="I2886" s="63"/>
      <c r="J2886" s="63"/>
      <c r="K2886" s="63"/>
      <c r="L2886" s="63"/>
      <c r="M2886" s="63"/>
      <c r="N2886" s="63"/>
      <c r="O2886" s="63"/>
    </row>
    <row r="2887" spans="2:15" ht="13.5" x14ac:dyDescent="0.25">
      <c r="B2887" s="63"/>
      <c r="E2887" s="63"/>
      <c r="F2887" s="63"/>
      <c r="G2887" s="63"/>
      <c r="H2887" s="63"/>
      <c r="I2887" s="63"/>
      <c r="J2887" s="63"/>
      <c r="K2887" s="63"/>
      <c r="L2887" s="63"/>
      <c r="M2887" s="63"/>
      <c r="N2887" s="63"/>
      <c r="O2887" s="63"/>
    </row>
    <row r="2888" spans="2:15" ht="13.5" x14ac:dyDescent="0.25">
      <c r="B2888" s="63"/>
      <c r="E2888" s="63"/>
      <c r="F2888" s="63"/>
      <c r="G2888" s="63"/>
      <c r="H2888" s="63"/>
      <c r="I2888" s="63"/>
      <c r="J2888" s="63"/>
      <c r="K2888" s="63"/>
      <c r="L2888" s="63"/>
      <c r="M2888" s="63"/>
      <c r="N2888" s="63"/>
      <c r="O2888" s="63"/>
    </row>
    <row r="2889" spans="2:15" ht="13.5" x14ac:dyDescent="0.25">
      <c r="B2889" s="63"/>
      <c r="E2889" s="63"/>
      <c r="F2889" s="63"/>
      <c r="G2889" s="63"/>
      <c r="H2889" s="63"/>
      <c r="I2889" s="63"/>
      <c r="J2889" s="63"/>
      <c r="K2889" s="63"/>
      <c r="L2889" s="63"/>
      <c r="M2889" s="63"/>
      <c r="N2889" s="63"/>
      <c r="O2889" s="63"/>
    </row>
    <row r="2890" spans="2:15" ht="13.5" x14ac:dyDescent="0.25">
      <c r="B2890" s="63"/>
      <c r="E2890" s="63"/>
      <c r="F2890" s="63"/>
      <c r="G2890" s="63"/>
      <c r="H2890" s="63"/>
      <c r="I2890" s="63"/>
      <c r="J2890" s="63"/>
      <c r="K2890" s="63"/>
      <c r="L2890" s="63"/>
      <c r="M2890" s="63"/>
      <c r="N2890" s="63"/>
      <c r="O2890" s="63"/>
    </row>
    <row r="2891" spans="2:15" ht="13.5" x14ac:dyDescent="0.25">
      <c r="B2891" s="63"/>
      <c r="E2891" s="63"/>
      <c r="F2891" s="63"/>
      <c r="G2891" s="63"/>
      <c r="H2891" s="63"/>
      <c r="I2891" s="63"/>
      <c r="J2891" s="63"/>
      <c r="K2891" s="63"/>
      <c r="L2891" s="63"/>
      <c r="M2891" s="63"/>
      <c r="N2891" s="63"/>
      <c r="O2891" s="63"/>
    </row>
    <row r="2892" spans="2:15" ht="13.5" x14ac:dyDescent="0.25">
      <c r="B2892" s="63"/>
      <c r="E2892" s="63"/>
      <c r="F2892" s="63"/>
      <c r="G2892" s="63"/>
      <c r="H2892" s="63"/>
      <c r="I2892" s="63"/>
      <c r="J2892" s="63"/>
      <c r="K2892" s="63"/>
      <c r="L2892" s="63"/>
      <c r="M2892" s="63"/>
      <c r="N2892" s="63"/>
      <c r="O2892" s="63"/>
    </row>
    <row r="2893" spans="2:15" ht="13.5" x14ac:dyDescent="0.25">
      <c r="B2893" s="63"/>
      <c r="E2893" s="63"/>
      <c r="F2893" s="63"/>
      <c r="G2893" s="63"/>
      <c r="H2893" s="63"/>
      <c r="I2893" s="63"/>
      <c r="J2893" s="63"/>
      <c r="K2893" s="63"/>
      <c r="L2893" s="63"/>
      <c r="M2893" s="63"/>
      <c r="N2893" s="63"/>
      <c r="O2893" s="63"/>
    </row>
    <row r="2894" spans="2:15" ht="13.5" x14ac:dyDescent="0.25">
      <c r="B2894" s="63"/>
      <c r="E2894" s="63"/>
      <c r="F2894" s="63"/>
      <c r="G2894" s="63"/>
      <c r="H2894" s="63"/>
      <c r="I2894" s="63"/>
      <c r="J2894" s="63"/>
      <c r="K2894" s="63"/>
      <c r="L2894" s="63"/>
      <c r="M2894" s="63"/>
      <c r="N2894" s="63"/>
      <c r="O2894" s="63"/>
    </row>
    <row r="2895" spans="2:15" ht="13.5" x14ac:dyDescent="0.25">
      <c r="B2895" s="63"/>
      <c r="E2895" s="63"/>
      <c r="F2895" s="63"/>
      <c r="G2895" s="63"/>
      <c r="H2895" s="63"/>
      <c r="I2895" s="63"/>
      <c r="J2895" s="63"/>
      <c r="K2895" s="63"/>
      <c r="L2895" s="63"/>
      <c r="M2895" s="63"/>
      <c r="N2895" s="63"/>
      <c r="O2895" s="63"/>
    </row>
    <row r="2896" spans="2:15" ht="13.5" x14ac:dyDescent="0.25">
      <c r="B2896" s="63"/>
      <c r="E2896" s="63"/>
      <c r="F2896" s="63"/>
      <c r="G2896" s="63"/>
      <c r="H2896" s="63"/>
      <c r="I2896" s="63"/>
      <c r="J2896" s="63"/>
      <c r="K2896" s="63"/>
      <c r="L2896" s="63"/>
      <c r="M2896" s="63"/>
      <c r="N2896" s="63"/>
      <c r="O2896" s="63"/>
    </row>
    <row r="2897" spans="2:15" ht="13.5" x14ac:dyDescent="0.25">
      <c r="B2897" s="63"/>
      <c r="E2897" s="63"/>
      <c r="F2897" s="63"/>
      <c r="G2897" s="63"/>
      <c r="H2897" s="63"/>
      <c r="I2897" s="63"/>
      <c r="J2897" s="63"/>
      <c r="K2897" s="63"/>
      <c r="L2897" s="63"/>
      <c r="M2897" s="63"/>
      <c r="N2897" s="63"/>
      <c r="O2897" s="63"/>
    </row>
    <row r="2898" spans="2:15" ht="13.5" x14ac:dyDescent="0.25">
      <c r="B2898" s="63"/>
      <c r="E2898" s="63"/>
      <c r="F2898" s="63"/>
      <c r="G2898" s="63"/>
      <c r="H2898" s="63"/>
      <c r="I2898" s="63"/>
      <c r="J2898" s="63"/>
      <c r="K2898" s="63"/>
      <c r="L2898" s="63"/>
      <c r="M2898" s="63"/>
      <c r="N2898" s="63"/>
      <c r="O2898" s="63"/>
    </row>
    <row r="2899" spans="2:15" ht="13.5" x14ac:dyDescent="0.25">
      <c r="B2899" s="63"/>
      <c r="E2899" s="63"/>
      <c r="F2899" s="63"/>
      <c r="G2899" s="63"/>
      <c r="H2899" s="63"/>
      <c r="I2899" s="63"/>
      <c r="J2899" s="63"/>
      <c r="K2899" s="63"/>
      <c r="L2899" s="63"/>
      <c r="M2899" s="63"/>
      <c r="N2899" s="63"/>
      <c r="O2899" s="63"/>
    </row>
    <row r="2900" spans="2:15" ht="13.5" x14ac:dyDescent="0.25">
      <c r="B2900" s="63"/>
      <c r="E2900" s="63"/>
      <c r="F2900" s="63"/>
      <c r="G2900" s="63"/>
      <c r="H2900" s="63"/>
      <c r="I2900" s="63"/>
      <c r="J2900" s="63"/>
      <c r="K2900" s="63"/>
      <c r="L2900" s="63"/>
      <c r="M2900" s="63"/>
      <c r="N2900" s="63"/>
      <c r="O2900" s="63"/>
    </row>
    <row r="2901" spans="2:15" ht="13.5" x14ac:dyDescent="0.25">
      <c r="B2901" s="63"/>
      <c r="E2901" s="63"/>
      <c r="F2901" s="63"/>
      <c r="G2901" s="63"/>
      <c r="H2901" s="63"/>
      <c r="I2901" s="63"/>
      <c r="J2901" s="63"/>
      <c r="K2901" s="63"/>
      <c r="L2901" s="63"/>
      <c r="M2901" s="63"/>
      <c r="N2901" s="63"/>
      <c r="O2901" s="63"/>
    </row>
    <row r="2902" spans="2:15" ht="13.5" x14ac:dyDescent="0.25">
      <c r="B2902" s="63"/>
      <c r="E2902" s="63"/>
      <c r="F2902" s="63"/>
      <c r="G2902" s="63"/>
      <c r="H2902" s="63"/>
      <c r="I2902" s="63"/>
      <c r="J2902" s="63"/>
      <c r="K2902" s="63"/>
      <c r="L2902" s="63"/>
      <c r="M2902" s="63"/>
      <c r="N2902" s="63"/>
      <c r="O2902" s="63"/>
    </row>
    <row r="2903" spans="2:15" ht="13.5" x14ac:dyDescent="0.25">
      <c r="B2903" s="63"/>
      <c r="E2903" s="63"/>
      <c r="F2903" s="63"/>
      <c r="G2903" s="63"/>
      <c r="H2903" s="63"/>
      <c r="I2903" s="63"/>
      <c r="J2903" s="63"/>
      <c r="K2903" s="63"/>
      <c r="L2903" s="63"/>
      <c r="M2903" s="63"/>
      <c r="N2903" s="63"/>
      <c r="O2903" s="63"/>
    </row>
    <row r="2904" spans="2:15" ht="13.5" x14ac:dyDescent="0.25">
      <c r="B2904" s="63"/>
      <c r="E2904" s="63"/>
      <c r="F2904" s="63"/>
      <c r="G2904" s="63"/>
      <c r="H2904" s="63"/>
      <c r="I2904" s="63"/>
      <c r="J2904" s="63"/>
      <c r="K2904" s="63"/>
      <c r="L2904" s="63"/>
      <c r="M2904" s="63"/>
      <c r="N2904" s="63"/>
      <c r="O2904" s="63"/>
    </row>
    <row r="2905" spans="2:15" ht="13.5" x14ac:dyDescent="0.25">
      <c r="B2905" s="63"/>
      <c r="E2905" s="63"/>
      <c r="F2905" s="63"/>
      <c r="G2905" s="63"/>
      <c r="H2905" s="63"/>
      <c r="I2905" s="63"/>
      <c r="J2905" s="63"/>
      <c r="K2905" s="63"/>
      <c r="L2905" s="63"/>
      <c r="M2905" s="63"/>
      <c r="N2905" s="63"/>
      <c r="O2905" s="63"/>
    </row>
    <row r="2906" spans="2:15" ht="13.5" x14ac:dyDescent="0.25">
      <c r="B2906" s="63"/>
      <c r="E2906" s="63"/>
      <c r="F2906" s="63"/>
      <c r="G2906" s="63"/>
      <c r="H2906" s="63"/>
      <c r="I2906" s="63"/>
      <c r="J2906" s="63"/>
      <c r="K2906" s="63"/>
      <c r="L2906" s="63"/>
      <c r="M2906" s="63"/>
      <c r="N2906" s="63"/>
      <c r="O2906" s="63"/>
    </row>
    <row r="2907" spans="2:15" ht="13.5" x14ac:dyDescent="0.25">
      <c r="B2907" s="63"/>
      <c r="E2907" s="63"/>
      <c r="F2907" s="63"/>
      <c r="G2907" s="63"/>
      <c r="H2907" s="63"/>
      <c r="I2907" s="63"/>
      <c r="J2907" s="63"/>
      <c r="K2907" s="63"/>
      <c r="L2907" s="63"/>
      <c r="M2907" s="63"/>
      <c r="N2907" s="63"/>
      <c r="O2907" s="63"/>
    </row>
    <row r="2908" spans="2:15" ht="13.5" x14ac:dyDescent="0.25">
      <c r="B2908" s="63"/>
      <c r="E2908" s="63"/>
      <c r="F2908" s="63"/>
      <c r="G2908" s="63"/>
      <c r="H2908" s="63"/>
      <c r="I2908" s="63"/>
      <c r="J2908" s="63"/>
      <c r="K2908" s="63"/>
      <c r="L2908" s="63"/>
      <c r="M2908" s="63"/>
      <c r="N2908" s="63"/>
      <c r="O2908" s="63"/>
    </row>
    <row r="2909" spans="2:15" ht="13.5" x14ac:dyDescent="0.25">
      <c r="B2909" s="63"/>
      <c r="E2909" s="63"/>
      <c r="F2909" s="63"/>
      <c r="G2909" s="63"/>
      <c r="H2909" s="63"/>
      <c r="I2909" s="63"/>
      <c r="J2909" s="63"/>
      <c r="K2909" s="63"/>
      <c r="L2909" s="63"/>
      <c r="M2909" s="63"/>
      <c r="N2909" s="63"/>
      <c r="O2909" s="63"/>
    </row>
    <row r="2910" spans="2:15" ht="13.5" x14ac:dyDescent="0.25">
      <c r="B2910" s="63"/>
      <c r="E2910" s="63"/>
      <c r="F2910" s="63"/>
      <c r="G2910" s="63"/>
      <c r="H2910" s="63"/>
      <c r="I2910" s="63"/>
      <c r="J2910" s="63"/>
      <c r="K2910" s="63"/>
      <c r="L2910" s="63"/>
      <c r="M2910" s="63"/>
      <c r="N2910" s="63"/>
      <c r="O2910" s="63"/>
    </row>
    <row r="2911" spans="2:15" ht="13.5" x14ac:dyDescent="0.25">
      <c r="B2911" s="63"/>
      <c r="E2911" s="63"/>
      <c r="F2911" s="63"/>
      <c r="G2911" s="63"/>
      <c r="H2911" s="63"/>
      <c r="I2911" s="63"/>
      <c r="J2911" s="63"/>
      <c r="K2911" s="63"/>
      <c r="L2911" s="63"/>
      <c r="M2911" s="63"/>
      <c r="N2911" s="63"/>
      <c r="O2911" s="63"/>
    </row>
    <row r="2912" spans="2:15" ht="13.5" x14ac:dyDescent="0.25">
      <c r="B2912" s="63"/>
      <c r="E2912" s="63"/>
      <c r="F2912" s="63"/>
      <c r="G2912" s="63"/>
      <c r="H2912" s="63"/>
      <c r="I2912" s="63"/>
      <c r="J2912" s="63"/>
      <c r="K2912" s="63"/>
      <c r="L2912" s="63"/>
      <c r="M2912" s="63"/>
      <c r="N2912" s="63"/>
      <c r="O2912" s="63"/>
    </row>
    <row r="2913" spans="2:15" ht="13.5" x14ac:dyDescent="0.25">
      <c r="B2913" s="63"/>
      <c r="E2913" s="63"/>
      <c r="F2913" s="63"/>
      <c r="G2913" s="63"/>
      <c r="H2913" s="63"/>
      <c r="I2913" s="63"/>
      <c r="J2913" s="63"/>
      <c r="K2913" s="63"/>
      <c r="L2913" s="63"/>
      <c r="M2913" s="63"/>
      <c r="N2913" s="63"/>
      <c r="O2913" s="63"/>
    </row>
    <row r="2914" spans="2:15" ht="13.5" x14ac:dyDescent="0.25">
      <c r="B2914" s="63"/>
      <c r="E2914" s="63"/>
      <c r="F2914" s="63"/>
      <c r="G2914" s="63"/>
      <c r="H2914" s="63"/>
      <c r="I2914" s="63"/>
      <c r="J2914" s="63"/>
      <c r="K2914" s="63"/>
      <c r="L2914" s="63"/>
      <c r="M2914" s="63"/>
      <c r="N2914" s="63"/>
      <c r="O2914" s="63"/>
    </row>
    <row r="2915" spans="2:15" ht="13.5" x14ac:dyDescent="0.25">
      <c r="B2915" s="63"/>
      <c r="E2915" s="63"/>
      <c r="F2915" s="63"/>
      <c r="G2915" s="63"/>
      <c r="H2915" s="63"/>
      <c r="I2915" s="63"/>
      <c r="J2915" s="63"/>
      <c r="K2915" s="63"/>
      <c r="L2915" s="63"/>
      <c r="M2915" s="63"/>
      <c r="N2915" s="63"/>
      <c r="O2915" s="63"/>
    </row>
    <row r="2916" spans="2:15" ht="13.5" x14ac:dyDescent="0.25">
      <c r="B2916" s="63"/>
      <c r="E2916" s="63"/>
      <c r="F2916" s="63"/>
      <c r="G2916" s="63"/>
      <c r="H2916" s="63"/>
      <c r="I2916" s="63"/>
      <c r="J2916" s="63"/>
      <c r="K2916" s="63"/>
      <c r="L2916" s="63"/>
      <c r="M2916" s="63"/>
      <c r="N2916" s="63"/>
      <c r="O2916" s="63"/>
    </row>
    <row r="2917" spans="2:15" ht="13.5" x14ac:dyDescent="0.25">
      <c r="B2917" s="63"/>
      <c r="E2917" s="63"/>
      <c r="F2917" s="63"/>
      <c r="G2917" s="63"/>
      <c r="H2917" s="63"/>
      <c r="I2917" s="63"/>
      <c r="J2917" s="63"/>
      <c r="K2917" s="63"/>
      <c r="L2917" s="63"/>
      <c r="M2917" s="63"/>
      <c r="N2917" s="63"/>
      <c r="O2917" s="63"/>
    </row>
    <row r="2918" spans="2:15" ht="13.5" x14ac:dyDescent="0.25">
      <c r="B2918" s="63"/>
      <c r="E2918" s="63"/>
      <c r="F2918" s="63"/>
      <c r="G2918" s="63"/>
      <c r="H2918" s="63"/>
      <c r="I2918" s="63"/>
      <c r="J2918" s="63"/>
      <c r="K2918" s="63"/>
      <c r="L2918" s="63"/>
      <c r="M2918" s="63"/>
      <c r="N2918" s="63"/>
      <c r="O2918" s="63"/>
    </row>
    <row r="2919" spans="2:15" ht="13.5" x14ac:dyDescent="0.25">
      <c r="B2919" s="63"/>
      <c r="E2919" s="63"/>
      <c r="F2919" s="63"/>
      <c r="G2919" s="63"/>
      <c r="H2919" s="63"/>
      <c r="I2919" s="63"/>
      <c r="J2919" s="63"/>
      <c r="K2919" s="63"/>
      <c r="L2919" s="63"/>
      <c r="M2919" s="63"/>
      <c r="N2919" s="63"/>
      <c r="O2919" s="63"/>
    </row>
    <row r="2920" spans="2:15" ht="13.5" x14ac:dyDescent="0.25">
      <c r="B2920" s="63"/>
      <c r="E2920" s="63"/>
      <c r="F2920" s="63"/>
      <c r="G2920" s="63"/>
      <c r="H2920" s="63"/>
      <c r="I2920" s="63"/>
      <c r="J2920" s="63"/>
      <c r="K2920" s="63"/>
      <c r="L2920" s="63"/>
      <c r="M2920" s="63"/>
      <c r="N2920" s="63"/>
      <c r="O2920" s="63"/>
    </row>
    <row r="2921" spans="2:15" ht="13.5" x14ac:dyDescent="0.25">
      <c r="B2921" s="63"/>
      <c r="E2921" s="63"/>
      <c r="F2921" s="63"/>
      <c r="G2921" s="63"/>
      <c r="H2921" s="63"/>
      <c r="I2921" s="63"/>
      <c r="J2921" s="63"/>
      <c r="K2921" s="63"/>
      <c r="L2921" s="63"/>
      <c r="M2921" s="63"/>
      <c r="N2921" s="63"/>
      <c r="O2921" s="63"/>
    </row>
    <row r="2922" spans="2:15" ht="13.5" x14ac:dyDescent="0.25">
      <c r="B2922" s="63"/>
      <c r="E2922" s="63"/>
      <c r="F2922" s="63"/>
      <c r="G2922" s="63"/>
      <c r="H2922" s="63"/>
      <c r="I2922" s="63"/>
      <c r="J2922" s="63"/>
      <c r="K2922" s="63"/>
      <c r="L2922" s="63"/>
      <c r="M2922" s="63"/>
      <c r="N2922" s="63"/>
      <c r="O2922" s="63"/>
    </row>
    <row r="2923" spans="2:15" ht="13.5" x14ac:dyDescent="0.25">
      <c r="B2923" s="63"/>
      <c r="E2923" s="63"/>
      <c r="F2923" s="63"/>
      <c r="G2923" s="63"/>
      <c r="H2923" s="63"/>
      <c r="I2923" s="63"/>
      <c r="J2923" s="63"/>
      <c r="K2923" s="63"/>
      <c r="L2923" s="63"/>
      <c r="M2923" s="63"/>
      <c r="N2923" s="63"/>
      <c r="O2923" s="63"/>
    </row>
    <row r="2924" spans="2:15" ht="13.5" x14ac:dyDescent="0.25">
      <c r="B2924" s="63"/>
      <c r="E2924" s="63"/>
      <c r="F2924" s="63"/>
      <c r="G2924" s="63"/>
      <c r="H2924" s="63"/>
      <c r="I2924" s="63"/>
      <c r="J2924" s="63"/>
      <c r="K2924" s="63"/>
      <c r="L2924" s="63"/>
      <c r="M2924" s="63"/>
      <c r="N2924" s="63"/>
      <c r="O2924" s="63"/>
    </row>
    <row r="2925" spans="2:15" ht="13.5" x14ac:dyDescent="0.25">
      <c r="B2925" s="63"/>
      <c r="E2925" s="63"/>
      <c r="F2925" s="63"/>
      <c r="G2925" s="63"/>
      <c r="H2925" s="63"/>
      <c r="I2925" s="63"/>
      <c r="J2925" s="63"/>
      <c r="K2925" s="63"/>
      <c r="L2925" s="63"/>
      <c r="M2925" s="63"/>
      <c r="N2925" s="63"/>
      <c r="O2925" s="63"/>
    </row>
    <row r="2926" spans="2:15" ht="13.5" x14ac:dyDescent="0.25">
      <c r="B2926" s="63"/>
      <c r="E2926" s="63"/>
      <c r="F2926" s="63"/>
      <c r="G2926" s="63"/>
      <c r="H2926" s="63"/>
      <c r="I2926" s="63"/>
      <c r="J2926" s="63"/>
      <c r="K2926" s="63"/>
      <c r="L2926" s="63"/>
      <c r="M2926" s="63"/>
      <c r="N2926" s="63"/>
      <c r="O2926" s="63"/>
    </row>
    <row r="2927" spans="2:15" ht="13.5" x14ac:dyDescent="0.25">
      <c r="B2927" s="63"/>
      <c r="E2927" s="63"/>
      <c r="F2927" s="63"/>
      <c r="G2927" s="63"/>
      <c r="H2927" s="63"/>
      <c r="I2927" s="63"/>
      <c r="J2927" s="63"/>
      <c r="K2927" s="63"/>
      <c r="L2927" s="63"/>
      <c r="M2927" s="63"/>
      <c r="N2927" s="63"/>
      <c r="O2927" s="63"/>
    </row>
    <row r="2928" spans="2:15" ht="13.5" x14ac:dyDescent="0.25">
      <c r="B2928" s="63"/>
      <c r="E2928" s="63"/>
      <c r="F2928" s="63"/>
      <c r="G2928" s="63"/>
      <c r="H2928" s="63"/>
      <c r="I2928" s="63"/>
      <c r="J2928" s="63"/>
      <c r="K2928" s="63"/>
      <c r="L2928" s="63"/>
      <c r="M2928" s="63"/>
      <c r="N2928" s="63"/>
      <c r="O2928" s="63"/>
    </row>
    <row r="2929" spans="2:15" ht="13.5" x14ac:dyDescent="0.25">
      <c r="B2929" s="63"/>
      <c r="E2929" s="63"/>
      <c r="F2929" s="63"/>
      <c r="G2929" s="63"/>
      <c r="H2929" s="63"/>
      <c r="I2929" s="63"/>
      <c r="J2929" s="63"/>
      <c r="K2929" s="63"/>
      <c r="L2929" s="63"/>
      <c r="M2929" s="63"/>
      <c r="N2929" s="63"/>
      <c r="O2929" s="63"/>
    </row>
    <row r="2930" spans="2:15" ht="13.5" x14ac:dyDescent="0.25">
      <c r="B2930" s="63"/>
      <c r="E2930" s="63"/>
      <c r="F2930" s="63"/>
      <c r="G2930" s="63"/>
      <c r="H2930" s="63"/>
      <c r="I2930" s="63"/>
      <c r="J2930" s="63"/>
      <c r="K2930" s="63"/>
      <c r="L2930" s="63"/>
      <c r="M2930" s="63"/>
      <c r="N2930" s="63"/>
      <c r="O2930" s="63"/>
    </row>
    <row r="2931" spans="2:15" ht="13.5" x14ac:dyDescent="0.25">
      <c r="B2931" s="63"/>
      <c r="E2931" s="63"/>
      <c r="F2931" s="63"/>
      <c r="G2931" s="63"/>
      <c r="H2931" s="63"/>
      <c r="I2931" s="63"/>
      <c r="J2931" s="63"/>
      <c r="K2931" s="63"/>
      <c r="L2931" s="63"/>
      <c r="M2931" s="63"/>
      <c r="N2931" s="63"/>
      <c r="O2931" s="63"/>
    </row>
    <row r="2932" spans="2:15" ht="13.5" x14ac:dyDescent="0.25">
      <c r="B2932" s="63"/>
      <c r="E2932" s="63"/>
      <c r="F2932" s="63"/>
      <c r="G2932" s="63"/>
      <c r="H2932" s="63"/>
      <c r="I2932" s="63"/>
      <c r="J2932" s="63"/>
      <c r="K2932" s="63"/>
      <c r="L2932" s="63"/>
      <c r="M2932" s="63"/>
      <c r="N2932" s="63"/>
      <c r="O2932" s="63"/>
    </row>
    <row r="2933" spans="2:15" ht="13.5" x14ac:dyDescent="0.25">
      <c r="B2933" s="63"/>
      <c r="E2933" s="63"/>
      <c r="F2933" s="63"/>
      <c r="G2933" s="63"/>
      <c r="H2933" s="63"/>
      <c r="I2933" s="63"/>
      <c r="J2933" s="63"/>
      <c r="K2933" s="63"/>
      <c r="L2933" s="63"/>
      <c r="M2933" s="63"/>
      <c r="N2933" s="63"/>
      <c r="O2933" s="63"/>
    </row>
    <row r="2934" spans="2:15" ht="13.5" x14ac:dyDescent="0.25">
      <c r="B2934" s="63"/>
      <c r="E2934" s="63"/>
      <c r="F2934" s="63"/>
      <c r="G2934" s="63"/>
      <c r="H2934" s="63"/>
      <c r="I2934" s="63"/>
      <c r="J2934" s="63"/>
      <c r="K2934" s="63"/>
      <c r="L2934" s="63"/>
      <c r="M2934" s="63"/>
      <c r="N2934" s="63"/>
      <c r="O2934" s="63"/>
    </row>
    <row r="2935" spans="2:15" ht="13.5" x14ac:dyDescent="0.25">
      <c r="B2935" s="63"/>
      <c r="E2935" s="63"/>
      <c r="F2935" s="63"/>
      <c r="G2935" s="63"/>
      <c r="H2935" s="63"/>
      <c r="I2935" s="63"/>
      <c r="J2935" s="63"/>
      <c r="K2935" s="63"/>
      <c r="L2935" s="63"/>
      <c r="M2935" s="63"/>
      <c r="N2935" s="63"/>
      <c r="O2935" s="63"/>
    </row>
    <row r="2936" spans="2:15" ht="13.5" x14ac:dyDescent="0.25">
      <c r="B2936" s="63"/>
      <c r="E2936" s="63"/>
      <c r="F2936" s="63"/>
      <c r="G2936" s="63"/>
      <c r="H2936" s="63"/>
      <c r="I2936" s="63"/>
      <c r="J2936" s="63"/>
      <c r="K2936" s="63"/>
      <c r="L2936" s="63"/>
      <c r="M2936" s="63"/>
      <c r="N2936" s="63"/>
      <c r="O2936" s="63"/>
    </row>
    <row r="2937" spans="2:15" ht="13.5" x14ac:dyDescent="0.25">
      <c r="B2937" s="63"/>
      <c r="E2937" s="63"/>
      <c r="F2937" s="63"/>
      <c r="G2937" s="63"/>
      <c r="H2937" s="63"/>
      <c r="I2937" s="63"/>
      <c r="J2937" s="63"/>
      <c r="K2937" s="63"/>
      <c r="L2937" s="63"/>
      <c r="M2937" s="63"/>
      <c r="N2937" s="63"/>
      <c r="O2937" s="63"/>
    </row>
    <row r="2938" spans="2:15" ht="13.5" x14ac:dyDescent="0.25">
      <c r="B2938" s="63"/>
      <c r="E2938" s="63"/>
      <c r="F2938" s="63"/>
      <c r="G2938" s="63"/>
      <c r="H2938" s="63"/>
      <c r="I2938" s="63"/>
      <c r="J2938" s="63"/>
      <c r="K2938" s="63"/>
      <c r="L2938" s="63"/>
      <c r="M2938" s="63"/>
      <c r="N2938" s="63"/>
      <c r="O2938" s="63"/>
    </row>
    <row r="2939" spans="2:15" ht="13.5" x14ac:dyDescent="0.25">
      <c r="B2939" s="63"/>
      <c r="E2939" s="63"/>
      <c r="F2939" s="63"/>
      <c r="G2939" s="63"/>
      <c r="H2939" s="63"/>
      <c r="I2939" s="63"/>
      <c r="J2939" s="63"/>
      <c r="K2939" s="63"/>
      <c r="L2939" s="63"/>
      <c r="M2939" s="63"/>
      <c r="N2939" s="63"/>
      <c r="O2939" s="63"/>
    </row>
    <row r="2940" spans="2:15" ht="13.5" x14ac:dyDescent="0.25">
      <c r="B2940" s="63"/>
      <c r="E2940" s="63"/>
      <c r="F2940" s="63"/>
      <c r="G2940" s="63"/>
      <c r="H2940" s="63"/>
      <c r="I2940" s="63"/>
      <c r="J2940" s="63"/>
      <c r="K2940" s="63"/>
      <c r="L2940" s="63"/>
      <c r="M2940" s="63"/>
      <c r="N2940" s="63"/>
      <c r="O2940" s="63"/>
    </row>
    <row r="2941" spans="2:15" ht="13.5" x14ac:dyDescent="0.25">
      <c r="B2941" s="63"/>
      <c r="E2941" s="63"/>
      <c r="F2941" s="63"/>
      <c r="G2941" s="63"/>
      <c r="H2941" s="63"/>
      <c r="I2941" s="63"/>
      <c r="J2941" s="63"/>
      <c r="K2941" s="63"/>
      <c r="L2941" s="63"/>
      <c r="M2941" s="63"/>
      <c r="N2941" s="63"/>
      <c r="O2941" s="63"/>
    </row>
    <row r="2942" spans="2:15" ht="13.5" x14ac:dyDescent="0.25">
      <c r="B2942" s="63"/>
      <c r="E2942" s="63"/>
      <c r="F2942" s="63"/>
      <c r="G2942" s="63"/>
      <c r="H2942" s="63"/>
      <c r="I2942" s="63"/>
      <c r="J2942" s="63"/>
      <c r="K2942" s="63"/>
      <c r="L2942" s="63"/>
      <c r="M2942" s="63"/>
      <c r="N2942" s="63"/>
      <c r="O2942" s="63"/>
    </row>
    <row r="2943" spans="2:15" ht="13.5" x14ac:dyDescent="0.25">
      <c r="B2943" s="63"/>
      <c r="E2943" s="63"/>
      <c r="F2943" s="63"/>
      <c r="G2943" s="63"/>
      <c r="H2943" s="63"/>
      <c r="I2943" s="63"/>
      <c r="J2943" s="63"/>
      <c r="K2943" s="63"/>
      <c r="L2943" s="63"/>
      <c r="M2943" s="63"/>
      <c r="N2943" s="63"/>
      <c r="O2943" s="63"/>
    </row>
    <row r="2944" spans="2:15" ht="13.5" x14ac:dyDescent="0.25">
      <c r="B2944" s="63"/>
      <c r="E2944" s="63"/>
      <c r="F2944" s="63"/>
      <c r="G2944" s="63"/>
      <c r="H2944" s="63"/>
      <c r="I2944" s="63"/>
      <c r="J2944" s="63"/>
      <c r="K2944" s="63"/>
      <c r="L2944" s="63"/>
      <c r="M2944" s="63"/>
      <c r="N2944" s="63"/>
      <c r="O2944" s="63"/>
    </row>
    <row r="2945" spans="2:15" ht="13.5" x14ac:dyDescent="0.25">
      <c r="B2945" s="63"/>
      <c r="E2945" s="63"/>
      <c r="F2945" s="63"/>
      <c r="G2945" s="63"/>
      <c r="H2945" s="63"/>
      <c r="I2945" s="63"/>
      <c r="J2945" s="63"/>
      <c r="K2945" s="63"/>
      <c r="L2945" s="63"/>
      <c r="M2945" s="63"/>
      <c r="N2945" s="63"/>
      <c r="O2945" s="63"/>
    </row>
    <row r="2946" spans="2:15" ht="13.5" x14ac:dyDescent="0.25">
      <c r="B2946" s="63"/>
      <c r="E2946" s="63"/>
      <c r="F2946" s="63"/>
      <c r="G2946" s="63"/>
      <c r="H2946" s="63"/>
      <c r="I2946" s="63"/>
      <c r="J2946" s="63"/>
      <c r="K2946" s="63"/>
      <c r="L2946" s="63"/>
      <c r="M2946" s="63"/>
      <c r="N2946" s="63"/>
      <c r="O2946" s="63"/>
    </row>
    <row r="2947" spans="2:15" ht="13.5" x14ac:dyDescent="0.25">
      <c r="B2947" s="63"/>
      <c r="E2947" s="63"/>
      <c r="F2947" s="63"/>
      <c r="G2947" s="63"/>
      <c r="H2947" s="63"/>
      <c r="I2947" s="63"/>
      <c r="J2947" s="63"/>
      <c r="K2947" s="63"/>
      <c r="L2947" s="63"/>
      <c r="M2947" s="63"/>
      <c r="N2947" s="63"/>
      <c r="O2947" s="63"/>
    </row>
    <row r="2948" spans="2:15" ht="13.5" x14ac:dyDescent="0.25">
      <c r="B2948" s="63"/>
      <c r="E2948" s="63"/>
      <c r="F2948" s="63"/>
      <c r="G2948" s="63"/>
      <c r="H2948" s="63"/>
      <c r="I2948" s="63"/>
      <c r="J2948" s="63"/>
      <c r="K2948" s="63"/>
      <c r="L2948" s="63"/>
      <c r="M2948" s="63"/>
      <c r="N2948" s="63"/>
      <c r="O2948" s="63"/>
    </row>
    <row r="2949" spans="2:15" ht="13.5" x14ac:dyDescent="0.25">
      <c r="B2949" s="63"/>
      <c r="E2949" s="63"/>
      <c r="F2949" s="63"/>
      <c r="G2949" s="63"/>
      <c r="H2949" s="63"/>
      <c r="I2949" s="63"/>
      <c r="J2949" s="63"/>
      <c r="K2949" s="63"/>
      <c r="L2949" s="63"/>
      <c r="M2949" s="63"/>
      <c r="N2949" s="63"/>
      <c r="O2949" s="63"/>
    </row>
    <row r="2950" spans="2:15" ht="13.5" x14ac:dyDescent="0.25">
      <c r="B2950" s="63"/>
      <c r="E2950" s="63"/>
      <c r="F2950" s="63"/>
      <c r="G2950" s="63"/>
      <c r="H2950" s="63"/>
      <c r="I2950" s="63"/>
      <c r="J2950" s="63"/>
      <c r="K2950" s="63"/>
      <c r="L2950" s="63"/>
      <c r="M2950" s="63"/>
      <c r="N2950" s="63"/>
      <c r="O2950" s="63"/>
    </row>
    <row r="2951" spans="2:15" ht="13.5" x14ac:dyDescent="0.25">
      <c r="B2951" s="63"/>
      <c r="E2951" s="63"/>
      <c r="F2951" s="63"/>
      <c r="G2951" s="63"/>
      <c r="H2951" s="63"/>
      <c r="I2951" s="63"/>
      <c r="J2951" s="63"/>
      <c r="K2951" s="63"/>
      <c r="L2951" s="63"/>
      <c r="M2951" s="63"/>
      <c r="N2951" s="63"/>
      <c r="O2951" s="63"/>
    </row>
    <row r="2952" spans="2:15" ht="13.5" x14ac:dyDescent="0.25">
      <c r="B2952" s="63"/>
      <c r="E2952" s="63"/>
      <c r="F2952" s="63"/>
      <c r="G2952" s="63"/>
      <c r="H2952" s="63"/>
      <c r="I2952" s="63"/>
      <c r="J2952" s="63"/>
      <c r="K2952" s="63"/>
      <c r="L2952" s="63"/>
      <c r="M2952" s="63"/>
      <c r="N2952" s="63"/>
      <c r="O2952" s="63"/>
    </row>
    <row r="2953" spans="2:15" ht="13.5" x14ac:dyDescent="0.25">
      <c r="B2953" s="63"/>
      <c r="E2953" s="63"/>
      <c r="F2953" s="63"/>
      <c r="G2953" s="63"/>
      <c r="H2953" s="63"/>
      <c r="I2953" s="63"/>
      <c r="J2953" s="63"/>
      <c r="K2953" s="63"/>
      <c r="L2953" s="63"/>
      <c r="M2953" s="63"/>
      <c r="N2953" s="63"/>
      <c r="O2953" s="63"/>
    </row>
  </sheetData>
  <sheetProtection formatCells="0" formatColumns="0" formatRows="0" autoFilter="0"/>
  <mergeCells count="29">
    <mergeCell ref="B2:T2"/>
    <mergeCell ref="B3:T3"/>
    <mergeCell ref="R5:S5"/>
    <mergeCell ref="B5:C5"/>
    <mergeCell ref="O6:P6"/>
    <mergeCell ref="O5:P5"/>
    <mergeCell ref="O7:P7"/>
    <mergeCell ref="Q8:S8"/>
    <mergeCell ref="O8:P8"/>
    <mergeCell ref="Q6:S6"/>
    <mergeCell ref="Q7:S7"/>
    <mergeCell ref="B2017:D2017"/>
    <mergeCell ref="B7:C7"/>
    <mergeCell ref="B6:C6"/>
    <mergeCell ref="B13:C13"/>
    <mergeCell ref="B12:C12"/>
    <mergeCell ref="B11:C11"/>
    <mergeCell ref="B10:C10"/>
    <mergeCell ref="B8:C8"/>
    <mergeCell ref="O13:P13"/>
    <mergeCell ref="O12:P12"/>
    <mergeCell ref="O11:P11"/>
    <mergeCell ref="O10:P10"/>
    <mergeCell ref="O9:P9"/>
    <mergeCell ref="Q13:S13"/>
    <mergeCell ref="Q12:S12"/>
    <mergeCell ref="Q11:S11"/>
    <mergeCell ref="Q10:S10"/>
    <mergeCell ref="Q9:S9"/>
  </mergeCells>
  <conditionalFormatting sqref="B2017">
    <cfRule type="expression" dxfId="66" priority="14">
      <formula>$X$7="USD"</formula>
    </cfRule>
    <cfRule type="expression" dxfId="65" priority="15">
      <formula>$X$7="EUR"</formula>
    </cfRule>
    <cfRule type="expression" dxfId="64" priority="16">
      <formula>$X$7="RUB"</formula>
    </cfRule>
  </conditionalFormatting>
  <conditionalFormatting sqref="C17:F2016">
    <cfRule type="cellIs" dxfId="63" priority="1" operator="equal">
      <formula>0</formula>
    </cfRule>
  </conditionalFormatting>
  <conditionalFormatting sqref="D4:D13">
    <cfRule type="containsText" dxfId="62" priority="2" operator="containsText" text="заполнить">
      <formula>NOT(ISERROR(SEARCH("заполнить",D4)))</formula>
    </cfRule>
  </conditionalFormatting>
  <conditionalFormatting sqref="G2017:S2017">
    <cfRule type="expression" dxfId="61" priority="4">
      <formula>$X$7="USD"</formula>
    </cfRule>
    <cfRule type="expression" dxfId="60" priority="5">
      <formula>$X$7="EUR"</formula>
    </cfRule>
    <cfRule type="expression" dxfId="59" priority="6">
      <formula>$X$7="RUB"</formula>
    </cfRule>
  </conditionalFormatting>
  <conditionalFormatting sqref="Q6:Q7 Q10:Q11 D5:D8 D10:D13">
    <cfRule type="containsBlanks" dxfId="58" priority="18">
      <formula>LEN(TRIM(D5))=0</formula>
    </cfRule>
  </conditionalFormatting>
  <conditionalFormatting sqref="Q5:S13">
    <cfRule type="containsText" dxfId="57" priority="3" operator="containsText" text="заполнить">
      <formula>NOT(ISERROR(SEARCH("заполнить",Q5)))</formula>
    </cfRule>
  </conditionalFormatting>
  <conditionalFormatting sqref="V17:V2017">
    <cfRule type="containsText" dxfId="56" priority="17" operator="containsText" text="скрыть">
      <formula>NOT(ISERROR(SEARCH("скрыть",V17)))</formula>
    </cfRule>
  </conditionalFormatting>
  <conditionalFormatting sqref="X10">
    <cfRule type="cellIs" dxfId="55" priority="12" operator="equal">
      <formula>FALSE</formula>
    </cfRule>
    <cfRule type="cellIs" dxfId="54" priority="13" operator="equal">
      <formula>TRUE</formula>
    </cfRule>
  </conditionalFormatting>
  <dataValidations count="1">
    <dataValidation type="date" operator="greaterThanOrEqual" allowBlank="1" showInputMessage="1" showErrorMessage="1" sqref="Q10:S10" xr:uid="{CB4D6A94-7C26-46BE-89D5-0CF45D1295FA}">
      <formula1>45658</formula1>
    </dataValidation>
  </dataValidations>
  <printOptions horizontalCentered="1"/>
  <pageMargins left="0.70866141732283472" right="0.70866141732283472" top="0.9055118110236221" bottom="0.74803149606299213" header="0.31496062992125984" footer="0.31496062992125984"/>
  <pageSetup paperSize="9" scale="47" fitToHeight="0" orientation="landscape" r:id="rId1"/>
  <headerFooter>
    <oddHeader>&amp;L&amp;G</oddHeader>
  </headerFooter>
  <legacyDrawingHF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69B741-0090-496D-B4DE-6AE746C582FF}">
  <sheetPr codeName="Sheet4">
    <tabColor rgb="FFCAEDFB"/>
    <outlinePr summaryBelow="0" summaryRight="0"/>
    <pageSetUpPr fitToPage="1"/>
  </sheetPr>
  <dimension ref="B1:U2960"/>
  <sheetViews>
    <sheetView showGridLines="0" view="pageBreakPreview" zoomScale="70" zoomScaleNormal="70" zoomScaleSheetLayoutView="70" zoomScalePageLayoutView="70" workbookViewId="0">
      <pane ySplit="16" topLeftCell="A17" activePane="bottomLeft" state="frozen"/>
      <selection pane="bottomLeft" activeCell="B7" sqref="B7:C7"/>
    </sheetView>
  </sheetViews>
  <sheetFormatPr defaultColWidth="12.7109375" defaultRowHeight="15.75" customHeight="1" outlineLevelCol="1" x14ac:dyDescent="0.25"/>
  <cols>
    <col min="1" max="1" width="2" style="47" customWidth="1"/>
    <col min="2" max="2" width="6.28515625" style="47" bestFit="1" customWidth="1"/>
    <col min="3" max="4" width="13.85546875" style="47" customWidth="1"/>
    <col min="5" max="5" width="25.28515625" style="47" customWidth="1"/>
    <col min="6" max="6" width="7.7109375" style="47" customWidth="1"/>
    <col min="7" max="7" width="9.42578125" style="47" bestFit="1" customWidth="1"/>
    <col min="8" max="8" width="11" style="47" customWidth="1"/>
    <col min="9" max="9" width="9.140625" style="47" customWidth="1"/>
    <col min="10" max="10" width="11.85546875" style="47" customWidth="1"/>
    <col min="11" max="11" width="16" style="47" bestFit="1" customWidth="1"/>
    <col min="12" max="12" width="14.85546875" style="47" bestFit="1" customWidth="1"/>
    <col min="13" max="13" width="10.140625" style="47" bestFit="1" customWidth="1"/>
    <col min="14" max="14" width="16" style="47" bestFit="1" customWidth="1" outlineLevel="1"/>
    <col min="15" max="15" width="5.140625" style="47" customWidth="1"/>
    <col min="16" max="16" width="1.28515625" style="47" customWidth="1"/>
    <col min="17" max="17" width="13.42578125" style="47" customWidth="1"/>
    <col min="18" max="18" width="1.28515625" style="47" customWidth="1"/>
    <col min="19" max="19" width="24.7109375" style="47" customWidth="1"/>
    <col min="20" max="16384" width="12.7109375" style="47"/>
  </cols>
  <sheetData>
    <row r="1" spans="2:19" ht="13.5" x14ac:dyDescent="0.25"/>
    <row r="2" spans="2:19" ht="26.25" x14ac:dyDescent="0.4">
      <c r="B2" s="703" t="str">
        <f>+UPPER("Коммерческое предложение")</f>
        <v>КОММЕРЧЕСКОЕ ПРЕДЛОЖЕНИЕ</v>
      </c>
      <c r="C2" s="703"/>
      <c r="D2" s="703"/>
      <c r="E2" s="703"/>
      <c r="F2" s="703"/>
      <c r="G2" s="703"/>
      <c r="H2" s="703"/>
      <c r="I2" s="703"/>
      <c r="J2" s="703"/>
      <c r="K2" s="703"/>
      <c r="L2" s="703"/>
      <c r="M2" s="703"/>
      <c r="N2" s="703"/>
      <c r="O2" s="703"/>
      <c r="S2" s="176"/>
    </row>
    <row r="3" spans="2:19" ht="20.65" customHeight="1" x14ac:dyDescent="0.4">
      <c r="B3" s="696"/>
      <c r="C3" s="696"/>
      <c r="D3" s="696"/>
      <c r="E3" s="696"/>
      <c r="F3" s="696"/>
      <c r="G3" s="696"/>
      <c r="H3" s="696"/>
      <c r="I3" s="696"/>
      <c r="J3" s="696"/>
      <c r="K3" s="696"/>
      <c r="L3" s="696"/>
      <c r="M3" s="696"/>
      <c r="N3" s="696"/>
      <c r="O3" s="696"/>
      <c r="Q3" s="48" t="s">
        <v>162</v>
      </c>
    </row>
    <row r="4" spans="2:19" ht="9.4" customHeight="1" x14ac:dyDescent="0.35">
      <c r="B4" s="45"/>
      <c r="C4" s="46"/>
      <c r="D4" s="46"/>
      <c r="E4" s="45"/>
      <c r="F4" s="45"/>
      <c r="G4" s="45"/>
      <c r="H4" s="45"/>
      <c r="I4" s="45"/>
      <c r="J4" s="45"/>
      <c r="K4" s="45"/>
      <c r="L4" s="45"/>
      <c r="M4" s="45"/>
      <c r="N4" s="45"/>
      <c r="O4" s="45"/>
      <c r="Q4" s="48"/>
    </row>
    <row r="5" spans="2:19" ht="15.75" customHeight="1" x14ac:dyDescent="0.35">
      <c r="B5" s="689" t="s">
        <v>163</v>
      </c>
      <c r="C5" s="690"/>
      <c r="D5" s="704" t="s">
        <v>238</v>
      </c>
      <c r="E5" s="705"/>
      <c r="F5" s="49"/>
      <c r="G5" s="49"/>
      <c r="H5" s="49"/>
      <c r="I5" s="699"/>
      <c r="J5" s="700"/>
      <c r="K5" s="138"/>
      <c r="L5" s="697"/>
      <c r="M5" s="697"/>
      <c r="N5" s="698"/>
      <c r="O5" s="45"/>
      <c r="Q5" s="48" t="s">
        <v>164</v>
      </c>
    </row>
    <row r="6" spans="2:19" ht="15.75" customHeight="1" x14ac:dyDescent="0.25">
      <c r="B6" s="683" t="s">
        <v>165</v>
      </c>
      <c r="C6" s="684"/>
      <c r="D6" s="701" t="s">
        <v>238</v>
      </c>
      <c r="E6" s="702"/>
      <c r="F6" s="49"/>
      <c r="G6" s="49"/>
      <c r="H6" s="50"/>
      <c r="I6" s="679" t="s">
        <v>166</v>
      </c>
      <c r="J6" s="680"/>
      <c r="K6" s="693" t="s">
        <v>238</v>
      </c>
      <c r="L6" s="693"/>
      <c r="M6" s="693"/>
      <c r="N6" s="694"/>
      <c r="O6" s="45"/>
    </row>
    <row r="7" spans="2:19" ht="15.75" customHeight="1" x14ac:dyDescent="0.25">
      <c r="B7" s="683" t="s">
        <v>167</v>
      </c>
      <c r="C7" s="684"/>
      <c r="D7" s="701" t="s">
        <v>238</v>
      </c>
      <c r="E7" s="702"/>
      <c r="F7" s="49"/>
      <c r="G7" s="49"/>
      <c r="H7" s="50"/>
      <c r="I7" s="679" t="s">
        <v>241</v>
      </c>
      <c r="J7" s="680"/>
      <c r="K7" s="693" t="s">
        <v>238</v>
      </c>
      <c r="L7" s="693"/>
      <c r="M7" s="693"/>
      <c r="N7" s="694"/>
      <c r="O7" s="45"/>
      <c r="Q7" s="287" t="s">
        <v>144</v>
      </c>
      <c r="R7" s="51"/>
      <c r="S7" s="52" t="str">
        <f>offer_currency</f>
        <v>USD</v>
      </c>
    </row>
    <row r="8" spans="2:19" ht="15.75" customHeight="1" x14ac:dyDescent="0.25">
      <c r="B8" s="685" t="s">
        <v>168</v>
      </c>
      <c r="C8" s="686"/>
      <c r="D8" s="706" t="s">
        <v>238</v>
      </c>
      <c r="E8" s="707"/>
      <c r="F8" s="49"/>
      <c r="G8" s="49"/>
      <c r="H8" s="50"/>
      <c r="I8" s="679" t="s">
        <v>169</v>
      </c>
      <c r="J8" s="680"/>
      <c r="K8" s="691" t="str">
        <f>offer_incoterms</f>
        <v>DDP</v>
      </c>
      <c r="L8" s="691"/>
      <c r="M8" s="691"/>
      <c r="N8" s="692"/>
      <c r="O8" s="45"/>
      <c r="Q8" s="287" t="s">
        <v>169</v>
      </c>
      <c r="R8" s="51"/>
      <c r="S8" s="53" t="str">
        <f>offer_incoterms</f>
        <v>DDP</v>
      </c>
    </row>
    <row r="9" spans="2:19" ht="60.6" customHeight="1" x14ac:dyDescent="0.25">
      <c r="B9" s="139"/>
      <c r="C9" s="50"/>
      <c r="D9" s="78"/>
      <c r="E9" s="79"/>
      <c r="F9" s="49"/>
      <c r="G9" s="49"/>
      <c r="H9" s="50"/>
      <c r="I9" s="679" t="s">
        <v>170</v>
      </c>
      <c r="J9" s="680"/>
      <c r="K9" s="673" t="str">
        <f>offer_pmt_terms</f>
        <v>частичная оплата: 30%-аванс в течении 5 календарных дней с даты подписания спецификации</v>
      </c>
      <c r="L9" s="673"/>
      <c r="M9" s="673"/>
      <c r="N9" s="674"/>
      <c r="O9" s="45"/>
      <c r="Q9" s="288" t="s">
        <v>171</v>
      </c>
      <c r="R9" s="54"/>
      <c r="S9" s="289" t="str">
        <f>IF(offer_incoterms="DDP","НДС, страховку, таможенную очистку и доставку товара до склада.","затраты на доставку и страховку.")</f>
        <v>НДС, страховку, таможенную очистку и доставку товара до склада.</v>
      </c>
    </row>
    <row r="10" spans="2:19" ht="15.75" customHeight="1" x14ac:dyDescent="0.25">
      <c r="B10" s="689" t="s">
        <v>172</v>
      </c>
      <c r="C10" s="690"/>
      <c r="D10" s="708" t="str">
        <f>seller_company</f>
        <v>МАСТЕР БЭРИНГ ООО (ИНН 0242013464)</v>
      </c>
      <c r="E10" s="709"/>
      <c r="F10" s="49"/>
      <c r="G10" s="49"/>
      <c r="H10" s="50"/>
      <c r="I10" s="679" t="s">
        <v>173</v>
      </c>
      <c r="J10" s="680"/>
      <c r="K10" s="671" t="s">
        <v>238</v>
      </c>
      <c r="L10" s="671"/>
      <c r="M10" s="671"/>
      <c r="N10" s="672"/>
      <c r="O10" s="45"/>
      <c r="Q10" s="287" t="s">
        <v>264</v>
      </c>
      <c r="R10" s="51"/>
      <c r="S10" s="140">
        <f>offer_turnaround_time</f>
        <v>60</v>
      </c>
    </row>
    <row r="11" spans="2:19" ht="30.6" customHeight="1" x14ac:dyDescent="0.25">
      <c r="B11" s="687" t="s">
        <v>202</v>
      </c>
      <c r="C11" s="688"/>
      <c r="D11" s="710" t="s">
        <v>238</v>
      </c>
      <c r="E11" s="711"/>
      <c r="F11" s="49"/>
      <c r="G11" s="49"/>
      <c r="H11" s="49"/>
      <c r="I11" s="679" t="s">
        <v>174</v>
      </c>
      <c r="J11" s="680"/>
      <c r="K11" s="669" t="str">
        <f>offer_turnaround_time&amp;" "&amp;расчет!L5</f>
        <v>60 календарных дней с даты зачисления аванса</v>
      </c>
      <c r="L11" s="669"/>
      <c r="M11" s="669"/>
      <c r="N11" s="670"/>
      <c r="O11" s="45"/>
      <c r="Q11" s="55"/>
    </row>
    <row r="12" spans="2:19" ht="15.75" customHeight="1" x14ac:dyDescent="0.25">
      <c r="B12" s="683" t="s">
        <v>167</v>
      </c>
      <c r="C12" s="684"/>
      <c r="D12" s="701" t="s">
        <v>238</v>
      </c>
      <c r="E12" s="702"/>
      <c r="F12" s="49"/>
      <c r="G12" s="49"/>
      <c r="H12" s="50"/>
      <c r="I12" s="677" t="s">
        <v>175</v>
      </c>
      <c r="J12" s="678"/>
      <c r="K12" s="667" t="str">
        <f>TEXT(N2017,"# ##0,00")&amp;" "&amp;$S$7&amp;" (в т.ч. НДС "&amp;TEXT(L2017,"# ##0,00")&amp;" "&amp;$S$7&amp;")"</f>
        <v>4 13,732 USD (в т.ч. НДС  68,955 USD)</v>
      </c>
      <c r="L12" s="667"/>
      <c r="M12" s="667"/>
      <c r="N12" s="668"/>
      <c r="O12" s="45"/>
    </row>
    <row r="13" spans="2:19" ht="34.15" customHeight="1" x14ac:dyDescent="0.25">
      <c r="B13" s="685" t="s">
        <v>168</v>
      </c>
      <c r="C13" s="686"/>
      <c r="D13" s="713" t="s">
        <v>238</v>
      </c>
      <c r="E13" s="714"/>
      <c r="F13" s="49"/>
      <c r="G13" s="49"/>
      <c r="H13" s="50"/>
      <c r="I13" s="675" t="s">
        <v>176</v>
      </c>
      <c r="J13" s="676"/>
      <c r="K13" s="665" t="str">
        <f>'КП price'!S9</f>
        <v>НДС, страховку, таможенную очистку и доставку товара до склада.</v>
      </c>
      <c r="L13" s="665"/>
      <c r="M13" s="665"/>
      <c r="N13" s="666"/>
      <c r="O13" s="45"/>
    </row>
    <row r="14" spans="2:19" s="57" customFormat="1" ht="15.75" customHeight="1" x14ac:dyDescent="0.25">
      <c r="B14" s="290">
        <f>расчет!A15</f>
        <v>0</v>
      </c>
      <c r="C14" s="290">
        <f>расчет!B15</f>
        <v>1</v>
      </c>
      <c r="D14" s="290">
        <f>расчет!C15</f>
        <v>2</v>
      </c>
      <c r="E14" s="290">
        <f>расчет!D15</f>
        <v>3</v>
      </c>
      <c r="F14" s="290">
        <f>расчет!F15</f>
        <v>5</v>
      </c>
      <c r="G14" s="290">
        <f>расчет!G15</f>
        <v>6</v>
      </c>
      <c r="H14" s="290">
        <f>расчет!H15</f>
        <v>7</v>
      </c>
      <c r="I14" s="290">
        <f>расчет!E15</f>
        <v>4</v>
      </c>
      <c r="J14" s="290">
        <f>расчет!AJ15</f>
        <v>35</v>
      </c>
      <c r="K14" s="290">
        <f>расчет!AK15</f>
        <v>36</v>
      </c>
      <c r="L14" s="290">
        <f>расчет!AN15</f>
        <v>39</v>
      </c>
      <c r="M14" s="290">
        <f>расчет!AM15</f>
        <v>38</v>
      </c>
      <c r="N14" s="290">
        <f>расчет!AL15</f>
        <v>37</v>
      </c>
      <c r="O14" s="56"/>
    </row>
    <row r="15" spans="2:19" s="57" customFormat="1" ht="15.75" customHeight="1" x14ac:dyDescent="0.25">
      <c r="B15" s="277" t="str" cm="1">
        <f t="array" aca="1" ref="B15" ca="1">_xlfn.IFNA(OFFSET(INDIRECT(SUBSTITUTE(_xlfn.FORMULATEXT(B14),"=","")),-1,0),"")</f>
        <v>№п.п.</v>
      </c>
      <c r="C15" s="277" t="str" cm="1">
        <f t="array" aca="1" ref="C15" ca="1">_xlfn.IFNA(OFFSET(INDIRECT(SUBSTITUTE(_xlfn.FORMULATEXT(C14),"=","")),-1,0),"")</f>
        <v>Бренд</v>
      </c>
      <c r="D15" s="277" t="str" cm="1">
        <f t="array" aca="1" ref="D15" ca="1">_xlfn.IFNA(OFFSET(INDIRECT(SUBSTITUTE(_xlfn.FORMULATEXT(D14),"=","")),-1,0),"")</f>
        <v>Артикул №</v>
      </c>
      <c r="E15" s="277" t="str" cm="1">
        <f t="array" aca="1" ref="E15" ca="1">_xlfn.IFNA(OFFSET(INDIRECT(SUBSTITUTE(_xlfn.FORMULATEXT(E14),"=","")),-1,0),"")</f>
        <v>Номенклатурное наименование</v>
      </c>
      <c r="F15" s="277" t="str" cm="1">
        <f t="array" aca="1" ref="F15" ca="1">_xlfn.IFNA(OFFSET(INDIRECT(SUBSTITUTE(_xlfn.FORMULATEXT(F14),"=","")),-1,0),"")</f>
        <v>ед. изм</v>
      </c>
      <c r="G15" s="277" t="str" cm="1">
        <f t="array" aca="1" ref="G15" ca="1">_xlfn.IFNA(OFFSET(INDIRECT(SUBSTITUTE(_xlfn.FORMULATEXT(G14),"=","")),-1,0),"")</f>
        <v>Вес шт</v>
      </c>
      <c r="H15" s="277" t="str" cm="1">
        <f t="array" aca="1" ref="H15" ca="1">_xlfn.IFNA(OFFSET(INDIRECT(SUBSTITUTE(_xlfn.FORMULATEXT(H14),"=","")),-1,0),"")</f>
        <v>Фасовка</v>
      </c>
      <c r="I15" s="277" t="str" cm="1">
        <f t="array" aca="1" ref="I15" ca="1">_xlfn.IFNA(OFFSET(INDIRECT(SUBSTITUTE(_xlfn.FORMULATEXT(I14),"=","")),-1,0),"")</f>
        <v>Кол-во</v>
      </c>
      <c r="J15" s="277" t="str" cm="1">
        <f t="array" aca="1" ref="J15" ca="1">_xlfn.IFNA(OFFSET(INDIRECT(SUBSTITUTE(_xlfn.FORMULATEXT(J14),"=","")),-1,0),"")</f>
        <v>Цена продажи без НДС</v>
      </c>
      <c r="K15" s="277" t="str" cm="1">
        <f t="array" aca="1" ref="K15" ca="1">_xlfn.IFNA(OFFSET(INDIRECT(SUBSTITUTE(_xlfn.FORMULATEXT(K14),"=","")),-1,0),"")</f>
        <v>Сумма продажи без НДС</v>
      </c>
      <c r="L15" s="277" t="str" cm="1">
        <f t="array" aca="1" ref="L15" ca="1">_xlfn.IFNA(OFFSET(INDIRECT(SUBSTITUTE(_xlfn.FORMULATEXT(L14),"=","")),-1,0),"")</f>
        <v>НДС с продаж</v>
      </c>
      <c r="M15" s="277" t="str" cm="1">
        <f t="array" aca="1" ref="M15" ca="1">_xlfn.IFNA(OFFSET(INDIRECT(SUBSTITUTE(_xlfn.FORMULATEXT(M14),"=","")),-1,0),"")</f>
        <v>Цена продажи c НДС</v>
      </c>
      <c r="N15" s="277" t="str" cm="1">
        <f t="array" aca="1" ref="N15" ca="1">_xlfn.IFNA(OFFSET(INDIRECT(SUBSTITUTE(_xlfn.FORMULATEXT(N14),"=","")),-1,0),"")</f>
        <v>Итого Сумма Продажи с НДС</v>
      </c>
      <c r="O15" s="56"/>
    </row>
    <row r="16" spans="2:19" s="59" customFormat="1" ht="45" x14ac:dyDescent="0.25">
      <c r="B16" s="134" t="str" cm="1">
        <f t="array" aca="1" ref="B16" ca="1">OFFSET(INDIRECT(SUBSTITUTE(_xlfn.FORMULATEXT(B14),"=","")),-1,0)</f>
        <v>№п.п.</v>
      </c>
      <c r="C16" s="134" t="str" cm="1">
        <f t="array" aca="1" ref="C16" ca="1">OFFSET(INDIRECT(SUBSTITUTE(_xlfn.FORMULATEXT(C14),"=","")),-1,0)</f>
        <v>Бренд</v>
      </c>
      <c r="D16" s="134" t="str" cm="1">
        <f t="array" aca="1" ref="D16" ca="1">OFFSET(INDIRECT(SUBSTITUTE(_xlfn.FORMULATEXT(D14),"=","")),-1,0)</f>
        <v>Артикул №</v>
      </c>
      <c r="E16" s="237" t="str" cm="1">
        <f t="array" aca="1" ref="E16" ca="1">OFFSET(INDIRECT(SUBSTITUTE(_xlfn.FORMULATEXT(E14),"=","")),-1,0)</f>
        <v>Номенклатурное наименование</v>
      </c>
      <c r="F16" s="134" t="str" cm="1">
        <f t="array" aca="1" ref="F16" ca="1">OFFSET(INDIRECT(SUBSTITUTE(_xlfn.FORMULATEXT(F14),"=","")),-1,0)</f>
        <v>ед. изм</v>
      </c>
      <c r="G16" s="134" t="str" cm="1">
        <f t="array" aca="1" ref="G16" ca="1">OFFSET(INDIRECT(SUBSTITUTE(_xlfn.FORMULATEXT(G14),"=","")),-1,0)</f>
        <v>Вес шт</v>
      </c>
      <c r="H16" s="134" t="str" cm="1">
        <f t="array" aca="1" ref="H16" ca="1">OFFSET(INDIRECT(SUBSTITUTE(_xlfn.FORMULATEXT(H14),"=","")),-1,0)</f>
        <v>Фасовка</v>
      </c>
      <c r="I16" s="134" t="str" cm="1">
        <f t="array" aca="1" ref="I16" ca="1">OFFSET(INDIRECT(SUBSTITUTE(_xlfn.FORMULATEXT(I14),"=","")),-1,0)</f>
        <v>Кол-во</v>
      </c>
      <c r="J16" s="134" t="str" cm="1">
        <f t="array" aca="1" ref="J16" ca="1">OFFSET(INDIRECT(SUBSTITUTE(_xlfn.FORMULATEXT(J14),"=","")),-1,0)</f>
        <v>Цена продажи без НДС</v>
      </c>
      <c r="K16" s="134" t="str" cm="1">
        <f t="array" aca="1" ref="K16" ca="1">OFFSET(INDIRECT(SUBSTITUTE(_xlfn.FORMULATEXT(K14),"=","")),-1,0)</f>
        <v>Сумма продажи без НДС</v>
      </c>
      <c r="L16" s="134" t="str">
        <f>"НДС "&amp;TEXT(IF(AND(offer_incoterms="DDP",seller_region="RU"),rate_vatRu,0),"0%")&amp;" ("&amp;offer_currency&amp;")"</f>
        <v>НДС 20% (USD)</v>
      </c>
      <c r="M16" s="134" t="str" cm="1">
        <f t="array" aca="1" ref="M16" ca="1">OFFSET(INDIRECT(SUBSTITUTE(_xlfn.FORMULATEXT(M14),"=","")),-1,0)</f>
        <v>Цена продажи c НДС</v>
      </c>
      <c r="N16" s="134" t="str" cm="1">
        <f t="array" aca="1" ref="N16" ca="1">OFFSET(INDIRECT(SUBSTITUTE(_xlfn.FORMULATEXT(N14),"=","")),-1,0)</f>
        <v>Итого Сумма Продажи с НДС</v>
      </c>
      <c r="O16" s="58"/>
      <c r="Q16" s="60" t="s">
        <v>177</v>
      </c>
      <c r="S16" s="61" t="s">
        <v>178</v>
      </c>
    </row>
    <row r="17" spans="2:21" ht="15.75" customHeight="1" x14ac:dyDescent="0.25">
      <c r="B17" s="182">
        <v>1</v>
      </c>
      <c r="C17" s="182" t="str">
        <f t="shared" ref="C17:N26" si="0">IFERROR(VLOOKUP($B17,calc_data,C$14+1,0),0)</f>
        <v>Komatsu</v>
      </c>
      <c r="D17" s="182" t="str">
        <f t="shared" si="0"/>
        <v>195-03-51110</v>
      </c>
      <c r="E17" s="183" t="str">
        <f t="shared" si="0"/>
        <v>CORE</v>
      </c>
      <c r="F17" s="182" t="str">
        <f t="shared" si="0"/>
        <v>шт</v>
      </c>
      <c r="G17" s="141">
        <f t="shared" si="0"/>
        <v>0</v>
      </c>
      <c r="H17" s="141">
        <f t="shared" si="0"/>
        <v>0</v>
      </c>
      <c r="I17" s="142">
        <f t="shared" si="0"/>
        <v>1</v>
      </c>
      <c r="J17" s="136">
        <f t="shared" si="0"/>
        <v>26007.85</v>
      </c>
      <c r="K17" s="136">
        <f t="shared" si="0"/>
        <v>26007.85</v>
      </c>
      <c r="L17" s="136">
        <f t="shared" si="0"/>
        <v>5201.57</v>
      </c>
      <c r="M17" s="177">
        <f t="shared" si="0"/>
        <v>31209.42</v>
      </c>
      <c r="N17" s="137">
        <f t="shared" si="0"/>
        <v>31209.42</v>
      </c>
      <c r="O17" s="45"/>
      <c r="Q17" s="57" t="str">
        <f t="shared" ref="Q17:Q80" si="1">IF(K17&gt;0,"показать","скрыть")</f>
        <v>показать</v>
      </c>
      <c r="U17" s="62"/>
    </row>
    <row r="18" spans="2:21" ht="15.75" customHeight="1" x14ac:dyDescent="0.25">
      <c r="B18" s="182">
        <v>2</v>
      </c>
      <c r="C18" s="182" t="str">
        <f t="shared" si="0"/>
        <v>Komatsu</v>
      </c>
      <c r="D18" s="182" t="str">
        <f t="shared" si="0"/>
        <v>6245-31-1100</v>
      </c>
      <c r="E18" s="183" t="str">
        <f t="shared" si="0"/>
        <v>CRANKSHAFT ASS</v>
      </c>
      <c r="F18" s="182">
        <f t="shared" si="0"/>
        <v>0</v>
      </c>
      <c r="G18" s="141">
        <f t="shared" si="0"/>
        <v>0</v>
      </c>
      <c r="H18" s="141">
        <f t="shared" si="0"/>
        <v>0</v>
      </c>
      <c r="I18" s="142">
        <f t="shared" si="0"/>
        <v>1</v>
      </c>
      <c r="J18" s="136">
        <f t="shared" si="0"/>
        <v>22428.36</v>
      </c>
      <c r="K18" s="136">
        <f t="shared" si="0"/>
        <v>22428.36</v>
      </c>
      <c r="L18" s="136">
        <f t="shared" si="0"/>
        <v>4485.6699999999983</v>
      </c>
      <c r="M18" s="177">
        <f t="shared" si="0"/>
        <v>26914.03</v>
      </c>
      <c r="N18" s="137">
        <f t="shared" si="0"/>
        <v>26914.03</v>
      </c>
      <c r="O18" s="45"/>
      <c r="Q18" s="57" t="str">
        <f t="shared" si="1"/>
        <v>показать</v>
      </c>
    </row>
    <row r="19" spans="2:21" ht="15.75" hidden="1" customHeight="1" x14ac:dyDescent="0.25">
      <c r="B19" s="182">
        <v>3</v>
      </c>
      <c r="C19" s="182" t="str">
        <f t="shared" si="0"/>
        <v>Komatsu</v>
      </c>
      <c r="D19" s="182" t="str">
        <f t="shared" si="0"/>
        <v>6162-33-1202</v>
      </c>
      <c r="E19" s="183" t="str">
        <f t="shared" si="0"/>
        <v>CRANKSHAFT ASS</v>
      </c>
      <c r="F19" s="182">
        <f t="shared" si="0"/>
        <v>0</v>
      </c>
      <c r="G19" s="141">
        <f t="shared" si="0"/>
        <v>0</v>
      </c>
      <c r="H19" s="141">
        <f t="shared" si="0"/>
        <v>0</v>
      </c>
      <c r="I19" s="142">
        <f t="shared" si="0"/>
        <v>1</v>
      </c>
      <c r="J19" s="136">
        <f t="shared" si="0"/>
        <v>21989.7</v>
      </c>
      <c r="K19" s="136">
        <f t="shared" si="0"/>
        <v>21989.7</v>
      </c>
      <c r="L19" s="136">
        <f t="shared" si="0"/>
        <v>4397.9399999999987</v>
      </c>
      <c r="M19" s="177">
        <f t="shared" si="0"/>
        <v>26387.64</v>
      </c>
      <c r="N19" s="137">
        <f t="shared" si="0"/>
        <v>26387.64</v>
      </c>
      <c r="O19" s="45"/>
      <c r="Q19" s="57" t="str">
        <f t="shared" si="1"/>
        <v>показать</v>
      </c>
    </row>
    <row r="20" spans="2:21" ht="15.75" hidden="1" customHeight="1" x14ac:dyDescent="0.25">
      <c r="B20" s="182">
        <v>4</v>
      </c>
      <c r="C20" s="182" t="str">
        <f t="shared" si="0"/>
        <v>Komatsu</v>
      </c>
      <c r="D20" s="182" t="str">
        <f t="shared" si="0"/>
        <v>195-03-43100</v>
      </c>
      <c r="E20" s="183" t="str">
        <f t="shared" si="0"/>
        <v>OIL COOLER ASS</v>
      </c>
      <c r="F20" s="182">
        <f t="shared" si="0"/>
        <v>0</v>
      </c>
      <c r="G20" s="141">
        <f t="shared" si="0"/>
        <v>0</v>
      </c>
      <c r="H20" s="141">
        <f t="shared" si="0"/>
        <v>0</v>
      </c>
      <c r="I20" s="142">
        <f t="shared" si="0"/>
        <v>1</v>
      </c>
      <c r="J20" s="136">
        <f t="shared" si="0"/>
        <v>19497.669999999998</v>
      </c>
      <c r="K20" s="136">
        <f t="shared" si="0"/>
        <v>19497.669999999998</v>
      </c>
      <c r="L20" s="136">
        <f t="shared" si="0"/>
        <v>3899.5300000000025</v>
      </c>
      <c r="M20" s="177">
        <f t="shared" si="0"/>
        <v>23397.200000000001</v>
      </c>
      <c r="N20" s="137">
        <f t="shared" si="0"/>
        <v>23397.200000000001</v>
      </c>
      <c r="O20" s="45"/>
      <c r="Q20" s="57" t="str">
        <f t="shared" si="1"/>
        <v>показать</v>
      </c>
    </row>
    <row r="21" spans="2:21" ht="15.75" hidden="1" customHeight="1" x14ac:dyDescent="0.25">
      <c r="B21" s="182">
        <v>5</v>
      </c>
      <c r="C21" s="182" t="str">
        <f t="shared" si="0"/>
        <v>Komatsu</v>
      </c>
      <c r="D21" s="182" t="str">
        <f t="shared" si="0"/>
        <v>600-614-5351</v>
      </c>
      <c r="E21" s="183" t="str">
        <f t="shared" si="0"/>
        <v>REVERSIBLE FAN</v>
      </c>
      <c r="F21" s="182">
        <f t="shared" si="0"/>
        <v>0</v>
      </c>
      <c r="G21" s="141">
        <f t="shared" si="0"/>
        <v>0</v>
      </c>
      <c r="H21" s="141">
        <f t="shared" si="0"/>
        <v>0</v>
      </c>
      <c r="I21" s="142">
        <f t="shared" si="0"/>
        <v>1</v>
      </c>
      <c r="J21" s="136">
        <f t="shared" si="0"/>
        <v>10054.56</v>
      </c>
      <c r="K21" s="136">
        <f t="shared" si="0"/>
        <v>10054.56</v>
      </c>
      <c r="L21" s="136">
        <f t="shared" si="0"/>
        <v>2010.9099999999999</v>
      </c>
      <c r="M21" s="177">
        <f t="shared" si="0"/>
        <v>12065.47</v>
      </c>
      <c r="N21" s="137">
        <f t="shared" si="0"/>
        <v>12065.47</v>
      </c>
      <c r="O21" s="45"/>
      <c r="Q21" s="57" t="str">
        <f t="shared" si="1"/>
        <v>показать</v>
      </c>
    </row>
    <row r="22" spans="2:21" ht="15.75" hidden="1" customHeight="1" x14ac:dyDescent="0.25">
      <c r="B22" s="182">
        <v>6</v>
      </c>
      <c r="C22" s="182" t="str">
        <f t="shared" si="0"/>
        <v>Komatsu</v>
      </c>
      <c r="D22" s="182" t="str">
        <f t="shared" si="0"/>
        <v>17A-40-12300</v>
      </c>
      <c r="E22" s="183" t="str">
        <f t="shared" si="0"/>
        <v>STEERING VALVE</v>
      </c>
      <c r="F22" s="182">
        <f t="shared" si="0"/>
        <v>0</v>
      </c>
      <c r="G22" s="141">
        <f t="shared" si="0"/>
        <v>0</v>
      </c>
      <c r="H22" s="141">
        <f t="shared" si="0"/>
        <v>0</v>
      </c>
      <c r="I22" s="142">
        <f t="shared" si="0"/>
        <v>1</v>
      </c>
      <c r="J22" s="136">
        <f t="shared" si="0"/>
        <v>9224.7000000000007</v>
      </c>
      <c r="K22" s="136">
        <f t="shared" si="0"/>
        <v>9224.7000000000007</v>
      </c>
      <c r="L22" s="136">
        <f t="shared" si="0"/>
        <v>1844.9399999999987</v>
      </c>
      <c r="M22" s="177">
        <f t="shared" si="0"/>
        <v>11069.64</v>
      </c>
      <c r="N22" s="137">
        <f t="shared" si="0"/>
        <v>11069.64</v>
      </c>
      <c r="O22" s="45"/>
      <c r="Q22" s="57" t="str">
        <f t="shared" si="1"/>
        <v>показать</v>
      </c>
    </row>
    <row r="23" spans="2:21" ht="15.75" hidden="1" customHeight="1" x14ac:dyDescent="0.25">
      <c r="B23" s="182">
        <v>7</v>
      </c>
      <c r="C23" s="182" t="str">
        <f t="shared" si="0"/>
        <v>Komatsu</v>
      </c>
      <c r="D23" s="182" t="str">
        <f t="shared" si="0"/>
        <v>6505-52-5540</v>
      </c>
      <c r="E23" s="183" t="str">
        <f t="shared" si="0"/>
        <v>TURBOCHARGER AS</v>
      </c>
      <c r="F23" s="182">
        <f t="shared" si="0"/>
        <v>0</v>
      </c>
      <c r="G23" s="141">
        <f t="shared" si="0"/>
        <v>0</v>
      </c>
      <c r="H23" s="141">
        <f t="shared" si="0"/>
        <v>0</v>
      </c>
      <c r="I23" s="142">
        <f t="shared" si="0"/>
        <v>1</v>
      </c>
      <c r="J23" s="136">
        <f t="shared" si="0"/>
        <v>8625.73</v>
      </c>
      <c r="K23" s="136">
        <f t="shared" si="0"/>
        <v>8625.73</v>
      </c>
      <c r="L23" s="136">
        <f t="shared" si="0"/>
        <v>1725.1499999999996</v>
      </c>
      <c r="M23" s="177">
        <f t="shared" si="0"/>
        <v>10350.879999999999</v>
      </c>
      <c r="N23" s="137">
        <f t="shared" si="0"/>
        <v>10350.879999999999</v>
      </c>
      <c r="O23" s="45"/>
      <c r="Q23" s="57" t="str">
        <f t="shared" si="1"/>
        <v>показать</v>
      </c>
    </row>
    <row r="24" spans="2:21" ht="15.75" hidden="1" customHeight="1" x14ac:dyDescent="0.25">
      <c r="B24" s="182">
        <v>8</v>
      </c>
      <c r="C24" s="182" t="str">
        <f t="shared" si="0"/>
        <v>Komatsu</v>
      </c>
      <c r="D24" s="182" t="str">
        <f t="shared" si="0"/>
        <v>6502-51-5040</v>
      </c>
      <c r="E24" s="183" t="str">
        <f t="shared" si="0"/>
        <v>TURBOCHARGER AS</v>
      </c>
      <c r="F24" s="182">
        <f t="shared" si="0"/>
        <v>0</v>
      </c>
      <c r="G24" s="141">
        <f t="shared" si="0"/>
        <v>0</v>
      </c>
      <c r="H24" s="141">
        <f t="shared" si="0"/>
        <v>0</v>
      </c>
      <c r="I24" s="142">
        <f t="shared" si="0"/>
        <v>1</v>
      </c>
      <c r="J24" s="136">
        <f t="shared" si="0"/>
        <v>9508.35</v>
      </c>
      <c r="K24" s="136">
        <f t="shared" si="0"/>
        <v>9508.35</v>
      </c>
      <c r="L24" s="136">
        <f t="shared" si="0"/>
        <v>1901.67</v>
      </c>
      <c r="M24" s="177">
        <f t="shared" si="0"/>
        <v>11410.02</v>
      </c>
      <c r="N24" s="137">
        <f t="shared" si="0"/>
        <v>11410.02</v>
      </c>
      <c r="O24" s="45"/>
      <c r="Q24" s="57" t="str">
        <f t="shared" si="1"/>
        <v>показать</v>
      </c>
    </row>
    <row r="25" spans="2:21" ht="15.75" hidden="1" customHeight="1" x14ac:dyDescent="0.25">
      <c r="B25" s="182">
        <v>9</v>
      </c>
      <c r="C25" s="182" t="str">
        <f t="shared" si="0"/>
        <v>Komatsu</v>
      </c>
      <c r="D25" s="182" t="str">
        <f t="shared" si="0"/>
        <v>6211-72-1230</v>
      </c>
      <c r="E25" s="183" t="str">
        <f t="shared" si="0"/>
        <v>INJECTION PUMP</v>
      </c>
      <c r="F25" s="182">
        <f t="shared" si="0"/>
        <v>0</v>
      </c>
      <c r="G25" s="141">
        <f t="shared" si="0"/>
        <v>0</v>
      </c>
      <c r="H25" s="141">
        <f t="shared" si="0"/>
        <v>0</v>
      </c>
      <c r="I25" s="142">
        <f t="shared" si="0"/>
        <v>1</v>
      </c>
      <c r="J25" s="136">
        <f t="shared" si="0"/>
        <v>8428.36</v>
      </c>
      <c r="K25" s="136">
        <f t="shared" si="0"/>
        <v>8428.36</v>
      </c>
      <c r="L25" s="136">
        <f t="shared" si="0"/>
        <v>1685.67</v>
      </c>
      <c r="M25" s="177">
        <f t="shared" si="0"/>
        <v>10114.030000000001</v>
      </c>
      <c r="N25" s="137">
        <f t="shared" si="0"/>
        <v>10114.030000000001</v>
      </c>
      <c r="O25" s="45"/>
      <c r="Q25" s="57" t="str">
        <f t="shared" si="1"/>
        <v>показать</v>
      </c>
    </row>
    <row r="26" spans="2:21" ht="15.75" hidden="1" customHeight="1" x14ac:dyDescent="0.25">
      <c r="B26" s="182">
        <v>10</v>
      </c>
      <c r="C26" s="182" t="str">
        <f t="shared" si="0"/>
        <v>Komatsu</v>
      </c>
      <c r="D26" s="182" t="str">
        <f t="shared" si="0"/>
        <v>14X-40-23000</v>
      </c>
      <c r="E26" s="183" t="str">
        <f t="shared" si="0"/>
        <v>VALVE ASS Y</v>
      </c>
      <c r="F26" s="182">
        <f t="shared" si="0"/>
        <v>0</v>
      </c>
      <c r="G26" s="141">
        <f t="shared" si="0"/>
        <v>0</v>
      </c>
      <c r="H26" s="141">
        <f t="shared" si="0"/>
        <v>0</v>
      </c>
      <c r="I26" s="142">
        <f t="shared" si="0"/>
        <v>1</v>
      </c>
      <c r="J26" s="136">
        <f t="shared" si="0"/>
        <v>7883.9</v>
      </c>
      <c r="K26" s="136">
        <f t="shared" si="0"/>
        <v>7883.9</v>
      </c>
      <c r="L26" s="136">
        <f t="shared" si="0"/>
        <v>1576.7800000000007</v>
      </c>
      <c r="M26" s="177">
        <f t="shared" si="0"/>
        <v>9460.68</v>
      </c>
      <c r="N26" s="137">
        <f t="shared" si="0"/>
        <v>9460.68</v>
      </c>
      <c r="O26" s="45"/>
      <c r="Q26" s="57" t="str">
        <f t="shared" si="1"/>
        <v>показать</v>
      </c>
    </row>
    <row r="27" spans="2:21" ht="15.75" hidden="1" customHeight="1" x14ac:dyDescent="0.25">
      <c r="B27" s="182">
        <v>11</v>
      </c>
      <c r="C27" s="182" t="str">
        <f t="shared" ref="C27:N36" si="2">IFERROR(VLOOKUP($B27,calc_data,C$14+1,0),0)</f>
        <v>Komatsu</v>
      </c>
      <c r="D27" s="182" t="str">
        <f t="shared" si="2"/>
        <v>6506-21-5011</v>
      </c>
      <c r="E27" s="183" t="str">
        <f t="shared" si="2"/>
        <v>TURBOCHARGER AS</v>
      </c>
      <c r="F27" s="182">
        <f t="shared" si="2"/>
        <v>0</v>
      </c>
      <c r="G27" s="141">
        <f t="shared" si="2"/>
        <v>0</v>
      </c>
      <c r="H27" s="141">
        <f t="shared" si="2"/>
        <v>0</v>
      </c>
      <c r="I27" s="142">
        <f t="shared" si="2"/>
        <v>1</v>
      </c>
      <c r="J27" s="136">
        <f t="shared" si="2"/>
        <v>3475.03</v>
      </c>
      <c r="K27" s="136">
        <f t="shared" si="2"/>
        <v>3475.03</v>
      </c>
      <c r="L27" s="136">
        <f t="shared" si="2"/>
        <v>695.00999999999976</v>
      </c>
      <c r="M27" s="177">
        <f t="shared" si="2"/>
        <v>4170.04</v>
      </c>
      <c r="N27" s="137">
        <f t="shared" si="2"/>
        <v>4170.04</v>
      </c>
      <c r="O27" s="45"/>
      <c r="Q27" s="57" t="str">
        <f t="shared" si="1"/>
        <v>показать</v>
      </c>
    </row>
    <row r="28" spans="2:21" ht="15.75" hidden="1" customHeight="1" x14ac:dyDescent="0.25">
      <c r="B28" s="182">
        <v>12</v>
      </c>
      <c r="C28" s="182" t="str">
        <f t="shared" si="2"/>
        <v>Komatsu</v>
      </c>
      <c r="D28" s="182" t="str">
        <f t="shared" si="2"/>
        <v>6151-72-1181</v>
      </c>
      <c r="E28" s="183" t="str">
        <f t="shared" si="2"/>
        <v>INJECTION PUMP</v>
      </c>
      <c r="F28" s="182">
        <f t="shared" si="2"/>
        <v>0</v>
      </c>
      <c r="G28" s="141">
        <f t="shared" si="2"/>
        <v>0</v>
      </c>
      <c r="H28" s="141">
        <f t="shared" si="2"/>
        <v>0</v>
      </c>
      <c r="I28" s="142">
        <f t="shared" si="2"/>
        <v>1</v>
      </c>
      <c r="J28" s="136">
        <f t="shared" si="2"/>
        <v>5118.32</v>
      </c>
      <c r="K28" s="136">
        <f t="shared" si="2"/>
        <v>5118.32</v>
      </c>
      <c r="L28" s="136">
        <f t="shared" si="2"/>
        <v>1023.6599999999999</v>
      </c>
      <c r="M28" s="177">
        <f t="shared" si="2"/>
        <v>6141.98</v>
      </c>
      <c r="N28" s="137">
        <f t="shared" si="2"/>
        <v>6141.98</v>
      </c>
      <c r="O28" s="45"/>
      <c r="Q28" s="57" t="str">
        <f t="shared" si="1"/>
        <v>показать</v>
      </c>
    </row>
    <row r="29" spans="2:21" ht="15.75" hidden="1" customHeight="1" x14ac:dyDescent="0.25">
      <c r="B29" s="182">
        <v>13</v>
      </c>
      <c r="C29" s="182" t="str">
        <f t="shared" si="2"/>
        <v>Komatsu</v>
      </c>
      <c r="D29" s="182" t="str">
        <f t="shared" si="2"/>
        <v>6505-52-5410</v>
      </c>
      <c r="E29" s="183" t="str">
        <f t="shared" si="2"/>
        <v>TURBOCHARGER AS</v>
      </c>
      <c r="F29" s="182">
        <f t="shared" si="2"/>
        <v>0</v>
      </c>
      <c r="G29" s="141">
        <f t="shared" si="2"/>
        <v>0</v>
      </c>
      <c r="H29" s="141">
        <f t="shared" si="2"/>
        <v>0</v>
      </c>
      <c r="I29" s="142">
        <f t="shared" si="2"/>
        <v>1</v>
      </c>
      <c r="J29" s="136">
        <f t="shared" si="2"/>
        <v>5883.16</v>
      </c>
      <c r="K29" s="136">
        <f t="shared" si="2"/>
        <v>5883.16</v>
      </c>
      <c r="L29" s="136">
        <f t="shared" si="2"/>
        <v>1176.6300000000001</v>
      </c>
      <c r="M29" s="177">
        <f t="shared" si="2"/>
        <v>7059.79</v>
      </c>
      <c r="N29" s="137">
        <f t="shared" si="2"/>
        <v>7059.79</v>
      </c>
      <c r="O29" s="45"/>
      <c r="Q29" s="57" t="str">
        <f t="shared" si="1"/>
        <v>показать</v>
      </c>
    </row>
    <row r="30" spans="2:21" ht="15.75" hidden="1" customHeight="1" x14ac:dyDescent="0.25">
      <c r="B30" s="182">
        <v>14</v>
      </c>
      <c r="C30" s="182" t="str">
        <f t="shared" si="2"/>
        <v>Komatsu</v>
      </c>
      <c r="D30" s="182" t="str">
        <f t="shared" si="2"/>
        <v>195-03-63114</v>
      </c>
      <c r="E30" s="183" t="str">
        <f t="shared" si="2"/>
        <v>RADIATOR CORE</v>
      </c>
      <c r="F30" s="182">
        <f t="shared" si="2"/>
        <v>0</v>
      </c>
      <c r="G30" s="141">
        <f t="shared" si="2"/>
        <v>0</v>
      </c>
      <c r="H30" s="141">
        <f t="shared" si="2"/>
        <v>0</v>
      </c>
      <c r="I30" s="142">
        <f t="shared" si="2"/>
        <v>1</v>
      </c>
      <c r="J30" s="136">
        <f t="shared" si="2"/>
        <v>5444.74</v>
      </c>
      <c r="K30" s="136">
        <f t="shared" si="2"/>
        <v>5444.74</v>
      </c>
      <c r="L30" s="136">
        <f t="shared" si="2"/>
        <v>1088.9499999999998</v>
      </c>
      <c r="M30" s="177">
        <f t="shared" si="2"/>
        <v>6533.69</v>
      </c>
      <c r="N30" s="137">
        <f t="shared" si="2"/>
        <v>6533.69</v>
      </c>
      <c r="O30" s="45"/>
      <c r="Q30" s="57" t="str">
        <f t="shared" si="1"/>
        <v>показать</v>
      </c>
    </row>
    <row r="31" spans="2:21" ht="15.75" hidden="1" customHeight="1" x14ac:dyDescent="0.25">
      <c r="B31" s="182">
        <v>15</v>
      </c>
      <c r="C31" s="182" t="str">
        <f t="shared" si="2"/>
        <v>Komatsu</v>
      </c>
      <c r="D31" s="182" t="str">
        <f t="shared" si="2"/>
        <v>6245-41-1100</v>
      </c>
      <c r="E31" s="183" t="str">
        <f t="shared" si="2"/>
        <v>CAMSHAFT ASS Y</v>
      </c>
      <c r="F31" s="182">
        <f t="shared" si="2"/>
        <v>0</v>
      </c>
      <c r="G31" s="141">
        <f t="shared" si="2"/>
        <v>0</v>
      </c>
      <c r="H31" s="141">
        <f t="shared" si="2"/>
        <v>0</v>
      </c>
      <c r="I31" s="142">
        <f t="shared" si="2"/>
        <v>1</v>
      </c>
      <c r="J31" s="136">
        <f t="shared" si="2"/>
        <v>6609.32</v>
      </c>
      <c r="K31" s="136">
        <f t="shared" si="2"/>
        <v>6609.32</v>
      </c>
      <c r="L31" s="136">
        <f t="shared" si="2"/>
        <v>1321.8600000000006</v>
      </c>
      <c r="M31" s="177">
        <f t="shared" si="2"/>
        <v>7931.18</v>
      </c>
      <c r="N31" s="137">
        <f t="shared" si="2"/>
        <v>7931.18</v>
      </c>
      <c r="O31" s="45"/>
      <c r="Q31" s="57" t="str">
        <f t="shared" si="1"/>
        <v>показать</v>
      </c>
    </row>
    <row r="32" spans="2:21" ht="15.75" hidden="1" customHeight="1" x14ac:dyDescent="0.25">
      <c r="B32" s="182">
        <v>16</v>
      </c>
      <c r="C32" s="182" t="str">
        <f t="shared" si="2"/>
        <v>Komatsu</v>
      </c>
      <c r="D32" s="182" t="str">
        <f t="shared" si="2"/>
        <v>6156-71-1132</v>
      </c>
      <c r="E32" s="183" t="str">
        <f t="shared" si="2"/>
        <v>FUEL PUMP ASS Y</v>
      </c>
      <c r="F32" s="182">
        <f t="shared" si="2"/>
        <v>0</v>
      </c>
      <c r="G32" s="141">
        <f t="shared" si="2"/>
        <v>0</v>
      </c>
      <c r="H32" s="141">
        <f t="shared" si="2"/>
        <v>0</v>
      </c>
      <c r="I32" s="142">
        <f t="shared" si="2"/>
        <v>1</v>
      </c>
      <c r="J32" s="136">
        <f t="shared" si="2"/>
        <v>5695.32</v>
      </c>
      <c r="K32" s="136">
        <f t="shared" si="2"/>
        <v>5695.32</v>
      </c>
      <c r="L32" s="136">
        <f t="shared" si="2"/>
        <v>1139.0600000000004</v>
      </c>
      <c r="M32" s="177">
        <f t="shared" si="2"/>
        <v>6834.38</v>
      </c>
      <c r="N32" s="137">
        <f t="shared" si="2"/>
        <v>6834.38</v>
      </c>
      <c r="O32" s="45"/>
      <c r="Q32" s="57" t="str">
        <f t="shared" si="1"/>
        <v>показать</v>
      </c>
    </row>
    <row r="33" spans="2:17" ht="15.75" hidden="1" customHeight="1" x14ac:dyDescent="0.25">
      <c r="B33" s="182">
        <v>17</v>
      </c>
      <c r="C33" s="182" t="str">
        <f t="shared" si="2"/>
        <v>Komatsu</v>
      </c>
      <c r="D33" s="182" t="str">
        <f t="shared" si="2"/>
        <v>195-09-18410</v>
      </c>
      <c r="E33" s="183" t="str">
        <f t="shared" si="2"/>
        <v>ROLLER BEARING</v>
      </c>
      <c r="F33" s="182">
        <f t="shared" si="2"/>
        <v>0</v>
      </c>
      <c r="G33" s="141">
        <f t="shared" si="2"/>
        <v>0</v>
      </c>
      <c r="H33" s="141">
        <f t="shared" si="2"/>
        <v>0</v>
      </c>
      <c r="I33" s="142">
        <f t="shared" si="2"/>
        <v>1</v>
      </c>
      <c r="J33" s="136">
        <f t="shared" si="2"/>
        <v>6173.31</v>
      </c>
      <c r="K33" s="136">
        <f t="shared" si="2"/>
        <v>6173.31</v>
      </c>
      <c r="L33" s="136">
        <f t="shared" si="2"/>
        <v>1234.6599999999999</v>
      </c>
      <c r="M33" s="177">
        <f t="shared" si="2"/>
        <v>7407.97</v>
      </c>
      <c r="N33" s="137">
        <f t="shared" si="2"/>
        <v>7407.97</v>
      </c>
      <c r="O33" s="45"/>
      <c r="Q33" s="57" t="str">
        <f t="shared" si="1"/>
        <v>показать</v>
      </c>
    </row>
    <row r="34" spans="2:17" ht="15.75" hidden="1" customHeight="1" x14ac:dyDescent="0.25">
      <c r="B34" s="182">
        <v>18</v>
      </c>
      <c r="C34" s="182" t="str">
        <f t="shared" si="2"/>
        <v>Komatsu</v>
      </c>
      <c r="D34" s="182" t="str">
        <f t="shared" si="2"/>
        <v>6162-45-1100</v>
      </c>
      <c r="E34" s="183" t="str">
        <f t="shared" si="2"/>
        <v>CAMSHAFT ASS Y</v>
      </c>
      <c r="F34" s="182">
        <f t="shared" si="2"/>
        <v>0</v>
      </c>
      <c r="G34" s="141">
        <f t="shared" si="2"/>
        <v>0</v>
      </c>
      <c r="H34" s="141">
        <f t="shared" si="2"/>
        <v>0</v>
      </c>
      <c r="I34" s="142">
        <f t="shared" si="2"/>
        <v>1</v>
      </c>
      <c r="J34" s="136">
        <f t="shared" si="2"/>
        <v>5746.22</v>
      </c>
      <c r="K34" s="136">
        <f t="shared" si="2"/>
        <v>5746.22</v>
      </c>
      <c r="L34" s="136">
        <f t="shared" si="2"/>
        <v>1149.2399999999998</v>
      </c>
      <c r="M34" s="177">
        <f t="shared" si="2"/>
        <v>6895.46</v>
      </c>
      <c r="N34" s="137">
        <f t="shared" si="2"/>
        <v>6895.46</v>
      </c>
      <c r="O34" s="45"/>
      <c r="Q34" s="57" t="str">
        <f t="shared" si="1"/>
        <v>показать</v>
      </c>
    </row>
    <row r="35" spans="2:17" ht="15.75" hidden="1" customHeight="1" x14ac:dyDescent="0.25">
      <c r="B35" s="182">
        <v>19</v>
      </c>
      <c r="C35" s="182" t="str">
        <f t="shared" si="2"/>
        <v>Komatsu</v>
      </c>
      <c r="D35" s="182" t="str">
        <f t="shared" si="2"/>
        <v>6251-71-1120</v>
      </c>
      <c r="E35" s="183" t="str">
        <f t="shared" si="2"/>
        <v>INJECTION PUMP</v>
      </c>
      <c r="F35" s="182">
        <f t="shared" si="2"/>
        <v>0</v>
      </c>
      <c r="G35" s="141">
        <f t="shared" si="2"/>
        <v>0</v>
      </c>
      <c r="H35" s="141">
        <f t="shared" si="2"/>
        <v>0</v>
      </c>
      <c r="I35" s="142">
        <f t="shared" si="2"/>
        <v>1</v>
      </c>
      <c r="J35" s="136">
        <f t="shared" si="2"/>
        <v>5161.5</v>
      </c>
      <c r="K35" s="136">
        <f t="shared" si="2"/>
        <v>5161.5</v>
      </c>
      <c r="L35" s="136">
        <f t="shared" si="2"/>
        <v>1032.3000000000002</v>
      </c>
      <c r="M35" s="177">
        <f t="shared" si="2"/>
        <v>6193.8</v>
      </c>
      <c r="N35" s="137">
        <f t="shared" si="2"/>
        <v>6193.8</v>
      </c>
      <c r="O35" s="45"/>
      <c r="Q35" s="57" t="str">
        <f t="shared" si="1"/>
        <v>показать</v>
      </c>
    </row>
    <row r="36" spans="2:17" ht="15.75" hidden="1" customHeight="1" x14ac:dyDescent="0.25">
      <c r="B36" s="182">
        <v>20</v>
      </c>
      <c r="C36" s="182" t="str">
        <f t="shared" si="2"/>
        <v>Komatsu</v>
      </c>
      <c r="D36" s="182" t="str">
        <f t="shared" si="2"/>
        <v>6506-21-5020</v>
      </c>
      <c r="E36" s="183" t="str">
        <f t="shared" si="2"/>
        <v>TURBOCHARGER AS</v>
      </c>
      <c r="F36" s="182">
        <f t="shared" si="2"/>
        <v>0</v>
      </c>
      <c r="G36" s="141">
        <f t="shared" si="2"/>
        <v>0</v>
      </c>
      <c r="H36" s="141">
        <f t="shared" si="2"/>
        <v>0</v>
      </c>
      <c r="I36" s="142">
        <f t="shared" si="2"/>
        <v>1</v>
      </c>
      <c r="J36" s="136">
        <f t="shared" si="2"/>
        <v>4935.43</v>
      </c>
      <c r="K36" s="136">
        <f t="shared" si="2"/>
        <v>4935.43</v>
      </c>
      <c r="L36" s="136">
        <f t="shared" si="2"/>
        <v>987.09000000000015</v>
      </c>
      <c r="M36" s="177">
        <f t="shared" si="2"/>
        <v>5922.52</v>
      </c>
      <c r="N36" s="137">
        <f t="shared" si="2"/>
        <v>5922.52</v>
      </c>
      <c r="O36" s="45"/>
      <c r="Q36" s="57" t="str">
        <f t="shared" si="1"/>
        <v>показать</v>
      </c>
    </row>
    <row r="37" spans="2:17" ht="15.75" hidden="1" customHeight="1" x14ac:dyDescent="0.25">
      <c r="B37" s="182">
        <v>21</v>
      </c>
      <c r="C37" s="182" t="str">
        <f t="shared" ref="C37:N46" si="3">IFERROR(VLOOKUP($B37,calc_data,C$14+1,0),0)</f>
        <v>Komatsu</v>
      </c>
      <c r="D37" s="182" t="str">
        <f t="shared" si="3"/>
        <v>6156-81-8170</v>
      </c>
      <c r="E37" s="183" t="str">
        <f t="shared" si="3"/>
        <v>TURBOCHARGER</v>
      </c>
      <c r="F37" s="182">
        <f t="shared" si="3"/>
        <v>0</v>
      </c>
      <c r="G37" s="141">
        <f t="shared" si="3"/>
        <v>0</v>
      </c>
      <c r="H37" s="141">
        <f t="shared" si="3"/>
        <v>0</v>
      </c>
      <c r="I37" s="142">
        <f t="shared" si="3"/>
        <v>1</v>
      </c>
      <c r="J37" s="136">
        <f t="shared" si="3"/>
        <v>5554.71</v>
      </c>
      <c r="K37" s="136">
        <f t="shared" si="3"/>
        <v>5554.71</v>
      </c>
      <c r="L37" s="136">
        <f t="shared" si="3"/>
        <v>1110.9399999999996</v>
      </c>
      <c r="M37" s="177">
        <f t="shared" si="3"/>
        <v>6665.65</v>
      </c>
      <c r="N37" s="137">
        <f t="shared" si="3"/>
        <v>6665.65</v>
      </c>
      <c r="O37" s="45"/>
      <c r="Q37" s="57" t="str">
        <f t="shared" si="1"/>
        <v>показать</v>
      </c>
    </row>
    <row r="38" spans="2:17" ht="15.75" hidden="1" customHeight="1" x14ac:dyDescent="0.25">
      <c r="B38" s="182">
        <v>22</v>
      </c>
      <c r="C38" s="182" t="str">
        <f t="shared" si="3"/>
        <v>Komatsu</v>
      </c>
      <c r="D38" s="182" t="str">
        <f t="shared" si="3"/>
        <v>6151-82-8500</v>
      </c>
      <c r="E38" s="183" t="str">
        <f t="shared" si="3"/>
        <v>TURBOCHARGER</v>
      </c>
      <c r="F38" s="182">
        <f t="shared" si="3"/>
        <v>0</v>
      </c>
      <c r="G38" s="141">
        <f t="shared" si="3"/>
        <v>0</v>
      </c>
      <c r="H38" s="141">
        <f t="shared" si="3"/>
        <v>0</v>
      </c>
      <c r="I38" s="142">
        <f t="shared" si="3"/>
        <v>1</v>
      </c>
      <c r="J38" s="136">
        <f t="shared" si="3"/>
        <v>4902.66</v>
      </c>
      <c r="K38" s="136">
        <f t="shared" si="3"/>
        <v>4902.66</v>
      </c>
      <c r="L38" s="136">
        <f t="shared" si="3"/>
        <v>980.52999999999975</v>
      </c>
      <c r="M38" s="177">
        <f t="shared" si="3"/>
        <v>5883.19</v>
      </c>
      <c r="N38" s="137">
        <f t="shared" si="3"/>
        <v>5883.19</v>
      </c>
      <c r="O38" s="45"/>
      <c r="Q38" s="57" t="str">
        <f t="shared" si="1"/>
        <v>показать</v>
      </c>
    </row>
    <row r="39" spans="2:17" ht="15.75" hidden="1" customHeight="1" x14ac:dyDescent="0.25">
      <c r="B39" s="182">
        <v>23</v>
      </c>
      <c r="C39" s="182" t="str">
        <f t="shared" si="3"/>
        <v>Komatsu</v>
      </c>
      <c r="D39" s="182" t="str">
        <f t="shared" si="3"/>
        <v>705-51-30290</v>
      </c>
      <c r="E39" s="183" t="str">
        <f t="shared" si="3"/>
        <v>PUMP ASS Y</v>
      </c>
      <c r="F39" s="182">
        <f t="shared" si="3"/>
        <v>0</v>
      </c>
      <c r="G39" s="141">
        <f t="shared" si="3"/>
        <v>0</v>
      </c>
      <c r="H39" s="141">
        <f t="shared" si="3"/>
        <v>0</v>
      </c>
      <c r="I39" s="142">
        <f t="shared" si="3"/>
        <v>1</v>
      </c>
      <c r="J39" s="136">
        <f t="shared" si="3"/>
        <v>4406.58</v>
      </c>
      <c r="K39" s="136">
        <f t="shared" si="3"/>
        <v>4406.58</v>
      </c>
      <c r="L39" s="136">
        <f t="shared" si="3"/>
        <v>881.31999999999971</v>
      </c>
      <c r="M39" s="177">
        <f t="shared" si="3"/>
        <v>5287.9</v>
      </c>
      <c r="N39" s="137">
        <f t="shared" si="3"/>
        <v>5287.9</v>
      </c>
      <c r="O39" s="45"/>
      <c r="Q39" s="57" t="str">
        <f t="shared" si="1"/>
        <v>показать</v>
      </c>
    </row>
    <row r="40" spans="2:17" ht="15.75" hidden="1" customHeight="1" x14ac:dyDescent="0.25">
      <c r="B40" s="182">
        <v>24</v>
      </c>
      <c r="C40" s="182" t="str">
        <f t="shared" si="3"/>
        <v>Komatsu</v>
      </c>
      <c r="D40" s="182" t="str">
        <f t="shared" si="3"/>
        <v>6162-65-3501</v>
      </c>
      <c r="E40" s="183" t="str">
        <f t="shared" si="3"/>
        <v>TENSION ASS Y</v>
      </c>
      <c r="F40" s="182">
        <f t="shared" si="3"/>
        <v>0</v>
      </c>
      <c r="G40" s="141">
        <f t="shared" si="3"/>
        <v>0</v>
      </c>
      <c r="H40" s="141">
        <f t="shared" si="3"/>
        <v>0</v>
      </c>
      <c r="I40" s="142">
        <f t="shared" si="3"/>
        <v>1</v>
      </c>
      <c r="J40" s="136">
        <f t="shared" si="3"/>
        <v>4297.1099999999997</v>
      </c>
      <c r="K40" s="136">
        <f t="shared" si="3"/>
        <v>4297.1099999999997</v>
      </c>
      <c r="L40" s="136">
        <f t="shared" si="3"/>
        <v>859.42000000000007</v>
      </c>
      <c r="M40" s="177">
        <f t="shared" si="3"/>
        <v>5156.53</v>
      </c>
      <c r="N40" s="137">
        <f t="shared" si="3"/>
        <v>5156.53</v>
      </c>
      <c r="O40" s="45"/>
      <c r="Q40" s="57" t="str">
        <f t="shared" si="1"/>
        <v>показать</v>
      </c>
    </row>
    <row r="41" spans="2:17" ht="15.75" hidden="1" customHeight="1" x14ac:dyDescent="0.25">
      <c r="B41" s="182">
        <v>25</v>
      </c>
      <c r="C41" s="182" t="str">
        <f t="shared" si="3"/>
        <v>Komatsu</v>
      </c>
      <c r="D41" s="182" t="str">
        <f t="shared" si="3"/>
        <v>6162-13-7233</v>
      </c>
      <c r="E41" s="183" t="str">
        <f t="shared" si="3"/>
        <v>MUFFLER</v>
      </c>
      <c r="F41" s="182">
        <f t="shared" si="3"/>
        <v>0</v>
      </c>
      <c r="G41" s="141">
        <f t="shared" si="3"/>
        <v>0</v>
      </c>
      <c r="H41" s="141">
        <f t="shared" si="3"/>
        <v>0</v>
      </c>
      <c r="I41" s="142">
        <f t="shared" si="3"/>
        <v>1</v>
      </c>
      <c r="J41" s="136">
        <f t="shared" si="3"/>
        <v>3588.75</v>
      </c>
      <c r="K41" s="136">
        <f t="shared" si="3"/>
        <v>3588.75</v>
      </c>
      <c r="L41" s="136">
        <f t="shared" si="3"/>
        <v>717.75</v>
      </c>
      <c r="M41" s="177">
        <f t="shared" si="3"/>
        <v>4306.5</v>
      </c>
      <c r="N41" s="137">
        <f t="shared" si="3"/>
        <v>4306.5</v>
      </c>
      <c r="O41" s="45"/>
      <c r="Q41" s="57" t="str">
        <f t="shared" si="1"/>
        <v>показать</v>
      </c>
    </row>
    <row r="42" spans="2:17" ht="15.75" hidden="1" customHeight="1" x14ac:dyDescent="0.25">
      <c r="B42" s="182">
        <v>26</v>
      </c>
      <c r="C42" s="182" t="str">
        <f t="shared" si="3"/>
        <v>Komatsu</v>
      </c>
      <c r="D42" s="182" t="str">
        <f t="shared" si="3"/>
        <v>600-645-7400</v>
      </c>
      <c r="E42" s="183" t="str">
        <f t="shared" si="3"/>
        <v>FAN</v>
      </c>
      <c r="F42" s="182">
        <f t="shared" si="3"/>
        <v>0</v>
      </c>
      <c r="G42" s="141">
        <f t="shared" si="3"/>
        <v>0</v>
      </c>
      <c r="H42" s="141">
        <f t="shared" si="3"/>
        <v>0</v>
      </c>
      <c r="I42" s="142">
        <f t="shared" si="3"/>
        <v>1</v>
      </c>
      <c r="J42" s="136">
        <f t="shared" si="3"/>
        <v>3633.29</v>
      </c>
      <c r="K42" s="136">
        <f t="shared" si="3"/>
        <v>3633.29</v>
      </c>
      <c r="L42" s="136">
        <f t="shared" si="3"/>
        <v>726.65999999999985</v>
      </c>
      <c r="M42" s="177">
        <f t="shared" si="3"/>
        <v>4359.95</v>
      </c>
      <c r="N42" s="137">
        <f t="shared" si="3"/>
        <v>4359.95</v>
      </c>
      <c r="O42" s="45"/>
      <c r="Q42" s="57" t="str">
        <f t="shared" si="1"/>
        <v>показать</v>
      </c>
    </row>
    <row r="43" spans="2:17" ht="15.75" hidden="1" customHeight="1" x14ac:dyDescent="0.25">
      <c r="B43" s="182">
        <v>27</v>
      </c>
      <c r="C43" s="182" t="str">
        <f t="shared" si="3"/>
        <v>Komatsu</v>
      </c>
      <c r="D43" s="182" t="str">
        <f t="shared" si="3"/>
        <v>6210-41-1012</v>
      </c>
      <c r="E43" s="183" t="str">
        <f t="shared" si="3"/>
        <v>CAMSHAFT ASS Y</v>
      </c>
      <c r="F43" s="182">
        <f t="shared" si="3"/>
        <v>0</v>
      </c>
      <c r="G43" s="141">
        <f t="shared" si="3"/>
        <v>0</v>
      </c>
      <c r="H43" s="141">
        <f t="shared" si="3"/>
        <v>0</v>
      </c>
      <c r="I43" s="142">
        <f t="shared" si="3"/>
        <v>1</v>
      </c>
      <c r="J43" s="136">
        <f t="shared" si="3"/>
        <v>3810.82</v>
      </c>
      <c r="K43" s="136">
        <f t="shared" si="3"/>
        <v>3810.82</v>
      </c>
      <c r="L43" s="136">
        <f t="shared" si="3"/>
        <v>762.1599999999994</v>
      </c>
      <c r="M43" s="177">
        <f t="shared" si="3"/>
        <v>4572.9799999999996</v>
      </c>
      <c r="N43" s="137">
        <f t="shared" si="3"/>
        <v>4572.9799999999996</v>
      </c>
      <c r="O43" s="45"/>
      <c r="Q43" s="57" t="str">
        <f t="shared" si="1"/>
        <v>показать</v>
      </c>
    </row>
    <row r="44" spans="2:17" ht="15.75" hidden="1" customHeight="1" x14ac:dyDescent="0.25">
      <c r="B44" s="182">
        <v>28</v>
      </c>
      <c r="C44" s="182" t="str">
        <f t="shared" si="3"/>
        <v>Komatsu</v>
      </c>
      <c r="D44" s="182" t="str">
        <f t="shared" si="3"/>
        <v>17A-49-11100</v>
      </c>
      <c r="E44" s="183" t="str">
        <f t="shared" si="3"/>
        <v>PUMP ASS Y</v>
      </c>
      <c r="F44" s="182">
        <f t="shared" si="3"/>
        <v>0</v>
      </c>
      <c r="G44" s="141">
        <f t="shared" si="3"/>
        <v>0</v>
      </c>
      <c r="H44" s="141">
        <f t="shared" si="3"/>
        <v>0</v>
      </c>
      <c r="I44" s="142">
        <f t="shared" si="3"/>
        <v>1</v>
      </c>
      <c r="J44" s="136">
        <f t="shared" si="3"/>
        <v>3518.57</v>
      </c>
      <c r="K44" s="136">
        <f t="shared" si="3"/>
        <v>3518.57</v>
      </c>
      <c r="L44" s="136">
        <f t="shared" si="3"/>
        <v>703.70999999999958</v>
      </c>
      <c r="M44" s="177">
        <f t="shared" si="3"/>
        <v>4222.28</v>
      </c>
      <c r="N44" s="137">
        <f t="shared" si="3"/>
        <v>4222.28</v>
      </c>
      <c r="O44" s="45"/>
      <c r="Q44" s="57" t="str">
        <f t="shared" si="1"/>
        <v>показать</v>
      </c>
    </row>
    <row r="45" spans="2:17" ht="15.75" hidden="1" customHeight="1" x14ac:dyDescent="0.25">
      <c r="B45" s="182">
        <v>29</v>
      </c>
      <c r="C45" s="182" t="str">
        <f t="shared" si="3"/>
        <v>Komatsu</v>
      </c>
      <c r="D45" s="182" t="str">
        <f t="shared" si="3"/>
        <v>6150-41-1012</v>
      </c>
      <c r="E45" s="183" t="str">
        <f t="shared" si="3"/>
        <v>CAMSHAFT ASS Y</v>
      </c>
      <c r="F45" s="182">
        <f t="shared" si="3"/>
        <v>0</v>
      </c>
      <c r="G45" s="141">
        <f t="shared" si="3"/>
        <v>0</v>
      </c>
      <c r="H45" s="141">
        <f t="shared" si="3"/>
        <v>0</v>
      </c>
      <c r="I45" s="142">
        <f t="shared" si="3"/>
        <v>1</v>
      </c>
      <c r="J45" s="136">
        <f t="shared" si="3"/>
        <v>3412.86</v>
      </c>
      <c r="K45" s="136">
        <f t="shared" si="3"/>
        <v>3412.86</v>
      </c>
      <c r="L45" s="136">
        <f t="shared" si="3"/>
        <v>682.56999999999971</v>
      </c>
      <c r="M45" s="177">
        <f t="shared" si="3"/>
        <v>4095.43</v>
      </c>
      <c r="N45" s="137">
        <f t="shared" si="3"/>
        <v>4095.43</v>
      </c>
      <c r="O45" s="45"/>
      <c r="Q45" s="57" t="str">
        <f t="shared" si="1"/>
        <v>показать</v>
      </c>
    </row>
    <row r="46" spans="2:17" ht="15.75" hidden="1" customHeight="1" x14ac:dyDescent="0.25">
      <c r="B46" s="182">
        <v>30</v>
      </c>
      <c r="C46" s="182" t="str">
        <f t="shared" si="3"/>
        <v>Komatsu</v>
      </c>
      <c r="D46" s="182" t="str">
        <f t="shared" si="3"/>
        <v>705-51-20930</v>
      </c>
      <c r="E46" s="183" t="str">
        <f t="shared" si="3"/>
        <v>PUMP ASS Y</v>
      </c>
      <c r="F46" s="182">
        <f t="shared" si="3"/>
        <v>0</v>
      </c>
      <c r="G46" s="141">
        <f t="shared" si="3"/>
        <v>0</v>
      </c>
      <c r="H46" s="141">
        <f t="shared" si="3"/>
        <v>0</v>
      </c>
      <c r="I46" s="142">
        <f t="shared" si="3"/>
        <v>1</v>
      </c>
      <c r="J46" s="136">
        <f t="shared" si="3"/>
        <v>0</v>
      </c>
      <c r="K46" s="136">
        <f t="shared" si="3"/>
        <v>0</v>
      </c>
      <c r="L46" s="136">
        <f t="shared" si="3"/>
        <v>0</v>
      </c>
      <c r="M46" s="177">
        <f t="shared" si="3"/>
        <v>0</v>
      </c>
      <c r="N46" s="137">
        <f t="shared" si="3"/>
        <v>0</v>
      </c>
      <c r="O46" s="45"/>
      <c r="Q46" s="57" t="str">
        <f t="shared" si="1"/>
        <v>скрыть</v>
      </c>
    </row>
    <row r="47" spans="2:17" ht="15.75" hidden="1" customHeight="1" x14ac:dyDescent="0.25">
      <c r="B47" s="182">
        <v>31</v>
      </c>
      <c r="C47" s="182" t="str">
        <f t="shared" ref="C47:N56" si="4">IFERROR(VLOOKUP($B47,calc_data,C$14+1,0),0)</f>
        <v>Komatsu</v>
      </c>
      <c r="D47" s="182" t="str">
        <f t="shared" si="4"/>
        <v>14X-15-15030</v>
      </c>
      <c r="E47" s="183" t="str">
        <f t="shared" si="4"/>
        <v>CONTROL VALVE A</v>
      </c>
      <c r="F47" s="182">
        <f t="shared" si="4"/>
        <v>0</v>
      </c>
      <c r="G47" s="141">
        <f t="shared" si="4"/>
        <v>0</v>
      </c>
      <c r="H47" s="141">
        <f t="shared" si="4"/>
        <v>0</v>
      </c>
      <c r="I47" s="142">
        <f t="shared" si="4"/>
        <v>1</v>
      </c>
      <c r="J47" s="136">
        <f t="shared" si="4"/>
        <v>0</v>
      </c>
      <c r="K47" s="136">
        <f t="shared" si="4"/>
        <v>0</v>
      </c>
      <c r="L47" s="136">
        <f t="shared" si="4"/>
        <v>0</v>
      </c>
      <c r="M47" s="177">
        <f t="shared" si="4"/>
        <v>0</v>
      </c>
      <c r="N47" s="137">
        <f t="shared" si="4"/>
        <v>0</v>
      </c>
      <c r="O47" s="45"/>
      <c r="Q47" s="57" t="str">
        <f t="shared" si="1"/>
        <v>скрыть</v>
      </c>
    </row>
    <row r="48" spans="2:17" ht="15.75" hidden="1" customHeight="1" x14ac:dyDescent="0.25">
      <c r="B48" s="182">
        <v>32</v>
      </c>
      <c r="C48" s="182" t="str">
        <f t="shared" si="4"/>
        <v>Komatsu</v>
      </c>
      <c r="D48" s="182" t="str">
        <f t="shared" si="4"/>
        <v>6245-11-1100</v>
      </c>
      <c r="E48" s="183" t="str">
        <f t="shared" si="4"/>
        <v>CYLINDER HEAD A</v>
      </c>
      <c r="F48" s="182">
        <f t="shared" si="4"/>
        <v>0</v>
      </c>
      <c r="G48" s="141">
        <f t="shared" si="4"/>
        <v>0</v>
      </c>
      <c r="H48" s="141">
        <f t="shared" si="4"/>
        <v>0</v>
      </c>
      <c r="I48" s="142">
        <f t="shared" si="4"/>
        <v>1</v>
      </c>
      <c r="J48" s="136">
        <f t="shared" si="4"/>
        <v>3903.13</v>
      </c>
      <c r="K48" s="136">
        <f t="shared" si="4"/>
        <v>3903.13</v>
      </c>
      <c r="L48" s="136">
        <f t="shared" si="4"/>
        <v>780.63000000000011</v>
      </c>
      <c r="M48" s="177">
        <f t="shared" si="4"/>
        <v>4683.76</v>
      </c>
      <c r="N48" s="137">
        <f t="shared" si="4"/>
        <v>4683.76</v>
      </c>
      <c r="O48" s="45"/>
      <c r="Q48" s="57" t="str">
        <f t="shared" si="1"/>
        <v>показать</v>
      </c>
    </row>
    <row r="49" spans="2:17" ht="15.75" hidden="1" customHeight="1" x14ac:dyDescent="0.25">
      <c r="B49" s="182">
        <v>33</v>
      </c>
      <c r="C49" s="182" t="str">
        <f t="shared" si="4"/>
        <v>Komatsu</v>
      </c>
      <c r="D49" s="182" t="str">
        <f t="shared" si="4"/>
        <v>207-01-61311</v>
      </c>
      <c r="E49" s="183" t="str">
        <f t="shared" si="4"/>
        <v>DAMPER</v>
      </c>
      <c r="F49" s="182">
        <f t="shared" si="4"/>
        <v>0</v>
      </c>
      <c r="G49" s="141">
        <f t="shared" si="4"/>
        <v>0</v>
      </c>
      <c r="H49" s="141">
        <f t="shared" si="4"/>
        <v>0</v>
      </c>
      <c r="I49" s="142">
        <f t="shared" si="4"/>
        <v>1</v>
      </c>
      <c r="J49" s="136">
        <f t="shared" si="4"/>
        <v>1153.1300000000001</v>
      </c>
      <c r="K49" s="136">
        <f t="shared" si="4"/>
        <v>1153.1300000000001</v>
      </c>
      <c r="L49" s="136">
        <f t="shared" si="4"/>
        <v>230.62999999999988</v>
      </c>
      <c r="M49" s="177">
        <f t="shared" si="4"/>
        <v>1383.76</v>
      </c>
      <c r="N49" s="137">
        <f t="shared" si="4"/>
        <v>1383.76</v>
      </c>
      <c r="O49" s="45"/>
      <c r="Q49" s="57" t="str">
        <f t="shared" si="1"/>
        <v>показать</v>
      </c>
    </row>
    <row r="50" spans="2:17" ht="15.75" hidden="1" customHeight="1" x14ac:dyDescent="0.25">
      <c r="B50" s="182">
        <v>34</v>
      </c>
      <c r="C50" s="182" t="str">
        <f t="shared" si="4"/>
        <v>Komatsu</v>
      </c>
      <c r="D50" s="182" t="str">
        <f t="shared" si="4"/>
        <v>705-51-20370</v>
      </c>
      <c r="E50" s="183" t="str">
        <f t="shared" si="4"/>
        <v>PUMP ASS Y</v>
      </c>
      <c r="F50" s="182">
        <f t="shared" si="4"/>
        <v>0</v>
      </c>
      <c r="G50" s="141">
        <f t="shared" si="4"/>
        <v>0</v>
      </c>
      <c r="H50" s="141">
        <f t="shared" si="4"/>
        <v>0</v>
      </c>
      <c r="I50" s="142">
        <f t="shared" si="4"/>
        <v>1</v>
      </c>
      <c r="J50" s="136">
        <f t="shared" si="4"/>
        <v>2544.52</v>
      </c>
      <c r="K50" s="136">
        <f t="shared" si="4"/>
        <v>2544.52</v>
      </c>
      <c r="L50" s="136">
        <f t="shared" si="4"/>
        <v>508.90000000000009</v>
      </c>
      <c r="M50" s="177">
        <f t="shared" si="4"/>
        <v>3053.42</v>
      </c>
      <c r="N50" s="137">
        <f t="shared" si="4"/>
        <v>3053.42</v>
      </c>
      <c r="O50" s="45"/>
      <c r="Q50" s="57" t="str">
        <f t="shared" si="1"/>
        <v>показать</v>
      </c>
    </row>
    <row r="51" spans="2:17" ht="15.75" hidden="1" customHeight="1" x14ac:dyDescent="0.25">
      <c r="B51" s="182">
        <v>35</v>
      </c>
      <c r="C51" s="182" t="str">
        <f t="shared" si="4"/>
        <v>Komatsu</v>
      </c>
      <c r="D51" s="182" t="str">
        <f t="shared" si="4"/>
        <v>705-22-38050</v>
      </c>
      <c r="E51" s="183" t="str">
        <f t="shared" si="4"/>
        <v>PUMP ASS Y</v>
      </c>
      <c r="F51" s="182">
        <f t="shared" si="4"/>
        <v>0</v>
      </c>
      <c r="G51" s="141">
        <f t="shared" si="4"/>
        <v>0</v>
      </c>
      <c r="H51" s="141">
        <f t="shared" si="4"/>
        <v>0</v>
      </c>
      <c r="I51" s="142">
        <f t="shared" si="4"/>
        <v>1</v>
      </c>
      <c r="J51" s="136">
        <f t="shared" si="4"/>
        <v>3144.55</v>
      </c>
      <c r="K51" s="136">
        <f t="shared" si="4"/>
        <v>3144.55</v>
      </c>
      <c r="L51" s="136">
        <f t="shared" si="4"/>
        <v>628.90999999999985</v>
      </c>
      <c r="M51" s="177">
        <f t="shared" si="4"/>
        <v>3773.46</v>
      </c>
      <c r="N51" s="137">
        <f t="shared" si="4"/>
        <v>3773.46</v>
      </c>
      <c r="O51" s="45"/>
      <c r="Q51" s="57" t="str">
        <f t="shared" si="1"/>
        <v>показать</v>
      </c>
    </row>
    <row r="52" spans="2:17" ht="15.75" hidden="1" customHeight="1" x14ac:dyDescent="0.25">
      <c r="B52" s="182">
        <v>36</v>
      </c>
      <c r="C52" s="182" t="str">
        <f t="shared" si="4"/>
        <v>Komatsu</v>
      </c>
      <c r="D52" s="182" t="str">
        <f t="shared" si="4"/>
        <v>600-825-9721</v>
      </c>
      <c r="E52" s="183" t="str">
        <f t="shared" si="4"/>
        <v>ALTERNATOR</v>
      </c>
      <c r="F52" s="182">
        <f t="shared" si="4"/>
        <v>0</v>
      </c>
      <c r="G52" s="141">
        <f t="shared" si="4"/>
        <v>0</v>
      </c>
      <c r="H52" s="141">
        <f t="shared" si="4"/>
        <v>0</v>
      </c>
      <c r="I52" s="142">
        <f t="shared" si="4"/>
        <v>1</v>
      </c>
      <c r="J52" s="136">
        <f t="shared" si="4"/>
        <v>3321.34</v>
      </c>
      <c r="K52" s="136">
        <f t="shared" si="4"/>
        <v>3321.34</v>
      </c>
      <c r="L52" s="136">
        <f t="shared" si="4"/>
        <v>664.27</v>
      </c>
      <c r="M52" s="177">
        <f t="shared" si="4"/>
        <v>3985.61</v>
      </c>
      <c r="N52" s="137">
        <f t="shared" si="4"/>
        <v>3985.61</v>
      </c>
      <c r="O52" s="45"/>
      <c r="Q52" s="57" t="str">
        <f t="shared" si="1"/>
        <v>показать</v>
      </c>
    </row>
    <row r="53" spans="2:17" ht="15.75" hidden="1" customHeight="1" x14ac:dyDescent="0.25">
      <c r="B53" s="182">
        <v>37</v>
      </c>
      <c r="C53" s="182" t="str">
        <f t="shared" si="4"/>
        <v>Komatsu</v>
      </c>
      <c r="D53" s="182" t="str">
        <f t="shared" si="4"/>
        <v>6210-62-3500</v>
      </c>
      <c r="E53" s="183" t="str">
        <f t="shared" si="4"/>
        <v>TENSION PULLEY</v>
      </c>
      <c r="F53" s="182">
        <f t="shared" si="4"/>
        <v>0</v>
      </c>
      <c r="G53" s="141">
        <f t="shared" si="4"/>
        <v>0</v>
      </c>
      <c r="H53" s="141">
        <f t="shared" si="4"/>
        <v>0</v>
      </c>
      <c r="I53" s="142">
        <f t="shared" si="4"/>
        <v>1</v>
      </c>
      <c r="J53" s="136">
        <f t="shared" si="4"/>
        <v>2858.17</v>
      </c>
      <c r="K53" s="136">
        <f t="shared" si="4"/>
        <v>2858.17</v>
      </c>
      <c r="L53" s="136">
        <f t="shared" si="4"/>
        <v>571.63000000000011</v>
      </c>
      <c r="M53" s="177">
        <f t="shared" si="4"/>
        <v>3429.8</v>
      </c>
      <c r="N53" s="137">
        <f t="shared" si="4"/>
        <v>3429.8</v>
      </c>
      <c r="O53" s="45"/>
      <c r="Q53" s="57" t="str">
        <f t="shared" si="1"/>
        <v>показать</v>
      </c>
    </row>
    <row r="54" spans="2:17" ht="15.75" hidden="1" customHeight="1" x14ac:dyDescent="0.25">
      <c r="B54" s="182">
        <v>38</v>
      </c>
      <c r="C54" s="182" t="str">
        <f t="shared" si="4"/>
        <v>Komatsu</v>
      </c>
      <c r="D54" s="182" t="str">
        <f t="shared" si="4"/>
        <v>6162-K1-9901</v>
      </c>
      <c r="E54" s="183" t="str">
        <f t="shared" si="4"/>
        <v>GASKET KIT</v>
      </c>
      <c r="F54" s="182">
        <f t="shared" si="4"/>
        <v>0</v>
      </c>
      <c r="G54" s="141">
        <f t="shared" si="4"/>
        <v>0</v>
      </c>
      <c r="H54" s="141">
        <f t="shared" si="4"/>
        <v>0</v>
      </c>
      <c r="I54" s="142">
        <f t="shared" si="4"/>
        <v>1</v>
      </c>
      <c r="J54" s="136">
        <f t="shared" si="4"/>
        <v>2262.2800000000002</v>
      </c>
      <c r="K54" s="136">
        <f t="shared" si="4"/>
        <v>2262.2800000000002</v>
      </c>
      <c r="L54" s="136">
        <f t="shared" si="4"/>
        <v>452.45999999999958</v>
      </c>
      <c r="M54" s="177">
        <f t="shared" si="4"/>
        <v>2714.74</v>
      </c>
      <c r="N54" s="137">
        <f t="shared" si="4"/>
        <v>2714.74</v>
      </c>
      <c r="O54" s="45"/>
      <c r="Q54" s="57" t="str">
        <f t="shared" si="1"/>
        <v>показать</v>
      </c>
    </row>
    <row r="55" spans="2:17" ht="15.75" hidden="1" customHeight="1" x14ac:dyDescent="0.25">
      <c r="B55" s="182">
        <v>39</v>
      </c>
      <c r="C55" s="182" t="str">
        <f t="shared" si="4"/>
        <v>Komatsu</v>
      </c>
      <c r="D55" s="182" t="str">
        <f t="shared" si="4"/>
        <v>TSH10860162100</v>
      </c>
      <c r="E55" s="183" t="str">
        <f t="shared" si="4"/>
        <v>ELEMENT ASS Y</v>
      </c>
      <c r="F55" s="182">
        <f t="shared" si="4"/>
        <v>0</v>
      </c>
      <c r="G55" s="141">
        <f t="shared" si="4"/>
        <v>0</v>
      </c>
      <c r="H55" s="141">
        <f t="shared" si="4"/>
        <v>0</v>
      </c>
      <c r="I55" s="142">
        <f t="shared" si="4"/>
        <v>1</v>
      </c>
      <c r="J55" s="136">
        <f t="shared" si="4"/>
        <v>3433.87</v>
      </c>
      <c r="K55" s="136">
        <f t="shared" si="4"/>
        <v>3433.87</v>
      </c>
      <c r="L55" s="136">
        <f t="shared" si="4"/>
        <v>686.77000000000044</v>
      </c>
      <c r="M55" s="177">
        <f t="shared" si="4"/>
        <v>4120.6400000000003</v>
      </c>
      <c r="N55" s="137">
        <f t="shared" si="4"/>
        <v>4120.6400000000003</v>
      </c>
      <c r="O55" s="45"/>
      <c r="Q55" s="57" t="str">
        <f t="shared" si="1"/>
        <v>показать</v>
      </c>
    </row>
    <row r="56" spans="2:17" ht="15.75" hidden="1" customHeight="1" x14ac:dyDescent="0.25">
      <c r="B56" s="182">
        <v>40</v>
      </c>
      <c r="C56" s="182" t="str">
        <f t="shared" si="4"/>
        <v>Komatsu</v>
      </c>
      <c r="D56" s="182" t="str">
        <f t="shared" si="4"/>
        <v>6162-15-1100</v>
      </c>
      <c r="E56" s="183" t="str">
        <f t="shared" si="4"/>
        <v>CYLINDER HEAD A</v>
      </c>
      <c r="F56" s="182">
        <f t="shared" si="4"/>
        <v>0</v>
      </c>
      <c r="G56" s="141">
        <f t="shared" si="4"/>
        <v>0</v>
      </c>
      <c r="H56" s="141">
        <f t="shared" si="4"/>
        <v>0</v>
      </c>
      <c r="I56" s="142">
        <f t="shared" si="4"/>
        <v>1</v>
      </c>
      <c r="J56" s="136">
        <f t="shared" si="4"/>
        <v>2542.4499999999998</v>
      </c>
      <c r="K56" s="136">
        <f t="shared" si="4"/>
        <v>2542.4499999999998</v>
      </c>
      <c r="L56" s="136">
        <f t="shared" si="4"/>
        <v>508.49000000000024</v>
      </c>
      <c r="M56" s="177">
        <f t="shared" si="4"/>
        <v>3050.94</v>
      </c>
      <c r="N56" s="137">
        <f t="shared" si="4"/>
        <v>3050.94</v>
      </c>
      <c r="O56" s="45"/>
      <c r="Q56" s="57" t="str">
        <f t="shared" si="1"/>
        <v>показать</v>
      </c>
    </row>
    <row r="57" spans="2:17" ht="15.75" hidden="1" customHeight="1" x14ac:dyDescent="0.25">
      <c r="B57" s="182">
        <v>41</v>
      </c>
      <c r="C57" s="182" t="str">
        <f t="shared" ref="C57:N66" si="5">IFERROR(VLOOKUP($B57,calc_data,C$14+1,0),0)</f>
        <v>Komatsu</v>
      </c>
      <c r="D57" s="182" t="str">
        <f t="shared" si="5"/>
        <v>6245-81-6800</v>
      </c>
      <c r="E57" s="183" t="str">
        <f t="shared" si="5"/>
        <v>TENSION ASS Y</v>
      </c>
      <c r="F57" s="182">
        <f t="shared" si="5"/>
        <v>0</v>
      </c>
      <c r="G57" s="141">
        <f t="shared" si="5"/>
        <v>0</v>
      </c>
      <c r="H57" s="141">
        <f t="shared" si="5"/>
        <v>0</v>
      </c>
      <c r="I57" s="142">
        <f t="shared" si="5"/>
        <v>1</v>
      </c>
      <c r="J57" s="136">
        <f t="shared" si="5"/>
        <v>2587.63</v>
      </c>
      <c r="K57" s="136">
        <f t="shared" si="5"/>
        <v>2587.63</v>
      </c>
      <c r="L57" s="136">
        <f t="shared" si="5"/>
        <v>517.52999999999975</v>
      </c>
      <c r="M57" s="177">
        <f t="shared" si="5"/>
        <v>3105.16</v>
      </c>
      <c r="N57" s="137">
        <f t="shared" si="5"/>
        <v>3105.16</v>
      </c>
      <c r="O57" s="45"/>
      <c r="Q57" s="57" t="str">
        <f t="shared" si="1"/>
        <v>показать</v>
      </c>
    </row>
    <row r="58" spans="2:17" ht="15.75" hidden="1" customHeight="1" x14ac:dyDescent="0.25">
      <c r="B58" s="182">
        <v>42</v>
      </c>
      <c r="C58" s="182" t="str">
        <f t="shared" si="5"/>
        <v>Komatsu</v>
      </c>
      <c r="D58" s="182" t="str">
        <f t="shared" si="5"/>
        <v>600-813-9323</v>
      </c>
      <c r="E58" s="183" t="str">
        <f t="shared" si="5"/>
        <v>STARTER</v>
      </c>
      <c r="F58" s="182">
        <f t="shared" si="5"/>
        <v>0</v>
      </c>
      <c r="G58" s="141">
        <f t="shared" si="5"/>
        <v>0</v>
      </c>
      <c r="H58" s="141">
        <f t="shared" si="5"/>
        <v>0</v>
      </c>
      <c r="I58" s="142">
        <f t="shared" si="5"/>
        <v>1</v>
      </c>
      <c r="J58" s="136">
        <f t="shared" si="5"/>
        <v>932.45</v>
      </c>
      <c r="K58" s="136">
        <f t="shared" si="5"/>
        <v>932.45</v>
      </c>
      <c r="L58" s="136">
        <f t="shared" si="5"/>
        <v>186.49</v>
      </c>
      <c r="M58" s="177">
        <f t="shared" si="5"/>
        <v>1118.94</v>
      </c>
      <c r="N58" s="137">
        <f t="shared" si="5"/>
        <v>1118.94</v>
      </c>
      <c r="O58" s="45"/>
      <c r="Q58" s="57" t="str">
        <f t="shared" si="1"/>
        <v>показать</v>
      </c>
    </row>
    <row r="59" spans="2:17" ht="15.75" hidden="1" customHeight="1" x14ac:dyDescent="0.25">
      <c r="B59" s="182">
        <v>43</v>
      </c>
      <c r="C59" s="182" t="str">
        <f t="shared" si="5"/>
        <v>Komatsu</v>
      </c>
      <c r="D59" s="182" t="str">
        <f t="shared" si="5"/>
        <v>600-813-9322</v>
      </c>
      <c r="E59" s="183" t="str">
        <f t="shared" si="5"/>
        <v>STARTER</v>
      </c>
      <c r="F59" s="182">
        <f t="shared" si="5"/>
        <v>0</v>
      </c>
      <c r="G59" s="141">
        <f t="shared" si="5"/>
        <v>0</v>
      </c>
      <c r="H59" s="141">
        <f t="shared" si="5"/>
        <v>0</v>
      </c>
      <c r="I59" s="142">
        <f t="shared" si="5"/>
        <v>1</v>
      </c>
      <c r="J59" s="136">
        <f t="shared" si="5"/>
        <v>2034.65</v>
      </c>
      <c r="K59" s="136">
        <f t="shared" si="5"/>
        <v>2034.65</v>
      </c>
      <c r="L59" s="136">
        <f t="shared" si="5"/>
        <v>406.92999999999984</v>
      </c>
      <c r="M59" s="177">
        <f t="shared" si="5"/>
        <v>2441.58</v>
      </c>
      <c r="N59" s="137">
        <f t="shared" si="5"/>
        <v>2441.58</v>
      </c>
      <c r="O59" s="45"/>
      <c r="Q59" s="57" t="str">
        <f t="shared" si="1"/>
        <v>показать</v>
      </c>
    </row>
    <row r="60" spans="2:17" ht="15.75" hidden="1" customHeight="1" x14ac:dyDescent="0.25">
      <c r="B60" s="182">
        <v>44</v>
      </c>
      <c r="C60" s="182" t="str">
        <f t="shared" si="5"/>
        <v>Komatsu</v>
      </c>
      <c r="D60" s="182" t="str">
        <f t="shared" si="5"/>
        <v>6162-K2-4102</v>
      </c>
      <c r="E60" s="183" t="str">
        <f t="shared" si="5"/>
        <v>GASKET KIT</v>
      </c>
      <c r="F60" s="182">
        <f t="shared" si="5"/>
        <v>0</v>
      </c>
      <c r="G60" s="141">
        <f t="shared" si="5"/>
        <v>0</v>
      </c>
      <c r="H60" s="141">
        <f t="shared" si="5"/>
        <v>0</v>
      </c>
      <c r="I60" s="142">
        <f t="shared" si="5"/>
        <v>1</v>
      </c>
      <c r="J60" s="136">
        <f t="shared" si="5"/>
        <v>1754.36</v>
      </c>
      <c r="K60" s="136">
        <f t="shared" si="5"/>
        <v>1754.36</v>
      </c>
      <c r="L60" s="136">
        <f t="shared" si="5"/>
        <v>350.87000000000012</v>
      </c>
      <c r="M60" s="177">
        <f t="shared" si="5"/>
        <v>2105.23</v>
      </c>
      <c r="N60" s="137">
        <f t="shared" si="5"/>
        <v>2105.23</v>
      </c>
      <c r="O60" s="45"/>
      <c r="Q60" s="57" t="str">
        <f t="shared" si="1"/>
        <v>показать</v>
      </c>
    </row>
    <row r="61" spans="2:17" ht="15.75" hidden="1" customHeight="1" x14ac:dyDescent="0.25">
      <c r="B61" s="182">
        <v>45</v>
      </c>
      <c r="C61" s="182" t="str">
        <f t="shared" si="5"/>
        <v>Komatsu</v>
      </c>
      <c r="D61" s="182" t="str">
        <f t="shared" si="5"/>
        <v>6162-55-1011</v>
      </c>
      <c r="E61" s="183" t="str">
        <f t="shared" si="5"/>
        <v>OIL PUMP ASS Y</v>
      </c>
      <c r="F61" s="182">
        <f t="shared" si="5"/>
        <v>0</v>
      </c>
      <c r="G61" s="141">
        <f t="shared" si="5"/>
        <v>0</v>
      </c>
      <c r="H61" s="141">
        <f t="shared" si="5"/>
        <v>0</v>
      </c>
      <c r="I61" s="142">
        <f t="shared" si="5"/>
        <v>1</v>
      </c>
      <c r="J61" s="136">
        <f t="shared" si="5"/>
        <v>2241.75</v>
      </c>
      <c r="K61" s="136">
        <f t="shared" si="5"/>
        <v>2241.75</v>
      </c>
      <c r="L61" s="136">
        <f t="shared" si="5"/>
        <v>448.34999999999991</v>
      </c>
      <c r="M61" s="177">
        <f t="shared" si="5"/>
        <v>2690.1</v>
      </c>
      <c r="N61" s="137">
        <f t="shared" si="5"/>
        <v>2690.1</v>
      </c>
      <c r="O61" s="45"/>
      <c r="Q61" s="57" t="str">
        <f t="shared" si="1"/>
        <v>показать</v>
      </c>
    </row>
    <row r="62" spans="2:17" ht="15.75" hidden="1" customHeight="1" x14ac:dyDescent="0.25">
      <c r="B62" s="182">
        <v>46</v>
      </c>
      <c r="C62" s="182" t="str">
        <f t="shared" si="5"/>
        <v>Komatsu</v>
      </c>
      <c r="D62" s="182" t="str">
        <f t="shared" si="5"/>
        <v>6162-63-1703</v>
      </c>
      <c r="E62" s="183" t="str">
        <f t="shared" si="5"/>
        <v>HOUSING</v>
      </c>
      <c r="F62" s="182">
        <f t="shared" si="5"/>
        <v>0</v>
      </c>
      <c r="G62" s="141">
        <f t="shared" si="5"/>
        <v>0</v>
      </c>
      <c r="H62" s="141">
        <f t="shared" si="5"/>
        <v>0</v>
      </c>
      <c r="I62" s="142">
        <f t="shared" si="5"/>
        <v>1</v>
      </c>
      <c r="J62" s="136">
        <f t="shared" si="5"/>
        <v>1850.9</v>
      </c>
      <c r="K62" s="136">
        <f t="shared" si="5"/>
        <v>1850.9</v>
      </c>
      <c r="L62" s="136">
        <f t="shared" si="5"/>
        <v>370.17999999999984</v>
      </c>
      <c r="M62" s="177">
        <f t="shared" si="5"/>
        <v>2221.08</v>
      </c>
      <c r="N62" s="137">
        <f t="shared" si="5"/>
        <v>2221.08</v>
      </c>
      <c r="O62" s="45"/>
      <c r="Q62" s="57" t="str">
        <f t="shared" si="1"/>
        <v>показать</v>
      </c>
    </row>
    <row r="63" spans="2:17" ht="15.75" hidden="1" customHeight="1" x14ac:dyDescent="0.25">
      <c r="B63" s="182">
        <v>47</v>
      </c>
      <c r="C63" s="182" t="str">
        <f t="shared" si="5"/>
        <v>Komatsu</v>
      </c>
      <c r="D63" s="182" t="str">
        <f t="shared" si="5"/>
        <v>600-813-9350</v>
      </c>
      <c r="E63" s="183" t="str">
        <f t="shared" si="5"/>
        <v>STARTING MOTOR</v>
      </c>
      <c r="F63" s="182">
        <f t="shared" si="5"/>
        <v>0</v>
      </c>
      <c r="G63" s="141">
        <f t="shared" si="5"/>
        <v>0</v>
      </c>
      <c r="H63" s="141">
        <f t="shared" si="5"/>
        <v>0</v>
      </c>
      <c r="I63" s="142">
        <f t="shared" si="5"/>
        <v>1</v>
      </c>
      <c r="J63" s="136">
        <f t="shared" si="5"/>
        <v>2111.2600000000002</v>
      </c>
      <c r="K63" s="136">
        <f t="shared" si="5"/>
        <v>2111.2600000000002</v>
      </c>
      <c r="L63" s="136">
        <f t="shared" si="5"/>
        <v>422.25</v>
      </c>
      <c r="M63" s="177">
        <f t="shared" si="5"/>
        <v>2533.5100000000002</v>
      </c>
      <c r="N63" s="137">
        <f t="shared" si="5"/>
        <v>2533.5100000000002</v>
      </c>
      <c r="O63" s="45"/>
      <c r="Q63" s="57" t="str">
        <f t="shared" si="1"/>
        <v>показать</v>
      </c>
    </row>
    <row r="64" spans="2:17" ht="15.75" hidden="1" customHeight="1" x14ac:dyDescent="0.25">
      <c r="B64" s="182">
        <v>48</v>
      </c>
      <c r="C64" s="182" t="str">
        <f t="shared" si="5"/>
        <v>Komatsu</v>
      </c>
      <c r="D64" s="182" t="str">
        <f t="shared" si="5"/>
        <v>600-813-9311</v>
      </c>
      <c r="E64" s="183" t="str">
        <f t="shared" si="5"/>
        <v>STARTER</v>
      </c>
      <c r="F64" s="182">
        <f t="shared" si="5"/>
        <v>0</v>
      </c>
      <c r="G64" s="141">
        <f t="shared" si="5"/>
        <v>0</v>
      </c>
      <c r="H64" s="141">
        <f t="shared" si="5"/>
        <v>0</v>
      </c>
      <c r="I64" s="142">
        <f t="shared" si="5"/>
        <v>1</v>
      </c>
      <c r="J64" s="136">
        <f t="shared" si="5"/>
        <v>2416.09</v>
      </c>
      <c r="K64" s="136">
        <f t="shared" si="5"/>
        <v>2416.09</v>
      </c>
      <c r="L64" s="136">
        <f t="shared" si="5"/>
        <v>483.2199999999998</v>
      </c>
      <c r="M64" s="177">
        <f t="shared" si="5"/>
        <v>2899.31</v>
      </c>
      <c r="N64" s="137">
        <f t="shared" si="5"/>
        <v>2899.31</v>
      </c>
      <c r="O64" s="45"/>
      <c r="Q64" s="57" t="str">
        <f t="shared" si="1"/>
        <v>показать</v>
      </c>
    </row>
    <row r="65" spans="2:17" ht="15.75" hidden="1" customHeight="1" x14ac:dyDescent="0.25">
      <c r="B65" s="182">
        <v>49</v>
      </c>
      <c r="C65" s="182" t="str">
        <f t="shared" si="5"/>
        <v>Komatsu</v>
      </c>
      <c r="D65" s="182" t="str">
        <f t="shared" si="5"/>
        <v>6162-33-3101</v>
      </c>
      <c r="E65" s="183" t="str">
        <f t="shared" si="5"/>
        <v>CONNECTING ROD</v>
      </c>
      <c r="F65" s="182">
        <f t="shared" si="5"/>
        <v>0</v>
      </c>
      <c r="G65" s="141">
        <f t="shared" si="5"/>
        <v>0</v>
      </c>
      <c r="H65" s="141">
        <f t="shared" si="5"/>
        <v>0</v>
      </c>
      <c r="I65" s="142">
        <f t="shared" si="5"/>
        <v>1</v>
      </c>
      <c r="J65" s="136">
        <f t="shared" si="5"/>
        <v>1790.23</v>
      </c>
      <c r="K65" s="136">
        <f t="shared" si="5"/>
        <v>1790.23</v>
      </c>
      <c r="L65" s="136">
        <f t="shared" si="5"/>
        <v>358.05000000000018</v>
      </c>
      <c r="M65" s="177">
        <f t="shared" si="5"/>
        <v>2148.2800000000002</v>
      </c>
      <c r="N65" s="137">
        <f t="shared" si="5"/>
        <v>2148.2800000000002</v>
      </c>
      <c r="O65" s="45"/>
      <c r="Q65" s="57" t="str">
        <f t="shared" si="1"/>
        <v>показать</v>
      </c>
    </row>
    <row r="66" spans="2:17" ht="15.75" hidden="1" customHeight="1" x14ac:dyDescent="0.25">
      <c r="B66" s="182">
        <v>50</v>
      </c>
      <c r="C66" s="182" t="str">
        <f t="shared" si="5"/>
        <v>Komatsu</v>
      </c>
      <c r="D66" s="182" t="str">
        <f t="shared" si="5"/>
        <v>6211-51-1003</v>
      </c>
      <c r="E66" s="183" t="str">
        <f t="shared" si="5"/>
        <v>OIL PUMP ASS Y</v>
      </c>
      <c r="F66" s="182">
        <f t="shared" si="5"/>
        <v>0</v>
      </c>
      <c r="G66" s="141">
        <f t="shared" si="5"/>
        <v>0</v>
      </c>
      <c r="H66" s="141">
        <f t="shared" si="5"/>
        <v>0</v>
      </c>
      <c r="I66" s="142">
        <f t="shared" si="5"/>
        <v>1</v>
      </c>
      <c r="J66" s="136">
        <f t="shared" si="5"/>
        <v>1989.28</v>
      </c>
      <c r="K66" s="136">
        <f t="shared" si="5"/>
        <v>1989.28</v>
      </c>
      <c r="L66" s="136">
        <f t="shared" si="5"/>
        <v>397.8599999999999</v>
      </c>
      <c r="M66" s="177">
        <f t="shared" si="5"/>
        <v>2387.14</v>
      </c>
      <c r="N66" s="137">
        <f t="shared" si="5"/>
        <v>2387.14</v>
      </c>
      <c r="O66" s="45"/>
      <c r="Q66" s="57" t="str">
        <f t="shared" si="1"/>
        <v>показать</v>
      </c>
    </row>
    <row r="67" spans="2:17" ht="15.75" hidden="1" customHeight="1" x14ac:dyDescent="0.25">
      <c r="B67" s="182">
        <v>51</v>
      </c>
      <c r="C67" s="182" t="str">
        <f t="shared" ref="C67:N76" si="6">IFERROR(VLOOKUP($B67,calc_data,C$14+1,0),0)</f>
        <v>Komatsu</v>
      </c>
      <c r="D67" s="182" t="str">
        <f t="shared" si="6"/>
        <v>600-183-7711</v>
      </c>
      <c r="E67" s="183" t="str">
        <f t="shared" si="6"/>
        <v>PRECLEANER</v>
      </c>
      <c r="F67" s="182">
        <f t="shared" si="6"/>
        <v>0</v>
      </c>
      <c r="G67" s="141">
        <f t="shared" si="6"/>
        <v>0</v>
      </c>
      <c r="H67" s="141">
        <f t="shared" si="6"/>
        <v>0</v>
      </c>
      <c r="I67" s="142">
        <f t="shared" si="6"/>
        <v>1</v>
      </c>
      <c r="J67" s="136">
        <f t="shared" si="6"/>
        <v>2036.53</v>
      </c>
      <c r="K67" s="136">
        <f t="shared" si="6"/>
        <v>2036.53</v>
      </c>
      <c r="L67" s="136">
        <f t="shared" si="6"/>
        <v>407.31000000000017</v>
      </c>
      <c r="M67" s="177">
        <f t="shared" si="6"/>
        <v>2443.84</v>
      </c>
      <c r="N67" s="137">
        <f t="shared" si="6"/>
        <v>2443.84</v>
      </c>
      <c r="O67" s="45"/>
      <c r="Q67" s="57" t="str">
        <f t="shared" si="1"/>
        <v>показать</v>
      </c>
    </row>
    <row r="68" spans="2:17" ht="15.75" hidden="1" customHeight="1" x14ac:dyDescent="0.25">
      <c r="B68" s="182">
        <v>52</v>
      </c>
      <c r="C68" s="182" t="str">
        <f t="shared" si="6"/>
        <v>Komatsu</v>
      </c>
      <c r="D68" s="182" t="str">
        <f t="shared" si="6"/>
        <v>17A-27-11331</v>
      </c>
      <c r="E68" s="183" t="str">
        <f t="shared" si="6"/>
        <v>BEARING</v>
      </c>
      <c r="F68" s="182">
        <f t="shared" si="6"/>
        <v>0</v>
      </c>
      <c r="G68" s="141">
        <f t="shared" si="6"/>
        <v>0</v>
      </c>
      <c r="H68" s="141">
        <f t="shared" si="6"/>
        <v>0</v>
      </c>
      <c r="I68" s="142">
        <f t="shared" si="6"/>
        <v>1</v>
      </c>
      <c r="J68" s="136">
        <f t="shared" si="6"/>
        <v>2117.67</v>
      </c>
      <c r="K68" s="136">
        <f t="shared" si="6"/>
        <v>2117.67</v>
      </c>
      <c r="L68" s="136">
        <f t="shared" si="6"/>
        <v>423.52999999999975</v>
      </c>
      <c r="M68" s="177">
        <f t="shared" si="6"/>
        <v>2541.1999999999998</v>
      </c>
      <c r="N68" s="137">
        <f t="shared" si="6"/>
        <v>2541.1999999999998</v>
      </c>
      <c r="O68" s="45"/>
      <c r="Q68" s="57" t="str">
        <f t="shared" si="1"/>
        <v>показать</v>
      </c>
    </row>
    <row r="69" spans="2:17" ht="15.75" hidden="1" customHeight="1" x14ac:dyDescent="0.25">
      <c r="B69" s="182">
        <v>53</v>
      </c>
      <c r="C69" s="182" t="str">
        <f t="shared" si="6"/>
        <v>Komatsu</v>
      </c>
      <c r="D69" s="182" t="str">
        <f t="shared" si="6"/>
        <v>6159-K1-9900</v>
      </c>
      <c r="E69" s="183" t="str">
        <f t="shared" si="6"/>
        <v>GASKET KIT</v>
      </c>
      <c r="F69" s="182">
        <f t="shared" si="6"/>
        <v>0</v>
      </c>
      <c r="G69" s="141">
        <f t="shared" si="6"/>
        <v>0</v>
      </c>
      <c r="H69" s="141">
        <f t="shared" si="6"/>
        <v>0</v>
      </c>
      <c r="I69" s="142">
        <f t="shared" si="6"/>
        <v>1</v>
      </c>
      <c r="J69" s="136">
        <f t="shared" si="6"/>
        <v>1452.38</v>
      </c>
      <c r="K69" s="136">
        <f t="shared" si="6"/>
        <v>1452.38</v>
      </c>
      <c r="L69" s="136">
        <f t="shared" si="6"/>
        <v>290.47999999999979</v>
      </c>
      <c r="M69" s="177">
        <f t="shared" si="6"/>
        <v>1742.86</v>
      </c>
      <c r="N69" s="137">
        <f t="shared" si="6"/>
        <v>1742.86</v>
      </c>
      <c r="O69" s="45"/>
      <c r="Q69" s="57" t="str">
        <f t="shared" si="1"/>
        <v>показать</v>
      </c>
    </row>
    <row r="70" spans="2:17" ht="15.75" hidden="1" customHeight="1" x14ac:dyDescent="0.25">
      <c r="B70" s="182">
        <v>54</v>
      </c>
      <c r="C70" s="182" t="str">
        <f t="shared" si="6"/>
        <v>Komatsu</v>
      </c>
      <c r="D70" s="182" t="str">
        <f t="shared" si="6"/>
        <v>195-15-05700</v>
      </c>
      <c r="E70" s="183" t="str">
        <f t="shared" si="6"/>
        <v>SERVICE KIT</v>
      </c>
      <c r="F70" s="182">
        <f t="shared" si="6"/>
        <v>0</v>
      </c>
      <c r="G70" s="141">
        <f t="shared" si="6"/>
        <v>0</v>
      </c>
      <c r="H70" s="141">
        <f t="shared" si="6"/>
        <v>0</v>
      </c>
      <c r="I70" s="142">
        <f t="shared" si="6"/>
        <v>1</v>
      </c>
      <c r="J70" s="136">
        <f t="shared" si="6"/>
        <v>2069.84</v>
      </c>
      <c r="K70" s="136">
        <f t="shared" si="6"/>
        <v>2069.84</v>
      </c>
      <c r="L70" s="136">
        <f t="shared" si="6"/>
        <v>413.9699999999998</v>
      </c>
      <c r="M70" s="177">
        <f t="shared" si="6"/>
        <v>2483.81</v>
      </c>
      <c r="N70" s="137">
        <f t="shared" si="6"/>
        <v>2483.81</v>
      </c>
      <c r="O70" s="45"/>
      <c r="Q70" s="57" t="str">
        <f t="shared" si="1"/>
        <v>показать</v>
      </c>
    </row>
    <row r="71" spans="2:17" ht="15.75" hidden="1" customHeight="1" x14ac:dyDescent="0.25">
      <c r="B71" s="182">
        <v>55</v>
      </c>
      <c r="C71" s="182" t="str">
        <f t="shared" si="6"/>
        <v>Komatsu</v>
      </c>
      <c r="D71" s="182" t="str">
        <f t="shared" si="6"/>
        <v>600-825-6150</v>
      </c>
      <c r="E71" s="183" t="str">
        <f t="shared" si="6"/>
        <v>ALTERNATOR</v>
      </c>
      <c r="F71" s="182">
        <f t="shared" si="6"/>
        <v>0</v>
      </c>
      <c r="G71" s="141">
        <f t="shared" si="6"/>
        <v>0</v>
      </c>
      <c r="H71" s="141">
        <f t="shared" si="6"/>
        <v>0</v>
      </c>
      <c r="I71" s="142">
        <f t="shared" si="6"/>
        <v>1</v>
      </c>
      <c r="J71" s="136">
        <f t="shared" si="6"/>
        <v>631.9</v>
      </c>
      <c r="K71" s="136">
        <f t="shared" si="6"/>
        <v>631.9</v>
      </c>
      <c r="L71" s="136">
        <f t="shared" si="6"/>
        <v>126.38</v>
      </c>
      <c r="M71" s="177">
        <f t="shared" si="6"/>
        <v>758.28</v>
      </c>
      <c r="N71" s="137">
        <f t="shared" si="6"/>
        <v>758.28</v>
      </c>
      <c r="O71" s="45"/>
      <c r="Q71" s="57" t="str">
        <f t="shared" si="1"/>
        <v>показать</v>
      </c>
    </row>
    <row r="72" spans="2:17" ht="15.75" hidden="1" customHeight="1" x14ac:dyDescent="0.25">
      <c r="B72" s="182">
        <v>56</v>
      </c>
      <c r="C72" s="182" t="str">
        <f t="shared" si="6"/>
        <v>Komatsu</v>
      </c>
      <c r="D72" s="182" t="str">
        <f t="shared" si="6"/>
        <v>17A-15-26030</v>
      </c>
      <c r="E72" s="183" t="str">
        <f t="shared" si="6"/>
        <v>VALVE ASS Y</v>
      </c>
      <c r="F72" s="182">
        <f t="shared" si="6"/>
        <v>0</v>
      </c>
      <c r="G72" s="141">
        <f t="shared" si="6"/>
        <v>0</v>
      </c>
      <c r="H72" s="141">
        <f t="shared" si="6"/>
        <v>0</v>
      </c>
      <c r="I72" s="142">
        <f t="shared" si="6"/>
        <v>1</v>
      </c>
      <c r="J72" s="136">
        <f t="shared" si="6"/>
        <v>1866.36</v>
      </c>
      <c r="K72" s="136">
        <f t="shared" si="6"/>
        <v>1866.36</v>
      </c>
      <c r="L72" s="136">
        <f t="shared" si="6"/>
        <v>373.27000000000021</v>
      </c>
      <c r="M72" s="177">
        <f t="shared" si="6"/>
        <v>2239.63</v>
      </c>
      <c r="N72" s="137">
        <f t="shared" si="6"/>
        <v>2239.63</v>
      </c>
      <c r="O72" s="45"/>
      <c r="Q72" s="57" t="str">
        <f t="shared" si="1"/>
        <v>показать</v>
      </c>
    </row>
    <row r="73" spans="2:17" ht="15.75" hidden="1" customHeight="1" x14ac:dyDescent="0.25">
      <c r="B73" s="182">
        <v>57</v>
      </c>
      <c r="C73" s="182" t="str">
        <f t="shared" si="6"/>
        <v>Komatsu</v>
      </c>
      <c r="D73" s="182" t="str">
        <f t="shared" si="6"/>
        <v>600-813-9341</v>
      </c>
      <c r="E73" s="183" t="str">
        <f t="shared" si="6"/>
        <v>STARTER</v>
      </c>
      <c r="F73" s="182">
        <f t="shared" si="6"/>
        <v>0</v>
      </c>
      <c r="G73" s="141">
        <f t="shared" si="6"/>
        <v>0</v>
      </c>
      <c r="H73" s="141">
        <f t="shared" si="6"/>
        <v>0</v>
      </c>
      <c r="I73" s="142">
        <f t="shared" si="6"/>
        <v>1</v>
      </c>
      <c r="J73" s="136">
        <f t="shared" si="6"/>
        <v>0</v>
      </c>
      <c r="K73" s="136">
        <f t="shared" si="6"/>
        <v>0</v>
      </c>
      <c r="L73" s="136">
        <f t="shared" si="6"/>
        <v>0</v>
      </c>
      <c r="M73" s="177">
        <f t="shared" si="6"/>
        <v>0</v>
      </c>
      <c r="N73" s="137">
        <f t="shared" si="6"/>
        <v>0</v>
      </c>
      <c r="O73" s="45"/>
      <c r="Q73" s="57" t="str">
        <f t="shared" si="1"/>
        <v>скрыть</v>
      </c>
    </row>
    <row r="74" spans="2:17" ht="15.75" hidden="1" customHeight="1" x14ac:dyDescent="0.25">
      <c r="B74" s="182">
        <v>58</v>
      </c>
      <c r="C74" s="182" t="str">
        <f t="shared" si="6"/>
        <v>Komatsu</v>
      </c>
      <c r="D74" s="182" t="str">
        <f t="shared" si="6"/>
        <v>6251-51-1001</v>
      </c>
      <c r="E74" s="183" t="str">
        <f t="shared" si="6"/>
        <v>OIL PUMP ASS Y</v>
      </c>
      <c r="F74" s="182">
        <f t="shared" si="6"/>
        <v>0</v>
      </c>
      <c r="G74" s="141">
        <f t="shared" si="6"/>
        <v>0</v>
      </c>
      <c r="H74" s="141">
        <f t="shared" si="6"/>
        <v>0</v>
      </c>
      <c r="I74" s="142">
        <f t="shared" si="6"/>
        <v>1</v>
      </c>
      <c r="J74" s="136">
        <f t="shared" si="6"/>
        <v>1316.07</v>
      </c>
      <c r="K74" s="136">
        <f t="shared" si="6"/>
        <v>1316.07</v>
      </c>
      <c r="L74" s="136">
        <f t="shared" si="6"/>
        <v>263.21000000000004</v>
      </c>
      <c r="M74" s="177">
        <f t="shared" si="6"/>
        <v>1579.28</v>
      </c>
      <c r="N74" s="137">
        <f t="shared" si="6"/>
        <v>1579.28</v>
      </c>
      <c r="O74" s="45"/>
      <c r="Q74" s="57" t="str">
        <f t="shared" si="1"/>
        <v>показать</v>
      </c>
    </row>
    <row r="75" spans="2:17" ht="15.75" hidden="1" customHeight="1" x14ac:dyDescent="0.25">
      <c r="B75" s="182">
        <v>59</v>
      </c>
      <c r="C75" s="182" t="str">
        <f t="shared" si="6"/>
        <v>Komatsu</v>
      </c>
      <c r="D75" s="182" t="str">
        <f t="shared" si="6"/>
        <v>6154-K1-9900</v>
      </c>
      <c r="E75" s="183" t="str">
        <f t="shared" si="6"/>
        <v>GASKET KIT</v>
      </c>
      <c r="F75" s="182">
        <f t="shared" si="6"/>
        <v>0</v>
      </c>
      <c r="G75" s="141">
        <f t="shared" si="6"/>
        <v>0</v>
      </c>
      <c r="H75" s="141">
        <f t="shared" si="6"/>
        <v>0</v>
      </c>
      <c r="I75" s="142">
        <f t="shared" si="6"/>
        <v>1</v>
      </c>
      <c r="J75" s="136">
        <f t="shared" si="6"/>
        <v>1623.61</v>
      </c>
      <c r="K75" s="136">
        <f t="shared" si="6"/>
        <v>1623.61</v>
      </c>
      <c r="L75" s="136">
        <f t="shared" si="6"/>
        <v>324.72000000000003</v>
      </c>
      <c r="M75" s="177">
        <f t="shared" si="6"/>
        <v>1948.33</v>
      </c>
      <c r="N75" s="137">
        <f t="shared" si="6"/>
        <v>1948.33</v>
      </c>
      <c r="O75" s="45"/>
      <c r="Q75" s="57" t="str">
        <f t="shared" si="1"/>
        <v>показать</v>
      </c>
    </row>
    <row r="76" spans="2:17" ht="15.75" hidden="1" customHeight="1" x14ac:dyDescent="0.25">
      <c r="B76" s="182">
        <v>60</v>
      </c>
      <c r="C76" s="182" t="str">
        <f t="shared" si="6"/>
        <v>Komatsu</v>
      </c>
      <c r="D76" s="182" t="str">
        <f t="shared" si="6"/>
        <v>17A-12-11211</v>
      </c>
      <c r="E76" s="183" t="str">
        <f t="shared" si="6"/>
        <v>SHAFT</v>
      </c>
      <c r="F76" s="182">
        <f t="shared" si="6"/>
        <v>0</v>
      </c>
      <c r="G76" s="141">
        <f t="shared" si="6"/>
        <v>0</v>
      </c>
      <c r="H76" s="141">
        <f t="shared" si="6"/>
        <v>0</v>
      </c>
      <c r="I76" s="142">
        <f t="shared" si="6"/>
        <v>1</v>
      </c>
      <c r="J76" s="136">
        <f t="shared" si="6"/>
        <v>1421.59</v>
      </c>
      <c r="K76" s="136">
        <f t="shared" si="6"/>
        <v>1421.59</v>
      </c>
      <c r="L76" s="136">
        <f t="shared" si="6"/>
        <v>284.32000000000016</v>
      </c>
      <c r="M76" s="177">
        <f t="shared" si="6"/>
        <v>1705.91</v>
      </c>
      <c r="N76" s="137">
        <f t="shared" si="6"/>
        <v>1705.91</v>
      </c>
      <c r="O76" s="45"/>
      <c r="Q76" s="57" t="str">
        <f t="shared" si="1"/>
        <v>показать</v>
      </c>
    </row>
    <row r="77" spans="2:17" ht="15.75" hidden="1" customHeight="1" x14ac:dyDescent="0.25">
      <c r="B77" s="182">
        <v>61</v>
      </c>
      <c r="C77" s="182" t="str">
        <f t="shared" ref="C77:N86" si="7">IFERROR(VLOOKUP($B77,calc_data,C$14+1,0),0)</f>
        <v>Komatsu</v>
      </c>
      <c r="D77" s="182" t="str">
        <f t="shared" si="7"/>
        <v>6211-12-1100</v>
      </c>
      <c r="E77" s="183" t="str">
        <f t="shared" si="7"/>
        <v>HEAD ASS Y</v>
      </c>
      <c r="F77" s="182">
        <f t="shared" si="7"/>
        <v>0</v>
      </c>
      <c r="G77" s="141">
        <f t="shared" si="7"/>
        <v>0</v>
      </c>
      <c r="H77" s="141">
        <f t="shared" si="7"/>
        <v>0</v>
      </c>
      <c r="I77" s="142">
        <f t="shared" si="7"/>
        <v>1</v>
      </c>
      <c r="J77" s="136">
        <f t="shared" si="7"/>
        <v>1543.64</v>
      </c>
      <c r="K77" s="136">
        <f t="shared" si="7"/>
        <v>1543.64</v>
      </c>
      <c r="L77" s="136">
        <f t="shared" si="7"/>
        <v>308.72999999999979</v>
      </c>
      <c r="M77" s="177">
        <f t="shared" si="7"/>
        <v>1852.37</v>
      </c>
      <c r="N77" s="137">
        <f t="shared" si="7"/>
        <v>1852.37</v>
      </c>
      <c r="O77" s="45"/>
      <c r="Q77" s="57" t="str">
        <f t="shared" si="1"/>
        <v>показать</v>
      </c>
    </row>
    <row r="78" spans="2:17" ht="15.75" hidden="1" customHeight="1" x14ac:dyDescent="0.25">
      <c r="B78" s="182">
        <v>62</v>
      </c>
      <c r="C78" s="182" t="str">
        <f t="shared" si="7"/>
        <v>Komatsu</v>
      </c>
      <c r="D78" s="182" t="str">
        <f t="shared" si="7"/>
        <v>17M-22-43430</v>
      </c>
      <c r="E78" s="183" t="str">
        <f t="shared" si="7"/>
        <v>SPRING</v>
      </c>
      <c r="F78" s="182">
        <f t="shared" si="7"/>
        <v>0</v>
      </c>
      <c r="G78" s="141">
        <f t="shared" si="7"/>
        <v>0</v>
      </c>
      <c r="H78" s="141">
        <f t="shared" si="7"/>
        <v>0</v>
      </c>
      <c r="I78" s="142">
        <f t="shared" si="7"/>
        <v>1</v>
      </c>
      <c r="J78" s="136">
        <f t="shared" si="7"/>
        <v>1961</v>
      </c>
      <c r="K78" s="136">
        <f t="shared" si="7"/>
        <v>1961</v>
      </c>
      <c r="L78" s="136">
        <f t="shared" si="7"/>
        <v>392.19999999999982</v>
      </c>
      <c r="M78" s="177">
        <f t="shared" si="7"/>
        <v>2353.1999999999998</v>
      </c>
      <c r="N78" s="137">
        <f t="shared" si="7"/>
        <v>2353.1999999999998</v>
      </c>
      <c r="O78" s="45"/>
      <c r="Q78" s="57" t="str">
        <f t="shared" si="1"/>
        <v>показать</v>
      </c>
    </row>
    <row r="79" spans="2:17" ht="15.75" hidden="1" customHeight="1" x14ac:dyDescent="0.25">
      <c r="B79" s="182">
        <v>63</v>
      </c>
      <c r="C79" s="182" t="str">
        <f t="shared" si="7"/>
        <v>Komatsu</v>
      </c>
      <c r="D79" s="182" t="str">
        <f t="shared" si="7"/>
        <v>6245-31-3100</v>
      </c>
      <c r="E79" s="183" t="str">
        <f t="shared" si="7"/>
        <v>CONNECTING ROD</v>
      </c>
      <c r="F79" s="182">
        <f t="shared" si="7"/>
        <v>0</v>
      </c>
      <c r="G79" s="141">
        <f t="shared" si="7"/>
        <v>0</v>
      </c>
      <c r="H79" s="141">
        <f t="shared" si="7"/>
        <v>0</v>
      </c>
      <c r="I79" s="142">
        <f t="shared" si="7"/>
        <v>1</v>
      </c>
      <c r="J79" s="136">
        <f t="shared" si="7"/>
        <v>2051.0100000000002</v>
      </c>
      <c r="K79" s="136">
        <f t="shared" si="7"/>
        <v>2051.0100000000002</v>
      </c>
      <c r="L79" s="136">
        <f t="shared" si="7"/>
        <v>410.19999999999982</v>
      </c>
      <c r="M79" s="177">
        <f t="shared" si="7"/>
        <v>2461.21</v>
      </c>
      <c r="N79" s="137">
        <f t="shared" si="7"/>
        <v>2461.21</v>
      </c>
      <c r="O79" s="45"/>
      <c r="Q79" s="57" t="str">
        <f t="shared" si="1"/>
        <v>показать</v>
      </c>
    </row>
    <row r="80" spans="2:17" ht="15.75" hidden="1" customHeight="1" x14ac:dyDescent="0.25">
      <c r="B80" s="182">
        <v>64</v>
      </c>
      <c r="C80" s="182" t="str">
        <f t="shared" si="7"/>
        <v>Komatsu</v>
      </c>
      <c r="D80" s="182" t="str">
        <f t="shared" si="7"/>
        <v>195-27-00201</v>
      </c>
      <c r="E80" s="183" t="str">
        <f t="shared" si="7"/>
        <v>FLOATING SEAL A</v>
      </c>
      <c r="F80" s="182">
        <f t="shared" si="7"/>
        <v>0</v>
      </c>
      <c r="G80" s="141">
        <f t="shared" si="7"/>
        <v>0</v>
      </c>
      <c r="H80" s="141">
        <f t="shared" si="7"/>
        <v>0</v>
      </c>
      <c r="I80" s="142">
        <f t="shared" si="7"/>
        <v>1</v>
      </c>
      <c r="J80" s="136">
        <f t="shared" si="7"/>
        <v>1546.64</v>
      </c>
      <c r="K80" s="136">
        <f t="shared" si="7"/>
        <v>1546.64</v>
      </c>
      <c r="L80" s="136">
        <f t="shared" si="7"/>
        <v>309.32999999999993</v>
      </c>
      <c r="M80" s="177">
        <f t="shared" si="7"/>
        <v>1855.97</v>
      </c>
      <c r="N80" s="137">
        <f t="shared" si="7"/>
        <v>1855.97</v>
      </c>
      <c r="O80" s="45"/>
      <c r="Q80" s="57" t="str">
        <f t="shared" si="1"/>
        <v>показать</v>
      </c>
    </row>
    <row r="81" spans="2:17" ht="15.75" hidden="1" customHeight="1" x14ac:dyDescent="0.25">
      <c r="B81" s="182">
        <v>65</v>
      </c>
      <c r="C81" s="182" t="str">
        <f t="shared" si="7"/>
        <v>Komatsu</v>
      </c>
      <c r="D81" s="182" t="str">
        <f t="shared" si="7"/>
        <v>6240-51-1100</v>
      </c>
      <c r="E81" s="183" t="str">
        <f t="shared" si="7"/>
        <v>OIL PUMP ASS Y</v>
      </c>
      <c r="F81" s="182">
        <f t="shared" si="7"/>
        <v>0</v>
      </c>
      <c r="G81" s="141">
        <f t="shared" si="7"/>
        <v>0</v>
      </c>
      <c r="H81" s="141">
        <f t="shared" si="7"/>
        <v>0</v>
      </c>
      <c r="I81" s="142">
        <f t="shared" si="7"/>
        <v>1</v>
      </c>
      <c r="J81" s="136">
        <f t="shared" si="7"/>
        <v>1457.04</v>
      </c>
      <c r="K81" s="136">
        <f t="shared" si="7"/>
        <v>1457.04</v>
      </c>
      <c r="L81" s="136">
        <f t="shared" si="7"/>
        <v>291.41000000000008</v>
      </c>
      <c r="M81" s="177">
        <f t="shared" si="7"/>
        <v>1748.45</v>
      </c>
      <c r="N81" s="137">
        <f t="shared" si="7"/>
        <v>1748.45</v>
      </c>
      <c r="O81" s="45"/>
      <c r="Q81" s="57" t="str">
        <f t="shared" ref="Q81:Q144" si="8">IF(K81&gt;0,"показать","скрыть")</f>
        <v>показать</v>
      </c>
    </row>
    <row r="82" spans="2:17" ht="15.75" hidden="1" customHeight="1" x14ac:dyDescent="0.25">
      <c r="B82" s="182">
        <v>66</v>
      </c>
      <c r="C82" s="182" t="str">
        <f t="shared" si="7"/>
        <v>Komatsu</v>
      </c>
      <c r="D82" s="182" t="str">
        <f t="shared" si="7"/>
        <v>6162-73-3503</v>
      </c>
      <c r="E82" s="183" t="str">
        <f t="shared" si="7"/>
        <v>HOUSING ASS Y</v>
      </c>
      <c r="F82" s="182">
        <f t="shared" si="7"/>
        <v>0</v>
      </c>
      <c r="G82" s="141">
        <f t="shared" si="7"/>
        <v>0</v>
      </c>
      <c r="H82" s="141">
        <f t="shared" si="7"/>
        <v>0</v>
      </c>
      <c r="I82" s="142">
        <f t="shared" si="7"/>
        <v>1</v>
      </c>
      <c r="J82" s="136">
        <f t="shared" si="7"/>
        <v>1427.48</v>
      </c>
      <c r="K82" s="136">
        <f t="shared" si="7"/>
        <v>1427.48</v>
      </c>
      <c r="L82" s="136">
        <f t="shared" si="7"/>
        <v>285.5</v>
      </c>
      <c r="M82" s="177">
        <f t="shared" si="7"/>
        <v>1712.98</v>
      </c>
      <c r="N82" s="137">
        <f t="shared" si="7"/>
        <v>1712.98</v>
      </c>
      <c r="O82" s="45"/>
      <c r="Q82" s="57" t="str">
        <f t="shared" si="8"/>
        <v>показать</v>
      </c>
    </row>
    <row r="83" spans="2:17" ht="15.75" hidden="1" customHeight="1" x14ac:dyDescent="0.25">
      <c r="B83" s="182">
        <v>67</v>
      </c>
      <c r="C83" s="182" t="str">
        <f t="shared" si="7"/>
        <v>Komatsu</v>
      </c>
      <c r="D83" s="182" t="str">
        <f t="shared" si="7"/>
        <v>6162-23-8000</v>
      </c>
      <c r="E83" s="183" t="str">
        <f t="shared" si="7"/>
        <v>METAL ASS Y</v>
      </c>
      <c r="F83" s="182">
        <f t="shared" si="7"/>
        <v>0</v>
      </c>
      <c r="G83" s="141">
        <f t="shared" si="7"/>
        <v>0</v>
      </c>
      <c r="H83" s="141">
        <f t="shared" si="7"/>
        <v>0</v>
      </c>
      <c r="I83" s="142">
        <f t="shared" si="7"/>
        <v>1</v>
      </c>
      <c r="J83" s="136">
        <f t="shared" si="7"/>
        <v>1241.51</v>
      </c>
      <c r="K83" s="136">
        <f t="shared" si="7"/>
        <v>1241.51</v>
      </c>
      <c r="L83" s="136">
        <f t="shared" si="7"/>
        <v>248.29999999999995</v>
      </c>
      <c r="M83" s="177">
        <f t="shared" si="7"/>
        <v>1489.81</v>
      </c>
      <c r="N83" s="137">
        <f t="shared" si="7"/>
        <v>1489.81</v>
      </c>
      <c r="O83" s="45"/>
      <c r="Q83" s="57" t="str">
        <f t="shared" si="8"/>
        <v>показать</v>
      </c>
    </row>
    <row r="84" spans="2:17" ht="15.75" hidden="1" customHeight="1" x14ac:dyDescent="0.25">
      <c r="B84" s="182">
        <v>68</v>
      </c>
      <c r="C84" s="182" t="str">
        <f t="shared" si="7"/>
        <v>Komatsu</v>
      </c>
      <c r="D84" s="182" t="str">
        <f t="shared" si="7"/>
        <v>154-09-71140</v>
      </c>
      <c r="E84" s="183" t="str">
        <f t="shared" si="7"/>
        <v>BEARING</v>
      </c>
      <c r="F84" s="182">
        <f t="shared" si="7"/>
        <v>0</v>
      </c>
      <c r="G84" s="141">
        <f t="shared" si="7"/>
        <v>0</v>
      </c>
      <c r="H84" s="141">
        <f t="shared" si="7"/>
        <v>0</v>
      </c>
      <c r="I84" s="142">
        <f t="shared" si="7"/>
        <v>1</v>
      </c>
      <c r="J84" s="136">
        <f t="shared" si="7"/>
        <v>1599.39</v>
      </c>
      <c r="K84" s="136">
        <f t="shared" si="7"/>
        <v>1599.39</v>
      </c>
      <c r="L84" s="136">
        <f t="shared" si="7"/>
        <v>319.87999999999988</v>
      </c>
      <c r="M84" s="177">
        <f t="shared" si="7"/>
        <v>1919.27</v>
      </c>
      <c r="N84" s="137">
        <f t="shared" si="7"/>
        <v>1919.27</v>
      </c>
      <c r="O84" s="45"/>
      <c r="Q84" s="57" t="str">
        <f t="shared" si="8"/>
        <v>показать</v>
      </c>
    </row>
    <row r="85" spans="2:17" ht="15.75" hidden="1" customHeight="1" x14ac:dyDescent="0.25">
      <c r="B85" s="182">
        <v>69</v>
      </c>
      <c r="C85" s="182" t="str">
        <f t="shared" si="7"/>
        <v>Komatsu</v>
      </c>
      <c r="D85" s="182" t="str">
        <f t="shared" si="7"/>
        <v>6162-63-1025</v>
      </c>
      <c r="E85" s="183" t="str">
        <f t="shared" si="7"/>
        <v>WATER PUMP ASS</v>
      </c>
      <c r="F85" s="182">
        <f t="shared" si="7"/>
        <v>0</v>
      </c>
      <c r="G85" s="141">
        <f t="shared" si="7"/>
        <v>0</v>
      </c>
      <c r="H85" s="141">
        <f t="shared" si="7"/>
        <v>0</v>
      </c>
      <c r="I85" s="142">
        <f t="shared" si="7"/>
        <v>1</v>
      </c>
      <c r="J85" s="136">
        <f t="shared" si="7"/>
        <v>1455.14</v>
      </c>
      <c r="K85" s="136">
        <f t="shared" si="7"/>
        <v>1455.14</v>
      </c>
      <c r="L85" s="136">
        <f t="shared" si="7"/>
        <v>291.02999999999997</v>
      </c>
      <c r="M85" s="177">
        <f t="shared" si="7"/>
        <v>1746.17</v>
      </c>
      <c r="N85" s="137">
        <f t="shared" si="7"/>
        <v>1746.17</v>
      </c>
      <c r="O85" s="45"/>
      <c r="Q85" s="57" t="str">
        <f t="shared" si="8"/>
        <v>показать</v>
      </c>
    </row>
    <row r="86" spans="2:17" ht="15.75" hidden="1" customHeight="1" x14ac:dyDescent="0.25">
      <c r="B86" s="182">
        <v>70</v>
      </c>
      <c r="C86" s="182" t="str">
        <f t="shared" si="7"/>
        <v>Komatsu</v>
      </c>
      <c r="D86" s="182" t="str">
        <f t="shared" si="7"/>
        <v>6211-31-3100</v>
      </c>
      <c r="E86" s="183" t="str">
        <f t="shared" si="7"/>
        <v>CONNECTING ROD</v>
      </c>
      <c r="F86" s="182">
        <f t="shared" si="7"/>
        <v>0</v>
      </c>
      <c r="G86" s="141">
        <f t="shared" si="7"/>
        <v>0</v>
      </c>
      <c r="H86" s="141">
        <f t="shared" si="7"/>
        <v>0</v>
      </c>
      <c r="I86" s="142">
        <f t="shared" si="7"/>
        <v>1</v>
      </c>
      <c r="J86" s="136">
        <f t="shared" si="7"/>
        <v>1327.95</v>
      </c>
      <c r="K86" s="136">
        <f t="shared" si="7"/>
        <v>1327.95</v>
      </c>
      <c r="L86" s="136">
        <f t="shared" si="7"/>
        <v>265.58999999999992</v>
      </c>
      <c r="M86" s="177">
        <f t="shared" si="7"/>
        <v>1593.54</v>
      </c>
      <c r="N86" s="137">
        <f t="shared" si="7"/>
        <v>1593.54</v>
      </c>
      <c r="O86" s="45"/>
      <c r="Q86" s="57" t="str">
        <f t="shared" si="8"/>
        <v>показать</v>
      </c>
    </row>
    <row r="87" spans="2:17" ht="15.75" hidden="1" customHeight="1" x14ac:dyDescent="0.25">
      <c r="B87" s="182">
        <v>71</v>
      </c>
      <c r="C87" s="182" t="str">
        <f t="shared" ref="C87:N96" si="9">IFERROR(VLOOKUP($B87,calc_data,C$14+1,0),0)</f>
        <v>Komatsu</v>
      </c>
      <c r="D87" s="182" t="str">
        <f t="shared" si="9"/>
        <v>195-20-35110</v>
      </c>
      <c r="E87" s="183" t="str">
        <f t="shared" si="9"/>
        <v>BEARING</v>
      </c>
      <c r="F87" s="182">
        <f t="shared" si="9"/>
        <v>0</v>
      </c>
      <c r="G87" s="141">
        <f t="shared" si="9"/>
        <v>0</v>
      </c>
      <c r="H87" s="141">
        <f t="shared" si="9"/>
        <v>0</v>
      </c>
      <c r="I87" s="142">
        <f t="shared" si="9"/>
        <v>1</v>
      </c>
      <c r="J87" s="136">
        <f t="shared" si="9"/>
        <v>1635.28</v>
      </c>
      <c r="K87" s="136">
        <f t="shared" si="9"/>
        <v>1635.28</v>
      </c>
      <c r="L87" s="136">
        <f t="shared" si="9"/>
        <v>327.05999999999995</v>
      </c>
      <c r="M87" s="177">
        <f t="shared" si="9"/>
        <v>1962.34</v>
      </c>
      <c r="N87" s="137">
        <f t="shared" si="9"/>
        <v>1962.34</v>
      </c>
      <c r="O87" s="45"/>
      <c r="Q87" s="57" t="str">
        <f t="shared" si="8"/>
        <v>показать</v>
      </c>
    </row>
    <row r="88" spans="2:17" ht="15.75" hidden="1" customHeight="1" x14ac:dyDescent="0.25">
      <c r="B88" s="182">
        <v>72</v>
      </c>
      <c r="C88" s="182" t="str">
        <f t="shared" si="9"/>
        <v>Komatsu</v>
      </c>
      <c r="D88" s="182" t="str">
        <f t="shared" si="9"/>
        <v>6156-11-1101</v>
      </c>
      <c r="E88" s="183" t="str">
        <f t="shared" si="9"/>
        <v>CYLINDER HEAD A</v>
      </c>
      <c r="F88" s="182">
        <f t="shared" si="9"/>
        <v>0</v>
      </c>
      <c r="G88" s="141">
        <f t="shared" si="9"/>
        <v>0</v>
      </c>
      <c r="H88" s="141">
        <f t="shared" si="9"/>
        <v>0</v>
      </c>
      <c r="I88" s="142">
        <f t="shared" si="9"/>
        <v>1</v>
      </c>
      <c r="J88" s="136">
        <f t="shared" si="9"/>
        <v>1499.75</v>
      </c>
      <c r="K88" s="136">
        <f t="shared" si="9"/>
        <v>1499.75</v>
      </c>
      <c r="L88" s="136">
        <f t="shared" si="9"/>
        <v>299.95000000000005</v>
      </c>
      <c r="M88" s="177">
        <f t="shared" si="9"/>
        <v>1799.7</v>
      </c>
      <c r="N88" s="137">
        <f t="shared" si="9"/>
        <v>1799.7</v>
      </c>
      <c r="O88" s="45"/>
      <c r="Q88" s="57" t="str">
        <f t="shared" si="8"/>
        <v>показать</v>
      </c>
    </row>
    <row r="89" spans="2:17" ht="15.75" hidden="1" customHeight="1" x14ac:dyDescent="0.25">
      <c r="B89" s="182">
        <v>73</v>
      </c>
      <c r="C89" s="182" t="str">
        <f t="shared" si="9"/>
        <v>Komatsu</v>
      </c>
      <c r="D89" s="182" t="str">
        <f t="shared" si="9"/>
        <v>6240-61-1103</v>
      </c>
      <c r="E89" s="183" t="str">
        <f t="shared" si="9"/>
        <v>WATER PUMP ASS</v>
      </c>
      <c r="F89" s="182">
        <f t="shared" si="9"/>
        <v>0</v>
      </c>
      <c r="G89" s="141">
        <f t="shared" si="9"/>
        <v>0</v>
      </c>
      <c r="H89" s="141">
        <f t="shared" si="9"/>
        <v>0</v>
      </c>
      <c r="I89" s="142">
        <f t="shared" si="9"/>
        <v>1</v>
      </c>
      <c r="J89" s="136">
        <f t="shared" si="9"/>
        <v>1377.22</v>
      </c>
      <c r="K89" s="136">
        <f t="shared" si="9"/>
        <v>1377.22</v>
      </c>
      <c r="L89" s="136">
        <f t="shared" si="9"/>
        <v>275.44000000000005</v>
      </c>
      <c r="M89" s="177">
        <f t="shared" si="9"/>
        <v>1652.66</v>
      </c>
      <c r="N89" s="137">
        <f t="shared" si="9"/>
        <v>1652.66</v>
      </c>
      <c r="O89" s="45"/>
      <c r="Q89" s="57" t="str">
        <f t="shared" si="8"/>
        <v>показать</v>
      </c>
    </row>
    <row r="90" spans="2:17" ht="15.75" hidden="1" customHeight="1" x14ac:dyDescent="0.25">
      <c r="B90" s="182">
        <v>74</v>
      </c>
      <c r="C90" s="182" t="str">
        <f t="shared" si="9"/>
        <v>Komatsu</v>
      </c>
      <c r="D90" s="182" t="str">
        <f t="shared" si="9"/>
        <v>6153-K2-9900</v>
      </c>
      <c r="E90" s="183" t="str">
        <f t="shared" si="9"/>
        <v>GASKET KIT</v>
      </c>
      <c r="F90" s="182">
        <f t="shared" si="9"/>
        <v>0</v>
      </c>
      <c r="G90" s="141">
        <f t="shared" si="9"/>
        <v>0</v>
      </c>
      <c r="H90" s="141">
        <f t="shared" si="9"/>
        <v>0</v>
      </c>
      <c r="I90" s="142">
        <f t="shared" si="9"/>
        <v>1</v>
      </c>
      <c r="J90" s="136">
        <f t="shared" si="9"/>
        <v>1173.27</v>
      </c>
      <c r="K90" s="136">
        <f t="shared" si="9"/>
        <v>1173.27</v>
      </c>
      <c r="L90" s="136">
        <f t="shared" si="9"/>
        <v>234.65000000000009</v>
      </c>
      <c r="M90" s="177">
        <f t="shared" si="9"/>
        <v>1407.92</v>
      </c>
      <c r="N90" s="137">
        <f t="shared" si="9"/>
        <v>1407.92</v>
      </c>
      <c r="O90" s="45"/>
      <c r="Q90" s="57" t="str">
        <f t="shared" si="8"/>
        <v>показать</v>
      </c>
    </row>
    <row r="91" spans="2:17" ht="15.75" hidden="1" customHeight="1" x14ac:dyDescent="0.25">
      <c r="B91" s="182">
        <v>75</v>
      </c>
      <c r="C91" s="182" t="str">
        <f t="shared" si="9"/>
        <v>Komatsu</v>
      </c>
      <c r="D91" s="182" t="str">
        <f t="shared" si="9"/>
        <v>17A-09-11171</v>
      </c>
      <c r="E91" s="183" t="str">
        <f t="shared" si="9"/>
        <v>BEARING</v>
      </c>
      <c r="F91" s="182">
        <f t="shared" si="9"/>
        <v>0</v>
      </c>
      <c r="G91" s="141">
        <f t="shared" si="9"/>
        <v>0</v>
      </c>
      <c r="H91" s="141">
        <f t="shared" si="9"/>
        <v>0</v>
      </c>
      <c r="I91" s="142">
        <f t="shared" si="9"/>
        <v>1</v>
      </c>
      <c r="J91" s="136">
        <f t="shared" si="9"/>
        <v>1571.56</v>
      </c>
      <c r="K91" s="136">
        <f t="shared" si="9"/>
        <v>1571.56</v>
      </c>
      <c r="L91" s="136">
        <f t="shared" si="9"/>
        <v>314.30999999999995</v>
      </c>
      <c r="M91" s="177">
        <f t="shared" si="9"/>
        <v>1885.87</v>
      </c>
      <c r="N91" s="137">
        <f t="shared" si="9"/>
        <v>1885.87</v>
      </c>
      <c r="O91" s="45"/>
      <c r="Q91" s="57" t="str">
        <f t="shared" si="8"/>
        <v>показать</v>
      </c>
    </row>
    <row r="92" spans="2:17" ht="15.75" hidden="1" customHeight="1" x14ac:dyDescent="0.25">
      <c r="B92" s="182">
        <v>76</v>
      </c>
      <c r="C92" s="182" t="str">
        <f t="shared" si="9"/>
        <v>Komatsu</v>
      </c>
      <c r="D92" s="182" t="str">
        <f t="shared" si="9"/>
        <v>6212-K1-9901</v>
      </c>
      <c r="E92" s="183" t="str">
        <f t="shared" si="9"/>
        <v>GASKET KIT</v>
      </c>
      <c r="F92" s="182">
        <f t="shared" si="9"/>
        <v>0</v>
      </c>
      <c r="G92" s="141">
        <f t="shared" si="9"/>
        <v>0</v>
      </c>
      <c r="H92" s="141">
        <f t="shared" si="9"/>
        <v>0</v>
      </c>
      <c r="I92" s="142">
        <f t="shared" si="9"/>
        <v>1</v>
      </c>
      <c r="J92" s="136">
        <f t="shared" si="9"/>
        <v>1962.88</v>
      </c>
      <c r="K92" s="136">
        <f t="shared" si="9"/>
        <v>1962.88</v>
      </c>
      <c r="L92" s="136">
        <f t="shared" si="9"/>
        <v>392.57999999999993</v>
      </c>
      <c r="M92" s="177">
        <f t="shared" si="9"/>
        <v>2355.46</v>
      </c>
      <c r="N92" s="137">
        <f t="shared" si="9"/>
        <v>2355.46</v>
      </c>
      <c r="O92" s="45"/>
      <c r="Q92" s="57" t="str">
        <f t="shared" si="8"/>
        <v>показать</v>
      </c>
    </row>
    <row r="93" spans="2:17" ht="15.75" hidden="1" customHeight="1" x14ac:dyDescent="0.25">
      <c r="B93" s="182">
        <v>77</v>
      </c>
      <c r="C93" s="182" t="str">
        <f t="shared" si="9"/>
        <v>Komatsu</v>
      </c>
      <c r="D93" s="182" t="str">
        <f t="shared" si="9"/>
        <v>6151-12-1101</v>
      </c>
      <c r="E93" s="183" t="str">
        <f t="shared" si="9"/>
        <v>CYLINDER HEAD A</v>
      </c>
      <c r="F93" s="182">
        <f t="shared" si="9"/>
        <v>0</v>
      </c>
      <c r="G93" s="141">
        <f t="shared" si="9"/>
        <v>0</v>
      </c>
      <c r="H93" s="141">
        <f t="shared" si="9"/>
        <v>0</v>
      </c>
      <c r="I93" s="142">
        <f t="shared" si="9"/>
        <v>1</v>
      </c>
      <c r="J93" s="136">
        <f t="shared" si="9"/>
        <v>1579.29</v>
      </c>
      <c r="K93" s="136">
        <f t="shared" si="9"/>
        <v>1579.29</v>
      </c>
      <c r="L93" s="136">
        <f t="shared" si="9"/>
        <v>315.86000000000013</v>
      </c>
      <c r="M93" s="177">
        <f t="shared" si="9"/>
        <v>1895.15</v>
      </c>
      <c r="N93" s="137">
        <f t="shared" si="9"/>
        <v>1895.15</v>
      </c>
      <c r="O93" s="45"/>
      <c r="Q93" s="57" t="str">
        <f t="shared" si="8"/>
        <v>показать</v>
      </c>
    </row>
    <row r="94" spans="2:17" ht="15.75" hidden="1" customHeight="1" x14ac:dyDescent="0.25">
      <c r="B94" s="182">
        <v>78</v>
      </c>
      <c r="C94" s="182" t="str">
        <f t="shared" si="9"/>
        <v>Komatsu</v>
      </c>
      <c r="D94" s="182" t="str">
        <f t="shared" si="9"/>
        <v>6212-62-2100</v>
      </c>
      <c r="E94" s="183" t="str">
        <f t="shared" si="9"/>
        <v>WATER PUMP ASS</v>
      </c>
      <c r="F94" s="182">
        <f t="shared" si="9"/>
        <v>0</v>
      </c>
      <c r="G94" s="141">
        <f t="shared" si="9"/>
        <v>0</v>
      </c>
      <c r="H94" s="141">
        <f t="shared" si="9"/>
        <v>0</v>
      </c>
      <c r="I94" s="142">
        <f t="shared" si="9"/>
        <v>1</v>
      </c>
      <c r="J94" s="136">
        <f t="shared" si="9"/>
        <v>1448.98</v>
      </c>
      <c r="K94" s="136">
        <f t="shared" si="9"/>
        <v>1448.98</v>
      </c>
      <c r="L94" s="136">
        <f t="shared" si="9"/>
        <v>289.79999999999995</v>
      </c>
      <c r="M94" s="177">
        <f t="shared" si="9"/>
        <v>1738.78</v>
      </c>
      <c r="N94" s="137">
        <f t="shared" si="9"/>
        <v>1738.78</v>
      </c>
      <c r="O94" s="45"/>
      <c r="Q94" s="57" t="str">
        <f t="shared" si="8"/>
        <v>показать</v>
      </c>
    </row>
    <row r="95" spans="2:17" ht="15.75" hidden="1" customHeight="1" x14ac:dyDescent="0.25">
      <c r="B95" s="182">
        <v>79</v>
      </c>
      <c r="C95" s="182" t="str">
        <f t="shared" si="9"/>
        <v>Komatsu</v>
      </c>
      <c r="D95" s="182" t="str">
        <f t="shared" si="9"/>
        <v>6251-11-1200</v>
      </c>
      <c r="E95" s="183" t="str">
        <f t="shared" si="9"/>
        <v>CYLINDER HEAD A</v>
      </c>
      <c r="F95" s="182">
        <f t="shared" si="9"/>
        <v>0</v>
      </c>
      <c r="G95" s="141">
        <f t="shared" si="9"/>
        <v>0</v>
      </c>
      <c r="H95" s="141">
        <f t="shared" si="9"/>
        <v>0</v>
      </c>
      <c r="I95" s="142">
        <f t="shared" si="9"/>
        <v>1</v>
      </c>
      <c r="J95" s="136">
        <f t="shared" si="9"/>
        <v>1469.08</v>
      </c>
      <c r="K95" s="136">
        <f t="shared" si="9"/>
        <v>1469.08</v>
      </c>
      <c r="L95" s="136">
        <f t="shared" si="9"/>
        <v>293.82000000000016</v>
      </c>
      <c r="M95" s="177">
        <f t="shared" si="9"/>
        <v>1762.9</v>
      </c>
      <c r="N95" s="137">
        <f t="shared" si="9"/>
        <v>1762.9</v>
      </c>
      <c r="O95" s="45"/>
      <c r="Q95" s="57" t="str">
        <f t="shared" si="8"/>
        <v>показать</v>
      </c>
    </row>
    <row r="96" spans="2:17" ht="15.75" hidden="1" customHeight="1" x14ac:dyDescent="0.25">
      <c r="B96" s="182">
        <v>80</v>
      </c>
      <c r="C96" s="182" t="str">
        <f t="shared" si="9"/>
        <v>Komatsu</v>
      </c>
      <c r="D96" s="182" t="str">
        <f t="shared" si="9"/>
        <v>6251-11-1100</v>
      </c>
      <c r="E96" s="183" t="str">
        <f t="shared" si="9"/>
        <v>CYLINDER HEAD A</v>
      </c>
      <c r="F96" s="182">
        <f t="shared" si="9"/>
        <v>0</v>
      </c>
      <c r="G96" s="141">
        <f t="shared" si="9"/>
        <v>0</v>
      </c>
      <c r="H96" s="141">
        <f t="shared" si="9"/>
        <v>0</v>
      </c>
      <c r="I96" s="142">
        <f t="shared" si="9"/>
        <v>1</v>
      </c>
      <c r="J96" s="136">
        <f t="shared" si="9"/>
        <v>1469.08</v>
      </c>
      <c r="K96" s="136">
        <f t="shared" si="9"/>
        <v>1469.08</v>
      </c>
      <c r="L96" s="136">
        <f t="shared" si="9"/>
        <v>293.82000000000016</v>
      </c>
      <c r="M96" s="177">
        <f t="shared" si="9"/>
        <v>1762.9</v>
      </c>
      <c r="N96" s="137">
        <f t="shared" si="9"/>
        <v>1762.9</v>
      </c>
      <c r="O96" s="45"/>
      <c r="Q96" s="57" t="str">
        <f t="shared" si="8"/>
        <v>показать</v>
      </c>
    </row>
    <row r="97" spans="2:17" ht="15.75" hidden="1" customHeight="1" x14ac:dyDescent="0.25">
      <c r="B97" s="182">
        <v>81</v>
      </c>
      <c r="C97" s="182" t="str">
        <f t="shared" ref="C97:N106" si="10">IFERROR(VLOOKUP($B97,calc_data,C$14+1,0),0)</f>
        <v>Komatsu</v>
      </c>
      <c r="D97" s="182" t="str">
        <f t="shared" si="10"/>
        <v>195-49-38341</v>
      </c>
      <c r="E97" s="183" t="str">
        <f t="shared" si="10"/>
        <v>HOSE</v>
      </c>
      <c r="F97" s="182">
        <f t="shared" si="10"/>
        <v>0</v>
      </c>
      <c r="G97" s="141">
        <f t="shared" si="10"/>
        <v>0</v>
      </c>
      <c r="H97" s="141">
        <f t="shared" si="10"/>
        <v>0</v>
      </c>
      <c r="I97" s="142">
        <f t="shared" si="10"/>
        <v>1</v>
      </c>
      <c r="J97" s="136">
        <f t="shared" si="10"/>
        <v>1496.43</v>
      </c>
      <c r="K97" s="136">
        <f t="shared" si="10"/>
        <v>1496.43</v>
      </c>
      <c r="L97" s="136">
        <f t="shared" si="10"/>
        <v>299.28999999999996</v>
      </c>
      <c r="M97" s="177">
        <f t="shared" si="10"/>
        <v>1795.72</v>
      </c>
      <c r="N97" s="137">
        <f t="shared" si="10"/>
        <v>1795.72</v>
      </c>
      <c r="O97" s="45"/>
      <c r="Q97" s="57" t="str">
        <f t="shared" si="8"/>
        <v>показать</v>
      </c>
    </row>
    <row r="98" spans="2:17" ht="15.75" hidden="1" customHeight="1" x14ac:dyDescent="0.25">
      <c r="B98" s="182">
        <v>82</v>
      </c>
      <c r="C98" s="182" t="str">
        <f t="shared" si="10"/>
        <v>Komatsu</v>
      </c>
      <c r="D98" s="182" t="str">
        <f t="shared" si="10"/>
        <v>6245-71-3100</v>
      </c>
      <c r="E98" s="183" t="str">
        <f t="shared" si="10"/>
        <v>HOUSING ASS Y</v>
      </c>
      <c r="F98" s="182">
        <f t="shared" si="10"/>
        <v>0</v>
      </c>
      <c r="G98" s="141">
        <f t="shared" si="10"/>
        <v>0</v>
      </c>
      <c r="H98" s="141">
        <f t="shared" si="10"/>
        <v>0</v>
      </c>
      <c r="I98" s="142">
        <f t="shared" si="10"/>
        <v>1</v>
      </c>
      <c r="J98" s="136">
        <f t="shared" si="10"/>
        <v>1591.69</v>
      </c>
      <c r="K98" s="136">
        <f t="shared" si="10"/>
        <v>1591.69</v>
      </c>
      <c r="L98" s="136">
        <f t="shared" si="10"/>
        <v>318.33999999999992</v>
      </c>
      <c r="M98" s="177">
        <f t="shared" si="10"/>
        <v>1910.03</v>
      </c>
      <c r="N98" s="137">
        <f t="shared" si="10"/>
        <v>1910.03</v>
      </c>
      <c r="O98" s="45"/>
      <c r="Q98" s="57" t="str">
        <f t="shared" si="8"/>
        <v>показать</v>
      </c>
    </row>
    <row r="99" spans="2:17" ht="15.75" hidden="1" customHeight="1" x14ac:dyDescent="0.25">
      <c r="B99" s="182">
        <v>83</v>
      </c>
      <c r="C99" s="182" t="str">
        <f t="shared" si="10"/>
        <v>Komatsu</v>
      </c>
      <c r="D99" s="182" t="str">
        <f t="shared" si="10"/>
        <v>195-49-38232</v>
      </c>
      <c r="E99" s="183" t="str">
        <f t="shared" si="10"/>
        <v>HOSE</v>
      </c>
      <c r="F99" s="182">
        <f t="shared" si="10"/>
        <v>0</v>
      </c>
      <c r="G99" s="141">
        <f t="shared" si="10"/>
        <v>0</v>
      </c>
      <c r="H99" s="141">
        <f t="shared" si="10"/>
        <v>0</v>
      </c>
      <c r="I99" s="142">
        <f t="shared" si="10"/>
        <v>1</v>
      </c>
      <c r="J99" s="136">
        <f t="shared" si="10"/>
        <v>1451.61</v>
      </c>
      <c r="K99" s="136">
        <f t="shared" si="10"/>
        <v>1451.61</v>
      </c>
      <c r="L99" s="136">
        <f t="shared" si="10"/>
        <v>290.32000000000016</v>
      </c>
      <c r="M99" s="177">
        <f t="shared" si="10"/>
        <v>1741.93</v>
      </c>
      <c r="N99" s="137">
        <f t="shared" si="10"/>
        <v>1741.93</v>
      </c>
      <c r="O99" s="45"/>
      <c r="Q99" s="57" t="str">
        <f t="shared" si="8"/>
        <v>показать</v>
      </c>
    </row>
    <row r="100" spans="2:17" ht="15.75" hidden="1" customHeight="1" x14ac:dyDescent="0.25">
      <c r="B100" s="182">
        <v>84</v>
      </c>
      <c r="C100" s="182" t="str">
        <f t="shared" si="10"/>
        <v>Komatsu</v>
      </c>
      <c r="D100" s="182" t="str">
        <f t="shared" si="10"/>
        <v>17A-20-11300</v>
      </c>
      <c r="E100" s="183" t="str">
        <f t="shared" si="10"/>
        <v>UNIVERSAL JOINT</v>
      </c>
      <c r="F100" s="182">
        <f t="shared" si="10"/>
        <v>0</v>
      </c>
      <c r="G100" s="141">
        <f t="shared" si="10"/>
        <v>0</v>
      </c>
      <c r="H100" s="141">
        <f t="shared" si="10"/>
        <v>0</v>
      </c>
      <c r="I100" s="142">
        <f t="shared" si="10"/>
        <v>1</v>
      </c>
      <c r="J100" s="136">
        <f t="shared" si="10"/>
        <v>1461.5</v>
      </c>
      <c r="K100" s="136">
        <f t="shared" si="10"/>
        <v>1461.5</v>
      </c>
      <c r="L100" s="136">
        <f t="shared" si="10"/>
        <v>292.29999999999995</v>
      </c>
      <c r="M100" s="177">
        <f t="shared" si="10"/>
        <v>1753.8</v>
      </c>
      <c r="N100" s="137">
        <f t="shared" si="10"/>
        <v>1753.8</v>
      </c>
      <c r="O100" s="45"/>
      <c r="Q100" s="57" t="str">
        <f t="shared" si="8"/>
        <v>показать</v>
      </c>
    </row>
    <row r="101" spans="2:17" ht="15.75" hidden="1" customHeight="1" x14ac:dyDescent="0.25">
      <c r="B101" s="182">
        <v>85</v>
      </c>
      <c r="C101" s="182" t="str">
        <f t="shared" si="10"/>
        <v>Komatsu</v>
      </c>
      <c r="D101" s="182" t="str">
        <f t="shared" si="10"/>
        <v>6251-61-1102</v>
      </c>
      <c r="E101" s="183" t="str">
        <f t="shared" si="10"/>
        <v>WATER PUMP</v>
      </c>
      <c r="F101" s="182">
        <f t="shared" si="10"/>
        <v>0</v>
      </c>
      <c r="G101" s="141">
        <f t="shared" si="10"/>
        <v>0</v>
      </c>
      <c r="H101" s="141">
        <f t="shared" si="10"/>
        <v>0</v>
      </c>
      <c r="I101" s="142">
        <f t="shared" si="10"/>
        <v>1</v>
      </c>
      <c r="J101" s="136">
        <f t="shared" si="10"/>
        <v>1064.28</v>
      </c>
      <c r="K101" s="136">
        <f t="shared" si="10"/>
        <v>1064.28</v>
      </c>
      <c r="L101" s="136">
        <f t="shared" si="10"/>
        <v>212.86000000000013</v>
      </c>
      <c r="M101" s="177">
        <f t="shared" si="10"/>
        <v>1277.1400000000001</v>
      </c>
      <c r="N101" s="137">
        <f t="shared" si="10"/>
        <v>1277.1400000000001</v>
      </c>
      <c r="O101" s="45"/>
      <c r="Q101" s="57" t="str">
        <f t="shared" si="8"/>
        <v>показать</v>
      </c>
    </row>
    <row r="102" spans="2:17" ht="15.75" hidden="1" customHeight="1" x14ac:dyDescent="0.25">
      <c r="B102" s="182">
        <v>86</v>
      </c>
      <c r="C102" s="182" t="str">
        <f t="shared" si="10"/>
        <v>Komatsu</v>
      </c>
      <c r="D102" s="182" t="str">
        <f t="shared" si="10"/>
        <v>6151-62-1104</v>
      </c>
      <c r="E102" s="183" t="str">
        <f t="shared" si="10"/>
        <v>WATER PUMP</v>
      </c>
      <c r="F102" s="182">
        <f t="shared" si="10"/>
        <v>0</v>
      </c>
      <c r="G102" s="141">
        <f t="shared" si="10"/>
        <v>0</v>
      </c>
      <c r="H102" s="141">
        <f t="shared" si="10"/>
        <v>0</v>
      </c>
      <c r="I102" s="142">
        <f t="shared" si="10"/>
        <v>1</v>
      </c>
      <c r="J102" s="136">
        <f t="shared" si="10"/>
        <v>877.2</v>
      </c>
      <c r="K102" s="136">
        <f t="shared" si="10"/>
        <v>877.2</v>
      </c>
      <c r="L102" s="136">
        <f t="shared" si="10"/>
        <v>175.44000000000005</v>
      </c>
      <c r="M102" s="177">
        <f t="shared" si="10"/>
        <v>1052.6400000000001</v>
      </c>
      <c r="N102" s="137">
        <f t="shared" si="10"/>
        <v>1052.6400000000001</v>
      </c>
      <c r="O102" s="45"/>
      <c r="Q102" s="57" t="str">
        <f t="shared" si="8"/>
        <v>показать</v>
      </c>
    </row>
    <row r="103" spans="2:17" ht="15.75" hidden="1" customHeight="1" x14ac:dyDescent="0.25">
      <c r="B103" s="182">
        <v>87</v>
      </c>
      <c r="C103" s="182" t="str">
        <f t="shared" si="10"/>
        <v>Komatsu</v>
      </c>
      <c r="D103" s="182" t="str">
        <f t="shared" si="10"/>
        <v>6210-31-6311</v>
      </c>
      <c r="E103" s="183" t="str">
        <f t="shared" si="10"/>
        <v>GEAR</v>
      </c>
      <c r="F103" s="182">
        <f t="shared" si="10"/>
        <v>0</v>
      </c>
      <c r="G103" s="141">
        <f t="shared" si="10"/>
        <v>0</v>
      </c>
      <c r="H103" s="141">
        <f t="shared" si="10"/>
        <v>0</v>
      </c>
      <c r="I103" s="142">
        <f t="shared" si="10"/>
        <v>1</v>
      </c>
      <c r="J103" s="136">
        <f t="shared" si="10"/>
        <v>953.87</v>
      </c>
      <c r="K103" s="136">
        <f t="shared" si="10"/>
        <v>953.87</v>
      </c>
      <c r="L103" s="136">
        <f t="shared" si="10"/>
        <v>190.7700000000001</v>
      </c>
      <c r="M103" s="177">
        <f t="shared" si="10"/>
        <v>1144.6400000000001</v>
      </c>
      <c r="N103" s="137">
        <f t="shared" si="10"/>
        <v>1144.6400000000001</v>
      </c>
      <c r="O103" s="45"/>
      <c r="Q103" s="57" t="str">
        <f t="shared" si="8"/>
        <v>показать</v>
      </c>
    </row>
    <row r="104" spans="2:17" ht="15.75" hidden="1" customHeight="1" x14ac:dyDescent="0.25">
      <c r="B104" s="182">
        <v>88</v>
      </c>
      <c r="C104" s="182" t="str">
        <f t="shared" si="10"/>
        <v>Komatsu</v>
      </c>
      <c r="D104" s="182" t="str">
        <f t="shared" si="10"/>
        <v>6151-31-3101</v>
      </c>
      <c r="E104" s="183" t="str">
        <f t="shared" si="10"/>
        <v>CONNECTING ROD</v>
      </c>
      <c r="F104" s="182">
        <f t="shared" si="10"/>
        <v>0</v>
      </c>
      <c r="G104" s="141">
        <f t="shared" si="10"/>
        <v>0</v>
      </c>
      <c r="H104" s="141">
        <f t="shared" si="10"/>
        <v>0</v>
      </c>
      <c r="I104" s="142">
        <f t="shared" si="10"/>
        <v>1</v>
      </c>
      <c r="J104" s="136">
        <f t="shared" si="10"/>
        <v>1083.8499999999999</v>
      </c>
      <c r="K104" s="136">
        <f t="shared" si="10"/>
        <v>1083.8499999999999</v>
      </c>
      <c r="L104" s="136">
        <f t="shared" si="10"/>
        <v>216.76999999999998</v>
      </c>
      <c r="M104" s="177">
        <f t="shared" si="10"/>
        <v>1300.6199999999999</v>
      </c>
      <c r="N104" s="137">
        <f t="shared" si="10"/>
        <v>1300.6199999999999</v>
      </c>
      <c r="O104" s="45"/>
      <c r="Q104" s="57" t="str">
        <f t="shared" si="8"/>
        <v>показать</v>
      </c>
    </row>
    <row r="105" spans="2:17" ht="15.75" hidden="1" customHeight="1" x14ac:dyDescent="0.25">
      <c r="B105" s="182">
        <v>89</v>
      </c>
      <c r="C105" s="182" t="str">
        <f t="shared" si="10"/>
        <v>Komatsu</v>
      </c>
      <c r="D105" s="182" t="str">
        <f t="shared" si="10"/>
        <v>195-03-43180</v>
      </c>
      <c r="E105" s="183" t="str">
        <f t="shared" si="10"/>
        <v>ELEMENT</v>
      </c>
      <c r="F105" s="182">
        <f t="shared" si="10"/>
        <v>0</v>
      </c>
      <c r="G105" s="141">
        <f t="shared" si="10"/>
        <v>0</v>
      </c>
      <c r="H105" s="141">
        <f t="shared" si="10"/>
        <v>0</v>
      </c>
      <c r="I105" s="142">
        <f t="shared" si="10"/>
        <v>1</v>
      </c>
      <c r="J105" s="136">
        <f t="shared" si="10"/>
        <v>1148.1500000000001</v>
      </c>
      <c r="K105" s="136">
        <f t="shared" si="10"/>
        <v>1148.1500000000001</v>
      </c>
      <c r="L105" s="136">
        <f t="shared" si="10"/>
        <v>229.62999999999988</v>
      </c>
      <c r="M105" s="177">
        <f t="shared" si="10"/>
        <v>1377.78</v>
      </c>
      <c r="N105" s="137">
        <f t="shared" si="10"/>
        <v>1377.78</v>
      </c>
      <c r="O105" s="45"/>
      <c r="Q105" s="57" t="str">
        <f t="shared" si="8"/>
        <v>показать</v>
      </c>
    </row>
    <row r="106" spans="2:17" ht="15.75" hidden="1" customHeight="1" x14ac:dyDescent="0.25">
      <c r="B106" s="182">
        <v>90</v>
      </c>
      <c r="C106" s="182" t="str">
        <f t="shared" si="10"/>
        <v>Komatsu</v>
      </c>
      <c r="D106" s="182" t="str">
        <f t="shared" si="10"/>
        <v>6162-35-2120</v>
      </c>
      <c r="E106" s="183" t="str">
        <f t="shared" si="10"/>
        <v>PISTON</v>
      </c>
      <c r="F106" s="182">
        <f t="shared" si="10"/>
        <v>0</v>
      </c>
      <c r="G106" s="141">
        <f t="shared" si="10"/>
        <v>0</v>
      </c>
      <c r="H106" s="141">
        <f t="shared" si="10"/>
        <v>0</v>
      </c>
      <c r="I106" s="142">
        <f t="shared" si="10"/>
        <v>1</v>
      </c>
      <c r="J106" s="136">
        <f t="shared" si="10"/>
        <v>1196.68</v>
      </c>
      <c r="K106" s="136">
        <f t="shared" si="10"/>
        <v>1196.68</v>
      </c>
      <c r="L106" s="136">
        <f t="shared" si="10"/>
        <v>239.33999999999992</v>
      </c>
      <c r="M106" s="177">
        <f t="shared" si="10"/>
        <v>1436.02</v>
      </c>
      <c r="N106" s="137">
        <f t="shared" si="10"/>
        <v>1436.02</v>
      </c>
      <c r="O106" s="45"/>
      <c r="Q106" s="57" t="str">
        <f t="shared" si="8"/>
        <v>показать</v>
      </c>
    </row>
    <row r="107" spans="2:17" ht="15.75" hidden="1" customHeight="1" x14ac:dyDescent="0.25">
      <c r="B107" s="182">
        <v>91</v>
      </c>
      <c r="C107" s="182" t="str">
        <f t="shared" ref="C107:N116" si="11">IFERROR(VLOOKUP($B107,calc_data,C$14+1,0),0)</f>
        <v>Komatsu</v>
      </c>
      <c r="D107" s="182" t="str">
        <f t="shared" si="11"/>
        <v>6154-61-1200</v>
      </c>
      <c r="E107" s="183" t="str">
        <f t="shared" si="11"/>
        <v>WATER PUMP ASS</v>
      </c>
      <c r="F107" s="182">
        <f t="shared" si="11"/>
        <v>0</v>
      </c>
      <c r="G107" s="141">
        <f t="shared" si="11"/>
        <v>0</v>
      </c>
      <c r="H107" s="141">
        <f t="shared" si="11"/>
        <v>0</v>
      </c>
      <c r="I107" s="142">
        <f t="shared" si="11"/>
        <v>1</v>
      </c>
      <c r="J107" s="136">
        <f t="shared" si="11"/>
        <v>1167.6300000000001</v>
      </c>
      <c r="K107" s="136">
        <f t="shared" si="11"/>
        <v>1167.6300000000001</v>
      </c>
      <c r="L107" s="136">
        <f t="shared" si="11"/>
        <v>233.52999999999997</v>
      </c>
      <c r="M107" s="177">
        <f t="shared" si="11"/>
        <v>1401.16</v>
      </c>
      <c r="N107" s="137">
        <f t="shared" si="11"/>
        <v>1401.16</v>
      </c>
      <c r="O107" s="45"/>
      <c r="Q107" s="57" t="str">
        <f t="shared" si="8"/>
        <v>показать</v>
      </c>
    </row>
    <row r="108" spans="2:17" ht="15.75" hidden="1" customHeight="1" x14ac:dyDescent="0.25">
      <c r="B108" s="182">
        <v>92</v>
      </c>
      <c r="C108" s="182" t="str">
        <f t="shared" si="11"/>
        <v>Komatsu</v>
      </c>
      <c r="D108" s="182" t="str">
        <f t="shared" si="11"/>
        <v>6151-31-3200</v>
      </c>
      <c r="E108" s="183" t="str">
        <f t="shared" si="11"/>
        <v>CONNECTING ROD</v>
      </c>
      <c r="F108" s="182">
        <f t="shared" si="11"/>
        <v>0</v>
      </c>
      <c r="G108" s="141">
        <f t="shared" si="11"/>
        <v>0</v>
      </c>
      <c r="H108" s="141">
        <f t="shared" si="11"/>
        <v>0</v>
      </c>
      <c r="I108" s="142">
        <f t="shared" si="11"/>
        <v>1</v>
      </c>
      <c r="J108" s="136">
        <f t="shared" si="11"/>
        <v>1127.74</v>
      </c>
      <c r="K108" s="136">
        <f t="shared" si="11"/>
        <v>1127.74</v>
      </c>
      <c r="L108" s="136">
        <f t="shared" si="11"/>
        <v>225.54999999999995</v>
      </c>
      <c r="M108" s="177">
        <f t="shared" si="11"/>
        <v>1353.29</v>
      </c>
      <c r="N108" s="137">
        <f t="shared" si="11"/>
        <v>1353.29</v>
      </c>
      <c r="O108" s="45"/>
      <c r="Q108" s="57" t="str">
        <f t="shared" si="8"/>
        <v>показать</v>
      </c>
    </row>
    <row r="109" spans="2:17" ht="15.75" hidden="1" customHeight="1" x14ac:dyDescent="0.25">
      <c r="B109" s="182">
        <v>93</v>
      </c>
      <c r="C109" s="182" t="str">
        <f t="shared" si="11"/>
        <v>Komatsu</v>
      </c>
      <c r="D109" s="182" t="str">
        <f t="shared" si="11"/>
        <v>6245-31-2110</v>
      </c>
      <c r="E109" s="183" t="str">
        <f t="shared" si="11"/>
        <v>PISTON</v>
      </c>
      <c r="F109" s="182">
        <f t="shared" si="11"/>
        <v>0</v>
      </c>
      <c r="G109" s="141">
        <f t="shared" si="11"/>
        <v>0</v>
      </c>
      <c r="H109" s="141">
        <f t="shared" si="11"/>
        <v>0</v>
      </c>
      <c r="I109" s="142">
        <f t="shared" si="11"/>
        <v>1</v>
      </c>
      <c r="J109" s="136">
        <f t="shared" si="11"/>
        <v>1364.9</v>
      </c>
      <c r="K109" s="136">
        <f t="shared" si="11"/>
        <v>1364.9</v>
      </c>
      <c r="L109" s="136">
        <f t="shared" si="11"/>
        <v>272.98</v>
      </c>
      <c r="M109" s="177">
        <f t="shared" si="11"/>
        <v>1637.88</v>
      </c>
      <c r="N109" s="137">
        <f t="shared" si="11"/>
        <v>1637.88</v>
      </c>
      <c r="O109" s="45"/>
      <c r="Q109" s="57" t="str">
        <f t="shared" si="8"/>
        <v>показать</v>
      </c>
    </row>
    <row r="110" spans="2:17" ht="15.75" hidden="1" customHeight="1" x14ac:dyDescent="0.25">
      <c r="B110" s="182">
        <v>94</v>
      </c>
      <c r="C110" s="182" t="str">
        <f t="shared" si="11"/>
        <v>Komatsu</v>
      </c>
      <c r="D110" s="182" t="str">
        <f t="shared" si="11"/>
        <v>6251-31-3100</v>
      </c>
      <c r="E110" s="183" t="str">
        <f t="shared" si="11"/>
        <v>CONNECTING ROD</v>
      </c>
      <c r="F110" s="182">
        <f t="shared" si="11"/>
        <v>0</v>
      </c>
      <c r="G110" s="141">
        <f t="shared" si="11"/>
        <v>0</v>
      </c>
      <c r="H110" s="141">
        <f t="shared" si="11"/>
        <v>0</v>
      </c>
      <c r="I110" s="142">
        <f t="shared" si="11"/>
        <v>1</v>
      </c>
      <c r="J110" s="136">
        <f t="shared" si="11"/>
        <v>1063.6600000000001</v>
      </c>
      <c r="K110" s="136">
        <f t="shared" si="11"/>
        <v>1063.6600000000001</v>
      </c>
      <c r="L110" s="136">
        <f t="shared" si="11"/>
        <v>212.73000000000002</v>
      </c>
      <c r="M110" s="177">
        <f t="shared" si="11"/>
        <v>1276.3900000000001</v>
      </c>
      <c r="N110" s="137">
        <f t="shared" si="11"/>
        <v>1276.3900000000001</v>
      </c>
      <c r="O110" s="45"/>
      <c r="Q110" s="57" t="str">
        <f t="shared" si="8"/>
        <v>показать</v>
      </c>
    </row>
    <row r="111" spans="2:17" ht="15.75" hidden="1" customHeight="1" x14ac:dyDescent="0.25">
      <c r="B111" s="182">
        <v>95</v>
      </c>
      <c r="C111" s="182" t="str">
        <f t="shared" si="11"/>
        <v>Komatsu</v>
      </c>
      <c r="D111" s="182" t="str">
        <f t="shared" si="11"/>
        <v>6212-K2-9902</v>
      </c>
      <c r="E111" s="183" t="str">
        <f t="shared" si="11"/>
        <v>GASKET KIT</v>
      </c>
      <c r="F111" s="182">
        <f t="shared" si="11"/>
        <v>0</v>
      </c>
      <c r="G111" s="141">
        <f t="shared" si="11"/>
        <v>0</v>
      </c>
      <c r="H111" s="141">
        <f t="shared" si="11"/>
        <v>0</v>
      </c>
      <c r="I111" s="142">
        <f t="shared" si="11"/>
        <v>1</v>
      </c>
      <c r="J111" s="136">
        <f t="shared" si="11"/>
        <v>1373.07</v>
      </c>
      <c r="K111" s="136">
        <f t="shared" si="11"/>
        <v>1373.07</v>
      </c>
      <c r="L111" s="136">
        <f t="shared" si="11"/>
        <v>274.61000000000013</v>
      </c>
      <c r="M111" s="177">
        <f t="shared" si="11"/>
        <v>1647.68</v>
      </c>
      <c r="N111" s="137">
        <f t="shared" si="11"/>
        <v>1647.68</v>
      </c>
      <c r="O111" s="45"/>
      <c r="Q111" s="57" t="str">
        <f t="shared" si="8"/>
        <v>показать</v>
      </c>
    </row>
    <row r="112" spans="2:17" ht="15.75" hidden="1" customHeight="1" x14ac:dyDescent="0.25">
      <c r="B112" s="182">
        <v>96</v>
      </c>
      <c r="C112" s="182" t="str">
        <f t="shared" si="11"/>
        <v>Komatsu</v>
      </c>
      <c r="D112" s="182" t="str">
        <f t="shared" si="11"/>
        <v>154-27-71210</v>
      </c>
      <c r="E112" s="183" t="str">
        <f t="shared" si="11"/>
        <v>GEAR</v>
      </c>
      <c r="F112" s="182">
        <f t="shared" si="11"/>
        <v>0</v>
      </c>
      <c r="G112" s="141">
        <f t="shared" si="11"/>
        <v>0</v>
      </c>
      <c r="H112" s="141">
        <f t="shared" si="11"/>
        <v>0</v>
      </c>
      <c r="I112" s="142">
        <f t="shared" si="11"/>
        <v>1</v>
      </c>
      <c r="J112" s="136">
        <f t="shared" si="11"/>
        <v>1132.25</v>
      </c>
      <c r="K112" s="136">
        <f t="shared" si="11"/>
        <v>1132.25</v>
      </c>
      <c r="L112" s="136">
        <f t="shared" si="11"/>
        <v>226.45000000000005</v>
      </c>
      <c r="M112" s="177">
        <f t="shared" si="11"/>
        <v>1358.7</v>
      </c>
      <c r="N112" s="137">
        <f t="shared" si="11"/>
        <v>1358.7</v>
      </c>
      <c r="O112" s="45"/>
      <c r="Q112" s="57" t="str">
        <f t="shared" si="8"/>
        <v>показать</v>
      </c>
    </row>
    <row r="113" spans="2:17" ht="15.75" hidden="1" customHeight="1" x14ac:dyDescent="0.25">
      <c r="B113" s="182">
        <v>97</v>
      </c>
      <c r="C113" s="182">
        <f t="shared" si="11"/>
        <v>0</v>
      </c>
      <c r="D113" s="182">
        <f t="shared" si="11"/>
        <v>0</v>
      </c>
      <c r="E113" s="183">
        <f t="shared" si="11"/>
        <v>0</v>
      </c>
      <c r="F113" s="182">
        <f t="shared" si="11"/>
        <v>0</v>
      </c>
      <c r="G113" s="141">
        <f t="shared" si="11"/>
        <v>0</v>
      </c>
      <c r="H113" s="141">
        <f t="shared" si="11"/>
        <v>0</v>
      </c>
      <c r="I113" s="142">
        <f t="shared" si="11"/>
        <v>0</v>
      </c>
      <c r="J113" s="136">
        <f t="shared" si="11"/>
        <v>0</v>
      </c>
      <c r="K113" s="136">
        <f t="shared" si="11"/>
        <v>0</v>
      </c>
      <c r="L113" s="136">
        <f t="shared" si="11"/>
        <v>0</v>
      </c>
      <c r="M113" s="177">
        <f t="shared" si="11"/>
        <v>0</v>
      </c>
      <c r="N113" s="137">
        <f t="shared" si="11"/>
        <v>0</v>
      </c>
      <c r="O113" s="45"/>
      <c r="Q113" s="57" t="str">
        <f t="shared" si="8"/>
        <v>скрыть</v>
      </c>
    </row>
    <row r="114" spans="2:17" ht="15.75" hidden="1" customHeight="1" x14ac:dyDescent="0.25">
      <c r="B114" s="182">
        <v>98</v>
      </c>
      <c r="C114" s="182">
        <f t="shared" si="11"/>
        <v>0</v>
      </c>
      <c r="D114" s="182">
        <f t="shared" si="11"/>
        <v>0</v>
      </c>
      <c r="E114" s="183">
        <f t="shared" si="11"/>
        <v>0</v>
      </c>
      <c r="F114" s="182">
        <f t="shared" si="11"/>
        <v>0</v>
      </c>
      <c r="G114" s="141">
        <f t="shared" si="11"/>
        <v>0</v>
      </c>
      <c r="H114" s="141">
        <f t="shared" si="11"/>
        <v>0</v>
      </c>
      <c r="I114" s="142">
        <f t="shared" si="11"/>
        <v>0</v>
      </c>
      <c r="J114" s="136">
        <f t="shared" si="11"/>
        <v>0</v>
      </c>
      <c r="K114" s="136">
        <f t="shared" si="11"/>
        <v>0</v>
      </c>
      <c r="L114" s="136">
        <f t="shared" si="11"/>
        <v>0</v>
      </c>
      <c r="M114" s="177">
        <f t="shared" si="11"/>
        <v>0</v>
      </c>
      <c r="N114" s="137">
        <f t="shared" si="11"/>
        <v>0</v>
      </c>
      <c r="O114" s="45"/>
      <c r="Q114" s="57" t="str">
        <f t="shared" si="8"/>
        <v>скрыть</v>
      </c>
    </row>
    <row r="115" spans="2:17" ht="15.75" hidden="1" customHeight="1" x14ac:dyDescent="0.25">
      <c r="B115" s="182">
        <v>99</v>
      </c>
      <c r="C115" s="182">
        <f t="shared" si="11"/>
        <v>0</v>
      </c>
      <c r="D115" s="182">
        <f t="shared" si="11"/>
        <v>0</v>
      </c>
      <c r="E115" s="183">
        <f t="shared" si="11"/>
        <v>0</v>
      </c>
      <c r="F115" s="182">
        <f t="shared" si="11"/>
        <v>0</v>
      </c>
      <c r="G115" s="141">
        <f t="shared" si="11"/>
        <v>0</v>
      </c>
      <c r="H115" s="141">
        <f t="shared" si="11"/>
        <v>0</v>
      </c>
      <c r="I115" s="142">
        <f t="shared" si="11"/>
        <v>0</v>
      </c>
      <c r="J115" s="136">
        <f t="shared" si="11"/>
        <v>0</v>
      </c>
      <c r="K115" s="136">
        <f t="shared" si="11"/>
        <v>0</v>
      </c>
      <c r="L115" s="136">
        <f t="shared" si="11"/>
        <v>0</v>
      </c>
      <c r="M115" s="177">
        <f t="shared" si="11"/>
        <v>0</v>
      </c>
      <c r="N115" s="137">
        <f t="shared" si="11"/>
        <v>0</v>
      </c>
      <c r="O115" s="45"/>
      <c r="Q115" s="57" t="str">
        <f t="shared" si="8"/>
        <v>скрыть</v>
      </c>
    </row>
    <row r="116" spans="2:17" ht="15.75" hidden="1" customHeight="1" x14ac:dyDescent="0.25">
      <c r="B116" s="182">
        <v>100</v>
      </c>
      <c r="C116" s="182">
        <f t="shared" si="11"/>
        <v>0</v>
      </c>
      <c r="D116" s="182">
        <f t="shared" si="11"/>
        <v>0</v>
      </c>
      <c r="E116" s="183">
        <f t="shared" si="11"/>
        <v>0</v>
      </c>
      <c r="F116" s="182">
        <f t="shared" si="11"/>
        <v>0</v>
      </c>
      <c r="G116" s="141">
        <f t="shared" si="11"/>
        <v>0</v>
      </c>
      <c r="H116" s="141">
        <f t="shared" si="11"/>
        <v>0</v>
      </c>
      <c r="I116" s="142">
        <f t="shared" si="11"/>
        <v>0</v>
      </c>
      <c r="J116" s="136">
        <f t="shared" si="11"/>
        <v>0</v>
      </c>
      <c r="K116" s="136">
        <f t="shared" si="11"/>
        <v>0</v>
      </c>
      <c r="L116" s="136">
        <f t="shared" si="11"/>
        <v>0</v>
      </c>
      <c r="M116" s="177">
        <f t="shared" si="11"/>
        <v>0</v>
      </c>
      <c r="N116" s="137">
        <f t="shared" si="11"/>
        <v>0</v>
      </c>
      <c r="O116" s="45"/>
      <c r="Q116" s="57" t="str">
        <f t="shared" si="8"/>
        <v>скрыть</v>
      </c>
    </row>
    <row r="117" spans="2:17" ht="15.75" hidden="1" customHeight="1" x14ac:dyDescent="0.25">
      <c r="B117" s="182">
        <v>101</v>
      </c>
      <c r="C117" s="182">
        <f t="shared" ref="C117:N126" si="12">IFERROR(VLOOKUP($B117,calc_data,C$14+1,0),0)</f>
        <v>0</v>
      </c>
      <c r="D117" s="182">
        <f t="shared" si="12"/>
        <v>0</v>
      </c>
      <c r="E117" s="183">
        <f t="shared" si="12"/>
        <v>0</v>
      </c>
      <c r="F117" s="182">
        <f t="shared" si="12"/>
        <v>0</v>
      </c>
      <c r="G117" s="141">
        <f t="shared" si="12"/>
        <v>0</v>
      </c>
      <c r="H117" s="141">
        <f t="shared" si="12"/>
        <v>0</v>
      </c>
      <c r="I117" s="142">
        <f t="shared" si="12"/>
        <v>0</v>
      </c>
      <c r="J117" s="136">
        <f t="shared" si="12"/>
        <v>0</v>
      </c>
      <c r="K117" s="136">
        <f t="shared" si="12"/>
        <v>0</v>
      </c>
      <c r="L117" s="136">
        <f t="shared" si="12"/>
        <v>0</v>
      </c>
      <c r="M117" s="177">
        <f t="shared" si="12"/>
        <v>0</v>
      </c>
      <c r="N117" s="137">
        <f t="shared" si="12"/>
        <v>0</v>
      </c>
      <c r="O117" s="45"/>
      <c r="Q117" s="57" t="str">
        <f t="shared" si="8"/>
        <v>скрыть</v>
      </c>
    </row>
    <row r="118" spans="2:17" ht="15.75" hidden="1" customHeight="1" x14ac:dyDescent="0.25">
      <c r="B118" s="182">
        <v>102</v>
      </c>
      <c r="C118" s="182">
        <f t="shared" si="12"/>
        <v>0</v>
      </c>
      <c r="D118" s="182">
        <f t="shared" si="12"/>
        <v>0</v>
      </c>
      <c r="E118" s="183">
        <f t="shared" si="12"/>
        <v>0</v>
      </c>
      <c r="F118" s="182">
        <f t="shared" si="12"/>
        <v>0</v>
      </c>
      <c r="G118" s="141">
        <f t="shared" si="12"/>
        <v>0</v>
      </c>
      <c r="H118" s="141">
        <f t="shared" si="12"/>
        <v>0</v>
      </c>
      <c r="I118" s="142">
        <f t="shared" si="12"/>
        <v>0</v>
      </c>
      <c r="J118" s="136">
        <f t="shared" si="12"/>
        <v>0</v>
      </c>
      <c r="K118" s="136">
        <f t="shared" si="12"/>
        <v>0</v>
      </c>
      <c r="L118" s="136">
        <f t="shared" si="12"/>
        <v>0</v>
      </c>
      <c r="M118" s="177">
        <f t="shared" si="12"/>
        <v>0</v>
      </c>
      <c r="N118" s="137">
        <f t="shared" si="12"/>
        <v>0</v>
      </c>
      <c r="O118" s="45"/>
      <c r="Q118" s="57" t="str">
        <f t="shared" si="8"/>
        <v>скрыть</v>
      </c>
    </row>
    <row r="119" spans="2:17" ht="15.75" hidden="1" customHeight="1" x14ac:dyDescent="0.25">
      <c r="B119" s="182">
        <v>103</v>
      </c>
      <c r="C119" s="182">
        <f t="shared" si="12"/>
        <v>0</v>
      </c>
      <c r="D119" s="182">
        <f t="shared" si="12"/>
        <v>0</v>
      </c>
      <c r="E119" s="183">
        <f t="shared" si="12"/>
        <v>0</v>
      </c>
      <c r="F119" s="182">
        <f t="shared" si="12"/>
        <v>0</v>
      </c>
      <c r="G119" s="141">
        <f t="shared" si="12"/>
        <v>0</v>
      </c>
      <c r="H119" s="141">
        <f t="shared" si="12"/>
        <v>0</v>
      </c>
      <c r="I119" s="142">
        <f t="shared" si="12"/>
        <v>0</v>
      </c>
      <c r="J119" s="136">
        <f t="shared" si="12"/>
        <v>0</v>
      </c>
      <c r="K119" s="136">
        <f t="shared" si="12"/>
        <v>0</v>
      </c>
      <c r="L119" s="136">
        <f t="shared" si="12"/>
        <v>0</v>
      </c>
      <c r="M119" s="177">
        <f t="shared" si="12"/>
        <v>0</v>
      </c>
      <c r="N119" s="137">
        <f t="shared" si="12"/>
        <v>0</v>
      </c>
      <c r="O119" s="45"/>
      <c r="Q119" s="57" t="str">
        <f t="shared" si="8"/>
        <v>скрыть</v>
      </c>
    </row>
    <row r="120" spans="2:17" ht="15.75" hidden="1" customHeight="1" x14ac:dyDescent="0.25">
      <c r="B120" s="182">
        <v>104</v>
      </c>
      <c r="C120" s="182">
        <f t="shared" si="12"/>
        <v>0</v>
      </c>
      <c r="D120" s="182">
        <f t="shared" si="12"/>
        <v>0</v>
      </c>
      <c r="E120" s="183">
        <f t="shared" si="12"/>
        <v>0</v>
      </c>
      <c r="F120" s="182">
        <f t="shared" si="12"/>
        <v>0</v>
      </c>
      <c r="G120" s="141">
        <f t="shared" si="12"/>
        <v>0</v>
      </c>
      <c r="H120" s="141">
        <f t="shared" si="12"/>
        <v>0</v>
      </c>
      <c r="I120" s="142">
        <f t="shared" si="12"/>
        <v>0</v>
      </c>
      <c r="J120" s="136">
        <f t="shared" si="12"/>
        <v>0</v>
      </c>
      <c r="K120" s="136">
        <f t="shared" si="12"/>
        <v>0</v>
      </c>
      <c r="L120" s="136">
        <f t="shared" si="12"/>
        <v>0</v>
      </c>
      <c r="M120" s="177">
        <f t="shared" si="12"/>
        <v>0</v>
      </c>
      <c r="N120" s="137">
        <f t="shared" si="12"/>
        <v>0</v>
      </c>
      <c r="O120" s="45"/>
      <c r="Q120" s="57" t="str">
        <f t="shared" si="8"/>
        <v>скрыть</v>
      </c>
    </row>
    <row r="121" spans="2:17" ht="15.75" hidden="1" customHeight="1" x14ac:dyDescent="0.25">
      <c r="B121" s="182">
        <v>105</v>
      </c>
      <c r="C121" s="182">
        <f t="shared" si="12"/>
        <v>0</v>
      </c>
      <c r="D121" s="182">
        <f t="shared" si="12"/>
        <v>0</v>
      </c>
      <c r="E121" s="183">
        <f t="shared" si="12"/>
        <v>0</v>
      </c>
      <c r="F121" s="182">
        <f t="shared" si="12"/>
        <v>0</v>
      </c>
      <c r="G121" s="141">
        <f t="shared" si="12"/>
        <v>0</v>
      </c>
      <c r="H121" s="141">
        <f t="shared" si="12"/>
        <v>0</v>
      </c>
      <c r="I121" s="142">
        <f t="shared" si="12"/>
        <v>0</v>
      </c>
      <c r="J121" s="136">
        <f t="shared" si="12"/>
        <v>0</v>
      </c>
      <c r="K121" s="136">
        <f t="shared" si="12"/>
        <v>0</v>
      </c>
      <c r="L121" s="136">
        <f t="shared" si="12"/>
        <v>0</v>
      </c>
      <c r="M121" s="177">
        <f t="shared" si="12"/>
        <v>0</v>
      </c>
      <c r="N121" s="137">
        <f t="shared" si="12"/>
        <v>0</v>
      </c>
      <c r="O121" s="45"/>
      <c r="Q121" s="57" t="str">
        <f t="shared" si="8"/>
        <v>скрыть</v>
      </c>
    </row>
    <row r="122" spans="2:17" ht="15.75" hidden="1" customHeight="1" x14ac:dyDescent="0.25">
      <c r="B122" s="182">
        <v>106</v>
      </c>
      <c r="C122" s="182">
        <f t="shared" si="12"/>
        <v>0</v>
      </c>
      <c r="D122" s="182">
        <f t="shared" si="12"/>
        <v>0</v>
      </c>
      <c r="E122" s="183">
        <f t="shared" si="12"/>
        <v>0</v>
      </c>
      <c r="F122" s="182">
        <f t="shared" si="12"/>
        <v>0</v>
      </c>
      <c r="G122" s="141">
        <f t="shared" si="12"/>
        <v>0</v>
      </c>
      <c r="H122" s="141">
        <f t="shared" si="12"/>
        <v>0</v>
      </c>
      <c r="I122" s="142">
        <f t="shared" si="12"/>
        <v>0</v>
      </c>
      <c r="J122" s="136">
        <f t="shared" si="12"/>
        <v>0</v>
      </c>
      <c r="K122" s="136">
        <f t="shared" si="12"/>
        <v>0</v>
      </c>
      <c r="L122" s="136">
        <f t="shared" si="12"/>
        <v>0</v>
      </c>
      <c r="M122" s="177">
        <f t="shared" si="12"/>
        <v>0</v>
      </c>
      <c r="N122" s="137">
        <f t="shared" si="12"/>
        <v>0</v>
      </c>
      <c r="O122" s="45"/>
      <c r="Q122" s="57" t="str">
        <f t="shared" si="8"/>
        <v>скрыть</v>
      </c>
    </row>
    <row r="123" spans="2:17" ht="15.75" hidden="1" customHeight="1" x14ac:dyDescent="0.25">
      <c r="B123" s="182">
        <v>107</v>
      </c>
      <c r="C123" s="182">
        <f t="shared" si="12"/>
        <v>0</v>
      </c>
      <c r="D123" s="182">
        <f t="shared" si="12"/>
        <v>0</v>
      </c>
      <c r="E123" s="183">
        <f t="shared" si="12"/>
        <v>0</v>
      </c>
      <c r="F123" s="182">
        <f t="shared" si="12"/>
        <v>0</v>
      </c>
      <c r="G123" s="141">
        <f t="shared" si="12"/>
        <v>0</v>
      </c>
      <c r="H123" s="141">
        <f t="shared" si="12"/>
        <v>0</v>
      </c>
      <c r="I123" s="142">
        <f t="shared" si="12"/>
        <v>0</v>
      </c>
      <c r="J123" s="136">
        <f t="shared" si="12"/>
        <v>0</v>
      </c>
      <c r="K123" s="136">
        <f t="shared" si="12"/>
        <v>0</v>
      </c>
      <c r="L123" s="136">
        <f t="shared" si="12"/>
        <v>0</v>
      </c>
      <c r="M123" s="177">
        <f t="shared" si="12"/>
        <v>0</v>
      </c>
      <c r="N123" s="137">
        <f t="shared" si="12"/>
        <v>0</v>
      </c>
      <c r="O123" s="45"/>
      <c r="Q123" s="57" t="str">
        <f t="shared" si="8"/>
        <v>скрыть</v>
      </c>
    </row>
    <row r="124" spans="2:17" ht="15.75" hidden="1" customHeight="1" x14ac:dyDescent="0.25">
      <c r="B124" s="182">
        <v>108</v>
      </c>
      <c r="C124" s="182">
        <f t="shared" si="12"/>
        <v>0</v>
      </c>
      <c r="D124" s="182">
        <f t="shared" si="12"/>
        <v>0</v>
      </c>
      <c r="E124" s="183">
        <f t="shared" si="12"/>
        <v>0</v>
      </c>
      <c r="F124" s="182">
        <f t="shared" si="12"/>
        <v>0</v>
      </c>
      <c r="G124" s="141">
        <f t="shared" si="12"/>
        <v>0</v>
      </c>
      <c r="H124" s="141">
        <f t="shared" si="12"/>
        <v>0</v>
      </c>
      <c r="I124" s="142">
        <f t="shared" si="12"/>
        <v>0</v>
      </c>
      <c r="J124" s="136">
        <f t="shared" si="12"/>
        <v>0</v>
      </c>
      <c r="K124" s="136">
        <f t="shared" si="12"/>
        <v>0</v>
      </c>
      <c r="L124" s="136">
        <f t="shared" si="12"/>
        <v>0</v>
      </c>
      <c r="M124" s="177">
        <f t="shared" si="12"/>
        <v>0</v>
      </c>
      <c r="N124" s="137">
        <f t="shared" si="12"/>
        <v>0</v>
      </c>
      <c r="O124" s="45"/>
      <c r="Q124" s="57" t="str">
        <f t="shared" si="8"/>
        <v>скрыть</v>
      </c>
    </row>
    <row r="125" spans="2:17" ht="15.75" hidden="1" customHeight="1" x14ac:dyDescent="0.25">
      <c r="B125" s="182">
        <v>109</v>
      </c>
      <c r="C125" s="182">
        <f t="shared" si="12"/>
        <v>0</v>
      </c>
      <c r="D125" s="182">
        <f t="shared" si="12"/>
        <v>0</v>
      </c>
      <c r="E125" s="183">
        <f t="shared" si="12"/>
        <v>0</v>
      </c>
      <c r="F125" s="182">
        <f t="shared" si="12"/>
        <v>0</v>
      </c>
      <c r="G125" s="141">
        <f t="shared" si="12"/>
        <v>0</v>
      </c>
      <c r="H125" s="141">
        <f t="shared" si="12"/>
        <v>0</v>
      </c>
      <c r="I125" s="142">
        <f t="shared" si="12"/>
        <v>0</v>
      </c>
      <c r="J125" s="136">
        <f t="shared" si="12"/>
        <v>0</v>
      </c>
      <c r="K125" s="136">
        <f t="shared" si="12"/>
        <v>0</v>
      </c>
      <c r="L125" s="136">
        <f t="shared" si="12"/>
        <v>0</v>
      </c>
      <c r="M125" s="177">
        <f t="shared" si="12"/>
        <v>0</v>
      </c>
      <c r="N125" s="137">
        <f t="shared" si="12"/>
        <v>0</v>
      </c>
      <c r="O125" s="45"/>
      <c r="Q125" s="57" t="str">
        <f t="shared" si="8"/>
        <v>скрыть</v>
      </c>
    </row>
    <row r="126" spans="2:17" ht="15.75" hidden="1" customHeight="1" x14ac:dyDescent="0.25">
      <c r="B126" s="182">
        <v>110</v>
      </c>
      <c r="C126" s="182">
        <f t="shared" si="12"/>
        <v>0</v>
      </c>
      <c r="D126" s="182">
        <f t="shared" si="12"/>
        <v>0</v>
      </c>
      <c r="E126" s="183">
        <f t="shared" si="12"/>
        <v>0</v>
      </c>
      <c r="F126" s="182">
        <f t="shared" si="12"/>
        <v>0</v>
      </c>
      <c r="G126" s="141">
        <f t="shared" si="12"/>
        <v>0</v>
      </c>
      <c r="H126" s="141">
        <f t="shared" si="12"/>
        <v>0</v>
      </c>
      <c r="I126" s="142">
        <f t="shared" si="12"/>
        <v>0</v>
      </c>
      <c r="J126" s="136">
        <f t="shared" si="12"/>
        <v>0</v>
      </c>
      <c r="K126" s="136">
        <f t="shared" si="12"/>
        <v>0</v>
      </c>
      <c r="L126" s="136">
        <f t="shared" si="12"/>
        <v>0</v>
      </c>
      <c r="M126" s="177">
        <f t="shared" si="12"/>
        <v>0</v>
      </c>
      <c r="N126" s="137">
        <f t="shared" si="12"/>
        <v>0</v>
      </c>
      <c r="O126" s="45"/>
      <c r="Q126" s="57" t="str">
        <f t="shared" si="8"/>
        <v>скрыть</v>
      </c>
    </row>
    <row r="127" spans="2:17" ht="15.75" hidden="1" customHeight="1" x14ac:dyDescent="0.25">
      <c r="B127" s="182">
        <v>111</v>
      </c>
      <c r="C127" s="182">
        <f t="shared" ref="C127:N136" si="13">IFERROR(VLOOKUP($B127,calc_data,C$14+1,0),0)</f>
        <v>0</v>
      </c>
      <c r="D127" s="182">
        <f t="shared" si="13"/>
        <v>0</v>
      </c>
      <c r="E127" s="183">
        <f t="shared" si="13"/>
        <v>0</v>
      </c>
      <c r="F127" s="182">
        <f t="shared" si="13"/>
        <v>0</v>
      </c>
      <c r="G127" s="141">
        <f t="shared" si="13"/>
        <v>0</v>
      </c>
      <c r="H127" s="141">
        <f t="shared" si="13"/>
        <v>0</v>
      </c>
      <c r="I127" s="142">
        <f t="shared" si="13"/>
        <v>0</v>
      </c>
      <c r="J127" s="136">
        <f t="shared" si="13"/>
        <v>0</v>
      </c>
      <c r="K127" s="136">
        <f t="shared" si="13"/>
        <v>0</v>
      </c>
      <c r="L127" s="136">
        <f t="shared" si="13"/>
        <v>0</v>
      </c>
      <c r="M127" s="177">
        <f t="shared" si="13"/>
        <v>0</v>
      </c>
      <c r="N127" s="137">
        <f t="shared" si="13"/>
        <v>0</v>
      </c>
      <c r="O127" s="45"/>
      <c r="Q127" s="57" t="str">
        <f t="shared" si="8"/>
        <v>скрыть</v>
      </c>
    </row>
    <row r="128" spans="2:17" ht="15.75" hidden="1" customHeight="1" x14ac:dyDescent="0.25">
      <c r="B128" s="182">
        <v>112</v>
      </c>
      <c r="C128" s="182">
        <f t="shared" si="13"/>
        <v>0</v>
      </c>
      <c r="D128" s="182">
        <f t="shared" si="13"/>
        <v>0</v>
      </c>
      <c r="E128" s="183">
        <f t="shared" si="13"/>
        <v>0</v>
      </c>
      <c r="F128" s="182">
        <f t="shared" si="13"/>
        <v>0</v>
      </c>
      <c r="G128" s="141">
        <f t="shared" si="13"/>
        <v>0</v>
      </c>
      <c r="H128" s="141">
        <f t="shared" si="13"/>
        <v>0</v>
      </c>
      <c r="I128" s="142">
        <f t="shared" si="13"/>
        <v>0</v>
      </c>
      <c r="J128" s="136">
        <f t="shared" si="13"/>
        <v>0</v>
      </c>
      <c r="K128" s="136">
        <f t="shared" si="13"/>
        <v>0</v>
      </c>
      <c r="L128" s="136">
        <f t="shared" si="13"/>
        <v>0</v>
      </c>
      <c r="M128" s="177">
        <f t="shared" si="13"/>
        <v>0</v>
      </c>
      <c r="N128" s="137">
        <f t="shared" si="13"/>
        <v>0</v>
      </c>
      <c r="O128" s="45"/>
      <c r="Q128" s="57" t="str">
        <f t="shared" si="8"/>
        <v>скрыть</v>
      </c>
    </row>
    <row r="129" spans="2:17" ht="15.75" hidden="1" customHeight="1" x14ac:dyDescent="0.25">
      <c r="B129" s="182">
        <v>113</v>
      </c>
      <c r="C129" s="182">
        <f t="shared" si="13"/>
        <v>0</v>
      </c>
      <c r="D129" s="182">
        <f t="shared" si="13"/>
        <v>0</v>
      </c>
      <c r="E129" s="183">
        <f t="shared" si="13"/>
        <v>0</v>
      </c>
      <c r="F129" s="182">
        <f t="shared" si="13"/>
        <v>0</v>
      </c>
      <c r="G129" s="141">
        <f t="shared" si="13"/>
        <v>0</v>
      </c>
      <c r="H129" s="141">
        <f t="shared" si="13"/>
        <v>0</v>
      </c>
      <c r="I129" s="142">
        <f t="shared" si="13"/>
        <v>0</v>
      </c>
      <c r="J129" s="136">
        <f t="shared" si="13"/>
        <v>0</v>
      </c>
      <c r="K129" s="136">
        <f t="shared" si="13"/>
        <v>0</v>
      </c>
      <c r="L129" s="136">
        <f t="shared" si="13"/>
        <v>0</v>
      </c>
      <c r="M129" s="177">
        <f t="shared" si="13"/>
        <v>0</v>
      </c>
      <c r="N129" s="137">
        <f t="shared" si="13"/>
        <v>0</v>
      </c>
      <c r="O129" s="45"/>
      <c r="Q129" s="57" t="str">
        <f t="shared" si="8"/>
        <v>скрыть</v>
      </c>
    </row>
    <row r="130" spans="2:17" ht="15.75" hidden="1" customHeight="1" x14ac:dyDescent="0.25">
      <c r="B130" s="182">
        <v>114</v>
      </c>
      <c r="C130" s="182">
        <f t="shared" si="13"/>
        <v>0</v>
      </c>
      <c r="D130" s="182">
        <f t="shared" si="13"/>
        <v>0</v>
      </c>
      <c r="E130" s="183">
        <f t="shared" si="13"/>
        <v>0</v>
      </c>
      <c r="F130" s="182">
        <f t="shared" si="13"/>
        <v>0</v>
      </c>
      <c r="G130" s="141">
        <f t="shared" si="13"/>
        <v>0</v>
      </c>
      <c r="H130" s="141">
        <f t="shared" si="13"/>
        <v>0</v>
      </c>
      <c r="I130" s="142">
        <f t="shared" si="13"/>
        <v>0</v>
      </c>
      <c r="J130" s="136">
        <f t="shared" si="13"/>
        <v>0</v>
      </c>
      <c r="K130" s="136">
        <f t="shared" si="13"/>
        <v>0</v>
      </c>
      <c r="L130" s="136">
        <f t="shared" si="13"/>
        <v>0</v>
      </c>
      <c r="M130" s="177">
        <f t="shared" si="13"/>
        <v>0</v>
      </c>
      <c r="N130" s="137">
        <f t="shared" si="13"/>
        <v>0</v>
      </c>
      <c r="O130" s="45"/>
      <c r="Q130" s="57" t="str">
        <f t="shared" si="8"/>
        <v>скрыть</v>
      </c>
    </row>
    <row r="131" spans="2:17" ht="15.75" hidden="1" customHeight="1" x14ac:dyDescent="0.25">
      <c r="B131" s="182">
        <v>115</v>
      </c>
      <c r="C131" s="182">
        <f t="shared" si="13"/>
        <v>0</v>
      </c>
      <c r="D131" s="182">
        <f t="shared" si="13"/>
        <v>0</v>
      </c>
      <c r="E131" s="183">
        <f t="shared" si="13"/>
        <v>0</v>
      </c>
      <c r="F131" s="182">
        <f t="shared" si="13"/>
        <v>0</v>
      </c>
      <c r="G131" s="141">
        <f t="shared" si="13"/>
        <v>0</v>
      </c>
      <c r="H131" s="141">
        <f t="shared" si="13"/>
        <v>0</v>
      </c>
      <c r="I131" s="142">
        <f t="shared" si="13"/>
        <v>0</v>
      </c>
      <c r="J131" s="136">
        <f t="shared" si="13"/>
        <v>0</v>
      </c>
      <c r="K131" s="136">
        <f t="shared" si="13"/>
        <v>0</v>
      </c>
      <c r="L131" s="136">
        <f t="shared" si="13"/>
        <v>0</v>
      </c>
      <c r="M131" s="177">
        <f t="shared" si="13"/>
        <v>0</v>
      </c>
      <c r="N131" s="137">
        <f t="shared" si="13"/>
        <v>0</v>
      </c>
      <c r="O131" s="45"/>
      <c r="Q131" s="57" t="str">
        <f t="shared" si="8"/>
        <v>скрыть</v>
      </c>
    </row>
    <row r="132" spans="2:17" ht="15.75" hidden="1" customHeight="1" x14ac:dyDescent="0.25">
      <c r="B132" s="182">
        <v>116</v>
      </c>
      <c r="C132" s="182">
        <f t="shared" si="13"/>
        <v>0</v>
      </c>
      <c r="D132" s="182">
        <f t="shared" si="13"/>
        <v>0</v>
      </c>
      <c r="E132" s="183">
        <f t="shared" si="13"/>
        <v>0</v>
      </c>
      <c r="F132" s="182">
        <f t="shared" si="13"/>
        <v>0</v>
      </c>
      <c r="G132" s="141">
        <f t="shared" si="13"/>
        <v>0</v>
      </c>
      <c r="H132" s="141">
        <f t="shared" si="13"/>
        <v>0</v>
      </c>
      <c r="I132" s="142">
        <f t="shared" si="13"/>
        <v>0</v>
      </c>
      <c r="J132" s="136">
        <f t="shared" si="13"/>
        <v>0</v>
      </c>
      <c r="K132" s="136">
        <f t="shared" si="13"/>
        <v>0</v>
      </c>
      <c r="L132" s="136">
        <f t="shared" si="13"/>
        <v>0</v>
      </c>
      <c r="M132" s="177">
        <f t="shared" si="13"/>
        <v>0</v>
      </c>
      <c r="N132" s="137">
        <f t="shared" si="13"/>
        <v>0</v>
      </c>
      <c r="O132" s="45"/>
      <c r="Q132" s="57" t="str">
        <f t="shared" si="8"/>
        <v>скрыть</v>
      </c>
    </row>
    <row r="133" spans="2:17" ht="15.75" hidden="1" customHeight="1" x14ac:dyDescent="0.25">
      <c r="B133" s="182">
        <v>117</v>
      </c>
      <c r="C133" s="182">
        <f t="shared" si="13"/>
        <v>0</v>
      </c>
      <c r="D133" s="182">
        <f t="shared" si="13"/>
        <v>0</v>
      </c>
      <c r="E133" s="183">
        <f t="shared" si="13"/>
        <v>0</v>
      </c>
      <c r="F133" s="182">
        <f t="shared" si="13"/>
        <v>0</v>
      </c>
      <c r="G133" s="141">
        <f t="shared" si="13"/>
        <v>0</v>
      </c>
      <c r="H133" s="141">
        <f t="shared" si="13"/>
        <v>0</v>
      </c>
      <c r="I133" s="142">
        <f t="shared" si="13"/>
        <v>0</v>
      </c>
      <c r="J133" s="136">
        <f t="shared" si="13"/>
        <v>0</v>
      </c>
      <c r="K133" s="136">
        <f t="shared" si="13"/>
        <v>0</v>
      </c>
      <c r="L133" s="136">
        <f t="shared" si="13"/>
        <v>0</v>
      </c>
      <c r="M133" s="177">
        <f t="shared" si="13"/>
        <v>0</v>
      </c>
      <c r="N133" s="137">
        <f t="shared" si="13"/>
        <v>0</v>
      </c>
      <c r="O133" s="45"/>
      <c r="Q133" s="57" t="str">
        <f t="shared" si="8"/>
        <v>скрыть</v>
      </c>
    </row>
    <row r="134" spans="2:17" ht="15.75" hidden="1" customHeight="1" x14ac:dyDescent="0.25">
      <c r="B134" s="182">
        <v>118</v>
      </c>
      <c r="C134" s="182">
        <f t="shared" si="13"/>
        <v>0</v>
      </c>
      <c r="D134" s="182">
        <f t="shared" si="13"/>
        <v>0</v>
      </c>
      <c r="E134" s="183">
        <f t="shared" si="13"/>
        <v>0</v>
      </c>
      <c r="F134" s="182">
        <f t="shared" si="13"/>
        <v>0</v>
      </c>
      <c r="G134" s="141">
        <f t="shared" si="13"/>
        <v>0</v>
      </c>
      <c r="H134" s="141">
        <f t="shared" si="13"/>
        <v>0</v>
      </c>
      <c r="I134" s="142">
        <f t="shared" si="13"/>
        <v>0</v>
      </c>
      <c r="J134" s="136">
        <f t="shared" si="13"/>
        <v>0</v>
      </c>
      <c r="K134" s="136">
        <f t="shared" si="13"/>
        <v>0</v>
      </c>
      <c r="L134" s="136">
        <f t="shared" si="13"/>
        <v>0</v>
      </c>
      <c r="M134" s="177">
        <f t="shared" si="13"/>
        <v>0</v>
      </c>
      <c r="N134" s="137">
        <f t="shared" si="13"/>
        <v>0</v>
      </c>
      <c r="O134" s="45"/>
      <c r="Q134" s="57" t="str">
        <f t="shared" si="8"/>
        <v>скрыть</v>
      </c>
    </row>
    <row r="135" spans="2:17" ht="15.75" hidden="1" customHeight="1" x14ac:dyDescent="0.25">
      <c r="B135" s="182">
        <v>119</v>
      </c>
      <c r="C135" s="182">
        <f t="shared" si="13"/>
        <v>0</v>
      </c>
      <c r="D135" s="182">
        <f t="shared" si="13"/>
        <v>0</v>
      </c>
      <c r="E135" s="183">
        <f t="shared" si="13"/>
        <v>0</v>
      </c>
      <c r="F135" s="182">
        <f t="shared" si="13"/>
        <v>0</v>
      </c>
      <c r="G135" s="141">
        <f t="shared" si="13"/>
        <v>0</v>
      </c>
      <c r="H135" s="141">
        <f t="shared" si="13"/>
        <v>0</v>
      </c>
      <c r="I135" s="142">
        <f t="shared" si="13"/>
        <v>0</v>
      </c>
      <c r="J135" s="136">
        <f t="shared" si="13"/>
        <v>0</v>
      </c>
      <c r="K135" s="136">
        <f t="shared" si="13"/>
        <v>0</v>
      </c>
      <c r="L135" s="136">
        <f t="shared" si="13"/>
        <v>0</v>
      </c>
      <c r="M135" s="177">
        <f t="shared" si="13"/>
        <v>0</v>
      </c>
      <c r="N135" s="137">
        <f t="shared" si="13"/>
        <v>0</v>
      </c>
      <c r="O135" s="45"/>
      <c r="Q135" s="57" t="str">
        <f t="shared" si="8"/>
        <v>скрыть</v>
      </c>
    </row>
    <row r="136" spans="2:17" ht="15.75" hidden="1" customHeight="1" x14ac:dyDescent="0.25">
      <c r="B136" s="182">
        <v>120</v>
      </c>
      <c r="C136" s="182">
        <f t="shared" si="13"/>
        <v>0</v>
      </c>
      <c r="D136" s="182">
        <f t="shared" si="13"/>
        <v>0</v>
      </c>
      <c r="E136" s="183">
        <f t="shared" si="13"/>
        <v>0</v>
      </c>
      <c r="F136" s="182">
        <f t="shared" si="13"/>
        <v>0</v>
      </c>
      <c r="G136" s="141">
        <f t="shared" si="13"/>
        <v>0</v>
      </c>
      <c r="H136" s="141">
        <f t="shared" si="13"/>
        <v>0</v>
      </c>
      <c r="I136" s="142">
        <f t="shared" si="13"/>
        <v>0</v>
      </c>
      <c r="J136" s="136">
        <f t="shared" si="13"/>
        <v>0</v>
      </c>
      <c r="K136" s="136">
        <f t="shared" si="13"/>
        <v>0</v>
      </c>
      <c r="L136" s="136">
        <f t="shared" si="13"/>
        <v>0</v>
      </c>
      <c r="M136" s="177">
        <f t="shared" si="13"/>
        <v>0</v>
      </c>
      <c r="N136" s="137">
        <f t="shared" si="13"/>
        <v>0</v>
      </c>
      <c r="O136" s="45"/>
      <c r="Q136" s="57" t="str">
        <f t="shared" si="8"/>
        <v>скрыть</v>
      </c>
    </row>
    <row r="137" spans="2:17" ht="15.75" hidden="1" customHeight="1" x14ac:dyDescent="0.25">
      <c r="B137" s="182">
        <v>121</v>
      </c>
      <c r="C137" s="182">
        <f t="shared" ref="C137:N146" si="14">IFERROR(VLOOKUP($B137,calc_data,C$14+1,0),0)</f>
        <v>0</v>
      </c>
      <c r="D137" s="182">
        <f t="shared" si="14"/>
        <v>0</v>
      </c>
      <c r="E137" s="183">
        <f t="shared" si="14"/>
        <v>0</v>
      </c>
      <c r="F137" s="182">
        <f t="shared" si="14"/>
        <v>0</v>
      </c>
      <c r="G137" s="141">
        <f t="shared" si="14"/>
        <v>0</v>
      </c>
      <c r="H137" s="141">
        <f t="shared" si="14"/>
        <v>0</v>
      </c>
      <c r="I137" s="142">
        <f t="shared" si="14"/>
        <v>0</v>
      </c>
      <c r="J137" s="136">
        <f t="shared" si="14"/>
        <v>0</v>
      </c>
      <c r="K137" s="136">
        <f t="shared" si="14"/>
        <v>0</v>
      </c>
      <c r="L137" s="136">
        <f t="shared" si="14"/>
        <v>0</v>
      </c>
      <c r="M137" s="177">
        <f t="shared" si="14"/>
        <v>0</v>
      </c>
      <c r="N137" s="137">
        <f t="shared" si="14"/>
        <v>0</v>
      </c>
      <c r="O137" s="45"/>
      <c r="Q137" s="57" t="str">
        <f t="shared" si="8"/>
        <v>скрыть</v>
      </c>
    </row>
    <row r="138" spans="2:17" ht="15.75" hidden="1" customHeight="1" x14ac:dyDescent="0.25">
      <c r="B138" s="182">
        <v>122</v>
      </c>
      <c r="C138" s="182">
        <f t="shared" si="14"/>
        <v>0</v>
      </c>
      <c r="D138" s="182">
        <f t="shared" si="14"/>
        <v>0</v>
      </c>
      <c r="E138" s="183">
        <f t="shared" si="14"/>
        <v>0</v>
      </c>
      <c r="F138" s="182">
        <f t="shared" si="14"/>
        <v>0</v>
      </c>
      <c r="G138" s="141">
        <f t="shared" si="14"/>
        <v>0</v>
      </c>
      <c r="H138" s="141">
        <f t="shared" si="14"/>
        <v>0</v>
      </c>
      <c r="I138" s="142">
        <f t="shared" si="14"/>
        <v>0</v>
      </c>
      <c r="J138" s="136">
        <f t="shared" si="14"/>
        <v>0</v>
      </c>
      <c r="K138" s="136">
        <f t="shared" si="14"/>
        <v>0</v>
      </c>
      <c r="L138" s="136">
        <f t="shared" si="14"/>
        <v>0</v>
      </c>
      <c r="M138" s="177">
        <f t="shared" si="14"/>
        <v>0</v>
      </c>
      <c r="N138" s="137">
        <f t="shared" si="14"/>
        <v>0</v>
      </c>
      <c r="O138" s="45"/>
      <c r="Q138" s="57" t="str">
        <f t="shared" si="8"/>
        <v>скрыть</v>
      </c>
    </row>
    <row r="139" spans="2:17" ht="15.75" hidden="1" customHeight="1" x14ac:dyDescent="0.25">
      <c r="B139" s="182">
        <v>123</v>
      </c>
      <c r="C139" s="182">
        <f t="shared" si="14"/>
        <v>0</v>
      </c>
      <c r="D139" s="182">
        <f t="shared" si="14"/>
        <v>0</v>
      </c>
      <c r="E139" s="183">
        <f t="shared" si="14"/>
        <v>0</v>
      </c>
      <c r="F139" s="182">
        <f t="shared" si="14"/>
        <v>0</v>
      </c>
      <c r="G139" s="141">
        <f t="shared" si="14"/>
        <v>0</v>
      </c>
      <c r="H139" s="141">
        <f t="shared" si="14"/>
        <v>0</v>
      </c>
      <c r="I139" s="142">
        <f t="shared" si="14"/>
        <v>0</v>
      </c>
      <c r="J139" s="136">
        <f t="shared" si="14"/>
        <v>0</v>
      </c>
      <c r="K139" s="136">
        <f t="shared" si="14"/>
        <v>0</v>
      </c>
      <c r="L139" s="136">
        <f t="shared" si="14"/>
        <v>0</v>
      </c>
      <c r="M139" s="177">
        <f t="shared" si="14"/>
        <v>0</v>
      </c>
      <c r="N139" s="137">
        <f t="shared" si="14"/>
        <v>0</v>
      </c>
      <c r="O139" s="45"/>
      <c r="Q139" s="57" t="str">
        <f t="shared" si="8"/>
        <v>скрыть</v>
      </c>
    </row>
    <row r="140" spans="2:17" ht="15.75" hidden="1" customHeight="1" x14ac:dyDescent="0.25">
      <c r="B140" s="182">
        <v>124</v>
      </c>
      <c r="C140" s="182">
        <f t="shared" si="14"/>
        <v>0</v>
      </c>
      <c r="D140" s="182">
        <f t="shared" si="14"/>
        <v>0</v>
      </c>
      <c r="E140" s="183">
        <f t="shared" si="14"/>
        <v>0</v>
      </c>
      <c r="F140" s="182">
        <f t="shared" si="14"/>
        <v>0</v>
      </c>
      <c r="G140" s="141">
        <f t="shared" si="14"/>
        <v>0</v>
      </c>
      <c r="H140" s="141">
        <f t="shared" si="14"/>
        <v>0</v>
      </c>
      <c r="I140" s="142">
        <f t="shared" si="14"/>
        <v>0</v>
      </c>
      <c r="J140" s="136">
        <f t="shared" si="14"/>
        <v>0</v>
      </c>
      <c r="K140" s="136">
        <f t="shared" si="14"/>
        <v>0</v>
      </c>
      <c r="L140" s="136">
        <f t="shared" si="14"/>
        <v>0</v>
      </c>
      <c r="M140" s="177">
        <f t="shared" si="14"/>
        <v>0</v>
      </c>
      <c r="N140" s="137">
        <f t="shared" si="14"/>
        <v>0</v>
      </c>
      <c r="O140" s="45"/>
      <c r="Q140" s="57" t="str">
        <f t="shared" si="8"/>
        <v>скрыть</v>
      </c>
    </row>
    <row r="141" spans="2:17" ht="15.75" hidden="1" customHeight="1" x14ac:dyDescent="0.25">
      <c r="B141" s="182">
        <v>125</v>
      </c>
      <c r="C141" s="182">
        <f t="shared" si="14"/>
        <v>0</v>
      </c>
      <c r="D141" s="182">
        <f t="shared" si="14"/>
        <v>0</v>
      </c>
      <c r="E141" s="183">
        <f t="shared" si="14"/>
        <v>0</v>
      </c>
      <c r="F141" s="182">
        <f t="shared" si="14"/>
        <v>0</v>
      </c>
      <c r="G141" s="141">
        <f t="shared" si="14"/>
        <v>0</v>
      </c>
      <c r="H141" s="141">
        <f t="shared" si="14"/>
        <v>0</v>
      </c>
      <c r="I141" s="142">
        <f t="shared" si="14"/>
        <v>0</v>
      </c>
      <c r="J141" s="136">
        <f t="shared" si="14"/>
        <v>0</v>
      </c>
      <c r="K141" s="136">
        <f t="shared" si="14"/>
        <v>0</v>
      </c>
      <c r="L141" s="136">
        <f t="shared" si="14"/>
        <v>0</v>
      </c>
      <c r="M141" s="177">
        <f t="shared" si="14"/>
        <v>0</v>
      </c>
      <c r="N141" s="137">
        <f t="shared" si="14"/>
        <v>0</v>
      </c>
      <c r="O141" s="45"/>
      <c r="Q141" s="57" t="str">
        <f t="shared" si="8"/>
        <v>скрыть</v>
      </c>
    </row>
    <row r="142" spans="2:17" ht="15.75" hidden="1" customHeight="1" x14ac:dyDescent="0.25">
      <c r="B142" s="182">
        <v>126</v>
      </c>
      <c r="C142" s="182">
        <f t="shared" si="14"/>
        <v>0</v>
      </c>
      <c r="D142" s="182">
        <f t="shared" si="14"/>
        <v>0</v>
      </c>
      <c r="E142" s="183">
        <f t="shared" si="14"/>
        <v>0</v>
      </c>
      <c r="F142" s="182">
        <f t="shared" si="14"/>
        <v>0</v>
      </c>
      <c r="G142" s="141">
        <f t="shared" si="14"/>
        <v>0</v>
      </c>
      <c r="H142" s="141">
        <f t="shared" si="14"/>
        <v>0</v>
      </c>
      <c r="I142" s="142">
        <f t="shared" si="14"/>
        <v>0</v>
      </c>
      <c r="J142" s="136">
        <f t="shared" si="14"/>
        <v>0</v>
      </c>
      <c r="K142" s="136">
        <f t="shared" si="14"/>
        <v>0</v>
      </c>
      <c r="L142" s="136">
        <f t="shared" si="14"/>
        <v>0</v>
      </c>
      <c r="M142" s="177">
        <f t="shared" si="14"/>
        <v>0</v>
      </c>
      <c r="N142" s="137">
        <f t="shared" si="14"/>
        <v>0</v>
      </c>
      <c r="O142" s="45"/>
      <c r="Q142" s="57" t="str">
        <f t="shared" si="8"/>
        <v>скрыть</v>
      </c>
    </row>
    <row r="143" spans="2:17" ht="15.75" hidden="1" customHeight="1" x14ac:dyDescent="0.25">
      <c r="B143" s="182">
        <v>127</v>
      </c>
      <c r="C143" s="182">
        <f t="shared" si="14"/>
        <v>0</v>
      </c>
      <c r="D143" s="182">
        <f t="shared" si="14"/>
        <v>0</v>
      </c>
      <c r="E143" s="183">
        <f t="shared" si="14"/>
        <v>0</v>
      </c>
      <c r="F143" s="182">
        <f t="shared" si="14"/>
        <v>0</v>
      </c>
      <c r="G143" s="141">
        <f t="shared" si="14"/>
        <v>0</v>
      </c>
      <c r="H143" s="141">
        <f t="shared" si="14"/>
        <v>0</v>
      </c>
      <c r="I143" s="142">
        <f t="shared" si="14"/>
        <v>0</v>
      </c>
      <c r="J143" s="136">
        <f t="shared" si="14"/>
        <v>0</v>
      </c>
      <c r="K143" s="136">
        <f t="shared" si="14"/>
        <v>0</v>
      </c>
      <c r="L143" s="136">
        <f t="shared" si="14"/>
        <v>0</v>
      </c>
      <c r="M143" s="177">
        <f t="shared" si="14"/>
        <v>0</v>
      </c>
      <c r="N143" s="137">
        <f t="shared" si="14"/>
        <v>0</v>
      </c>
      <c r="O143" s="45"/>
      <c r="Q143" s="57" t="str">
        <f t="shared" si="8"/>
        <v>скрыть</v>
      </c>
    </row>
    <row r="144" spans="2:17" ht="15.75" hidden="1" customHeight="1" x14ac:dyDescent="0.25">
      <c r="B144" s="182">
        <v>128</v>
      </c>
      <c r="C144" s="182">
        <f t="shared" si="14"/>
        <v>0</v>
      </c>
      <c r="D144" s="182">
        <f t="shared" si="14"/>
        <v>0</v>
      </c>
      <c r="E144" s="183">
        <f t="shared" si="14"/>
        <v>0</v>
      </c>
      <c r="F144" s="182">
        <f t="shared" si="14"/>
        <v>0</v>
      </c>
      <c r="G144" s="141">
        <f t="shared" si="14"/>
        <v>0</v>
      </c>
      <c r="H144" s="141">
        <f t="shared" si="14"/>
        <v>0</v>
      </c>
      <c r="I144" s="142">
        <f t="shared" si="14"/>
        <v>0</v>
      </c>
      <c r="J144" s="136">
        <f t="shared" si="14"/>
        <v>0</v>
      </c>
      <c r="K144" s="136">
        <f t="shared" si="14"/>
        <v>0</v>
      </c>
      <c r="L144" s="136">
        <f t="shared" si="14"/>
        <v>0</v>
      </c>
      <c r="M144" s="177">
        <f t="shared" si="14"/>
        <v>0</v>
      </c>
      <c r="N144" s="137">
        <f t="shared" si="14"/>
        <v>0</v>
      </c>
      <c r="O144" s="45"/>
      <c r="Q144" s="57" t="str">
        <f t="shared" si="8"/>
        <v>скрыть</v>
      </c>
    </row>
    <row r="145" spans="2:17" ht="15.75" hidden="1" customHeight="1" x14ac:dyDescent="0.25">
      <c r="B145" s="182">
        <v>129</v>
      </c>
      <c r="C145" s="182">
        <f t="shared" si="14"/>
        <v>0</v>
      </c>
      <c r="D145" s="182">
        <f t="shared" si="14"/>
        <v>0</v>
      </c>
      <c r="E145" s="183">
        <f t="shared" si="14"/>
        <v>0</v>
      </c>
      <c r="F145" s="182">
        <f t="shared" si="14"/>
        <v>0</v>
      </c>
      <c r="G145" s="141">
        <f t="shared" si="14"/>
        <v>0</v>
      </c>
      <c r="H145" s="141">
        <f t="shared" si="14"/>
        <v>0</v>
      </c>
      <c r="I145" s="142">
        <f t="shared" si="14"/>
        <v>0</v>
      </c>
      <c r="J145" s="136">
        <f t="shared" si="14"/>
        <v>0</v>
      </c>
      <c r="K145" s="136">
        <f t="shared" si="14"/>
        <v>0</v>
      </c>
      <c r="L145" s="136">
        <f t="shared" si="14"/>
        <v>0</v>
      </c>
      <c r="M145" s="177">
        <f t="shared" si="14"/>
        <v>0</v>
      </c>
      <c r="N145" s="137">
        <f t="shared" si="14"/>
        <v>0</v>
      </c>
      <c r="O145" s="45"/>
      <c r="Q145" s="57" t="str">
        <f t="shared" ref="Q145:Q208" si="15">IF(K145&gt;0,"показать","скрыть")</f>
        <v>скрыть</v>
      </c>
    </row>
    <row r="146" spans="2:17" ht="15.75" hidden="1" customHeight="1" x14ac:dyDescent="0.25">
      <c r="B146" s="182">
        <v>130</v>
      </c>
      <c r="C146" s="182">
        <f t="shared" si="14"/>
        <v>0</v>
      </c>
      <c r="D146" s="182">
        <f t="shared" si="14"/>
        <v>0</v>
      </c>
      <c r="E146" s="183">
        <f t="shared" si="14"/>
        <v>0</v>
      </c>
      <c r="F146" s="182">
        <f t="shared" si="14"/>
        <v>0</v>
      </c>
      <c r="G146" s="141">
        <f t="shared" si="14"/>
        <v>0</v>
      </c>
      <c r="H146" s="141">
        <f t="shared" si="14"/>
        <v>0</v>
      </c>
      <c r="I146" s="142">
        <f t="shared" si="14"/>
        <v>0</v>
      </c>
      <c r="J146" s="136">
        <f t="shared" si="14"/>
        <v>0</v>
      </c>
      <c r="K146" s="136">
        <f t="shared" si="14"/>
        <v>0</v>
      </c>
      <c r="L146" s="136">
        <f t="shared" si="14"/>
        <v>0</v>
      </c>
      <c r="M146" s="177">
        <f t="shared" si="14"/>
        <v>0</v>
      </c>
      <c r="N146" s="137">
        <f t="shared" si="14"/>
        <v>0</v>
      </c>
      <c r="O146" s="45"/>
      <c r="Q146" s="57" t="str">
        <f t="shared" si="15"/>
        <v>скрыть</v>
      </c>
    </row>
    <row r="147" spans="2:17" ht="15.75" hidden="1" customHeight="1" x14ac:dyDescent="0.25">
      <c r="B147" s="182">
        <v>131</v>
      </c>
      <c r="C147" s="182">
        <f t="shared" ref="C147:N156" si="16">IFERROR(VLOOKUP($B147,calc_data,C$14+1,0),0)</f>
        <v>0</v>
      </c>
      <c r="D147" s="182">
        <f t="shared" si="16"/>
        <v>0</v>
      </c>
      <c r="E147" s="183">
        <f t="shared" si="16"/>
        <v>0</v>
      </c>
      <c r="F147" s="182">
        <f t="shared" si="16"/>
        <v>0</v>
      </c>
      <c r="G147" s="141">
        <f t="shared" si="16"/>
        <v>0</v>
      </c>
      <c r="H147" s="141">
        <f t="shared" si="16"/>
        <v>0</v>
      </c>
      <c r="I147" s="142">
        <f t="shared" si="16"/>
        <v>0</v>
      </c>
      <c r="J147" s="136">
        <f t="shared" si="16"/>
        <v>0</v>
      </c>
      <c r="K147" s="136">
        <f t="shared" si="16"/>
        <v>0</v>
      </c>
      <c r="L147" s="136">
        <f t="shared" si="16"/>
        <v>0</v>
      </c>
      <c r="M147" s="177">
        <f t="shared" si="16"/>
        <v>0</v>
      </c>
      <c r="N147" s="137">
        <f t="shared" si="16"/>
        <v>0</v>
      </c>
      <c r="O147" s="45"/>
      <c r="Q147" s="57" t="str">
        <f t="shared" si="15"/>
        <v>скрыть</v>
      </c>
    </row>
    <row r="148" spans="2:17" ht="15.75" hidden="1" customHeight="1" x14ac:dyDescent="0.25">
      <c r="B148" s="182">
        <v>132</v>
      </c>
      <c r="C148" s="182">
        <f t="shared" si="16"/>
        <v>0</v>
      </c>
      <c r="D148" s="182">
        <f t="shared" si="16"/>
        <v>0</v>
      </c>
      <c r="E148" s="183">
        <f t="shared" si="16"/>
        <v>0</v>
      </c>
      <c r="F148" s="182">
        <f t="shared" si="16"/>
        <v>0</v>
      </c>
      <c r="G148" s="141">
        <f t="shared" si="16"/>
        <v>0</v>
      </c>
      <c r="H148" s="141">
        <f t="shared" si="16"/>
        <v>0</v>
      </c>
      <c r="I148" s="142">
        <f t="shared" si="16"/>
        <v>0</v>
      </c>
      <c r="J148" s="136">
        <f t="shared" si="16"/>
        <v>0</v>
      </c>
      <c r="K148" s="136">
        <f t="shared" si="16"/>
        <v>0</v>
      </c>
      <c r="L148" s="136">
        <f t="shared" si="16"/>
        <v>0</v>
      </c>
      <c r="M148" s="177">
        <f t="shared" si="16"/>
        <v>0</v>
      </c>
      <c r="N148" s="137">
        <f t="shared" si="16"/>
        <v>0</v>
      </c>
      <c r="O148" s="45"/>
      <c r="Q148" s="57" t="str">
        <f t="shared" si="15"/>
        <v>скрыть</v>
      </c>
    </row>
    <row r="149" spans="2:17" ht="15.75" hidden="1" customHeight="1" x14ac:dyDescent="0.25">
      <c r="B149" s="182">
        <v>133</v>
      </c>
      <c r="C149" s="182">
        <f t="shared" si="16"/>
        <v>0</v>
      </c>
      <c r="D149" s="182">
        <f t="shared" si="16"/>
        <v>0</v>
      </c>
      <c r="E149" s="183">
        <f t="shared" si="16"/>
        <v>0</v>
      </c>
      <c r="F149" s="182">
        <f t="shared" si="16"/>
        <v>0</v>
      </c>
      <c r="G149" s="141">
        <f t="shared" si="16"/>
        <v>0</v>
      </c>
      <c r="H149" s="141">
        <f t="shared" si="16"/>
        <v>0</v>
      </c>
      <c r="I149" s="142">
        <f t="shared" si="16"/>
        <v>0</v>
      </c>
      <c r="J149" s="136">
        <f t="shared" si="16"/>
        <v>0</v>
      </c>
      <c r="K149" s="136">
        <f t="shared" si="16"/>
        <v>0</v>
      </c>
      <c r="L149" s="136">
        <f t="shared" si="16"/>
        <v>0</v>
      </c>
      <c r="M149" s="177">
        <f t="shared" si="16"/>
        <v>0</v>
      </c>
      <c r="N149" s="137">
        <f t="shared" si="16"/>
        <v>0</v>
      </c>
      <c r="O149" s="45"/>
      <c r="Q149" s="57" t="str">
        <f t="shared" si="15"/>
        <v>скрыть</v>
      </c>
    </row>
    <row r="150" spans="2:17" ht="15.75" hidden="1" customHeight="1" x14ac:dyDescent="0.25">
      <c r="B150" s="182">
        <v>134</v>
      </c>
      <c r="C150" s="182">
        <f t="shared" si="16"/>
        <v>0</v>
      </c>
      <c r="D150" s="182">
        <f t="shared" si="16"/>
        <v>0</v>
      </c>
      <c r="E150" s="183">
        <f t="shared" si="16"/>
        <v>0</v>
      </c>
      <c r="F150" s="182">
        <f t="shared" si="16"/>
        <v>0</v>
      </c>
      <c r="G150" s="141">
        <f t="shared" si="16"/>
        <v>0</v>
      </c>
      <c r="H150" s="141">
        <f t="shared" si="16"/>
        <v>0</v>
      </c>
      <c r="I150" s="142">
        <f t="shared" si="16"/>
        <v>0</v>
      </c>
      <c r="J150" s="136">
        <f t="shared" si="16"/>
        <v>0</v>
      </c>
      <c r="K150" s="136">
        <f t="shared" si="16"/>
        <v>0</v>
      </c>
      <c r="L150" s="136">
        <f t="shared" si="16"/>
        <v>0</v>
      </c>
      <c r="M150" s="177">
        <f t="shared" si="16"/>
        <v>0</v>
      </c>
      <c r="N150" s="137">
        <f t="shared" si="16"/>
        <v>0</v>
      </c>
      <c r="O150" s="45"/>
      <c r="Q150" s="57" t="str">
        <f t="shared" si="15"/>
        <v>скрыть</v>
      </c>
    </row>
    <row r="151" spans="2:17" ht="15.75" hidden="1" customHeight="1" x14ac:dyDescent="0.25">
      <c r="B151" s="182">
        <v>135</v>
      </c>
      <c r="C151" s="182">
        <f t="shared" si="16"/>
        <v>0</v>
      </c>
      <c r="D151" s="182">
        <f t="shared" si="16"/>
        <v>0</v>
      </c>
      <c r="E151" s="183">
        <f t="shared" si="16"/>
        <v>0</v>
      </c>
      <c r="F151" s="182">
        <f t="shared" si="16"/>
        <v>0</v>
      </c>
      <c r="G151" s="141">
        <f t="shared" si="16"/>
        <v>0</v>
      </c>
      <c r="H151" s="141">
        <f t="shared" si="16"/>
        <v>0</v>
      </c>
      <c r="I151" s="142">
        <f t="shared" si="16"/>
        <v>0</v>
      </c>
      <c r="J151" s="136">
        <f t="shared" si="16"/>
        <v>0</v>
      </c>
      <c r="K151" s="136">
        <f t="shared" si="16"/>
        <v>0</v>
      </c>
      <c r="L151" s="136">
        <f t="shared" si="16"/>
        <v>0</v>
      </c>
      <c r="M151" s="177">
        <f t="shared" si="16"/>
        <v>0</v>
      </c>
      <c r="N151" s="137">
        <f t="shared" si="16"/>
        <v>0</v>
      </c>
      <c r="O151" s="45"/>
      <c r="Q151" s="57" t="str">
        <f t="shared" si="15"/>
        <v>скрыть</v>
      </c>
    </row>
    <row r="152" spans="2:17" ht="15.75" hidden="1" customHeight="1" x14ac:dyDescent="0.25">
      <c r="B152" s="182">
        <v>136</v>
      </c>
      <c r="C152" s="182">
        <f t="shared" si="16"/>
        <v>0</v>
      </c>
      <c r="D152" s="182">
        <f t="shared" si="16"/>
        <v>0</v>
      </c>
      <c r="E152" s="183">
        <f t="shared" si="16"/>
        <v>0</v>
      </c>
      <c r="F152" s="182">
        <f t="shared" si="16"/>
        <v>0</v>
      </c>
      <c r="G152" s="141">
        <f t="shared" si="16"/>
        <v>0</v>
      </c>
      <c r="H152" s="141">
        <f t="shared" si="16"/>
        <v>0</v>
      </c>
      <c r="I152" s="142">
        <f t="shared" si="16"/>
        <v>0</v>
      </c>
      <c r="J152" s="136">
        <f t="shared" si="16"/>
        <v>0</v>
      </c>
      <c r="K152" s="136">
        <f t="shared" si="16"/>
        <v>0</v>
      </c>
      <c r="L152" s="136">
        <f t="shared" si="16"/>
        <v>0</v>
      </c>
      <c r="M152" s="177">
        <f t="shared" si="16"/>
        <v>0</v>
      </c>
      <c r="N152" s="137">
        <f t="shared" si="16"/>
        <v>0</v>
      </c>
      <c r="O152" s="45"/>
      <c r="Q152" s="57" t="str">
        <f t="shared" si="15"/>
        <v>скрыть</v>
      </c>
    </row>
    <row r="153" spans="2:17" ht="15.75" hidden="1" customHeight="1" x14ac:dyDescent="0.25">
      <c r="B153" s="182">
        <v>137</v>
      </c>
      <c r="C153" s="182">
        <f t="shared" si="16"/>
        <v>0</v>
      </c>
      <c r="D153" s="182">
        <f t="shared" si="16"/>
        <v>0</v>
      </c>
      <c r="E153" s="183">
        <f t="shared" si="16"/>
        <v>0</v>
      </c>
      <c r="F153" s="182">
        <f t="shared" si="16"/>
        <v>0</v>
      </c>
      <c r="G153" s="141">
        <f t="shared" si="16"/>
        <v>0</v>
      </c>
      <c r="H153" s="141">
        <f t="shared" si="16"/>
        <v>0</v>
      </c>
      <c r="I153" s="142">
        <f t="shared" si="16"/>
        <v>0</v>
      </c>
      <c r="J153" s="136">
        <f t="shared" si="16"/>
        <v>0</v>
      </c>
      <c r="K153" s="136">
        <f t="shared" si="16"/>
        <v>0</v>
      </c>
      <c r="L153" s="136">
        <f t="shared" si="16"/>
        <v>0</v>
      </c>
      <c r="M153" s="177">
        <f t="shared" si="16"/>
        <v>0</v>
      </c>
      <c r="N153" s="137">
        <f t="shared" si="16"/>
        <v>0</v>
      </c>
      <c r="O153" s="45"/>
      <c r="Q153" s="57" t="str">
        <f t="shared" si="15"/>
        <v>скрыть</v>
      </c>
    </row>
    <row r="154" spans="2:17" ht="15.75" hidden="1" customHeight="1" x14ac:dyDescent="0.25">
      <c r="B154" s="182">
        <v>138</v>
      </c>
      <c r="C154" s="182">
        <f t="shared" si="16"/>
        <v>0</v>
      </c>
      <c r="D154" s="182">
        <f t="shared" si="16"/>
        <v>0</v>
      </c>
      <c r="E154" s="183">
        <f t="shared" si="16"/>
        <v>0</v>
      </c>
      <c r="F154" s="182">
        <f t="shared" si="16"/>
        <v>0</v>
      </c>
      <c r="G154" s="141">
        <f t="shared" si="16"/>
        <v>0</v>
      </c>
      <c r="H154" s="141">
        <f t="shared" si="16"/>
        <v>0</v>
      </c>
      <c r="I154" s="142">
        <f t="shared" si="16"/>
        <v>0</v>
      </c>
      <c r="J154" s="136">
        <f t="shared" si="16"/>
        <v>0</v>
      </c>
      <c r="K154" s="136">
        <f t="shared" si="16"/>
        <v>0</v>
      </c>
      <c r="L154" s="136">
        <f t="shared" si="16"/>
        <v>0</v>
      </c>
      <c r="M154" s="177">
        <f t="shared" si="16"/>
        <v>0</v>
      </c>
      <c r="N154" s="137">
        <f t="shared" si="16"/>
        <v>0</v>
      </c>
      <c r="O154" s="45"/>
      <c r="Q154" s="57" t="str">
        <f t="shared" si="15"/>
        <v>скрыть</v>
      </c>
    </row>
    <row r="155" spans="2:17" ht="15.75" hidden="1" customHeight="1" x14ac:dyDescent="0.25">
      <c r="B155" s="182">
        <v>139</v>
      </c>
      <c r="C155" s="182">
        <f t="shared" si="16"/>
        <v>0</v>
      </c>
      <c r="D155" s="182">
        <f t="shared" si="16"/>
        <v>0</v>
      </c>
      <c r="E155" s="183">
        <f t="shared" si="16"/>
        <v>0</v>
      </c>
      <c r="F155" s="182">
        <f t="shared" si="16"/>
        <v>0</v>
      </c>
      <c r="G155" s="141">
        <f t="shared" si="16"/>
        <v>0</v>
      </c>
      <c r="H155" s="141">
        <f t="shared" si="16"/>
        <v>0</v>
      </c>
      <c r="I155" s="142">
        <f t="shared" si="16"/>
        <v>0</v>
      </c>
      <c r="J155" s="136">
        <f t="shared" si="16"/>
        <v>0</v>
      </c>
      <c r="K155" s="136">
        <f t="shared" si="16"/>
        <v>0</v>
      </c>
      <c r="L155" s="136">
        <f t="shared" si="16"/>
        <v>0</v>
      </c>
      <c r="M155" s="177">
        <f t="shared" si="16"/>
        <v>0</v>
      </c>
      <c r="N155" s="137">
        <f t="shared" si="16"/>
        <v>0</v>
      </c>
      <c r="O155" s="45"/>
      <c r="Q155" s="57" t="str">
        <f t="shared" si="15"/>
        <v>скрыть</v>
      </c>
    </row>
    <row r="156" spans="2:17" ht="15.75" hidden="1" customHeight="1" x14ac:dyDescent="0.25">
      <c r="B156" s="182">
        <v>140</v>
      </c>
      <c r="C156" s="182">
        <f t="shared" si="16"/>
        <v>0</v>
      </c>
      <c r="D156" s="182">
        <f t="shared" si="16"/>
        <v>0</v>
      </c>
      <c r="E156" s="183">
        <f t="shared" si="16"/>
        <v>0</v>
      </c>
      <c r="F156" s="182">
        <f t="shared" si="16"/>
        <v>0</v>
      </c>
      <c r="G156" s="141">
        <f t="shared" si="16"/>
        <v>0</v>
      </c>
      <c r="H156" s="141">
        <f t="shared" si="16"/>
        <v>0</v>
      </c>
      <c r="I156" s="142">
        <f t="shared" si="16"/>
        <v>0</v>
      </c>
      <c r="J156" s="136">
        <f t="shared" si="16"/>
        <v>0</v>
      </c>
      <c r="K156" s="136">
        <f t="shared" si="16"/>
        <v>0</v>
      </c>
      <c r="L156" s="136">
        <f t="shared" si="16"/>
        <v>0</v>
      </c>
      <c r="M156" s="177">
        <f t="shared" si="16"/>
        <v>0</v>
      </c>
      <c r="N156" s="137">
        <f t="shared" si="16"/>
        <v>0</v>
      </c>
      <c r="O156" s="45"/>
      <c r="Q156" s="57" t="str">
        <f t="shared" si="15"/>
        <v>скрыть</v>
      </c>
    </row>
    <row r="157" spans="2:17" ht="15.75" hidden="1" customHeight="1" x14ac:dyDescent="0.25">
      <c r="B157" s="182">
        <v>141</v>
      </c>
      <c r="C157" s="182">
        <f t="shared" ref="C157:N166" si="17">IFERROR(VLOOKUP($B157,calc_data,C$14+1,0),0)</f>
        <v>0</v>
      </c>
      <c r="D157" s="182">
        <f t="shared" si="17"/>
        <v>0</v>
      </c>
      <c r="E157" s="183">
        <f t="shared" si="17"/>
        <v>0</v>
      </c>
      <c r="F157" s="182">
        <f t="shared" si="17"/>
        <v>0</v>
      </c>
      <c r="G157" s="141">
        <f t="shared" si="17"/>
        <v>0</v>
      </c>
      <c r="H157" s="141">
        <f t="shared" si="17"/>
        <v>0</v>
      </c>
      <c r="I157" s="142">
        <f t="shared" si="17"/>
        <v>0</v>
      </c>
      <c r="J157" s="136">
        <f t="shared" si="17"/>
        <v>0</v>
      </c>
      <c r="K157" s="136">
        <f t="shared" si="17"/>
        <v>0</v>
      </c>
      <c r="L157" s="136">
        <f t="shared" si="17"/>
        <v>0</v>
      </c>
      <c r="M157" s="177">
        <f t="shared" si="17"/>
        <v>0</v>
      </c>
      <c r="N157" s="137">
        <f t="shared" si="17"/>
        <v>0</v>
      </c>
      <c r="O157" s="45"/>
      <c r="Q157" s="57" t="str">
        <f t="shared" si="15"/>
        <v>скрыть</v>
      </c>
    </row>
    <row r="158" spans="2:17" ht="15.75" hidden="1" customHeight="1" x14ac:dyDescent="0.25">
      <c r="B158" s="182">
        <v>142</v>
      </c>
      <c r="C158" s="182">
        <f t="shared" si="17"/>
        <v>0</v>
      </c>
      <c r="D158" s="182">
        <f t="shared" si="17"/>
        <v>0</v>
      </c>
      <c r="E158" s="183">
        <f t="shared" si="17"/>
        <v>0</v>
      </c>
      <c r="F158" s="182">
        <f t="shared" si="17"/>
        <v>0</v>
      </c>
      <c r="G158" s="141">
        <f t="shared" si="17"/>
        <v>0</v>
      </c>
      <c r="H158" s="141">
        <f t="shared" si="17"/>
        <v>0</v>
      </c>
      <c r="I158" s="142">
        <f t="shared" si="17"/>
        <v>0</v>
      </c>
      <c r="J158" s="136">
        <f t="shared" si="17"/>
        <v>0</v>
      </c>
      <c r="K158" s="136">
        <f t="shared" si="17"/>
        <v>0</v>
      </c>
      <c r="L158" s="136">
        <f t="shared" si="17"/>
        <v>0</v>
      </c>
      <c r="M158" s="177">
        <f t="shared" si="17"/>
        <v>0</v>
      </c>
      <c r="N158" s="137">
        <f t="shared" si="17"/>
        <v>0</v>
      </c>
      <c r="O158" s="45"/>
      <c r="Q158" s="57" t="str">
        <f t="shared" si="15"/>
        <v>скрыть</v>
      </c>
    </row>
    <row r="159" spans="2:17" ht="15.75" hidden="1" customHeight="1" x14ac:dyDescent="0.25">
      <c r="B159" s="182">
        <v>143</v>
      </c>
      <c r="C159" s="182">
        <f t="shared" si="17"/>
        <v>0</v>
      </c>
      <c r="D159" s="182">
        <f t="shared" si="17"/>
        <v>0</v>
      </c>
      <c r="E159" s="183">
        <f t="shared" si="17"/>
        <v>0</v>
      </c>
      <c r="F159" s="182">
        <f t="shared" si="17"/>
        <v>0</v>
      </c>
      <c r="G159" s="141">
        <f t="shared" si="17"/>
        <v>0</v>
      </c>
      <c r="H159" s="141">
        <f t="shared" si="17"/>
        <v>0</v>
      </c>
      <c r="I159" s="142">
        <f t="shared" si="17"/>
        <v>0</v>
      </c>
      <c r="J159" s="136">
        <f t="shared" si="17"/>
        <v>0</v>
      </c>
      <c r="K159" s="136">
        <f t="shared" si="17"/>
        <v>0</v>
      </c>
      <c r="L159" s="136">
        <f t="shared" si="17"/>
        <v>0</v>
      </c>
      <c r="M159" s="177">
        <f t="shared" si="17"/>
        <v>0</v>
      </c>
      <c r="N159" s="137">
        <f t="shared" si="17"/>
        <v>0</v>
      </c>
      <c r="O159" s="45"/>
      <c r="Q159" s="57" t="str">
        <f t="shared" si="15"/>
        <v>скрыть</v>
      </c>
    </row>
    <row r="160" spans="2:17" ht="15.75" hidden="1" customHeight="1" x14ac:dyDescent="0.25">
      <c r="B160" s="182">
        <v>144</v>
      </c>
      <c r="C160" s="182">
        <f t="shared" si="17"/>
        <v>0</v>
      </c>
      <c r="D160" s="182">
        <f t="shared" si="17"/>
        <v>0</v>
      </c>
      <c r="E160" s="183">
        <f t="shared" si="17"/>
        <v>0</v>
      </c>
      <c r="F160" s="182">
        <f t="shared" si="17"/>
        <v>0</v>
      </c>
      <c r="G160" s="141">
        <f t="shared" si="17"/>
        <v>0</v>
      </c>
      <c r="H160" s="141">
        <f t="shared" si="17"/>
        <v>0</v>
      </c>
      <c r="I160" s="142">
        <f t="shared" si="17"/>
        <v>0</v>
      </c>
      <c r="J160" s="136">
        <f t="shared" si="17"/>
        <v>0</v>
      </c>
      <c r="K160" s="136">
        <f t="shared" si="17"/>
        <v>0</v>
      </c>
      <c r="L160" s="136">
        <f t="shared" si="17"/>
        <v>0</v>
      </c>
      <c r="M160" s="177">
        <f t="shared" si="17"/>
        <v>0</v>
      </c>
      <c r="N160" s="137">
        <f t="shared" si="17"/>
        <v>0</v>
      </c>
      <c r="O160" s="45"/>
      <c r="Q160" s="57" t="str">
        <f t="shared" si="15"/>
        <v>скрыть</v>
      </c>
    </row>
    <row r="161" spans="2:17" ht="15.75" hidden="1" customHeight="1" x14ac:dyDescent="0.25">
      <c r="B161" s="182">
        <v>145</v>
      </c>
      <c r="C161" s="182">
        <f t="shared" si="17"/>
        <v>0</v>
      </c>
      <c r="D161" s="182">
        <f t="shared" si="17"/>
        <v>0</v>
      </c>
      <c r="E161" s="183">
        <f t="shared" si="17"/>
        <v>0</v>
      </c>
      <c r="F161" s="182">
        <f t="shared" si="17"/>
        <v>0</v>
      </c>
      <c r="G161" s="141">
        <f t="shared" si="17"/>
        <v>0</v>
      </c>
      <c r="H161" s="141">
        <f t="shared" si="17"/>
        <v>0</v>
      </c>
      <c r="I161" s="142">
        <f t="shared" si="17"/>
        <v>0</v>
      </c>
      <c r="J161" s="136">
        <f t="shared" si="17"/>
        <v>0</v>
      </c>
      <c r="K161" s="136">
        <f t="shared" si="17"/>
        <v>0</v>
      </c>
      <c r="L161" s="136">
        <f t="shared" si="17"/>
        <v>0</v>
      </c>
      <c r="M161" s="177">
        <f t="shared" si="17"/>
        <v>0</v>
      </c>
      <c r="N161" s="137">
        <f t="shared" si="17"/>
        <v>0</v>
      </c>
      <c r="O161" s="45"/>
      <c r="Q161" s="57" t="str">
        <f t="shared" si="15"/>
        <v>скрыть</v>
      </c>
    </row>
    <row r="162" spans="2:17" ht="15.75" hidden="1" customHeight="1" x14ac:dyDescent="0.25">
      <c r="B162" s="182">
        <v>146</v>
      </c>
      <c r="C162" s="182">
        <f t="shared" si="17"/>
        <v>0</v>
      </c>
      <c r="D162" s="182">
        <f t="shared" si="17"/>
        <v>0</v>
      </c>
      <c r="E162" s="183">
        <f t="shared" si="17"/>
        <v>0</v>
      </c>
      <c r="F162" s="182">
        <f t="shared" si="17"/>
        <v>0</v>
      </c>
      <c r="G162" s="141">
        <f t="shared" si="17"/>
        <v>0</v>
      </c>
      <c r="H162" s="141">
        <f t="shared" si="17"/>
        <v>0</v>
      </c>
      <c r="I162" s="142">
        <f t="shared" si="17"/>
        <v>0</v>
      </c>
      <c r="J162" s="136">
        <f t="shared" si="17"/>
        <v>0</v>
      </c>
      <c r="K162" s="136">
        <f t="shared" si="17"/>
        <v>0</v>
      </c>
      <c r="L162" s="136">
        <f t="shared" si="17"/>
        <v>0</v>
      </c>
      <c r="M162" s="177">
        <f t="shared" si="17"/>
        <v>0</v>
      </c>
      <c r="N162" s="137">
        <f t="shared" si="17"/>
        <v>0</v>
      </c>
      <c r="O162" s="45"/>
      <c r="Q162" s="57" t="str">
        <f t="shared" si="15"/>
        <v>скрыть</v>
      </c>
    </row>
    <row r="163" spans="2:17" ht="15.75" hidden="1" customHeight="1" x14ac:dyDescent="0.25">
      <c r="B163" s="182">
        <v>147</v>
      </c>
      <c r="C163" s="182">
        <f t="shared" si="17"/>
        <v>0</v>
      </c>
      <c r="D163" s="182">
        <f t="shared" si="17"/>
        <v>0</v>
      </c>
      <c r="E163" s="183">
        <f t="shared" si="17"/>
        <v>0</v>
      </c>
      <c r="F163" s="182">
        <f t="shared" si="17"/>
        <v>0</v>
      </c>
      <c r="G163" s="141">
        <f t="shared" si="17"/>
        <v>0</v>
      </c>
      <c r="H163" s="141">
        <f t="shared" si="17"/>
        <v>0</v>
      </c>
      <c r="I163" s="142">
        <f t="shared" si="17"/>
        <v>0</v>
      </c>
      <c r="J163" s="136">
        <f t="shared" si="17"/>
        <v>0</v>
      </c>
      <c r="K163" s="136">
        <f t="shared" si="17"/>
        <v>0</v>
      </c>
      <c r="L163" s="136">
        <f t="shared" si="17"/>
        <v>0</v>
      </c>
      <c r="M163" s="177">
        <f t="shared" si="17"/>
        <v>0</v>
      </c>
      <c r="N163" s="137">
        <f t="shared" si="17"/>
        <v>0</v>
      </c>
      <c r="O163" s="45"/>
      <c r="Q163" s="57" t="str">
        <f t="shared" si="15"/>
        <v>скрыть</v>
      </c>
    </row>
    <row r="164" spans="2:17" ht="15.75" hidden="1" customHeight="1" x14ac:dyDescent="0.25">
      <c r="B164" s="182">
        <v>148</v>
      </c>
      <c r="C164" s="182">
        <f t="shared" si="17"/>
        <v>0</v>
      </c>
      <c r="D164" s="182">
        <f t="shared" si="17"/>
        <v>0</v>
      </c>
      <c r="E164" s="183">
        <f t="shared" si="17"/>
        <v>0</v>
      </c>
      <c r="F164" s="182">
        <f t="shared" si="17"/>
        <v>0</v>
      </c>
      <c r="G164" s="141">
        <f t="shared" si="17"/>
        <v>0</v>
      </c>
      <c r="H164" s="141">
        <f t="shared" si="17"/>
        <v>0</v>
      </c>
      <c r="I164" s="142">
        <f t="shared" si="17"/>
        <v>0</v>
      </c>
      <c r="J164" s="136">
        <f t="shared" si="17"/>
        <v>0</v>
      </c>
      <c r="K164" s="136">
        <f t="shared" si="17"/>
        <v>0</v>
      </c>
      <c r="L164" s="136">
        <f t="shared" si="17"/>
        <v>0</v>
      </c>
      <c r="M164" s="177">
        <f t="shared" si="17"/>
        <v>0</v>
      </c>
      <c r="N164" s="137">
        <f t="shared" si="17"/>
        <v>0</v>
      </c>
      <c r="O164" s="45"/>
      <c r="Q164" s="57" t="str">
        <f t="shared" si="15"/>
        <v>скрыть</v>
      </c>
    </row>
    <row r="165" spans="2:17" ht="15.75" hidden="1" customHeight="1" x14ac:dyDescent="0.25">
      <c r="B165" s="182">
        <v>149</v>
      </c>
      <c r="C165" s="182">
        <f t="shared" si="17"/>
        <v>0</v>
      </c>
      <c r="D165" s="182">
        <f t="shared" si="17"/>
        <v>0</v>
      </c>
      <c r="E165" s="183">
        <f t="shared" si="17"/>
        <v>0</v>
      </c>
      <c r="F165" s="182">
        <f t="shared" si="17"/>
        <v>0</v>
      </c>
      <c r="G165" s="141">
        <f t="shared" si="17"/>
        <v>0</v>
      </c>
      <c r="H165" s="141">
        <f t="shared" si="17"/>
        <v>0</v>
      </c>
      <c r="I165" s="142">
        <f t="shared" si="17"/>
        <v>0</v>
      </c>
      <c r="J165" s="136">
        <f t="shared" si="17"/>
        <v>0</v>
      </c>
      <c r="K165" s="136">
        <f t="shared" si="17"/>
        <v>0</v>
      </c>
      <c r="L165" s="136">
        <f t="shared" si="17"/>
        <v>0</v>
      </c>
      <c r="M165" s="177">
        <f t="shared" si="17"/>
        <v>0</v>
      </c>
      <c r="N165" s="137">
        <f t="shared" si="17"/>
        <v>0</v>
      </c>
      <c r="O165" s="45"/>
      <c r="Q165" s="57" t="str">
        <f t="shared" si="15"/>
        <v>скрыть</v>
      </c>
    </row>
    <row r="166" spans="2:17" ht="15.75" hidden="1" customHeight="1" x14ac:dyDescent="0.25">
      <c r="B166" s="182">
        <v>150</v>
      </c>
      <c r="C166" s="182">
        <f t="shared" si="17"/>
        <v>0</v>
      </c>
      <c r="D166" s="182">
        <f t="shared" si="17"/>
        <v>0</v>
      </c>
      <c r="E166" s="183">
        <f t="shared" si="17"/>
        <v>0</v>
      </c>
      <c r="F166" s="182">
        <f t="shared" si="17"/>
        <v>0</v>
      </c>
      <c r="G166" s="141">
        <f t="shared" si="17"/>
        <v>0</v>
      </c>
      <c r="H166" s="141">
        <f t="shared" si="17"/>
        <v>0</v>
      </c>
      <c r="I166" s="142">
        <f t="shared" si="17"/>
        <v>0</v>
      </c>
      <c r="J166" s="136">
        <f t="shared" si="17"/>
        <v>0</v>
      </c>
      <c r="K166" s="136">
        <f t="shared" si="17"/>
        <v>0</v>
      </c>
      <c r="L166" s="136">
        <f t="shared" si="17"/>
        <v>0</v>
      </c>
      <c r="M166" s="177">
        <f t="shared" si="17"/>
        <v>0</v>
      </c>
      <c r="N166" s="137">
        <f t="shared" si="17"/>
        <v>0</v>
      </c>
      <c r="O166" s="45"/>
      <c r="Q166" s="57" t="str">
        <f t="shared" si="15"/>
        <v>скрыть</v>
      </c>
    </row>
    <row r="167" spans="2:17" ht="15.75" hidden="1" customHeight="1" x14ac:dyDescent="0.25">
      <c r="B167" s="182">
        <v>151</v>
      </c>
      <c r="C167" s="182">
        <f t="shared" ref="C167:N176" si="18">IFERROR(VLOOKUP($B167,calc_data,C$14+1,0),0)</f>
        <v>0</v>
      </c>
      <c r="D167" s="182">
        <f t="shared" si="18"/>
        <v>0</v>
      </c>
      <c r="E167" s="183">
        <f t="shared" si="18"/>
        <v>0</v>
      </c>
      <c r="F167" s="182">
        <f t="shared" si="18"/>
        <v>0</v>
      </c>
      <c r="G167" s="141">
        <f t="shared" si="18"/>
        <v>0</v>
      </c>
      <c r="H167" s="141">
        <f t="shared" si="18"/>
        <v>0</v>
      </c>
      <c r="I167" s="142">
        <f t="shared" si="18"/>
        <v>0</v>
      </c>
      <c r="J167" s="136">
        <f t="shared" si="18"/>
        <v>0</v>
      </c>
      <c r="K167" s="136">
        <f t="shared" si="18"/>
        <v>0</v>
      </c>
      <c r="L167" s="136">
        <f t="shared" si="18"/>
        <v>0</v>
      </c>
      <c r="M167" s="177">
        <f t="shared" si="18"/>
        <v>0</v>
      </c>
      <c r="N167" s="137">
        <f t="shared" si="18"/>
        <v>0</v>
      </c>
      <c r="O167" s="45"/>
      <c r="Q167" s="57" t="str">
        <f t="shared" si="15"/>
        <v>скрыть</v>
      </c>
    </row>
    <row r="168" spans="2:17" ht="15.75" hidden="1" customHeight="1" x14ac:dyDescent="0.25">
      <c r="B168" s="182">
        <v>152</v>
      </c>
      <c r="C168" s="182">
        <f t="shared" si="18"/>
        <v>0</v>
      </c>
      <c r="D168" s="182">
        <f t="shared" si="18"/>
        <v>0</v>
      </c>
      <c r="E168" s="183">
        <f t="shared" si="18"/>
        <v>0</v>
      </c>
      <c r="F168" s="182">
        <f t="shared" si="18"/>
        <v>0</v>
      </c>
      <c r="G168" s="141">
        <f t="shared" si="18"/>
        <v>0</v>
      </c>
      <c r="H168" s="141">
        <f t="shared" si="18"/>
        <v>0</v>
      </c>
      <c r="I168" s="142">
        <f t="shared" si="18"/>
        <v>0</v>
      </c>
      <c r="J168" s="136">
        <f t="shared" si="18"/>
        <v>0</v>
      </c>
      <c r="K168" s="136">
        <f t="shared" si="18"/>
        <v>0</v>
      </c>
      <c r="L168" s="136">
        <f t="shared" si="18"/>
        <v>0</v>
      </c>
      <c r="M168" s="177">
        <f t="shared" si="18"/>
        <v>0</v>
      </c>
      <c r="N168" s="137">
        <f t="shared" si="18"/>
        <v>0</v>
      </c>
      <c r="O168" s="45"/>
      <c r="Q168" s="57" t="str">
        <f t="shared" si="15"/>
        <v>скрыть</v>
      </c>
    </row>
    <row r="169" spans="2:17" ht="15.75" hidden="1" customHeight="1" x14ac:dyDescent="0.25">
      <c r="B169" s="182">
        <v>153</v>
      </c>
      <c r="C169" s="182">
        <f t="shared" si="18"/>
        <v>0</v>
      </c>
      <c r="D169" s="182">
        <f t="shared" si="18"/>
        <v>0</v>
      </c>
      <c r="E169" s="183">
        <f t="shared" si="18"/>
        <v>0</v>
      </c>
      <c r="F169" s="182">
        <f t="shared" si="18"/>
        <v>0</v>
      </c>
      <c r="G169" s="141">
        <f t="shared" si="18"/>
        <v>0</v>
      </c>
      <c r="H169" s="141">
        <f t="shared" si="18"/>
        <v>0</v>
      </c>
      <c r="I169" s="142">
        <f t="shared" si="18"/>
        <v>0</v>
      </c>
      <c r="J169" s="136">
        <f t="shared" si="18"/>
        <v>0</v>
      </c>
      <c r="K169" s="136">
        <f t="shared" si="18"/>
        <v>0</v>
      </c>
      <c r="L169" s="136">
        <f t="shared" si="18"/>
        <v>0</v>
      </c>
      <c r="M169" s="177">
        <f t="shared" si="18"/>
        <v>0</v>
      </c>
      <c r="N169" s="137">
        <f t="shared" si="18"/>
        <v>0</v>
      </c>
      <c r="O169" s="45"/>
      <c r="Q169" s="57" t="str">
        <f t="shared" si="15"/>
        <v>скрыть</v>
      </c>
    </row>
    <row r="170" spans="2:17" ht="15.75" hidden="1" customHeight="1" x14ac:dyDescent="0.25">
      <c r="B170" s="182">
        <v>154</v>
      </c>
      <c r="C170" s="182">
        <f t="shared" si="18"/>
        <v>0</v>
      </c>
      <c r="D170" s="182">
        <f t="shared" si="18"/>
        <v>0</v>
      </c>
      <c r="E170" s="183">
        <f t="shared" si="18"/>
        <v>0</v>
      </c>
      <c r="F170" s="182">
        <f t="shared" si="18"/>
        <v>0</v>
      </c>
      <c r="G170" s="141">
        <f t="shared" si="18"/>
        <v>0</v>
      </c>
      <c r="H170" s="141">
        <f t="shared" si="18"/>
        <v>0</v>
      </c>
      <c r="I170" s="142">
        <f t="shared" si="18"/>
        <v>0</v>
      </c>
      <c r="J170" s="136">
        <f t="shared" si="18"/>
        <v>0</v>
      </c>
      <c r="K170" s="136">
        <f t="shared" si="18"/>
        <v>0</v>
      </c>
      <c r="L170" s="136">
        <f t="shared" si="18"/>
        <v>0</v>
      </c>
      <c r="M170" s="177">
        <f t="shared" si="18"/>
        <v>0</v>
      </c>
      <c r="N170" s="137">
        <f t="shared" si="18"/>
        <v>0</v>
      </c>
      <c r="O170" s="45"/>
      <c r="Q170" s="57" t="str">
        <f t="shared" si="15"/>
        <v>скрыть</v>
      </c>
    </row>
    <row r="171" spans="2:17" ht="15.75" hidden="1" customHeight="1" x14ac:dyDescent="0.25">
      <c r="B171" s="182">
        <v>155</v>
      </c>
      <c r="C171" s="182">
        <f t="shared" si="18"/>
        <v>0</v>
      </c>
      <c r="D171" s="182">
        <f t="shared" si="18"/>
        <v>0</v>
      </c>
      <c r="E171" s="183">
        <f t="shared" si="18"/>
        <v>0</v>
      </c>
      <c r="F171" s="182">
        <f t="shared" si="18"/>
        <v>0</v>
      </c>
      <c r="G171" s="141">
        <f t="shared" si="18"/>
        <v>0</v>
      </c>
      <c r="H171" s="141">
        <f t="shared" si="18"/>
        <v>0</v>
      </c>
      <c r="I171" s="142">
        <f t="shared" si="18"/>
        <v>0</v>
      </c>
      <c r="J171" s="136">
        <f t="shared" si="18"/>
        <v>0</v>
      </c>
      <c r="K171" s="136">
        <f t="shared" si="18"/>
        <v>0</v>
      </c>
      <c r="L171" s="136">
        <f t="shared" si="18"/>
        <v>0</v>
      </c>
      <c r="M171" s="177">
        <f t="shared" si="18"/>
        <v>0</v>
      </c>
      <c r="N171" s="137">
        <f t="shared" si="18"/>
        <v>0</v>
      </c>
      <c r="O171" s="45"/>
      <c r="Q171" s="57" t="str">
        <f t="shared" si="15"/>
        <v>скрыть</v>
      </c>
    </row>
    <row r="172" spans="2:17" ht="15.75" hidden="1" customHeight="1" x14ac:dyDescent="0.25">
      <c r="B172" s="182">
        <v>156</v>
      </c>
      <c r="C172" s="182">
        <f t="shared" si="18"/>
        <v>0</v>
      </c>
      <c r="D172" s="182">
        <f t="shared" si="18"/>
        <v>0</v>
      </c>
      <c r="E172" s="183">
        <f t="shared" si="18"/>
        <v>0</v>
      </c>
      <c r="F172" s="182">
        <f t="shared" si="18"/>
        <v>0</v>
      </c>
      <c r="G172" s="141">
        <f t="shared" si="18"/>
        <v>0</v>
      </c>
      <c r="H172" s="141">
        <f t="shared" si="18"/>
        <v>0</v>
      </c>
      <c r="I172" s="142">
        <f t="shared" si="18"/>
        <v>0</v>
      </c>
      <c r="J172" s="136">
        <f t="shared" si="18"/>
        <v>0</v>
      </c>
      <c r="K172" s="136">
        <f t="shared" si="18"/>
        <v>0</v>
      </c>
      <c r="L172" s="136">
        <f t="shared" si="18"/>
        <v>0</v>
      </c>
      <c r="M172" s="177">
        <f t="shared" si="18"/>
        <v>0</v>
      </c>
      <c r="N172" s="137">
        <f t="shared" si="18"/>
        <v>0</v>
      </c>
      <c r="O172" s="45"/>
      <c r="Q172" s="57" t="str">
        <f t="shared" si="15"/>
        <v>скрыть</v>
      </c>
    </row>
    <row r="173" spans="2:17" ht="15.75" hidden="1" customHeight="1" x14ac:dyDescent="0.25">
      <c r="B173" s="182">
        <v>157</v>
      </c>
      <c r="C173" s="182">
        <f t="shared" si="18"/>
        <v>0</v>
      </c>
      <c r="D173" s="182">
        <f t="shared" si="18"/>
        <v>0</v>
      </c>
      <c r="E173" s="183">
        <f t="shared" si="18"/>
        <v>0</v>
      </c>
      <c r="F173" s="182">
        <f t="shared" si="18"/>
        <v>0</v>
      </c>
      <c r="G173" s="141">
        <f t="shared" si="18"/>
        <v>0</v>
      </c>
      <c r="H173" s="141">
        <f t="shared" si="18"/>
        <v>0</v>
      </c>
      <c r="I173" s="142">
        <f t="shared" si="18"/>
        <v>0</v>
      </c>
      <c r="J173" s="136">
        <f t="shared" si="18"/>
        <v>0</v>
      </c>
      <c r="K173" s="136">
        <f t="shared" si="18"/>
        <v>0</v>
      </c>
      <c r="L173" s="136">
        <f t="shared" si="18"/>
        <v>0</v>
      </c>
      <c r="M173" s="177">
        <f t="shared" si="18"/>
        <v>0</v>
      </c>
      <c r="N173" s="137">
        <f t="shared" si="18"/>
        <v>0</v>
      </c>
      <c r="O173" s="45"/>
      <c r="Q173" s="57" t="str">
        <f t="shared" si="15"/>
        <v>скрыть</v>
      </c>
    </row>
    <row r="174" spans="2:17" ht="15.75" hidden="1" customHeight="1" x14ac:dyDescent="0.25">
      <c r="B174" s="182">
        <v>158</v>
      </c>
      <c r="C174" s="182">
        <f t="shared" si="18"/>
        <v>0</v>
      </c>
      <c r="D174" s="182">
        <f t="shared" si="18"/>
        <v>0</v>
      </c>
      <c r="E174" s="183">
        <f t="shared" si="18"/>
        <v>0</v>
      </c>
      <c r="F174" s="182">
        <f t="shared" si="18"/>
        <v>0</v>
      </c>
      <c r="G174" s="141">
        <f t="shared" si="18"/>
        <v>0</v>
      </c>
      <c r="H174" s="141">
        <f t="shared" si="18"/>
        <v>0</v>
      </c>
      <c r="I174" s="142">
        <f t="shared" si="18"/>
        <v>0</v>
      </c>
      <c r="J174" s="136">
        <f t="shared" si="18"/>
        <v>0</v>
      </c>
      <c r="K174" s="136">
        <f t="shared" si="18"/>
        <v>0</v>
      </c>
      <c r="L174" s="136">
        <f t="shared" si="18"/>
        <v>0</v>
      </c>
      <c r="M174" s="177">
        <f t="shared" si="18"/>
        <v>0</v>
      </c>
      <c r="N174" s="137">
        <f t="shared" si="18"/>
        <v>0</v>
      </c>
      <c r="O174" s="45"/>
      <c r="Q174" s="57" t="str">
        <f t="shared" si="15"/>
        <v>скрыть</v>
      </c>
    </row>
    <row r="175" spans="2:17" ht="15.75" hidden="1" customHeight="1" x14ac:dyDescent="0.25">
      <c r="B175" s="182">
        <v>159</v>
      </c>
      <c r="C175" s="182">
        <f t="shared" si="18"/>
        <v>0</v>
      </c>
      <c r="D175" s="182">
        <f t="shared" si="18"/>
        <v>0</v>
      </c>
      <c r="E175" s="183">
        <f t="shared" si="18"/>
        <v>0</v>
      </c>
      <c r="F175" s="182">
        <f t="shared" si="18"/>
        <v>0</v>
      </c>
      <c r="G175" s="141">
        <f t="shared" si="18"/>
        <v>0</v>
      </c>
      <c r="H175" s="141">
        <f t="shared" si="18"/>
        <v>0</v>
      </c>
      <c r="I175" s="142">
        <f t="shared" si="18"/>
        <v>0</v>
      </c>
      <c r="J175" s="136">
        <f t="shared" si="18"/>
        <v>0</v>
      </c>
      <c r="K175" s="136">
        <f t="shared" si="18"/>
        <v>0</v>
      </c>
      <c r="L175" s="136">
        <f t="shared" si="18"/>
        <v>0</v>
      </c>
      <c r="M175" s="177">
        <f t="shared" si="18"/>
        <v>0</v>
      </c>
      <c r="N175" s="137">
        <f t="shared" si="18"/>
        <v>0</v>
      </c>
      <c r="O175" s="45"/>
      <c r="Q175" s="57" t="str">
        <f t="shared" si="15"/>
        <v>скрыть</v>
      </c>
    </row>
    <row r="176" spans="2:17" ht="15.75" hidden="1" customHeight="1" x14ac:dyDescent="0.25">
      <c r="B176" s="182">
        <v>160</v>
      </c>
      <c r="C176" s="182">
        <f t="shared" si="18"/>
        <v>0</v>
      </c>
      <c r="D176" s="182">
        <f t="shared" si="18"/>
        <v>0</v>
      </c>
      <c r="E176" s="183">
        <f t="shared" si="18"/>
        <v>0</v>
      </c>
      <c r="F176" s="182">
        <f t="shared" si="18"/>
        <v>0</v>
      </c>
      <c r="G176" s="141">
        <f t="shared" si="18"/>
        <v>0</v>
      </c>
      <c r="H176" s="141">
        <f t="shared" si="18"/>
        <v>0</v>
      </c>
      <c r="I176" s="142">
        <f t="shared" si="18"/>
        <v>0</v>
      </c>
      <c r="J176" s="136">
        <f t="shared" si="18"/>
        <v>0</v>
      </c>
      <c r="K176" s="136">
        <f t="shared" si="18"/>
        <v>0</v>
      </c>
      <c r="L176" s="136">
        <f t="shared" si="18"/>
        <v>0</v>
      </c>
      <c r="M176" s="177">
        <f t="shared" si="18"/>
        <v>0</v>
      </c>
      <c r="N176" s="137">
        <f t="shared" si="18"/>
        <v>0</v>
      </c>
      <c r="O176" s="45"/>
      <c r="Q176" s="57" t="str">
        <f t="shared" si="15"/>
        <v>скрыть</v>
      </c>
    </row>
    <row r="177" spans="2:17" ht="15.75" hidden="1" customHeight="1" x14ac:dyDescent="0.25">
      <c r="B177" s="182">
        <v>161</v>
      </c>
      <c r="C177" s="182">
        <f t="shared" ref="C177:N186" si="19">IFERROR(VLOOKUP($B177,calc_data,C$14+1,0),0)</f>
        <v>0</v>
      </c>
      <c r="D177" s="182">
        <f t="shared" si="19"/>
        <v>0</v>
      </c>
      <c r="E177" s="183">
        <f t="shared" si="19"/>
        <v>0</v>
      </c>
      <c r="F177" s="182">
        <f t="shared" si="19"/>
        <v>0</v>
      </c>
      <c r="G177" s="141">
        <f t="shared" si="19"/>
        <v>0</v>
      </c>
      <c r="H177" s="141">
        <f t="shared" si="19"/>
        <v>0</v>
      </c>
      <c r="I177" s="142">
        <f t="shared" si="19"/>
        <v>0</v>
      </c>
      <c r="J177" s="136">
        <f t="shared" si="19"/>
        <v>0</v>
      </c>
      <c r="K177" s="136">
        <f t="shared" si="19"/>
        <v>0</v>
      </c>
      <c r="L177" s="136">
        <f t="shared" si="19"/>
        <v>0</v>
      </c>
      <c r="M177" s="177">
        <f t="shared" si="19"/>
        <v>0</v>
      </c>
      <c r="N177" s="137">
        <f t="shared" si="19"/>
        <v>0</v>
      </c>
      <c r="O177" s="45"/>
      <c r="Q177" s="57" t="str">
        <f t="shared" si="15"/>
        <v>скрыть</v>
      </c>
    </row>
    <row r="178" spans="2:17" ht="15.75" hidden="1" customHeight="1" x14ac:dyDescent="0.25">
      <c r="B178" s="182">
        <v>162</v>
      </c>
      <c r="C178" s="182">
        <f t="shared" si="19"/>
        <v>0</v>
      </c>
      <c r="D178" s="182">
        <f t="shared" si="19"/>
        <v>0</v>
      </c>
      <c r="E178" s="183">
        <f t="shared" si="19"/>
        <v>0</v>
      </c>
      <c r="F178" s="182">
        <f t="shared" si="19"/>
        <v>0</v>
      </c>
      <c r="G178" s="141">
        <f t="shared" si="19"/>
        <v>0</v>
      </c>
      <c r="H178" s="141">
        <f t="shared" si="19"/>
        <v>0</v>
      </c>
      <c r="I178" s="142">
        <f t="shared" si="19"/>
        <v>0</v>
      </c>
      <c r="J178" s="136">
        <f t="shared" si="19"/>
        <v>0</v>
      </c>
      <c r="K178" s="136">
        <f t="shared" si="19"/>
        <v>0</v>
      </c>
      <c r="L178" s="136">
        <f t="shared" si="19"/>
        <v>0</v>
      </c>
      <c r="M178" s="177">
        <f t="shared" si="19"/>
        <v>0</v>
      </c>
      <c r="N178" s="137">
        <f t="shared" si="19"/>
        <v>0</v>
      </c>
      <c r="O178" s="45"/>
      <c r="Q178" s="57" t="str">
        <f t="shared" si="15"/>
        <v>скрыть</v>
      </c>
    </row>
    <row r="179" spans="2:17" ht="15.75" hidden="1" customHeight="1" x14ac:dyDescent="0.25">
      <c r="B179" s="182">
        <v>163</v>
      </c>
      <c r="C179" s="182">
        <f t="shared" si="19"/>
        <v>0</v>
      </c>
      <c r="D179" s="182">
        <f t="shared" si="19"/>
        <v>0</v>
      </c>
      <c r="E179" s="183">
        <f t="shared" si="19"/>
        <v>0</v>
      </c>
      <c r="F179" s="182">
        <f t="shared" si="19"/>
        <v>0</v>
      </c>
      <c r="G179" s="141">
        <f t="shared" si="19"/>
        <v>0</v>
      </c>
      <c r="H179" s="141">
        <f t="shared" si="19"/>
        <v>0</v>
      </c>
      <c r="I179" s="142">
        <f t="shared" si="19"/>
        <v>0</v>
      </c>
      <c r="J179" s="136">
        <f t="shared" si="19"/>
        <v>0</v>
      </c>
      <c r="K179" s="136">
        <f t="shared" si="19"/>
        <v>0</v>
      </c>
      <c r="L179" s="136">
        <f t="shared" si="19"/>
        <v>0</v>
      </c>
      <c r="M179" s="177">
        <f t="shared" si="19"/>
        <v>0</v>
      </c>
      <c r="N179" s="137">
        <f t="shared" si="19"/>
        <v>0</v>
      </c>
      <c r="O179" s="45"/>
      <c r="Q179" s="57" t="str">
        <f t="shared" si="15"/>
        <v>скрыть</v>
      </c>
    </row>
    <row r="180" spans="2:17" ht="15.75" hidden="1" customHeight="1" x14ac:dyDescent="0.25">
      <c r="B180" s="182">
        <v>164</v>
      </c>
      <c r="C180" s="182">
        <f t="shared" si="19"/>
        <v>0</v>
      </c>
      <c r="D180" s="182">
        <f t="shared" si="19"/>
        <v>0</v>
      </c>
      <c r="E180" s="183">
        <f t="shared" si="19"/>
        <v>0</v>
      </c>
      <c r="F180" s="182">
        <f t="shared" si="19"/>
        <v>0</v>
      </c>
      <c r="G180" s="141">
        <f t="shared" si="19"/>
        <v>0</v>
      </c>
      <c r="H180" s="141">
        <f t="shared" si="19"/>
        <v>0</v>
      </c>
      <c r="I180" s="142">
        <f t="shared" si="19"/>
        <v>0</v>
      </c>
      <c r="J180" s="136">
        <f t="shared" si="19"/>
        <v>0</v>
      </c>
      <c r="K180" s="136">
        <f t="shared" si="19"/>
        <v>0</v>
      </c>
      <c r="L180" s="136">
        <f t="shared" si="19"/>
        <v>0</v>
      </c>
      <c r="M180" s="177">
        <f t="shared" si="19"/>
        <v>0</v>
      </c>
      <c r="N180" s="137">
        <f t="shared" si="19"/>
        <v>0</v>
      </c>
      <c r="O180" s="45"/>
      <c r="Q180" s="57" t="str">
        <f t="shared" si="15"/>
        <v>скрыть</v>
      </c>
    </row>
    <row r="181" spans="2:17" ht="15.75" hidden="1" customHeight="1" x14ac:dyDescent="0.25">
      <c r="B181" s="182">
        <v>165</v>
      </c>
      <c r="C181" s="182">
        <f t="shared" si="19"/>
        <v>0</v>
      </c>
      <c r="D181" s="182">
        <f t="shared" si="19"/>
        <v>0</v>
      </c>
      <c r="E181" s="183">
        <f t="shared" si="19"/>
        <v>0</v>
      </c>
      <c r="F181" s="182">
        <f t="shared" si="19"/>
        <v>0</v>
      </c>
      <c r="G181" s="141">
        <f t="shared" si="19"/>
        <v>0</v>
      </c>
      <c r="H181" s="141">
        <f t="shared" si="19"/>
        <v>0</v>
      </c>
      <c r="I181" s="142">
        <f t="shared" si="19"/>
        <v>0</v>
      </c>
      <c r="J181" s="136">
        <f t="shared" si="19"/>
        <v>0</v>
      </c>
      <c r="K181" s="136">
        <f t="shared" si="19"/>
        <v>0</v>
      </c>
      <c r="L181" s="136">
        <f t="shared" si="19"/>
        <v>0</v>
      </c>
      <c r="M181" s="177">
        <f t="shared" si="19"/>
        <v>0</v>
      </c>
      <c r="N181" s="137">
        <f t="shared" si="19"/>
        <v>0</v>
      </c>
      <c r="O181" s="45"/>
      <c r="Q181" s="57" t="str">
        <f t="shared" si="15"/>
        <v>скрыть</v>
      </c>
    </row>
    <row r="182" spans="2:17" ht="15.75" hidden="1" customHeight="1" x14ac:dyDescent="0.25">
      <c r="B182" s="182">
        <v>166</v>
      </c>
      <c r="C182" s="182">
        <f t="shared" si="19"/>
        <v>0</v>
      </c>
      <c r="D182" s="182">
        <f t="shared" si="19"/>
        <v>0</v>
      </c>
      <c r="E182" s="183">
        <f t="shared" si="19"/>
        <v>0</v>
      </c>
      <c r="F182" s="182">
        <f t="shared" si="19"/>
        <v>0</v>
      </c>
      <c r="G182" s="141">
        <f t="shared" si="19"/>
        <v>0</v>
      </c>
      <c r="H182" s="141">
        <f t="shared" si="19"/>
        <v>0</v>
      </c>
      <c r="I182" s="142">
        <f t="shared" si="19"/>
        <v>0</v>
      </c>
      <c r="J182" s="136">
        <f t="shared" si="19"/>
        <v>0</v>
      </c>
      <c r="K182" s="136">
        <f t="shared" si="19"/>
        <v>0</v>
      </c>
      <c r="L182" s="136">
        <f t="shared" si="19"/>
        <v>0</v>
      </c>
      <c r="M182" s="177">
        <f t="shared" si="19"/>
        <v>0</v>
      </c>
      <c r="N182" s="137">
        <f t="shared" si="19"/>
        <v>0</v>
      </c>
      <c r="O182" s="45"/>
      <c r="Q182" s="57" t="str">
        <f t="shared" si="15"/>
        <v>скрыть</v>
      </c>
    </row>
    <row r="183" spans="2:17" ht="15.75" hidden="1" customHeight="1" x14ac:dyDescent="0.25">
      <c r="B183" s="182">
        <v>167</v>
      </c>
      <c r="C183" s="182">
        <f t="shared" si="19"/>
        <v>0</v>
      </c>
      <c r="D183" s="182">
        <f t="shared" si="19"/>
        <v>0</v>
      </c>
      <c r="E183" s="183">
        <f t="shared" si="19"/>
        <v>0</v>
      </c>
      <c r="F183" s="182">
        <f t="shared" si="19"/>
        <v>0</v>
      </c>
      <c r="G183" s="141">
        <f t="shared" si="19"/>
        <v>0</v>
      </c>
      <c r="H183" s="141">
        <f t="shared" si="19"/>
        <v>0</v>
      </c>
      <c r="I183" s="142">
        <f t="shared" si="19"/>
        <v>0</v>
      </c>
      <c r="J183" s="136">
        <f t="shared" si="19"/>
        <v>0</v>
      </c>
      <c r="K183" s="136">
        <f t="shared" si="19"/>
        <v>0</v>
      </c>
      <c r="L183" s="136">
        <f t="shared" si="19"/>
        <v>0</v>
      </c>
      <c r="M183" s="177">
        <f t="shared" si="19"/>
        <v>0</v>
      </c>
      <c r="N183" s="137">
        <f t="shared" si="19"/>
        <v>0</v>
      </c>
      <c r="O183" s="45"/>
      <c r="Q183" s="57" t="str">
        <f t="shared" si="15"/>
        <v>скрыть</v>
      </c>
    </row>
    <row r="184" spans="2:17" ht="15.75" hidden="1" customHeight="1" x14ac:dyDescent="0.25">
      <c r="B184" s="182">
        <v>168</v>
      </c>
      <c r="C184" s="182">
        <f t="shared" si="19"/>
        <v>0</v>
      </c>
      <c r="D184" s="182">
        <f t="shared" si="19"/>
        <v>0</v>
      </c>
      <c r="E184" s="183">
        <f t="shared" si="19"/>
        <v>0</v>
      </c>
      <c r="F184" s="182">
        <f t="shared" si="19"/>
        <v>0</v>
      </c>
      <c r="G184" s="141">
        <f t="shared" si="19"/>
        <v>0</v>
      </c>
      <c r="H184" s="141">
        <f t="shared" si="19"/>
        <v>0</v>
      </c>
      <c r="I184" s="142">
        <f t="shared" si="19"/>
        <v>0</v>
      </c>
      <c r="J184" s="136">
        <f t="shared" si="19"/>
        <v>0</v>
      </c>
      <c r="K184" s="136">
        <f t="shared" si="19"/>
        <v>0</v>
      </c>
      <c r="L184" s="136">
        <f t="shared" si="19"/>
        <v>0</v>
      </c>
      <c r="M184" s="177">
        <f t="shared" si="19"/>
        <v>0</v>
      </c>
      <c r="N184" s="137">
        <f t="shared" si="19"/>
        <v>0</v>
      </c>
      <c r="O184" s="45"/>
      <c r="Q184" s="57" t="str">
        <f t="shared" si="15"/>
        <v>скрыть</v>
      </c>
    </row>
    <row r="185" spans="2:17" ht="15.75" hidden="1" customHeight="1" x14ac:dyDescent="0.25">
      <c r="B185" s="182">
        <v>169</v>
      </c>
      <c r="C185" s="182">
        <f t="shared" si="19"/>
        <v>0</v>
      </c>
      <c r="D185" s="182">
        <f t="shared" si="19"/>
        <v>0</v>
      </c>
      <c r="E185" s="183">
        <f t="shared" si="19"/>
        <v>0</v>
      </c>
      <c r="F185" s="182">
        <f t="shared" si="19"/>
        <v>0</v>
      </c>
      <c r="G185" s="141">
        <f t="shared" si="19"/>
        <v>0</v>
      </c>
      <c r="H185" s="141">
        <f t="shared" si="19"/>
        <v>0</v>
      </c>
      <c r="I185" s="142">
        <f t="shared" si="19"/>
        <v>0</v>
      </c>
      <c r="J185" s="136">
        <f t="shared" si="19"/>
        <v>0</v>
      </c>
      <c r="K185" s="136">
        <f t="shared" si="19"/>
        <v>0</v>
      </c>
      <c r="L185" s="136">
        <f t="shared" si="19"/>
        <v>0</v>
      </c>
      <c r="M185" s="177">
        <f t="shared" si="19"/>
        <v>0</v>
      </c>
      <c r="N185" s="137">
        <f t="shared" si="19"/>
        <v>0</v>
      </c>
      <c r="O185" s="45"/>
      <c r="Q185" s="57" t="str">
        <f t="shared" si="15"/>
        <v>скрыть</v>
      </c>
    </row>
    <row r="186" spans="2:17" ht="15.75" hidden="1" customHeight="1" x14ac:dyDescent="0.25">
      <c r="B186" s="182">
        <v>170</v>
      </c>
      <c r="C186" s="182">
        <f t="shared" si="19"/>
        <v>0</v>
      </c>
      <c r="D186" s="182">
        <f t="shared" si="19"/>
        <v>0</v>
      </c>
      <c r="E186" s="183">
        <f t="shared" si="19"/>
        <v>0</v>
      </c>
      <c r="F186" s="182">
        <f t="shared" si="19"/>
        <v>0</v>
      </c>
      <c r="G186" s="141">
        <f t="shared" si="19"/>
        <v>0</v>
      </c>
      <c r="H186" s="141">
        <f t="shared" si="19"/>
        <v>0</v>
      </c>
      <c r="I186" s="142">
        <f t="shared" si="19"/>
        <v>0</v>
      </c>
      <c r="J186" s="136">
        <f t="shared" si="19"/>
        <v>0</v>
      </c>
      <c r="K186" s="136">
        <f t="shared" si="19"/>
        <v>0</v>
      </c>
      <c r="L186" s="136">
        <f t="shared" si="19"/>
        <v>0</v>
      </c>
      <c r="M186" s="177">
        <f t="shared" si="19"/>
        <v>0</v>
      </c>
      <c r="N186" s="137">
        <f t="shared" si="19"/>
        <v>0</v>
      </c>
      <c r="O186" s="45"/>
      <c r="Q186" s="57" t="str">
        <f t="shared" si="15"/>
        <v>скрыть</v>
      </c>
    </row>
    <row r="187" spans="2:17" ht="15.75" hidden="1" customHeight="1" x14ac:dyDescent="0.25">
      <c r="B187" s="182">
        <v>171</v>
      </c>
      <c r="C187" s="182">
        <f t="shared" ref="C187:N196" si="20">IFERROR(VLOOKUP($B187,calc_data,C$14+1,0),0)</f>
        <v>0</v>
      </c>
      <c r="D187" s="182">
        <f t="shared" si="20"/>
        <v>0</v>
      </c>
      <c r="E187" s="183">
        <f t="shared" si="20"/>
        <v>0</v>
      </c>
      <c r="F187" s="182">
        <f t="shared" si="20"/>
        <v>0</v>
      </c>
      <c r="G187" s="141">
        <f t="shared" si="20"/>
        <v>0</v>
      </c>
      <c r="H187" s="141">
        <f t="shared" si="20"/>
        <v>0</v>
      </c>
      <c r="I187" s="142">
        <f t="shared" si="20"/>
        <v>0</v>
      </c>
      <c r="J187" s="136">
        <f t="shared" si="20"/>
        <v>0</v>
      </c>
      <c r="K187" s="136">
        <f t="shared" si="20"/>
        <v>0</v>
      </c>
      <c r="L187" s="136">
        <f t="shared" si="20"/>
        <v>0</v>
      </c>
      <c r="M187" s="177">
        <f t="shared" si="20"/>
        <v>0</v>
      </c>
      <c r="N187" s="137">
        <f t="shared" si="20"/>
        <v>0</v>
      </c>
      <c r="O187" s="45"/>
      <c r="Q187" s="57" t="str">
        <f t="shared" si="15"/>
        <v>скрыть</v>
      </c>
    </row>
    <row r="188" spans="2:17" ht="15.75" hidden="1" customHeight="1" x14ac:dyDescent="0.25">
      <c r="B188" s="182">
        <v>172</v>
      </c>
      <c r="C188" s="182">
        <f t="shared" si="20"/>
        <v>0</v>
      </c>
      <c r="D188" s="182">
        <f t="shared" si="20"/>
        <v>0</v>
      </c>
      <c r="E188" s="183">
        <f t="shared" si="20"/>
        <v>0</v>
      </c>
      <c r="F188" s="182">
        <f t="shared" si="20"/>
        <v>0</v>
      </c>
      <c r="G188" s="141">
        <f t="shared" si="20"/>
        <v>0</v>
      </c>
      <c r="H188" s="141">
        <f t="shared" si="20"/>
        <v>0</v>
      </c>
      <c r="I188" s="142">
        <f t="shared" si="20"/>
        <v>0</v>
      </c>
      <c r="J188" s="136">
        <f t="shared" si="20"/>
        <v>0</v>
      </c>
      <c r="K188" s="136">
        <f t="shared" si="20"/>
        <v>0</v>
      </c>
      <c r="L188" s="136">
        <f t="shared" si="20"/>
        <v>0</v>
      </c>
      <c r="M188" s="177">
        <f t="shared" si="20"/>
        <v>0</v>
      </c>
      <c r="N188" s="137">
        <f t="shared" si="20"/>
        <v>0</v>
      </c>
      <c r="O188" s="45"/>
      <c r="Q188" s="57" t="str">
        <f t="shared" si="15"/>
        <v>скрыть</v>
      </c>
    </row>
    <row r="189" spans="2:17" ht="15.75" hidden="1" customHeight="1" x14ac:dyDescent="0.25">
      <c r="B189" s="182">
        <v>173</v>
      </c>
      <c r="C189" s="182">
        <f t="shared" si="20"/>
        <v>0</v>
      </c>
      <c r="D189" s="182">
        <f t="shared" si="20"/>
        <v>0</v>
      </c>
      <c r="E189" s="183">
        <f t="shared" si="20"/>
        <v>0</v>
      </c>
      <c r="F189" s="182">
        <f t="shared" si="20"/>
        <v>0</v>
      </c>
      <c r="G189" s="141">
        <f t="shared" si="20"/>
        <v>0</v>
      </c>
      <c r="H189" s="141">
        <f t="shared" si="20"/>
        <v>0</v>
      </c>
      <c r="I189" s="142">
        <f t="shared" si="20"/>
        <v>0</v>
      </c>
      <c r="J189" s="136">
        <f t="shared" si="20"/>
        <v>0</v>
      </c>
      <c r="K189" s="136">
        <f t="shared" si="20"/>
        <v>0</v>
      </c>
      <c r="L189" s="136">
        <f t="shared" si="20"/>
        <v>0</v>
      </c>
      <c r="M189" s="177">
        <f t="shared" si="20"/>
        <v>0</v>
      </c>
      <c r="N189" s="137">
        <f t="shared" si="20"/>
        <v>0</v>
      </c>
      <c r="O189" s="45"/>
      <c r="Q189" s="57" t="str">
        <f t="shared" si="15"/>
        <v>скрыть</v>
      </c>
    </row>
    <row r="190" spans="2:17" ht="15.75" hidden="1" customHeight="1" x14ac:dyDescent="0.25">
      <c r="B190" s="182">
        <v>174</v>
      </c>
      <c r="C190" s="182">
        <f t="shared" si="20"/>
        <v>0</v>
      </c>
      <c r="D190" s="182">
        <f t="shared" si="20"/>
        <v>0</v>
      </c>
      <c r="E190" s="183">
        <f t="shared" si="20"/>
        <v>0</v>
      </c>
      <c r="F190" s="182">
        <f t="shared" si="20"/>
        <v>0</v>
      </c>
      <c r="G190" s="141">
        <f t="shared" si="20"/>
        <v>0</v>
      </c>
      <c r="H190" s="141">
        <f t="shared" si="20"/>
        <v>0</v>
      </c>
      <c r="I190" s="142">
        <f t="shared" si="20"/>
        <v>0</v>
      </c>
      <c r="J190" s="136">
        <f t="shared" si="20"/>
        <v>0</v>
      </c>
      <c r="K190" s="136">
        <f t="shared" si="20"/>
        <v>0</v>
      </c>
      <c r="L190" s="136">
        <f t="shared" si="20"/>
        <v>0</v>
      </c>
      <c r="M190" s="177">
        <f t="shared" si="20"/>
        <v>0</v>
      </c>
      <c r="N190" s="137">
        <f t="shared" si="20"/>
        <v>0</v>
      </c>
      <c r="O190" s="45"/>
      <c r="Q190" s="57" t="str">
        <f t="shared" si="15"/>
        <v>скрыть</v>
      </c>
    </row>
    <row r="191" spans="2:17" ht="15.75" hidden="1" customHeight="1" x14ac:dyDescent="0.25">
      <c r="B191" s="182">
        <v>175</v>
      </c>
      <c r="C191" s="182">
        <f t="shared" si="20"/>
        <v>0</v>
      </c>
      <c r="D191" s="182">
        <f t="shared" si="20"/>
        <v>0</v>
      </c>
      <c r="E191" s="183">
        <f t="shared" si="20"/>
        <v>0</v>
      </c>
      <c r="F191" s="182">
        <f t="shared" si="20"/>
        <v>0</v>
      </c>
      <c r="G191" s="141">
        <f t="shared" si="20"/>
        <v>0</v>
      </c>
      <c r="H191" s="141">
        <f t="shared" si="20"/>
        <v>0</v>
      </c>
      <c r="I191" s="142">
        <f t="shared" si="20"/>
        <v>0</v>
      </c>
      <c r="J191" s="136">
        <f t="shared" si="20"/>
        <v>0</v>
      </c>
      <c r="K191" s="136">
        <f t="shared" si="20"/>
        <v>0</v>
      </c>
      <c r="L191" s="136">
        <f t="shared" si="20"/>
        <v>0</v>
      </c>
      <c r="M191" s="177">
        <f t="shared" si="20"/>
        <v>0</v>
      </c>
      <c r="N191" s="137">
        <f t="shared" si="20"/>
        <v>0</v>
      </c>
      <c r="O191" s="45"/>
      <c r="Q191" s="57" t="str">
        <f t="shared" si="15"/>
        <v>скрыть</v>
      </c>
    </row>
    <row r="192" spans="2:17" ht="15.75" hidden="1" customHeight="1" x14ac:dyDescent="0.25">
      <c r="B192" s="182">
        <v>176</v>
      </c>
      <c r="C192" s="182">
        <f t="shared" si="20"/>
        <v>0</v>
      </c>
      <c r="D192" s="182">
        <f t="shared" si="20"/>
        <v>0</v>
      </c>
      <c r="E192" s="183">
        <f t="shared" si="20"/>
        <v>0</v>
      </c>
      <c r="F192" s="182">
        <f t="shared" si="20"/>
        <v>0</v>
      </c>
      <c r="G192" s="141">
        <f t="shared" si="20"/>
        <v>0</v>
      </c>
      <c r="H192" s="141">
        <f t="shared" si="20"/>
        <v>0</v>
      </c>
      <c r="I192" s="142">
        <f t="shared" si="20"/>
        <v>0</v>
      </c>
      <c r="J192" s="136">
        <f t="shared" si="20"/>
        <v>0</v>
      </c>
      <c r="K192" s="136">
        <f t="shared" si="20"/>
        <v>0</v>
      </c>
      <c r="L192" s="136">
        <f t="shared" si="20"/>
        <v>0</v>
      </c>
      <c r="M192" s="177">
        <f t="shared" si="20"/>
        <v>0</v>
      </c>
      <c r="N192" s="137">
        <f t="shared" si="20"/>
        <v>0</v>
      </c>
      <c r="O192" s="45"/>
      <c r="Q192" s="57" t="str">
        <f t="shared" si="15"/>
        <v>скрыть</v>
      </c>
    </row>
    <row r="193" spans="2:17" ht="15.75" hidden="1" customHeight="1" x14ac:dyDescent="0.25">
      <c r="B193" s="182">
        <v>177</v>
      </c>
      <c r="C193" s="182">
        <f t="shared" si="20"/>
        <v>0</v>
      </c>
      <c r="D193" s="182">
        <f t="shared" si="20"/>
        <v>0</v>
      </c>
      <c r="E193" s="183">
        <f t="shared" si="20"/>
        <v>0</v>
      </c>
      <c r="F193" s="182">
        <f t="shared" si="20"/>
        <v>0</v>
      </c>
      <c r="G193" s="141">
        <f t="shared" si="20"/>
        <v>0</v>
      </c>
      <c r="H193" s="141">
        <f t="shared" si="20"/>
        <v>0</v>
      </c>
      <c r="I193" s="142">
        <f t="shared" si="20"/>
        <v>0</v>
      </c>
      <c r="J193" s="136">
        <f t="shared" si="20"/>
        <v>0</v>
      </c>
      <c r="K193" s="136">
        <f t="shared" si="20"/>
        <v>0</v>
      </c>
      <c r="L193" s="136">
        <f t="shared" si="20"/>
        <v>0</v>
      </c>
      <c r="M193" s="177">
        <f t="shared" si="20"/>
        <v>0</v>
      </c>
      <c r="N193" s="137">
        <f t="shared" si="20"/>
        <v>0</v>
      </c>
      <c r="O193" s="45"/>
      <c r="Q193" s="57" t="str">
        <f t="shared" si="15"/>
        <v>скрыть</v>
      </c>
    </row>
    <row r="194" spans="2:17" ht="15.75" hidden="1" customHeight="1" x14ac:dyDescent="0.25">
      <c r="B194" s="182">
        <v>178</v>
      </c>
      <c r="C194" s="182">
        <f t="shared" si="20"/>
        <v>0</v>
      </c>
      <c r="D194" s="182">
        <f t="shared" si="20"/>
        <v>0</v>
      </c>
      <c r="E194" s="183">
        <f t="shared" si="20"/>
        <v>0</v>
      </c>
      <c r="F194" s="182">
        <f t="shared" si="20"/>
        <v>0</v>
      </c>
      <c r="G194" s="141">
        <f t="shared" si="20"/>
        <v>0</v>
      </c>
      <c r="H194" s="141">
        <f t="shared" si="20"/>
        <v>0</v>
      </c>
      <c r="I194" s="142">
        <f t="shared" si="20"/>
        <v>0</v>
      </c>
      <c r="J194" s="136">
        <f t="shared" si="20"/>
        <v>0</v>
      </c>
      <c r="K194" s="136">
        <f t="shared" si="20"/>
        <v>0</v>
      </c>
      <c r="L194" s="136">
        <f t="shared" si="20"/>
        <v>0</v>
      </c>
      <c r="M194" s="177">
        <f t="shared" si="20"/>
        <v>0</v>
      </c>
      <c r="N194" s="137">
        <f t="shared" si="20"/>
        <v>0</v>
      </c>
      <c r="O194" s="45"/>
      <c r="Q194" s="57" t="str">
        <f t="shared" si="15"/>
        <v>скрыть</v>
      </c>
    </row>
    <row r="195" spans="2:17" ht="15.75" hidden="1" customHeight="1" x14ac:dyDescent="0.25">
      <c r="B195" s="182">
        <v>179</v>
      </c>
      <c r="C195" s="182">
        <f t="shared" si="20"/>
        <v>0</v>
      </c>
      <c r="D195" s="182">
        <f t="shared" si="20"/>
        <v>0</v>
      </c>
      <c r="E195" s="183">
        <f t="shared" si="20"/>
        <v>0</v>
      </c>
      <c r="F195" s="182">
        <f t="shared" si="20"/>
        <v>0</v>
      </c>
      <c r="G195" s="141">
        <f t="shared" si="20"/>
        <v>0</v>
      </c>
      <c r="H195" s="141">
        <f t="shared" si="20"/>
        <v>0</v>
      </c>
      <c r="I195" s="142">
        <f t="shared" si="20"/>
        <v>0</v>
      </c>
      <c r="J195" s="136">
        <f t="shared" si="20"/>
        <v>0</v>
      </c>
      <c r="K195" s="136">
        <f t="shared" si="20"/>
        <v>0</v>
      </c>
      <c r="L195" s="136">
        <f t="shared" si="20"/>
        <v>0</v>
      </c>
      <c r="M195" s="177">
        <f t="shared" si="20"/>
        <v>0</v>
      </c>
      <c r="N195" s="137">
        <f t="shared" si="20"/>
        <v>0</v>
      </c>
      <c r="O195" s="45"/>
      <c r="Q195" s="57" t="str">
        <f t="shared" si="15"/>
        <v>скрыть</v>
      </c>
    </row>
    <row r="196" spans="2:17" ht="15.75" hidden="1" customHeight="1" x14ac:dyDescent="0.25">
      <c r="B196" s="182">
        <v>180</v>
      </c>
      <c r="C196" s="182">
        <f t="shared" si="20"/>
        <v>0</v>
      </c>
      <c r="D196" s="182">
        <f t="shared" si="20"/>
        <v>0</v>
      </c>
      <c r="E196" s="183">
        <f t="shared" si="20"/>
        <v>0</v>
      </c>
      <c r="F196" s="182">
        <f t="shared" si="20"/>
        <v>0</v>
      </c>
      <c r="G196" s="141">
        <f t="shared" si="20"/>
        <v>0</v>
      </c>
      <c r="H196" s="141">
        <f t="shared" si="20"/>
        <v>0</v>
      </c>
      <c r="I196" s="142">
        <f t="shared" si="20"/>
        <v>0</v>
      </c>
      <c r="J196" s="136">
        <f t="shared" si="20"/>
        <v>0</v>
      </c>
      <c r="K196" s="136">
        <f t="shared" si="20"/>
        <v>0</v>
      </c>
      <c r="L196" s="136">
        <f t="shared" si="20"/>
        <v>0</v>
      </c>
      <c r="M196" s="177">
        <f t="shared" si="20"/>
        <v>0</v>
      </c>
      <c r="N196" s="137">
        <f t="shared" si="20"/>
        <v>0</v>
      </c>
      <c r="O196" s="45"/>
      <c r="Q196" s="57" t="str">
        <f t="shared" si="15"/>
        <v>скрыть</v>
      </c>
    </row>
    <row r="197" spans="2:17" ht="15.75" hidden="1" customHeight="1" x14ac:dyDescent="0.25">
      <c r="B197" s="182">
        <v>181</v>
      </c>
      <c r="C197" s="182">
        <f t="shared" ref="C197:N206" si="21">IFERROR(VLOOKUP($B197,calc_data,C$14+1,0),0)</f>
        <v>0</v>
      </c>
      <c r="D197" s="182">
        <f t="shared" si="21"/>
        <v>0</v>
      </c>
      <c r="E197" s="183">
        <f t="shared" si="21"/>
        <v>0</v>
      </c>
      <c r="F197" s="182">
        <f t="shared" si="21"/>
        <v>0</v>
      </c>
      <c r="G197" s="141">
        <f t="shared" si="21"/>
        <v>0</v>
      </c>
      <c r="H197" s="141">
        <f t="shared" si="21"/>
        <v>0</v>
      </c>
      <c r="I197" s="142">
        <f t="shared" si="21"/>
        <v>0</v>
      </c>
      <c r="J197" s="136">
        <f t="shared" si="21"/>
        <v>0</v>
      </c>
      <c r="K197" s="136">
        <f t="shared" si="21"/>
        <v>0</v>
      </c>
      <c r="L197" s="136">
        <f t="shared" si="21"/>
        <v>0</v>
      </c>
      <c r="M197" s="177">
        <f t="shared" si="21"/>
        <v>0</v>
      </c>
      <c r="N197" s="137">
        <f t="shared" si="21"/>
        <v>0</v>
      </c>
      <c r="O197" s="45"/>
      <c r="Q197" s="57" t="str">
        <f t="shared" si="15"/>
        <v>скрыть</v>
      </c>
    </row>
    <row r="198" spans="2:17" ht="15.75" hidden="1" customHeight="1" x14ac:dyDescent="0.25">
      <c r="B198" s="182">
        <v>182</v>
      </c>
      <c r="C198" s="182">
        <f t="shared" si="21"/>
        <v>0</v>
      </c>
      <c r="D198" s="182">
        <f t="shared" si="21"/>
        <v>0</v>
      </c>
      <c r="E198" s="183">
        <f t="shared" si="21"/>
        <v>0</v>
      </c>
      <c r="F198" s="182">
        <f t="shared" si="21"/>
        <v>0</v>
      </c>
      <c r="G198" s="141">
        <f t="shared" si="21"/>
        <v>0</v>
      </c>
      <c r="H198" s="141">
        <f t="shared" si="21"/>
        <v>0</v>
      </c>
      <c r="I198" s="142">
        <f t="shared" si="21"/>
        <v>0</v>
      </c>
      <c r="J198" s="136">
        <f t="shared" si="21"/>
        <v>0</v>
      </c>
      <c r="K198" s="136">
        <f t="shared" si="21"/>
        <v>0</v>
      </c>
      <c r="L198" s="136">
        <f t="shared" si="21"/>
        <v>0</v>
      </c>
      <c r="M198" s="177">
        <f t="shared" si="21"/>
        <v>0</v>
      </c>
      <c r="N198" s="137">
        <f t="shared" si="21"/>
        <v>0</v>
      </c>
      <c r="O198" s="45"/>
      <c r="Q198" s="57" t="str">
        <f t="shared" si="15"/>
        <v>скрыть</v>
      </c>
    </row>
    <row r="199" spans="2:17" ht="15.75" hidden="1" customHeight="1" x14ac:dyDescent="0.25">
      <c r="B199" s="182">
        <v>183</v>
      </c>
      <c r="C199" s="182">
        <f t="shared" si="21"/>
        <v>0</v>
      </c>
      <c r="D199" s="182">
        <f t="shared" si="21"/>
        <v>0</v>
      </c>
      <c r="E199" s="183">
        <f t="shared" si="21"/>
        <v>0</v>
      </c>
      <c r="F199" s="182">
        <f t="shared" si="21"/>
        <v>0</v>
      </c>
      <c r="G199" s="141">
        <f t="shared" si="21"/>
        <v>0</v>
      </c>
      <c r="H199" s="141">
        <f t="shared" si="21"/>
        <v>0</v>
      </c>
      <c r="I199" s="142">
        <f t="shared" si="21"/>
        <v>0</v>
      </c>
      <c r="J199" s="136">
        <f t="shared" si="21"/>
        <v>0</v>
      </c>
      <c r="K199" s="136">
        <f t="shared" si="21"/>
        <v>0</v>
      </c>
      <c r="L199" s="136">
        <f t="shared" si="21"/>
        <v>0</v>
      </c>
      <c r="M199" s="177">
        <f t="shared" si="21"/>
        <v>0</v>
      </c>
      <c r="N199" s="137">
        <f t="shared" si="21"/>
        <v>0</v>
      </c>
      <c r="O199" s="45"/>
      <c r="Q199" s="57" t="str">
        <f t="shared" si="15"/>
        <v>скрыть</v>
      </c>
    </row>
    <row r="200" spans="2:17" ht="15.75" hidden="1" customHeight="1" x14ac:dyDescent="0.25">
      <c r="B200" s="182">
        <v>184</v>
      </c>
      <c r="C200" s="182">
        <f t="shared" si="21"/>
        <v>0</v>
      </c>
      <c r="D200" s="182">
        <f t="shared" si="21"/>
        <v>0</v>
      </c>
      <c r="E200" s="183">
        <f t="shared" si="21"/>
        <v>0</v>
      </c>
      <c r="F200" s="182">
        <f t="shared" si="21"/>
        <v>0</v>
      </c>
      <c r="G200" s="141">
        <f t="shared" si="21"/>
        <v>0</v>
      </c>
      <c r="H200" s="141">
        <f t="shared" si="21"/>
        <v>0</v>
      </c>
      <c r="I200" s="142">
        <f t="shared" si="21"/>
        <v>0</v>
      </c>
      <c r="J200" s="136">
        <f t="shared" si="21"/>
        <v>0</v>
      </c>
      <c r="K200" s="136">
        <f t="shared" si="21"/>
        <v>0</v>
      </c>
      <c r="L200" s="136">
        <f t="shared" si="21"/>
        <v>0</v>
      </c>
      <c r="M200" s="177">
        <f t="shared" si="21"/>
        <v>0</v>
      </c>
      <c r="N200" s="137">
        <f t="shared" si="21"/>
        <v>0</v>
      </c>
      <c r="O200" s="45"/>
      <c r="Q200" s="57" t="str">
        <f t="shared" si="15"/>
        <v>скрыть</v>
      </c>
    </row>
    <row r="201" spans="2:17" ht="15.75" hidden="1" customHeight="1" x14ac:dyDescent="0.25">
      <c r="B201" s="182">
        <v>185</v>
      </c>
      <c r="C201" s="182">
        <f t="shared" si="21"/>
        <v>0</v>
      </c>
      <c r="D201" s="182">
        <f t="shared" si="21"/>
        <v>0</v>
      </c>
      <c r="E201" s="183">
        <f t="shared" si="21"/>
        <v>0</v>
      </c>
      <c r="F201" s="182">
        <f t="shared" si="21"/>
        <v>0</v>
      </c>
      <c r="G201" s="141">
        <f t="shared" si="21"/>
        <v>0</v>
      </c>
      <c r="H201" s="141">
        <f t="shared" si="21"/>
        <v>0</v>
      </c>
      <c r="I201" s="142">
        <f t="shared" si="21"/>
        <v>0</v>
      </c>
      <c r="J201" s="136">
        <f t="shared" si="21"/>
        <v>0</v>
      </c>
      <c r="K201" s="136">
        <f t="shared" si="21"/>
        <v>0</v>
      </c>
      <c r="L201" s="136">
        <f t="shared" si="21"/>
        <v>0</v>
      </c>
      <c r="M201" s="177">
        <f t="shared" si="21"/>
        <v>0</v>
      </c>
      <c r="N201" s="137">
        <f t="shared" si="21"/>
        <v>0</v>
      </c>
      <c r="O201" s="45"/>
      <c r="Q201" s="57" t="str">
        <f t="shared" si="15"/>
        <v>скрыть</v>
      </c>
    </row>
    <row r="202" spans="2:17" ht="15.75" hidden="1" customHeight="1" x14ac:dyDescent="0.25">
      <c r="B202" s="182">
        <v>186</v>
      </c>
      <c r="C202" s="182">
        <f t="shared" si="21"/>
        <v>0</v>
      </c>
      <c r="D202" s="182">
        <f t="shared" si="21"/>
        <v>0</v>
      </c>
      <c r="E202" s="183">
        <f t="shared" si="21"/>
        <v>0</v>
      </c>
      <c r="F202" s="182">
        <f t="shared" si="21"/>
        <v>0</v>
      </c>
      <c r="G202" s="141">
        <f t="shared" si="21"/>
        <v>0</v>
      </c>
      <c r="H202" s="141">
        <f t="shared" si="21"/>
        <v>0</v>
      </c>
      <c r="I202" s="142">
        <f t="shared" si="21"/>
        <v>0</v>
      </c>
      <c r="J202" s="136">
        <f t="shared" si="21"/>
        <v>0</v>
      </c>
      <c r="K202" s="136">
        <f t="shared" si="21"/>
        <v>0</v>
      </c>
      <c r="L202" s="136">
        <f t="shared" si="21"/>
        <v>0</v>
      </c>
      <c r="M202" s="177">
        <f t="shared" si="21"/>
        <v>0</v>
      </c>
      <c r="N202" s="137">
        <f t="shared" si="21"/>
        <v>0</v>
      </c>
      <c r="O202" s="45"/>
      <c r="Q202" s="57" t="str">
        <f t="shared" si="15"/>
        <v>скрыть</v>
      </c>
    </row>
    <row r="203" spans="2:17" ht="15.75" hidden="1" customHeight="1" x14ac:dyDescent="0.25">
      <c r="B203" s="182">
        <v>187</v>
      </c>
      <c r="C203" s="182">
        <f t="shared" si="21"/>
        <v>0</v>
      </c>
      <c r="D203" s="182">
        <f t="shared" si="21"/>
        <v>0</v>
      </c>
      <c r="E203" s="183">
        <f t="shared" si="21"/>
        <v>0</v>
      </c>
      <c r="F203" s="182">
        <f t="shared" si="21"/>
        <v>0</v>
      </c>
      <c r="G203" s="141">
        <f t="shared" si="21"/>
        <v>0</v>
      </c>
      <c r="H203" s="141">
        <f t="shared" si="21"/>
        <v>0</v>
      </c>
      <c r="I203" s="142">
        <f t="shared" si="21"/>
        <v>0</v>
      </c>
      <c r="J203" s="136">
        <f t="shared" si="21"/>
        <v>0</v>
      </c>
      <c r="K203" s="136">
        <f t="shared" si="21"/>
        <v>0</v>
      </c>
      <c r="L203" s="136">
        <f t="shared" si="21"/>
        <v>0</v>
      </c>
      <c r="M203" s="177">
        <f t="shared" si="21"/>
        <v>0</v>
      </c>
      <c r="N203" s="137">
        <f t="shared" si="21"/>
        <v>0</v>
      </c>
      <c r="O203" s="45"/>
      <c r="Q203" s="57" t="str">
        <f t="shared" si="15"/>
        <v>скрыть</v>
      </c>
    </row>
    <row r="204" spans="2:17" ht="15.75" hidden="1" customHeight="1" x14ac:dyDescent="0.25">
      <c r="B204" s="182">
        <v>188</v>
      </c>
      <c r="C204" s="182">
        <f t="shared" si="21"/>
        <v>0</v>
      </c>
      <c r="D204" s="182">
        <f t="shared" si="21"/>
        <v>0</v>
      </c>
      <c r="E204" s="183">
        <f t="shared" si="21"/>
        <v>0</v>
      </c>
      <c r="F204" s="182">
        <f t="shared" si="21"/>
        <v>0</v>
      </c>
      <c r="G204" s="141">
        <f t="shared" si="21"/>
        <v>0</v>
      </c>
      <c r="H204" s="141">
        <f t="shared" si="21"/>
        <v>0</v>
      </c>
      <c r="I204" s="142">
        <f t="shared" si="21"/>
        <v>0</v>
      </c>
      <c r="J204" s="136">
        <f t="shared" si="21"/>
        <v>0</v>
      </c>
      <c r="K204" s="136">
        <f t="shared" si="21"/>
        <v>0</v>
      </c>
      <c r="L204" s="136">
        <f t="shared" si="21"/>
        <v>0</v>
      </c>
      <c r="M204" s="177">
        <f t="shared" si="21"/>
        <v>0</v>
      </c>
      <c r="N204" s="137">
        <f t="shared" si="21"/>
        <v>0</v>
      </c>
      <c r="O204" s="45"/>
      <c r="Q204" s="57" t="str">
        <f t="shared" si="15"/>
        <v>скрыть</v>
      </c>
    </row>
    <row r="205" spans="2:17" ht="15.75" hidden="1" customHeight="1" x14ac:dyDescent="0.25">
      <c r="B205" s="182">
        <v>189</v>
      </c>
      <c r="C205" s="182">
        <f t="shared" si="21"/>
        <v>0</v>
      </c>
      <c r="D205" s="182">
        <f t="shared" si="21"/>
        <v>0</v>
      </c>
      <c r="E205" s="183">
        <f t="shared" si="21"/>
        <v>0</v>
      </c>
      <c r="F205" s="182">
        <f t="shared" si="21"/>
        <v>0</v>
      </c>
      <c r="G205" s="141">
        <f t="shared" si="21"/>
        <v>0</v>
      </c>
      <c r="H205" s="141">
        <f t="shared" si="21"/>
        <v>0</v>
      </c>
      <c r="I205" s="142">
        <f t="shared" si="21"/>
        <v>0</v>
      </c>
      <c r="J205" s="136">
        <f t="shared" si="21"/>
        <v>0</v>
      </c>
      <c r="K205" s="136">
        <f t="shared" si="21"/>
        <v>0</v>
      </c>
      <c r="L205" s="136">
        <f t="shared" si="21"/>
        <v>0</v>
      </c>
      <c r="M205" s="177">
        <f t="shared" si="21"/>
        <v>0</v>
      </c>
      <c r="N205" s="137">
        <f t="shared" si="21"/>
        <v>0</v>
      </c>
      <c r="O205" s="45"/>
      <c r="Q205" s="57" t="str">
        <f t="shared" si="15"/>
        <v>скрыть</v>
      </c>
    </row>
    <row r="206" spans="2:17" ht="15.75" hidden="1" customHeight="1" x14ac:dyDescent="0.25">
      <c r="B206" s="182">
        <v>190</v>
      </c>
      <c r="C206" s="182">
        <f t="shared" si="21"/>
        <v>0</v>
      </c>
      <c r="D206" s="182">
        <f t="shared" si="21"/>
        <v>0</v>
      </c>
      <c r="E206" s="183">
        <f t="shared" si="21"/>
        <v>0</v>
      </c>
      <c r="F206" s="182">
        <f t="shared" si="21"/>
        <v>0</v>
      </c>
      <c r="G206" s="141">
        <f t="shared" si="21"/>
        <v>0</v>
      </c>
      <c r="H206" s="141">
        <f t="shared" si="21"/>
        <v>0</v>
      </c>
      <c r="I206" s="142">
        <f t="shared" si="21"/>
        <v>0</v>
      </c>
      <c r="J206" s="136">
        <f t="shared" si="21"/>
        <v>0</v>
      </c>
      <c r="K206" s="136">
        <f t="shared" si="21"/>
        <v>0</v>
      </c>
      <c r="L206" s="136">
        <f t="shared" si="21"/>
        <v>0</v>
      </c>
      <c r="M206" s="177">
        <f t="shared" si="21"/>
        <v>0</v>
      </c>
      <c r="N206" s="137">
        <f t="shared" si="21"/>
        <v>0</v>
      </c>
      <c r="O206" s="45"/>
      <c r="Q206" s="57" t="str">
        <f t="shared" si="15"/>
        <v>скрыть</v>
      </c>
    </row>
    <row r="207" spans="2:17" ht="15.75" hidden="1" customHeight="1" x14ac:dyDescent="0.25">
      <c r="B207" s="182">
        <v>191</v>
      </c>
      <c r="C207" s="182">
        <f t="shared" ref="C207:N216" si="22">IFERROR(VLOOKUP($B207,calc_data,C$14+1,0),0)</f>
        <v>0</v>
      </c>
      <c r="D207" s="182">
        <f t="shared" si="22"/>
        <v>0</v>
      </c>
      <c r="E207" s="183">
        <f t="shared" si="22"/>
        <v>0</v>
      </c>
      <c r="F207" s="182">
        <f t="shared" si="22"/>
        <v>0</v>
      </c>
      <c r="G207" s="141">
        <f t="shared" si="22"/>
        <v>0</v>
      </c>
      <c r="H207" s="141">
        <f t="shared" si="22"/>
        <v>0</v>
      </c>
      <c r="I207" s="142">
        <f t="shared" si="22"/>
        <v>0</v>
      </c>
      <c r="J207" s="136">
        <f t="shared" si="22"/>
        <v>0</v>
      </c>
      <c r="K207" s="136">
        <f t="shared" si="22"/>
        <v>0</v>
      </c>
      <c r="L207" s="136">
        <f t="shared" si="22"/>
        <v>0</v>
      </c>
      <c r="M207" s="177">
        <f t="shared" si="22"/>
        <v>0</v>
      </c>
      <c r="N207" s="137">
        <f t="shared" si="22"/>
        <v>0</v>
      </c>
      <c r="O207" s="45"/>
      <c r="Q207" s="57" t="str">
        <f t="shared" si="15"/>
        <v>скрыть</v>
      </c>
    </row>
    <row r="208" spans="2:17" ht="15.75" hidden="1" customHeight="1" x14ac:dyDescent="0.25">
      <c r="B208" s="182">
        <v>192</v>
      </c>
      <c r="C208" s="182">
        <f t="shared" si="22"/>
        <v>0</v>
      </c>
      <c r="D208" s="182">
        <f t="shared" si="22"/>
        <v>0</v>
      </c>
      <c r="E208" s="183">
        <f t="shared" si="22"/>
        <v>0</v>
      </c>
      <c r="F208" s="182">
        <f t="shared" si="22"/>
        <v>0</v>
      </c>
      <c r="G208" s="141">
        <f t="shared" si="22"/>
        <v>0</v>
      </c>
      <c r="H208" s="141">
        <f t="shared" si="22"/>
        <v>0</v>
      </c>
      <c r="I208" s="142">
        <f t="shared" si="22"/>
        <v>0</v>
      </c>
      <c r="J208" s="136">
        <f t="shared" si="22"/>
        <v>0</v>
      </c>
      <c r="K208" s="136">
        <f t="shared" si="22"/>
        <v>0</v>
      </c>
      <c r="L208" s="136">
        <f t="shared" si="22"/>
        <v>0</v>
      </c>
      <c r="M208" s="177">
        <f t="shared" si="22"/>
        <v>0</v>
      </c>
      <c r="N208" s="137">
        <f t="shared" si="22"/>
        <v>0</v>
      </c>
      <c r="O208" s="45"/>
      <c r="Q208" s="57" t="str">
        <f t="shared" si="15"/>
        <v>скрыть</v>
      </c>
    </row>
    <row r="209" spans="2:17" ht="15.75" hidden="1" customHeight="1" x14ac:dyDescent="0.25">
      <c r="B209" s="182">
        <v>193</v>
      </c>
      <c r="C209" s="182">
        <f t="shared" si="22"/>
        <v>0</v>
      </c>
      <c r="D209" s="182">
        <f t="shared" si="22"/>
        <v>0</v>
      </c>
      <c r="E209" s="183">
        <f t="shared" si="22"/>
        <v>0</v>
      </c>
      <c r="F209" s="182">
        <f t="shared" si="22"/>
        <v>0</v>
      </c>
      <c r="G209" s="141">
        <f t="shared" si="22"/>
        <v>0</v>
      </c>
      <c r="H209" s="141">
        <f t="shared" si="22"/>
        <v>0</v>
      </c>
      <c r="I209" s="142">
        <f t="shared" si="22"/>
        <v>0</v>
      </c>
      <c r="J209" s="136">
        <f t="shared" si="22"/>
        <v>0</v>
      </c>
      <c r="K209" s="136">
        <f t="shared" si="22"/>
        <v>0</v>
      </c>
      <c r="L209" s="136">
        <f t="shared" si="22"/>
        <v>0</v>
      </c>
      <c r="M209" s="177">
        <f t="shared" si="22"/>
        <v>0</v>
      </c>
      <c r="N209" s="137">
        <f t="shared" si="22"/>
        <v>0</v>
      </c>
      <c r="O209" s="45"/>
      <c r="Q209" s="57" t="str">
        <f t="shared" ref="Q209:Q272" si="23">IF(K209&gt;0,"показать","скрыть")</f>
        <v>скрыть</v>
      </c>
    </row>
    <row r="210" spans="2:17" ht="15.75" hidden="1" customHeight="1" x14ac:dyDescent="0.25">
      <c r="B210" s="182">
        <v>194</v>
      </c>
      <c r="C210" s="182">
        <f t="shared" si="22"/>
        <v>0</v>
      </c>
      <c r="D210" s="182">
        <f t="shared" si="22"/>
        <v>0</v>
      </c>
      <c r="E210" s="183">
        <f t="shared" si="22"/>
        <v>0</v>
      </c>
      <c r="F210" s="182">
        <f t="shared" si="22"/>
        <v>0</v>
      </c>
      <c r="G210" s="141">
        <f t="shared" si="22"/>
        <v>0</v>
      </c>
      <c r="H210" s="141">
        <f t="shared" si="22"/>
        <v>0</v>
      </c>
      <c r="I210" s="142">
        <f t="shared" si="22"/>
        <v>0</v>
      </c>
      <c r="J210" s="136">
        <f t="shared" si="22"/>
        <v>0</v>
      </c>
      <c r="K210" s="136">
        <f t="shared" si="22"/>
        <v>0</v>
      </c>
      <c r="L210" s="136">
        <f t="shared" si="22"/>
        <v>0</v>
      </c>
      <c r="M210" s="177">
        <f t="shared" si="22"/>
        <v>0</v>
      </c>
      <c r="N210" s="137">
        <f t="shared" si="22"/>
        <v>0</v>
      </c>
      <c r="O210" s="45"/>
      <c r="Q210" s="57" t="str">
        <f t="shared" si="23"/>
        <v>скрыть</v>
      </c>
    </row>
    <row r="211" spans="2:17" ht="15.75" hidden="1" customHeight="1" x14ac:dyDescent="0.25">
      <c r="B211" s="182">
        <v>195</v>
      </c>
      <c r="C211" s="182">
        <f t="shared" si="22"/>
        <v>0</v>
      </c>
      <c r="D211" s="182">
        <f t="shared" si="22"/>
        <v>0</v>
      </c>
      <c r="E211" s="183">
        <f t="shared" si="22"/>
        <v>0</v>
      </c>
      <c r="F211" s="182">
        <f t="shared" si="22"/>
        <v>0</v>
      </c>
      <c r="G211" s="141">
        <f t="shared" si="22"/>
        <v>0</v>
      </c>
      <c r="H211" s="141">
        <f t="shared" si="22"/>
        <v>0</v>
      </c>
      <c r="I211" s="142">
        <f t="shared" si="22"/>
        <v>0</v>
      </c>
      <c r="J211" s="136">
        <f t="shared" si="22"/>
        <v>0</v>
      </c>
      <c r="K211" s="136">
        <f t="shared" si="22"/>
        <v>0</v>
      </c>
      <c r="L211" s="136">
        <f t="shared" si="22"/>
        <v>0</v>
      </c>
      <c r="M211" s="177">
        <f t="shared" si="22"/>
        <v>0</v>
      </c>
      <c r="N211" s="137">
        <f t="shared" si="22"/>
        <v>0</v>
      </c>
      <c r="O211" s="45"/>
      <c r="Q211" s="57" t="str">
        <f t="shared" si="23"/>
        <v>скрыть</v>
      </c>
    </row>
    <row r="212" spans="2:17" ht="15.75" hidden="1" customHeight="1" x14ac:dyDescent="0.25">
      <c r="B212" s="182">
        <v>196</v>
      </c>
      <c r="C212" s="182">
        <f t="shared" si="22"/>
        <v>0</v>
      </c>
      <c r="D212" s="182">
        <f t="shared" si="22"/>
        <v>0</v>
      </c>
      <c r="E212" s="183">
        <f t="shared" si="22"/>
        <v>0</v>
      </c>
      <c r="F212" s="182">
        <f t="shared" si="22"/>
        <v>0</v>
      </c>
      <c r="G212" s="141">
        <f t="shared" si="22"/>
        <v>0</v>
      </c>
      <c r="H212" s="141">
        <f t="shared" si="22"/>
        <v>0</v>
      </c>
      <c r="I212" s="142">
        <f t="shared" si="22"/>
        <v>0</v>
      </c>
      <c r="J212" s="136">
        <f t="shared" si="22"/>
        <v>0</v>
      </c>
      <c r="K212" s="136">
        <f t="shared" si="22"/>
        <v>0</v>
      </c>
      <c r="L212" s="136">
        <f t="shared" si="22"/>
        <v>0</v>
      </c>
      <c r="M212" s="177">
        <f t="shared" si="22"/>
        <v>0</v>
      </c>
      <c r="N212" s="137">
        <f t="shared" si="22"/>
        <v>0</v>
      </c>
      <c r="O212" s="45"/>
      <c r="Q212" s="57" t="str">
        <f t="shared" si="23"/>
        <v>скрыть</v>
      </c>
    </row>
    <row r="213" spans="2:17" ht="15.75" hidden="1" customHeight="1" x14ac:dyDescent="0.25">
      <c r="B213" s="182">
        <v>197</v>
      </c>
      <c r="C213" s="182">
        <f t="shared" si="22"/>
        <v>0</v>
      </c>
      <c r="D213" s="182">
        <f t="shared" si="22"/>
        <v>0</v>
      </c>
      <c r="E213" s="183">
        <f t="shared" si="22"/>
        <v>0</v>
      </c>
      <c r="F213" s="182">
        <f t="shared" si="22"/>
        <v>0</v>
      </c>
      <c r="G213" s="141">
        <f t="shared" si="22"/>
        <v>0</v>
      </c>
      <c r="H213" s="141">
        <f t="shared" si="22"/>
        <v>0</v>
      </c>
      <c r="I213" s="142">
        <f t="shared" si="22"/>
        <v>0</v>
      </c>
      <c r="J213" s="136">
        <f t="shared" si="22"/>
        <v>0</v>
      </c>
      <c r="K213" s="136">
        <f t="shared" si="22"/>
        <v>0</v>
      </c>
      <c r="L213" s="136">
        <f t="shared" si="22"/>
        <v>0</v>
      </c>
      <c r="M213" s="177">
        <f t="shared" si="22"/>
        <v>0</v>
      </c>
      <c r="N213" s="137">
        <f t="shared" si="22"/>
        <v>0</v>
      </c>
      <c r="O213" s="45"/>
      <c r="Q213" s="57" t="str">
        <f t="shared" si="23"/>
        <v>скрыть</v>
      </c>
    </row>
    <row r="214" spans="2:17" ht="15.75" hidden="1" customHeight="1" x14ac:dyDescent="0.25">
      <c r="B214" s="182">
        <v>198</v>
      </c>
      <c r="C214" s="182">
        <f t="shared" si="22"/>
        <v>0</v>
      </c>
      <c r="D214" s="182">
        <f t="shared" si="22"/>
        <v>0</v>
      </c>
      <c r="E214" s="183">
        <f t="shared" si="22"/>
        <v>0</v>
      </c>
      <c r="F214" s="182">
        <f t="shared" si="22"/>
        <v>0</v>
      </c>
      <c r="G214" s="141">
        <f t="shared" si="22"/>
        <v>0</v>
      </c>
      <c r="H214" s="141">
        <f t="shared" si="22"/>
        <v>0</v>
      </c>
      <c r="I214" s="142">
        <f t="shared" si="22"/>
        <v>0</v>
      </c>
      <c r="J214" s="136">
        <f t="shared" si="22"/>
        <v>0</v>
      </c>
      <c r="K214" s="136">
        <f t="shared" si="22"/>
        <v>0</v>
      </c>
      <c r="L214" s="136">
        <f t="shared" si="22"/>
        <v>0</v>
      </c>
      <c r="M214" s="177">
        <f t="shared" si="22"/>
        <v>0</v>
      </c>
      <c r="N214" s="137">
        <f t="shared" si="22"/>
        <v>0</v>
      </c>
      <c r="O214" s="45"/>
      <c r="Q214" s="57" t="str">
        <f t="shared" si="23"/>
        <v>скрыть</v>
      </c>
    </row>
    <row r="215" spans="2:17" ht="15.75" hidden="1" customHeight="1" x14ac:dyDescent="0.25">
      <c r="B215" s="182">
        <v>199</v>
      </c>
      <c r="C215" s="182">
        <f t="shared" si="22"/>
        <v>0</v>
      </c>
      <c r="D215" s="182">
        <f t="shared" si="22"/>
        <v>0</v>
      </c>
      <c r="E215" s="183">
        <f t="shared" si="22"/>
        <v>0</v>
      </c>
      <c r="F215" s="182">
        <f t="shared" si="22"/>
        <v>0</v>
      </c>
      <c r="G215" s="141">
        <f t="shared" si="22"/>
        <v>0</v>
      </c>
      <c r="H215" s="141">
        <f t="shared" si="22"/>
        <v>0</v>
      </c>
      <c r="I215" s="142">
        <f t="shared" si="22"/>
        <v>0</v>
      </c>
      <c r="J215" s="136">
        <f t="shared" si="22"/>
        <v>0</v>
      </c>
      <c r="K215" s="136">
        <f t="shared" si="22"/>
        <v>0</v>
      </c>
      <c r="L215" s="136">
        <f t="shared" si="22"/>
        <v>0</v>
      </c>
      <c r="M215" s="177">
        <f t="shared" si="22"/>
        <v>0</v>
      </c>
      <c r="N215" s="137">
        <f t="shared" si="22"/>
        <v>0</v>
      </c>
      <c r="O215" s="45"/>
      <c r="Q215" s="57" t="str">
        <f t="shared" si="23"/>
        <v>скрыть</v>
      </c>
    </row>
    <row r="216" spans="2:17" ht="15.75" hidden="1" customHeight="1" x14ac:dyDescent="0.25">
      <c r="B216" s="182">
        <v>200</v>
      </c>
      <c r="C216" s="182">
        <f t="shared" si="22"/>
        <v>0</v>
      </c>
      <c r="D216" s="182">
        <f t="shared" si="22"/>
        <v>0</v>
      </c>
      <c r="E216" s="183">
        <f t="shared" si="22"/>
        <v>0</v>
      </c>
      <c r="F216" s="182">
        <f t="shared" si="22"/>
        <v>0</v>
      </c>
      <c r="G216" s="141">
        <f t="shared" si="22"/>
        <v>0</v>
      </c>
      <c r="H216" s="141">
        <f t="shared" si="22"/>
        <v>0</v>
      </c>
      <c r="I216" s="142">
        <f t="shared" si="22"/>
        <v>0</v>
      </c>
      <c r="J216" s="136">
        <f t="shared" si="22"/>
        <v>0</v>
      </c>
      <c r="K216" s="136">
        <f t="shared" si="22"/>
        <v>0</v>
      </c>
      <c r="L216" s="136">
        <f t="shared" si="22"/>
        <v>0</v>
      </c>
      <c r="M216" s="177">
        <f t="shared" si="22"/>
        <v>0</v>
      </c>
      <c r="N216" s="137">
        <f t="shared" si="22"/>
        <v>0</v>
      </c>
      <c r="O216" s="45"/>
      <c r="Q216" s="57" t="str">
        <f t="shared" si="23"/>
        <v>скрыть</v>
      </c>
    </row>
    <row r="217" spans="2:17" ht="15.75" hidden="1" customHeight="1" x14ac:dyDescent="0.25">
      <c r="B217" s="182">
        <v>201</v>
      </c>
      <c r="C217" s="182">
        <f t="shared" ref="C217:N226" si="24">IFERROR(VLOOKUP($B217,calc_data,C$14+1,0),0)</f>
        <v>0</v>
      </c>
      <c r="D217" s="182">
        <f t="shared" si="24"/>
        <v>0</v>
      </c>
      <c r="E217" s="183">
        <f t="shared" si="24"/>
        <v>0</v>
      </c>
      <c r="F217" s="182">
        <f t="shared" si="24"/>
        <v>0</v>
      </c>
      <c r="G217" s="141">
        <f t="shared" si="24"/>
        <v>0</v>
      </c>
      <c r="H217" s="141">
        <f t="shared" si="24"/>
        <v>0</v>
      </c>
      <c r="I217" s="142">
        <f t="shared" si="24"/>
        <v>0</v>
      </c>
      <c r="J217" s="136">
        <f t="shared" si="24"/>
        <v>0</v>
      </c>
      <c r="K217" s="136">
        <f t="shared" si="24"/>
        <v>0</v>
      </c>
      <c r="L217" s="136">
        <f t="shared" si="24"/>
        <v>0</v>
      </c>
      <c r="M217" s="177">
        <f t="shared" si="24"/>
        <v>0</v>
      </c>
      <c r="N217" s="137">
        <f t="shared" si="24"/>
        <v>0</v>
      </c>
      <c r="O217" s="45"/>
      <c r="Q217" s="57" t="str">
        <f t="shared" si="23"/>
        <v>скрыть</v>
      </c>
    </row>
    <row r="218" spans="2:17" ht="15.75" hidden="1" customHeight="1" x14ac:dyDescent="0.25">
      <c r="B218" s="182">
        <v>202</v>
      </c>
      <c r="C218" s="182">
        <f t="shared" si="24"/>
        <v>0</v>
      </c>
      <c r="D218" s="182">
        <f t="shared" si="24"/>
        <v>0</v>
      </c>
      <c r="E218" s="183">
        <f t="shared" si="24"/>
        <v>0</v>
      </c>
      <c r="F218" s="182">
        <f t="shared" si="24"/>
        <v>0</v>
      </c>
      <c r="G218" s="141">
        <f t="shared" si="24"/>
        <v>0</v>
      </c>
      <c r="H218" s="141">
        <f t="shared" si="24"/>
        <v>0</v>
      </c>
      <c r="I218" s="142">
        <f t="shared" si="24"/>
        <v>0</v>
      </c>
      <c r="J218" s="136">
        <f t="shared" si="24"/>
        <v>0</v>
      </c>
      <c r="K218" s="136">
        <f t="shared" si="24"/>
        <v>0</v>
      </c>
      <c r="L218" s="136">
        <f t="shared" si="24"/>
        <v>0</v>
      </c>
      <c r="M218" s="177">
        <f t="shared" si="24"/>
        <v>0</v>
      </c>
      <c r="N218" s="137">
        <f t="shared" si="24"/>
        <v>0</v>
      </c>
      <c r="O218" s="45"/>
      <c r="Q218" s="57" t="str">
        <f t="shared" si="23"/>
        <v>скрыть</v>
      </c>
    </row>
    <row r="219" spans="2:17" ht="15.75" hidden="1" customHeight="1" x14ac:dyDescent="0.25">
      <c r="B219" s="182">
        <v>203</v>
      </c>
      <c r="C219" s="182">
        <f t="shared" si="24"/>
        <v>0</v>
      </c>
      <c r="D219" s="182">
        <f t="shared" si="24"/>
        <v>0</v>
      </c>
      <c r="E219" s="183">
        <f t="shared" si="24"/>
        <v>0</v>
      </c>
      <c r="F219" s="182">
        <f t="shared" si="24"/>
        <v>0</v>
      </c>
      <c r="G219" s="141">
        <f t="shared" si="24"/>
        <v>0</v>
      </c>
      <c r="H219" s="141">
        <f t="shared" si="24"/>
        <v>0</v>
      </c>
      <c r="I219" s="142">
        <f t="shared" si="24"/>
        <v>0</v>
      </c>
      <c r="J219" s="136">
        <f t="shared" si="24"/>
        <v>0</v>
      </c>
      <c r="K219" s="136">
        <f t="shared" si="24"/>
        <v>0</v>
      </c>
      <c r="L219" s="136">
        <f t="shared" si="24"/>
        <v>0</v>
      </c>
      <c r="M219" s="177">
        <f t="shared" si="24"/>
        <v>0</v>
      </c>
      <c r="N219" s="137">
        <f t="shared" si="24"/>
        <v>0</v>
      </c>
      <c r="O219" s="45"/>
      <c r="Q219" s="57" t="str">
        <f t="shared" si="23"/>
        <v>скрыть</v>
      </c>
    </row>
    <row r="220" spans="2:17" ht="15.75" hidden="1" customHeight="1" x14ac:dyDescent="0.25">
      <c r="B220" s="182">
        <v>204</v>
      </c>
      <c r="C220" s="182">
        <f t="shared" si="24"/>
        <v>0</v>
      </c>
      <c r="D220" s="182">
        <f t="shared" si="24"/>
        <v>0</v>
      </c>
      <c r="E220" s="183">
        <f t="shared" si="24"/>
        <v>0</v>
      </c>
      <c r="F220" s="182">
        <f t="shared" si="24"/>
        <v>0</v>
      </c>
      <c r="G220" s="141">
        <f t="shared" si="24"/>
        <v>0</v>
      </c>
      <c r="H220" s="141">
        <f t="shared" si="24"/>
        <v>0</v>
      </c>
      <c r="I220" s="142">
        <f t="shared" si="24"/>
        <v>0</v>
      </c>
      <c r="J220" s="136">
        <f t="shared" si="24"/>
        <v>0</v>
      </c>
      <c r="K220" s="136">
        <f t="shared" si="24"/>
        <v>0</v>
      </c>
      <c r="L220" s="136">
        <f t="shared" si="24"/>
        <v>0</v>
      </c>
      <c r="M220" s="177">
        <f t="shared" si="24"/>
        <v>0</v>
      </c>
      <c r="N220" s="137">
        <f t="shared" si="24"/>
        <v>0</v>
      </c>
      <c r="O220" s="45"/>
      <c r="Q220" s="57" t="str">
        <f t="shared" si="23"/>
        <v>скрыть</v>
      </c>
    </row>
    <row r="221" spans="2:17" ht="15.75" hidden="1" customHeight="1" x14ac:dyDescent="0.25">
      <c r="B221" s="182">
        <v>205</v>
      </c>
      <c r="C221" s="182">
        <f t="shared" si="24"/>
        <v>0</v>
      </c>
      <c r="D221" s="182">
        <f t="shared" si="24"/>
        <v>0</v>
      </c>
      <c r="E221" s="183">
        <f t="shared" si="24"/>
        <v>0</v>
      </c>
      <c r="F221" s="182">
        <f t="shared" si="24"/>
        <v>0</v>
      </c>
      <c r="G221" s="141">
        <f t="shared" si="24"/>
        <v>0</v>
      </c>
      <c r="H221" s="141">
        <f t="shared" si="24"/>
        <v>0</v>
      </c>
      <c r="I221" s="142">
        <f t="shared" si="24"/>
        <v>0</v>
      </c>
      <c r="J221" s="136">
        <f t="shared" si="24"/>
        <v>0</v>
      </c>
      <c r="K221" s="136">
        <f t="shared" si="24"/>
        <v>0</v>
      </c>
      <c r="L221" s="136">
        <f t="shared" si="24"/>
        <v>0</v>
      </c>
      <c r="M221" s="177">
        <f t="shared" si="24"/>
        <v>0</v>
      </c>
      <c r="N221" s="137">
        <f t="shared" si="24"/>
        <v>0</v>
      </c>
      <c r="O221" s="45"/>
      <c r="Q221" s="57" t="str">
        <f t="shared" si="23"/>
        <v>скрыть</v>
      </c>
    </row>
    <row r="222" spans="2:17" ht="15.75" hidden="1" customHeight="1" x14ac:dyDescent="0.25">
      <c r="B222" s="182">
        <v>206</v>
      </c>
      <c r="C222" s="182">
        <f t="shared" si="24"/>
        <v>0</v>
      </c>
      <c r="D222" s="182">
        <f t="shared" si="24"/>
        <v>0</v>
      </c>
      <c r="E222" s="183">
        <f t="shared" si="24"/>
        <v>0</v>
      </c>
      <c r="F222" s="182">
        <f t="shared" si="24"/>
        <v>0</v>
      </c>
      <c r="G222" s="141">
        <f t="shared" si="24"/>
        <v>0</v>
      </c>
      <c r="H222" s="141">
        <f t="shared" si="24"/>
        <v>0</v>
      </c>
      <c r="I222" s="142">
        <f t="shared" si="24"/>
        <v>0</v>
      </c>
      <c r="J222" s="136">
        <f t="shared" si="24"/>
        <v>0</v>
      </c>
      <c r="K222" s="136">
        <f t="shared" si="24"/>
        <v>0</v>
      </c>
      <c r="L222" s="136">
        <f t="shared" si="24"/>
        <v>0</v>
      </c>
      <c r="M222" s="177">
        <f t="shared" si="24"/>
        <v>0</v>
      </c>
      <c r="N222" s="137">
        <f t="shared" si="24"/>
        <v>0</v>
      </c>
      <c r="O222" s="45"/>
      <c r="Q222" s="57" t="str">
        <f t="shared" si="23"/>
        <v>скрыть</v>
      </c>
    </row>
    <row r="223" spans="2:17" ht="15.75" hidden="1" customHeight="1" x14ac:dyDescent="0.25">
      <c r="B223" s="182">
        <v>207</v>
      </c>
      <c r="C223" s="182">
        <f t="shared" si="24"/>
        <v>0</v>
      </c>
      <c r="D223" s="182">
        <f t="shared" si="24"/>
        <v>0</v>
      </c>
      <c r="E223" s="183">
        <f t="shared" si="24"/>
        <v>0</v>
      </c>
      <c r="F223" s="182">
        <f t="shared" si="24"/>
        <v>0</v>
      </c>
      <c r="G223" s="141">
        <f t="shared" si="24"/>
        <v>0</v>
      </c>
      <c r="H223" s="141">
        <f t="shared" si="24"/>
        <v>0</v>
      </c>
      <c r="I223" s="142">
        <f t="shared" si="24"/>
        <v>0</v>
      </c>
      <c r="J223" s="136">
        <f t="shared" si="24"/>
        <v>0</v>
      </c>
      <c r="K223" s="136">
        <f t="shared" si="24"/>
        <v>0</v>
      </c>
      <c r="L223" s="136">
        <f t="shared" si="24"/>
        <v>0</v>
      </c>
      <c r="M223" s="177">
        <f t="shared" si="24"/>
        <v>0</v>
      </c>
      <c r="N223" s="137">
        <f t="shared" si="24"/>
        <v>0</v>
      </c>
      <c r="O223" s="45"/>
      <c r="Q223" s="57" t="str">
        <f t="shared" si="23"/>
        <v>скрыть</v>
      </c>
    </row>
    <row r="224" spans="2:17" ht="15.75" hidden="1" customHeight="1" x14ac:dyDescent="0.25">
      <c r="B224" s="182">
        <v>208</v>
      </c>
      <c r="C224" s="182">
        <f t="shared" si="24"/>
        <v>0</v>
      </c>
      <c r="D224" s="182">
        <f t="shared" si="24"/>
        <v>0</v>
      </c>
      <c r="E224" s="183">
        <f t="shared" si="24"/>
        <v>0</v>
      </c>
      <c r="F224" s="182">
        <f t="shared" si="24"/>
        <v>0</v>
      </c>
      <c r="G224" s="141">
        <f t="shared" si="24"/>
        <v>0</v>
      </c>
      <c r="H224" s="141">
        <f t="shared" si="24"/>
        <v>0</v>
      </c>
      <c r="I224" s="142">
        <f t="shared" si="24"/>
        <v>0</v>
      </c>
      <c r="J224" s="136">
        <f t="shared" si="24"/>
        <v>0</v>
      </c>
      <c r="K224" s="136">
        <f t="shared" si="24"/>
        <v>0</v>
      </c>
      <c r="L224" s="136">
        <f t="shared" si="24"/>
        <v>0</v>
      </c>
      <c r="M224" s="177">
        <f t="shared" si="24"/>
        <v>0</v>
      </c>
      <c r="N224" s="137">
        <f t="shared" si="24"/>
        <v>0</v>
      </c>
      <c r="O224" s="45"/>
      <c r="Q224" s="57" t="str">
        <f t="shared" si="23"/>
        <v>скрыть</v>
      </c>
    </row>
    <row r="225" spans="2:17" ht="15.75" hidden="1" customHeight="1" x14ac:dyDescent="0.25">
      <c r="B225" s="182">
        <v>209</v>
      </c>
      <c r="C225" s="182">
        <f t="shared" si="24"/>
        <v>0</v>
      </c>
      <c r="D225" s="182">
        <f t="shared" si="24"/>
        <v>0</v>
      </c>
      <c r="E225" s="183">
        <f t="shared" si="24"/>
        <v>0</v>
      </c>
      <c r="F225" s="182">
        <f t="shared" si="24"/>
        <v>0</v>
      </c>
      <c r="G225" s="141">
        <f t="shared" si="24"/>
        <v>0</v>
      </c>
      <c r="H225" s="141">
        <f t="shared" si="24"/>
        <v>0</v>
      </c>
      <c r="I225" s="142">
        <f t="shared" si="24"/>
        <v>0</v>
      </c>
      <c r="J225" s="136">
        <f t="shared" si="24"/>
        <v>0</v>
      </c>
      <c r="K225" s="136">
        <f t="shared" si="24"/>
        <v>0</v>
      </c>
      <c r="L225" s="136">
        <f t="shared" si="24"/>
        <v>0</v>
      </c>
      <c r="M225" s="177">
        <f t="shared" si="24"/>
        <v>0</v>
      </c>
      <c r="N225" s="137">
        <f t="shared" si="24"/>
        <v>0</v>
      </c>
      <c r="O225" s="45"/>
      <c r="Q225" s="57" t="str">
        <f t="shared" si="23"/>
        <v>скрыть</v>
      </c>
    </row>
    <row r="226" spans="2:17" ht="15.75" hidden="1" customHeight="1" x14ac:dyDescent="0.25">
      <c r="B226" s="182">
        <v>210</v>
      </c>
      <c r="C226" s="182">
        <f t="shared" si="24"/>
        <v>0</v>
      </c>
      <c r="D226" s="182">
        <f t="shared" si="24"/>
        <v>0</v>
      </c>
      <c r="E226" s="183">
        <f t="shared" si="24"/>
        <v>0</v>
      </c>
      <c r="F226" s="182">
        <f t="shared" si="24"/>
        <v>0</v>
      </c>
      <c r="G226" s="141">
        <f t="shared" si="24"/>
        <v>0</v>
      </c>
      <c r="H226" s="141">
        <f t="shared" si="24"/>
        <v>0</v>
      </c>
      <c r="I226" s="142">
        <f t="shared" si="24"/>
        <v>0</v>
      </c>
      <c r="J226" s="136">
        <f t="shared" si="24"/>
        <v>0</v>
      </c>
      <c r="K226" s="136">
        <f t="shared" si="24"/>
        <v>0</v>
      </c>
      <c r="L226" s="136">
        <f t="shared" si="24"/>
        <v>0</v>
      </c>
      <c r="M226" s="177">
        <f t="shared" si="24"/>
        <v>0</v>
      </c>
      <c r="N226" s="137">
        <f t="shared" si="24"/>
        <v>0</v>
      </c>
      <c r="O226" s="45"/>
      <c r="Q226" s="57" t="str">
        <f t="shared" si="23"/>
        <v>скрыть</v>
      </c>
    </row>
    <row r="227" spans="2:17" ht="15.75" hidden="1" customHeight="1" x14ac:dyDescent="0.25">
      <c r="B227" s="182">
        <v>211</v>
      </c>
      <c r="C227" s="182">
        <f t="shared" ref="C227:N236" si="25">IFERROR(VLOOKUP($B227,calc_data,C$14+1,0),0)</f>
        <v>0</v>
      </c>
      <c r="D227" s="182">
        <f t="shared" si="25"/>
        <v>0</v>
      </c>
      <c r="E227" s="183">
        <f t="shared" si="25"/>
        <v>0</v>
      </c>
      <c r="F227" s="182">
        <f t="shared" si="25"/>
        <v>0</v>
      </c>
      <c r="G227" s="141">
        <f t="shared" si="25"/>
        <v>0</v>
      </c>
      <c r="H227" s="141">
        <f t="shared" si="25"/>
        <v>0</v>
      </c>
      <c r="I227" s="142">
        <f t="shared" si="25"/>
        <v>0</v>
      </c>
      <c r="J227" s="136">
        <f t="shared" si="25"/>
        <v>0</v>
      </c>
      <c r="K227" s="136">
        <f t="shared" si="25"/>
        <v>0</v>
      </c>
      <c r="L227" s="136">
        <f t="shared" si="25"/>
        <v>0</v>
      </c>
      <c r="M227" s="177">
        <f t="shared" si="25"/>
        <v>0</v>
      </c>
      <c r="N227" s="137">
        <f t="shared" si="25"/>
        <v>0</v>
      </c>
      <c r="O227" s="45"/>
      <c r="Q227" s="57" t="str">
        <f t="shared" si="23"/>
        <v>скрыть</v>
      </c>
    </row>
    <row r="228" spans="2:17" ht="15.75" hidden="1" customHeight="1" x14ac:dyDescent="0.25">
      <c r="B228" s="182">
        <v>212</v>
      </c>
      <c r="C228" s="182">
        <f t="shared" si="25"/>
        <v>0</v>
      </c>
      <c r="D228" s="182">
        <f t="shared" si="25"/>
        <v>0</v>
      </c>
      <c r="E228" s="183">
        <f t="shared" si="25"/>
        <v>0</v>
      </c>
      <c r="F228" s="182">
        <f t="shared" si="25"/>
        <v>0</v>
      </c>
      <c r="G228" s="141">
        <f t="shared" si="25"/>
        <v>0</v>
      </c>
      <c r="H228" s="141">
        <f t="shared" si="25"/>
        <v>0</v>
      </c>
      <c r="I228" s="142">
        <f t="shared" si="25"/>
        <v>0</v>
      </c>
      <c r="J228" s="136">
        <f t="shared" si="25"/>
        <v>0</v>
      </c>
      <c r="K228" s="136">
        <f t="shared" si="25"/>
        <v>0</v>
      </c>
      <c r="L228" s="136">
        <f t="shared" si="25"/>
        <v>0</v>
      </c>
      <c r="M228" s="177">
        <f t="shared" si="25"/>
        <v>0</v>
      </c>
      <c r="N228" s="137">
        <f t="shared" si="25"/>
        <v>0</v>
      </c>
      <c r="O228" s="45"/>
      <c r="Q228" s="57" t="str">
        <f t="shared" si="23"/>
        <v>скрыть</v>
      </c>
    </row>
    <row r="229" spans="2:17" ht="15.75" hidden="1" customHeight="1" x14ac:dyDescent="0.25">
      <c r="B229" s="182">
        <v>213</v>
      </c>
      <c r="C229" s="182">
        <f t="shared" si="25"/>
        <v>0</v>
      </c>
      <c r="D229" s="182">
        <f t="shared" si="25"/>
        <v>0</v>
      </c>
      <c r="E229" s="183">
        <f t="shared" si="25"/>
        <v>0</v>
      </c>
      <c r="F229" s="182">
        <f t="shared" si="25"/>
        <v>0</v>
      </c>
      <c r="G229" s="141">
        <f t="shared" si="25"/>
        <v>0</v>
      </c>
      <c r="H229" s="141">
        <f t="shared" si="25"/>
        <v>0</v>
      </c>
      <c r="I229" s="142">
        <f t="shared" si="25"/>
        <v>0</v>
      </c>
      <c r="J229" s="136">
        <f t="shared" si="25"/>
        <v>0</v>
      </c>
      <c r="K229" s="136">
        <f t="shared" si="25"/>
        <v>0</v>
      </c>
      <c r="L229" s="136">
        <f t="shared" si="25"/>
        <v>0</v>
      </c>
      <c r="M229" s="177">
        <f t="shared" si="25"/>
        <v>0</v>
      </c>
      <c r="N229" s="137">
        <f t="shared" si="25"/>
        <v>0</v>
      </c>
      <c r="O229" s="45"/>
      <c r="Q229" s="57" t="str">
        <f t="shared" si="23"/>
        <v>скрыть</v>
      </c>
    </row>
    <row r="230" spans="2:17" ht="15.75" hidden="1" customHeight="1" x14ac:dyDescent="0.25">
      <c r="B230" s="182">
        <v>214</v>
      </c>
      <c r="C230" s="182">
        <f t="shared" si="25"/>
        <v>0</v>
      </c>
      <c r="D230" s="182">
        <f t="shared" si="25"/>
        <v>0</v>
      </c>
      <c r="E230" s="183">
        <f t="shared" si="25"/>
        <v>0</v>
      </c>
      <c r="F230" s="182">
        <f t="shared" si="25"/>
        <v>0</v>
      </c>
      <c r="G230" s="141">
        <f t="shared" si="25"/>
        <v>0</v>
      </c>
      <c r="H230" s="141">
        <f t="shared" si="25"/>
        <v>0</v>
      </c>
      <c r="I230" s="142">
        <f t="shared" si="25"/>
        <v>0</v>
      </c>
      <c r="J230" s="136">
        <f t="shared" si="25"/>
        <v>0</v>
      </c>
      <c r="K230" s="136">
        <f t="shared" si="25"/>
        <v>0</v>
      </c>
      <c r="L230" s="136">
        <f t="shared" si="25"/>
        <v>0</v>
      </c>
      <c r="M230" s="177">
        <f t="shared" si="25"/>
        <v>0</v>
      </c>
      <c r="N230" s="137">
        <f t="shared" si="25"/>
        <v>0</v>
      </c>
      <c r="O230" s="45"/>
      <c r="Q230" s="57" t="str">
        <f t="shared" si="23"/>
        <v>скрыть</v>
      </c>
    </row>
    <row r="231" spans="2:17" ht="15.75" hidden="1" customHeight="1" x14ac:dyDescent="0.25">
      <c r="B231" s="182">
        <v>215</v>
      </c>
      <c r="C231" s="182">
        <f t="shared" si="25"/>
        <v>0</v>
      </c>
      <c r="D231" s="182">
        <f t="shared" si="25"/>
        <v>0</v>
      </c>
      <c r="E231" s="183">
        <f t="shared" si="25"/>
        <v>0</v>
      </c>
      <c r="F231" s="182">
        <f t="shared" si="25"/>
        <v>0</v>
      </c>
      <c r="G231" s="141">
        <f t="shared" si="25"/>
        <v>0</v>
      </c>
      <c r="H231" s="141">
        <f t="shared" si="25"/>
        <v>0</v>
      </c>
      <c r="I231" s="142">
        <f t="shared" si="25"/>
        <v>0</v>
      </c>
      <c r="J231" s="136">
        <f t="shared" si="25"/>
        <v>0</v>
      </c>
      <c r="K231" s="136">
        <f t="shared" si="25"/>
        <v>0</v>
      </c>
      <c r="L231" s="136">
        <f t="shared" si="25"/>
        <v>0</v>
      </c>
      <c r="M231" s="177">
        <f t="shared" si="25"/>
        <v>0</v>
      </c>
      <c r="N231" s="137">
        <f t="shared" si="25"/>
        <v>0</v>
      </c>
      <c r="O231" s="45"/>
      <c r="Q231" s="57" t="str">
        <f t="shared" si="23"/>
        <v>скрыть</v>
      </c>
    </row>
    <row r="232" spans="2:17" ht="15.75" hidden="1" customHeight="1" x14ac:dyDescent="0.25">
      <c r="B232" s="182">
        <v>216</v>
      </c>
      <c r="C232" s="182">
        <f t="shared" si="25"/>
        <v>0</v>
      </c>
      <c r="D232" s="182">
        <f t="shared" si="25"/>
        <v>0</v>
      </c>
      <c r="E232" s="183">
        <f t="shared" si="25"/>
        <v>0</v>
      </c>
      <c r="F232" s="182">
        <f t="shared" si="25"/>
        <v>0</v>
      </c>
      <c r="G232" s="141">
        <f t="shared" si="25"/>
        <v>0</v>
      </c>
      <c r="H232" s="141">
        <f t="shared" si="25"/>
        <v>0</v>
      </c>
      <c r="I232" s="142">
        <f t="shared" si="25"/>
        <v>0</v>
      </c>
      <c r="J232" s="136">
        <f t="shared" si="25"/>
        <v>0</v>
      </c>
      <c r="K232" s="136">
        <f t="shared" si="25"/>
        <v>0</v>
      </c>
      <c r="L232" s="136">
        <f t="shared" si="25"/>
        <v>0</v>
      </c>
      <c r="M232" s="177">
        <f t="shared" si="25"/>
        <v>0</v>
      </c>
      <c r="N232" s="137">
        <f t="shared" si="25"/>
        <v>0</v>
      </c>
      <c r="O232" s="45"/>
      <c r="Q232" s="57" t="str">
        <f t="shared" si="23"/>
        <v>скрыть</v>
      </c>
    </row>
    <row r="233" spans="2:17" ht="15.75" hidden="1" customHeight="1" x14ac:dyDescent="0.25">
      <c r="B233" s="182">
        <v>217</v>
      </c>
      <c r="C233" s="182">
        <f t="shared" si="25"/>
        <v>0</v>
      </c>
      <c r="D233" s="182">
        <f t="shared" si="25"/>
        <v>0</v>
      </c>
      <c r="E233" s="183">
        <f t="shared" si="25"/>
        <v>0</v>
      </c>
      <c r="F233" s="182">
        <f t="shared" si="25"/>
        <v>0</v>
      </c>
      <c r="G233" s="141">
        <f t="shared" si="25"/>
        <v>0</v>
      </c>
      <c r="H233" s="141">
        <f t="shared" si="25"/>
        <v>0</v>
      </c>
      <c r="I233" s="142">
        <f t="shared" si="25"/>
        <v>0</v>
      </c>
      <c r="J233" s="136">
        <f t="shared" si="25"/>
        <v>0</v>
      </c>
      <c r="K233" s="136">
        <f t="shared" si="25"/>
        <v>0</v>
      </c>
      <c r="L233" s="136">
        <f t="shared" si="25"/>
        <v>0</v>
      </c>
      <c r="M233" s="177">
        <f t="shared" si="25"/>
        <v>0</v>
      </c>
      <c r="N233" s="137">
        <f t="shared" si="25"/>
        <v>0</v>
      </c>
      <c r="O233" s="45"/>
      <c r="Q233" s="57" t="str">
        <f t="shared" si="23"/>
        <v>скрыть</v>
      </c>
    </row>
    <row r="234" spans="2:17" ht="15.75" hidden="1" customHeight="1" x14ac:dyDescent="0.25">
      <c r="B234" s="182">
        <v>218</v>
      </c>
      <c r="C234" s="182">
        <f t="shared" si="25"/>
        <v>0</v>
      </c>
      <c r="D234" s="182">
        <f t="shared" si="25"/>
        <v>0</v>
      </c>
      <c r="E234" s="183">
        <f t="shared" si="25"/>
        <v>0</v>
      </c>
      <c r="F234" s="182">
        <f t="shared" si="25"/>
        <v>0</v>
      </c>
      <c r="G234" s="141">
        <f t="shared" si="25"/>
        <v>0</v>
      </c>
      <c r="H234" s="141">
        <f t="shared" si="25"/>
        <v>0</v>
      </c>
      <c r="I234" s="142">
        <f t="shared" si="25"/>
        <v>0</v>
      </c>
      <c r="J234" s="136">
        <f t="shared" si="25"/>
        <v>0</v>
      </c>
      <c r="K234" s="136">
        <f t="shared" si="25"/>
        <v>0</v>
      </c>
      <c r="L234" s="136">
        <f t="shared" si="25"/>
        <v>0</v>
      </c>
      <c r="M234" s="177">
        <f t="shared" si="25"/>
        <v>0</v>
      </c>
      <c r="N234" s="137">
        <f t="shared" si="25"/>
        <v>0</v>
      </c>
      <c r="O234" s="45"/>
      <c r="Q234" s="57" t="str">
        <f t="shared" si="23"/>
        <v>скрыть</v>
      </c>
    </row>
    <row r="235" spans="2:17" ht="15.75" hidden="1" customHeight="1" x14ac:dyDescent="0.25">
      <c r="B235" s="182">
        <v>219</v>
      </c>
      <c r="C235" s="182">
        <f t="shared" si="25"/>
        <v>0</v>
      </c>
      <c r="D235" s="182">
        <f t="shared" si="25"/>
        <v>0</v>
      </c>
      <c r="E235" s="183">
        <f t="shared" si="25"/>
        <v>0</v>
      </c>
      <c r="F235" s="182">
        <f t="shared" si="25"/>
        <v>0</v>
      </c>
      <c r="G235" s="141">
        <f t="shared" si="25"/>
        <v>0</v>
      </c>
      <c r="H235" s="141">
        <f t="shared" si="25"/>
        <v>0</v>
      </c>
      <c r="I235" s="142">
        <f t="shared" si="25"/>
        <v>0</v>
      </c>
      <c r="J235" s="136">
        <f t="shared" si="25"/>
        <v>0</v>
      </c>
      <c r="K235" s="136">
        <f t="shared" si="25"/>
        <v>0</v>
      </c>
      <c r="L235" s="136">
        <f t="shared" si="25"/>
        <v>0</v>
      </c>
      <c r="M235" s="177">
        <f t="shared" si="25"/>
        <v>0</v>
      </c>
      <c r="N235" s="137">
        <f t="shared" si="25"/>
        <v>0</v>
      </c>
      <c r="O235" s="45"/>
      <c r="Q235" s="57" t="str">
        <f t="shared" si="23"/>
        <v>скрыть</v>
      </c>
    </row>
    <row r="236" spans="2:17" ht="15.75" hidden="1" customHeight="1" x14ac:dyDescent="0.25">
      <c r="B236" s="182">
        <v>220</v>
      </c>
      <c r="C236" s="182">
        <f t="shared" si="25"/>
        <v>0</v>
      </c>
      <c r="D236" s="182">
        <f t="shared" si="25"/>
        <v>0</v>
      </c>
      <c r="E236" s="183">
        <f t="shared" si="25"/>
        <v>0</v>
      </c>
      <c r="F236" s="182">
        <f t="shared" si="25"/>
        <v>0</v>
      </c>
      <c r="G236" s="141">
        <f t="shared" si="25"/>
        <v>0</v>
      </c>
      <c r="H236" s="141">
        <f t="shared" si="25"/>
        <v>0</v>
      </c>
      <c r="I236" s="142">
        <f t="shared" si="25"/>
        <v>0</v>
      </c>
      <c r="J236" s="136">
        <f t="shared" si="25"/>
        <v>0</v>
      </c>
      <c r="K236" s="136">
        <f t="shared" si="25"/>
        <v>0</v>
      </c>
      <c r="L236" s="136">
        <f t="shared" si="25"/>
        <v>0</v>
      </c>
      <c r="M236" s="177">
        <f t="shared" si="25"/>
        <v>0</v>
      </c>
      <c r="N236" s="137">
        <f t="shared" si="25"/>
        <v>0</v>
      </c>
      <c r="O236" s="45"/>
      <c r="Q236" s="57" t="str">
        <f t="shared" si="23"/>
        <v>скрыть</v>
      </c>
    </row>
    <row r="237" spans="2:17" ht="15.75" hidden="1" customHeight="1" x14ac:dyDescent="0.25">
      <c r="B237" s="182">
        <v>221</v>
      </c>
      <c r="C237" s="182">
        <f t="shared" ref="C237:N246" si="26">IFERROR(VLOOKUP($B237,calc_data,C$14+1,0),0)</f>
        <v>0</v>
      </c>
      <c r="D237" s="182">
        <f t="shared" si="26"/>
        <v>0</v>
      </c>
      <c r="E237" s="183">
        <f t="shared" si="26"/>
        <v>0</v>
      </c>
      <c r="F237" s="182">
        <f t="shared" si="26"/>
        <v>0</v>
      </c>
      <c r="G237" s="141">
        <f t="shared" si="26"/>
        <v>0</v>
      </c>
      <c r="H237" s="141">
        <f t="shared" si="26"/>
        <v>0</v>
      </c>
      <c r="I237" s="142">
        <f t="shared" si="26"/>
        <v>0</v>
      </c>
      <c r="J237" s="136">
        <f t="shared" si="26"/>
        <v>0</v>
      </c>
      <c r="K237" s="136">
        <f t="shared" si="26"/>
        <v>0</v>
      </c>
      <c r="L237" s="136">
        <f t="shared" si="26"/>
        <v>0</v>
      </c>
      <c r="M237" s="177">
        <f t="shared" si="26"/>
        <v>0</v>
      </c>
      <c r="N237" s="137">
        <f t="shared" si="26"/>
        <v>0</v>
      </c>
      <c r="O237" s="45"/>
      <c r="Q237" s="57" t="str">
        <f t="shared" si="23"/>
        <v>скрыть</v>
      </c>
    </row>
    <row r="238" spans="2:17" ht="15.75" hidden="1" customHeight="1" x14ac:dyDescent="0.25">
      <c r="B238" s="182">
        <v>222</v>
      </c>
      <c r="C238" s="182">
        <f t="shared" si="26"/>
        <v>0</v>
      </c>
      <c r="D238" s="182">
        <f t="shared" si="26"/>
        <v>0</v>
      </c>
      <c r="E238" s="183">
        <f t="shared" si="26"/>
        <v>0</v>
      </c>
      <c r="F238" s="182">
        <f t="shared" si="26"/>
        <v>0</v>
      </c>
      <c r="G238" s="141">
        <f t="shared" si="26"/>
        <v>0</v>
      </c>
      <c r="H238" s="141">
        <f t="shared" si="26"/>
        <v>0</v>
      </c>
      <c r="I238" s="142">
        <f t="shared" si="26"/>
        <v>0</v>
      </c>
      <c r="J238" s="136">
        <f t="shared" si="26"/>
        <v>0</v>
      </c>
      <c r="K238" s="136">
        <f t="shared" si="26"/>
        <v>0</v>
      </c>
      <c r="L238" s="136">
        <f t="shared" si="26"/>
        <v>0</v>
      </c>
      <c r="M238" s="177">
        <f t="shared" si="26"/>
        <v>0</v>
      </c>
      <c r="N238" s="137">
        <f t="shared" si="26"/>
        <v>0</v>
      </c>
      <c r="O238" s="45"/>
      <c r="Q238" s="57" t="str">
        <f t="shared" si="23"/>
        <v>скрыть</v>
      </c>
    </row>
    <row r="239" spans="2:17" ht="15.75" hidden="1" customHeight="1" x14ac:dyDescent="0.25">
      <c r="B239" s="182">
        <v>223</v>
      </c>
      <c r="C239" s="182">
        <f t="shared" si="26"/>
        <v>0</v>
      </c>
      <c r="D239" s="182">
        <f t="shared" si="26"/>
        <v>0</v>
      </c>
      <c r="E239" s="183">
        <f t="shared" si="26"/>
        <v>0</v>
      </c>
      <c r="F239" s="182">
        <f t="shared" si="26"/>
        <v>0</v>
      </c>
      <c r="G239" s="141">
        <f t="shared" si="26"/>
        <v>0</v>
      </c>
      <c r="H239" s="141">
        <f t="shared" si="26"/>
        <v>0</v>
      </c>
      <c r="I239" s="142">
        <f t="shared" si="26"/>
        <v>0</v>
      </c>
      <c r="J239" s="136">
        <f t="shared" si="26"/>
        <v>0</v>
      </c>
      <c r="K239" s="136">
        <f t="shared" si="26"/>
        <v>0</v>
      </c>
      <c r="L239" s="136">
        <f t="shared" si="26"/>
        <v>0</v>
      </c>
      <c r="M239" s="177">
        <f t="shared" si="26"/>
        <v>0</v>
      </c>
      <c r="N239" s="137">
        <f t="shared" si="26"/>
        <v>0</v>
      </c>
      <c r="O239" s="45"/>
      <c r="Q239" s="57" t="str">
        <f t="shared" si="23"/>
        <v>скрыть</v>
      </c>
    </row>
    <row r="240" spans="2:17" ht="15.75" hidden="1" customHeight="1" x14ac:dyDescent="0.25">
      <c r="B240" s="182">
        <v>224</v>
      </c>
      <c r="C240" s="182">
        <f t="shared" si="26"/>
        <v>0</v>
      </c>
      <c r="D240" s="182">
        <f t="shared" si="26"/>
        <v>0</v>
      </c>
      <c r="E240" s="183">
        <f t="shared" si="26"/>
        <v>0</v>
      </c>
      <c r="F240" s="182">
        <f t="shared" si="26"/>
        <v>0</v>
      </c>
      <c r="G240" s="141">
        <f t="shared" si="26"/>
        <v>0</v>
      </c>
      <c r="H240" s="141">
        <f t="shared" si="26"/>
        <v>0</v>
      </c>
      <c r="I240" s="142">
        <f t="shared" si="26"/>
        <v>0</v>
      </c>
      <c r="J240" s="136">
        <f t="shared" si="26"/>
        <v>0</v>
      </c>
      <c r="K240" s="136">
        <f t="shared" si="26"/>
        <v>0</v>
      </c>
      <c r="L240" s="136">
        <f t="shared" si="26"/>
        <v>0</v>
      </c>
      <c r="M240" s="177">
        <f t="shared" si="26"/>
        <v>0</v>
      </c>
      <c r="N240" s="137">
        <f t="shared" si="26"/>
        <v>0</v>
      </c>
      <c r="O240" s="45"/>
      <c r="Q240" s="57" t="str">
        <f t="shared" si="23"/>
        <v>скрыть</v>
      </c>
    </row>
    <row r="241" spans="2:17" ht="15.75" hidden="1" customHeight="1" x14ac:dyDescent="0.25">
      <c r="B241" s="182">
        <v>225</v>
      </c>
      <c r="C241" s="182">
        <f t="shared" si="26"/>
        <v>0</v>
      </c>
      <c r="D241" s="182">
        <f t="shared" si="26"/>
        <v>0</v>
      </c>
      <c r="E241" s="183">
        <f t="shared" si="26"/>
        <v>0</v>
      </c>
      <c r="F241" s="182">
        <f t="shared" si="26"/>
        <v>0</v>
      </c>
      <c r="G241" s="141">
        <f t="shared" si="26"/>
        <v>0</v>
      </c>
      <c r="H241" s="141">
        <f t="shared" si="26"/>
        <v>0</v>
      </c>
      <c r="I241" s="142">
        <f t="shared" si="26"/>
        <v>0</v>
      </c>
      <c r="J241" s="136">
        <f t="shared" si="26"/>
        <v>0</v>
      </c>
      <c r="K241" s="136">
        <f t="shared" si="26"/>
        <v>0</v>
      </c>
      <c r="L241" s="136">
        <f t="shared" si="26"/>
        <v>0</v>
      </c>
      <c r="M241" s="177">
        <f t="shared" si="26"/>
        <v>0</v>
      </c>
      <c r="N241" s="137">
        <f t="shared" si="26"/>
        <v>0</v>
      </c>
      <c r="O241" s="45"/>
      <c r="Q241" s="57" t="str">
        <f t="shared" si="23"/>
        <v>скрыть</v>
      </c>
    </row>
    <row r="242" spans="2:17" ht="15.75" hidden="1" customHeight="1" x14ac:dyDescent="0.25">
      <c r="B242" s="182">
        <v>226</v>
      </c>
      <c r="C242" s="182">
        <f t="shared" si="26"/>
        <v>0</v>
      </c>
      <c r="D242" s="182">
        <f t="shared" si="26"/>
        <v>0</v>
      </c>
      <c r="E242" s="183">
        <f t="shared" si="26"/>
        <v>0</v>
      </c>
      <c r="F242" s="182">
        <f t="shared" si="26"/>
        <v>0</v>
      </c>
      <c r="G242" s="141">
        <f t="shared" si="26"/>
        <v>0</v>
      </c>
      <c r="H242" s="141">
        <f t="shared" si="26"/>
        <v>0</v>
      </c>
      <c r="I242" s="142">
        <f t="shared" si="26"/>
        <v>0</v>
      </c>
      <c r="J242" s="136">
        <f t="shared" si="26"/>
        <v>0</v>
      </c>
      <c r="K242" s="136">
        <f t="shared" si="26"/>
        <v>0</v>
      </c>
      <c r="L242" s="136">
        <f t="shared" si="26"/>
        <v>0</v>
      </c>
      <c r="M242" s="177">
        <f t="shared" si="26"/>
        <v>0</v>
      </c>
      <c r="N242" s="137">
        <f t="shared" si="26"/>
        <v>0</v>
      </c>
      <c r="O242" s="45"/>
      <c r="Q242" s="57" t="str">
        <f t="shared" si="23"/>
        <v>скрыть</v>
      </c>
    </row>
    <row r="243" spans="2:17" ht="15.75" hidden="1" customHeight="1" x14ac:dyDescent="0.25">
      <c r="B243" s="182">
        <v>227</v>
      </c>
      <c r="C243" s="182">
        <f t="shared" si="26"/>
        <v>0</v>
      </c>
      <c r="D243" s="182">
        <f t="shared" si="26"/>
        <v>0</v>
      </c>
      <c r="E243" s="183">
        <f t="shared" si="26"/>
        <v>0</v>
      </c>
      <c r="F243" s="182">
        <f t="shared" si="26"/>
        <v>0</v>
      </c>
      <c r="G243" s="141">
        <f t="shared" si="26"/>
        <v>0</v>
      </c>
      <c r="H243" s="141">
        <f t="shared" si="26"/>
        <v>0</v>
      </c>
      <c r="I243" s="142">
        <f t="shared" si="26"/>
        <v>0</v>
      </c>
      <c r="J243" s="136">
        <f t="shared" si="26"/>
        <v>0</v>
      </c>
      <c r="K243" s="136">
        <f t="shared" si="26"/>
        <v>0</v>
      </c>
      <c r="L243" s="136">
        <f t="shared" si="26"/>
        <v>0</v>
      </c>
      <c r="M243" s="177">
        <f t="shared" si="26"/>
        <v>0</v>
      </c>
      <c r="N243" s="137">
        <f t="shared" si="26"/>
        <v>0</v>
      </c>
      <c r="O243" s="45"/>
      <c r="Q243" s="57" t="str">
        <f t="shared" si="23"/>
        <v>скрыть</v>
      </c>
    </row>
    <row r="244" spans="2:17" ht="15.75" hidden="1" customHeight="1" x14ac:dyDescent="0.25">
      <c r="B244" s="182">
        <v>228</v>
      </c>
      <c r="C244" s="182">
        <f t="shared" si="26"/>
        <v>0</v>
      </c>
      <c r="D244" s="182">
        <f t="shared" si="26"/>
        <v>0</v>
      </c>
      <c r="E244" s="183">
        <f t="shared" si="26"/>
        <v>0</v>
      </c>
      <c r="F244" s="182">
        <f t="shared" si="26"/>
        <v>0</v>
      </c>
      <c r="G244" s="141">
        <f t="shared" si="26"/>
        <v>0</v>
      </c>
      <c r="H244" s="141">
        <f t="shared" si="26"/>
        <v>0</v>
      </c>
      <c r="I244" s="142">
        <f t="shared" si="26"/>
        <v>0</v>
      </c>
      <c r="J244" s="136">
        <f t="shared" si="26"/>
        <v>0</v>
      </c>
      <c r="K244" s="136">
        <f t="shared" si="26"/>
        <v>0</v>
      </c>
      <c r="L244" s="136">
        <f t="shared" si="26"/>
        <v>0</v>
      </c>
      <c r="M244" s="177">
        <f t="shared" si="26"/>
        <v>0</v>
      </c>
      <c r="N244" s="137">
        <f t="shared" si="26"/>
        <v>0</v>
      </c>
      <c r="O244" s="45"/>
      <c r="Q244" s="57" t="str">
        <f t="shared" si="23"/>
        <v>скрыть</v>
      </c>
    </row>
    <row r="245" spans="2:17" ht="15.75" hidden="1" customHeight="1" x14ac:dyDescent="0.25">
      <c r="B245" s="182">
        <v>229</v>
      </c>
      <c r="C245" s="182">
        <f t="shared" si="26"/>
        <v>0</v>
      </c>
      <c r="D245" s="182">
        <f t="shared" si="26"/>
        <v>0</v>
      </c>
      <c r="E245" s="183">
        <f t="shared" si="26"/>
        <v>0</v>
      </c>
      <c r="F245" s="182">
        <f t="shared" si="26"/>
        <v>0</v>
      </c>
      <c r="G245" s="141">
        <f t="shared" si="26"/>
        <v>0</v>
      </c>
      <c r="H245" s="141">
        <f t="shared" si="26"/>
        <v>0</v>
      </c>
      <c r="I245" s="142">
        <f t="shared" si="26"/>
        <v>0</v>
      </c>
      <c r="J245" s="136">
        <f t="shared" si="26"/>
        <v>0</v>
      </c>
      <c r="K245" s="136">
        <f t="shared" si="26"/>
        <v>0</v>
      </c>
      <c r="L245" s="136">
        <f t="shared" si="26"/>
        <v>0</v>
      </c>
      <c r="M245" s="177">
        <f t="shared" si="26"/>
        <v>0</v>
      </c>
      <c r="N245" s="137">
        <f t="shared" si="26"/>
        <v>0</v>
      </c>
      <c r="O245" s="45"/>
      <c r="Q245" s="57" t="str">
        <f t="shared" si="23"/>
        <v>скрыть</v>
      </c>
    </row>
    <row r="246" spans="2:17" ht="15.75" hidden="1" customHeight="1" x14ac:dyDescent="0.25">
      <c r="B246" s="182">
        <v>230</v>
      </c>
      <c r="C246" s="182">
        <f t="shared" si="26"/>
        <v>0</v>
      </c>
      <c r="D246" s="182">
        <f t="shared" si="26"/>
        <v>0</v>
      </c>
      <c r="E246" s="183">
        <f t="shared" si="26"/>
        <v>0</v>
      </c>
      <c r="F246" s="182">
        <f t="shared" si="26"/>
        <v>0</v>
      </c>
      <c r="G246" s="141">
        <f t="shared" si="26"/>
        <v>0</v>
      </c>
      <c r="H246" s="141">
        <f t="shared" si="26"/>
        <v>0</v>
      </c>
      <c r="I246" s="142">
        <f t="shared" si="26"/>
        <v>0</v>
      </c>
      <c r="J246" s="136">
        <f t="shared" si="26"/>
        <v>0</v>
      </c>
      <c r="K246" s="136">
        <f t="shared" si="26"/>
        <v>0</v>
      </c>
      <c r="L246" s="136">
        <f t="shared" si="26"/>
        <v>0</v>
      </c>
      <c r="M246" s="177">
        <f t="shared" si="26"/>
        <v>0</v>
      </c>
      <c r="N246" s="137">
        <f t="shared" si="26"/>
        <v>0</v>
      </c>
      <c r="O246" s="45"/>
      <c r="Q246" s="57" t="str">
        <f t="shared" si="23"/>
        <v>скрыть</v>
      </c>
    </row>
    <row r="247" spans="2:17" ht="15.75" hidden="1" customHeight="1" x14ac:dyDescent="0.25">
      <c r="B247" s="182">
        <v>231</v>
      </c>
      <c r="C247" s="182">
        <f t="shared" ref="C247:N256" si="27">IFERROR(VLOOKUP($B247,calc_data,C$14+1,0),0)</f>
        <v>0</v>
      </c>
      <c r="D247" s="182">
        <f t="shared" si="27"/>
        <v>0</v>
      </c>
      <c r="E247" s="183">
        <f t="shared" si="27"/>
        <v>0</v>
      </c>
      <c r="F247" s="182">
        <f t="shared" si="27"/>
        <v>0</v>
      </c>
      <c r="G247" s="141">
        <f t="shared" si="27"/>
        <v>0</v>
      </c>
      <c r="H247" s="141">
        <f t="shared" si="27"/>
        <v>0</v>
      </c>
      <c r="I247" s="142">
        <f t="shared" si="27"/>
        <v>0</v>
      </c>
      <c r="J247" s="136">
        <f t="shared" si="27"/>
        <v>0</v>
      </c>
      <c r="K247" s="136">
        <f t="shared" si="27"/>
        <v>0</v>
      </c>
      <c r="L247" s="136">
        <f t="shared" si="27"/>
        <v>0</v>
      </c>
      <c r="M247" s="177">
        <f t="shared" si="27"/>
        <v>0</v>
      </c>
      <c r="N247" s="137">
        <f t="shared" si="27"/>
        <v>0</v>
      </c>
      <c r="O247" s="45"/>
      <c r="Q247" s="57" t="str">
        <f t="shared" si="23"/>
        <v>скрыть</v>
      </c>
    </row>
    <row r="248" spans="2:17" ht="15.75" hidden="1" customHeight="1" x14ac:dyDescent="0.25">
      <c r="B248" s="182">
        <v>232</v>
      </c>
      <c r="C248" s="182">
        <f t="shared" si="27"/>
        <v>0</v>
      </c>
      <c r="D248" s="182">
        <f t="shared" si="27"/>
        <v>0</v>
      </c>
      <c r="E248" s="183">
        <f t="shared" si="27"/>
        <v>0</v>
      </c>
      <c r="F248" s="182">
        <f t="shared" si="27"/>
        <v>0</v>
      </c>
      <c r="G248" s="141">
        <f t="shared" si="27"/>
        <v>0</v>
      </c>
      <c r="H248" s="141">
        <f t="shared" si="27"/>
        <v>0</v>
      </c>
      <c r="I248" s="142">
        <f t="shared" si="27"/>
        <v>0</v>
      </c>
      <c r="J248" s="136">
        <f t="shared" si="27"/>
        <v>0</v>
      </c>
      <c r="K248" s="136">
        <f t="shared" si="27"/>
        <v>0</v>
      </c>
      <c r="L248" s="136">
        <f t="shared" si="27"/>
        <v>0</v>
      </c>
      <c r="M248" s="177">
        <f t="shared" si="27"/>
        <v>0</v>
      </c>
      <c r="N248" s="137">
        <f t="shared" si="27"/>
        <v>0</v>
      </c>
      <c r="O248" s="45"/>
      <c r="Q248" s="57" t="str">
        <f t="shared" si="23"/>
        <v>скрыть</v>
      </c>
    </row>
    <row r="249" spans="2:17" ht="15.75" hidden="1" customHeight="1" x14ac:dyDescent="0.25">
      <c r="B249" s="182">
        <v>233</v>
      </c>
      <c r="C249" s="182">
        <f t="shared" si="27"/>
        <v>0</v>
      </c>
      <c r="D249" s="182">
        <f t="shared" si="27"/>
        <v>0</v>
      </c>
      <c r="E249" s="183">
        <f t="shared" si="27"/>
        <v>0</v>
      </c>
      <c r="F249" s="182">
        <f t="shared" si="27"/>
        <v>0</v>
      </c>
      <c r="G249" s="141">
        <f t="shared" si="27"/>
        <v>0</v>
      </c>
      <c r="H249" s="141">
        <f t="shared" si="27"/>
        <v>0</v>
      </c>
      <c r="I249" s="142">
        <f t="shared" si="27"/>
        <v>0</v>
      </c>
      <c r="J249" s="136">
        <f t="shared" si="27"/>
        <v>0</v>
      </c>
      <c r="K249" s="136">
        <f t="shared" si="27"/>
        <v>0</v>
      </c>
      <c r="L249" s="136">
        <f t="shared" si="27"/>
        <v>0</v>
      </c>
      <c r="M249" s="177">
        <f t="shared" si="27"/>
        <v>0</v>
      </c>
      <c r="N249" s="137">
        <f t="shared" si="27"/>
        <v>0</v>
      </c>
      <c r="O249" s="45"/>
      <c r="Q249" s="57" t="str">
        <f t="shared" si="23"/>
        <v>скрыть</v>
      </c>
    </row>
    <row r="250" spans="2:17" ht="15.75" hidden="1" customHeight="1" x14ac:dyDescent="0.25">
      <c r="B250" s="182">
        <v>234</v>
      </c>
      <c r="C250" s="182">
        <f t="shared" si="27"/>
        <v>0</v>
      </c>
      <c r="D250" s="182">
        <f t="shared" si="27"/>
        <v>0</v>
      </c>
      <c r="E250" s="183">
        <f t="shared" si="27"/>
        <v>0</v>
      </c>
      <c r="F250" s="182">
        <f t="shared" si="27"/>
        <v>0</v>
      </c>
      <c r="G250" s="141">
        <f t="shared" si="27"/>
        <v>0</v>
      </c>
      <c r="H250" s="141">
        <f t="shared" si="27"/>
        <v>0</v>
      </c>
      <c r="I250" s="142">
        <f t="shared" si="27"/>
        <v>0</v>
      </c>
      <c r="J250" s="136">
        <f t="shared" si="27"/>
        <v>0</v>
      </c>
      <c r="K250" s="136">
        <f t="shared" si="27"/>
        <v>0</v>
      </c>
      <c r="L250" s="136">
        <f t="shared" si="27"/>
        <v>0</v>
      </c>
      <c r="M250" s="177">
        <f t="shared" si="27"/>
        <v>0</v>
      </c>
      <c r="N250" s="137">
        <f t="shared" si="27"/>
        <v>0</v>
      </c>
      <c r="O250" s="45"/>
      <c r="Q250" s="57" t="str">
        <f t="shared" si="23"/>
        <v>скрыть</v>
      </c>
    </row>
    <row r="251" spans="2:17" ht="15.75" hidden="1" customHeight="1" x14ac:dyDescent="0.25">
      <c r="B251" s="182">
        <v>235</v>
      </c>
      <c r="C251" s="182">
        <f t="shared" si="27"/>
        <v>0</v>
      </c>
      <c r="D251" s="182">
        <f t="shared" si="27"/>
        <v>0</v>
      </c>
      <c r="E251" s="183">
        <f t="shared" si="27"/>
        <v>0</v>
      </c>
      <c r="F251" s="182">
        <f t="shared" si="27"/>
        <v>0</v>
      </c>
      <c r="G251" s="141">
        <f t="shared" si="27"/>
        <v>0</v>
      </c>
      <c r="H251" s="141">
        <f t="shared" si="27"/>
        <v>0</v>
      </c>
      <c r="I251" s="142">
        <f t="shared" si="27"/>
        <v>0</v>
      </c>
      <c r="J251" s="136">
        <f t="shared" si="27"/>
        <v>0</v>
      </c>
      <c r="K251" s="136">
        <f t="shared" si="27"/>
        <v>0</v>
      </c>
      <c r="L251" s="136">
        <f t="shared" si="27"/>
        <v>0</v>
      </c>
      <c r="M251" s="177">
        <f t="shared" si="27"/>
        <v>0</v>
      </c>
      <c r="N251" s="137">
        <f t="shared" si="27"/>
        <v>0</v>
      </c>
      <c r="O251" s="45"/>
      <c r="Q251" s="57" t="str">
        <f t="shared" si="23"/>
        <v>скрыть</v>
      </c>
    </row>
    <row r="252" spans="2:17" ht="15.75" hidden="1" customHeight="1" x14ac:dyDescent="0.25">
      <c r="B252" s="182">
        <v>236</v>
      </c>
      <c r="C252" s="182">
        <f t="shared" si="27"/>
        <v>0</v>
      </c>
      <c r="D252" s="182">
        <f t="shared" si="27"/>
        <v>0</v>
      </c>
      <c r="E252" s="183">
        <f t="shared" si="27"/>
        <v>0</v>
      </c>
      <c r="F252" s="182">
        <f t="shared" si="27"/>
        <v>0</v>
      </c>
      <c r="G252" s="141">
        <f t="shared" si="27"/>
        <v>0</v>
      </c>
      <c r="H252" s="141">
        <f t="shared" si="27"/>
        <v>0</v>
      </c>
      <c r="I252" s="142">
        <f t="shared" si="27"/>
        <v>0</v>
      </c>
      <c r="J252" s="136">
        <f t="shared" si="27"/>
        <v>0</v>
      </c>
      <c r="K252" s="136">
        <f t="shared" si="27"/>
        <v>0</v>
      </c>
      <c r="L252" s="136">
        <f t="shared" si="27"/>
        <v>0</v>
      </c>
      <c r="M252" s="177">
        <f t="shared" si="27"/>
        <v>0</v>
      </c>
      <c r="N252" s="137">
        <f t="shared" si="27"/>
        <v>0</v>
      </c>
      <c r="O252" s="45"/>
      <c r="Q252" s="57" t="str">
        <f t="shared" si="23"/>
        <v>скрыть</v>
      </c>
    </row>
    <row r="253" spans="2:17" ht="15.75" hidden="1" customHeight="1" x14ac:dyDescent="0.25">
      <c r="B253" s="182">
        <v>237</v>
      </c>
      <c r="C253" s="182">
        <f t="shared" si="27"/>
        <v>0</v>
      </c>
      <c r="D253" s="182">
        <f t="shared" si="27"/>
        <v>0</v>
      </c>
      <c r="E253" s="183">
        <f t="shared" si="27"/>
        <v>0</v>
      </c>
      <c r="F253" s="182">
        <f t="shared" si="27"/>
        <v>0</v>
      </c>
      <c r="G253" s="141">
        <f t="shared" si="27"/>
        <v>0</v>
      </c>
      <c r="H253" s="141">
        <f t="shared" si="27"/>
        <v>0</v>
      </c>
      <c r="I253" s="142">
        <f t="shared" si="27"/>
        <v>0</v>
      </c>
      <c r="J253" s="136">
        <f t="shared" si="27"/>
        <v>0</v>
      </c>
      <c r="K253" s="136">
        <f t="shared" si="27"/>
        <v>0</v>
      </c>
      <c r="L253" s="136">
        <f t="shared" si="27"/>
        <v>0</v>
      </c>
      <c r="M253" s="177">
        <f t="shared" si="27"/>
        <v>0</v>
      </c>
      <c r="N253" s="137">
        <f t="shared" si="27"/>
        <v>0</v>
      </c>
      <c r="O253" s="45"/>
      <c r="Q253" s="57" t="str">
        <f t="shared" si="23"/>
        <v>скрыть</v>
      </c>
    </row>
    <row r="254" spans="2:17" ht="15.75" hidden="1" customHeight="1" x14ac:dyDescent="0.25">
      <c r="B254" s="182">
        <v>238</v>
      </c>
      <c r="C254" s="182">
        <f t="shared" si="27"/>
        <v>0</v>
      </c>
      <c r="D254" s="182">
        <f t="shared" si="27"/>
        <v>0</v>
      </c>
      <c r="E254" s="183">
        <f t="shared" si="27"/>
        <v>0</v>
      </c>
      <c r="F254" s="182">
        <f t="shared" si="27"/>
        <v>0</v>
      </c>
      <c r="G254" s="141">
        <f t="shared" si="27"/>
        <v>0</v>
      </c>
      <c r="H254" s="141">
        <f t="shared" si="27"/>
        <v>0</v>
      </c>
      <c r="I254" s="142">
        <f t="shared" si="27"/>
        <v>0</v>
      </c>
      <c r="J254" s="136">
        <f t="shared" si="27"/>
        <v>0</v>
      </c>
      <c r="K254" s="136">
        <f t="shared" si="27"/>
        <v>0</v>
      </c>
      <c r="L254" s="136">
        <f t="shared" si="27"/>
        <v>0</v>
      </c>
      <c r="M254" s="177">
        <f t="shared" si="27"/>
        <v>0</v>
      </c>
      <c r="N254" s="137">
        <f t="shared" si="27"/>
        <v>0</v>
      </c>
      <c r="O254" s="45"/>
      <c r="Q254" s="57" t="str">
        <f t="shared" si="23"/>
        <v>скрыть</v>
      </c>
    </row>
    <row r="255" spans="2:17" ht="15.75" hidden="1" customHeight="1" x14ac:dyDescent="0.25">
      <c r="B255" s="182">
        <v>239</v>
      </c>
      <c r="C255" s="182">
        <f t="shared" si="27"/>
        <v>0</v>
      </c>
      <c r="D255" s="182">
        <f t="shared" si="27"/>
        <v>0</v>
      </c>
      <c r="E255" s="183">
        <f t="shared" si="27"/>
        <v>0</v>
      </c>
      <c r="F255" s="182">
        <f t="shared" si="27"/>
        <v>0</v>
      </c>
      <c r="G255" s="141">
        <f t="shared" si="27"/>
        <v>0</v>
      </c>
      <c r="H255" s="141">
        <f t="shared" si="27"/>
        <v>0</v>
      </c>
      <c r="I255" s="142">
        <f t="shared" si="27"/>
        <v>0</v>
      </c>
      <c r="J255" s="136">
        <f t="shared" si="27"/>
        <v>0</v>
      </c>
      <c r="K255" s="136">
        <f t="shared" si="27"/>
        <v>0</v>
      </c>
      <c r="L255" s="136">
        <f t="shared" si="27"/>
        <v>0</v>
      </c>
      <c r="M255" s="177">
        <f t="shared" si="27"/>
        <v>0</v>
      </c>
      <c r="N255" s="137">
        <f t="shared" si="27"/>
        <v>0</v>
      </c>
      <c r="O255" s="45"/>
      <c r="Q255" s="57" t="str">
        <f t="shared" si="23"/>
        <v>скрыть</v>
      </c>
    </row>
    <row r="256" spans="2:17" ht="15.75" hidden="1" customHeight="1" x14ac:dyDescent="0.25">
      <c r="B256" s="182">
        <v>240</v>
      </c>
      <c r="C256" s="182">
        <f t="shared" si="27"/>
        <v>0</v>
      </c>
      <c r="D256" s="182">
        <f t="shared" si="27"/>
        <v>0</v>
      </c>
      <c r="E256" s="183">
        <f t="shared" si="27"/>
        <v>0</v>
      </c>
      <c r="F256" s="182">
        <f t="shared" si="27"/>
        <v>0</v>
      </c>
      <c r="G256" s="141">
        <f t="shared" si="27"/>
        <v>0</v>
      </c>
      <c r="H256" s="141">
        <f t="shared" si="27"/>
        <v>0</v>
      </c>
      <c r="I256" s="142">
        <f t="shared" si="27"/>
        <v>0</v>
      </c>
      <c r="J256" s="136">
        <f t="shared" si="27"/>
        <v>0</v>
      </c>
      <c r="K256" s="136">
        <f t="shared" si="27"/>
        <v>0</v>
      </c>
      <c r="L256" s="136">
        <f t="shared" si="27"/>
        <v>0</v>
      </c>
      <c r="M256" s="177">
        <f t="shared" si="27"/>
        <v>0</v>
      </c>
      <c r="N256" s="137">
        <f t="shared" si="27"/>
        <v>0</v>
      </c>
      <c r="O256" s="45"/>
      <c r="Q256" s="57" t="str">
        <f t="shared" si="23"/>
        <v>скрыть</v>
      </c>
    </row>
    <row r="257" spans="2:17" ht="15.75" hidden="1" customHeight="1" x14ac:dyDescent="0.25">
      <c r="B257" s="182">
        <v>241</v>
      </c>
      <c r="C257" s="182">
        <f t="shared" ref="C257:N266" si="28">IFERROR(VLOOKUP($B257,calc_data,C$14+1,0),0)</f>
        <v>0</v>
      </c>
      <c r="D257" s="182">
        <f t="shared" si="28"/>
        <v>0</v>
      </c>
      <c r="E257" s="183">
        <f t="shared" si="28"/>
        <v>0</v>
      </c>
      <c r="F257" s="182">
        <f t="shared" si="28"/>
        <v>0</v>
      </c>
      <c r="G257" s="141">
        <f t="shared" si="28"/>
        <v>0</v>
      </c>
      <c r="H257" s="141">
        <f t="shared" si="28"/>
        <v>0</v>
      </c>
      <c r="I257" s="142">
        <f t="shared" si="28"/>
        <v>0</v>
      </c>
      <c r="J257" s="136">
        <f t="shared" si="28"/>
        <v>0</v>
      </c>
      <c r="K257" s="136">
        <f t="shared" si="28"/>
        <v>0</v>
      </c>
      <c r="L257" s="136">
        <f t="shared" si="28"/>
        <v>0</v>
      </c>
      <c r="M257" s="177">
        <f t="shared" si="28"/>
        <v>0</v>
      </c>
      <c r="N257" s="137">
        <f t="shared" si="28"/>
        <v>0</v>
      </c>
      <c r="O257" s="45"/>
      <c r="Q257" s="57" t="str">
        <f t="shared" si="23"/>
        <v>скрыть</v>
      </c>
    </row>
    <row r="258" spans="2:17" ht="15.75" hidden="1" customHeight="1" x14ac:dyDescent="0.25">
      <c r="B258" s="182">
        <v>242</v>
      </c>
      <c r="C258" s="182">
        <f t="shared" si="28"/>
        <v>0</v>
      </c>
      <c r="D258" s="182">
        <f t="shared" si="28"/>
        <v>0</v>
      </c>
      <c r="E258" s="183">
        <f t="shared" si="28"/>
        <v>0</v>
      </c>
      <c r="F258" s="182">
        <f t="shared" si="28"/>
        <v>0</v>
      </c>
      <c r="G258" s="141">
        <f t="shared" si="28"/>
        <v>0</v>
      </c>
      <c r="H258" s="141">
        <f t="shared" si="28"/>
        <v>0</v>
      </c>
      <c r="I258" s="142">
        <f t="shared" si="28"/>
        <v>0</v>
      </c>
      <c r="J258" s="136">
        <f t="shared" si="28"/>
        <v>0</v>
      </c>
      <c r="K258" s="136">
        <f t="shared" si="28"/>
        <v>0</v>
      </c>
      <c r="L258" s="136">
        <f t="shared" si="28"/>
        <v>0</v>
      </c>
      <c r="M258" s="177">
        <f t="shared" si="28"/>
        <v>0</v>
      </c>
      <c r="N258" s="137">
        <f t="shared" si="28"/>
        <v>0</v>
      </c>
      <c r="O258" s="45"/>
      <c r="Q258" s="57" t="str">
        <f t="shared" si="23"/>
        <v>скрыть</v>
      </c>
    </row>
    <row r="259" spans="2:17" ht="15.75" hidden="1" customHeight="1" x14ac:dyDescent="0.25">
      <c r="B259" s="182">
        <v>243</v>
      </c>
      <c r="C259" s="182">
        <f t="shared" si="28"/>
        <v>0</v>
      </c>
      <c r="D259" s="182">
        <f t="shared" si="28"/>
        <v>0</v>
      </c>
      <c r="E259" s="183">
        <f t="shared" si="28"/>
        <v>0</v>
      </c>
      <c r="F259" s="182">
        <f t="shared" si="28"/>
        <v>0</v>
      </c>
      <c r="G259" s="141">
        <f t="shared" si="28"/>
        <v>0</v>
      </c>
      <c r="H259" s="141">
        <f t="shared" si="28"/>
        <v>0</v>
      </c>
      <c r="I259" s="142">
        <f t="shared" si="28"/>
        <v>0</v>
      </c>
      <c r="J259" s="136">
        <f t="shared" si="28"/>
        <v>0</v>
      </c>
      <c r="K259" s="136">
        <f t="shared" si="28"/>
        <v>0</v>
      </c>
      <c r="L259" s="136">
        <f t="shared" si="28"/>
        <v>0</v>
      </c>
      <c r="M259" s="177">
        <f t="shared" si="28"/>
        <v>0</v>
      </c>
      <c r="N259" s="137">
        <f t="shared" si="28"/>
        <v>0</v>
      </c>
      <c r="O259" s="45"/>
      <c r="Q259" s="57" t="str">
        <f t="shared" si="23"/>
        <v>скрыть</v>
      </c>
    </row>
    <row r="260" spans="2:17" ht="15.75" hidden="1" customHeight="1" x14ac:dyDescent="0.25">
      <c r="B260" s="182">
        <v>244</v>
      </c>
      <c r="C260" s="182">
        <f t="shared" si="28"/>
        <v>0</v>
      </c>
      <c r="D260" s="182">
        <f t="shared" si="28"/>
        <v>0</v>
      </c>
      <c r="E260" s="183">
        <f t="shared" si="28"/>
        <v>0</v>
      </c>
      <c r="F260" s="182">
        <f t="shared" si="28"/>
        <v>0</v>
      </c>
      <c r="G260" s="141">
        <f t="shared" si="28"/>
        <v>0</v>
      </c>
      <c r="H260" s="141">
        <f t="shared" si="28"/>
        <v>0</v>
      </c>
      <c r="I260" s="142">
        <f t="shared" si="28"/>
        <v>0</v>
      </c>
      <c r="J260" s="136">
        <f t="shared" si="28"/>
        <v>0</v>
      </c>
      <c r="K260" s="136">
        <f t="shared" si="28"/>
        <v>0</v>
      </c>
      <c r="L260" s="136">
        <f t="shared" si="28"/>
        <v>0</v>
      </c>
      <c r="M260" s="177">
        <f t="shared" si="28"/>
        <v>0</v>
      </c>
      <c r="N260" s="137">
        <f t="shared" si="28"/>
        <v>0</v>
      </c>
      <c r="O260" s="45"/>
      <c r="Q260" s="57" t="str">
        <f t="shared" si="23"/>
        <v>скрыть</v>
      </c>
    </row>
    <row r="261" spans="2:17" ht="15.75" hidden="1" customHeight="1" x14ac:dyDescent="0.25">
      <c r="B261" s="182">
        <v>245</v>
      </c>
      <c r="C261" s="182">
        <f t="shared" si="28"/>
        <v>0</v>
      </c>
      <c r="D261" s="182">
        <f t="shared" si="28"/>
        <v>0</v>
      </c>
      <c r="E261" s="183">
        <f t="shared" si="28"/>
        <v>0</v>
      </c>
      <c r="F261" s="182">
        <f t="shared" si="28"/>
        <v>0</v>
      </c>
      <c r="G261" s="141">
        <f t="shared" si="28"/>
        <v>0</v>
      </c>
      <c r="H261" s="141">
        <f t="shared" si="28"/>
        <v>0</v>
      </c>
      <c r="I261" s="142">
        <f t="shared" si="28"/>
        <v>0</v>
      </c>
      <c r="J261" s="136">
        <f t="shared" si="28"/>
        <v>0</v>
      </c>
      <c r="K261" s="136">
        <f t="shared" si="28"/>
        <v>0</v>
      </c>
      <c r="L261" s="136">
        <f t="shared" si="28"/>
        <v>0</v>
      </c>
      <c r="M261" s="177">
        <f t="shared" si="28"/>
        <v>0</v>
      </c>
      <c r="N261" s="137">
        <f t="shared" si="28"/>
        <v>0</v>
      </c>
      <c r="O261" s="45"/>
      <c r="Q261" s="57" t="str">
        <f t="shared" si="23"/>
        <v>скрыть</v>
      </c>
    </row>
    <row r="262" spans="2:17" ht="15.75" hidden="1" customHeight="1" x14ac:dyDescent="0.25">
      <c r="B262" s="182">
        <v>246</v>
      </c>
      <c r="C262" s="182">
        <f t="shared" si="28"/>
        <v>0</v>
      </c>
      <c r="D262" s="182">
        <f t="shared" si="28"/>
        <v>0</v>
      </c>
      <c r="E262" s="183">
        <f t="shared" si="28"/>
        <v>0</v>
      </c>
      <c r="F262" s="182">
        <f t="shared" si="28"/>
        <v>0</v>
      </c>
      <c r="G262" s="141">
        <f t="shared" si="28"/>
        <v>0</v>
      </c>
      <c r="H262" s="141">
        <f t="shared" si="28"/>
        <v>0</v>
      </c>
      <c r="I262" s="142">
        <f t="shared" si="28"/>
        <v>0</v>
      </c>
      <c r="J262" s="136">
        <f t="shared" si="28"/>
        <v>0</v>
      </c>
      <c r="K262" s="136">
        <f t="shared" si="28"/>
        <v>0</v>
      </c>
      <c r="L262" s="136">
        <f t="shared" si="28"/>
        <v>0</v>
      </c>
      <c r="M262" s="177">
        <f t="shared" si="28"/>
        <v>0</v>
      </c>
      <c r="N262" s="137">
        <f t="shared" si="28"/>
        <v>0</v>
      </c>
      <c r="O262" s="45"/>
      <c r="Q262" s="57" t="str">
        <f t="shared" si="23"/>
        <v>скрыть</v>
      </c>
    </row>
    <row r="263" spans="2:17" ht="15.75" hidden="1" customHeight="1" x14ac:dyDescent="0.25">
      <c r="B263" s="182">
        <v>247</v>
      </c>
      <c r="C263" s="182">
        <f t="shared" si="28"/>
        <v>0</v>
      </c>
      <c r="D263" s="182">
        <f t="shared" si="28"/>
        <v>0</v>
      </c>
      <c r="E263" s="183">
        <f t="shared" si="28"/>
        <v>0</v>
      </c>
      <c r="F263" s="182">
        <f t="shared" si="28"/>
        <v>0</v>
      </c>
      <c r="G263" s="141">
        <f t="shared" si="28"/>
        <v>0</v>
      </c>
      <c r="H263" s="141">
        <f t="shared" si="28"/>
        <v>0</v>
      </c>
      <c r="I263" s="142">
        <f t="shared" si="28"/>
        <v>0</v>
      </c>
      <c r="J263" s="136">
        <f t="shared" si="28"/>
        <v>0</v>
      </c>
      <c r="K263" s="136">
        <f t="shared" si="28"/>
        <v>0</v>
      </c>
      <c r="L263" s="136">
        <f t="shared" si="28"/>
        <v>0</v>
      </c>
      <c r="M263" s="177">
        <f t="shared" si="28"/>
        <v>0</v>
      </c>
      <c r="N263" s="137">
        <f t="shared" si="28"/>
        <v>0</v>
      </c>
      <c r="O263" s="45"/>
      <c r="Q263" s="57" t="str">
        <f t="shared" si="23"/>
        <v>скрыть</v>
      </c>
    </row>
    <row r="264" spans="2:17" ht="15.75" hidden="1" customHeight="1" x14ac:dyDescent="0.25">
      <c r="B264" s="182">
        <v>248</v>
      </c>
      <c r="C264" s="182">
        <f t="shared" si="28"/>
        <v>0</v>
      </c>
      <c r="D264" s="182">
        <f t="shared" si="28"/>
        <v>0</v>
      </c>
      <c r="E264" s="183">
        <f t="shared" si="28"/>
        <v>0</v>
      </c>
      <c r="F264" s="182">
        <f t="shared" si="28"/>
        <v>0</v>
      </c>
      <c r="G264" s="141">
        <f t="shared" si="28"/>
        <v>0</v>
      </c>
      <c r="H264" s="141">
        <f t="shared" si="28"/>
        <v>0</v>
      </c>
      <c r="I264" s="142">
        <f t="shared" si="28"/>
        <v>0</v>
      </c>
      <c r="J264" s="136">
        <f t="shared" si="28"/>
        <v>0</v>
      </c>
      <c r="K264" s="136">
        <f t="shared" si="28"/>
        <v>0</v>
      </c>
      <c r="L264" s="136">
        <f t="shared" si="28"/>
        <v>0</v>
      </c>
      <c r="M264" s="177">
        <f t="shared" si="28"/>
        <v>0</v>
      </c>
      <c r="N264" s="137">
        <f t="shared" si="28"/>
        <v>0</v>
      </c>
      <c r="O264" s="45"/>
      <c r="Q264" s="57" t="str">
        <f t="shared" si="23"/>
        <v>скрыть</v>
      </c>
    </row>
    <row r="265" spans="2:17" ht="15.75" hidden="1" customHeight="1" x14ac:dyDescent="0.25">
      <c r="B265" s="182">
        <v>249</v>
      </c>
      <c r="C265" s="182">
        <f t="shared" si="28"/>
        <v>0</v>
      </c>
      <c r="D265" s="182">
        <f t="shared" si="28"/>
        <v>0</v>
      </c>
      <c r="E265" s="183">
        <f t="shared" si="28"/>
        <v>0</v>
      </c>
      <c r="F265" s="182">
        <f t="shared" si="28"/>
        <v>0</v>
      </c>
      <c r="G265" s="141">
        <f t="shared" si="28"/>
        <v>0</v>
      </c>
      <c r="H265" s="141">
        <f t="shared" si="28"/>
        <v>0</v>
      </c>
      <c r="I265" s="142">
        <f t="shared" si="28"/>
        <v>0</v>
      </c>
      <c r="J265" s="136">
        <f t="shared" si="28"/>
        <v>0</v>
      </c>
      <c r="K265" s="136">
        <f t="shared" si="28"/>
        <v>0</v>
      </c>
      <c r="L265" s="136">
        <f t="shared" si="28"/>
        <v>0</v>
      </c>
      <c r="M265" s="177">
        <f t="shared" si="28"/>
        <v>0</v>
      </c>
      <c r="N265" s="137">
        <f t="shared" si="28"/>
        <v>0</v>
      </c>
      <c r="O265" s="45"/>
      <c r="Q265" s="57" t="str">
        <f t="shared" si="23"/>
        <v>скрыть</v>
      </c>
    </row>
    <row r="266" spans="2:17" ht="15.75" hidden="1" customHeight="1" x14ac:dyDescent="0.25">
      <c r="B266" s="182">
        <v>250</v>
      </c>
      <c r="C266" s="182">
        <f t="shared" si="28"/>
        <v>0</v>
      </c>
      <c r="D266" s="182">
        <f t="shared" si="28"/>
        <v>0</v>
      </c>
      <c r="E266" s="183">
        <f t="shared" si="28"/>
        <v>0</v>
      </c>
      <c r="F266" s="182">
        <f t="shared" si="28"/>
        <v>0</v>
      </c>
      <c r="G266" s="141">
        <f t="shared" si="28"/>
        <v>0</v>
      </c>
      <c r="H266" s="141">
        <f t="shared" si="28"/>
        <v>0</v>
      </c>
      <c r="I266" s="142">
        <f t="shared" si="28"/>
        <v>0</v>
      </c>
      <c r="J266" s="136">
        <f t="shared" si="28"/>
        <v>0</v>
      </c>
      <c r="K266" s="136">
        <f t="shared" si="28"/>
        <v>0</v>
      </c>
      <c r="L266" s="136">
        <f t="shared" si="28"/>
        <v>0</v>
      </c>
      <c r="M266" s="177">
        <f t="shared" si="28"/>
        <v>0</v>
      </c>
      <c r="N266" s="137">
        <f t="shared" si="28"/>
        <v>0</v>
      </c>
      <c r="O266" s="45"/>
      <c r="Q266" s="57" t="str">
        <f t="shared" si="23"/>
        <v>скрыть</v>
      </c>
    </row>
    <row r="267" spans="2:17" ht="15.75" hidden="1" customHeight="1" x14ac:dyDescent="0.25">
      <c r="B267" s="182">
        <v>251</v>
      </c>
      <c r="C267" s="182">
        <f t="shared" ref="C267:N276" si="29">IFERROR(VLOOKUP($B267,calc_data,C$14+1,0),0)</f>
        <v>0</v>
      </c>
      <c r="D267" s="182">
        <f t="shared" si="29"/>
        <v>0</v>
      </c>
      <c r="E267" s="183">
        <f t="shared" si="29"/>
        <v>0</v>
      </c>
      <c r="F267" s="182">
        <f t="shared" si="29"/>
        <v>0</v>
      </c>
      <c r="G267" s="141">
        <f t="shared" si="29"/>
        <v>0</v>
      </c>
      <c r="H267" s="141">
        <f t="shared" si="29"/>
        <v>0</v>
      </c>
      <c r="I267" s="142">
        <f t="shared" si="29"/>
        <v>0</v>
      </c>
      <c r="J267" s="136">
        <f t="shared" si="29"/>
        <v>0</v>
      </c>
      <c r="K267" s="136">
        <f t="shared" si="29"/>
        <v>0</v>
      </c>
      <c r="L267" s="136">
        <f t="shared" si="29"/>
        <v>0</v>
      </c>
      <c r="M267" s="177">
        <f t="shared" si="29"/>
        <v>0</v>
      </c>
      <c r="N267" s="137">
        <f t="shared" si="29"/>
        <v>0</v>
      </c>
      <c r="O267" s="45"/>
      <c r="Q267" s="57" t="str">
        <f t="shared" si="23"/>
        <v>скрыть</v>
      </c>
    </row>
    <row r="268" spans="2:17" ht="15.75" hidden="1" customHeight="1" x14ac:dyDescent="0.25">
      <c r="B268" s="182">
        <v>252</v>
      </c>
      <c r="C268" s="182">
        <f t="shared" si="29"/>
        <v>0</v>
      </c>
      <c r="D268" s="182">
        <f t="shared" si="29"/>
        <v>0</v>
      </c>
      <c r="E268" s="183">
        <f t="shared" si="29"/>
        <v>0</v>
      </c>
      <c r="F268" s="182">
        <f t="shared" si="29"/>
        <v>0</v>
      </c>
      <c r="G268" s="141">
        <f t="shared" si="29"/>
        <v>0</v>
      </c>
      <c r="H268" s="141">
        <f t="shared" si="29"/>
        <v>0</v>
      </c>
      <c r="I268" s="142">
        <f t="shared" si="29"/>
        <v>0</v>
      </c>
      <c r="J268" s="136">
        <f t="shared" si="29"/>
        <v>0</v>
      </c>
      <c r="K268" s="136">
        <f t="shared" si="29"/>
        <v>0</v>
      </c>
      <c r="L268" s="136">
        <f t="shared" si="29"/>
        <v>0</v>
      </c>
      <c r="M268" s="177">
        <f t="shared" si="29"/>
        <v>0</v>
      </c>
      <c r="N268" s="137">
        <f t="shared" si="29"/>
        <v>0</v>
      </c>
      <c r="O268" s="45"/>
      <c r="Q268" s="57" t="str">
        <f t="shared" si="23"/>
        <v>скрыть</v>
      </c>
    </row>
    <row r="269" spans="2:17" ht="15.75" hidden="1" customHeight="1" x14ac:dyDescent="0.25">
      <c r="B269" s="182">
        <v>253</v>
      </c>
      <c r="C269" s="182">
        <f t="shared" si="29"/>
        <v>0</v>
      </c>
      <c r="D269" s="182">
        <f t="shared" si="29"/>
        <v>0</v>
      </c>
      <c r="E269" s="183">
        <f t="shared" si="29"/>
        <v>0</v>
      </c>
      <c r="F269" s="182">
        <f t="shared" si="29"/>
        <v>0</v>
      </c>
      <c r="G269" s="141">
        <f t="shared" si="29"/>
        <v>0</v>
      </c>
      <c r="H269" s="141">
        <f t="shared" si="29"/>
        <v>0</v>
      </c>
      <c r="I269" s="142">
        <f t="shared" si="29"/>
        <v>0</v>
      </c>
      <c r="J269" s="136">
        <f t="shared" si="29"/>
        <v>0</v>
      </c>
      <c r="K269" s="136">
        <f t="shared" si="29"/>
        <v>0</v>
      </c>
      <c r="L269" s="136">
        <f t="shared" si="29"/>
        <v>0</v>
      </c>
      <c r="M269" s="177">
        <f t="shared" si="29"/>
        <v>0</v>
      </c>
      <c r="N269" s="137">
        <f t="shared" si="29"/>
        <v>0</v>
      </c>
      <c r="O269" s="45"/>
      <c r="Q269" s="57" t="str">
        <f t="shared" si="23"/>
        <v>скрыть</v>
      </c>
    </row>
    <row r="270" spans="2:17" ht="15.75" hidden="1" customHeight="1" x14ac:dyDescent="0.25">
      <c r="B270" s="182">
        <v>254</v>
      </c>
      <c r="C270" s="182">
        <f t="shared" si="29"/>
        <v>0</v>
      </c>
      <c r="D270" s="182">
        <f t="shared" si="29"/>
        <v>0</v>
      </c>
      <c r="E270" s="183">
        <f t="shared" si="29"/>
        <v>0</v>
      </c>
      <c r="F270" s="182">
        <f t="shared" si="29"/>
        <v>0</v>
      </c>
      <c r="G270" s="141">
        <f t="shared" si="29"/>
        <v>0</v>
      </c>
      <c r="H270" s="141">
        <f t="shared" si="29"/>
        <v>0</v>
      </c>
      <c r="I270" s="142">
        <f t="shared" si="29"/>
        <v>0</v>
      </c>
      <c r="J270" s="136">
        <f t="shared" si="29"/>
        <v>0</v>
      </c>
      <c r="K270" s="136">
        <f t="shared" si="29"/>
        <v>0</v>
      </c>
      <c r="L270" s="136">
        <f t="shared" si="29"/>
        <v>0</v>
      </c>
      <c r="M270" s="177">
        <f t="shared" si="29"/>
        <v>0</v>
      </c>
      <c r="N270" s="137">
        <f t="shared" si="29"/>
        <v>0</v>
      </c>
      <c r="O270" s="45"/>
      <c r="Q270" s="57" t="str">
        <f t="shared" si="23"/>
        <v>скрыть</v>
      </c>
    </row>
    <row r="271" spans="2:17" ht="15.75" hidden="1" customHeight="1" x14ac:dyDescent="0.25">
      <c r="B271" s="182">
        <v>255</v>
      </c>
      <c r="C271" s="182">
        <f t="shared" si="29"/>
        <v>0</v>
      </c>
      <c r="D271" s="182">
        <f t="shared" si="29"/>
        <v>0</v>
      </c>
      <c r="E271" s="183">
        <f t="shared" si="29"/>
        <v>0</v>
      </c>
      <c r="F271" s="182">
        <f t="shared" si="29"/>
        <v>0</v>
      </c>
      <c r="G271" s="141">
        <f t="shared" si="29"/>
        <v>0</v>
      </c>
      <c r="H271" s="141">
        <f t="shared" si="29"/>
        <v>0</v>
      </c>
      <c r="I271" s="142">
        <f t="shared" si="29"/>
        <v>0</v>
      </c>
      <c r="J271" s="136">
        <f t="shared" si="29"/>
        <v>0</v>
      </c>
      <c r="K271" s="136">
        <f t="shared" si="29"/>
        <v>0</v>
      </c>
      <c r="L271" s="136">
        <f t="shared" si="29"/>
        <v>0</v>
      </c>
      <c r="M271" s="177">
        <f t="shared" si="29"/>
        <v>0</v>
      </c>
      <c r="N271" s="137">
        <f t="shared" si="29"/>
        <v>0</v>
      </c>
      <c r="O271" s="45"/>
      <c r="Q271" s="57" t="str">
        <f t="shared" si="23"/>
        <v>скрыть</v>
      </c>
    </row>
    <row r="272" spans="2:17" ht="15.75" hidden="1" customHeight="1" x14ac:dyDescent="0.25">
      <c r="B272" s="182">
        <v>256</v>
      </c>
      <c r="C272" s="182">
        <f t="shared" si="29"/>
        <v>0</v>
      </c>
      <c r="D272" s="182">
        <f t="shared" si="29"/>
        <v>0</v>
      </c>
      <c r="E272" s="183">
        <f t="shared" si="29"/>
        <v>0</v>
      </c>
      <c r="F272" s="182">
        <f t="shared" si="29"/>
        <v>0</v>
      </c>
      <c r="G272" s="141">
        <f t="shared" si="29"/>
        <v>0</v>
      </c>
      <c r="H272" s="141">
        <f t="shared" si="29"/>
        <v>0</v>
      </c>
      <c r="I272" s="142">
        <f t="shared" si="29"/>
        <v>0</v>
      </c>
      <c r="J272" s="136">
        <f t="shared" si="29"/>
        <v>0</v>
      </c>
      <c r="K272" s="136">
        <f t="shared" si="29"/>
        <v>0</v>
      </c>
      <c r="L272" s="136">
        <f t="shared" si="29"/>
        <v>0</v>
      </c>
      <c r="M272" s="177">
        <f t="shared" si="29"/>
        <v>0</v>
      </c>
      <c r="N272" s="137">
        <f t="shared" si="29"/>
        <v>0</v>
      </c>
      <c r="O272" s="45"/>
      <c r="Q272" s="57" t="str">
        <f t="shared" si="23"/>
        <v>скрыть</v>
      </c>
    </row>
    <row r="273" spans="2:17" ht="15.75" hidden="1" customHeight="1" x14ac:dyDescent="0.25">
      <c r="B273" s="182">
        <v>257</v>
      </c>
      <c r="C273" s="182">
        <f t="shared" si="29"/>
        <v>0</v>
      </c>
      <c r="D273" s="182">
        <f t="shared" si="29"/>
        <v>0</v>
      </c>
      <c r="E273" s="183">
        <f t="shared" si="29"/>
        <v>0</v>
      </c>
      <c r="F273" s="182">
        <f t="shared" si="29"/>
        <v>0</v>
      </c>
      <c r="G273" s="141">
        <f t="shared" si="29"/>
        <v>0</v>
      </c>
      <c r="H273" s="141">
        <f t="shared" si="29"/>
        <v>0</v>
      </c>
      <c r="I273" s="142">
        <f t="shared" si="29"/>
        <v>0</v>
      </c>
      <c r="J273" s="136">
        <f t="shared" si="29"/>
        <v>0</v>
      </c>
      <c r="K273" s="136">
        <f t="shared" si="29"/>
        <v>0</v>
      </c>
      <c r="L273" s="136">
        <f t="shared" si="29"/>
        <v>0</v>
      </c>
      <c r="M273" s="177">
        <f t="shared" si="29"/>
        <v>0</v>
      </c>
      <c r="N273" s="137">
        <f t="shared" si="29"/>
        <v>0</v>
      </c>
      <c r="O273" s="45"/>
      <c r="Q273" s="57" t="str">
        <f t="shared" ref="Q273:Q336" si="30">IF(K273&gt;0,"показать","скрыть")</f>
        <v>скрыть</v>
      </c>
    </row>
    <row r="274" spans="2:17" ht="15.75" hidden="1" customHeight="1" x14ac:dyDescent="0.25">
      <c r="B274" s="182">
        <v>258</v>
      </c>
      <c r="C274" s="182">
        <f t="shared" si="29"/>
        <v>0</v>
      </c>
      <c r="D274" s="182">
        <f t="shared" si="29"/>
        <v>0</v>
      </c>
      <c r="E274" s="183">
        <f t="shared" si="29"/>
        <v>0</v>
      </c>
      <c r="F274" s="182">
        <f t="shared" si="29"/>
        <v>0</v>
      </c>
      <c r="G274" s="141">
        <f t="shared" si="29"/>
        <v>0</v>
      </c>
      <c r="H274" s="141">
        <f t="shared" si="29"/>
        <v>0</v>
      </c>
      <c r="I274" s="142">
        <f t="shared" si="29"/>
        <v>0</v>
      </c>
      <c r="J274" s="136">
        <f t="shared" si="29"/>
        <v>0</v>
      </c>
      <c r="K274" s="136">
        <f t="shared" si="29"/>
        <v>0</v>
      </c>
      <c r="L274" s="136">
        <f t="shared" si="29"/>
        <v>0</v>
      </c>
      <c r="M274" s="177">
        <f t="shared" si="29"/>
        <v>0</v>
      </c>
      <c r="N274" s="137">
        <f t="shared" si="29"/>
        <v>0</v>
      </c>
      <c r="O274" s="45"/>
      <c r="Q274" s="57" t="str">
        <f t="shared" si="30"/>
        <v>скрыть</v>
      </c>
    </row>
    <row r="275" spans="2:17" ht="15.75" hidden="1" customHeight="1" x14ac:dyDescent="0.25">
      <c r="B275" s="182">
        <v>259</v>
      </c>
      <c r="C275" s="182">
        <f t="shared" si="29"/>
        <v>0</v>
      </c>
      <c r="D275" s="182">
        <f t="shared" si="29"/>
        <v>0</v>
      </c>
      <c r="E275" s="183">
        <f t="shared" si="29"/>
        <v>0</v>
      </c>
      <c r="F275" s="182">
        <f t="shared" si="29"/>
        <v>0</v>
      </c>
      <c r="G275" s="141">
        <f t="shared" si="29"/>
        <v>0</v>
      </c>
      <c r="H275" s="141">
        <f t="shared" si="29"/>
        <v>0</v>
      </c>
      <c r="I275" s="142">
        <f t="shared" si="29"/>
        <v>0</v>
      </c>
      <c r="J275" s="136">
        <f t="shared" si="29"/>
        <v>0</v>
      </c>
      <c r="K275" s="136">
        <f t="shared" si="29"/>
        <v>0</v>
      </c>
      <c r="L275" s="136">
        <f t="shared" si="29"/>
        <v>0</v>
      </c>
      <c r="M275" s="177">
        <f t="shared" si="29"/>
        <v>0</v>
      </c>
      <c r="N275" s="137">
        <f t="shared" si="29"/>
        <v>0</v>
      </c>
      <c r="O275" s="45"/>
      <c r="Q275" s="57" t="str">
        <f t="shared" si="30"/>
        <v>скрыть</v>
      </c>
    </row>
    <row r="276" spans="2:17" ht="15.75" hidden="1" customHeight="1" x14ac:dyDescent="0.25">
      <c r="B276" s="182">
        <v>260</v>
      </c>
      <c r="C276" s="182">
        <f t="shared" si="29"/>
        <v>0</v>
      </c>
      <c r="D276" s="182">
        <f t="shared" si="29"/>
        <v>0</v>
      </c>
      <c r="E276" s="183">
        <f t="shared" si="29"/>
        <v>0</v>
      </c>
      <c r="F276" s="182">
        <f t="shared" si="29"/>
        <v>0</v>
      </c>
      <c r="G276" s="141">
        <f t="shared" si="29"/>
        <v>0</v>
      </c>
      <c r="H276" s="141">
        <f t="shared" si="29"/>
        <v>0</v>
      </c>
      <c r="I276" s="142">
        <f t="shared" si="29"/>
        <v>0</v>
      </c>
      <c r="J276" s="136">
        <f t="shared" si="29"/>
        <v>0</v>
      </c>
      <c r="K276" s="136">
        <f t="shared" si="29"/>
        <v>0</v>
      </c>
      <c r="L276" s="136">
        <f t="shared" si="29"/>
        <v>0</v>
      </c>
      <c r="M276" s="177">
        <f t="shared" si="29"/>
        <v>0</v>
      </c>
      <c r="N276" s="137">
        <f t="shared" si="29"/>
        <v>0</v>
      </c>
      <c r="O276" s="45"/>
      <c r="Q276" s="57" t="str">
        <f t="shared" si="30"/>
        <v>скрыть</v>
      </c>
    </row>
    <row r="277" spans="2:17" ht="15.75" hidden="1" customHeight="1" x14ac:dyDescent="0.25">
      <c r="B277" s="182">
        <v>261</v>
      </c>
      <c r="C277" s="182">
        <f t="shared" ref="C277:N286" si="31">IFERROR(VLOOKUP($B277,calc_data,C$14+1,0),0)</f>
        <v>0</v>
      </c>
      <c r="D277" s="182">
        <f t="shared" si="31"/>
        <v>0</v>
      </c>
      <c r="E277" s="183">
        <f t="shared" si="31"/>
        <v>0</v>
      </c>
      <c r="F277" s="182">
        <f t="shared" si="31"/>
        <v>0</v>
      </c>
      <c r="G277" s="141">
        <f t="shared" si="31"/>
        <v>0</v>
      </c>
      <c r="H277" s="141">
        <f t="shared" si="31"/>
        <v>0</v>
      </c>
      <c r="I277" s="142">
        <f t="shared" si="31"/>
        <v>0</v>
      </c>
      <c r="J277" s="136">
        <f t="shared" si="31"/>
        <v>0</v>
      </c>
      <c r="K277" s="136">
        <f t="shared" si="31"/>
        <v>0</v>
      </c>
      <c r="L277" s="136">
        <f t="shared" si="31"/>
        <v>0</v>
      </c>
      <c r="M277" s="177">
        <f t="shared" si="31"/>
        <v>0</v>
      </c>
      <c r="N277" s="137">
        <f t="shared" si="31"/>
        <v>0</v>
      </c>
      <c r="O277" s="45"/>
      <c r="Q277" s="57" t="str">
        <f t="shared" si="30"/>
        <v>скрыть</v>
      </c>
    </row>
    <row r="278" spans="2:17" ht="15.75" hidden="1" customHeight="1" x14ac:dyDescent="0.25">
      <c r="B278" s="182">
        <v>262</v>
      </c>
      <c r="C278" s="182">
        <f t="shared" si="31"/>
        <v>0</v>
      </c>
      <c r="D278" s="182">
        <f t="shared" si="31"/>
        <v>0</v>
      </c>
      <c r="E278" s="183">
        <f t="shared" si="31"/>
        <v>0</v>
      </c>
      <c r="F278" s="182">
        <f t="shared" si="31"/>
        <v>0</v>
      </c>
      <c r="G278" s="141">
        <f t="shared" si="31"/>
        <v>0</v>
      </c>
      <c r="H278" s="141">
        <f t="shared" si="31"/>
        <v>0</v>
      </c>
      <c r="I278" s="142">
        <f t="shared" si="31"/>
        <v>0</v>
      </c>
      <c r="J278" s="136">
        <f t="shared" si="31"/>
        <v>0</v>
      </c>
      <c r="K278" s="136">
        <f t="shared" si="31"/>
        <v>0</v>
      </c>
      <c r="L278" s="136">
        <f t="shared" si="31"/>
        <v>0</v>
      </c>
      <c r="M278" s="177">
        <f t="shared" si="31"/>
        <v>0</v>
      </c>
      <c r="N278" s="137">
        <f t="shared" si="31"/>
        <v>0</v>
      </c>
      <c r="O278" s="45"/>
      <c r="Q278" s="57" t="str">
        <f t="shared" si="30"/>
        <v>скрыть</v>
      </c>
    </row>
    <row r="279" spans="2:17" ht="15.75" hidden="1" customHeight="1" x14ac:dyDescent="0.25">
      <c r="B279" s="182">
        <v>263</v>
      </c>
      <c r="C279" s="182">
        <f t="shared" si="31"/>
        <v>0</v>
      </c>
      <c r="D279" s="182">
        <f t="shared" si="31"/>
        <v>0</v>
      </c>
      <c r="E279" s="183">
        <f t="shared" si="31"/>
        <v>0</v>
      </c>
      <c r="F279" s="182">
        <f t="shared" si="31"/>
        <v>0</v>
      </c>
      <c r="G279" s="141">
        <f t="shared" si="31"/>
        <v>0</v>
      </c>
      <c r="H279" s="141">
        <f t="shared" si="31"/>
        <v>0</v>
      </c>
      <c r="I279" s="142">
        <f t="shared" si="31"/>
        <v>0</v>
      </c>
      <c r="J279" s="136">
        <f t="shared" si="31"/>
        <v>0</v>
      </c>
      <c r="K279" s="136">
        <f t="shared" si="31"/>
        <v>0</v>
      </c>
      <c r="L279" s="136">
        <f t="shared" si="31"/>
        <v>0</v>
      </c>
      <c r="M279" s="177">
        <f t="shared" si="31"/>
        <v>0</v>
      </c>
      <c r="N279" s="137">
        <f t="shared" si="31"/>
        <v>0</v>
      </c>
      <c r="O279" s="45"/>
      <c r="Q279" s="57" t="str">
        <f t="shared" si="30"/>
        <v>скрыть</v>
      </c>
    </row>
    <row r="280" spans="2:17" ht="15.75" hidden="1" customHeight="1" x14ac:dyDescent="0.25">
      <c r="B280" s="182">
        <v>264</v>
      </c>
      <c r="C280" s="182">
        <f t="shared" si="31"/>
        <v>0</v>
      </c>
      <c r="D280" s="182">
        <f t="shared" si="31"/>
        <v>0</v>
      </c>
      <c r="E280" s="183">
        <f t="shared" si="31"/>
        <v>0</v>
      </c>
      <c r="F280" s="182">
        <f t="shared" si="31"/>
        <v>0</v>
      </c>
      <c r="G280" s="141">
        <f t="shared" si="31"/>
        <v>0</v>
      </c>
      <c r="H280" s="141">
        <f t="shared" si="31"/>
        <v>0</v>
      </c>
      <c r="I280" s="142">
        <f t="shared" si="31"/>
        <v>0</v>
      </c>
      <c r="J280" s="136">
        <f t="shared" si="31"/>
        <v>0</v>
      </c>
      <c r="K280" s="136">
        <f t="shared" si="31"/>
        <v>0</v>
      </c>
      <c r="L280" s="136">
        <f t="shared" si="31"/>
        <v>0</v>
      </c>
      <c r="M280" s="177">
        <f t="shared" si="31"/>
        <v>0</v>
      </c>
      <c r="N280" s="137">
        <f t="shared" si="31"/>
        <v>0</v>
      </c>
      <c r="O280" s="45"/>
      <c r="Q280" s="57" t="str">
        <f t="shared" si="30"/>
        <v>скрыть</v>
      </c>
    </row>
    <row r="281" spans="2:17" ht="15.75" hidden="1" customHeight="1" x14ac:dyDescent="0.25">
      <c r="B281" s="182">
        <v>265</v>
      </c>
      <c r="C281" s="182">
        <f t="shared" si="31"/>
        <v>0</v>
      </c>
      <c r="D281" s="182">
        <f t="shared" si="31"/>
        <v>0</v>
      </c>
      <c r="E281" s="183">
        <f t="shared" si="31"/>
        <v>0</v>
      </c>
      <c r="F281" s="182">
        <f t="shared" si="31"/>
        <v>0</v>
      </c>
      <c r="G281" s="141">
        <f t="shared" si="31"/>
        <v>0</v>
      </c>
      <c r="H281" s="141">
        <f t="shared" si="31"/>
        <v>0</v>
      </c>
      <c r="I281" s="142">
        <f t="shared" si="31"/>
        <v>0</v>
      </c>
      <c r="J281" s="136">
        <f t="shared" si="31"/>
        <v>0</v>
      </c>
      <c r="K281" s="136">
        <f t="shared" si="31"/>
        <v>0</v>
      </c>
      <c r="L281" s="136">
        <f t="shared" si="31"/>
        <v>0</v>
      </c>
      <c r="M281" s="177">
        <f t="shared" si="31"/>
        <v>0</v>
      </c>
      <c r="N281" s="137">
        <f t="shared" si="31"/>
        <v>0</v>
      </c>
      <c r="O281" s="45"/>
      <c r="Q281" s="57" t="str">
        <f t="shared" si="30"/>
        <v>скрыть</v>
      </c>
    </row>
    <row r="282" spans="2:17" ht="15.75" hidden="1" customHeight="1" x14ac:dyDescent="0.25">
      <c r="B282" s="182">
        <v>266</v>
      </c>
      <c r="C282" s="182">
        <f t="shared" si="31"/>
        <v>0</v>
      </c>
      <c r="D282" s="182">
        <f t="shared" si="31"/>
        <v>0</v>
      </c>
      <c r="E282" s="183">
        <f t="shared" si="31"/>
        <v>0</v>
      </c>
      <c r="F282" s="182">
        <f t="shared" si="31"/>
        <v>0</v>
      </c>
      <c r="G282" s="141">
        <f t="shared" si="31"/>
        <v>0</v>
      </c>
      <c r="H282" s="141">
        <f t="shared" si="31"/>
        <v>0</v>
      </c>
      <c r="I282" s="142">
        <f t="shared" si="31"/>
        <v>0</v>
      </c>
      <c r="J282" s="136">
        <f t="shared" si="31"/>
        <v>0</v>
      </c>
      <c r="K282" s="136">
        <f t="shared" si="31"/>
        <v>0</v>
      </c>
      <c r="L282" s="136">
        <f t="shared" si="31"/>
        <v>0</v>
      </c>
      <c r="M282" s="177">
        <f t="shared" si="31"/>
        <v>0</v>
      </c>
      <c r="N282" s="137">
        <f t="shared" si="31"/>
        <v>0</v>
      </c>
      <c r="O282" s="45"/>
      <c r="Q282" s="57" t="str">
        <f t="shared" si="30"/>
        <v>скрыть</v>
      </c>
    </row>
    <row r="283" spans="2:17" ht="15.75" hidden="1" customHeight="1" x14ac:dyDescent="0.25">
      <c r="B283" s="182">
        <v>267</v>
      </c>
      <c r="C283" s="182">
        <f t="shared" si="31"/>
        <v>0</v>
      </c>
      <c r="D283" s="182">
        <f t="shared" si="31"/>
        <v>0</v>
      </c>
      <c r="E283" s="183">
        <f t="shared" si="31"/>
        <v>0</v>
      </c>
      <c r="F283" s="182">
        <f t="shared" si="31"/>
        <v>0</v>
      </c>
      <c r="G283" s="141">
        <f t="shared" si="31"/>
        <v>0</v>
      </c>
      <c r="H283" s="141">
        <f t="shared" si="31"/>
        <v>0</v>
      </c>
      <c r="I283" s="142">
        <f t="shared" si="31"/>
        <v>0</v>
      </c>
      <c r="J283" s="136">
        <f t="shared" si="31"/>
        <v>0</v>
      </c>
      <c r="K283" s="136">
        <f t="shared" si="31"/>
        <v>0</v>
      </c>
      <c r="L283" s="136">
        <f t="shared" si="31"/>
        <v>0</v>
      </c>
      <c r="M283" s="177">
        <f t="shared" si="31"/>
        <v>0</v>
      </c>
      <c r="N283" s="137">
        <f t="shared" si="31"/>
        <v>0</v>
      </c>
      <c r="O283" s="45"/>
      <c r="Q283" s="57" t="str">
        <f t="shared" si="30"/>
        <v>скрыть</v>
      </c>
    </row>
    <row r="284" spans="2:17" ht="15.75" hidden="1" customHeight="1" x14ac:dyDescent="0.25">
      <c r="B284" s="182">
        <v>268</v>
      </c>
      <c r="C284" s="182">
        <f t="shared" si="31"/>
        <v>0</v>
      </c>
      <c r="D284" s="182">
        <f t="shared" si="31"/>
        <v>0</v>
      </c>
      <c r="E284" s="183">
        <f t="shared" si="31"/>
        <v>0</v>
      </c>
      <c r="F284" s="182">
        <f t="shared" si="31"/>
        <v>0</v>
      </c>
      <c r="G284" s="141">
        <f t="shared" si="31"/>
        <v>0</v>
      </c>
      <c r="H284" s="141">
        <f t="shared" si="31"/>
        <v>0</v>
      </c>
      <c r="I284" s="142">
        <f t="shared" si="31"/>
        <v>0</v>
      </c>
      <c r="J284" s="136">
        <f t="shared" si="31"/>
        <v>0</v>
      </c>
      <c r="K284" s="136">
        <f t="shared" si="31"/>
        <v>0</v>
      </c>
      <c r="L284" s="136">
        <f t="shared" si="31"/>
        <v>0</v>
      </c>
      <c r="M284" s="177">
        <f t="shared" si="31"/>
        <v>0</v>
      </c>
      <c r="N284" s="137">
        <f t="shared" si="31"/>
        <v>0</v>
      </c>
      <c r="O284" s="45"/>
      <c r="Q284" s="57" t="str">
        <f t="shared" si="30"/>
        <v>скрыть</v>
      </c>
    </row>
    <row r="285" spans="2:17" ht="15.75" hidden="1" customHeight="1" x14ac:dyDescent="0.25">
      <c r="B285" s="182">
        <v>269</v>
      </c>
      <c r="C285" s="182">
        <f t="shared" si="31"/>
        <v>0</v>
      </c>
      <c r="D285" s="182">
        <f t="shared" si="31"/>
        <v>0</v>
      </c>
      <c r="E285" s="183">
        <f t="shared" si="31"/>
        <v>0</v>
      </c>
      <c r="F285" s="182">
        <f t="shared" si="31"/>
        <v>0</v>
      </c>
      <c r="G285" s="141">
        <f t="shared" si="31"/>
        <v>0</v>
      </c>
      <c r="H285" s="141">
        <f t="shared" si="31"/>
        <v>0</v>
      </c>
      <c r="I285" s="142">
        <f t="shared" si="31"/>
        <v>0</v>
      </c>
      <c r="J285" s="136">
        <f t="shared" si="31"/>
        <v>0</v>
      </c>
      <c r="K285" s="136">
        <f t="shared" si="31"/>
        <v>0</v>
      </c>
      <c r="L285" s="136">
        <f t="shared" si="31"/>
        <v>0</v>
      </c>
      <c r="M285" s="177">
        <f t="shared" si="31"/>
        <v>0</v>
      </c>
      <c r="N285" s="137">
        <f t="shared" si="31"/>
        <v>0</v>
      </c>
      <c r="O285" s="45"/>
      <c r="Q285" s="57" t="str">
        <f t="shared" si="30"/>
        <v>скрыть</v>
      </c>
    </row>
    <row r="286" spans="2:17" ht="15.75" hidden="1" customHeight="1" x14ac:dyDescent="0.25">
      <c r="B286" s="182">
        <v>270</v>
      </c>
      <c r="C286" s="182">
        <f t="shared" si="31"/>
        <v>0</v>
      </c>
      <c r="D286" s="182">
        <f t="shared" si="31"/>
        <v>0</v>
      </c>
      <c r="E286" s="183">
        <f t="shared" si="31"/>
        <v>0</v>
      </c>
      <c r="F286" s="182">
        <f t="shared" si="31"/>
        <v>0</v>
      </c>
      <c r="G286" s="141">
        <f t="shared" si="31"/>
        <v>0</v>
      </c>
      <c r="H286" s="141">
        <f t="shared" si="31"/>
        <v>0</v>
      </c>
      <c r="I286" s="142">
        <f t="shared" si="31"/>
        <v>0</v>
      </c>
      <c r="J286" s="136">
        <f t="shared" si="31"/>
        <v>0</v>
      </c>
      <c r="K286" s="136">
        <f t="shared" si="31"/>
        <v>0</v>
      </c>
      <c r="L286" s="136">
        <f t="shared" si="31"/>
        <v>0</v>
      </c>
      <c r="M286" s="177">
        <f t="shared" si="31"/>
        <v>0</v>
      </c>
      <c r="N286" s="137">
        <f t="shared" si="31"/>
        <v>0</v>
      </c>
      <c r="O286" s="45"/>
      <c r="Q286" s="57" t="str">
        <f t="shared" si="30"/>
        <v>скрыть</v>
      </c>
    </row>
    <row r="287" spans="2:17" ht="15.75" hidden="1" customHeight="1" x14ac:dyDescent="0.25">
      <c r="B287" s="182">
        <v>271</v>
      </c>
      <c r="C287" s="182">
        <f t="shared" ref="C287:N296" si="32">IFERROR(VLOOKUP($B287,calc_data,C$14+1,0),0)</f>
        <v>0</v>
      </c>
      <c r="D287" s="182">
        <f t="shared" si="32"/>
        <v>0</v>
      </c>
      <c r="E287" s="183">
        <f t="shared" si="32"/>
        <v>0</v>
      </c>
      <c r="F287" s="182">
        <f t="shared" si="32"/>
        <v>0</v>
      </c>
      <c r="G287" s="141">
        <f t="shared" si="32"/>
        <v>0</v>
      </c>
      <c r="H287" s="141">
        <f t="shared" si="32"/>
        <v>0</v>
      </c>
      <c r="I287" s="142">
        <f t="shared" si="32"/>
        <v>0</v>
      </c>
      <c r="J287" s="136">
        <f t="shared" si="32"/>
        <v>0</v>
      </c>
      <c r="K287" s="136">
        <f t="shared" si="32"/>
        <v>0</v>
      </c>
      <c r="L287" s="136">
        <f t="shared" si="32"/>
        <v>0</v>
      </c>
      <c r="M287" s="177">
        <f t="shared" si="32"/>
        <v>0</v>
      </c>
      <c r="N287" s="137">
        <f t="shared" si="32"/>
        <v>0</v>
      </c>
      <c r="O287" s="45"/>
      <c r="Q287" s="57" t="str">
        <f t="shared" si="30"/>
        <v>скрыть</v>
      </c>
    </row>
    <row r="288" spans="2:17" ht="15.75" hidden="1" customHeight="1" x14ac:dyDescent="0.25">
      <c r="B288" s="182">
        <v>272</v>
      </c>
      <c r="C288" s="182">
        <f t="shared" si="32"/>
        <v>0</v>
      </c>
      <c r="D288" s="182">
        <f t="shared" si="32"/>
        <v>0</v>
      </c>
      <c r="E288" s="183">
        <f t="shared" si="32"/>
        <v>0</v>
      </c>
      <c r="F288" s="182">
        <f t="shared" si="32"/>
        <v>0</v>
      </c>
      <c r="G288" s="141">
        <f t="shared" si="32"/>
        <v>0</v>
      </c>
      <c r="H288" s="141">
        <f t="shared" si="32"/>
        <v>0</v>
      </c>
      <c r="I288" s="142">
        <f t="shared" si="32"/>
        <v>0</v>
      </c>
      <c r="J288" s="136">
        <f t="shared" si="32"/>
        <v>0</v>
      </c>
      <c r="K288" s="136">
        <f t="shared" si="32"/>
        <v>0</v>
      </c>
      <c r="L288" s="136">
        <f t="shared" si="32"/>
        <v>0</v>
      </c>
      <c r="M288" s="177">
        <f t="shared" si="32"/>
        <v>0</v>
      </c>
      <c r="N288" s="137">
        <f t="shared" si="32"/>
        <v>0</v>
      </c>
      <c r="O288" s="45"/>
      <c r="Q288" s="57" t="str">
        <f t="shared" si="30"/>
        <v>скрыть</v>
      </c>
    </row>
    <row r="289" spans="2:17" ht="15.75" hidden="1" customHeight="1" x14ac:dyDescent="0.25">
      <c r="B289" s="182">
        <v>273</v>
      </c>
      <c r="C289" s="182">
        <f t="shared" si="32"/>
        <v>0</v>
      </c>
      <c r="D289" s="182">
        <f t="shared" si="32"/>
        <v>0</v>
      </c>
      <c r="E289" s="183">
        <f t="shared" si="32"/>
        <v>0</v>
      </c>
      <c r="F289" s="182">
        <f t="shared" si="32"/>
        <v>0</v>
      </c>
      <c r="G289" s="141">
        <f t="shared" si="32"/>
        <v>0</v>
      </c>
      <c r="H289" s="141">
        <f t="shared" si="32"/>
        <v>0</v>
      </c>
      <c r="I289" s="142">
        <f t="shared" si="32"/>
        <v>0</v>
      </c>
      <c r="J289" s="136">
        <f t="shared" si="32"/>
        <v>0</v>
      </c>
      <c r="K289" s="136">
        <f t="shared" si="32"/>
        <v>0</v>
      </c>
      <c r="L289" s="136">
        <f t="shared" si="32"/>
        <v>0</v>
      </c>
      <c r="M289" s="177">
        <f t="shared" si="32"/>
        <v>0</v>
      </c>
      <c r="N289" s="137">
        <f t="shared" si="32"/>
        <v>0</v>
      </c>
      <c r="O289" s="45"/>
      <c r="Q289" s="57" t="str">
        <f t="shared" si="30"/>
        <v>скрыть</v>
      </c>
    </row>
    <row r="290" spans="2:17" ht="15.75" hidden="1" customHeight="1" x14ac:dyDescent="0.25">
      <c r="B290" s="182">
        <v>274</v>
      </c>
      <c r="C290" s="182">
        <f t="shared" si="32"/>
        <v>0</v>
      </c>
      <c r="D290" s="182">
        <f t="shared" si="32"/>
        <v>0</v>
      </c>
      <c r="E290" s="183">
        <f t="shared" si="32"/>
        <v>0</v>
      </c>
      <c r="F290" s="182">
        <f t="shared" si="32"/>
        <v>0</v>
      </c>
      <c r="G290" s="141">
        <f t="shared" si="32"/>
        <v>0</v>
      </c>
      <c r="H290" s="141">
        <f t="shared" si="32"/>
        <v>0</v>
      </c>
      <c r="I290" s="142">
        <f t="shared" si="32"/>
        <v>0</v>
      </c>
      <c r="J290" s="136">
        <f t="shared" si="32"/>
        <v>0</v>
      </c>
      <c r="K290" s="136">
        <f t="shared" si="32"/>
        <v>0</v>
      </c>
      <c r="L290" s="136">
        <f t="shared" si="32"/>
        <v>0</v>
      </c>
      <c r="M290" s="177">
        <f t="shared" si="32"/>
        <v>0</v>
      </c>
      <c r="N290" s="137">
        <f t="shared" si="32"/>
        <v>0</v>
      </c>
      <c r="O290" s="45"/>
      <c r="Q290" s="57" t="str">
        <f t="shared" si="30"/>
        <v>скрыть</v>
      </c>
    </row>
    <row r="291" spans="2:17" ht="15.75" hidden="1" customHeight="1" x14ac:dyDescent="0.25">
      <c r="B291" s="182">
        <v>275</v>
      </c>
      <c r="C291" s="182">
        <f t="shared" si="32"/>
        <v>0</v>
      </c>
      <c r="D291" s="182">
        <f t="shared" si="32"/>
        <v>0</v>
      </c>
      <c r="E291" s="183">
        <f t="shared" si="32"/>
        <v>0</v>
      </c>
      <c r="F291" s="182">
        <f t="shared" si="32"/>
        <v>0</v>
      </c>
      <c r="G291" s="141">
        <f t="shared" si="32"/>
        <v>0</v>
      </c>
      <c r="H291" s="141">
        <f t="shared" si="32"/>
        <v>0</v>
      </c>
      <c r="I291" s="142">
        <f t="shared" si="32"/>
        <v>0</v>
      </c>
      <c r="J291" s="136">
        <f t="shared" si="32"/>
        <v>0</v>
      </c>
      <c r="K291" s="136">
        <f t="shared" si="32"/>
        <v>0</v>
      </c>
      <c r="L291" s="136">
        <f t="shared" si="32"/>
        <v>0</v>
      </c>
      <c r="M291" s="177">
        <f t="shared" si="32"/>
        <v>0</v>
      </c>
      <c r="N291" s="137">
        <f t="shared" si="32"/>
        <v>0</v>
      </c>
      <c r="O291" s="45"/>
      <c r="Q291" s="57" t="str">
        <f t="shared" si="30"/>
        <v>скрыть</v>
      </c>
    </row>
    <row r="292" spans="2:17" ht="15.75" hidden="1" customHeight="1" x14ac:dyDescent="0.25">
      <c r="B292" s="182">
        <v>276</v>
      </c>
      <c r="C292" s="182">
        <f t="shared" si="32"/>
        <v>0</v>
      </c>
      <c r="D292" s="182">
        <f t="shared" si="32"/>
        <v>0</v>
      </c>
      <c r="E292" s="183">
        <f t="shared" si="32"/>
        <v>0</v>
      </c>
      <c r="F292" s="182">
        <f t="shared" si="32"/>
        <v>0</v>
      </c>
      <c r="G292" s="141">
        <f t="shared" si="32"/>
        <v>0</v>
      </c>
      <c r="H292" s="141">
        <f t="shared" si="32"/>
        <v>0</v>
      </c>
      <c r="I292" s="142">
        <f t="shared" si="32"/>
        <v>0</v>
      </c>
      <c r="J292" s="136">
        <f t="shared" si="32"/>
        <v>0</v>
      </c>
      <c r="K292" s="136">
        <f t="shared" si="32"/>
        <v>0</v>
      </c>
      <c r="L292" s="136">
        <f t="shared" si="32"/>
        <v>0</v>
      </c>
      <c r="M292" s="177">
        <f t="shared" si="32"/>
        <v>0</v>
      </c>
      <c r="N292" s="137">
        <f t="shared" si="32"/>
        <v>0</v>
      </c>
      <c r="O292" s="45"/>
      <c r="Q292" s="57" t="str">
        <f t="shared" si="30"/>
        <v>скрыть</v>
      </c>
    </row>
    <row r="293" spans="2:17" ht="15.75" hidden="1" customHeight="1" x14ac:dyDescent="0.25">
      <c r="B293" s="182">
        <v>277</v>
      </c>
      <c r="C293" s="182">
        <f t="shared" si="32"/>
        <v>0</v>
      </c>
      <c r="D293" s="182">
        <f t="shared" si="32"/>
        <v>0</v>
      </c>
      <c r="E293" s="183">
        <f t="shared" si="32"/>
        <v>0</v>
      </c>
      <c r="F293" s="182">
        <f t="shared" si="32"/>
        <v>0</v>
      </c>
      <c r="G293" s="141">
        <f t="shared" si="32"/>
        <v>0</v>
      </c>
      <c r="H293" s="141">
        <f t="shared" si="32"/>
        <v>0</v>
      </c>
      <c r="I293" s="142">
        <f t="shared" si="32"/>
        <v>0</v>
      </c>
      <c r="J293" s="136">
        <f t="shared" si="32"/>
        <v>0</v>
      </c>
      <c r="K293" s="136">
        <f t="shared" si="32"/>
        <v>0</v>
      </c>
      <c r="L293" s="136">
        <f t="shared" si="32"/>
        <v>0</v>
      </c>
      <c r="M293" s="177">
        <f t="shared" si="32"/>
        <v>0</v>
      </c>
      <c r="N293" s="137">
        <f t="shared" si="32"/>
        <v>0</v>
      </c>
      <c r="O293" s="45"/>
      <c r="Q293" s="57" t="str">
        <f t="shared" si="30"/>
        <v>скрыть</v>
      </c>
    </row>
    <row r="294" spans="2:17" ht="15.75" hidden="1" customHeight="1" x14ac:dyDescent="0.25">
      <c r="B294" s="182">
        <v>278</v>
      </c>
      <c r="C294" s="182">
        <f t="shared" si="32"/>
        <v>0</v>
      </c>
      <c r="D294" s="182">
        <f t="shared" si="32"/>
        <v>0</v>
      </c>
      <c r="E294" s="183">
        <f t="shared" si="32"/>
        <v>0</v>
      </c>
      <c r="F294" s="182">
        <f t="shared" si="32"/>
        <v>0</v>
      </c>
      <c r="G294" s="141">
        <f t="shared" si="32"/>
        <v>0</v>
      </c>
      <c r="H294" s="141">
        <f t="shared" si="32"/>
        <v>0</v>
      </c>
      <c r="I294" s="142">
        <f t="shared" si="32"/>
        <v>0</v>
      </c>
      <c r="J294" s="136">
        <f t="shared" si="32"/>
        <v>0</v>
      </c>
      <c r="K294" s="136">
        <f t="shared" si="32"/>
        <v>0</v>
      </c>
      <c r="L294" s="136">
        <f t="shared" si="32"/>
        <v>0</v>
      </c>
      <c r="M294" s="177">
        <f t="shared" si="32"/>
        <v>0</v>
      </c>
      <c r="N294" s="137">
        <f t="shared" si="32"/>
        <v>0</v>
      </c>
      <c r="O294" s="45"/>
      <c r="Q294" s="57" t="str">
        <f t="shared" si="30"/>
        <v>скрыть</v>
      </c>
    </row>
    <row r="295" spans="2:17" ht="15.75" hidden="1" customHeight="1" x14ac:dyDescent="0.25">
      <c r="B295" s="182">
        <v>279</v>
      </c>
      <c r="C295" s="182">
        <f t="shared" si="32"/>
        <v>0</v>
      </c>
      <c r="D295" s="182">
        <f t="shared" si="32"/>
        <v>0</v>
      </c>
      <c r="E295" s="183">
        <f t="shared" si="32"/>
        <v>0</v>
      </c>
      <c r="F295" s="182">
        <f t="shared" si="32"/>
        <v>0</v>
      </c>
      <c r="G295" s="141">
        <f t="shared" si="32"/>
        <v>0</v>
      </c>
      <c r="H295" s="141">
        <f t="shared" si="32"/>
        <v>0</v>
      </c>
      <c r="I295" s="142">
        <f t="shared" si="32"/>
        <v>0</v>
      </c>
      <c r="J295" s="136">
        <f t="shared" si="32"/>
        <v>0</v>
      </c>
      <c r="K295" s="136">
        <f t="shared" si="32"/>
        <v>0</v>
      </c>
      <c r="L295" s="136">
        <f t="shared" si="32"/>
        <v>0</v>
      </c>
      <c r="M295" s="177">
        <f t="shared" si="32"/>
        <v>0</v>
      </c>
      <c r="N295" s="137">
        <f t="shared" si="32"/>
        <v>0</v>
      </c>
      <c r="O295" s="45"/>
      <c r="Q295" s="57" t="str">
        <f t="shared" si="30"/>
        <v>скрыть</v>
      </c>
    </row>
    <row r="296" spans="2:17" ht="15.75" hidden="1" customHeight="1" x14ac:dyDescent="0.25">
      <c r="B296" s="182">
        <v>280</v>
      </c>
      <c r="C296" s="182">
        <f t="shared" si="32"/>
        <v>0</v>
      </c>
      <c r="D296" s="182">
        <f t="shared" si="32"/>
        <v>0</v>
      </c>
      <c r="E296" s="183">
        <f t="shared" si="32"/>
        <v>0</v>
      </c>
      <c r="F296" s="182">
        <f t="shared" si="32"/>
        <v>0</v>
      </c>
      <c r="G296" s="141">
        <f t="shared" si="32"/>
        <v>0</v>
      </c>
      <c r="H296" s="141">
        <f t="shared" si="32"/>
        <v>0</v>
      </c>
      <c r="I296" s="142">
        <f t="shared" si="32"/>
        <v>0</v>
      </c>
      <c r="J296" s="136">
        <f t="shared" si="32"/>
        <v>0</v>
      </c>
      <c r="K296" s="136">
        <f t="shared" si="32"/>
        <v>0</v>
      </c>
      <c r="L296" s="136">
        <f t="shared" si="32"/>
        <v>0</v>
      </c>
      <c r="M296" s="177">
        <f t="shared" si="32"/>
        <v>0</v>
      </c>
      <c r="N296" s="137">
        <f t="shared" si="32"/>
        <v>0</v>
      </c>
      <c r="O296" s="45"/>
      <c r="Q296" s="57" t="str">
        <f t="shared" si="30"/>
        <v>скрыть</v>
      </c>
    </row>
    <row r="297" spans="2:17" ht="15.75" hidden="1" customHeight="1" x14ac:dyDescent="0.25">
      <c r="B297" s="182">
        <v>281</v>
      </c>
      <c r="C297" s="182">
        <f t="shared" ref="C297:N306" si="33">IFERROR(VLOOKUP($B297,calc_data,C$14+1,0),0)</f>
        <v>0</v>
      </c>
      <c r="D297" s="182">
        <f t="shared" si="33"/>
        <v>0</v>
      </c>
      <c r="E297" s="183">
        <f t="shared" si="33"/>
        <v>0</v>
      </c>
      <c r="F297" s="182">
        <f t="shared" si="33"/>
        <v>0</v>
      </c>
      <c r="G297" s="141">
        <f t="shared" si="33"/>
        <v>0</v>
      </c>
      <c r="H297" s="141">
        <f t="shared" si="33"/>
        <v>0</v>
      </c>
      <c r="I297" s="142">
        <f t="shared" si="33"/>
        <v>0</v>
      </c>
      <c r="J297" s="136">
        <f t="shared" si="33"/>
        <v>0</v>
      </c>
      <c r="K297" s="136">
        <f t="shared" si="33"/>
        <v>0</v>
      </c>
      <c r="L297" s="136">
        <f t="shared" si="33"/>
        <v>0</v>
      </c>
      <c r="M297" s="177">
        <f t="shared" si="33"/>
        <v>0</v>
      </c>
      <c r="N297" s="137">
        <f t="shared" si="33"/>
        <v>0</v>
      </c>
      <c r="O297" s="45"/>
      <c r="Q297" s="57" t="str">
        <f t="shared" si="30"/>
        <v>скрыть</v>
      </c>
    </row>
    <row r="298" spans="2:17" ht="15.75" hidden="1" customHeight="1" x14ac:dyDescent="0.25">
      <c r="B298" s="182">
        <v>282</v>
      </c>
      <c r="C298" s="182">
        <f t="shared" si="33"/>
        <v>0</v>
      </c>
      <c r="D298" s="182">
        <f t="shared" si="33"/>
        <v>0</v>
      </c>
      <c r="E298" s="183">
        <f t="shared" si="33"/>
        <v>0</v>
      </c>
      <c r="F298" s="182">
        <f t="shared" si="33"/>
        <v>0</v>
      </c>
      <c r="G298" s="141">
        <f t="shared" si="33"/>
        <v>0</v>
      </c>
      <c r="H298" s="141">
        <f t="shared" si="33"/>
        <v>0</v>
      </c>
      <c r="I298" s="142">
        <f t="shared" si="33"/>
        <v>0</v>
      </c>
      <c r="J298" s="136">
        <f t="shared" si="33"/>
        <v>0</v>
      </c>
      <c r="K298" s="136">
        <f t="shared" si="33"/>
        <v>0</v>
      </c>
      <c r="L298" s="136">
        <f t="shared" si="33"/>
        <v>0</v>
      </c>
      <c r="M298" s="177">
        <f t="shared" si="33"/>
        <v>0</v>
      </c>
      <c r="N298" s="137">
        <f t="shared" si="33"/>
        <v>0</v>
      </c>
      <c r="O298" s="45"/>
      <c r="Q298" s="57" t="str">
        <f t="shared" si="30"/>
        <v>скрыть</v>
      </c>
    </row>
    <row r="299" spans="2:17" ht="15.75" hidden="1" customHeight="1" x14ac:dyDescent="0.25">
      <c r="B299" s="182">
        <v>283</v>
      </c>
      <c r="C299" s="182">
        <f t="shared" si="33"/>
        <v>0</v>
      </c>
      <c r="D299" s="182">
        <f t="shared" si="33"/>
        <v>0</v>
      </c>
      <c r="E299" s="183">
        <f t="shared" si="33"/>
        <v>0</v>
      </c>
      <c r="F299" s="182">
        <f t="shared" si="33"/>
        <v>0</v>
      </c>
      <c r="G299" s="141">
        <f t="shared" si="33"/>
        <v>0</v>
      </c>
      <c r="H299" s="141">
        <f t="shared" si="33"/>
        <v>0</v>
      </c>
      <c r="I299" s="142">
        <f t="shared" si="33"/>
        <v>0</v>
      </c>
      <c r="J299" s="136">
        <f t="shared" si="33"/>
        <v>0</v>
      </c>
      <c r="K299" s="136">
        <f t="shared" si="33"/>
        <v>0</v>
      </c>
      <c r="L299" s="136">
        <f t="shared" si="33"/>
        <v>0</v>
      </c>
      <c r="M299" s="177">
        <f t="shared" si="33"/>
        <v>0</v>
      </c>
      <c r="N299" s="137">
        <f t="shared" si="33"/>
        <v>0</v>
      </c>
      <c r="O299" s="45"/>
      <c r="Q299" s="57" t="str">
        <f t="shared" si="30"/>
        <v>скрыть</v>
      </c>
    </row>
    <row r="300" spans="2:17" ht="15.75" hidden="1" customHeight="1" x14ac:dyDescent="0.25">
      <c r="B300" s="182">
        <v>284</v>
      </c>
      <c r="C300" s="182">
        <f t="shared" si="33"/>
        <v>0</v>
      </c>
      <c r="D300" s="182">
        <f t="shared" si="33"/>
        <v>0</v>
      </c>
      <c r="E300" s="183">
        <f t="shared" si="33"/>
        <v>0</v>
      </c>
      <c r="F300" s="182">
        <f t="shared" si="33"/>
        <v>0</v>
      </c>
      <c r="G300" s="141">
        <f t="shared" si="33"/>
        <v>0</v>
      </c>
      <c r="H300" s="141">
        <f t="shared" si="33"/>
        <v>0</v>
      </c>
      <c r="I300" s="142">
        <f t="shared" si="33"/>
        <v>0</v>
      </c>
      <c r="J300" s="136">
        <f t="shared" si="33"/>
        <v>0</v>
      </c>
      <c r="K300" s="136">
        <f t="shared" si="33"/>
        <v>0</v>
      </c>
      <c r="L300" s="136">
        <f t="shared" si="33"/>
        <v>0</v>
      </c>
      <c r="M300" s="177">
        <f t="shared" si="33"/>
        <v>0</v>
      </c>
      <c r="N300" s="137">
        <f t="shared" si="33"/>
        <v>0</v>
      </c>
      <c r="O300" s="45"/>
      <c r="Q300" s="57" t="str">
        <f t="shared" si="30"/>
        <v>скрыть</v>
      </c>
    </row>
    <row r="301" spans="2:17" ht="15.75" hidden="1" customHeight="1" x14ac:dyDescent="0.25">
      <c r="B301" s="182">
        <v>285</v>
      </c>
      <c r="C301" s="182">
        <f t="shared" si="33"/>
        <v>0</v>
      </c>
      <c r="D301" s="182">
        <f t="shared" si="33"/>
        <v>0</v>
      </c>
      <c r="E301" s="183">
        <f t="shared" si="33"/>
        <v>0</v>
      </c>
      <c r="F301" s="182">
        <f t="shared" si="33"/>
        <v>0</v>
      </c>
      <c r="G301" s="141">
        <f t="shared" si="33"/>
        <v>0</v>
      </c>
      <c r="H301" s="141">
        <f t="shared" si="33"/>
        <v>0</v>
      </c>
      <c r="I301" s="142">
        <f t="shared" si="33"/>
        <v>0</v>
      </c>
      <c r="J301" s="136">
        <f t="shared" si="33"/>
        <v>0</v>
      </c>
      <c r="K301" s="136">
        <f t="shared" si="33"/>
        <v>0</v>
      </c>
      <c r="L301" s="136">
        <f t="shared" si="33"/>
        <v>0</v>
      </c>
      <c r="M301" s="177">
        <f t="shared" si="33"/>
        <v>0</v>
      </c>
      <c r="N301" s="137">
        <f t="shared" si="33"/>
        <v>0</v>
      </c>
      <c r="O301" s="45"/>
      <c r="Q301" s="57" t="str">
        <f t="shared" si="30"/>
        <v>скрыть</v>
      </c>
    </row>
    <row r="302" spans="2:17" ht="15.75" hidden="1" customHeight="1" x14ac:dyDescent="0.25">
      <c r="B302" s="182">
        <v>286</v>
      </c>
      <c r="C302" s="182">
        <f t="shared" si="33"/>
        <v>0</v>
      </c>
      <c r="D302" s="182">
        <f t="shared" si="33"/>
        <v>0</v>
      </c>
      <c r="E302" s="183">
        <f t="shared" si="33"/>
        <v>0</v>
      </c>
      <c r="F302" s="182">
        <f t="shared" si="33"/>
        <v>0</v>
      </c>
      <c r="G302" s="141">
        <f t="shared" si="33"/>
        <v>0</v>
      </c>
      <c r="H302" s="141">
        <f t="shared" si="33"/>
        <v>0</v>
      </c>
      <c r="I302" s="142">
        <f t="shared" si="33"/>
        <v>0</v>
      </c>
      <c r="J302" s="136">
        <f t="shared" si="33"/>
        <v>0</v>
      </c>
      <c r="K302" s="136">
        <f t="shared" si="33"/>
        <v>0</v>
      </c>
      <c r="L302" s="136">
        <f t="shared" si="33"/>
        <v>0</v>
      </c>
      <c r="M302" s="177">
        <f t="shared" si="33"/>
        <v>0</v>
      </c>
      <c r="N302" s="137">
        <f t="shared" si="33"/>
        <v>0</v>
      </c>
      <c r="O302" s="45"/>
      <c r="Q302" s="57" t="str">
        <f t="shared" si="30"/>
        <v>скрыть</v>
      </c>
    </row>
    <row r="303" spans="2:17" ht="15.75" hidden="1" customHeight="1" x14ac:dyDescent="0.25">
      <c r="B303" s="182">
        <v>287</v>
      </c>
      <c r="C303" s="182">
        <f t="shared" si="33"/>
        <v>0</v>
      </c>
      <c r="D303" s="182">
        <f t="shared" si="33"/>
        <v>0</v>
      </c>
      <c r="E303" s="183">
        <f t="shared" si="33"/>
        <v>0</v>
      </c>
      <c r="F303" s="182">
        <f t="shared" si="33"/>
        <v>0</v>
      </c>
      <c r="G303" s="141">
        <f t="shared" si="33"/>
        <v>0</v>
      </c>
      <c r="H303" s="141">
        <f t="shared" si="33"/>
        <v>0</v>
      </c>
      <c r="I303" s="142">
        <f t="shared" si="33"/>
        <v>0</v>
      </c>
      <c r="J303" s="136">
        <f t="shared" si="33"/>
        <v>0</v>
      </c>
      <c r="K303" s="136">
        <f t="shared" si="33"/>
        <v>0</v>
      </c>
      <c r="L303" s="136">
        <f t="shared" si="33"/>
        <v>0</v>
      </c>
      <c r="M303" s="177">
        <f t="shared" si="33"/>
        <v>0</v>
      </c>
      <c r="N303" s="137">
        <f t="shared" si="33"/>
        <v>0</v>
      </c>
      <c r="O303" s="45"/>
      <c r="Q303" s="57" t="str">
        <f t="shared" si="30"/>
        <v>скрыть</v>
      </c>
    </row>
    <row r="304" spans="2:17" ht="15.75" hidden="1" customHeight="1" x14ac:dyDescent="0.25">
      <c r="B304" s="182">
        <v>288</v>
      </c>
      <c r="C304" s="182">
        <f t="shared" si="33"/>
        <v>0</v>
      </c>
      <c r="D304" s="182">
        <f t="shared" si="33"/>
        <v>0</v>
      </c>
      <c r="E304" s="183">
        <f t="shared" si="33"/>
        <v>0</v>
      </c>
      <c r="F304" s="182">
        <f t="shared" si="33"/>
        <v>0</v>
      </c>
      <c r="G304" s="141">
        <f t="shared" si="33"/>
        <v>0</v>
      </c>
      <c r="H304" s="141">
        <f t="shared" si="33"/>
        <v>0</v>
      </c>
      <c r="I304" s="142">
        <f t="shared" si="33"/>
        <v>0</v>
      </c>
      <c r="J304" s="136">
        <f t="shared" si="33"/>
        <v>0</v>
      </c>
      <c r="K304" s="136">
        <f t="shared" si="33"/>
        <v>0</v>
      </c>
      <c r="L304" s="136">
        <f t="shared" si="33"/>
        <v>0</v>
      </c>
      <c r="M304" s="177">
        <f t="shared" si="33"/>
        <v>0</v>
      </c>
      <c r="N304" s="137">
        <f t="shared" si="33"/>
        <v>0</v>
      </c>
      <c r="O304" s="45"/>
      <c r="Q304" s="57" t="str">
        <f t="shared" si="30"/>
        <v>скрыть</v>
      </c>
    </row>
    <row r="305" spans="2:17" ht="15.75" hidden="1" customHeight="1" x14ac:dyDescent="0.25">
      <c r="B305" s="182">
        <v>289</v>
      </c>
      <c r="C305" s="182">
        <f t="shared" si="33"/>
        <v>0</v>
      </c>
      <c r="D305" s="182">
        <f t="shared" si="33"/>
        <v>0</v>
      </c>
      <c r="E305" s="183">
        <f t="shared" si="33"/>
        <v>0</v>
      </c>
      <c r="F305" s="182">
        <f t="shared" si="33"/>
        <v>0</v>
      </c>
      <c r="G305" s="141">
        <f t="shared" si="33"/>
        <v>0</v>
      </c>
      <c r="H305" s="141">
        <f t="shared" si="33"/>
        <v>0</v>
      </c>
      <c r="I305" s="142">
        <f t="shared" si="33"/>
        <v>0</v>
      </c>
      <c r="J305" s="136">
        <f t="shared" si="33"/>
        <v>0</v>
      </c>
      <c r="K305" s="136">
        <f t="shared" si="33"/>
        <v>0</v>
      </c>
      <c r="L305" s="136">
        <f t="shared" si="33"/>
        <v>0</v>
      </c>
      <c r="M305" s="177">
        <f t="shared" si="33"/>
        <v>0</v>
      </c>
      <c r="N305" s="137">
        <f t="shared" si="33"/>
        <v>0</v>
      </c>
      <c r="O305" s="45"/>
      <c r="Q305" s="57" t="str">
        <f t="shared" si="30"/>
        <v>скрыть</v>
      </c>
    </row>
    <row r="306" spans="2:17" ht="15.75" hidden="1" customHeight="1" x14ac:dyDescent="0.25">
      <c r="B306" s="182">
        <v>290</v>
      </c>
      <c r="C306" s="182">
        <f t="shared" si="33"/>
        <v>0</v>
      </c>
      <c r="D306" s="182">
        <f t="shared" si="33"/>
        <v>0</v>
      </c>
      <c r="E306" s="183">
        <f t="shared" si="33"/>
        <v>0</v>
      </c>
      <c r="F306" s="182">
        <f t="shared" si="33"/>
        <v>0</v>
      </c>
      <c r="G306" s="141">
        <f t="shared" si="33"/>
        <v>0</v>
      </c>
      <c r="H306" s="141">
        <f t="shared" si="33"/>
        <v>0</v>
      </c>
      <c r="I306" s="142">
        <f t="shared" si="33"/>
        <v>0</v>
      </c>
      <c r="J306" s="136">
        <f t="shared" si="33"/>
        <v>0</v>
      </c>
      <c r="K306" s="136">
        <f t="shared" si="33"/>
        <v>0</v>
      </c>
      <c r="L306" s="136">
        <f t="shared" si="33"/>
        <v>0</v>
      </c>
      <c r="M306" s="177">
        <f t="shared" si="33"/>
        <v>0</v>
      </c>
      <c r="N306" s="137">
        <f t="shared" si="33"/>
        <v>0</v>
      </c>
      <c r="O306" s="45"/>
      <c r="Q306" s="57" t="str">
        <f t="shared" si="30"/>
        <v>скрыть</v>
      </c>
    </row>
    <row r="307" spans="2:17" ht="15.75" hidden="1" customHeight="1" x14ac:dyDescent="0.25">
      <c r="B307" s="182">
        <v>291</v>
      </c>
      <c r="C307" s="182">
        <f t="shared" ref="C307:N316" si="34">IFERROR(VLOOKUP($B307,calc_data,C$14+1,0),0)</f>
        <v>0</v>
      </c>
      <c r="D307" s="182">
        <f t="shared" si="34"/>
        <v>0</v>
      </c>
      <c r="E307" s="183">
        <f t="shared" si="34"/>
        <v>0</v>
      </c>
      <c r="F307" s="182">
        <f t="shared" si="34"/>
        <v>0</v>
      </c>
      <c r="G307" s="141">
        <f t="shared" si="34"/>
        <v>0</v>
      </c>
      <c r="H307" s="141">
        <f t="shared" si="34"/>
        <v>0</v>
      </c>
      <c r="I307" s="142">
        <f t="shared" si="34"/>
        <v>0</v>
      </c>
      <c r="J307" s="136">
        <f t="shared" si="34"/>
        <v>0</v>
      </c>
      <c r="K307" s="136">
        <f t="shared" si="34"/>
        <v>0</v>
      </c>
      <c r="L307" s="136">
        <f t="shared" si="34"/>
        <v>0</v>
      </c>
      <c r="M307" s="177">
        <f t="shared" si="34"/>
        <v>0</v>
      </c>
      <c r="N307" s="137">
        <f t="shared" si="34"/>
        <v>0</v>
      </c>
      <c r="O307" s="45"/>
      <c r="Q307" s="57" t="str">
        <f t="shared" si="30"/>
        <v>скрыть</v>
      </c>
    </row>
    <row r="308" spans="2:17" ht="15.75" hidden="1" customHeight="1" x14ac:dyDescent="0.25">
      <c r="B308" s="182">
        <v>292</v>
      </c>
      <c r="C308" s="182">
        <f t="shared" si="34"/>
        <v>0</v>
      </c>
      <c r="D308" s="182">
        <f t="shared" si="34"/>
        <v>0</v>
      </c>
      <c r="E308" s="183">
        <f t="shared" si="34"/>
        <v>0</v>
      </c>
      <c r="F308" s="182">
        <f t="shared" si="34"/>
        <v>0</v>
      </c>
      <c r="G308" s="141">
        <f t="shared" si="34"/>
        <v>0</v>
      </c>
      <c r="H308" s="141">
        <f t="shared" si="34"/>
        <v>0</v>
      </c>
      <c r="I308" s="142">
        <f t="shared" si="34"/>
        <v>0</v>
      </c>
      <c r="J308" s="136">
        <f t="shared" si="34"/>
        <v>0</v>
      </c>
      <c r="K308" s="136">
        <f t="shared" si="34"/>
        <v>0</v>
      </c>
      <c r="L308" s="136">
        <f t="shared" si="34"/>
        <v>0</v>
      </c>
      <c r="M308" s="177">
        <f t="shared" si="34"/>
        <v>0</v>
      </c>
      <c r="N308" s="137">
        <f t="shared" si="34"/>
        <v>0</v>
      </c>
      <c r="O308" s="45"/>
      <c r="Q308" s="57" t="str">
        <f t="shared" si="30"/>
        <v>скрыть</v>
      </c>
    </row>
    <row r="309" spans="2:17" ht="15.75" hidden="1" customHeight="1" x14ac:dyDescent="0.25">
      <c r="B309" s="182">
        <v>293</v>
      </c>
      <c r="C309" s="182">
        <f t="shared" si="34"/>
        <v>0</v>
      </c>
      <c r="D309" s="182">
        <f t="shared" si="34"/>
        <v>0</v>
      </c>
      <c r="E309" s="183">
        <f t="shared" si="34"/>
        <v>0</v>
      </c>
      <c r="F309" s="182">
        <f t="shared" si="34"/>
        <v>0</v>
      </c>
      <c r="G309" s="141">
        <f t="shared" si="34"/>
        <v>0</v>
      </c>
      <c r="H309" s="141">
        <f t="shared" si="34"/>
        <v>0</v>
      </c>
      <c r="I309" s="142">
        <f t="shared" si="34"/>
        <v>0</v>
      </c>
      <c r="J309" s="136">
        <f t="shared" si="34"/>
        <v>0</v>
      </c>
      <c r="K309" s="136">
        <f t="shared" si="34"/>
        <v>0</v>
      </c>
      <c r="L309" s="136">
        <f t="shared" si="34"/>
        <v>0</v>
      </c>
      <c r="M309" s="177">
        <f t="shared" si="34"/>
        <v>0</v>
      </c>
      <c r="N309" s="137">
        <f t="shared" si="34"/>
        <v>0</v>
      </c>
      <c r="O309" s="45"/>
      <c r="Q309" s="57" t="str">
        <f t="shared" si="30"/>
        <v>скрыть</v>
      </c>
    </row>
    <row r="310" spans="2:17" ht="15.75" hidden="1" customHeight="1" x14ac:dyDescent="0.25">
      <c r="B310" s="182">
        <v>294</v>
      </c>
      <c r="C310" s="182">
        <f t="shared" si="34"/>
        <v>0</v>
      </c>
      <c r="D310" s="182">
        <f t="shared" si="34"/>
        <v>0</v>
      </c>
      <c r="E310" s="183">
        <f t="shared" si="34"/>
        <v>0</v>
      </c>
      <c r="F310" s="182">
        <f t="shared" si="34"/>
        <v>0</v>
      </c>
      <c r="G310" s="141">
        <f t="shared" si="34"/>
        <v>0</v>
      </c>
      <c r="H310" s="141">
        <f t="shared" si="34"/>
        <v>0</v>
      </c>
      <c r="I310" s="142">
        <f t="shared" si="34"/>
        <v>0</v>
      </c>
      <c r="J310" s="136">
        <f t="shared" si="34"/>
        <v>0</v>
      </c>
      <c r="K310" s="136">
        <f t="shared" si="34"/>
        <v>0</v>
      </c>
      <c r="L310" s="136">
        <f t="shared" si="34"/>
        <v>0</v>
      </c>
      <c r="M310" s="177">
        <f t="shared" si="34"/>
        <v>0</v>
      </c>
      <c r="N310" s="137">
        <f t="shared" si="34"/>
        <v>0</v>
      </c>
      <c r="O310" s="45"/>
      <c r="Q310" s="57" t="str">
        <f t="shared" si="30"/>
        <v>скрыть</v>
      </c>
    </row>
    <row r="311" spans="2:17" ht="15.75" hidden="1" customHeight="1" x14ac:dyDescent="0.25">
      <c r="B311" s="182">
        <v>295</v>
      </c>
      <c r="C311" s="182">
        <f t="shared" si="34"/>
        <v>0</v>
      </c>
      <c r="D311" s="182">
        <f t="shared" si="34"/>
        <v>0</v>
      </c>
      <c r="E311" s="183">
        <f t="shared" si="34"/>
        <v>0</v>
      </c>
      <c r="F311" s="182">
        <f t="shared" si="34"/>
        <v>0</v>
      </c>
      <c r="G311" s="141">
        <f t="shared" si="34"/>
        <v>0</v>
      </c>
      <c r="H311" s="141">
        <f t="shared" si="34"/>
        <v>0</v>
      </c>
      <c r="I311" s="142">
        <f t="shared" si="34"/>
        <v>0</v>
      </c>
      <c r="J311" s="136">
        <f t="shared" si="34"/>
        <v>0</v>
      </c>
      <c r="K311" s="136">
        <f t="shared" si="34"/>
        <v>0</v>
      </c>
      <c r="L311" s="136">
        <f t="shared" si="34"/>
        <v>0</v>
      </c>
      <c r="M311" s="177">
        <f t="shared" si="34"/>
        <v>0</v>
      </c>
      <c r="N311" s="137">
        <f t="shared" si="34"/>
        <v>0</v>
      </c>
      <c r="O311" s="45"/>
      <c r="Q311" s="57" t="str">
        <f t="shared" si="30"/>
        <v>скрыть</v>
      </c>
    </row>
    <row r="312" spans="2:17" ht="15.75" hidden="1" customHeight="1" x14ac:dyDescent="0.25">
      <c r="B312" s="182">
        <v>296</v>
      </c>
      <c r="C312" s="182">
        <f t="shared" si="34"/>
        <v>0</v>
      </c>
      <c r="D312" s="182">
        <f t="shared" si="34"/>
        <v>0</v>
      </c>
      <c r="E312" s="183">
        <f t="shared" si="34"/>
        <v>0</v>
      </c>
      <c r="F312" s="182">
        <f t="shared" si="34"/>
        <v>0</v>
      </c>
      <c r="G312" s="141">
        <f t="shared" si="34"/>
        <v>0</v>
      </c>
      <c r="H312" s="141">
        <f t="shared" si="34"/>
        <v>0</v>
      </c>
      <c r="I312" s="142">
        <f t="shared" si="34"/>
        <v>0</v>
      </c>
      <c r="J312" s="136">
        <f t="shared" si="34"/>
        <v>0</v>
      </c>
      <c r="K312" s="136">
        <f t="shared" si="34"/>
        <v>0</v>
      </c>
      <c r="L312" s="136">
        <f t="shared" si="34"/>
        <v>0</v>
      </c>
      <c r="M312" s="177">
        <f t="shared" si="34"/>
        <v>0</v>
      </c>
      <c r="N312" s="137">
        <f t="shared" si="34"/>
        <v>0</v>
      </c>
      <c r="O312" s="45"/>
      <c r="Q312" s="57" t="str">
        <f t="shared" si="30"/>
        <v>скрыть</v>
      </c>
    </row>
    <row r="313" spans="2:17" ht="15.75" hidden="1" customHeight="1" x14ac:dyDescent="0.25">
      <c r="B313" s="182">
        <v>297</v>
      </c>
      <c r="C313" s="182">
        <f t="shared" si="34"/>
        <v>0</v>
      </c>
      <c r="D313" s="182">
        <f t="shared" si="34"/>
        <v>0</v>
      </c>
      <c r="E313" s="183">
        <f t="shared" si="34"/>
        <v>0</v>
      </c>
      <c r="F313" s="182">
        <f t="shared" si="34"/>
        <v>0</v>
      </c>
      <c r="G313" s="141">
        <f t="shared" si="34"/>
        <v>0</v>
      </c>
      <c r="H313" s="141">
        <f t="shared" si="34"/>
        <v>0</v>
      </c>
      <c r="I313" s="142">
        <f t="shared" si="34"/>
        <v>0</v>
      </c>
      <c r="J313" s="136">
        <f t="shared" si="34"/>
        <v>0</v>
      </c>
      <c r="K313" s="136">
        <f t="shared" si="34"/>
        <v>0</v>
      </c>
      <c r="L313" s="136">
        <f t="shared" si="34"/>
        <v>0</v>
      </c>
      <c r="M313" s="177">
        <f t="shared" si="34"/>
        <v>0</v>
      </c>
      <c r="N313" s="137">
        <f t="shared" si="34"/>
        <v>0</v>
      </c>
      <c r="O313" s="45"/>
      <c r="Q313" s="57" t="str">
        <f t="shared" si="30"/>
        <v>скрыть</v>
      </c>
    </row>
    <row r="314" spans="2:17" ht="15.75" hidden="1" customHeight="1" x14ac:dyDescent="0.25">
      <c r="B314" s="182">
        <v>298</v>
      </c>
      <c r="C314" s="182">
        <f t="shared" si="34"/>
        <v>0</v>
      </c>
      <c r="D314" s="182">
        <f t="shared" si="34"/>
        <v>0</v>
      </c>
      <c r="E314" s="183">
        <f t="shared" si="34"/>
        <v>0</v>
      </c>
      <c r="F314" s="182">
        <f t="shared" si="34"/>
        <v>0</v>
      </c>
      <c r="G314" s="141">
        <f t="shared" si="34"/>
        <v>0</v>
      </c>
      <c r="H314" s="141">
        <f t="shared" si="34"/>
        <v>0</v>
      </c>
      <c r="I314" s="142">
        <f t="shared" si="34"/>
        <v>0</v>
      </c>
      <c r="J314" s="136">
        <f t="shared" si="34"/>
        <v>0</v>
      </c>
      <c r="K314" s="136">
        <f t="shared" si="34"/>
        <v>0</v>
      </c>
      <c r="L314" s="136">
        <f t="shared" si="34"/>
        <v>0</v>
      </c>
      <c r="M314" s="177">
        <f t="shared" si="34"/>
        <v>0</v>
      </c>
      <c r="N314" s="137">
        <f t="shared" si="34"/>
        <v>0</v>
      </c>
      <c r="O314" s="45"/>
      <c r="Q314" s="57" t="str">
        <f t="shared" si="30"/>
        <v>скрыть</v>
      </c>
    </row>
    <row r="315" spans="2:17" ht="15.75" hidden="1" customHeight="1" x14ac:dyDescent="0.25">
      <c r="B315" s="182">
        <v>299</v>
      </c>
      <c r="C315" s="182">
        <f t="shared" si="34"/>
        <v>0</v>
      </c>
      <c r="D315" s="182">
        <f t="shared" si="34"/>
        <v>0</v>
      </c>
      <c r="E315" s="183">
        <f t="shared" si="34"/>
        <v>0</v>
      </c>
      <c r="F315" s="182">
        <f t="shared" si="34"/>
        <v>0</v>
      </c>
      <c r="G315" s="141">
        <f t="shared" si="34"/>
        <v>0</v>
      </c>
      <c r="H315" s="141">
        <f t="shared" si="34"/>
        <v>0</v>
      </c>
      <c r="I315" s="142">
        <f t="shared" si="34"/>
        <v>0</v>
      </c>
      <c r="J315" s="136">
        <f t="shared" si="34"/>
        <v>0</v>
      </c>
      <c r="K315" s="136">
        <f t="shared" si="34"/>
        <v>0</v>
      </c>
      <c r="L315" s="136">
        <f t="shared" si="34"/>
        <v>0</v>
      </c>
      <c r="M315" s="177">
        <f t="shared" si="34"/>
        <v>0</v>
      </c>
      <c r="N315" s="137">
        <f t="shared" si="34"/>
        <v>0</v>
      </c>
      <c r="O315" s="45"/>
      <c r="Q315" s="57" t="str">
        <f t="shared" si="30"/>
        <v>скрыть</v>
      </c>
    </row>
    <row r="316" spans="2:17" ht="15.75" hidden="1" customHeight="1" x14ac:dyDescent="0.25">
      <c r="B316" s="182">
        <v>300</v>
      </c>
      <c r="C316" s="182">
        <f t="shared" si="34"/>
        <v>0</v>
      </c>
      <c r="D316" s="182">
        <f t="shared" si="34"/>
        <v>0</v>
      </c>
      <c r="E316" s="183">
        <f t="shared" si="34"/>
        <v>0</v>
      </c>
      <c r="F316" s="182">
        <f t="shared" si="34"/>
        <v>0</v>
      </c>
      <c r="G316" s="141">
        <f t="shared" si="34"/>
        <v>0</v>
      </c>
      <c r="H316" s="141">
        <f t="shared" si="34"/>
        <v>0</v>
      </c>
      <c r="I316" s="142">
        <f t="shared" si="34"/>
        <v>0</v>
      </c>
      <c r="J316" s="136">
        <f t="shared" si="34"/>
        <v>0</v>
      </c>
      <c r="K316" s="136">
        <f t="shared" si="34"/>
        <v>0</v>
      </c>
      <c r="L316" s="136">
        <f t="shared" si="34"/>
        <v>0</v>
      </c>
      <c r="M316" s="177">
        <f t="shared" si="34"/>
        <v>0</v>
      </c>
      <c r="N316" s="137">
        <f t="shared" si="34"/>
        <v>0</v>
      </c>
      <c r="O316" s="45"/>
      <c r="Q316" s="57" t="str">
        <f t="shared" si="30"/>
        <v>скрыть</v>
      </c>
    </row>
    <row r="317" spans="2:17" ht="15.75" hidden="1" customHeight="1" x14ac:dyDescent="0.25">
      <c r="B317" s="182">
        <v>301</v>
      </c>
      <c r="C317" s="182">
        <f t="shared" ref="C317:N326" si="35">IFERROR(VLOOKUP($B317,calc_data,C$14+1,0),0)</f>
        <v>0</v>
      </c>
      <c r="D317" s="182">
        <f t="shared" si="35"/>
        <v>0</v>
      </c>
      <c r="E317" s="183">
        <f t="shared" si="35"/>
        <v>0</v>
      </c>
      <c r="F317" s="182">
        <f t="shared" si="35"/>
        <v>0</v>
      </c>
      <c r="G317" s="141">
        <f t="shared" si="35"/>
        <v>0</v>
      </c>
      <c r="H317" s="141">
        <f t="shared" si="35"/>
        <v>0</v>
      </c>
      <c r="I317" s="142">
        <f t="shared" si="35"/>
        <v>0</v>
      </c>
      <c r="J317" s="136">
        <f t="shared" si="35"/>
        <v>0</v>
      </c>
      <c r="K317" s="136">
        <f t="shared" si="35"/>
        <v>0</v>
      </c>
      <c r="L317" s="136">
        <f t="shared" si="35"/>
        <v>0</v>
      </c>
      <c r="M317" s="177">
        <f t="shared" si="35"/>
        <v>0</v>
      </c>
      <c r="N317" s="137">
        <f t="shared" si="35"/>
        <v>0</v>
      </c>
      <c r="O317" s="45"/>
      <c r="Q317" s="57" t="str">
        <f t="shared" si="30"/>
        <v>скрыть</v>
      </c>
    </row>
    <row r="318" spans="2:17" ht="15.75" hidden="1" customHeight="1" x14ac:dyDescent="0.25">
      <c r="B318" s="182">
        <v>302</v>
      </c>
      <c r="C318" s="182">
        <f t="shared" si="35"/>
        <v>0</v>
      </c>
      <c r="D318" s="182">
        <f t="shared" si="35"/>
        <v>0</v>
      </c>
      <c r="E318" s="183">
        <f t="shared" si="35"/>
        <v>0</v>
      </c>
      <c r="F318" s="182">
        <f t="shared" si="35"/>
        <v>0</v>
      </c>
      <c r="G318" s="141">
        <f t="shared" si="35"/>
        <v>0</v>
      </c>
      <c r="H318" s="141">
        <f t="shared" si="35"/>
        <v>0</v>
      </c>
      <c r="I318" s="142">
        <f t="shared" si="35"/>
        <v>0</v>
      </c>
      <c r="J318" s="136">
        <f t="shared" si="35"/>
        <v>0</v>
      </c>
      <c r="K318" s="136">
        <f t="shared" si="35"/>
        <v>0</v>
      </c>
      <c r="L318" s="136">
        <f t="shared" si="35"/>
        <v>0</v>
      </c>
      <c r="M318" s="177">
        <f t="shared" si="35"/>
        <v>0</v>
      </c>
      <c r="N318" s="137">
        <f t="shared" si="35"/>
        <v>0</v>
      </c>
      <c r="O318" s="45"/>
      <c r="Q318" s="57" t="str">
        <f t="shared" si="30"/>
        <v>скрыть</v>
      </c>
    </row>
    <row r="319" spans="2:17" ht="15.75" hidden="1" customHeight="1" x14ac:dyDescent="0.25">
      <c r="B319" s="182">
        <v>303</v>
      </c>
      <c r="C319" s="182">
        <f t="shared" si="35"/>
        <v>0</v>
      </c>
      <c r="D319" s="182">
        <f t="shared" si="35"/>
        <v>0</v>
      </c>
      <c r="E319" s="183">
        <f t="shared" si="35"/>
        <v>0</v>
      </c>
      <c r="F319" s="182">
        <f t="shared" si="35"/>
        <v>0</v>
      </c>
      <c r="G319" s="141">
        <f t="shared" si="35"/>
        <v>0</v>
      </c>
      <c r="H319" s="141">
        <f t="shared" si="35"/>
        <v>0</v>
      </c>
      <c r="I319" s="142">
        <f t="shared" si="35"/>
        <v>0</v>
      </c>
      <c r="J319" s="136">
        <f t="shared" si="35"/>
        <v>0</v>
      </c>
      <c r="K319" s="136">
        <f t="shared" si="35"/>
        <v>0</v>
      </c>
      <c r="L319" s="136">
        <f t="shared" si="35"/>
        <v>0</v>
      </c>
      <c r="M319" s="177">
        <f t="shared" si="35"/>
        <v>0</v>
      </c>
      <c r="N319" s="137">
        <f t="shared" si="35"/>
        <v>0</v>
      </c>
      <c r="O319" s="45"/>
      <c r="Q319" s="57" t="str">
        <f t="shared" si="30"/>
        <v>скрыть</v>
      </c>
    </row>
    <row r="320" spans="2:17" ht="15.75" hidden="1" customHeight="1" x14ac:dyDescent="0.25">
      <c r="B320" s="182">
        <v>304</v>
      </c>
      <c r="C320" s="182">
        <f t="shared" si="35"/>
        <v>0</v>
      </c>
      <c r="D320" s="182">
        <f t="shared" si="35"/>
        <v>0</v>
      </c>
      <c r="E320" s="183">
        <f t="shared" si="35"/>
        <v>0</v>
      </c>
      <c r="F320" s="182">
        <f t="shared" si="35"/>
        <v>0</v>
      </c>
      <c r="G320" s="141">
        <f t="shared" si="35"/>
        <v>0</v>
      </c>
      <c r="H320" s="141">
        <f t="shared" si="35"/>
        <v>0</v>
      </c>
      <c r="I320" s="142">
        <f t="shared" si="35"/>
        <v>0</v>
      </c>
      <c r="J320" s="136">
        <f t="shared" si="35"/>
        <v>0</v>
      </c>
      <c r="K320" s="136">
        <f t="shared" si="35"/>
        <v>0</v>
      </c>
      <c r="L320" s="136">
        <f t="shared" si="35"/>
        <v>0</v>
      </c>
      <c r="M320" s="177">
        <f t="shared" si="35"/>
        <v>0</v>
      </c>
      <c r="N320" s="137">
        <f t="shared" si="35"/>
        <v>0</v>
      </c>
      <c r="O320" s="45"/>
      <c r="Q320" s="57" t="str">
        <f t="shared" si="30"/>
        <v>скрыть</v>
      </c>
    </row>
    <row r="321" spans="2:17" ht="15.75" hidden="1" customHeight="1" x14ac:dyDescent="0.25">
      <c r="B321" s="182">
        <v>305</v>
      </c>
      <c r="C321" s="182">
        <f t="shared" si="35"/>
        <v>0</v>
      </c>
      <c r="D321" s="182">
        <f t="shared" si="35"/>
        <v>0</v>
      </c>
      <c r="E321" s="183">
        <f t="shared" si="35"/>
        <v>0</v>
      </c>
      <c r="F321" s="182">
        <f t="shared" si="35"/>
        <v>0</v>
      </c>
      <c r="G321" s="141">
        <f t="shared" si="35"/>
        <v>0</v>
      </c>
      <c r="H321" s="141">
        <f t="shared" si="35"/>
        <v>0</v>
      </c>
      <c r="I321" s="142">
        <f t="shared" si="35"/>
        <v>0</v>
      </c>
      <c r="J321" s="136">
        <f t="shared" si="35"/>
        <v>0</v>
      </c>
      <c r="K321" s="136">
        <f t="shared" si="35"/>
        <v>0</v>
      </c>
      <c r="L321" s="136">
        <f t="shared" si="35"/>
        <v>0</v>
      </c>
      <c r="M321" s="177">
        <f t="shared" si="35"/>
        <v>0</v>
      </c>
      <c r="N321" s="137">
        <f t="shared" si="35"/>
        <v>0</v>
      </c>
      <c r="O321" s="45"/>
      <c r="Q321" s="57" t="str">
        <f t="shared" si="30"/>
        <v>скрыть</v>
      </c>
    </row>
    <row r="322" spans="2:17" ht="15.75" hidden="1" customHeight="1" x14ac:dyDescent="0.25">
      <c r="B322" s="182">
        <v>306</v>
      </c>
      <c r="C322" s="182">
        <f t="shared" si="35"/>
        <v>0</v>
      </c>
      <c r="D322" s="182">
        <f t="shared" si="35"/>
        <v>0</v>
      </c>
      <c r="E322" s="183">
        <f t="shared" si="35"/>
        <v>0</v>
      </c>
      <c r="F322" s="182">
        <f t="shared" si="35"/>
        <v>0</v>
      </c>
      <c r="G322" s="141">
        <f t="shared" si="35"/>
        <v>0</v>
      </c>
      <c r="H322" s="141">
        <f t="shared" si="35"/>
        <v>0</v>
      </c>
      <c r="I322" s="142">
        <f t="shared" si="35"/>
        <v>0</v>
      </c>
      <c r="J322" s="136">
        <f t="shared" si="35"/>
        <v>0</v>
      </c>
      <c r="K322" s="136">
        <f t="shared" si="35"/>
        <v>0</v>
      </c>
      <c r="L322" s="136">
        <f t="shared" si="35"/>
        <v>0</v>
      </c>
      <c r="M322" s="177">
        <f t="shared" si="35"/>
        <v>0</v>
      </c>
      <c r="N322" s="137">
        <f t="shared" si="35"/>
        <v>0</v>
      </c>
      <c r="O322" s="45"/>
      <c r="Q322" s="57" t="str">
        <f t="shared" si="30"/>
        <v>скрыть</v>
      </c>
    </row>
    <row r="323" spans="2:17" ht="15.75" hidden="1" customHeight="1" x14ac:dyDescent="0.25">
      <c r="B323" s="182">
        <v>307</v>
      </c>
      <c r="C323" s="182">
        <f t="shared" si="35"/>
        <v>0</v>
      </c>
      <c r="D323" s="182">
        <f t="shared" si="35"/>
        <v>0</v>
      </c>
      <c r="E323" s="183">
        <f t="shared" si="35"/>
        <v>0</v>
      </c>
      <c r="F323" s="182">
        <f t="shared" si="35"/>
        <v>0</v>
      </c>
      <c r="G323" s="141">
        <f t="shared" si="35"/>
        <v>0</v>
      </c>
      <c r="H323" s="141">
        <f t="shared" si="35"/>
        <v>0</v>
      </c>
      <c r="I323" s="142">
        <f t="shared" si="35"/>
        <v>0</v>
      </c>
      <c r="J323" s="136">
        <f t="shared" si="35"/>
        <v>0</v>
      </c>
      <c r="K323" s="136">
        <f t="shared" si="35"/>
        <v>0</v>
      </c>
      <c r="L323" s="136">
        <f t="shared" si="35"/>
        <v>0</v>
      </c>
      <c r="M323" s="177">
        <f t="shared" si="35"/>
        <v>0</v>
      </c>
      <c r="N323" s="137">
        <f t="shared" si="35"/>
        <v>0</v>
      </c>
      <c r="O323" s="45"/>
      <c r="Q323" s="57" t="str">
        <f t="shared" si="30"/>
        <v>скрыть</v>
      </c>
    </row>
    <row r="324" spans="2:17" ht="15.75" hidden="1" customHeight="1" x14ac:dyDescent="0.25">
      <c r="B324" s="182">
        <v>308</v>
      </c>
      <c r="C324" s="182">
        <f t="shared" si="35"/>
        <v>0</v>
      </c>
      <c r="D324" s="182">
        <f t="shared" si="35"/>
        <v>0</v>
      </c>
      <c r="E324" s="183">
        <f t="shared" si="35"/>
        <v>0</v>
      </c>
      <c r="F324" s="182">
        <f t="shared" si="35"/>
        <v>0</v>
      </c>
      <c r="G324" s="141">
        <f t="shared" si="35"/>
        <v>0</v>
      </c>
      <c r="H324" s="141">
        <f t="shared" si="35"/>
        <v>0</v>
      </c>
      <c r="I324" s="142">
        <f t="shared" si="35"/>
        <v>0</v>
      </c>
      <c r="J324" s="136">
        <f t="shared" si="35"/>
        <v>0</v>
      </c>
      <c r="K324" s="136">
        <f t="shared" si="35"/>
        <v>0</v>
      </c>
      <c r="L324" s="136">
        <f t="shared" si="35"/>
        <v>0</v>
      </c>
      <c r="M324" s="177">
        <f t="shared" si="35"/>
        <v>0</v>
      </c>
      <c r="N324" s="137">
        <f t="shared" si="35"/>
        <v>0</v>
      </c>
      <c r="O324" s="45"/>
      <c r="Q324" s="57" t="str">
        <f t="shared" si="30"/>
        <v>скрыть</v>
      </c>
    </row>
    <row r="325" spans="2:17" ht="15.75" hidden="1" customHeight="1" x14ac:dyDescent="0.25">
      <c r="B325" s="182">
        <v>309</v>
      </c>
      <c r="C325" s="182">
        <f t="shared" si="35"/>
        <v>0</v>
      </c>
      <c r="D325" s="182">
        <f t="shared" si="35"/>
        <v>0</v>
      </c>
      <c r="E325" s="183">
        <f t="shared" si="35"/>
        <v>0</v>
      </c>
      <c r="F325" s="182">
        <f t="shared" si="35"/>
        <v>0</v>
      </c>
      <c r="G325" s="141">
        <f t="shared" si="35"/>
        <v>0</v>
      </c>
      <c r="H325" s="141">
        <f t="shared" si="35"/>
        <v>0</v>
      </c>
      <c r="I325" s="142">
        <f t="shared" si="35"/>
        <v>0</v>
      </c>
      <c r="J325" s="136">
        <f t="shared" si="35"/>
        <v>0</v>
      </c>
      <c r="K325" s="136">
        <f t="shared" si="35"/>
        <v>0</v>
      </c>
      <c r="L325" s="136">
        <f t="shared" si="35"/>
        <v>0</v>
      </c>
      <c r="M325" s="177">
        <f t="shared" si="35"/>
        <v>0</v>
      </c>
      <c r="N325" s="137">
        <f t="shared" si="35"/>
        <v>0</v>
      </c>
      <c r="O325" s="45"/>
      <c r="Q325" s="57" t="str">
        <f t="shared" si="30"/>
        <v>скрыть</v>
      </c>
    </row>
    <row r="326" spans="2:17" ht="15.75" hidden="1" customHeight="1" x14ac:dyDescent="0.25">
      <c r="B326" s="182">
        <v>310</v>
      </c>
      <c r="C326" s="182">
        <f t="shared" si="35"/>
        <v>0</v>
      </c>
      <c r="D326" s="182">
        <f t="shared" si="35"/>
        <v>0</v>
      </c>
      <c r="E326" s="183">
        <f t="shared" si="35"/>
        <v>0</v>
      </c>
      <c r="F326" s="182">
        <f t="shared" si="35"/>
        <v>0</v>
      </c>
      <c r="G326" s="141">
        <f t="shared" si="35"/>
        <v>0</v>
      </c>
      <c r="H326" s="141">
        <f t="shared" si="35"/>
        <v>0</v>
      </c>
      <c r="I326" s="142">
        <f t="shared" si="35"/>
        <v>0</v>
      </c>
      <c r="J326" s="136">
        <f t="shared" si="35"/>
        <v>0</v>
      </c>
      <c r="K326" s="136">
        <f t="shared" si="35"/>
        <v>0</v>
      </c>
      <c r="L326" s="136">
        <f t="shared" si="35"/>
        <v>0</v>
      </c>
      <c r="M326" s="177">
        <f t="shared" si="35"/>
        <v>0</v>
      </c>
      <c r="N326" s="137">
        <f t="shared" si="35"/>
        <v>0</v>
      </c>
      <c r="O326" s="45"/>
      <c r="Q326" s="57" t="str">
        <f t="shared" si="30"/>
        <v>скрыть</v>
      </c>
    </row>
    <row r="327" spans="2:17" ht="15.75" hidden="1" customHeight="1" x14ac:dyDescent="0.25">
      <c r="B327" s="182">
        <v>311</v>
      </c>
      <c r="C327" s="182">
        <f t="shared" ref="C327:N336" si="36">IFERROR(VLOOKUP($B327,calc_data,C$14+1,0),0)</f>
        <v>0</v>
      </c>
      <c r="D327" s="182">
        <f t="shared" si="36"/>
        <v>0</v>
      </c>
      <c r="E327" s="183">
        <f t="shared" si="36"/>
        <v>0</v>
      </c>
      <c r="F327" s="182">
        <f t="shared" si="36"/>
        <v>0</v>
      </c>
      <c r="G327" s="141">
        <f t="shared" si="36"/>
        <v>0</v>
      </c>
      <c r="H327" s="141">
        <f t="shared" si="36"/>
        <v>0</v>
      </c>
      <c r="I327" s="142">
        <f t="shared" si="36"/>
        <v>0</v>
      </c>
      <c r="J327" s="136">
        <f t="shared" si="36"/>
        <v>0</v>
      </c>
      <c r="K327" s="136">
        <f t="shared" si="36"/>
        <v>0</v>
      </c>
      <c r="L327" s="136">
        <f t="shared" si="36"/>
        <v>0</v>
      </c>
      <c r="M327" s="177">
        <f t="shared" si="36"/>
        <v>0</v>
      </c>
      <c r="N327" s="137">
        <f t="shared" si="36"/>
        <v>0</v>
      </c>
      <c r="O327" s="45"/>
      <c r="Q327" s="57" t="str">
        <f t="shared" si="30"/>
        <v>скрыть</v>
      </c>
    </row>
    <row r="328" spans="2:17" ht="15.75" hidden="1" customHeight="1" x14ac:dyDescent="0.25">
      <c r="B328" s="182">
        <v>312</v>
      </c>
      <c r="C328" s="182">
        <f t="shared" si="36"/>
        <v>0</v>
      </c>
      <c r="D328" s="182">
        <f t="shared" si="36"/>
        <v>0</v>
      </c>
      <c r="E328" s="183">
        <f t="shared" si="36"/>
        <v>0</v>
      </c>
      <c r="F328" s="182">
        <f t="shared" si="36"/>
        <v>0</v>
      </c>
      <c r="G328" s="141">
        <f t="shared" si="36"/>
        <v>0</v>
      </c>
      <c r="H328" s="141">
        <f t="shared" si="36"/>
        <v>0</v>
      </c>
      <c r="I328" s="142">
        <f t="shared" si="36"/>
        <v>0</v>
      </c>
      <c r="J328" s="136">
        <f t="shared" si="36"/>
        <v>0</v>
      </c>
      <c r="K328" s="136">
        <f t="shared" si="36"/>
        <v>0</v>
      </c>
      <c r="L328" s="136">
        <f t="shared" si="36"/>
        <v>0</v>
      </c>
      <c r="M328" s="177">
        <f t="shared" si="36"/>
        <v>0</v>
      </c>
      <c r="N328" s="137">
        <f t="shared" si="36"/>
        <v>0</v>
      </c>
      <c r="O328" s="45"/>
      <c r="Q328" s="57" t="str">
        <f t="shared" si="30"/>
        <v>скрыть</v>
      </c>
    </row>
    <row r="329" spans="2:17" ht="15.75" hidden="1" customHeight="1" x14ac:dyDescent="0.25">
      <c r="B329" s="182">
        <v>313</v>
      </c>
      <c r="C329" s="182">
        <f t="shared" si="36"/>
        <v>0</v>
      </c>
      <c r="D329" s="182">
        <f t="shared" si="36"/>
        <v>0</v>
      </c>
      <c r="E329" s="183">
        <f t="shared" si="36"/>
        <v>0</v>
      </c>
      <c r="F329" s="182">
        <f t="shared" si="36"/>
        <v>0</v>
      </c>
      <c r="G329" s="141">
        <f t="shared" si="36"/>
        <v>0</v>
      </c>
      <c r="H329" s="141">
        <f t="shared" si="36"/>
        <v>0</v>
      </c>
      <c r="I329" s="142">
        <f t="shared" si="36"/>
        <v>0</v>
      </c>
      <c r="J329" s="136">
        <f t="shared" si="36"/>
        <v>0</v>
      </c>
      <c r="K329" s="136">
        <f t="shared" si="36"/>
        <v>0</v>
      </c>
      <c r="L329" s="136">
        <f t="shared" si="36"/>
        <v>0</v>
      </c>
      <c r="M329" s="177">
        <f t="shared" si="36"/>
        <v>0</v>
      </c>
      <c r="N329" s="137">
        <f t="shared" si="36"/>
        <v>0</v>
      </c>
      <c r="O329" s="45"/>
      <c r="Q329" s="57" t="str">
        <f t="shared" si="30"/>
        <v>скрыть</v>
      </c>
    </row>
    <row r="330" spans="2:17" ht="15.75" hidden="1" customHeight="1" x14ac:dyDescent="0.25">
      <c r="B330" s="182">
        <v>314</v>
      </c>
      <c r="C330" s="182">
        <f t="shared" si="36"/>
        <v>0</v>
      </c>
      <c r="D330" s="182">
        <f t="shared" si="36"/>
        <v>0</v>
      </c>
      <c r="E330" s="183">
        <f t="shared" si="36"/>
        <v>0</v>
      </c>
      <c r="F330" s="182">
        <f t="shared" si="36"/>
        <v>0</v>
      </c>
      <c r="G330" s="141">
        <f t="shared" si="36"/>
        <v>0</v>
      </c>
      <c r="H330" s="141">
        <f t="shared" si="36"/>
        <v>0</v>
      </c>
      <c r="I330" s="142">
        <f t="shared" si="36"/>
        <v>0</v>
      </c>
      <c r="J330" s="136">
        <f t="shared" si="36"/>
        <v>0</v>
      </c>
      <c r="K330" s="136">
        <f t="shared" si="36"/>
        <v>0</v>
      </c>
      <c r="L330" s="136">
        <f t="shared" si="36"/>
        <v>0</v>
      </c>
      <c r="M330" s="177">
        <f t="shared" si="36"/>
        <v>0</v>
      </c>
      <c r="N330" s="137">
        <f t="shared" si="36"/>
        <v>0</v>
      </c>
      <c r="O330" s="45"/>
      <c r="Q330" s="57" t="str">
        <f t="shared" si="30"/>
        <v>скрыть</v>
      </c>
    </row>
    <row r="331" spans="2:17" ht="15.75" hidden="1" customHeight="1" x14ac:dyDescent="0.25">
      <c r="B331" s="182">
        <v>315</v>
      </c>
      <c r="C331" s="182">
        <f t="shared" si="36"/>
        <v>0</v>
      </c>
      <c r="D331" s="182">
        <f t="shared" si="36"/>
        <v>0</v>
      </c>
      <c r="E331" s="183">
        <f t="shared" si="36"/>
        <v>0</v>
      </c>
      <c r="F331" s="182">
        <f t="shared" si="36"/>
        <v>0</v>
      </c>
      <c r="G331" s="141">
        <f t="shared" si="36"/>
        <v>0</v>
      </c>
      <c r="H331" s="141">
        <f t="shared" si="36"/>
        <v>0</v>
      </c>
      <c r="I331" s="142">
        <f t="shared" si="36"/>
        <v>0</v>
      </c>
      <c r="J331" s="136">
        <f t="shared" si="36"/>
        <v>0</v>
      </c>
      <c r="K331" s="136">
        <f t="shared" si="36"/>
        <v>0</v>
      </c>
      <c r="L331" s="136">
        <f t="shared" si="36"/>
        <v>0</v>
      </c>
      <c r="M331" s="177">
        <f t="shared" si="36"/>
        <v>0</v>
      </c>
      <c r="N331" s="137">
        <f t="shared" si="36"/>
        <v>0</v>
      </c>
      <c r="O331" s="45"/>
      <c r="Q331" s="57" t="str">
        <f t="shared" si="30"/>
        <v>скрыть</v>
      </c>
    </row>
    <row r="332" spans="2:17" ht="15.75" hidden="1" customHeight="1" x14ac:dyDescent="0.25">
      <c r="B332" s="182">
        <v>316</v>
      </c>
      <c r="C332" s="182">
        <f t="shared" si="36"/>
        <v>0</v>
      </c>
      <c r="D332" s="182">
        <f t="shared" si="36"/>
        <v>0</v>
      </c>
      <c r="E332" s="183">
        <f t="shared" si="36"/>
        <v>0</v>
      </c>
      <c r="F332" s="182">
        <f t="shared" si="36"/>
        <v>0</v>
      </c>
      <c r="G332" s="141">
        <f t="shared" si="36"/>
        <v>0</v>
      </c>
      <c r="H332" s="141">
        <f t="shared" si="36"/>
        <v>0</v>
      </c>
      <c r="I332" s="142">
        <f t="shared" si="36"/>
        <v>0</v>
      </c>
      <c r="J332" s="136">
        <f t="shared" si="36"/>
        <v>0</v>
      </c>
      <c r="K332" s="136">
        <f t="shared" si="36"/>
        <v>0</v>
      </c>
      <c r="L332" s="136">
        <f t="shared" si="36"/>
        <v>0</v>
      </c>
      <c r="M332" s="177">
        <f t="shared" si="36"/>
        <v>0</v>
      </c>
      <c r="N332" s="137">
        <f t="shared" si="36"/>
        <v>0</v>
      </c>
      <c r="O332" s="45"/>
      <c r="Q332" s="57" t="str">
        <f t="shared" si="30"/>
        <v>скрыть</v>
      </c>
    </row>
    <row r="333" spans="2:17" ht="15.75" hidden="1" customHeight="1" x14ac:dyDescent="0.25">
      <c r="B333" s="182">
        <v>317</v>
      </c>
      <c r="C333" s="182">
        <f t="shared" si="36"/>
        <v>0</v>
      </c>
      <c r="D333" s="182">
        <f t="shared" si="36"/>
        <v>0</v>
      </c>
      <c r="E333" s="183">
        <f t="shared" si="36"/>
        <v>0</v>
      </c>
      <c r="F333" s="182">
        <f t="shared" si="36"/>
        <v>0</v>
      </c>
      <c r="G333" s="141">
        <f t="shared" si="36"/>
        <v>0</v>
      </c>
      <c r="H333" s="141">
        <f t="shared" si="36"/>
        <v>0</v>
      </c>
      <c r="I333" s="142">
        <f t="shared" si="36"/>
        <v>0</v>
      </c>
      <c r="J333" s="136">
        <f t="shared" si="36"/>
        <v>0</v>
      </c>
      <c r="K333" s="136">
        <f t="shared" si="36"/>
        <v>0</v>
      </c>
      <c r="L333" s="136">
        <f t="shared" si="36"/>
        <v>0</v>
      </c>
      <c r="M333" s="177">
        <f t="shared" si="36"/>
        <v>0</v>
      </c>
      <c r="N333" s="137">
        <f t="shared" si="36"/>
        <v>0</v>
      </c>
      <c r="O333" s="45"/>
      <c r="Q333" s="57" t="str">
        <f t="shared" si="30"/>
        <v>скрыть</v>
      </c>
    </row>
    <row r="334" spans="2:17" ht="15.75" hidden="1" customHeight="1" x14ac:dyDescent="0.25">
      <c r="B334" s="182">
        <v>318</v>
      </c>
      <c r="C334" s="182">
        <f t="shared" si="36"/>
        <v>0</v>
      </c>
      <c r="D334" s="182">
        <f t="shared" si="36"/>
        <v>0</v>
      </c>
      <c r="E334" s="183">
        <f t="shared" si="36"/>
        <v>0</v>
      </c>
      <c r="F334" s="182">
        <f t="shared" si="36"/>
        <v>0</v>
      </c>
      <c r="G334" s="141">
        <f t="shared" si="36"/>
        <v>0</v>
      </c>
      <c r="H334" s="141">
        <f t="shared" si="36"/>
        <v>0</v>
      </c>
      <c r="I334" s="142">
        <f t="shared" si="36"/>
        <v>0</v>
      </c>
      <c r="J334" s="136">
        <f t="shared" si="36"/>
        <v>0</v>
      </c>
      <c r="K334" s="136">
        <f t="shared" si="36"/>
        <v>0</v>
      </c>
      <c r="L334" s="136">
        <f t="shared" si="36"/>
        <v>0</v>
      </c>
      <c r="M334" s="177">
        <f t="shared" si="36"/>
        <v>0</v>
      </c>
      <c r="N334" s="137">
        <f t="shared" si="36"/>
        <v>0</v>
      </c>
      <c r="O334" s="45"/>
      <c r="Q334" s="57" t="str">
        <f t="shared" si="30"/>
        <v>скрыть</v>
      </c>
    </row>
    <row r="335" spans="2:17" ht="15.75" hidden="1" customHeight="1" x14ac:dyDescent="0.25">
      <c r="B335" s="182">
        <v>319</v>
      </c>
      <c r="C335" s="182">
        <f t="shared" si="36"/>
        <v>0</v>
      </c>
      <c r="D335" s="182">
        <f t="shared" si="36"/>
        <v>0</v>
      </c>
      <c r="E335" s="183">
        <f t="shared" si="36"/>
        <v>0</v>
      </c>
      <c r="F335" s="182">
        <f t="shared" si="36"/>
        <v>0</v>
      </c>
      <c r="G335" s="141">
        <f t="shared" si="36"/>
        <v>0</v>
      </c>
      <c r="H335" s="141">
        <f t="shared" si="36"/>
        <v>0</v>
      </c>
      <c r="I335" s="142">
        <f t="shared" si="36"/>
        <v>0</v>
      </c>
      <c r="J335" s="136">
        <f t="shared" si="36"/>
        <v>0</v>
      </c>
      <c r="K335" s="136">
        <f t="shared" si="36"/>
        <v>0</v>
      </c>
      <c r="L335" s="136">
        <f t="shared" si="36"/>
        <v>0</v>
      </c>
      <c r="M335" s="177">
        <f t="shared" si="36"/>
        <v>0</v>
      </c>
      <c r="N335" s="137">
        <f t="shared" si="36"/>
        <v>0</v>
      </c>
      <c r="O335" s="45"/>
      <c r="Q335" s="57" t="str">
        <f t="shared" si="30"/>
        <v>скрыть</v>
      </c>
    </row>
    <row r="336" spans="2:17" ht="15.75" hidden="1" customHeight="1" x14ac:dyDescent="0.25">
      <c r="B336" s="182">
        <v>320</v>
      </c>
      <c r="C336" s="182">
        <f t="shared" si="36"/>
        <v>0</v>
      </c>
      <c r="D336" s="182">
        <f t="shared" si="36"/>
        <v>0</v>
      </c>
      <c r="E336" s="183">
        <f t="shared" si="36"/>
        <v>0</v>
      </c>
      <c r="F336" s="182">
        <f t="shared" si="36"/>
        <v>0</v>
      </c>
      <c r="G336" s="141">
        <f t="shared" si="36"/>
        <v>0</v>
      </c>
      <c r="H336" s="141">
        <f t="shared" si="36"/>
        <v>0</v>
      </c>
      <c r="I336" s="142">
        <f t="shared" si="36"/>
        <v>0</v>
      </c>
      <c r="J336" s="136">
        <f t="shared" si="36"/>
        <v>0</v>
      </c>
      <c r="K336" s="136">
        <f t="shared" si="36"/>
        <v>0</v>
      </c>
      <c r="L336" s="136">
        <f t="shared" si="36"/>
        <v>0</v>
      </c>
      <c r="M336" s="177">
        <f t="shared" si="36"/>
        <v>0</v>
      </c>
      <c r="N336" s="137">
        <f t="shared" si="36"/>
        <v>0</v>
      </c>
      <c r="O336" s="45"/>
      <c r="Q336" s="57" t="str">
        <f t="shared" si="30"/>
        <v>скрыть</v>
      </c>
    </row>
    <row r="337" spans="2:17" ht="15.75" hidden="1" customHeight="1" x14ac:dyDescent="0.25">
      <c r="B337" s="182">
        <v>321</v>
      </c>
      <c r="C337" s="182">
        <f t="shared" ref="C337:N346" si="37">IFERROR(VLOOKUP($B337,calc_data,C$14+1,0),0)</f>
        <v>0</v>
      </c>
      <c r="D337" s="182">
        <f t="shared" si="37"/>
        <v>0</v>
      </c>
      <c r="E337" s="183">
        <f t="shared" si="37"/>
        <v>0</v>
      </c>
      <c r="F337" s="182">
        <f t="shared" si="37"/>
        <v>0</v>
      </c>
      <c r="G337" s="141">
        <f t="shared" si="37"/>
        <v>0</v>
      </c>
      <c r="H337" s="141">
        <f t="shared" si="37"/>
        <v>0</v>
      </c>
      <c r="I337" s="142">
        <f t="shared" si="37"/>
        <v>0</v>
      </c>
      <c r="J337" s="136">
        <f t="shared" si="37"/>
        <v>0</v>
      </c>
      <c r="K337" s="136">
        <f t="shared" si="37"/>
        <v>0</v>
      </c>
      <c r="L337" s="136">
        <f t="shared" si="37"/>
        <v>0</v>
      </c>
      <c r="M337" s="177">
        <f t="shared" si="37"/>
        <v>0</v>
      </c>
      <c r="N337" s="137">
        <f t="shared" si="37"/>
        <v>0</v>
      </c>
      <c r="O337" s="45"/>
      <c r="Q337" s="57" t="str">
        <f t="shared" ref="Q337:Q400" si="38">IF(K337&gt;0,"показать","скрыть")</f>
        <v>скрыть</v>
      </c>
    </row>
    <row r="338" spans="2:17" ht="15.75" hidden="1" customHeight="1" x14ac:dyDescent="0.25">
      <c r="B338" s="182">
        <v>322</v>
      </c>
      <c r="C338" s="182">
        <f t="shared" si="37"/>
        <v>0</v>
      </c>
      <c r="D338" s="182">
        <f t="shared" si="37"/>
        <v>0</v>
      </c>
      <c r="E338" s="183">
        <f t="shared" si="37"/>
        <v>0</v>
      </c>
      <c r="F338" s="182">
        <f t="shared" si="37"/>
        <v>0</v>
      </c>
      <c r="G338" s="141">
        <f t="shared" si="37"/>
        <v>0</v>
      </c>
      <c r="H338" s="141">
        <f t="shared" si="37"/>
        <v>0</v>
      </c>
      <c r="I338" s="142">
        <f t="shared" si="37"/>
        <v>0</v>
      </c>
      <c r="J338" s="136">
        <f t="shared" si="37"/>
        <v>0</v>
      </c>
      <c r="K338" s="136">
        <f t="shared" si="37"/>
        <v>0</v>
      </c>
      <c r="L338" s="136">
        <f t="shared" si="37"/>
        <v>0</v>
      </c>
      <c r="M338" s="177">
        <f t="shared" si="37"/>
        <v>0</v>
      </c>
      <c r="N338" s="137">
        <f t="shared" si="37"/>
        <v>0</v>
      </c>
      <c r="O338" s="45"/>
      <c r="Q338" s="57" t="str">
        <f t="shared" si="38"/>
        <v>скрыть</v>
      </c>
    </row>
    <row r="339" spans="2:17" ht="15.75" hidden="1" customHeight="1" x14ac:dyDescent="0.25">
      <c r="B339" s="182">
        <v>323</v>
      </c>
      <c r="C339" s="182">
        <f t="shared" si="37"/>
        <v>0</v>
      </c>
      <c r="D339" s="182">
        <f t="shared" si="37"/>
        <v>0</v>
      </c>
      <c r="E339" s="183">
        <f t="shared" si="37"/>
        <v>0</v>
      </c>
      <c r="F339" s="182">
        <f t="shared" si="37"/>
        <v>0</v>
      </c>
      <c r="G339" s="141">
        <f t="shared" si="37"/>
        <v>0</v>
      </c>
      <c r="H339" s="141">
        <f t="shared" si="37"/>
        <v>0</v>
      </c>
      <c r="I339" s="142">
        <f t="shared" si="37"/>
        <v>0</v>
      </c>
      <c r="J339" s="136">
        <f t="shared" si="37"/>
        <v>0</v>
      </c>
      <c r="K339" s="136">
        <f t="shared" si="37"/>
        <v>0</v>
      </c>
      <c r="L339" s="136">
        <f t="shared" si="37"/>
        <v>0</v>
      </c>
      <c r="M339" s="177">
        <f t="shared" si="37"/>
        <v>0</v>
      </c>
      <c r="N339" s="137">
        <f t="shared" si="37"/>
        <v>0</v>
      </c>
      <c r="O339" s="45"/>
      <c r="Q339" s="57" t="str">
        <f t="shared" si="38"/>
        <v>скрыть</v>
      </c>
    </row>
    <row r="340" spans="2:17" ht="15.75" hidden="1" customHeight="1" x14ac:dyDescent="0.25">
      <c r="B340" s="182">
        <v>324</v>
      </c>
      <c r="C340" s="182">
        <f t="shared" si="37"/>
        <v>0</v>
      </c>
      <c r="D340" s="182">
        <f t="shared" si="37"/>
        <v>0</v>
      </c>
      <c r="E340" s="183">
        <f t="shared" si="37"/>
        <v>0</v>
      </c>
      <c r="F340" s="182">
        <f t="shared" si="37"/>
        <v>0</v>
      </c>
      <c r="G340" s="141">
        <f t="shared" si="37"/>
        <v>0</v>
      </c>
      <c r="H340" s="141">
        <f t="shared" si="37"/>
        <v>0</v>
      </c>
      <c r="I340" s="142">
        <f t="shared" si="37"/>
        <v>0</v>
      </c>
      <c r="J340" s="136">
        <f t="shared" si="37"/>
        <v>0</v>
      </c>
      <c r="K340" s="136">
        <f t="shared" si="37"/>
        <v>0</v>
      </c>
      <c r="L340" s="136">
        <f t="shared" si="37"/>
        <v>0</v>
      </c>
      <c r="M340" s="177">
        <f t="shared" si="37"/>
        <v>0</v>
      </c>
      <c r="N340" s="137">
        <f t="shared" si="37"/>
        <v>0</v>
      </c>
      <c r="O340" s="45"/>
      <c r="Q340" s="57" t="str">
        <f t="shared" si="38"/>
        <v>скрыть</v>
      </c>
    </row>
    <row r="341" spans="2:17" ht="15.75" hidden="1" customHeight="1" x14ac:dyDescent="0.25">
      <c r="B341" s="182">
        <v>325</v>
      </c>
      <c r="C341" s="182">
        <f t="shared" si="37"/>
        <v>0</v>
      </c>
      <c r="D341" s="182">
        <f t="shared" si="37"/>
        <v>0</v>
      </c>
      <c r="E341" s="183">
        <f t="shared" si="37"/>
        <v>0</v>
      </c>
      <c r="F341" s="182">
        <f t="shared" si="37"/>
        <v>0</v>
      </c>
      <c r="G341" s="141">
        <f t="shared" si="37"/>
        <v>0</v>
      </c>
      <c r="H341" s="141">
        <f t="shared" si="37"/>
        <v>0</v>
      </c>
      <c r="I341" s="142">
        <f t="shared" si="37"/>
        <v>0</v>
      </c>
      <c r="J341" s="136">
        <f t="shared" si="37"/>
        <v>0</v>
      </c>
      <c r="K341" s="136">
        <f t="shared" si="37"/>
        <v>0</v>
      </c>
      <c r="L341" s="136">
        <f t="shared" si="37"/>
        <v>0</v>
      </c>
      <c r="M341" s="177">
        <f t="shared" si="37"/>
        <v>0</v>
      </c>
      <c r="N341" s="137">
        <f t="shared" si="37"/>
        <v>0</v>
      </c>
      <c r="O341" s="45"/>
      <c r="Q341" s="57" t="str">
        <f t="shared" si="38"/>
        <v>скрыть</v>
      </c>
    </row>
    <row r="342" spans="2:17" ht="15.75" hidden="1" customHeight="1" x14ac:dyDescent="0.25">
      <c r="B342" s="182">
        <v>326</v>
      </c>
      <c r="C342" s="182">
        <f t="shared" si="37"/>
        <v>0</v>
      </c>
      <c r="D342" s="182">
        <f t="shared" si="37"/>
        <v>0</v>
      </c>
      <c r="E342" s="183">
        <f t="shared" si="37"/>
        <v>0</v>
      </c>
      <c r="F342" s="182">
        <f t="shared" si="37"/>
        <v>0</v>
      </c>
      <c r="G342" s="141">
        <f t="shared" si="37"/>
        <v>0</v>
      </c>
      <c r="H342" s="141">
        <f t="shared" si="37"/>
        <v>0</v>
      </c>
      <c r="I342" s="142">
        <f t="shared" si="37"/>
        <v>0</v>
      </c>
      <c r="J342" s="136">
        <f t="shared" si="37"/>
        <v>0</v>
      </c>
      <c r="K342" s="136">
        <f t="shared" si="37"/>
        <v>0</v>
      </c>
      <c r="L342" s="136">
        <f t="shared" si="37"/>
        <v>0</v>
      </c>
      <c r="M342" s="177">
        <f t="shared" si="37"/>
        <v>0</v>
      </c>
      <c r="N342" s="137">
        <f t="shared" si="37"/>
        <v>0</v>
      </c>
      <c r="O342" s="45"/>
      <c r="Q342" s="57" t="str">
        <f t="shared" si="38"/>
        <v>скрыть</v>
      </c>
    </row>
    <row r="343" spans="2:17" ht="15.75" hidden="1" customHeight="1" x14ac:dyDescent="0.25">
      <c r="B343" s="182">
        <v>327</v>
      </c>
      <c r="C343" s="182">
        <f t="shared" si="37"/>
        <v>0</v>
      </c>
      <c r="D343" s="182">
        <f t="shared" si="37"/>
        <v>0</v>
      </c>
      <c r="E343" s="183">
        <f t="shared" si="37"/>
        <v>0</v>
      </c>
      <c r="F343" s="182">
        <f t="shared" si="37"/>
        <v>0</v>
      </c>
      <c r="G343" s="141">
        <f t="shared" si="37"/>
        <v>0</v>
      </c>
      <c r="H343" s="141">
        <f t="shared" si="37"/>
        <v>0</v>
      </c>
      <c r="I343" s="142">
        <f t="shared" si="37"/>
        <v>0</v>
      </c>
      <c r="J343" s="136">
        <f t="shared" si="37"/>
        <v>0</v>
      </c>
      <c r="K343" s="136">
        <f t="shared" si="37"/>
        <v>0</v>
      </c>
      <c r="L343" s="136">
        <f t="shared" si="37"/>
        <v>0</v>
      </c>
      <c r="M343" s="177">
        <f t="shared" si="37"/>
        <v>0</v>
      </c>
      <c r="N343" s="137">
        <f t="shared" si="37"/>
        <v>0</v>
      </c>
      <c r="O343" s="45"/>
      <c r="Q343" s="57" t="str">
        <f t="shared" si="38"/>
        <v>скрыть</v>
      </c>
    </row>
    <row r="344" spans="2:17" ht="15.75" hidden="1" customHeight="1" x14ac:dyDescent="0.25">
      <c r="B344" s="182">
        <v>328</v>
      </c>
      <c r="C344" s="182">
        <f t="shared" si="37"/>
        <v>0</v>
      </c>
      <c r="D344" s="182">
        <f t="shared" si="37"/>
        <v>0</v>
      </c>
      <c r="E344" s="183">
        <f t="shared" si="37"/>
        <v>0</v>
      </c>
      <c r="F344" s="182">
        <f t="shared" si="37"/>
        <v>0</v>
      </c>
      <c r="G344" s="141">
        <f t="shared" si="37"/>
        <v>0</v>
      </c>
      <c r="H344" s="141">
        <f t="shared" si="37"/>
        <v>0</v>
      </c>
      <c r="I344" s="142">
        <f t="shared" si="37"/>
        <v>0</v>
      </c>
      <c r="J344" s="136">
        <f t="shared" si="37"/>
        <v>0</v>
      </c>
      <c r="K344" s="136">
        <f t="shared" si="37"/>
        <v>0</v>
      </c>
      <c r="L344" s="136">
        <f t="shared" si="37"/>
        <v>0</v>
      </c>
      <c r="M344" s="177">
        <f t="shared" si="37"/>
        <v>0</v>
      </c>
      <c r="N344" s="137">
        <f t="shared" si="37"/>
        <v>0</v>
      </c>
      <c r="O344" s="45"/>
      <c r="Q344" s="57" t="str">
        <f t="shared" si="38"/>
        <v>скрыть</v>
      </c>
    </row>
    <row r="345" spans="2:17" ht="15.75" hidden="1" customHeight="1" x14ac:dyDescent="0.25">
      <c r="B345" s="182">
        <v>329</v>
      </c>
      <c r="C345" s="182">
        <f t="shared" si="37"/>
        <v>0</v>
      </c>
      <c r="D345" s="182">
        <f t="shared" si="37"/>
        <v>0</v>
      </c>
      <c r="E345" s="183">
        <f t="shared" si="37"/>
        <v>0</v>
      </c>
      <c r="F345" s="182">
        <f t="shared" si="37"/>
        <v>0</v>
      </c>
      <c r="G345" s="141">
        <f t="shared" si="37"/>
        <v>0</v>
      </c>
      <c r="H345" s="141">
        <f t="shared" si="37"/>
        <v>0</v>
      </c>
      <c r="I345" s="142">
        <f t="shared" si="37"/>
        <v>0</v>
      </c>
      <c r="J345" s="136">
        <f t="shared" si="37"/>
        <v>0</v>
      </c>
      <c r="K345" s="136">
        <f t="shared" si="37"/>
        <v>0</v>
      </c>
      <c r="L345" s="136">
        <f t="shared" si="37"/>
        <v>0</v>
      </c>
      <c r="M345" s="177">
        <f t="shared" si="37"/>
        <v>0</v>
      </c>
      <c r="N345" s="137">
        <f t="shared" si="37"/>
        <v>0</v>
      </c>
      <c r="O345" s="45"/>
      <c r="Q345" s="57" t="str">
        <f t="shared" si="38"/>
        <v>скрыть</v>
      </c>
    </row>
    <row r="346" spans="2:17" ht="15.75" hidden="1" customHeight="1" x14ac:dyDescent="0.25">
      <c r="B346" s="182">
        <v>330</v>
      </c>
      <c r="C346" s="182">
        <f t="shared" si="37"/>
        <v>0</v>
      </c>
      <c r="D346" s="182">
        <f t="shared" si="37"/>
        <v>0</v>
      </c>
      <c r="E346" s="183">
        <f t="shared" si="37"/>
        <v>0</v>
      </c>
      <c r="F346" s="182">
        <f t="shared" si="37"/>
        <v>0</v>
      </c>
      <c r="G346" s="141">
        <f t="shared" si="37"/>
        <v>0</v>
      </c>
      <c r="H346" s="141">
        <f t="shared" si="37"/>
        <v>0</v>
      </c>
      <c r="I346" s="142">
        <f t="shared" si="37"/>
        <v>0</v>
      </c>
      <c r="J346" s="136">
        <f t="shared" si="37"/>
        <v>0</v>
      </c>
      <c r="K346" s="136">
        <f t="shared" si="37"/>
        <v>0</v>
      </c>
      <c r="L346" s="136">
        <f t="shared" si="37"/>
        <v>0</v>
      </c>
      <c r="M346" s="177">
        <f t="shared" si="37"/>
        <v>0</v>
      </c>
      <c r="N346" s="137">
        <f t="shared" si="37"/>
        <v>0</v>
      </c>
      <c r="O346" s="45"/>
      <c r="Q346" s="57" t="str">
        <f t="shared" si="38"/>
        <v>скрыть</v>
      </c>
    </row>
    <row r="347" spans="2:17" ht="15.75" hidden="1" customHeight="1" x14ac:dyDescent="0.25">
      <c r="B347" s="182">
        <v>331</v>
      </c>
      <c r="C347" s="182">
        <f t="shared" ref="C347:N356" si="39">IFERROR(VLOOKUP($B347,calc_data,C$14+1,0),0)</f>
        <v>0</v>
      </c>
      <c r="D347" s="182">
        <f t="shared" si="39"/>
        <v>0</v>
      </c>
      <c r="E347" s="183">
        <f t="shared" si="39"/>
        <v>0</v>
      </c>
      <c r="F347" s="182">
        <f t="shared" si="39"/>
        <v>0</v>
      </c>
      <c r="G347" s="141">
        <f t="shared" si="39"/>
        <v>0</v>
      </c>
      <c r="H347" s="141">
        <f t="shared" si="39"/>
        <v>0</v>
      </c>
      <c r="I347" s="142">
        <f t="shared" si="39"/>
        <v>0</v>
      </c>
      <c r="J347" s="136">
        <f t="shared" si="39"/>
        <v>0</v>
      </c>
      <c r="K347" s="136">
        <f t="shared" si="39"/>
        <v>0</v>
      </c>
      <c r="L347" s="136">
        <f t="shared" si="39"/>
        <v>0</v>
      </c>
      <c r="M347" s="177">
        <f t="shared" si="39"/>
        <v>0</v>
      </c>
      <c r="N347" s="137">
        <f t="shared" si="39"/>
        <v>0</v>
      </c>
      <c r="O347" s="45"/>
      <c r="Q347" s="57" t="str">
        <f t="shared" si="38"/>
        <v>скрыть</v>
      </c>
    </row>
    <row r="348" spans="2:17" ht="15.75" hidden="1" customHeight="1" x14ac:dyDescent="0.25">
      <c r="B348" s="182">
        <v>332</v>
      </c>
      <c r="C348" s="182">
        <f t="shared" si="39"/>
        <v>0</v>
      </c>
      <c r="D348" s="182">
        <f t="shared" si="39"/>
        <v>0</v>
      </c>
      <c r="E348" s="183">
        <f t="shared" si="39"/>
        <v>0</v>
      </c>
      <c r="F348" s="182">
        <f t="shared" si="39"/>
        <v>0</v>
      </c>
      <c r="G348" s="141">
        <f t="shared" si="39"/>
        <v>0</v>
      </c>
      <c r="H348" s="141">
        <f t="shared" si="39"/>
        <v>0</v>
      </c>
      <c r="I348" s="142">
        <f t="shared" si="39"/>
        <v>0</v>
      </c>
      <c r="J348" s="136">
        <f t="shared" si="39"/>
        <v>0</v>
      </c>
      <c r="K348" s="136">
        <f t="shared" si="39"/>
        <v>0</v>
      </c>
      <c r="L348" s="136">
        <f t="shared" si="39"/>
        <v>0</v>
      </c>
      <c r="M348" s="177">
        <f t="shared" si="39"/>
        <v>0</v>
      </c>
      <c r="N348" s="137">
        <f t="shared" si="39"/>
        <v>0</v>
      </c>
      <c r="O348" s="45"/>
      <c r="Q348" s="57" t="str">
        <f t="shared" si="38"/>
        <v>скрыть</v>
      </c>
    </row>
    <row r="349" spans="2:17" ht="15.75" hidden="1" customHeight="1" x14ac:dyDescent="0.25">
      <c r="B349" s="182">
        <v>333</v>
      </c>
      <c r="C349" s="182">
        <f t="shared" si="39"/>
        <v>0</v>
      </c>
      <c r="D349" s="182">
        <f t="shared" si="39"/>
        <v>0</v>
      </c>
      <c r="E349" s="183">
        <f t="shared" si="39"/>
        <v>0</v>
      </c>
      <c r="F349" s="182">
        <f t="shared" si="39"/>
        <v>0</v>
      </c>
      <c r="G349" s="141">
        <f t="shared" si="39"/>
        <v>0</v>
      </c>
      <c r="H349" s="141">
        <f t="shared" si="39"/>
        <v>0</v>
      </c>
      <c r="I349" s="142">
        <f t="shared" si="39"/>
        <v>0</v>
      </c>
      <c r="J349" s="136">
        <f t="shared" si="39"/>
        <v>0</v>
      </c>
      <c r="K349" s="136">
        <f t="shared" si="39"/>
        <v>0</v>
      </c>
      <c r="L349" s="136">
        <f t="shared" si="39"/>
        <v>0</v>
      </c>
      <c r="M349" s="177">
        <f t="shared" si="39"/>
        <v>0</v>
      </c>
      <c r="N349" s="137">
        <f t="shared" si="39"/>
        <v>0</v>
      </c>
      <c r="O349" s="45"/>
      <c r="Q349" s="57" t="str">
        <f t="shared" si="38"/>
        <v>скрыть</v>
      </c>
    </row>
    <row r="350" spans="2:17" ht="15.75" hidden="1" customHeight="1" x14ac:dyDescent="0.25">
      <c r="B350" s="182">
        <v>334</v>
      </c>
      <c r="C350" s="182">
        <f t="shared" si="39"/>
        <v>0</v>
      </c>
      <c r="D350" s="182">
        <f t="shared" si="39"/>
        <v>0</v>
      </c>
      <c r="E350" s="183">
        <f t="shared" si="39"/>
        <v>0</v>
      </c>
      <c r="F350" s="182">
        <f t="shared" si="39"/>
        <v>0</v>
      </c>
      <c r="G350" s="141">
        <f t="shared" si="39"/>
        <v>0</v>
      </c>
      <c r="H350" s="141">
        <f t="shared" si="39"/>
        <v>0</v>
      </c>
      <c r="I350" s="142">
        <f t="shared" si="39"/>
        <v>0</v>
      </c>
      <c r="J350" s="136">
        <f t="shared" si="39"/>
        <v>0</v>
      </c>
      <c r="K350" s="136">
        <f t="shared" si="39"/>
        <v>0</v>
      </c>
      <c r="L350" s="136">
        <f t="shared" si="39"/>
        <v>0</v>
      </c>
      <c r="M350" s="177">
        <f t="shared" si="39"/>
        <v>0</v>
      </c>
      <c r="N350" s="137">
        <f t="shared" si="39"/>
        <v>0</v>
      </c>
      <c r="O350" s="45"/>
      <c r="Q350" s="57" t="str">
        <f t="shared" si="38"/>
        <v>скрыть</v>
      </c>
    </row>
    <row r="351" spans="2:17" ht="15.75" hidden="1" customHeight="1" x14ac:dyDescent="0.25">
      <c r="B351" s="182">
        <v>335</v>
      </c>
      <c r="C351" s="182">
        <f t="shared" si="39"/>
        <v>0</v>
      </c>
      <c r="D351" s="182">
        <f t="shared" si="39"/>
        <v>0</v>
      </c>
      <c r="E351" s="183">
        <f t="shared" si="39"/>
        <v>0</v>
      </c>
      <c r="F351" s="182">
        <f t="shared" si="39"/>
        <v>0</v>
      </c>
      <c r="G351" s="141">
        <f t="shared" si="39"/>
        <v>0</v>
      </c>
      <c r="H351" s="141">
        <f t="shared" si="39"/>
        <v>0</v>
      </c>
      <c r="I351" s="142">
        <f t="shared" si="39"/>
        <v>0</v>
      </c>
      <c r="J351" s="136">
        <f t="shared" si="39"/>
        <v>0</v>
      </c>
      <c r="K351" s="136">
        <f t="shared" si="39"/>
        <v>0</v>
      </c>
      <c r="L351" s="136">
        <f t="shared" si="39"/>
        <v>0</v>
      </c>
      <c r="M351" s="177">
        <f t="shared" si="39"/>
        <v>0</v>
      </c>
      <c r="N351" s="137">
        <f t="shared" si="39"/>
        <v>0</v>
      </c>
      <c r="O351" s="45"/>
      <c r="Q351" s="57" t="str">
        <f t="shared" si="38"/>
        <v>скрыть</v>
      </c>
    </row>
    <row r="352" spans="2:17" ht="15.75" hidden="1" customHeight="1" x14ac:dyDescent="0.25">
      <c r="B352" s="182">
        <v>336</v>
      </c>
      <c r="C352" s="182">
        <f t="shared" si="39"/>
        <v>0</v>
      </c>
      <c r="D352" s="182">
        <f t="shared" si="39"/>
        <v>0</v>
      </c>
      <c r="E352" s="183">
        <f t="shared" si="39"/>
        <v>0</v>
      </c>
      <c r="F352" s="182">
        <f t="shared" si="39"/>
        <v>0</v>
      </c>
      <c r="G352" s="141">
        <f t="shared" si="39"/>
        <v>0</v>
      </c>
      <c r="H352" s="141">
        <f t="shared" si="39"/>
        <v>0</v>
      </c>
      <c r="I352" s="142">
        <f t="shared" si="39"/>
        <v>0</v>
      </c>
      <c r="J352" s="136">
        <f t="shared" si="39"/>
        <v>0</v>
      </c>
      <c r="K352" s="136">
        <f t="shared" si="39"/>
        <v>0</v>
      </c>
      <c r="L352" s="136">
        <f t="shared" si="39"/>
        <v>0</v>
      </c>
      <c r="M352" s="177">
        <f t="shared" si="39"/>
        <v>0</v>
      </c>
      <c r="N352" s="137">
        <f t="shared" si="39"/>
        <v>0</v>
      </c>
      <c r="O352" s="45"/>
      <c r="Q352" s="57" t="str">
        <f t="shared" si="38"/>
        <v>скрыть</v>
      </c>
    </row>
    <row r="353" spans="2:17" ht="15.75" hidden="1" customHeight="1" x14ac:dyDescent="0.25">
      <c r="B353" s="182">
        <v>337</v>
      </c>
      <c r="C353" s="182">
        <f t="shared" si="39"/>
        <v>0</v>
      </c>
      <c r="D353" s="182">
        <f t="shared" si="39"/>
        <v>0</v>
      </c>
      <c r="E353" s="183">
        <f t="shared" si="39"/>
        <v>0</v>
      </c>
      <c r="F353" s="182">
        <f t="shared" si="39"/>
        <v>0</v>
      </c>
      <c r="G353" s="141">
        <f t="shared" si="39"/>
        <v>0</v>
      </c>
      <c r="H353" s="141">
        <f t="shared" si="39"/>
        <v>0</v>
      </c>
      <c r="I353" s="142">
        <f t="shared" si="39"/>
        <v>0</v>
      </c>
      <c r="J353" s="136">
        <f t="shared" si="39"/>
        <v>0</v>
      </c>
      <c r="K353" s="136">
        <f t="shared" si="39"/>
        <v>0</v>
      </c>
      <c r="L353" s="136">
        <f t="shared" si="39"/>
        <v>0</v>
      </c>
      <c r="M353" s="177">
        <f t="shared" si="39"/>
        <v>0</v>
      </c>
      <c r="N353" s="137">
        <f t="shared" si="39"/>
        <v>0</v>
      </c>
      <c r="O353" s="45"/>
      <c r="Q353" s="57" t="str">
        <f t="shared" si="38"/>
        <v>скрыть</v>
      </c>
    </row>
    <row r="354" spans="2:17" ht="15.75" hidden="1" customHeight="1" x14ac:dyDescent="0.25">
      <c r="B354" s="182">
        <v>338</v>
      </c>
      <c r="C354" s="182">
        <f t="shared" si="39"/>
        <v>0</v>
      </c>
      <c r="D354" s="182">
        <f t="shared" si="39"/>
        <v>0</v>
      </c>
      <c r="E354" s="183">
        <f t="shared" si="39"/>
        <v>0</v>
      </c>
      <c r="F354" s="182">
        <f t="shared" si="39"/>
        <v>0</v>
      </c>
      <c r="G354" s="141">
        <f t="shared" si="39"/>
        <v>0</v>
      </c>
      <c r="H354" s="141">
        <f t="shared" si="39"/>
        <v>0</v>
      </c>
      <c r="I354" s="142">
        <f t="shared" si="39"/>
        <v>0</v>
      </c>
      <c r="J354" s="136">
        <f t="shared" si="39"/>
        <v>0</v>
      </c>
      <c r="K354" s="136">
        <f t="shared" si="39"/>
        <v>0</v>
      </c>
      <c r="L354" s="136">
        <f t="shared" si="39"/>
        <v>0</v>
      </c>
      <c r="M354" s="177">
        <f t="shared" si="39"/>
        <v>0</v>
      </c>
      <c r="N354" s="137">
        <f t="shared" si="39"/>
        <v>0</v>
      </c>
      <c r="O354" s="45"/>
      <c r="Q354" s="57" t="str">
        <f t="shared" si="38"/>
        <v>скрыть</v>
      </c>
    </row>
    <row r="355" spans="2:17" ht="15.75" hidden="1" customHeight="1" x14ac:dyDescent="0.25">
      <c r="B355" s="182">
        <v>339</v>
      </c>
      <c r="C355" s="182">
        <f t="shared" si="39"/>
        <v>0</v>
      </c>
      <c r="D355" s="182">
        <f t="shared" si="39"/>
        <v>0</v>
      </c>
      <c r="E355" s="183">
        <f t="shared" si="39"/>
        <v>0</v>
      </c>
      <c r="F355" s="182">
        <f t="shared" si="39"/>
        <v>0</v>
      </c>
      <c r="G355" s="141">
        <f t="shared" si="39"/>
        <v>0</v>
      </c>
      <c r="H355" s="141">
        <f t="shared" si="39"/>
        <v>0</v>
      </c>
      <c r="I355" s="142">
        <f t="shared" si="39"/>
        <v>0</v>
      </c>
      <c r="J355" s="136">
        <f t="shared" si="39"/>
        <v>0</v>
      </c>
      <c r="K355" s="136">
        <f t="shared" si="39"/>
        <v>0</v>
      </c>
      <c r="L355" s="136">
        <f t="shared" si="39"/>
        <v>0</v>
      </c>
      <c r="M355" s="177">
        <f t="shared" si="39"/>
        <v>0</v>
      </c>
      <c r="N355" s="137">
        <f t="shared" si="39"/>
        <v>0</v>
      </c>
      <c r="O355" s="45"/>
      <c r="Q355" s="57" t="str">
        <f t="shared" si="38"/>
        <v>скрыть</v>
      </c>
    </row>
    <row r="356" spans="2:17" ht="15.75" hidden="1" customHeight="1" x14ac:dyDescent="0.25">
      <c r="B356" s="182">
        <v>340</v>
      </c>
      <c r="C356" s="182">
        <f t="shared" si="39"/>
        <v>0</v>
      </c>
      <c r="D356" s="182">
        <f t="shared" si="39"/>
        <v>0</v>
      </c>
      <c r="E356" s="183">
        <f t="shared" si="39"/>
        <v>0</v>
      </c>
      <c r="F356" s="182">
        <f t="shared" si="39"/>
        <v>0</v>
      </c>
      <c r="G356" s="141">
        <f t="shared" si="39"/>
        <v>0</v>
      </c>
      <c r="H356" s="141">
        <f t="shared" si="39"/>
        <v>0</v>
      </c>
      <c r="I356" s="142">
        <f t="shared" si="39"/>
        <v>0</v>
      </c>
      <c r="J356" s="136">
        <f t="shared" si="39"/>
        <v>0</v>
      </c>
      <c r="K356" s="136">
        <f t="shared" si="39"/>
        <v>0</v>
      </c>
      <c r="L356" s="136">
        <f t="shared" si="39"/>
        <v>0</v>
      </c>
      <c r="M356" s="177">
        <f t="shared" si="39"/>
        <v>0</v>
      </c>
      <c r="N356" s="137">
        <f t="shared" si="39"/>
        <v>0</v>
      </c>
      <c r="O356" s="45"/>
      <c r="Q356" s="57" t="str">
        <f t="shared" si="38"/>
        <v>скрыть</v>
      </c>
    </row>
    <row r="357" spans="2:17" ht="15.75" hidden="1" customHeight="1" x14ac:dyDescent="0.25">
      <c r="B357" s="182">
        <v>341</v>
      </c>
      <c r="C357" s="182">
        <f t="shared" ref="C357:N366" si="40">IFERROR(VLOOKUP($B357,calc_data,C$14+1,0),0)</f>
        <v>0</v>
      </c>
      <c r="D357" s="182">
        <f t="shared" si="40"/>
        <v>0</v>
      </c>
      <c r="E357" s="183">
        <f t="shared" si="40"/>
        <v>0</v>
      </c>
      <c r="F357" s="182">
        <f t="shared" si="40"/>
        <v>0</v>
      </c>
      <c r="G357" s="141">
        <f t="shared" si="40"/>
        <v>0</v>
      </c>
      <c r="H357" s="141">
        <f t="shared" si="40"/>
        <v>0</v>
      </c>
      <c r="I357" s="142">
        <f t="shared" si="40"/>
        <v>0</v>
      </c>
      <c r="J357" s="136">
        <f t="shared" si="40"/>
        <v>0</v>
      </c>
      <c r="K357" s="136">
        <f t="shared" si="40"/>
        <v>0</v>
      </c>
      <c r="L357" s="136">
        <f t="shared" si="40"/>
        <v>0</v>
      </c>
      <c r="M357" s="177">
        <f t="shared" si="40"/>
        <v>0</v>
      </c>
      <c r="N357" s="137">
        <f t="shared" si="40"/>
        <v>0</v>
      </c>
      <c r="O357" s="45"/>
      <c r="Q357" s="57" t="str">
        <f t="shared" si="38"/>
        <v>скрыть</v>
      </c>
    </row>
    <row r="358" spans="2:17" ht="15.75" hidden="1" customHeight="1" x14ac:dyDescent="0.25">
      <c r="B358" s="182">
        <v>342</v>
      </c>
      <c r="C358" s="182">
        <f t="shared" si="40"/>
        <v>0</v>
      </c>
      <c r="D358" s="182">
        <f t="shared" si="40"/>
        <v>0</v>
      </c>
      <c r="E358" s="183">
        <f t="shared" si="40"/>
        <v>0</v>
      </c>
      <c r="F358" s="182">
        <f t="shared" si="40"/>
        <v>0</v>
      </c>
      <c r="G358" s="141">
        <f t="shared" si="40"/>
        <v>0</v>
      </c>
      <c r="H358" s="141">
        <f t="shared" si="40"/>
        <v>0</v>
      </c>
      <c r="I358" s="142">
        <f t="shared" si="40"/>
        <v>0</v>
      </c>
      <c r="J358" s="136">
        <f t="shared" si="40"/>
        <v>0</v>
      </c>
      <c r="K358" s="136">
        <f t="shared" si="40"/>
        <v>0</v>
      </c>
      <c r="L358" s="136">
        <f t="shared" si="40"/>
        <v>0</v>
      </c>
      <c r="M358" s="177">
        <f t="shared" si="40"/>
        <v>0</v>
      </c>
      <c r="N358" s="137">
        <f t="shared" si="40"/>
        <v>0</v>
      </c>
      <c r="O358" s="45"/>
      <c r="Q358" s="57" t="str">
        <f t="shared" si="38"/>
        <v>скрыть</v>
      </c>
    </row>
    <row r="359" spans="2:17" ht="15.75" hidden="1" customHeight="1" x14ac:dyDescent="0.25">
      <c r="B359" s="182">
        <v>343</v>
      </c>
      <c r="C359" s="182">
        <f t="shared" si="40"/>
        <v>0</v>
      </c>
      <c r="D359" s="182">
        <f t="shared" si="40"/>
        <v>0</v>
      </c>
      <c r="E359" s="183">
        <f t="shared" si="40"/>
        <v>0</v>
      </c>
      <c r="F359" s="182">
        <f t="shared" si="40"/>
        <v>0</v>
      </c>
      <c r="G359" s="141">
        <f t="shared" si="40"/>
        <v>0</v>
      </c>
      <c r="H359" s="141">
        <f t="shared" si="40"/>
        <v>0</v>
      </c>
      <c r="I359" s="142">
        <f t="shared" si="40"/>
        <v>0</v>
      </c>
      <c r="J359" s="136">
        <f t="shared" si="40"/>
        <v>0</v>
      </c>
      <c r="K359" s="136">
        <f t="shared" si="40"/>
        <v>0</v>
      </c>
      <c r="L359" s="136">
        <f t="shared" si="40"/>
        <v>0</v>
      </c>
      <c r="M359" s="177">
        <f t="shared" si="40"/>
        <v>0</v>
      </c>
      <c r="N359" s="137">
        <f t="shared" si="40"/>
        <v>0</v>
      </c>
      <c r="O359" s="45"/>
      <c r="Q359" s="57" t="str">
        <f t="shared" si="38"/>
        <v>скрыть</v>
      </c>
    </row>
    <row r="360" spans="2:17" ht="15.75" hidden="1" customHeight="1" x14ac:dyDescent="0.25">
      <c r="B360" s="182">
        <v>344</v>
      </c>
      <c r="C360" s="182">
        <f t="shared" si="40"/>
        <v>0</v>
      </c>
      <c r="D360" s="182">
        <f t="shared" si="40"/>
        <v>0</v>
      </c>
      <c r="E360" s="183">
        <f t="shared" si="40"/>
        <v>0</v>
      </c>
      <c r="F360" s="182">
        <f t="shared" si="40"/>
        <v>0</v>
      </c>
      <c r="G360" s="141">
        <f t="shared" si="40"/>
        <v>0</v>
      </c>
      <c r="H360" s="141">
        <f t="shared" si="40"/>
        <v>0</v>
      </c>
      <c r="I360" s="142">
        <f t="shared" si="40"/>
        <v>0</v>
      </c>
      <c r="J360" s="136">
        <f t="shared" si="40"/>
        <v>0</v>
      </c>
      <c r="K360" s="136">
        <f t="shared" si="40"/>
        <v>0</v>
      </c>
      <c r="L360" s="136">
        <f t="shared" si="40"/>
        <v>0</v>
      </c>
      <c r="M360" s="177">
        <f t="shared" si="40"/>
        <v>0</v>
      </c>
      <c r="N360" s="137">
        <f t="shared" si="40"/>
        <v>0</v>
      </c>
      <c r="O360" s="45"/>
      <c r="Q360" s="57" t="str">
        <f t="shared" si="38"/>
        <v>скрыть</v>
      </c>
    </row>
    <row r="361" spans="2:17" ht="15.75" hidden="1" customHeight="1" x14ac:dyDescent="0.25">
      <c r="B361" s="182">
        <v>345</v>
      </c>
      <c r="C361" s="182">
        <f t="shared" si="40"/>
        <v>0</v>
      </c>
      <c r="D361" s="182">
        <f t="shared" si="40"/>
        <v>0</v>
      </c>
      <c r="E361" s="183">
        <f t="shared" si="40"/>
        <v>0</v>
      </c>
      <c r="F361" s="182">
        <f t="shared" si="40"/>
        <v>0</v>
      </c>
      <c r="G361" s="141">
        <f t="shared" si="40"/>
        <v>0</v>
      </c>
      <c r="H361" s="141">
        <f t="shared" si="40"/>
        <v>0</v>
      </c>
      <c r="I361" s="142">
        <f t="shared" si="40"/>
        <v>0</v>
      </c>
      <c r="J361" s="136">
        <f t="shared" si="40"/>
        <v>0</v>
      </c>
      <c r="K361" s="136">
        <f t="shared" si="40"/>
        <v>0</v>
      </c>
      <c r="L361" s="136">
        <f t="shared" si="40"/>
        <v>0</v>
      </c>
      <c r="M361" s="177">
        <f t="shared" si="40"/>
        <v>0</v>
      </c>
      <c r="N361" s="137">
        <f t="shared" si="40"/>
        <v>0</v>
      </c>
      <c r="O361" s="45"/>
      <c r="Q361" s="57" t="str">
        <f t="shared" si="38"/>
        <v>скрыть</v>
      </c>
    </row>
    <row r="362" spans="2:17" ht="15.75" hidden="1" customHeight="1" x14ac:dyDescent="0.25">
      <c r="B362" s="182">
        <v>346</v>
      </c>
      <c r="C362" s="182">
        <f t="shared" si="40"/>
        <v>0</v>
      </c>
      <c r="D362" s="182">
        <f t="shared" si="40"/>
        <v>0</v>
      </c>
      <c r="E362" s="183">
        <f t="shared" si="40"/>
        <v>0</v>
      </c>
      <c r="F362" s="182">
        <f t="shared" si="40"/>
        <v>0</v>
      </c>
      <c r="G362" s="141">
        <f t="shared" si="40"/>
        <v>0</v>
      </c>
      <c r="H362" s="141">
        <f t="shared" si="40"/>
        <v>0</v>
      </c>
      <c r="I362" s="142">
        <f t="shared" si="40"/>
        <v>0</v>
      </c>
      <c r="J362" s="136">
        <f t="shared" si="40"/>
        <v>0</v>
      </c>
      <c r="K362" s="136">
        <f t="shared" si="40"/>
        <v>0</v>
      </c>
      <c r="L362" s="136">
        <f t="shared" si="40"/>
        <v>0</v>
      </c>
      <c r="M362" s="177">
        <f t="shared" si="40"/>
        <v>0</v>
      </c>
      <c r="N362" s="137">
        <f t="shared" si="40"/>
        <v>0</v>
      </c>
      <c r="O362" s="45"/>
      <c r="Q362" s="57" t="str">
        <f t="shared" si="38"/>
        <v>скрыть</v>
      </c>
    </row>
    <row r="363" spans="2:17" ht="15.75" hidden="1" customHeight="1" x14ac:dyDescent="0.25">
      <c r="B363" s="182">
        <v>347</v>
      </c>
      <c r="C363" s="182">
        <f t="shared" si="40"/>
        <v>0</v>
      </c>
      <c r="D363" s="182">
        <f t="shared" si="40"/>
        <v>0</v>
      </c>
      <c r="E363" s="183">
        <f t="shared" si="40"/>
        <v>0</v>
      </c>
      <c r="F363" s="182">
        <f t="shared" si="40"/>
        <v>0</v>
      </c>
      <c r="G363" s="141">
        <f t="shared" si="40"/>
        <v>0</v>
      </c>
      <c r="H363" s="141">
        <f t="shared" si="40"/>
        <v>0</v>
      </c>
      <c r="I363" s="142">
        <f t="shared" si="40"/>
        <v>0</v>
      </c>
      <c r="J363" s="136">
        <f t="shared" si="40"/>
        <v>0</v>
      </c>
      <c r="K363" s="136">
        <f t="shared" si="40"/>
        <v>0</v>
      </c>
      <c r="L363" s="136">
        <f t="shared" si="40"/>
        <v>0</v>
      </c>
      <c r="M363" s="177">
        <f t="shared" si="40"/>
        <v>0</v>
      </c>
      <c r="N363" s="137">
        <f t="shared" si="40"/>
        <v>0</v>
      </c>
      <c r="O363" s="45"/>
      <c r="Q363" s="57" t="str">
        <f t="shared" si="38"/>
        <v>скрыть</v>
      </c>
    </row>
    <row r="364" spans="2:17" ht="15.75" hidden="1" customHeight="1" x14ac:dyDescent="0.25">
      <c r="B364" s="182">
        <v>348</v>
      </c>
      <c r="C364" s="182">
        <f t="shared" si="40"/>
        <v>0</v>
      </c>
      <c r="D364" s="182">
        <f t="shared" si="40"/>
        <v>0</v>
      </c>
      <c r="E364" s="183">
        <f t="shared" si="40"/>
        <v>0</v>
      </c>
      <c r="F364" s="182">
        <f t="shared" si="40"/>
        <v>0</v>
      </c>
      <c r="G364" s="141">
        <f t="shared" si="40"/>
        <v>0</v>
      </c>
      <c r="H364" s="141">
        <f t="shared" si="40"/>
        <v>0</v>
      </c>
      <c r="I364" s="142">
        <f t="shared" si="40"/>
        <v>0</v>
      </c>
      <c r="J364" s="136">
        <f t="shared" si="40"/>
        <v>0</v>
      </c>
      <c r="K364" s="136">
        <f t="shared" si="40"/>
        <v>0</v>
      </c>
      <c r="L364" s="136">
        <f t="shared" si="40"/>
        <v>0</v>
      </c>
      <c r="M364" s="177">
        <f t="shared" si="40"/>
        <v>0</v>
      </c>
      <c r="N364" s="137">
        <f t="shared" si="40"/>
        <v>0</v>
      </c>
      <c r="O364" s="45"/>
      <c r="Q364" s="57" t="str">
        <f t="shared" si="38"/>
        <v>скрыть</v>
      </c>
    </row>
    <row r="365" spans="2:17" ht="15.75" hidden="1" customHeight="1" x14ac:dyDescent="0.25">
      <c r="B365" s="182">
        <v>349</v>
      </c>
      <c r="C365" s="182">
        <f t="shared" si="40"/>
        <v>0</v>
      </c>
      <c r="D365" s="182">
        <f t="shared" si="40"/>
        <v>0</v>
      </c>
      <c r="E365" s="183">
        <f t="shared" si="40"/>
        <v>0</v>
      </c>
      <c r="F365" s="182">
        <f t="shared" si="40"/>
        <v>0</v>
      </c>
      <c r="G365" s="141">
        <f t="shared" si="40"/>
        <v>0</v>
      </c>
      <c r="H365" s="141">
        <f t="shared" si="40"/>
        <v>0</v>
      </c>
      <c r="I365" s="142">
        <f t="shared" si="40"/>
        <v>0</v>
      </c>
      <c r="J365" s="136">
        <f t="shared" si="40"/>
        <v>0</v>
      </c>
      <c r="K365" s="136">
        <f t="shared" si="40"/>
        <v>0</v>
      </c>
      <c r="L365" s="136">
        <f t="shared" si="40"/>
        <v>0</v>
      </c>
      <c r="M365" s="177">
        <f t="shared" si="40"/>
        <v>0</v>
      </c>
      <c r="N365" s="137">
        <f t="shared" si="40"/>
        <v>0</v>
      </c>
      <c r="O365" s="45"/>
      <c r="Q365" s="57" t="str">
        <f t="shared" si="38"/>
        <v>скрыть</v>
      </c>
    </row>
    <row r="366" spans="2:17" ht="15.75" hidden="1" customHeight="1" x14ac:dyDescent="0.25">
      <c r="B366" s="182">
        <v>350</v>
      </c>
      <c r="C366" s="182">
        <f t="shared" si="40"/>
        <v>0</v>
      </c>
      <c r="D366" s="182">
        <f t="shared" si="40"/>
        <v>0</v>
      </c>
      <c r="E366" s="183">
        <f t="shared" si="40"/>
        <v>0</v>
      </c>
      <c r="F366" s="182">
        <f t="shared" si="40"/>
        <v>0</v>
      </c>
      <c r="G366" s="141">
        <f t="shared" si="40"/>
        <v>0</v>
      </c>
      <c r="H366" s="141">
        <f t="shared" si="40"/>
        <v>0</v>
      </c>
      <c r="I366" s="142">
        <f t="shared" si="40"/>
        <v>0</v>
      </c>
      <c r="J366" s="136">
        <f t="shared" si="40"/>
        <v>0</v>
      </c>
      <c r="K366" s="136">
        <f t="shared" si="40"/>
        <v>0</v>
      </c>
      <c r="L366" s="136">
        <f t="shared" si="40"/>
        <v>0</v>
      </c>
      <c r="M366" s="177">
        <f t="shared" si="40"/>
        <v>0</v>
      </c>
      <c r="N366" s="137">
        <f t="shared" si="40"/>
        <v>0</v>
      </c>
      <c r="O366" s="45"/>
      <c r="Q366" s="57" t="str">
        <f t="shared" si="38"/>
        <v>скрыть</v>
      </c>
    </row>
    <row r="367" spans="2:17" ht="15.75" hidden="1" customHeight="1" x14ac:dyDescent="0.25">
      <c r="B367" s="182">
        <v>351</v>
      </c>
      <c r="C367" s="182">
        <f t="shared" ref="C367:N376" si="41">IFERROR(VLOOKUP($B367,calc_data,C$14+1,0),0)</f>
        <v>0</v>
      </c>
      <c r="D367" s="182">
        <f t="shared" si="41"/>
        <v>0</v>
      </c>
      <c r="E367" s="183">
        <f t="shared" si="41"/>
        <v>0</v>
      </c>
      <c r="F367" s="182">
        <f t="shared" si="41"/>
        <v>0</v>
      </c>
      <c r="G367" s="141">
        <f t="shared" si="41"/>
        <v>0</v>
      </c>
      <c r="H367" s="141">
        <f t="shared" si="41"/>
        <v>0</v>
      </c>
      <c r="I367" s="142">
        <f t="shared" si="41"/>
        <v>0</v>
      </c>
      <c r="J367" s="136">
        <f t="shared" si="41"/>
        <v>0</v>
      </c>
      <c r="K367" s="136">
        <f t="shared" si="41"/>
        <v>0</v>
      </c>
      <c r="L367" s="136">
        <f t="shared" si="41"/>
        <v>0</v>
      </c>
      <c r="M367" s="177">
        <f t="shared" si="41"/>
        <v>0</v>
      </c>
      <c r="N367" s="137">
        <f t="shared" si="41"/>
        <v>0</v>
      </c>
      <c r="O367" s="45"/>
      <c r="Q367" s="57" t="str">
        <f t="shared" si="38"/>
        <v>скрыть</v>
      </c>
    </row>
    <row r="368" spans="2:17" ht="15.75" hidden="1" customHeight="1" x14ac:dyDescent="0.25">
      <c r="B368" s="182">
        <v>352</v>
      </c>
      <c r="C368" s="182">
        <f t="shared" si="41"/>
        <v>0</v>
      </c>
      <c r="D368" s="182">
        <f t="shared" si="41"/>
        <v>0</v>
      </c>
      <c r="E368" s="183">
        <f t="shared" si="41"/>
        <v>0</v>
      </c>
      <c r="F368" s="182">
        <f t="shared" si="41"/>
        <v>0</v>
      </c>
      <c r="G368" s="141">
        <f t="shared" si="41"/>
        <v>0</v>
      </c>
      <c r="H368" s="141">
        <f t="shared" si="41"/>
        <v>0</v>
      </c>
      <c r="I368" s="142">
        <f t="shared" si="41"/>
        <v>0</v>
      </c>
      <c r="J368" s="136">
        <f t="shared" si="41"/>
        <v>0</v>
      </c>
      <c r="K368" s="136">
        <f t="shared" si="41"/>
        <v>0</v>
      </c>
      <c r="L368" s="136">
        <f t="shared" si="41"/>
        <v>0</v>
      </c>
      <c r="M368" s="177">
        <f t="shared" si="41"/>
        <v>0</v>
      </c>
      <c r="N368" s="137">
        <f t="shared" si="41"/>
        <v>0</v>
      </c>
      <c r="O368" s="45"/>
      <c r="Q368" s="57" t="str">
        <f t="shared" si="38"/>
        <v>скрыть</v>
      </c>
    </row>
    <row r="369" spans="2:17" ht="15.75" hidden="1" customHeight="1" x14ac:dyDescent="0.25">
      <c r="B369" s="182">
        <v>353</v>
      </c>
      <c r="C369" s="182">
        <f t="shared" si="41"/>
        <v>0</v>
      </c>
      <c r="D369" s="182">
        <f t="shared" si="41"/>
        <v>0</v>
      </c>
      <c r="E369" s="183">
        <f t="shared" si="41"/>
        <v>0</v>
      </c>
      <c r="F369" s="182">
        <f t="shared" si="41"/>
        <v>0</v>
      </c>
      <c r="G369" s="141">
        <f t="shared" si="41"/>
        <v>0</v>
      </c>
      <c r="H369" s="141">
        <f t="shared" si="41"/>
        <v>0</v>
      </c>
      <c r="I369" s="142">
        <f t="shared" si="41"/>
        <v>0</v>
      </c>
      <c r="J369" s="136">
        <f t="shared" si="41"/>
        <v>0</v>
      </c>
      <c r="K369" s="136">
        <f t="shared" si="41"/>
        <v>0</v>
      </c>
      <c r="L369" s="136">
        <f t="shared" si="41"/>
        <v>0</v>
      </c>
      <c r="M369" s="177">
        <f t="shared" si="41"/>
        <v>0</v>
      </c>
      <c r="N369" s="137">
        <f t="shared" si="41"/>
        <v>0</v>
      </c>
      <c r="O369" s="45"/>
      <c r="Q369" s="57" t="str">
        <f t="shared" si="38"/>
        <v>скрыть</v>
      </c>
    </row>
    <row r="370" spans="2:17" ht="15.75" hidden="1" customHeight="1" x14ac:dyDescent="0.25">
      <c r="B370" s="182">
        <v>354</v>
      </c>
      <c r="C370" s="182">
        <f t="shared" si="41"/>
        <v>0</v>
      </c>
      <c r="D370" s="182">
        <f t="shared" si="41"/>
        <v>0</v>
      </c>
      <c r="E370" s="183">
        <f t="shared" si="41"/>
        <v>0</v>
      </c>
      <c r="F370" s="182">
        <f t="shared" si="41"/>
        <v>0</v>
      </c>
      <c r="G370" s="141">
        <f t="shared" si="41"/>
        <v>0</v>
      </c>
      <c r="H370" s="141">
        <f t="shared" si="41"/>
        <v>0</v>
      </c>
      <c r="I370" s="142">
        <f t="shared" si="41"/>
        <v>0</v>
      </c>
      <c r="J370" s="136">
        <f t="shared" si="41"/>
        <v>0</v>
      </c>
      <c r="K370" s="136">
        <f t="shared" si="41"/>
        <v>0</v>
      </c>
      <c r="L370" s="136">
        <f t="shared" si="41"/>
        <v>0</v>
      </c>
      <c r="M370" s="177">
        <f t="shared" si="41"/>
        <v>0</v>
      </c>
      <c r="N370" s="137">
        <f t="shared" si="41"/>
        <v>0</v>
      </c>
      <c r="O370" s="45"/>
      <c r="Q370" s="57" t="str">
        <f t="shared" si="38"/>
        <v>скрыть</v>
      </c>
    </row>
    <row r="371" spans="2:17" ht="15.75" hidden="1" customHeight="1" x14ac:dyDescent="0.25">
      <c r="B371" s="182">
        <v>355</v>
      </c>
      <c r="C371" s="182">
        <f t="shared" si="41"/>
        <v>0</v>
      </c>
      <c r="D371" s="182">
        <f t="shared" si="41"/>
        <v>0</v>
      </c>
      <c r="E371" s="183">
        <f t="shared" si="41"/>
        <v>0</v>
      </c>
      <c r="F371" s="182">
        <f t="shared" si="41"/>
        <v>0</v>
      </c>
      <c r="G371" s="141">
        <f t="shared" si="41"/>
        <v>0</v>
      </c>
      <c r="H371" s="141">
        <f t="shared" si="41"/>
        <v>0</v>
      </c>
      <c r="I371" s="142">
        <f t="shared" si="41"/>
        <v>0</v>
      </c>
      <c r="J371" s="136">
        <f t="shared" si="41"/>
        <v>0</v>
      </c>
      <c r="K371" s="136">
        <f t="shared" si="41"/>
        <v>0</v>
      </c>
      <c r="L371" s="136">
        <f t="shared" si="41"/>
        <v>0</v>
      </c>
      <c r="M371" s="177">
        <f t="shared" si="41"/>
        <v>0</v>
      </c>
      <c r="N371" s="137">
        <f t="shared" si="41"/>
        <v>0</v>
      </c>
      <c r="O371" s="45"/>
      <c r="Q371" s="57" t="str">
        <f t="shared" si="38"/>
        <v>скрыть</v>
      </c>
    </row>
    <row r="372" spans="2:17" ht="15.75" hidden="1" customHeight="1" x14ac:dyDescent="0.25">
      <c r="B372" s="182">
        <v>356</v>
      </c>
      <c r="C372" s="182">
        <f t="shared" si="41"/>
        <v>0</v>
      </c>
      <c r="D372" s="182">
        <f t="shared" si="41"/>
        <v>0</v>
      </c>
      <c r="E372" s="183">
        <f t="shared" si="41"/>
        <v>0</v>
      </c>
      <c r="F372" s="182">
        <f t="shared" si="41"/>
        <v>0</v>
      </c>
      <c r="G372" s="141">
        <f t="shared" si="41"/>
        <v>0</v>
      </c>
      <c r="H372" s="141">
        <f t="shared" si="41"/>
        <v>0</v>
      </c>
      <c r="I372" s="142">
        <f t="shared" si="41"/>
        <v>0</v>
      </c>
      <c r="J372" s="136">
        <f t="shared" si="41"/>
        <v>0</v>
      </c>
      <c r="K372" s="136">
        <f t="shared" si="41"/>
        <v>0</v>
      </c>
      <c r="L372" s="136">
        <f t="shared" si="41"/>
        <v>0</v>
      </c>
      <c r="M372" s="177">
        <f t="shared" si="41"/>
        <v>0</v>
      </c>
      <c r="N372" s="137">
        <f t="shared" si="41"/>
        <v>0</v>
      </c>
      <c r="O372" s="45"/>
      <c r="Q372" s="57" t="str">
        <f t="shared" si="38"/>
        <v>скрыть</v>
      </c>
    </row>
    <row r="373" spans="2:17" ht="15.75" hidden="1" customHeight="1" x14ac:dyDescent="0.25">
      <c r="B373" s="182">
        <v>357</v>
      </c>
      <c r="C373" s="182">
        <f t="shared" si="41"/>
        <v>0</v>
      </c>
      <c r="D373" s="182">
        <f t="shared" si="41"/>
        <v>0</v>
      </c>
      <c r="E373" s="183">
        <f t="shared" si="41"/>
        <v>0</v>
      </c>
      <c r="F373" s="182">
        <f t="shared" si="41"/>
        <v>0</v>
      </c>
      <c r="G373" s="141">
        <f t="shared" si="41"/>
        <v>0</v>
      </c>
      <c r="H373" s="141">
        <f t="shared" si="41"/>
        <v>0</v>
      </c>
      <c r="I373" s="142">
        <f t="shared" si="41"/>
        <v>0</v>
      </c>
      <c r="J373" s="136">
        <f t="shared" si="41"/>
        <v>0</v>
      </c>
      <c r="K373" s="136">
        <f t="shared" si="41"/>
        <v>0</v>
      </c>
      <c r="L373" s="136">
        <f t="shared" si="41"/>
        <v>0</v>
      </c>
      <c r="M373" s="177">
        <f t="shared" si="41"/>
        <v>0</v>
      </c>
      <c r="N373" s="137">
        <f t="shared" si="41"/>
        <v>0</v>
      </c>
      <c r="O373" s="45"/>
      <c r="Q373" s="57" t="str">
        <f t="shared" si="38"/>
        <v>скрыть</v>
      </c>
    </row>
    <row r="374" spans="2:17" ht="15.75" hidden="1" customHeight="1" x14ac:dyDescent="0.25">
      <c r="B374" s="182">
        <v>358</v>
      </c>
      <c r="C374" s="182">
        <f t="shared" si="41"/>
        <v>0</v>
      </c>
      <c r="D374" s="182">
        <f t="shared" si="41"/>
        <v>0</v>
      </c>
      <c r="E374" s="183">
        <f t="shared" si="41"/>
        <v>0</v>
      </c>
      <c r="F374" s="182">
        <f t="shared" si="41"/>
        <v>0</v>
      </c>
      <c r="G374" s="141">
        <f t="shared" si="41"/>
        <v>0</v>
      </c>
      <c r="H374" s="141">
        <f t="shared" si="41"/>
        <v>0</v>
      </c>
      <c r="I374" s="142">
        <f t="shared" si="41"/>
        <v>0</v>
      </c>
      <c r="J374" s="136">
        <f t="shared" si="41"/>
        <v>0</v>
      </c>
      <c r="K374" s="136">
        <f t="shared" si="41"/>
        <v>0</v>
      </c>
      <c r="L374" s="136">
        <f t="shared" si="41"/>
        <v>0</v>
      </c>
      <c r="M374" s="177">
        <f t="shared" si="41"/>
        <v>0</v>
      </c>
      <c r="N374" s="137">
        <f t="shared" si="41"/>
        <v>0</v>
      </c>
      <c r="O374" s="45"/>
      <c r="Q374" s="57" t="str">
        <f t="shared" si="38"/>
        <v>скрыть</v>
      </c>
    </row>
    <row r="375" spans="2:17" ht="15.75" hidden="1" customHeight="1" x14ac:dyDescent="0.25">
      <c r="B375" s="182">
        <v>359</v>
      </c>
      <c r="C375" s="182">
        <f t="shared" si="41"/>
        <v>0</v>
      </c>
      <c r="D375" s="182">
        <f t="shared" si="41"/>
        <v>0</v>
      </c>
      <c r="E375" s="183">
        <f t="shared" si="41"/>
        <v>0</v>
      </c>
      <c r="F375" s="182">
        <f t="shared" si="41"/>
        <v>0</v>
      </c>
      <c r="G375" s="141">
        <f t="shared" si="41"/>
        <v>0</v>
      </c>
      <c r="H375" s="141">
        <f t="shared" si="41"/>
        <v>0</v>
      </c>
      <c r="I375" s="142">
        <f t="shared" si="41"/>
        <v>0</v>
      </c>
      <c r="J375" s="136">
        <f t="shared" si="41"/>
        <v>0</v>
      </c>
      <c r="K375" s="136">
        <f t="shared" si="41"/>
        <v>0</v>
      </c>
      <c r="L375" s="136">
        <f t="shared" si="41"/>
        <v>0</v>
      </c>
      <c r="M375" s="177">
        <f t="shared" si="41"/>
        <v>0</v>
      </c>
      <c r="N375" s="137">
        <f t="shared" si="41"/>
        <v>0</v>
      </c>
      <c r="O375" s="45"/>
      <c r="Q375" s="57" t="str">
        <f t="shared" si="38"/>
        <v>скрыть</v>
      </c>
    </row>
    <row r="376" spans="2:17" ht="15.75" hidden="1" customHeight="1" x14ac:dyDescent="0.25">
      <c r="B376" s="182">
        <v>360</v>
      </c>
      <c r="C376" s="182">
        <f t="shared" si="41"/>
        <v>0</v>
      </c>
      <c r="D376" s="182">
        <f t="shared" si="41"/>
        <v>0</v>
      </c>
      <c r="E376" s="183">
        <f t="shared" si="41"/>
        <v>0</v>
      </c>
      <c r="F376" s="182">
        <f t="shared" si="41"/>
        <v>0</v>
      </c>
      <c r="G376" s="141">
        <f t="shared" si="41"/>
        <v>0</v>
      </c>
      <c r="H376" s="141">
        <f t="shared" si="41"/>
        <v>0</v>
      </c>
      <c r="I376" s="142">
        <f t="shared" si="41"/>
        <v>0</v>
      </c>
      <c r="J376" s="136">
        <f t="shared" si="41"/>
        <v>0</v>
      </c>
      <c r="K376" s="136">
        <f t="shared" si="41"/>
        <v>0</v>
      </c>
      <c r="L376" s="136">
        <f t="shared" si="41"/>
        <v>0</v>
      </c>
      <c r="M376" s="177">
        <f t="shared" si="41"/>
        <v>0</v>
      </c>
      <c r="N376" s="137">
        <f t="shared" si="41"/>
        <v>0</v>
      </c>
      <c r="O376" s="45"/>
      <c r="Q376" s="57" t="str">
        <f t="shared" si="38"/>
        <v>скрыть</v>
      </c>
    </row>
    <row r="377" spans="2:17" ht="15.75" hidden="1" customHeight="1" x14ac:dyDescent="0.25">
      <c r="B377" s="182">
        <v>361</v>
      </c>
      <c r="C377" s="182">
        <f t="shared" ref="C377:N386" si="42">IFERROR(VLOOKUP($B377,calc_data,C$14+1,0),0)</f>
        <v>0</v>
      </c>
      <c r="D377" s="182">
        <f t="shared" si="42"/>
        <v>0</v>
      </c>
      <c r="E377" s="183">
        <f t="shared" si="42"/>
        <v>0</v>
      </c>
      <c r="F377" s="182">
        <f t="shared" si="42"/>
        <v>0</v>
      </c>
      <c r="G377" s="141">
        <f t="shared" si="42"/>
        <v>0</v>
      </c>
      <c r="H377" s="141">
        <f t="shared" si="42"/>
        <v>0</v>
      </c>
      <c r="I377" s="142">
        <f t="shared" si="42"/>
        <v>0</v>
      </c>
      <c r="J377" s="136">
        <f t="shared" si="42"/>
        <v>0</v>
      </c>
      <c r="K377" s="136">
        <f t="shared" si="42"/>
        <v>0</v>
      </c>
      <c r="L377" s="136">
        <f t="shared" si="42"/>
        <v>0</v>
      </c>
      <c r="M377" s="177">
        <f t="shared" si="42"/>
        <v>0</v>
      </c>
      <c r="N377" s="137">
        <f t="shared" si="42"/>
        <v>0</v>
      </c>
      <c r="O377" s="45"/>
      <c r="Q377" s="57" t="str">
        <f t="shared" si="38"/>
        <v>скрыть</v>
      </c>
    </row>
    <row r="378" spans="2:17" ht="15.75" hidden="1" customHeight="1" x14ac:dyDescent="0.25">
      <c r="B378" s="182">
        <v>362</v>
      </c>
      <c r="C378" s="182">
        <f t="shared" si="42"/>
        <v>0</v>
      </c>
      <c r="D378" s="182">
        <f t="shared" si="42"/>
        <v>0</v>
      </c>
      <c r="E378" s="183">
        <f t="shared" si="42"/>
        <v>0</v>
      </c>
      <c r="F378" s="182">
        <f t="shared" si="42"/>
        <v>0</v>
      </c>
      <c r="G378" s="141">
        <f t="shared" si="42"/>
        <v>0</v>
      </c>
      <c r="H378" s="141">
        <f t="shared" si="42"/>
        <v>0</v>
      </c>
      <c r="I378" s="142">
        <f t="shared" si="42"/>
        <v>0</v>
      </c>
      <c r="J378" s="136">
        <f t="shared" si="42"/>
        <v>0</v>
      </c>
      <c r="K378" s="136">
        <f t="shared" si="42"/>
        <v>0</v>
      </c>
      <c r="L378" s="136">
        <f t="shared" si="42"/>
        <v>0</v>
      </c>
      <c r="M378" s="177">
        <f t="shared" si="42"/>
        <v>0</v>
      </c>
      <c r="N378" s="137">
        <f t="shared" si="42"/>
        <v>0</v>
      </c>
      <c r="O378" s="45"/>
      <c r="Q378" s="57" t="str">
        <f t="shared" si="38"/>
        <v>скрыть</v>
      </c>
    </row>
    <row r="379" spans="2:17" ht="15.75" hidden="1" customHeight="1" x14ac:dyDescent="0.25">
      <c r="B379" s="182">
        <v>363</v>
      </c>
      <c r="C379" s="182">
        <f t="shared" si="42"/>
        <v>0</v>
      </c>
      <c r="D379" s="182">
        <f t="shared" si="42"/>
        <v>0</v>
      </c>
      <c r="E379" s="183">
        <f t="shared" si="42"/>
        <v>0</v>
      </c>
      <c r="F379" s="182">
        <f t="shared" si="42"/>
        <v>0</v>
      </c>
      <c r="G379" s="141">
        <f t="shared" si="42"/>
        <v>0</v>
      </c>
      <c r="H379" s="141">
        <f t="shared" si="42"/>
        <v>0</v>
      </c>
      <c r="I379" s="142">
        <f t="shared" si="42"/>
        <v>0</v>
      </c>
      <c r="J379" s="136">
        <f t="shared" si="42"/>
        <v>0</v>
      </c>
      <c r="K379" s="136">
        <f t="shared" si="42"/>
        <v>0</v>
      </c>
      <c r="L379" s="136">
        <f t="shared" si="42"/>
        <v>0</v>
      </c>
      <c r="M379" s="177">
        <f t="shared" si="42"/>
        <v>0</v>
      </c>
      <c r="N379" s="137">
        <f t="shared" si="42"/>
        <v>0</v>
      </c>
      <c r="O379" s="45"/>
      <c r="Q379" s="57" t="str">
        <f t="shared" si="38"/>
        <v>скрыть</v>
      </c>
    </row>
    <row r="380" spans="2:17" ht="15.75" hidden="1" customHeight="1" x14ac:dyDescent="0.25">
      <c r="B380" s="182">
        <v>364</v>
      </c>
      <c r="C380" s="182">
        <f t="shared" si="42"/>
        <v>0</v>
      </c>
      <c r="D380" s="182">
        <f t="shared" si="42"/>
        <v>0</v>
      </c>
      <c r="E380" s="183">
        <f t="shared" si="42"/>
        <v>0</v>
      </c>
      <c r="F380" s="182">
        <f t="shared" si="42"/>
        <v>0</v>
      </c>
      <c r="G380" s="141">
        <f t="shared" si="42"/>
        <v>0</v>
      </c>
      <c r="H380" s="141">
        <f t="shared" si="42"/>
        <v>0</v>
      </c>
      <c r="I380" s="142">
        <f t="shared" si="42"/>
        <v>0</v>
      </c>
      <c r="J380" s="136">
        <f t="shared" si="42"/>
        <v>0</v>
      </c>
      <c r="K380" s="136">
        <f t="shared" si="42"/>
        <v>0</v>
      </c>
      <c r="L380" s="136">
        <f t="shared" si="42"/>
        <v>0</v>
      </c>
      <c r="M380" s="177">
        <f t="shared" si="42"/>
        <v>0</v>
      </c>
      <c r="N380" s="137">
        <f t="shared" si="42"/>
        <v>0</v>
      </c>
      <c r="O380" s="45"/>
      <c r="Q380" s="57" t="str">
        <f t="shared" si="38"/>
        <v>скрыть</v>
      </c>
    </row>
    <row r="381" spans="2:17" ht="15.75" hidden="1" customHeight="1" x14ac:dyDescent="0.25">
      <c r="B381" s="182">
        <v>365</v>
      </c>
      <c r="C381" s="182">
        <f t="shared" si="42"/>
        <v>0</v>
      </c>
      <c r="D381" s="182">
        <f t="shared" si="42"/>
        <v>0</v>
      </c>
      <c r="E381" s="183">
        <f t="shared" si="42"/>
        <v>0</v>
      </c>
      <c r="F381" s="182">
        <f t="shared" si="42"/>
        <v>0</v>
      </c>
      <c r="G381" s="141">
        <f t="shared" si="42"/>
        <v>0</v>
      </c>
      <c r="H381" s="141">
        <f t="shared" si="42"/>
        <v>0</v>
      </c>
      <c r="I381" s="142">
        <f t="shared" si="42"/>
        <v>0</v>
      </c>
      <c r="J381" s="136">
        <f t="shared" si="42"/>
        <v>0</v>
      </c>
      <c r="K381" s="136">
        <f t="shared" si="42"/>
        <v>0</v>
      </c>
      <c r="L381" s="136">
        <f t="shared" si="42"/>
        <v>0</v>
      </c>
      <c r="M381" s="177">
        <f t="shared" si="42"/>
        <v>0</v>
      </c>
      <c r="N381" s="137">
        <f t="shared" si="42"/>
        <v>0</v>
      </c>
      <c r="O381" s="45"/>
      <c r="Q381" s="57" t="str">
        <f t="shared" si="38"/>
        <v>скрыть</v>
      </c>
    </row>
    <row r="382" spans="2:17" ht="15.75" hidden="1" customHeight="1" x14ac:dyDescent="0.25">
      <c r="B382" s="182">
        <v>366</v>
      </c>
      <c r="C382" s="182">
        <f t="shared" si="42"/>
        <v>0</v>
      </c>
      <c r="D382" s="182">
        <f t="shared" si="42"/>
        <v>0</v>
      </c>
      <c r="E382" s="183">
        <f t="shared" si="42"/>
        <v>0</v>
      </c>
      <c r="F382" s="182">
        <f t="shared" si="42"/>
        <v>0</v>
      </c>
      <c r="G382" s="141">
        <f t="shared" si="42"/>
        <v>0</v>
      </c>
      <c r="H382" s="141">
        <f t="shared" si="42"/>
        <v>0</v>
      </c>
      <c r="I382" s="142">
        <f t="shared" si="42"/>
        <v>0</v>
      </c>
      <c r="J382" s="136">
        <f t="shared" si="42"/>
        <v>0</v>
      </c>
      <c r="K382" s="136">
        <f t="shared" si="42"/>
        <v>0</v>
      </c>
      <c r="L382" s="136">
        <f t="shared" si="42"/>
        <v>0</v>
      </c>
      <c r="M382" s="177">
        <f t="shared" si="42"/>
        <v>0</v>
      </c>
      <c r="N382" s="137">
        <f t="shared" si="42"/>
        <v>0</v>
      </c>
      <c r="O382" s="45"/>
      <c r="Q382" s="57" t="str">
        <f t="shared" si="38"/>
        <v>скрыть</v>
      </c>
    </row>
    <row r="383" spans="2:17" ht="15.75" hidden="1" customHeight="1" x14ac:dyDescent="0.25">
      <c r="B383" s="182">
        <v>367</v>
      </c>
      <c r="C383" s="182">
        <f t="shared" si="42"/>
        <v>0</v>
      </c>
      <c r="D383" s="182">
        <f t="shared" si="42"/>
        <v>0</v>
      </c>
      <c r="E383" s="183">
        <f t="shared" si="42"/>
        <v>0</v>
      </c>
      <c r="F383" s="182">
        <f t="shared" si="42"/>
        <v>0</v>
      </c>
      <c r="G383" s="141">
        <f t="shared" si="42"/>
        <v>0</v>
      </c>
      <c r="H383" s="141">
        <f t="shared" si="42"/>
        <v>0</v>
      </c>
      <c r="I383" s="142">
        <f t="shared" si="42"/>
        <v>0</v>
      </c>
      <c r="J383" s="136">
        <f t="shared" si="42"/>
        <v>0</v>
      </c>
      <c r="K383" s="136">
        <f t="shared" si="42"/>
        <v>0</v>
      </c>
      <c r="L383" s="136">
        <f t="shared" si="42"/>
        <v>0</v>
      </c>
      <c r="M383" s="177">
        <f t="shared" si="42"/>
        <v>0</v>
      </c>
      <c r="N383" s="137">
        <f t="shared" si="42"/>
        <v>0</v>
      </c>
      <c r="O383" s="45"/>
      <c r="Q383" s="57" t="str">
        <f t="shared" si="38"/>
        <v>скрыть</v>
      </c>
    </row>
    <row r="384" spans="2:17" ht="15.75" hidden="1" customHeight="1" x14ac:dyDescent="0.25">
      <c r="B384" s="182">
        <v>368</v>
      </c>
      <c r="C384" s="182">
        <f t="shared" si="42"/>
        <v>0</v>
      </c>
      <c r="D384" s="182">
        <f t="shared" si="42"/>
        <v>0</v>
      </c>
      <c r="E384" s="183">
        <f t="shared" si="42"/>
        <v>0</v>
      </c>
      <c r="F384" s="182">
        <f t="shared" si="42"/>
        <v>0</v>
      </c>
      <c r="G384" s="141">
        <f t="shared" si="42"/>
        <v>0</v>
      </c>
      <c r="H384" s="141">
        <f t="shared" si="42"/>
        <v>0</v>
      </c>
      <c r="I384" s="142">
        <f t="shared" si="42"/>
        <v>0</v>
      </c>
      <c r="J384" s="136">
        <f t="shared" si="42"/>
        <v>0</v>
      </c>
      <c r="K384" s="136">
        <f t="shared" si="42"/>
        <v>0</v>
      </c>
      <c r="L384" s="136">
        <f t="shared" si="42"/>
        <v>0</v>
      </c>
      <c r="M384" s="177">
        <f t="shared" si="42"/>
        <v>0</v>
      </c>
      <c r="N384" s="137">
        <f t="shared" si="42"/>
        <v>0</v>
      </c>
      <c r="O384" s="45"/>
      <c r="Q384" s="57" t="str">
        <f t="shared" si="38"/>
        <v>скрыть</v>
      </c>
    </row>
    <row r="385" spans="2:17" ht="15.75" hidden="1" customHeight="1" x14ac:dyDescent="0.25">
      <c r="B385" s="182">
        <v>369</v>
      </c>
      <c r="C385" s="182">
        <f t="shared" si="42"/>
        <v>0</v>
      </c>
      <c r="D385" s="182">
        <f t="shared" si="42"/>
        <v>0</v>
      </c>
      <c r="E385" s="183">
        <f t="shared" si="42"/>
        <v>0</v>
      </c>
      <c r="F385" s="182">
        <f t="shared" si="42"/>
        <v>0</v>
      </c>
      <c r="G385" s="141">
        <f t="shared" si="42"/>
        <v>0</v>
      </c>
      <c r="H385" s="141">
        <f t="shared" si="42"/>
        <v>0</v>
      </c>
      <c r="I385" s="142">
        <f t="shared" si="42"/>
        <v>0</v>
      </c>
      <c r="J385" s="136">
        <f t="shared" si="42"/>
        <v>0</v>
      </c>
      <c r="K385" s="136">
        <f t="shared" si="42"/>
        <v>0</v>
      </c>
      <c r="L385" s="136">
        <f t="shared" si="42"/>
        <v>0</v>
      </c>
      <c r="M385" s="177">
        <f t="shared" si="42"/>
        <v>0</v>
      </c>
      <c r="N385" s="137">
        <f t="shared" si="42"/>
        <v>0</v>
      </c>
      <c r="O385" s="45"/>
      <c r="Q385" s="57" t="str">
        <f t="shared" si="38"/>
        <v>скрыть</v>
      </c>
    </row>
    <row r="386" spans="2:17" ht="15.75" hidden="1" customHeight="1" x14ac:dyDescent="0.25">
      <c r="B386" s="182">
        <v>370</v>
      </c>
      <c r="C386" s="182">
        <f t="shared" si="42"/>
        <v>0</v>
      </c>
      <c r="D386" s="182">
        <f t="shared" si="42"/>
        <v>0</v>
      </c>
      <c r="E386" s="183">
        <f t="shared" si="42"/>
        <v>0</v>
      </c>
      <c r="F386" s="182">
        <f t="shared" si="42"/>
        <v>0</v>
      </c>
      <c r="G386" s="141">
        <f t="shared" si="42"/>
        <v>0</v>
      </c>
      <c r="H386" s="141">
        <f t="shared" si="42"/>
        <v>0</v>
      </c>
      <c r="I386" s="142">
        <f t="shared" si="42"/>
        <v>0</v>
      </c>
      <c r="J386" s="136">
        <f t="shared" si="42"/>
        <v>0</v>
      </c>
      <c r="K386" s="136">
        <f t="shared" si="42"/>
        <v>0</v>
      </c>
      <c r="L386" s="136">
        <f t="shared" si="42"/>
        <v>0</v>
      </c>
      <c r="M386" s="177">
        <f t="shared" si="42"/>
        <v>0</v>
      </c>
      <c r="N386" s="137">
        <f t="shared" si="42"/>
        <v>0</v>
      </c>
      <c r="O386" s="45"/>
      <c r="Q386" s="57" t="str">
        <f t="shared" si="38"/>
        <v>скрыть</v>
      </c>
    </row>
    <row r="387" spans="2:17" ht="15.75" hidden="1" customHeight="1" x14ac:dyDescent="0.25">
      <c r="B387" s="182">
        <v>371</v>
      </c>
      <c r="C387" s="182">
        <f t="shared" ref="C387:N396" si="43">IFERROR(VLOOKUP($B387,calc_data,C$14+1,0),0)</f>
        <v>0</v>
      </c>
      <c r="D387" s="182">
        <f t="shared" si="43"/>
        <v>0</v>
      </c>
      <c r="E387" s="183">
        <f t="shared" si="43"/>
        <v>0</v>
      </c>
      <c r="F387" s="182">
        <f t="shared" si="43"/>
        <v>0</v>
      </c>
      <c r="G387" s="141">
        <f t="shared" si="43"/>
        <v>0</v>
      </c>
      <c r="H387" s="141">
        <f t="shared" si="43"/>
        <v>0</v>
      </c>
      <c r="I387" s="142">
        <f t="shared" si="43"/>
        <v>0</v>
      </c>
      <c r="J387" s="136">
        <f t="shared" si="43"/>
        <v>0</v>
      </c>
      <c r="K387" s="136">
        <f t="shared" si="43"/>
        <v>0</v>
      </c>
      <c r="L387" s="136">
        <f t="shared" si="43"/>
        <v>0</v>
      </c>
      <c r="M387" s="177">
        <f t="shared" si="43"/>
        <v>0</v>
      </c>
      <c r="N387" s="137">
        <f t="shared" si="43"/>
        <v>0</v>
      </c>
      <c r="O387" s="45"/>
      <c r="Q387" s="57" t="str">
        <f t="shared" si="38"/>
        <v>скрыть</v>
      </c>
    </row>
    <row r="388" spans="2:17" ht="15.75" hidden="1" customHeight="1" x14ac:dyDescent="0.25">
      <c r="B388" s="182">
        <v>372</v>
      </c>
      <c r="C388" s="182">
        <f t="shared" si="43"/>
        <v>0</v>
      </c>
      <c r="D388" s="182">
        <f t="shared" si="43"/>
        <v>0</v>
      </c>
      <c r="E388" s="183">
        <f t="shared" si="43"/>
        <v>0</v>
      </c>
      <c r="F388" s="182">
        <f t="shared" si="43"/>
        <v>0</v>
      </c>
      <c r="G388" s="141">
        <f t="shared" si="43"/>
        <v>0</v>
      </c>
      <c r="H388" s="141">
        <f t="shared" si="43"/>
        <v>0</v>
      </c>
      <c r="I388" s="142">
        <f t="shared" si="43"/>
        <v>0</v>
      </c>
      <c r="J388" s="136">
        <f t="shared" si="43"/>
        <v>0</v>
      </c>
      <c r="K388" s="136">
        <f t="shared" si="43"/>
        <v>0</v>
      </c>
      <c r="L388" s="136">
        <f t="shared" si="43"/>
        <v>0</v>
      </c>
      <c r="M388" s="177">
        <f t="shared" si="43"/>
        <v>0</v>
      </c>
      <c r="N388" s="137">
        <f t="shared" si="43"/>
        <v>0</v>
      </c>
      <c r="O388" s="45"/>
      <c r="Q388" s="57" t="str">
        <f t="shared" si="38"/>
        <v>скрыть</v>
      </c>
    </row>
    <row r="389" spans="2:17" ht="15.75" hidden="1" customHeight="1" x14ac:dyDescent="0.25">
      <c r="B389" s="182">
        <v>373</v>
      </c>
      <c r="C389" s="182">
        <f t="shared" si="43"/>
        <v>0</v>
      </c>
      <c r="D389" s="182">
        <f t="shared" si="43"/>
        <v>0</v>
      </c>
      <c r="E389" s="183">
        <f t="shared" si="43"/>
        <v>0</v>
      </c>
      <c r="F389" s="182">
        <f t="shared" si="43"/>
        <v>0</v>
      </c>
      <c r="G389" s="141">
        <f t="shared" si="43"/>
        <v>0</v>
      </c>
      <c r="H389" s="141">
        <f t="shared" si="43"/>
        <v>0</v>
      </c>
      <c r="I389" s="142">
        <f t="shared" si="43"/>
        <v>0</v>
      </c>
      <c r="J389" s="136">
        <f t="shared" si="43"/>
        <v>0</v>
      </c>
      <c r="K389" s="136">
        <f t="shared" si="43"/>
        <v>0</v>
      </c>
      <c r="L389" s="136">
        <f t="shared" si="43"/>
        <v>0</v>
      </c>
      <c r="M389" s="177">
        <f t="shared" si="43"/>
        <v>0</v>
      </c>
      <c r="N389" s="137">
        <f t="shared" si="43"/>
        <v>0</v>
      </c>
      <c r="O389" s="45"/>
      <c r="Q389" s="57" t="str">
        <f t="shared" si="38"/>
        <v>скрыть</v>
      </c>
    </row>
    <row r="390" spans="2:17" ht="15.75" hidden="1" customHeight="1" x14ac:dyDescent="0.25">
      <c r="B390" s="182">
        <v>374</v>
      </c>
      <c r="C390" s="182">
        <f t="shared" si="43"/>
        <v>0</v>
      </c>
      <c r="D390" s="182">
        <f t="shared" si="43"/>
        <v>0</v>
      </c>
      <c r="E390" s="183">
        <f t="shared" si="43"/>
        <v>0</v>
      </c>
      <c r="F390" s="182">
        <f t="shared" si="43"/>
        <v>0</v>
      </c>
      <c r="G390" s="141">
        <f t="shared" si="43"/>
        <v>0</v>
      </c>
      <c r="H390" s="141">
        <f t="shared" si="43"/>
        <v>0</v>
      </c>
      <c r="I390" s="142">
        <f t="shared" si="43"/>
        <v>0</v>
      </c>
      <c r="J390" s="136">
        <f t="shared" si="43"/>
        <v>0</v>
      </c>
      <c r="K390" s="136">
        <f t="shared" si="43"/>
        <v>0</v>
      </c>
      <c r="L390" s="136">
        <f t="shared" si="43"/>
        <v>0</v>
      </c>
      <c r="M390" s="177">
        <f t="shared" si="43"/>
        <v>0</v>
      </c>
      <c r="N390" s="137">
        <f t="shared" si="43"/>
        <v>0</v>
      </c>
      <c r="O390" s="45"/>
      <c r="Q390" s="57" t="str">
        <f t="shared" si="38"/>
        <v>скрыть</v>
      </c>
    </row>
    <row r="391" spans="2:17" ht="15.75" hidden="1" customHeight="1" x14ac:dyDescent="0.25">
      <c r="B391" s="182">
        <v>375</v>
      </c>
      <c r="C391" s="182">
        <f t="shared" si="43"/>
        <v>0</v>
      </c>
      <c r="D391" s="182">
        <f t="shared" si="43"/>
        <v>0</v>
      </c>
      <c r="E391" s="183">
        <f t="shared" si="43"/>
        <v>0</v>
      </c>
      <c r="F391" s="182">
        <f t="shared" si="43"/>
        <v>0</v>
      </c>
      <c r="G391" s="141">
        <f t="shared" si="43"/>
        <v>0</v>
      </c>
      <c r="H391" s="141">
        <f t="shared" si="43"/>
        <v>0</v>
      </c>
      <c r="I391" s="142">
        <f t="shared" si="43"/>
        <v>0</v>
      </c>
      <c r="J391" s="136">
        <f t="shared" si="43"/>
        <v>0</v>
      </c>
      <c r="K391" s="136">
        <f t="shared" si="43"/>
        <v>0</v>
      </c>
      <c r="L391" s="136">
        <f t="shared" si="43"/>
        <v>0</v>
      </c>
      <c r="M391" s="177">
        <f t="shared" si="43"/>
        <v>0</v>
      </c>
      <c r="N391" s="137">
        <f t="shared" si="43"/>
        <v>0</v>
      </c>
      <c r="O391" s="45"/>
      <c r="Q391" s="57" t="str">
        <f t="shared" si="38"/>
        <v>скрыть</v>
      </c>
    </row>
    <row r="392" spans="2:17" ht="15.75" hidden="1" customHeight="1" x14ac:dyDescent="0.25">
      <c r="B392" s="182">
        <v>376</v>
      </c>
      <c r="C392" s="182">
        <f t="shared" si="43"/>
        <v>0</v>
      </c>
      <c r="D392" s="182">
        <f t="shared" si="43"/>
        <v>0</v>
      </c>
      <c r="E392" s="183">
        <f t="shared" si="43"/>
        <v>0</v>
      </c>
      <c r="F392" s="182">
        <f t="shared" si="43"/>
        <v>0</v>
      </c>
      <c r="G392" s="141">
        <f t="shared" si="43"/>
        <v>0</v>
      </c>
      <c r="H392" s="141">
        <f t="shared" si="43"/>
        <v>0</v>
      </c>
      <c r="I392" s="142">
        <f t="shared" si="43"/>
        <v>0</v>
      </c>
      <c r="J392" s="136">
        <f t="shared" si="43"/>
        <v>0</v>
      </c>
      <c r="K392" s="136">
        <f t="shared" si="43"/>
        <v>0</v>
      </c>
      <c r="L392" s="136">
        <f t="shared" si="43"/>
        <v>0</v>
      </c>
      <c r="M392" s="177">
        <f t="shared" si="43"/>
        <v>0</v>
      </c>
      <c r="N392" s="137">
        <f t="shared" si="43"/>
        <v>0</v>
      </c>
      <c r="O392" s="45"/>
      <c r="Q392" s="57" t="str">
        <f t="shared" si="38"/>
        <v>скрыть</v>
      </c>
    </row>
    <row r="393" spans="2:17" ht="15.75" hidden="1" customHeight="1" x14ac:dyDescent="0.25">
      <c r="B393" s="182">
        <v>377</v>
      </c>
      <c r="C393" s="182">
        <f t="shared" si="43"/>
        <v>0</v>
      </c>
      <c r="D393" s="182">
        <f t="shared" si="43"/>
        <v>0</v>
      </c>
      <c r="E393" s="183">
        <f t="shared" si="43"/>
        <v>0</v>
      </c>
      <c r="F393" s="182">
        <f t="shared" si="43"/>
        <v>0</v>
      </c>
      <c r="G393" s="141">
        <f t="shared" si="43"/>
        <v>0</v>
      </c>
      <c r="H393" s="141">
        <f t="shared" si="43"/>
        <v>0</v>
      </c>
      <c r="I393" s="142">
        <f t="shared" si="43"/>
        <v>0</v>
      </c>
      <c r="J393" s="136">
        <f t="shared" si="43"/>
        <v>0</v>
      </c>
      <c r="K393" s="136">
        <f t="shared" si="43"/>
        <v>0</v>
      </c>
      <c r="L393" s="136">
        <f t="shared" si="43"/>
        <v>0</v>
      </c>
      <c r="M393" s="177">
        <f t="shared" si="43"/>
        <v>0</v>
      </c>
      <c r="N393" s="137">
        <f t="shared" si="43"/>
        <v>0</v>
      </c>
      <c r="O393" s="45"/>
      <c r="Q393" s="57" t="str">
        <f t="shared" si="38"/>
        <v>скрыть</v>
      </c>
    </row>
    <row r="394" spans="2:17" ht="15.75" hidden="1" customHeight="1" x14ac:dyDescent="0.25">
      <c r="B394" s="182">
        <v>378</v>
      </c>
      <c r="C394" s="182">
        <f t="shared" si="43"/>
        <v>0</v>
      </c>
      <c r="D394" s="182">
        <f t="shared" si="43"/>
        <v>0</v>
      </c>
      <c r="E394" s="183">
        <f t="shared" si="43"/>
        <v>0</v>
      </c>
      <c r="F394" s="182">
        <f t="shared" si="43"/>
        <v>0</v>
      </c>
      <c r="G394" s="141">
        <f t="shared" si="43"/>
        <v>0</v>
      </c>
      <c r="H394" s="141">
        <f t="shared" si="43"/>
        <v>0</v>
      </c>
      <c r="I394" s="142">
        <f t="shared" si="43"/>
        <v>0</v>
      </c>
      <c r="J394" s="136">
        <f t="shared" si="43"/>
        <v>0</v>
      </c>
      <c r="K394" s="136">
        <f t="shared" si="43"/>
        <v>0</v>
      </c>
      <c r="L394" s="136">
        <f t="shared" si="43"/>
        <v>0</v>
      </c>
      <c r="M394" s="177">
        <f t="shared" si="43"/>
        <v>0</v>
      </c>
      <c r="N394" s="137">
        <f t="shared" si="43"/>
        <v>0</v>
      </c>
      <c r="O394" s="45"/>
      <c r="Q394" s="57" t="str">
        <f t="shared" si="38"/>
        <v>скрыть</v>
      </c>
    </row>
    <row r="395" spans="2:17" ht="15.75" hidden="1" customHeight="1" x14ac:dyDescent="0.25">
      <c r="B395" s="182">
        <v>379</v>
      </c>
      <c r="C395" s="182">
        <f t="shared" si="43"/>
        <v>0</v>
      </c>
      <c r="D395" s="182">
        <f t="shared" si="43"/>
        <v>0</v>
      </c>
      <c r="E395" s="183">
        <f t="shared" si="43"/>
        <v>0</v>
      </c>
      <c r="F395" s="182">
        <f t="shared" si="43"/>
        <v>0</v>
      </c>
      <c r="G395" s="141">
        <f t="shared" si="43"/>
        <v>0</v>
      </c>
      <c r="H395" s="141">
        <f t="shared" si="43"/>
        <v>0</v>
      </c>
      <c r="I395" s="142">
        <f t="shared" si="43"/>
        <v>0</v>
      </c>
      <c r="J395" s="136">
        <f t="shared" si="43"/>
        <v>0</v>
      </c>
      <c r="K395" s="136">
        <f t="shared" si="43"/>
        <v>0</v>
      </c>
      <c r="L395" s="136">
        <f t="shared" si="43"/>
        <v>0</v>
      </c>
      <c r="M395" s="177">
        <f t="shared" si="43"/>
        <v>0</v>
      </c>
      <c r="N395" s="137">
        <f t="shared" si="43"/>
        <v>0</v>
      </c>
      <c r="O395" s="45"/>
      <c r="Q395" s="57" t="str">
        <f t="shared" si="38"/>
        <v>скрыть</v>
      </c>
    </row>
    <row r="396" spans="2:17" ht="15.75" hidden="1" customHeight="1" x14ac:dyDescent="0.25">
      <c r="B396" s="182">
        <v>380</v>
      </c>
      <c r="C396" s="182">
        <f t="shared" si="43"/>
        <v>0</v>
      </c>
      <c r="D396" s="182">
        <f t="shared" si="43"/>
        <v>0</v>
      </c>
      <c r="E396" s="183">
        <f t="shared" si="43"/>
        <v>0</v>
      </c>
      <c r="F396" s="182">
        <f t="shared" si="43"/>
        <v>0</v>
      </c>
      <c r="G396" s="141">
        <f t="shared" si="43"/>
        <v>0</v>
      </c>
      <c r="H396" s="141">
        <f t="shared" si="43"/>
        <v>0</v>
      </c>
      <c r="I396" s="142">
        <f t="shared" si="43"/>
        <v>0</v>
      </c>
      <c r="J396" s="136">
        <f t="shared" si="43"/>
        <v>0</v>
      </c>
      <c r="K396" s="136">
        <f t="shared" si="43"/>
        <v>0</v>
      </c>
      <c r="L396" s="136">
        <f t="shared" si="43"/>
        <v>0</v>
      </c>
      <c r="M396" s="177">
        <f t="shared" si="43"/>
        <v>0</v>
      </c>
      <c r="N396" s="137">
        <f t="shared" si="43"/>
        <v>0</v>
      </c>
      <c r="O396" s="45"/>
      <c r="Q396" s="57" t="str">
        <f t="shared" si="38"/>
        <v>скрыть</v>
      </c>
    </row>
    <row r="397" spans="2:17" ht="15.75" hidden="1" customHeight="1" x14ac:dyDescent="0.25">
      <c r="B397" s="182">
        <v>381</v>
      </c>
      <c r="C397" s="182">
        <f t="shared" ref="C397:N406" si="44">IFERROR(VLOOKUP($B397,calc_data,C$14+1,0),0)</f>
        <v>0</v>
      </c>
      <c r="D397" s="182">
        <f t="shared" si="44"/>
        <v>0</v>
      </c>
      <c r="E397" s="183">
        <f t="shared" si="44"/>
        <v>0</v>
      </c>
      <c r="F397" s="182">
        <f t="shared" si="44"/>
        <v>0</v>
      </c>
      <c r="G397" s="141">
        <f t="shared" si="44"/>
        <v>0</v>
      </c>
      <c r="H397" s="141">
        <f t="shared" si="44"/>
        <v>0</v>
      </c>
      <c r="I397" s="142">
        <f t="shared" si="44"/>
        <v>0</v>
      </c>
      <c r="J397" s="136">
        <f t="shared" si="44"/>
        <v>0</v>
      </c>
      <c r="K397" s="136">
        <f t="shared" si="44"/>
        <v>0</v>
      </c>
      <c r="L397" s="136">
        <f t="shared" si="44"/>
        <v>0</v>
      </c>
      <c r="M397" s="177">
        <f t="shared" si="44"/>
        <v>0</v>
      </c>
      <c r="N397" s="137">
        <f t="shared" si="44"/>
        <v>0</v>
      </c>
      <c r="O397" s="45"/>
      <c r="Q397" s="57" t="str">
        <f t="shared" si="38"/>
        <v>скрыть</v>
      </c>
    </row>
    <row r="398" spans="2:17" ht="15.75" hidden="1" customHeight="1" x14ac:dyDescent="0.25">
      <c r="B398" s="182">
        <v>382</v>
      </c>
      <c r="C398" s="182">
        <f t="shared" si="44"/>
        <v>0</v>
      </c>
      <c r="D398" s="182">
        <f t="shared" si="44"/>
        <v>0</v>
      </c>
      <c r="E398" s="183">
        <f t="shared" si="44"/>
        <v>0</v>
      </c>
      <c r="F398" s="182">
        <f t="shared" si="44"/>
        <v>0</v>
      </c>
      <c r="G398" s="141">
        <f t="shared" si="44"/>
        <v>0</v>
      </c>
      <c r="H398" s="141">
        <f t="shared" si="44"/>
        <v>0</v>
      </c>
      <c r="I398" s="142">
        <f t="shared" si="44"/>
        <v>0</v>
      </c>
      <c r="J398" s="136">
        <f t="shared" si="44"/>
        <v>0</v>
      </c>
      <c r="K398" s="136">
        <f t="shared" si="44"/>
        <v>0</v>
      </c>
      <c r="L398" s="136">
        <f t="shared" si="44"/>
        <v>0</v>
      </c>
      <c r="M398" s="177">
        <f t="shared" si="44"/>
        <v>0</v>
      </c>
      <c r="N398" s="137">
        <f t="shared" si="44"/>
        <v>0</v>
      </c>
      <c r="O398" s="45"/>
      <c r="Q398" s="57" t="str">
        <f t="shared" si="38"/>
        <v>скрыть</v>
      </c>
    </row>
    <row r="399" spans="2:17" ht="15.75" hidden="1" customHeight="1" x14ac:dyDescent="0.25">
      <c r="B399" s="182">
        <v>383</v>
      </c>
      <c r="C399" s="182">
        <f t="shared" si="44"/>
        <v>0</v>
      </c>
      <c r="D399" s="182">
        <f t="shared" si="44"/>
        <v>0</v>
      </c>
      <c r="E399" s="183">
        <f t="shared" si="44"/>
        <v>0</v>
      </c>
      <c r="F399" s="182">
        <f t="shared" si="44"/>
        <v>0</v>
      </c>
      <c r="G399" s="141">
        <f t="shared" si="44"/>
        <v>0</v>
      </c>
      <c r="H399" s="141">
        <f t="shared" si="44"/>
        <v>0</v>
      </c>
      <c r="I399" s="142">
        <f t="shared" si="44"/>
        <v>0</v>
      </c>
      <c r="J399" s="136">
        <f t="shared" si="44"/>
        <v>0</v>
      </c>
      <c r="K399" s="136">
        <f t="shared" si="44"/>
        <v>0</v>
      </c>
      <c r="L399" s="136">
        <f t="shared" si="44"/>
        <v>0</v>
      </c>
      <c r="M399" s="177">
        <f t="shared" si="44"/>
        <v>0</v>
      </c>
      <c r="N399" s="137">
        <f t="shared" si="44"/>
        <v>0</v>
      </c>
      <c r="O399" s="45"/>
      <c r="Q399" s="57" t="str">
        <f t="shared" si="38"/>
        <v>скрыть</v>
      </c>
    </row>
    <row r="400" spans="2:17" ht="15.75" hidden="1" customHeight="1" x14ac:dyDescent="0.25">
      <c r="B400" s="182">
        <v>384</v>
      </c>
      <c r="C400" s="182">
        <f t="shared" si="44"/>
        <v>0</v>
      </c>
      <c r="D400" s="182">
        <f t="shared" si="44"/>
        <v>0</v>
      </c>
      <c r="E400" s="183">
        <f t="shared" si="44"/>
        <v>0</v>
      </c>
      <c r="F400" s="182">
        <f t="shared" si="44"/>
        <v>0</v>
      </c>
      <c r="G400" s="141">
        <f t="shared" si="44"/>
        <v>0</v>
      </c>
      <c r="H400" s="141">
        <f t="shared" si="44"/>
        <v>0</v>
      </c>
      <c r="I400" s="142">
        <f t="shared" si="44"/>
        <v>0</v>
      </c>
      <c r="J400" s="136">
        <f t="shared" si="44"/>
        <v>0</v>
      </c>
      <c r="K400" s="136">
        <f t="shared" si="44"/>
        <v>0</v>
      </c>
      <c r="L400" s="136">
        <f t="shared" si="44"/>
        <v>0</v>
      </c>
      <c r="M400" s="177">
        <f t="shared" si="44"/>
        <v>0</v>
      </c>
      <c r="N400" s="137">
        <f t="shared" si="44"/>
        <v>0</v>
      </c>
      <c r="O400" s="45"/>
      <c r="Q400" s="57" t="str">
        <f t="shared" si="38"/>
        <v>скрыть</v>
      </c>
    </row>
    <row r="401" spans="2:17" ht="15.75" hidden="1" customHeight="1" x14ac:dyDescent="0.25">
      <c r="B401" s="182">
        <v>385</v>
      </c>
      <c r="C401" s="182">
        <f t="shared" si="44"/>
        <v>0</v>
      </c>
      <c r="D401" s="182">
        <f t="shared" si="44"/>
        <v>0</v>
      </c>
      <c r="E401" s="183">
        <f t="shared" si="44"/>
        <v>0</v>
      </c>
      <c r="F401" s="182">
        <f t="shared" si="44"/>
        <v>0</v>
      </c>
      <c r="G401" s="141">
        <f t="shared" si="44"/>
        <v>0</v>
      </c>
      <c r="H401" s="141">
        <f t="shared" si="44"/>
        <v>0</v>
      </c>
      <c r="I401" s="142">
        <f t="shared" si="44"/>
        <v>0</v>
      </c>
      <c r="J401" s="136">
        <f t="shared" si="44"/>
        <v>0</v>
      </c>
      <c r="K401" s="136">
        <f t="shared" si="44"/>
        <v>0</v>
      </c>
      <c r="L401" s="136">
        <f t="shared" si="44"/>
        <v>0</v>
      </c>
      <c r="M401" s="177">
        <f t="shared" si="44"/>
        <v>0</v>
      </c>
      <c r="N401" s="137">
        <f t="shared" si="44"/>
        <v>0</v>
      </c>
      <c r="O401" s="45"/>
      <c r="Q401" s="57" t="str">
        <f t="shared" ref="Q401:Q464" si="45">IF(K401&gt;0,"показать","скрыть")</f>
        <v>скрыть</v>
      </c>
    </row>
    <row r="402" spans="2:17" ht="15.75" hidden="1" customHeight="1" x14ac:dyDescent="0.25">
      <c r="B402" s="182">
        <v>386</v>
      </c>
      <c r="C402" s="182">
        <f t="shared" si="44"/>
        <v>0</v>
      </c>
      <c r="D402" s="182">
        <f t="shared" si="44"/>
        <v>0</v>
      </c>
      <c r="E402" s="183">
        <f t="shared" si="44"/>
        <v>0</v>
      </c>
      <c r="F402" s="182">
        <f t="shared" si="44"/>
        <v>0</v>
      </c>
      <c r="G402" s="141">
        <f t="shared" si="44"/>
        <v>0</v>
      </c>
      <c r="H402" s="141">
        <f t="shared" si="44"/>
        <v>0</v>
      </c>
      <c r="I402" s="142">
        <f t="shared" si="44"/>
        <v>0</v>
      </c>
      <c r="J402" s="136">
        <f t="shared" si="44"/>
        <v>0</v>
      </c>
      <c r="K402" s="136">
        <f t="shared" si="44"/>
        <v>0</v>
      </c>
      <c r="L402" s="136">
        <f t="shared" si="44"/>
        <v>0</v>
      </c>
      <c r="M402" s="177">
        <f t="shared" si="44"/>
        <v>0</v>
      </c>
      <c r="N402" s="137">
        <f t="shared" si="44"/>
        <v>0</v>
      </c>
      <c r="O402" s="45"/>
      <c r="Q402" s="57" t="str">
        <f t="shared" si="45"/>
        <v>скрыть</v>
      </c>
    </row>
    <row r="403" spans="2:17" ht="15.75" hidden="1" customHeight="1" x14ac:dyDescent="0.25">
      <c r="B403" s="182">
        <v>387</v>
      </c>
      <c r="C403" s="182">
        <f t="shared" si="44"/>
        <v>0</v>
      </c>
      <c r="D403" s="182">
        <f t="shared" si="44"/>
        <v>0</v>
      </c>
      <c r="E403" s="183">
        <f t="shared" si="44"/>
        <v>0</v>
      </c>
      <c r="F403" s="182">
        <f t="shared" si="44"/>
        <v>0</v>
      </c>
      <c r="G403" s="141">
        <f t="shared" si="44"/>
        <v>0</v>
      </c>
      <c r="H403" s="141">
        <f t="shared" si="44"/>
        <v>0</v>
      </c>
      <c r="I403" s="142">
        <f t="shared" si="44"/>
        <v>0</v>
      </c>
      <c r="J403" s="136">
        <f t="shared" si="44"/>
        <v>0</v>
      </c>
      <c r="K403" s="136">
        <f t="shared" si="44"/>
        <v>0</v>
      </c>
      <c r="L403" s="136">
        <f t="shared" si="44"/>
        <v>0</v>
      </c>
      <c r="M403" s="177">
        <f t="shared" si="44"/>
        <v>0</v>
      </c>
      <c r="N403" s="137">
        <f t="shared" si="44"/>
        <v>0</v>
      </c>
      <c r="O403" s="45"/>
      <c r="Q403" s="57" t="str">
        <f t="shared" si="45"/>
        <v>скрыть</v>
      </c>
    </row>
    <row r="404" spans="2:17" ht="15.75" hidden="1" customHeight="1" x14ac:dyDescent="0.25">
      <c r="B404" s="182">
        <v>388</v>
      </c>
      <c r="C404" s="182">
        <f t="shared" si="44"/>
        <v>0</v>
      </c>
      <c r="D404" s="182">
        <f t="shared" si="44"/>
        <v>0</v>
      </c>
      <c r="E404" s="183">
        <f t="shared" si="44"/>
        <v>0</v>
      </c>
      <c r="F404" s="182">
        <f t="shared" si="44"/>
        <v>0</v>
      </c>
      <c r="G404" s="141">
        <f t="shared" si="44"/>
        <v>0</v>
      </c>
      <c r="H404" s="141">
        <f t="shared" si="44"/>
        <v>0</v>
      </c>
      <c r="I404" s="142">
        <f t="shared" si="44"/>
        <v>0</v>
      </c>
      <c r="J404" s="136">
        <f t="shared" si="44"/>
        <v>0</v>
      </c>
      <c r="K404" s="136">
        <f t="shared" si="44"/>
        <v>0</v>
      </c>
      <c r="L404" s="136">
        <f t="shared" si="44"/>
        <v>0</v>
      </c>
      <c r="M404" s="177">
        <f t="shared" si="44"/>
        <v>0</v>
      </c>
      <c r="N404" s="137">
        <f t="shared" si="44"/>
        <v>0</v>
      </c>
      <c r="O404" s="45"/>
      <c r="Q404" s="57" t="str">
        <f t="shared" si="45"/>
        <v>скрыть</v>
      </c>
    </row>
    <row r="405" spans="2:17" ht="15.75" hidden="1" customHeight="1" x14ac:dyDescent="0.25">
      <c r="B405" s="182">
        <v>389</v>
      </c>
      <c r="C405" s="182">
        <f t="shared" si="44"/>
        <v>0</v>
      </c>
      <c r="D405" s="182">
        <f t="shared" si="44"/>
        <v>0</v>
      </c>
      <c r="E405" s="183">
        <f t="shared" si="44"/>
        <v>0</v>
      </c>
      <c r="F405" s="182">
        <f t="shared" si="44"/>
        <v>0</v>
      </c>
      <c r="G405" s="141">
        <f t="shared" si="44"/>
        <v>0</v>
      </c>
      <c r="H405" s="141">
        <f t="shared" si="44"/>
        <v>0</v>
      </c>
      <c r="I405" s="142">
        <f t="shared" si="44"/>
        <v>0</v>
      </c>
      <c r="J405" s="136">
        <f t="shared" si="44"/>
        <v>0</v>
      </c>
      <c r="K405" s="136">
        <f t="shared" si="44"/>
        <v>0</v>
      </c>
      <c r="L405" s="136">
        <f t="shared" si="44"/>
        <v>0</v>
      </c>
      <c r="M405" s="177">
        <f t="shared" si="44"/>
        <v>0</v>
      </c>
      <c r="N405" s="137">
        <f t="shared" si="44"/>
        <v>0</v>
      </c>
      <c r="O405" s="45"/>
      <c r="Q405" s="57" t="str">
        <f t="shared" si="45"/>
        <v>скрыть</v>
      </c>
    </row>
    <row r="406" spans="2:17" ht="15.75" hidden="1" customHeight="1" x14ac:dyDescent="0.25">
      <c r="B406" s="182">
        <v>390</v>
      </c>
      <c r="C406" s="182">
        <f t="shared" si="44"/>
        <v>0</v>
      </c>
      <c r="D406" s="182">
        <f t="shared" si="44"/>
        <v>0</v>
      </c>
      <c r="E406" s="183">
        <f t="shared" si="44"/>
        <v>0</v>
      </c>
      <c r="F406" s="182">
        <f t="shared" si="44"/>
        <v>0</v>
      </c>
      <c r="G406" s="141">
        <f t="shared" si="44"/>
        <v>0</v>
      </c>
      <c r="H406" s="141">
        <f t="shared" si="44"/>
        <v>0</v>
      </c>
      <c r="I406" s="142">
        <f t="shared" si="44"/>
        <v>0</v>
      </c>
      <c r="J406" s="136">
        <f t="shared" si="44"/>
        <v>0</v>
      </c>
      <c r="K406" s="136">
        <f t="shared" si="44"/>
        <v>0</v>
      </c>
      <c r="L406" s="136">
        <f t="shared" si="44"/>
        <v>0</v>
      </c>
      <c r="M406" s="177">
        <f t="shared" si="44"/>
        <v>0</v>
      </c>
      <c r="N406" s="137">
        <f t="shared" si="44"/>
        <v>0</v>
      </c>
      <c r="O406" s="45"/>
      <c r="Q406" s="57" t="str">
        <f t="shared" si="45"/>
        <v>скрыть</v>
      </c>
    </row>
    <row r="407" spans="2:17" ht="15.75" hidden="1" customHeight="1" x14ac:dyDescent="0.25">
      <c r="B407" s="182">
        <v>391</v>
      </c>
      <c r="C407" s="182">
        <f t="shared" ref="C407:N416" si="46">IFERROR(VLOOKUP($B407,calc_data,C$14+1,0),0)</f>
        <v>0</v>
      </c>
      <c r="D407" s="182">
        <f t="shared" si="46"/>
        <v>0</v>
      </c>
      <c r="E407" s="183">
        <f t="shared" si="46"/>
        <v>0</v>
      </c>
      <c r="F407" s="182">
        <f t="shared" si="46"/>
        <v>0</v>
      </c>
      <c r="G407" s="141">
        <f t="shared" si="46"/>
        <v>0</v>
      </c>
      <c r="H407" s="141">
        <f t="shared" si="46"/>
        <v>0</v>
      </c>
      <c r="I407" s="142">
        <f t="shared" si="46"/>
        <v>0</v>
      </c>
      <c r="J407" s="136">
        <f t="shared" si="46"/>
        <v>0</v>
      </c>
      <c r="K407" s="136">
        <f t="shared" si="46"/>
        <v>0</v>
      </c>
      <c r="L407" s="136">
        <f t="shared" si="46"/>
        <v>0</v>
      </c>
      <c r="M407" s="177">
        <f t="shared" si="46"/>
        <v>0</v>
      </c>
      <c r="N407" s="137">
        <f t="shared" si="46"/>
        <v>0</v>
      </c>
      <c r="O407" s="45"/>
      <c r="Q407" s="57" t="str">
        <f t="shared" si="45"/>
        <v>скрыть</v>
      </c>
    </row>
    <row r="408" spans="2:17" ht="15.75" hidden="1" customHeight="1" x14ac:dyDescent="0.25">
      <c r="B408" s="182">
        <v>392</v>
      </c>
      <c r="C408" s="182">
        <f t="shared" si="46"/>
        <v>0</v>
      </c>
      <c r="D408" s="182">
        <f t="shared" si="46"/>
        <v>0</v>
      </c>
      <c r="E408" s="183">
        <f t="shared" si="46"/>
        <v>0</v>
      </c>
      <c r="F408" s="182">
        <f t="shared" si="46"/>
        <v>0</v>
      </c>
      <c r="G408" s="141">
        <f t="shared" si="46"/>
        <v>0</v>
      </c>
      <c r="H408" s="141">
        <f t="shared" si="46"/>
        <v>0</v>
      </c>
      <c r="I408" s="142">
        <f t="shared" si="46"/>
        <v>0</v>
      </c>
      <c r="J408" s="136">
        <f t="shared" si="46"/>
        <v>0</v>
      </c>
      <c r="K408" s="136">
        <f t="shared" si="46"/>
        <v>0</v>
      </c>
      <c r="L408" s="136">
        <f t="shared" si="46"/>
        <v>0</v>
      </c>
      <c r="M408" s="177">
        <f t="shared" si="46"/>
        <v>0</v>
      </c>
      <c r="N408" s="137">
        <f t="shared" si="46"/>
        <v>0</v>
      </c>
      <c r="O408" s="45"/>
      <c r="Q408" s="57" t="str">
        <f t="shared" si="45"/>
        <v>скрыть</v>
      </c>
    </row>
    <row r="409" spans="2:17" ht="15.75" hidden="1" customHeight="1" x14ac:dyDescent="0.25">
      <c r="B409" s="182">
        <v>393</v>
      </c>
      <c r="C409" s="182">
        <f t="shared" si="46"/>
        <v>0</v>
      </c>
      <c r="D409" s="182">
        <f t="shared" si="46"/>
        <v>0</v>
      </c>
      <c r="E409" s="183">
        <f t="shared" si="46"/>
        <v>0</v>
      </c>
      <c r="F409" s="182">
        <f t="shared" si="46"/>
        <v>0</v>
      </c>
      <c r="G409" s="141">
        <f t="shared" si="46"/>
        <v>0</v>
      </c>
      <c r="H409" s="141">
        <f t="shared" si="46"/>
        <v>0</v>
      </c>
      <c r="I409" s="142">
        <f t="shared" si="46"/>
        <v>0</v>
      </c>
      <c r="J409" s="136">
        <f t="shared" si="46"/>
        <v>0</v>
      </c>
      <c r="K409" s="136">
        <f t="shared" si="46"/>
        <v>0</v>
      </c>
      <c r="L409" s="136">
        <f t="shared" si="46"/>
        <v>0</v>
      </c>
      <c r="M409" s="177">
        <f t="shared" si="46"/>
        <v>0</v>
      </c>
      <c r="N409" s="137">
        <f t="shared" si="46"/>
        <v>0</v>
      </c>
      <c r="O409" s="45"/>
      <c r="Q409" s="57" t="str">
        <f t="shared" si="45"/>
        <v>скрыть</v>
      </c>
    </row>
    <row r="410" spans="2:17" ht="15.75" hidden="1" customHeight="1" x14ac:dyDescent="0.25">
      <c r="B410" s="182">
        <v>394</v>
      </c>
      <c r="C410" s="182">
        <f t="shared" si="46"/>
        <v>0</v>
      </c>
      <c r="D410" s="182">
        <f t="shared" si="46"/>
        <v>0</v>
      </c>
      <c r="E410" s="183">
        <f t="shared" si="46"/>
        <v>0</v>
      </c>
      <c r="F410" s="182">
        <f t="shared" si="46"/>
        <v>0</v>
      </c>
      <c r="G410" s="141">
        <f t="shared" si="46"/>
        <v>0</v>
      </c>
      <c r="H410" s="141">
        <f t="shared" si="46"/>
        <v>0</v>
      </c>
      <c r="I410" s="142">
        <f t="shared" si="46"/>
        <v>0</v>
      </c>
      <c r="J410" s="136">
        <f t="shared" si="46"/>
        <v>0</v>
      </c>
      <c r="K410" s="136">
        <f t="shared" si="46"/>
        <v>0</v>
      </c>
      <c r="L410" s="136">
        <f t="shared" si="46"/>
        <v>0</v>
      </c>
      <c r="M410" s="177">
        <f t="shared" si="46"/>
        <v>0</v>
      </c>
      <c r="N410" s="137">
        <f t="shared" si="46"/>
        <v>0</v>
      </c>
      <c r="O410" s="45"/>
      <c r="Q410" s="57" t="str">
        <f t="shared" si="45"/>
        <v>скрыть</v>
      </c>
    </row>
    <row r="411" spans="2:17" ht="15.75" hidden="1" customHeight="1" x14ac:dyDescent="0.25">
      <c r="B411" s="182">
        <v>395</v>
      </c>
      <c r="C411" s="182">
        <f t="shared" si="46"/>
        <v>0</v>
      </c>
      <c r="D411" s="182">
        <f t="shared" si="46"/>
        <v>0</v>
      </c>
      <c r="E411" s="183">
        <f t="shared" si="46"/>
        <v>0</v>
      </c>
      <c r="F411" s="182">
        <f t="shared" si="46"/>
        <v>0</v>
      </c>
      <c r="G411" s="141">
        <f t="shared" si="46"/>
        <v>0</v>
      </c>
      <c r="H411" s="141">
        <f t="shared" si="46"/>
        <v>0</v>
      </c>
      <c r="I411" s="142">
        <f t="shared" si="46"/>
        <v>0</v>
      </c>
      <c r="J411" s="136">
        <f t="shared" si="46"/>
        <v>0</v>
      </c>
      <c r="K411" s="136">
        <f t="shared" si="46"/>
        <v>0</v>
      </c>
      <c r="L411" s="136">
        <f t="shared" si="46"/>
        <v>0</v>
      </c>
      <c r="M411" s="177">
        <f t="shared" si="46"/>
        <v>0</v>
      </c>
      <c r="N411" s="137">
        <f t="shared" si="46"/>
        <v>0</v>
      </c>
      <c r="O411" s="45"/>
      <c r="Q411" s="57" t="str">
        <f t="shared" si="45"/>
        <v>скрыть</v>
      </c>
    </row>
    <row r="412" spans="2:17" ht="15.75" hidden="1" customHeight="1" x14ac:dyDescent="0.25">
      <c r="B412" s="182">
        <v>396</v>
      </c>
      <c r="C412" s="182">
        <f t="shared" si="46"/>
        <v>0</v>
      </c>
      <c r="D412" s="182">
        <f t="shared" si="46"/>
        <v>0</v>
      </c>
      <c r="E412" s="183">
        <f t="shared" si="46"/>
        <v>0</v>
      </c>
      <c r="F412" s="182">
        <f t="shared" si="46"/>
        <v>0</v>
      </c>
      <c r="G412" s="141">
        <f t="shared" si="46"/>
        <v>0</v>
      </c>
      <c r="H412" s="141">
        <f t="shared" si="46"/>
        <v>0</v>
      </c>
      <c r="I412" s="142">
        <f t="shared" si="46"/>
        <v>0</v>
      </c>
      <c r="J412" s="136">
        <f t="shared" si="46"/>
        <v>0</v>
      </c>
      <c r="K412" s="136">
        <f t="shared" si="46"/>
        <v>0</v>
      </c>
      <c r="L412" s="136">
        <f t="shared" si="46"/>
        <v>0</v>
      </c>
      <c r="M412" s="177">
        <f t="shared" si="46"/>
        <v>0</v>
      </c>
      <c r="N412" s="137">
        <f t="shared" si="46"/>
        <v>0</v>
      </c>
      <c r="O412" s="45"/>
      <c r="Q412" s="57" t="str">
        <f t="shared" si="45"/>
        <v>скрыть</v>
      </c>
    </row>
    <row r="413" spans="2:17" ht="15.75" hidden="1" customHeight="1" x14ac:dyDescent="0.25">
      <c r="B413" s="182">
        <v>397</v>
      </c>
      <c r="C413" s="182">
        <f t="shared" si="46"/>
        <v>0</v>
      </c>
      <c r="D413" s="182">
        <f t="shared" si="46"/>
        <v>0</v>
      </c>
      <c r="E413" s="183">
        <f t="shared" si="46"/>
        <v>0</v>
      </c>
      <c r="F413" s="182">
        <f t="shared" si="46"/>
        <v>0</v>
      </c>
      <c r="G413" s="141">
        <f t="shared" si="46"/>
        <v>0</v>
      </c>
      <c r="H413" s="141">
        <f t="shared" si="46"/>
        <v>0</v>
      </c>
      <c r="I413" s="142">
        <f t="shared" si="46"/>
        <v>0</v>
      </c>
      <c r="J413" s="136">
        <f t="shared" si="46"/>
        <v>0</v>
      </c>
      <c r="K413" s="136">
        <f t="shared" si="46"/>
        <v>0</v>
      </c>
      <c r="L413" s="136">
        <f t="shared" si="46"/>
        <v>0</v>
      </c>
      <c r="M413" s="177">
        <f t="shared" si="46"/>
        <v>0</v>
      </c>
      <c r="N413" s="137">
        <f t="shared" si="46"/>
        <v>0</v>
      </c>
      <c r="O413" s="45"/>
      <c r="Q413" s="57" t="str">
        <f t="shared" si="45"/>
        <v>скрыть</v>
      </c>
    </row>
    <row r="414" spans="2:17" ht="15.75" hidden="1" customHeight="1" x14ac:dyDescent="0.25">
      <c r="B414" s="182">
        <v>398</v>
      </c>
      <c r="C414" s="182">
        <f t="shared" si="46"/>
        <v>0</v>
      </c>
      <c r="D414" s="182">
        <f t="shared" si="46"/>
        <v>0</v>
      </c>
      <c r="E414" s="183">
        <f t="shared" si="46"/>
        <v>0</v>
      </c>
      <c r="F414" s="182">
        <f t="shared" si="46"/>
        <v>0</v>
      </c>
      <c r="G414" s="141">
        <f t="shared" si="46"/>
        <v>0</v>
      </c>
      <c r="H414" s="141">
        <f t="shared" si="46"/>
        <v>0</v>
      </c>
      <c r="I414" s="142">
        <f t="shared" si="46"/>
        <v>0</v>
      </c>
      <c r="J414" s="136">
        <f t="shared" si="46"/>
        <v>0</v>
      </c>
      <c r="K414" s="136">
        <f t="shared" si="46"/>
        <v>0</v>
      </c>
      <c r="L414" s="136">
        <f t="shared" si="46"/>
        <v>0</v>
      </c>
      <c r="M414" s="177">
        <f t="shared" si="46"/>
        <v>0</v>
      </c>
      <c r="N414" s="137">
        <f t="shared" si="46"/>
        <v>0</v>
      </c>
      <c r="O414" s="45"/>
      <c r="Q414" s="57" t="str">
        <f t="shared" si="45"/>
        <v>скрыть</v>
      </c>
    </row>
    <row r="415" spans="2:17" ht="15.75" hidden="1" customHeight="1" x14ac:dyDescent="0.25">
      <c r="B415" s="182">
        <v>399</v>
      </c>
      <c r="C415" s="182">
        <f t="shared" si="46"/>
        <v>0</v>
      </c>
      <c r="D415" s="182">
        <f t="shared" si="46"/>
        <v>0</v>
      </c>
      <c r="E415" s="183">
        <f t="shared" si="46"/>
        <v>0</v>
      </c>
      <c r="F415" s="182">
        <f t="shared" si="46"/>
        <v>0</v>
      </c>
      <c r="G415" s="141">
        <f t="shared" si="46"/>
        <v>0</v>
      </c>
      <c r="H415" s="141">
        <f t="shared" si="46"/>
        <v>0</v>
      </c>
      <c r="I415" s="142">
        <f t="shared" si="46"/>
        <v>0</v>
      </c>
      <c r="J415" s="136">
        <f t="shared" si="46"/>
        <v>0</v>
      </c>
      <c r="K415" s="136">
        <f t="shared" si="46"/>
        <v>0</v>
      </c>
      <c r="L415" s="136">
        <f t="shared" si="46"/>
        <v>0</v>
      </c>
      <c r="M415" s="177">
        <f t="shared" si="46"/>
        <v>0</v>
      </c>
      <c r="N415" s="137">
        <f t="shared" si="46"/>
        <v>0</v>
      </c>
      <c r="O415" s="45"/>
      <c r="Q415" s="57" t="str">
        <f t="shared" si="45"/>
        <v>скрыть</v>
      </c>
    </row>
    <row r="416" spans="2:17" ht="15.75" hidden="1" customHeight="1" x14ac:dyDescent="0.25">
      <c r="B416" s="182">
        <v>400</v>
      </c>
      <c r="C416" s="182">
        <f t="shared" si="46"/>
        <v>0</v>
      </c>
      <c r="D416" s="182">
        <f t="shared" si="46"/>
        <v>0</v>
      </c>
      <c r="E416" s="183">
        <f t="shared" si="46"/>
        <v>0</v>
      </c>
      <c r="F416" s="182">
        <f t="shared" si="46"/>
        <v>0</v>
      </c>
      <c r="G416" s="141">
        <f t="shared" si="46"/>
        <v>0</v>
      </c>
      <c r="H416" s="141">
        <f t="shared" si="46"/>
        <v>0</v>
      </c>
      <c r="I416" s="142">
        <f t="shared" si="46"/>
        <v>0</v>
      </c>
      <c r="J416" s="136">
        <f t="shared" si="46"/>
        <v>0</v>
      </c>
      <c r="K416" s="136">
        <f t="shared" si="46"/>
        <v>0</v>
      </c>
      <c r="L416" s="136">
        <f t="shared" si="46"/>
        <v>0</v>
      </c>
      <c r="M416" s="177">
        <f t="shared" si="46"/>
        <v>0</v>
      </c>
      <c r="N416" s="137">
        <f t="shared" si="46"/>
        <v>0</v>
      </c>
      <c r="O416" s="45"/>
      <c r="Q416" s="57" t="str">
        <f t="shared" si="45"/>
        <v>скрыть</v>
      </c>
    </row>
    <row r="417" spans="2:17" ht="15.75" hidden="1" customHeight="1" x14ac:dyDescent="0.25">
      <c r="B417" s="182">
        <v>401</v>
      </c>
      <c r="C417" s="182">
        <f t="shared" ref="C417:N426" si="47">IFERROR(VLOOKUP($B417,calc_data,C$14+1,0),0)</f>
        <v>0</v>
      </c>
      <c r="D417" s="182">
        <f t="shared" si="47"/>
        <v>0</v>
      </c>
      <c r="E417" s="183">
        <f t="shared" si="47"/>
        <v>0</v>
      </c>
      <c r="F417" s="182">
        <f t="shared" si="47"/>
        <v>0</v>
      </c>
      <c r="G417" s="141">
        <f t="shared" si="47"/>
        <v>0</v>
      </c>
      <c r="H417" s="141">
        <f t="shared" si="47"/>
        <v>0</v>
      </c>
      <c r="I417" s="142">
        <f t="shared" si="47"/>
        <v>0</v>
      </c>
      <c r="J417" s="136">
        <f t="shared" si="47"/>
        <v>0</v>
      </c>
      <c r="K417" s="136">
        <f t="shared" si="47"/>
        <v>0</v>
      </c>
      <c r="L417" s="136">
        <f t="shared" si="47"/>
        <v>0</v>
      </c>
      <c r="M417" s="177">
        <f t="shared" si="47"/>
        <v>0</v>
      </c>
      <c r="N417" s="137">
        <f t="shared" si="47"/>
        <v>0</v>
      </c>
      <c r="O417" s="45"/>
      <c r="Q417" s="57" t="str">
        <f t="shared" si="45"/>
        <v>скрыть</v>
      </c>
    </row>
    <row r="418" spans="2:17" ht="15.75" hidden="1" customHeight="1" x14ac:dyDescent="0.25">
      <c r="B418" s="182">
        <v>402</v>
      </c>
      <c r="C418" s="182">
        <f t="shared" si="47"/>
        <v>0</v>
      </c>
      <c r="D418" s="182">
        <f t="shared" si="47"/>
        <v>0</v>
      </c>
      <c r="E418" s="183">
        <f t="shared" si="47"/>
        <v>0</v>
      </c>
      <c r="F418" s="182">
        <f t="shared" si="47"/>
        <v>0</v>
      </c>
      <c r="G418" s="141">
        <f t="shared" si="47"/>
        <v>0</v>
      </c>
      <c r="H418" s="141">
        <f t="shared" si="47"/>
        <v>0</v>
      </c>
      <c r="I418" s="142">
        <f t="shared" si="47"/>
        <v>0</v>
      </c>
      <c r="J418" s="136">
        <f t="shared" si="47"/>
        <v>0</v>
      </c>
      <c r="K418" s="136">
        <f t="shared" si="47"/>
        <v>0</v>
      </c>
      <c r="L418" s="136">
        <f t="shared" si="47"/>
        <v>0</v>
      </c>
      <c r="M418" s="177">
        <f t="shared" si="47"/>
        <v>0</v>
      </c>
      <c r="N418" s="137">
        <f t="shared" si="47"/>
        <v>0</v>
      </c>
      <c r="O418" s="45"/>
      <c r="Q418" s="57" t="str">
        <f t="shared" si="45"/>
        <v>скрыть</v>
      </c>
    </row>
    <row r="419" spans="2:17" ht="15.75" hidden="1" customHeight="1" x14ac:dyDescent="0.25">
      <c r="B419" s="182">
        <v>403</v>
      </c>
      <c r="C419" s="182">
        <f t="shared" si="47"/>
        <v>0</v>
      </c>
      <c r="D419" s="182">
        <f t="shared" si="47"/>
        <v>0</v>
      </c>
      <c r="E419" s="183">
        <f t="shared" si="47"/>
        <v>0</v>
      </c>
      <c r="F419" s="182">
        <f t="shared" si="47"/>
        <v>0</v>
      </c>
      <c r="G419" s="141">
        <f t="shared" si="47"/>
        <v>0</v>
      </c>
      <c r="H419" s="141">
        <f t="shared" si="47"/>
        <v>0</v>
      </c>
      <c r="I419" s="142">
        <f t="shared" si="47"/>
        <v>0</v>
      </c>
      <c r="J419" s="136">
        <f t="shared" si="47"/>
        <v>0</v>
      </c>
      <c r="K419" s="136">
        <f t="shared" si="47"/>
        <v>0</v>
      </c>
      <c r="L419" s="136">
        <f t="shared" si="47"/>
        <v>0</v>
      </c>
      <c r="M419" s="177">
        <f t="shared" si="47"/>
        <v>0</v>
      </c>
      <c r="N419" s="137">
        <f t="shared" si="47"/>
        <v>0</v>
      </c>
      <c r="O419" s="45"/>
      <c r="Q419" s="57" t="str">
        <f t="shared" si="45"/>
        <v>скрыть</v>
      </c>
    </row>
    <row r="420" spans="2:17" ht="15.75" hidden="1" customHeight="1" x14ac:dyDescent="0.25">
      <c r="B420" s="182">
        <v>404</v>
      </c>
      <c r="C420" s="182">
        <f t="shared" si="47"/>
        <v>0</v>
      </c>
      <c r="D420" s="182">
        <f t="shared" si="47"/>
        <v>0</v>
      </c>
      <c r="E420" s="183">
        <f t="shared" si="47"/>
        <v>0</v>
      </c>
      <c r="F420" s="182">
        <f t="shared" si="47"/>
        <v>0</v>
      </c>
      <c r="G420" s="141">
        <f t="shared" si="47"/>
        <v>0</v>
      </c>
      <c r="H420" s="141">
        <f t="shared" si="47"/>
        <v>0</v>
      </c>
      <c r="I420" s="142">
        <f t="shared" si="47"/>
        <v>0</v>
      </c>
      <c r="J420" s="136">
        <f t="shared" si="47"/>
        <v>0</v>
      </c>
      <c r="K420" s="136">
        <f t="shared" si="47"/>
        <v>0</v>
      </c>
      <c r="L420" s="136">
        <f t="shared" si="47"/>
        <v>0</v>
      </c>
      <c r="M420" s="177">
        <f t="shared" si="47"/>
        <v>0</v>
      </c>
      <c r="N420" s="137">
        <f t="shared" si="47"/>
        <v>0</v>
      </c>
      <c r="O420" s="45"/>
      <c r="Q420" s="57" t="str">
        <f t="shared" si="45"/>
        <v>скрыть</v>
      </c>
    </row>
    <row r="421" spans="2:17" ht="15.75" hidden="1" customHeight="1" x14ac:dyDescent="0.25">
      <c r="B421" s="182">
        <v>405</v>
      </c>
      <c r="C421" s="182">
        <f t="shared" si="47"/>
        <v>0</v>
      </c>
      <c r="D421" s="182">
        <f t="shared" si="47"/>
        <v>0</v>
      </c>
      <c r="E421" s="183">
        <f t="shared" si="47"/>
        <v>0</v>
      </c>
      <c r="F421" s="182">
        <f t="shared" si="47"/>
        <v>0</v>
      </c>
      <c r="G421" s="141">
        <f t="shared" si="47"/>
        <v>0</v>
      </c>
      <c r="H421" s="141">
        <f t="shared" si="47"/>
        <v>0</v>
      </c>
      <c r="I421" s="142">
        <f t="shared" si="47"/>
        <v>0</v>
      </c>
      <c r="J421" s="136">
        <f t="shared" si="47"/>
        <v>0</v>
      </c>
      <c r="K421" s="136">
        <f t="shared" si="47"/>
        <v>0</v>
      </c>
      <c r="L421" s="136">
        <f t="shared" si="47"/>
        <v>0</v>
      </c>
      <c r="M421" s="177">
        <f t="shared" si="47"/>
        <v>0</v>
      </c>
      <c r="N421" s="137">
        <f t="shared" si="47"/>
        <v>0</v>
      </c>
      <c r="O421" s="45"/>
      <c r="Q421" s="57" t="str">
        <f t="shared" si="45"/>
        <v>скрыть</v>
      </c>
    </row>
    <row r="422" spans="2:17" ht="15.75" hidden="1" customHeight="1" x14ac:dyDescent="0.25">
      <c r="B422" s="182">
        <v>406</v>
      </c>
      <c r="C422" s="182">
        <f t="shared" si="47"/>
        <v>0</v>
      </c>
      <c r="D422" s="182">
        <f t="shared" si="47"/>
        <v>0</v>
      </c>
      <c r="E422" s="183">
        <f t="shared" si="47"/>
        <v>0</v>
      </c>
      <c r="F422" s="182">
        <f t="shared" si="47"/>
        <v>0</v>
      </c>
      <c r="G422" s="141">
        <f t="shared" si="47"/>
        <v>0</v>
      </c>
      <c r="H422" s="141">
        <f t="shared" si="47"/>
        <v>0</v>
      </c>
      <c r="I422" s="142">
        <f t="shared" si="47"/>
        <v>0</v>
      </c>
      <c r="J422" s="136">
        <f t="shared" si="47"/>
        <v>0</v>
      </c>
      <c r="K422" s="136">
        <f t="shared" si="47"/>
        <v>0</v>
      </c>
      <c r="L422" s="136">
        <f t="shared" si="47"/>
        <v>0</v>
      </c>
      <c r="M422" s="177">
        <f t="shared" si="47"/>
        <v>0</v>
      </c>
      <c r="N422" s="137">
        <f t="shared" si="47"/>
        <v>0</v>
      </c>
      <c r="O422" s="45"/>
      <c r="Q422" s="57" t="str">
        <f t="shared" si="45"/>
        <v>скрыть</v>
      </c>
    </row>
    <row r="423" spans="2:17" ht="15.75" hidden="1" customHeight="1" x14ac:dyDescent="0.25">
      <c r="B423" s="182">
        <v>407</v>
      </c>
      <c r="C423" s="182">
        <f t="shared" si="47"/>
        <v>0</v>
      </c>
      <c r="D423" s="182">
        <f t="shared" si="47"/>
        <v>0</v>
      </c>
      <c r="E423" s="183">
        <f t="shared" si="47"/>
        <v>0</v>
      </c>
      <c r="F423" s="182">
        <f t="shared" si="47"/>
        <v>0</v>
      </c>
      <c r="G423" s="141">
        <f t="shared" si="47"/>
        <v>0</v>
      </c>
      <c r="H423" s="141">
        <f t="shared" si="47"/>
        <v>0</v>
      </c>
      <c r="I423" s="142">
        <f t="shared" si="47"/>
        <v>0</v>
      </c>
      <c r="J423" s="136">
        <f t="shared" si="47"/>
        <v>0</v>
      </c>
      <c r="K423" s="136">
        <f t="shared" si="47"/>
        <v>0</v>
      </c>
      <c r="L423" s="136">
        <f t="shared" si="47"/>
        <v>0</v>
      </c>
      <c r="M423" s="177">
        <f t="shared" si="47"/>
        <v>0</v>
      </c>
      <c r="N423" s="137">
        <f t="shared" si="47"/>
        <v>0</v>
      </c>
      <c r="O423" s="45"/>
      <c r="Q423" s="57" t="str">
        <f t="shared" si="45"/>
        <v>скрыть</v>
      </c>
    </row>
    <row r="424" spans="2:17" ht="15.75" hidden="1" customHeight="1" x14ac:dyDescent="0.25">
      <c r="B424" s="182">
        <v>408</v>
      </c>
      <c r="C424" s="182">
        <f t="shared" si="47"/>
        <v>0</v>
      </c>
      <c r="D424" s="182">
        <f t="shared" si="47"/>
        <v>0</v>
      </c>
      <c r="E424" s="183">
        <f t="shared" si="47"/>
        <v>0</v>
      </c>
      <c r="F424" s="182">
        <f t="shared" si="47"/>
        <v>0</v>
      </c>
      <c r="G424" s="141">
        <f t="shared" si="47"/>
        <v>0</v>
      </c>
      <c r="H424" s="141">
        <f t="shared" si="47"/>
        <v>0</v>
      </c>
      <c r="I424" s="142">
        <f t="shared" si="47"/>
        <v>0</v>
      </c>
      <c r="J424" s="136">
        <f t="shared" si="47"/>
        <v>0</v>
      </c>
      <c r="K424" s="136">
        <f t="shared" si="47"/>
        <v>0</v>
      </c>
      <c r="L424" s="136">
        <f t="shared" si="47"/>
        <v>0</v>
      </c>
      <c r="M424" s="177">
        <f t="shared" si="47"/>
        <v>0</v>
      </c>
      <c r="N424" s="137">
        <f t="shared" si="47"/>
        <v>0</v>
      </c>
      <c r="O424" s="45"/>
      <c r="Q424" s="57" t="str">
        <f t="shared" si="45"/>
        <v>скрыть</v>
      </c>
    </row>
    <row r="425" spans="2:17" ht="15.75" hidden="1" customHeight="1" x14ac:dyDescent="0.25">
      <c r="B425" s="182">
        <v>409</v>
      </c>
      <c r="C425" s="182">
        <f t="shared" si="47"/>
        <v>0</v>
      </c>
      <c r="D425" s="182">
        <f t="shared" si="47"/>
        <v>0</v>
      </c>
      <c r="E425" s="183">
        <f t="shared" si="47"/>
        <v>0</v>
      </c>
      <c r="F425" s="182">
        <f t="shared" si="47"/>
        <v>0</v>
      </c>
      <c r="G425" s="141">
        <f t="shared" si="47"/>
        <v>0</v>
      </c>
      <c r="H425" s="141">
        <f t="shared" si="47"/>
        <v>0</v>
      </c>
      <c r="I425" s="142">
        <f t="shared" si="47"/>
        <v>0</v>
      </c>
      <c r="J425" s="136">
        <f t="shared" si="47"/>
        <v>0</v>
      </c>
      <c r="K425" s="136">
        <f t="shared" si="47"/>
        <v>0</v>
      </c>
      <c r="L425" s="136">
        <f t="shared" si="47"/>
        <v>0</v>
      </c>
      <c r="M425" s="177">
        <f t="shared" si="47"/>
        <v>0</v>
      </c>
      <c r="N425" s="137">
        <f t="shared" si="47"/>
        <v>0</v>
      </c>
      <c r="O425" s="45"/>
      <c r="Q425" s="57" t="str">
        <f t="shared" si="45"/>
        <v>скрыть</v>
      </c>
    </row>
    <row r="426" spans="2:17" ht="15.75" hidden="1" customHeight="1" x14ac:dyDescent="0.25">
      <c r="B426" s="182">
        <v>410</v>
      </c>
      <c r="C426" s="182">
        <f t="shared" si="47"/>
        <v>0</v>
      </c>
      <c r="D426" s="182">
        <f t="shared" si="47"/>
        <v>0</v>
      </c>
      <c r="E426" s="183">
        <f t="shared" si="47"/>
        <v>0</v>
      </c>
      <c r="F426" s="182">
        <f t="shared" si="47"/>
        <v>0</v>
      </c>
      <c r="G426" s="141">
        <f t="shared" si="47"/>
        <v>0</v>
      </c>
      <c r="H426" s="141">
        <f t="shared" si="47"/>
        <v>0</v>
      </c>
      <c r="I426" s="142">
        <f t="shared" si="47"/>
        <v>0</v>
      </c>
      <c r="J426" s="136">
        <f t="shared" si="47"/>
        <v>0</v>
      </c>
      <c r="K426" s="136">
        <f t="shared" si="47"/>
        <v>0</v>
      </c>
      <c r="L426" s="136">
        <f t="shared" si="47"/>
        <v>0</v>
      </c>
      <c r="M426" s="177">
        <f t="shared" si="47"/>
        <v>0</v>
      </c>
      <c r="N426" s="137">
        <f t="shared" si="47"/>
        <v>0</v>
      </c>
      <c r="O426" s="45"/>
      <c r="Q426" s="57" t="str">
        <f t="shared" si="45"/>
        <v>скрыть</v>
      </c>
    </row>
    <row r="427" spans="2:17" ht="15.75" hidden="1" customHeight="1" x14ac:dyDescent="0.25">
      <c r="B427" s="182">
        <v>411</v>
      </c>
      <c r="C427" s="182">
        <f t="shared" ref="C427:N436" si="48">IFERROR(VLOOKUP($B427,calc_data,C$14+1,0),0)</f>
        <v>0</v>
      </c>
      <c r="D427" s="182">
        <f t="shared" si="48"/>
        <v>0</v>
      </c>
      <c r="E427" s="183">
        <f t="shared" si="48"/>
        <v>0</v>
      </c>
      <c r="F427" s="182">
        <f t="shared" si="48"/>
        <v>0</v>
      </c>
      <c r="G427" s="141">
        <f t="shared" si="48"/>
        <v>0</v>
      </c>
      <c r="H427" s="141">
        <f t="shared" si="48"/>
        <v>0</v>
      </c>
      <c r="I427" s="142">
        <f t="shared" si="48"/>
        <v>0</v>
      </c>
      <c r="J427" s="136">
        <f t="shared" si="48"/>
        <v>0</v>
      </c>
      <c r="K427" s="136">
        <f t="shared" si="48"/>
        <v>0</v>
      </c>
      <c r="L427" s="136">
        <f t="shared" si="48"/>
        <v>0</v>
      </c>
      <c r="M427" s="177">
        <f t="shared" si="48"/>
        <v>0</v>
      </c>
      <c r="N427" s="137">
        <f t="shared" si="48"/>
        <v>0</v>
      </c>
      <c r="O427" s="45"/>
      <c r="Q427" s="57" t="str">
        <f t="shared" si="45"/>
        <v>скрыть</v>
      </c>
    </row>
    <row r="428" spans="2:17" ht="15.75" hidden="1" customHeight="1" x14ac:dyDescent="0.25">
      <c r="B428" s="182">
        <v>412</v>
      </c>
      <c r="C428" s="182">
        <f t="shared" si="48"/>
        <v>0</v>
      </c>
      <c r="D428" s="182">
        <f t="shared" si="48"/>
        <v>0</v>
      </c>
      <c r="E428" s="183">
        <f t="shared" si="48"/>
        <v>0</v>
      </c>
      <c r="F428" s="182">
        <f t="shared" si="48"/>
        <v>0</v>
      </c>
      <c r="G428" s="141">
        <f t="shared" si="48"/>
        <v>0</v>
      </c>
      <c r="H428" s="141">
        <f t="shared" si="48"/>
        <v>0</v>
      </c>
      <c r="I428" s="142">
        <f t="shared" si="48"/>
        <v>0</v>
      </c>
      <c r="J428" s="136">
        <f t="shared" si="48"/>
        <v>0</v>
      </c>
      <c r="K428" s="136">
        <f t="shared" si="48"/>
        <v>0</v>
      </c>
      <c r="L428" s="136">
        <f t="shared" si="48"/>
        <v>0</v>
      </c>
      <c r="M428" s="177">
        <f t="shared" si="48"/>
        <v>0</v>
      </c>
      <c r="N428" s="137">
        <f t="shared" si="48"/>
        <v>0</v>
      </c>
      <c r="O428" s="45"/>
      <c r="Q428" s="57" t="str">
        <f t="shared" si="45"/>
        <v>скрыть</v>
      </c>
    </row>
    <row r="429" spans="2:17" ht="15.75" hidden="1" customHeight="1" x14ac:dyDescent="0.25">
      <c r="B429" s="182">
        <v>413</v>
      </c>
      <c r="C429" s="182">
        <f t="shared" si="48"/>
        <v>0</v>
      </c>
      <c r="D429" s="182">
        <f t="shared" si="48"/>
        <v>0</v>
      </c>
      <c r="E429" s="183">
        <f t="shared" si="48"/>
        <v>0</v>
      </c>
      <c r="F429" s="182">
        <f t="shared" si="48"/>
        <v>0</v>
      </c>
      <c r="G429" s="141">
        <f t="shared" si="48"/>
        <v>0</v>
      </c>
      <c r="H429" s="141">
        <f t="shared" si="48"/>
        <v>0</v>
      </c>
      <c r="I429" s="142">
        <f t="shared" si="48"/>
        <v>0</v>
      </c>
      <c r="J429" s="136">
        <f t="shared" si="48"/>
        <v>0</v>
      </c>
      <c r="K429" s="136">
        <f t="shared" si="48"/>
        <v>0</v>
      </c>
      <c r="L429" s="136">
        <f t="shared" si="48"/>
        <v>0</v>
      </c>
      <c r="M429" s="177">
        <f t="shared" si="48"/>
        <v>0</v>
      </c>
      <c r="N429" s="137">
        <f t="shared" si="48"/>
        <v>0</v>
      </c>
      <c r="O429" s="45"/>
      <c r="Q429" s="57" t="str">
        <f t="shared" si="45"/>
        <v>скрыть</v>
      </c>
    </row>
    <row r="430" spans="2:17" ht="15.75" hidden="1" customHeight="1" x14ac:dyDescent="0.25">
      <c r="B430" s="182">
        <v>414</v>
      </c>
      <c r="C430" s="182">
        <f t="shared" si="48"/>
        <v>0</v>
      </c>
      <c r="D430" s="182">
        <f t="shared" si="48"/>
        <v>0</v>
      </c>
      <c r="E430" s="183">
        <f t="shared" si="48"/>
        <v>0</v>
      </c>
      <c r="F430" s="182">
        <f t="shared" si="48"/>
        <v>0</v>
      </c>
      <c r="G430" s="141">
        <f t="shared" si="48"/>
        <v>0</v>
      </c>
      <c r="H430" s="141">
        <f t="shared" si="48"/>
        <v>0</v>
      </c>
      <c r="I430" s="142">
        <f t="shared" si="48"/>
        <v>0</v>
      </c>
      <c r="J430" s="136">
        <f t="shared" si="48"/>
        <v>0</v>
      </c>
      <c r="K430" s="136">
        <f t="shared" si="48"/>
        <v>0</v>
      </c>
      <c r="L430" s="136">
        <f t="shared" si="48"/>
        <v>0</v>
      </c>
      <c r="M430" s="177">
        <f t="shared" si="48"/>
        <v>0</v>
      </c>
      <c r="N430" s="137">
        <f t="shared" si="48"/>
        <v>0</v>
      </c>
      <c r="O430" s="45"/>
      <c r="Q430" s="57" t="str">
        <f t="shared" si="45"/>
        <v>скрыть</v>
      </c>
    </row>
    <row r="431" spans="2:17" ht="15.75" hidden="1" customHeight="1" x14ac:dyDescent="0.25">
      <c r="B431" s="182">
        <v>415</v>
      </c>
      <c r="C431" s="182">
        <f t="shared" si="48"/>
        <v>0</v>
      </c>
      <c r="D431" s="182">
        <f t="shared" si="48"/>
        <v>0</v>
      </c>
      <c r="E431" s="183">
        <f t="shared" si="48"/>
        <v>0</v>
      </c>
      <c r="F431" s="182">
        <f t="shared" si="48"/>
        <v>0</v>
      </c>
      <c r="G431" s="141">
        <f t="shared" si="48"/>
        <v>0</v>
      </c>
      <c r="H431" s="141">
        <f t="shared" si="48"/>
        <v>0</v>
      </c>
      <c r="I431" s="142">
        <f t="shared" si="48"/>
        <v>0</v>
      </c>
      <c r="J431" s="136">
        <f t="shared" si="48"/>
        <v>0</v>
      </c>
      <c r="K431" s="136">
        <f t="shared" si="48"/>
        <v>0</v>
      </c>
      <c r="L431" s="136">
        <f t="shared" si="48"/>
        <v>0</v>
      </c>
      <c r="M431" s="177">
        <f t="shared" si="48"/>
        <v>0</v>
      </c>
      <c r="N431" s="137">
        <f t="shared" si="48"/>
        <v>0</v>
      </c>
      <c r="O431" s="45"/>
      <c r="Q431" s="57" t="str">
        <f t="shared" si="45"/>
        <v>скрыть</v>
      </c>
    </row>
    <row r="432" spans="2:17" ht="15.75" hidden="1" customHeight="1" x14ac:dyDescent="0.25">
      <c r="B432" s="182">
        <v>416</v>
      </c>
      <c r="C432" s="182">
        <f t="shared" si="48"/>
        <v>0</v>
      </c>
      <c r="D432" s="182">
        <f t="shared" si="48"/>
        <v>0</v>
      </c>
      <c r="E432" s="183">
        <f t="shared" si="48"/>
        <v>0</v>
      </c>
      <c r="F432" s="182">
        <f t="shared" si="48"/>
        <v>0</v>
      </c>
      <c r="G432" s="141">
        <f t="shared" si="48"/>
        <v>0</v>
      </c>
      <c r="H432" s="141">
        <f t="shared" si="48"/>
        <v>0</v>
      </c>
      <c r="I432" s="142">
        <f t="shared" si="48"/>
        <v>0</v>
      </c>
      <c r="J432" s="136">
        <f t="shared" si="48"/>
        <v>0</v>
      </c>
      <c r="K432" s="136">
        <f t="shared" si="48"/>
        <v>0</v>
      </c>
      <c r="L432" s="136">
        <f t="shared" si="48"/>
        <v>0</v>
      </c>
      <c r="M432" s="177">
        <f t="shared" si="48"/>
        <v>0</v>
      </c>
      <c r="N432" s="137">
        <f t="shared" si="48"/>
        <v>0</v>
      </c>
      <c r="O432" s="45"/>
      <c r="Q432" s="57" t="str">
        <f t="shared" si="45"/>
        <v>скрыть</v>
      </c>
    </row>
    <row r="433" spans="2:17" ht="15.75" hidden="1" customHeight="1" x14ac:dyDescent="0.25">
      <c r="B433" s="182">
        <v>417</v>
      </c>
      <c r="C433" s="182">
        <f t="shared" si="48"/>
        <v>0</v>
      </c>
      <c r="D433" s="182">
        <f t="shared" si="48"/>
        <v>0</v>
      </c>
      <c r="E433" s="183">
        <f t="shared" si="48"/>
        <v>0</v>
      </c>
      <c r="F433" s="182">
        <f t="shared" si="48"/>
        <v>0</v>
      </c>
      <c r="G433" s="141">
        <f t="shared" si="48"/>
        <v>0</v>
      </c>
      <c r="H433" s="141">
        <f t="shared" si="48"/>
        <v>0</v>
      </c>
      <c r="I433" s="142">
        <f t="shared" si="48"/>
        <v>0</v>
      </c>
      <c r="J433" s="136">
        <f t="shared" si="48"/>
        <v>0</v>
      </c>
      <c r="K433" s="136">
        <f t="shared" si="48"/>
        <v>0</v>
      </c>
      <c r="L433" s="136">
        <f t="shared" si="48"/>
        <v>0</v>
      </c>
      <c r="M433" s="177">
        <f t="shared" si="48"/>
        <v>0</v>
      </c>
      <c r="N433" s="137">
        <f t="shared" si="48"/>
        <v>0</v>
      </c>
      <c r="O433" s="45"/>
      <c r="Q433" s="57" t="str">
        <f t="shared" si="45"/>
        <v>скрыть</v>
      </c>
    </row>
    <row r="434" spans="2:17" ht="15.75" hidden="1" customHeight="1" x14ac:dyDescent="0.25">
      <c r="B434" s="182">
        <v>418</v>
      </c>
      <c r="C434" s="182">
        <f t="shared" si="48"/>
        <v>0</v>
      </c>
      <c r="D434" s="182">
        <f t="shared" si="48"/>
        <v>0</v>
      </c>
      <c r="E434" s="183">
        <f t="shared" si="48"/>
        <v>0</v>
      </c>
      <c r="F434" s="182">
        <f t="shared" si="48"/>
        <v>0</v>
      </c>
      <c r="G434" s="141">
        <f t="shared" si="48"/>
        <v>0</v>
      </c>
      <c r="H434" s="141">
        <f t="shared" si="48"/>
        <v>0</v>
      </c>
      <c r="I434" s="142">
        <f t="shared" si="48"/>
        <v>0</v>
      </c>
      <c r="J434" s="136">
        <f t="shared" si="48"/>
        <v>0</v>
      </c>
      <c r="K434" s="136">
        <f t="shared" si="48"/>
        <v>0</v>
      </c>
      <c r="L434" s="136">
        <f t="shared" si="48"/>
        <v>0</v>
      </c>
      <c r="M434" s="177">
        <f t="shared" si="48"/>
        <v>0</v>
      </c>
      <c r="N434" s="137">
        <f t="shared" si="48"/>
        <v>0</v>
      </c>
      <c r="O434" s="45"/>
      <c r="Q434" s="57" t="str">
        <f t="shared" si="45"/>
        <v>скрыть</v>
      </c>
    </row>
    <row r="435" spans="2:17" ht="15.75" hidden="1" customHeight="1" x14ac:dyDescent="0.25">
      <c r="B435" s="182">
        <v>419</v>
      </c>
      <c r="C435" s="182">
        <f t="shared" si="48"/>
        <v>0</v>
      </c>
      <c r="D435" s="182">
        <f t="shared" si="48"/>
        <v>0</v>
      </c>
      <c r="E435" s="183">
        <f t="shared" si="48"/>
        <v>0</v>
      </c>
      <c r="F435" s="182">
        <f t="shared" si="48"/>
        <v>0</v>
      </c>
      <c r="G435" s="141">
        <f t="shared" si="48"/>
        <v>0</v>
      </c>
      <c r="H435" s="141">
        <f t="shared" si="48"/>
        <v>0</v>
      </c>
      <c r="I435" s="142">
        <f t="shared" si="48"/>
        <v>0</v>
      </c>
      <c r="J435" s="136">
        <f t="shared" si="48"/>
        <v>0</v>
      </c>
      <c r="K435" s="136">
        <f t="shared" si="48"/>
        <v>0</v>
      </c>
      <c r="L435" s="136">
        <f t="shared" si="48"/>
        <v>0</v>
      </c>
      <c r="M435" s="177">
        <f t="shared" si="48"/>
        <v>0</v>
      </c>
      <c r="N435" s="137">
        <f t="shared" si="48"/>
        <v>0</v>
      </c>
      <c r="O435" s="45"/>
      <c r="Q435" s="57" t="str">
        <f t="shared" si="45"/>
        <v>скрыть</v>
      </c>
    </row>
    <row r="436" spans="2:17" ht="15.75" hidden="1" customHeight="1" x14ac:dyDescent="0.25">
      <c r="B436" s="182">
        <v>420</v>
      </c>
      <c r="C436" s="182">
        <f t="shared" si="48"/>
        <v>0</v>
      </c>
      <c r="D436" s="182">
        <f t="shared" si="48"/>
        <v>0</v>
      </c>
      <c r="E436" s="183">
        <f t="shared" si="48"/>
        <v>0</v>
      </c>
      <c r="F436" s="182">
        <f t="shared" si="48"/>
        <v>0</v>
      </c>
      <c r="G436" s="141">
        <f t="shared" si="48"/>
        <v>0</v>
      </c>
      <c r="H436" s="141">
        <f t="shared" si="48"/>
        <v>0</v>
      </c>
      <c r="I436" s="142">
        <f t="shared" si="48"/>
        <v>0</v>
      </c>
      <c r="J436" s="136">
        <f t="shared" si="48"/>
        <v>0</v>
      </c>
      <c r="K436" s="136">
        <f t="shared" si="48"/>
        <v>0</v>
      </c>
      <c r="L436" s="136">
        <f t="shared" si="48"/>
        <v>0</v>
      </c>
      <c r="M436" s="177">
        <f t="shared" si="48"/>
        <v>0</v>
      </c>
      <c r="N436" s="137">
        <f t="shared" si="48"/>
        <v>0</v>
      </c>
      <c r="O436" s="45"/>
      <c r="Q436" s="57" t="str">
        <f t="shared" si="45"/>
        <v>скрыть</v>
      </c>
    </row>
    <row r="437" spans="2:17" ht="15.75" hidden="1" customHeight="1" x14ac:dyDescent="0.25">
      <c r="B437" s="182">
        <v>421</v>
      </c>
      <c r="C437" s="182">
        <f t="shared" ref="C437:N446" si="49">IFERROR(VLOOKUP($B437,calc_data,C$14+1,0),0)</f>
        <v>0</v>
      </c>
      <c r="D437" s="182">
        <f t="shared" si="49"/>
        <v>0</v>
      </c>
      <c r="E437" s="183">
        <f t="shared" si="49"/>
        <v>0</v>
      </c>
      <c r="F437" s="182">
        <f t="shared" si="49"/>
        <v>0</v>
      </c>
      <c r="G437" s="141">
        <f t="shared" si="49"/>
        <v>0</v>
      </c>
      <c r="H437" s="141">
        <f t="shared" si="49"/>
        <v>0</v>
      </c>
      <c r="I437" s="142">
        <f t="shared" si="49"/>
        <v>0</v>
      </c>
      <c r="J437" s="136">
        <f t="shared" si="49"/>
        <v>0</v>
      </c>
      <c r="K437" s="136">
        <f t="shared" si="49"/>
        <v>0</v>
      </c>
      <c r="L437" s="136">
        <f t="shared" si="49"/>
        <v>0</v>
      </c>
      <c r="M437" s="177">
        <f t="shared" si="49"/>
        <v>0</v>
      </c>
      <c r="N437" s="137">
        <f t="shared" si="49"/>
        <v>0</v>
      </c>
      <c r="O437" s="45"/>
      <c r="Q437" s="57" t="str">
        <f t="shared" si="45"/>
        <v>скрыть</v>
      </c>
    </row>
    <row r="438" spans="2:17" ht="15.75" hidden="1" customHeight="1" x14ac:dyDescent="0.25">
      <c r="B438" s="182">
        <v>422</v>
      </c>
      <c r="C438" s="182">
        <f t="shared" si="49"/>
        <v>0</v>
      </c>
      <c r="D438" s="182">
        <f t="shared" si="49"/>
        <v>0</v>
      </c>
      <c r="E438" s="183">
        <f t="shared" si="49"/>
        <v>0</v>
      </c>
      <c r="F438" s="182">
        <f t="shared" si="49"/>
        <v>0</v>
      </c>
      <c r="G438" s="141">
        <f t="shared" si="49"/>
        <v>0</v>
      </c>
      <c r="H438" s="141">
        <f t="shared" si="49"/>
        <v>0</v>
      </c>
      <c r="I438" s="142">
        <f t="shared" si="49"/>
        <v>0</v>
      </c>
      <c r="J438" s="136">
        <f t="shared" si="49"/>
        <v>0</v>
      </c>
      <c r="K438" s="136">
        <f t="shared" si="49"/>
        <v>0</v>
      </c>
      <c r="L438" s="136">
        <f t="shared" si="49"/>
        <v>0</v>
      </c>
      <c r="M438" s="177">
        <f t="shared" si="49"/>
        <v>0</v>
      </c>
      <c r="N438" s="137">
        <f t="shared" si="49"/>
        <v>0</v>
      </c>
      <c r="O438" s="45"/>
      <c r="Q438" s="57" t="str">
        <f t="shared" si="45"/>
        <v>скрыть</v>
      </c>
    </row>
    <row r="439" spans="2:17" ht="15.75" hidden="1" customHeight="1" x14ac:dyDescent="0.25">
      <c r="B439" s="182">
        <v>423</v>
      </c>
      <c r="C439" s="182">
        <f t="shared" si="49"/>
        <v>0</v>
      </c>
      <c r="D439" s="182">
        <f t="shared" si="49"/>
        <v>0</v>
      </c>
      <c r="E439" s="183">
        <f t="shared" si="49"/>
        <v>0</v>
      </c>
      <c r="F439" s="182">
        <f t="shared" si="49"/>
        <v>0</v>
      </c>
      <c r="G439" s="141">
        <f t="shared" si="49"/>
        <v>0</v>
      </c>
      <c r="H439" s="141">
        <f t="shared" si="49"/>
        <v>0</v>
      </c>
      <c r="I439" s="142">
        <f t="shared" si="49"/>
        <v>0</v>
      </c>
      <c r="J439" s="136">
        <f t="shared" si="49"/>
        <v>0</v>
      </c>
      <c r="K439" s="136">
        <f t="shared" si="49"/>
        <v>0</v>
      </c>
      <c r="L439" s="136">
        <f t="shared" si="49"/>
        <v>0</v>
      </c>
      <c r="M439" s="177">
        <f t="shared" si="49"/>
        <v>0</v>
      </c>
      <c r="N439" s="137">
        <f t="shared" si="49"/>
        <v>0</v>
      </c>
      <c r="O439" s="45"/>
      <c r="Q439" s="57" t="str">
        <f t="shared" si="45"/>
        <v>скрыть</v>
      </c>
    </row>
    <row r="440" spans="2:17" ht="15.75" hidden="1" customHeight="1" x14ac:dyDescent="0.25">
      <c r="B440" s="182">
        <v>424</v>
      </c>
      <c r="C440" s="182">
        <f t="shared" si="49"/>
        <v>0</v>
      </c>
      <c r="D440" s="182">
        <f t="shared" si="49"/>
        <v>0</v>
      </c>
      <c r="E440" s="183">
        <f t="shared" si="49"/>
        <v>0</v>
      </c>
      <c r="F440" s="182">
        <f t="shared" si="49"/>
        <v>0</v>
      </c>
      <c r="G440" s="141">
        <f t="shared" si="49"/>
        <v>0</v>
      </c>
      <c r="H440" s="141">
        <f t="shared" si="49"/>
        <v>0</v>
      </c>
      <c r="I440" s="142">
        <f t="shared" si="49"/>
        <v>0</v>
      </c>
      <c r="J440" s="136">
        <f t="shared" si="49"/>
        <v>0</v>
      </c>
      <c r="K440" s="136">
        <f t="shared" si="49"/>
        <v>0</v>
      </c>
      <c r="L440" s="136">
        <f t="shared" si="49"/>
        <v>0</v>
      </c>
      <c r="M440" s="177">
        <f t="shared" si="49"/>
        <v>0</v>
      </c>
      <c r="N440" s="137">
        <f t="shared" si="49"/>
        <v>0</v>
      </c>
      <c r="O440" s="45"/>
      <c r="Q440" s="57" t="str">
        <f t="shared" si="45"/>
        <v>скрыть</v>
      </c>
    </row>
    <row r="441" spans="2:17" ht="15.75" hidden="1" customHeight="1" x14ac:dyDescent="0.25">
      <c r="B441" s="182">
        <v>425</v>
      </c>
      <c r="C441" s="182">
        <f t="shared" si="49"/>
        <v>0</v>
      </c>
      <c r="D441" s="182">
        <f t="shared" si="49"/>
        <v>0</v>
      </c>
      <c r="E441" s="183">
        <f t="shared" si="49"/>
        <v>0</v>
      </c>
      <c r="F441" s="182">
        <f t="shared" si="49"/>
        <v>0</v>
      </c>
      <c r="G441" s="141">
        <f t="shared" si="49"/>
        <v>0</v>
      </c>
      <c r="H441" s="141">
        <f t="shared" si="49"/>
        <v>0</v>
      </c>
      <c r="I441" s="142">
        <f t="shared" si="49"/>
        <v>0</v>
      </c>
      <c r="J441" s="136">
        <f t="shared" si="49"/>
        <v>0</v>
      </c>
      <c r="K441" s="136">
        <f t="shared" si="49"/>
        <v>0</v>
      </c>
      <c r="L441" s="136">
        <f t="shared" si="49"/>
        <v>0</v>
      </c>
      <c r="M441" s="177">
        <f t="shared" si="49"/>
        <v>0</v>
      </c>
      <c r="N441" s="137">
        <f t="shared" si="49"/>
        <v>0</v>
      </c>
      <c r="O441" s="45"/>
      <c r="Q441" s="57" t="str">
        <f t="shared" si="45"/>
        <v>скрыть</v>
      </c>
    </row>
    <row r="442" spans="2:17" ht="15.75" hidden="1" customHeight="1" x14ac:dyDescent="0.25">
      <c r="B442" s="182">
        <v>426</v>
      </c>
      <c r="C442" s="182">
        <f t="shared" si="49"/>
        <v>0</v>
      </c>
      <c r="D442" s="182">
        <f t="shared" si="49"/>
        <v>0</v>
      </c>
      <c r="E442" s="183">
        <f t="shared" si="49"/>
        <v>0</v>
      </c>
      <c r="F442" s="182">
        <f t="shared" si="49"/>
        <v>0</v>
      </c>
      <c r="G442" s="141">
        <f t="shared" si="49"/>
        <v>0</v>
      </c>
      <c r="H442" s="141">
        <f t="shared" si="49"/>
        <v>0</v>
      </c>
      <c r="I442" s="142">
        <f t="shared" si="49"/>
        <v>0</v>
      </c>
      <c r="J442" s="136">
        <f t="shared" si="49"/>
        <v>0</v>
      </c>
      <c r="K442" s="136">
        <f t="shared" si="49"/>
        <v>0</v>
      </c>
      <c r="L442" s="136">
        <f t="shared" si="49"/>
        <v>0</v>
      </c>
      <c r="M442" s="177">
        <f t="shared" si="49"/>
        <v>0</v>
      </c>
      <c r="N442" s="137">
        <f t="shared" si="49"/>
        <v>0</v>
      </c>
      <c r="O442" s="45"/>
      <c r="Q442" s="57" t="str">
        <f t="shared" si="45"/>
        <v>скрыть</v>
      </c>
    </row>
    <row r="443" spans="2:17" ht="15.75" hidden="1" customHeight="1" x14ac:dyDescent="0.25">
      <c r="B443" s="182">
        <v>427</v>
      </c>
      <c r="C443" s="182">
        <f t="shared" si="49"/>
        <v>0</v>
      </c>
      <c r="D443" s="182">
        <f t="shared" si="49"/>
        <v>0</v>
      </c>
      <c r="E443" s="183">
        <f t="shared" si="49"/>
        <v>0</v>
      </c>
      <c r="F443" s="182">
        <f t="shared" si="49"/>
        <v>0</v>
      </c>
      <c r="G443" s="141">
        <f t="shared" si="49"/>
        <v>0</v>
      </c>
      <c r="H443" s="141">
        <f t="shared" si="49"/>
        <v>0</v>
      </c>
      <c r="I443" s="142">
        <f t="shared" si="49"/>
        <v>0</v>
      </c>
      <c r="J443" s="136">
        <f t="shared" si="49"/>
        <v>0</v>
      </c>
      <c r="K443" s="136">
        <f t="shared" si="49"/>
        <v>0</v>
      </c>
      <c r="L443" s="136">
        <f t="shared" si="49"/>
        <v>0</v>
      </c>
      <c r="M443" s="177">
        <f t="shared" si="49"/>
        <v>0</v>
      </c>
      <c r="N443" s="137">
        <f t="shared" si="49"/>
        <v>0</v>
      </c>
      <c r="O443" s="45"/>
      <c r="Q443" s="57" t="str">
        <f t="shared" si="45"/>
        <v>скрыть</v>
      </c>
    </row>
    <row r="444" spans="2:17" ht="15.75" hidden="1" customHeight="1" x14ac:dyDescent="0.25">
      <c r="B444" s="182">
        <v>428</v>
      </c>
      <c r="C444" s="182">
        <f t="shared" si="49"/>
        <v>0</v>
      </c>
      <c r="D444" s="182">
        <f t="shared" si="49"/>
        <v>0</v>
      </c>
      <c r="E444" s="183">
        <f t="shared" si="49"/>
        <v>0</v>
      </c>
      <c r="F444" s="182">
        <f t="shared" si="49"/>
        <v>0</v>
      </c>
      <c r="G444" s="141">
        <f t="shared" si="49"/>
        <v>0</v>
      </c>
      <c r="H444" s="141">
        <f t="shared" si="49"/>
        <v>0</v>
      </c>
      <c r="I444" s="142">
        <f t="shared" si="49"/>
        <v>0</v>
      </c>
      <c r="J444" s="136">
        <f t="shared" si="49"/>
        <v>0</v>
      </c>
      <c r="K444" s="136">
        <f t="shared" si="49"/>
        <v>0</v>
      </c>
      <c r="L444" s="136">
        <f t="shared" si="49"/>
        <v>0</v>
      </c>
      <c r="M444" s="177">
        <f t="shared" si="49"/>
        <v>0</v>
      </c>
      <c r="N444" s="137">
        <f t="shared" si="49"/>
        <v>0</v>
      </c>
      <c r="O444" s="45"/>
      <c r="Q444" s="57" t="str">
        <f t="shared" si="45"/>
        <v>скрыть</v>
      </c>
    </row>
    <row r="445" spans="2:17" ht="15.75" hidden="1" customHeight="1" x14ac:dyDescent="0.25">
      <c r="B445" s="182">
        <v>429</v>
      </c>
      <c r="C445" s="182">
        <f t="shared" si="49"/>
        <v>0</v>
      </c>
      <c r="D445" s="182">
        <f t="shared" si="49"/>
        <v>0</v>
      </c>
      <c r="E445" s="183">
        <f t="shared" si="49"/>
        <v>0</v>
      </c>
      <c r="F445" s="182">
        <f t="shared" si="49"/>
        <v>0</v>
      </c>
      <c r="G445" s="141">
        <f t="shared" si="49"/>
        <v>0</v>
      </c>
      <c r="H445" s="141">
        <f t="shared" si="49"/>
        <v>0</v>
      </c>
      <c r="I445" s="142">
        <f t="shared" si="49"/>
        <v>0</v>
      </c>
      <c r="J445" s="136">
        <f t="shared" si="49"/>
        <v>0</v>
      </c>
      <c r="K445" s="136">
        <f t="shared" si="49"/>
        <v>0</v>
      </c>
      <c r="L445" s="136">
        <f t="shared" si="49"/>
        <v>0</v>
      </c>
      <c r="M445" s="177">
        <f t="shared" si="49"/>
        <v>0</v>
      </c>
      <c r="N445" s="137">
        <f t="shared" si="49"/>
        <v>0</v>
      </c>
      <c r="O445" s="45"/>
      <c r="Q445" s="57" t="str">
        <f t="shared" si="45"/>
        <v>скрыть</v>
      </c>
    </row>
    <row r="446" spans="2:17" ht="15.75" hidden="1" customHeight="1" x14ac:dyDescent="0.25">
      <c r="B446" s="182">
        <v>430</v>
      </c>
      <c r="C446" s="182">
        <f t="shared" si="49"/>
        <v>0</v>
      </c>
      <c r="D446" s="182">
        <f t="shared" si="49"/>
        <v>0</v>
      </c>
      <c r="E446" s="183">
        <f t="shared" si="49"/>
        <v>0</v>
      </c>
      <c r="F446" s="182">
        <f t="shared" si="49"/>
        <v>0</v>
      </c>
      <c r="G446" s="141">
        <f t="shared" si="49"/>
        <v>0</v>
      </c>
      <c r="H446" s="141">
        <f t="shared" si="49"/>
        <v>0</v>
      </c>
      <c r="I446" s="142">
        <f t="shared" si="49"/>
        <v>0</v>
      </c>
      <c r="J446" s="136">
        <f t="shared" si="49"/>
        <v>0</v>
      </c>
      <c r="K446" s="136">
        <f t="shared" si="49"/>
        <v>0</v>
      </c>
      <c r="L446" s="136">
        <f t="shared" si="49"/>
        <v>0</v>
      </c>
      <c r="M446" s="177">
        <f t="shared" si="49"/>
        <v>0</v>
      </c>
      <c r="N446" s="137">
        <f t="shared" si="49"/>
        <v>0</v>
      </c>
      <c r="O446" s="45"/>
      <c r="Q446" s="57" t="str">
        <f t="shared" si="45"/>
        <v>скрыть</v>
      </c>
    </row>
    <row r="447" spans="2:17" ht="15.75" hidden="1" customHeight="1" x14ac:dyDescent="0.25">
      <c r="B447" s="182">
        <v>431</v>
      </c>
      <c r="C447" s="182">
        <f t="shared" ref="C447:N456" si="50">IFERROR(VLOOKUP($B447,calc_data,C$14+1,0),0)</f>
        <v>0</v>
      </c>
      <c r="D447" s="182">
        <f t="shared" si="50"/>
        <v>0</v>
      </c>
      <c r="E447" s="183">
        <f t="shared" si="50"/>
        <v>0</v>
      </c>
      <c r="F447" s="182">
        <f t="shared" si="50"/>
        <v>0</v>
      </c>
      <c r="G447" s="141">
        <f t="shared" si="50"/>
        <v>0</v>
      </c>
      <c r="H447" s="141">
        <f t="shared" si="50"/>
        <v>0</v>
      </c>
      <c r="I447" s="142">
        <f t="shared" si="50"/>
        <v>0</v>
      </c>
      <c r="J447" s="136">
        <f t="shared" si="50"/>
        <v>0</v>
      </c>
      <c r="K447" s="136">
        <f t="shared" si="50"/>
        <v>0</v>
      </c>
      <c r="L447" s="136">
        <f t="shared" si="50"/>
        <v>0</v>
      </c>
      <c r="M447" s="177">
        <f t="shared" si="50"/>
        <v>0</v>
      </c>
      <c r="N447" s="137">
        <f t="shared" si="50"/>
        <v>0</v>
      </c>
      <c r="O447" s="45"/>
      <c r="Q447" s="57" t="str">
        <f t="shared" si="45"/>
        <v>скрыть</v>
      </c>
    </row>
    <row r="448" spans="2:17" ht="15.75" hidden="1" customHeight="1" x14ac:dyDescent="0.25">
      <c r="B448" s="182">
        <v>432</v>
      </c>
      <c r="C448" s="182">
        <f t="shared" si="50"/>
        <v>0</v>
      </c>
      <c r="D448" s="182">
        <f t="shared" si="50"/>
        <v>0</v>
      </c>
      <c r="E448" s="183">
        <f t="shared" si="50"/>
        <v>0</v>
      </c>
      <c r="F448" s="182">
        <f t="shared" si="50"/>
        <v>0</v>
      </c>
      <c r="G448" s="141">
        <f t="shared" si="50"/>
        <v>0</v>
      </c>
      <c r="H448" s="141">
        <f t="shared" si="50"/>
        <v>0</v>
      </c>
      <c r="I448" s="142">
        <f t="shared" si="50"/>
        <v>0</v>
      </c>
      <c r="J448" s="136">
        <f t="shared" si="50"/>
        <v>0</v>
      </c>
      <c r="K448" s="136">
        <f t="shared" si="50"/>
        <v>0</v>
      </c>
      <c r="L448" s="136">
        <f t="shared" si="50"/>
        <v>0</v>
      </c>
      <c r="M448" s="177">
        <f t="shared" si="50"/>
        <v>0</v>
      </c>
      <c r="N448" s="137">
        <f t="shared" si="50"/>
        <v>0</v>
      </c>
      <c r="O448" s="45"/>
      <c r="Q448" s="57" t="str">
        <f t="shared" si="45"/>
        <v>скрыть</v>
      </c>
    </row>
    <row r="449" spans="2:17" ht="15.75" hidden="1" customHeight="1" x14ac:dyDescent="0.25">
      <c r="B449" s="182">
        <v>433</v>
      </c>
      <c r="C449" s="182">
        <f t="shared" si="50"/>
        <v>0</v>
      </c>
      <c r="D449" s="182">
        <f t="shared" si="50"/>
        <v>0</v>
      </c>
      <c r="E449" s="183">
        <f t="shared" si="50"/>
        <v>0</v>
      </c>
      <c r="F449" s="182">
        <f t="shared" si="50"/>
        <v>0</v>
      </c>
      <c r="G449" s="141">
        <f t="shared" si="50"/>
        <v>0</v>
      </c>
      <c r="H449" s="141">
        <f t="shared" si="50"/>
        <v>0</v>
      </c>
      <c r="I449" s="142">
        <f t="shared" si="50"/>
        <v>0</v>
      </c>
      <c r="J449" s="136">
        <f t="shared" si="50"/>
        <v>0</v>
      </c>
      <c r="K449" s="136">
        <f t="shared" si="50"/>
        <v>0</v>
      </c>
      <c r="L449" s="136">
        <f t="shared" si="50"/>
        <v>0</v>
      </c>
      <c r="M449" s="177">
        <f t="shared" si="50"/>
        <v>0</v>
      </c>
      <c r="N449" s="137">
        <f t="shared" si="50"/>
        <v>0</v>
      </c>
      <c r="O449" s="45"/>
      <c r="Q449" s="57" t="str">
        <f t="shared" si="45"/>
        <v>скрыть</v>
      </c>
    </row>
    <row r="450" spans="2:17" ht="15.75" hidden="1" customHeight="1" x14ac:dyDescent="0.25">
      <c r="B450" s="182">
        <v>434</v>
      </c>
      <c r="C450" s="182">
        <f t="shared" si="50"/>
        <v>0</v>
      </c>
      <c r="D450" s="182">
        <f t="shared" si="50"/>
        <v>0</v>
      </c>
      <c r="E450" s="183">
        <f t="shared" si="50"/>
        <v>0</v>
      </c>
      <c r="F450" s="182">
        <f t="shared" si="50"/>
        <v>0</v>
      </c>
      <c r="G450" s="141">
        <f t="shared" si="50"/>
        <v>0</v>
      </c>
      <c r="H450" s="141">
        <f t="shared" si="50"/>
        <v>0</v>
      </c>
      <c r="I450" s="142">
        <f t="shared" si="50"/>
        <v>0</v>
      </c>
      <c r="J450" s="136">
        <f t="shared" si="50"/>
        <v>0</v>
      </c>
      <c r="K450" s="136">
        <f t="shared" si="50"/>
        <v>0</v>
      </c>
      <c r="L450" s="136">
        <f t="shared" si="50"/>
        <v>0</v>
      </c>
      <c r="M450" s="177">
        <f t="shared" si="50"/>
        <v>0</v>
      </c>
      <c r="N450" s="137">
        <f t="shared" si="50"/>
        <v>0</v>
      </c>
      <c r="O450" s="45"/>
      <c r="Q450" s="57" t="str">
        <f t="shared" si="45"/>
        <v>скрыть</v>
      </c>
    </row>
    <row r="451" spans="2:17" ht="15.75" hidden="1" customHeight="1" x14ac:dyDescent="0.25">
      <c r="B451" s="182">
        <v>435</v>
      </c>
      <c r="C451" s="182">
        <f t="shared" si="50"/>
        <v>0</v>
      </c>
      <c r="D451" s="182">
        <f t="shared" si="50"/>
        <v>0</v>
      </c>
      <c r="E451" s="183">
        <f t="shared" si="50"/>
        <v>0</v>
      </c>
      <c r="F451" s="182">
        <f t="shared" si="50"/>
        <v>0</v>
      </c>
      <c r="G451" s="141">
        <f t="shared" si="50"/>
        <v>0</v>
      </c>
      <c r="H451" s="141">
        <f t="shared" si="50"/>
        <v>0</v>
      </c>
      <c r="I451" s="142">
        <f t="shared" si="50"/>
        <v>0</v>
      </c>
      <c r="J451" s="136">
        <f t="shared" si="50"/>
        <v>0</v>
      </c>
      <c r="K451" s="136">
        <f t="shared" si="50"/>
        <v>0</v>
      </c>
      <c r="L451" s="136">
        <f t="shared" si="50"/>
        <v>0</v>
      </c>
      <c r="M451" s="177">
        <f t="shared" si="50"/>
        <v>0</v>
      </c>
      <c r="N451" s="137">
        <f t="shared" si="50"/>
        <v>0</v>
      </c>
      <c r="O451" s="45"/>
      <c r="Q451" s="57" t="str">
        <f t="shared" si="45"/>
        <v>скрыть</v>
      </c>
    </row>
    <row r="452" spans="2:17" ht="15.75" hidden="1" customHeight="1" x14ac:dyDescent="0.25">
      <c r="B452" s="182">
        <v>436</v>
      </c>
      <c r="C452" s="182">
        <f t="shared" si="50"/>
        <v>0</v>
      </c>
      <c r="D452" s="182">
        <f t="shared" si="50"/>
        <v>0</v>
      </c>
      <c r="E452" s="183">
        <f t="shared" si="50"/>
        <v>0</v>
      </c>
      <c r="F452" s="182">
        <f t="shared" si="50"/>
        <v>0</v>
      </c>
      <c r="G452" s="141">
        <f t="shared" si="50"/>
        <v>0</v>
      </c>
      <c r="H452" s="141">
        <f t="shared" si="50"/>
        <v>0</v>
      </c>
      <c r="I452" s="142">
        <f t="shared" si="50"/>
        <v>0</v>
      </c>
      <c r="J452" s="136">
        <f t="shared" si="50"/>
        <v>0</v>
      </c>
      <c r="K452" s="136">
        <f t="shared" si="50"/>
        <v>0</v>
      </c>
      <c r="L452" s="136">
        <f t="shared" si="50"/>
        <v>0</v>
      </c>
      <c r="M452" s="177">
        <f t="shared" si="50"/>
        <v>0</v>
      </c>
      <c r="N452" s="137">
        <f t="shared" si="50"/>
        <v>0</v>
      </c>
      <c r="O452" s="45"/>
      <c r="Q452" s="57" t="str">
        <f t="shared" si="45"/>
        <v>скрыть</v>
      </c>
    </row>
    <row r="453" spans="2:17" ht="15.75" hidden="1" customHeight="1" x14ac:dyDescent="0.25">
      <c r="B453" s="182">
        <v>437</v>
      </c>
      <c r="C453" s="182">
        <f t="shared" si="50"/>
        <v>0</v>
      </c>
      <c r="D453" s="182">
        <f t="shared" si="50"/>
        <v>0</v>
      </c>
      <c r="E453" s="183">
        <f t="shared" si="50"/>
        <v>0</v>
      </c>
      <c r="F453" s="182">
        <f t="shared" si="50"/>
        <v>0</v>
      </c>
      <c r="G453" s="141">
        <f t="shared" si="50"/>
        <v>0</v>
      </c>
      <c r="H453" s="141">
        <f t="shared" si="50"/>
        <v>0</v>
      </c>
      <c r="I453" s="142">
        <f t="shared" si="50"/>
        <v>0</v>
      </c>
      <c r="J453" s="136">
        <f t="shared" si="50"/>
        <v>0</v>
      </c>
      <c r="K453" s="136">
        <f t="shared" si="50"/>
        <v>0</v>
      </c>
      <c r="L453" s="136">
        <f t="shared" si="50"/>
        <v>0</v>
      </c>
      <c r="M453" s="177">
        <f t="shared" si="50"/>
        <v>0</v>
      </c>
      <c r="N453" s="137">
        <f t="shared" si="50"/>
        <v>0</v>
      </c>
      <c r="O453" s="45"/>
      <c r="Q453" s="57" t="str">
        <f t="shared" si="45"/>
        <v>скрыть</v>
      </c>
    </row>
    <row r="454" spans="2:17" ht="15.75" hidden="1" customHeight="1" x14ac:dyDescent="0.25">
      <c r="B454" s="182">
        <v>438</v>
      </c>
      <c r="C454" s="182">
        <f t="shared" si="50"/>
        <v>0</v>
      </c>
      <c r="D454" s="182">
        <f t="shared" si="50"/>
        <v>0</v>
      </c>
      <c r="E454" s="183">
        <f t="shared" si="50"/>
        <v>0</v>
      </c>
      <c r="F454" s="182">
        <f t="shared" si="50"/>
        <v>0</v>
      </c>
      <c r="G454" s="141">
        <f t="shared" si="50"/>
        <v>0</v>
      </c>
      <c r="H454" s="141">
        <f t="shared" si="50"/>
        <v>0</v>
      </c>
      <c r="I454" s="142">
        <f t="shared" si="50"/>
        <v>0</v>
      </c>
      <c r="J454" s="136">
        <f t="shared" si="50"/>
        <v>0</v>
      </c>
      <c r="K454" s="136">
        <f t="shared" si="50"/>
        <v>0</v>
      </c>
      <c r="L454" s="136">
        <f t="shared" si="50"/>
        <v>0</v>
      </c>
      <c r="M454" s="177">
        <f t="shared" si="50"/>
        <v>0</v>
      </c>
      <c r="N454" s="137">
        <f t="shared" si="50"/>
        <v>0</v>
      </c>
      <c r="O454" s="45"/>
      <c r="Q454" s="57" t="str">
        <f t="shared" si="45"/>
        <v>скрыть</v>
      </c>
    </row>
    <row r="455" spans="2:17" ht="15.75" hidden="1" customHeight="1" x14ac:dyDescent="0.25">
      <c r="B455" s="182">
        <v>439</v>
      </c>
      <c r="C455" s="182">
        <f t="shared" si="50"/>
        <v>0</v>
      </c>
      <c r="D455" s="182">
        <f t="shared" si="50"/>
        <v>0</v>
      </c>
      <c r="E455" s="183">
        <f t="shared" si="50"/>
        <v>0</v>
      </c>
      <c r="F455" s="182">
        <f t="shared" si="50"/>
        <v>0</v>
      </c>
      <c r="G455" s="141">
        <f t="shared" si="50"/>
        <v>0</v>
      </c>
      <c r="H455" s="141">
        <f t="shared" si="50"/>
        <v>0</v>
      </c>
      <c r="I455" s="142">
        <f t="shared" si="50"/>
        <v>0</v>
      </c>
      <c r="J455" s="136">
        <f t="shared" si="50"/>
        <v>0</v>
      </c>
      <c r="K455" s="136">
        <f t="shared" si="50"/>
        <v>0</v>
      </c>
      <c r="L455" s="136">
        <f t="shared" si="50"/>
        <v>0</v>
      </c>
      <c r="M455" s="177">
        <f t="shared" si="50"/>
        <v>0</v>
      </c>
      <c r="N455" s="137">
        <f t="shared" si="50"/>
        <v>0</v>
      </c>
      <c r="O455" s="45"/>
      <c r="Q455" s="57" t="str">
        <f t="shared" si="45"/>
        <v>скрыть</v>
      </c>
    </row>
    <row r="456" spans="2:17" ht="15.75" hidden="1" customHeight="1" x14ac:dyDescent="0.25">
      <c r="B456" s="182">
        <v>440</v>
      </c>
      <c r="C456" s="182">
        <f t="shared" si="50"/>
        <v>0</v>
      </c>
      <c r="D456" s="182">
        <f t="shared" si="50"/>
        <v>0</v>
      </c>
      <c r="E456" s="183">
        <f t="shared" si="50"/>
        <v>0</v>
      </c>
      <c r="F456" s="182">
        <f t="shared" si="50"/>
        <v>0</v>
      </c>
      <c r="G456" s="141">
        <f t="shared" si="50"/>
        <v>0</v>
      </c>
      <c r="H456" s="141">
        <f t="shared" si="50"/>
        <v>0</v>
      </c>
      <c r="I456" s="142">
        <f t="shared" si="50"/>
        <v>0</v>
      </c>
      <c r="J456" s="136">
        <f t="shared" si="50"/>
        <v>0</v>
      </c>
      <c r="K456" s="136">
        <f t="shared" si="50"/>
        <v>0</v>
      </c>
      <c r="L456" s="136">
        <f t="shared" si="50"/>
        <v>0</v>
      </c>
      <c r="M456" s="177">
        <f t="shared" si="50"/>
        <v>0</v>
      </c>
      <c r="N456" s="137">
        <f t="shared" si="50"/>
        <v>0</v>
      </c>
      <c r="O456" s="45"/>
      <c r="Q456" s="57" t="str">
        <f t="shared" si="45"/>
        <v>скрыть</v>
      </c>
    </row>
    <row r="457" spans="2:17" ht="15.75" hidden="1" customHeight="1" x14ac:dyDescent="0.25">
      <c r="B457" s="182">
        <v>441</v>
      </c>
      <c r="C457" s="182">
        <f t="shared" ref="C457:N466" si="51">IFERROR(VLOOKUP($B457,calc_data,C$14+1,0),0)</f>
        <v>0</v>
      </c>
      <c r="D457" s="182">
        <f t="shared" si="51"/>
        <v>0</v>
      </c>
      <c r="E457" s="183">
        <f t="shared" si="51"/>
        <v>0</v>
      </c>
      <c r="F457" s="182">
        <f t="shared" si="51"/>
        <v>0</v>
      </c>
      <c r="G457" s="141">
        <f t="shared" si="51"/>
        <v>0</v>
      </c>
      <c r="H457" s="141">
        <f t="shared" si="51"/>
        <v>0</v>
      </c>
      <c r="I457" s="142">
        <f t="shared" si="51"/>
        <v>0</v>
      </c>
      <c r="J457" s="136">
        <f t="shared" si="51"/>
        <v>0</v>
      </c>
      <c r="K457" s="136">
        <f t="shared" si="51"/>
        <v>0</v>
      </c>
      <c r="L457" s="136">
        <f t="shared" si="51"/>
        <v>0</v>
      </c>
      <c r="M457" s="177">
        <f t="shared" si="51"/>
        <v>0</v>
      </c>
      <c r="N457" s="137">
        <f t="shared" si="51"/>
        <v>0</v>
      </c>
      <c r="O457" s="45"/>
      <c r="Q457" s="57" t="str">
        <f t="shared" si="45"/>
        <v>скрыть</v>
      </c>
    </row>
    <row r="458" spans="2:17" ht="15.75" hidden="1" customHeight="1" x14ac:dyDescent="0.25">
      <c r="B458" s="182">
        <v>442</v>
      </c>
      <c r="C458" s="182">
        <f t="shared" si="51"/>
        <v>0</v>
      </c>
      <c r="D458" s="182">
        <f t="shared" si="51"/>
        <v>0</v>
      </c>
      <c r="E458" s="183">
        <f t="shared" si="51"/>
        <v>0</v>
      </c>
      <c r="F458" s="182">
        <f t="shared" si="51"/>
        <v>0</v>
      </c>
      <c r="G458" s="141">
        <f t="shared" si="51"/>
        <v>0</v>
      </c>
      <c r="H458" s="141">
        <f t="shared" si="51"/>
        <v>0</v>
      </c>
      <c r="I458" s="142">
        <f t="shared" si="51"/>
        <v>0</v>
      </c>
      <c r="J458" s="136">
        <f t="shared" si="51"/>
        <v>0</v>
      </c>
      <c r="K458" s="136">
        <f t="shared" si="51"/>
        <v>0</v>
      </c>
      <c r="L458" s="136">
        <f t="shared" si="51"/>
        <v>0</v>
      </c>
      <c r="M458" s="177">
        <f t="shared" si="51"/>
        <v>0</v>
      </c>
      <c r="N458" s="137">
        <f t="shared" si="51"/>
        <v>0</v>
      </c>
      <c r="O458" s="45"/>
      <c r="Q458" s="57" t="str">
        <f t="shared" si="45"/>
        <v>скрыть</v>
      </c>
    </row>
    <row r="459" spans="2:17" ht="15.75" hidden="1" customHeight="1" x14ac:dyDescent="0.25">
      <c r="B459" s="182">
        <v>443</v>
      </c>
      <c r="C459" s="182">
        <f t="shared" si="51"/>
        <v>0</v>
      </c>
      <c r="D459" s="182">
        <f t="shared" si="51"/>
        <v>0</v>
      </c>
      <c r="E459" s="183">
        <f t="shared" si="51"/>
        <v>0</v>
      </c>
      <c r="F459" s="182">
        <f t="shared" si="51"/>
        <v>0</v>
      </c>
      <c r="G459" s="141">
        <f t="shared" si="51"/>
        <v>0</v>
      </c>
      <c r="H459" s="141">
        <f t="shared" si="51"/>
        <v>0</v>
      </c>
      <c r="I459" s="142">
        <f t="shared" si="51"/>
        <v>0</v>
      </c>
      <c r="J459" s="136">
        <f t="shared" si="51"/>
        <v>0</v>
      </c>
      <c r="K459" s="136">
        <f t="shared" si="51"/>
        <v>0</v>
      </c>
      <c r="L459" s="136">
        <f t="shared" si="51"/>
        <v>0</v>
      </c>
      <c r="M459" s="177">
        <f t="shared" si="51"/>
        <v>0</v>
      </c>
      <c r="N459" s="137">
        <f t="shared" si="51"/>
        <v>0</v>
      </c>
      <c r="O459" s="45"/>
      <c r="Q459" s="57" t="str">
        <f t="shared" si="45"/>
        <v>скрыть</v>
      </c>
    </row>
    <row r="460" spans="2:17" ht="15.75" hidden="1" customHeight="1" x14ac:dyDescent="0.25">
      <c r="B460" s="182">
        <v>444</v>
      </c>
      <c r="C460" s="182">
        <f t="shared" si="51"/>
        <v>0</v>
      </c>
      <c r="D460" s="182">
        <f t="shared" si="51"/>
        <v>0</v>
      </c>
      <c r="E460" s="183">
        <f t="shared" si="51"/>
        <v>0</v>
      </c>
      <c r="F460" s="182">
        <f t="shared" si="51"/>
        <v>0</v>
      </c>
      <c r="G460" s="141">
        <f t="shared" si="51"/>
        <v>0</v>
      </c>
      <c r="H460" s="141">
        <f t="shared" si="51"/>
        <v>0</v>
      </c>
      <c r="I460" s="142">
        <f t="shared" si="51"/>
        <v>0</v>
      </c>
      <c r="J460" s="136">
        <f t="shared" si="51"/>
        <v>0</v>
      </c>
      <c r="K460" s="136">
        <f t="shared" si="51"/>
        <v>0</v>
      </c>
      <c r="L460" s="136">
        <f t="shared" si="51"/>
        <v>0</v>
      </c>
      <c r="M460" s="177">
        <f t="shared" si="51"/>
        <v>0</v>
      </c>
      <c r="N460" s="137">
        <f t="shared" si="51"/>
        <v>0</v>
      </c>
      <c r="O460" s="45"/>
      <c r="Q460" s="57" t="str">
        <f t="shared" si="45"/>
        <v>скрыть</v>
      </c>
    </row>
    <row r="461" spans="2:17" ht="15.75" hidden="1" customHeight="1" x14ac:dyDescent="0.25">
      <c r="B461" s="182">
        <v>445</v>
      </c>
      <c r="C461" s="182">
        <f t="shared" si="51"/>
        <v>0</v>
      </c>
      <c r="D461" s="182">
        <f t="shared" si="51"/>
        <v>0</v>
      </c>
      <c r="E461" s="183">
        <f t="shared" si="51"/>
        <v>0</v>
      </c>
      <c r="F461" s="182">
        <f t="shared" si="51"/>
        <v>0</v>
      </c>
      <c r="G461" s="141">
        <f t="shared" si="51"/>
        <v>0</v>
      </c>
      <c r="H461" s="141">
        <f t="shared" si="51"/>
        <v>0</v>
      </c>
      <c r="I461" s="142">
        <f t="shared" si="51"/>
        <v>0</v>
      </c>
      <c r="J461" s="136">
        <f t="shared" si="51"/>
        <v>0</v>
      </c>
      <c r="K461" s="136">
        <f t="shared" si="51"/>
        <v>0</v>
      </c>
      <c r="L461" s="136">
        <f t="shared" si="51"/>
        <v>0</v>
      </c>
      <c r="M461" s="177">
        <f t="shared" si="51"/>
        <v>0</v>
      </c>
      <c r="N461" s="137">
        <f t="shared" si="51"/>
        <v>0</v>
      </c>
      <c r="O461" s="45"/>
      <c r="Q461" s="57" t="str">
        <f t="shared" si="45"/>
        <v>скрыть</v>
      </c>
    </row>
    <row r="462" spans="2:17" ht="15.75" hidden="1" customHeight="1" x14ac:dyDescent="0.25">
      <c r="B462" s="182">
        <v>446</v>
      </c>
      <c r="C462" s="182">
        <f t="shared" si="51"/>
        <v>0</v>
      </c>
      <c r="D462" s="182">
        <f t="shared" si="51"/>
        <v>0</v>
      </c>
      <c r="E462" s="183">
        <f t="shared" si="51"/>
        <v>0</v>
      </c>
      <c r="F462" s="182">
        <f t="shared" si="51"/>
        <v>0</v>
      </c>
      <c r="G462" s="141">
        <f t="shared" si="51"/>
        <v>0</v>
      </c>
      <c r="H462" s="141">
        <f t="shared" si="51"/>
        <v>0</v>
      </c>
      <c r="I462" s="142">
        <f t="shared" si="51"/>
        <v>0</v>
      </c>
      <c r="J462" s="136">
        <f t="shared" si="51"/>
        <v>0</v>
      </c>
      <c r="K462" s="136">
        <f t="shared" si="51"/>
        <v>0</v>
      </c>
      <c r="L462" s="136">
        <f t="shared" si="51"/>
        <v>0</v>
      </c>
      <c r="M462" s="177">
        <f t="shared" si="51"/>
        <v>0</v>
      </c>
      <c r="N462" s="137">
        <f t="shared" si="51"/>
        <v>0</v>
      </c>
      <c r="O462" s="45"/>
      <c r="Q462" s="57" t="str">
        <f t="shared" si="45"/>
        <v>скрыть</v>
      </c>
    </row>
    <row r="463" spans="2:17" ht="15.75" hidden="1" customHeight="1" x14ac:dyDescent="0.25">
      <c r="B463" s="182">
        <v>447</v>
      </c>
      <c r="C463" s="182">
        <f t="shared" si="51"/>
        <v>0</v>
      </c>
      <c r="D463" s="182">
        <f t="shared" si="51"/>
        <v>0</v>
      </c>
      <c r="E463" s="183">
        <f t="shared" si="51"/>
        <v>0</v>
      </c>
      <c r="F463" s="182">
        <f t="shared" si="51"/>
        <v>0</v>
      </c>
      <c r="G463" s="141">
        <f t="shared" si="51"/>
        <v>0</v>
      </c>
      <c r="H463" s="141">
        <f t="shared" si="51"/>
        <v>0</v>
      </c>
      <c r="I463" s="142">
        <f t="shared" si="51"/>
        <v>0</v>
      </c>
      <c r="J463" s="136">
        <f t="shared" si="51"/>
        <v>0</v>
      </c>
      <c r="K463" s="136">
        <f t="shared" si="51"/>
        <v>0</v>
      </c>
      <c r="L463" s="136">
        <f t="shared" si="51"/>
        <v>0</v>
      </c>
      <c r="M463" s="177">
        <f t="shared" si="51"/>
        <v>0</v>
      </c>
      <c r="N463" s="137">
        <f t="shared" si="51"/>
        <v>0</v>
      </c>
      <c r="O463" s="45"/>
      <c r="Q463" s="57" t="str">
        <f t="shared" si="45"/>
        <v>скрыть</v>
      </c>
    </row>
    <row r="464" spans="2:17" ht="15.75" hidden="1" customHeight="1" x14ac:dyDescent="0.25">
      <c r="B464" s="182">
        <v>448</v>
      </c>
      <c r="C464" s="182">
        <f t="shared" si="51"/>
        <v>0</v>
      </c>
      <c r="D464" s="182">
        <f t="shared" si="51"/>
        <v>0</v>
      </c>
      <c r="E464" s="183">
        <f t="shared" si="51"/>
        <v>0</v>
      </c>
      <c r="F464" s="182">
        <f t="shared" si="51"/>
        <v>0</v>
      </c>
      <c r="G464" s="141">
        <f t="shared" si="51"/>
        <v>0</v>
      </c>
      <c r="H464" s="141">
        <f t="shared" si="51"/>
        <v>0</v>
      </c>
      <c r="I464" s="142">
        <f t="shared" si="51"/>
        <v>0</v>
      </c>
      <c r="J464" s="136">
        <f t="shared" si="51"/>
        <v>0</v>
      </c>
      <c r="K464" s="136">
        <f t="shared" si="51"/>
        <v>0</v>
      </c>
      <c r="L464" s="136">
        <f t="shared" si="51"/>
        <v>0</v>
      </c>
      <c r="M464" s="177">
        <f t="shared" si="51"/>
        <v>0</v>
      </c>
      <c r="N464" s="137">
        <f t="shared" si="51"/>
        <v>0</v>
      </c>
      <c r="O464" s="45"/>
      <c r="Q464" s="57" t="str">
        <f t="shared" si="45"/>
        <v>скрыть</v>
      </c>
    </row>
    <row r="465" spans="2:17" ht="15.75" hidden="1" customHeight="1" x14ac:dyDescent="0.25">
      <c r="B465" s="182">
        <v>449</v>
      </c>
      <c r="C465" s="182">
        <f t="shared" si="51"/>
        <v>0</v>
      </c>
      <c r="D465" s="182">
        <f t="shared" si="51"/>
        <v>0</v>
      </c>
      <c r="E465" s="183">
        <f t="shared" si="51"/>
        <v>0</v>
      </c>
      <c r="F465" s="182">
        <f t="shared" si="51"/>
        <v>0</v>
      </c>
      <c r="G465" s="141">
        <f t="shared" si="51"/>
        <v>0</v>
      </c>
      <c r="H465" s="141">
        <f t="shared" si="51"/>
        <v>0</v>
      </c>
      <c r="I465" s="142">
        <f t="shared" si="51"/>
        <v>0</v>
      </c>
      <c r="J465" s="136">
        <f t="shared" si="51"/>
        <v>0</v>
      </c>
      <c r="K465" s="136">
        <f t="shared" si="51"/>
        <v>0</v>
      </c>
      <c r="L465" s="136">
        <f t="shared" si="51"/>
        <v>0</v>
      </c>
      <c r="M465" s="177">
        <f t="shared" si="51"/>
        <v>0</v>
      </c>
      <c r="N465" s="137">
        <f t="shared" si="51"/>
        <v>0</v>
      </c>
      <c r="O465" s="45"/>
      <c r="Q465" s="57" t="str">
        <f t="shared" ref="Q465:Q528" si="52">IF(K465&gt;0,"показать","скрыть")</f>
        <v>скрыть</v>
      </c>
    </row>
    <row r="466" spans="2:17" ht="15.75" hidden="1" customHeight="1" x14ac:dyDescent="0.25">
      <c r="B466" s="182">
        <v>450</v>
      </c>
      <c r="C466" s="182">
        <f t="shared" si="51"/>
        <v>0</v>
      </c>
      <c r="D466" s="182">
        <f t="shared" si="51"/>
        <v>0</v>
      </c>
      <c r="E466" s="183">
        <f t="shared" si="51"/>
        <v>0</v>
      </c>
      <c r="F466" s="182">
        <f t="shared" si="51"/>
        <v>0</v>
      </c>
      <c r="G466" s="141">
        <f t="shared" si="51"/>
        <v>0</v>
      </c>
      <c r="H466" s="141">
        <f t="shared" si="51"/>
        <v>0</v>
      </c>
      <c r="I466" s="142">
        <f t="shared" si="51"/>
        <v>0</v>
      </c>
      <c r="J466" s="136">
        <f t="shared" si="51"/>
        <v>0</v>
      </c>
      <c r="K466" s="136">
        <f t="shared" si="51"/>
        <v>0</v>
      </c>
      <c r="L466" s="136">
        <f t="shared" si="51"/>
        <v>0</v>
      </c>
      <c r="M466" s="177">
        <f t="shared" si="51"/>
        <v>0</v>
      </c>
      <c r="N466" s="137">
        <f t="shared" si="51"/>
        <v>0</v>
      </c>
      <c r="O466" s="45"/>
      <c r="Q466" s="57" t="str">
        <f t="shared" si="52"/>
        <v>скрыть</v>
      </c>
    </row>
    <row r="467" spans="2:17" ht="15.75" hidden="1" customHeight="1" x14ac:dyDescent="0.25">
      <c r="B467" s="182">
        <v>451</v>
      </c>
      <c r="C467" s="182">
        <f t="shared" ref="C467:N476" si="53">IFERROR(VLOOKUP($B467,calc_data,C$14+1,0),0)</f>
        <v>0</v>
      </c>
      <c r="D467" s="182">
        <f t="shared" si="53"/>
        <v>0</v>
      </c>
      <c r="E467" s="183">
        <f t="shared" si="53"/>
        <v>0</v>
      </c>
      <c r="F467" s="182">
        <f t="shared" si="53"/>
        <v>0</v>
      </c>
      <c r="G467" s="141">
        <f t="shared" si="53"/>
        <v>0</v>
      </c>
      <c r="H467" s="141">
        <f t="shared" si="53"/>
        <v>0</v>
      </c>
      <c r="I467" s="142">
        <f t="shared" si="53"/>
        <v>0</v>
      </c>
      <c r="J467" s="136">
        <f t="shared" si="53"/>
        <v>0</v>
      </c>
      <c r="K467" s="136">
        <f t="shared" si="53"/>
        <v>0</v>
      </c>
      <c r="L467" s="136">
        <f t="shared" si="53"/>
        <v>0</v>
      </c>
      <c r="M467" s="177">
        <f t="shared" si="53"/>
        <v>0</v>
      </c>
      <c r="N467" s="137">
        <f t="shared" si="53"/>
        <v>0</v>
      </c>
      <c r="O467" s="45"/>
      <c r="Q467" s="57" t="str">
        <f t="shared" si="52"/>
        <v>скрыть</v>
      </c>
    </row>
    <row r="468" spans="2:17" ht="15.75" hidden="1" customHeight="1" x14ac:dyDescent="0.25">
      <c r="B468" s="182">
        <v>452</v>
      </c>
      <c r="C468" s="182">
        <f t="shared" si="53"/>
        <v>0</v>
      </c>
      <c r="D468" s="182">
        <f t="shared" si="53"/>
        <v>0</v>
      </c>
      <c r="E468" s="183">
        <f t="shared" si="53"/>
        <v>0</v>
      </c>
      <c r="F468" s="182">
        <f t="shared" si="53"/>
        <v>0</v>
      </c>
      <c r="G468" s="141">
        <f t="shared" si="53"/>
        <v>0</v>
      </c>
      <c r="H468" s="141">
        <f t="shared" si="53"/>
        <v>0</v>
      </c>
      <c r="I468" s="142">
        <f t="shared" si="53"/>
        <v>0</v>
      </c>
      <c r="J468" s="136">
        <f t="shared" si="53"/>
        <v>0</v>
      </c>
      <c r="K468" s="136">
        <f t="shared" si="53"/>
        <v>0</v>
      </c>
      <c r="L468" s="136">
        <f t="shared" si="53"/>
        <v>0</v>
      </c>
      <c r="M468" s="177">
        <f t="shared" si="53"/>
        <v>0</v>
      </c>
      <c r="N468" s="137">
        <f t="shared" si="53"/>
        <v>0</v>
      </c>
      <c r="O468" s="45"/>
      <c r="Q468" s="57" t="str">
        <f t="shared" si="52"/>
        <v>скрыть</v>
      </c>
    </row>
    <row r="469" spans="2:17" ht="15.75" hidden="1" customHeight="1" x14ac:dyDescent="0.25">
      <c r="B469" s="182">
        <v>453</v>
      </c>
      <c r="C469" s="182">
        <f t="shared" si="53"/>
        <v>0</v>
      </c>
      <c r="D469" s="182">
        <f t="shared" si="53"/>
        <v>0</v>
      </c>
      <c r="E469" s="183">
        <f t="shared" si="53"/>
        <v>0</v>
      </c>
      <c r="F469" s="182">
        <f t="shared" si="53"/>
        <v>0</v>
      </c>
      <c r="G469" s="141">
        <f t="shared" si="53"/>
        <v>0</v>
      </c>
      <c r="H469" s="141">
        <f t="shared" si="53"/>
        <v>0</v>
      </c>
      <c r="I469" s="142">
        <f t="shared" si="53"/>
        <v>0</v>
      </c>
      <c r="J469" s="136">
        <f t="shared" si="53"/>
        <v>0</v>
      </c>
      <c r="K469" s="136">
        <f t="shared" si="53"/>
        <v>0</v>
      </c>
      <c r="L469" s="136">
        <f t="shared" si="53"/>
        <v>0</v>
      </c>
      <c r="M469" s="177">
        <f t="shared" si="53"/>
        <v>0</v>
      </c>
      <c r="N469" s="137">
        <f t="shared" si="53"/>
        <v>0</v>
      </c>
      <c r="O469" s="45"/>
      <c r="Q469" s="57" t="str">
        <f t="shared" si="52"/>
        <v>скрыть</v>
      </c>
    </row>
    <row r="470" spans="2:17" ht="15.75" hidden="1" customHeight="1" x14ac:dyDescent="0.25">
      <c r="B470" s="182">
        <v>454</v>
      </c>
      <c r="C470" s="182">
        <f t="shared" si="53"/>
        <v>0</v>
      </c>
      <c r="D470" s="182">
        <f t="shared" si="53"/>
        <v>0</v>
      </c>
      <c r="E470" s="183">
        <f t="shared" si="53"/>
        <v>0</v>
      </c>
      <c r="F470" s="182">
        <f t="shared" si="53"/>
        <v>0</v>
      </c>
      <c r="G470" s="141">
        <f t="shared" si="53"/>
        <v>0</v>
      </c>
      <c r="H470" s="141">
        <f t="shared" si="53"/>
        <v>0</v>
      </c>
      <c r="I470" s="142">
        <f t="shared" si="53"/>
        <v>0</v>
      </c>
      <c r="J470" s="136">
        <f t="shared" si="53"/>
        <v>0</v>
      </c>
      <c r="K470" s="136">
        <f t="shared" si="53"/>
        <v>0</v>
      </c>
      <c r="L470" s="136">
        <f t="shared" si="53"/>
        <v>0</v>
      </c>
      <c r="M470" s="177">
        <f t="shared" si="53"/>
        <v>0</v>
      </c>
      <c r="N470" s="137">
        <f t="shared" si="53"/>
        <v>0</v>
      </c>
      <c r="O470" s="45"/>
      <c r="Q470" s="57" t="str">
        <f t="shared" si="52"/>
        <v>скрыть</v>
      </c>
    </row>
    <row r="471" spans="2:17" ht="15.75" hidden="1" customHeight="1" x14ac:dyDescent="0.25">
      <c r="B471" s="182">
        <v>455</v>
      </c>
      <c r="C471" s="182">
        <f t="shared" si="53"/>
        <v>0</v>
      </c>
      <c r="D471" s="182">
        <f t="shared" si="53"/>
        <v>0</v>
      </c>
      <c r="E471" s="183">
        <f t="shared" si="53"/>
        <v>0</v>
      </c>
      <c r="F471" s="182">
        <f t="shared" si="53"/>
        <v>0</v>
      </c>
      <c r="G471" s="141">
        <f t="shared" si="53"/>
        <v>0</v>
      </c>
      <c r="H471" s="141">
        <f t="shared" si="53"/>
        <v>0</v>
      </c>
      <c r="I471" s="142">
        <f t="shared" si="53"/>
        <v>0</v>
      </c>
      <c r="J471" s="136">
        <f t="shared" si="53"/>
        <v>0</v>
      </c>
      <c r="K471" s="136">
        <f t="shared" si="53"/>
        <v>0</v>
      </c>
      <c r="L471" s="136">
        <f t="shared" si="53"/>
        <v>0</v>
      </c>
      <c r="M471" s="177">
        <f t="shared" si="53"/>
        <v>0</v>
      </c>
      <c r="N471" s="137">
        <f t="shared" si="53"/>
        <v>0</v>
      </c>
      <c r="O471" s="45"/>
      <c r="Q471" s="57" t="str">
        <f t="shared" si="52"/>
        <v>скрыть</v>
      </c>
    </row>
    <row r="472" spans="2:17" ht="15.75" hidden="1" customHeight="1" x14ac:dyDescent="0.25">
      <c r="B472" s="182">
        <v>456</v>
      </c>
      <c r="C472" s="182">
        <f t="shared" si="53"/>
        <v>0</v>
      </c>
      <c r="D472" s="182">
        <f t="shared" si="53"/>
        <v>0</v>
      </c>
      <c r="E472" s="183">
        <f t="shared" si="53"/>
        <v>0</v>
      </c>
      <c r="F472" s="182">
        <f t="shared" si="53"/>
        <v>0</v>
      </c>
      <c r="G472" s="141">
        <f t="shared" si="53"/>
        <v>0</v>
      </c>
      <c r="H472" s="141">
        <f t="shared" si="53"/>
        <v>0</v>
      </c>
      <c r="I472" s="142">
        <f t="shared" si="53"/>
        <v>0</v>
      </c>
      <c r="J472" s="136">
        <f t="shared" si="53"/>
        <v>0</v>
      </c>
      <c r="K472" s="136">
        <f t="shared" si="53"/>
        <v>0</v>
      </c>
      <c r="L472" s="136">
        <f t="shared" si="53"/>
        <v>0</v>
      </c>
      <c r="M472" s="177">
        <f t="shared" si="53"/>
        <v>0</v>
      </c>
      <c r="N472" s="137">
        <f t="shared" si="53"/>
        <v>0</v>
      </c>
      <c r="O472" s="45"/>
      <c r="Q472" s="57" t="str">
        <f t="shared" si="52"/>
        <v>скрыть</v>
      </c>
    </row>
    <row r="473" spans="2:17" ht="15.75" hidden="1" customHeight="1" x14ac:dyDescent="0.25">
      <c r="B473" s="182">
        <v>457</v>
      </c>
      <c r="C473" s="182">
        <f t="shared" si="53"/>
        <v>0</v>
      </c>
      <c r="D473" s="182">
        <f t="shared" si="53"/>
        <v>0</v>
      </c>
      <c r="E473" s="183">
        <f t="shared" si="53"/>
        <v>0</v>
      </c>
      <c r="F473" s="182">
        <f t="shared" si="53"/>
        <v>0</v>
      </c>
      <c r="G473" s="141">
        <f t="shared" si="53"/>
        <v>0</v>
      </c>
      <c r="H473" s="141">
        <f t="shared" si="53"/>
        <v>0</v>
      </c>
      <c r="I473" s="142">
        <f t="shared" si="53"/>
        <v>0</v>
      </c>
      <c r="J473" s="136">
        <f t="shared" si="53"/>
        <v>0</v>
      </c>
      <c r="K473" s="136">
        <f t="shared" si="53"/>
        <v>0</v>
      </c>
      <c r="L473" s="136">
        <f t="shared" si="53"/>
        <v>0</v>
      </c>
      <c r="M473" s="177">
        <f t="shared" si="53"/>
        <v>0</v>
      </c>
      <c r="N473" s="137">
        <f t="shared" si="53"/>
        <v>0</v>
      </c>
      <c r="O473" s="45"/>
      <c r="Q473" s="57" t="str">
        <f t="shared" si="52"/>
        <v>скрыть</v>
      </c>
    </row>
    <row r="474" spans="2:17" ht="15.75" hidden="1" customHeight="1" x14ac:dyDescent="0.25">
      <c r="B474" s="182">
        <v>458</v>
      </c>
      <c r="C474" s="182">
        <f t="shared" si="53"/>
        <v>0</v>
      </c>
      <c r="D474" s="182">
        <f t="shared" si="53"/>
        <v>0</v>
      </c>
      <c r="E474" s="183">
        <f t="shared" si="53"/>
        <v>0</v>
      </c>
      <c r="F474" s="182">
        <f t="shared" si="53"/>
        <v>0</v>
      </c>
      <c r="G474" s="141">
        <f t="shared" si="53"/>
        <v>0</v>
      </c>
      <c r="H474" s="141">
        <f t="shared" si="53"/>
        <v>0</v>
      </c>
      <c r="I474" s="142">
        <f t="shared" si="53"/>
        <v>0</v>
      </c>
      <c r="J474" s="136">
        <f t="shared" si="53"/>
        <v>0</v>
      </c>
      <c r="K474" s="136">
        <f t="shared" si="53"/>
        <v>0</v>
      </c>
      <c r="L474" s="136">
        <f t="shared" si="53"/>
        <v>0</v>
      </c>
      <c r="M474" s="177">
        <f t="shared" si="53"/>
        <v>0</v>
      </c>
      <c r="N474" s="137">
        <f t="shared" si="53"/>
        <v>0</v>
      </c>
      <c r="O474" s="45"/>
      <c r="Q474" s="57" t="str">
        <f t="shared" si="52"/>
        <v>скрыть</v>
      </c>
    </row>
    <row r="475" spans="2:17" ht="15.75" hidden="1" customHeight="1" x14ac:dyDescent="0.25">
      <c r="B475" s="182">
        <v>459</v>
      </c>
      <c r="C475" s="182">
        <f t="shared" si="53"/>
        <v>0</v>
      </c>
      <c r="D475" s="182">
        <f t="shared" si="53"/>
        <v>0</v>
      </c>
      <c r="E475" s="183">
        <f t="shared" si="53"/>
        <v>0</v>
      </c>
      <c r="F475" s="182">
        <f t="shared" si="53"/>
        <v>0</v>
      </c>
      <c r="G475" s="141">
        <f t="shared" si="53"/>
        <v>0</v>
      </c>
      <c r="H475" s="141">
        <f t="shared" si="53"/>
        <v>0</v>
      </c>
      <c r="I475" s="142">
        <f t="shared" si="53"/>
        <v>0</v>
      </c>
      <c r="J475" s="136">
        <f t="shared" si="53"/>
        <v>0</v>
      </c>
      <c r="K475" s="136">
        <f t="shared" si="53"/>
        <v>0</v>
      </c>
      <c r="L475" s="136">
        <f t="shared" si="53"/>
        <v>0</v>
      </c>
      <c r="M475" s="177">
        <f t="shared" si="53"/>
        <v>0</v>
      </c>
      <c r="N475" s="137">
        <f t="shared" si="53"/>
        <v>0</v>
      </c>
      <c r="O475" s="45"/>
      <c r="Q475" s="57" t="str">
        <f t="shared" si="52"/>
        <v>скрыть</v>
      </c>
    </row>
    <row r="476" spans="2:17" ht="15.75" hidden="1" customHeight="1" x14ac:dyDescent="0.25">
      <c r="B476" s="182">
        <v>460</v>
      </c>
      <c r="C476" s="182">
        <f t="shared" si="53"/>
        <v>0</v>
      </c>
      <c r="D476" s="182">
        <f t="shared" si="53"/>
        <v>0</v>
      </c>
      <c r="E476" s="183">
        <f t="shared" si="53"/>
        <v>0</v>
      </c>
      <c r="F476" s="182">
        <f t="shared" si="53"/>
        <v>0</v>
      </c>
      <c r="G476" s="141">
        <f t="shared" si="53"/>
        <v>0</v>
      </c>
      <c r="H476" s="141">
        <f t="shared" si="53"/>
        <v>0</v>
      </c>
      <c r="I476" s="142">
        <f t="shared" si="53"/>
        <v>0</v>
      </c>
      <c r="J476" s="136">
        <f t="shared" si="53"/>
        <v>0</v>
      </c>
      <c r="K476" s="136">
        <f t="shared" si="53"/>
        <v>0</v>
      </c>
      <c r="L476" s="136">
        <f t="shared" si="53"/>
        <v>0</v>
      </c>
      <c r="M476" s="177">
        <f t="shared" si="53"/>
        <v>0</v>
      </c>
      <c r="N476" s="137">
        <f t="shared" si="53"/>
        <v>0</v>
      </c>
      <c r="O476" s="45"/>
      <c r="Q476" s="57" t="str">
        <f t="shared" si="52"/>
        <v>скрыть</v>
      </c>
    </row>
    <row r="477" spans="2:17" ht="15.75" hidden="1" customHeight="1" x14ac:dyDescent="0.25">
      <c r="B477" s="182">
        <v>461</v>
      </c>
      <c r="C477" s="182">
        <f t="shared" ref="C477:N486" si="54">IFERROR(VLOOKUP($B477,calc_data,C$14+1,0),0)</f>
        <v>0</v>
      </c>
      <c r="D477" s="182">
        <f t="shared" si="54"/>
        <v>0</v>
      </c>
      <c r="E477" s="183">
        <f t="shared" si="54"/>
        <v>0</v>
      </c>
      <c r="F477" s="182">
        <f t="shared" si="54"/>
        <v>0</v>
      </c>
      <c r="G477" s="141">
        <f t="shared" si="54"/>
        <v>0</v>
      </c>
      <c r="H477" s="141">
        <f t="shared" si="54"/>
        <v>0</v>
      </c>
      <c r="I477" s="142">
        <f t="shared" si="54"/>
        <v>0</v>
      </c>
      <c r="J477" s="136">
        <f t="shared" si="54"/>
        <v>0</v>
      </c>
      <c r="K477" s="136">
        <f t="shared" si="54"/>
        <v>0</v>
      </c>
      <c r="L477" s="136">
        <f t="shared" si="54"/>
        <v>0</v>
      </c>
      <c r="M477" s="177">
        <f t="shared" si="54"/>
        <v>0</v>
      </c>
      <c r="N477" s="137">
        <f t="shared" si="54"/>
        <v>0</v>
      </c>
      <c r="O477" s="45"/>
      <c r="Q477" s="57" t="str">
        <f t="shared" si="52"/>
        <v>скрыть</v>
      </c>
    </row>
    <row r="478" spans="2:17" ht="15.75" hidden="1" customHeight="1" x14ac:dyDescent="0.25">
      <c r="B478" s="182">
        <v>462</v>
      </c>
      <c r="C478" s="182">
        <f t="shared" si="54"/>
        <v>0</v>
      </c>
      <c r="D478" s="182">
        <f t="shared" si="54"/>
        <v>0</v>
      </c>
      <c r="E478" s="183">
        <f t="shared" si="54"/>
        <v>0</v>
      </c>
      <c r="F478" s="182">
        <f t="shared" si="54"/>
        <v>0</v>
      </c>
      <c r="G478" s="141">
        <f t="shared" si="54"/>
        <v>0</v>
      </c>
      <c r="H478" s="141">
        <f t="shared" si="54"/>
        <v>0</v>
      </c>
      <c r="I478" s="142">
        <f t="shared" si="54"/>
        <v>0</v>
      </c>
      <c r="J478" s="136">
        <f t="shared" si="54"/>
        <v>0</v>
      </c>
      <c r="K478" s="136">
        <f t="shared" si="54"/>
        <v>0</v>
      </c>
      <c r="L478" s="136">
        <f t="shared" si="54"/>
        <v>0</v>
      </c>
      <c r="M478" s="177">
        <f t="shared" si="54"/>
        <v>0</v>
      </c>
      <c r="N478" s="137">
        <f t="shared" si="54"/>
        <v>0</v>
      </c>
      <c r="O478" s="45"/>
      <c r="Q478" s="57" t="str">
        <f t="shared" si="52"/>
        <v>скрыть</v>
      </c>
    </row>
    <row r="479" spans="2:17" ht="15.75" hidden="1" customHeight="1" x14ac:dyDescent="0.25">
      <c r="B479" s="182">
        <v>463</v>
      </c>
      <c r="C479" s="182">
        <f t="shared" si="54"/>
        <v>0</v>
      </c>
      <c r="D479" s="182">
        <f t="shared" si="54"/>
        <v>0</v>
      </c>
      <c r="E479" s="183">
        <f t="shared" si="54"/>
        <v>0</v>
      </c>
      <c r="F479" s="182">
        <f t="shared" si="54"/>
        <v>0</v>
      </c>
      <c r="G479" s="141">
        <f t="shared" si="54"/>
        <v>0</v>
      </c>
      <c r="H479" s="141">
        <f t="shared" si="54"/>
        <v>0</v>
      </c>
      <c r="I479" s="142">
        <f t="shared" si="54"/>
        <v>0</v>
      </c>
      <c r="J479" s="136">
        <f t="shared" si="54"/>
        <v>0</v>
      </c>
      <c r="K479" s="136">
        <f t="shared" si="54"/>
        <v>0</v>
      </c>
      <c r="L479" s="136">
        <f t="shared" si="54"/>
        <v>0</v>
      </c>
      <c r="M479" s="177">
        <f t="shared" si="54"/>
        <v>0</v>
      </c>
      <c r="N479" s="137">
        <f t="shared" si="54"/>
        <v>0</v>
      </c>
      <c r="O479" s="45"/>
      <c r="Q479" s="57" t="str">
        <f t="shared" si="52"/>
        <v>скрыть</v>
      </c>
    </row>
    <row r="480" spans="2:17" ht="15.75" hidden="1" customHeight="1" x14ac:dyDescent="0.25">
      <c r="B480" s="182">
        <v>464</v>
      </c>
      <c r="C480" s="182">
        <f t="shared" si="54"/>
        <v>0</v>
      </c>
      <c r="D480" s="182">
        <f t="shared" si="54"/>
        <v>0</v>
      </c>
      <c r="E480" s="183">
        <f t="shared" si="54"/>
        <v>0</v>
      </c>
      <c r="F480" s="182">
        <f t="shared" si="54"/>
        <v>0</v>
      </c>
      <c r="G480" s="141">
        <f t="shared" si="54"/>
        <v>0</v>
      </c>
      <c r="H480" s="141">
        <f t="shared" si="54"/>
        <v>0</v>
      </c>
      <c r="I480" s="142">
        <f t="shared" si="54"/>
        <v>0</v>
      </c>
      <c r="J480" s="136">
        <f t="shared" si="54"/>
        <v>0</v>
      </c>
      <c r="K480" s="136">
        <f t="shared" si="54"/>
        <v>0</v>
      </c>
      <c r="L480" s="136">
        <f t="shared" si="54"/>
        <v>0</v>
      </c>
      <c r="M480" s="177">
        <f t="shared" si="54"/>
        <v>0</v>
      </c>
      <c r="N480" s="137">
        <f t="shared" si="54"/>
        <v>0</v>
      </c>
      <c r="O480" s="45"/>
      <c r="Q480" s="57" t="str">
        <f t="shared" si="52"/>
        <v>скрыть</v>
      </c>
    </row>
    <row r="481" spans="2:17" ht="15.75" hidden="1" customHeight="1" x14ac:dyDescent="0.25">
      <c r="B481" s="182">
        <v>465</v>
      </c>
      <c r="C481" s="182">
        <f t="shared" si="54"/>
        <v>0</v>
      </c>
      <c r="D481" s="182">
        <f t="shared" si="54"/>
        <v>0</v>
      </c>
      <c r="E481" s="183">
        <f t="shared" si="54"/>
        <v>0</v>
      </c>
      <c r="F481" s="182">
        <f t="shared" si="54"/>
        <v>0</v>
      </c>
      <c r="G481" s="141">
        <f t="shared" si="54"/>
        <v>0</v>
      </c>
      <c r="H481" s="141">
        <f t="shared" si="54"/>
        <v>0</v>
      </c>
      <c r="I481" s="142">
        <f t="shared" si="54"/>
        <v>0</v>
      </c>
      <c r="J481" s="136">
        <f t="shared" si="54"/>
        <v>0</v>
      </c>
      <c r="K481" s="136">
        <f t="shared" si="54"/>
        <v>0</v>
      </c>
      <c r="L481" s="136">
        <f t="shared" si="54"/>
        <v>0</v>
      </c>
      <c r="M481" s="177">
        <f t="shared" si="54"/>
        <v>0</v>
      </c>
      <c r="N481" s="137">
        <f t="shared" si="54"/>
        <v>0</v>
      </c>
      <c r="O481" s="45"/>
      <c r="Q481" s="57" t="str">
        <f t="shared" si="52"/>
        <v>скрыть</v>
      </c>
    </row>
    <row r="482" spans="2:17" ht="15.75" hidden="1" customHeight="1" x14ac:dyDescent="0.25">
      <c r="B482" s="182">
        <v>466</v>
      </c>
      <c r="C482" s="182">
        <f t="shared" si="54"/>
        <v>0</v>
      </c>
      <c r="D482" s="182">
        <f t="shared" si="54"/>
        <v>0</v>
      </c>
      <c r="E482" s="183">
        <f t="shared" si="54"/>
        <v>0</v>
      </c>
      <c r="F482" s="182">
        <f t="shared" si="54"/>
        <v>0</v>
      </c>
      <c r="G482" s="141">
        <f t="shared" si="54"/>
        <v>0</v>
      </c>
      <c r="H482" s="141">
        <f t="shared" si="54"/>
        <v>0</v>
      </c>
      <c r="I482" s="142">
        <f t="shared" si="54"/>
        <v>0</v>
      </c>
      <c r="J482" s="136">
        <f t="shared" si="54"/>
        <v>0</v>
      </c>
      <c r="K482" s="136">
        <f t="shared" si="54"/>
        <v>0</v>
      </c>
      <c r="L482" s="136">
        <f t="shared" si="54"/>
        <v>0</v>
      </c>
      <c r="M482" s="177">
        <f t="shared" si="54"/>
        <v>0</v>
      </c>
      <c r="N482" s="137">
        <f t="shared" si="54"/>
        <v>0</v>
      </c>
      <c r="O482" s="45"/>
      <c r="Q482" s="57" t="str">
        <f t="shared" si="52"/>
        <v>скрыть</v>
      </c>
    </row>
    <row r="483" spans="2:17" ht="15.75" hidden="1" customHeight="1" x14ac:dyDescent="0.25">
      <c r="B483" s="182">
        <v>467</v>
      </c>
      <c r="C483" s="182">
        <f t="shared" si="54"/>
        <v>0</v>
      </c>
      <c r="D483" s="182">
        <f t="shared" si="54"/>
        <v>0</v>
      </c>
      <c r="E483" s="183">
        <f t="shared" si="54"/>
        <v>0</v>
      </c>
      <c r="F483" s="182">
        <f t="shared" si="54"/>
        <v>0</v>
      </c>
      <c r="G483" s="141">
        <f t="shared" si="54"/>
        <v>0</v>
      </c>
      <c r="H483" s="141">
        <f t="shared" si="54"/>
        <v>0</v>
      </c>
      <c r="I483" s="142">
        <f t="shared" si="54"/>
        <v>0</v>
      </c>
      <c r="J483" s="136">
        <f t="shared" si="54"/>
        <v>0</v>
      </c>
      <c r="K483" s="136">
        <f t="shared" si="54"/>
        <v>0</v>
      </c>
      <c r="L483" s="136">
        <f t="shared" si="54"/>
        <v>0</v>
      </c>
      <c r="M483" s="177">
        <f t="shared" si="54"/>
        <v>0</v>
      </c>
      <c r="N483" s="137">
        <f t="shared" si="54"/>
        <v>0</v>
      </c>
      <c r="O483" s="45"/>
      <c r="Q483" s="57" t="str">
        <f t="shared" si="52"/>
        <v>скрыть</v>
      </c>
    </row>
    <row r="484" spans="2:17" ht="15.75" hidden="1" customHeight="1" x14ac:dyDescent="0.25">
      <c r="B484" s="182">
        <v>468</v>
      </c>
      <c r="C484" s="182">
        <f t="shared" si="54"/>
        <v>0</v>
      </c>
      <c r="D484" s="182">
        <f t="shared" si="54"/>
        <v>0</v>
      </c>
      <c r="E484" s="183">
        <f t="shared" si="54"/>
        <v>0</v>
      </c>
      <c r="F484" s="182">
        <f t="shared" si="54"/>
        <v>0</v>
      </c>
      <c r="G484" s="141">
        <f t="shared" si="54"/>
        <v>0</v>
      </c>
      <c r="H484" s="141">
        <f t="shared" si="54"/>
        <v>0</v>
      </c>
      <c r="I484" s="142">
        <f t="shared" si="54"/>
        <v>0</v>
      </c>
      <c r="J484" s="136">
        <f t="shared" si="54"/>
        <v>0</v>
      </c>
      <c r="K484" s="136">
        <f t="shared" si="54"/>
        <v>0</v>
      </c>
      <c r="L484" s="136">
        <f t="shared" si="54"/>
        <v>0</v>
      </c>
      <c r="M484" s="177">
        <f t="shared" si="54"/>
        <v>0</v>
      </c>
      <c r="N484" s="137">
        <f t="shared" si="54"/>
        <v>0</v>
      </c>
      <c r="O484" s="45"/>
      <c r="Q484" s="57" t="str">
        <f t="shared" si="52"/>
        <v>скрыть</v>
      </c>
    </row>
    <row r="485" spans="2:17" ht="15.75" hidden="1" customHeight="1" x14ac:dyDescent="0.25">
      <c r="B485" s="182">
        <v>469</v>
      </c>
      <c r="C485" s="182">
        <f t="shared" si="54"/>
        <v>0</v>
      </c>
      <c r="D485" s="182">
        <f t="shared" si="54"/>
        <v>0</v>
      </c>
      <c r="E485" s="183">
        <f t="shared" si="54"/>
        <v>0</v>
      </c>
      <c r="F485" s="182">
        <f t="shared" si="54"/>
        <v>0</v>
      </c>
      <c r="G485" s="141">
        <f t="shared" si="54"/>
        <v>0</v>
      </c>
      <c r="H485" s="141">
        <f t="shared" si="54"/>
        <v>0</v>
      </c>
      <c r="I485" s="142">
        <f t="shared" si="54"/>
        <v>0</v>
      </c>
      <c r="J485" s="136">
        <f t="shared" si="54"/>
        <v>0</v>
      </c>
      <c r="K485" s="136">
        <f t="shared" si="54"/>
        <v>0</v>
      </c>
      <c r="L485" s="136">
        <f t="shared" si="54"/>
        <v>0</v>
      </c>
      <c r="M485" s="177">
        <f t="shared" si="54"/>
        <v>0</v>
      </c>
      <c r="N485" s="137">
        <f t="shared" si="54"/>
        <v>0</v>
      </c>
      <c r="O485" s="45"/>
      <c r="Q485" s="57" t="str">
        <f t="shared" si="52"/>
        <v>скрыть</v>
      </c>
    </row>
    <row r="486" spans="2:17" ht="15.75" hidden="1" customHeight="1" x14ac:dyDescent="0.25">
      <c r="B486" s="182">
        <v>470</v>
      </c>
      <c r="C486" s="182">
        <f t="shared" si="54"/>
        <v>0</v>
      </c>
      <c r="D486" s="182">
        <f t="shared" si="54"/>
        <v>0</v>
      </c>
      <c r="E486" s="183">
        <f t="shared" si="54"/>
        <v>0</v>
      </c>
      <c r="F486" s="182">
        <f t="shared" si="54"/>
        <v>0</v>
      </c>
      <c r="G486" s="141">
        <f t="shared" si="54"/>
        <v>0</v>
      </c>
      <c r="H486" s="141">
        <f t="shared" si="54"/>
        <v>0</v>
      </c>
      <c r="I486" s="142">
        <f t="shared" si="54"/>
        <v>0</v>
      </c>
      <c r="J486" s="136">
        <f t="shared" si="54"/>
        <v>0</v>
      </c>
      <c r="K486" s="136">
        <f t="shared" si="54"/>
        <v>0</v>
      </c>
      <c r="L486" s="136">
        <f t="shared" si="54"/>
        <v>0</v>
      </c>
      <c r="M486" s="177">
        <f t="shared" si="54"/>
        <v>0</v>
      </c>
      <c r="N486" s="137">
        <f t="shared" si="54"/>
        <v>0</v>
      </c>
      <c r="O486" s="45"/>
      <c r="Q486" s="57" t="str">
        <f t="shared" si="52"/>
        <v>скрыть</v>
      </c>
    </row>
    <row r="487" spans="2:17" ht="15.75" hidden="1" customHeight="1" x14ac:dyDescent="0.25">
      <c r="B487" s="182">
        <v>471</v>
      </c>
      <c r="C487" s="182">
        <f t="shared" ref="C487:N496" si="55">IFERROR(VLOOKUP($B487,calc_data,C$14+1,0),0)</f>
        <v>0</v>
      </c>
      <c r="D487" s="182">
        <f t="shared" si="55"/>
        <v>0</v>
      </c>
      <c r="E487" s="183">
        <f t="shared" si="55"/>
        <v>0</v>
      </c>
      <c r="F487" s="182">
        <f t="shared" si="55"/>
        <v>0</v>
      </c>
      <c r="G487" s="141">
        <f t="shared" si="55"/>
        <v>0</v>
      </c>
      <c r="H487" s="141">
        <f t="shared" si="55"/>
        <v>0</v>
      </c>
      <c r="I487" s="142">
        <f t="shared" si="55"/>
        <v>0</v>
      </c>
      <c r="J487" s="136">
        <f t="shared" si="55"/>
        <v>0</v>
      </c>
      <c r="K487" s="136">
        <f t="shared" si="55"/>
        <v>0</v>
      </c>
      <c r="L487" s="136">
        <f t="shared" si="55"/>
        <v>0</v>
      </c>
      <c r="M487" s="177">
        <f t="shared" si="55"/>
        <v>0</v>
      </c>
      <c r="N487" s="137">
        <f t="shared" si="55"/>
        <v>0</v>
      </c>
      <c r="O487" s="45"/>
      <c r="Q487" s="57" t="str">
        <f t="shared" si="52"/>
        <v>скрыть</v>
      </c>
    </row>
    <row r="488" spans="2:17" ht="15.75" hidden="1" customHeight="1" x14ac:dyDescent="0.25">
      <c r="B488" s="182">
        <v>472</v>
      </c>
      <c r="C488" s="182">
        <f t="shared" si="55"/>
        <v>0</v>
      </c>
      <c r="D488" s="182">
        <f t="shared" si="55"/>
        <v>0</v>
      </c>
      <c r="E488" s="183">
        <f t="shared" si="55"/>
        <v>0</v>
      </c>
      <c r="F488" s="182">
        <f t="shared" si="55"/>
        <v>0</v>
      </c>
      <c r="G488" s="141">
        <f t="shared" si="55"/>
        <v>0</v>
      </c>
      <c r="H488" s="141">
        <f t="shared" si="55"/>
        <v>0</v>
      </c>
      <c r="I488" s="142">
        <f t="shared" si="55"/>
        <v>0</v>
      </c>
      <c r="J488" s="136">
        <f t="shared" si="55"/>
        <v>0</v>
      </c>
      <c r="K488" s="136">
        <f t="shared" si="55"/>
        <v>0</v>
      </c>
      <c r="L488" s="136">
        <f t="shared" si="55"/>
        <v>0</v>
      </c>
      <c r="M488" s="177">
        <f t="shared" si="55"/>
        <v>0</v>
      </c>
      <c r="N488" s="137">
        <f t="shared" si="55"/>
        <v>0</v>
      </c>
      <c r="O488" s="45"/>
      <c r="Q488" s="57" t="str">
        <f t="shared" si="52"/>
        <v>скрыть</v>
      </c>
    </row>
    <row r="489" spans="2:17" ht="15.75" hidden="1" customHeight="1" x14ac:dyDescent="0.25">
      <c r="B489" s="182">
        <v>473</v>
      </c>
      <c r="C489" s="182">
        <f t="shared" si="55"/>
        <v>0</v>
      </c>
      <c r="D489" s="182">
        <f t="shared" si="55"/>
        <v>0</v>
      </c>
      <c r="E489" s="183">
        <f t="shared" si="55"/>
        <v>0</v>
      </c>
      <c r="F489" s="182">
        <f t="shared" si="55"/>
        <v>0</v>
      </c>
      <c r="G489" s="141">
        <f t="shared" si="55"/>
        <v>0</v>
      </c>
      <c r="H489" s="141">
        <f t="shared" si="55"/>
        <v>0</v>
      </c>
      <c r="I489" s="142">
        <f t="shared" si="55"/>
        <v>0</v>
      </c>
      <c r="J489" s="136">
        <f t="shared" si="55"/>
        <v>0</v>
      </c>
      <c r="K489" s="136">
        <f t="shared" si="55"/>
        <v>0</v>
      </c>
      <c r="L489" s="136">
        <f t="shared" si="55"/>
        <v>0</v>
      </c>
      <c r="M489" s="177">
        <f t="shared" si="55"/>
        <v>0</v>
      </c>
      <c r="N489" s="137">
        <f t="shared" si="55"/>
        <v>0</v>
      </c>
      <c r="O489" s="45"/>
      <c r="Q489" s="57" t="str">
        <f t="shared" si="52"/>
        <v>скрыть</v>
      </c>
    </row>
    <row r="490" spans="2:17" ht="15.75" hidden="1" customHeight="1" x14ac:dyDescent="0.25">
      <c r="B490" s="182">
        <v>474</v>
      </c>
      <c r="C490" s="182">
        <f t="shared" si="55"/>
        <v>0</v>
      </c>
      <c r="D490" s="182">
        <f t="shared" si="55"/>
        <v>0</v>
      </c>
      <c r="E490" s="183">
        <f t="shared" si="55"/>
        <v>0</v>
      </c>
      <c r="F490" s="182">
        <f t="shared" si="55"/>
        <v>0</v>
      </c>
      <c r="G490" s="141">
        <f t="shared" si="55"/>
        <v>0</v>
      </c>
      <c r="H490" s="141">
        <f t="shared" si="55"/>
        <v>0</v>
      </c>
      <c r="I490" s="142">
        <f t="shared" si="55"/>
        <v>0</v>
      </c>
      <c r="J490" s="136">
        <f t="shared" si="55"/>
        <v>0</v>
      </c>
      <c r="K490" s="136">
        <f t="shared" si="55"/>
        <v>0</v>
      </c>
      <c r="L490" s="136">
        <f t="shared" si="55"/>
        <v>0</v>
      </c>
      <c r="M490" s="177">
        <f t="shared" si="55"/>
        <v>0</v>
      </c>
      <c r="N490" s="137">
        <f t="shared" si="55"/>
        <v>0</v>
      </c>
      <c r="O490" s="45"/>
      <c r="Q490" s="57" t="str">
        <f t="shared" si="52"/>
        <v>скрыть</v>
      </c>
    </row>
    <row r="491" spans="2:17" ht="15.75" hidden="1" customHeight="1" x14ac:dyDescent="0.25">
      <c r="B491" s="182">
        <v>475</v>
      </c>
      <c r="C491" s="182">
        <f t="shared" si="55"/>
        <v>0</v>
      </c>
      <c r="D491" s="182">
        <f t="shared" si="55"/>
        <v>0</v>
      </c>
      <c r="E491" s="183">
        <f t="shared" si="55"/>
        <v>0</v>
      </c>
      <c r="F491" s="182">
        <f t="shared" si="55"/>
        <v>0</v>
      </c>
      <c r="G491" s="141">
        <f t="shared" si="55"/>
        <v>0</v>
      </c>
      <c r="H491" s="141">
        <f t="shared" si="55"/>
        <v>0</v>
      </c>
      <c r="I491" s="142">
        <f t="shared" si="55"/>
        <v>0</v>
      </c>
      <c r="J491" s="136">
        <f t="shared" si="55"/>
        <v>0</v>
      </c>
      <c r="K491" s="136">
        <f t="shared" si="55"/>
        <v>0</v>
      </c>
      <c r="L491" s="136">
        <f t="shared" si="55"/>
        <v>0</v>
      </c>
      <c r="M491" s="177">
        <f t="shared" si="55"/>
        <v>0</v>
      </c>
      <c r="N491" s="137">
        <f t="shared" si="55"/>
        <v>0</v>
      </c>
      <c r="O491" s="45"/>
      <c r="Q491" s="57" t="str">
        <f t="shared" si="52"/>
        <v>скрыть</v>
      </c>
    </row>
    <row r="492" spans="2:17" ht="15.75" hidden="1" customHeight="1" x14ac:dyDescent="0.25">
      <c r="B492" s="182">
        <v>476</v>
      </c>
      <c r="C492" s="182">
        <f t="shared" si="55"/>
        <v>0</v>
      </c>
      <c r="D492" s="182">
        <f t="shared" si="55"/>
        <v>0</v>
      </c>
      <c r="E492" s="183">
        <f t="shared" si="55"/>
        <v>0</v>
      </c>
      <c r="F492" s="182">
        <f t="shared" si="55"/>
        <v>0</v>
      </c>
      <c r="G492" s="141">
        <f t="shared" si="55"/>
        <v>0</v>
      </c>
      <c r="H492" s="141">
        <f t="shared" si="55"/>
        <v>0</v>
      </c>
      <c r="I492" s="142">
        <f t="shared" si="55"/>
        <v>0</v>
      </c>
      <c r="J492" s="136">
        <f t="shared" si="55"/>
        <v>0</v>
      </c>
      <c r="K492" s="136">
        <f t="shared" si="55"/>
        <v>0</v>
      </c>
      <c r="L492" s="136">
        <f t="shared" si="55"/>
        <v>0</v>
      </c>
      <c r="M492" s="177">
        <f t="shared" si="55"/>
        <v>0</v>
      </c>
      <c r="N492" s="137">
        <f t="shared" si="55"/>
        <v>0</v>
      </c>
      <c r="O492" s="45"/>
      <c r="Q492" s="57" t="str">
        <f t="shared" si="52"/>
        <v>скрыть</v>
      </c>
    </row>
    <row r="493" spans="2:17" ht="15.75" hidden="1" customHeight="1" x14ac:dyDescent="0.25">
      <c r="B493" s="182">
        <v>477</v>
      </c>
      <c r="C493" s="182">
        <f t="shared" si="55"/>
        <v>0</v>
      </c>
      <c r="D493" s="182">
        <f t="shared" si="55"/>
        <v>0</v>
      </c>
      <c r="E493" s="183">
        <f t="shared" si="55"/>
        <v>0</v>
      </c>
      <c r="F493" s="182">
        <f t="shared" si="55"/>
        <v>0</v>
      </c>
      <c r="G493" s="141">
        <f t="shared" si="55"/>
        <v>0</v>
      </c>
      <c r="H493" s="141">
        <f t="shared" si="55"/>
        <v>0</v>
      </c>
      <c r="I493" s="142">
        <f t="shared" si="55"/>
        <v>0</v>
      </c>
      <c r="J493" s="136">
        <f t="shared" si="55"/>
        <v>0</v>
      </c>
      <c r="K493" s="136">
        <f t="shared" si="55"/>
        <v>0</v>
      </c>
      <c r="L493" s="136">
        <f t="shared" si="55"/>
        <v>0</v>
      </c>
      <c r="M493" s="177">
        <f t="shared" si="55"/>
        <v>0</v>
      </c>
      <c r="N493" s="137">
        <f t="shared" si="55"/>
        <v>0</v>
      </c>
      <c r="O493" s="45"/>
      <c r="Q493" s="57" t="str">
        <f t="shared" si="52"/>
        <v>скрыть</v>
      </c>
    </row>
    <row r="494" spans="2:17" ht="15.75" hidden="1" customHeight="1" x14ac:dyDescent="0.25">
      <c r="B494" s="182">
        <v>478</v>
      </c>
      <c r="C494" s="182">
        <f t="shared" si="55"/>
        <v>0</v>
      </c>
      <c r="D494" s="182">
        <f t="shared" si="55"/>
        <v>0</v>
      </c>
      <c r="E494" s="183">
        <f t="shared" si="55"/>
        <v>0</v>
      </c>
      <c r="F494" s="182">
        <f t="shared" si="55"/>
        <v>0</v>
      </c>
      <c r="G494" s="141">
        <f t="shared" si="55"/>
        <v>0</v>
      </c>
      <c r="H494" s="141">
        <f t="shared" si="55"/>
        <v>0</v>
      </c>
      <c r="I494" s="142">
        <f t="shared" si="55"/>
        <v>0</v>
      </c>
      <c r="J494" s="136">
        <f t="shared" si="55"/>
        <v>0</v>
      </c>
      <c r="K494" s="136">
        <f t="shared" si="55"/>
        <v>0</v>
      </c>
      <c r="L494" s="136">
        <f t="shared" si="55"/>
        <v>0</v>
      </c>
      <c r="M494" s="177">
        <f t="shared" si="55"/>
        <v>0</v>
      </c>
      <c r="N494" s="137">
        <f t="shared" si="55"/>
        <v>0</v>
      </c>
      <c r="O494" s="45"/>
      <c r="Q494" s="57" t="str">
        <f t="shared" si="52"/>
        <v>скрыть</v>
      </c>
    </row>
    <row r="495" spans="2:17" ht="15.75" hidden="1" customHeight="1" x14ac:dyDescent="0.25">
      <c r="B495" s="182">
        <v>479</v>
      </c>
      <c r="C495" s="182">
        <f t="shared" si="55"/>
        <v>0</v>
      </c>
      <c r="D495" s="182">
        <f t="shared" si="55"/>
        <v>0</v>
      </c>
      <c r="E495" s="183">
        <f t="shared" si="55"/>
        <v>0</v>
      </c>
      <c r="F495" s="182">
        <f t="shared" si="55"/>
        <v>0</v>
      </c>
      <c r="G495" s="141">
        <f t="shared" si="55"/>
        <v>0</v>
      </c>
      <c r="H495" s="141">
        <f t="shared" si="55"/>
        <v>0</v>
      </c>
      <c r="I495" s="142">
        <f t="shared" si="55"/>
        <v>0</v>
      </c>
      <c r="J495" s="136">
        <f t="shared" si="55"/>
        <v>0</v>
      </c>
      <c r="K495" s="136">
        <f t="shared" si="55"/>
        <v>0</v>
      </c>
      <c r="L495" s="136">
        <f t="shared" si="55"/>
        <v>0</v>
      </c>
      <c r="M495" s="177">
        <f t="shared" si="55"/>
        <v>0</v>
      </c>
      <c r="N495" s="137">
        <f t="shared" si="55"/>
        <v>0</v>
      </c>
      <c r="O495" s="45"/>
      <c r="Q495" s="57" t="str">
        <f t="shared" si="52"/>
        <v>скрыть</v>
      </c>
    </row>
    <row r="496" spans="2:17" ht="15.75" hidden="1" customHeight="1" x14ac:dyDescent="0.25">
      <c r="B496" s="182">
        <v>480</v>
      </c>
      <c r="C496" s="182">
        <f t="shared" si="55"/>
        <v>0</v>
      </c>
      <c r="D496" s="182">
        <f t="shared" si="55"/>
        <v>0</v>
      </c>
      <c r="E496" s="183">
        <f t="shared" si="55"/>
        <v>0</v>
      </c>
      <c r="F496" s="182">
        <f t="shared" si="55"/>
        <v>0</v>
      </c>
      <c r="G496" s="141">
        <f t="shared" si="55"/>
        <v>0</v>
      </c>
      <c r="H496" s="141">
        <f t="shared" si="55"/>
        <v>0</v>
      </c>
      <c r="I496" s="142">
        <f t="shared" si="55"/>
        <v>0</v>
      </c>
      <c r="J496" s="136">
        <f t="shared" si="55"/>
        <v>0</v>
      </c>
      <c r="K496" s="136">
        <f t="shared" si="55"/>
        <v>0</v>
      </c>
      <c r="L496" s="136">
        <f t="shared" si="55"/>
        <v>0</v>
      </c>
      <c r="M496" s="177">
        <f t="shared" si="55"/>
        <v>0</v>
      </c>
      <c r="N496" s="137">
        <f t="shared" si="55"/>
        <v>0</v>
      </c>
      <c r="O496" s="45"/>
      <c r="Q496" s="57" t="str">
        <f t="shared" si="52"/>
        <v>скрыть</v>
      </c>
    </row>
    <row r="497" spans="2:17" ht="15.75" hidden="1" customHeight="1" x14ac:dyDescent="0.25">
      <c r="B497" s="182">
        <v>481</v>
      </c>
      <c r="C497" s="182">
        <f t="shared" ref="C497:N506" si="56">IFERROR(VLOOKUP($B497,calc_data,C$14+1,0),0)</f>
        <v>0</v>
      </c>
      <c r="D497" s="182">
        <f t="shared" si="56"/>
        <v>0</v>
      </c>
      <c r="E497" s="183">
        <f t="shared" si="56"/>
        <v>0</v>
      </c>
      <c r="F497" s="182">
        <f t="shared" si="56"/>
        <v>0</v>
      </c>
      <c r="G497" s="141">
        <f t="shared" si="56"/>
        <v>0</v>
      </c>
      <c r="H497" s="141">
        <f t="shared" si="56"/>
        <v>0</v>
      </c>
      <c r="I497" s="142">
        <f t="shared" si="56"/>
        <v>0</v>
      </c>
      <c r="J497" s="136">
        <f t="shared" si="56"/>
        <v>0</v>
      </c>
      <c r="K497" s="136">
        <f t="shared" si="56"/>
        <v>0</v>
      </c>
      <c r="L497" s="136">
        <f t="shared" si="56"/>
        <v>0</v>
      </c>
      <c r="M497" s="177">
        <f t="shared" si="56"/>
        <v>0</v>
      </c>
      <c r="N497" s="137">
        <f t="shared" si="56"/>
        <v>0</v>
      </c>
      <c r="O497" s="45"/>
      <c r="Q497" s="57" t="str">
        <f t="shared" si="52"/>
        <v>скрыть</v>
      </c>
    </row>
    <row r="498" spans="2:17" ht="15.75" hidden="1" customHeight="1" x14ac:dyDescent="0.25">
      <c r="B498" s="182">
        <v>482</v>
      </c>
      <c r="C498" s="182">
        <f t="shared" si="56"/>
        <v>0</v>
      </c>
      <c r="D498" s="182">
        <f t="shared" si="56"/>
        <v>0</v>
      </c>
      <c r="E498" s="183">
        <f t="shared" si="56"/>
        <v>0</v>
      </c>
      <c r="F498" s="182">
        <f t="shared" si="56"/>
        <v>0</v>
      </c>
      <c r="G498" s="141">
        <f t="shared" si="56"/>
        <v>0</v>
      </c>
      <c r="H498" s="141">
        <f t="shared" si="56"/>
        <v>0</v>
      </c>
      <c r="I498" s="142">
        <f t="shared" si="56"/>
        <v>0</v>
      </c>
      <c r="J498" s="136">
        <f t="shared" si="56"/>
        <v>0</v>
      </c>
      <c r="K498" s="136">
        <f t="shared" si="56"/>
        <v>0</v>
      </c>
      <c r="L498" s="136">
        <f t="shared" si="56"/>
        <v>0</v>
      </c>
      <c r="M498" s="177">
        <f t="shared" si="56"/>
        <v>0</v>
      </c>
      <c r="N498" s="137">
        <f t="shared" si="56"/>
        <v>0</v>
      </c>
      <c r="O498" s="45"/>
      <c r="Q498" s="57" t="str">
        <f t="shared" si="52"/>
        <v>скрыть</v>
      </c>
    </row>
    <row r="499" spans="2:17" ht="15.75" hidden="1" customHeight="1" x14ac:dyDescent="0.25">
      <c r="B499" s="182">
        <v>483</v>
      </c>
      <c r="C499" s="182">
        <f t="shared" si="56"/>
        <v>0</v>
      </c>
      <c r="D499" s="182">
        <f t="shared" si="56"/>
        <v>0</v>
      </c>
      <c r="E499" s="183">
        <f t="shared" si="56"/>
        <v>0</v>
      </c>
      <c r="F499" s="182">
        <f t="shared" si="56"/>
        <v>0</v>
      </c>
      <c r="G499" s="141">
        <f t="shared" si="56"/>
        <v>0</v>
      </c>
      <c r="H499" s="141">
        <f t="shared" si="56"/>
        <v>0</v>
      </c>
      <c r="I499" s="142">
        <f t="shared" si="56"/>
        <v>0</v>
      </c>
      <c r="J499" s="136">
        <f t="shared" si="56"/>
        <v>0</v>
      </c>
      <c r="K499" s="136">
        <f t="shared" si="56"/>
        <v>0</v>
      </c>
      <c r="L499" s="136">
        <f t="shared" si="56"/>
        <v>0</v>
      </c>
      <c r="M499" s="177">
        <f t="shared" si="56"/>
        <v>0</v>
      </c>
      <c r="N499" s="137">
        <f t="shared" si="56"/>
        <v>0</v>
      </c>
      <c r="O499" s="45"/>
      <c r="Q499" s="57" t="str">
        <f t="shared" si="52"/>
        <v>скрыть</v>
      </c>
    </row>
    <row r="500" spans="2:17" ht="15.75" hidden="1" customHeight="1" x14ac:dyDescent="0.25">
      <c r="B500" s="182">
        <v>484</v>
      </c>
      <c r="C500" s="182">
        <f t="shared" si="56"/>
        <v>0</v>
      </c>
      <c r="D500" s="182">
        <f t="shared" si="56"/>
        <v>0</v>
      </c>
      <c r="E500" s="183">
        <f t="shared" si="56"/>
        <v>0</v>
      </c>
      <c r="F500" s="182">
        <f t="shared" si="56"/>
        <v>0</v>
      </c>
      <c r="G500" s="141">
        <f t="shared" si="56"/>
        <v>0</v>
      </c>
      <c r="H500" s="141">
        <f t="shared" si="56"/>
        <v>0</v>
      </c>
      <c r="I500" s="142">
        <f t="shared" si="56"/>
        <v>0</v>
      </c>
      <c r="J500" s="136">
        <f t="shared" si="56"/>
        <v>0</v>
      </c>
      <c r="K500" s="136">
        <f t="shared" si="56"/>
        <v>0</v>
      </c>
      <c r="L500" s="136">
        <f t="shared" si="56"/>
        <v>0</v>
      </c>
      <c r="M500" s="177">
        <f t="shared" si="56"/>
        <v>0</v>
      </c>
      <c r="N500" s="137">
        <f t="shared" si="56"/>
        <v>0</v>
      </c>
      <c r="O500" s="45"/>
      <c r="Q500" s="57" t="str">
        <f t="shared" si="52"/>
        <v>скрыть</v>
      </c>
    </row>
    <row r="501" spans="2:17" ht="15.75" hidden="1" customHeight="1" x14ac:dyDescent="0.25">
      <c r="B501" s="182">
        <v>485</v>
      </c>
      <c r="C501" s="182">
        <f t="shared" si="56"/>
        <v>0</v>
      </c>
      <c r="D501" s="182">
        <f t="shared" si="56"/>
        <v>0</v>
      </c>
      <c r="E501" s="183">
        <f t="shared" si="56"/>
        <v>0</v>
      </c>
      <c r="F501" s="182">
        <f t="shared" si="56"/>
        <v>0</v>
      </c>
      <c r="G501" s="141">
        <f t="shared" si="56"/>
        <v>0</v>
      </c>
      <c r="H501" s="141">
        <f t="shared" si="56"/>
        <v>0</v>
      </c>
      <c r="I501" s="142">
        <f t="shared" si="56"/>
        <v>0</v>
      </c>
      <c r="J501" s="136">
        <f t="shared" si="56"/>
        <v>0</v>
      </c>
      <c r="K501" s="136">
        <f t="shared" si="56"/>
        <v>0</v>
      </c>
      <c r="L501" s="136">
        <f t="shared" si="56"/>
        <v>0</v>
      </c>
      <c r="M501" s="177">
        <f t="shared" si="56"/>
        <v>0</v>
      </c>
      <c r="N501" s="137">
        <f t="shared" si="56"/>
        <v>0</v>
      </c>
      <c r="O501" s="45"/>
      <c r="Q501" s="57" t="str">
        <f t="shared" si="52"/>
        <v>скрыть</v>
      </c>
    </row>
    <row r="502" spans="2:17" ht="15.75" hidden="1" customHeight="1" x14ac:dyDescent="0.25">
      <c r="B502" s="182">
        <v>486</v>
      </c>
      <c r="C502" s="182">
        <f t="shared" si="56"/>
        <v>0</v>
      </c>
      <c r="D502" s="182">
        <f t="shared" si="56"/>
        <v>0</v>
      </c>
      <c r="E502" s="183">
        <f t="shared" si="56"/>
        <v>0</v>
      </c>
      <c r="F502" s="182">
        <f t="shared" si="56"/>
        <v>0</v>
      </c>
      <c r="G502" s="141">
        <f t="shared" si="56"/>
        <v>0</v>
      </c>
      <c r="H502" s="141">
        <f t="shared" si="56"/>
        <v>0</v>
      </c>
      <c r="I502" s="142">
        <f t="shared" si="56"/>
        <v>0</v>
      </c>
      <c r="J502" s="136">
        <f t="shared" si="56"/>
        <v>0</v>
      </c>
      <c r="K502" s="136">
        <f t="shared" si="56"/>
        <v>0</v>
      </c>
      <c r="L502" s="136">
        <f t="shared" si="56"/>
        <v>0</v>
      </c>
      <c r="M502" s="177">
        <f t="shared" si="56"/>
        <v>0</v>
      </c>
      <c r="N502" s="137">
        <f t="shared" si="56"/>
        <v>0</v>
      </c>
      <c r="O502" s="45"/>
      <c r="Q502" s="57" t="str">
        <f t="shared" si="52"/>
        <v>скрыть</v>
      </c>
    </row>
    <row r="503" spans="2:17" ht="15.75" hidden="1" customHeight="1" x14ac:dyDescent="0.25">
      <c r="B503" s="182">
        <v>487</v>
      </c>
      <c r="C503" s="182">
        <f t="shared" si="56"/>
        <v>0</v>
      </c>
      <c r="D503" s="182">
        <f t="shared" si="56"/>
        <v>0</v>
      </c>
      <c r="E503" s="183">
        <f t="shared" si="56"/>
        <v>0</v>
      </c>
      <c r="F503" s="182">
        <f t="shared" si="56"/>
        <v>0</v>
      </c>
      <c r="G503" s="141">
        <f t="shared" si="56"/>
        <v>0</v>
      </c>
      <c r="H503" s="141">
        <f t="shared" si="56"/>
        <v>0</v>
      </c>
      <c r="I503" s="142">
        <f t="shared" si="56"/>
        <v>0</v>
      </c>
      <c r="J503" s="136">
        <f t="shared" si="56"/>
        <v>0</v>
      </c>
      <c r="K503" s="136">
        <f t="shared" si="56"/>
        <v>0</v>
      </c>
      <c r="L503" s="136">
        <f t="shared" si="56"/>
        <v>0</v>
      </c>
      <c r="M503" s="177">
        <f t="shared" si="56"/>
        <v>0</v>
      </c>
      <c r="N503" s="137">
        <f t="shared" si="56"/>
        <v>0</v>
      </c>
      <c r="O503" s="45"/>
      <c r="Q503" s="57" t="str">
        <f t="shared" si="52"/>
        <v>скрыть</v>
      </c>
    </row>
    <row r="504" spans="2:17" ht="15.75" hidden="1" customHeight="1" x14ac:dyDescent="0.25">
      <c r="B504" s="182">
        <v>488</v>
      </c>
      <c r="C504" s="182">
        <f t="shared" si="56"/>
        <v>0</v>
      </c>
      <c r="D504" s="182">
        <f t="shared" si="56"/>
        <v>0</v>
      </c>
      <c r="E504" s="183">
        <f t="shared" si="56"/>
        <v>0</v>
      </c>
      <c r="F504" s="182">
        <f t="shared" si="56"/>
        <v>0</v>
      </c>
      <c r="G504" s="141">
        <f t="shared" si="56"/>
        <v>0</v>
      </c>
      <c r="H504" s="141">
        <f t="shared" si="56"/>
        <v>0</v>
      </c>
      <c r="I504" s="142">
        <f t="shared" si="56"/>
        <v>0</v>
      </c>
      <c r="J504" s="136">
        <f t="shared" si="56"/>
        <v>0</v>
      </c>
      <c r="K504" s="136">
        <f t="shared" si="56"/>
        <v>0</v>
      </c>
      <c r="L504" s="136">
        <f t="shared" si="56"/>
        <v>0</v>
      </c>
      <c r="M504" s="177">
        <f t="shared" si="56"/>
        <v>0</v>
      </c>
      <c r="N504" s="137">
        <f t="shared" si="56"/>
        <v>0</v>
      </c>
      <c r="O504" s="45"/>
      <c r="Q504" s="57" t="str">
        <f t="shared" si="52"/>
        <v>скрыть</v>
      </c>
    </row>
    <row r="505" spans="2:17" ht="15.75" hidden="1" customHeight="1" x14ac:dyDescent="0.25">
      <c r="B505" s="182">
        <v>489</v>
      </c>
      <c r="C505" s="182">
        <f t="shared" si="56"/>
        <v>0</v>
      </c>
      <c r="D505" s="182">
        <f t="shared" si="56"/>
        <v>0</v>
      </c>
      <c r="E505" s="183">
        <f t="shared" si="56"/>
        <v>0</v>
      </c>
      <c r="F505" s="182">
        <f t="shared" si="56"/>
        <v>0</v>
      </c>
      <c r="G505" s="141">
        <f t="shared" si="56"/>
        <v>0</v>
      </c>
      <c r="H505" s="141">
        <f t="shared" si="56"/>
        <v>0</v>
      </c>
      <c r="I505" s="142">
        <f t="shared" si="56"/>
        <v>0</v>
      </c>
      <c r="J505" s="136">
        <f t="shared" si="56"/>
        <v>0</v>
      </c>
      <c r="K505" s="136">
        <f t="shared" si="56"/>
        <v>0</v>
      </c>
      <c r="L505" s="136">
        <f t="shared" si="56"/>
        <v>0</v>
      </c>
      <c r="M505" s="177">
        <f t="shared" si="56"/>
        <v>0</v>
      </c>
      <c r="N505" s="137">
        <f t="shared" si="56"/>
        <v>0</v>
      </c>
      <c r="O505" s="45"/>
      <c r="Q505" s="57" t="str">
        <f t="shared" si="52"/>
        <v>скрыть</v>
      </c>
    </row>
    <row r="506" spans="2:17" ht="15.75" hidden="1" customHeight="1" x14ac:dyDescent="0.25">
      <c r="B506" s="182">
        <v>490</v>
      </c>
      <c r="C506" s="182">
        <f t="shared" si="56"/>
        <v>0</v>
      </c>
      <c r="D506" s="182">
        <f t="shared" si="56"/>
        <v>0</v>
      </c>
      <c r="E506" s="183">
        <f t="shared" si="56"/>
        <v>0</v>
      </c>
      <c r="F506" s="182">
        <f t="shared" si="56"/>
        <v>0</v>
      </c>
      <c r="G506" s="141">
        <f t="shared" si="56"/>
        <v>0</v>
      </c>
      <c r="H506" s="141">
        <f t="shared" si="56"/>
        <v>0</v>
      </c>
      <c r="I506" s="142">
        <f t="shared" si="56"/>
        <v>0</v>
      </c>
      <c r="J506" s="136">
        <f t="shared" si="56"/>
        <v>0</v>
      </c>
      <c r="K506" s="136">
        <f t="shared" si="56"/>
        <v>0</v>
      </c>
      <c r="L506" s="136">
        <f t="shared" si="56"/>
        <v>0</v>
      </c>
      <c r="M506" s="177">
        <f t="shared" si="56"/>
        <v>0</v>
      </c>
      <c r="N506" s="137">
        <f t="shared" si="56"/>
        <v>0</v>
      </c>
      <c r="O506" s="45"/>
      <c r="Q506" s="57" t="str">
        <f t="shared" si="52"/>
        <v>скрыть</v>
      </c>
    </row>
    <row r="507" spans="2:17" ht="15.75" hidden="1" customHeight="1" x14ac:dyDescent="0.25">
      <c r="B507" s="182">
        <v>491</v>
      </c>
      <c r="C507" s="182">
        <f t="shared" ref="C507:N516" si="57">IFERROR(VLOOKUP($B507,calc_data,C$14+1,0),0)</f>
        <v>0</v>
      </c>
      <c r="D507" s="182">
        <f t="shared" si="57"/>
        <v>0</v>
      </c>
      <c r="E507" s="183">
        <f t="shared" si="57"/>
        <v>0</v>
      </c>
      <c r="F507" s="182">
        <f t="shared" si="57"/>
        <v>0</v>
      </c>
      <c r="G507" s="141">
        <f t="shared" si="57"/>
        <v>0</v>
      </c>
      <c r="H507" s="141">
        <f t="shared" si="57"/>
        <v>0</v>
      </c>
      <c r="I507" s="142">
        <f t="shared" si="57"/>
        <v>0</v>
      </c>
      <c r="J507" s="136">
        <f t="shared" si="57"/>
        <v>0</v>
      </c>
      <c r="K507" s="136">
        <f t="shared" si="57"/>
        <v>0</v>
      </c>
      <c r="L507" s="136">
        <f t="shared" si="57"/>
        <v>0</v>
      </c>
      <c r="M507" s="177">
        <f t="shared" si="57"/>
        <v>0</v>
      </c>
      <c r="N507" s="137">
        <f t="shared" si="57"/>
        <v>0</v>
      </c>
      <c r="O507" s="45"/>
      <c r="Q507" s="57" t="str">
        <f t="shared" si="52"/>
        <v>скрыть</v>
      </c>
    </row>
    <row r="508" spans="2:17" ht="15.75" hidden="1" customHeight="1" x14ac:dyDescent="0.25">
      <c r="B508" s="182">
        <v>492</v>
      </c>
      <c r="C508" s="182">
        <f t="shared" si="57"/>
        <v>0</v>
      </c>
      <c r="D508" s="182">
        <f t="shared" si="57"/>
        <v>0</v>
      </c>
      <c r="E508" s="183">
        <f t="shared" si="57"/>
        <v>0</v>
      </c>
      <c r="F508" s="182">
        <f t="shared" si="57"/>
        <v>0</v>
      </c>
      <c r="G508" s="141">
        <f t="shared" si="57"/>
        <v>0</v>
      </c>
      <c r="H508" s="141">
        <f t="shared" si="57"/>
        <v>0</v>
      </c>
      <c r="I508" s="142">
        <f t="shared" si="57"/>
        <v>0</v>
      </c>
      <c r="J508" s="136">
        <f t="shared" si="57"/>
        <v>0</v>
      </c>
      <c r="K508" s="136">
        <f t="shared" si="57"/>
        <v>0</v>
      </c>
      <c r="L508" s="136">
        <f t="shared" si="57"/>
        <v>0</v>
      </c>
      <c r="M508" s="177">
        <f t="shared" si="57"/>
        <v>0</v>
      </c>
      <c r="N508" s="137">
        <f t="shared" si="57"/>
        <v>0</v>
      </c>
      <c r="O508" s="45"/>
      <c r="Q508" s="57" t="str">
        <f t="shared" si="52"/>
        <v>скрыть</v>
      </c>
    </row>
    <row r="509" spans="2:17" ht="15.75" hidden="1" customHeight="1" x14ac:dyDescent="0.25">
      <c r="B509" s="182">
        <v>493</v>
      </c>
      <c r="C509" s="182">
        <f t="shared" si="57"/>
        <v>0</v>
      </c>
      <c r="D509" s="182">
        <f t="shared" si="57"/>
        <v>0</v>
      </c>
      <c r="E509" s="183">
        <f t="shared" si="57"/>
        <v>0</v>
      </c>
      <c r="F509" s="182">
        <f t="shared" si="57"/>
        <v>0</v>
      </c>
      <c r="G509" s="141">
        <f t="shared" si="57"/>
        <v>0</v>
      </c>
      <c r="H509" s="141">
        <f t="shared" si="57"/>
        <v>0</v>
      </c>
      <c r="I509" s="142">
        <f t="shared" si="57"/>
        <v>0</v>
      </c>
      <c r="J509" s="136">
        <f t="shared" si="57"/>
        <v>0</v>
      </c>
      <c r="K509" s="136">
        <f t="shared" si="57"/>
        <v>0</v>
      </c>
      <c r="L509" s="136">
        <f t="shared" si="57"/>
        <v>0</v>
      </c>
      <c r="M509" s="177">
        <f t="shared" si="57"/>
        <v>0</v>
      </c>
      <c r="N509" s="137">
        <f t="shared" si="57"/>
        <v>0</v>
      </c>
      <c r="O509" s="45"/>
      <c r="Q509" s="57" t="str">
        <f t="shared" si="52"/>
        <v>скрыть</v>
      </c>
    </row>
    <row r="510" spans="2:17" ht="15.75" hidden="1" customHeight="1" x14ac:dyDescent="0.25">
      <c r="B510" s="182">
        <v>494</v>
      </c>
      <c r="C510" s="182">
        <f t="shared" si="57"/>
        <v>0</v>
      </c>
      <c r="D510" s="182">
        <f t="shared" si="57"/>
        <v>0</v>
      </c>
      <c r="E510" s="183">
        <f t="shared" si="57"/>
        <v>0</v>
      </c>
      <c r="F510" s="182">
        <f t="shared" si="57"/>
        <v>0</v>
      </c>
      <c r="G510" s="141">
        <f t="shared" si="57"/>
        <v>0</v>
      </c>
      <c r="H510" s="141">
        <f t="shared" si="57"/>
        <v>0</v>
      </c>
      <c r="I510" s="142">
        <f t="shared" si="57"/>
        <v>0</v>
      </c>
      <c r="J510" s="136">
        <f t="shared" si="57"/>
        <v>0</v>
      </c>
      <c r="K510" s="136">
        <f t="shared" si="57"/>
        <v>0</v>
      </c>
      <c r="L510" s="136">
        <f t="shared" si="57"/>
        <v>0</v>
      </c>
      <c r="M510" s="177">
        <f t="shared" si="57"/>
        <v>0</v>
      </c>
      <c r="N510" s="137">
        <f t="shared" si="57"/>
        <v>0</v>
      </c>
      <c r="O510" s="45"/>
      <c r="Q510" s="57" t="str">
        <f t="shared" si="52"/>
        <v>скрыть</v>
      </c>
    </row>
    <row r="511" spans="2:17" ht="15.75" hidden="1" customHeight="1" x14ac:dyDescent="0.25">
      <c r="B511" s="182">
        <v>495</v>
      </c>
      <c r="C511" s="182">
        <f t="shared" si="57"/>
        <v>0</v>
      </c>
      <c r="D511" s="182">
        <f t="shared" si="57"/>
        <v>0</v>
      </c>
      <c r="E511" s="183">
        <f t="shared" si="57"/>
        <v>0</v>
      </c>
      <c r="F511" s="182">
        <f t="shared" si="57"/>
        <v>0</v>
      </c>
      <c r="G511" s="141">
        <f t="shared" si="57"/>
        <v>0</v>
      </c>
      <c r="H511" s="141">
        <f t="shared" si="57"/>
        <v>0</v>
      </c>
      <c r="I511" s="142">
        <f t="shared" si="57"/>
        <v>0</v>
      </c>
      <c r="J511" s="136">
        <f t="shared" si="57"/>
        <v>0</v>
      </c>
      <c r="K511" s="136">
        <f t="shared" si="57"/>
        <v>0</v>
      </c>
      <c r="L511" s="136">
        <f t="shared" si="57"/>
        <v>0</v>
      </c>
      <c r="M511" s="177">
        <f t="shared" si="57"/>
        <v>0</v>
      </c>
      <c r="N511" s="137">
        <f t="shared" si="57"/>
        <v>0</v>
      </c>
      <c r="O511" s="45"/>
      <c r="Q511" s="57" t="str">
        <f t="shared" si="52"/>
        <v>скрыть</v>
      </c>
    </row>
    <row r="512" spans="2:17" ht="15.75" hidden="1" customHeight="1" x14ac:dyDescent="0.25">
      <c r="B512" s="182">
        <v>496</v>
      </c>
      <c r="C512" s="182">
        <f t="shared" si="57"/>
        <v>0</v>
      </c>
      <c r="D512" s="182">
        <f t="shared" si="57"/>
        <v>0</v>
      </c>
      <c r="E512" s="183">
        <f t="shared" si="57"/>
        <v>0</v>
      </c>
      <c r="F512" s="182">
        <f t="shared" si="57"/>
        <v>0</v>
      </c>
      <c r="G512" s="141">
        <f t="shared" si="57"/>
        <v>0</v>
      </c>
      <c r="H512" s="141">
        <f t="shared" si="57"/>
        <v>0</v>
      </c>
      <c r="I512" s="142">
        <f t="shared" si="57"/>
        <v>0</v>
      </c>
      <c r="J512" s="136">
        <f t="shared" si="57"/>
        <v>0</v>
      </c>
      <c r="K512" s="136">
        <f t="shared" si="57"/>
        <v>0</v>
      </c>
      <c r="L512" s="136">
        <f t="shared" si="57"/>
        <v>0</v>
      </c>
      <c r="M512" s="177">
        <f t="shared" si="57"/>
        <v>0</v>
      </c>
      <c r="N512" s="137">
        <f t="shared" si="57"/>
        <v>0</v>
      </c>
      <c r="O512" s="45"/>
      <c r="Q512" s="57" t="str">
        <f t="shared" si="52"/>
        <v>скрыть</v>
      </c>
    </row>
    <row r="513" spans="2:17" ht="15.75" hidden="1" customHeight="1" x14ac:dyDescent="0.25">
      <c r="B513" s="182">
        <v>497</v>
      </c>
      <c r="C513" s="182">
        <f t="shared" si="57"/>
        <v>0</v>
      </c>
      <c r="D513" s="182">
        <f t="shared" si="57"/>
        <v>0</v>
      </c>
      <c r="E513" s="183">
        <f t="shared" si="57"/>
        <v>0</v>
      </c>
      <c r="F513" s="182">
        <f t="shared" si="57"/>
        <v>0</v>
      </c>
      <c r="G513" s="141">
        <f t="shared" si="57"/>
        <v>0</v>
      </c>
      <c r="H513" s="141">
        <f t="shared" si="57"/>
        <v>0</v>
      </c>
      <c r="I513" s="142">
        <f t="shared" si="57"/>
        <v>0</v>
      </c>
      <c r="J513" s="136">
        <f t="shared" si="57"/>
        <v>0</v>
      </c>
      <c r="K513" s="136">
        <f t="shared" si="57"/>
        <v>0</v>
      </c>
      <c r="L513" s="136">
        <f t="shared" si="57"/>
        <v>0</v>
      </c>
      <c r="M513" s="177">
        <f t="shared" si="57"/>
        <v>0</v>
      </c>
      <c r="N513" s="137">
        <f t="shared" si="57"/>
        <v>0</v>
      </c>
      <c r="O513" s="45"/>
      <c r="Q513" s="57" t="str">
        <f t="shared" si="52"/>
        <v>скрыть</v>
      </c>
    </row>
    <row r="514" spans="2:17" ht="15.75" hidden="1" customHeight="1" x14ac:dyDescent="0.25">
      <c r="B514" s="182">
        <v>498</v>
      </c>
      <c r="C514" s="182">
        <f t="shared" si="57"/>
        <v>0</v>
      </c>
      <c r="D514" s="182">
        <f t="shared" si="57"/>
        <v>0</v>
      </c>
      <c r="E514" s="183">
        <f t="shared" si="57"/>
        <v>0</v>
      </c>
      <c r="F514" s="182">
        <f t="shared" si="57"/>
        <v>0</v>
      </c>
      <c r="G514" s="141">
        <f t="shared" si="57"/>
        <v>0</v>
      </c>
      <c r="H514" s="141">
        <f t="shared" si="57"/>
        <v>0</v>
      </c>
      <c r="I514" s="142">
        <f t="shared" si="57"/>
        <v>0</v>
      </c>
      <c r="J514" s="136">
        <f t="shared" si="57"/>
        <v>0</v>
      </c>
      <c r="K514" s="136">
        <f t="shared" si="57"/>
        <v>0</v>
      </c>
      <c r="L514" s="136">
        <f t="shared" si="57"/>
        <v>0</v>
      </c>
      <c r="M514" s="177">
        <f t="shared" si="57"/>
        <v>0</v>
      </c>
      <c r="N514" s="137">
        <f t="shared" si="57"/>
        <v>0</v>
      </c>
      <c r="O514" s="45"/>
      <c r="Q514" s="57" t="str">
        <f t="shared" si="52"/>
        <v>скрыть</v>
      </c>
    </row>
    <row r="515" spans="2:17" ht="15.75" hidden="1" customHeight="1" x14ac:dyDescent="0.25">
      <c r="B515" s="182">
        <v>499</v>
      </c>
      <c r="C515" s="182">
        <f t="shared" si="57"/>
        <v>0</v>
      </c>
      <c r="D515" s="182">
        <f t="shared" si="57"/>
        <v>0</v>
      </c>
      <c r="E515" s="183">
        <f t="shared" si="57"/>
        <v>0</v>
      </c>
      <c r="F515" s="182">
        <f t="shared" si="57"/>
        <v>0</v>
      </c>
      <c r="G515" s="141">
        <f t="shared" si="57"/>
        <v>0</v>
      </c>
      <c r="H515" s="141">
        <f t="shared" si="57"/>
        <v>0</v>
      </c>
      <c r="I515" s="142">
        <f t="shared" si="57"/>
        <v>0</v>
      </c>
      <c r="J515" s="136">
        <f t="shared" si="57"/>
        <v>0</v>
      </c>
      <c r="K515" s="136">
        <f t="shared" si="57"/>
        <v>0</v>
      </c>
      <c r="L515" s="136">
        <f t="shared" si="57"/>
        <v>0</v>
      </c>
      <c r="M515" s="177">
        <f t="shared" si="57"/>
        <v>0</v>
      </c>
      <c r="N515" s="137">
        <f t="shared" si="57"/>
        <v>0</v>
      </c>
      <c r="O515" s="45"/>
      <c r="Q515" s="57" t="str">
        <f t="shared" si="52"/>
        <v>скрыть</v>
      </c>
    </row>
    <row r="516" spans="2:17" ht="15.75" hidden="1" customHeight="1" x14ac:dyDescent="0.25">
      <c r="B516" s="182">
        <v>500</v>
      </c>
      <c r="C516" s="182">
        <f t="shared" si="57"/>
        <v>0</v>
      </c>
      <c r="D516" s="182">
        <f t="shared" si="57"/>
        <v>0</v>
      </c>
      <c r="E516" s="183">
        <f t="shared" si="57"/>
        <v>0</v>
      </c>
      <c r="F516" s="182">
        <f t="shared" si="57"/>
        <v>0</v>
      </c>
      <c r="G516" s="141">
        <f t="shared" si="57"/>
        <v>0</v>
      </c>
      <c r="H516" s="141">
        <f t="shared" si="57"/>
        <v>0</v>
      </c>
      <c r="I516" s="142">
        <f t="shared" si="57"/>
        <v>0</v>
      </c>
      <c r="J516" s="136">
        <f t="shared" si="57"/>
        <v>0</v>
      </c>
      <c r="K516" s="136">
        <f t="shared" si="57"/>
        <v>0</v>
      </c>
      <c r="L516" s="136">
        <f t="shared" si="57"/>
        <v>0</v>
      </c>
      <c r="M516" s="177">
        <f t="shared" si="57"/>
        <v>0</v>
      </c>
      <c r="N516" s="137">
        <f t="shared" si="57"/>
        <v>0</v>
      </c>
      <c r="O516" s="45"/>
      <c r="Q516" s="57" t="str">
        <f t="shared" si="52"/>
        <v>скрыть</v>
      </c>
    </row>
    <row r="517" spans="2:17" ht="15.75" hidden="1" customHeight="1" x14ac:dyDescent="0.25">
      <c r="B517" s="182">
        <v>501</v>
      </c>
      <c r="C517" s="182">
        <f t="shared" ref="C517:N526" si="58">IFERROR(VLOOKUP($B517,calc_data,C$14+1,0),0)</f>
        <v>0</v>
      </c>
      <c r="D517" s="182">
        <f t="shared" si="58"/>
        <v>0</v>
      </c>
      <c r="E517" s="183">
        <f t="shared" si="58"/>
        <v>0</v>
      </c>
      <c r="F517" s="182">
        <f t="shared" si="58"/>
        <v>0</v>
      </c>
      <c r="G517" s="141">
        <f t="shared" si="58"/>
        <v>0</v>
      </c>
      <c r="H517" s="141">
        <f t="shared" si="58"/>
        <v>0</v>
      </c>
      <c r="I517" s="142">
        <f t="shared" si="58"/>
        <v>0</v>
      </c>
      <c r="J517" s="136">
        <f t="shared" si="58"/>
        <v>0</v>
      </c>
      <c r="K517" s="136">
        <f t="shared" si="58"/>
        <v>0</v>
      </c>
      <c r="L517" s="136">
        <f t="shared" si="58"/>
        <v>0</v>
      </c>
      <c r="M517" s="177">
        <f t="shared" si="58"/>
        <v>0</v>
      </c>
      <c r="N517" s="137">
        <f t="shared" si="58"/>
        <v>0</v>
      </c>
      <c r="O517" s="45"/>
      <c r="Q517" s="57" t="str">
        <f t="shared" si="52"/>
        <v>скрыть</v>
      </c>
    </row>
    <row r="518" spans="2:17" ht="15.75" hidden="1" customHeight="1" x14ac:dyDescent="0.25">
      <c r="B518" s="182">
        <v>502</v>
      </c>
      <c r="C518" s="182">
        <f t="shared" si="58"/>
        <v>0</v>
      </c>
      <c r="D518" s="182">
        <f t="shared" si="58"/>
        <v>0</v>
      </c>
      <c r="E518" s="183">
        <f t="shared" si="58"/>
        <v>0</v>
      </c>
      <c r="F518" s="182">
        <f t="shared" si="58"/>
        <v>0</v>
      </c>
      <c r="G518" s="141">
        <f t="shared" si="58"/>
        <v>0</v>
      </c>
      <c r="H518" s="141">
        <f t="shared" si="58"/>
        <v>0</v>
      </c>
      <c r="I518" s="142">
        <f t="shared" si="58"/>
        <v>0</v>
      </c>
      <c r="J518" s="136">
        <f t="shared" si="58"/>
        <v>0</v>
      </c>
      <c r="K518" s="136">
        <f t="shared" si="58"/>
        <v>0</v>
      </c>
      <c r="L518" s="136">
        <f t="shared" si="58"/>
        <v>0</v>
      </c>
      <c r="M518" s="177">
        <f t="shared" si="58"/>
        <v>0</v>
      </c>
      <c r="N518" s="137">
        <f t="shared" si="58"/>
        <v>0</v>
      </c>
      <c r="O518" s="45"/>
      <c r="Q518" s="57" t="str">
        <f t="shared" si="52"/>
        <v>скрыть</v>
      </c>
    </row>
    <row r="519" spans="2:17" ht="15.75" hidden="1" customHeight="1" x14ac:dyDescent="0.25">
      <c r="B519" s="182">
        <v>503</v>
      </c>
      <c r="C519" s="182">
        <f t="shared" si="58"/>
        <v>0</v>
      </c>
      <c r="D519" s="182">
        <f t="shared" si="58"/>
        <v>0</v>
      </c>
      <c r="E519" s="183">
        <f t="shared" si="58"/>
        <v>0</v>
      </c>
      <c r="F519" s="182">
        <f t="shared" si="58"/>
        <v>0</v>
      </c>
      <c r="G519" s="141">
        <f t="shared" si="58"/>
        <v>0</v>
      </c>
      <c r="H519" s="141">
        <f t="shared" si="58"/>
        <v>0</v>
      </c>
      <c r="I519" s="142">
        <f t="shared" si="58"/>
        <v>0</v>
      </c>
      <c r="J519" s="136">
        <f t="shared" si="58"/>
        <v>0</v>
      </c>
      <c r="K519" s="136">
        <f t="shared" si="58"/>
        <v>0</v>
      </c>
      <c r="L519" s="136">
        <f t="shared" si="58"/>
        <v>0</v>
      </c>
      <c r="M519" s="177">
        <f t="shared" si="58"/>
        <v>0</v>
      </c>
      <c r="N519" s="137">
        <f t="shared" si="58"/>
        <v>0</v>
      </c>
      <c r="O519" s="45"/>
      <c r="Q519" s="57" t="str">
        <f t="shared" si="52"/>
        <v>скрыть</v>
      </c>
    </row>
    <row r="520" spans="2:17" ht="15.75" hidden="1" customHeight="1" x14ac:dyDescent="0.25">
      <c r="B520" s="182">
        <v>504</v>
      </c>
      <c r="C520" s="182">
        <f t="shared" si="58"/>
        <v>0</v>
      </c>
      <c r="D520" s="182">
        <f t="shared" si="58"/>
        <v>0</v>
      </c>
      <c r="E520" s="183">
        <f t="shared" si="58"/>
        <v>0</v>
      </c>
      <c r="F520" s="182">
        <f t="shared" si="58"/>
        <v>0</v>
      </c>
      <c r="G520" s="141">
        <f t="shared" si="58"/>
        <v>0</v>
      </c>
      <c r="H520" s="141">
        <f t="shared" si="58"/>
        <v>0</v>
      </c>
      <c r="I520" s="142">
        <f t="shared" si="58"/>
        <v>0</v>
      </c>
      <c r="J520" s="136">
        <f t="shared" si="58"/>
        <v>0</v>
      </c>
      <c r="K520" s="136">
        <f t="shared" si="58"/>
        <v>0</v>
      </c>
      <c r="L520" s="136">
        <f t="shared" si="58"/>
        <v>0</v>
      </c>
      <c r="M520" s="177">
        <f t="shared" si="58"/>
        <v>0</v>
      </c>
      <c r="N520" s="137">
        <f t="shared" si="58"/>
        <v>0</v>
      </c>
      <c r="O520" s="45"/>
      <c r="Q520" s="57" t="str">
        <f t="shared" si="52"/>
        <v>скрыть</v>
      </c>
    </row>
    <row r="521" spans="2:17" ht="15.75" hidden="1" customHeight="1" x14ac:dyDescent="0.25">
      <c r="B521" s="182">
        <v>505</v>
      </c>
      <c r="C521" s="182">
        <f t="shared" si="58"/>
        <v>0</v>
      </c>
      <c r="D521" s="182">
        <f t="shared" si="58"/>
        <v>0</v>
      </c>
      <c r="E521" s="183">
        <f t="shared" si="58"/>
        <v>0</v>
      </c>
      <c r="F521" s="182">
        <f t="shared" si="58"/>
        <v>0</v>
      </c>
      <c r="G521" s="141">
        <f t="shared" si="58"/>
        <v>0</v>
      </c>
      <c r="H521" s="141">
        <f t="shared" si="58"/>
        <v>0</v>
      </c>
      <c r="I521" s="142">
        <f t="shared" si="58"/>
        <v>0</v>
      </c>
      <c r="J521" s="136">
        <f t="shared" si="58"/>
        <v>0</v>
      </c>
      <c r="K521" s="136">
        <f t="shared" si="58"/>
        <v>0</v>
      </c>
      <c r="L521" s="136">
        <f t="shared" si="58"/>
        <v>0</v>
      </c>
      <c r="M521" s="177">
        <f t="shared" si="58"/>
        <v>0</v>
      </c>
      <c r="N521" s="137">
        <f t="shared" si="58"/>
        <v>0</v>
      </c>
      <c r="O521" s="45"/>
      <c r="Q521" s="57" t="str">
        <f t="shared" si="52"/>
        <v>скрыть</v>
      </c>
    </row>
    <row r="522" spans="2:17" ht="15.75" hidden="1" customHeight="1" x14ac:dyDescent="0.25">
      <c r="B522" s="182">
        <v>506</v>
      </c>
      <c r="C522" s="182">
        <f t="shared" si="58"/>
        <v>0</v>
      </c>
      <c r="D522" s="182">
        <f t="shared" si="58"/>
        <v>0</v>
      </c>
      <c r="E522" s="183">
        <f t="shared" si="58"/>
        <v>0</v>
      </c>
      <c r="F522" s="182">
        <f t="shared" si="58"/>
        <v>0</v>
      </c>
      <c r="G522" s="141">
        <f t="shared" si="58"/>
        <v>0</v>
      </c>
      <c r="H522" s="141">
        <f t="shared" si="58"/>
        <v>0</v>
      </c>
      <c r="I522" s="142">
        <f t="shared" si="58"/>
        <v>0</v>
      </c>
      <c r="J522" s="136">
        <f t="shared" si="58"/>
        <v>0</v>
      </c>
      <c r="K522" s="136">
        <f t="shared" si="58"/>
        <v>0</v>
      </c>
      <c r="L522" s="136">
        <f t="shared" si="58"/>
        <v>0</v>
      </c>
      <c r="M522" s="177">
        <f t="shared" si="58"/>
        <v>0</v>
      </c>
      <c r="N522" s="137">
        <f t="shared" si="58"/>
        <v>0</v>
      </c>
      <c r="O522" s="45"/>
      <c r="Q522" s="57" t="str">
        <f t="shared" si="52"/>
        <v>скрыть</v>
      </c>
    </row>
    <row r="523" spans="2:17" ht="15.75" hidden="1" customHeight="1" x14ac:dyDescent="0.25">
      <c r="B523" s="182">
        <v>507</v>
      </c>
      <c r="C523" s="182">
        <f t="shared" si="58"/>
        <v>0</v>
      </c>
      <c r="D523" s="182">
        <f t="shared" si="58"/>
        <v>0</v>
      </c>
      <c r="E523" s="183">
        <f t="shared" si="58"/>
        <v>0</v>
      </c>
      <c r="F523" s="182">
        <f t="shared" si="58"/>
        <v>0</v>
      </c>
      <c r="G523" s="141">
        <f t="shared" si="58"/>
        <v>0</v>
      </c>
      <c r="H523" s="141">
        <f t="shared" si="58"/>
        <v>0</v>
      </c>
      <c r="I523" s="142">
        <f t="shared" si="58"/>
        <v>0</v>
      </c>
      <c r="J523" s="136">
        <f t="shared" si="58"/>
        <v>0</v>
      </c>
      <c r="K523" s="136">
        <f t="shared" si="58"/>
        <v>0</v>
      </c>
      <c r="L523" s="136">
        <f t="shared" si="58"/>
        <v>0</v>
      </c>
      <c r="M523" s="177">
        <f t="shared" si="58"/>
        <v>0</v>
      </c>
      <c r="N523" s="137">
        <f t="shared" si="58"/>
        <v>0</v>
      </c>
      <c r="O523" s="45"/>
      <c r="Q523" s="57" t="str">
        <f t="shared" si="52"/>
        <v>скрыть</v>
      </c>
    </row>
    <row r="524" spans="2:17" ht="15.75" hidden="1" customHeight="1" x14ac:dyDescent="0.25">
      <c r="B524" s="182">
        <v>508</v>
      </c>
      <c r="C524" s="182">
        <f t="shared" si="58"/>
        <v>0</v>
      </c>
      <c r="D524" s="182">
        <f t="shared" si="58"/>
        <v>0</v>
      </c>
      <c r="E524" s="183">
        <f t="shared" si="58"/>
        <v>0</v>
      </c>
      <c r="F524" s="182">
        <f t="shared" si="58"/>
        <v>0</v>
      </c>
      <c r="G524" s="141">
        <f t="shared" si="58"/>
        <v>0</v>
      </c>
      <c r="H524" s="141">
        <f t="shared" si="58"/>
        <v>0</v>
      </c>
      <c r="I524" s="142">
        <f t="shared" si="58"/>
        <v>0</v>
      </c>
      <c r="J524" s="136">
        <f t="shared" si="58"/>
        <v>0</v>
      </c>
      <c r="K524" s="136">
        <f t="shared" si="58"/>
        <v>0</v>
      </c>
      <c r="L524" s="136">
        <f t="shared" si="58"/>
        <v>0</v>
      </c>
      <c r="M524" s="177">
        <f t="shared" si="58"/>
        <v>0</v>
      </c>
      <c r="N524" s="137">
        <f t="shared" si="58"/>
        <v>0</v>
      </c>
      <c r="O524" s="45"/>
      <c r="Q524" s="57" t="str">
        <f t="shared" si="52"/>
        <v>скрыть</v>
      </c>
    </row>
    <row r="525" spans="2:17" ht="15.75" hidden="1" customHeight="1" x14ac:dyDescent="0.25">
      <c r="B525" s="182">
        <v>509</v>
      </c>
      <c r="C525" s="182">
        <f t="shared" si="58"/>
        <v>0</v>
      </c>
      <c r="D525" s="182">
        <f t="shared" si="58"/>
        <v>0</v>
      </c>
      <c r="E525" s="183">
        <f t="shared" si="58"/>
        <v>0</v>
      </c>
      <c r="F525" s="182">
        <f t="shared" si="58"/>
        <v>0</v>
      </c>
      <c r="G525" s="141">
        <f t="shared" si="58"/>
        <v>0</v>
      </c>
      <c r="H525" s="141">
        <f t="shared" si="58"/>
        <v>0</v>
      </c>
      <c r="I525" s="142">
        <f t="shared" si="58"/>
        <v>0</v>
      </c>
      <c r="J525" s="136">
        <f t="shared" si="58"/>
        <v>0</v>
      </c>
      <c r="K525" s="136">
        <f t="shared" si="58"/>
        <v>0</v>
      </c>
      <c r="L525" s="136">
        <f t="shared" si="58"/>
        <v>0</v>
      </c>
      <c r="M525" s="177">
        <f t="shared" si="58"/>
        <v>0</v>
      </c>
      <c r="N525" s="137">
        <f t="shared" si="58"/>
        <v>0</v>
      </c>
      <c r="O525" s="45"/>
      <c r="Q525" s="57" t="str">
        <f t="shared" si="52"/>
        <v>скрыть</v>
      </c>
    </row>
    <row r="526" spans="2:17" ht="15.75" hidden="1" customHeight="1" x14ac:dyDescent="0.25">
      <c r="B526" s="182">
        <v>510</v>
      </c>
      <c r="C526" s="182">
        <f t="shared" si="58"/>
        <v>0</v>
      </c>
      <c r="D526" s="182">
        <f t="shared" si="58"/>
        <v>0</v>
      </c>
      <c r="E526" s="183">
        <f t="shared" si="58"/>
        <v>0</v>
      </c>
      <c r="F526" s="182">
        <f t="shared" si="58"/>
        <v>0</v>
      </c>
      <c r="G526" s="141">
        <f t="shared" si="58"/>
        <v>0</v>
      </c>
      <c r="H526" s="141">
        <f t="shared" si="58"/>
        <v>0</v>
      </c>
      <c r="I526" s="142">
        <f t="shared" si="58"/>
        <v>0</v>
      </c>
      <c r="J526" s="136">
        <f t="shared" si="58"/>
        <v>0</v>
      </c>
      <c r="K526" s="136">
        <f t="shared" si="58"/>
        <v>0</v>
      </c>
      <c r="L526" s="136">
        <f t="shared" si="58"/>
        <v>0</v>
      </c>
      <c r="M526" s="177">
        <f t="shared" si="58"/>
        <v>0</v>
      </c>
      <c r="N526" s="137">
        <f t="shared" si="58"/>
        <v>0</v>
      </c>
      <c r="O526" s="45"/>
      <c r="Q526" s="57" t="str">
        <f t="shared" si="52"/>
        <v>скрыть</v>
      </c>
    </row>
    <row r="527" spans="2:17" ht="15.75" hidden="1" customHeight="1" x14ac:dyDescent="0.25">
      <c r="B527" s="182">
        <v>511</v>
      </c>
      <c r="C527" s="182">
        <f t="shared" ref="C527:N536" si="59">IFERROR(VLOOKUP($B527,calc_data,C$14+1,0),0)</f>
        <v>0</v>
      </c>
      <c r="D527" s="182">
        <f t="shared" si="59"/>
        <v>0</v>
      </c>
      <c r="E527" s="183">
        <f t="shared" si="59"/>
        <v>0</v>
      </c>
      <c r="F527" s="182">
        <f t="shared" si="59"/>
        <v>0</v>
      </c>
      <c r="G527" s="141">
        <f t="shared" si="59"/>
        <v>0</v>
      </c>
      <c r="H527" s="141">
        <f t="shared" si="59"/>
        <v>0</v>
      </c>
      <c r="I527" s="142">
        <f t="shared" si="59"/>
        <v>0</v>
      </c>
      <c r="J527" s="136">
        <f t="shared" si="59"/>
        <v>0</v>
      </c>
      <c r="K527" s="136">
        <f t="shared" si="59"/>
        <v>0</v>
      </c>
      <c r="L527" s="136">
        <f t="shared" si="59"/>
        <v>0</v>
      </c>
      <c r="M527" s="177">
        <f t="shared" si="59"/>
        <v>0</v>
      </c>
      <c r="N527" s="137">
        <f t="shared" si="59"/>
        <v>0</v>
      </c>
      <c r="O527" s="45"/>
      <c r="Q527" s="57" t="str">
        <f t="shared" si="52"/>
        <v>скрыть</v>
      </c>
    </row>
    <row r="528" spans="2:17" ht="15.75" hidden="1" customHeight="1" x14ac:dyDescent="0.25">
      <c r="B528" s="182">
        <v>512</v>
      </c>
      <c r="C528" s="182">
        <f t="shared" si="59"/>
        <v>0</v>
      </c>
      <c r="D528" s="182">
        <f t="shared" si="59"/>
        <v>0</v>
      </c>
      <c r="E528" s="183">
        <f t="shared" si="59"/>
        <v>0</v>
      </c>
      <c r="F528" s="182">
        <f t="shared" si="59"/>
        <v>0</v>
      </c>
      <c r="G528" s="141">
        <f t="shared" si="59"/>
        <v>0</v>
      </c>
      <c r="H528" s="141">
        <f t="shared" si="59"/>
        <v>0</v>
      </c>
      <c r="I528" s="142">
        <f t="shared" si="59"/>
        <v>0</v>
      </c>
      <c r="J528" s="136">
        <f t="shared" si="59"/>
        <v>0</v>
      </c>
      <c r="K528" s="136">
        <f t="shared" si="59"/>
        <v>0</v>
      </c>
      <c r="L528" s="136">
        <f t="shared" si="59"/>
        <v>0</v>
      </c>
      <c r="M528" s="177">
        <f t="shared" si="59"/>
        <v>0</v>
      </c>
      <c r="N528" s="137">
        <f t="shared" si="59"/>
        <v>0</v>
      </c>
      <c r="O528" s="45"/>
      <c r="Q528" s="57" t="str">
        <f t="shared" si="52"/>
        <v>скрыть</v>
      </c>
    </row>
    <row r="529" spans="2:17" ht="15.75" hidden="1" customHeight="1" x14ac:dyDescent="0.25">
      <c r="B529" s="182">
        <v>513</v>
      </c>
      <c r="C529" s="182">
        <f t="shared" si="59"/>
        <v>0</v>
      </c>
      <c r="D529" s="182">
        <f t="shared" si="59"/>
        <v>0</v>
      </c>
      <c r="E529" s="183">
        <f t="shared" si="59"/>
        <v>0</v>
      </c>
      <c r="F529" s="182">
        <f t="shared" si="59"/>
        <v>0</v>
      </c>
      <c r="G529" s="141">
        <f t="shared" si="59"/>
        <v>0</v>
      </c>
      <c r="H529" s="141">
        <f t="shared" si="59"/>
        <v>0</v>
      </c>
      <c r="I529" s="142">
        <f t="shared" si="59"/>
        <v>0</v>
      </c>
      <c r="J529" s="136">
        <f t="shared" si="59"/>
        <v>0</v>
      </c>
      <c r="K529" s="136">
        <f t="shared" si="59"/>
        <v>0</v>
      </c>
      <c r="L529" s="136">
        <f t="shared" si="59"/>
        <v>0</v>
      </c>
      <c r="M529" s="177">
        <f t="shared" si="59"/>
        <v>0</v>
      </c>
      <c r="N529" s="137">
        <f t="shared" si="59"/>
        <v>0</v>
      </c>
      <c r="O529" s="45"/>
      <c r="Q529" s="57" t="str">
        <f t="shared" ref="Q529:Q592" si="60">IF(K529&gt;0,"показать","скрыть")</f>
        <v>скрыть</v>
      </c>
    </row>
    <row r="530" spans="2:17" ht="15.75" hidden="1" customHeight="1" x14ac:dyDescent="0.25">
      <c r="B530" s="182">
        <v>514</v>
      </c>
      <c r="C530" s="182">
        <f t="shared" si="59"/>
        <v>0</v>
      </c>
      <c r="D530" s="182">
        <f t="shared" si="59"/>
        <v>0</v>
      </c>
      <c r="E530" s="183">
        <f t="shared" si="59"/>
        <v>0</v>
      </c>
      <c r="F530" s="182">
        <f t="shared" si="59"/>
        <v>0</v>
      </c>
      <c r="G530" s="141">
        <f t="shared" si="59"/>
        <v>0</v>
      </c>
      <c r="H530" s="141">
        <f t="shared" si="59"/>
        <v>0</v>
      </c>
      <c r="I530" s="142">
        <f t="shared" si="59"/>
        <v>0</v>
      </c>
      <c r="J530" s="136">
        <f t="shared" si="59"/>
        <v>0</v>
      </c>
      <c r="K530" s="136">
        <f t="shared" si="59"/>
        <v>0</v>
      </c>
      <c r="L530" s="136">
        <f t="shared" si="59"/>
        <v>0</v>
      </c>
      <c r="M530" s="177">
        <f t="shared" si="59"/>
        <v>0</v>
      </c>
      <c r="N530" s="137">
        <f t="shared" si="59"/>
        <v>0</v>
      </c>
      <c r="O530" s="45"/>
      <c r="Q530" s="57" t="str">
        <f t="shared" si="60"/>
        <v>скрыть</v>
      </c>
    </row>
    <row r="531" spans="2:17" ht="15.75" hidden="1" customHeight="1" x14ac:dyDescent="0.25">
      <c r="B531" s="182">
        <v>515</v>
      </c>
      <c r="C531" s="182">
        <f t="shared" si="59"/>
        <v>0</v>
      </c>
      <c r="D531" s="182">
        <f t="shared" si="59"/>
        <v>0</v>
      </c>
      <c r="E531" s="183">
        <f t="shared" si="59"/>
        <v>0</v>
      </c>
      <c r="F531" s="182">
        <f t="shared" si="59"/>
        <v>0</v>
      </c>
      <c r="G531" s="141">
        <f t="shared" si="59"/>
        <v>0</v>
      </c>
      <c r="H531" s="141">
        <f t="shared" si="59"/>
        <v>0</v>
      </c>
      <c r="I531" s="142">
        <f t="shared" si="59"/>
        <v>0</v>
      </c>
      <c r="J531" s="136">
        <f t="shared" si="59"/>
        <v>0</v>
      </c>
      <c r="K531" s="136">
        <f t="shared" si="59"/>
        <v>0</v>
      </c>
      <c r="L531" s="136">
        <f t="shared" si="59"/>
        <v>0</v>
      </c>
      <c r="M531" s="177">
        <f t="shared" si="59"/>
        <v>0</v>
      </c>
      <c r="N531" s="137">
        <f t="shared" si="59"/>
        <v>0</v>
      </c>
      <c r="O531" s="45"/>
      <c r="Q531" s="57" t="str">
        <f t="shared" si="60"/>
        <v>скрыть</v>
      </c>
    </row>
    <row r="532" spans="2:17" ht="15.75" hidden="1" customHeight="1" x14ac:dyDescent="0.25">
      <c r="B532" s="182">
        <v>516</v>
      </c>
      <c r="C532" s="182">
        <f t="shared" si="59"/>
        <v>0</v>
      </c>
      <c r="D532" s="182">
        <f t="shared" si="59"/>
        <v>0</v>
      </c>
      <c r="E532" s="183">
        <f t="shared" si="59"/>
        <v>0</v>
      </c>
      <c r="F532" s="182">
        <f t="shared" si="59"/>
        <v>0</v>
      </c>
      <c r="G532" s="141">
        <f t="shared" si="59"/>
        <v>0</v>
      </c>
      <c r="H532" s="141">
        <f t="shared" si="59"/>
        <v>0</v>
      </c>
      <c r="I532" s="142">
        <f t="shared" si="59"/>
        <v>0</v>
      </c>
      <c r="J532" s="136">
        <f t="shared" si="59"/>
        <v>0</v>
      </c>
      <c r="K532" s="136">
        <f t="shared" si="59"/>
        <v>0</v>
      </c>
      <c r="L532" s="136">
        <f t="shared" si="59"/>
        <v>0</v>
      </c>
      <c r="M532" s="177">
        <f t="shared" si="59"/>
        <v>0</v>
      </c>
      <c r="N532" s="137">
        <f t="shared" si="59"/>
        <v>0</v>
      </c>
      <c r="O532" s="45"/>
      <c r="Q532" s="57" t="str">
        <f t="shared" si="60"/>
        <v>скрыть</v>
      </c>
    </row>
    <row r="533" spans="2:17" ht="15.75" hidden="1" customHeight="1" x14ac:dyDescent="0.25">
      <c r="B533" s="182">
        <v>517</v>
      </c>
      <c r="C533" s="182">
        <f t="shared" si="59"/>
        <v>0</v>
      </c>
      <c r="D533" s="182">
        <f t="shared" si="59"/>
        <v>0</v>
      </c>
      <c r="E533" s="183">
        <f t="shared" si="59"/>
        <v>0</v>
      </c>
      <c r="F533" s="182">
        <f t="shared" si="59"/>
        <v>0</v>
      </c>
      <c r="G533" s="141">
        <f t="shared" si="59"/>
        <v>0</v>
      </c>
      <c r="H533" s="141">
        <f t="shared" si="59"/>
        <v>0</v>
      </c>
      <c r="I533" s="142">
        <f t="shared" si="59"/>
        <v>0</v>
      </c>
      <c r="J533" s="136">
        <f t="shared" si="59"/>
        <v>0</v>
      </c>
      <c r="K533" s="136">
        <f t="shared" si="59"/>
        <v>0</v>
      </c>
      <c r="L533" s="136">
        <f t="shared" si="59"/>
        <v>0</v>
      </c>
      <c r="M533" s="177">
        <f t="shared" si="59"/>
        <v>0</v>
      </c>
      <c r="N533" s="137">
        <f t="shared" si="59"/>
        <v>0</v>
      </c>
      <c r="O533" s="45"/>
      <c r="Q533" s="57" t="str">
        <f t="shared" si="60"/>
        <v>скрыть</v>
      </c>
    </row>
    <row r="534" spans="2:17" ht="15.75" hidden="1" customHeight="1" x14ac:dyDescent="0.25">
      <c r="B534" s="182">
        <v>518</v>
      </c>
      <c r="C534" s="182">
        <f t="shared" si="59"/>
        <v>0</v>
      </c>
      <c r="D534" s="182">
        <f t="shared" si="59"/>
        <v>0</v>
      </c>
      <c r="E534" s="183">
        <f t="shared" si="59"/>
        <v>0</v>
      </c>
      <c r="F534" s="182">
        <f t="shared" si="59"/>
        <v>0</v>
      </c>
      <c r="G534" s="141">
        <f t="shared" si="59"/>
        <v>0</v>
      </c>
      <c r="H534" s="141">
        <f t="shared" si="59"/>
        <v>0</v>
      </c>
      <c r="I534" s="142">
        <f t="shared" si="59"/>
        <v>0</v>
      </c>
      <c r="J534" s="136">
        <f t="shared" si="59"/>
        <v>0</v>
      </c>
      <c r="K534" s="136">
        <f t="shared" si="59"/>
        <v>0</v>
      </c>
      <c r="L534" s="136">
        <f t="shared" si="59"/>
        <v>0</v>
      </c>
      <c r="M534" s="177">
        <f t="shared" si="59"/>
        <v>0</v>
      </c>
      <c r="N534" s="137">
        <f t="shared" si="59"/>
        <v>0</v>
      </c>
      <c r="O534" s="45"/>
      <c r="Q534" s="57" t="str">
        <f t="shared" si="60"/>
        <v>скрыть</v>
      </c>
    </row>
    <row r="535" spans="2:17" ht="15.75" hidden="1" customHeight="1" x14ac:dyDescent="0.25">
      <c r="B535" s="182">
        <v>519</v>
      </c>
      <c r="C535" s="182">
        <f t="shared" si="59"/>
        <v>0</v>
      </c>
      <c r="D535" s="182">
        <f t="shared" si="59"/>
        <v>0</v>
      </c>
      <c r="E535" s="183">
        <f t="shared" si="59"/>
        <v>0</v>
      </c>
      <c r="F535" s="182">
        <f t="shared" si="59"/>
        <v>0</v>
      </c>
      <c r="G535" s="141">
        <f t="shared" si="59"/>
        <v>0</v>
      </c>
      <c r="H535" s="141">
        <f t="shared" si="59"/>
        <v>0</v>
      </c>
      <c r="I535" s="142">
        <f t="shared" si="59"/>
        <v>0</v>
      </c>
      <c r="J535" s="136">
        <f t="shared" si="59"/>
        <v>0</v>
      </c>
      <c r="K535" s="136">
        <f t="shared" si="59"/>
        <v>0</v>
      </c>
      <c r="L535" s="136">
        <f t="shared" si="59"/>
        <v>0</v>
      </c>
      <c r="M535" s="177">
        <f t="shared" si="59"/>
        <v>0</v>
      </c>
      <c r="N535" s="137">
        <f t="shared" si="59"/>
        <v>0</v>
      </c>
      <c r="O535" s="45"/>
      <c r="Q535" s="57" t="str">
        <f t="shared" si="60"/>
        <v>скрыть</v>
      </c>
    </row>
    <row r="536" spans="2:17" ht="15.75" hidden="1" customHeight="1" x14ac:dyDescent="0.25">
      <c r="B536" s="182">
        <v>520</v>
      </c>
      <c r="C536" s="182">
        <f t="shared" si="59"/>
        <v>0</v>
      </c>
      <c r="D536" s="182">
        <f t="shared" si="59"/>
        <v>0</v>
      </c>
      <c r="E536" s="183">
        <f t="shared" si="59"/>
        <v>0</v>
      </c>
      <c r="F536" s="182">
        <f t="shared" si="59"/>
        <v>0</v>
      </c>
      <c r="G536" s="141">
        <f t="shared" si="59"/>
        <v>0</v>
      </c>
      <c r="H536" s="141">
        <f t="shared" si="59"/>
        <v>0</v>
      </c>
      <c r="I536" s="142">
        <f t="shared" si="59"/>
        <v>0</v>
      </c>
      <c r="J536" s="136">
        <f t="shared" si="59"/>
        <v>0</v>
      </c>
      <c r="K536" s="136">
        <f t="shared" si="59"/>
        <v>0</v>
      </c>
      <c r="L536" s="136">
        <f t="shared" si="59"/>
        <v>0</v>
      </c>
      <c r="M536" s="177">
        <f t="shared" si="59"/>
        <v>0</v>
      </c>
      <c r="N536" s="137">
        <f t="shared" si="59"/>
        <v>0</v>
      </c>
      <c r="O536" s="45"/>
      <c r="Q536" s="57" t="str">
        <f t="shared" si="60"/>
        <v>скрыть</v>
      </c>
    </row>
    <row r="537" spans="2:17" ht="15.75" hidden="1" customHeight="1" x14ac:dyDescent="0.25">
      <c r="B537" s="182">
        <v>521</v>
      </c>
      <c r="C537" s="182">
        <f t="shared" ref="C537:N546" si="61">IFERROR(VLOOKUP($B537,calc_data,C$14+1,0),0)</f>
        <v>0</v>
      </c>
      <c r="D537" s="182">
        <f t="shared" si="61"/>
        <v>0</v>
      </c>
      <c r="E537" s="183">
        <f t="shared" si="61"/>
        <v>0</v>
      </c>
      <c r="F537" s="182">
        <f t="shared" si="61"/>
        <v>0</v>
      </c>
      <c r="G537" s="141">
        <f t="shared" si="61"/>
        <v>0</v>
      </c>
      <c r="H537" s="141">
        <f t="shared" si="61"/>
        <v>0</v>
      </c>
      <c r="I537" s="142">
        <f t="shared" si="61"/>
        <v>0</v>
      </c>
      <c r="J537" s="136">
        <f t="shared" si="61"/>
        <v>0</v>
      </c>
      <c r="K537" s="136">
        <f t="shared" si="61"/>
        <v>0</v>
      </c>
      <c r="L537" s="136">
        <f t="shared" si="61"/>
        <v>0</v>
      </c>
      <c r="M537" s="177">
        <f t="shared" si="61"/>
        <v>0</v>
      </c>
      <c r="N537" s="137">
        <f t="shared" si="61"/>
        <v>0</v>
      </c>
      <c r="O537" s="45"/>
      <c r="Q537" s="57" t="str">
        <f t="shared" si="60"/>
        <v>скрыть</v>
      </c>
    </row>
    <row r="538" spans="2:17" ht="15.75" hidden="1" customHeight="1" x14ac:dyDescent="0.25">
      <c r="B538" s="182">
        <v>522</v>
      </c>
      <c r="C538" s="182">
        <f t="shared" si="61"/>
        <v>0</v>
      </c>
      <c r="D538" s="182">
        <f t="shared" si="61"/>
        <v>0</v>
      </c>
      <c r="E538" s="183">
        <f t="shared" si="61"/>
        <v>0</v>
      </c>
      <c r="F538" s="182">
        <f t="shared" si="61"/>
        <v>0</v>
      </c>
      <c r="G538" s="141">
        <f t="shared" si="61"/>
        <v>0</v>
      </c>
      <c r="H538" s="141">
        <f t="shared" si="61"/>
        <v>0</v>
      </c>
      <c r="I538" s="142">
        <f t="shared" si="61"/>
        <v>0</v>
      </c>
      <c r="J538" s="136">
        <f t="shared" si="61"/>
        <v>0</v>
      </c>
      <c r="K538" s="136">
        <f t="shared" si="61"/>
        <v>0</v>
      </c>
      <c r="L538" s="136">
        <f t="shared" si="61"/>
        <v>0</v>
      </c>
      <c r="M538" s="177">
        <f t="shared" si="61"/>
        <v>0</v>
      </c>
      <c r="N538" s="137">
        <f t="shared" si="61"/>
        <v>0</v>
      </c>
      <c r="O538" s="45"/>
      <c r="Q538" s="57" t="str">
        <f t="shared" si="60"/>
        <v>скрыть</v>
      </c>
    </row>
    <row r="539" spans="2:17" ht="15.75" hidden="1" customHeight="1" x14ac:dyDescent="0.25">
      <c r="B539" s="182">
        <v>523</v>
      </c>
      <c r="C539" s="182">
        <f t="shared" si="61"/>
        <v>0</v>
      </c>
      <c r="D539" s="182">
        <f t="shared" si="61"/>
        <v>0</v>
      </c>
      <c r="E539" s="183">
        <f t="shared" si="61"/>
        <v>0</v>
      </c>
      <c r="F539" s="182">
        <f t="shared" si="61"/>
        <v>0</v>
      </c>
      <c r="G539" s="141">
        <f t="shared" si="61"/>
        <v>0</v>
      </c>
      <c r="H539" s="141">
        <f t="shared" si="61"/>
        <v>0</v>
      </c>
      <c r="I539" s="142">
        <f t="shared" si="61"/>
        <v>0</v>
      </c>
      <c r="J539" s="136">
        <f t="shared" si="61"/>
        <v>0</v>
      </c>
      <c r="K539" s="136">
        <f t="shared" si="61"/>
        <v>0</v>
      </c>
      <c r="L539" s="136">
        <f t="shared" si="61"/>
        <v>0</v>
      </c>
      <c r="M539" s="177">
        <f t="shared" si="61"/>
        <v>0</v>
      </c>
      <c r="N539" s="137">
        <f t="shared" si="61"/>
        <v>0</v>
      </c>
      <c r="O539" s="45"/>
      <c r="Q539" s="57" t="str">
        <f t="shared" si="60"/>
        <v>скрыть</v>
      </c>
    </row>
    <row r="540" spans="2:17" ht="15.75" hidden="1" customHeight="1" x14ac:dyDescent="0.25">
      <c r="B540" s="182">
        <v>524</v>
      </c>
      <c r="C540" s="182">
        <f t="shared" si="61"/>
        <v>0</v>
      </c>
      <c r="D540" s="182">
        <f t="shared" si="61"/>
        <v>0</v>
      </c>
      <c r="E540" s="183">
        <f t="shared" si="61"/>
        <v>0</v>
      </c>
      <c r="F540" s="182">
        <f t="shared" si="61"/>
        <v>0</v>
      </c>
      <c r="G540" s="141">
        <f t="shared" si="61"/>
        <v>0</v>
      </c>
      <c r="H540" s="141">
        <f t="shared" si="61"/>
        <v>0</v>
      </c>
      <c r="I540" s="142">
        <f t="shared" si="61"/>
        <v>0</v>
      </c>
      <c r="J540" s="136">
        <f t="shared" si="61"/>
        <v>0</v>
      </c>
      <c r="K540" s="136">
        <f t="shared" si="61"/>
        <v>0</v>
      </c>
      <c r="L540" s="136">
        <f t="shared" si="61"/>
        <v>0</v>
      </c>
      <c r="M540" s="177">
        <f t="shared" si="61"/>
        <v>0</v>
      </c>
      <c r="N540" s="137">
        <f t="shared" si="61"/>
        <v>0</v>
      </c>
      <c r="O540" s="45"/>
      <c r="Q540" s="57" t="str">
        <f t="shared" si="60"/>
        <v>скрыть</v>
      </c>
    </row>
    <row r="541" spans="2:17" ht="15.75" hidden="1" customHeight="1" x14ac:dyDescent="0.25">
      <c r="B541" s="182">
        <v>525</v>
      </c>
      <c r="C541" s="182">
        <f t="shared" si="61"/>
        <v>0</v>
      </c>
      <c r="D541" s="182">
        <f t="shared" si="61"/>
        <v>0</v>
      </c>
      <c r="E541" s="183">
        <f t="shared" si="61"/>
        <v>0</v>
      </c>
      <c r="F541" s="182">
        <f t="shared" si="61"/>
        <v>0</v>
      </c>
      <c r="G541" s="141">
        <f t="shared" si="61"/>
        <v>0</v>
      </c>
      <c r="H541" s="141">
        <f t="shared" si="61"/>
        <v>0</v>
      </c>
      <c r="I541" s="142">
        <f t="shared" si="61"/>
        <v>0</v>
      </c>
      <c r="J541" s="136">
        <f t="shared" si="61"/>
        <v>0</v>
      </c>
      <c r="K541" s="136">
        <f t="shared" si="61"/>
        <v>0</v>
      </c>
      <c r="L541" s="136">
        <f t="shared" si="61"/>
        <v>0</v>
      </c>
      <c r="M541" s="177">
        <f t="shared" si="61"/>
        <v>0</v>
      </c>
      <c r="N541" s="137">
        <f t="shared" si="61"/>
        <v>0</v>
      </c>
      <c r="O541" s="45"/>
      <c r="Q541" s="57" t="str">
        <f t="shared" si="60"/>
        <v>скрыть</v>
      </c>
    </row>
    <row r="542" spans="2:17" ht="15.75" hidden="1" customHeight="1" x14ac:dyDescent="0.25">
      <c r="B542" s="182">
        <v>526</v>
      </c>
      <c r="C542" s="182">
        <f t="shared" si="61"/>
        <v>0</v>
      </c>
      <c r="D542" s="182">
        <f t="shared" si="61"/>
        <v>0</v>
      </c>
      <c r="E542" s="183">
        <f t="shared" si="61"/>
        <v>0</v>
      </c>
      <c r="F542" s="182">
        <f t="shared" si="61"/>
        <v>0</v>
      </c>
      <c r="G542" s="141">
        <f t="shared" si="61"/>
        <v>0</v>
      </c>
      <c r="H542" s="141">
        <f t="shared" si="61"/>
        <v>0</v>
      </c>
      <c r="I542" s="142">
        <f t="shared" si="61"/>
        <v>0</v>
      </c>
      <c r="J542" s="136">
        <f t="shared" si="61"/>
        <v>0</v>
      </c>
      <c r="K542" s="136">
        <f t="shared" si="61"/>
        <v>0</v>
      </c>
      <c r="L542" s="136">
        <f t="shared" si="61"/>
        <v>0</v>
      </c>
      <c r="M542" s="177">
        <f t="shared" si="61"/>
        <v>0</v>
      </c>
      <c r="N542" s="137">
        <f t="shared" si="61"/>
        <v>0</v>
      </c>
      <c r="O542" s="45"/>
      <c r="Q542" s="57" t="str">
        <f t="shared" si="60"/>
        <v>скрыть</v>
      </c>
    </row>
    <row r="543" spans="2:17" ht="15.75" hidden="1" customHeight="1" x14ac:dyDescent="0.25">
      <c r="B543" s="182">
        <v>527</v>
      </c>
      <c r="C543" s="182">
        <f t="shared" si="61"/>
        <v>0</v>
      </c>
      <c r="D543" s="182">
        <f t="shared" si="61"/>
        <v>0</v>
      </c>
      <c r="E543" s="183">
        <f t="shared" si="61"/>
        <v>0</v>
      </c>
      <c r="F543" s="182">
        <f t="shared" si="61"/>
        <v>0</v>
      </c>
      <c r="G543" s="141">
        <f t="shared" si="61"/>
        <v>0</v>
      </c>
      <c r="H543" s="141">
        <f t="shared" si="61"/>
        <v>0</v>
      </c>
      <c r="I543" s="142">
        <f t="shared" si="61"/>
        <v>0</v>
      </c>
      <c r="J543" s="136">
        <f t="shared" si="61"/>
        <v>0</v>
      </c>
      <c r="K543" s="136">
        <f t="shared" si="61"/>
        <v>0</v>
      </c>
      <c r="L543" s="136">
        <f t="shared" si="61"/>
        <v>0</v>
      </c>
      <c r="M543" s="177">
        <f t="shared" si="61"/>
        <v>0</v>
      </c>
      <c r="N543" s="137">
        <f t="shared" si="61"/>
        <v>0</v>
      </c>
      <c r="O543" s="45"/>
      <c r="Q543" s="57" t="str">
        <f t="shared" si="60"/>
        <v>скрыть</v>
      </c>
    </row>
    <row r="544" spans="2:17" ht="15.75" hidden="1" customHeight="1" x14ac:dyDescent="0.25">
      <c r="B544" s="182">
        <v>528</v>
      </c>
      <c r="C544" s="182">
        <f t="shared" si="61"/>
        <v>0</v>
      </c>
      <c r="D544" s="182">
        <f t="shared" si="61"/>
        <v>0</v>
      </c>
      <c r="E544" s="183">
        <f t="shared" si="61"/>
        <v>0</v>
      </c>
      <c r="F544" s="182">
        <f t="shared" si="61"/>
        <v>0</v>
      </c>
      <c r="G544" s="141">
        <f t="shared" si="61"/>
        <v>0</v>
      </c>
      <c r="H544" s="141">
        <f t="shared" si="61"/>
        <v>0</v>
      </c>
      <c r="I544" s="142">
        <f t="shared" si="61"/>
        <v>0</v>
      </c>
      <c r="J544" s="136">
        <f t="shared" si="61"/>
        <v>0</v>
      </c>
      <c r="K544" s="136">
        <f t="shared" si="61"/>
        <v>0</v>
      </c>
      <c r="L544" s="136">
        <f t="shared" si="61"/>
        <v>0</v>
      </c>
      <c r="M544" s="177">
        <f t="shared" si="61"/>
        <v>0</v>
      </c>
      <c r="N544" s="137">
        <f t="shared" si="61"/>
        <v>0</v>
      </c>
      <c r="O544" s="45"/>
      <c r="Q544" s="57" t="str">
        <f t="shared" si="60"/>
        <v>скрыть</v>
      </c>
    </row>
    <row r="545" spans="2:17" ht="15.75" hidden="1" customHeight="1" x14ac:dyDescent="0.25">
      <c r="B545" s="182">
        <v>529</v>
      </c>
      <c r="C545" s="182">
        <f t="shared" si="61"/>
        <v>0</v>
      </c>
      <c r="D545" s="182">
        <f t="shared" si="61"/>
        <v>0</v>
      </c>
      <c r="E545" s="183">
        <f t="shared" si="61"/>
        <v>0</v>
      </c>
      <c r="F545" s="182">
        <f t="shared" si="61"/>
        <v>0</v>
      </c>
      <c r="G545" s="141">
        <f t="shared" si="61"/>
        <v>0</v>
      </c>
      <c r="H545" s="141">
        <f t="shared" si="61"/>
        <v>0</v>
      </c>
      <c r="I545" s="142">
        <f t="shared" si="61"/>
        <v>0</v>
      </c>
      <c r="J545" s="136">
        <f t="shared" si="61"/>
        <v>0</v>
      </c>
      <c r="K545" s="136">
        <f t="shared" si="61"/>
        <v>0</v>
      </c>
      <c r="L545" s="136">
        <f t="shared" si="61"/>
        <v>0</v>
      </c>
      <c r="M545" s="177">
        <f t="shared" si="61"/>
        <v>0</v>
      </c>
      <c r="N545" s="137">
        <f t="shared" si="61"/>
        <v>0</v>
      </c>
      <c r="O545" s="45"/>
      <c r="Q545" s="57" t="str">
        <f t="shared" si="60"/>
        <v>скрыть</v>
      </c>
    </row>
    <row r="546" spans="2:17" ht="15.75" hidden="1" customHeight="1" x14ac:dyDescent="0.25">
      <c r="B546" s="182">
        <v>530</v>
      </c>
      <c r="C546" s="182">
        <f t="shared" si="61"/>
        <v>0</v>
      </c>
      <c r="D546" s="182">
        <f t="shared" si="61"/>
        <v>0</v>
      </c>
      <c r="E546" s="183">
        <f t="shared" si="61"/>
        <v>0</v>
      </c>
      <c r="F546" s="182">
        <f t="shared" si="61"/>
        <v>0</v>
      </c>
      <c r="G546" s="141">
        <f t="shared" si="61"/>
        <v>0</v>
      </c>
      <c r="H546" s="141">
        <f t="shared" si="61"/>
        <v>0</v>
      </c>
      <c r="I546" s="142">
        <f t="shared" si="61"/>
        <v>0</v>
      </c>
      <c r="J546" s="136">
        <f t="shared" si="61"/>
        <v>0</v>
      </c>
      <c r="K546" s="136">
        <f t="shared" si="61"/>
        <v>0</v>
      </c>
      <c r="L546" s="136">
        <f t="shared" si="61"/>
        <v>0</v>
      </c>
      <c r="M546" s="177">
        <f t="shared" si="61"/>
        <v>0</v>
      </c>
      <c r="N546" s="137">
        <f t="shared" si="61"/>
        <v>0</v>
      </c>
      <c r="O546" s="45"/>
      <c r="Q546" s="57" t="str">
        <f t="shared" si="60"/>
        <v>скрыть</v>
      </c>
    </row>
    <row r="547" spans="2:17" ht="15.75" hidden="1" customHeight="1" x14ac:dyDescent="0.25">
      <c r="B547" s="182">
        <v>531</v>
      </c>
      <c r="C547" s="182">
        <f t="shared" ref="C547:N556" si="62">IFERROR(VLOOKUP($B547,calc_data,C$14+1,0),0)</f>
        <v>0</v>
      </c>
      <c r="D547" s="182">
        <f t="shared" si="62"/>
        <v>0</v>
      </c>
      <c r="E547" s="183">
        <f t="shared" si="62"/>
        <v>0</v>
      </c>
      <c r="F547" s="182">
        <f t="shared" si="62"/>
        <v>0</v>
      </c>
      <c r="G547" s="141">
        <f t="shared" si="62"/>
        <v>0</v>
      </c>
      <c r="H547" s="141">
        <f t="shared" si="62"/>
        <v>0</v>
      </c>
      <c r="I547" s="142">
        <f t="shared" si="62"/>
        <v>0</v>
      </c>
      <c r="J547" s="136">
        <f t="shared" si="62"/>
        <v>0</v>
      </c>
      <c r="K547" s="136">
        <f t="shared" si="62"/>
        <v>0</v>
      </c>
      <c r="L547" s="136">
        <f t="shared" si="62"/>
        <v>0</v>
      </c>
      <c r="M547" s="177">
        <f t="shared" si="62"/>
        <v>0</v>
      </c>
      <c r="N547" s="137">
        <f t="shared" si="62"/>
        <v>0</v>
      </c>
      <c r="O547" s="45"/>
      <c r="Q547" s="57" t="str">
        <f t="shared" si="60"/>
        <v>скрыть</v>
      </c>
    </row>
    <row r="548" spans="2:17" ht="15.75" hidden="1" customHeight="1" x14ac:dyDescent="0.25">
      <c r="B548" s="182">
        <v>532</v>
      </c>
      <c r="C548" s="182">
        <f t="shared" si="62"/>
        <v>0</v>
      </c>
      <c r="D548" s="182">
        <f t="shared" si="62"/>
        <v>0</v>
      </c>
      <c r="E548" s="183">
        <f t="shared" si="62"/>
        <v>0</v>
      </c>
      <c r="F548" s="182">
        <f t="shared" si="62"/>
        <v>0</v>
      </c>
      <c r="G548" s="141">
        <f t="shared" si="62"/>
        <v>0</v>
      </c>
      <c r="H548" s="141">
        <f t="shared" si="62"/>
        <v>0</v>
      </c>
      <c r="I548" s="142">
        <f t="shared" si="62"/>
        <v>0</v>
      </c>
      <c r="J548" s="136">
        <f t="shared" si="62"/>
        <v>0</v>
      </c>
      <c r="K548" s="136">
        <f t="shared" si="62"/>
        <v>0</v>
      </c>
      <c r="L548" s="136">
        <f t="shared" si="62"/>
        <v>0</v>
      </c>
      <c r="M548" s="177">
        <f t="shared" si="62"/>
        <v>0</v>
      </c>
      <c r="N548" s="137">
        <f t="shared" si="62"/>
        <v>0</v>
      </c>
      <c r="O548" s="45"/>
      <c r="Q548" s="57" t="str">
        <f t="shared" si="60"/>
        <v>скрыть</v>
      </c>
    </row>
    <row r="549" spans="2:17" ht="15.75" hidden="1" customHeight="1" x14ac:dyDescent="0.25">
      <c r="B549" s="182">
        <v>533</v>
      </c>
      <c r="C549" s="182">
        <f t="shared" si="62"/>
        <v>0</v>
      </c>
      <c r="D549" s="182">
        <f t="shared" si="62"/>
        <v>0</v>
      </c>
      <c r="E549" s="183">
        <f t="shared" si="62"/>
        <v>0</v>
      </c>
      <c r="F549" s="182">
        <f t="shared" si="62"/>
        <v>0</v>
      </c>
      <c r="G549" s="141">
        <f t="shared" si="62"/>
        <v>0</v>
      </c>
      <c r="H549" s="141">
        <f t="shared" si="62"/>
        <v>0</v>
      </c>
      <c r="I549" s="142">
        <f t="shared" si="62"/>
        <v>0</v>
      </c>
      <c r="J549" s="136">
        <f t="shared" si="62"/>
        <v>0</v>
      </c>
      <c r="K549" s="136">
        <f t="shared" si="62"/>
        <v>0</v>
      </c>
      <c r="L549" s="136">
        <f t="shared" si="62"/>
        <v>0</v>
      </c>
      <c r="M549" s="177">
        <f t="shared" si="62"/>
        <v>0</v>
      </c>
      <c r="N549" s="137">
        <f t="shared" si="62"/>
        <v>0</v>
      </c>
      <c r="O549" s="45"/>
      <c r="Q549" s="57" t="str">
        <f t="shared" si="60"/>
        <v>скрыть</v>
      </c>
    </row>
    <row r="550" spans="2:17" ht="15.75" hidden="1" customHeight="1" x14ac:dyDescent="0.25">
      <c r="B550" s="182">
        <v>534</v>
      </c>
      <c r="C550" s="182">
        <f t="shared" si="62"/>
        <v>0</v>
      </c>
      <c r="D550" s="182">
        <f t="shared" si="62"/>
        <v>0</v>
      </c>
      <c r="E550" s="183">
        <f t="shared" si="62"/>
        <v>0</v>
      </c>
      <c r="F550" s="182">
        <f t="shared" si="62"/>
        <v>0</v>
      </c>
      <c r="G550" s="141">
        <f t="shared" si="62"/>
        <v>0</v>
      </c>
      <c r="H550" s="141">
        <f t="shared" si="62"/>
        <v>0</v>
      </c>
      <c r="I550" s="142">
        <f t="shared" si="62"/>
        <v>0</v>
      </c>
      <c r="J550" s="136">
        <f t="shared" si="62"/>
        <v>0</v>
      </c>
      <c r="K550" s="136">
        <f t="shared" si="62"/>
        <v>0</v>
      </c>
      <c r="L550" s="136">
        <f t="shared" si="62"/>
        <v>0</v>
      </c>
      <c r="M550" s="177">
        <f t="shared" si="62"/>
        <v>0</v>
      </c>
      <c r="N550" s="137">
        <f t="shared" si="62"/>
        <v>0</v>
      </c>
      <c r="O550" s="45"/>
      <c r="Q550" s="57" t="str">
        <f t="shared" si="60"/>
        <v>скрыть</v>
      </c>
    </row>
    <row r="551" spans="2:17" ht="15.75" hidden="1" customHeight="1" x14ac:dyDescent="0.25">
      <c r="B551" s="182">
        <v>535</v>
      </c>
      <c r="C551" s="182">
        <f t="shared" si="62"/>
        <v>0</v>
      </c>
      <c r="D551" s="182">
        <f t="shared" si="62"/>
        <v>0</v>
      </c>
      <c r="E551" s="183">
        <f t="shared" si="62"/>
        <v>0</v>
      </c>
      <c r="F551" s="182">
        <f t="shared" si="62"/>
        <v>0</v>
      </c>
      <c r="G551" s="141">
        <f t="shared" si="62"/>
        <v>0</v>
      </c>
      <c r="H551" s="141">
        <f t="shared" si="62"/>
        <v>0</v>
      </c>
      <c r="I551" s="142">
        <f t="shared" si="62"/>
        <v>0</v>
      </c>
      <c r="J551" s="136">
        <f t="shared" si="62"/>
        <v>0</v>
      </c>
      <c r="K551" s="136">
        <f t="shared" si="62"/>
        <v>0</v>
      </c>
      <c r="L551" s="136">
        <f t="shared" si="62"/>
        <v>0</v>
      </c>
      <c r="M551" s="177">
        <f t="shared" si="62"/>
        <v>0</v>
      </c>
      <c r="N551" s="137">
        <f t="shared" si="62"/>
        <v>0</v>
      </c>
      <c r="O551" s="45"/>
      <c r="Q551" s="57" t="str">
        <f t="shared" si="60"/>
        <v>скрыть</v>
      </c>
    </row>
    <row r="552" spans="2:17" ht="15.75" hidden="1" customHeight="1" x14ac:dyDescent="0.25">
      <c r="B552" s="182">
        <v>536</v>
      </c>
      <c r="C552" s="182">
        <f t="shared" si="62"/>
        <v>0</v>
      </c>
      <c r="D552" s="182">
        <f t="shared" si="62"/>
        <v>0</v>
      </c>
      <c r="E552" s="183">
        <f t="shared" si="62"/>
        <v>0</v>
      </c>
      <c r="F552" s="182">
        <f t="shared" si="62"/>
        <v>0</v>
      </c>
      <c r="G552" s="141">
        <f t="shared" si="62"/>
        <v>0</v>
      </c>
      <c r="H552" s="141">
        <f t="shared" si="62"/>
        <v>0</v>
      </c>
      <c r="I552" s="142">
        <f t="shared" si="62"/>
        <v>0</v>
      </c>
      <c r="J552" s="136">
        <f t="shared" si="62"/>
        <v>0</v>
      </c>
      <c r="K552" s="136">
        <f t="shared" si="62"/>
        <v>0</v>
      </c>
      <c r="L552" s="136">
        <f t="shared" si="62"/>
        <v>0</v>
      </c>
      <c r="M552" s="177">
        <f t="shared" si="62"/>
        <v>0</v>
      </c>
      <c r="N552" s="137">
        <f t="shared" si="62"/>
        <v>0</v>
      </c>
      <c r="O552" s="45"/>
      <c r="Q552" s="57" t="str">
        <f t="shared" si="60"/>
        <v>скрыть</v>
      </c>
    </row>
    <row r="553" spans="2:17" ht="15.75" hidden="1" customHeight="1" x14ac:dyDescent="0.25">
      <c r="B553" s="182">
        <v>537</v>
      </c>
      <c r="C553" s="182">
        <f t="shared" si="62"/>
        <v>0</v>
      </c>
      <c r="D553" s="182">
        <f t="shared" si="62"/>
        <v>0</v>
      </c>
      <c r="E553" s="183">
        <f t="shared" si="62"/>
        <v>0</v>
      </c>
      <c r="F553" s="182">
        <f t="shared" si="62"/>
        <v>0</v>
      </c>
      <c r="G553" s="141">
        <f t="shared" si="62"/>
        <v>0</v>
      </c>
      <c r="H553" s="141">
        <f t="shared" si="62"/>
        <v>0</v>
      </c>
      <c r="I553" s="142">
        <f t="shared" si="62"/>
        <v>0</v>
      </c>
      <c r="J553" s="136">
        <f t="shared" si="62"/>
        <v>0</v>
      </c>
      <c r="K553" s="136">
        <f t="shared" si="62"/>
        <v>0</v>
      </c>
      <c r="L553" s="136">
        <f t="shared" si="62"/>
        <v>0</v>
      </c>
      <c r="M553" s="177">
        <f t="shared" si="62"/>
        <v>0</v>
      </c>
      <c r="N553" s="137">
        <f t="shared" si="62"/>
        <v>0</v>
      </c>
      <c r="O553" s="45"/>
      <c r="Q553" s="57" t="str">
        <f t="shared" si="60"/>
        <v>скрыть</v>
      </c>
    </row>
    <row r="554" spans="2:17" ht="15.75" hidden="1" customHeight="1" x14ac:dyDescent="0.25">
      <c r="B554" s="182">
        <v>538</v>
      </c>
      <c r="C554" s="182">
        <f t="shared" si="62"/>
        <v>0</v>
      </c>
      <c r="D554" s="182">
        <f t="shared" si="62"/>
        <v>0</v>
      </c>
      <c r="E554" s="183">
        <f t="shared" si="62"/>
        <v>0</v>
      </c>
      <c r="F554" s="182">
        <f t="shared" si="62"/>
        <v>0</v>
      </c>
      <c r="G554" s="141">
        <f t="shared" si="62"/>
        <v>0</v>
      </c>
      <c r="H554" s="141">
        <f t="shared" si="62"/>
        <v>0</v>
      </c>
      <c r="I554" s="142">
        <f t="shared" si="62"/>
        <v>0</v>
      </c>
      <c r="J554" s="136">
        <f t="shared" si="62"/>
        <v>0</v>
      </c>
      <c r="K554" s="136">
        <f t="shared" si="62"/>
        <v>0</v>
      </c>
      <c r="L554" s="136">
        <f t="shared" si="62"/>
        <v>0</v>
      </c>
      <c r="M554" s="177">
        <f t="shared" si="62"/>
        <v>0</v>
      </c>
      <c r="N554" s="137">
        <f t="shared" si="62"/>
        <v>0</v>
      </c>
      <c r="O554" s="45"/>
      <c r="Q554" s="57" t="str">
        <f t="shared" si="60"/>
        <v>скрыть</v>
      </c>
    </row>
    <row r="555" spans="2:17" ht="15.75" hidden="1" customHeight="1" x14ac:dyDescent="0.25">
      <c r="B555" s="182">
        <v>539</v>
      </c>
      <c r="C555" s="182">
        <f t="shared" si="62"/>
        <v>0</v>
      </c>
      <c r="D555" s="182">
        <f t="shared" si="62"/>
        <v>0</v>
      </c>
      <c r="E555" s="183">
        <f t="shared" si="62"/>
        <v>0</v>
      </c>
      <c r="F555" s="182">
        <f t="shared" si="62"/>
        <v>0</v>
      </c>
      <c r="G555" s="141">
        <f t="shared" si="62"/>
        <v>0</v>
      </c>
      <c r="H555" s="141">
        <f t="shared" si="62"/>
        <v>0</v>
      </c>
      <c r="I555" s="142">
        <f t="shared" si="62"/>
        <v>0</v>
      </c>
      <c r="J555" s="136">
        <f t="shared" si="62"/>
        <v>0</v>
      </c>
      <c r="K555" s="136">
        <f t="shared" si="62"/>
        <v>0</v>
      </c>
      <c r="L555" s="136">
        <f t="shared" si="62"/>
        <v>0</v>
      </c>
      <c r="M555" s="177">
        <f t="shared" si="62"/>
        <v>0</v>
      </c>
      <c r="N555" s="137">
        <f t="shared" si="62"/>
        <v>0</v>
      </c>
      <c r="O555" s="45"/>
      <c r="Q555" s="57" t="str">
        <f t="shared" si="60"/>
        <v>скрыть</v>
      </c>
    </row>
    <row r="556" spans="2:17" ht="15.75" hidden="1" customHeight="1" x14ac:dyDescent="0.25">
      <c r="B556" s="182">
        <v>540</v>
      </c>
      <c r="C556" s="182">
        <f t="shared" si="62"/>
        <v>0</v>
      </c>
      <c r="D556" s="182">
        <f t="shared" si="62"/>
        <v>0</v>
      </c>
      <c r="E556" s="183">
        <f t="shared" si="62"/>
        <v>0</v>
      </c>
      <c r="F556" s="182">
        <f t="shared" si="62"/>
        <v>0</v>
      </c>
      <c r="G556" s="141">
        <f t="shared" si="62"/>
        <v>0</v>
      </c>
      <c r="H556" s="141">
        <f t="shared" si="62"/>
        <v>0</v>
      </c>
      <c r="I556" s="142">
        <f t="shared" si="62"/>
        <v>0</v>
      </c>
      <c r="J556" s="136">
        <f t="shared" si="62"/>
        <v>0</v>
      </c>
      <c r="K556" s="136">
        <f t="shared" si="62"/>
        <v>0</v>
      </c>
      <c r="L556" s="136">
        <f t="shared" si="62"/>
        <v>0</v>
      </c>
      <c r="M556" s="177">
        <f t="shared" si="62"/>
        <v>0</v>
      </c>
      <c r="N556" s="137">
        <f t="shared" si="62"/>
        <v>0</v>
      </c>
      <c r="O556" s="45"/>
      <c r="Q556" s="57" t="str">
        <f t="shared" si="60"/>
        <v>скрыть</v>
      </c>
    </row>
    <row r="557" spans="2:17" ht="15.75" hidden="1" customHeight="1" x14ac:dyDescent="0.25">
      <c r="B557" s="182">
        <v>541</v>
      </c>
      <c r="C557" s="182">
        <f t="shared" ref="C557:N566" si="63">IFERROR(VLOOKUP($B557,calc_data,C$14+1,0),0)</f>
        <v>0</v>
      </c>
      <c r="D557" s="182">
        <f t="shared" si="63"/>
        <v>0</v>
      </c>
      <c r="E557" s="183">
        <f t="shared" si="63"/>
        <v>0</v>
      </c>
      <c r="F557" s="182">
        <f t="shared" si="63"/>
        <v>0</v>
      </c>
      <c r="G557" s="141">
        <f t="shared" si="63"/>
        <v>0</v>
      </c>
      <c r="H557" s="141">
        <f t="shared" si="63"/>
        <v>0</v>
      </c>
      <c r="I557" s="142">
        <f t="shared" si="63"/>
        <v>0</v>
      </c>
      <c r="J557" s="136">
        <f t="shared" si="63"/>
        <v>0</v>
      </c>
      <c r="K557" s="136">
        <f t="shared" si="63"/>
        <v>0</v>
      </c>
      <c r="L557" s="136">
        <f t="shared" si="63"/>
        <v>0</v>
      </c>
      <c r="M557" s="177">
        <f t="shared" si="63"/>
        <v>0</v>
      </c>
      <c r="N557" s="137">
        <f t="shared" si="63"/>
        <v>0</v>
      </c>
      <c r="O557" s="45"/>
      <c r="Q557" s="57" t="str">
        <f t="shared" si="60"/>
        <v>скрыть</v>
      </c>
    </row>
    <row r="558" spans="2:17" ht="15.75" hidden="1" customHeight="1" x14ac:dyDescent="0.25">
      <c r="B558" s="182">
        <v>542</v>
      </c>
      <c r="C558" s="182">
        <f t="shared" si="63"/>
        <v>0</v>
      </c>
      <c r="D558" s="182">
        <f t="shared" si="63"/>
        <v>0</v>
      </c>
      <c r="E558" s="183">
        <f t="shared" si="63"/>
        <v>0</v>
      </c>
      <c r="F558" s="182">
        <f t="shared" si="63"/>
        <v>0</v>
      </c>
      <c r="G558" s="141">
        <f t="shared" si="63"/>
        <v>0</v>
      </c>
      <c r="H558" s="141">
        <f t="shared" si="63"/>
        <v>0</v>
      </c>
      <c r="I558" s="142">
        <f t="shared" si="63"/>
        <v>0</v>
      </c>
      <c r="J558" s="136">
        <f t="shared" si="63"/>
        <v>0</v>
      </c>
      <c r="K558" s="136">
        <f t="shared" si="63"/>
        <v>0</v>
      </c>
      <c r="L558" s="136">
        <f t="shared" si="63"/>
        <v>0</v>
      </c>
      <c r="M558" s="177">
        <f t="shared" si="63"/>
        <v>0</v>
      </c>
      <c r="N558" s="137">
        <f t="shared" si="63"/>
        <v>0</v>
      </c>
      <c r="O558" s="45"/>
      <c r="Q558" s="57" t="str">
        <f t="shared" si="60"/>
        <v>скрыть</v>
      </c>
    </row>
    <row r="559" spans="2:17" ht="15.75" hidden="1" customHeight="1" x14ac:dyDescent="0.25">
      <c r="B559" s="182">
        <v>543</v>
      </c>
      <c r="C559" s="182">
        <f t="shared" si="63"/>
        <v>0</v>
      </c>
      <c r="D559" s="182">
        <f t="shared" si="63"/>
        <v>0</v>
      </c>
      <c r="E559" s="183">
        <f t="shared" si="63"/>
        <v>0</v>
      </c>
      <c r="F559" s="182">
        <f t="shared" si="63"/>
        <v>0</v>
      </c>
      <c r="G559" s="141">
        <f t="shared" si="63"/>
        <v>0</v>
      </c>
      <c r="H559" s="141">
        <f t="shared" si="63"/>
        <v>0</v>
      </c>
      <c r="I559" s="142">
        <f t="shared" si="63"/>
        <v>0</v>
      </c>
      <c r="J559" s="136">
        <f t="shared" si="63"/>
        <v>0</v>
      </c>
      <c r="K559" s="136">
        <f t="shared" si="63"/>
        <v>0</v>
      </c>
      <c r="L559" s="136">
        <f t="shared" si="63"/>
        <v>0</v>
      </c>
      <c r="M559" s="177">
        <f t="shared" si="63"/>
        <v>0</v>
      </c>
      <c r="N559" s="137">
        <f t="shared" si="63"/>
        <v>0</v>
      </c>
      <c r="O559" s="45"/>
      <c r="Q559" s="57" t="str">
        <f t="shared" si="60"/>
        <v>скрыть</v>
      </c>
    </row>
    <row r="560" spans="2:17" ht="15.75" hidden="1" customHeight="1" x14ac:dyDescent="0.25">
      <c r="B560" s="182">
        <v>544</v>
      </c>
      <c r="C560" s="182">
        <f t="shared" si="63"/>
        <v>0</v>
      </c>
      <c r="D560" s="182">
        <f t="shared" si="63"/>
        <v>0</v>
      </c>
      <c r="E560" s="183">
        <f t="shared" si="63"/>
        <v>0</v>
      </c>
      <c r="F560" s="182">
        <f t="shared" si="63"/>
        <v>0</v>
      </c>
      <c r="G560" s="141">
        <f t="shared" si="63"/>
        <v>0</v>
      </c>
      <c r="H560" s="141">
        <f t="shared" si="63"/>
        <v>0</v>
      </c>
      <c r="I560" s="142">
        <f t="shared" si="63"/>
        <v>0</v>
      </c>
      <c r="J560" s="136">
        <f t="shared" si="63"/>
        <v>0</v>
      </c>
      <c r="K560" s="136">
        <f t="shared" si="63"/>
        <v>0</v>
      </c>
      <c r="L560" s="136">
        <f t="shared" si="63"/>
        <v>0</v>
      </c>
      <c r="M560" s="177">
        <f t="shared" si="63"/>
        <v>0</v>
      </c>
      <c r="N560" s="137">
        <f t="shared" si="63"/>
        <v>0</v>
      </c>
      <c r="O560" s="45"/>
      <c r="Q560" s="57" t="str">
        <f t="shared" si="60"/>
        <v>скрыть</v>
      </c>
    </row>
    <row r="561" spans="2:17" ht="15.75" hidden="1" customHeight="1" x14ac:dyDescent="0.25">
      <c r="B561" s="182">
        <v>545</v>
      </c>
      <c r="C561" s="182">
        <f t="shared" si="63"/>
        <v>0</v>
      </c>
      <c r="D561" s="182">
        <f t="shared" si="63"/>
        <v>0</v>
      </c>
      <c r="E561" s="183">
        <f t="shared" si="63"/>
        <v>0</v>
      </c>
      <c r="F561" s="182">
        <f t="shared" si="63"/>
        <v>0</v>
      </c>
      <c r="G561" s="141">
        <f t="shared" si="63"/>
        <v>0</v>
      </c>
      <c r="H561" s="141">
        <f t="shared" si="63"/>
        <v>0</v>
      </c>
      <c r="I561" s="142">
        <f t="shared" si="63"/>
        <v>0</v>
      </c>
      <c r="J561" s="136">
        <f t="shared" si="63"/>
        <v>0</v>
      </c>
      <c r="K561" s="136">
        <f t="shared" si="63"/>
        <v>0</v>
      </c>
      <c r="L561" s="136">
        <f t="shared" si="63"/>
        <v>0</v>
      </c>
      <c r="M561" s="177">
        <f t="shared" si="63"/>
        <v>0</v>
      </c>
      <c r="N561" s="137">
        <f t="shared" si="63"/>
        <v>0</v>
      </c>
      <c r="O561" s="45"/>
      <c r="Q561" s="57" t="str">
        <f t="shared" si="60"/>
        <v>скрыть</v>
      </c>
    </row>
    <row r="562" spans="2:17" ht="15.75" hidden="1" customHeight="1" x14ac:dyDescent="0.25">
      <c r="B562" s="182">
        <v>546</v>
      </c>
      <c r="C562" s="182">
        <f t="shared" si="63"/>
        <v>0</v>
      </c>
      <c r="D562" s="182">
        <f t="shared" si="63"/>
        <v>0</v>
      </c>
      <c r="E562" s="183">
        <f t="shared" si="63"/>
        <v>0</v>
      </c>
      <c r="F562" s="182">
        <f t="shared" si="63"/>
        <v>0</v>
      </c>
      <c r="G562" s="141">
        <f t="shared" si="63"/>
        <v>0</v>
      </c>
      <c r="H562" s="141">
        <f t="shared" si="63"/>
        <v>0</v>
      </c>
      <c r="I562" s="142">
        <f t="shared" si="63"/>
        <v>0</v>
      </c>
      <c r="J562" s="136">
        <f t="shared" si="63"/>
        <v>0</v>
      </c>
      <c r="K562" s="136">
        <f t="shared" si="63"/>
        <v>0</v>
      </c>
      <c r="L562" s="136">
        <f t="shared" si="63"/>
        <v>0</v>
      </c>
      <c r="M562" s="177">
        <f t="shared" si="63"/>
        <v>0</v>
      </c>
      <c r="N562" s="137">
        <f t="shared" si="63"/>
        <v>0</v>
      </c>
      <c r="O562" s="45"/>
      <c r="Q562" s="57" t="str">
        <f t="shared" si="60"/>
        <v>скрыть</v>
      </c>
    </row>
    <row r="563" spans="2:17" ht="15.75" hidden="1" customHeight="1" x14ac:dyDescent="0.25">
      <c r="B563" s="182">
        <v>547</v>
      </c>
      <c r="C563" s="182">
        <f t="shared" si="63"/>
        <v>0</v>
      </c>
      <c r="D563" s="182">
        <f t="shared" si="63"/>
        <v>0</v>
      </c>
      <c r="E563" s="183">
        <f t="shared" si="63"/>
        <v>0</v>
      </c>
      <c r="F563" s="182">
        <f t="shared" si="63"/>
        <v>0</v>
      </c>
      <c r="G563" s="141">
        <f t="shared" si="63"/>
        <v>0</v>
      </c>
      <c r="H563" s="141">
        <f t="shared" si="63"/>
        <v>0</v>
      </c>
      <c r="I563" s="142">
        <f t="shared" si="63"/>
        <v>0</v>
      </c>
      <c r="J563" s="136">
        <f t="shared" si="63"/>
        <v>0</v>
      </c>
      <c r="K563" s="136">
        <f t="shared" si="63"/>
        <v>0</v>
      </c>
      <c r="L563" s="136">
        <f t="shared" si="63"/>
        <v>0</v>
      </c>
      <c r="M563" s="177">
        <f t="shared" si="63"/>
        <v>0</v>
      </c>
      <c r="N563" s="137">
        <f t="shared" si="63"/>
        <v>0</v>
      </c>
      <c r="O563" s="45"/>
      <c r="Q563" s="57" t="str">
        <f t="shared" si="60"/>
        <v>скрыть</v>
      </c>
    </row>
    <row r="564" spans="2:17" ht="15.75" hidden="1" customHeight="1" x14ac:dyDescent="0.25">
      <c r="B564" s="182">
        <v>548</v>
      </c>
      <c r="C564" s="182">
        <f t="shared" si="63"/>
        <v>0</v>
      </c>
      <c r="D564" s="182">
        <f t="shared" si="63"/>
        <v>0</v>
      </c>
      <c r="E564" s="183">
        <f t="shared" si="63"/>
        <v>0</v>
      </c>
      <c r="F564" s="182">
        <f t="shared" si="63"/>
        <v>0</v>
      </c>
      <c r="G564" s="141">
        <f t="shared" si="63"/>
        <v>0</v>
      </c>
      <c r="H564" s="141">
        <f t="shared" si="63"/>
        <v>0</v>
      </c>
      <c r="I564" s="142">
        <f t="shared" si="63"/>
        <v>0</v>
      </c>
      <c r="J564" s="136">
        <f t="shared" si="63"/>
        <v>0</v>
      </c>
      <c r="K564" s="136">
        <f t="shared" si="63"/>
        <v>0</v>
      </c>
      <c r="L564" s="136">
        <f t="shared" si="63"/>
        <v>0</v>
      </c>
      <c r="M564" s="177">
        <f t="shared" si="63"/>
        <v>0</v>
      </c>
      <c r="N564" s="137">
        <f t="shared" si="63"/>
        <v>0</v>
      </c>
      <c r="O564" s="45"/>
      <c r="Q564" s="57" t="str">
        <f t="shared" si="60"/>
        <v>скрыть</v>
      </c>
    </row>
    <row r="565" spans="2:17" ht="15.75" hidden="1" customHeight="1" x14ac:dyDescent="0.25">
      <c r="B565" s="182">
        <v>549</v>
      </c>
      <c r="C565" s="182">
        <f t="shared" si="63"/>
        <v>0</v>
      </c>
      <c r="D565" s="182">
        <f t="shared" si="63"/>
        <v>0</v>
      </c>
      <c r="E565" s="183">
        <f t="shared" si="63"/>
        <v>0</v>
      </c>
      <c r="F565" s="182">
        <f t="shared" si="63"/>
        <v>0</v>
      </c>
      <c r="G565" s="141">
        <f t="shared" si="63"/>
        <v>0</v>
      </c>
      <c r="H565" s="141">
        <f t="shared" si="63"/>
        <v>0</v>
      </c>
      <c r="I565" s="142">
        <f t="shared" si="63"/>
        <v>0</v>
      </c>
      <c r="J565" s="136">
        <f t="shared" si="63"/>
        <v>0</v>
      </c>
      <c r="K565" s="136">
        <f t="shared" si="63"/>
        <v>0</v>
      </c>
      <c r="L565" s="136">
        <f t="shared" si="63"/>
        <v>0</v>
      </c>
      <c r="M565" s="177">
        <f t="shared" si="63"/>
        <v>0</v>
      </c>
      <c r="N565" s="137">
        <f t="shared" si="63"/>
        <v>0</v>
      </c>
      <c r="O565" s="45"/>
      <c r="Q565" s="57" t="str">
        <f t="shared" si="60"/>
        <v>скрыть</v>
      </c>
    </row>
    <row r="566" spans="2:17" ht="15.75" hidden="1" customHeight="1" x14ac:dyDescent="0.25">
      <c r="B566" s="182">
        <v>550</v>
      </c>
      <c r="C566" s="182">
        <f t="shared" si="63"/>
        <v>0</v>
      </c>
      <c r="D566" s="182">
        <f t="shared" si="63"/>
        <v>0</v>
      </c>
      <c r="E566" s="183">
        <f t="shared" si="63"/>
        <v>0</v>
      </c>
      <c r="F566" s="182">
        <f t="shared" si="63"/>
        <v>0</v>
      </c>
      <c r="G566" s="141">
        <f t="shared" si="63"/>
        <v>0</v>
      </c>
      <c r="H566" s="141">
        <f t="shared" si="63"/>
        <v>0</v>
      </c>
      <c r="I566" s="142">
        <f t="shared" si="63"/>
        <v>0</v>
      </c>
      <c r="J566" s="136">
        <f t="shared" si="63"/>
        <v>0</v>
      </c>
      <c r="K566" s="136">
        <f t="shared" si="63"/>
        <v>0</v>
      </c>
      <c r="L566" s="136">
        <f t="shared" si="63"/>
        <v>0</v>
      </c>
      <c r="M566" s="177">
        <f t="shared" si="63"/>
        <v>0</v>
      </c>
      <c r="N566" s="137">
        <f t="shared" si="63"/>
        <v>0</v>
      </c>
      <c r="O566" s="45"/>
      <c r="Q566" s="57" t="str">
        <f t="shared" si="60"/>
        <v>скрыть</v>
      </c>
    </row>
    <row r="567" spans="2:17" ht="15.75" hidden="1" customHeight="1" x14ac:dyDescent="0.25">
      <c r="B567" s="182">
        <v>551</v>
      </c>
      <c r="C567" s="182">
        <f t="shared" ref="C567:N576" si="64">IFERROR(VLOOKUP($B567,calc_data,C$14+1,0),0)</f>
        <v>0</v>
      </c>
      <c r="D567" s="182">
        <f t="shared" si="64"/>
        <v>0</v>
      </c>
      <c r="E567" s="183">
        <f t="shared" si="64"/>
        <v>0</v>
      </c>
      <c r="F567" s="182">
        <f t="shared" si="64"/>
        <v>0</v>
      </c>
      <c r="G567" s="141">
        <f t="shared" si="64"/>
        <v>0</v>
      </c>
      <c r="H567" s="141">
        <f t="shared" si="64"/>
        <v>0</v>
      </c>
      <c r="I567" s="142">
        <f t="shared" si="64"/>
        <v>0</v>
      </c>
      <c r="J567" s="136">
        <f t="shared" si="64"/>
        <v>0</v>
      </c>
      <c r="K567" s="136">
        <f t="shared" si="64"/>
        <v>0</v>
      </c>
      <c r="L567" s="136">
        <f t="shared" si="64"/>
        <v>0</v>
      </c>
      <c r="M567" s="177">
        <f t="shared" si="64"/>
        <v>0</v>
      </c>
      <c r="N567" s="137">
        <f t="shared" si="64"/>
        <v>0</v>
      </c>
      <c r="O567" s="45"/>
      <c r="Q567" s="57" t="str">
        <f t="shared" si="60"/>
        <v>скрыть</v>
      </c>
    </row>
    <row r="568" spans="2:17" ht="15.75" hidden="1" customHeight="1" x14ac:dyDescent="0.25">
      <c r="B568" s="182">
        <v>552</v>
      </c>
      <c r="C568" s="182">
        <f t="shared" si="64"/>
        <v>0</v>
      </c>
      <c r="D568" s="182">
        <f t="shared" si="64"/>
        <v>0</v>
      </c>
      <c r="E568" s="183">
        <f t="shared" si="64"/>
        <v>0</v>
      </c>
      <c r="F568" s="182">
        <f t="shared" si="64"/>
        <v>0</v>
      </c>
      <c r="G568" s="141">
        <f t="shared" si="64"/>
        <v>0</v>
      </c>
      <c r="H568" s="141">
        <f t="shared" si="64"/>
        <v>0</v>
      </c>
      <c r="I568" s="142">
        <f t="shared" si="64"/>
        <v>0</v>
      </c>
      <c r="J568" s="136">
        <f t="shared" si="64"/>
        <v>0</v>
      </c>
      <c r="K568" s="136">
        <f t="shared" si="64"/>
        <v>0</v>
      </c>
      <c r="L568" s="136">
        <f t="shared" si="64"/>
        <v>0</v>
      </c>
      <c r="M568" s="177">
        <f t="shared" si="64"/>
        <v>0</v>
      </c>
      <c r="N568" s="137">
        <f t="shared" si="64"/>
        <v>0</v>
      </c>
      <c r="O568" s="45"/>
      <c r="Q568" s="57" t="str">
        <f t="shared" si="60"/>
        <v>скрыть</v>
      </c>
    </row>
    <row r="569" spans="2:17" ht="15.75" hidden="1" customHeight="1" x14ac:dyDescent="0.25">
      <c r="B569" s="182">
        <v>553</v>
      </c>
      <c r="C569" s="182">
        <f t="shared" si="64"/>
        <v>0</v>
      </c>
      <c r="D569" s="182">
        <f t="shared" si="64"/>
        <v>0</v>
      </c>
      <c r="E569" s="183">
        <f t="shared" si="64"/>
        <v>0</v>
      </c>
      <c r="F569" s="182">
        <f t="shared" si="64"/>
        <v>0</v>
      </c>
      <c r="G569" s="141">
        <f t="shared" si="64"/>
        <v>0</v>
      </c>
      <c r="H569" s="141">
        <f t="shared" si="64"/>
        <v>0</v>
      </c>
      <c r="I569" s="142">
        <f t="shared" si="64"/>
        <v>0</v>
      </c>
      <c r="J569" s="136">
        <f t="shared" si="64"/>
        <v>0</v>
      </c>
      <c r="K569" s="136">
        <f t="shared" si="64"/>
        <v>0</v>
      </c>
      <c r="L569" s="136">
        <f t="shared" si="64"/>
        <v>0</v>
      </c>
      <c r="M569" s="177">
        <f t="shared" si="64"/>
        <v>0</v>
      </c>
      <c r="N569" s="137">
        <f t="shared" si="64"/>
        <v>0</v>
      </c>
      <c r="O569" s="45"/>
      <c r="Q569" s="57" t="str">
        <f t="shared" si="60"/>
        <v>скрыть</v>
      </c>
    </row>
    <row r="570" spans="2:17" ht="15.75" hidden="1" customHeight="1" x14ac:dyDescent="0.25">
      <c r="B570" s="182">
        <v>554</v>
      </c>
      <c r="C570" s="182">
        <f t="shared" si="64"/>
        <v>0</v>
      </c>
      <c r="D570" s="182">
        <f t="shared" si="64"/>
        <v>0</v>
      </c>
      <c r="E570" s="183">
        <f t="shared" si="64"/>
        <v>0</v>
      </c>
      <c r="F570" s="182">
        <f t="shared" si="64"/>
        <v>0</v>
      </c>
      <c r="G570" s="141">
        <f t="shared" si="64"/>
        <v>0</v>
      </c>
      <c r="H570" s="141">
        <f t="shared" si="64"/>
        <v>0</v>
      </c>
      <c r="I570" s="142">
        <f t="shared" si="64"/>
        <v>0</v>
      </c>
      <c r="J570" s="136">
        <f t="shared" si="64"/>
        <v>0</v>
      </c>
      <c r="K570" s="136">
        <f t="shared" si="64"/>
        <v>0</v>
      </c>
      <c r="L570" s="136">
        <f t="shared" si="64"/>
        <v>0</v>
      </c>
      <c r="M570" s="177">
        <f t="shared" si="64"/>
        <v>0</v>
      </c>
      <c r="N570" s="137">
        <f t="shared" si="64"/>
        <v>0</v>
      </c>
      <c r="O570" s="45"/>
      <c r="Q570" s="57" t="str">
        <f t="shared" si="60"/>
        <v>скрыть</v>
      </c>
    </row>
    <row r="571" spans="2:17" ht="15.75" hidden="1" customHeight="1" x14ac:dyDescent="0.25">
      <c r="B571" s="182">
        <v>555</v>
      </c>
      <c r="C571" s="182">
        <f t="shared" si="64"/>
        <v>0</v>
      </c>
      <c r="D571" s="182">
        <f t="shared" si="64"/>
        <v>0</v>
      </c>
      <c r="E571" s="183">
        <f t="shared" si="64"/>
        <v>0</v>
      </c>
      <c r="F571" s="182">
        <f t="shared" si="64"/>
        <v>0</v>
      </c>
      <c r="G571" s="141">
        <f t="shared" si="64"/>
        <v>0</v>
      </c>
      <c r="H571" s="141">
        <f t="shared" si="64"/>
        <v>0</v>
      </c>
      <c r="I571" s="142">
        <f t="shared" si="64"/>
        <v>0</v>
      </c>
      <c r="J571" s="136">
        <f t="shared" si="64"/>
        <v>0</v>
      </c>
      <c r="K571" s="136">
        <f t="shared" si="64"/>
        <v>0</v>
      </c>
      <c r="L571" s="136">
        <f t="shared" si="64"/>
        <v>0</v>
      </c>
      <c r="M571" s="177">
        <f t="shared" si="64"/>
        <v>0</v>
      </c>
      <c r="N571" s="137">
        <f t="shared" si="64"/>
        <v>0</v>
      </c>
      <c r="O571" s="45"/>
      <c r="Q571" s="57" t="str">
        <f t="shared" si="60"/>
        <v>скрыть</v>
      </c>
    </row>
    <row r="572" spans="2:17" ht="15.75" hidden="1" customHeight="1" x14ac:dyDescent="0.25">
      <c r="B572" s="182">
        <v>556</v>
      </c>
      <c r="C572" s="182">
        <f t="shared" si="64"/>
        <v>0</v>
      </c>
      <c r="D572" s="182">
        <f t="shared" si="64"/>
        <v>0</v>
      </c>
      <c r="E572" s="183">
        <f t="shared" si="64"/>
        <v>0</v>
      </c>
      <c r="F572" s="182">
        <f t="shared" si="64"/>
        <v>0</v>
      </c>
      <c r="G572" s="141">
        <f t="shared" si="64"/>
        <v>0</v>
      </c>
      <c r="H572" s="141">
        <f t="shared" si="64"/>
        <v>0</v>
      </c>
      <c r="I572" s="142">
        <f t="shared" si="64"/>
        <v>0</v>
      </c>
      <c r="J572" s="136">
        <f t="shared" si="64"/>
        <v>0</v>
      </c>
      <c r="K572" s="136">
        <f t="shared" si="64"/>
        <v>0</v>
      </c>
      <c r="L572" s="136">
        <f t="shared" si="64"/>
        <v>0</v>
      </c>
      <c r="M572" s="177">
        <f t="shared" si="64"/>
        <v>0</v>
      </c>
      <c r="N572" s="137">
        <f t="shared" si="64"/>
        <v>0</v>
      </c>
      <c r="O572" s="45"/>
      <c r="Q572" s="57" t="str">
        <f t="shared" si="60"/>
        <v>скрыть</v>
      </c>
    </row>
    <row r="573" spans="2:17" ht="15.75" hidden="1" customHeight="1" x14ac:dyDescent="0.25">
      <c r="B573" s="182">
        <v>557</v>
      </c>
      <c r="C573" s="182">
        <f t="shared" si="64"/>
        <v>0</v>
      </c>
      <c r="D573" s="182">
        <f t="shared" si="64"/>
        <v>0</v>
      </c>
      <c r="E573" s="183">
        <f t="shared" si="64"/>
        <v>0</v>
      </c>
      <c r="F573" s="182">
        <f t="shared" si="64"/>
        <v>0</v>
      </c>
      <c r="G573" s="141">
        <f t="shared" si="64"/>
        <v>0</v>
      </c>
      <c r="H573" s="141">
        <f t="shared" si="64"/>
        <v>0</v>
      </c>
      <c r="I573" s="142">
        <f t="shared" si="64"/>
        <v>0</v>
      </c>
      <c r="J573" s="136">
        <f t="shared" si="64"/>
        <v>0</v>
      </c>
      <c r="K573" s="136">
        <f t="shared" si="64"/>
        <v>0</v>
      </c>
      <c r="L573" s="136">
        <f t="shared" si="64"/>
        <v>0</v>
      </c>
      <c r="M573" s="177">
        <f t="shared" si="64"/>
        <v>0</v>
      </c>
      <c r="N573" s="137">
        <f t="shared" si="64"/>
        <v>0</v>
      </c>
      <c r="O573" s="45"/>
      <c r="Q573" s="57" t="str">
        <f t="shared" si="60"/>
        <v>скрыть</v>
      </c>
    </row>
    <row r="574" spans="2:17" ht="15.75" hidden="1" customHeight="1" x14ac:dyDescent="0.25">
      <c r="B574" s="182">
        <v>558</v>
      </c>
      <c r="C574" s="182">
        <f t="shared" si="64"/>
        <v>0</v>
      </c>
      <c r="D574" s="182">
        <f t="shared" si="64"/>
        <v>0</v>
      </c>
      <c r="E574" s="183">
        <f t="shared" si="64"/>
        <v>0</v>
      </c>
      <c r="F574" s="182">
        <f t="shared" si="64"/>
        <v>0</v>
      </c>
      <c r="G574" s="141">
        <f t="shared" si="64"/>
        <v>0</v>
      </c>
      <c r="H574" s="141">
        <f t="shared" si="64"/>
        <v>0</v>
      </c>
      <c r="I574" s="142">
        <f t="shared" si="64"/>
        <v>0</v>
      </c>
      <c r="J574" s="136">
        <f t="shared" si="64"/>
        <v>0</v>
      </c>
      <c r="K574" s="136">
        <f t="shared" si="64"/>
        <v>0</v>
      </c>
      <c r="L574" s="136">
        <f t="shared" si="64"/>
        <v>0</v>
      </c>
      <c r="M574" s="177">
        <f t="shared" si="64"/>
        <v>0</v>
      </c>
      <c r="N574" s="137">
        <f t="shared" si="64"/>
        <v>0</v>
      </c>
      <c r="O574" s="45"/>
      <c r="Q574" s="57" t="str">
        <f t="shared" si="60"/>
        <v>скрыть</v>
      </c>
    </row>
    <row r="575" spans="2:17" ht="15.75" hidden="1" customHeight="1" x14ac:dyDescent="0.25">
      <c r="B575" s="182">
        <v>559</v>
      </c>
      <c r="C575" s="182">
        <f t="shared" si="64"/>
        <v>0</v>
      </c>
      <c r="D575" s="182">
        <f t="shared" si="64"/>
        <v>0</v>
      </c>
      <c r="E575" s="183">
        <f t="shared" si="64"/>
        <v>0</v>
      </c>
      <c r="F575" s="182">
        <f t="shared" si="64"/>
        <v>0</v>
      </c>
      <c r="G575" s="141">
        <f t="shared" si="64"/>
        <v>0</v>
      </c>
      <c r="H575" s="141">
        <f t="shared" si="64"/>
        <v>0</v>
      </c>
      <c r="I575" s="142">
        <f t="shared" si="64"/>
        <v>0</v>
      </c>
      <c r="J575" s="136">
        <f t="shared" si="64"/>
        <v>0</v>
      </c>
      <c r="K575" s="136">
        <f t="shared" si="64"/>
        <v>0</v>
      </c>
      <c r="L575" s="136">
        <f t="shared" si="64"/>
        <v>0</v>
      </c>
      <c r="M575" s="177">
        <f t="shared" si="64"/>
        <v>0</v>
      </c>
      <c r="N575" s="137">
        <f t="shared" si="64"/>
        <v>0</v>
      </c>
      <c r="O575" s="45"/>
      <c r="Q575" s="57" t="str">
        <f t="shared" si="60"/>
        <v>скрыть</v>
      </c>
    </row>
    <row r="576" spans="2:17" ht="15.75" hidden="1" customHeight="1" x14ac:dyDescent="0.25">
      <c r="B576" s="182">
        <v>560</v>
      </c>
      <c r="C576" s="182">
        <f t="shared" si="64"/>
        <v>0</v>
      </c>
      <c r="D576" s="182">
        <f t="shared" si="64"/>
        <v>0</v>
      </c>
      <c r="E576" s="183">
        <f t="shared" si="64"/>
        <v>0</v>
      </c>
      <c r="F576" s="182">
        <f t="shared" si="64"/>
        <v>0</v>
      </c>
      <c r="G576" s="141">
        <f t="shared" si="64"/>
        <v>0</v>
      </c>
      <c r="H576" s="141">
        <f t="shared" si="64"/>
        <v>0</v>
      </c>
      <c r="I576" s="142">
        <f t="shared" si="64"/>
        <v>0</v>
      </c>
      <c r="J576" s="136">
        <f t="shared" si="64"/>
        <v>0</v>
      </c>
      <c r="K576" s="136">
        <f t="shared" si="64"/>
        <v>0</v>
      </c>
      <c r="L576" s="136">
        <f t="shared" si="64"/>
        <v>0</v>
      </c>
      <c r="M576" s="177">
        <f t="shared" si="64"/>
        <v>0</v>
      </c>
      <c r="N576" s="137">
        <f t="shared" si="64"/>
        <v>0</v>
      </c>
      <c r="O576" s="45"/>
      <c r="Q576" s="57" t="str">
        <f t="shared" si="60"/>
        <v>скрыть</v>
      </c>
    </row>
    <row r="577" spans="2:17" ht="15.75" hidden="1" customHeight="1" x14ac:dyDescent="0.25">
      <c r="B577" s="182">
        <v>561</v>
      </c>
      <c r="C577" s="182">
        <f t="shared" ref="C577:N586" si="65">IFERROR(VLOOKUP($B577,calc_data,C$14+1,0),0)</f>
        <v>0</v>
      </c>
      <c r="D577" s="182">
        <f t="shared" si="65"/>
        <v>0</v>
      </c>
      <c r="E577" s="183">
        <f t="shared" si="65"/>
        <v>0</v>
      </c>
      <c r="F577" s="182">
        <f t="shared" si="65"/>
        <v>0</v>
      </c>
      <c r="G577" s="141">
        <f t="shared" si="65"/>
        <v>0</v>
      </c>
      <c r="H577" s="141">
        <f t="shared" si="65"/>
        <v>0</v>
      </c>
      <c r="I577" s="142">
        <f t="shared" si="65"/>
        <v>0</v>
      </c>
      <c r="J577" s="136">
        <f t="shared" si="65"/>
        <v>0</v>
      </c>
      <c r="K577" s="136">
        <f t="shared" si="65"/>
        <v>0</v>
      </c>
      <c r="L577" s="136">
        <f t="shared" si="65"/>
        <v>0</v>
      </c>
      <c r="M577" s="177">
        <f t="shared" si="65"/>
        <v>0</v>
      </c>
      <c r="N577" s="137">
        <f t="shared" si="65"/>
        <v>0</v>
      </c>
      <c r="O577" s="45"/>
      <c r="Q577" s="57" t="str">
        <f t="shared" si="60"/>
        <v>скрыть</v>
      </c>
    </row>
    <row r="578" spans="2:17" ht="15.75" hidden="1" customHeight="1" x14ac:dyDescent="0.25">
      <c r="B578" s="182">
        <v>562</v>
      </c>
      <c r="C578" s="182">
        <f t="shared" si="65"/>
        <v>0</v>
      </c>
      <c r="D578" s="182">
        <f t="shared" si="65"/>
        <v>0</v>
      </c>
      <c r="E578" s="183">
        <f t="shared" si="65"/>
        <v>0</v>
      </c>
      <c r="F578" s="182">
        <f t="shared" si="65"/>
        <v>0</v>
      </c>
      <c r="G578" s="141">
        <f t="shared" si="65"/>
        <v>0</v>
      </c>
      <c r="H578" s="141">
        <f t="shared" si="65"/>
        <v>0</v>
      </c>
      <c r="I578" s="142">
        <f t="shared" si="65"/>
        <v>0</v>
      </c>
      <c r="J578" s="136">
        <f t="shared" si="65"/>
        <v>0</v>
      </c>
      <c r="K578" s="136">
        <f t="shared" si="65"/>
        <v>0</v>
      </c>
      <c r="L578" s="136">
        <f t="shared" si="65"/>
        <v>0</v>
      </c>
      <c r="M578" s="177">
        <f t="shared" si="65"/>
        <v>0</v>
      </c>
      <c r="N578" s="137">
        <f t="shared" si="65"/>
        <v>0</v>
      </c>
      <c r="O578" s="45"/>
      <c r="Q578" s="57" t="str">
        <f t="shared" si="60"/>
        <v>скрыть</v>
      </c>
    </row>
    <row r="579" spans="2:17" ht="15.75" hidden="1" customHeight="1" x14ac:dyDescent="0.25">
      <c r="B579" s="182">
        <v>563</v>
      </c>
      <c r="C579" s="182">
        <f t="shared" si="65"/>
        <v>0</v>
      </c>
      <c r="D579" s="182">
        <f t="shared" si="65"/>
        <v>0</v>
      </c>
      <c r="E579" s="183">
        <f t="shared" si="65"/>
        <v>0</v>
      </c>
      <c r="F579" s="182">
        <f t="shared" si="65"/>
        <v>0</v>
      </c>
      <c r="G579" s="141">
        <f t="shared" si="65"/>
        <v>0</v>
      </c>
      <c r="H579" s="141">
        <f t="shared" si="65"/>
        <v>0</v>
      </c>
      <c r="I579" s="142">
        <f t="shared" si="65"/>
        <v>0</v>
      </c>
      <c r="J579" s="136">
        <f t="shared" si="65"/>
        <v>0</v>
      </c>
      <c r="K579" s="136">
        <f t="shared" si="65"/>
        <v>0</v>
      </c>
      <c r="L579" s="136">
        <f t="shared" si="65"/>
        <v>0</v>
      </c>
      <c r="M579" s="177">
        <f t="shared" si="65"/>
        <v>0</v>
      </c>
      <c r="N579" s="137">
        <f t="shared" si="65"/>
        <v>0</v>
      </c>
      <c r="O579" s="45"/>
      <c r="Q579" s="57" t="str">
        <f t="shared" si="60"/>
        <v>скрыть</v>
      </c>
    </row>
    <row r="580" spans="2:17" ht="15.75" hidden="1" customHeight="1" x14ac:dyDescent="0.25">
      <c r="B580" s="182">
        <v>564</v>
      </c>
      <c r="C580" s="182">
        <f t="shared" si="65"/>
        <v>0</v>
      </c>
      <c r="D580" s="182">
        <f t="shared" si="65"/>
        <v>0</v>
      </c>
      <c r="E580" s="183">
        <f t="shared" si="65"/>
        <v>0</v>
      </c>
      <c r="F580" s="182">
        <f t="shared" si="65"/>
        <v>0</v>
      </c>
      <c r="G580" s="141">
        <f t="shared" si="65"/>
        <v>0</v>
      </c>
      <c r="H580" s="141">
        <f t="shared" si="65"/>
        <v>0</v>
      </c>
      <c r="I580" s="142">
        <f t="shared" si="65"/>
        <v>0</v>
      </c>
      <c r="J580" s="136">
        <f t="shared" si="65"/>
        <v>0</v>
      </c>
      <c r="K580" s="136">
        <f t="shared" si="65"/>
        <v>0</v>
      </c>
      <c r="L580" s="136">
        <f t="shared" si="65"/>
        <v>0</v>
      </c>
      <c r="M580" s="177">
        <f t="shared" si="65"/>
        <v>0</v>
      </c>
      <c r="N580" s="137">
        <f t="shared" si="65"/>
        <v>0</v>
      </c>
      <c r="O580" s="45"/>
      <c r="Q580" s="57" t="str">
        <f t="shared" si="60"/>
        <v>скрыть</v>
      </c>
    </row>
    <row r="581" spans="2:17" ht="15.75" hidden="1" customHeight="1" x14ac:dyDescent="0.25">
      <c r="B581" s="182">
        <v>565</v>
      </c>
      <c r="C581" s="182">
        <f t="shared" si="65"/>
        <v>0</v>
      </c>
      <c r="D581" s="182">
        <f t="shared" si="65"/>
        <v>0</v>
      </c>
      <c r="E581" s="183">
        <f t="shared" si="65"/>
        <v>0</v>
      </c>
      <c r="F581" s="182">
        <f t="shared" si="65"/>
        <v>0</v>
      </c>
      <c r="G581" s="141">
        <f t="shared" si="65"/>
        <v>0</v>
      </c>
      <c r="H581" s="141">
        <f t="shared" si="65"/>
        <v>0</v>
      </c>
      <c r="I581" s="142">
        <f t="shared" si="65"/>
        <v>0</v>
      </c>
      <c r="J581" s="136">
        <f t="shared" si="65"/>
        <v>0</v>
      </c>
      <c r="K581" s="136">
        <f t="shared" si="65"/>
        <v>0</v>
      </c>
      <c r="L581" s="136">
        <f t="shared" si="65"/>
        <v>0</v>
      </c>
      <c r="M581" s="177">
        <f t="shared" si="65"/>
        <v>0</v>
      </c>
      <c r="N581" s="137">
        <f t="shared" si="65"/>
        <v>0</v>
      </c>
      <c r="O581" s="45"/>
      <c r="Q581" s="57" t="str">
        <f t="shared" si="60"/>
        <v>скрыть</v>
      </c>
    </row>
    <row r="582" spans="2:17" ht="15.75" hidden="1" customHeight="1" x14ac:dyDescent="0.25">
      <c r="B582" s="182">
        <v>566</v>
      </c>
      <c r="C582" s="182">
        <f t="shared" si="65"/>
        <v>0</v>
      </c>
      <c r="D582" s="182">
        <f t="shared" si="65"/>
        <v>0</v>
      </c>
      <c r="E582" s="183">
        <f t="shared" si="65"/>
        <v>0</v>
      </c>
      <c r="F582" s="182">
        <f t="shared" si="65"/>
        <v>0</v>
      </c>
      <c r="G582" s="141">
        <f t="shared" si="65"/>
        <v>0</v>
      </c>
      <c r="H582" s="141">
        <f t="shared" si="65"/>
        <v>0</v>
      </c>
      <c r="I582" s="142">
        <f t="shared" si="65"/>
        <v>0</v>
      </c>
      <c r="J582" s="136">
        <f t="shared" si="65"/>
        <v>0</v>
      </c>
      <c r="K582" s="136">
        <f t="shared" si="65"/>
        <v>0</v>
      </c>
      <c r="L582" s="136">
        <f t="shared" si="65"/>
        <v>0</v>
      </c>
      <c r="M582" s="177">
        <f t="shared" si="65"/>
        <v>0</v>
      </c>
      <c r="N582" s="137">
        <f t="shared" si="65"/>
        <v>0</v>
      </c>
      <c r="O582" s="45"/>
      <c r="Q582" s="57" t="str">
        <f t="shared" si="60"/>
        <v>скрыть</v>
      </c>
    </row>
    <row r="583" spans="2:17" ht="15.75" hidden="1" customHeight="1" x14ac:dyDescent="0.25">
      <c r="B583" s="182">
        <v>567</v>
      </c>
      <c r="C583" s="182">
        <f t="shared" si="65"/>
        <v>0</v>
      </c>
      <c r="D583" s="182">
        <f t="shared" si="65"/>
        <v>0</v>
      </c>
      <c r="E583" s="183">
        <f t="shared" si="65"/>
        <v>0</v>
      </c>
      <c r="F583" s="182">
        <f t="shared" si="65"/>
        <v>0</v>
      </c>
      <c r="G583" s="141">
        <f t="shared" si="65"/>
        <v>0</v>
      </c>
      <c r="H583" s="141">
        <f t="shared" si="65"/>
        <v>0</v>
      </c>
      <c r="I583" s="142">
        <f t="shared" si="65"/>
        <v>0</v>
      </c>
      <c r="J583" s="136">
        <f t="shared" si="65"/>
        <v>0</v>
      </c>
      <c r="K583" s="136">
        <f t="shared" si="65"/>
        <v>0</v>
      </c>
      <c r="L583" s="136">
        <f t="shared" si="65"/>
        <v>0</v>
      </c>
      <c r="M583" s="177">
        <f t="shared" si="65"/>
        <v>0</v>
      </c>
      <c r="N583" s="137">
        <f t="shared" si="65"/>
        <v>0</v>
      </c>
      <c r="O583" s="45"/>
      <c r="Q583" s="57" t="str">
        <f t="shared" si="60"/>
        <v>скрыть</v>
      </c>
    </row>
    <row r="584" spans="2:17" ht="15.75" hidden="1" customHeight="1" x14ac:dyDescent="0.25">
      <c r="B584" s="182">
        <v>568</v>
      </c>
      <c r="C584" s="182">
        <f t="shared" si="65"/>
        <v>0</v>
      </c>
      <c r="D584" s="182">
        <f t="shared" si="65"/>
        <v>0</v>
      </c>
      <c r="E584" s="183">
        <f t="shared" si="65"/>
        <v>0</v>
      </c>
      <c r="F584" s="182">
        <f t="shared" si="65"/>
        <v>0</v>
      </c>
      <c r="G584" s="141">
        <f t="shared" si="65"/>
        <v>0</v>
      </c>
      <c r="H584" s="141">
        <f t="shared" si="65"/>
        <v>0</v>
      </c>
      <c r="I584" s="142">
        <f t="shared" si="65"/>
        <v>0</v>
      </c>
      <c r="J584" s="136">
        <f t="shared" si="65"/>
        <v>0</v>
      </c>
      <c r="K584" s="136">
        <f t="shared" si="65"/>
        <v>0</v>
      </c>
      <c r="L584" s="136">
        <f t="shared" si="65"/>
        <v>0</v>
      </c>
      <c r="M584" s="177">
        <f t="shared" si="65"/>
        <v>0</v>
      </c>
      <c r="N584" s="137">
        <f t="shared" si="65"/>
        <v>0</v>
      </c>
      <c r="O584" s="45"/>
      <c r="Q584" s="57" t="str">
        <f t="shared" si="60"/>
        <v>скрыть</v>
      </c>
    </row>
    <row r="585" spans="2:17" ht="15.75" hidden="1" customHeight="1" x14ac:dyDescent="0.25">
      <c r="B585" s="182">
        <v>569</v>
      </c>
      <c r="C585" s="182">
        <f t="shared" si="65"/>
        <v>0</v>
      </c>
      <c r="D585" s="182">
        <f t="shared" si="65"/>
        <v>0</v>
      </c>
      <c r="E585" s="183">
        <f t="shared" si="65"/>
        <v>0</v>
      </c>
      <c r="F585" s="182">
        <f t="shared" si="65"/>
        <v>0</v>
      </c>
      <c r="G585" s="141">
        <f t="shared" si="65"/>
        <v>0</v>
      </c>
      <c r="H585" s="141">
        <f t="shared" si="65"/>
        <v>0</v>
      </c>
      <c r="I585" s="142">
        <f t="shared" si="65"/>
        <v>0</v>
      </c>
      <c r="J585" s="136">
        <f t="shared" si="65"/>
        <v>0</v>
      </c>
      <c r="K585" s="136">
        <f t="shared" si="65"/>
        <v>0</v>
      </c>
      <c r="L585" s="136">
        <f t="shared" si="65"/>
        <v>0</v>
      </c>
      <c r="M585" s="177">
        <f t="shared" si="65"/>
        <v>0</v>
      </c>
      <c r="N585" s="137">
        <f t="shared" si="65"/>
        <v>0</v>
      </c>
      <c r="O585" s="45"/>
      <c r="Q585" s="57" t="str">
        <f t="shared" si="60"/>
        <v>скрыть</v>
      </c>
    </row>
    <row r="586" spans="2:17" ht="15.75" hidden="1" customHeight="1" x14ac:dyDescent="0.25">
      <c r="B586" s="182">
        <v>570</v>
      </c>
      <c r="C586" s="182">
        <f t="shared" si="65"/>
        <v>0</v>
      </c>
      <c r="D586" s="182">
        <f t="shared" si="65"/>
        <v>0</v>
      </c>
      <c r="E586" s="183">
        <f t="shared" si="65"/>
        <v>0</v>
      </c>
      <c r="F586" s="182">
        <f t="shared" si="65"/>
        <v>0</v>
      </c>
      <c r="G586" s="141">
        <f t="shared" si="65"/>
        <v>0</v>
      </c>
      <c r="H586" s="141">
        <f t="shared" si="65"/>
        <v>0</v>
      </c>
      <c r="I586" s="142">
        <f t="shared" si="65"/>
        <v>0</v>
      </c>
      <c r="J586" s="136">
        <f t="shared" si="65"/>
        <v>0</v>
      </c>
      <c r="K586" s="136">
        <f t="shared" si="65"/>
        <v>0</v>
      </c>
      <c r="L586" s="136">
        <f t="shared" si="65"/>
        <v>0</v>
      </c>
      <c r="M586" s="177">
        <f t="shared" si="65"/>
        <v>0</v>
      </c>
      <c r="N586" s="137">
        <f t="shared" si="65"/>
        <v>0</v>
      </c>
      <c r="O586" s="45"/>
      <c r="Q586" s="57" t="str">
        <f t="shared" si="60"/>
        <v>скрыть</v>
      </c>
    </row>
    <row r="587" spans="2:17" ht="15.75" hidden="1" customHeight="1" x14ac:dyDescent="0.25">
      <c r="B587" s="182">
        <v>571</v>
      </c>
      <c r="C587" s="182">
        <f t="shared" ref="C587:N596" si="66">IFERROR(VLOOKUP($B587,calc_data,C$14+1,0),0)</f>
        <v>0</v>
      </c>
      <c r="D587" s="182">
        <f t="shared" si="66"/>
        <v>0</v>
      </c>
      <c r="E587" s="183">
        <f t="shared" si="66"/>
        <v>0</v>
      </c>
      <c r="F587" s="182">
        <f t="shared" si="66"/>
        <v>0</v>
      </c>
      <c r="G587" s="141">
        <f t="shared" si="66"/>
        <v>0</v>
      </c>
      <c r="H587" s="141">
        <f t="shared" si="66"/>
        <v>0</v>
      </c>
      <c r="I587" s="142">
        <f t="shared" si="66"/>
        <v>0</v>
      </c>
      <c r="J587" s="136">
        <f t="shared" si="66"/>
        <v>0</v>
      </c>
      <c r="K587" s="136">
        <f t="shared" si="66"/>
        <v>0</v>
      </c>
      <c r="L587" s="136">
        <f t="shared" si="66"/>
        <v>0</v>
      </c>
      <c r="M587" s="177">
        <f t="shared" si="66"/>
        <v>0</v>
      </c>
      <c r="N587" s="137">
        <f t="shared" si="66"/>
        <v>0</v>
      </c>
      <c r="O587" s="45"/>
      <c r="Q587" s="57" t="str">
        <f t="shared" si="60"/>
        <v>скрыть</v>
      </c>
    </row>
    <row r="588" spans="2:17" ht="15.75" hidden="1" customHeight="1" x14ac:dyDescent="0.25">
      <c r="B588" s="182">
        <v>572</v>
      </c>
      <c r="C588" s="182">
        <f t="shared" si="66"/>
        <v>0</v>
      </c>
      <c r="D588" s="182">
        <f t="shared" si="66"/>
        <v>0</v>
      </c>
      <c r="E588" s="183">
        <f t="shared" si="66"/>
        <v>0</v>
      </c>
      <c r="F588" s="182">
        <f t="shared" si="66"/>
        <v>0</v>
      </c>
      <c r="G588" s="141">
        <f t="shared" si="66"/>
        <v>0</v>
      </c>
      <c r="H588" s="141">
        <f t="shared" si="66"/>
        <v>0</v>
      </c>
      <c r="I588" s="142">
        <f t="shared" si="66"/>
        <v>0</v>
      </c>
      <c r="J588" s="136">
        <f t="shared" si="66"/>
        <v>0</v>
      </c>
      <c r="K588" s="136">
        <f t="shared" si="66"/>
        <v>0</v>
      </c>
      <c r="L588" s="136">
        <f t="shared" si="66"/>
        <v>0</v>
      </c>
      <c r="M588" s="177">
        <f t="shared" si="66"/>
        <v>0</v>
      </c>
      <c r="N588" s="137">
        <f t="shared" si="66"/>
        <v>0</v>
      </c>
      <c r="O588" s="45"/>
      <c r="Q588" s="57" t="str">
        <f t="shared" si="60"/>
        <v>скрыть</v>
      </c>
    </row>
    <row r="589" spans="2:17" ht="15.75" hidden="1" customHeight="1" x14ac:dyDescent="0.25">
      <c r="B589" s="182">
        <v>573</v>
      </c>
      <c r="C589" s="182">
        <f t="shared" si="66"/>
        <v>0</v>
      </c>
      <c r="D589" s="182">
        <f t="shared" si="66"/>
        <v>0</v>
      </c>
      <c r="E589" s="183">
        <f t="shared" si="66"/>
        <v>0</v>
      </c>
      <c r="F589" s="182">
        <f t="shared" si="66"/>
        <v>0</v>
      </c>
      <c r="G589" s="141">
        <f t="shared" si="66"/>
        <v>0</v>
      </c>
      <c r="H589" s="141">
        <f t="shared" si="66"/>
        <v>0</v>
      </c>
      <c r="I589" s="142">
        <f t="shared" si="66"/>
        <v>0</v>
      </c>
      <c r="J589" s="136">
        <f t="shared" si="66"/>
        <v>0</v>
      </c>
      <c r="K589" s="136">
        <f t="shared" si="66"/>
        <v>0</v>
      </c>
      <c r="L589" s="136">
        <f t="shared" si="66"/>
        <v>0</v>
      </c>
      <c r="M589" s="177">
        <f t="shared" si="66"/>
        <v>0</v>
      </c>
      <c r="N589" s="137">
        <f t="shared" si="66"/>
        <v>0</v>
      </c>
      <c r="O589" s="45"/>
      <c r="Q589" s="57" t="str">
        <f t="shared" si="60"/>
        <v>скрыть</v>
      </c>
    </row>
    <row r="590" spans="2:17" ht="15.75" hidden="1" customHeight="1" x14ac:dyDescent="0.25">
      <c r="B590" s="182">
        <v>574</v>
      </c>
      <c r="C590" s="182">
        <f t="shared" si="66"/>
        <v>0</v>
      </c>
      <c r="D590" s="182">
        <f t="shared" si="66"/>
        <v>0</v>
      </c>
      <c r="E590" s="183">
        <f t="shared" si="66"/>
        <v>0</v>
      </c>
      <c r="F590" s="182">
        <f t="shared" si="66"/>
        <v>0</v>
      </c>
      <c r="G590" s="141">
        <f t="shared" si="66"/>
        <v>0</v>
      </c>
      <c r="H590" s="141">
        <f t="shared" si="66"/>
        <v>0</v>
      </c>
      <c r="I590" s="142">
        <f t="shared" si="66"/>
        <v>0</v>
      </c>
      <c r="J590" s="136">
        <f t="shared" si="66"/>
        <v>0</v>
      </c>
      <c r="K590" s="136">
        <f t="shared" si="66"/>
        <v>0</v>
      </c>
      <c r="L590" s="136">
        <f t="shared" si="66"/>
        <v>0</v>
      </c>
      <c r="M590" s="177">
        <f t="shared" si="66"/>
        <v>0</v>
      </c>
      <c r="N590" s="137">
        <f t="shared" si="66"/>
        <v>0</v>
      </c>
      <c r="O590" s="45"/>
      <c r="Q590" s="57" t="str">
        <f t="shared" si="60"/>
        <v>скрыть</v>
      </c>
    </row>
    <row r="591" spans="2:17" ht="15.75" hidden="1" customHeight="1" x14ac:dyDescent="0.25">
      <c r="B591" s="182">
        <v>575</v>
      </c>
      <c r="C591" s="182">
        <f t="shared" si="66"/>
        <v>0</v>
      </c>
      <c r="D591" s="182">
        <f t="shared" si="66"/>
        <v>0</v>
      </c>
      <c r="E591" s="183">
        <f t="shared" si="66"/>
        <v>0</v>
      </c>
      <c r="F591" s="182">
        <f t="shared" si="66"/>
        <v>0</v>
      </c>
      <c r="G591" s="141">
        <f t="shared" si="66"/>
        <v>0</v>
      </c>
      <c r="H591" s="141">
        <f t="shared" si="66"/>
        <v>0</v>
      </c>
      <c r="I591" s="142">
        <f t="shared" si="66"/>
        <v>0</v>
      </c>
      <c r="J591" s="136">
        <f t="shared" si="66"/>
        <v>0</v>
      </c>
      <c r="K591" s="136">
        <f t="shared" si="66"/>
        <v>0</v>
      </c>
      <c r="L591" s="136">
        <f t="shared" si="66"/>
        <v>0</v>
      </c>
      <c r="M591" s="177">
        <f t="shared" si="66"/>
        <v>0</v>
      </c>
      <c r="N591" s="137">
        <f t="shared" si="66"/>
        <v>0</v>
      </c>
      <c r="O591" s="45"/>
      <c r="Q591" s="57" t="str">
        <f t="shared" si="60"/>
        <v>скрыть</v>
      </c>
    </row>
    <row r="592" spans="2:17" ht="15.75" hidden="1" customHeight="1" x14ac:dyDescent="0.25">
      <c r="B592" s="182">
        <v>576</v>
      </c>
      <c r="C592" s="182">
        <f t="shared" si="66"/>
        <v>0</v>
      </c>
      <c r="D592" s="182">
        <f t="shared" si="66"/>
        <v>0</v>
      </c>
      <c r="E592" s="183">
        <f t="shared" si="66"/>
        <v>0</v>
      </c>
      <c r="F592" s="182">
        <f t="shared" si="66"/>
        <v>0</v>
      </c>
      <c r="G592" s="141">
        <f t="shared" si="66"/>
        <v>0</v>
      </c>
      <c r="H592" s="141">
        <f t="shared" si="66"/>
        <v>0</v>
      </c>
      <c r="I592" s="142">
        <f t="shared" si="66"/>
        <v>0</v>
      </c>
      <c r="J592" s="136">
        <f t="shared" si="66"/>
        <v>0</v>
      </c>
      <c r="K592" s="136">
        <f t="shared" si="66"/>
        <v>0</v>
      </c>
      <c r="L592" s="136">
        <f t="shared" si="66"/>
        <v>0</v>
      </c>
      <c r="M592" s="177">
        <f t="shared" si="66"/>
        <v>0</v>
      </c>
      <c r="N592" s="137">
        <f t="shared" si="66"/>
        <v>0</v>
      </c>
      <c r="O592" s="45"/>
      <c r="Q592" s="57" t="str">
        <f t="shared" si="60"/>
        <v>скрыть</v>
      </c>
    </row>
    <row r="593" spans="2:17" ht="15.75" hidden="1" customHeight="1" x14ac:dyDescent="0.25">
      <c r="B593" s="182">
        <v>577</v>
      </c>
      <c r="C593" s="182">
        <f t="shared" si="66"/>
        <v>0</v>
      </c>
      <c r="D593" s="182">
        <f t="shared" si="66"/>
        <v>0</v>
      </c>
      <c r="E593" s="183">
        <f t="shared" si="66"/>
        <v>0</v>
      </c>
      <c r="F593" s="182">
        <f t="shared" si="66"/>
        <v>0</v>
      </c>
      <c r="G593" s="141">
        <f t="shared" si="66"/>
        <v>0</v>
      </c>
      <c r="H593" s="141">
        <f t="shared" si="66"/>
        <v>0</v>
      </c>
      <c r="I593" s="142">
        <f t="shared" si="66"/>
        <v>0</v>
      </c>
      <c r="J593" s="136">
        <f t="shared" si="66"/>
        <v>0</v>
      </c>
      <c r="K593" s="136">
        <f t="shared" si="66"/>
        <v>0</v>
      </c>
      <c r="L593" s="136">
        <f t="shared" si="66"/>
        <v>0</v>
      </c>
      <c r="M593" s="177">
        <f t="shared" si="66"/>
        <v>0</v>
      </c>
      <c r="N593" s="137">
        <f t="shared" si="66"/>
        <v>0</v>
      </c>
      <c r="O593" s="45"/>
      <c r="Q593" s="57" t="str">
        <f t="shared" ref="Q593:Q656" si="67">IF(K593&gt;0,"показать","скрыть")</f>
        <v>скрыть</v>
      </c>
    </row>
    <row r="594" spans="2:17" ht="15.75" hidden="1" customHeight="1" x14ac:dyDescent="0.25">
      <c r="B594" s="182">
        <v>578</v>
      </c>
      <c r="C594" s="182">
        <f t="shared" si="66"/>
        <v>0</v>
      </c>
      <c r="D594" s="182">
        <f t="shared" si="66"/>
        <v>0</v>
      </c>
      <c r="E594" s="183">
        <f t="shared" si="66"/>
        <v>0</v>
      </c>
      <c r="F594" s="182">
        <f t="shared" si="66"/>
        <v>0</v>
      </c>
      <c r="G594" s="141">
        <f t="shared" si="66"/>
        <v>0</v>
      </c>
      <c r="H594" s="141">
        <f t="shared" si="66"/>
        <v>0</v>
      </c>
      <c r="I594" s="142">
        <f t="shared" si="66"/>
        <v>0</v>
      </c>
      <c r="J594" s="136">
        <f t="shared" si="66"/>
        <v>0</v>
      </c>
      <c r="K594" s="136">
        <f t="shared" si="66"/>
        <v>0</v>
      </c>
      <c r="L594" s="136">
        <f t="shared" si="66"/>
        <v>0</v>
      </c>
      <c r="M594" s="177">
        <f t="shared" si="66"/>
        <v>0</v>
      </c>
      <c r="N594" s="137">
        <f t="shared" si="66"/>
        <v>0</v>
      </c>
      <c r="O594" s="45"/>
      <c r="Q594" s="57" t="str">
        <f t="shared" si="67"/>
        <v>скрыть</v>
      </c>
    </row>
    <row r="595" spans="2:17" ht="15.75" hidden="1" customHeight="1" x14ac:dyDescent="0.25">
      <c r="B595" s="182">
        <v>579</v>
      </c>
      <c r="C595" s="182">
        <f t="shared" si="66"/>
        <v>0</v>
      </c>
      <c r="D595" s="182">
        <f t="shared" si="66"/>
        <v>0</v>
      </c>
      <c r="E595" s="183">
        <f t="shared" si="66"/>
        <v>0</v>
      </c>
      <c r="F595" s="182">
        <f t="shared" si="66"/>
        <v>0</v>
      </c>
      <c r="G595" s="141">
        <f t="shared" si="66"/>
        <v>0</v>
      </c>
      <c r="H595" s="141">
        <f t="shared" si="66"/>
        <v>0</v>
      </c>
      <c r="I595" s="142">
        <f t="shared" si="66"/>
        <v>0</v>
      </c>
      <c r="J595" s="136">
        <f t="shared" si="66"/>
        <v>0</v>
      </c>
      <c r="K595" s="136">
        <f t="shared" si="66"/>
        <v>0</v>
      </c>
      <c r="L595" s="136">
        <f t="shared" si="66"/>
        <v>0</v>
      </c>
      <c r="M595" s="177">
        <f t="shared" si="66"/>
        <v>0</v>
      </c>
      <c r="N595" s="137">
        <f t="shared" si="66"/>
        <v>0</v>
      </c>
      <c r="O595" s="45"/>
      <c r="Q595" s="57" t="str">
        <f t="shared" si="67"/>
        <v>скрыть</v>
      </c>
    </row>
    <row r="596" spans="2:17" ht="15.75" hidden="1" customHeight="1" x14ac:dyDescent="0.25">
      <c r="B596" s="182">
        <v>580</v>
      </c>
      <c r="C596" s="182">
        <f t="shared" si="66"/>
        <v>0</v>
      </c>
      <c r="D596" s="182">
        <f t="shared" si="66"/>
        <v>0</v>
      </c>
      <c r="E596" s="183">
        <f t="shared" si="66"/>
        <v>0</v>
      </c>
      <c r="F596" s="182">
        <f t="shared" si="66"/>
        <v>0</v>
      </c>
      <c r="G596" s="141">
        <f t="shared" si="66"/>
        <v>0</v>
      </c>
      <c r="H596" s="141">
        <f t="shared" si="66"/>
        <v>0</v>
      </c>
      <c r="I596" s="142">
        <f t="shared" si="66"/>
        <v>0</v>
      </c>
      <c r="J596" s="136">
        <f t="shared" si="66"/>
        <v>0</v>
      </c>
      <c r="K596" s="136">
        <f t="shared" si="66"/>
        <v>0</v>
      </c>
      <c r="L596" s="136">
        <f t="shared" si="66"/>
        <v>0</v>
      </c>
      <c r="M596" s="177">
        <f t="shared" si="66"/>
        <v>0</v>
      </c>
      <c r="N596" s="137">
        <f t="shared" si="66"/>
        <v>0</v>
      </c>
      <c r="O596" s="45"/>
      <c r="Q596" s="57" t="str">
        <f t="shared" si="67"/>
        <v>скрыть</v>
      </c>
    </row>
    <row r="597" spans="2:17" ht="15.75" hidden="1" customHeight="1" x14ac:dyDescent="0.25">
      <c r="B597" s="182">
        <v>581</v>
      </c>
      <c r="C597" s="182">
        <f t="shared" ref="C597:N606" si="68">IFERROR(VLOOKUP($B597,calc_data,C$14+1,0),0)</f>
        <v>0</v>
      </c>
      <c r="D597" s="182">
        <f t="shared" si="68"/>
        <v>0</v>
      </c>
      <c r="E597" s="183">
        <f t="shared" si="68"/>
        <v>0</v>
      </c>
      <c r="F597" s="182">
        <f t="shared" si="68"/>
        <v>0</v>
      </c>
      <c r="G597" s="141">
        <f t="shared" si="68"/>
        <v>0</v>
      </c>
      <c r="H597" s="141">
        <f t="shared" si="68"/>
        <v>0</v>
      </c>
      <c r="I597" s="142">
        <f t="shared" si="68"/>
        <v>0</v>
      </c>
      <c r="J597" s="136">
        <f t="shared" si="68"/>
        <v>0</v>
      </c>
      <c r="K597" s="136">
        <f t="shared" si="68"/>
        <v>0</v>
      </c>
      <c r="L597" s="136">
        <f t="shared" si="68"/>
        <v>0</v>
      </c>
      <c r="M597" s="177">
        <f t="shared" si="68"/>
        <v>0</v>
      </c>
      <c r="N597" s="137">
        <f t="shared" si="68"/>
        <v>0</v>
      </c>
      <c r="O597" s="45"/>
      <c r="Q597" s="57" t="str">
        <f t="shared" si="67"/>
        <v>скрыть</v>
      </c>
    </row>
    <row r="598" spans="2:17" ht="15.75" hidden="1" customHeight="1" x14ac:dyDescent="0.25">
      <c r="B598" s="182">
        <v>582</v>
      </c>
      <c r="C598" s="182">
        <f t="shared" si="68"/>
        <v>0</v>
      </c>
      <c r="D598" s="182">
        <f t="shared" si="68"/>
        <v>0</v>
      </c>
      <c r="E598" s="183">
        <f t="shared" si="68"/>
        <v>0</v>
      </c>
      <c r="F598" s="182">
        <f t="shared" si="68"/>
        <v>0</v>
      </c>
      <c r="G598" s="141">
        <f t="shared" si="68"/>
        <v>0</v>
      </c>
      <c r="H598" s="141">
        <f t="shared" si="68"/>
        <v>0</v>
      </c>
      <c r="I598" s="142">
        <f t="shared" si="68"/>
        <v>0</v>
      </c>
      <c r="J598" s="136">
        <f t="shared" si="68"/>
        <v>0</v>
      </c>
      <c r="K598" s="136">
        <f t="shared" si="68"/>
        <v>0</v>
      </c>
      <c r="L598" s="136">
        <f t="shared" si="68"/>
        <v>0</v>
      </c>
      <c r="M598" s="177">
        <f t="shared" si="68"/>
        <v>0</v>
      </c>
      <c r="N598" s="137">
        <f t="shared" si="68"/>
        <v>0</v>
      </c>
      <c r="O598" s="45"/>
      <c r="Q598" s="57" t="str">
        <f t="shared" si="67"/>
        <v>скрыть</v>
      </c>
    </row>
    <row r="599" spans="2:17" ht="15.75" hidden="1" customHeight="1" x14ac:dyDescent="0.25">
      <c r="B599" s="182">
        <v>583</v>
      </c>
      <c r="C599" s="182">
        <f t="shared" si="68"/>
        <v>0</v>
      </c>
      <c r="D599" s="182">
        <f t="shared" si="68"/>
        <v>0</v>
      </c>
      <c r="E599" s="183">
        <f t="shared" si="68"/>
        <v>0</v>
      </c>
      <c r="F599" s="182">
        <f t="shared" si="68"/>
        <v>0</v>
      </c>
      <c r="G599" s="141">
        <f t="shared" si="68"/>
        <v>0</v>
      </c>
      <c r="H599" s="141">
        <f t="shared" si="68"/>
        <v>0</v>
      </c>
      <c r="I599" s="142">
        <f t="shared" si="68"/>
        <v>0</v>
      </c>
      <c r="J599" s="136">
        <f t="shared" si="68"/>
        <v>0</v>
      </c>
      <c r="K599" s="136">
        <f t="shared" si="68"/>
        <v>0</v>
      </c>
      <c r="L599" s="136">
        <f t="shared" si="68"/>
        <v>0</v>
      </c>
      <c r="M599" s="177">
        <f t="shared" si="68"/>
        <v>0</v>
      </c>
      <c r="N599" s="137">
        <f t="shared" si="68"/>
        <v>0</v>
      </c>
      <c r="O599" s="45"/>
      <c r="Q599" s="57" t="str">
        <f t="shared" si="67"/>
        <v>скрыть</v>
      </c>
    </row>
    <row r="600" spans="2:17" ht="15.75" hidden="1" customHeight="1" x14ac:dyDescent="0.25">
      <c r="B600" s="182">
        <v>584</v>
      </c>
      <c r="C600" s="182">
        <f t="shared" si="68"/>
        <v>0</v>
      </c>
      <c r="D600" s="182">
        <f t="shared" si="68"/>
        <v>0</v>
      </c>
      <c r="E600" s="183">
        <f t="shared" si="68"/>
        <v>0</v>
      </c>
      <c r="F600" s="182">
        <f t="shared" si="68"/>
        <v>0</v>
      </c>
      <c r="G600" s="141">
        <f t="shared" si="68"/>
        <v>0</v>
      </c>
      <c r="H600" s="141">
        <f t="shared" si="68"/>
        <v>0</v>
      </c>
      <c r="I600" s="142">
        <f t="shared" si="68"/>
        <v>0</v>
      </c>
      <c r="J600" s="136">
        <f t="shared" si="68"/>
        <v>0</v>
      </c>
      <c r="K600" s="136">
        <f t="shared" si="68"/>
        <v>0</v>
      </c>
      <c r="L600" s="136">
        <f t="shared" si="68"/>
        <v>0</v>
      </c>
      <c r="M600" s="177">
        <f t="shared" si="68"/>
        <v>0</v>
      </c>
      <c r="N600" s="137">
        <f t="shared" si="68"/>
        <v>0</v>
      </c>
      <c r="O600" s="45"/>
      <c r="Q600" s="57" t="str">
        <f t="shared" si="67"/>
        <v>скрыть</v>
      </c>
    </row>
    <row r="601" spans="2:17" ht="15.75" hidden="1" customHeight="1" x14ac:dyDescent="0.25">
      <c r="B601" s="182">
        <v>585</v>
      </c>
      <c r="C601" s="182">
        <f t="shared" si="68"/>
        <v>0</v>
      </c>
      <c r="D601" s="182">
        <f t="shared" si="68"/>
        <v>0</v>
      </c>
      <c r="E601" s="183">
        <f t="shared" si="68"/>
        <v>0</v>
      </c>
      <c r="F601" s="182">
        <f t="shared" si="68"/>
        <v>0</v>
      </c>
      <c r="G601" s="141">
        <f t="shared" si="68"/>
        <v>0</v>
      </c>
      <c r="H601" s="141">
        <f t="shared" si="68"/>
        <v>0</v>
      </c>
      <c r="I601" s="142">
        <f t="shared" si="68"/>
        <v>0</v>
      </c>
      <c r="J601" s="136">
        <f t="shared" si="68"/>
        <v>0</v>
      </c>
      <c r="K601" s="136">
        <f t="shared" si="68"/>
        <v>0</v>
      </c>
      <c r="L601" s="136">
        <f t="shared" si="68"/>
        <v>0</v>
      </c>
      <c r="M601" s="177">
        <f t="shared" si="68"/>
        <v>0</v>
      </c>
      <c r="N601" s="137">
        <f t="shared" si="68"/>
        <v>0</v>
      </c>
      <c r="O601" s="45"/>
      <c r="Q601" s="57" t="str">
        <f t="shared" si="67"/>
        <v>скрыть</v>
      </c>
    </row>
    <row r="602" spans="2:17" ht="15.75" hidden="1" customHeight="1" x14ac:dyDescent="0.25">
      <c r="B602" s="182">
        <v>586</v>
      </c>
      <c r="C602" s="182">
        <f t="shared" si="68"/>
        <v>0</v>
      </c>
      <c r="D602" s="182">
        <f t="shared" si="68"/>
        <v>0</v>
      </c>
      <c r="E602" s="183">
        <f t="shared" si="68"/>
        <v>0</v>
      </c>
      <c r="F602" s="182">
        <f t="shared" si="68"/>
        <v>0</v>
      </c>
      <c r="G602" s="141">
        <f t="shared" si="68"/>
        <v>0</v>
      </c>
      <c r="H602" s="141">
        <f t="shared" si="68"/>
        <v>0</v>
      </c>
      <c r="I602" s="142">
        <f t="shared" si="68"/>
        <v>0</v>
      </c>
      <c r="J602" s="136">
        <f t="shared" si="68"/>
        <v>0</v>
      </c>
      <c r="K602" s="136">
        <f t="shared" si="68"/>
        <v>0</v>
      </c>
      <c r="L602" s="136">
        <f t="shared" si="68"/>
        <v>0</v>
      </c>
      <c r="M602" s="177">
        <f t="shared" si="68"/>
        <v>0</v>
      </c>
      <c r="N602" s="137">
        <f t="shared" si="68"/>
        <v>0</v>
      </c>
      <c r="O602" s="45"/>
      <c r="Q602" s="57" t="str">
        <f t="shared" si="67"/>
        <v>скрыть</v>
      </c>
    </row>
    <row r="603" spans="2:17" ht="15.75" hidden="1" customHeight="1" x14ac:dyDescent="0.25">
      <c r="B603" s="182">
        <v>587</v>
      </c>
      <c r="C603" s="182">
        <f t="shared" si="68"/>
        <v>0</v>
      </c>
      <c r="D603" s="182">
        <f t="shared" si="68"/>
        <v>0</v>
      </c>
      <c r="E603" s="183">
        <f t="shared" si="68"/>
        <v>0</v>
      </c>
      <c r="F603" s="182">
        <f t="shared" si="68"/>
        <v>0</v>
      </c>
      <c r="G603" s="141">
        <f t="shared" si="68"/>
        <v>0</v>
      </c>
      <c r="H603" s="141">
        <f t="shared" si="68"/>
        <v>0</v>
      </c>
      <c r="I603" s="142">
        <f t="shared" si="68"/>
        <v>0</v>
      </c>
      <c r="J603" s="136">
        <f t="shared" si="68"/>
        <v>0</v>
      </c>
      <c r="K603" s="136">
        <f t="shared" si="68"/>
        <v>0</v>
      </c>
      <c r="L603" s="136">
        <f t="shared" si="68"/>
        <v>0</v>
      </c>
      <c r="M603" s="177">
        <f t="shared" si="68"/>
        <v>0</v>
      </c>
      <c r="N603" s="137">
        <f t="shared" si="68"/>
        <v>0</v>
      </c>
      <c r="O603" s="45"/>
      <c r="Q603" s="57" t="str">
        <f t="shared" si="67"/>
        <v>скрыть</v>
      </c>
    </row>
    <row r="604" spans="2:17" ht="15.75" hidden="1" customHeight="1" x14ac:dyDescent="0.25">
      <c r="B604" s="182">
        <v>588</v>
      </c>
      <c r="C604" s="182">
        <f t="shared" si="68"/>
        <v>0</v>
      </c>
      <c r="D604" s="182">
        <f t="shared" si="68"/>
        <v>0</v>
      </c>
      <c r="E604" s="183">
        <f t="shared" si="68"/>
        <v>0</v>
      </c>
      <c r="F604" s="182">
        <f t="shared" si="68"/>
        <v>0</v>
      </c>
      <c r="G604" s="141">
        <f t="shared" si="68"/>
        <v>0</v>
      </c>
      <c r="H604" s="141">
        <f t="shared" si="68"/>
        <v>0</v>
      </c>
      <c r="I604" s="142">
        <f t="shared" si="68"/>
        <v>0</v>
      </c>
      <c r="J604" s="136">
        <f t="shared" si="68"/>
        <v>0</v>
      </c>
      <c r="K604" s="136">
        <f t="shared" si="68"/>
        <v>0</v>
      </c>
      <c r="L604" s="136">
        <f t="shared" si="68"/>
        <v>0</v>
      </c>
      <c r="M604" s="177">
        <f t="shared" si="68"/>
        <v>0</v>
      </c>
      <c r="N604" s="137">
        <f t="shared" si="68"/>
        <v>0</v>
      </c>
      <c r="O604" s="45"/>
      <c r="Q604" s="57" t="str">
        <f t="shared" si="67"/>
        <v>скрыть</v>
      </c>
    </row>
    <row r="605" spans="2:17" ht="15.75" hidden="1" customHeight="1" x14ac:dyDescent="0.25">
      <c r="B605" s="182">
        <v>589</v>
      </c>
      <c r="C605" s="182">
        <f t="shared" si="68"/>
        <v>0</v>
      </c>
      <c r="D605" s="182">
        <f t="shared" si="68"/>
        <v>0</v>
      </c>
      <c r="E605" s="183">
        <f t="shared" si="68"/>
        <v>0</v>
      </c>
      <c r="F605" s="182">
        <f t="shared" si="68"/>
        <v>0</v>
      </c>
      <c r="G605" s="141">
        <f t="shared" si="68"/>
        <v>0</v>
      </c>
      <c r="H605" s="141">
        <f t="shared" si="68"/>
        <v>0</v>
      </c>
      <c r="I605" s="142">
        <f t="shared" si="68"/>
        <v>0</v>
      </c>
      <c r="J605" s="136">
        <f t="shared" si="68"/>
        <v>0</v>
      </c>
      <c r="K605" s="136">
        <f t="shared" si="68"/>
        <v>0</v>
      </c>
      <c r="L605" s="136">
        <f t="shared" si="68"/>
        <v>0</v>
      </c>
      <c r="M605" s="177">
        <f t="shared" si="68"/>
        <v>0</v>
      </c>
      <c r="N605" s="137">
        <f t="shared" si="68"/>
        <v>0</v>
      </c>
      <c r="O605" s="45"/>
      <c r="Q605" s="57" t="str">
        <f t="shared" si="67"/>
        <v>скрыть</v>
      </c>
    </row>
    <row r="606" spans="2:17" ht="15.75" hidden="1" customHeight="1" x14ac:dyDescent="0.25">
      <c r="B606" s="182">
        <v>590</v>
      </c>
      <c r="C606" s="182">
        <f t="shared" si="68"/>
        <v>0</v>
      </c>
      <c r="D606" s="182">
        <f t="shared" si="68"/>
        <v>0</v>
      </c>
      <c r="E606" s="183">
        <f t="shared" si="68"/>
        <v>0</v>
      </c>
      <c r="F606" s="182">
        <f t="shared" si="68"/>
        <v>0</v>
      </c>
      <c r="G606" s="141">
        <f t="shared" si="68"/>
        <v>0</v>
      </c>
      <c r="H606" s="141">
        <f t="shared" si="68"/>
        <v>0</v>
      </c>
      <c r="I606" s="142">
        <f t="shared" si="68"/>
        <v>0</v>
      </c>
      <c r="J606" s="136">
        <f t="shared" si="68"/>
        <v>0</v>
      </c>
      <c r="K606" s="136">
        <f t="shared" si="68"/>
        <v>0</v>
      </c>
      <c r="L606" s="136">
        <f t="shared" si="68"/>
        <v>0</v>
      </c>
      <c r="M606" s="177">
        <f t="shared" si="68"/>
        <v>0</v>
      </c>
      <c r="N606" s="137">
        <f t="shared" si="68"/>
        <v>0</v>
      </c>
      <c r="O606" s="45"/>
      <c r="Q606" s="57" t="str">
        <f t="shared" si="67"/>
        <v>скрыть</v>
      </c>
    </row>
    <row r="607" spans="2:17" ht="15.75" hidden="1" customHeight="1" x14ac:dyDescent="0.25">
      <c r="B607" s="182">
        <v>591</v>
      </c>
      <c r="C607" s="182">
        <f t="shared" ref="C607:N616" si="69">IFERROR(VLOOKUP($B607,calc_data,C$14+1,0),0)</f>
        <v>0</v>
      </c>
      <c r="D607" s="182">
        <f t="shared" si="69"/>
        <v>0</v>
      </c>
      <c r="E607" s="183">
        <f t="shared" si="69"/>
        <v>0</v>
      </c>
      <c r="F607" s="182">
        <f t="shared" si="69"/>
        <v>0</v>
      </c>
      <c r="G607" s="141">
        <f t="shared" si="69"/>
        <v>0</v>
      </c>
      <c r="H607" s="141">
        <f t="shared" si="69"/>
        <v>0</v>
      </c>
      <c r="I607" s="142">
        <f t="shared" si="69"/>
        <v>0</v>
      </c>
      <c r="J607" s="136">
        <f t="shared" si="69"/>
        <v>0</v>
      </c>
      <c r="K607" s="136">
        <f t="shared" si="69"/>
        <v>0</v>
      </c>
      <c r="L607" s="136">
        <f t="shared" si="69"/>
        <v>0</v>
      </c>
      <c r="M607" s="177">
        <f t="shared" si="69"/>
        <v>0</v>
      </c>
      <c r="N607" s="137">
        <f t="shared" si="69"/>
        <v>0</v>
      </c>
      <c r="O607" s="45"/>
      <c r="Q607" s="57" t="str">
        <f t="shared" si="67"/>
        <v>скрыть</v>
      </c>
    </row>
    <row r="608" spans="2:17" ht="15.75" hidden="1" customHeight="1" x14ac:dyDescent="0.25">
      <c r="B608" s="182">
        <v>592</v>
      </c>
      <c r="C608" s="182">
        <f t="shared" si="69"/>
        <v>0</v>
      </c>
      <c r="D608" s="182">
        <f t="shared" si="69"/>
        <v>0</v>
      </c>
      <c r="E608" s="183">
        <f t="shared" si="69"/>
        <v>0</v>
      </c>
      <c r="F608" s="182">
        <f t="shared" si="69"/>
        <v>0</v>
      </c>
      <c r="G608" s="141">
        <f t="shared" si="69"/>
        <v>0</v>
      </c>
      <c r="H608" s="141">
        <f t="shared" si="69"/>
        <v>0</v>
      </c>
      <c r="I608" s="142">
        <f t="shared" si="69"/>
        <v>0</v>
      </c>
      <c r="J608" s="136">
        <f t="shared" si="69"/>
        <v>0</v>
      </c>
      <c r="K608" s="136">
        <f t="shared" si="69"/>
        <v>0</v>
      </c>
      <c r="L608" s="136">
        <f t="shared" si="69"/>
        <v>0</v>
      </c>
      <c r="M608" s="177">
        <f t="shared" si="69"/>
        <v>0</v>
      </c>
      <c r="N608" s="137">
        <f t="shared" si="69"/>
        <v>0</v>
      </c>
      <c r="O608" s="45"/>
      <c r="Q608" s="57" t="str">
        <f t="shared" si="67"/>
        <v>скрыть</v>
      </c>
    </row>
    <row r="609" spans="2:17" ht="15.75" hidden="1" customHeight="1" x14ac:dyDescent="0.25">
      <c r="B609" s="182">
        <v>593</v>
      </c>
      <c r="C609" s="182">
        <f t="shared" si="69"/>
        <v>0</v>
      </c>
      <c r="D609" s="182">
        <f t="shared" si="69"/>
        <v>0</v>
      </c>
      <c r="E609" s="183">
        <f t="shared" si="69"/>
        <v>0</v>
      </c>
      <c r="F609" s="182">
        <f t="shared" si="69"/>
        <v>0</v>
      </c>
      <c r="G609" s="141">
        <f t="shared" si="69"/>
        <v>0</v>
      </c>
      <c r="H609" s="141">
        <f t="shared" si="69"/>
        <v>0</v>
      </c>
      <c r="I609" s="142">
        <f t="shared" si="69"/>
        <v>0</v>
      </c>
      <c r="J609" s="136">
        <f t="shared" si="69"/>
        <v>0</v>
      </c>
      <c r="K609" s="136">
        <f t="shared" si="69"/>
        <v>0</v>
      </c>
      <c r="L609" s="136">
        <f t="shared" si="69"/>
        <v>0</v>
      </c>
      <c r="M609" s="177">
        <f t="shared" si="69"/>
        <v>0</v>
      </c>
      <c r="N609" s="137">
        <f t="shared" si="69"/>
        <v>0</v>
      </c>
      <c r="O609" s="45"/>
      <c r="Q609" s="57" t="str">
        <f t="shared" si="67"/>
        <v>скрыть</v>
      </c>
    </row>
    <row r="610" spans="2:17" ht="15.75" hidden="1" customHeight="1" x14ac:dyDescent="0.25">
      <c r="B610" s="182">
        <v>594</v>
      </c>
      <c r="C610" s="182">
        <f t="shared" si="69"/>
        <v>0</v>
      </c>
      <c r="D610" s="182">
        <f t="shared" si="69"/>
        <v>0</v>
      </c>
      <c r="E610" s="183">
        <f t="shared" si="69"/>
        <v>0</v>
      </c>
      <c r="F610" s="182">
        <f t="shared" si="69"/>
        <v>0</v>
      </c>
      <c r="G610" s="141">
        <f t="shared" si="69"/>
        <v>0</v>
      </c>
      <c r="H610" s="141">
        <f t="shared" si="69"/>
        <v>0</v>
      </c>
      <c r="I610" s="142">
        <f t="shared" si="69"/>
        <v>0</v>
      </c>
      <c r="J610" s="136">
        <f t="shared" si="69"/>
        <v>0</v>
      </c>
      <c r="K610" s="136">
        <f t="shared" si="69"/>
        <v>0</v>
      </c>
      <c r="L610" s="136">
        <f t="shared" si="69"/>
        <v>0</v>
      </c>
      <c r="M610" s="177">
        <f t="shared" si="69"/>
        <v>0</v>
      </c>
      <c r="N610" s="137">
        <f t="shared" si="69"/>
        <v>0</v>
      </c>
      <c r="O610" s="45"/>
      <c r="Q610" s="57" t="str">
        <f t="shared" si="67"/>
        <v>скрыть</v>
      </c>
    </row>
    <row r="611" spans="2:17" ht="15.75" hidden="1" customHeight="1" x14ac:dyDescent="0.25">
      <c r="B611" s="182">
        <v>595</v>
      </c>
      <c r="C611" s="182">
        <f t="shared" si="69"/>
        <v>0</v>
      </c>
      <c r="D611" s="182">
        <f t="shared" si="69"/>
        <v>0</v>
      </c>
      <c r="E611" s="183">
        <f t="shared" si="69"/>
        <v>0</v>
      </c>
      <c r="F611" s="182">
        <f t="shared" si="69"/>
        <v>0</v>
      </c>
      <c r="G611" s="141">
        <f t="shared" si="69"/>
        <v>0</v>
      </c>
      <c r="H611" s="141">
        <f t="shared" si="69"/>
        <v>0</v>
      </c>
      <c r="I611" s="142">
        <f t="shared" si="69"/>
        <v>0</v>
      </c>
      <c r="J611" s="136">
        <f t="shared" si="69"/>
        <v>0</v>
      </c>
      <c r="K611" s="136">
        <f t="shared" si="69"/>
        <v>0</v>
      </c>
      <c r="L611" s="136">
        <f t="shared" si="69"/>
        <v>0</v>
      </c>
      <c r="M611" s="177">
        <f t="shared" si="69"/>
        <v>0</v>
      </c>
      <c r="N611" s="137">
        <f t="shared" si="69"/>
        <v>0</v>
      </c>
      <c r="O611" s="45"/>
      <c r="Q611" s="57" t="str">
        <f t="shared" si="67"/>
        <v>скрыть</v>
      </c>
    </row>
    <row r="612" spans="2:17" ht="15.75" hidden="1" customHeight="1" x14ac:dyDescent="0.25">
      <c r="B612" s="182">
        <v>596</v>
      </c>
      <c r="C612" s="182">
        <f t="shared" si="69"/>
        <v>0</v>
      </c>
      <c r="D612" s="182">
        <f t="shared" si="69"/>
        <v>0</v>
      </c>
      <c r="E612" s="183">
        <f t="shared" si="69"/>
        <v>0</v>
      </c>
      <c r="F612" s="182">
        <f t="shared" si="69"/>
        <v>0</v>
      </c>
      <c r="G612" s="141">
        <f t="shared" si="69"/>
        <v>0</v>
      </c>
      <c r="H612" s="141">
        <f t="shared" si="69"/>
        <v>0</v>
      </c>
      <c r="I612" s="142">
        <f t="shared" si="69"/>
        <v>0</v>
      </c>
      <c r="J612" s="136">
        <f t="shared" si="69"/>
        <v>0</v>
      </c>
      <c r="K612" s="136">
        <f t="shared" si="69"/>
        <v>0</v>
      </c>
      <c r="L612" s="136">
        <f t="shared" si="69"/>
        <v>0</v>
      </c>
      <c r="M612" s="177">
        <f t="shared" si="69"/>
        <v>0</v>
      </c>
      <c r="N612" s="137">
        <f t="shared" si="69"/>
        <v>0</v>
      </c>
      <c r="O612" s="45"/>
      <c r="Q612" s="57" t="str">
        <f t="shared" si="67"/>
        <v>скрыть</v>
      </c>
    </row>
    <row r="613" spans="2:17" ht="15.75" hidden="1" customHeight="1" x14ac:dyDescent="0.25">
      <c r="B613" s="182">
        <v>597</v>
      </c>
      <c r="C613" s="182">
        <f t="shared" si="69"/>
        <v>0</v>
      </c>
      <c r="D613" s="182">
        <f t="shared" si="69"/>
        <v>0</v>
      </c>
      <c r="E613" s="183">
        <f t="shared" si="69"/>
        <v>0</v>
      </c>
      <c r="F613" s="182">
        <f t="shared" si="69"/>
        <v>0</v>
      </c>
      <c r="G613" s="141">
        <f t="shared" si="69"/>
        <v>0</v>
      </c>
      <c r="H613" s="141">
        <f t="shared" si="69"/>
        <v>0</v>
      </c>
      <c r="I613" s="142">
        <f t="shared" si="69"/>
        <v>0</v>
      </c>
      <c r="J613" s="136">
        <f t="shared" si="69"/>
        <v>0</v>
      </c>
      <c r="K613" s="136">
        <f t="shared" si="69"/>
        <v>0</v>
      </c>
      <c r="L613" s="136">
        <f t="shared" si="69"/>
        <v>0</v>
      </c>
      <c r="M613" s="177">
        <f t="shared" si="69"/>
        <v>0</v>
      </c>
      <c r="N613" s="137">
        <f t="shared" si="69"/>
        <v>0</v>
      </c>
      <c r="O613" s="45"/>
      <c r="Q613" s="57" t="str">
        <f t="shared" si="67"/>
        <v>скрыть</v>
      </c>
    </row>
    <row r="614" spans="2:17" ht="15.75" hidden="1" customHeight="1" x14ac:dyDescent="0.25">
      <c r="B614" s="182">
        <v>598</v>
      </c>
      <c r="C614" s="182">
        <f t="shared" si="69"/>
        <v>0</v>
      </c>
      <c r="D614" s="182">
        <f t="shared" si="69"/>
        <v>0</v>
      </c>
      <c r="E614" s="183">
        <f t="shared" si="69"/>
        <v>0</v>
      </c>
      <c r="F614" s="182">
        <f t="shared" si="69"/>
        <v>0</v>
      </c>
      <c r="G614" s="141">
        <f t="shared" si="69"/>
        <v>0</v>
      </c>
      <c r="H614" s="141">
        <f t="shared" si="69"/>
        <v>0</v>
      </c>
      <c r="I614" s="142">
        <f t="shared" si="69"/>
        <v>0</v>
      </c>
      <c r="J614" s="136">
        <f t="shared" si="69"/>
        <v>0</v>
      </c>
      <c r="K614" s="136">
        <f t="shared" si="69"/>
        <v>0</v>
      </c>
      <c r="L614" s="136">
        <f t="shared" si="69"/>
        <v>0</v>
      </c>
      <c r="M614" s="177">
        <f t="shared" si="69"/>
        <v>0</v>
      </c>
      <c r="N614" s="137">
        <f t="shared" si="69"/>
        <v>0</v>
      </c>
      <c r="O614" s="45"/>
      <c r="Q614" s="57" t="str">
        <f t="shared" si="67"/>
        <v>скрыть</v>
      </c>
    </row>
    <row r="615" spans="2:17" ht="15.75" hidden="1" customHeight="1" x14ac:dyDescent="0.25">
      <c r="B615" s="182">
        <v>599</v>
      </c>
      <c r="C615" s="182">
        <f t="shared" si="69"/>
        <v>0</v>
      </c>
      <c r="D615" s="182">
        <f t="shared" si="69"/>
        <v>0</v>
      </c>
      <c r="E615" s="183">
        <f t="shared" si="69"/>
        <v>0</v>
      </c>
      <c r="F615" s="182">
        <f t="shared" si="69"/>
        <v>0</v>
      </c>
      <c r="G615" s="141">
        <f t="shared" si="69"/>
        <v>0</v>
      </c>
      <c r="H615" s="141">
        <f t="shared" si="69"/>
        <v>0</v>
      </c>
      <c r="I615" s="142">
        <f t="shared" si="69"/>
        <v>0</v>
      </c>
      <c r="J615" s="136">
        <f t="shared" si="69"/>
        <v>0</v>
      </c>
      <c r="K615" s="136">
        <f t="shared" si="69"/>
        <v>0</v>
      </c>
      <c r="L615" s="136">
        <f t="shared" si="69"/>
        <v>0</v>
      </c>
      <c r="M615" s="177">
        <f t="shared" si="69"/>
        <v>0</v>
      </c>
      <c r="N615" s="137">
        <f t="shared" si="69"/>
        <v>0</v>
      </c>
      <c r="O615" s="45"/>
      <c r="Q615" s="57" t="str">
        <f t="shared" si="67"/>
        <v>скрыть</v>
      </c>
    </row>
    <row r="616" spans="2:17" ht="15.75" hidden="1" customHeight="1" x14ac:dyDescent="0.25">
      <c r="B616" s="182">
        <v>600</v>
      </c>
      <c r="C616" s="182">
        <f t="shared" si="69"/>
        <v>0</v>
      </c>
      <c r="D616" s="182">
        <f t="shared" si="69"/>
        <v>0</v>
      </c>
      <c r="E616" s="183">
        <f t="shared" si="69"/>
        <v>0</v>
      </c>
      <c r="F616" s="182">
        <f t="shared" si="69"/>
        <v>0</v>
      </c>
      <c r="G616" s="141">
        <f t="shared" si="69"/>
        <v>0</v>
      </c>
      <c r="H616" s="141">
        <f t="shared" si="69"/>
        <v>0</v>
      </c>
      <c r="I616" s="142">
        <f t="shared" si="69"/>
        <v>0</v>
      </c>
      <c r="J616" s="136">
        <f t="shared" si="69"/>
        <v>0</v>
      </c>
      <c r="K616" s="136">
        <f t="shared" si="69"/>
        <v>0</v>
      </c>
      <c r="L616" s="136">
        <f t="shared" si="69"/>
        <v>0</v>
      </c>
      <c r="M616" s="177">
        <f t="shared" si="69"/>
        <v>0</v>
      </c>
      <c r="N616" s="137">
        <f t="shared" si="69"/>
        <v>0</v>
      </c>
      <c r="O616" s="45"/>
      <c r="Q616" s="57" t="str">
        <f t="shared" si="67"/>
        <v>скрыть</v>
      </c>
    </row>
    <row r="617" spans="2:17" ht="15.75" hidden="1" customHeight="1" x14ac:dyDescent="0.25">
      <c r="B617" s="182">
        <v>601</v>
      </c>
      <c r="C617" s="182">
        <f t="shared" ref="C617:N626" si="70">IFERROR(VLOOKUP($B617,calc_data,C$14+1,0),0)</f>
        <v>0</v>
      </c>
      <c r="D617" s="182">
        <f t="shared" si="70"/>
        <v>0</v>
      </c>
      <c r="E617" s="183">
        <f t="shared" si="70"/>
        <v>0</v>
      </c>
      <c r="F617" s="182">
        <f t="shared" si="70"/>
        <v>0</v>
      </c>
      <c r="G617" s="141">
        <f t="shared" si="70"/>
        <v>0</v>
      </c>
      <c r="H617" s="141">
        <f t="shared" si="70"/>
        <v>0</v>
      </c>
      <c r="I617" s="142">
        <f t="shared" si="70"/>
        <v>0</v>
      </c>
      <c r="J617" s="136">
        <f t="shared" si="70"/>
        <v>0</v>
      </c>
      <c r="K617" s="136">
        <f t="shared" si="70"/>
        <v>0</v>
      </c>
      <c r="L617" s="136">
        <f t="shared" si="70"/>
        <v>0</v>
      </c>
      <c r="M617" s="177">
        <f t="shared" si="70"/>
        <v>0</v>
      </c>
      <c r="N617" s="137">
        <f t="shared" si="70"/>
        <v>0</v>
      </c>
      <c r="O617" s="45"/>
      <c r="Q617" s="57" t="str">
        <f t="shared" si="67"/>
        <v>скрыть</v>
      </c>
    </row>
    <row r="618" spans="2:17" ht="15.75" hidden="1" customHeight="1" x14ac:dyDescent="0.25">
      <c r="B618" s="182">
        <v>602</v>
      </c>
      <c r="C618" s="182">
        <f t="shared" si="70"/>
        <v>0</v>
      </c>
      <c r="D618" s="182">
        <f t="shared" si="70"/>
        <v>0</v>
      </c>
      <c r="E618" s="183">
        <f t="shared" si="70"/>
        <v>0</v>
      </c>
      <c r="F618" s="182">
        <f t="shared" si="70"/>
        <v>0</v>
      </c>
      <c r="G618" s="141">
        <f t="shared" si="70"/>
        <v>0</v>
      </c>
      <c r="H618" s="141">
        <f t="shared" si="70"/>
        <v>0</v>
      </c>
      <c r="I618" s="142">
        <f t="shared" si="70"/>
        <v>0</v>
      </c>
      <c r="J618" s="136">
        <f t="shared" si="70"/>
        <v>0</v>
      </c>
      <c r="K618" s="136">
        <f t="shared" si="70"/>
        <v>0</v>
      </c>
      <c r="L618" s="136">
        <f t="shared" si="70"/>
        <v>0</v>
      </c>
      <c r="M618" s="177">
        <f t="shared" si="70"/>
        <v>0</v>
      </c>
      <c r="N618" s="137">
        <f t="shared" si="70"/>
        <v>0</v>
      </c>
      <c r="O618" s="45"/>
      <c r="Q618" s="57" t="str">
        <f t="shared" si="67"/>
        <v>скрыть</v>
      </c>
    </row>
    <row r="619" spans="2:17" ht="15.75" hidden="1" customHeight="1" x14ac:dyDescent="0.25">
      <c r="B619" s="182">
        <v>603</v>
      </c>
      <c r="C619" s="182">
        <f t="shared" si="70"/>
        <v>0</v>
      </c>
      <c r="D619" s="182">
        <f t="shared" si="70"/>
        <v>0</v>
      </c>
      <c r="E619" s="183">
        <f t="shared" si="70"/>
        <v>0</v>
      </c>
      <c r="F619" s="182">
        <f t="shared" si="70"/>
        <v>0</v>
      </c>
      <c r="G619" s="141">
        <f t="shared" si="70"/>
        <v>0</v>
      </c>
      <c r="H619" s="141">
        <f t="shared" si="70"/>
        <v>0</v>
      </c>
      <c r="I619" s="142">
        <f t="shared" si="70"/>
        <v>0</v>
      </c>
      <c r="J619" s="136">
        <f t="shared" si="70"/>
        <v>0</v>
      </c>
      <c r="K619" s="136">
        <f t="shared" si="70"/>
        <v>0</v>
      </c>
      <c r="L619" s="136">
        <f t="shared" si="70"/>
        <v>0</v>
      </c>
      <c r="M619" s="177">
        <f t="shared" si="70"/>
        <v>0</v>
      </c>
      <c r="N619" s="137">
        <f t="shared" si="70"/>
        <v>0</v>
      </c>
      <c r="O619" s="45"/>
      <c r="Q619" s="57" t="str">
        <f t="shared" si="67"/>
        <v>скрыть</v>
      </c>
    </row>
    <row r="620" spans="2:17" ht="15.75" hidden="1" customHeight="1" x14ac:dyDescent="0.25">
      <c r="B620" s="182">
        <v>604</v>
      </c>
      <c r="C620" s="182">
        <f t="shared" si="70"/>
        <v>0</v>
      </c>
      <c r="D620" s="182">
        <f t="shared" si="70"/>
        <v>0</v>
      </c>
      <c r="E620" s="183">
        <f t="shared" si="70"/>
        <v>0</v>
      </c>
      <c r="F620" s="182">
        <f t="shared" si="70"/>
        <v>0</v>
      </c>
      <c r="G620" s="141">
        <f t="shared" si="70"/>
        <v>0</v>
      </c>
      <c r="H620" s="141">
        <f t="shared" si="70"/>
        <v>0</v>
      </c>
      <c r="I620" s="142">
        <f t="shared" si="70"/>
        <v>0</v>
      </c>
      <c r="J620" s="136">
        <f t="shared" si="70"/>
        <v>0</v>
      </c>
      <c r="K620" s="136">
        <f t="shared" si="70"/>
        <v>0</v>
      </c>
      <c r="L620" s="136">
        <f t="shared" si="70"/>
        <v>0</v>
      </c>
      <c r="M620" s="177">
        <f t="shared" si="70"/>
        <v>0</v>
      </c>
      <c r="N620" s="137">
        <f t="shared" si="70"/>
        <v>0</v>
      </c>
      <c r="O620" s="45"/>
      <c r="Q620" s="57" t="str">
        <f t="shared" si="67"/>
        <v>скрыть</v>
      </c>
    </row>
    <row r="621" spans="2:17" ht="15.75" hidden="1" customHeight="1" x14ac:dyDescent="0.25">
      <c r="B621" s="182">
        <v>605</v>
      </c>
      <c r="C621" s="182">
        <f t="shared" si="70"/>
        <v>0</v>
      </c>
      <c r="D621" s="182">
        <f t="shared" si="70"/>
        <v>0</v>
      </c>
      <c r="E621" s="183">
        <f t="shared" si="70"/>
        <v>0</v>
      </c>
      <c r="F621" s="182">
        <f t="shared" si="70"/>
        <v>0</v>
      </c>
      <c r="G621" s="141">
        <f t="shared" si="70"/>
        <v>0</v>
      </c>
      <c r="H621" s="141">
        <f t="shared" si="70"/>
        <v>0</v>
      </c>
      <c r="I621" s="142">
        <f t="shared" si="70"/>
        <v>0</v>
      </c>
      <c r="J621" s="136">
        <f t="shared" si="70"/>
        <v>0</v>
      </c>
      <c r="K621" s="136">
        <f t="shared" si="70"/>
        <v>0</v>
      </c>
      <c r="L621" s="136">
        <f t="shared" si="70"/>
        <v>0</v>
      </c>
      <c r="M621" s="177">
        <f t="shared" si="70"/>
        <v>0</v>
      </c>
      <c r="N621" s="137">
        <f t="shared" si="70"/>
        <v>0</v>
      </c>
      <c r="O621" s="45"/>
      <c r="Q621" s="57" t="str">
        <f t="shared" si="67"/>
        <v>скрыть</v>
      </c>
    </row>
    <row r="622" spans="2:17" ht="15.75" hidden="1" customHeight="1" x14ac:dyDescent="0.25">
      <c r="B622" s="182">
        <v>606</v>
      </c>
      <c r="C622" s="182">
        <f t="shared" si="70"/>
        <v>0</v>
      </c>
      <c r="D622" s="182">
        <f t="shared" si="70"/>
        <v>0</v>
      </c>
      <c r="E622" s="183">
        <f t="shared" si="70"/>
        <v>0</v>
      </c>
      <c r="F622" s="182">
        <f t="shared" si="70"/>
        <v>0</v>
      </c>
      <c r="G622" s="141">
        <f t="shared" si="70"/>
        <v>0</v>
      </c>
      <c r="H622" s="141">
        <f t="shared" si="70"/>
        <v>0</v>
      </c>
      <c r="I622" s="142">
        <f t="shared" si="70"/>
        <v>0</v>
      </c>
      <c r="J622" s="136">
        <f t="shared" si="70"/>
        <v>0</v>
      </c>
      <c r="K622" s="136">
        <f t="shared" si="70"/>
        <v>0</v>
      </c>
      <c r="L622" s="136">
        <f t="shared" si="70"/>
        <v>0</v>
      </c>
      <c r="M622" s="177">
        <f t="shared" si="70"/>
        <v>0</v>
      </c>
      <c r="N622" s="137">
        <f t="shared" si="70"/>
        <v>0</v>
      </c>
      <c r="O622" s="45"/>
      <c r="Q622" s="57" t="str">
        <f t="shared" si="67"/>
        <v>скрыть</v>
      </c>
    </row>
    <row r="623" spans="2:17" ht="15.75" hidden="1" customHeight="1" x14ac:dyDescent="0.25">
      <c r="B623" s="182">
        <v>607</v>
      </c>
      <c r="C623" s="182">
        <f t="shared" si="70"/>
        <v>0</v>
      </c>
      <c r="D623" s="182">
        <f t="shared" si="70"/>
        <v>0</v>
      </c>
      <c r="E623" s="183">
        <f t="shared" si="70"/>
        <v>0</v>
      </c>
      <c r="F623" s="182">
        <f t="shared" si="70"/>
        <v>0</v>
      </c>
      <c r="G623" s="141">
        <f t="shared" si="70"/>
        <v>0</v>
      </c>
      <c r="H623" s="141">
        <f t="shared" si="70"/>
        <v>0</v>
      </c>
      <c r="I623" s="142">
        <f t="shared" si="70"/>
        <v>0</v>
      </c>
      <c r="J623" s="136">
        <f t="shared" si="70"/>
        <v>0</v>
      </c>
      <c r="K623" s="136">
        <f t="shared" si="70"/>
        <v>0</v>
      </c>
      <c r="L623" s="136">
        <f t="shared" si="70"/>
        <v>0</v>
      </c>
      <c r="M623" s="177">
        <f t="shared" si="70"/>
        <v>0</v>
      </c>
      <c r="N623" s="137">
        <f t="shared" si="70"/>
        <v>0</v>
      </c>
      <c r="O623" s="45"/>
      <c r="Q623" s="57" t="str">
        <f t="shared" si="67"/>
        <v>скрыть</v>
      </c>
    </row>
    <row r="624" spans="2:17" ht="15.75" hidden="1" customHeight="1" x14ac:dyDescent="0.25">
      <c r="B624" s="182">
        <v>608</v>
      </c>
      <c r="C624" s="182">
        <f t="shared" si="70"/>
        <v>0</v>
      </c>
      <c r="D624" s="182">
        <f t="shared" si="70"/>
        <v>0</v>
      </c>
      <c r="E624" s="183">
        <f t="shared" si="70"/>
        <v>0</v>
      </c>
      <c r="F624" s="182">
        <f t="shared" si="70"/>
        <v>0</v>
      </c>
      <c r="G624" s="141">
        <f t="shared" si="70"/>
        <v>0</v>
      </c>
      <c r="H624" s="141">
        <f t="shared" si="70"/>
        <v>0</v>
      </c>
      <c r="I624" s="142">
        <f t="shared" si="70"/>
        <v>0</v>
      </c>
      <c r="J624" s="136">
        <f t="shared" si="70"/>
        <v>0</v>
      </c>
      <c r="K624" s="136">
        <f t="shared" si="70"/>
        <v>0</v>
      </c>
      <c r="L624" s="136">
        <f t="shared" si="70"/>
        <v>0</v>
      </c>
      <c r="M624" s="177">
        <f t="shared" si="70"/>
        <v>0</v>
      </c>
      <c r="N624" s="137">
        <f t="shared" si="70"/>
        <v>0</v>
      </c>
      <c r="O624" s="45"/>
      <c r="Q624" s="57" t="str">
        <f t="shared" si="67"/>
        <v>скрыть</v>
      </c>
    </row>
    <row r="625" spans="2:17" ht="15.75" hidden="1" customHeight="1" x14ac:dyDescent="0.25">
      <c r="B625" s="182">
        <v>609</v>
      </c>
      <c r="C625" s="182">
        <f t="shared" si="70"/>
        <v>0</v>
      </c>
      <c r="D625" s="182">
        <f t="shared" si="70"/>
        <v>0</v>
      </c>
      <c r="E625" s="183">
        <f t="shared" si="70"/>
        <v>0</v>
      </c>
      <c r="F625" s="182">
        <f t="shared" si="70"/>
        <v>0</v>
      </c>
      <c r="G625" s="141">
        <f t="shared" si="70"/>
        <v>0</v>
      </c>
      <c r="H625" s="141">
        <f t="shared" si="70"/>
        <v>0</v>
      </c>
      <c r="I625" s="142">
        <f t="shared" si="70"/>
        <v>0</v>
      </c>
      <c r="J625" s="136">
        <f t="shared" si="70"/>
        <v>0</v>
      </c>
      <c r="K625" s="136">
        <f t="shared" si="70"/>
        <v>0</v>
      </c>
      <c r="L625" s="136">
        <f t="shared" si="70"/>
        <v>0</v>
      </c>
      <c r="M625" s="177">
        <f t="shared" si="70"/>
        <v>0</v>
      </c>
      <c r="N625" s="137">
        <f t="shared" si="70"/>
        <v>0</v>
      </c>
      <c r="O625" s="45"/>
      <c r="Q625" s="57" t="str">
        <f t="shared" si="67"/>
        <v>скрыть</v>
      </c>
    </row>
    <row r="626" spans="2:17" ht="15.75" hidden="1" customHeight="1" x14ac:dyDescent="0.25">
      <c r="B626" s="182">
        <v>610</v>
      </c>
      <c r="C626" s="182">
        <f t="shared" si="70"/>
        <v>0</v>
      </c>
      <c r="D626" s="182">
        <f t="shared" si="70"/>
        <v>0</v>
      </c>
      <c r="E626" s="183">
        <f t="shared" si="70"/>
        <v>0</v>
      </c>
      <c r="F626" s="182">
        <f t="shared" si="70"/>
        <v>0</v>
      </c>
      <c r="G626" s="141">
        <f t="shared" si="70"/>
        <v>0</v>
      </c>
      <c r="H626" s="141">
        <f t="shared" si="70"/>
        <v>0</v>
      </c>
      <c r="I626" s="142">
        <f t="shared" si="70"/>
        <v>0</v>
      </c>
      <c r="J626" s="136">
        <f t="shared" si="70"/>
        <v>0</v>
      </c>
      <c r="K626" s="136">
        <f t="shared" si="70"/>
        <v>0</v>
      </c>
      <c r="L626" s="136">
        <f t="shared" si="70"/>
        <v>0</v>
      </c>
      <c r="M626" s="177">
        <f t="shared" si="70"/>
        <v>0</v>
      </c>
      <c r="N626" s="137">
        <f t="shared" si="70"/>
        <v>0</v>
      </c>
      <c r="O626" s="45"/>
      <c r="Q626" s="57" t="str">
        <f t="shared" si="67"/>
        <v>скрыть</v>
      </c>
    </row>
    <row r="627" spans="2:17" ht="15.75" hidden="1" customHeight="1" x14ac:dyDescent="0.25">
      <c r="B627" s="182">
        <v>611</v>
      </c>
      <c r="C627" s="182">
        <f t="shared" ref="C627:N636" si="71">IFERROR(VLOOKUP($B627,calc_data,C$14+1,0),0)</f>
        <v>0</v>
      </c>
      <c r="D627" s="182">
        <f t="shared" si="71"/>
        <v>0</v>
      </c>
      <c r="E627" s="183">
        <f t="shared" si="71"/>
        <v>0</v>
      </c>
      <c r="F627" s="182">
        <f t="shared" si="71"/>
        <v>0</v>
      </c>
      <c r="G627" s="141">
        <f t="shared" si="71"/>
        <v>0</v>
      </c>
      <c r="H627" s="141">
        <f t="shared" si="71"/>
        <v>0</v>
      </c>
      <c r="I627" s="142">
        <f t="shared" si="71"/>
        <v>0</v>
      </c>
      <c r="J627" s="136">
        <f t="shared" si="71"/>
        <v>0</v>
      </c>
      <c r="K627" s="136">
        <f t="shared" si="71"/>
        <v>0</v>
      </c>
      <c r="L627" s="136">
        <f t="shared" si="71"/>
        <v>0</v>
      </c>
      <c r="M627" s="177">
        <f t="shared" si="71"/>
        <v>0</v>
      </c>
      <c r="N627" s="137">
        <f t="shared" si="71"/>
        <v>0</v>
      </c>
      <c r="O627" s="45"/>
      <c r="Q627" s="57" t="str">
        <f t="shared" si="67"/>
        <v>скрыть</v>
      </c>
    </row>
    <row r="628" spans="2:17" ht="15.75" hidden="1" customHeight="1" x14ac:dyDescent="0.25">
      <c r="B628" s="182">
        <v>612</v>
      </c>
      <c r="C628" s="182">
        <f t="shared" si="71"/>
        <v>0</v>
      </c>
      <c r="D628" s="182">
        <f t="shared" si="71"/>
        <v>0</v>
      </c>
      <c r="E628" s="183">
        <f t="shared" si="71"/>
        <v>0</v>
      </c>
      <c r="F628" s="182">
        <f t="shared" si="71"/>
        <v>0</v>
      </c>
      <c r="G628" s="141">
        <f t="shared" si="71"/>
        <v>0</v>
      </c>
      <c r="H628" s="141">
        <f t="shared" si="71"/>
        <v>0</v>
      </c>
      <c r="I628" s="142">
        <f t="shared" si="71"/>
        <v>0</v>
      </c>
      <c r="J628" s="136">
        <f t="shared" si="71"/>
        <v>0</v>
      </c>
      <c r="K628" s="136">
        <f t="shared" si="71"/>
        <v>0</v>
      </c>
      <c r="L628" s="136">
        <f t="shared" si="71"/>
        <v>0</v>
      </c>
      <c r="M628" s="177">
        <f t="shared" si="71"/>
        <v>0</v>
      </c>
      <c r="N628" s="137">
        <f t="shared" si="71"/>
        <v>0</v>
      </c>
      <c r="O628" s="45"/>
      <c r="Q628" s="57" t="str">
        <f t="shared" si="67"/>
        <v>скрыть</v>
      </c>
    </row>
    <row r="629" spans="2:17" ht="15.75" hidden="1" customHeight="1" x14ac:dyDescent="0.25">
      <c r="B629" s="182">
        <v>613</v>
      </c>
      <c r="C629" s="182">
        <f t="shared" si="71"/>
        <v>0</v>
      </c>
      <c r="D629" s="182">
        <f t="shared" si="71"/>
        <v>0</v>
      </c>
      <c r="E629" s="183">
        <f t="shared" si="71"/>
        <v>0</v>
      </c>
      <c r="F629" s="182">
        <f t="shared" si="71"/>
        <v>0</v>
      </c>
      <c r="G629" s="141">
        <f t="shared" si="71"/>
        <v>0</v>
      </c>
      <c r="H629" s="141">
        <f t="shared" si="71"/>
        <v>0</v>
      </c>
      <c r="I629" s="142">
        <f t="shared" si="71"/>
        <v>0</v>
      </c>
      <c r="J629" s="136">
        <f t="shared" si="71"/>
        <v>0</v>
      </c>
      <c r="K629" s="136">
        <f t="shared" si="71"/>
        <v>0</v>
      </c>
      <c r="L629" s="136">
        <f t="shared" si="71"/>
        <v>0</v>
      </c>
      <c r="M629" s="177">
        <f t="shared" si="71"/>
        <v>0</v>
      </c>
      <c r="N629" s="137">
        <f t="shared" si="71"/>
        <v>0</v>
      </c>
      <c r="O629" s="45"/>
      <c r="Q629" s="57" t="str">
        <f t="shared" si="67"/>
        <v>скрыть</v>
      </c>
    </row>
    <row r="630" spans="2:17" ht="15.75" hidden="1" customHeight="1" x14ac:dyDescent="0.25">
      <c r="B630" s="182">
        <v>614</v>
      </c>
      <c r="C630" s="182">
        <f t="shared" si="71"/>
        <v>0</v>
      </c>
      <c r="D630" s="182">
        <f t="shared" si="71"/>
        <v>0</v>
      </c>
      <c r="E630" s="183">
        <f t="shared" si="71"/>
        <v>0</v>
      </c>
      <c r="F630" s="182">
        <f t="shared" si="71"/>
        <v>0</v>
      </c>
      <c r="G630" s="141">
        <f t="shared" si="71"/>
        <v>0</v>
      </c>
      <c r="H630" s="141">
        <f t="shared" si="71"/>
        <v>0</v>
      </c>
      <c r="I630" s="142">
        <f t="shared" si="71"/>
        <v>0</v>
      </c>
      <c r="J630" s="136">
        <f t="shared" si="71"/>
        <v>0</v>
      </c>
      <c r="K630" s="136">
        <f t="shared" si="71"/>
        <v>0</v>
      </c>
      <c r="L630" s="136">
        <f t="shared" si="71"/>
        <v>0</v>
      </c>
      <c r="M630" s="177">
        <f t="shared" si="71"/>
        <v>0</v>
      </c>
      <c r="N630" s="137">
        <f t="shared" si="71"/>
        <v>0</v>
      </c>
      <c r="O630" s="45"/>
      <c r="Q630" s="57" t="str">
        <f t="shared" si="67"/>
        <v>скрыть</v>
      </c>
    </row>
    <row r="631" spans="2:17" ht="15.75" hidden="1" customHeight="1" x14ac:dyDescent="0.25">
      <c r="B631" s="182">
        <v>615</v>
      </c>
      <c r="C631" s="182">
        <f t="shared" si="71"/>
        <v>0</v>
      </c>
      <c r="D631" s="182">
        <f t="shared" si="71"/>
        <v>0</v>
      </c>
      <c r="E631" s="183">
        <f t="shared" si="71"/>
        <v>0</v>
      </c>
      <c r="F631" s="182">
        <f t="shared" si="71"/>
        <v>0</v>
      </c>
      <c r="G631" s="141">
        <f t="shared" si="71"/>
        <v>0</v>
      </c>
      <c r="H631" s="141">
        <f t="shared" si="71"/>
        <v>0</v>
      </c>
      <c r="I631" s="142">
        <f t="shared" si="71"/>
        <v>0</v>
      </c>
      <c r="J631" s="136">
        <f t="shared" si="71"/>
        <v>0</v>
      </c>
      <c r="K631" s="136">
        <f t="shared" si="71"/>
        <v>0</v>
      </c>
      <c r="L631" s="136">
        <f t="shared" si="71"/>
        <v>0</v>
      </c>
      <c r="M631" s="177">
        <f t="shared" si="71"/>
        <v>0</v>
      </c>
      <c r="N631" s="137">
        <f t="shared" si="71"/>
        <v>0</v>
      </c>
      <c r="O631" s="45"/>
      <c r="Q631" s="57" t="str">
        <f t="shared" si="67"/>
        <v>скрыть</v>
      </c>
    </row>
    <row r="632" spans="2:17" ht="15.75" hidden="1" customHeight="1" x14ac:dyDescent="0.25">
      <c r="B632" s="182">
        <v>616</v>
      </c>
      <c r="C632" s="182">
        <f t="shared" si="71"/>
        <v>0</v>
      </c>
      <c r="D632" s="182">
        <f t="shared" si="71"/>
        <v>0</v>
      </c>
      <c r="E632" s="183">
        <f t="shared" si="71"/>
        <v>0</v>
      </c>
      <c r="F632" s="182">
        <f t="shared" si="71"/>
        <v>0</v>
      </c>
      <c r="G632" s="141">
        <f t="shared" si="71"/>
        <v>0</v>
      </c>
      <c r="H632" s="141">
        <f t="shared" si="71"/>
        <v>0</v>
      </c>
      <c r="I632" s="142">
        <f t="shared" si="71"/>
        <v>0</v>
      </c>
      <c r="J632" s="136">
        <f t="shared" si="71"/>
        <v>0</v>
      </c>
      <c r="K632" s="136">
        <f t="shared" si="71"/>
        <v>0</v>
      </c>
      <c r="L632" s="136">
        <f t="shared" si="71"/>
        <v>0</v>
      </c>
      <c r="M632" s="177">
        <f t="shared" si="71"/>
        <v>0</v>
      </c>
      <c r="N632" s="137">
        <f t="shared" si="71"/>
        <v>0</v>
      </c>
      <c r="O632" s="45"/>
      <c r="Q632" s="57" t="str">
        <f t="shared" si="67"/>
        <v>скрыть</v>
      </c>
    </row>
    <row r="633" spans="2:17" ht="15.75" hidden="1" customHeight="1" x14ac:dyDescent="0.25">
      <c r="B633" s="182">
        <v>617</v>
      </c>
      <c r="C633" s="182">
        <f t="shared" si="71"/>
        <v>0</v>
      </c>
      <c r="D633" s="182">
        <f t="shared" si="71"/>
        <v>0</v>
      </c>
      <c r="E633" s="183">
        <f t="shared" si="71"/>
        <v>0</v>
      </c>
      <c r="F633" s="182">
        <f t="shared" si="71"/>
        <v>0</v>
      </c>
      <c r="G633" s="141">
        <f t="shared" si="71"/>
        <v>0</v>
      </c>
      <c r="H633" s="141">
        <f t="shared" si="71"/>
        <v>0</v>
      </c>
      <c r="I633" s="142">
        <f t="shared" si="71"/>
        <v>0</v>
      </c>
      <c r="J633" s="136">
        <f t="shared" si="71"/>
        <v>0</v>
      </c>
      <c r="K633" s="136">
        <f t="shared" si="71"/>
        <v>0</v>
      </c>
      <c r="L633" s="136">
        <f t="shared" si="71"/>
        <v>0</v>
      </c>
      <c r="M633" s="177">
        <f t="shared" si="71"/>
        <v>0</v>
      </c>
      <c r="N633" s="137">
        <f t="shared" si="71"/>
        <v>0</v>
      </c>
      <c r="O633" s="45"/>
      <c r="Q633" s="57" t="str">
        <f t="shared" si="67"/>
        <v>скрыть</v>
      </c>
    </row>
    <row r="634" spans="2:17" ht="15.75" hidden="1" customHeight="1" x14ac:dyDescent="0.25">
      <c r="B634" s="182">
        <v>618</v>
      </c>
      <c r="C634" s="182">
        <f t="shared" si="71"/>
        <v>0</v>
      </c>
      <c r="D634" s="182">
        <f t="shared" si="71"/>
        <v>0</v>
      </c>
      <c r="E634" s="183">
        <f t="shared" si="71"/>
        <v>0</v>
      </c>
      <c r="F634" s="182">
        <f t="shared" si="71"/>
        <v>0</v>
      </c>
      <c r="G634" s="141">
        <f t="shared" si="71"/>
        <v>0</v>
      </c>
      <c r="H634" s="141">
        <f t="shared" si="71"/>
        <v>0</v>
      </c>
      <c r="I634" s="142">
        <f t="shared" si="71"/>
        <v>0</v>
      </c>
      <c r="J634" s="136">
        <f t="shared" si="71"/>
        <v>0</v>
      </c>
      <c r="K634" s="136">
        <f t="shared" si="71"/>
        <v>0</v>
      </c>
      <c r="L634" s="136">
        <f t="shared" si="71"/>
        <v>0</v>
      </c>
      <c r="M634" s="177">
        <f t="shared" si="71"/>
        <v>0</v>
      </c>
      <c r="N634" s="137">
        <f t="shared" si="71"/>
        <v>0</v>
      </c>
      <c r="O634" s="45"/>
      <c r="Q634" s="57" t="str">
        <f t="shared" si="67"/>
        <v>скрыть</v>
      </c>
    </row>
    <row r="635" spans="2:17" ht="15.75" hidden="1" customHeight="1" x14ac:dyDescent="0.25">
      <c r="B635" s="182">
        <v>619</v>
      </c>
      <c r="C635" s="182">
        <f t="shared" si="71"/>
        <v>0</v>
      </c>
      <c r="D635" s="182">
        <f t="shared" si="71"/>
        <v>0</v>
      </c>
      <c r="E635" s="183">
        <f t="shared" si="71"/>
        <v>0</v>
      </c>
      <c r="F635" s="182">
        <f t="shared" si="71"/>
        <v>0</v>
      </c>
      <c r="G635" s="141">
        <f t="shared" si="71"/>
        <v>0</v>
      </c>
      <c r="H635" s="141">
        <f t="shared" si="71"/>
        <v>0</v>
      </c>
      <c r="I635" s="142">
        <f t="shared" si="71"/>
        <v>0</v>
      </c>
      <c r="J635" s="136">
        <f t="shared" si="71"/>
        <v>0</v>
      </c>
      <c r="K635" s="136">
        <f t="shared" si="71"/>
        <v>0</v>
      </c>
      <c r="L635" s="136">
        <f t="shared" si="71"/>
        <v>0</v>
      </c>
      <c r="M635" s="177">
        <f t="shared" si="71"/>
        <v>0</v>
      </c>
      <c r="N635" s="137">
        <f t="shared" si="71"/>
        <v>0</v>
      </c>
      <c r="O635" s="45"/>
      <c r="Q635" s="57" t="str">
        <f t="shared" si="67"/>
        <v>скрыть</v>
      </c>
    </row>
    <row r="636" spans="2:17" ht="15.75" hidden="1" customHeight="1" x14ac:dyDescent="0.25">
      <c r="B636" s="182">
        <v>620</v>
      </c>
      <c r="C636" s="182">
        <f t="shared" si="71"/>
        <v>0</v>
      </c>
      <c r="D636" s="182">
        <f t="shared" si="71"/>
        <v>0</v>
      </c>
      <c r="E636" s="183">
        <f t="shared" si="71"/>
        <v>0</v>
      </c>
      <c r="F636" s="182">
        <f t="shared" si="71"/>
        <v>0</v>
      </c>
      <c r="G636" s="141">
        <f t="shared" si="71"/>
        <v>0</v>
      </c>
      <c r="H636" s="141">
        <f t="shared" si="71"/>
        <v>0</v>
      </c>
      <c r="I636" s="142">
        <f t="shared" si="71"/>
        <v>0</v>
      </c>
      <c r="J636" s="136">
        <f t="shared" si="71"/>
        <v>0</v>
      </c>
      <c r="K636" s="136">
        <f t="shared" si="71"/>
        <v>0</v>
      </c>
      <c r="L636" s="136">
        <f t="shared" si="71"/>
        <v>0</v>
      </c>
      <c r="M636" s="177">
        <f t="shared" si="71"/>
        <v>0</v>
      </c>
      <c r="N636" s="137">
        <f t="shared" si="71"/>
        <v>0</v>
      </c>
      <c r="O636" s="45"/>
      <c r="Q636" s="57" t="str">
        <f t="shared" si="67"/>
        <v>скрыть</v>
      </c>
    </row>
    <row r="637" spans="2:17" ht="15.75" hidden="1" customHeight="1" x14ac:dyDescent="0.25">
      <c r="B637" s="182">
        <v>621</v>
      </c>
      <c r="C637" s="182">
        <f t="shared" ref="C637:N646" si="72">IFERROR(VLOOKUP($B637,calc_data,C$14+1,0),0)</f>
        <v>0</v>
      </c>
      <c r="D637" s="182">
        <f t="shared" si="72"/>
        <v>0</v>
      </c>
      <c r="E637" s="183">
        <f t="shared" si="72"/>
        <v>0</v>
      </c>
      <c r="F637" s="182">
        <f t="shared" si="72"/>
        <v>0</v>
      </c>
      <c r="G637" s="141">
        <f t="shared" si="72"/>
        <v>0</v>
      </c>
      <c r="H637" s="141">
        <f t="shared" si="72"/>
        <v>0</v>
      </c>
      <c r="I637" s="142">
        <f t="shared" si="72"/>
        <v>0</v>
      </c>
      <c r="J637" s="136">
        <f t="shared" si="72"/>
        <v>0</v>
      </c>
      <c r="K637" s="136">
        <f t="shared" si="72"/>
        <v>0</v>
      </c>
      <c r="L637" s="136">
        <f t="shared" si="72"/>
        <v>0</v>
      </c>
      <c r="M637" s="177">
        <f t="shared" si="72"/>
        <v>0</v>
      </c>
      <c r="N637" s="137">
        <f t="shared" si="72"/>
        <v>0</v>
      </c>
      <c r="O637" s="45"/>
      <c r="Q637" s="57" t="str">
        <f t="shared" si="67"/>
        <v>скрыть</v>
      </c>
    </row>
    <row r="638" spans="2:17" ht="15.75" hidden="1" customHeight="1" x14ac:dyDescent="0.25">
      <c r="B638" s="182">
        <v>622</v>
      </c>
      <c r="C638" s="182">
        <f t="shared" si="72"/>
        <v>0</v>
      </c>
      <c r="D638" s="182">
        <f t="shared" si="72"/>
        <v>0</v>
      </c>
      <c r="E638" s="183">
        <f t="shared" si="72"/>
        <v>0</v>
      </c>
      <c r="F638" s="182">
        <f t="shared" si="72"/>
        <v>0</v>
      </c>
      <c r="G638" s="141">
        <f t="shared" si="72"/>
        <v>0</v>
      </c>
      <c r="H638" s="141">
        <f t="shared" si="72"/>
        <v>0</v>
      </c>
      <c r="I638" s="142">
        <f t="shared" si="72"/>
        <v>0</v>
      </c>
      <c r="J638" s="136">
        <f t="shared" si="72"/>
        <v>0</v>
      </c>
      <c r="K638" s="136">
        <f t="shared" si="72"/>
        <v>0</v>
      </c>
      <c r="L638" s="136">
        <f t="shared" si="72"/>
        <v>0</v>
      </c>
      <c r="M638" s="177">
        <f t="shared" si="72"/>
        <v>0</v>
      </c>
      <c r="N638" s="137">
        <f t="shared" si="72"/>
        <v>0</v>
      </c>
      <c r="O638" s="45"/>
      <c r="Q638" s="57" t="str">
        <f t="shared" si="67"/>
        <v>скрыть</v>
      </c>
    </row>
    <row r="639" spans="2:17" ht="15.75" hidden="1" customHeight="1" x14ac:dyDescent="0.25">
      <c r="B639" s="182">
        <v>623</v>
      </c>
      <c r="C639" s="182">
        <f t="shared" si="72"/>
        <v>0</v>
      </c>
      <c r="D639" s="182">
        <f t="shared" si="72"/>
        <v>0</v>
      </c>
      <c r="E639" s="183">
        <f t="shared" si="72"/>
        <v>0</v>
      </c>
      <c r="F639" s="182">
        <f t="shared" si="72"/>
        <v>0</v>
      </c>
      <c r="G639" s="141">
        <f t="shared" si="72"/>
        <v>0</v>
      </c>
      <c r="H639" s="141">
        <f t="shared" si="72"/>
        <v>0</v>
      </c>
      <c r="I639" s="142">
        <f t="shared" si="72"/>
        <v>0</v>
      </c>
      <c r="J639" s="136">
        <f t="shared" si="72"/>
        <v>0</v>
      </c>
      <c r="K639" s="136">
        <f t="shared" si="72"/>
        <v>0</v>
      </c>
      <c r="L639" s="136">
        <f t="shared" si="72"/>
        <v>0</v>
      </c>
      <c r="M639" s="177">
        <f t="shared" si="72"/>
        <v>0</v>
      </c>
      <c r="N639" s="137">
        <f t="shared" si="72"/>
        <v>0</v>
      </c>
      <c r="O639" s="45"/>
      <c r="Q639" s="57" t="str">
        <f t="shared" si="67"/>
        <v>скрыть</v>
      </c>
    </row>
    <row r="640" spans="2:17" ht="15.75" hidden="1" customHeight="1" x14ac:dyDescent="0.25">
      <c r="B640" s="182">
        <v>624</v>
      </c>
      <c r="C640" s="182">
        <f t="shared" si="72"/>
        <v>0</v>
      </c>
      <c r="D640" s="182">
        <f t="shared" si="72"/>
        <v>0</v>
      </c>
      <c r="E640" s="183">
        <f t="shared" si="72"/>
        <v>0</v>
      </c>
      <c r="F640" s="182">
        <f t="shared" si="72"/>
        <v>0</v>
      </c>
      <c r="G640" s="141">
        <f t="shared" si="72"/>
        <v>0</v>
      </c>
      <c r="H640" s="141">
        <f t="shared" si="72"/>
        <v>0</v>
      </c>
      <c r="I640" s="142">
        <f t="shared" si="72"/>
        <v>0</v>
      </c>
      <c r="J640" s="136">
        <f t="shared" si="72"/>
        <v>0</v>
      </c>
      <c r="K640" s="136">
        <f t="shared" si="72"/>
        <v>0</v>
      </c>
      <c r="L640" s="136">
        <f t="shared" si="72"/>
        <v>0</v>
      </c>
      <c r="M640" s="177">
        <f t="shared" si="72"/>
        <v>0</v>
      </c>
      <c r="N640" s="137">
        <f t="shared" si="72"/>
        <v>0</v>
      </c>
      <c r="O640" s="45"/>
      <c r="Q640" s="57" t="str">
        <f t="shared" si="67"/>
        <v>скрыть</v>
      </c>
    </row>
    <row r="641" spans="2:17" ht="15.75" hidden="1" customHeight="1" x14ac:dyDescent="0.25">
      <c r="B641" s="182">
        <v>625</v>
      </c>
      <c r="C641" s="182">
        <f t="shared" si="72"/>
        <v>0</v>
      </c>
      <c r="D641" s="182">
        <f t="shared" si="72"/>
        <v>0</v>
      </c>
      <c r="E641" s="183">
        <f t="shared" si="72"/>
        <v>0</v>
      </c>
      <c r="F641" s="182">
        <f t="shared" si="72"/>
        <v>0</v>
      </c>
      <c r="G641" s="141">
        <f t="shared" si="72"/>
        <v>0</v>
      </c>
      <c r="H641" s="141">
        <f t="shared" si="72"/>
        <v>0</v>
      </c>
      <c r="I641" s="142">
        <f t="shared" si="72"/>
        <v>0</v>
      </c>
      <c r="J641" s="136">
        <f t="shared" si="72"/>
        <v>0</v>
      </c>
      <c r="K641" s="136">
        <f t="shared" si="72"/>
        <v>0</v>
      </c>
      <c r="L641" s="136">
        <f t="shared" si="72"/>
        <v>0</v>
      </c>
      <c r="M641" s="177">
        <f t="shared" si="72"/>
        <v>0</v>
      </c>
      <c r="N641" s="137">
        <f t="shared" si="72"/>
        <v>0</v>
      </c>
      <c r="O641" s="45"/>
      <c r="Q641" s="57" t="str">
        <f t="shared" si="67"/>
        <v>скрыть</v>
      </c>
    </row>
    <row r="642" spans="2:17" ht="15.75" hidden="1" customHeight="1" x14ac:dyDescent="0.25">
      <c r="B642" s="182">
        <v>626</v>
      </c>
      <c r="C642" s="182">
        <f t="shared" si="72"/>
        <v>0</v>
      </c>
      <c r="D642" s="182">
        <f t="shared" si="72"/>
        <v>0</v>
      </c>
      <c r="E642" s="183">
        <f t="shared" si="72"/>
        <v>0</v>
      </c>
      <c r="F642" s="182">
        <f t="shared" si="72"/>
        <v>0</v>
      </c>
      <c r="G642" s="141">
        <f t="shared" si="72"/>
        <v>0</v>
      </c>
      <c r="H642" s="141">
        <f t="shared" si="72"/>
        <v>0</v>
      </c>
      <c r="I642" s="142">
        <f t="shared" si="72"/>
        <v>0</v>
      </c>
      <c r="J642" s="136">
        <f t="shared" si="72"/>
        <v>0</v>
      </c>
      <c r="K642" s="136">
        <f t="shared" si="72"/>
        <v>0</v>
      </c>
      <c r="L642" s="136">
        <f t="shared" si="72"/>
        <v>0</v>
      </c>
      <c r="M642" s="177">
        <f t="shared" si="72"/>
        <v>0</v>
      </c>
      <c r="N642" s="137">
        <f t="shared" si="72"/>
        <v>0</v>
      </c>
      <c r="O642" s="45"/>
      <c r="Q642" s="57" t="str">
        <f t="shared" si="67"/>
        <v>скрыть</v>
      </c>
    </row>
    <row r="643" spans="2:17" ht="15.75" hidden="1" customHeight="1" x14ac:dyDescent="0.25">
      <c r="B643" s="182">
        <v>627</v>
      </c>
      <c r="C643" s="182">
        <f t="shared" si="72"/>
        <v>0</v>
      </c>
      <c r="D643" s="182">
        <f t="shared" si="72"/>
        <v>0</v>
      </c>
      <c r="E643" s="183">
        <f t="shared" si="72"/>
        <v>0</v>
      </c>
      <c r="F643" s="182">
        <f t="shared" si="72"/>
        <v>0</v>
      </c>
      <c r="G643" s="141">
        <f t="shared" si="72"/>
        <v>0</v>
      </c>
      <c r="H643" s="141">
        <f t="shared" si="72"/>
        <v>0</v>
      </c>
      <c r="I643" s="142">
        <f t="shared" si="72"/>
        <v>0</v>
      </c>
      <c r="J643" s="136">
        <f t="shared" si="72"/>
        <v>0</v>
      </c>
      <c r="K643" s="136">
        <f t="shared" si="72"/>
        <v>0</v>
      </c>
      <c r="L643" s="136">
        <f t="shared" si="72"/>
        <v>0</v>
      </c>
      <c r="M643" s="177">
        <f t="shared" si="72"/>
        <v>0</v>
      </c>
      <c r="N643" s="137">
        <f t="shared" si="72"/>
        <v>0</v>
      </c>
      <c r="O643" s="45"/>
      <c r="Q643" s="57" t="str">
        <f t="shared" si="67"/>
        <v>скрыть</v>
      </c>
    </row>
    <row r="644" spans="2:17" ht="15.75" hidden="1" customHeight="1" x14ac:dyDescent="0.25">
      <c r="B644" s="182">
        <v>628</v>
      </c>
      <c r="C644" s="182">
        <f t="shared" si="72"/>
        <v>0</v>
      </c>
      <c r="D644" s="182">
        <f t="shared" si="72"/>
        <v>0</v>
      </c>
      <c r="E644" s="183">
        <f t="shared" si="72"/>
        <v>0</v>
      </c>
      <c r="F644" s="182">
        <f t="shared" si="72"/>
        <v>0</v>
      </c>
      <c r="G644" s="141">
        <f t="shared" si="72"/>
        <v>0</v>
      </c>
      <c r="H644" s="141">
        <f t="shared" si="72"/>
        <v>0</v>
      </c>
      <c r="I644" s="142">
        <f t="shared" si="72"/>
        <v>0</v>
      </c>
      <c r="J644" s="136">
        <f t="shared" si="72"/>
        <v>0</v>
      </c>
      <c r="K644" s="136">
        <f t="shared" si="72"/>
        <v>0</v>
      </c>
      <c r="L644" s="136">
        <f t="shared" si="72"/>
        <v>0</v>
      </c>
      <c r="M644" s="177">
        <f t="shared" si="72"/>
        <v>0</v>
      </c>
      <c r="N644" s="137">
        <f t="shared" si="72"/>
        <v>0</v>
      </c>
      <c r="O644" s="45"/>
      <c r="Q644" s="57" t="str">
        <f t="shared" si="67"/>
        <v>скрыть</v>
      </c>
    </row>
    <row r="645" spans="2:17" ht="15.75" hidden="1" customHeight="1" x14ac:dyDescent="0.25">
      <c r="B645" s="182">
        <v>629</v>
      </c>
      <c r="C645" s="182">
        <f t="shared" si="72"/>
        <v>0</v>
      </c>
      <c r="D645" s="182">
        <f t="shared" si="72"/>
        <v>0</v>
      </c>
      <c r="E645" s="183">
        <f t="shared" si="72"/>
        <v>0</v>
      </c>
      <c r="F645" s="182">
        <f t="shared" si="72"/>
        <v>0</v>
      </c>
      <c r="G645" s="141">
        <f t="shared" si="72"/>
        <v>0</v>
      </c>
      <c r="H645" s="141">
        <f t="shared" si="72"/>
        <v>0</v>
      </c>
      <c r="I645" s="142">
        <f t="shared" si="72"/>
        <v>0</v>
      </c>
      <c r="J645" s="136">
        <f t="shared" si="72"/>
        <v>0</v>
      </c>
      <c r="K645" s="136">
        <f t="shared" si="72"/>
        <v>0</v>
      </c>
      <c r="L645" s="136">
        <f t="shared" si="72"/>
        <v>0</v>
      </c>
      <c r="M645" s="177">
        <f t="shared" si="72"/>
        <v>0</v>
      </c>
      <c r="N645" s="137">
        <f t="shared" si="72"/>
        <v>0</v>
      </c>
      <c r="O645" s="45"/>
      <c r="Q645" s="57" t="str">
        <f t="shared" si="67"/>
        <v>скрыть</v>
      </c>
    </row>
    <row r="646" spans="2:17" ht="15.75" hidden="1" customHeight="1" x14ac:dyDescent="0.25">
      <c r="B646" s="182">
        <v>630</v>
      </c>
      <c r="C646" s="182">
        <f t="shared" si="72"/>
        <v>0</v>
      </c>
      <c r="D646" s="182">
        <f t="shared" si="72"/>
        <v>0</v>
      </c>
      <c r="E646" s="183">
        <f t="shared" si="72"/>
        <v>0</v>
      </c>
      <c r="F646" s="182">
        <f t="shared" si="72"/>
        <v>0</v>
      </c>
      <c r="G646" s="141">
        <f t="shared" si="72"/>
        <v>0</v>
      </c>
      <c r="H646" s="141">
        <f t="shared" si="72"/>
        <v>0</v>
      </c>
      <c r="I646" s="142">
        <f t="shared" si="72"/>
        <v>0</v>
      </c>
      <c r="J646" s="136">
        <f t="shared" si="72"/>
        <v>0</v>
      </c>
      <c r="K646" s="136">
        <f t="shared" si="72"/>
        <v>0</v>
      </c>
      <c r="L646" s="136">
        <f t="shared" si="72"/>
        <v>0</v>
      </c>
      <c r="M646" s="177">
        <f t="shared" si="72"/>
        <v>0</v>
      </c>
      <c r="N646" s="137">
        <f t="shared" si="72"/>
        <v>0</v>
      </c>
      <c r="O646" s="45"/>
      <c r="Q646" s="57" t="str">
        <f t="shared" si="67"/>
        <v>скрыть</v>
      </c>
    </row>
    <row r="647" spans="2:17" ht="15.75" hidden="1" customHeight="1" x14ac:dyDescent="0.25">
      <c r="B647" s="182">
        <v>631</v>
      </c>
      <c r="C647" s="182">
        <f t="shared" ref="C647:N656" si="73">IFERROR(VLOOKUP($B647,calc_data,C$14+1,0),0)</f>
        <v>0</v>
      </c>
      <c r="D647" s="182">
        <f t="shared" si="73"/>
        <v>0</v>
      </c>
      <c r="E647" s="183">
        <f t="shared" si="73"/>
        <v>0</v>
      </c>
      <c r="F647" s="182">
        <f t="shared" si="73"/>
        <v>0</v>
      </c>
      <c r="G647" s="141">
        <f t="shared" si="73"/>
        <v>0</v>
      </c>
      <c r="H647" s="141">
        <f t="shared" si="73"/>
        <v>0</v>
      </c>
      <c r="I647" s="142">
        <f t="shared" si="73"/>
        <v>0</v>
      </c>
      <c r="J647" s="136">
        <f t="shared" si="73"/>
        <v>0</v>
      </c>
      <c r="K647" s="136">
        <f t="shared" si="73"/>
        <v>0</v>
      </c>
      <c r="L647" s="136">
        <f t="shared" si="73"/>
        <v>0</v>
      </c>
      <c r="M647" s="177">
        <f t="shared" si="73"/>
        <v>0</v>
      </c>
      <c r="N647" s="137">
        <f t="shared" si="73"/>
        <v>0</v>
      </c>
      <c r="O647" s="45"/>
      <c r="Q647" s="57" t="str">
        <f t="shared" si="67"/>
        <v>скрыть</v>
      </c>
    </row>
    <row r="648" spans="2:17" ht="15.75" hidden="1" customHeight="1" x14ac:dyDescent="0.25">
      <c r="B648" s="182">
        <v>632</v>
      </c>
      <c r="C648" s="182">
        <f t="shared" si="73"/>
        <v>0</v>
      </c>
      <c r="D648" s="182">
        <f t="shared" si="73"/>
        <v>0</v>
      </c>
      <c r="E648" s="183">
        <f t="shared" si="73"/>
        <v>0</v>
      </c>
      <c r="F648" s="182">
        <f t="shared" si="73"/>
        <v>0</v>
      </c>
      <c r="G648" s="141">
        <f t="shared" si="73"/>
        <v>0</v>
      </c>
      <c r="H648" s="141">
        <f t="shared" si="73"/>
        <v>0</v>
      </c>
      <c r="I648" s="142">
        <f t="shared" si="73"/>
        <v>0</v>
      </c>
      <c r="J648" s="136">
        <f t="shared" si="73"/>
        <v>0</v>
      </c>
      <c r="K648" s="136">
        <f t="shared" si="73"/>
        <v>0</v>
      </c>
      <c r="L648" s="136">
        <f t="shared" si="73"/>
        <v>0</v>
      </c>
      <c r="M648" s="177">
        <f t="shared" si="73"/>
        <v>0</v>
      </c>
      <c r="N648" s="137">
        <f t="shared" si="73"/>
        <v>0</v>
      </c>
      <c r="O648" s="45"/>
      <c r="Q648" s="57" t="str">
        <f t="shared" si="67"/>
        <v>скрыть</v>
      </c>
    </row>
    <row r="649" spans="2:17" ht="15.75" hidden="1" customHeight="1" x14ac:dyDescent="0.25">
      <c r="B649" s="182">
        <v>633</v>
      </c>
      <c r="C649" s="182">
        <f t="shared" si="73"/>
        <v>0</v>
      </c>
      <c r="D649" s="182">
        <f t="shared" si="73"/>
        <v>0</v>
      </c>
      <c r="E649" s="183">
        <f t="shared" si="73"/>
        <v>0</v>
      </c>
      <c r="F649" s="182">
        <f t="shared" si="73"/>
        <v>0</v>
      </c>
      <c r="G649" s="141">
        <f t="shared" si="73"/>
        <v>0</v>
      </c>
      <c r="H649" s="141">
        <f t="shared" si="73"/>
        <v>0</v>
      </c>
      <c r="I649" s="142">
        <f t="shared" si="73"/>
        <v>0</v>
      </c>
      <c r="J649" s="136">
        <f t="shared" si="73"/>
        <v>0</v>
      </c>
      <c r="K649" s="136">
        <f t="shared" si="73"/>
        <v>0</v>
      </c>
      <c r="L649" s="136">
        <f t="shared" si="73"/>
        <v>0</v>
      </c>
      <c r="M649" s="177">
        <f t="shared" si="73"/>
        <v>0</v>
      </c>
      <c r="N649" s="137">
        <f t="shared" si="73"/>
        <v>0</v>
      </c>
      <c r="O649" s="45"/>
      <c r="Q649" s="57" t="str">
        <f t="shared" si="67"/>
        <v>скрыть</v>
      </c>
    </row>
    <row r="650" spans="2:17" ht="15.75" hidden="1" customHeight="1" x14ac:dyDescent="0.25">
      <c r="B650" s="182">
        <v>634</v>
      </c>
      <c r="C650" s="182">
        <f t="shared" si="73"/>
        <v>0</v>
      </c>
      <c r="D650" s="182">
        <f t="shared" si="73"/>
        <v>0</v>
      </c>
      <c r="E650" s="183">
        <f t="shared" si="73"/>
        <v>0</v>
      </c>
      <c r="F650" s="182">
        <f t="shared" si="73"/>
        <v>0</v>
      </c>
      <c r="G650" s="141">
        <f t="shared" si="73"/>
        <v>0</v>
      </c>
      <c r="H650" s="141">
        <f t="shared" si="73"/>
        <v>0</v>
      </c>
      <c r="I650" s="142">
        <f t="shared" si="73"/>
        <v>0</v>
      </c>
      <c r="J650" s="136">
        <f t="shared" si="73"/>
        <v>0</v>
      </c>
      <c r="K650" s="136">
        <f t="shared" si="73"/>
        <v>0</v>
      </c>
      <c r="L650" s="136">
        <f t="shared" si="73"/>
        <v>0</v>
      </c>
      <c r="M650" s="177">
        <f t="shared" si="73"/>
        <v>0</v>
      </c>
      <c r="N650" s="137">
        <f t="shared" si="73"/>
        <v>0</v>
      </c>
      <c r="O650" s="45"/>
      <c r="Q650" s="57" t="str">
        <f t="shared" si="67"/>
        <v>скрыть</v>
      </c>
    </row>
    <row r="651" spans="2:17" ht="15.75" hidden="1" customHeight="1" x14ac:dyDescent="0.25">
      <c r="B651" s="182">
        <v>635</v>
      </c>
      <c r="C651" s="182">
        <f t="shared" si="73"/>
        <v>0</v>
      </c>
      <c r="D651" s="182">
        <f t="shared" si="73"/>
        <v>0</v>
      </c>
      <c r="E651" s="183">
        <f t="shared" si="73"/>
        <v>0</v>
      </c>
      <c r="F651" s="182">
        <f t="shared" si="73"/>
        <v>0</v>
      </c>
      <c r="G651" s="141">
        <f t="shared" si="73"/>
        <v>0</v>
      </c>
      <c r="H651" s="141">
        <f t="shared" si="73"/>
        <v>0</v>
      </c>
      <c r="I651" s="142">
        <f t="shared" si="73"/>
        <v>0</v>
      </c>
      <c r="J651" s="136">
        <f t="shared" si="73"/>
        <v>0</v>
      </c>
      <c r="K651" s="136">
        <f t="shared" si="73"/>
        <v>0</v>
      </c>
      <c r="L651" s="136">
        <f t="shared" si="73"/>
        <v>0</v>
      </c>
      <c r="M651" s="177">
        <f t="shared" si="73"/>
        <v>0</v>
      </c>
      <c r="N651" s="137">
        <f t="shared" si="73"/>
        <v>0</v>
      </c>
      <c r="O651" s="45"/>
      <c r="Q651" s="57" t="str">
        <f t="shared" si="67"/>
        <v>скрыть</v>
      </c>
    </row>
    <row r="652" spans="2:17" ht="15.75" hidden="1" customHeight="1" x14ac:dyDescent="0.25">
      <c r="B652" s="182">
        <v>636</v>
      </c>
      <c r="C652" s="182">
        <f t="shared" si="73"/>
        <v>0</v>
      </c>
      <c r="D652" s="182">
        <f t="shared" si="73"/>
        <v>0</v>
      </c>
      <c r="E652" s="183">
        <f t="shared" si="73"/>
        <v>0</v>
      </c>
      <c r="F652" s="182">
        <f t="shared" si="73"/>
        <v>0</v>
      </c>
      <c r="G652" s="141">
        <f t="shared" si="73"/>
        <v>0</v>
      </c>
      <c r="H652" s="141">
        <f t="shared" si="73"/>
        <v>0</v>
      </c>
      <c r="I652" s="142">
        <f t="shared" si="73"/>
        <v>0</v>
      </c>
      <c r="J652" s="136">
        <f t="shared" si="73"/>
        <v>0</v>
      </c>
      <c r="K652" s="136">
        <f t="shared" si="73"/>
        <v>0</v>
      </c>
      <c r="L652" s="136">
        <f t="shared" si="73"/>
        <v>0</v>
      </c>
      <c r="M652" s="177">
        <f t="shared" si="73"/>
        <v>0</v>
      </c>
      <c r="N652" s="137">
        <f t="shared" si="73"/>
        <v>0</v>
      </c>
      <c r="O652" s="45"/>
      <c r="Q652" s="57" t="str">
        <f t="shared" si="67"/>
        <v>скрыть</v>
      </c>
    </row>
    <row r="653" spans="2:17" ht="15.75" hidden="1" customHeight="1" x14ac:dyDescent="0.25">
      <c r="B653" s="182">
        <v>637</v>
      </c>
      <c r="C653" s="182">
        <f t="shared" si="73"/>
        <v>0</v>
      </c>
      <c r="D653" s="182">
        <f t="shared" si="73"/>
        <v>0</v>
      </c>
      <c r="E653" s="183">
        <f t="shared" si="73"/>
        <v>0</v>
      </c>
      <c r="F653" s="182">
        <f t="shared" si="73"/>
        <v>0</v>
      </c>
      <c r="G653" s="141">
        <f t="shared" si="73"/>
        <v>0</v>
      </c>
      <c r="H653" s="141">
        <f t="shared" si="73"/>
        <v>0</v>
      </c>
      <c r="I653" s="142">
        <f t="shared" si="73"/>
        <v>0</v>
      </c>
      <c r="J653" s="136">
        <f t="shared" si="73"/>
        <v>0</v>
      </c>
      <c r="K653" s="136">
        <f t="shared" si="73"/>
        <v>0</v>
      </c>
      <c r="L653" s="136">
        <f t="shared" si="73"/>
        <v>0</v>
      </c>
      <c r="M653" s="177">
        <f t="shared" si="73"/>
        <v>0</v>
      </c>
      <c r="N653" s="137">
        <f t="shared" si="73"/>
        <v>0</v>
      </c>
      <c r="O653" s="45"/>
      <c r="Q653" s="57" t="str">
        <f t="shared" si="67"/>
        <v>скрыть</v>
      </c>
    </row>
    <row r="654" spans="2:17" ht="15.75" hidden="1" customHeight="1" x14ac:dyDescent="0.25">
      <c r="B654" s="182">
        <v>638</v>
      </c>
      <c r="C654" s="182">
        <f t="shared" si="73"/>
        <v>0</v>
      </c>
      <c r="D654" s="182">
        <f t="shared" si="73"/>
        <v>0</v>
      </c>
      <c r="E654" s="183">
        <f t="shared" si="73"/>
        <v>0</v>
      </c>
      <c r="F654" s="182">
        <f t="shared" si="73"/>
        <v>0</v>
      </c>
      <c r="G654" s="141">
        <f t="shared" si="73"/>
        <v>0</v>
      </c>
      <c r="H654" s="141">
        <f t="shared" si="73"/>
        <v>0</v>
      </c>
      <c r="I654" s="142">
        <f t="shared" si="73"/>
        <v>0</v>
      </c>
      <c r="J654" s="136">
        <f t="shared" si="73"/>
        <v>0</v>
      </c>
      <c r="K654" s="136">
        <f t="shared" si="73"/>
        <v>0</v>
      </c>
      <c r="L654" s="136">
        <f t="shared" si="73"/>
        <v>0</v>
      </c>
      <c r="M654" s="177">
        <f t="shared" si="73"/>
        <v>0</v>
      </c>
      <c r="N654" s="137">
        <f t="shared" si="73"/>
        <v>0</v>
      </c>
      <c r="O654" s="45"/>
      <c r="Q654" s="57" t="str">
        <f t="shared" si="67"/>
        <v>скрыть</v>
      </c>
    </row>
    <row r="655" spans="2:17" ht="15.75" hidden="1" customHeight="1" x14ac:dyDescent="0.25">
      <c r="B655" s="182">
        <v>639</v>
      </c>
      <c r="C655" s="182">
        <f t="shared" si="73"/>
        <v>0</v>
      </c>
      <c r="D655" s="182">
        <f t="shared" si="73"/>
        <v>0</v>
      </c>
      <c r="E655" s="183">
        <f t="shared" si="73"/>
        <v>0</v>
      </c>
      <c r="F655" s="182">
        <f t="shared" si="73"/>
        <v>0</v>
      </c>
      <c r="G655" s="141">
        <f t="shared" si="73"/>
        <v>0</v>
      </c>
      <c r="H655" s="141">
        <f t="shared" si="73"/>
        <v>0</v>
      </c>
      <c r="I655" s="142">
        <f t="shared" si="73"/>
        <v>0</v>
      </c>
      <c r="J655" s="136">
        <f t="shared" si="73"/>
        <v>0</v>
      </c>
      <c r="K655" s="136">
        <f t="shared" si="73"/>
        <v>0</v>
      </c>
      <c r="L655" s="136">
        <f t="shared" si="73"/>
        <v>0</v>
      </c>
      <c r="M655" s="177">
        <f t="shared" si="73"/>
        <v>0</v>
      </c>
      <c r="N655" s="137">
        <f t="shared" si="73"/>
        <v>0</v>
      </c>
      <c r="O655" s="45"/>
      <c r="Q655" s="57" t="str">
        <f t="shared" si="67"/>
        <v>скрыть</v>
      </c>
    </row>
    <row r="656" spans="2:17" ht="15.75" hidden="1" customHeight="1" x14ac:dyDescent="0.25">
      <c r="B656" s="182">
        <v>640</v>
      </c>
      <c r="C656" s="182">
        <f t="shared" si="73"/>
        <v>0</v>
      </c>
      <c r="D656" s="182">
        <f t="shared" si="73"/>
        <v>0</v>
      </c>
      <c r="E656" s="183">
        <f t="shared" si="73"/>
        <v>0</v>
      </c>
      <c r="F656" s="182">
        <f t="shared" si="73"/>
        <v>0</v>
      </c>
      <c r="G656" s="141">
        <f t="shared" si="73"/>
        <v>0</v>
      </c>
      <c r="H656" s="141">
        <f t="shared" si="73"/>
        <v>0</v>
      </c>
      <c r="I656" s="142">
        <f t="shared" si="73"/>
        <v>0</v>
      </c>
      <c r="J656" s="136">
        <f t="shared" si="73"/>
        <v>0</v>
      </c>
      <c r="K656" s="136">
        <f t="shared" si="73"/>
        <v>0</v>
      </c>
      <c r="L656" s="136">
        <f t="shared" si="73"/>
        <v>0</v>
      </c>
      <c r="M656" s="177">
        <f t="shared" si="73"/>
        <v>0</v>
      </c>
      <c r="N656" s="137">
        <f t="shared" si="73"/>
        <v>0</v>
      </c>
      <c r="O656" s="45"/>
      <c r="Q656" s="57" t="str">
        <f t="shared" si="67"/>
        <v>скрыть</v>
      </c>
    </row>
    <row r="657" spans="2:17" ht="15.75" hidden="1" customHeight="1" x14ac:dyDescent="0.25">
      <c r="B657" s="182">
        <v>641</v>
      </c>
      <c r="C657" s="182">
        <f t="shared" ref="C657:N666" si="74">IFERROR(VLOOKUP($B657,calc_data,C$14+1,0),0)</f>
        <v>0</v>
      </c>
      <c r="D657" s="182">
        <f t="shared" si="74"/>
        <v>0</v>
      </c>
      <c r="E657" s="183">
        <f t="shared" si="74"/>
        <v>0</v>
      </c>
      <c r="F657" s="182">
        <f t="shared" si="74"/>
        <v>0</v>
      </c>
      <c r="G657" s="141">
        <f t="shared" si="74"/>
        <v>0</v>
      </c>
      <c r="H657" s="141">
        <f t="shared" si="74"/>
        <v>0</v>
      </c>
      <c r="I657" s="142">
        <f t="shared" si="74"/>
        <v>0</v>
      </c>
      <c r="J657" s="136">
        <f t="shared" si="74"/>
        <v>0</v>
      </c>
      <c r="K657" s="136">
        <f t="shared" si="74"/>
        <v>0</v>
      </c>
      <c r="L657" s="136">
        <f t="shared" si="74"/>
        <v>0</v>
      </c>
      <c r="M657" s="177">
        <f t="shared" si="74"/>
        <v>0</v>
      </c>
      <c r="N657" s="137">
        <f t="shared" si="74"/>
        <v>0</v>
      </c>
      <c r="O657" s="45"/>
      <c r="Q657" s="57" t="str">
        <f t="shared" ref="Q657:Q720" si="75">IF(K657&gt;0,"показать","скрыть")</f>
        <v>скрыть</v>
      </c>
    </row>
    <row r="658" spans="2:17" ht="15.75" hidden="1" customHeight="1" x14ac:dyDescent="0.25">
      <c r="B658" s="182">
        <v>642</v>
      </c>
      <c r="C658" s="182">
        <f t="shared" si="74"/>
        <v>0</v>
      </c>
      <c r="D658" s="182">
        <f t="shared" si="74"/>
        <v>0</v>
      </c>
      <c r="E658" s="183">
        <f t="shared" si="74"/>
        <v>0</v>
      </c>
      <c r="F658" s="182">
        <f t="shared" si="74"/>
        <v>0</v>
      </c>
      <c r="G658" s="141">
        <f t="shared" si="74"/>
        <v>0</v>
      </c>
      <c r="H658" s="141">
        <f t="shared" si="74"/>
        <v>0</v>
      </c>
      <c r="I658" s="142">
        <f t="shared" si="74"/>
        <v>0</v>
      </c>
      <c r="J658" s="136">
        <f t="shared" si="74"/>
        <v>0</v>
      </c>
      <c r="K658" s="136">
        <f t="shared" si="74"/>
        <v>0</v>
      </c>
      <c r="L658" s="136">
        <f t="shared" si="74"/>
        <v>0</v>
      </c>
      <c r="M658" s="177">
        <f t="shared" si="74"/>
        <v>0</v>
      </c>
      <c r="N658" s="137">
        <f t="shared" si="74"/>
        <v>0</v>
      </c>
      <c r="O658" s="45"/>
      <c r="Q658" s="57" t="str">
        <f t="shared" si="75"/>
        <v>скрыть</v>
      </c>
    </row>
    <row r="659" spans="2:17" ht="15.75" hidden="1" customHeight="1" x14ac:dyDescent="0.25">
      <c r="B659" s="182">
        <v>643</v>
      </c>
      <c r="C659" s="182">
        <f t="shared" si="74"/>
        <v>0</v>
      </c>
      <c r="D659" s="182">
        <f t="shared" si="74"/>
        <v>0</v>
      </c>
      <c r="E659" s="183">
        <f t="shared" si="74"/>
        <v>0</v>
      </c>
      <c r="F659" s="182">
        <f t="shared" si="74"/>
        <v>0</v>
      </c>
      <c r="G659" s="141">
        <f t="shared" si="74"/>
        <v>0</v>
      </c>
      <c r="H659" s="141">
        <f t="shared" si="74"/>
        <v>0</v>
      </c>
      <c r="I659" s="142">
        <f t="shared" si="74"/>
        <v>0</v>
      </c>
      <c r="J659" s="136">
        <f t="shared" si="74"/>
        <v>0</v>
      </c>
      <c r="K659" s="136">
        <f t="shared" si="74"/>
        <v>0</v>
      </c>
      <c r="L659" s="136">
        <f t="shared" si="74"/>
        <v>0</v>
      </c>
      <c r="M659" s="177">
        <f t="shared" si="74"/>
        <v>0</v>
      </c>
      <c r="N659" s="137">
        <f t="shared" si="74"/>
        <v>0</v>
      </c>
      <c r="O659" s="45"/>
      <c r="Q659" s="57" t="str">
        <f t="shared" si="75"/>
        <v>скрыть</v>
      </c>
    </row>
    <row r="660" spans="2:17" ht="15.75" hidden="1" customHeight="1" x14ac:dyDescent="0.25">
      <c r="B660" s="182">
        <v>644</v>
      </c>
      <c r="C660" s="182">
        <f t="shared" si="74"/>
        <v>0</v>
      </c>
      <c r="D660" s="182">
        <f t="shared" si="74"/>
        <v>0</v>
      </c>
      <c r="E660" s="183">
        <f t="shared" si="74"/>
        <v>0</v>
      </c>
      <c r="F660" s="182">
        <f t="shared" si="74"/>
        <v>0</v>
      </c>
      <c r="G660" s="141">
        <f t="shared" si="74"/>
        <v>0</v>
      </c>
      <c r="H660" s="141">
        <f t="shared" si="74"/>
        <v>0</v>
      </c>
      <c r="I660" s="142">
        <f t="shared" si="74"/>
        <v>0</v>
      </c>
      <c r="J660" s="136">
        <f t="shared" si="74"/>
        <v>0</v>
      </c>
      <c r="K660" s="136">
        <f t="shared" si="74"/>
        <v>0</v>
      </c>
      <c r="L660" s="136">
        <f t="shared" si="74"/>
        <v>0</v>
      </c>
      <c r="M660" s="177">
        <f t="shared" si="74"/>
        <v>0</v>
      </c>
      <c r="N660" s="137">
        <f t="shared" si="74"/>
        <v>0</v>
      </c>
      <c r="O660" s="45"/>
      <c r="Q660" s="57" t="str">
        <f t="shared" si="75"/>
        <v>скрыть</v>
      </c>
    </row>
    <row r="661" spans="2:17" ht="15.75" hidden="1" customHeight="1" x14ac:dyDescent="0.25">
      <c r="B661" s="182">
        <v>645</v>
      </c>
      <c r="C661" s="182">
        <f t="shared" si="74"/>
        <v>0</v>
      </c>
      <c r="D661" s="182">
        <f t="shared" si="74"/>
        <v>0</v>
      </c>
      <c r="E661" s="183">
        <f t="shared" si="74"/>
        <v>0</v>
      </c>
      <c r="F661" s="182">
        <f t="shared" si="74"/>
        <v>0</v>
      </c>
      <c r="G661" s="141">
        <f t="shared" si="74"/>
        <v>0</v>
      </c>
      <c r="H661" s="141">
        <f t="shared" si="74"/>
        <v>0</v>
      </c>
      <c r="I661" s="142">
        <f t="shared" si="74"/>
        <v>0</v>
      </c>
      <c r="J661" s="136">
        <f t="shared" si="74"/>
        <v>0</v>
      </c>
      <c r="K661" s="136">
        <f t="shared" si="74"/>
        <v>0</v>
      </c>
      <c r="L661" s="136">
        <f t="shared" si="74"/>
        <v>0</v>
      </c>
      <c r="M661" s="177">
        <f t="shared" si="74"/>
        <v>0</v>
      </c>
      <c r="N661" s="137">
        <f t="shared" si="74"/>
        <v>0</v>
      </c>
      <c r="O661" s="45"/>
      <c r="Q661" s="57" t="str">
        <f t="shared" si="75"/>
        <v>скрыть</v>
      </c>
    </row>
    <row r="662" spans="2:17" ht="15.75" hidden="1" customHeight="1" x14ac:dyDescent="0.25">
      <c r="B662" s="182">
        <v>646</v>
      </c>
      <c r="C662" s="182">
        <f t="shared" si="74"/>
        <v>0</v>
      </c>
      <c r="D662" s="182">
        <f t="shared" si="74"/>
        <v>0</v>
      </c>
      <c r="E662" s="183">
        <f t="shared" si="74"/>
        <v>0</v>
      </c>
      <c r="F662" s="182">
        <f t="shared" si="74"/>
        <v>0</v>
      </c>
      <c r="G662" s="141">
        <f t="shared" si="74"/>
        <v>0</v>
      </c>
      <c r="H662" s="141">
        <f t="shared" si="74"/>
        <v>0</v>
      </c>
      <c r="I662" s="142">
        <f t="shared" si="74"/>
        <v>0</v>
      </c>
      <c r="J662" s="136">
        <f t="shared" si="74"/>
        <v>0</v>
      </c>
      <c r="K662" s="136">
        <f t="shared" si="74"/>
        <v>0</v>
      </c>
      <c r="L662" s="136">
        <f t="shared" si="74"/>
        <v>0</v>
      </c>
      <c r="M662" s="177">
        <f t="shared" si="74"/>
        <v>0</v>
      </c>
      <c r="N662" s="137">
        <f t="shared" si="74"/>
        <v>0</v>
      </c>
      <c r="O662" s="45"/>
      <c r="Q662" s="57" t="str">
        <f t="shared" si="75"/>
        <v>скрыть</v>
      </c>
    </row>
    <row r="663" spans="2:17" ht="15.75" hidden="1" customHeight="1" x14ac:dyDescent="0.25">
      <c r="B663" s="182">
        <v>647</v>
      </c>
      <c r="C663" s="182">
        <f t="shared" si="74"/>
        <v>0</v>
      </c>
      <c r="D663" s="182">
        <f t="shared" si="74"/>
        <v>0</v>
      </c>
      <c r="E663" s="183">
        <f t="shared" si="74"/>
        <v>0</v>
      </c>
      <c r="F663" s="182">
        <f t="shared" si="74"/>
        <v>0</v>
      </c>
      <c r="G663" s="141">
        <f t="shared" si="74"/>
        <v>0</v>
      </c>
      <c r="H663" s="141">
        <f t="shared" si="74"/>
        <v>0</v>
      </c>
      <c r="I663" s="142">
        <f t="shared" si="74"/>
        <v>0</v>
      </c>
      <c r="J663" s="136">
        <f t="shared" si="74"/>
        <v>0</v>
      </c>
      <c r="K663" s="136">
        <f t="shared" si="74"/>
        <v>0</v>
      </c>
      <c r="L663" s="136">
        <f t="shared" si="74"/>
        <v>0</v>
      </c>
      <c r="M663" s="177">
        <f t="shared" si="74"/>
        <v>0</v>
      </c>
      <c r="N663" s="137">
        <f t="shared" si="74"/>
        <v>0</v>
      </c>
      <c r="O663" s="45"/>
      <c r="Q663" s="57" t="str">
        <f t="shared" si="75"/>
        <v>скрыть</v>
      </c>
    </row>
    <row r="664" spans="2:17" ht="15.75" hidden="1" customHeight="1" x14ac:dyDescent="0.25">
      <c r="B664" s="182">
        <v>648</v>
      </c>
      <c r="C664" s="182">
        <f t="shared" si="74"/>
        <v>0</v>
      </c>
      <c r="D664" s="182">
        <f t="shared" si="74"/>
        <v>0</v>
      </c>
      <c r="E664" s="183">
        <f t="shared" si="74"/>
        <v>0</v>
      </c>
      <c r="F664" s="182">
        <f t="shared" si="74"/>
        <v>0</v>
      </c>
      <c r="G664" s="141">
        <f t="shared" si="74"/>
        <v>0</v>
      </c>
      <c r="H664" s="141">
        <f t="shared" si="74"/>
        <v>0</v>
      </c>
      <c r="I664" s="142">
        <f t="shared" si="74"/>
        <v>0</v>
      </c>
      <c r="J664" s="136">
        <f t="shared" si="74"/>
        <v>0</v>
      </c>
      <c r="K664" s="136">
        <f t="shared" si="74"/>
        <v>0</v>
      </c>
      <c r="L664" s="136">
        <f t="shared" si="74"/>
        <v>0</v>
      </c>
      <c r="M664" s="177">
        <f t="shared" si="74"/>
        <v>0</v>
      </c>
      <c r="N664" s="137">
        <f t="shared" si="74"/>
        <v>0</v>
      </c>
      <c r="O664" s="45"/>
      <c r="Q664" s="57" t="str">
        <f t="shared" si="75"/>
        <v>скрыть</v>
      </c>
    </row>
    <row r="665" spans="2:17" ht="15.75" hidden="1" customHeight="1" x14ac:dyDescent="0.25">
      <c r="B665" s="182">
        <v>649</v>
      </c>
      <c r="C665" s="182">
        <f t="shared" si="74"/>
        <v>0</v>
      </c>
      <c r="D665" s="182">
        <f t="shared" si="74"/>
        <v>0</v>
      </c>
      <c r="E665" s="183">
        <f t="shared" si="74"/>
        <v>0</v>
      </c>
      <c r="F665" s="182">
        <f t="shared" si="74"/>
        <v>0</v>
      </c>
      <c r="G665" s="141">
        <f t="shared" si="74"/>
        <v>0</v>
      </c>
      <c r="H665" s="141">
        <f t="shared" si="74"/>
        <v>0</v>
      </c>
      <c r="I665" s="142">
        <f t="shared" si="74"/>
        <v>0</v>
      </c>
      <c r="J665" s="136">
        <f t="shared" si="74"/>
        <v>0</v>
      </c>
      <c r="K665" s="136">
        <f t="shared" si="74"/>
        <v>0</v>
      </c>
      <c r="L665" s="136">
        <f t="shared" si="74"/>
        <v>0</v>
      </c>
      <c r="M665" s="177">
        <f t="shared" si="74"/>
        <v>0</v>
      </c>
      <c r="N665" s="137">
        <f t="shared" si="74"/>
        <v>0</v>
      </c>
      <c r="O665" s="45"/>
      <c r="Q665" s="57" t="str">
        <f t="shared" si="75"/>
        <v>скрыть</v>
      </c>
    </row>
    <row r="666" spans="2:17" ht="15.75" hidden="1" customHeight="1" x14ac:dyDescent="0.25">
      <c r="B666" s="182">
        <v>650</v>
      </c>
      <c r="C666" s="182">
        <f t="shared" si="74"/>
        <v>0</v>
      </c>
      <c r="D666" s="182">
        <f t="shared" si="74"/>
        <v>0</v>
      </c>
      <c r="E666" s="183">
        <f t="shared" si="74"/>
        <v>0</v>
      </c>
      <c r="F666" s="182">
        <f t="shared" si="74"/>
        <v>0</v>
      </c>
      <c r="G666" s="141">
        <f t="shared" si="74"/>
        <v>0</v>
      </c>
      <c r="H666" s="141">
        <f t="shared" si="74"/>
        <v>0</v>
      </c>
      <c r="I666" s="142">
        <f t="shared" si="74"/>
        <v>0</v>
      </c>
      <c r="J666" s="136">
        <f t="shared" si="74"/>
        <v>0</v>
      </c>
      <c r="K666" s="136">
        <f t="shared" si="74"/>
        <v>0</v>
      </c>
      <c r="L666" s="136">
        <f t="shared" si="74"/>
        <v>0</v>
      </c>
      <c r="M666" s="177">
        <f t="shared" si="74"/>
        <v>0</v>
      </c>
      <c r="N666" s="137">
        <f t="shared" si="74"/>
        <v>0</v>
      </c>
      <c r="O666" s="45"/>
      <c r="Q666" s="57" t="str">
        <f t="shared" si="75"/>
        <v>скрыть</v>
      </c>
    </row>
    <row r="667" spans="2:17" ht="15.75" hidden="1" customHeight="1" x14ac:dyDescent="0.25">
      <c r="B667" s="182">
        <v>651</v>
      </c>
      <c r="C667" s="182">
        <f t="shared" ref="C667:N676" si="76">IFERROR(VLOOKUP($B667,calc_data,C$14+1,0),0)</f>
        <v>0</v>
      </c>
      <c r="D667" s="182">
        <f t="shared" si="76"/>
        <v>0</v>
      </c>
      <c r="E667" s="183">
        <f t="shared" si="76"/>
        <v>0</v>
      </c>
      <c r="F667" s="182">
        <f t="shared" si="76"/>
        <v>0</v>
      </c>
      <c r="G667" s="141">
        <f t="shared" si="76"/>
        <v>0</v>
      </c>
      <c r="H667" s="141">
        <f t="shared" si="76"/>
        <v>0</v>
      </c>
      <c r="I667" s="142">
        <f t="shared" si="76"/>
        <v>0</v>
      </c>
      <c r="J667" s="136">
        <f t="shared" si="76"/>
        <v>0</v>
      </c>
      <c r="K667" s="136">
        <f t="shared" si="76"/>
        <v>0</v>
      </c>
      <c r="L667" s="136">
        <f t="shared" si="76"/>
        <v>0</v>
      </c>
      <c r="M667" s="177">
        <f t="shared" si="76"/>
        <v>0</v>
      </c>
      <c r="N667" s="137">
        <f t="shared" si="76"/>
        <v>0</v>
      </c>
      <c r="O667" s="45"/>
      <c r="Q667" s="57" t="str">
        <f t="shared" si="75"/>
        <v>скрыть</v>
      </c>
    </row>
    <row r="668" spans="2:17" ht="15.75" hidden="1" customHeight="1" x14ac:dyDescent="0.25">
      <c r="B668" s="182">
        <v>652</v>
      </c>
      <c r="C668" s="182">
        <f t="shared" si="76"/>
        <v>0</v>
      </c>
      <c r="D668" s="182">
        <f t="shared" si="76"/>
        <v>0</v>
      </c>
      <c r="E668" s="183">
        <f t="shared" si="76"/>
        <v>0</v>
      </c>
      <c r="F668" s="182">
        <f t="shared" si="76"/>
        <v>0</v>
      </c>
      <c r="G668" s="141">
        <f t="shared" si="76"/>
        <v>0</v>
      </c>
      <c r="H668" s="141">
        <f t="shared" si="76"/>
        <v>0</v>
      </c>
      <c r="I668" s="142">
        <f t="shared" si="76"/>
        <v>0</v>
      </c>
      <c r="J668" s="136">
        <f t="shared" si="76"/>
        <v>0</v>
      </c>
      <c r="K668" s="136">
        <f t="shared" si="76"/>
        <v>0</v>
      </c>
      <c r="L668" s="136">
        <f t="shared" si="76"/>
        <v>0</v>
      </c>
      <c r="M668" s="177">
        <f t="shared" si="76"/>
        <v>0</v>
      </c>
      <c r="N668" s="137">
        <f t="shared" si="76"/>
        <v>0</v>
      </c>
      <c r="O668" s="45"/>
      <c r="Q668" s="57" t="str">
        <f t="shared" si="75"/>
        <v>скрыть</v>
      </c>
    </row>
    <row r="669" spans="2:17" ht="15.75" hidden="1" customHeight="1" x14ac:dyDescent="0.25">
      <c r="B669" s="182">
        <v>653</v>
      </c>
      <c r="C669" s="182">
        <f t="shared" si="76"/>
        <v>0</v>
      </c>
      <c r="D669" s="182">
        <f t="shared" si="76"/>
        <v>0</v>
      </c>
      <c r="E669" s="183">
        <f t="shared" si="76"/>
        <v>0</v>
      </c>
      <c r="F669" s="182">
        <f t="shared" si="76"/>
        <v>0</v>
      </c>
      <c r="G669" s="141">
        <f t="shared" si="76"/>
        <v>0</v>
      </c>
      <c r="H669" s="141">
        <f t="shared" si="76"/>
        <v>0</v>
      </c>
      <c r="I669" s="142">
        <f t="shared" si="76"/>
        <v>0</v>
      </c>
      <c r="J669" s="136">
        <f t="shared" si="76"/>
        <v>0</v>
      </c>
      <c r="K669" s="136">
        <f t="shared" si="76"/>
        <v>0</v>
      </c>
      <c r="L669" s="136">
        <f t="shared" si="76"/>
        <v>0</v>
      </c>
      <c r="M669" s="177">
        <f t="shared" si="76"/>
        <v>0</v>
      </c>
      <c r="N669" s="137">
        <f t="shared" si="76"/>
        <v>0</v>
      </c>
      <c r="O669" s="45"/>
      <c r="Q669" s="57" t="str">
        <f t="shared" si="75"/>
        <v>скрыть</v>
      </c>
    </row>
    <row r="670" spans="2:17" ht="15.75" hidden="1" customHeight="1" x14ac:dyDescent="0.25">
      <c r="B670" s="182">
        <v>654</v>
      </c>
      <c r="C670" s="182">
        <f t="shared" si="76"/>
        <v>0</v>
      </c>
      <c r="D670" s="182">
        <f t="shared" si="76"/>
        <v>0</v>
      </c>
      <c r="E670" s="183">
        <f t="shared" si="76"/>
        <v>0</v>
      </c>
      <c r="F670" s="182">
        <f t="shared" si="76"/>
        <v>0</v>
      </c>
      <c r="G670" s="141">
        <f t="shared" si="76"/>
        <v>0</v>
      </c>
      <c r="H670" s="141">
        <f t="shared" si="76"/>
        <v>0</v>
      </c>
      <c r="I670" s="142">
        <f t="shared" si="76"/>
        <v>0</v>
      </c>
      <c r="J670" s="136">
        <f t="shared" si="76"/>
        <v>0</v>
      </c>
      <c r="K670" s="136">
        <f t="shared" si="76"/>
        <v>0</v>
      </c>
      <c r="L670" s="136">
        <f t="shared" si="76"/>
        <v>0</v>
      </c>
      <c r="M670" s="177">
        <f t="shared" si="76"/>
        <v>0</v>
      </c>
      <c r="N670" s="137">
        <f t="shared" si="76"/>
        <v>0</v>
      </c>
      <c r="O670" s="45"/>
      <c r="Q670" s="57" t="str">
        <f t="shared" si="75"/>
        <v>скрыть</v>
      </c>
    </row>
    <row r="671" spans="2:17" ht="15.75" hidden="1" customHeight="1" x14ac:dyDescent="0.25">
      <c r="B671" s="182">
        <v>655</v>
      </c>
      <c r="C671" s="182">
        <f t="shared" si="76"/>
        <v>0</v>
      </c>
      <c r="D671" s="182">
        <f t="shared" si="76"/>
        <v>0</v>
      </c>
      <c r="E671" s="183">
        <f t="shared" si="76"/>
        <v>0</v>
      </c>
      <c r="F671" s="182">
        <f t="shared" si="76"/>
        <v>0</v>
      </c>
      <c r="G671" s="141">
        <f t="shared" si="76"/>
        <v>0</v>
      </c>
      <c r="H671" s="141">
        <f t="shared" si="76"/>
        <v>0</v>
      </c>
      <c r="I671" s="142">
        <f t="shared" si="76"/>
        <v>0</v>
      </c>
      <c r="J671" s="136">
        <f t="shared" si="76"/>
        <v>0</v>
      </c>
      <c r="K671" s="136">
        <f t="shared" si="76"/>
        <v>0</v>
      </c>
      <c r="L671" s="136">
        <f t="shared" si="76"/>
        <v>0</v>
      </c>
      <c r="M671" s="177">
        <f t="shared" si="76"/>
        <v>0</v>
      </c>
      <c r="N671" s="137">
        <f t="shared" si="76"/>
        <v>0</v>
      </c>
      <c r="O671" s="45"/>
      <c r="Q671" s="57" t="str">
        <f t="shared" si="75"/>
        <v>скрыть</v>
      </c>
    </row>
    <row r="672" spans="2:17" ht="15.75" hidden="1" customHeight="1" x14ac:dyDescent="0.25">
      <c r="B672" s="182">
        <v>656</v>
      </c>
      <c r="C672" s="182">
        <f t="shared" si="76"/>
        <v>0</v>
      </c>
      <c r="D672" s="182">
        <f t="shared" si="76"/>
        <v>0</v>
      </c>
      <c r="E672" s="183">
        <f t="shared" si="76"/>
        <v>0</v>
      </c>
      <c r="F672" s="182">
        <f t="shared" si="76"/>
        <v>0</v>
      </c>
      <c r="G672" s="141">
        <f t="shared" si="76"/>
        <v>0</v>
      </c>
      <c r="H672" s="141">
        <f t="shared" si="76"/>
        <v>0</v>
      </c>
      <c r="I672" s="142">
        <f t="shared" si="76"/>
        <v>0</v>
      </c>
      <c r="J672" s="136">
        <f t="shared" si="76"/>
        <v>0</v>
      </c>
      <c r="K672" s="136">
        <f t="shared" si="76"/>
        <v>0</v>
      </c>
      <c r="L672" s="136">
        <f t="shared" si="76"/>
        <v>0</v>
      </c>
      <c r="M672" s="177">
        <f t="shared" si="76"/>
        <v>0</v>
      </c>
      <c r="N672" s="137">
        <f t="shared" si="76"/>
        <v>0</v>
      </c>
      <c r="O672" s="45"/>
      <c r="Q672" s="57" t="str">
        <f t="shared" si="75"/>
        <v>скрыть</v>
      </c>
    </row>
    <row r="673" spans="2:17" ht="15.75" hidden="1" customHeight="1" x14ac:dyDescent="0.25">
      <c r="B673" s="182">
        <v>657</v>
      </c>
      <c r="C673" s="182">
        <f t="shared" si="76"/>
        <v>0</v>
      </c>
      <c r="D673" s="182">
        <f t="shared" si="76"/>
        <v>0</v>
      </c>
      <c r="E673" s="183">
        <f t="shared" si="76"/>
        <v>0</v>
      </c>
      <c r="F673" s="182">
        <f t="shared" si="76"/>
        <v>0</v>
      </c>
      <c r="G673" s="141">
        <f t="shared" si="76"/>
        <v>0</v>
      </c>
      <c r="H673" s="141">
        <f t="shared" si="76"/>
        <v>0</v>
      </c>
      <c r="I673" s="142">
        <f t="shared" si="76"/>
        <v>0</v>
      </c>
      <c r="J673" s="136">
        <f t="shared" si="76"/>
        <v>0</v>
      </c>
      <c r="K673" s="136">
        <f t="shared" si="76"/>
        <v>0</v>
      </c>
      <c r="L673" s="136">
        <f t="shared" si="76"/>
        <v>0</v>
      </c>
      <c r="M673" s="177">
        <f t="shared" si="76"/>
        <v>0</v>
      </c>
      <c r="N673" s="137">
        <f t="shared" si="76"/>
        <v>0</v>
      </c>
      <c r="O673" s="45"/>
      <c r="Q673" s="57" t="str">
        <f t="shared" si="75"/>
        <v>скрыть</v>
      </c>
    </row>
    <row r="674" spans="2:17" ht="15.75" hidden="1" customHeight="1" x14ac:dyDescent="0.25">
      <c r="B674" s="182">
        <v>658</v>
      </c>
      <c r="C674" s="182">
        <f t="shared" si="76"/>
        <v>0</v>
      </c>
      <c r="D674" s="182">
        <f t="shared" si="76"/>
        <v>0</v>
      </c>
      <c r="E674" s="183">
        <f t="shared" si="76"/>
        <v>0</v>
      </c>
      <c r="F674" s="182">
        <f t="shared" si="76"/>
        <v>0</v>
      </c>
      <c r="G674" s="141">
        <f t="shared" si="76"/>
        <v>0</v>
      </c>
      <c r="H674" s="141">
        <f t="shared" si="76"/>
        <v>0</v>
      </c>
      <c r="I674" s="142">
        <f t="shared" si="76"/>
        <v>0</v>
      </c>
      <c r="J674" s="136">
        <f t="shared" si="76"/>
        <v>0</v>
      </c>
      <c r="K674" s="136">
        <f t="shared" si="76"/>
        <v>0</v>
      </c>
      <c r="L674" s="136">
        <f t="shared" si="76"/>
        <v>0</v>
      </c>
      <c r="M674" s="177">
        <f t="shared" si="76"/>
        <v>0</v>
      </c>
      <c r="N674" s="137">
        <f t="shared" si="76"/>
        <v>0</v>
      </c>
      <c r="O674" s="45"/>
      <c r="Q674" s="57" t="str">
        <f t="shared" si="75"/>
        <v>скрыть</v>
      </c>
    </row>
    <row r="675" spans="2:17" ht="15.75" hidden="1" customHeight="1" x14ac:dyDescent="0.25">
      <c r="B675" s="182">
        <v>659</v>
      </c>
      <c r="C675" s="182">
        <f t="shared" si="76"/>
        <v>0</v>
      </c>
      <c r="D675" s="182">
        <f t="shared" si="76"/>
        <v>0</v>
      </c>
      <c r="E675" s="183">
        <f t="shared" si="76"/>
        <v>0</v>
      </c>
      <c r="F675" s="182">
        <f t="shared" si="76"/>
        <v>0</v>
      </c>
      <c r="G675" s="141">
        <f t="shared" si="76"/>
        <v>0</v>
      </c>
      <c r="H675" s="141">
        <f t="shared" si="76"/>
        <v>0</v>
      </c>
      <c r="I675" s="142">
        <f t="shared" si="76"/>
        <v>0</v>
      </c>
      <c r="J675" s="136">
        <f t="shared" si="76"/>
        <v>0</v>
      </c>
      <c r="K675" s="136">
        <f t="shared" si="76"/>
        <v>0</v>
      </c>
      <c r="L675" s="136">
        <f t="shared" si="76"/>
        <v>0</v>
      </c>
      <c r="M675" s="177">
        <f t="shared" si="76"/>
        <v>0</v>
      </c>
      <c r="N675" s="137">
        <f t="shared" si="76"/>
        <v>0</v>
      </c>
      <c r="O675" s="45"/>
      <c r="Q675" s="57" t="str">
        <f t="shared" si="75"/>
        <v>скрыть</v>
      </c>
    </row>
    <row r="676" spans="2:17" ht="15.75" hidden="1" customHeight="1" x14ac:dyDescent="0.25">
      <c r="B676" s="182">
        <v>660</v>
      </c>
      <c r="C676" s="182">
        <f t="shared" si="76"/>
        <v>0</v>
      </c>
      <c r="D676" s="182">
        <f t="shared" si="76"/>
        <v>0</v>
      </c>
      <c r="E676" s="183">
        <f t="shared" si="76"/>
        <v>0</v>
      </c>
      <c r="F676" s="182">
        <f t="shared" si="76"/>
        <v>0</v>
      </c>
      <c r="G676" s="141">
        <f t="shared" si="76"/>
        <v>0</v>
      </c>
      <c r="H676" s="141">
        <f t="shared" si="76"/>
        <v>0</v>
      </c>
      <c r="I676" s="142">
        <f t="shared" si="76"/>
        <v>0</v>
      </c>
      <c r="J676" s="136">
        <f t="shared" si="76"/>
        <v>0</v>
      </c>
      <c r="K676" s="136">
        <f t="shared" si="76"/>
        <v>0</v>
      </c>
      <c r="L676" s="136">
        <f t="shared" si="76"/>
        <v>0</v>
      </c>
      <c r="M676" s="177">
        <f t="shared" si="76"/>
        <v>0</v>
      </c>
      <c r="N676" s="137">
        <f t="shared" si="76"/>
        <v>0</v>
      </c>
      <c r="O676" s="45"/>
      <c r="Q676" s="57" t="str">
        <f t="shared" si="75"/>
        <v>скрыть</v>
      </c>
    </row>
    <row r="677" spans="2:17" ht="15.75" hidden="1" customHeight="1" x14ac:dyDescent="0.25">
      <c r="B677" s="182">
        <v>661</v>
      </c>
      <c r="C677" s="182">
        <f t="shared" ref="C677:N686" si="77">IFERROR(VLOOKUP($B677,calc_data,C$14+1,0),0)</f>
        <v>0</v>
      </c>
      <c r="D677" s="182">
        <f t="shared" si="77"/>
        <v>0</v>
      </c>
      <c r="E677" s="183">
        <f t="shared" si="77"/>
        <v>0</v>
      </c>
      <c r="F677" s="182">
        <f t="shared" si="77"/>
        <v>0</v>
      </c>
      <c r="G677" s="141">
        <f t="shared" si="77"/>
        <v>0</v>
      </c>
      <c r="H677" s="141">
        <f t="shared" si="77"/>
        <v>0</v>
      </c>
      <c r="I677" s="142">
        <f t="shared" si="77"/>
        <v>0</v>
      </c>
      <c r="J677" s="136">
        <f t="shared" si="77"/>
        <v>0</v>
      </c>
      <c r="K677" s="136">
        <f t="shared" si="77"/>
        <v>0</v>
      </c>
      <c r="L677" s="136">
        <f t="shared" si="77"/>
        <v>0</v>
      </c>
      <c r="M677" s="177">
        <f t="shared" si="77"/>
        <v>0</v>
      </c>
      <c r="N677" s="137">
        <f t="shared" si="77"/>
        <v>0</v>
      </c>
      <c r="O677" s="45"/>
      <c r="Q677" s="57" t="str">
        <f t="shared" si="75"/>
        <v>скрыть</v>
      </c>
    </row>
    <row r="678" spans="2:17" ht="15.75" hidden="1" customHeight="1" x14ac:dyDescent="0.25">
      <c r="B678" s="182">
        <v>662</v>
      </c>
      <c r="C678" s="182">
        <f t="shared" si="77"/>
        <v>0</v>
      </c>
      <c r="D678" s="182">
        <f t="shared" si="77"/>
        <v>0</v>
      </c>
      <c r="E678" s="183">
        <f t="shared" si="77"/>
        <v>0</v>
      </c>
      <c r="F678" s="182">
        <f t="shared" si="77"/>
        <v>0</v>
      </c>
      <c r="G678" s="141">
        <f t="shared" si="77"/>
        <v>0</v>
      </c>
      <c r="H678" s="141">
        <f t="shared" si="77"/>
        <v>0</v>
      </c>
      <c r="I678" s="142">
        <f t="shared" si="77"/>
        <v>0</v>
      </c>
      <c r="J678" s="136">
        <f t="shared" si="77"/>
        <v>0</v>
      </c>
      <c r="K678" s="136">
        <f t="shared" si="77"/>
        <v>0</v>
      </c>
      <c r="L678" s="136">
        <f t="shared" si="77"/>
        <v>0</v>
      </c>
      <c r="M678" s="177">
        <f t="shared" si="77"/>
        <v>0</v>
      </c>
      <c r="N678" s="137">
        <f t="shared" si="77"/>
        <v>0</v>
      </c>
      <c r="O678" s="45"/>
      <c r="Q678" s="57" t="str">
        <f t="shared" si="75"/>
        <v>скрыть</v>
      </c>
    </row>
    <row r="679" spans="2:17" ht="15.75" hidden="1" customHeight="1" x14ac:dyDescent="0.25">
      <c r="B679" s="182">
        <v>663</v>
      </c>
      <c r="C679" s="182">
        <f t="shared" si="77"/>
        <v>0</v>
      </c>
      <c r="D679" s="182">
        <f t="shared" si="77"/>
        <v>0</v>
      </c>
      <c r="E679" s="183">
        <f t="shared" si="77"/>
        <v>0</v>
      </c>
      <c r="F679" s="182">
        <f t="shared" si="77"/>
        <v>0</v>
      </c>
      <c r="G679" s="141">
        <f t="shared" si="77"/>
        <v>0</v>
      </c>
      <c r="H679" s="141">
        <f t="shared" si="77"/>
        <v>0</v>
      </c>
      <c r="I679" s="142">
        <f t="shared" si="77"/>
        <v>0</v>
      </c>
      <c r="J679" s="136">
        <f t="shared" si="77"/>
        <v>0</v>
      </c>
      <c r="K679" s="136">
        <f t="shared" si="77"/>
        <v>0</v>
      </c>
      <c r="L679" s="136">
        <f t="shared" si="77"/>
        <v>0</v>
      </c>
      <c r="M679" s="177">
        <f t="shared" si="77"/>
        <v>0</v>
      </c>
      <c r="N679" s="137">
        <f t="shared" si="77"/>
        <v>0</v>
      </c>
      <c r="O679" s="45"/>
      <c r="Q679" s="57" t="str">
        <f t="shared" si="75"/>
        <v>скрыть</v>
      </c>
    </row>
    <row r="680" spans="2:17" ht="15.75" hidden="1" customHeight="1" x14ac:dyDescent="0.25">
      <c r="B680" s="182">
        <v>664</v>
      </c>
      <c r="C680" s="182">
        <f t="shared" si="77"/>
        <v>0</v>
      </c>
      <c r="D680" s="182">
        <f t="shared" si="77"/>
        <v>0</v>
      </c>
      <c r="E680" s="183">
        <f t="shared" si="77"/>
        <v>0</v>
      </c>
      <c r="F680" s="182">
        <f t="shared" si="77"/>
        <v>0</v>
      </c>
      <c r="G680" s="141">
        <f t="shared" si="77"/>
        <v>0</v>
      </c>
      <c r="H680" s="141">
        <f t="shared" si="77"/>
        <v>0</v>
      </c>
      <c r="I680" s="142">
        <f t="shared" si="77"/>
        <v>0</v>
      </c>
      <c r="J680" s="136">
        <f t="shared" si="77"/>
        <v>0</v>
      </c>
      <c r="K680" s="136">
        <f t="shared" si="77"/>
        <v>0</v>
      </c>
      <c r="L680" s="136">
        <f t="shared" si="77"/>
        <v>0</v>
      </c>
      <c r="M680" s="177">
        <f t="shared" si="77"/>
        <v>0</v>
      </c>
      <c r="N680" s="137">
        <f t="shared" si="77"/>
        <v>0</v>
      </c>
      <c r="O680" s="45"/>
      <c r="Q680" s="57" t="str">
        <f t="shared" si="75"/>
        <v>скрыть</v>
      </c>
    </row>
    <row r="681" spans="2:17" ht="15.75" hidden="1" customHeight="1" x14ac:dyDescent="0.25">
      <c r="B681" s="182">
        <v>665</v>
      </c>
      <c r="C681" s="182">
        <f t="shared" si="77"/>
        <v>0</v>
      </c>
      <c r="D681" s="182">
        <f t="shared" si="77"/>
        <v>0</v>
      </c>
      <c r="E681" s="183">
        <f t="shared" si="77"/>
        <v>0</v>
      </c>
      <c r="F681" s="182">
        <f t="shared" si="77"/>
        <v>0</v>
      </c>
      <c r="G681" s="141">
        <f t="shared" si="77"/>
        <v>0</v>
      </c>
      <c r="H681" s="141">
        <f t="shared" si="77"/>
        <v>0</v>
      </c>
      <c r="I681" s="142">
        <f t="shared" si="77"/>
        <v>0</v>
      </c>
      <c r="J681" s="136">
        <f t="shared" si="77"/>
        <v>0</v>
      </c>
      <c r="K681" s="136">
        <f t="shared" si="77"/>
        <v>0</v>
      </c>
      <c r="L681" s="136">
        <f t="shared" si="77"/>
        <v>0</v>
      </c>
      <c r="M681" s="177">
        <f t="shared" si="77"/>
        <v>0</v>
      </c>
      <c r="N681" s="137">
        <f t="shared" si="77"/>
        <v>0</v>
      </c>
      <c r="O681" s="45"/>
      <c r="Q681" s="57" t="str">
        <f t="shared" si="75"/>
        <v>скрыть</v>
      </c>
    </row>
    <row r="682" spans="2:17" ht="15.75" hidden="1" customHeight="1" x14ac:dyDescent="0.25">
      <c r="B682" s="182">
        <v>666</v>
      </c>
      <c r="C682" s="182">
        <f t="shared" si="77"/>
        <v>0</v>
      </c>
      <c r="D682" s="182">
        <f t="shared" si="77"/>
        <v>0</v>
      </c>
      <c r="E682" s="183">
        <f t="shared" si="77"/>
        <v>0</v>
      </c>
      <c r="F682" s="182">
        <f t="shared" si="77"/>
        <v>0</v>
      </c>
      <c r="G682" s="141">
        <f t="shared" si="77"/>
        <v>0</v>
      </c>
      <c r="H682" s="141">
        <f t="shared" si="77"/>
        <v>0</v>
      </c>
      <c r="I682" s="142">
        <f t="shared" si="77"/>
        <v>0</v>
      </c>
      <c r="J682" s="136">
        <f t="shared" si="77"/>
        <v>0</v>
      </c>
      <c r="K682" s="136">
        <f t="shared" si="77"/>
        <v>0</v>
      </c>
      <c r="L682" s="136">
        <f t="shared" si="77"/>
        <v>0</v>
      </c>
      <c r="M682" s="177">
        <f t="shared" si="77"/>
        <v>0</v>
      </c>
      <c r="N682" s="137">
        <f t="shared" si="77"/>
        <v>0</v>
      </c>
      <c r="O682" s="45"/>
      <c r="Q682" s="57" t="str">
        <f t="shared" si="75"/>
        <v>скрыть</v>
      </c>
    </row>
    <row r="683" spans="2:17" ht="15.75" hidden="1" customHeight="1" x14ac:dyDescent="0.25">
      <c r="B683" s="182">
        <v>667</v>
      </c>
      <c r="C683" s="182">
        <f t="shared" si="77"/>
        <v>0</v>
      </c>
      <c r="D683" s="182">
        <f t="shared" si="77"/>
        <v>0</v>
      </c>
      <c r="E683" s="183">
        <f t="shared" si="77"/>
        <v>0</v>
      </c>
      <c r="F683" s="182">
        <f t="shared" si="77"/>
        <v>0</v>
      </c>
      <c r="G683" s="141">
        <f t="shared" si="77"/>
        <v>0</v>
      </c>
      <c r="H683" s="141">
        <f t="shared" si="77"/>
        <v>0</v>
      </c>
      <c r="I683" s="142">
        <f t="shared" si="77"/>
        <v>0</v>
      </c>
      <c r="J683" s="136">
        <f t="shared" si="77"/>
        <v>0</v>
      </c>
      <c r="K683" s="136">
        <f t="shared" si="77"/>
        <v>0</v>
      </c>
      <c r="L683" s="136">
        <f t="shared" si="77"/>
        <v>0</v>
      </c>
      <c r="M683" s="177">
        <f t="shared" si="77"/>
        <v>0</v>
      </c>
      <c r="N683" s="137">
        <f t="shared" si="77"/>
        <v>0</v>
      </c>
      <c r="O683" s="45"/>
      <c r="Q683" s="57" t="str">
        <f t="shared" si="75"/>
        <v>скрыть</v>
      </c>
    </row>
    <row r="684" spans="2:17" ht="15.75" hidden="1" customHeight="1" x14ac:dyDescent="0.25">
      <c r="B684" s="182">
        <v>668</v>
      </c>
      <c r="C684" s="182">
        <f t="shared" si="77"/>
        <v>0</v>
      </c>
      <c r="D684" s="182">
        <f t="shared" si="77"/>
        <v>0</v>
      </c>
      <c r="E684" s="183">
        <f t="shared" si="77"/>
        <v>0</v>
      </c>
      <c r="F684" s="182">
        <f t="shared" si="77"/>
        <v>0</v>
      </c>
      <c r="G684" s="141">
        <f t="shared" si="77"/>
        <v>0</v>
      </c>
      <c r="H684" s="141">
        <f t="shared" si="77"/>
        <v>0</v>
      </c>
      <c r="I684" s="142">
        <f t="shared" si="77"/>
        <v>0</v>
      </c>
      <c r="J684" s="136">
        <f t="shared" si="77"/>
        <v>0</v>
      </c>
      <c r="K684" s="136">
        <f t="shared" si="77"/>
        <v>0</v>
      </c>
      <c r="L684" s="136">
        <f t="shared" si="77"/>
        <v>0</v>
      </c>
      <c r="M684" s="177">
        <f t="shared" si="77"/>
        <v>0</v>
      </c>
      <c r="N684" s="137">
        <f t="shared" si="77"/>
        <v>0</v>
      </c>
      <c r="O684" s="45"/>
      <c r="Q684" s="57" t="str">
        <f t="shared" si="75"/>
        <v>скрыть</v>
      </c>
    </row>
    <row r="685" spans="2:17" ht="15.75" hidden="1" customHeight="1" x14ac:dyDescent="0.25">
      <c r="B685" s="182">
        <v>669</v>
      </c>
      <c r="C685" s="182">
        <f t="shared" si="77"/>
        <v>0</v>
      </c>
      <c r="D685" s="182">
        <f t="shared" si="77"/>
        <v>0</v>
      </c>
      <c r="E685" s="183">
        <f t="shared" si="77"/>
        <v>0</v>
      </c>
      <c r="F685" s="182">
        <f t="shared" si="77"/>
        <v>0</v>
      </c>
      <c r="G685" s="141">
        <f t="shared" si="77"/>
        <v>0</v>
      </c>
      <c r="H685" s="141">
        <f t="shared" si="77"/>
        <v>0</v>
      </c>
      <c r="I685" s="142">
        <f t="shared" si="77"/>
        <v>0</v>
      </c>
      <c r="J685" s="136">
        <f t="shared" si="77"/>
        <v>0</v>
      </c>
      <c r="K685" s="136">
        <f t="shared" si="77"/>
        <v>0</v>
      </c>
      <c r="L685" s="136">
        <f t="shared" si="77"/>
        <v>0</v>
      </c>
      <c r="M685" s="177">
        <f t="shared" si="77"/>
        <v>0</v>
      </c>
      <c r="N685" s="137">
        <f t="shared" si="77"/>
        <v>0</v>
      </c>
      <c r="O685" s="45"/>
      <c r="Q685" s="57" t="str">
        <f t="shared" si="75"/>
        <v>скрыть</v>
      </c>
    </row>
    <row r="686" spans="2:17" ht="15.75" hidden="1" customHeight="1" x14ac:dyDescent="0.25">
      <c r="B686" s="182">
        <v>670</v>
      </c>
      <c r="C686" s="182">
        <f t="shared" si="77"/>
        <v>0</v>
      </c>
      <c r="D686" s="182">
        <f t="shared" si="77"/>
        <v>0</v>
      </c>
      <c r="E686" s="183">
        <f t="shared" si="77"/>
        <v>0</v>
      </c>
      <c r="F686" s="182">
        <f t="shared" si="77"/>
        <v>0</v>
      </c>
      <c r="G686" s="141">
        <f t="shared" si="77"/>
        <v>0</v>
      </c>
      <c r="H686" s="141">
        <f t="shared" si="77"/>
        <v>0</v>
      </c>
      <c r="I686" s="142">
        <f t="shared" si="77"/>
        <v>0</v>
      </c>
      <c r="J686" s="136">
        <f t="shared" si="77"/>
        <v>0</v>
      </c>
      <c r="K686" s="136">
        <f t="shared" si="77"/>
        <v>0</v>
      </c>
      <c r="L686" s="136">
        <f t="shared" si="77"/>
        <v>0</v>
      </c>
      <c r="M686" s="177">
        <f t="shared" si="77"/>
        <v>0</v>
      </c>
      <c r="N686" s="137">
        <f t="shared" si="77"/>
        <v>0</v>
      </c>
      <c r="O686" s="45"/>
      <c r="Q686" s="57" t="str">
        <f t="shared" si="75"/>
        <v>скрыть</v>
      </c>
    </row>
    <row r="687" spans="2:17" ht="15.75" hidden="1" customHeight="1" x14ac:dyDescent="0.25">
      <c r="B687" s="182">
        <v>671</v>
      </c>
      <c r="C687" s="182">
        <f t="shared" ref="C687:N696" si="78">IFERROR(VLOOKUP($B687,calc_data,C$14+1,0),0)</f>
        <v>0</v>
      </c>
      <c r="D687" s="182">
        <f t="shared" si="78"/>
        <v>0</v>
      </c>
      <c r="E687" s="183">
        <f t="shared" si="78"/>
        <v>0</v>
      </c>
      <c r="F687" s="182">
        <f t="shared" si="78"/>
        <v>0</v>
      </c>
      <c r="G687" s="141">
        <f t="shared" si="78"/>
        <v>0</v>
      </c>
      <c r="H687" s="141">
        <f t="shared" si="78"/>
        <v>0</v>
      </c>
      <c r="I687" s="142">
        <f t="shared" si="78"/>
        <v>0</v>
      </c>
      <c r="J687" s="136">
        <f t="shared" si="78"/>
        <v>0</v>
      </c>
      <c r="K687" s="136">
        <f t="shared" si="78"/>
        <v>0</v>
      </c>
      <c r="L687" s="136">
        <f t="shared" si="78"/>
        <v>0</v>
      </c>
      <c r="M687" s="177">
        <f t="shared" si="78"/>
        <v>0</v>
      </c>
      <c r="N687" s="137">
        <f t="shared" si="78"/>
        <v>0</v>
      </c>
      <c r="O687" s="45"/>
      <c r="Q687" s="57" t="str">
        <f t="shared" si="75"/>
        <v>скрыть</v>
      </c>
    </row>
    <row r="688" spans="2:17" ht="15.75" hidden="1" customHeight="1" x14ac:dyDescent="0.25">
      <c r="B688" s="182">
        <v>672</v>
      </c>
      <c r="C688" s="182">
        <f t="shared" si="78"/>
        <v>0</v>
      </c>
      <c r="D688" s="182">
        <f t="shared" si="78"/>
        <v>0</v>
      </c>
      <c r="E688" s="183">
        <f t="shared" si="78"/>
        <v>0</v>
      </c>
      <c r="F688" s="182">
        <f t="shared" si="78"/>
        <v>0</v>
      </c>
      <c r="G688" s="141">
        <f t="shared" si="78"/>
        <v>0</v>
      </c>
      <c r="H688" s="141">
        <f t="shared" si="78"/>
        <v>0</v>
      </c>
      <c r="I688" s="142">
        <f t="shared" si="78"/>
        <v>0</v>
      </c>
      <c r="J688" s="136">
        <f t="shared" si="78"/>
        <v>0</v>
      </c>
      <c r="K688" s="136">
        <f t="shared" si="78"/>
        <v>0</v>
      </c>
      <c r="L688" s="136">
        <f t="shared" si="78"/>
        <v>0</v>
      </c>
      <c r="M688" s="177">
        <f t="shared" si="78"/>
        <v>0</v>
      </c>
      <c r="N688" s="137">
        <f t="shared" si="78"/>
        <v>0</v>
      </c>
      <c r="O688" s="45"/>
      <c r="Q688" s="57" t="str">
        <f t="shared" si="75"/>
        <v>скрыть</v>
      </c>
    </row>
    <row r="689" spans="2:17" ht="15.75" hidden="1" customHeight="1" x14ac:dyDescent="0.25">
      <c r="B689" s="182">
        <v>673</v>
      </c>
      <c r="C689" s="182">
        <f t="shared" si="78"/>
        <v>0</v>
      </c>
      <c r="D689" s="182">
        <f t="shared" si="78"/>
        <v>0</v>
      </c>
      <c r="E689" s="183">
        <f t="shared" si="78"/>
        <v>0</v>
      </c>
      <c r="F689" s="182">
        <f t="shared" si="78"/>
        <v>0</v>
      </c>
      <c r="G689" s="141">
        <f t="shared" si="78"/>
        <v>0</v>
      </c>
      <c r="H689" s="141">
        <f t="shared" si="78"/>
        <v>0</v>
      </c>
      <c r="I689" s="142">
        <f t="shared" si="78"/>
        <v>0</v>
      </c>
      <c r="J689" s="136">
        <f t="shared" si="78"/>
        <v>0</v>
      </c>
      <c r="K689" s="136">
        <f t="shared" si="78"/>
        <v>0</v>
      </c>
      <c r="L689" s="136">
        <f t="shared" si="78"/>
        <v>0</v>
      </c>
      <c r="M689" s="177">
        <f t="shared" si="78"/>
        <v>0</v>
      </c>
      <c r="N689" s="137">
        <f t="shared" si="78"/>
        <v>0</v>
      </c>
      <c r="O689" s="45"/>
      <c r="Q689" s="57" t="str">
        <f t="shared" si="75"/>
        <v>скрыть</v>
      </c>
    </row>
    <row r="690" spans="2:17" ht="15.75" hidden="1" customHeight="1" x14ac:dyDescent="0.25">
      <c r="B690" s="182">
        <v>674</v>
      </c>
      <c r="C690" s="182">
        <f t="shared" si="78"/>
        <v>0</v>
      </c>
      <c r="D690" s="182">
        <f t="shared" si="78"/>
        <v>0</v>
      </c>
      <c r="E690" s="183">
        <f t="shared" si="78"/>
        <v>0</v>
      </c>
      <c r="F690" s="182">
        <f t="shared" si="78"/>
        <v>0</v>
      </c>
      <c r="G690" s="141">
        <f t="shared" si="78"/>
        <v>0</v>
      </c>
      <c r="H690" s="141">
        <f t="shared" si="78"/>
        <v>0</v>
      </c>
      <c r="I690" s="142">
        <f t="shared" si="78"/>
        <v>0</v>
      </c>
      <c r="J690" s="136">
        <f t="shared" si="78"/>
        <v>0</v>
      </c>
      <c r="K690" s="136">
        <f t="shared" si="78"/>
        <v>0</v>
      </c>
      <c r="L690" s="136">
        <f t="shared" si="78"/>
        <v>0</v>
      </c>
      <c r="M690" s="177">
        <f t="shared" si="78"/>
        <v>0</v>
      </c>
      <c r="N690" s="137">
        <f t="shared" si="78"/>
        <v>0</v>
      </c>
      <c r="O690" s="45"/>
      <c r="Q690" s="57" t="str">
        <f t="shared" si="75"/>
        <v>скрыть</v>
      </c>
    </row>
    <row r="691" spans="2:17" ht="15.75" hidden="1" customHeight="1" x14ac:dyDescent="0.25">
      <c r="B691" s="182">
        <v>675</v>
      </c>
      <c r="C691" s="182">
        <f t="shared" si="78"/>
        <v>0</v>
      </c>
      <c r="D691" s="182">
        <f t="shared" si="78"/>
        <v>0</v>
      </c>
      <c r="E691" s="183">
        <f t="shared" si="78"/>
        <v>0</v>
      </c>
      <c r="F691" s="182">
        <f t="shared" si="78"/>
        <v>0</v>
      </c>
      <c r="G691" s="141">
        <f t="shared" si="78"/>
        <v>0</v>
      </c>
      <c r="H691" s="141">
        <f t="shared" si="78"/>
        <v>0</v>
      </c>
      <c r="I691" s="142">
        <f t="shared" si="78"/>
        <v>0</v>
      </c>
      <c r="J691" s="136">
        <f t="shared" si="78"/>
        <v>0</v>
      </c>
      <c r="K691" s="136">
        <f t="shared" si="78"/>
        <v>0</v>
      </c>
      <c r="L691" s="136">
        <f t="shared" si="78"/>
        <v>0</v>
      </c>
      <c r="M691" s="177">
        <f t="shared" si="78"/>
        <v>0</v>
      </c>
      <c r="N691" s="137">
        <f t="shared" si="78"/>
        <v>0</v>
      </c>
      <c r="O691" s="45"/>
      <c r="Q691" s="57" t="str">
        <f t="shared" si="75"/>
        <v>скрыть</v>
      </c>
    </row>
    <row r="692" spans="2:17" ht="15.75" hidden="1" customHeight="1" x14ac:dyDescent="0.25">
      <c r="B692" s="182">
        <v>676</v>
      </c>
      <c r="C692" s="182">
        <f t="shared" si="78"/>
        <v>0</v>
      </c>
      <c r="D692" s="182">
        <f t="shared" si="78"/>
        <v>0</v>
      </c>
      <c r="E692" s="183">
        <f t="shared" si="78"/>
        <v>0</v>
      </c>
      <c r="F692" s="182">
        <f t="shared" si="78"/>
        <v>0</v>
      </c>
      <c r="G692" s="141">
        <f t="shared" si="78"/>
        <v>0</v>
      </c>
      <c r="H692" s="141">
        <f t="shared" si="78"/>
        <v>0</v>
      </c>
      <c r="I692" s="142">
        <f t="shared" si="78"/>
        <v>0</v>
      </c>
      <c r="J692" s="136">
        <f t="shared" si="78"/>
        <v>0</v>
      </c>
      <c r="K692" s="136">
        <f t="shared" si="78"/>
        <v>0</v>
      </c>
      <c r="L692" s="136">
        <f t="shared" si="78"/>
        <v>0</v>
      </c>
      <c r="M692" s="177">
        <f t="shared" si="78"/>
        <v>0</v>
      </c>
      <c r="N692" s="137">
        <f t="shared" si="78"/>
        <v>0</v>
      </c>
      <c r="O692" s="45"/>
      <c r="Q692" s="57" t="str">
        <f t="shared" si="75"/>
        <v>скрыть</v>
      </c>
    </row>
    <row r="693" spans="2:17" ht="15.75" hidden="1" customHeight="1" x14ac:dyDescent="0.25">
      <c r="B693" s="182">
        <v>677</v>
      </c>
      <c r="C693" s="182">
        <f t="shared" si="78"/>
        <v>0</v>
      </c>
      <c r="D693" s="182">
        <f t="shared" si="78"/>
        <v>0</v>
      </c>
      <c r="E693" s="183">
        <f t="shared" si="78"/>
        <v>0</v>
      </c>
      <c r="F693" s="182">
        <f t="shared" si="78"/>
        <v>0</v>
      </c>
      <c r="G693" s="141">
        <f t="shared" si="78"/>
        <v>0</v>
      </c>
      <c r="H693" s="141">
        <f t="shared" si="78"/>
        <v>0</v>
      </c>
      <c r="I693" s="142">
        <f t="shared" si="78"/>
        <v>0</v>
      </c>
      <c r="J693" s="136">
        <f t="shared" si="78"/>
        <v>0</v>
      </c>
      <c r="K693" s="136">
        <f t="shared" si="78"/>
        <v>0</v>
      </c>
      <c r="L693" s="136">
        <f t="shared" si="78"/>
        <v>0</v>
      </c>
      <c r="M693" s="177">
        <f t="shared" si="78"/>
        <v>0</v>
      </c>
      <c r="N693" s="137">
        <f t="shared" si="78"/>
        <v>0</v>
      </c>
      <c r="O693" s="45"/>
      <c r="Q693" s="57" t="str">
        <f t="shared" si="75"/>
        <v>скрыть</v>
      </c>
    </row>
    <row r="694" spans="2:17" ht="15.75" hidden="1" customHeight="1" x14ac:dyDescent="0.25">
      <c r="B694" s="182">
        <v>678</v>
      </c>
      <c r="C694" s="182">
        <f t="shared" si="78"/>
        <v>0</v>
      </c>
      <c r="D694" s="182">
        <f t="shared" si="78"/>
        <v>0</v>
      </c>
      <c r="E694" s="183">
        <f t="shared" si="78"/>
        <v>0</v>
      </c>
      <c r="F694" s="182">
        <f t="shared" si="78"/>
        <v>0</v>
      </c>
      <c r="G694" s="141">
        <f t="shared" si="78"/>
        <v>0</v>
      </c>
      <c r="H694" s="141">
        <f t="shared" si="78"/>
        <v>0</v>
      </c>
      <c r="I694" s="142">
        <f t="shared" si="78"/>
        <v>0</v>
      </c>
      <c r="J694" s="136">
        <f t="shared" si="78"/>
        <v>0</v>
      </c>
      <c r="K694" s="136">
        <f t="shared" si="78"/>
        <v>0</v>
      </c>
      <c r="L694" s="136">
        <f t="shared" si="78"/>
        <v>0</v>
      </c>
      <c r="M694" s="177">
        <f t="shared" si="78"/>
        <v>0</v>
      </c>
      <c r="N694" s="137">
        <f t="shared" si="78"/>
        <v>0</v>
      </c>
      <c r="O694" s="45"/>
      <c r="Q694" s="57" t="str">
        <f t="shared" si="75"/>
        <v>скрыть</v>
      </c>
    </row>
    <row r="695" spans="2:17" ht="15.75" hidden="1" customHeight="1" x14ac:dyDescent="0.25">
      <c r="B695" s="182">
        <v>679</v>
      </c>
      <c r="C695" s="182">
        <f t="shared" si="78"/>
        <v>0</v>
      </c>
      <c r="D695" s="182">
        <f t="shared" si="78"/>
        <v>0</v>
      </c>
      <c r="E695" s="183">
        <f t="shared" si="78"/>
        <v>0</v>
      </c>
      <c r="F695" s="182">
        <f t="shared" si="78"/>
        <v>0</v>
      </c>
      <c r="G695" s="141">
        <f t="shared" si="78"/>
        <v>0</v>
      </c>
      <c r="H695" s="141">
        <f t="shared" si="78"/>
        <v>0</v>
      </c>
      <c r="I695" s="142">
        <f t="shared" si="78"/>
        <v>0</v>
      </c>
      <c r="J695" s="136">
        <f t="shared" si="78"/>
        <v>0</v>
      </c>
      <c r="K695" s="136">
        <f t="shared" si="78"/>
        <v>0</v>
      </c>
      <c r="L695" s="136">
        <f t="shared" si="78"/>
        <v>0</v>
      </c>
      <c r="M695" s="177">
        <f t="shared" si="78"/>
        <v>0</v>
      </c>
      <c r="N695" s="137">
        <f t="shared" si="78"/>
        <v>0</v>
      </c>
      <c r="O695" s="45"/>
      <c r="Q695" s="57" t="str">
        <f t="shared" si="75"/>
        <v>скрыть</v>
      </c>
    </row>
    <row r="696" spans="2:17" ht="15.75" hidden="1" customHeight="1" x14ac:dyDescent="0.25">
      <c r="B696" s="182">
        <v>680</v>
      </c>
      <c r="C696" s="182">
        <f t="shared" si="78"/>
        <v>0</v>
      </c>
      <c r="D696" s="182">
        <f t="shared" si="78"/>
        <v>0</v>
      </c>
      <c r="E696" s="183">
        <f t="shared" si="78"/>
        <v>0</v>
      </c>
      <c r="F696" s="182">
        <f t="shared" si="78"/>
        <v>0</v>
      </c>
      <c r="G696" s="141">
        <f t="shared" si="78"/>
        <v>0</v>
      </c>
      <c r="H696" s="141">
        <f t="shared" si="78"/>
        <v>0</v>
      </c>
      <c r="I696" s="142">
        <f t="shared" si="78"/>
        <v>0</v>
      </c>
      <c r="J696" s="136">
        <f t="shared" si="78"/>
        <v>0</v>
      </c>
      <c r="K696" s="136">
        <f t="shared" si="78"/>
        <v>0</v>
      </c>
      <c r="L696" s="136">
        <f t="shared" si="78"/>
        <v>0</v>
      </c>
      <c r="M696" s="177">
        <f t="shared" si="78"/>
        <v>0</v>
      </c>
      <c r="N696" s="137">
        <f t="shared" si="78"/>
        <v>0</v>
      </c>
      <c r="O696" s="45"/>
      <c r="Q696" s="57" t="str">
        <f t="shared" si="75"/>
        <v>скрыть</v>
      </c>
    </row>
    <row r="697" spans="2:17" ht="15.75" hidden="1" customHeight="1" x14ac:dyDescent="0.25">
      <c r="B697" s="182">
        <v>681</v>
      </c>
      <c r="C697" s="182">
        <f t="shared" ref="C697:N706" si="79">IFERROR(VLOOKUP($B697,calc_data,C$14+1,0),0)</f>
        <v>0</v>
      </c>
      <c r="D697" s="182">
        <f t="shared" si="79"/>
        <v>0</v>
      </c>
      <c r="E697" s="183">
        <f t="shared" si="79"/>
        <v>0</v>
      </c>
      <c r="F697" s="182">
        <f t="shared" si="79"/>
        <v>0</v>
      </c>
      <c r="G697" s="141">
        <f t="shared" si="79"/>
        <v>0</v>
      </c>
      <c r="H697" s="141">
        <f t="shared" si="79"/>
        <v>0</v>
      </c>
      <c r="I697" s="142">
        <f t="shared" si="79"/>
        <v>0</v>
      </c>
      <c r="J697" s="136">
        <f t="shared" si="79"/>
        <v>0</v>
      </c>
      <c r="K697" s="136">
        <f t="shared" si="79"/>
        <v>0</v>
      </c>
      <c r="L697" s="136">
        <f t="shared" si="79"/>
        <v>0</v>
      </c>
      <c r="M697" s="177">
        <f t="shared" si="79"/>
        <v>0</v>
      </c>
      <c r="N697" s="137">
        <f t="shared" si="79"/>
        <v>0</v>
      </c>
      <c r="O697" s="45"/>
      <c r="Q697" s="57" t="str">
        <f t="shared" si="75"/>
        <v>скрыть</v>
      </c>
    </row>
    <row r="698" spans="2:17" ht="15.75" hidden="1" customHeight="1" x14ac:dyDescent="0.25">
      <c r="B698" s="182">
        <v>682</v>
      </c>
      <c r="C698" s="182">
        <f t="shared" si="79"/>
        <v>0</v>
      </c>
      <c r="D698" s="182">
        <f t="shared" si="79"/>
        <v>0</v>
      </c>
      <c r="E698" s="183">
        <f t="shared" si="79"/>
        <v>0</v>
      </c>
      <c r="F698" s="182">
        <f t="shared" si="79"/>
        <v>0</v>
      </c>
      <c r="G698" s="141">
        <f t="shared" si="79"/>
        <v>0</v>
      </c>
      <c r="H698" s="141">
        <f t="shared" si="79"/>
        <v>0</v>
      </c>
      <c r="I698" s="142">
        <f t="shared" si="79"/>
        <v>0</v>
      </c>
      <c r="J698" s="136">
        <f t="shared" si="79"/>
        <v>0</v>
      </c>
      <c r="K698" s="136">
        <f t="shared" si="79"/>
        <v>0</v>
      </c>
      <c r="L698" s="136">
        <f t="shared" si="79"/>
        <v>0</v>
      </c>
      <c r="M698" s="177">
        <f t="shared" si="79"/>
        <v>0</v>
      </c>
      <c r="N698" s="137">
        <f t="shared" si="79"/>
        <v>0</v>
      </c>
      <c r="O698" s="45"/>
      <c r="Q698" s="57" t="str">
        <f t="shared" si="75"/>
        <v>скрыть</v>
      </c>
    </row>
    <row r="699" spans="2:17" ht="15.75" hidden="1" customHeight="1" x14ac:dyDescent="0.25">
      <c r="B699" s="182">
        <v>683</v>
      </c>
      <c r="C699" s="182">
        <f t="shared" si="79"/>
        <v>0</v>
      </c>
      <c r="D699" s="182">
        <f t="shared" si="79"/>
        <v>0</v>
      </c>
      <c r="E699" s="183">
        <f t="shared" si="79"/>
        <v>0</v>
      </c>
      <c r="F699" s="182">
        <f t="shared" si="79"/>
        <v>0</v>
      </c>
      <c r="G699" s="141">
        <f t="shared" si="79"/>
        <v>0</v>
      </c>
      <c r="H699" s="141">
        <f t="shared" si="79"/>
        <v>0</v>
      </c>
      <c r="I699" s="142">
        <f t="shared" si="79"/>
        <v>0</v>
      </c>
      <c r="J699" s="136">
        <f t="shared" si="79"/>
        <v>0</v>
      </c>
      <c r="K699" s="136">
        <f t="shared" si="79"/>
        <v>0</v>
      </c>
      <c r="L699" s="136">
        <f t="shared" si="79"/>
        <v>0</v>
      </c>
      <c r="M699" s="177">
        <f t="shared" si="79"/>
        <v>0</v>
      </c>
      <c r="N699" s="137">
        <f t="shared" si="79"/>
        <v>0</v>
      </c>
      <c r="O699" s="45"/>
      <c r="Q699" s="57" t="str">
        <f t="shared" si="75"/>
        <v>скрыть</v>
      </c>
    </row>
    <row r="700" spans="2:17" ht="15.75" hidden="1" customHeight="1" x14ac:dyDescent="0.25">
      <c r="B700" s="182">
        <v>684</v>
      </c>
      <c r="C700" s="182">
        <f t="shared" si="79"/>
        <v>0</v>
      </c>
      <c r="D700" s="182">
        <f t="shared" si="79"/>
        <v>0</v>
      </c>
      <c r="E700" s="183">
        <f t="shared" si="79"/>
        <v>0</v>
      </c>
      <c r="F700" s="182">
        <f t="shared" si="79"/>
        <v>0</v>
      </c>
      <c r="G700" s="141">
        <f t="shared" si="79"/>
        <v>0</v>
      </c>
      <c r="H700" s="141">
        <f t="shared" si="79"/>
        <v>0</v>
      </c>
      <c r="I700" s="142">
        <f t="shared" si="79"/>
        <v>0</v>
      </c>
      <c r="J700" s="136">
        <f t="shared" si="79"/>
        <v>0</v>
      </c>
      <c r="K700" s="136">
        <f t="shared" si="79"/>
        <v>0</v>
      </c>
      <c r="L700" s="136">
        <f t="shared" si="79"/>
        <v>0</v>
      </c>
      <c r="M700" s="177">
        <f t="shared" si="79"/>
        <v>0</v>
      </c>
      <c r="N700" s="137">
        <f t="shared" si="79"/>
        <v>0</v>
      </c>
      <c r="O700" s="45"/>
      <c r="Q700" s="57" t="str">
        <f t="shared" si="75"/>
        <v>скрыть</v>
      </c>
    </row>
    <row r="701" spans="2:17" ht="15.75" hidden="1" customHeight="1" x14ac:dyDescent="0.25">
      <c r="B701" s="182">
        <v>685</v>
      </c>
      <c r="C701" s="182">
        <f t="shared" si="79"/>
        <v>0</v>
      </c>
      <c r="D701" s="182">
        <f t="shared" si="79"/>
        <v>0</v>
      </c>
      <c r="E701" s="183">
        <f t="shared" si="79"/>
        <v>0</v>
      </c>
      <c r="F701" s="182">
        <f t="shared" si="79"/>
        <v>0</v>
      </c>
      <c r="G701" s="141">
        <f t="shared" si="79"/>
        <v>0</v>
      </c>
      <c r="H701" s="141">
        <f t="shared" si="79"/>
        <v>0</v>
      </c>
      <c r="I701" s="142">
        <f t="shared" si="79"/>
        <v>0</v>
      </c>
      <c r="J701" s="136">
        <f t="shared" si="79"/>
        <v>0</v>
      </c>
      <c r="K701" s="136">
        <f t="shared" si="79"/>
        <v>0</v>
      </c>
      <c r="L701" s="136">
        <f t="shared" si="79"/>
        <v>0</v>
      </c>
      <c r="M701" s="177">
        <f t="shared" si="79"/>
        <v>0</v>
      </c>
      <c r="N701" s="137">
        <f t="shared" si="79"/>
        <v>0</v>
      </c>
      <c r="O701" s="45"/>
      <c r="Q701" s="57" t="str">
        <f t="shared" si="75"/>
        <v>скрыть</v>
      </c>
    </row>
    <row r="702" spans="2:17" ht="15.75" hidden="1" customHeight="1" x14ac:dyDescent="0.25">
      <c r="B702" s="182">
        <v>686</v>
      </c>
      <c r="C702" s="182">
        <f t="shared" si="79"/>
        <v>0</v>
      </c>
      <c r="D702" s="182">
        <f t="shared" si="79"/>
        <v>0</v>
      </c>
      <c r="E702" s="183">
        <f t="shared" si="79"/>
        <v>0</v>
      </c>
      <c r="F702" s="182">
        <f t="shared" si="79"/>
        <v>0</v>
      </c>
      <c r="G702" s="141">
        <f t="shared" si="79"/>
        <v>0</v>
      </c>
      <c r="H702" s="141">
        <f t="shared" si="79"/>
        <v>0</v>
      </c>
      <c r="I702" s="142">
        <f t="shared" si="79"/>
        <v>0</v>
      </c>
      <c r="J702" s="136">
        <f t="shared" si="79"/>
        <v>0</v>
      </c>
      <c r="K702" s="136">
        <f t="shared" si="79"/>
        <v>0</v>
      </c>
      <c r="L702" s="136">
        <f t="shared" si="79"/>
        <v>0</v>
      </c>
      <c r="M702" s="177">
        <f t="shared" si="79"/>
        <v>0</v>
      </c>
      <c r="N702" s="137">
        <f t="shared" si="79"/>
        <v>0</v>
      </c>
      <c r="O702" s="45"/>
      <c r="Q702" s="57" t="str">
        <f t="shared" si="75"/>
        <v>скрыть</v>
      </c>
    </row>
    <row r="703" spans="2:17" ht="15.75" hidden="1" customHeight="1" x14ac:dyDescent="0.25">
      <c r="B703" s="182">
        <v>687</v>
      </c>
      <c r="C703" s="182">
        <f t="shared" si="79"/>
        <v>0</v>
      </c>
      <c r="D703" s="182">
        <f t="shared" si="79"/>
        <v>0</v>
      </c>
      <c r="E703" s="183">
        <f t="shared" si="79"/>
        <v>0</v>
      </c>
      <c r="F703" s="182">
        <f t="shared" si="79"/>
        <v>0</v>
      </c>
      <c r="G703" s="141">
        <f t="shared" si="79"/>
        <v>0</v>
      </c>
      <c r="H703" s="141">
        <f t="shared" si="79"/>
        <v>0</v>
      </c>
      <c r="I703" s="142">
        <f t="shared" si="79"/>
        <v>0</v>
      </c>
      <c r="J703" s="136">
        <f t="shared" si="79"/>
        <v>0</v>
      </c>
      <c r="K703" s="136">
        <f t="shared" si="79"/>
        <v>0</v>
      </c>
      <c r="L703" s="136">
        <f t="shared" si="79"/>
        <v>0</v>
      </c>
      <c r="M703" s="177">
        <f t="shared" si="79"/>
        <v>0</v>
      </c>
      <c r="N703" s="137">
        <f t="shared" si="79"/>
        <v>0</v>
      </c>
      <c r="O703" s="45"/>
      <c r="Q703" s="57" t="str">
        <f t="shared" si="75"/>
        <v>скрыть</v>
      </c>
    </row>
    <row r="704" spans="2:17" ht="15.75" hidden="1" customHeight="1" x14ac:dyDescent="0.25">
      <c r="B704" s="182">
        <v>688</v>
      </c>
      <c r="C704" s="182">
        <f t="shared" si="79"/>
        <v>0</v>
      </c>
      <c r="D704" s="182">
        <f t="shared" si="79"/>
        <v>0</v>
      </c>
      <c r="E704" s="183">
        <f t="shared" si="79"/>
        <v>0</v>
      </c>
      <c r="F704" s="182">
        <f t="shared" si="79"/>
        <v>0</v>
      </c>
      <c r="G704" s="141">
        <f t="shared" si="79"/>
        <v>0</v>
      </c>
      <c r="H704" s="141">
        <f t="shared" si="79"/>
        <v>0</v>
      </c>
      <c r="I704" s="142">
        <f t="shared" si="79"/>
        <v>0</v>
      </c>
      <c r="J704" s="136">
        <f t="shared" si="79"/>
        <v>0</v>
      </c>
      <c r="K704" s="136">
        <f t="shared" si="79"/>
        <v>0</v>
      </c>
      <c r="L704" s="136">
        <f t="shared" si="79"/>
        <v>0</v>
      </c>
      <c r="M704" s="177">
        <f t="shared" si="79"/>
        <v>0</v>
      </c>
      <c r="N704" s="137">
        <f t="shared" si="79"/>
        <v>0</v>
      </c>
      <c r="O704" s="45"/>
      <c r="Q704" s="57" t="str">
        <f t="shared" si="75"/>
        <v>скрыть</v>
      </c>
    </row>
    <row r="705" spans="2:17" ht="15.75" hidden="1" customHeight="1" x14ac:dyDescent="0.25">
      <c r="B705" s="182">
        <v>689</v>
      </c>
      <c r="C705" s="182">
        <f t="shared" si="79"/>
        <v>0</v>
      </c>
      <c r="D705" s="182">
        <f t="shared" si="79"/>
        <v>0</v>
      </c>
      <c r="E705" s="183">
        <f t="shared" si="79"/>
        <v>0</v>
      </c>
      <c r="F705" s="182">
        <f t="shared" si="79"/>
        <v>0</v>
      </c>
      <c r="G705" s="141">
        <f t="shared" si="79"/>
        <v>0</v>
      </c>
      <c r="H705" s="141">
        <f t="shared" si="79"/>
        <v>0</v>
      </c>
      <c r="I705" s="142">
        <f t="shared" si="79"/>
        <v>0</v>
      </c>
      <c r="J705" s="136">
        <f t="shared" si="79"/>
        <v>0</v>
      </c>
      <c r="K705" s="136">
        <f t="shared" si="79"/>
        <v>0</v>
      </c>
      <c r="L705" s="136">
        <f t="shared" si="79"/>
        <v>0</v>
      </c>
      <c r="M705" s="177">
        <f t="shared" si="79"/>
        <v>0</v>
      </c>
      <c r="N705" s="137">
        <f t="shared" si="79"/>
        <v>0</v>
      </c>
      <c r="O705" s="45"/>
      <c r="Q705" s="57" t="str">
        <f t="shared" si="75"/>
        <v>скрыть</v>
      </c>
    </row>
    <row r="706" spans="2:17" ht="15.75" hidden="1" customHeight="1" x14ac:dyDescent="0.25">
      <c r="B706" s="182">
        <v>690</v>
      </c>
      <c r="C706" s="182">
        <f t="shared" si="79"/>
        <v>0</v>
      </c>
      <c r="D706" s="182">
        <f t="shared" si="79"/>
        <v>0</v>
      </c>
      <c r="E706" s="183">
        <f t="shared" si="79"/>
        <v>0</v>
      </c>
      <c r="F706" s="182">
        <f t="shared" si="79"/>
        <v>0</v>
      </c>
      <c r="G706" s="141">
        <f t="shared" si="79"/>
        <v>0</v>
      </c>
      <c r="H706" s="141">
        <f t="shared" si="79"/>
        <v>0</v>
      </c>
      <c r="I706" s="142">
        <f t="shared" si="79"/>
        <v>0</v>
      </c>
      <c r="J706" s="136">
        <f t="shared" si="79"/>
        <v>0</v>
      </c>
      <c r="K706" s="136">
        <f t="shared" si="79"/>
        <v>0</v>
      </c>
      <c r="L706" s="136">
        <f t="shared" si="79"/>
        <v>0</v>
      </c>
      <c r="M706" s="177">
        <f t="shared" si="79"/>
        <v>0</v>
      </c>
      <c r="N706" s="137">
        <f t="shared" si="79"/>
        <v>0</v>
      </c>
      <c r="O706" s="45"/>
      <c r="Q706" s="57" t="str">
        <f t="shared" si="75"/>
        <v>скрыть</v>
      </c>
    </row>
    <row r="707" spans="2:17" ht="15.75" hidden="1" customHeight="1" x14ac:dyDescent="0.25">
      <c r="B707" s="182">
        <v>691</v>
      </c>
      <c r="C707" s="182">
        <f t="shared" ref="C707:N716" si="80">IFERROR(VLOOKUP($B707,calc_data,C$14+1,0),0)</f>
        <v>0</v>
      </c>
      <c r="D707" s="182">
        <f t="shared" si="80"/>
        <v>0</v>
      </c>
      <c r="E707" s="183">
        <f t="shared" si="80"/>
        <v>0</v>
      </c>
      <c r="F707" s="182">
        <f t="shared" si="80"/>
        <v>0</v>
      </c>
      <c r="G707" s="141">
        <f t="shared" si="80"/>
        <v>0</v>
      </c>
      <c r="H707" s="141">
        <f t="shared" si="80"/>
        <v>0</v>
      </c>
      <c r="I707" s="142">
        <f t="shared" si="80"/>
        <v>0</v>
      </c>
      <c r="J707" s="136">
        <f t="shared" si="80"/>
        <v>0</v>
      </c>
      <c r="K707" s="136">
        <f t="shared" si="80"/>
        <v>0</v>
      </c>
      <c r="L707" s="136">
        <f t="shared" si="80"/>
        <v>0</v>
      </c>
      <c r="M707" s="177">
        <f t="shared" si="80"/>
        <v>0</v>
      </c>
      <c r="N707" s="137">
        <f t="shared" si="80"/>
        <v>0</v>
      </c>
      <c r="O707" s="45"/>
      <c r="Q707" s="57" t="str">
        <f t="shared" si="75"/>
        <v>скрыть</v>
      </c>
    </row>
    <row r="708" spans="2:17" ht="15.75" hidden="1" customHeight="1" x14ac:dyDescent="0.25">
      <c r="B708" s="182">
        <v>692</v>
      </c>
      <c r="C708" s="182">
        <f t="shared" si="80"/>
        <v>0</v>
      </c>
      <c r="D708" s="182">
        <f t="shared" si="80"/>
        <v>0</v>
      </c>
      <c r="E708" s="183">
        <f t="shared" si="80"/>
        <v>0</v>
      </c>
      <c r="F708" s="182">
        <f t="shared" si="80"/>
        <v>0</v>
      </c>
      <c r="G708" s="141">
        <f t="shared" si="80"/>
        <v>0</v>
      </c>
      <c r="H708" s="141">
        <f t="shared" si="80"/>
        <v>0</v>
      </c>
      <c r="I708" s="142">
        <f t="shared" si="80"/>
        <v>0</v>
      </c>
      <c r="J708" s="136">
        <f t="shared" si="80"/>
        <v>0</v>
      </c>
      <c r="K708" s="136">
        <f t="shared" si="80"/>
        <v>0</v>
      </c>
      <c r="L708" s="136">
        <f t="shared" si="80"/>
        <v>0</v>
      </c>
      <c r="M708" s="177">
        <f t="shared" si="80"/>
        <v>0</v>
      </c>
      <c r="N708" s="137">
        <f t="shared" si="80"/>
        <v>0</v>
      </c>
      <c r="O708" s="45"/>
      <c r="Q708" s="57" t="str">
        <f t="shared" si="75"/>
        <v>скрыть</v>
      </c>
    </row>
    <row r="709" spans="2:17" ht="15.75" hidden="1" customHeight="1" x14ac:dyDescent="0.25">
      <c r="B709" s="182">
        <v>693</v>
      </c>
      <c r="C709" s="182">
        <f t="shared" si="80"/>
        <v>0</v>
      </c>
      <c r="D709" s="182">
        <f t="shared" si="80"/>
        <v>0</v>
      </c>
      <c r="E709" s="183">
        <f t="shared" si="80"/>
        <v>0</v>
      </c>
      <c r="F709" s="182">
        <f t="shared" si="80"/>
        <v>0</v>
      </c>
      <c r="G709" s="141">
        <f t="shared" si="80"/>
        <v>0</v>
      </c>
      <c r="H709" s="141">
        <f t="shared" si="80"/>
        <v>0</v>
      </c>
      <c r="I709" s="142">
        <f t="shared" si="80"/>
        <v>0</v>
      </c>
      <c r="J709" s="136">
        <f t="shared" si="80"/>
        <v>0</v>
      </c>
      <c r="K709" s="136">
        <f t="shared" si="80"/>
        <v>0</v>
      </c>
      <c r="L709" s="136">
        <f t="shared" si="80"/>
        <v>0</v>
      </c>
      <c r="M709" s="177">
        <f t="shared" si="80"/>
        <v>0</v>
      </c>
      <c r="N709" s="137">
        <f t="shared" si="80"/>
        <v>0</v>
      </c>
      <c r="O709" s="45"/>
      <c r="Q709" s="57" t="str">
        <f t="shared" si="75"/>
        <v>скрыть</v>
      </c>
    </row>
    <row r="710" spans="2:17" ht="15.75" hidden="1" customHeight="1" x14ac:dyDescent="0.25">
      <c r="B710" s="182">
        <v>694</v>
      </c>
      <c r="C710" s="182">
        <f t="shared" si="80"/>
        <v>0</v>
      </c>
      <c r="D710" s="182">
        <f t="shared" si="80"/>
        <v>0</v>
      </c>
      <c r="E710" s="183">
        <f t="shared" si="80"/>
        <v>0</v>
      </c>
      <c r="F710" s="182">
        <f t="shared" si="80"/>
        <v>0</v>
      </c>
      <c r="G710" s="141">
        <f t="shared" si="80"/>
        <v>0</v>
      </c>
      <c r="H710" s="141">
        <f t="shared" si="80"/>
        <v>0</v>
      </c>
      <c r="I710" s="142">
        <f t="shared" si="80"/>
        <v>0</v>
      </c>
      <c r="J710" s="136">
        <f t="shared" si="80"/>
        <v>0</v>
      </c>
      <c r="K710" s="136">
        <f t="shared" si="80"/>
        <v>0</v>
      </c>
      <c r="L710" s="136">
        <f t="shared" si="80"/>
        <v>0</v>
      </c>
      <c r="M710" s="177">
        <f t="shared" si="80"/>
        <v>0</v>
      </c>
      <c r="N710" s="137">
        <f t="shared" si="80"/>
        <v>0</v>
      </c>
      <c r="O710" s="45"/>
      <c r="Q710" s="57" t="str">
        <f t="shared" si="75"/>
        <v>скрыть</v>
      </c>
    </row>
    <row r="711" spans="2:17" ht="15.75" hidden="1" customHeight="1" x14ac:dyDescent="0.25">
      <c r="B711" s="182">
        <v>695</v>
      </c>
      <c r="C711" s="182">
        <f t="shared" si="80"/>
        <v>0</v>
      </c>
      <c r="D711" s="182">
        <f t="shared" si="80"/>
        <v>0</v>
      </c>
      <c r="E711" s="183">
        <f t="shared" si="80"/>
        <v>0</v>
      </c>
      <c r="F711" s="182">
        <f t="shared" si="80"/>
        <v>0</v>
      </c>
      <c r="G711" s="141">
        <f t="shared" si="80"/>
        <v>0</v>
      </c>
      <c r="H711" s="141">
        <f t="shared" si="80"/>
        <v>0</v>
      </c>
      <c r="I711" s="142">
        <f t="shared" si="80"/>
        <v>0</v>
      </c>
      <c r="J711" s="136">
        <f t="shared" si="80"/>
        <v>0</v>
      </c>
      <c r="K711" s="136">
        <f t="shared" si="80"/>
        <v>0</v>
      </c>
      <c r="L711" s="136">
        <f t="shared" si="80"/>
        <v>0</v>
      </c>
      <c r="M711" s="177">
        <f t="shared" si="80"/>
        <v>0</v>
      </c>
      <c r="N711" s="137">
        <f t="shared" si="80"/>
        <v>0</v>
      </c>
      <c r="O711" s="45"/>
      <c r="Q711" s="57" t="str">
        <f t="shared" si="75"/>
        <v>скрыть</v>
      </c>
    </row>
    <row r="712" spans="2:17" ht="15.75" hidden="1" customHeight="1" x14ac:dyDescent="0.25">
      <c r="B712" s="182">
        <v>696</v>
      </c>
      <c r="C712" s="182">
        <f t="shared" si="80"/>
        <v>0</v>
      </c>
      <c r="D712" s="182">
        <f t="shared" si="80"/>
        <v>0</v>
      </c>
      <c r="E712" s="183">
        <f t="shared" si="80"/>
        <v>0</v>
      </c>
      <c r="F712" s="182">
        <f t="shared" si="80"/>
        <v>0</v>
      </c>
      <c r="G712" s="141">
        <f t="shared" si="80"/>
        <v>0</v>
      </c>
      <c r="H712" s="141">
        <f t="shared" si="80"/>
        <v>0</v>
      </c>
      <c r="I712" s="142">
        <f t="shared" si="80"/>
        <v>0</v>
      </c>
      <c r="J712" s="136">
        <f t="shared" si="80"/>
        <v>0</v>
      </c>
      <c r="K712" s="136">
        <f t="shared" si="80"/>
        <v>0</v>
      </c>
      <c r="L712" s="136">
        <f t="shared" si="80"/>
        <v>0</v>
      </c>
      <c r="M712" s="177">
        <f t="shared" si="80"/>
        <v>0</v>
      </c>
      <c r="N712" s="137">
        <f t="shared" si="80"/>
        <v>0</v>
      </c>
      <c r="O712" s="45"/>
      <c r="Q712" s="57" t="str">
        <f t="shared" si="75"/>
        <v>скрыть</v>
      </c>
    </row>
    <row r="713" spans="2:17" ht="15.75" hidden="1" customHeight="1" x14ac:dyDescent="0.25">
      <c r="B713" s="182">
        <v>697</v>
      </c>
      <c r="C713" s="182">
        <f t="shared" si="80"/>
        <v>0</v>
      </c>
      <c r="D713" s="182">
        <f t="shared" si="80"/>
        <v>0</v>
      </c>
      <c r="E713" s="183">
        <f t="shared" si="80"/>
        <v>0</v>
      </c>
      <c r="F713" s="182">
        <f t="shared" si="80"/>
        <v>0</v>
      </c>
      <c r="G713" s="141">
        <f t="shared" si="80"/>
        <v>0</v>
      </c>
      <c r="H713" s="141">
        <f t="shared" si="80"/>
        <v>0</v>
      </c>
      <c r="I713" s="142">
        <f t="shared" si="80"/>
        <v>0</v>
      </c>
      <c r="J713" s="136">
        <f t="shared" si="80"/>
        <v>0</v>
      </c>
      <c r="K713" s="136">
        <f t="shared" si="80"/>
        <v>0</v>
      </c>
      <c r="L713" s="136">
        <f t="shared" si="80"/>
        <v>0</v>
      </c>
      <c r="M713" s="177">
        <f t="shared" si="80"/>
        <v>0</v>
      </c>
      <c r="N713" s="137">
        <f t="shared" si="80"/>
        <v>0</v>
      </c>
      <c r="O713" s="45"/>
      <c r="Q713" s="57" t="str">
        <f t="shared" si="75"/>
        <v>скрыть</v>
      </c>
    </row>
    <row r="714" spans="2:17" ht="15.75" hidden="1" customHeight="1" x14ac:dyDescent="0.25">
      <c r="B714" s="182">
        <v>698</v>
      </c>
      <c r="C714" s="182">
        <f t="shared" si="80"/>
        <v>0</v>
      </c>
      <c r="D714" s="182">
        <f t="shared" si="80"/>
        <v>0</v>
      </c>
      <c r="E714" s="183">
        <f t="shared" si="80"/>
        <v>0</v>
      </c>
      <c r="F714" s="182">
        <f t="shared" si="80"/>
        <v>0</v>
      </c>
      <c r="G714" s="141">
        <f t="shared" si="80"/>
        <v>0</v>
      </c>
      <c r="H714" s="141">
        <f t="shared" si="80"/>
        <v>0</v>
      </c>
      <c r="I714" s="142">
        <f t="shared" si="80"/>
        <v>0</v>
      </c>
      <c r="J714" s="136">
        <f t="shared" si="80"/>
        <v>0</v>
      </c>
      <c r="K714" s="136">
        <f t="shared" si="80"/>
        <v>0</v>
      </c>
      <c r="L714" s="136">
        <f t="shared" si="80"/>
        <v>0</v>
      </c>
      <c r="M714" s="177">
        <f t="shared" si="80"/>
        <v>0</v>
      </c>
      <c r="N714" s="137">
        <f t="shared" si="80"/>
        <v>0</v>
      </c>
      <c r="O714" s="45"/>
      <c r="Q714" s="57" t="str">
        <f t="shared" si="75"/>
        <v>скрыть</v>
      </c>
    </row>
    <row r="715" spans="2:17" ht="15.75" hidden="1" customHeight="1" x14ac:dyDescent="0.25">
      <c r="B715" s="182">
        <v>699</v>
      </c>
      <c r="C715" s="182">
        <f t="shared" si="80"/>
        <v>0</v>
      </c>
      <c r="D715" s="182">
        <f t="shared" si="80"/>
        <v>0</v>
      </c>
      <c r="E715" s="183">
        <f t="shared" si="80"/>
        <v>0</v>
      </c>
      <c r="F715" s="182">
        <f t="shared" si="80"/>
        <v>0</v>
      </c>
      <c r="G715" s="141">
        <f t="shared" si="80"/>
        <v>0</v>
      </c>
      <c r="H715" s="141">
        <f t="shared" si="80"/>
        <v>0</v>
      </c>
      <c r="I715" s="142">
        <f t="shared" si="80"/>
        <v>0</v>
      </c>
      <c r="J715" s="136">
        <f t="shared" si="80"/>
        <v>0</v>
      </c>
      <c r="K715" s="136">
        <f t="shared" si="80"/>
        <v>0</v>
      </c>
      <c r="L715" s="136">
        <f t="shared" si="80"/>
        <v>0</v>
      </c>
      <c r="M715" s="177">
        <f t="shared" si="80"/>
        <v>0</v>
      </c>
      <c r="N715" s="137">
        <f t="shared" si="80"/>
        <v>0</v>
      </c>
      <c r="O715" s="45"/>
      <c r="Q715" s="57" t="str">
        <f t="shared" si="75"/>
        <v>скрыть</v>
      </c>
    </row>
    <row r="716" spans="2:17" ht="15.75" hidden="1" customHeight="1" x14ac:dyDescent="0.25">
      <c r="B716" s="182">
        <v>700</v>
      </c>
      <c r="C716" s="182">
        <f t="shared" si="80"/>
        <v>0</v>
      </c>
      <c r="D716" s="182">
        <f t="shared" si="80"/>
        <v>0</v>
      </c>
      <c r="E716" s="183">
        <f t="shared" si="80"/>
        <v>0</v>
      </c>
      <c r="F716" s="182">
        <f t="shared" si="80"/>
        <v>0</v>
      </c>
      <c r="G716" s="141">
        <f t="shared" si="80"/>
        <v>0</v>
      </c>
      <c r="H716" s="141">
        <f t="shared" si="80"/>
        <v>0</v>
      </c>
      <c r="I716" s="142">
        <f t="shared" si="80"/>
        <v>0</v>
      </c>
      <c r="J716" s="136">
        <f t="shared" si="80"/>
        <v>0</v>
      </c>
      <c r="K716" s="136">
        <f t="shared" si="80"/>
        <v>0</v>
      </c>
      <c r="L716" s="136">
        <f t="shared" si="80"/>
        <v>0</v>
      </c>
      <c r="M716" s="177">
        <f t="shared" si="80"/>
        <v>0</v>
      </c>
      <c r="N716" s="137">
        <f t="shared" si="80"/>
        <v>0</v>
      </c>
      <c r="O716" s="45"/>
      <c r="Q716" s="57" t="str">
        <f t="shared" si="75"/>
        <v>скрыть</v>
      </c>
    </row>
    <row r="717" spans="2:17" ht="15.75" hidden="1" customHeight="1" x14ac:dyDescent="0.25">
      <c r="B717" s="182">
        <v>701</v>
      </c>
      <c r="C717" s="182">
        <f t="shared" ref="C717:N726" si="81">IFERROR(VLOOKUP($B717,calc_data,C$14+1,0),0)</f>
        <v>0</v>
      </c>
      <c r="D717" s="182">
        <f t="shared" si="81"/>
        <v>0</v>
      </c>
      <c r="E717" s="183">
        <f t="shared" si="81"/>
        <v>0</v>
      </c>
      <c r="F717" s="182">
        <f t="shared" si="81"/>
        <v>0</v>
      </c>
      <c r="G717" s="141">
        <f t="shared" si="81"/>
        <v>0</v>
      </c>
      <c r="H717" s="141">
        <f t="shared" si="81"/>
        <v>0</v>
      </c>
      <c r="I717" s="142">
        <f t="shared" si="81"/>
        <v>0</v>
      </c>
      <c r="J717" s="136">
        <f t="shared" si="81"/>
        <v>0</v>
      </c>
      <c r="K717" s="136">
        <f t="shared" si="81"/>
        <v>0</v>
      </c>
      <c r="L717" s="136">
        <f t="shared" si="81"/>
        <v>0</v>
      </c>
      <c r="M717" s="177">
        <f t="shared" si="81"/>
        <v>0</v>
      </c>
      <c r="N717" s="137">
        <f t="shared" si="81"/>
        <v>0</v>
      </c>
      <c r="O717" s="45"/>
      <c r="Q717" s="57" t="str">
        <f t="shared" si="75"/>
        <v>скрыть</v>
      </c>
    </row>
    <row r="718" spans="2:17" ht="15.75" hidden="1" customHeight="1" x14ac:dyDescent="0.25">
      <c r="B718" s="182">
        <v>702</v>
      </c>
      <c r="C718" s="182">
        <f t="shared" si="81"/>
        <v>0</v>
      </c>
      <c r="D718" s="182">
        <f t="shared" si="81"/>
        <v>0</v>
      </c>
      <c r="E718" s="183">
        <f t="shared" si="81"/>
        <v>0</v>
      </c>
      <c r="F718" s="182">
        <f t="shared" si="81"/>
        <v>0</v>
      </c>
      <c r="G718" s="141">
        <f t="shared" si="81"/>
        <v>0</v>
      </c>
      <c r="H718" s="141">
        <f t="shared" si="81"/>
        <v>0</v>
      </c>
      <c r="I718" s="142">
        <f t="shared" si="81"/>
        <v>0</v>
      </c>
      <c r="J718" s="136">
        <f t="shared" si="81"/>
        <v>0</v>
      </c>
      <c r="K718" s="136">
        <f t="shared" si="81"/>
        <v>0</v>
      </c>
      <c r="L718" s="136">
        <f t="shared" si="81"/>
        <v>0</v>
      </c>
      <c r="M718" s="177">
        <f t="shared" si="81"/>
        <v>0</v>
      </c>
      <c r="N718" s="137">
        <f t="shared" si="81"/>
        <v>0</v>
      </c>
      <c r="O718" s="45"/>
      <c r="Q718" s="57" t="str">
        <f t="shared" si="75"/>
        <v>скрыть</v>
      </c>
    </row>
    <row r="719" spans="2:17" ht="15.75" hidden="1" customHeight="1" x14ac:dyDescent="0.25">
      <c r="B719" s="182">
        <v>703</v>
      </c>
      <c r="C719" s="182">
        <f t="shared" si="81"/>
        <v>0</v>
      </c>
      <c r="D719" s="182">
        <f t="shared" si="81"/>
        <v>0</v>
      </c>
      <c r="E719" s="183">
        <f t="shared" si="81"/>
        <v>0</v>
      </c>
      <c r="F719" s="182">
        <f t="shared" si="81"/>
        <v>0</v>
      </c>
      <c r="G719" s="141">
        <f t="shared" si="81"/>
        <v>0</v>
      </c>
      <c r="H719" s="141">
        <f t="shared" si="81"/>
        <v>0</v>
      </c>
      <c r="I719" s="142">
        <f t="shared" si="81"/>
        <v>0</v>
      </c>
      <c r="J719" s="136">
        <f t="shared" si="81"/>
        <v>0</v>
      </c>
      <c r="K719" s="136">
        <f t="shared" si="81"/>
        <v>0</v>
      </c>
      <c r="L719" s="136">
        <f t="shared" si="81"/>
        <v>0</v>
      </c>
      <c r="M719" s="177">
        <f t="shared" si="81"/>
        <v>0</v>
      </c>
      <c r="N719" s="137">
        <f t="shared" si="81"/>
        <v>0</v>
      </c>
      <c r="O719" s="45"/>
      <c r="Q719" s="57" t="str">
        <f t="shared" si="75"/>
        <v>скрыть</v>
      </c>
    </row>
    <row r="720" spans="2:17" ht="15.75" hidden="1" customHeight="1" x14ac:dyDescent="0.25">
      <c r="B720" s="182">
        <v>704</v>
      </c>
      <c r="C720" s="182">
        <f t="shared" si="81"/>
        <v>0</v>
      </c>
      <c r="D720" s="182">
        <f t="shared" si="81"/>
        <v>0</v>
      </c>
      <c r="E720" s="183">
        <f t="shared" si="81"/>
        <v>0</v>
      </c>
      <c r="F720" s="182">
        <f t="shared" si="81"/>
        <v>0</v>
      </c>
      <c r="G720" s="141">
        <f t="shared" si="81"/>
        <v>0</v>
      </c>
      <c r="H720" s="141">
        <f t="shared" si="81"/>
        <v>0</v>
      </c>
      <c r="I720" s="142">
        <f t="shared" si="81"/>
        <v>0</v>
      </c>
      <c r="J720" s="136">
        <f t="shared" si="81"/>
        <v>0</v>
      </c>
      <c r="K720" s="136">
        <f t="shared" si="81"/>
        <v>0</v>
      </c>
      <c r="L720" s="136">
        <f t="shared" si="81"/>
        <v>0</v>
      </c>
      <c r="M720" s="177">
        <f t="shared" si="81"/>
        <v>0</v>
      </c>
      <c r="N720" s="137">
        <f t="shared" si="81"/>
        <v>0</v>
      </c>
      <c r="O720" s="45"/>
      <c r="Q720" s="57" t="str">
        <f t="shared" si="75"/>
        <v>скрыть</v>
      </c>
    </row>
    <row r="721" spans="2:17" ht="15.75" hidden="1" customHeight="1" x14ac:dyDescent="0.25">
      <c r="B721" s="182">
        <v>705</v>
      </c>
      <c r="C721" s="182">
        <f t="shared" si="81"/>
        <v>0</v>
      </c>
      <c r="D721" s="182">
        <f t="shared" si="81"/>
        <v>0</v>
      </c>
      <c r="E721" s="183">
        <f t="shared" si="81"/>
        <v>0</v>
      </c>
      <c r="F721" s="182">
        <f t="shared" si="81"/>
        <v>0</v>
      </c>
      <c r="G721" s="141">
        <f t="shared" si="81"/>
        <v>0</v>
      </c>
      <c r="H721" s="141">
        <f t="shared" si="81"/>
        <v>0</v>
      </c>
      <c r="I721" s="142">
        <f t="shared" si="81"/>
        <v>0</v>
      </c>
      <c r="J721" s="136">
        <f t="shared" si="81"/>
        <v>0</v>
      </c>
      <c r="K721" s="136">
        <f t="shared" si="81"/>
        <v>0</v>
      </c>
      <c r="L721" s="136">
        <f t="shared" si="81"/>
        <v>0</v>
      </c>
      <c r="M721" s="177">
        <f t="shared" si="81"/>
        <v>0</v>
      </c>
      <c r="N721" s="137">
        <f t="shared" si="81"/>
        <v>0</v>
      </c>
      <c r="O721" s="45"/>
      <c r="Q721" s="57" t="str">
        <f t="shared" ref="Q721:Q784" si="82">IF(K721&gt;0,"показать","скрыть")</f>
        <v>скрыть</v>
      </c>
    </row>
    <row r="722" spans="2:17" ht="15.75" hidden="1" customHeight="1" x14ac:dyDescent="0.25">
      <c r="B722" s="182">
        <v>706</v>
      </c>
      <c r="C722" s="182">
        <f t="shared" si="81"/>
        <v>0</v>
      </c>
      <c r="D722" s="182">
        <f t="shared" si="81"/>
        <v>0</v>
      </c>
      <c r="E722" s="183">
        <f t="shared" si="81"/>
        <v>0</v>
      </c>
      <c r="F722" s="182">
        <f t="shared" si="81"/>
        <v>0</v>
      </c>
      <c r="G722" s="141">
        <f t="shared" si="81"/>
        <v>0</v>
      </c>
      <c r="H722" s="141">
        <f t="shared" si="81"/>
        <v>0</v>
      </c>
      <c r="I722" s="142">
        <f t="shared" si="81"/>
        <v>0</v>
      </c>
      <c r="J722" s="136">
        <f t="shared" si="81"/>
        <v>0</v>
      </c>
      <c r="K722" s="136">
        <f t="shared" si="81"/>
        <v>0</v>
      </c>
      <c r="L722" s="136">
        <f t="shared" si="81"/>
        <v>0</v>
      </c>
      <c r="M722" s="177">
        <f t="shared" si="81"/>
        <v>0</v>
      </c>
      <c r="N722" s="137">
        <f t="shared" si="81"/>
        <v>0</v>
      </c>
      <c r="O722" s="45"/>
      <c r="Q722" s="57" t="str">
        <f t="shared" si="82"/>
        <v>скрыть</v>
      </c>
    </row>
    <row r="723" spans="2:17" ht="15.75" hidden="1" customHeight="1" x14ac:dyDescent="0.25">
      <c r="B723" s="182">
        <v>707</v>
      </c>
      <c r="C723" s="182">
        <f t="shared" si="81"/>
        <v>0</v>
      </c>
      <c r="D723" s="182">
        <f t="shared" si="81"/>
        <v>0</v>
      </c>
      <c r="E723" s="183">
        <f t="shared" si="81"/>
        <v>0</v>
      </c>
      <c r="F723" s="182">
        <f t="shared" si="81"/>
        <v>0</v>
      </c>
      <c r="G723" s="141">
        <f t="shared" si="81"/>
        <v>0</v>
      </c>
      <c r="H723" s="141">
        <f t="shared" si="81"/>
        <v>0</v>
      </c>
      <c r="I723" s="142">
        <f t="shared" si="81"/>
        <v>0</v>
      </c>
      <c r="J723" s="136">
        <f t="shared" si="81"/>
        <v>0</v>
      </c>
      <c r="K723" s="136">
        <f t="shared" si="81"/>
        <v>0</v>
      </c>
      <c r="L723" s="136">
        <f t="shared" si="81"/>
        <v>0</v>
      </c>
      <c r="M723" s="177">
        <f t="shared" si="81"/>
        <v>0</v>
      </c>
      <c r="N723" s="137">
        <f t="shared" si="81"/>
        <v>0</v>
      </c>
      <c r="O723" s="45"/>
      <c r="Q723" s="57" t="str">
        <f t="shared" si="82"/>
        <v>скрыть</v>
      </c>
    </row>
    <row r="724" spans="2:17" ht="15.75" hidden="1" customHeight="1" x14ac:dyDescent="0.25">
      <c r="B724" s="182">
        <v>708</v>
      </c>
      <c r="C724" s="182">
        <f t="shared" si="81"/>
        <v>0</v>
      </c>
      <c r="D724" s="182">
        <f t="shared" si="81"/>
        <v>0</v>
      </c>
      <c r="E724" s="183">
        <f t="shared" si="81"/>
        <v>0</v>
      </c>
      <c r="F724" s="182">
        <f t="shared" si="81"/>
        <v>0</v>
      </c>
      <c r="G724" s="141">
        <f t="shared" si="81"/>
        <v>0</v>
      </c>
      <c r="H724" s="141">
        <f t="shared" si="81"/>
        <v>0</v>
      </c>
      <c r="I724" s="142">
        <f t="shared" si="81"/>
        <v>0</v>
      </c>
      <c r="J724" s="136">
        <f t="shared" si="81"/>
        <v>0</v>
      </c>
      <c r="K724" s="136">
        <f t="shared" si="81"/>
        <v>0</v>
      </c>
      <c r="L724" s="136">
        <f t="shared" si="81"/>
        <v>0</v>
      </c>
      <c r="M724" s="177">
        <f t="shared" si="81"/>
        <v>0</v>
      </c>
      <c r="N724" s="137">
        <f t="shared" si="81"/>
        <v>0</v>
      </c>
      <c r="O724" s="45"/>
      <c r="Q724" s="57" t="str">
        <f t="shared" si="82"/>
        <v>скрыть</v>
      </c>
    </row>
    <row r="725" spans="2:17" ht="15.75" hidden="1" customHeight="1" x14ac:dyDescent="0.25">
      <c r="B725" s="182">
        <v>709</v>
      </c>
      <c r="C725" s="182">
        <f t="shared" si="81"/>
        <v>0</v>
      </c>
      <c r="D725" s="182">
        <f t="shared" si="81"/>
        <v>0</v>
      </c>
      <c r="E725" s="183">
        <f t="shared" si="81"/>
        <v>0</v>
      </c>
      <c r="F725" s="182">
        <f t="shared" si="81"/>
        <v>0</v>
      </c>
      <c r="G725" s="141">
        <f t="shared" si="81"/>
        <v>0</v>
      </c>
      <c r="H725" s="141">
        <f t="shared" si="81"/>
        <v>0</v>
      </c>
      <c r="I725" s="142">
        <f t="shared" si="81"/>
        <v>0</v>
      </c>
      <c r="J725" s="136">
        <f t="shared" si="81"/>
        <v>0</v>
      </c>
      <c r="K725" s="136">
        <f t="shared" si="81"/>
        <v>0</v>
      </c>
      <c r="L725" s="136">
        <f t="shared" si="81"/>
        <v>0</v>
      </c>
      <c r="M725" s="177">
        <f t="shared" si="81"/>
        <v>0</v>
      </c>
      <c r="N725" s="137">
        <f t="shared" si="81"/>
        <v>0</v>
      </c>
      <c r="O725" s="45"/>
      <c r="Q725" s="57" t="str">
        <f t="shared" si="82"/>
        <v>скрыть</v>
      </c>
    </row>
    <row r="726" spans="2:17" ht="15.75" hidden="1" customHeight="1" x14ac:dyDescent="0.25">
      <c r="B726" s="182">
        <v>710</v>
      </c>
      <c r="C726" s="182">
        <f t="shared" si="81"/>
        <v>0</v>
      </c>
      <c r="D726" s="182">
        <f t="shared" si="81"/>
        <v>0</v>
      </c>
      <c r="E726" s="183">
        <f t="shared" si="81"/>
        <v>0</v>
      </c>
      <c r="F726" s="182">
        <f t="shared" si="81"/>
        <v>0</v>
      </c>
      <c r="G726" s="141">
        <f t="shared" si="81"/>
        <v>0</v>
      </c>
      <c r="H726" s="141">
        <f t="shared" si="81"/>
        <v>0</v>
      </c>
      <c r="I726" s="142">
        <f t="shared" si="81"/>
        <v>0</v>
      </c>
      <c r="J726" s="136">
        <f t="shared" si="81"/>
        <v>0</v>
      </c>
      <c r="K726" s="136">
        <f t="shared" si="81"/>
        <v>0</v>
      </c>
      <c r="L726" s="136">
        <f t="shared" si="81"/>
        <v>0</v>
      </c>
      <c r="M726" s="177">
        <f t="shared" si="81"/>
        <v>0</v>
      </c>
      <c r="N726" s="137">
        <f t="shared" si="81"/>
        <v>0</v>
      </c>
      <c r="O726" s="45"/>
      <c r="Q726" s="57" t="str">
        <f t="shared" si="82"/>
        <v>скрыть</v>
      </c>
    </row>
    <row r="727" spans="2:17" ht="15.75" hidden="1" customHeight="1" x14ac:dyDescent="0.25">
      <c r="B727" s="182">
        <v>711</v>
      </c>
      <c r="C727" s="182">
        <f t="shared" ref="C727:N736" si="83">IFERROR(VLOOKUP($B727,calc_data,C$14+1,0),0)</f>
        <v>0</v>
      </c>
      <c r="D727" s="182">
        <f t="shared" si="83"/>
        <v>0</v>
      </c>
      <c r="E727" s="183">
        <f t="shared" si="83"/>
        <v>0</v>
      </c>
      <c r="F727" s="182">
        <f t="shared" si="83"/>
        <v>0</v>
      </c>
      <c r="G727" s="141">
        <f t="shared" si="83"/>
        <v>0</v>
      </c>
      <c r="H727" s="141">
        <f t="shared" si="83"/>
        <v>0</v>
      </c>
      <c r="I727" s="142">
        <f t="shared" si="83"/>
        <v>0</v>
      </c>
      <c r="J727" s="136">
        <f t="shared" si="83"/>
        <v>0</v>
      </c>
      <c r="K727" s="136">
        <f t="shared" si="83"/>
        <v>0</v>
      </c>
      <c r="L727" s="136">
        <f t="shared" si="83"/>
        <v>0</v>
      </c>
      <c r="M727" s="177">
        <f t="shared" si="83"/>
        <v>0</v>
      </c>
      <c r="N727" s="137">
        <f t="shared" si="83"/>
        <v>0</v>
      </c>
      <c r="O727" s="45"/>
      <c r="Q727" s="57" t="str">
        <f t="shared" si="82"/>
        <v>скрыть</v>
      </c>
    </row>
    <row r="728" spans="2:17" ht="15.75" hidden="1" customHeight="1" x14ac:dyDescent="0.25">
      <c r="B728" s="182">
        <v>712</v>
      </c>
      <c r="C728" s="182">
        <f t="shared" si="83"/>
        <v>0</v>
      </c>
      <c r="D728" s="182">
        <f t="shared" si="83"/>
        <v>0</v>
      </c>
      <c r="E728" s="183">
        <f t="shared" si="83"/>
        <v>0</v>
      </c>
      <c r="F728" s="182">
        <f t="shared" si="83"/>
        <v>0</v>
      </c>
      <c r="G728" s="141">
        <f t="shared" si="83"/>
        <v>0</v>
      </c>
      <c r="H728" s="141">
        <f t="shared" si="83"/>
        <v>0</v>
      </c>
      <c r="I728" s="142">
        <f t="shared" si="83"/>
        <v>0</v>
      </c>
      <c r="J728" s="136">
        <f t="shared" si="83"/>
        <v>0</v>
      </c>
      <c r="K728" s="136">
        <f t="shared" si="83"/>
        <v>0</v>
      </c>
      <c r="L728" s="136">
        <f t="shared" si="83"/>
        <v>0</v>
      </c>
      <c r="M728" s="177">
        <f t="shared" si="83"/>
        <v>0</v>
      </c>
      <c r="N728" s="137">
        <f t="shared" si="83"/>
        <v>0</v>
      </c>
      <c r="O728" s="45"/>
      <c r="Q728" s="57" t="str">
        <f t="shared" si="82"/>
        <v>скрыть</v>
      </c>
    </row>
    <row r="729" spans="2:17" ht="15.75" hidden="1" customHeight="1" x14ac:dyDescent="0.25">
      <c r="B729" s="182">
        <v>713</v>
      </c>
      <c r="C729" s="182">
        <f t="shared" si="83"/>
        <v>0</v>
      </c>
      <c r="D729" s="182">
        <f t="shared" si="83"/>
        <v>0</v>
      </c>
      <c r="E729" s="183">
        <f t="shared" si="83"/>
        <v>0</v>
      </c>
      <c r="F729" s="182">
        <f t="shared" si="83"/>
        <v>0</v>
      </c>
      <c r="G729" s="141">
        <f t="shared" si="83"/>
        <v>0</v>
      </c>
      <c r="H729" s="141">
        <f t="shared" si="83"/>
        <v>0</v>
      </c>
      <c r="I729" s="142">
        <f t="shared" si="83"/>
        <v>0</v>
      </c>
      <c r="J729" s="136">
        <f t="shared" si="83"/>
        <v>0</v>
      </c>
      <c r="K729" s="136">
        <f t="shared" si="83"/>
        <v>0</v>
      </c>
      <c r="L729" s="136">
        <f t="shared" si="83"/>
        <v>0</v>
      </c>
      <c r="M729" s="177">
        <f t="shared" si="83"/>
        <v>0</v>
      </c>
      <c r="N729" s="137">
        <f t="shared" si="83"/>
        <v>0</v>
      </c>
      <c r="O729" s="45"/>
      <c r="Q729" s="57" t="str">
        <f t="shared" si="82"/>
        <v>скрыть</v>
      </c>
    </row>
    <row r="730" spans="2:17" ht="15.75" hidden="1" customHeight="1" x14ac:dyDescent="0.25">
      <c r="B730" s="182">
        <v>714</v>
      </c>
      <c r="C730" s="182">
        <f t="shared" si="83"/>
        <v>0</v>
      </c>
      <c r="D730" s="182">
        <f t="shared" si="83"/>
        <v>0</v>
      </c>
      <c r="E730" s="183">
        <f t="shared" si="83"/>
        <v>0</v>
      </c>
      <c r="F730" s="182">
        <f t="shared" si="83"/>
        <v>0</v>
      </c>
      <c r="G730" s="141">
        <f t="shared" si="83"/>
        <v>0</v>
      </c>
      <c r="H730" s="141">
        <f t="shared" si="83"/>
        <v>0</v>
      </c>
      <c r="I730" s="142">
        <f t="shared" si="83"/>
        <v>0</v>
      </c>
      <c r="J730" s="136">
        <f t="shared" si="83"/>
        <v>0</v>
      </c>
      <c r="K730" s="136">
        <f t="shared" si="83"/>
        <v>0</v>
      </c>
      <c r="L730" s="136">
        <f t="shared" si="83"/>
        <v>0</v>
      </c>
      <c r="M730" s="177">
        <f t="shared" si="83"/>
        <v>0</v>
      </c>
      <c r="N730" s="137">
        <f t="shared" si="83"/>
        <v>0</v>
      </c>
      <c r="O730" s="45"/>
      <c r="Q730" s="57" t="str">
        <f t="shared" si="82"/>
        <v>скрыть</v>
      </c>
    </row>
    <row r="731" spans="2:17" ht="15.75" hidden="1" customHeight="1" x14ac:dyDescent="0.25">
      <c r="B731" s="182">
        <v>715</v>
      </c>
      <c r="C731" s="182">
        <f t="shared" si="83"/>
        <v>0</v>
      </c>
      <c r="D731" s="182">
        <f t="shared" si="83"/>
        <v>0</v>
      </c>
      <c r="E731" s="183">
        <f t="shared" si="83"/>
        <v>0</v>
      </c>
      <c r="F731" s="182">
        <f t="shared" si="83"/>
        <v>0</v>
      </c>
      <c r="G731" s="141">
        <f t="shared" si="83"/>
        <v>0</v>
      </c>
      <c r="H731" s="141">
        <f t="shared" si="83"/>
        <v>0</v>
      </c>
      <c r="I731" s="142">
        <f t="shared" si="83"/>
        <v>0</v>
      </c>
      <c r="J731" s="136">
        <f t="shared" si="83"/>
        <v>0</v>
      </c>
      <c r="K731" s="136">
        <f t="shared" si="83"/>
        <v>0</v>
      </c>
      <c r="L731" s="136">
        <f t="shared" si="83"/>
        <v>0</v>
      </c>
      <c r="M731" s="177">
        <f t="shared" si="83"/>
        <v>0</v>
      </c>
      <c r="N731" s="137">
        <f t="shared" si="83"/>
        <v>0</v>
      </c>
      <c r="O731" s="45"/>
      <c r="Q731" s="57" t="str">
        <f t="shared" si="82"/>
        <v>скрыть</v>
      </c>
    </row>
    <row r="732" spans="2:17" ht="15.75" hidden="1" customHeight="1" x14ac:dyDescent="0.25">
      <c r="B732" s="182">
        <v>716</v>
      </c>
      <c r="C732" s="182">
        <f t="shared" si="83"/>
        <v>0</v>
      </c>
      <c r="D732" s="182">
        <f t="shared" si="83"/>
        <v>0</v>
      </c>
      <c r="E732" s="183">
        <f t="shared" si="83"/>
        <v>0</v>
      </c>
      <c r="F732" s="182">
        <f t="shared" si="83"/>
        <v>0</v>
      </c>
      <c r="G732" s="141">
        <f t="shared" si="83"/>
        <v>0</v>
      </c>
      <c r="H732" s="141">
        <f t="shared" si="83"/>
        <v>0</v>
      </c>
      <c r="I732" s="142">
        <f t="shared" si="83"/>
        <v>0</v>
      </c>
      <c r="J732" s="136">
        <f t="shared" si="83"/>
        <v>0</v>
      </c>
      <c r="K732" s="136">
        <f t="shared" si="83"/>
        <v>0</v>
      </c>
      <c r="L732" s="136">
        <f t="shared" si="83"/>
        <v>0</v>
      </c>
      <c r="M732" s="177">
        <f t="shared" si="83"/>
        <v>0</v>
      </c>
      <c r="N732" s="137">
        <f t="shared" si="83"/>
        <v>0</v>
      </c>
      <c r="O732" s="45"/>
      <c r="Q732" s="57" t="str">
        <f t="shared" si="82"/>
        <v>скрыть</v>
      </c>
    </row>
    <row r="733" spans="2:17" ht="15.75" hidden="1" customHeight="1" x14ac:dyDescent="0.25">
      <c r="B733" s="182">
        <v>717</v>
      </c>
      <c r="C733" s="182">
        <f t="shared" si="83"/>
        <v>0</v>
      </c>
      <c r="D733" s="182">
        <f t="shared" si="83"/>
        <v>0</v>
      </c>
      <c r="E733" s="183">
        <f t="shared" si="83"/>
        <v>0</v>
      </c>
      <c r="F733" s="182">
        <f t="shared" si="83"/>
        <v>0</v>
      </c>
      <c r="G733" s="141">
        <f t="shared" si="83"/>
        <v>0</v>
      </c>
      <c r="H733" s="141">
        <f t="shared" si="83"/>
        <v>0</v>
      </c>
      <c r="I733" s="142">
        <f t="shared" si="83"/>
        <v>0</v>
      </c>
      <c r="J733" s="136">
        <f t="shared" si="83"/>
        <v>0</v>
      </c>
      <c r="K733" s="136">
        <f t="shared" si="83"/>
        <v>0</v>
      </c>
      <c r="L733" s="136">
        <f t="shared" si="83"/>
        <v>0</v>
      </c>
      <c r="M733" s="177">
        <f t="shared" si="83"/>
        <v>0</v>
      </c>
      <c r="N733" s="137">
        <f t="shared" si="83"/>
        <v>0</v>
      </c>
      <c r="O733" s="45"/>
      <c r="Q733" s="57" t="str">
        <f t="shared" si="82"/>
        <v>скрыть</v>
      </c>
    </row>
    <row r="734" spans="2:17" ht="15.75" hidden="1" customHeight="1" x14ac:dyDescent="0.25">
      <c r="B734" s="182">
        <v>718</v>
      </c>
      <c r="C734" s="182">
        <f t="shared" si="83"/>
        <v>0</v>
      </c>
      <c r="D734" s="182">
        <f t="shared" si="83"/>
        <v>0</v>
      </c>
      <c r="E734" s="183">
        <f t="shared" si="83"/>
        <v>0</v>
      </c>
      <c r="F734" s="182">
        <f t="shared" si="83"/>
        <v>0</v>
      </c>
      <c r="G734" s="141">
        <f t="shared" si="83"/>
        <v>0</v>
      </c>
      <c r="H734" s="141">
        <f t="shared" si="83"/>
        <v>0</v>
      </c>
      <c r="I734" s="142">
        <f t="shared" si="83"/>
        <v>0</v>
      </c>
      <c r="J734" s="136">
        <f t="shared" si="83"/>
        <v>0</v>
      </c>
      <c r="K734" s="136">
        <f t="shared" si="83"/>
        <v>0</v>
      </c>
      <c r="L734" s="136">
        <f t="shared" si="83"/>
        <v>0</v>
      </c>
      <c r="M734" s="177">
        <f t="shared" si="83"/>
        <v>0</v>
      </c>
      <c r="N734" s="137">
        <f t="shared" si="83"/>
        <v>0</v>
      </c>
      <c r="O734" s="45"/>
      <c r="Q734" s="57" t="str">
        <f t="shared" si="82"/>
        <v>скрыть</v>
      </c>
    </row>
    <row r="735" spans="2:17" ht="15.75" hidden="1" customHeight="1" x14ac:dyDescent="0.25">
      <c r="B735" s="182">
        <v>719</v>
      </c>
      <c r="C735" s="182">
        <f t="shared" si="83"/>
        <v>0</v>
      </c>
      <c r="D735" s="182">
        <f t="shared" si="83"/>
        <v>0</v>
      </c>
      <c r="E735" s="183">
        <f t="shared" si="83"/>
        <v>0</v>
      </c>
      <c r="F735" s="182">
        <f t="shared" si="83"/>
        <v>0</v>
      </c>
      <c r="G735" s="141">
        <f t="shared" si="83"/>
        <v>0</v>
      </c>
      <c r="H735" s="141">
        <f t="shared" si="83"/>
        <v>0</v>
      </c>
      <c r="I735" s="142">
        <f t="shared" si="83"/>
        <v>0</v>
      </c>
      <c r="J735" s="136">
        <f t="shared" si="83"/>
        <v>0</v>
      </c>
      <c r="K735" s="136">
        <f t="shared" si="83"/>
        <v>0</v>
      </c>
      <c r="L735" s="136">
        <f t="shared" si="83"/>
        <v>0</v>
      </c>
      <c r="M735" s="177">
        <f t="shared" si="83"/>
        <v>0</v>
      </c>
      <c r="N735" s="137">
        <f t="shared" si="83"/>
        <v>0</v>
      </c>
      <c r="O735" s="45"/>
      <c r="Q735" s="57" t="str">
        <f t="shared" si="82"/>
        <v>скрыть</v>
      </c>
    </row>
    <row r="736" spans="2:17" ht="15.75" hidden="1" customHeight="1" x14ac:dyDescent="0.25">
      <c r="B736" s="182">
        <v>720</v>
      </c>
      <c r="C736" s="182">
        <f t="shared" si="83"/>
        <v>0</v>
      </c>
      <c r="D736" s="182">
        <f t="shared" si="83"/>
        <v>0</v>
      </c>
      <c r="E736" s="183">
        <f t="shared" si="83"/>
        <v>0</v>
      </c>
      <c r="F736" s="182">
        <f t="shared" si="83"/>
        <v>0</v>
      </c>
      <c r="G736" s="141">
        <f t="shared" si="83"/>
        <v>0</v>
      </c>
      <c r="H736" s="141">
        <f t="shared" si="83"/>
        <v>0</v>
      </c>
      <c r="I736" s="142">
        <f t="shared" si="83"/>
        <v>0</v>
      </c>
      <c r="J736" s="136">
        <f t="shared" si="83"/>
        <v>0</v>
      </c>
      <c r="K736" s="136">
        <f t="shared" si="83"/>
        <v>0</v>
      </c>
      <c r="L736" s="136">
        <f t="shared" si="83"/>
        <v>0</v>
      </c>
      <c r="M736" s="177">
        <f t="shared" si="83"/>
        <v>0</v>
      </c>
      <c r="N736" s="137">
        <f t="shared" si="83"/>
        <v>0</v>
      </c>
      <c r="O736" s="45"/>
      <c r="Q736" s="57" t="str">
        <f t="shared" si="82"/>
        <v>скрыть</v>
      </c>
    </row>
    <row r="737" spans="2:17" ht="15.75" hidden="1" customHeight="1" x14ac:dyDescent="0.25">
      <c r="B737" s="182">
        <v>721</v>
      </c>
      <c r="C737" s="182">
        <f t="shared" ref="C737:N746" si="84">IFERROR(VLOOKUP($B737,calc_data,C$14+1,0),0)</f>
        <v>0</v>
      </c>
      <c r="D737" s="182">
        <f t="shared" si="84"/>
        <v>0</v>
      </c>
      <c r="E737" s="183">
        <f t="shared" si="84"/>
        <v>0</v>
      </c>
      <c r="F737" s="182">
        <f t="shared" si="84"/>
        <v>0</v>
      </c>
      <c r="G737" s="141">
        <f t="shared" si="84"/>
        <v>0</v>
      </c>
      <c r="H737" s="141">
        <f t="shared" si="84"/>
        <v>0</v>
      </c>
      <c r="I737" s="142">
        <f t="shared" si="84"/>
        <v>0</v>
      </c>
      <c r="J737" s="136">
        <f t="shared" si="84"/>
        <v>0</v>
      </c>
      <c r="K737" s="136">
        <f t="shared" si="84"/>
        <v>0</v>
      </c>
      <c r="L737" s="136">
        <f t="shared" si="84"/>
        <v>0</v>
      </c>
      <c r="M737" s="177">
        <f t="shared" si="84"/>
        <v>0</v>
      </c>
      <c r="N737" s="137">
        <f t="shared" si="84"/>
        <v>0</v>
      </c>
      <c r="O737" s="45"/>
      <c r="Q737" s="57" t="str">
        <f t="shared" si="82"/>
        <v>скрыть</v>
      </c>
    </row>
    <row r="738" spans="2:17" ht="15.75" hidden="1" customHeight="1" x14ac:dyDescent="0.25">
      <c r="B738" s="182">
        <v>722</v>
      </c>
      <c r="C738" s="182">
        <f t="shared" si="84"/>
        <v>0</v>
      </c>
      <c r="D738" s="182">
        <f t="shared" si="84"/>
        <v>0</v>
      </c>
      <c r="E738" s="183">
        <f t="shared" si="84"/>
        <v>0</v>
      </c>
      <c r="F738" s="182">
        <f t="shared" si="84"/>
        <v>0</v>
      </c>
      <c r="G738" s="141">
        <f t="shared" si="84"/>
        <v>0</v>
      </c>
      <c r="H738" s="141">
        <f t="shared" si="84"/>
        <v>0</v>
      </c>
      <c r="I738" s="142">
        <f t="shared" si="84"/>
        <v>0</v>
      </c>
      <c r="J738" s="136">
        <f t="shared" si="84"/>
        <v>0</v>
      </c>
      <c r="K738" s="136">
        <f t="shared" si="84"/>
        <v>0</v>
      </c>
      <c r="L738" s="136">
        <f t="shared" si="84"/>
        <v>0</v>
      </c>
      <c r="M738" s="177">
        <f t="shared" si="84"/>
        <v>0</v>
      </c>
      <c r="N738" s="137">
        <f t="shared" si="84"/>
        <v>0</v>
      </c>
      <c r="O738" s="45"/>
      <c r="Q738" s="57" t="str">
        <f t="shared" si="82"/>
        <v>скрыть</v>
      </c>
    </row>
    <row r="739" spans="2:17" ht="15.75" hidden="1" customHeight="1" x14ac:dyDescent="0.25">
      <c r="B739" s="182">
        <v>723</v>
      </c>
      <c r="C739" s="182">
        <f t="shared" si="84"/>
        <v>0</v>
      </c>
      <c r="D739" s="182">
        <f t="shared" si="84"/>
        <v>0</v>
      </c>
      <c r="E739" s="183">
        <f t="shared" si="84"/>
        <v>0</v>
      </c>
      <c r="F739" s="182">
        <f t="shared" si="84"/>
        <v>0</v>
      </c>
      <c r="G739" s="141">
        <f t="shared" si="84"/>
        <v>0</v>
      </c>
      <c r="H739" s="141">
        <f t="shared" si="84"/>
        <v>0</v>
      </c>
      <c r="I739" s="142">
        <f t="shared" si="84"/>
        <v>0</v>
      </c>
      <c r="J739" s="136">
        <f t="shared" si="84"/>
        <v>0</v>
      </c>
      <c r="K739" s="136">
        <f t="shared" si="84"/>
        <v>0</v>
      </c>
      <c r="L739" s="136">
        <f t="shared" si="84"/>
        <v>0</v>
      </c>
      <c r="M739" s="177">
        <f t="shared" si="84"/>
        <v>0</v>
      </c>
      <c r="N739" s="137">
        <f t="shared" si="84"/>
        <v>0</v>
      </c>
      <c r="O739" s="45"/>
      <c r="Q739" s="57" t="str">
        <f t="shared" si="82"/>
        <v>скрыть</v>
      </c>
    </row>
    <row r="740" spans="2:17" ht="15.75" hidden="1" customHeight="1" x14ac:dyDescent="0.25">
      <c r="B740" s="182">
        <v>724</v>
      </c>
      <c r="C740" s="182">
        <f t="shared" si="84"/>
        <v>0</v>
      </c>
      <c r="D740" s="182">
        <f t="shared" si="84"/>
        <v>0</v>
      </c>
      <c r="E740" s="183">
        <f t="shared" si="84"/>
        <v>0</v>
      </c>
      <c r="F740" s="182">
        <f t="shared" si="84"/>
        <v>0</v>
      </c>
      <c r="G740" s="141">
        <f t="shared" si="84"/>
        <v>0</v>
      </c>
      <c r="H740" s="141">
        <f t="shared" si="84"/>
        <v>0</v>
      </c>
      <c r="I740" s="142">
        <f t="shared" si="84"/>
        <v>0</v>
      </c>
      <c r="J740" s="136">
        <f t="shared" si="84"/>
        <v>0</v>
      </c>
      <c r="K740" s="136">
        <f t="shared" si="84"/>
        <v>0</v>
      </c>
      <c r="L740" s="136">
        <f t="shared" si="84"/>
        <v>0</v>
      </c>
      <c r="M740" s="177">
        <f t="shared" si="84"/>
        <v>0</v>
      </c>
      <c r="N740" s="137">
        <f t="shared" si="84"/>
        <v>0</v>
      </c>
      <c r="O740" s="45"/>
      <c r="Q740" s="57" t="str">
        <f t="shared" si="82"/>
        <v>скрыть</v>
      </c>
    </row>
    <row r="741" spans="2:17" ht="15.75" hidden="1" customHeight="1" x14ac:dyDescent="0.25">
      <c r="B741" s="182">
        <v>725</v>
      </c>
      <c r="C741" s="182">
        <f t="shared" si="84"/>
        <v>0</v>
      </c>
      <c r="D741" s="182">
        <f t="shared" si="84"/>
        <v>0</v>
      </c>
      <c r="E741" s="183">
        <f t="shared" si="84"/>
        <v>0</v>
      </c>
      <c r="F741" s="182">
        <f t="shared" si="84"/>
        <v>0</v>
      </c>
      <c r="G741" s="141">
        <f t="shared" si="84"/>
        <v>0</v>
      </c>
      <c r="H741" s="141">
        <f t="shared" si="84"/>
        <v>0</v>
      </c>
      <c r="I741" s="142">
        <f t="shared" si="84"/>
        <v>0</v>
      </c>
      <c r="J741" s="136">
        <f t="shared" si="84"/>
        <v>0</v>
      </c>
      <c r="K741" s="136">
        <f t="shared" si="84"/>
        <v>0</v>
      </c>
      <c r="L741" s="136">
        <f t="shared" si="84"/>
        <v>0</v>
      </c>
      <c r="M741" s="177">
        <f t="shared" si="84"/>
        <v>0</v>
      </c>
      <c r="N741" s="137">
        <f t="shared" si="84"/>
        <v>0</v>
      </c>
      <c r="O741" s="45"/>
      <c r="Q741" s="57" t="str">
        <f t="shared" si="82"/>
        <v>скрыть</v>
      </c>
    </row>
    <row r="742" spans="2:17" ht="15.75" hidden="1" customHeight="1" x14ac:dyDescent="0.25">
      <c r="B742" s="182">
        <v>726</v>
      </c>
      <c r="C742" s="182">
        <f t="shared" si="84"/>
        <v>0</v>
      </c>
      <c r="D742" s="182">
        <f t="shared" si="84"/>
        <v>0</v>
      </c>
      <c r="E742" s="183">
        <f t="shared" si="84"/>
        <v>0</v>
      </c>
      <c r="F742" s="182">
        <f t="shared" si="84"/>
        <v>0</v>
      </c>
      <c r="G742" s="141">
        <f t="shared" si="84"/>
        <v>0</v>
      </c>
      <c r="H742" s="141">
        <f t="shared" si="84"/>
        <v>0</v>
      </c>
      <c r="I742" s="142">
        <f t="shared" si="84"/>
        <v>0</v>
      </c>
      <c r="J742" s="136">
        <f t="shared" si="84"/>
        <v>0</v>
      </c>
      <c r="K742" s="136">
        <f t="shared" si="84"/>
        <v>0</v>
      </c>
      <c r="L742" s="136">
        <f t="shared" si="84"/>
        <v>0</v>
      </c>
      <c r="M742" s="177">
        <f t="shared" si="84"/>
        <v>0</v>
      </c>
      <c r="N742" s="137">
        <f t="shared" si="84"/>
        <v>0</v>
      </c>
      <c r="O742" s="45"/>
      <c r="Q742" s="57" t="str">
        <f t="shared" si="82"/>
        <v>скрыть</v>
      </c>
    </row>
    <row r="743" spans="2:17" ht="15.75" hidden="1" customHeight="1" x14ac:dyDescent="0.25">
      <c r="B743" s="182">
        <v>727</v>
      </c>
      <c r="C743" s="182">
        <f t="shared" si="84"/>
        <v>0</v>
      </c>
      <c r="D743" s="182">
        <f t="shared" si="84"/>
        <v>0</v>
      </c>
      <c r="E743" s="183">
        <f t="shared" si="84"/>
        <v>0</v>
      </c>
      <c r="F743" s="182">
        <f t="shared" si="84"/>
        <v>0</v>
      </c>
      <c r="G743" s="141">
        <f t="shared" si="84"/>
        <v>0</v>
      </c>
      <c r="H743" s="141">
        <f t="shared" si="84"/>
        <v>0</v>
      </c>
      <c r="I743" s="142">
        <f t="shared" si="84"/>
        <v>0</v>
      </c>
      <c r="J743" s="136">
        <f t="shared" si="84"/>
        <v>0</v>
      </c>
      <c r="K743" s="136">
        <f t="shared" si="84"/>
        <v>0</v>
      </c>
      <c r="L743" s="136">
        <f t="shared" si="84"/>
        <v>0</v>
      </c>
      <c r="M743" s="177">
        <f t="shared" si="84"/>
        <v>0</v>
      </c>
      <c r="N743" s="137">
        <f t="shared" si="84"/>
        <v>0</v>
      </c>
      <c r="O743" s="45"/>
      <c r="Q743" s="57" t="str">
        <f t="shared" si="82"/>
        <v>скрыть</v>
      </c>
    </row>
    <row r="744" spans="2:17" ht="15.75" hidden="1" customHeight="1" x14ac:dyDescent="0.25">
      <c r="B744" s="182">
        <v>728</v>
      </c>
      <c r="C744" s="182">
        <f t="shared" si="84"/>
        <v>0</v>
      </c>
      <c r="D744" s="182">
        <f t="shared" si="84"/>
        <v>0</v>
      </c>
      <c r="E744" s="183">
        <f t="shared" si="84"/>
        <v>0</v>
      </c>
      <c r="F744" s="182">
        <f t="shared" si="84"/>
        <v>0</v>
      </c>
      <c r="G744" s="141">
        <f t="shared" si="84"/>
        <v>0</v>
      </c>
      <c r="H744" s="141">
        <f t="shared" si="84"/>
        <v>0</v>
      </c>
      <c r="I744" s="142">
        <f t="shared" si="84"/>
        <v>0</v>
      </c>
      <c r="J744" s="136">
        <f t="shared" si="84"/>
        <v>0</v>
      </c>
      <c r="K744" s="136">
        <f t="shared" si="84"/>
        <v>0</v>
      </c>
      <c r="L744" s="136">
        <f t="shared" si="84"/>
        <v>0</v>
      </c>
      <c r="M744" s="177">
        <f t="shared" si="84"/>
        <v>0</v>
      </c>
      <c r="N744" s="137">
        <f t="shared" si="84"/>
        <v>0</v>
      </c>
      <c r="O744" s="45"/>
      <c r="Q744" s="57" t="str">
        <f t="shared" si="82"/>
        <v>скрыть</v>
      </c>
    </row>
    <row r="745" spans="2:17" ht="15.75" hidden="1" customHeight="1" x14ac:dyDescent="0.25">
      <c r="B745" s="182">
        <v>729</v>
      </c>
      <c r="C745" s="182">
        <f t="shared" si="84"/>
        <v>0</v>
      </c>
      <c r="D745" s="182">
        <f t="shared" si="84"/>
        <v>0</v>
      </c>
      <c r="E745" s="183">
        <f t="shared" si="84"/>
        <v>0</v>
      </c>
      <c r="F745" s="182">
        <f t="shared" si="84"/>
        <v>0</v>
      </c>
      <c r="G745" s="141">
        <f t="shared" si="84"/>
        <v>0</v>
      </c>
      <c r="H745" s="141">
        <f t="shared" si="84"/>
        <v>0</v>
      </c>
      <c r="I745" s="142">
        <f t="shared" si="84"/>
        <v>0</v>
      </c>
      <c r="J745" s="136">
        <f t="shared" si="84"/>
        <v>0</v>
      </c>
      <c r="K745" s="136">
        <f t="shared" si="84"/>
        <v>0</v>
      </c>
      <c r="L745" s="136">
        <f t="shared" si="84"/>
        <v>0</v>
      </c>
      <c r="M745" s="177">
        <f t="shared" si="84"/>
        <v>0</v>
      </c>
      <c r="N745" s="137">
        <f t="shared" si="84"/>
        <v>0</v>
      </c>
      <c r="O745" s="45"/>
      <c r="Q745" s="57" t="str">
        <f t="shared" si="82"/>
        <v>скрыть</v>
      </c>
    </row>
    <row r="746" spans="2:17" ht="15.75" hidden="1" customHeight="1" x14ac:dyDescent="0.25">
      <c r="B746" s="182">
        <v>730</v>
      </c>
      <c r="C746" s="182">
        <f t="shared" si="84"/>
        <v>0</v>
      </c>
      <c r="D746" s="182">
        <f t="shared" si="84"/>
        <v>0</v>
      </c>
      <c r="E746" s="183">
        <f t="shared" si="84"/>
        <v>0</v>
      </c>
      <c r="F746" s="182">
        <f t="shared" si="84"/>
        <v>0</v>
      </c>
      <c r="G746" s="141">
        <f t="shared" si="84"/>
        <v>0</v>
      </c>
      <c r="H746" s="141">
        <f t="shared" si="84"/>
        <v>0</v>
      </c>
      <c r="I746" s="142">
        <f t="shared" si="84"/>
        <v>0</v>
      </c>
      <c r="J746" s="136">
        <f t="shared" si="84"/>
        <v>0</v>
      </c>
      <c r="K746" s="136">
        <f t="shared" si="84"/>
        <v>0</v>
      </c>
      <c r="L746" s="136">
        <f t="shared" si="84"/>
        <v>0</v>
      </c>
      <c r="M746" s="177">
        <f t="shared" si="84"/>
        <v>0</v>
      </c>
      <c r="N746" s="137">
        <f t="shared" si="84"/>
        <v>0</v>
      </c>
      <c r="O746" s="45"/>
      <c r="Q746" s="57" t="str">
        <f t="shared" si="82"/>
        <v>скрыть</v>
      </c>
    </row>
    <row r="747" spans="2:17" ht="15.75" hidden="1" customHeight="1" x14ac:dyDescent="0.25">
      <c r="B747" s="182">
        <v>731</v>
      </c>
      <c r="C747" s="182">
        <f t="shared" ref="C747:N756" si="85">IFERROR(VLOOKUP($B747,calc_data,C$14+1,0),0)</f>
        <v>0</v>
      </c>
      <c r="D747" s="182">
        <f t="shared" si="85"/>
        <v>0</v>
      </c>
      <c r="E747" s="183">
        <f t="shared" si="85"/>
        <v>0</v>
      </c>
      <c r="F747" s="182">
        <f t="shared" si="85"/>
        <v>0</v>
      </c>
      <c r="G747" s="141">
        <f t="shared" si="85"/>
        <v>0</v>
      </c>
      <c r="H747" s="141">
        <f t="shared" si="85"/>
        <v>0</v>
      </c>
      <c r="I747" s="142">
        <f t="shared" si="85"/>
        <v>0</v>
      </c>
      <c r="J747" s="136">
        <f t="shared" si="85"/>
        <v>0</v>
      </c>
      <c r="K747" s="136">
        <f t="shared" si="85"/>
        <v>0</v>
      </c>
      <c r="L747" s="136">
        <f t="shared" si="85"/>
        <v>0</v>
      </c>
      <c r="M747" s="177">
        <f t="shared" si="85"/>
        <v>0</v>
      </c>
      <c r="N747" s="137">
        <f t="shared" si="85"/>
        <v>0</v>
      </c>
      <c r="O747" s="45"/>
      <c r="Q747" s="57" t="str">
        <f t="shared" si="82"/>
        <v>скрыть</v>
      </c>
    </row>
    <row r="748" spans="2:17" ht="15.75" hidden="1" customHeight="1" x14ac:dyDescent="0.25">
      <c r="B748" s="182">
        <v>732</v>
      </c>
      <c r="C748" s="182">
        <f t="shared" si="85"/>
        <v>0</v>
      </c>
      <c r="D748" s="182">
        <f t="shared" si="85"/>
        <v>0</v>
      </c>
      <c r="E748" s="183">
        <f t="shared" si="85"/>
        <v>0</v>
      </c>
      <c r="F748" s="182">
        <f t="shared" si="85"/>
        <v>0</v>
      </c>
      <c r="G748" s="141">
        <f t="shared" si="85"/>
        <v>0</v>
      </c>
      <c r="H748" s="141">
        <f t="shared" si="85"/>
        <v>0</v>
      </c>
      <c r="I748" s="142">
        <f t="shared" si="85"/>
        <v>0</v>
      </c>
      <c r="J748" s="136">
        <f t="shared" si="85"/>
        <v>0</v>
      </c>
      <c r="K748" s="136">
        <f t="shared" si="85"/>
        <v>0</v>
      </c>
      <c r="L748" s="136">
        <f t="shared" si="85"/>
        <v>0</v>
      </c>
      <c r="M748" s="177">
        <f t="shared" si="85"/>
        <v>0</v>
      </c>
      <c r="N748" s="137">
        <f t="shared" si="85"/>
        <v>0</v>
      </c>
      <c r="O748" s="45"/>
      <c r="Q748" s="57" t="str">
        <f t="shared" si="82"/>
        <v>скрыть</v>
      </c>
    </row>
    <row r="749" spans="2:17" ht="15.75" hidden="1" customHeight="1" x14ac:dyDescent="0.25">
      <c r="B749" s="182">
        <v>733</v>
      </c>
      <c r="C749" s="182">
        <f t="shared" si="85"/>
        <v>0</v>
      </c>
      <c r="D749" s="182">
        <f t="shared" si="85"/>
        <v>0</v>
      </c>
      <c r="E749" s="183">
        <f t="shared" si="85"/>
        <v>0</v>
      </c>
      <c r="F749" s="182">
        <f t="shared" si="85"/>
        <v>0</v>
      </c>
      <c r="G749" s="141">
        <f t="shared" si="85"/>
        <v>0</v>
      </c>
      <c r="H749" s="141">
        <f t="shared" si="85"/>
        <v>0</v>
      </c>
      <c r="I749" s="142">
        <f t="shared" si="85"/>
        <v>0</v>
      </c>
      <c r="J749" s="136">
        <f t="shared" si="85"/>
        <v>0</v>
      </c>
      <c r="K749" s="136">
        <f t="shared" si="85"/>
        <v>0</v>
      </c>
      <c r="L749" s="136">
        <f t="shared" si="85"/>
        <v>0</v>
      </c>
      <c r="M749" s="177">
        <f t="shared" si="85"/>
        <v>0</v>
      </c>
      <c r="N749" s="137">
        <f t="shared" si="85"/>
        <v>0</v>
      </c>
      <c r="O749" s="45"/>
      <c r="Q749" s="57" t="str">
        <f t="shared" si="82"/>
        <v>скрыть</v>
      </c>
    </row>
    <row r="750" spans="2:17" ht="15.75" hidden="1" customHeight="1" x14ac:dyDescent="0.25">
      <c r="B750" s="182">
        <v>734</v>
      </c>
      <c r="C750" s="182">
        <f t="shared" si="85"/>
        <v>0</v>
      </c>
      <c r="D750" s="182">
        <f t="shared" si="85"/>
        <v>0</v>
      </c>
      <c r="E750" s="183">
        <f t="shared" si="85"/>
        <v>0</v>
      </c>
      <c r="F750" s="182">
        <f t="shared" si="85"/>
        <v>0</v>
      </c>
      <c r="G750" s="141">
        <f t="shared" si="85"/>
        <v>0</v>
      </c>
      <c r="H750" s="141">
        <f t="shared" si="85"/>
        <v>0</v>
      </c>
      <c r="I750" s="142">
        <f t="shared" si="85"/>
        <v>0</v>
      </c>
      <c r="J750" s="136">
        <f t="shared" si="85"/>
        <v>0</v>
      </c>
      <c r="K750" s="136">
        <f t="shared" si="85"/>
        <v>0</v>
      </c>
      <c r="L750" s="136">
        <f t="shared" si="85"/>
        <v>0</v>
      </c>
      <c r="M750" s="177">
        <f t="shared" si="85"/>
        <v>0</v>
      </c>
      <c r="N750" s="137">
        <f t="shared" si="85"/>
        <v>0</v>
      </c>
      <c r="O750" s="45"/>
      <c r="Q750" s="57" t="str">
        <f t="shared" si="82"/>
        <v>скрыть</v>
      </c>
    </row>
    <row r="751" spans="2:17" ht="15.75" hidden="1" customHeight="1" x14ac:dyDescent="0.25">
      <c r="B751" s="182">
        <v>735</v>
      </c>
      <c r="C751" s="182">
        <f t="shared" si="85"/>
        <v>0</v>
      </c>
      <c r="D751" s="182">
        <f t="shared" si="85"/>
        <v>0</v>
      </c>
      <c r="E751" s="183">
        <f t="shared" si="85"/>
        <v>0</v>
      </c>
      <c r="F751" s="182">
        <f t="shared" si="85"/>
        <v>0</v>
      </c>
      <c r="G751" s="141">
        <f t="shared" si="85"/>
        <v>0</v>
      </c>
      <c r="H751" s="141">
        <f t="shared" si="85"/>
        <v>0</v>
      </c>
      <c r="I751" s="142">
        <f t="shared" si="85"/>
        <v>0</v>
      </c>
      <c r="J751" s="136">
        <f t="shared" si="85"/>
        <v>0</v>
      </c>
      <c r="K751" s="136">
        <f t="shared" si="85"/>
        <v>0</v>
      </c>
      <c r="L751" s="136">
        <f t="shared" si="85"/>
        <v>0</v>
      </c>
      <c r="M751" s="177">
        <f t="shared" si="85"/>
        <v>0</v>
      </c>
      <c r="N751" s="137">
        <f t="shared" si="85"/>
        <v>0</v>
      </c>
      <c r="O751" s="45"/>
      <c r="Q751" s="57" t="str">
        <f t="shared" si="82"/>
        <v>скрыть</v>
      </c>
    </row>
    <row r="752" spans="2:17" ht="15.75" hidden="1" customHeight="1" x14ac:dyDescent="0.25">
      <c r="B752" s="182">
        <v>736</v>
      </c>
      <c r="C752" s="182">
        <f t="shared" si="85"/>
        <v>0</v>
      </c>
      <c r="D752" s="182">
        <f t="shared" si="85"/>
        <v>0</v>
      </c>
      <c r="E752" s="183">
        <f t="shared" si="85"/>
        <v>0</v>
      </c>
      <c r="F752" s="182">
        <f t="shared" si="85"/>
        <v>0</v>
      </c>
      <c r="G752" s="141">
        <f t="shared" si="85"/>
        <v>0</v>
      </c>
      <c r="H752" s="141">
        <f t="shared" si="85"/>
        <v>0</v>
      </c>
      <c r="I752" s="142">
        <f t="shared" si="85"/>
        <v>0</v>
      </c>
      <c r="J752" s="136">
        <f t="shared" si="85"/>
        <v>0</v>
      </c>
      <c r="K752" s="136">
        <f t="shared" si="85"/>
        <v>0</v>
      </c>
      <c r="L752" s="136">
        <f t="shared" si="85"/>
        <v>0</v>
      </c>
      <c r="M752" s="177">
        <f t="shared" si="85"/>
        <v>0</v>
      </c>
      <c r="N752" s="137">
        <f t="shared" si="85"/>
        <v>0</v>
      </c>
      <c r="O752" s="45"/>
      <c r="Q752" s="57" t="str">
        <f t="shared" si="82"/>
        <v>скрыть</v>
      </c>
    </row>
    <row r="753" spans="2:17" ht="15.75" hidden="1" customHeight="1" x14ac:dyDescent="0.25">
      <c r="B753" s="182">
        <v>737</v>
      </c>
      <c r="C753" s="182">
        <f t="shared" si="85"/>
        <v>0</v>
      </c>
      <c r="D753" s="182">
        <f t="shared" si="85"/>
        <v>0</v>
      </c>
      <c r="E753" s="183">
        <f t="shared" si="85"/>
        <v>0</v>
      </c>
      <c r="F753" s="182">
        <f t="shared" si="85"/>
        <v>0</v>
      </c>
      <c r="G753" s="141">
        <f t="shared" si="85"/>
        <v>0</v>
      </c>
      <c r="H753" s="141">
        <f t="shared" si="85"/>
        <v>0</v>
      </c>
      <c r="I753" s="142">
        <f t="shared" si="85"/>
        <v>0</v>
      </c>
      <c r="J753" s="136">
        <f t="shared" si="85"/>
        <v>0</v>
      </c>
      <c r="K753" s="136">
        <f t="shared" si="85"/>
        <v>0</v>
      </c>
      <c r="L753" s="136">
        <f t="shared" si="85"/>
        <v>0</v>
      </c>
      <c r="M753" s="177">
        <f t="shared" si="85"/>
        <v>0</v>
      </c>
      <c r="N753" s="137">
        <f t="shared" si="85"/>
        <v>0</v>
      </c>
      <c r="O753" s="45"/>
      <c r="Q753" s="57" t="str">
        <f t="shared" si="82"/>
        <v>скрыть</v>
      </c>
    </row>
    <row r="754" spans="2:17" ht="15.75" hidden="1" customHeight="1" x14ac:dyDescent="0.25">
      <c r="B754" s="182">
        <v>738</v>
      </c>
      <c r="C754" s="182">
        <f t="shared" si="85"/>
        <v>0</v>
      </c>
      <c r="D754" s="182">
        <f t="shared" si="85"/>
        <v>0</v>
      </c>
      <c r="E754" s="183">
        <f t="shared" si="85"/>
        <v>0</v>
      </c>
      <c r="F754" s="182">
        <f t="shared" si="85"/>
        <v>0</v>
      </c>
      <c r="G754" s="141">
        <f t="shared" si="85"/>
        <v>0</v>
      </c>
      <c r="H754" s="141">
        <f t="shared" si="85"/>
        <v>0</v>
      </c>
      <c r="I754" s="142">
        <f t="shared" si="85"/>
        <v>0</v>
      </c>
      <c r="J754" s="136">
        <f t="shared" si="85"/>
        <v>0</v>
      </c>
      <c r="K754" s="136">
        <f t="shared" si="85"/>
        <v>0</v>
      </c>
      <c r="L754" s="136">
        <f t="shared" si="85"/>
        <v>0</v>
      </c>
      <c r="M754" s="177">
        <f t="shared" si="85"/>
        <v>0</v>
      </c>
      <c r="N754" s="137">
        <f t="shared" si="85"/>
        <v>0</v>
      </c>
      <c r="O754" s="45"/>
      <c r="Q754" s="57" t="str">
        <f t="shared" si="82"/>
        <v>скрыть</v>
      </c>
    </row>
    <row r="755" spans="2:17" ht="15.75" hidden="1" customHeight="1" x14ac:dyDescent="0.25">
      <c r="B755" s="182">
        <v>739</v>
      </c>
      <c r="C755" s="182">
        <f t="shared" si="85"/>
        <v>0</v>
      </c>
      <c r="D755" s="182">
        <f t="shared" si="85"/>
        <v>0</v>
      </c>
      <c r="E755" s="183">
        <f t="shared" si="85"/>
        <v>0</v>
      </c>
      <c r="F755" s="182">
        <f t="shared" si="85"/>
        <v>0</v>
      </c>
      <c r="G755" s="141">
        <f t="shared" si="85"/>
        <v>0</v>
      </c>
      <c r="H755" s="141">
        <f t="shared" si="85"/>
        <v>0</v>
      </c>
      <c r="I755" s="142">
        <f t="shared" si="85"/>
        <v>0</v>
      </c>
      <c r="J755" s="136">
        <f t="shared" si="85"/>
        <v>0</v>
      </c>
      <c r="K755" s="136">
        <f t="shared" si="85"/>
        <v>0</v>
      </c>
      <c r="L755" s="136">
        <f t="shared" si="85"/>
        <v>0</v>
      </c>
      <c r="M755" s="177">
        <f t="shared" si="85"/>
        <v>0</v>
      </c>
      <c r="N755" s="137">
        <f t="shared" si="85"/>
        <v>0</v>
      </c>
      <c r="O755" s="45"/>
      <c r="Q755" s="57" t="str">
        <f t="shared" si="82"/>
        <v>скрыть</v>
      </c>
    </row>
    <row r="756" spans="2:17" ht="15.75" hidden="1" customHeight="1" x14ac:dyDescent="0.25">
      <c r="B756" s="182">
        <v>740</v>
      </c>
      <c r="C756" s="182">
        <f t="shared" si="85"/>
        <v>0</v>
      </c>
      <c r="D756" s="182">
        <f t="shared" si="85"/>
        <v>0</v>
      </c>
      <c r="E756" s="183">
        <f t="shared" si="85"/>
        <v>0</v>
      </c>
      <c r="F756" s="182">
        <f t="shared" si="85"/>
        <v>0</v>
      </c>
      <c r="G756" s="141">
        <f t="shared" si="85"/>
        <v>0</v>
      </c>
      <c r="H756" s="141">
        <f t="shared" si="85"/>
        <v>0</v>
      </c>
      <c r="I756" s="142">
        <f t="shared" si="85"/>
        <v>0</v>
      </c>
      <c r="J756" s="136">
        <f t="shared" si="85"/>
        <v>0</v>
      </c>
      <c r="K756" s="136">
        <f t="shared" si="85"/>
        <v>0</v>
      </c>
      <c r="L756" s="136">
        <f t="shared" si="85"/>
        <v>0</v>
      </c>
      <c r="M756" s="177">
        <f t="shared" si="85"/>
        <v>0</v>
      </c>
      <c r="N756" s="137">
        <f t="shared" si="85"/>
        <v>0</v>
      </c>
      <c r="O756" s="45"/>
      <c r="Q756" s="57" t="str">
        <f t="shared" si="82"/>
        <v>скрыть</v>
      </c>
    </row>
    <row r="757" spans="2:17" ht="15.75" hidden="1" customHeight="1" x14ac:dyDescent="0.25">
      <c r="B757" s="182">
        <v>741</v>
      </c>
      <c r="C757" s="182">
        <f t="shared" ref="C757:N766" si="86">IFERROR(VLOOKUP($B757,calc_data,C$14+1,0),0)</f>
        <v>0</v>
      </c>
      <c r="D757" s="182">
        <f t="shared" si="86"/>
        <v>0</v>
      </c>
      <c r="E757" s="183">
        <f t="shared" si="86"/>
        <v>0</v>
      </c>
      <c r="F757" s="182">
        <f t="shared" si="86"/>
        <v>0</v>
      </c>
      <c r="G757" s="141">
        <f t="shared" si="86"/>
        <v>0</v>
      </c>
      <c r="H757" s="141">
        <f t="shared" si="86"/>
        <v>0</v>
      </c>
      <c r="I757" s="142">
        <f t="shared" si="86"/>
        <v>0</v>
      </c>
      <c r="J757" s="136">
        <f t="shared" si="86"/>
        <v>0</v>
      </c>
      <c r="K757" s="136">
        <f t="shared" si="86"/>
        <v>0</v>
      </c>
      <c r="L757" s="136">
        <f t="shared" si="86"/>
        <v>0</v>
      </c>
      <c r="M757" s="177">
        <f t="shared" si="86"/>
        <v>0</v>
      </c>
      <c r="N757" s="137">
        <f t="shared" si="86"/>
        <v>0</v>
      </c>
      <c r="O757" s="45"/>
      <c r="Q757" s="57" t="str">
        <f t="shared" si="82"/>
        <v>скрыть</v>
      </c>
    </row>
    <row r="758" spans="2:17" ht="15.75" hidden="1" customHeight="1" x14ac:dyDescent="0.25">
      <c r="B758" s="182">
        <v>742</v>
      </c>
      <c r="C758" s="182">
        <f t="shared" si="86"/>
        <v>0</v>
      </c>
      <c r="D758" s="182">
        <f t="shared" si="86"/>
        <v>0</v>
      </c>
      <c r="E758" s="183">
        <f t="shared" si="86"/>
        <v>0</v>
      </c>
      <c r="F758" s="182">
        <f t="shared" si="86"/>
        <v>0</v>
      </c>
      <c r="G758" s="141">
        <f t="shared" si="86"/>
        <v>0</v>
      </c>
      <c r="H758" s="141">
        <f t="shared" si="86"/>
        <v>0</v>
      </c>
      <c r="I758" s="142">
        <f t="shared" si="86"/>
        <v>0</v>
      </c>
      <c r="J758" s="136">
        <f t="shared" si="86"/>
        <v>0</v>
      </c>
      <c r="K758" s="136">
        <f t="shared" si="86"/>
        <v>0</v>
      </c>
      <c r="L758" s="136">
        <f t="shared" si="86"/>
        <v>0</v>
      </c>
      <c r="M758" s="177">
        <f t="shared" si="86"/>
        <v>0</v>
      </c>
      <c r="N758" s="137">
        <f t="shared" si="86"/>
        <v>0</v>
      </c>
      <c r="O758" s="45"/>
      <c r="Q758" s="57" t="str">
        <f t="shared" si="82"/>
        <v>скрыть</v>
      </c>
    </row>
    <row r="759" spans="2:17" ht="15.75" hidden="1" customHeight="1" x14ac:dyDescent="0.25">
      <c r="B759" s="182">
        <v>743</v>
      </c>
      <c r="C759" s="182">
        <f t="shared" si="86"/>
        <v>0</v>
      </c>
      <c r="D759" s="182">
        <f t="shared" si="86"/>
        <v>0</v>
      </c>
      <c r="E759" s="183">
        <f t="shared" si="86"/>
        <v>0</v>
      </c>
      <c r="F759" s="182">
        <f t="shared" si="86"/>
        <v>0</v>
      </c>
      <c r="G759" s="141">
        <f t="shared" si="86"/>
        <v>0</v>
      </c>
      <c r="H759" s="141">
        <f t="shared" si="86"/>
        <v>0</v>
      </c>
      <c r="I759" s="142">
        <f t="shared" si="86"/>
        <v>0</v>
      </c>
      <c r="J759" s="136">
        <f t="shared" si="86"/>
        <v>0</v>
      </c>
      <c r="K759" s="136">
        <f t="shared" si="86"/>
        <v>0</v>
      </c>
      <c r="L759" s="136">
        <f t="shared" si="86"/>
        <v>0</v>
      </c>
      <c r="M759" s="177">
        <f t="shared" si="86"/>
        <v>0</v>
      </c>
      <c r="N759" s="137">
        <f t="shared" si="86"/>
        <v>0</v>
      </c>
      <c r="O759" s="45"/>
      <c r="Q759" s="57" t="str">
        <f t="shared" si="82"/>
        <v>скрыть</v>
      </c>
    </row>
    <row r="760" spans="2:17" ht="15.75" hidden="1" customHeight="1" x14ac:dyDescent="0.25">
      <c r="B760" s="182">
        <v>744</v>
      </c>
      <c r="C760" s="182">
        <f t="shared" si="86"/>
        <v>0</v>
      </c>
      <c r="D760" s="182">
        <f t="shared" si="86"/>
        <v>0</v>
      </c>
      <c r="E760" s="183">
        <f t="shared" si="86"/>
        <v>0</v>
      </c>
      <c r="F760" s="182">
        <f t="shared" si="86"/>
        <v>0</v>
      </c>
      <c r="G760" s="141">
        <f t="shared" si="86"/>
        <v>0</v>
      </c>
      <c r="H760" s="141">
        <f t="shared" si="86"/>
        <v>0</v>
      </c>
      <c r="I760" s="142">
        <f t="shared" si="86"/>
        <v>0</v>
      </c>
      <c r="J760" s="136">
        <f t="shared" si="86"/>
        <v>0</v>
      </c>
      <c r="K760" s="136">
        <f t="shared" si="86"/>
        <v>0</v>
      </c>
      <c r="L760" s="136">
        <f t="shared" si="86"/>
        <v>0</v>
      </c>
      <c r="M760" s="177">
        <f t="shared" si="86"/>
        <v>0</v>
      </c>
      <c r="N760" s="137">
        <f t="shared" si="86"/>
        <v>0</v>
      </c>
      <c r="O760" s="45"/>
      <c r="Q760" s="57" t="str">
        <f t="shared" si="82"/>
        <v>скрыть</v>
      </c>
    </row>
    <row r="761" spans="2:17" ht="15.75" hidden="1" customHeight="1" x14ac:dyDescent="0.25">
      <c r="B761" s="182">
        <v>745</v>
      </c>
      <c r="C761" s="182">
        <f t="shared" si="86"/>
        <v>0</v>
      </c>
      <c r="D761" s="182">
        <f t="shared" si="86"/>
        <v>0</v>
      </c>
      <c r="E761" s="183">
        <f t="shared" si="86"/>
        <v>0</v>
      </c>
      <c r="F761" s="182">
        <f t="shared" si="86"/>
        <v>0</v>
      </c>
      <c r="G761" s="141">
        <f t="shared" si="86"/>
        <v>0</v>
      </c>
      <c r="H761" s="141">
        <f t="shared" si="86"/>
        <v>0</v>
      </c>
      <c r="I761" s="142">
        <f t="shared" si="86"/>
        <v>0</v>
      </c>
      <c r="J761" s="136">
        <f t="shared" si="86"/>
        <v>0</v>
      </c>
      <c r="K761" s="136">
        <f t="shared" si="86"/>
        <v>0</v>
      </c>
      <c r="L761" s="136">
        <f t="shared" si="86"/>
        <v>0</v>
      </c>
      <c r="M761" s="177">
        <f t="shared" si="86"/>
        <v>0</v>
      </c>
      <c r="N761" s="137">
        <f t="shared" si="86"/>
        <v>0</v>
      </c>
      <c r="O761" s="45"/>
      <c r="Q761" s="57" t="str">
        <f t="shared" si="82"/>
        <v>скрыть</v>
      </c>
    </row>
    <row r="762" spans="2:17" ht="15.75" hidden="1" customHeight="1" x14ac:dyDescent="0.25">
      <c r="B762" s="182">
        <v>746</v>
      </c>
      <c r="C762" s="182">
        <f t="shared" si="86"/>
        <v>0</v>
      </c>
      <c r="D762" s="182">
        <f t="shared" si="86"/>
        <v>0</v>
      </c>
      <c r="E762" s="183">
        <f t="shared" si="86"/>
        <v>0</v>
      </c>
      <c r="F762" s="182">
        <f t="shared" si="86"/>
        <v>0</v>
      </c>
      <c r="G762" s="141">
        <f t="shared" si="86"/>
        <v>0</v>
      </c>
      <c r="H762" s="141">
        <f t="shared" si="86"/>
        <v>0</v>
      </c>
      <c r="I762" s="142">
        <f t="shared" si="86"/>
        <v>0</v>
      </c>
      <c r="J762" s="136">
        <f t="shared" si="86"/>
        <v>0</v>
      </c>
      <c r="K762" s="136">
        <f t="shared" si="86"/>
        <v>0</v>
      </c>
      <c r="L762" s="136">
        <f t="shared" si="86"/>
        <v>0</v>
      </c>
      <c r="M762" s="177">
        <f t="shared" si="86"/>
        <v>0</v>
      </c>
      <c r="N762" s="137">
        <f t="shared" si="86"/>
        <v>0</v>
      </c>
      <c r="O762" s="45"/>
      <c r="Q762" s="57" t="str">
        <f t="shared" si="82"/>
        <v>скрыть</v>
      </c>
    </row>
    <row r="763" spans="2:17" ht="15.75" hidden="1" customHeight="1" x14ac:dyDescent="0.25">
      <c r="B763" s="182">
        <v>747</v>
      </c>
      <c r="C763" s="182">
        <f t="shared" si="86"/>
        <v>0</v>
      </c>
      <c r="D763" s="182">
        <f t="shared" si="86"/>
        <v>0</v>
      </c>
      <c r="E763" s="183">
        <f t="shared" si="86"/>
        <v>0</v>
      </c>
      <c r="F763" s="182">
        <f t="shared" si="86"/>
        <v>0</v>
      </c>
      <c r="G763" s="141">
        <f t="shared" si="86"/>
        <v>0</v>
      </c>
      <c r="H763" s="141">
        <f t="shared" si="86"/>
        <v>0</v>
      </c>
      <c r="I763" s="142">
        <f t="shared" si="86"/>
        <v>0</v>
      </c>
      <c r="J763" s="136">
        <f t="shared" si="86"/>
        <v>0</v>
      </c>
      <c r="K763" s="136">
        <f t="shared" si="86"/>
        <v>0</v>
      </c>
      <c r="L763" s="136">
        <f t="shared" si="86"/>
        <v>0</v>
      </c>
      <c r="M763" s="177">
        <f t="shared" si="86"/>
        <v>0</v>
      </c>
      <c r="N763" s="137">
        <f t="shared" si="86"/>
        <v>0</v>
      </c>
      <c r="O763" s="45"/>
      <c r="Q763" s="57" t="str">
        <f t="shared" si="82"/>
        <v>скрыть</v>
      </c>
    </row>
    <row r="764" spans="2:17" ht="15.75" hidden="1" customHeight="1" x14ac:dyDescent="0.25">
      <c r="B764" s="182">
        <v>748</v>
      </c>
      <c r="C764" s="182">
        <f t="shared" si="86"/>
        <v>0</v>
      </c>
      <c r="D764" s="182">
        <f t="shared" si="86"/>
        <v>0</v>
      </c>
      <c r="E764" s="183">
        <f t="shared" si="86"/>
        <v>0</v>
      </c>
      <c r="F764" s="182">
        <f t="shared" si="86"/>
        <v>0</v>
      </c>
      <c r="G764" s="141">
        <f t="shared" si="86"/>
        <v>0</v>
      </c>
      <c r="H764" s="141">
        <f t="shared" si="86"/>
        <v>0</v>
      </c>
      <c r="I764" s="142">
        <f t="shared" si="86"/>
        <v>0</v>
      </c>
      <c r="J764" s="136">
        <f t="shared" si="86"/>
        <v>0</v>
      </c>
      <c r="K764" s="136">
        <f t="shared" si="86"/>
        <v>0</v>
      </c>
      <c r="L764" s="136">
        <f t="shared" si="86"/>
        <v>0</v>
      </c>
      <c r="M764" s="177">
        <f t="shared" si="86"/>
        <v>0</v>
      </c>
      <c r="N764" s="137">
        <f t="shared" si="86"/>
        <v>0</v>
      </c>
      <c r="O764" s="45"/>
      <c r="Q764" s="57" t="str">
        <f t="shared" si="82"/>
        <v>скрыть</v>
      </c>
    </row>
    <row r="765" spans="2:17" ht="15.75" hidden="1" customHeight="1" x14ac:dyDescent="0.25">
      <c r="B765" s="182">
        <v>749</v>
      </c>
      <c r="C765" s="182">
        <f t="shared" si="86"/>
        <v>0</v>
      </c>
      <c r="D765" s="182">
        <f t="shared" si="86"/>
        <v>0</v>
      </c>
      <c r="E765" s="183">
        <f t="shared" si="86"/>
        <v>0</v>
      </c>
      <c r="F765" s="182">
        <f t="shared" si="86"/>
        <v>0</v>
      </c>
      <c r="G765" s="141">
        <f t="shared" si="86"/>
        <v>0</v>
      </c>
      <c r="H765" s="141">
        <f t="shared" si="86"/>
        <v>0</v>
      </c>
      <c r="I765" s="142">
        <f t="shared" si="86"/>
        <v>0</v>
      </c>
      <c r="J765" s="136">
        <f t="shared" si="86"/>
        <v>0</v>
      </c>
      <c r="K765" s="136">
        <f t="shared" si="86"/>
        <v>0</v>
      </c>
      <c r="L765" s="136">
        <f t="shared" si="86"/>
        <v>0</v>
      </c>
      <c r="M765" s="177">
        <f t="shared" si="86"/>
        <v>0</v>
      </c>
      <c r="N765" s="137">
        <f t="shared" si="86"/>
        <v>0</v>
      </c>
      <c r="O765" s="45"/>
      <c r="Q765" s="57" t="str">
        <f t="shared" si="82"/>
        <v>скрыть</v>
      </c>
    </row>
    <row r="766" spans="2:17" ht="15.75" hidden="1" customHeight="1" x14ac:dyDescent="0.25">
      <c r="B766" s="182">
        <v>750</v>
      </c>
      <c r="C766" s="182">
        <f t="shared" si="86"/>
        <v>0</v>
      </c>
      <c r="D766" s="182">
        <f t="shared" si="86"/>
        <v>0</v>
      </c>
      <c r="E766" s="183">
        <f t="shared" si="86"/>
        <v>0</v>
      </c>
      <c r="F766" s="182">
        <f t="shared" si="86"/>
        <v>0</v>
      </c>
      <c r="G766" s="141">
        <f t="shared" si="86"/>
        <v>0</v>
      </c>
      <c r="H766" s="141">
        <f t="shared" si="86"/>
        <v>0</v>
      </c>
      <c r="I766" s="142">
        <f t="shared" si="86"/>
        <v>0</v>
      </c>
      <c r="J766" s="136">
        <f t="shared" si="86"/>
        <v>0</v>
      </c>
      <c r="K766" s="136">
        <f t="shared" si="86"/>
        <v>0</v>
      </c>
      <c r="L766" s="136">
        <f t="shared" si="86"/>
        <v>0</v>
      </c>
      <c r="M766" s="177">
        <f t="shared" si="86"/>
        <v>0</v>
      </c>
      <c r="N766" s="137">
        <f t="shared" si="86"/>
        <v>0</v>
      </c>
      <c r="O766" s="45"/>
      <c r="Q766" s="57" t="str">
        <f t="shared" si="82"/>
        <v>скрыть</v>
      </c>
    </row>
    <row r="767" spans="2:17" ht="15.75" hidden="1" customHeight="1" x14ac:dyDescent="0.25">
      <c r="B767" s="182">
        <v>751</v>
      </c>
      <c r="C767" s="182">
        <f t="shared" ref="C767:N776" si="87">IFERROR(VLOOKUP($B767,calc_data,C$14+1,0),0)</f>
        <v>0</v>
      </c>
      <c r="D767" s="182">
        <f t="shared" si="87"/>
        <v>0</v>
      </c>
      <c r="E767" s="183">
        <f t="shared" si="87"/>
        <v>0</v>
      </c>
      <c r="F767" s="182">
        <f t="shared" si="87"/>
        <v>0</v>
      </c>
      <c r="G767" s="141">
        <f t="shared" si="87"/>
        <v>0</v>
      </c>
      <c r="H767" s="141">
        <f t="shared" si="87"/>
        <v>0</v>
      </c>
      <c r="I767" s="142">
        <f t="shared" si="87"/>
        <v>0</v>
      </c>
      <c r="J767" s="136">
        <f t="shared" si="87"/>
        <v>0</v>
      </c>
      <c r="K767" s="136">
        <f t="shared" si="87"/>
        <v>0</v>
      </c>
      <c r="L767" s="136">
        <f t="shared" si="87"/>
        <v>0</v>
      </c>
      <c r="M767" s="177">
        <f t="shared" si="87"/>
        <v>0</v>
      </c>
      <c r="N767" s="137">
        <f t="shared" si="87"/>
        <v>0</v>
      </c>
      <c r="O767" s="45"/>
      <c r="Q767" s="57" t="str">
        <f t="shared" si="82"/>
        <v>скрыть</v>
      </c>
    </row>
    <row r="768" spans="2:17" ht="15.75" hidden="1" customHeight="1" x14ac:dyDescent="0.25">
      <c r="B768" s="182">
        <v>752</v>
      </c>
      <c r="C768" s="182">
        <f t="shared" si="87"/>
        <v>0</v>
      </c>
      <c r="D768" s="182">
        <f t="shared" si="87"/>
        <v>0</v>
      </c>
      <c r="E768" s="183">
        <f t="shared" si="87"/>
        <v>0</v>
      </c>
      <c r="F768" s="182">
        <f t="shared" si="87"/>
        <v>0</v>
      </c>
      <c r="G768" s="141">
        <f t="shared" si="87"/>
        <v>0</v>
      </c>
      <c r="H768" s="141">
        <f t="shared" si="87"/>
        <v>0</v>
      </c>
      <c r="I768" s="142">
        <f t="shared" si="87"/>
        <v>0</v>
      </c>
      <c r="J768" s="136">
        <f t="shared" si="87"/>
        <v>0</v>
      </c>
      <c r="K768" s="136">
        <f t="shared" si="87"/>
        <v>0</v>
      </c>
      <c r="L768" s="136">
        <f t="shared" si="87"/>
        <v>0</v>
      </c>
      <c r="M768" s="177">
        <f t="shared" si="87"/>
        <v>0</v>
      </c>
      <c r="N768" s="137">
        <f t="shared" si="87"/>
        <v>0</v>
      </c>
      <c r="O768" s="45"/>
      <c r="Q768" s="57" t="str">
        <f t="shared" si="82"/>
        <v>скрыть</v>
      </c>
    </row>
    <row r="769" spans="2:17" ht="15.75" hidden="1" customHeight="1" x14ac:dyDescent="0.25">
      <c r="B769" s="182">
        <v>753</v>
      </c>
      <c r="C769" s="182">
        <f t="shared" si="87"/>
        <v>0</v>
      </c>
      <c r="D769" s="182">
        <f t="shared" si="87"/>
        <v>0</v>
      </c>
      <c r="E769" s="183">
        <f t="shared" si="87"/>
        <v>0</v>
      </c>
      <c r="F769" s="182">
        <f t="shared" si="87"/>
        <v>0</v>
      </c>
      <c r="G769" s="141">
        <f t="shared" si="87"/>
        <v>0</v>
      </c>
      <c r="H769" s="141">
        <f t="shared" si="87"/>
        <v>0</v>
      </c>
      <c r="I769" s="142">
        <f t="shared" si="87"/>
        <v>0</v>
      </c>
      <c r="J769" s="136">
        <f t="shared" si="87"/>
        <v>0</v>
      </c>
      <c r="K769" s="136">
        <f t="shared" si="87"/>
        <v>0</v>
      </c>
      <c r="L769" s="136">
        <f t="shared" si="87"/>
        <v>0</v>
      </c>
      <c r="M769" s="177">
        <f t="shared" si="87"/>
        <v>0</v>
      </c>
      <c r="N769" s="137">
        <f t="shared" si="87"/>
        <v>0</v>
      </c>
      <c r="O769" s="45"/>
      <c r="Q769" s="57" t="str">
        <f t="shared" si="82"/>
        <v>скрыть</v>
      </c>
    </row>
    <row r="770" spans="2:17" ht="15.75" hidden="1" customHeight="1" x14ac:dyDescent="0.25">
      <c r="B770" s="182">
        <v>754</v>
      </c>
      <c r="C770" s="182">
        <f t="shared" si="87"/>
        <v>0</v>
      </c>
      <c r="D770" s="182">
        <f t="shared" si="87"/>
        <v>0</v>
      </c>
      <c r="E770" s="183">
        <f t="shared" si="87"/>
        <v>0</v>
      </c>
      <c r="F770" s="182">
        <f t="shared" si="87"/>
        <v>0</v>
      </c>
      <c r="G770" s="141">
        <f t="shared" si="87"/>
        <v>0</v>
      </c>
      <c r="H770" s="141">
        <f t="shared" si="87"/>
        <v>0</v>
      </c>
      <c r="I770" s="142">
        <f t="shared" si="87"/>
        <v>0</v>
      </c>
      <c r="J770" s="136">
        <f t="shared" si="87"/>
        <v>0</v>
      </c>
      <c r="K770" s="136">
        <f t="shared" si="87"/>
        <v>0</v>
      </c>
      <c r="L770" s="136">
        <f t="shared" si="87"/>
        <v>0</v>
      </c>
      <c r="M770" s="177">
        <f t="shared" si="87"/>
        <v>0</v>
      </c>
      <c r="N770" s="137">
        <f t="shared" si="87"/>
        <v>0</v>
      </c>
      <c r="O770" s="45"/>
      <c r="Q770" s="57" t="str">
        <f t="shared" si="82"/>
        <v>скрыть</v>
      </c>
    </row>
    <row r="771" spans="2:17" ht="15.75" hidden="1" customHeight="1" x14ac:dyDescent="0.25">
      <c r="B771" s="182">
        <v>755</v>
      </c>
      <c r="C771" s="182">
        <f t="shared" si="87"/>
        <v>0</v>
      </c>
      <c r="D771" s="182">
        <f t="shared" si="87"/>
        <v>0</v>
      </c>
      <c r="E771" s="183">
        <f t="shared" si="87"/>
        <v>0</v>
      </c>
      <c r="F771" s="182">
        <f t="shared" si="87"/>
        <v>0</v>
      </c>
      <c r="G771" s="141">
        <f t="shared" si="87"/>
        <v>0</v>
      </c>
      <c r="H771" s="141">
        <f t="shared" si="87"/>
        <v>0</v>
      </c>
      <c r="I771" s="142">
        <f t="shared" si="87"/>
        <v>0</v>
      </c>
      <c r="J771" s="136">
        <f t="shared" si="87"/>
        <v>0</v>
      </c>
      <c r="K771" s="136">
        <f t="shared" si="87"/>
        <v>0</v>
      </c>
      <c r="L771" s="136">
        <f t="shared" si="87"/>
        <v>0</v>
      </c>
      <c r="M771" s="177">
        <f t="shared" si="87"/>
        <v>0</v>
      </c>
      <c r="N771" s="137">
        <f t="shared" si="87"/>
        <v>0</v>
      </c>
      <c r="O771" s="45"/>
      <c r="Q771" s="57" t="str">
        <f t="shared" si="82"/>
        <v>скрыть</v>
      </c>
    </row>
    <row r="772" spans="2:17" ht="15.75" hidden="1" customHeight="1" x14ac:dyDescent="0.25">
      <c r="B772" s="182">
        <v>756</v>
      </c>
      <c r="C772" s="182">
        <f t="shared" si="87"/>
        <v>0</v>
      </c>
      <c r="D772" s="182">
        <f t="shared" si="87"/>
        <v>0</v>
      </c>
      <c r="E772" s="183">
        <f t="shared" si="87"/>
        <v>0</v>
      </c>
      <c r="F772" s="182">
        <f t="shared" si="87"/>
        <v>0</v>
      </c>
      <c r="G772" s="141">
        <f t="shared" si="87"/>
        <v>0</v>
      </c>
      <c r="H772" s="141">
        <f t="shared" si="87"/>
        <v>0</v>
      </c>
      <c r="I772" s="142">
        <f t="shared" si="87"/>
        <v>0</v>
      </c>
      <c r="J772" s="136">
        <f t="shared" si="87"/>
        <v>0</v>
      </c>
      <c r="K772" s="136">
        <f t="shared" si="87"/>
        <v>0</v>
      </c>
      <c r="L772" s="136">
        <f t="shared" si="87"/>
        <v>0</v>
      </c>
      <c r="M772" s="177">
        <f t="shared" si="87"/>
        <v>0</v>
      </c>
      <c r="N772" s="137">
        <f t="shared" si="87"/>
        <v>0</v>
      </c>
      <c r="O772" s="45"/>
      <c r="Q772" s="57" t="str">
        <f t="shared" si="82"/>
        <v>скрыть</v>
      </c>
    </row>
    <row r="773" spans="2:17" ht="15.75" hidden="1" customHeight="1" x14ac:dyDescent="0.25">
      <c r="B773" s="182">
        <v>757</v>
      </c>
      <c r="C773" s="182">
        <f t="shared" si="87"/>
        <v>0</v>
      </c>
      <c r="D773" s="182">
        <f t="shared" si="87"/>
        <v>0</v>
      </c>
      <c r="E773" s="183">
        <f t="shared" si="87"/>
        <v>0</v>
      </c>
      <c r="F773" s="182">
        <f t="shared" si="87"/>
        <v>0</v>
      </c>
      <c r="G773" s="141">
        <f t="shared" si="87"/>
        <v>0</v>
      </c>
      <c r="H773" s="141">
        <f t="shared" si="87"/>
        <v>0</v>
      </c>
      <c r="I773" s="142">
        <f t="shared" si="87"/>
        <v>0</v>
      </c>
      <c r="J773" s="136">
        <f t="shared" si="87"/>
        <v>0</v>
      </c>
      <c r="K773" s="136">
        <f t="shared" si="87"/>
        <v>0</v>
      </c>
      <c r="L773" s="136">
        <f t="shared" si="87"/>
        <v>0</v>
      </c>
      <c r="M773" s="177">
        <f t="shared" si="87"/>
        <v>0</v>
      </c>
      <c r="N773" s="137">
        <f t="shared" si="87"/>
        <v>0</v>
      </c>
      <c r="O773" s="45"/>
      <c r="Q773" s="57" t="str">
        <f t="shared" si="82"/>
        <v>скрыть</v>
      </c>
    </row>
    <row r="774" spans="2:17" ht="15.75" hidden="1" customHeight="1" x14ac:dyDescent="0.25">
      <c r="B774" s="182">
        <v>758</v>
      </c>
      <c r="C774" s="182">
        <f t="shared" si="87"/>
        <v>0</v>
      </c>
      <c r="D774" s="182">
        <f t="shared" si="87"/>
        <v>0</v>
      </c>
      <c r="E774" s="183">
        <f t="shared" si="87"/>
        <v>0</v>
      </c>
      <c r="F774" s="182">
        <f t="shared" si="87"/>
        <v>0</v>
      </c>
      <c r="G774" s="141">
        <f t="shared" si="87"/>
        <v>0</v>
      </c>
      <c r="H774" s="141">
        <f t="shared" si="87"/>
        <v>0</v>
      </c>
      <c r="I774" s="142">
        <f t="shared" si="87"/>
        <v>0</v>
      </c>
      <c r="J774" s="136">
        <f t="shared" si="87"/>
        <v>0</v>
      </c>
      <c r="K774" s="136">
        <f t="shared" si="87"/>
        <v>0</v>
      </c>
      <c r="L774" s="136">
        <f t="shared" si="87"/>
        <v>0</v>
      </c>
      <c r="M774" s="177">
        <f t="shared" si="87"/>
        <v>0</v>
      </c>
      <c r="N774" s="137">
        <f t="shared" si="87"/>
        <v>0</v>
      </c>
      <c r="O774" s="45"/>
      <c r="Q774" s="57" t="str">
        <f t="shared" si="82"/>
        <v>скрыть</v>
      </c>
    </row>
    <row r="775" spans="2:17" ht="15.75" hidden="1" customHeight="1" x14ac:dyDescent="0.25">
      <c r="B775" s="182">
        <v>759</v>
      </c>
      <c r="C775" s="182">
        <f t="shared" si="87"/>
        <v>0</v>
      </c>
      <c r="D775" s="182">
        <f t="shared" si="87"/>
        <v>0</v>
      </c>
      <c r="E775" s="183">
        <f t="shared" si="87"/>
        <v>0</v>
      </c>
      <c r="F775" s="182">
        <f t="shared" si="87"/>
        <v>0</v>
      </c>
      <c r="G775" s="141">
        <f t="shared" si="87"/>
        <v>0</v>
      </c>
      <c r="H775" s="141">
        <f t="shared" si="87"/>
        <v>0</v>
      </c>
      <c r="I775" s="142">
        <f t="shared" si="87"/>
        <v>0</v>
      </c>
      <c r="J775" s="136">
        <f t="shared" si="87"/>
        <v>0</v>
      </c>
      <c r="K775" s="136">
        <f t="shared" si="87"/>
        <v>0</v>
      </c>
      <c r="L775" s="136">
        <f t="shared" si="87"/>
        <v>0</v>
      </c>
      <c r="M775" s="177">
        <f t="shared" si="87"/>
        <v>0</v>
      </c>
      <c r="N775" s="137">
        <f t="shared" si="87"/>
        <v>0</v>
      </c>
      <c r="O775" s="45"/>
      <c r="Q775" s="57" t="str">
        <f t="shared" si="82"/>
        <v>скрыть</v>
      </c>
    </row>
    <row r="776" spans="2:17" ht="15.75" hidden="1" customHeight="1" x14ac:dyDescent="0.25">
      <c r="B776" s="182">
        <v>760</v>
      </c>
      <c r="C776" s="182">
        <f t="shared" si="87"/>
        <v>0</v>
      </c>
      <c r="D776" s="182">
        <f t="shared" si="87"/>
        <v>0</v>
      </c>
      <c r="E776" s="183">
        <f t="shared" si="87"/>
        <v>0</v>
      </c>
      <c r="F776" s="182">
        <f t="shared" si="87"/>
        <v>0</v>
      </c>
      <c r="G776" s="141">
        <f t="shared" si="87"/>
        <v>0</v>
      </c>
      <c r="H776" s="141">
        <f t="shared" si="87"/>
        <v>0</v>
      </c>
      <c r="I776" s="142">
        <f t="shared" si="87"/>
        <v>0</v>
      </c>
      <c r="J776" s="136">
        <f t="shared" si="87"/>
        <v>0</v>
      </c>
      <c r="K776" s="136">
        <f t="shared" si="87"/>
        <v>0</v>
      </c>
      <c r="L776" s="136">
        <f t="shared" si="87"/>
        <v>0</v>
      </c>
      <c r="M776" s="177">
        <f t="shared" si="87"/>
        <v>0</v>
      </c>
      <c r="N776" s="137">
        <f t="shared" si="87"/>
        <v>0</v>
      </c>
      <c r="O776" s="45"/>
      <c r="Q776" s="57" t="str">
        <f t="shared" si="82"/>
        <v>скрыть</v>
      </c>
    </row>
    <row r="777" spans="2:17" ht="15.75" hidden="1" customHeight="1" x14ac:dyDescent="0.25">
      <c r="B777" s="182">
        <v>761</v>
      </c>
      <c r="C777" s="182">
        <f t="shared" ref="C777:N786" si="88">IFERROR(VLOOKUP($B777,calc_data,C$14+1,0),0)</f>
        <v>0</v>
      </c>
      <c r="D777" s="182">
        <f t="shared" si="88"/>
        <v>0</v>
      </c>
      <c r="E777" s="183">
        <f t="shared" si="88"/>
        <v>0</v>
      </c>
      <c r="F777" s="182">
        <f t="shared" si="88"/>
        <v>0</v>
      </c>
      <c r="G777" s="141">
        <f t="shared" si="88"/>
        <v>0</v>
      </c>
      <c r="H777" s="141">
        <f t="shared" si="88"/>
        <v>0</v>
      </c>
      <c r="I777" s="142">
        <f t="shared" si="88"/>
        <v>0</v>
      </c>
      <c r="J777" s="136">
        <f t="shared" si="88"/>
        <v>0</v>
      </c>
      <c r="K777" s="136">
        <f t="shared" si="88"/>
        <v>0</v>
      </c>
      <c r="L777" s="136">
        <f t="shared" si="88"/>
        <v>0</v>
      </c>
      <c r="M777" s="177">
        <f t="shared" si="88"/>
        <v>0</v>
      </c>
      <c r="N777" s="137">
        <f t="shared" si="88"/>
        <v>0</v>
      </c>
      <c r="O777" s="45"/>
      <c r="Q777" s="57" t="str">
        <f t="shared" si="82"/>
        <v>скрыть</v>
      </c>
    </row>
    <row r="778" spans="2:17" ht="15.75" hidden="1" customHeight="1" x14ac:dyDescent="0.25">
      <c r="B778" s="182">
        <v>762</v>
      </c>
      <c r="C778" s="182">
        <f t="shared" si="88"/>
        <v>0</v>
      </c>
      <c r="D778" s="182">
        <f t="shared" si="88"/>
        <v>0</v>
      </c>
      <c r="E778" s="183">
        <f t="shared" si="88"/>
        <v>0</v>
      </c>
      <c r="F778" s="182">
        <f t="shared" si="88"/>
        <v>0</v>
      </c>
      <c r="G778" s="141">
        <f t="shared" si="88"/>
        <v>0</v>
      </c>
      <c r="H778" s="141">
        <f t="shared" si="88"/>
        <v>0</v>
      </c>
      <c r="I778" s="142">
        <f t="shared" si="88"/>
        <v>0</v>
      </c>
      <c r="J778" s="136">
        <f t="shared" si="88"/>
        <v>0</v>
      </c>
      <c r="K778" s="136">
        <f t="shared" si="88"/>
        <v>0</v>
      </c>
      <c r="L778" s="136">
        <f t="shared" si="88"/>
        <v>0</v>
      </c>
      <c r="M778" s="177">
        <f t="shared" si="88"/>
        <v>0</v>
      </c>
      <c r="N778" s="137">
        <f t="shared" si="88"/>
        <v>0</v>
      </c>
      <c r="O778" s="45"/>
      <c r="Q778" s="57" t="str">
        <f t="shared" si="82"/>
        <v>скрыть</v>
      </c>
    </row>
    <row r="779" spans="2:17" ht="15.75" hidden="1" customHeight="1" x14ac:dyDescent="0.25">
      <c r="B779" s="182">
        <v>763</v>
      </c>
      <c r="C779" s="182">
        <f t="shared" si="88"/>
        <v>0</v>
      </c>
      <c r="D779" s="182">
        <f t="shared" si="88"/>
        <v>0</v>
      </c>
      <c r="E779" s="183">
        <f t="shared" si="88"/>
        <v>0</v>
      </c>
      <c r="F779" s="182">
        <f t="shared" si="88"/>
        <v>0</v>
      </c>
      <c r="G779" s="141">
        <f t="shared" si="88"/>
        <v>0</v>
      </c>
      <c r="H779" s="141">
        <f t="shared" si="88"/>
        <v>0</v>
      </c>
      <c r="I779" s="142">
        <f t="shared" si="88"/>
        <v>0</v>
      </c>
      <c r="J779" s="136">
        <f t="shared" si="88"/>
        <v>0</v>
      </c>
      <c r="K779" s="136">
        <f t="shared" si="88"/>
        <v>0</v>
      </c>
      <c r="L779" s="136">
        <f t="shared" si="88"/>
        <v>0</v>
      </c>
      <c r="M779" s="177">
        <f t="shared" si="88"/>
        <v>0</v>
      </c>
      <c r="N779" s="137">
        <f t="shared" si="88"/>
        <v>0</v>
      </c>
      <c r="O779" s="45"/>
      <c r="Q779" s="57" t="str">
        <f t="shared" si="82"/>
        <v>скрыть</v>
      </c>
    </row>
    <row r="780" spans="2:17" ht="15.75" hidden="1" customHeight="1" x14ac:dyDescent="0.25">
      <c r="B780" s="182">
        <v>764</v>
      </c>
      <c r="C780" s="182">
        <f t="shared" si="88"/>
        <v>0</v>
      </c>
      <c r="D780" s="182">
        <f t="shared" si="88"/>
        <v>0</v>
      </c>
      <c r="E780" s="183">
        <f t="shared" si="88"/>
        <v>0</v>
      </c>
      <c r="F780" s="182">
        <f t="shared" si="88"/>
        <v>0</v>
      </c>
      <c r="G780" s="141">
        <f t="shared" si="88"/>
        <v>0</v>
      </c>
      <c r="H780" s="141">
        <f t="shared" si="88"/>
        <v>0</v>
      </c>
      <c r="I780" s="142">
        <f t="shared" si="88"/>
        <v>0</v>
      </c>
      <c r="J780" s="136">
        <f t="shared" si="88"/>
        <v>0</v>
      </c>
      <c r="K780" s="136">
        <f t="shared" si="88"/>
        <v>0</v>
      </c>
      <c r="L780" s="136">
        <f t="shared" si="88"/>
        <v>0</v>
      </c>
      <c r="M780" s="177">
        <f t="shared" si="88"/>
        <v>0</v>
      </c>
      <c r="N780" s="137">
        <f t="shared" si="88"/>
        <v>0</v>
      </c>
      <c r="O780" s="45"/>
      <c r="Q780" s="57" t="str">
        <f t="shared" si="82"/>
        <v>скрыть</v>
      </c>
    </row>
    <row r="781" spans="2:17" ht="15.75" hidden="1" customHeight="1" x14ac:dyDescent="0.25">
      <c r="B781" s="182">
        <v>765</v>
      </c>
      <c r="C781" s="182">
        <f t="shared" si="88"/>
        <v>0</v>
      </c>
      <c r="D781" s="182">
        <f t="shared" si="88"/>
        <v>0</v>
      </c>
      <c r="E781" s="183">
        <f t="shared" si="88"/>
        <v>0</v>
      </c>
      <c r="F781" s="182">
        <f t="shared" si="88"/>
        <v>0</v>
      </c>
      <c r="G781" s="141">
        <f t="shared" si="88"/>
        <v>0</v>
      </c>
      <c r="H781" s="141">
        <f t="shared" si="88"/>
        <v>0</v>
      </c>
      <c r="I781" s="142">
        <f t="shared" si="88"/>
        <v>0</v>
      </c>
      <c r="J781" s="136">
        <f t="shared" si="88"/>
        <v>0</v>
      </c>
      <c r="K781" s="136">
        <f t="shared" si="88"/>
        <v>0</v>
      </c>
      <c r="L781" s="136">
        <f t="shared" si="88"/>
        <v>0</v>
      </c>
      <c r="M781" s="177">
        <f t="shared" si="88"/>
        <v>0</v>
      </c>
      <c r="N781" s="137">
        <f t="shared" si="88"/>
        <v>0</v>
      </c>
      <c r="O781" s="45"/>
      <c r="Q781" s="57" t="str">
        <f t="shared" si="82"/>
        <v>скрыть</v>
      </c>
    </row>
    <row r="782" spans="2:17" ht="15.75" hidden="1" customHeight="1" x14ac:dyDescent="0.25">
      <c r="B782" s="182">
        <v>766</v>
      </c>
      <c r="C782" s="182">
        <f t="shared" si="88"/>
        <v>0</v>
      </c>
      <c r="D782" s="182">
        <f t="shared" si="88"/>
        <v>0</v>
      </c>
      <c r="E782" s="183">
        <f t="shared" si="88"/>
        <v>0</v>
      </c>
      <c r="F782" s="182">
        <f t="shared" si="88"/>
        <v>0</v>
      </c>
      <c r="G782" s="141">
        <f t="shared" si="88"/>
        <v>0</v>
      </c>
      <c r="H782" s="141">
        <f t="shared" si="88"/>
        <v>0</v>
      </c>
      <c r="I782" s="142">
        <f t="shared" si="88"/>
        <v>0</v>
      </c>
      <c r="J782" s="136">
        <f t="shared" si="88"/>
        <v>0</v>
      </c>
      <c r="K782" s="136">
        <f t="shared" si="88"/>
        <v>0</v>
      </c>
      <c r="L782" s="136">
        <f t="shared" si="88"/>
        <v>0</v>
      </c>
      <c r="M782" s="177">
        <f t="shared" si="88"/>
        <v>0</v>
      </c>
      <c r="N782" s="137">
        <f t="shared" si="88"/>
        <v>0</v>
      </c>
      <c r="O782" s="45"/>
      <c r="Q782" s="57" t="str">
        <f t="shared" si="82"/>
        <v>скрыть</v>
      </c>
    </row>
    <row r="783" spans="2:17" ht="15.75" hidden="1" customHeight="1" x14ac:dyDescent="0.25">
      <c r="B783" s="182">
        <v>767</v>
      </c>
      <c r="C783" s="182">
        <f t="shared" si="88"/>
        <v>0</v>
      </c>
      <c r="D783" s="182">
        <f t="shared" si="88"/>
        <v>0</v>
      </c>
      <c r="E783" s="183">
        <f t="shared" si="88"/>
        <v>0</v>
      </c>
      <c r="F783" s="182">
        <f t="shared" si="88"/>
        <v>0</v>
      </c>
      <c r="G783" s="141">
        <f t="shared" si="88"/>
        <v>0</v>
      </c>
      <c r="H783" s="141">
        <f t="shared" si="88"/>
        <v>0</v>
      </c>
      <c r="I783" s="142">
        <f t="shared" si="88"/>
        <v>0</v>
      </c>
      <c r="J783" s="136">
        <f t="shared" si="88"/>
        <v>0</v>
      </c>
      <c r="K783" s="136">
        <f t="shared" si="88"/>
        <v>0</v>
      </c>
      <c r="L783" s="136">
        <f t="shared" si="88"/>
        <v>0</v>
      </c>
      <c r="M783" s="177">
        <f t="shared" si="88"/>
        <v>0</v>
      </c>
      <c r="N783" s="137">
        <f t="shared" si="88"/>
        <v>0</v>
      </c>
      <c r="O783" s="45"/>
      <c r="Q783" s="57" t="str">
        <f t="shared" si="82"/>
        <v>скрыть</v>
      </c>
    </row>
    <row r="784" spans="2:17" ht="15.75" hidden="1" customHeight="1" x14ac:dyDescent="0.25">
      <c r="B784" s="182">
        <v>768</v>
      </c>
      <c r="C784" s="182">
        <f t="shared" si="88"/>
        <v>0</v>
      </c>
      <c r="D784" s="182">
        <f t="shared" si="88"/>
        <v>0</v>
      </c>
      <c r="E784" s="183">
        <f t="shared" si="88"/>
        <v>0</v>
      </c>
      <c r="F784" s="182">
        <f t="shared" si="88"/>
        <v>0</v>
      </c>
      <c r="G784" s="141">
        <f t="shared" si="88"/>
        <v>0</v>
      </c>
      <c r="H784" s="141">
        <f t="shared" si="88"/>
        <v>0</v>
      </c>
      <c r="I784" s="142">
        <f t="shared" si="88"/>
        <v>0</v>
      </c>
      <c r="J784" s="136">
        <f t="shared" si="88"/>
        <v>0</v>
      </c>
      <c r="K784" s="136">
        <f t="shared" si="88"/>
        <v>0</v>
      </c>
      <c r="L784" s="136">
        <f t="shared" si="88"/>
        <v>0</v>
      </c>
      <c r="M784" s="177">
        <f t="shared" si="88"/>
        <v>0</v>
      </c>
      <c r="N784" s="137">
        <f t="shared" si="88"/>
        <v>0</v>
      </c>
      <c r="O784" s="45"/>
      <c r="Q784" s="57" t="str">
        <f t="shared" si="82"/>
        <v>скрыть</v>
      </c>
    </row>
    <row r="785" spans="2:17" ht="15.75" hidden="1" customHeight="1" x14ac:dyDescent="0.25">
      <c r="B785" s="182">
        <v>769</v>
      </c>
      <c r="C785" s="182">
        <f t="shared" si="88"/>
        <v>0</v>
      </c>
      <c r="D785" s="182">
        <f t="shared" si="88"/>
        <v>0</v>
      </c>
      <c r="E785" s="183">
        <f t="shared" si="88"/>
        <v>0</v>
      </c>
      <c r="F785" s="182">
        <f t="shared" si="88"/>
        <v>0</v>
      </c>
      <c r="G785" s="141">
        <f t="shared" si="88"/>
        <v>0</v>
      </c>
      <c r="H785" s="141">
        <f t="shared" si="88"/>
        <v>0</v>
      </c>
      <c r="I785" s="142">
        <f t="shared" si="88"/>
        <v>0</v>
      </c>
      <c r="J785" s="136">
        <f t="shared" si="88"/>
        <v>0</v>
      </c>
      <c r="K785" s="136">
        <f t="shared" si="88"/>
        <v>0</v>
      </c>
      <c r="L785" s="136">
        <f t="shared" si="88"/>
        <v>0</v>
      </c>
      <c r="M785" s="177">
        <f t="shared" si="88"/>
        <v>0</v>
      </c>
      <c r="N785" s="137">
        <f t="shared" si="88"/>
        <v>0</v>
      </c>
      <c r="O785" s="45"/>
      <c r="Q785" s="57" t="str">
        <f t="shared" ref="Q785:Q848" si="89">IF(K785&gt;0,"показать","скрыть")</f>
        <v>скрыть</v>
      </c>
    </row>
    <row r="786" spans="2:17" ht="15.75" hidden="1" customHeight="1" x14ac:dyDescent="0.25">
      <c r="B786" s="182">
        <v>770</v>
      </c>
      <c r="C786" s="182">
        <f t="shared" si="88"/>
        <v>0</v>
      </c>
      <c r="D786" s="182">
        <f t="shared" si="88"/>
        <v>0</v>
      </c>
      <c r="E786" s="183">
        <f t="shared" si="88"/>
        <v>0</v>
      </c>
      <c r="F786" s="182">
        <f t="shared" si="88"/>
        <v>0</v>
      </c>
      <c r="G786" s="141">
        <f t="shared" si="88"/>
        <v>0</v>
      </c>
      <c r="H786" s="141">
        <f t="shared" si="88"/>
        <v>0</v>
      </c>
      <c r="I786" s="142">
        <f t="shared" si="88"/>
        <v>0</v>
      </c>
      <c r="J786" s="136">
        <f t="shared" si="88"/>
        <v>0</v>
      </c>
      <c r="K786" s="136">
        <f t="shared" si="88"/>
        <v>0</v>
      </c>
      <c r="L786" s="136">
        <f t="shared" si="88"/>
        <v>0</v>
      </c>
      <c r="M786" s="177">
        <f t="shared" si="88"/>
        <v>0</v>
      </c>
      <c r="N786" s="137">
        <f t="shared" si="88"/>
        <v>0</v>
      </c>
      <c r="O786" s="45"/>
      <c r="Q786" s="57" t="str">
        <f t="shared" si="89"/>
        <v>скрыть</v>
      </c>
    </row>
    <row r="787" spans="2:17" ht="15.75" hidden="1" customHeight="1" x14ac:dyDescent="0.25">
      <c r="B787" s="182">
        <v>771</v>
      </c>
      <c r="C787" s="182">
        <f t="shared" ref="C787:N796" si="90">IFERROR(VLOOKUP($B787,calc_data,C$14+1,0),0)</f>
        <v>0</v>
      </c>
      <c r="D787" s="182">
        <f t="shared" si="90"/>
        <v>0</v>
      </c>
      <c r="E787" s="183">
        <f t="shared" si="90"/>
        <v>0</v>
      </c>
      <c r="F787" s="182">
        <f t="shared" si="90"/>
        <v>0</v>
      </c>
      <c r="G787" s="141">
        <f t="shared" si="90"/>
        <v>0</v>
      </c>
      <c r="H787" s="141">
        <f t="shared" si="90"/>
        <v>0</v>
      </c>
      <c r="I787" s="142">
        <f t="shared" si="90"/>
        <v>0</v>
      </c>
      <c r="J787" s="136">
        <f t="shared" si="90"/>
        <v>0</v>
      </c>
      <c r="K787" s="136">
        <f t="shared" si="90"/>
        <v>0</v>
      </c>
      <c r="L787" s="136">
        <f t="shared" si="90"/>
        <v>0</v>
      </c>
      <c r="M787" s="177">
        <f t="shared" si="90"/>
        <v>0</v>
      </c>
      <c r="N787" s="137">
        <f t="shared" si="90"/>
        <v>0</v>
      </c>
      <c r="O787" s="45"/>
      <c r="Q787" s="57" t="str">
        <f t="shared" si="89"/>
        <v>скрыть</v>
      </c>
    </row>
    <row r="788" spans="2:17" ht="15.75" hidden="1" customHeight="1" x14ac:dyDescent="0.25">
      <c r="B788" s="182">
        <v>772</v>
      </c>
      <c r="C788" s="182">
        <f t="shared" si="90"/>
        <v>0</v>
      </c>
      <c r="D788" s="182">
        <f t="shared" si="90"/>
        <v>0</v>
      </c>
      <c r="E788" s="183">
        <f t="shared" si="90"/>
        <v>0</v>
      </c>
      <c r="F788" s="182">
        <f t="shared" si="90"/>
        <v>0</v>
      </c>
      <c r="G788" s="141">
        <f t="shared" si="90"/>
        <v>0</v>
      </c>
      <c r="H788" s="141">
        <f t="shared" si="90"/>
        <v>0</v>
      </c>
      <c r="I788" s="142">
        <f t="shared" si="90"/>
        <v>0</v>
      </c>
      <c r="J788" s="136">
        <f t="shared" si="90"/>
        <v>0</v>
      </c>
      <c r="K788" s="136">
        <f t="shared" si="90"/>
        <v>0</v>
      </c>
      <c r="L788" s="136">
        <f t="shared" si="90"/>
        <v>0</v>
      </c>
      <c r="M788" s="177">
        <f t="shared" si="90"/>
        <v>0</v>
      </c>
      <c r="N788" s="137">
        <f t="shared" si="90"/>
        <v>0</v>
      </c>
      <c r="O788" s="45"/>
      <c r="Q788" s="57" t="str">
        <f t="shared" si="89"/>
        <v>скрыть</v>
      </c>
    </row>
    <row r="789" spans="2:17" ht="15.75" hidden="1" customHeight="1" x14ac:dyDescent="0.25">
      <c r="B789" s="182">
        <v>773</v>
      </c>
      <c r="C789" s="182">
        <f t="shared" si="90"/>
        <v>0</v>
      </c>
      <c r="D789" s="182">
        <f t="shared" si="90"/>
        <v>0</v>
      </c>
      <c r="E789" s="183">
        <f t="shared" si="90"/>
        <v>0</v>
      </c>
      <c r="F789" s="182">
        <f t="shared" si="90"/>
        <v>0</v>
      </c>
      <c r="G789" s="141">
        <f t="shared" si="90"/>
        <v>0</v>
      </c>
      <c r="H789" s="141">
        <f t="shared" si="90"/>
        <v>0</v>
      </c>
      <c r="I789" s="142">
        <f t="shared" si="90"/>
        <v>0</v>
      </c>
      <c r="J789" s="136">
        <f t="shared" si="90"/>
        <v>0</v>
      </c>
      <c r="K789" s="136">
        <f t="shared" si="90"/>
        <v>0</v>
      </c>
      <c r="L789" s="136">
        <f t="shared" si="90"/>
        <v>0</v>
      </c>
      <c r="M789" s="177">
        <f t="shared" si="90"/>
        <v>0</v>
      </c>
      <c r="N789" s="137">
        <f t="shared" si="90"/>
        <v>0</v>
      </c>
      <c r="O789" s="45"/>
      <c r="Q789" s="57" t="str">
        <f t="shared" si="89"/>
        <v>скрыть</v>
      </c>
    </row>
    <row r="790" spans="2:17" ht="15.75" hidden="1" customHeight="1" x14ac:dyDescent="0.25">
      <c r="B790" s="182">
        <v>774</v>
      </c>
      <c r="C790" s="182">
        <f t="shared" si="90"/>
        <v>0</v>
      </c>
      <c r="D790" s="182">
        <f t="shared" si="90"/>
        <v>0</v>
      </c>
      <c r="E790" s="183">
        <f t="shared" si="90"/>
        <v>0</v>
      </c>
      <c r="F790" s="182">
        <f t="shared" si="90"/>
        <v>0</v>
      </c>
      <c r="G790" s="141">
        <f t="shared" si="90"/>
        <v>0</v>
      </c>
      <c r="H790" s="141">
        <f t="shared" si="90"/>
        <v>0</v>
      </c>
      <c r="I790" s="142">
        <f t="shared" si="90"/>
        <v>0</v>
      </c>
      <c r="J790" s="136">
        <f t="shared" si="90"/>
        <v>0</v>
      </c>
      <c r="K790" s="136">
        <f t="shared" si="90"/>
        <v>0</v>
      </c>
      <c r="L790" s="136">
        <f t="shared" si="90"/>
        <v>0</v>
      </c>
      <c r="M790" s="177">
        <f t="shared" si="90"/>
        <v>0</v>
      </c>
      <c r="N790" s="137">
        <f t="shared" si="90"/>
        <v>0</v>
      </c>
      <c r="O790" s="45"/>
      <c r="Q790" s="57" t="str">
        <f t="shared" si="89"/>
        <v>скрыть</v>
      </c>
    </row>
    <row r="791" spans="2:17" ht="15.75" hidden="1" customHeight="1" x14ac:dyDescent="0.25">
      <c r="B791" s="182">
        <v>775</v>
      </c>
      <c r="C791" s="182">
        <f t="shared" si="90"/>
        <v>0</v>
      </c>
      <c r="D791" s="182">
        <f t="shared" si="90"/>
        <v>0</v>
      </c>
      <c r="E791" s="183">
        <f t="shared" si="90"/>
        <v>0</v>
      </c>
      <c r="F791" s="182">
        <f t="shared" si="90"/>
        <v>0</v>
      </c>
      <c r="G791" s="141">
        <f t="shared" si="90"/>
        <v>0</v>
      </c>
      <c r="H791" s="141">
        <f t="shared" si="90"/>
        <v>0</v>
      </c>
      <c r="I791" s="142">
        <f t="shared" si="90"/>
        <v>0</v>
      </c>
      <c r="J791" s="136">
        <f t="shared" si="90"/>
        <v>0</v>
      </c>
      <c r="K791" s="136">
        <f t="shared" si="90"/>
        <v>0</v>
      </c>
      <c r="L791" s="136">
        <f t="shared" si="90"/>
        <v>0</v>
      </c>
      <c r="M791" s="177">
        <f t="shared" si="90"/>
        <v>0</v>
      </c>
      <c r="N791" s="137">
        <f t="shared" si="90"/>
        <v>0</v>
      </c>
      <c r="O791" s="45"/>
      <c r="Q791" s="57" t="str">
        <f t="shared" si="89"/>
        <v>скрыть</v>
      </c>
    </row>
    <row r="792" spans="2:17" ht="15.75" hidden="1" customHeight="1" x14ac:dyDescent="0.25">
      <c r="B792" s="182">
        <v>776</v>
      </c>
      <c r="C792" s="182">
        <f t="shared" si="90"/>
        <v>0</v>
      </c>
      <c r="D792" s="182">
        <f t="shared" si="90"/>
        <v>0</v>
      </c>
      <c r="E792" s="183">
        <f t="shared" si="90"/>
        <v>0</v>
      </c>
      <c r="F792" s="182">
        <f t="shared" si="90"/>
        <v>0</v>
      </c>
      <c r="G792" s="141">
        <f t="shared" si="90"/>
        <v>0</v>
      </c>
      <c r="H792" s="141">
        <f t="shared" si="90"/>
        <v>0</v>
      </c>
      <c r="I792" s="142">
        <f t="shared" si="90"/>
        <v>0</v>
      </c>
      <c r="J792" s="136">
        <f t="shared" si="90"/>
        <v>0</v>
      </c>
      <c r="K792" s="136">
        <f t="shared" si="90"/>
        <v>0</v>
      </c>
      <c r="L792" s="136">
        <f t="shared" si="90"/>
        <v>0</v>
      </c>
      <c r="M792" s="177">
        <f t="shared" si="90"/>
        <v>0</v>
      </c>
      <c r="N792" s="137">
        <f t="shared" si="90"/>
        <v>0</v>
      </c>
      <c r="O792" s="45"/>
      <c r="Q792" s="57" t="str">
        <f t="shared" si="89"/>
        <v>скрыть</v>
      </c>
    </row>
    <row r="793" spans="2:17" ht="15.75" hidden="1" customHeight="1" x14ac:dyDescent="0.25">
      <c r="B793" s="182">
        <v>777</v>
      </c>
      <c r="C793" s="182">
        <f t="shared" si="90"/>
        <v>0</v>
      </c>
      <c r="D793" s="182">
        <f t="shared" si="90"/>
        <v>0</v>
      </c>
      <c r="E793" s="183">
        <f t="shared" si="90"/>
        <v>0</v>
      </c>
      <c r="F793" s="182">
        <f t="shared" si="90"/>
        <v>0</v>
      </c>
      <c r="G793" s="141">
        <f t="shared" si="90"/>
        <v>0</v>
      </c>
      <c r="H793" s="141">
        <f t="shared" si="90"/>
        <v>0</v>
      </c>
      <c r="I793" s="142">
        <f t="shared" si="90"/>
        <v>0</v>
      </c>
      <c r="J793" s="136">
        <f t="shared" si="90"/>
        <v>0</v>
      </c>
      <c r="K793" s="136">
        <f t="shared" si="90"/>
        <v>0</v>
      </c>
      <c r="L793" s="136">
        <f t="shared" si="90"/>
        <v>0</v>
      </c>
      <c r="M793" s="177">
        <f t="shared" si="90"/>
        <v>0</v>
      </c>
      <c r="N793" s="137">
        <f t="shared" si="90"/>
        <v>0</v>
      </c>
      <c r="O793" s="45"/>
      <c r="Q793" s="57" t="str">
        <f t="shared" si="89"/>
        <v>скрыть</v>
      </c>
    </row>
    <row r="794" spans="2:17" ht="15.75" hidden="1" customHeight="1" x14ac:dyDescent="0.25">
      <c r="B794" s="182">
        <v>778</v>
      </c>
      <c r="C794" s="182">
        <f t="shared" si="90"/>
        <v>0</v>
      </c>
      <c r="D794" s="182">
        <f t="shared" si="90"/>
        <v>0</v>
      </c>
      <c r="E794" s="183">
        <f t="shared" si="90"/>
        <v>0</v>
      </c>
      <c r="F794" s="182">
        <f t="shared" si="90"/>
        <v>0</v>
      </c>
      <c r="G794" s="141">
        <f t="shared" si="90"/>
        <v>0</v>
      </c>
      <c r="H794" s="141">
        <f t="shared" si="90"/>
        <v>0</v>
      </c>
      <c r="I794" s="142">
        <f t="shared" si="90"/>
        <v>0</v>
      </c>
      <c r="J794" s="136">
        <f t="shared" si="90"/>
        <v>0</v>
      </c>
      <c r="K794" s="136">
        <f t="shared" si="90"/>
        <v>0</v>
      </c>
      <c r="L794" s="136">
        <f t="shared" si="90"/>
        <v>0</v>
      </c>
      <c r="M794" s="177">
        <f t="shared" si="90"/>
        <v>0</v>
      </c>
      <c r="N794" s="137">
        <f t="shared" si="90"/>
        <v>0</v>
      </c>
      <c r="O794" s="45"/>
      <c r="Q794" s="57" t="str">
        <f t="shared" si="89"/>
        <v>скрыть</v>
      </c>
    </row>
    <row r="795" spans="2:17" ht="15.75" hidden="1" customHeight="1" x14ac:dyDescent="0.25">
      <c r="B795" s="182">
        <v>779</v>
      </c>
      <c r="C795" s="182">
        <f t="shared" si="90"/>
        <v>0</v>
      </c>
      <c r="D795" s="182">
        <f t="shared" si="90"/>
        <v>0</v>
      </c>
      <c r="E795" s="183">
        <f t="shared" si="90"/>
        <v>0</v>
      </c>
      <c r="F795" s="182">
        <f t="shared" si="90"/>
        <v>0</v>
      </c>
      <c r="G795" s="141">
        <f t="shared" si="90"/>
        <v>0</v>
      </c>
      <c r="H795" s="141">
        <f t="shared" si="90"/>
        <v>0</v>
      </c>
      <c r="I795" s="142">
        <f t="shared" si="90"/>
        <v>0</v>
      </c>
      <c r="J795" s="136">
        <f t="shared" si="90"/>
        <v>0</v>
      </c>
      <c r="K795" s="136">
        <f t="shared" si="90"/>
        <v>0</v>
      </c>
      <c r="L795" s="136">
        <f t="shared" si="90"/>
        <v>0</v>
      </c>
      <c r="M795" s="177">
        <f t="shared" si="90"/>
        <v>0</v>
      </c>
      <c r="N795" s="137">
        <f t="shared" si="90"/>
        <v>0</v>
      </c>
      <c r="O795" s="45"/>
      <c r="Q795" s="57" t="str">
        <f t="shared" si="89"/>
        <v>скрыть</v>
      </c>
    </row>
    <row r="796" spans="2:17" ht="15.75" hidden="1" customHeight="1" x14ac:dyDescent="0.25">
      <c r="B796" s="182">
        <v>780</v>
      </c>
      <c r="C796" s="182">
        <f t="shared" si="90"/>
        <v>0</v>
      </c>
      <c r="D796" s="182">
        <f t="shared" si="90"/>
        <v>0</v>
      </c>
      <c r="E796" s="183">
        <f t="shared" si="90"/>
        <v>0</v>
      </c>
      <c r="F796" s="182">
        <f t="shared" si="90"/>
        <v>0</v>
      </c>
      <c r="G796" s="141">
        <f t="shared" si="90"/>
        <v>0</v>
      </c>
      <c r="H796" s="141">
        <f t="shared" si="90"/>
        <v>0</v>
      </c>
      <c r="I796" s="142">
        <f t="shared" si="90"/>
        <v>0</v>
      </c>
      <c r="J796" s="136">
        <f t="shared" si="90"/>
        <v>0</v>
      </c>
      <c r="K796" s="136">
        <f t="shared" si="90"/>
        <v>0</v>
      </c>
      <c r="L796" s="136">
        <f t="shared" si="90"/>
        <v>0</v>
      </c>
      <c r="M796" s="177">
        <f t="shared" si="90"/>
        <v>0</v>
      </c>
      <c r="N796" s="137">
        <f t="shared" si="90"/>
        <v>0</v>
      </c>
      <c r="O796" s="45"/>
      <c r="Q796" s="57" t="str">
        <f t="shared" si="89"/>
        <v>скрыть</v>
      </c>
    </row>
    <row r="797" spans="2:17" ht="15.75" hidden="1" customHeight="1" x14ac:dyDescent="0.25">
      <c r="B797" s="182">
        <v>781</v>
      </c>
      <c r="C797" s="182">
        <f t="shared" ref="C797:N806" si="91">IFERROR(VLOOKUP($B797,calc_data,C$14+1,0),0)</f>
        <v>0</v>
      </c>
      <c r="D797" s="182">
        <f t="shared" si="91"/>
        <v>0</v>
      </c>
      <c r="E797" s="183">
        <f t="shared" si="91"/>
        <v>0</v>
      </c>
      <c r="F797" s="182">
        <f t="shared" si="91"/>
        <v>0</v>
      </c>
      <c r="G797" s="141">
        <f t="shared" si="91"/>
        <v>0</v>
      </c>
      <c r="H797" s="141">
        <f t="shared" si="91"/>
        <v>0</v>
      </c>
      <c r="I797" s="142">
        <f t="shared" si="91"/>
        <v>0</v>
      </c>
      <c r="J797" s="136">
        <f t="shared" si="91"/>
        <v>0</v>
      </c>
      <c r="K797" s="136">
        <f t="shared" si="91"/>
        <v>0</v>
      </c>
      <c r="L797" s="136">
        <f t="shared" si="91"/>
        <v>0</v>
      </c>
      <c r="M797" s="177">
        <f t="shared" si="91"/>
        <v>0</v>
      </c>
      <c r="N797" s="137">
        <f t="shared" si="91"/>
        <v>0</v>
      </c>
      <c r="O797" s="45"/>
      <c r="Q797" s="57" t="str">
        <f t="shared" si="89"/>
        <v>скрыть</v>
      </c>
    </row>
    <row r="798" spans="2:17" ht="15.75" hidden="1" customHeight="1" x14ac:dyDescent="0.25">
      <c r="B798" s="182">
        <v>782</v>
      </c>
      <c r="C798" s="182">
        <f t="shared" si="91"/>
        <v>0</v>
      </c>
      <c r="D798" s="182">
        <f t="shared" si="91"/>
        <v>0</v>
      </c>
      <c r="E798" s="183">
        <f t="shared" si="91"/>
        <v>0</v>
      </c>
      <c r="F798" s="182">
        <f t="shared" si="91"/>
        <v>0</v>
      </c>
      <c r="G798" s="141">
        <f t="shared" si="91"/>
        <v>0</v>
      </c>
      <c r="H798" s="141">
        <f t="shared" si="91"/>
        <v>0</v>
      </c>
      <c r="I798" s="142">
        <f t="shared" si="91"/>
        <v>0</v>
      </c>
      <c r="J798" s="136">
        <f t="shared" si="91"/>
        <v>0</v>
      </c>
      <c r="K798" s="136">
        <f t="shared" si="91"/>
        <v>0</v>
      </c>
      <c r="L798" s="136">
        <f t="shared" si="91"/>
        <v>0</v>
      </c>
      <c r="M798" s="177">
        <f t="shared" si="91"/>
        <v>0</v>
      </c>
      <c r="N798" s="137">
        <f t="shared" si="91"/>
        <v>0</v>
      </c>
      <c r="O798" s="45"/>
      <c r="Q798" s="57" t="str">
        <f t="shared" si="89"/>
        <v>скрыть</v>
      </c>
    </row>
    <row r="799" spans="2:17" ht="15.75" hidden="1" customHeight="1" x14ac:dyDescent="0.25">
      <c r="B799" s="182">
        <v>783</v>
      </c>
      <c r="C799" s="182">
        <f t="shared" si="91"/>
        <v>0</v>
      </c>
      <c r="D799" s="182">
        <f t="shared" si="91"/>
        <v>0</v>
      </c>
      <c r="E799" s="183">
        <f t="shared" si="91"/>
        <v>0</v>
      </c>
      <c r="F799" s="182">
        <f t="shared" si="91"/>
        <v>0</v>
      </c>
      <c r="G799" s="141">
        <f t="shared" si="91"/>
        <v>0</v>
      </c>
      <c r="H799" s="141">
        <f t="shared" si="91"/>
        <v>0</v>
      </c>
      <c r="I799" s="142">
        <f t="shared" si="91"/>
        <v>0</v>
      </c>
      <c r="J799" s="136">
        <f t="shared" si="91"/>
        <v>0</v>
      </c>
      <c r="K799" s="136">
        <f t="shared" si="91"/>
        <v>0</v>
      </c>
      <c r="L799" s="136">
        <f t="shared" si="91"/>
        <v>0</v>
      </c>
      <c r="M799" s="177">
        <f t="shared" si="91"/>
        <v>0</v>
      </c>
      <c r="N799" s="137">
        <f t="shared" si="91"/>
        <v>0</v>
      </c>
      <c r="O799" s="45"/>
      <c r="Q799" s="57" t="str">
        <f t="shared" si="89"/>
        <v>скрыть</v>
      </c>
    </row>
    <row r="800" spans="2:17" ht="15.75" hidden="1" customHeight="1" x14ac:dyDescent="0.25">
      <c r="B800" s="182">
        <v>784</v>
      </c>
      <c r="C800" s="182">
        <f t="shared" si="91"/>
        <v>0</v>
      </c>
      <c r="D800" s="182">
        <f t="shared" si="91"/>
        <v>0</v>
      </c>
      <c r="E800" s="183">
        <f t="shared" si="91"/>
        <v>0</v>
      </c>
      <c r="F800" s="182">
        <f t="shared" si="91"/>
        <v>0</v>
      </c>
      <c r="G800" s="141">
        <f t="shared" si="91"/>
        <v>0</v>
      </c>
      <c r="H800" s="141">
        <f t="shared" si="91"/>
        <v>0</v>
      </c>
      <c r="I800" s="142">
        <f t="shared" si="91"/>
        <v>0</v>
      </c>
      <c r="J800" s="136">
        <f t="shared" si="91"/>
        <v>0</v>
      </c>
      <c r="K800" s="136">
        <f t="shared" si="91"/>
        <v>0</v>
      </c>
      <c r="L800" s="136">
        <f t="shared" si="91"/>
        <v>0</v>
      </c>
      <c r="M800" s="177">
        <f t="shared" si="91"/>
        <v>0</v>
      </c>
      <c r="N800" s="137">
        <f t="shared" si="91"/>
        <v>0</v>
      </c>
      <c r="O800" s="45"/>
      <c r="Q800" s="57" t="str">
        <f t="shared" si="89"/>
        <v>скрыть</v>
      </c>
    </row>
    <row r="801" spans="2:17" ht="15.75" hidden="1" customHeight="1" x14ac:dyDescent="0.25">
      <c r="B801" s="182">
        <v>785</v>
      </c>
      <c r="C801" s="182">
        <f t="shared" si="91"/>
        <v>0</v>
      </c>
      <c r="D801" s="182">
        <f t="shared" si="91"/>
        <v>0</v>
      </c>
      <c r="E801" s="183">
        <f t="shared" si="91"/>
        <v>0</v>
      </c>
      <c r="F801" s="182">
        <f t="shared" si="91"/>
        <v>0</v>
      </c>
      <c r="G801" s="141">
        <f t="shared" si="91"/>
        <v>0</v>
      </c>
      <c r="H801" s="141">
        <f t="shared" si="91"/>
        <v>0</v>
      </c>
      <c r="I801" s="142">
        <f t="shared" si="91"/>
        <v>0</v>
      </c>
      <c r="J801" s="136">
        <f t="shared" si="91"/>
        <v>0</v>
      </c>
      <c r="K801" s="136">
        <f t="shared" si="91"/>
        <v>0</v>
      </c>
      <c r="L801" s="136">
        <f t="shared" si="91"/>
        <v>0</v>
      </c>
      <c r="M801" s="177">
        <f t="shared" si="91"/>
        <v>0</v>
      </c>
      <c r="N801" s="137">
        <f t="shared" si="91"/>
        <v>0</v>
      </c>
      <c r="O801" s="45"/>
      <c r="Q801" s="57" t="str">
        <f t="shared" si="89"/>
        <v>скрыть</v>
      </c>
    </row>
    <row r="802" spans="2:17" ht="15.75" hidden="1" customHeight="1" x14ac:dyDescent="0.25">
      <c r="B802" s="182">
        <v>786</v>
      </c>
      <c r="C802" s="182">
        <f t="shared" si="91"/>
        <v>0</v>
      </c>
      <c r="D802" s="182">
        <f t="shared" si="91"/>
        <v>0</v>
      </c>
      <c r="E802" s="183">
        <f t="shared" si="91"/>
        <v>0</v>
      </c>
      <c r="F802" s="182">
        <f t="shared" si="91"/>
        <v>0</v>
      </c>
      <c r="G802" s="141">
        <f t="shared" si="91"/>
        <v>0</v>
      </c>
      <c r="H802" s="141">
        <f t="shared" si="91"/>
        <v>0</v>
      </c>
      <c r="I802" s="142">
        <f t="shared" si="91"/>
        <v>0</v>
      </c>
      <c r="J802" s="136">
        <f t="shared" si="91"/>
        <v>0</v>
      </c>
      <c r="K802" s="136">
        <f t="shared" si="91"/>
        <v>0</v>
      </c>
      <c r="L802" s="136">
        <f t="shared" si="91"/>
        <v>0</v>
      </c>
      <c r="M802" s="177">
        <f t="shared" si="91"/>
        <v>0</v>
      </c>
      <c r="N802" s="137">
        <f t="shared" si="91"/>
        <v>0</v>
      </c>
      <c r="O802" s="45"/>
      <c r="Q802" s="57" t="str">
        <f t="shared" si="89"/>
        <v>скрыть</v>
      </c>
    </row>
    <row r="803" spans="2:17" ht="15.75" hidden="1" customHeight="1" x14ac:dyDescent="0.25">
      <c r="B803" s="182">
        <v>787</v>
      </c>
      <c r="C803" s="182">
        <f t="shared" si="91"/>
        <v>0</v>
      </c>
      <c r="D803" s="182">
        <f t="shared" si="91"/>
        <v>0</v>
      </c>
      <c r="E803" s="183">
        <f t="shared" si="91"/>
        <v>0</v>
      </c>
      <c r="F803" s="182">
        <f t="shared" si="91"/>
        <v>0</v>
      </c>
      <c r="G803" s="141">
        <f t="shared" si="91"/>
        <v>0</v>
      </c>
      <c r="H803" s="141">
        <f t="shared" si="91"/>
        <v>0</v>
      </c>
      <c r="I803" s="142">
        <f t="shared" si="91"/>
        <v>0</v>
      </c>
      <c r="J803" s="136">
        <f t="shared" si="91"/>
        <v>0</v>
      </c>
      <c r="K803" s="136">
        <f t="shared" si="91"/>
        <v>0</v>
      </c>
      <c r="L803" s="136">
        <f t="shared" si="91"/>
        <v>0</v>
      </c>
      <c r="M803" s="177">
        <f t="shared" si="91"/>
        <v>0</v>
      </c>
      <c r="N803" s="137">
        <f t="shared" si="91"/>
        <v>0</v>
      </c>
      <c r="O803" s="45"/>
      <c r="Q803" s="57" t="str">
        <f t="shared" si="89"/>
        <v>скрыть</v>
      </c>
    </row>
    <row r="804" spans="2:17" ht="15.75" hidden="1" customHeight="1" x14ac:dyDescent="0.25">
      <c r="B804" s="182">
        <v>788</v>
      </c>
      <c r="C804" s="182">
        <f t="shared" si="91"/>
        <v>0</v>
      </c>
      <c r="D804" s="182">
        <f t="shared" si="91"/>
        <v>0</v>
      </c>
      <c r="E804" s="183">
        <f t="shared" si="91"/>
        <v>0</v>
      </c>
      <c r="F804" s="182">
        <f t="shared" si="91"/>
        <v>0</v>
      </c>
      <c r="G804" s="141">
        <f t="shared" si="91"/>
        <v>0</v>
      </c>
      <c r="H804" s="141">
        <f t="shared" si="91"/>
        <v>0</v>
      </c>
      <c r="I804" s="142">
        <f t="shared" si="91"/>
        <v>0</v>
      </c>
      <c r="J804" s="136">
        <f t="shared" si="91"/>
        <v>0</v>
      </c>
      <c r="K804" s="136">
        <f t="shared" si="91"/>
        <v>0</v>
      </c>
      <c r="L804" s="136">
        <f t="shared" si="91"/>
        <v>0</v>
      </c>
      <c r="M804" s="177">
        <f t="shared" si="91"/>
        <v>0</v>
      </c>
      <c r="N804" s="137">
        <f t="shared" si="91"/>
        <v>0</v>
      </c>
      <c r="O804" s="45"/>
      <c r="Q804" s="57" t="str">
        <f t="shared" si="89"/>
        <v>скрыть</v>
      </c>
    </row>
    <row r="805" spans="2:17" ht="15.75" hidden="1" customHeight="1" x14ac:dyDescent="0.25">
      <c r="B805" s="182">
        <v>789</v>
      </c>
      <c r="C805" s="182">
        <f t="shared" si="91"/>
        <v>0</v>
      </c>
      <c r="D805" s="182">
        <f t="shared" si="91"/>
        <v>0</v>
      </c>
      <c r="E805" s="183">
        <f t="shared" si="91"/>
        <v>0</v>
      </c>
      <c r="F805" s="182">
        <f t="shared" si="91"/>
        <v>0</v>
      </c>
      <c r="G805" s="141">
        <f t="shared" si="91"/>
        <v>0</v>
      </c>
      <c r="H805" s="141">
        <f t="shared" si="91"/>
        <v>0</v>
      </c>
      <c r="I805" s="142">
        <f t="shared" si="91"/>
        <v>0</v>
      </c>
      <c r="J805" s="136">
        <f t="shared" si="91"/>
        <v>0</v>
      </c>
      <c r="K805" s="136">
        <f t="shared" si="91"/>
        <v>0</v>
      </c>
      <c r="L805" s="136">
        <f t="shared" si="91"/>
        <v>0</v>
      </c>
      <c r="M805" s="177">
        <f t="shared" si="91"/>
        <v>0</v>
      </c>
      <c r="N805" s="137">
        <f t="shared" si="91"/>
        <v>0</v>
      </c>
      <c r="O805" s="45"/>
      <c r="Q805" s="57" t="str">
        <f t="shared" si="89"/>
        <v>скрыть</v>
      </c>
    </row>
    <row r="806" spans="2:17" ht="15.75" hidden="1" customHeight="1" x14ac:dyDescent="0.25">
      <c r="B806" s="182">
        <v>790</v>
      </c>
      <c r="C806" s="182">
        <f t="shared" si="91"/>
        <v>0</v>
      </c>
      <c r="D806" s="182">
        <f t="shared" si="91"/>
        <v>0</v>
      </c>
      <c r="E806" s="183">
        <f t="shared" si="91"/>
        <v>0</v>
      </c>
      <c r="F806" s="182">
        <f t="shared" si="91"/>
        <v>0</v>
      </c>
      <c r="G806" s="141">
        <f t="shared" si="91"/>
        <v>0</v>
      </c>
      <c r="H806" s="141">
        <f t="shared" si="91"/>
        <v>0</v>
      </c>
      <c r="I806" s="142">
        <f t="shared" si="91"/>
        <v>0</v>
      </c>
      <c r="J806" s="136">
        <f t="shared" si="91"/>
        <v>0</v>
      </c>
      <c r="K806" s="136">
        <f t="shared" si="91"/>
        <v>0</v>
      </c>
      <c r="L806" s="136">
        <f t="shared" si="91"/>
        <v>0</v>
      </c>
      <c r="M806" s="177">
        <f t="shared" si="91"/>
        <v>0</v>
      </c>
      <c r="N806" s="137">
        <f t="shared" si="91"/>
        <v>0</v>
      </c>
      <c r="O806" s="45"/>
      <c r="Q806" s="57" t="str">
        <f t="shared" si="89"/>
        <v>скрыть</v>
      </c>
    </row>
    <row r="807" spans="2:17" ht="15.75" hidden="1" customHeight="1" x14ac:dyDescent="0.25">
      <c r="B807" s="182">
        <v>791</v>
      </c>
      <c r="C807" s="182">
        <f t="shared" ref="C807:N816" si="92">IFERROR(VLOOKUP($B807,calc_data,C$14+1,0),0)</f>
        <v>0</v>
      </c>
      <c r="D807" s="182">
        <f t="shared" si="92"/>
        <v>0</v>
      </c>
      <c r="E807" s="183">
        <f t="shared" si="92"/>
        <v>0</v>
      </c>
      <c r="F807" s="182">
        <f t="shared" si="92"/>
        <v>0</v>
      </c>
      <c r="G807" s="141">
        <f t="shared" si="92"/>
        <v>0</v>
      </c>
      <c r="H807" s="141">
        <f t="shared" si="92"/>
        <v>0</v>
      </c>
      <c r="I807" s="142">
        <f t="shared" si="92"/>
        <v>0</v>
      </c>
      <c r="J807" s="136">
        <f t="shared" si="92"/>
        <v>0</v>
      </c>
      <c r="K807" s="136">
        <f t="shared" si="92"/>
        <v>0</v>
      </c>
      <c r="L807" s="136">
        <f t="shared" si="92"/>
        <v>0</v>
      </c>
      <c r="M807" s="177">
        <f t="shared" si="92"/>
        <v>0</v>
      </c>
      <c r="N807" s="137">
        <f t="shared" si="92"/>
        <v>0</v>
      </c>
      <c r="O807" s="45"/>
      <c r="Q807" s="57" t="str">
        <f t="shared" si="89"/>
        <v>скрыть</v>
      </c>
    </row>
    <row r="808" spans="2:17" ht="15.75" hidden="1" customHeight="1" x14ac:dyDescent="0.25">
      <c r="B808" s="182">
        <v>792</v>
      </c>
      <c r="C808" s="182">
        <f t="shared" si="92"/>
        <v>0</v>
      </c>
      <c r="D808" s="182">
        <f t="shared" si="92"/>
        <v>0</v>
      </c>
      <c r="E808" s="183">
        <f t="shared" si="92"/>
        <v>0</v>
      </c>
      <c r="F808" s="182">
        <f t="shared" si="92"/>
        <v>0</v>
      </c>
      <c r="G808" s="141">
        <f t="shared" si="92"/>
        <v>0</v>
      </c>
      <c r="H808" s="141">
        <f t="shared" si="92"/>
        <v>0</v>
      </c>
      <c r="I808" s="142">
        <f t="shared" si="92"/>
        <v>0</v>
      </c>
      <c r="J808" s="136">
        <f t="shared" si="92"/>
        <v>0</v>
      </c>
      <c r="K808" s="136">
        <f t="shared" si="92"/>
        <v>0</v>
      </c>
      <c r="L808" s="136">
        <f t="shared" si="92"/>
        <v>0</v>
      </c>
      <c r="M808" s="177">
        <f t="shared" si="92"/>
        <v>0</v>
      </c>
      <c r="N808" s="137">
        <f t="shared" si="92"/>
        <v>0</v>
      </c>
      <c r="O808" s="45"/>
      <c r="Q808" s="57" t="str">
        <f t="shared" si="89"/>
        <v>скрыть</v>
      </c>
    </row>
    <row r="809" spans="2:17" ht="15.75" hidden="1" customHeight="1" x14ac:dyDescent="0.25">
      <c r="B809" s="182">
        <v>793</v>
      </c>
      <c r="C809" s="182">
        <f t="shared" si="92"/>
        <v>0</v>
      </c>
      <c r="D809" s="182">
        <f t="shared" si="92"/>
        <v>0</v>
      </c>
      <c r="E809" s="183">
        <f t="shared" si="92"/>
        <v>0</v>
      </c>
      <c r="F809" s="182">
        <f t="shared" si="92"/>
        <v>0</v>
      </c>
      <c r="G809" s="141">
        <f t="shared" si="92"/>
        <v>0</v>
      </c>
      <c r="H809" s="141">
        <f t="shared" si="92"/>
        <v>0</v>
      </c>
      <c r="I809" s="142">
        <f t="shared" si="92"/>
        <v>0</v>
      </c>
      <c r="J809" s="136">
        <f t="shared" si="92"/>
        <v>0</v>
      </c>
      <c r="K809" s="136">
        <f t="shared" si="92"/>
        <v>0</v>
      </c>
      <c r="L809" s="136">
        <f t="shared" si="92"/>
        <v>0</v>
      </c>
      <c r="M809" s="177">
        <f t="shared" si="92"/>
        <v>0</v>
      </c>
      <c r="N809" s="137">
        <f t="shared" si="92"/>
        <v>0</v>
      </c>
      <c r="O809" s="45"/>
      <c r="Q809" s="57" t="str">
        <f t="shared" si="89"/>
        <v>скрыть</v>
      </c>
    </row>
    <row r="810" spans="2:17" ht="15.75" hidden="1" customHeight="1" x14ac:dyDescent="0.25">
      <c r="B810" s="182">
        <v>794</v>
      </c>
      <c r="C810" s="182">
        <f t="shared" si="92"/>
        <v>0</v>
      </c>
      <c r="D810" s="182">
        <f t="shared" si="92"/>
        <v>0</v>
      </c>
      <c r="E810" s="183">
        <f t="shared" si="92"/>
        <v>0</v>
      </c>
      <c r="F810" s="182">
        <f t="shared" si="92"/>
        <v>0</v>
      </c>
      <c r="G810" s="141">
        <f t="shared" si="92"/>
        <v>0</v>
      </c>
      <c r="H810" s="141">
        <f t="shared" si="92"/>
        <v>0</v>
      </c>
      <c r="I810" s="142">
        <f t="shared" si="92"/>
        <v>0</v>
      </c>
      <c r="J810" s="136">
        <f t="shared" si="92"/>
        <v>0</v>
      </c>
      <c r="K810" s="136">
        <f t="shared" si="92"/>
        <v>0</v>
      </c>
      <c r="L810" s="136">
        <f t="shared" si="92"/>
        <v>0</v>
      </c>
      <c r="M810" s="177">
        <f t="shared" si="92"/>
        <v>0</v>
      </c>
      <c r="N810" s="137">
        <f t="shared" si="92"/>
        <v>0</v>
      </c>
      <c r="O810" s="45"/>
      <c r="Q810" s="57" t="str">
        <f t="shared" si="89"/>
        <v>скрыть</v>
      </c>
    </row>
    <row r="811" spans="2:17" ht="15.75" hidden="1" customHeight="1" x14ac:dyDescent="0.25">
      <c r="B811" s="182">
        <v>795</v>
      </c>
      <c r="C811" s="182">
        <f t="shared" si="92"/>
        <v>0</v>
      </c>
      <c r="D811" s="182">
        <f t="shared" si="92"/>
        <v>0</v>
      </c>
      <c r="E811" s="183">
        <f t="shared" si="92"/>
        <v>0</v>
      </c>
      <c r="F811" s="182">
        <f t="shared" si="92"/>
        <v>0</v>
      </c>
      <c r="G811" s="141">
        <f t="shared" si="92"/>
        <v>0</v>
      </c>
      <c r="H811" s="141">
        <f t="shared" si="92"/>
        <v>0</v>
      </c>
      <c r="I811" s="142">
        <f t="shared" si="92"/>
        <v>0</v>
      </c>
      <c r="J811" s="136">
        <f t="shared" si="92"/>
        <v>0</v>
      </c>
      <c r="K811" s="136">
        <f t="shared" si="92"/>
        <v>0</v>
      </c>
      <c r="L811" s="136">
        <f t="shared" si="92"/>
        <v>0</v>
      </c>
      <c r="M811" s="177">
        <f t="shared" si="92"/>
        <v>0</v>
      </c>
      <c r="N811" s="137">
        <f t="shared" si="92"/>
        <v>0</v>
      </c>
      <c r="O811" s="45"/>
      <c r="Q811" s="57" t="str">
        <f t="shared" si="89"/>
        <v>скрыть</v>
      </c>
    </row>
    <row r="812" spans="2:17" ht="15.75" hidden="1" customHeight="1" x14ac:dyDescent="0.25">
      <c r="B812" s="182">
        <v>796</v>
      </c>
      <c r="C812" s="182">
        <f t="shared" si="92"/>
        <v>0</v>
      </c>
      <c r="D812" s="182">
        <f t="shared" si="92"/>
        <v>0</v>
      </c>
      <c r="E812" s="183">
        <f t="shared" si="92"/>
        <v>0</v>
      </c>
      <c r="F812" s="182">
        <f t="shared" si="92"/>
        <v>0</v>
      </c>
      <c r="G812" s="141">
        <f t="shared" si="92"/>
        <v>0</v>
      </c>
      <c r="H812" s="141">
        <f t="shared" si="92"/>
        <v>0</v>
      </c>
      <c r="I812" s="142">
        <f t="shared" si="92"/>
        <v>0</v>
      </c>
      <c r="J812" s="136">
        <f t="shared" si="92"/>
        <v>0</v>
      </c>
      <c r="K812" s="136">
        <f t="shared" si="92"/>
        <v>0</v>
      </c>
      <c r="L812" s="136">
        <f t="shared" si="92"/>
        <v>0</v>
      </c>
      <c r="M812" s="177">
        <f t="shared" si="92"/>
        <v>0</v>
      </c>
      <c r="N812" s="137">
        <f t="shared" si="92"/>
        <v>0</v>
      </c>
      <c r="O812" s="45"/>
      <c r="Q812" s="57" t="str">
        <f t="shared" si="89"/>
        <v>скрыть</v>
      </c>
    </row>
    <row r="813" spans="2:17" ht="15.75" hidden="1" customHeight="1" x14ac:dyDescent="0.25">
      <c r="B813" s="182">
        <v>797</v>
      </c>
      <c r="C813" s="182">
        <f t="shared" si="92"/>
        <v>0</v>
      </c>
      <c r="D813" s="182">
        <f t="shared" si="92"/>
        <v>0</v>
      </c>
      <c r="E813" s="183">
        <f t="shared" si="92"/>
        <v>0</v>
      </c>
      <c r="F813" s="182">
        <f t="shared" si="92"/>
        <v>0</v>
      </c>
      <c r="G813" s="141">
        <f t="shared" si="92"/>
        <v>0</v>
      </c>
      <c r="H813" s="141">
        <f t="shared" si="92"/>
        <v>0</v>
      </c>
      <c r="I813" s="142">
        <f t="shared" si="92"/>
        <v>0</v>
      </c>
      <c r="J813" s="136">
        <f t="shared" si="92"/>
        <v>0</v>
      </c>
      <c r="K813" s="136">
        <f t="shared" si="92"/>
        <v>0</v>
      </c>
      <c r="L813" s="136">
        <f t="shared" si="92"/>
        <v>0</v>
      </c>
      <c r="M813" s="177">
        <f t="shared" si="92"/>
        <v>0</v>
      </c>
      <c r="N813" s="137">
        <f t="shared" si="92"/>
        <v>0</v>
      </c>
      <c r="O813" s="45"/>
      <c r="Q813" s="57" t="str">
        <f t="shared" si="89"/>
        <v>скрыть</v>
      </c>
    </row>
    <row r="814" spans="2:17" ht="15.75" hidden="1" customHeight="1" x14ac:dyDescent="0.25">
      <c r="B814" s="182">
        <v>798</v>
      </c>
      <c r="C814" s="182">
        <f t="shared" si="92"/>
        <v>0</v>
      </c>
      <c r="D814" s="182">
        <f t="shared" si="92"/>
        <v>0</v>
      </c>
      <c r="E814" s="183">
        <f t="shared" si="92"/>
        <v>0</v>
      </c>
      <c r="F814" s="182">
        <f t="shared" si="92"/>
        <v>0</v>
      </c>
      <c r="G814" s="141">
        <f t="shared" si="92"/>
        <v>0</v>
      </c>
      <c r="H814" s="141">
        <f t="shared" si="92"/>
        <v>0</v>
      </c>
      <c r="I814" s="142">
        <f t="shared" si="92"/>
        <v>0</v>
      </c>
      <c r="J814" s="136">
        <f t="shared" si="92"/>
        <v>0</v>
      </c>
      <c r="K814" s="136">
        <f t="shared" si="92"/>
        <v>0</v>
      </c>
      <c r="L814" s="136">
        <f t="shared" si="92"/>
        <v>0</v>
      </c>
      <c r="M814" s="177">
        <f t="shared" si="92"/>
        <v>0</v>
      </c>
      <c r="N814" s="137">
        <f t="shared" si="92"/>
        <v>0</v>
      </c>
      <c r="O814" s="45"/>
      <c r="Q814" s="57" t="str">
        <f t="shared" si="89"/>
        <v>скрыть</v>
      </c>
    </row>
    <row r="815" spans="2:17" ht="15.75" hidden="1" customHeight="1" x14ac:dyDescent="0.25">
      <c r="B815" s="182">
        <v>799</v>
      </c>
      <c r="C815" s="182">
        <f t="shared" si="92"/>
        <v>0</v>
      </c>
      <c r="D815" s="182">
        <f t="shared" si="92"/>
        <v>0</v>
      </c>
      <c r="E815" s="183">
        <f t="shared" si="92"/>
        <v>0</v>
      </c>
      <c r="F815" s="182">
        <f t="shared" si="92"/>
        <v>0</v>
      </c>
      <c r="G815" s="141">
        <f t="shared" si="92"/>
        <v>0</v>
      </c>
      <c r="H815" s="141">
        <f t="shared" si="92"/>
        <v>0</v>
      </c>
      <c r="I815" s="142">
        <f t="shared" si="92"/>
        <v>0</v>
      </c>
      <c r="J815" s="136">
        <f t="shared" si="92"/>
        <v>0</v>
      </c>
      <c r="K815" s="136">
        <f t="shared" si="92"/>
        <v>0</v>
      </c>
      <c r="L815" s="136">
        <f t="shared" si="92"/>
        <v>0</v>
      </c>
      <c r="M815" s="177">
        <f t="shared" si="92"/>
        <v>0</v>
      </c>
      <c r="N815" s="137">
        <f t="shared" si="92"/>
        <v>0</v>
      </c>
      <c r="O815" s="45"/>
      <c r="Q815" s="57" t="str">
        <f t="shared" si="89"/>
        <v>скрыть</v>
      </c>
    </row>
    <row r="816" spans="2:17" ht="15.75" hidden="1" customHeight="1" x14ac:dyDescent="0.25">
      <c r="B816" s="182">
        <v>800</v>
      </c>
      <c r="C816" s="182">
        <f t="shared" si="92"/>
        <v>0</v>
      </c>
      <c r="D816" s="182">
        <f t="shared" si="92"/>
        <v>0</v>
      </c>
      <c r="E816" s="183">
        <f t="shared" si="92"/>
        <v>0</v>
      </c>
      <c r="F816" s="182">
        <f t="shared" si="92"/>
        <v>0</v>
      </c>
      <c r="G816" s="141">
        <f t="shared" si="92"/>
        <v>0</v>
      </c>
      <c r="H816" s="141">
        <f t="shared" si="92"/>
        <v>0</v>
      </c>
      <c r="I816" s="142">
        <f t="shared" si="92"/>
        <v>0</v>
      </c>
      <c r="J816" s="136">
        <f t="shared" si="92"/>
        <v>0</v>
      </c>
      <c r="K816" s="136">
        <f t="shared" si="92"/>
        <v>0</v>
      </c>
      <c r="L816" s="136">
        <f t="shared" si="92"/>
        <v>0</v>
      </c>
      <c r="M816" s="177">
        <f t="shared" si="92"/>
        <v>0</v>
      </c>
      <c r="N816" s="137">
        <f t="shared" si="92"/>
        <v>0</v>
      </c>
      <c r="O816" s="45"/>
      <c r="Q816" s="57" t="str">
        <f t="shared" si="89"/>
        <v>скрыть</v>
      </c>
    </row>
    <row r="817" spans="2:17" ht="15.75" hidden="1" customHeight="1" x14ac:dyDescent="0.25">
      <c r="B817" s="182">
        <v>801</v>
      </c>
      <c r="C817" s="182">
        <f t="shared" ref="C817:N826" si="93">IFERROR(VLOOKUP($B817,calc_data,C$14+1,0),0)</f>
        <v>0</v>
      </c>
      <c r="D817" s="182">
        <f t="shared" si="93"/>
        <v>0</v>
      </c>
      <c r="E817" s="183">
        <f t="shared" si="93"/>
        <v>0</v>
      </c>
      <c r="F817" s="182">
        <f t="shared" si="93"/>
        <v>0</v>
      </c>
      <c r="G817" s="141">
        <f t="shared" si="93"/>
        <v>0</v>
      </c>
      <c r="H817" s="141">
        <f t="shared" si="93"/>
        <v>0</v>
      </c>
      <c r="I817" s="142">
        <f t="shared" si="93"/>
        <v>0</v>
      </c>
      <c r="J817" s="136">
        <f t="shared" si="93"/>
        <v>0</v>
      </c>
      <c r="K817" s="136">
        <f t="shared" si="93"/>
        <v>0</v>
      </c>
      <c r="L817" s="136">
        <f t="shared" si="93"/>
        <v>0</v>
      </c>
      <c r="M817" s="177">
        <f t="shared" si="93"/>
        <v>0</v>
      </c>
      <c r="N817" s="137">
        <f t="shared" si="93"/>
        <v>0</v>
      </c>
      <c r="O817" s="45"/>
      <c r="Q817" s="57" t="str">
        <f t="shared" si="89"/>
        <v>скрыть</v>
      </c>
    </row>
    <row r="818" spans="2:17" ht="15.75" hidden="1" customHeight="1" x14ac:dyDescent="0.25">
      <c r="B818" s="182">
        <v>802</v>
      </c>
      <c r="C818" s="182">
        <f t="shared" si="93"/>
        <v>0</v>
      </c>
      <c r="D818" s="182">
        <f t="shared" si="93"/>
        <v>0</v>
      </c>
      <c r="E818" s="183">
        <f t="shared" si="93"/>
        <v>0</v>
      </c>
      <c r="F818" s="182">
        <f t="shared" si="93"/>
        <v>0</v>
      </c>
      <c r="G818" s="141">
        <f t="shared" si="93"/>
        <v>0</v>
      </c>
      <c r="H818" s="141">
        <f t="shared" si="93"/>
        <v>0</v>
      </c>
      <c r="I818" s="142">
        <f t="shared" si="93"/>
        <v>0</v>
      </c>
      <c r="J818" s="136">
        <f t="shared" si="93"/>
        <v>0</v>
      </c>
      <c r="K818" s="136">
        <f t="shared" si="93"/>
        <v>0</v>
      </c>
      <c r="L818" s="136">
        <f t="shared" si="93"/>
        <v>0</v>
      </c>
      <c r="M818" s="177">
        <f t="shared" si="93"/>
        <v>0</v>
      </c>
      <c r="N818" s="137">
        <f t="shared" si="93"/>
        <v>0</v>
      </c>
      <c r="O818" s="45"/>
      <c r="Q818" s="57" t="str">
        <f t="shared" si="89"/>
        <v>скрыть</v>
      </c>
    </row>
    <row r="819" spans="2:17" ht="15.75" hidden="1" customHeight="1" x14ac:dyDescent="0.25">
      <c r="B819" s="182">
        <v>803</v>
      </c>
      <c r="C819" s="182">
        <f t="shared" si="93"/>
        <v>0</v>
      </c>
      <c r="D819" s="182">
        <f t="shared" si="93"/>
        <v>0</v>
      </c>
      <c r="E819" s="183">
        <f t="shared" si="93"/>
        <v>0</v>
      </c>
      <c r="F819" s="182">
        <f t="shared" si="93"/>
        <v>0</v>
      </c>
      <c r="G819" s="141">
        <f t="shared" si="93"/>
        <v>0</v>
      </c>
      <c r="H819" s="141">
        <f t="shared" si="93"/>
        <v>0</v>
      </c>
      <c r="I819" s="142">
        <f t="shared" si="93"/>
        <v>0</v>
      </c>
      <c r="J819" s="136">
        <f t="shared" si="93"/>
        <v>0</v>
      </c>
      <c r="K819" s="136">
        <f t="shared" si="93"/>
        <v>0</v>
      </c>
      <c r="L819" s="136">
        <f t="shared" si="93"/>
        <v>0</v>
      </c>
      <c r="M819" s="177">
        <f t="shared" si="93"/>
        <v>0</v>
      </c>
      <c r="N819" s="137">
        <f t="shared" si="93"/>
        <v>0</v>
      </c>
      <c r="O819" s="45"/>
      <c r="Q819" s="57" t="str">
        <f t="shared" si="89"/>
        <v>скрыть</v>
      </c>
    </row>
    <row r="820" spans="2:17" ht="15.75" hidden="1" customHeight="1" x14ac:dyDescent="0.25">
      <c r="B820" s="182">
        <v>804</v>
      </c>
      <c r="C820" s="182">
        <f t="shared" si="93"/>
        <v>0</v>
      </c>
      <c r="D820" s="182">
        <f t="shared" si="93"/>
        <v>0</v>
      </c>
      <c r="E820" s="183">
        <f t="shared" si="93"/>
        <v>0</v>
      </c>
      <c r="F820" s="182">
        <f t="shared" si="93"/>
        <v>0</v>
      </c>
      <c r="G820" s="141">
        <f t="shared" si="93"/>
        <v>0</v>
      </c>
      <c r="H820" s="141">
        <f t="shared" si="93"/>
        <v>0</v>
      </c>
      <c r="I820" s="142">
        <f t="shared" si="93"/>
        <v>0</v>
      </c>
      <c r="J820" s="136">
        <f t="shared" si="93"/>
        <v>0</v>
      </c>
      <c r="K820" s="136">
        <f t="shared" si="93"/>
        <v>0</v>
      </c>
      <c r="L820" s="136">
        <f t="shared" si="93"/>
        <v>0</v>
      </c>
      <c r="M820" s="177">
        <f t="shared" si="93"/>
        <v>0</v>
      </c>
      <c r="N820" s="137">
        <f t="shared" si="93"/>
        <v>0</v>
      </c>
      <c r="O820" s="45"/>
      <c r="Q820" s="57" t="str">
        <f t="shared" si="89"/>
        <v>скрыть</v>
      </c>
    </row>
    <row r="821" spans="2:17" ht="15.75" hidden="1" customHeight="1" x14ac:dyDescent="0.25">
      <c r="B821" s="182">
        <v>805</v>
      </c>
      <c r="C821" s="182">
        <f t="shared" si="93"/>
        <v>0</v>
      </c>
      <c r="D821" s="182">
        <f t="shared" si="93"/>
        <v>0</v>
      </c>
      <c r="E821" s="183">
        <f t="shared" si="93"/>
        <v>0</v>
      </c>
      <c r="F821" s="182">
        <f t="shared" si="93"/>
        <v>0</v>
      </c>
      <c r="G821" s="141">
        <f t="shared" si="93"/>
        <v>0</v>
      </c>
      <c r="H821" s="141">
        <f t="shared" si="93"/>
        <v>0</v>
      </c>
      <c r="I821" s="142">
        <f t="shared" si="93"/>
        <v>0</v>
      </c>
      <c r="J821" s="136">
        <f t="shared" si="93"/>
        <v>0</v>
      </c>
      <c r="K821" s="136">
        <f t="shared" si="93"/>
        <v>0</v>
      </c>
      <c r="L821" s="136">
        <f t="shared" si="93"/>
        <v>0</v>
      </c>
      <c r="M821" s="177">
        <f t="shared" si="93"/>
        <v>0</v>
      </c>
      <c r="N821" s="137">
        <f t="shared" si="93"/>
        <v>0</v>
      </c>
      <c r="O821" s="45"/>
      <c r="Q821" s="57" t="str">
        <f t="shared" si="89"/>
        <v>скрыть</v>
      </c>
    </row>
    <row r="822" spans="2:17" ht="15.75" hidden="1" customHeight="1" x14ac:dyDescent="0.25">
      <c r="B822" s="182">
        <v>806</v>
      </c>
      <c r="C822" s="182">
        <f t="shared" si="93"/>
        <v>0</v>
      </c>
      <c r="D822" s="182">
        <f t="shared" si="93"/>
        <v>0</v>
      </c>
      <c r="E822" s="183">
        <f t="shared" si="93"/>
        <v>0</v>
      </c>
      <c r="F822" s="182">
        <f t="shared" si="93"/>
        <v>0</v>
      </c>
      <c r="G822" s="141">
        <f t="shared" si="93"/>
        <v>0</v>
      </c>
      <c r="H822" s="141">
        <f t="shared" si="93"/>
        <v>0</v>
      </c>
      <c r="I822" s="142">
        <f t="shared" si="93"/>
        <v>0</v>
      </c>
      <c r="J822" s="136">
        <f t="shared" si="93"/>
        <v>0</v>
      </c>
      <c r="K822" s="136">
        <f t="shared" si="93"/>
        <v>0</v>
      </c>
      <c r="L822" s="136">
        <f t="shared" si="93"/>
        <v>0</v>
      </c>
      <c r="M822" s="177">
        <f t="shared" si="93"/>
        <v>0</v>
      </c>
      <c r="N822" s="137">
        <f t="shared" si="93"/>
        <v>0</v>
      </c>
      <c r="O822" s="45"/>
      <c r="Q822" s="57" t="str">
        <f t="shared" si="89"/>
        <v>скрыть</v>
      </c>
    </row>
    <row r="823" spans="2:17" ht="15.75" hidden="1" customHeight="1" x14ac:dyDescent="0.25">
      <c r="B823" s="182">
        <v>807</v>
      </c>
      <c r="C823" s="182">
        <f t="shared" si="93"/>
        <v>0</v>
      </c>
      <c r="D823" s="182">
        <f t="shared" si="93"/>
        <v>0</v>
      </c>
      <c r="E823" s="183">
        <f t="shared" si="93"/>
        <v>0</v>
      </c>
      <c r="F823" s="182">
        <f t="shared" si="93"/>
        <v>0</v>
      </c>
      <c r="G823" s="141">
        <f t="shared" si="93"/>
        <v>0</v>
      </c>
      <c r="H823" s="141">
        <f t="shared" si="93"/>
        <v>0</v>
      </c>
      <c r="I823" s="142">
        <f t="shared" si="93"/>
        <v>0</v>
      </c>
      <c r="J823" s="136">
        <f t="shared" si="93"/>
        <v>0</v>
      </c>
      <c r="K823" s="136">
        <f t="shared" si="93"/>
        <v>0</v>
      </c>
      <c r="L823" s="136">
        <f t="shared" si="93"/>
        <v>0</v>
      </c>
      <c r="M823" s="177">
        <f t="shared" si="93"/>
        <v>0</v>
      </c>
      <c r="N823" s="137">
        <f t="shared" si="93"/>
        <v>0</v>
      </c>
      <c r="O823" s="45"/>
      <c r="Q823" s="57" t="str">
        <f t="shared" si="89"/>
        <v>скрыть</v>
      </c>
    </row>
    <row r="824" spans="2:17" ht="15.75" hidden="1" customHeight="1" x14ac:dyDescent="0.25">
      <c r="B824" s="182">
        <v>808</v>
      </c>
      <c r="C824" s="182">
        <f t="shared" si="93"/>
        <v>0</v>
      </c>
      <c r="D824" s="182">
        <f t="shared" si="93"/>
        <v>0</v>
      </c>
      <c r="E824" s="183">
        <f t="shared" si="93"/>
        <v>0</v>
      </c>
      <c r="F824" s="182">
        <f t="shared" si="93"/>
        <v>0</v>
      </c>
      <c r="G824" s="141">
        <f t="shared" si="93"/>
        <v>0</v>
      </c>
      <c r="H824" s="141">
        <f t="shared" si="93"/>
        <v>0</v>
      </c>
      <c r="I824" s="142">
        <f t="shared" si="93"/>
        <v>0</v>
      </c>
      <c r="J824" s="136">
        <f t="shared" si="93"/>
        <v>0</v>
      </c>
      <c r="K824" s="136">
        <f t="shared" si="93"/>
        <v>0</v>
      </c>
      <c r="L824" s="136">
        <f t="shared" si="93"/>
        <v>0</v>
      </c>
      <c r="M824" s="177">
        <f t="shared" si="93"/>
        <v>0</v>
      </c>
      <c r="N824" s="137">
        <f t="shared" si="93"/>
        <v>0</v>
      </c>
      <c r="O824" s="45"/>
      <c r="Q824" s="57" t="str">
        <f t="shared" si="89"/>
        <v>скрыть</v>
      </c>
    </row>
    <row r="825" spans="2:17" ht="15.75" hidden="1" customHeight="1" x14ac:dyDescent="0.25">
      <c r="B825" s="182">
        <v>809</v>
      </c>
      <c r="C825" s="182">
        <f t="shared" si="93"/>
        <v>0</v>
      </c>
      <c r="D825" s="182">
        <f t="shared" si="93"/>
        <v>0</v>
      </c>
      <c r="E825" s="183">
        <f t="shared" si="93"/>
        <v>0</v>
      </c>
      <c r="F825" s="182">
        <f t="shared" si="93"/>
        <v>0</v>
      </c>
      <c r="G825" s="141">
        <f t="shared" si="93"/>
        <v>0</v>
      </c>
      <c r="H825" s="141">
        <f t="shared" si="93"/>
        <v>0</v>
      </c>
      <c r="I825" s="142">
        <f t="shared" si="93"/>
        <v>0</v>
      </c>
      <c r="J825" s="136">
        <f t="shared" si="93"/>
        <v>0</v>
      </c>
      <c r="K825" s="136">
        <f t="shared" si="93"/>
        <v>0</v>
      </c>
      <c r="L825" s="136">
        <f t="shared" si="93"/>
        <v>0</v>
      </c>
      <c r="M825" s="177">
        <f t="shared" si="93"/>
        <v>0</v>
      </c>
      <c r="N825" s="137">
        <f t="shared" si="93"/>
        <v>0</v>
      </c>
      <c r="O825" s="45"/>
      <c r="Q825" s="57" t="str">
        <f t="shared" si="89"/>
        <v>скрыть</v>
      </c>
    </row>
    <row r="826" spans="2:17" ht="15.75" hidden="1" customHeight="1" x14ac:dyDescent="0.25">
      <c r="B826" s="182">
        <v>810</v>
      </c>
      <c r="C826" s="182">
        <f t="shared" si="93"/>
        <v>0</v>
      </c>
      <c r="D826" s="182">
        <f t="shared" si="93"/>
        <v>0</v>
      </c>
      <c r="E826" s="183">
        <f t="shared" si="93"/>
        <v>0</v>
      </c>
      <c r="F826" s="182">
        <f t="shared" si="93"/>
        <v>0</v>
      </c>
      <c r="G826" s="141">
        <f t="shared" si="93"/>
        <v>0</v>
      </c>
      <c r="H826" s="141">
        <f t="shared" si="93"/>
        <v>0</v>
      </c>
      <c r="I826" s="142">
        <f t="shared" si="93"/>
        <v>0</v>
      </c>
      <c r="J826" s="136">
        <f t="shared" si="93"/>
        <v>0</v>
      </c>
      <c r="K826" s="136">
        <f t="shared" si="93"/>
        <v>0</v>
      </c>
      <c r="L826" s="136">
        <f t="shared" si="93"/>
        <v>0</v>
      </c>
      <c r="M826" s="177">
        <f t="shared" si="93"/>
        <v>0</v>
      </c>
      <c r="N826" s="137">
        <f t="shared" si="93"/>
        <v>0</v>
      </c>
      <c r="O826" s="45"/>
      <c r="Q826" s="57" t="str">
        <f t="shared" si="89"/>
        <v>скрыть</v>
      </c>
    </row>
    <row r="827" spans="2:17" ht="15.75" hidden="1" customHeight="1" x14ac:dyDescent="0.25">
      <c r="B827" s="182">
        <v>811</v>
      </c>
      <c r="C827" s="182">
        <f t="shared" ref="C827:N836" si="94">IFERROR(VLOOKUP($B827,calc_data,C$14+1,0),0)</f>
        <v>0</v>
      </c>
      <c r="D827" s="182">
        <f t="shared" si="94"/>
        <v>0</v>
      </c>
      <c r="E827" s="183">
        <f t="shared" si="94"/>
        <v>0</v>
      </c>
      <c r="F827" s="182">
        <f t="shared" si="94"/>
        <v>0</v>
      </c>
      <c r="G827" s="141">
        <f t="shared" si="94"/>
        <v>0</v>
      </c>
      <c r="H827" s="141">
        <f t="shared" si="94"/>
        <v>0</v>
      </c>
      <c r="I827" s="142">
        <f t="shared" si="94"/>
        <v>0</v>
      </c>
      <c r="J827" s="136">
        <f t="shared" si="94"/>
        <v>0</v>
      </c>
      <c r="K827" s="136">
        <f t="shared" si="94"/>
        <v>0</v>
      </c>
      <c r="L827" s="136">
        <f t="shared" si="94"/>
        <v>0</v>
      </c>
      <c r="M827" s="177">
        <f t="shared" si="94"/>
        <v>0</v>
      </c>
      <c r="N827" s="137">
        <f t="shared" si="94"/>
        <v>0</v>
      </c>
      <c r="O827" s="45"/>
      <c r="Q827" s="57" t="str">
        <f t="shared" si="89"/>
        <v>скрыть</v>
      </c>
    </row>
    <row r="828" spans="2:17" ht="15.75" hidden="1" customHeight="1" x14ac:dyDescent="0.25">
      <c r="B828" s="182">
        <v>812</v>
      </c>
      <c r="C828" s="182">
        <f t="shared" si="94"/>
        <v>0</v>
      </c>
      <c r="D828" s="182">
        <f t="shared" si="94"/>
        <v>0</v>
      </c>
      <c r="E828" s="183">
        <f t="shared" si="94"/>
        <v>0</v>
      </c>
      <c r="F828" s="182">
        <f t="shared" si="94"/>
        <v>0</v>
      </c>
      <c r="G828" s="141">
        <f t="shared" si="94"/>
        <v>0</v>
      </c>
      <c r="H828" s="141">
        <f t="shared" si="94"/>
        <v>0</v>
      </c>
      <c r="I828" s="142">
        <f t="shared" si="94"/>
        <v>0</v>
      </c>
      <c r="J828" s="136">
        <f t="shared" si="94"/>
        <v>0</v>
      </c>
      <c r="K828" s="136">
        <f t="shared" si="94"/>
        <v>0</v>
      </c>
      <c r="L828" s="136">
        <f t="shared" si="94"/>
        <v>0</v>
      </c>
      <c r="M828" s="177">
        <f t="shared" si="94"/>
        <v>0</v>
      </c>
      <c r="N828" s="137">
        <f t="shared" si="94"/>
        <v>0</v>
      </c>
      <c r="O828" s="45"/>
      <c r="Q828" s="57" t="str">
        <f t="shared" si="89"/>
        <v>скрыть</v>
      </c>
    </row>
    <row r="829" spans="2:17" ht="15.75" hidden="1" customHeight="1" x14ac:dyDescent="0.25">
      <c r="B829" s="182">
        <v>813</v>
      </c>
      <c r="C829" s="182">
        <f t="shared" si="94"/>
        <v>0</v>
      </c>
      <c r="D829" s="182">
        <f t="shared" si="94"/>
        <v>0</v>
      </c>
      <c r="E829" s="183">
        <f t="shared" si="94"/>
        <v>0</v>
      </c>
      <c r="F829" s="182">
        <f t="shared" si="94"/>
        <v>0</v>
      </c>
      <c r="G829" s="141">
        <f t="shared" si="94"/>
        <v>0</v>
      </c>
      <c r="H829" s="141">
        <f t="shared" si="94"/>
        <v>0</v>
      </c>
      <c r="I829" s="142">
        <f t="shared" si="94"/>
        <v>0</v>
      </c>
      <c r="J829" s="136">
        <f t="shared" si="94"/>
        <v>0</v>
      </c>
      <c r="K829" s="136">
        <f t="shared" si="94"/>
        <v>0</v>
      </c>
      <c r="L829" s="136">
        <f t="shared" si="94"/>
        <v>0</v>
      </c>
      <c r="M829" s="177">
        <f t="shared" si="94"/>
        <v>0</v>
      </c>
      <c r="N829" s="137">
        <f t="shared" si="94"/>
        <v>0</v>
      </c>
      <c r="O829" s="45"/>
      <c r="Q829" s="57" t="str">
        <f t="shared" si="89"/>
        <v>скрыть</v>
      </c>
    </row>
    <row r="830" spans="2:17" ht="15.75" hidden="1" customHeight="1" x14ac:dyDescent="0.25">
      <c r="B830" s="182">
        <v>814</v>
      </c>
      <c r="C830" s="182">
        <f t="shared" si="94"/>
        <v>0</v>
      </c>
      <c r="D830" s="182">
        <f t="shared" si="94"/>
        <v>0</v>
      </c>
      <c r="E830" s="183">
        <f t="shared" si="94"/>
        <v>0</v>
      </c>
      <c r="F830" s="182">
        <f t="shared" si="94"/>
        <v>0</v>
      </c>
      <c r="G830" s="141">
        <f t="shared" si="94"/>
        <v>0</v>
      </c>
      <c r="H830" s="141">
        <f t="shared" si="94"/>
        <v>0</v>
      </c>
      <c r="I830" s="142">
        <f t="shared" si="94"/>
        <v>0</v>
      </c>
      <c r="J830" s="136">
        <f t="shared" si="94"/>
        <v>0</v>
      </c>
      <c r="K830" s="136">
        <f t="shared" si="94"/>
        <v>0</v>
      </c>
      <c r="L830" s="136">
        <f t="shared" si="94"/>
        <v>0</v>
      </c>
      <c r="M830" s="177">
        <f t="shared" si="94"/>
        <v>0</v>
      </c>
      <c r="N830" s="137">
        <f t="shared" si="94"/>
        <v>0</v>
      </c>
      <c r="O830" s="45"/>
      <c r="Q830" s="57" t="str">
        <f t="shared" si="89"/>
        <v>скрыть</v>
      </c>
    </row>
    <row r="831" spans="2:17" ht="15.75" hidden="1" customHeight="1" x14ac:dyDescent="0.25">
      <c r="B831" s="182">
        <v>815</v>
      </c>
      <c r="C831" s="182">
        <f t="shared" si="94"/>
        <v>0</v>
      </c>
      <c r="D831" s="182">
        <f t="shared" si="94"/>
        <v>0</v>
      </c>
      <c r="E831" s="183">
        <f t="shared" si="94"/>
        <v>0</v>
      </c>
      <c r="F831" s="182">
        <f t="shared" si="94"/>
        <v>0</v>
      </c>
      <c r="G831" s="141">
        <f t="shared" si="94"/>
        <v>0</v>
      </c>
      <c r="H831" s="141">
        <f t="shared" si="94"/>
        <v>0</v>
      </c>
      <c r="I831" s="142">
        <f t="shared" si="94"/>
        <v>0</v>
      </c>
      <c r="J831" s="136">
        <f t="shared" si="94"/>
        <v>0</v>
      </c>
      <c r="K831" s="136">
        <f t="shared" si="94"/>
        <v>0</v>
      </c>
      <c r="L831" s="136">
        <f t="shared" si="94"/>
        <v>0</v>
      </c>
      <c r="M831" s="177">
        <f t="shared" si="94"/>
        <v>0</v>
      </c>
      <c r="N831" s="137">
        <f t="shared" si="94"/>
        <v>0</v>
      </c>
      <c r="O831" s="45"/>
      <c r="Q831" s="57" t="str">
        <f t="shared" si="89"/>
        <v>скрыть</v>
      </c>
    </row>
    <row r="832" spans="2:17" ht="15.75" hidden="1" customHeight="1" x14ac:dyDescent="0.25">
      <c r="B832" s="182">
        <v>816</v>
      </c>
      <c r="C832" s="182">
        <f t="shared" si="94"/>
        <v>0</v>
      </c>
      <c r="D832" s="182">
        <f t="shared" si="94"/>
        <v>0</v>
      </c>
      <c r="E832" s="183">
        <f t="shared" si="94"/>
        <v>0</v>
      </c>
      <c r="F832" s="182">
        <f t="shared" si="94"/>
        <v>0</v>
      </c>
      <c r="G832" s="141">
        <f t="shared" si="94"/>
        <v>0</v>
      </c>
      <c r="H832" s="141">
        <f t="shared" si="94"/>
        <v>0</v>
      </c>
      <c r="I832" s="142">
        <f t="shared" si="94"/>
        <v>0</v>
      </c>
      <c r="J832" s="136">
        <f t="shared" si="94"/>
        <v>0</v>
      </c>
      <c r="K832" s="136">
        <f t="shared" si="94"/>
        <v>0</v>
      </c>
      <c r="L832" s="136">
        <f t="shared" si="94"/>
        <v>0</v>
      </c>
      <c r="M832" s="177">
        <f t="shared" si="94"/>
        <v>0</v>
      </c>
      <c r="N832" s="137">
        <f t="shared" si="94"/>
        <v>0</v>
      </c>
      <c r="O832" s="45"/>
      <c r="Q832" s="57" t="str">
        <f t="shared" si="89"/>
        <v>скрыть</v>
      </c>
    </row>
    <row r="833" spans="2:17" ht="15.75" hidden="1" customHeight="1" x14ac:dyDescent="0.25">
      <c r="B833" s="182">
        <v>817</v>
      </c>
      <c r="C833" s="182">
        <f t="shared" si="94"/>
        <v>0</v>
      </c>
      <c r="D833" s="182">
        <f t="shared" si="94"/>
        <v>0</v>
      </c>
      <c r="E833" s="183">
        <f t="shared" si="94"/>
        <v>0</v>
      </c>
      <c r="F833" s="182">
        <f t="shared" si="94"/>
        <v>0</v>
      </c>
      <c r="G833" s="141">
        <f t="shared" si="94"/>
        <v>0</v>
      </c>
      <c r="H833" s="141">
        <f t="shared" si="94"/>
        <v>0</v>
      </c>
      <c r="I833" s="142">
        <f t="shared" si="94"/>
        <v>0</v>
      </c>
      <c r="J833" s="136">
        <f t="shared" si="94"/>
        <v>0</v>
      </c>
      <c r="K833" s="136">
        <f t="shared" si="94"/>
        <v>0</v>
      </c>
      <c r="L833" s="136">
        <f t="shared" si="94"/>
        <v>0</v>
      </c>
      <c r="M833" s="177">
        <f t="shared" si="94"/>
        <v>0</v>
      </c>
      <c r="N833" s="137">
        <f t="shared" si="94"/>
        <v>0</v>
      </c>
      <c r="O833" s="45"/>
      <c r="Q833" s="57" t="str">
        <f t="shared" si="89"/>
        <v>скрыть</v>
      </c>
    </row>
    <row r="834" spans="2:17" ht="15.75" hidden="1" customHeight="1" x14ac:dyDescent="0.25">
      <c r="B834" s="182">
        <v>818</v>
      </c>
      <c r="C834" s="182">
        <f t="shared" si="94"/>
        <v>0</v>
      </c>
      <c r="D834" s="182">
        <f t="shared" si="94"/>
        <v>0</v>
      </c>
      <c r="E834" s="183">
        <f t="shared" si="94"/>
        <v>0</v>
      </c>
      <c r="F834" s="182">
        <f t="shared" si="94"/>
        <v>0</v>
      </c>
      <c r="G834" s="141">
        <f t="shared" si="94"/>
        <v>0</v>
      </c>
      <c r="H834" s="141">
        <f t="shared" si="94"/>
        <v>0</v>
      </c>
      <c r="I834" s="142">
        <f t="shared" si="94"/>
        <v>0</v>
      </c>
      <c r="J834" s="136">
        <f t="shared" si="94"/>
        <v>0</v>
      </c>
      <c r="K834" s="136">
        <f t="shared" si="94"/>
        <v>0</v>
      </c>
      <c r="L834" s="136">
        <f t="shared" si="94"/>
        <v>0</v>
      </c>
      <c r="M834" s="177">
        <f t="shared" si="94"/>
        <v>0</v>
      </c>
      <c r="N834" s="137">
        <f t="shared" si="94"/>
        <v>0</v>
      </c>
      <c r="O834" s="45"/>
      <c r="Q834" s="57" t="str">
        <f t="shared" si="89"/>
        <v>скрыть</v>
      </c>
    </row>
    <row r="835" spans="2:17" ht="15.75" hidden="1" customHeight="1" x14ac:dyDescent="0.25">
      <c r="B835" s="182">
        <v>819</v>
      </c>
      <c r="C835" s="182">
        <f t="shared" si="94"/>
        <v>0</v>
      </c>
      <c r="D835" s="182">
        <f t="shared" si="94"/>
        <v>0</v>
      </c>
      <c r="E835" s="183">
        <f t="shared" si="94"/>
        <v>0</v>
      </c>
      <c r="F835" s="182">
        <f t="shared" si="94"/>
        <v>0</v>
      </c>
      <c r="G835" s="141">
        <f t="shared" si="94"/>
        <v>0</v>
      </c>
      <c r="H835" s="141">
        <f t="shared" si="94"/>
        <v>0</v>
      </c>
      <c r="I835" s="142">
        <f t="shared" si="94"/>
        <v>0</v>
      </c>
      <c r="J835" s="136">
        <f t="shared" si="94"/>
        <v>0</v>
      </c>
      <c r="K835" s="136">
        <f t="shared" si="94"/>
        <v>0</v>
      </c>
      <c r="L835" s="136">
        <f t="shared" si="94"/>
        <v>0</v>
      </c>
      <c r="M835" s="177">
        <f t="shared" si="94"/>
        <v>0</v>
      </c>
      <c r="N835" s="137">
        <f t="shared" si="94"/>
        <v>0</v>
      </c>
      <c r="O835" s="45"/>
      <c r="Q835" s="57" t="str">
        <f t="shared" si="89"/>
        <v>скрыть</v>
      </c>
    </row>
    <row r="836" spans="2:17" ht="15.75" hidden="1" customHeight="1" x14ac:dyDescent="0.25">
      <c r="B836" s="182">
        <v>820</v>
      </c>
      <c r="C836" s="182">
        <f t="shared" si="94"/>
        <v>0</v>
      </c>
      <c r="D836" s="182">
        <f t="shared" si="94"/>
        <v>0</v>
      </c>
      <c r="E836" s="183">
        <f t="shared" si="94"/>
        <v>0</v>
      </c>
      <c r="F836" s="182">
        <f t="shared" si="94"/>
        <v>0</v>
      </c>
      <c r="G836" s="141">
        <f t="shared" si="94"/>
        <v>0</v>
      </c>
      <c r="H836" s="141">
        <f t="shared" si="94"/>
        <v>0</v>
      </c>
      <c r="I836" s="142">
        <f t="shared" si="94"/>
        <v>0</v>
      </c>
      <c r="J836" s="136">
        <f t="shared" si="94"/>
        <v>0</v>
      </c>
      <c r="K836" s="136">
        <f t="shared" si="94"/>
        <v>0</v>
      </c>
      <c r="L836" s="136">
        <f t="shared" si="94"/>
        <v>0</v>
      </c>
      <c r="M836" s="177">
        <f t="shared" si="94"/>
        <v>0</v>
      </c>
      <c r="N836" s="137">
        <f t="shared" si="94"/>
        <v>0</v>
      </c>
      <c r="O836" s="45"/>
      <c r="Q836" s="57" t="str">
        <f t="shared" si="89"/>
        <v>скрыть</v>
      </c>
    </row>
    <row r="837" spans="2:17" ht="15.75" hidden="1" customHeight="1" x14ac:dyDescent="0.25">
      <c r="B837" s="182">
        <v>821</v>
      </c>
      <c r="C837" s="182">
        <f t="shared" ref="C837:N846" si="95">IFERROR(VLOOKUP($B837,calc_data,C$14+1,0),0)</f>
        <v>0</v>
      </c>
      <c r="D837" s="182">
        <f t="shared" si="95"/>
        <v>0</v>
      </c>
      <c r="E837" s="183">
        <f t="shared" si="95"/>
        <v>0</v>
      </c>
      <c r="F837" s="182">
        <f t="shared" si="95"/>
        <v>0</v>
      </c>
      <c r="G837" s="141">
        <f t="shared" si="95"/>
        <v>0</v>
      </c>
      <c r="H837" s="141">
        <f t="shared" si="95"/>
        <v>0</v>
      </c>
      <c r="I837" s="142">
        <f t="shared" si="95"/>
        <v>0</v>
      </c>
      <c r="J837" s="136">
        <f t="shared" si="95"/>
        <v>0</v>
      </c>
      <c r="K837" s="136">
        <f t="shared" si="95"/>
        <v>0</v>
      </c>
      <c r="L837" s="136">
        <f t="shared" si="95"/>
        <v>0</v>
      </c>
      <c r="M837" s="177">
        <f t="shared" si="95"/>
        <v>0</v>
      </c>
      <c r="N837" s="137">
        <f t="shared" si="95"/>
        <v>0</v>
      </c>
      <c r="O837" s="45"/>
      <c r="Q837" s="57" t="str">
        <f t="shared" si="89"/>
        <v>скрыть</v>
      </c>
    </row>
    <row r="838" spans="2:17" ht="15.75" hidden="1" customHeight="1" x14ac:dyDescent="0.25">
      <c r="B838" s="182">
        <v>822</v>
      </c>
      <c r="C838" s="182">
        <f t="shared" si="95"/>
        <v>0</v>
      </c>
      <c r="D838" s="182">
        <f t="shared" si="95"/>
        <v>0</v>
      </c>
      <c r="E838" s="183">
        <f t="shared" si="95"/>
        <v>0</v>
      </c>
      <c r="F838" s="182">
        <f t="shared" si="95"/>
        <v>0</v>
      </c>
      <c r="G838" s="141">
        <f t="shared" si="95"/>
        <v>0</v>
      </c>
      <c r="H838" s="141">
        <f t="shared" si="95"/>
        <v>0</v>
      </c>
      <c r="I838" s="142">
        <f t="shared" si="95"/>
        <v>0</v>
      </c>
      <c r="J838" s="136">
        <f t="shared" si="95"/>
        <v>0</v>
      </c>
      <c r="K838" s="136">
        <f t="shared" si="95"/>
        <v>0</v>
      </c>
      <c r="L838" s="136">
        <f t="shared" si="95"/>
        <v>0</v>
      </c>
      <c r="M838" s="177">
        <f t="shared" si="95"/>
        <v>0</v>
      </c>
      <c r="N838" s="137">
        <f t="shared" si="95"/>
        <v>0</v>
      </c>
      <c r="O838" s="45"/>
      <c r="Q838" s="57" t="str">
        <f t="shared" si="89"/>
        <v>скрыть</v>
      </c>
    </row>
    <row r="839" spans="2:17" ht="15.75" hidden="1" customHeight="1" x14ac:dyDescent="0.25">
      <c r="B839" s="182">
        <v>823</v>
      </c>
      <c r="C839" s="182">
        <f t="shared" si="95"/>
        <v>0</v>
      </c>
      <c r="D839" s="182">
        <f t="shared" si="95"/>
        <v>0</v>
      </c>
      <c r="E839" s="183">
        <f t="shared" si="95"/>
        <v>0</v>
      </c>
      <c r="F839" s="182">
        <f t="shared" si="95"/>
        <v>0</v>
      </c>
      <c r="G839" s="141">
        <f t="shared" si="95"/>
        <v>0</v>
      </c>
      <c r="H839" s="141">
        <f t="shared" si="95"/>
        <v>0</v>
      </c>
      <c r="I839" s="142">
        <f t="shared" si="95"/>
        <v>0</v>
      </c>
      <c r="J839" s="136">
        <f t="shared" si="95"/>
        <v>0</v>
      </c>
      <c r="K839" s="136">
        <f t="shared" si="95"/>
        <v>0</v>
      </c>
      <c r="L839" s="136">
        <f t="shared" si="95"/>
        <v>0</v>
      </c>
      <c r="M839" s="177">
        <f t="shared" si="95"/>
        <v>0</v>
      </c>
      <c r="N839" s="137">
        <f t="shared" si="95"/>
        <v>0</v>
      </c>
      <c r="O839" s="45"/>
      <c r="Q839" s="57" t="str">
        <f t="shared" si="89"/>
        <v>скрыть</v>
      </c>
    </row>
    <row r="840" spans="2:17" ht="15.75" hidden="1" customHeight="1" x14ac:dyDescent="0.25">
      <c r="B840" s="182">
        <v>824</v>
      </c>
      <c r="C840" s="182">
        <f t="shared" si="95"/>
        <v>0</v>
      </c>
      <c r="D840" s="182">
        <f t="shared" si="95"/>
        <v>0</v>
      </c>
      <c r="E840" s="183">
        <f t="shared" si="95"/>
        <v>0</v>
      </c>
      <c r="F840" s="182">
        <f t="shared" si="95"/>
        <v>0</v>
      </c>
      <c r="G840" s="141">
        <f t="shared" si="95"/>
        <v>0</v>
      </c>
      <c r="H840" s="141">
        <f t="shared" si="95"/>
        <v>0</v>
      </c>
      <c r="I840" s="142">
        <f t="shared" si="95"/>
        <v>0</v>
      </c>
      <c r="J840" s="136">
        <f t="shared" si="95"/>
        <v>0</v>
      </c>
      <c r="K840" s="136">
        <f t="shared" si="95"/>
        <v>0</v>
      </c>
      <c r="L840" s="136">
        <f t="shared" si="95"/>
        <v>0</v>
      </c>
      <c r="M840" s="177">
        <f t="shared" si="95"/>
        <v>0</v>
      </c>
      <c r="N840" s="137">
        <f t="shared" si="95"/>
        <v>0</v>
      </c>
      <c r="O840" s="45"/>
      <c r="Q840" s="57" t="str">
        <f t="shared" si="89"/>
        <v>скрыть</v>
      </c>
    </row>
    <row r="841" spans="2:17" ht="15.75" hidden="1" customHeight="1" x14ac:dyDescent="0.25">
      <c r="B841" s="182">
        <v>825</v>
      </c>
      <c r="C841" s="182">
        <f t="shared" si="95"/>
        <v>0</v>
      </c>
      <c r="D841" s="182">
        <f t="shared" si="95"/>
        <v>0</v>
      </c>
      <c r="E841" s="183">
        <f t="shared" si="95"/>
        <v>0</v>
      </c>
      <c r="F841" s="182">
        <f t="shared" si="95"/>
        <v>0</v>
      </c>
      <c r="G841" s="141">
        <f t="shared" si="95"/>
        <v>0</v>
      </c>
      <c r="H841" s="141">
        <f t="shared" si="95"/>
        <v>0</v>
      </c>
      <c r="I841" s="142">
        <f t="shared" si="95"/>
        <v>0</v>
      </c>
      <c r="J841" s="136">
        <f t="shared" si="95"/>
        <v>0</v>
      </c>
      <c r="K841" s="136">
        <f t="shared" si="95"/>
        <v>0</v>
      </c>
      <c r="L841" s="136">
        <f t="shared" si="95"/>
        <v>0</v>
      </c>
      <c r="M841" s="177">
        <f t="shared" si="95"/>
        <v>0</v>
      </c>
      <c r="N841" s="137">
        <f t="shared" si="95"/>
        <v>0</v>
      </c>
      <c r="O841" s="45"/>
      <c r="Q841" s="57" t="str">
        <f t="shared" si="89"/>
        <v>скрыть</v>
      </c>
    </row>
    <row r="842" spans="2:17" ht="15.75" hidden="1" customHeight="1" x14ac:dyDescent="0.25">
      <c r="B842" s="182">
        <v>826</v>
      </c>
      <c r="C842" s="182">
        <f t="shared" si="95"/>
        <v>0</v>
      </c>
      <c r="D842" s="182">
        <f t="shared" si="95"/>
        <v>0</v>
      </c>
      <c r="E842" s="183">
        <f t="shared" si="95"/>
        <v>0</v>
      </c>
      <c r="F842" s="182">
        <f t="shared" si="95"/>
        <v>0</v>
      </c>
      <c r="G842" s="141">
        <f t="shared" si="95"/>
        <v>0</v>
      </c>
      <c r="H842" s="141">
        <f t="shared" si="95"/>
        <v>0</v>
      </c>
      <c r="I842" s="142">
        <f t="shared" si="95"/>
        <v>0</v>
      </c>
      <c r="J842" s="136">
        <f t="shared" si="95"/>
        <v>0</v>
      </c>
      <c r="K842" s="136">
        <f t="shared" si="95"/>
        <v>0</v>
      </c>
      <c r="L842" s="136">
        <f t="shared" si="95"/>
        <v>0</v>
      </c>
      <c r="M842" s="177">
        <f t="shared" si="95"/>
        <v>0</v>
      </c>
      <c r="N842" s="137">
        <f t="shared" si="95"/>
        <v>0</v>
      </c>
      <c r="O842" s="45"/>
      <c r="Q842" s="57" t="str">
        <f t="shared" si="89"/>
        <v>скрыть</v>
      </c>
    </row>
    <row r="843" spans="2:17" ht="15.75" hidden="1" customHeight="1" x14ac:dyDescent="0.25">
      <c r="B843" s="182">
        <v>827</v>
      </c>
      <c r="C843" s="182">
        <f t="shared" si="95"/>
        <v>0</v>
      </c>
      <c r="D843" s="182">
        <f t="shared" si="95"/>
        <v>0</v>
      </c>
      <c r="E843" s="183">
        <f t="shared" si="95"/>
        <v>0</v>
      </c>
      <c r="F843" s="182">
        <f t="shared" si="95"/>
        <v>0</v>
      </c>
      <c r="G843" s="141">
        <f t="shared" si="95"/>
        <v>0</v>
      </c>
      <c r="H843" s="141">
        <f t="shared" si="95"/>
        <v>0</v>
      </c>
      <c r="I843" s="142">
        <f t="shared" si="95"/>
        <v>0</v>
      </c>
      <c r="J843" s="136">
        <f t="shared" si="95"/>
        <v>0</v>
      </c>
      <c r="K843" s="136">
        <f t="shared" si="95"/>
        <v>0</v>
      </c>
      <c r="L843" s="136">
        <f t="shared" si="95"/>
        <v>0</v>
      </c>
      <c r="M843" s="177">
        <f t="shared" si="95"/>
        <v>0</v>
      </c>
      <c r="N843" s="137">
        <f t="shared" si="95"/>
        <v>0</v>
      </c>
      <c r="O843" s="45"/>
      <c r="Q843" s="57" t="str">
        <f t="shared" si="89"/>
        <v>скрыть</v>
      </c>
    </row>
    <row r="844" spans="2:17" ht="15.75" hidden="1" customHeight="1" x14ac:dyDescent="0.25">
      <c r="B844" s="182">
        <v>828</v>
      </c>
      <c r="C844" s="182">
        <f t="shared" si="95"/>
        <v>0</v>
      </c>
      <c r="D844" s="182">
        <f t="shared" si="95"/>
        <v>0</v>
      </c>
      <c r="E844" s="183">
        <f t="shared" si="95"/>
        <v>0</v>
      </c>
      <c r="F844" s="182">
        <f t="shared" si="95"/>
        <v>0</v>
      </c>
      <c r="G844" s="141">
        <f t="shared" si="95"/>
        <v>0</v>
      </c>
      <c r="H844" s="141">
        <f t="shared" si="95"/>
        <v>0</v>
      </c>
      <c r="I844" s="142">
        <f t="shared" si="95"/>
        <v>0</v>
      </c>
      <c r="J844" s="136">
        <f t="shared" si="95"/>
        <v>0</v>
      </c>
      <c r="K844" s="136">
        <f t="shared" si="95"/>
        <v>0</v>
      </c>
      <c r="L844" s="136">
        <f t="shared" si="95"/>
        <v>0</v>
      </c>
      <c r="M844" s="177">
        <f t="shared" si="95"/>
        <v>0</v>
      </c>
      <c r="N844" s="137">
        <f t="shared" si="95"/>
        <v>0</v>
      </c>
      <c r="O844" s="45"/>
      <c r="Q844" s="57" t="str">
        <f t="shared" si="89"/>
        <v>скрыть</v>
      </c>
    </row>
    <row r="845" spans="2:17" ht="15.75" hidden="1" customHeight="1" x14ac:dyDescent="0.25">
      <c r="B845" s="182">
        <v>829</v>
      </c>
      <c r="C845" s="182">
        <f t="shared" si="95"/>
        <v>0</v>
      </c>
      <c r="D845" s="182">
        <f t="shared" si="95"/>
        <v>0</v>
      </c>
      <c r="E845" s="183">
        <f t="shared" si="95"/>
        <v>0</v>
      </c>
      <c r="F845" s="182">
        <f t="shared" si="95"/>
        <v>0</v>
      </c>
      <c r="G845" s="141">
        <f t="shared" si="95"/>
        <v>0</v>
      </c>
      <c r="H845" s="141">
        <f t="shared" si="95"/>
        <v>0</v>
      </c>
      <c r="I845" s="142">
        <f t="shared" si="95"/>
        <v>0</v>
      </c>
      <c r="J845" s="136">
        <f t="shared" si="95"/>
        <v>0</v>
      </c>
      <c r="K845" s="136">
        <f t="shared" si="95"/>
        <v>0</v>
      </c>
      <c r="L845" s="136">
        <f t="shared" si="95"/>
        <v>0</v>
      </c>
      <c r="M845" s="177">
        <f t="shared" si="95"/>
        <v>0</v>
      </c>
      <c r="N845" s="137">
        <f t="shared" si="95"/>
        <v>0</v>
      </c>
      <c r="O845" s="45"/>
      <c r="Q845" s="57" t="str">
        <f t="shared" si="89"/>
        <v>скрыть</v>
      </c>
    </row>
    <row r="846" spans="2:17" ht="15.75" hidden="1" customHeight="1" x14ac:dyDescent="0.25">
      <c r="B846" s="182">
        <v>830</v>
      </c>
      <c r="C846" s="182">
        <f t="shared" si="95"/>
        <v>0</v>
      </c>
      <c r="D846" s="182">
        <f t="shared" si="95"/>
        <v>0</v>
      </c>
      <c r="E846" s="183">
        <f t="shared" si="95"/>
        <v>0</v>
      </c>
      <c r="F846" s="182">
        <f t="shared" si="95"/>
        <v>0</v>
      </c>
      <c r="G846" s="141">
        <f t="shared" si="95"/>
        <v>0</v>
      </c>
      <c r="H846" s="141">
        <f t="shared" si="95"/>
        <v>0</v>
      </c>
      <c r="I846" s="142">
        <f t="shared" si="95"/>
        <v>0</v>
      </c>
      <c r="J846" s="136">
        <f t="shared" si="95"/>
        <v>0</v>
      </c>
      <c r="K846" s="136">
        <f t="shared" si="95"/>
        <v>0</v>
      </c>
      <c r="L846" s="136">
        <f t="shared" si="95"/>
        <v>0</v>
      </c>
      <c r="M846" s="177">
        <f t="shared" si="95"/>
        <v>0</v>
      </c>
      <c r="N846" s="137">
        <f t="shared" si="95"/>
        <v>0</v>
      </c>
      <c r="O846" s="45"/>
      <c r="Q846" s="57" t="str">
        <f t="shared" si="89"/>
        <v>скрыть</v>
      </c>
    </row>
    <row r="847" spans="2:17" ht="15.75" hidden="1" customHeight="1" x14ac:dyDescent="0.25">
      <c r="B847" s="182">
        <v>831</v>
      </c>
      <c r="C847" s="182">
        <f t="shared" ref="C847:N856" si="96">IFERROR(VLOOKUP($B847,calc_data,C$14+1,0),0)</f>
        <v>0</v>
      </c>
      <c r="D847" s="182">
        <f t="shared" si="96"/>
        <v>0</v>
      </c>
      <c r="E847" s="183">
        <f t="shared" si="96"/>
        <v>0</v>
      </c>
      <c r="F847" s="182">
        <f t="shared" si="96"/>
        <v>0</v>
      </c>
      <c r="G847" s="141">
        <f t="shared" si="96"/>
        <v>0</v>
      </c>
      <c r="H847" s="141">
        <f t="shared" si="96"/>
        <v>0</v>
      </c>
      <c r="I847" s="142">
        <f t="shared" si="96"/>
        <v>0</v>
      </c>
      <c r="J847" s="136">
        <f t="shared" si="96"/>
        <v>0</v>
      </c>
      <c r="K847" s="136">
        <f t="shared" si="96"/>
        <v>0</v>
      </c>
      <c r="L847" s="136">
        <f t="shared" si="96"/>
        <v>0</v>
      </c>
      <c r="M847" s="177">
        <f t="shared" si="96"/>
        <v>0</v>
      </c>
      <c r="N847" s="137">
        <f t="shared" si="96"/>
        <v>0</v>
      </c>
      <c r="O847" s="45"/>
      <c r="Q847" s="57" t="str">
        <f t="shared" si="89"/>
        <v>скрыть</v>
      </c>
    </row>
    <row r="848" spans="2:17" ht="15.75" hidden="1" customHeight="1" x14ac:dyDescent="0.25">
      <c r="B848" s="182">
        <v>832</v>
      </c>
      <c r="C848" s="182">
        <f t="shared" si="96"/>
        <v>0</v>
      </c>
      <c r="D848" s="182">
        <f t="shared" si="96"/>
        <v>0</v>
      </c>
      <c r="E848" s="183">
        <f t="shared" si="96"/>
        <v>0</v>
      </c>
      <c r="F848" s="182">
        <f t="shared" si="96"/>
        <v>0</v>
      </c>
      <c r="G848" s="141">
        <f t="shared" si="96"/>
        <v>0</v>
      </c>
      <c r="H848" s="141">
        <f t="shared" si="96"/>
        <v>0</v>
      </c>
      <c r="I848" s="142">
        <f t="shared" si="96"/>
        <v>0</v>
      </c>
      <c r="J848" s="136">
        <f t="shared" si="96"/>
        <v>0</v>
      </c>
      <c r="K848" s="136">
        <f t="shared" si="96"/>
        <v>0</v>
      </c>
      <c r="L848" s="136">
        <f t="shared" si="96"/>
        <v>0</v>
      </c>
      <c r="M848" s="177">
        <f t="shared" si="96"/>
        <v>0</v>
      </c>
      <c r="N848" s="137">
        <f t="shared" si="96"/>
        <v>0</v>
      </c>
      <c r="O848" s="45"/>
      <c r="Q848" s="57" t="str">
        <f t="shared" si="89"/>
        <v>скрыть</v>
      </c>
    </row>
    <row r="849" spans="2:17" ht="15.75" hidden="1" customHeight="1" x14ac:dyDescent="0.25">
      <c r="B849" s="182">
        <v>833</v>
      </c>
      <c r="C849" s="182">
        <f t="shared" si="96"/>
        <v>0</v>
      </c>
      <c r="D849" s="182">
        <f t="shared" si="96"/>
        <v>0</v>
      </c>
      <c r="E849" s="183">
        <f t="shared" si="96"/>
        <v>0</v>
      </c>
      <c r="F849" s="182">
        <f t="shared" si="96"/>
        <v>0</v>
      </c>
      <c r="G849" s="141">
        <f t="shared" si="96"/>
        <v>0</v>
      </c>
      <c r="H849" s="141">
        <f t="shared" si="96"/>
        <v>0</v>
      </c>
      <c r="I849" s="142">
        <f t="shared" si="96"/>
        <v>0</v>
      </c>
      <c r="J849" s="136">
        <f t="shared" si="96"/>
        <v>0</v>
      </c>
      <c r="K849" s="136">
        <f t="shared" si="96"/>
        <v>0</v>
      </c>
      <c r="L849" s="136">
        <f t="shared" si="96"/>
        <v>0</v>
      </c>
      <c r="M849" s="177">
        <f t="shared" si="96"/>
        <v>0</v>
      </c>
      <c r="N849" s="137">
        <f t="shared" si="96"/>
        <v>0</v>
      </c>
      <c r="O849" s="45"/>
      <c r="Q849" s="57" t="str">
        <f t="shared" ref="Q849:Q912" si="97">IF(K849&gt;0,"показать","скрыть")</f>
        <v>скрыть</v>
      </c>
    </row>
    <row r="850" spans="2:17" ht="15.75" hidden="1" customHeight="1" x14ac:dyDescent="0.25">
      <c r="B850" s="182">
        <v>834</v>
      </c>
      <c r="C850" s="182">
        <f t="shared" si="96"/>
        <v>0</v>
      </c>
      <c r="D850" s="182">
        <f t="shared" si="96"/>
        <v>0</v>
      </c>
      <c r="E850" s="183">
        <f t="shared" si="96"/>
        <v>0</v>
      </c>
      <c r="F850" s="182">
        <f t="shared" si="96"/>
        <v>0</v>
      </c>
      <c r="G850" s="141">
        <f t="shared" si="96"/>
        <v>0</v>
      </c>
      <c r="H850" s="141">
        <f t="shared" si="96"/>
        <v>0</v>
      </c>
      <c r="I850" s="142">
        <f t="shared" si="96"/>
        <v>0</v>
      </c>
      <c r="J850" s="136">
        <f t="shared" si="96"/>
        <v>0</v>
      </c>
      <c r="K850" s="136">
        <f t="shared" si="96"/>
        <v>0</v>
      </c>
      <c r="L850" s="136">
        <f t="shared" si="96"/>
        <v>0</v>
      </c>
      <c r="M850" s="177">
        <f t="shared" si="96"/>
        <v>0</v>
      </c>
      <c r="N850" s="137">
        <f t="shared" si="96"/>
        <v>0</v>
      </c>
      <c r="O850" s="45"/>
      <c r="Q850" s="57" t="str">
        <f t="shared" si="97"/>
        <v>скрыть</v>
      </c>
    </row>
    <row r="851" spans="2:17" ht="15.75" hidden="1" customHeight="1" x14ac:dyDescent="0.25">
      <c r="B851" s="182">
        <v>835</v>
      </c>
      <c r="C851" s="182">
        <f t="shared" si="96"/>
        <v>0</v>
      </c>
      <c r="D851" s="182">
        <f t="shared" si="96"/>
        <v>0</v>
      </c>
      <c r="E851" s="183">
        <f t="shared" si="96"/>
        <v>0</v>
      </c>
      <c r="F851" s="182">
        <f t="shared" si="96"/>
        <v>0</v>
      </c>
      <c r="G851" s="141">
        <f t="shared" si="96"/>
        <v>0</v>
      </c>
      <c r="H851" s="141">
        <f t="shared" si="96"/>
        <v>0</v>
      </c>
      <c r="I851" s="142">
        <f t="shared" si="96"/>
        <v>0</v>
      </c>
      <c r="J851" s="136">
        <f t="shared" si="96"/>
        <v>0</v>
      </c>
      <c r="K851" s="136">
        <f t="shared" si="96"/>
        <v>0</v>
      </c>
      <c r="L851" s="136">
        <f t="shared" si="96"/>
        <v>0</v>
      </c>
      <c r="M851" s="177">
        <f t="shared" si="96"/>
        <v>0</v>
      </c>
      <c r="N851" s="137">
        <f t="shared" si="96"/>
        <v>0</v>
      </c>
      <c r="O851" s="45"/>
      <c r="Q851" s="57" t="str">
        <f t="shared" si="97"/>
        <v>скрыть</v>
      </c>
    </row>
    <row r="852" spans="2:17" ht="15.75" hidden="1" customHeight="1" x14ac:dyDescent="0.25">
      <c r="B852" s="182">
        <v>836</v>
      </c>
      <c r="C852" s="182">
        <f t="shared" si="96"/>
        <v>0</v>
      </c>
      <c r="D852" s="182">
        <f t="shared" si="96"/>
        <v>0</v>
      </c>
      <c r="E852" s="183">
        <f t="shared" si="96"/>
        <v>0</v>
      </c>
      <c r="F852" s="182">
        <f t="shared" si="96"/>
        <v>0</v>
      </c>
      <c r="G852" s="141">
        <f t="shared" si="96"/>
        <v>0</v>
      </c>
      <c r="H852" s="141">
        <f t="shared" si="96"/>
        <v>0</v>
      </c>
      <c r="I852" s="142">
        <f t="shared" si="96"/>
        <v>0</v>
      </c>
      <c r="J852" s="136">
        <f t="shared" si="96"/>
        <v>0</v>
      </c>
      <c r="K852" s="136">
        <f t="shared" si="96"/>
        <v>0</v>
      </c>
      <c r="L852" s="136">
        <f t="shared" si="96"/>
        <v>0</v>
      </c>
      <c r="M852" s="177">
        <f t="shared" si="96"/>
        <v>0</v>
      </c>
      <c r="N852" s="137">
        <f t="shared" si="96"/>
        <v>0</v>
      </c>
      <c r="O852" s="45"/>
      <c r="Q852" s="57" t="str">
        <f t="shared" si="97"/>
        <v>скрыть</v>
      </c>
    </row>
    <row r="853" spans="2:17" ht="15.75" hidden="1" customHeight="1" x14ac:dyDescent="0.25">
      <c r="B853" s="182">
        <v>837</v>
      </c>
      <c r="C853" s="182">
        <f t="shared" si="96"/>
        <v>0</v>
      </c>
      <c r="D853" s="182">
        <f t="shared" si="96"/>
        <v>0</v>
      </c>
      <c r="E853" s="183">
        <f t="shared" si="96"/>
        <v>0</v>
      </c>
      <c r="F853" s="182">
        <f t="shared" si="96"/>
        <v>0</v>
      </c>
      <c r="G853" s="141">
        <f t="shared" si="96"/>
        <v>0</v>
      </c>
      <c r="H853" s="141">
        <f t="shared" si="96"/>
        <v>0</v>
      </c>
      <c r="I853" s="142">
        <f t="shared" si="96"/>
        <v>0</v>
      </c>
      <c r="J853" s="136">
        <f t="shared" si="96"/>
        <v>0</v>
      </c>
      <c r="K853" s="136">
        <f t="shared" si="96"/>
        <v>0</v>
      </c>
      <c r="L853" s="136">
        <f t="shared" si="96"/>
        <v>0</v>
      </c>
      <c r="M853" s="177">
        <f t="shared" si="96"/>
        <v>0</v>
      </c>
      <c r="N853" s="137">
        <f t="shared" si="96"/>
        <v>0</v>
      </c>
      <c r="O853" s="45"/>
      <c r="Q853" s="57" t="str">
        <f t="shared" si="97"/>
        <v>скрыть</v>
      </c>
    </row>
    <row r="854" spans="2:17" ht="15.75" hidden="1" customHeight="1" x14ac:dyDescent="0.25">
      <c r="B854" s="182">
        <v>838</v>
      </c>
      <c r="C854" s="182">
        <f t="shared" si="96"/>
        <v>0</v>
      </c>
      <c r="D854" s="182">
        <f t="shared" si="96"/>
        <v>0</v>
      </c>
      <c r="E854" s="183">
        <f t="shared" si="96"/>
        <v>0</v>
      </c>
      <c r="F854" s="182">
        <f t="shared" si="96"/>
        <v>0</v>
      </c>
      <c r="G854" s="141">
        <f t="shared" si="96"/>
        <v>0</v>
      </c>
      <c r="H854" s="141">
        <f t="shared" si="96"/>
        <v>0</v>
      </c>
      <c r="I854" s="142">
        <f t="shared" si="96"/>
        <v>0</v>
      </c>
      <c r="J854" s="136">
        <f t="shared" si="96"/>
        <v>0</v>
      </c>
      <c r="K854" s="136">
        <f t="shared" si="96"/>
        <v>0</v>
      </c>
      <c r="L854" s="136">
        <f t="shared" si="96"/>
        <v>0</v>
      </c>
      <c r="M854" s="177">
        <f t="shared" si="96"/>
        <v>0</v>
      </c>
      <c r="N854" s="137">
        <f t="shared" si="96"/>
        <v>0</v>
      </c>
      <c r="O854" s="45"/>
      <c r="Q854" s="57" t="str">
        <f t="shared" si="97"/>
        <v>скрыть</v>
      </c>
    </row>
    <row r="855" spans="2:17" ht="15.75" hidden="1" customHeight="1" x14ac:dyDescent="0.25">
      <c r="B855" s="182">
        <v>839</v>
      </c>
      <c r="C855" s="182">
        <f t="shared" si="96"/>
        <v>0</v>
      </c>
      <c r="D855" s="182">
        <f t="shared" si="96"/>
        <v>0</v>
      </c>
      <c r="E855" s="183">
        <f t="shared" si="96"/>
        <v>0</v>
      </c>
      <c r="F855" s="182">
        <f t="shared" si="96"/>
        <v>0</v>
      </c>
      <c r="G855" s="141">
        <f t="shared" si="96"/>
        <v>0</v>
      </c>
      <c r="H855" s="141">
        <f t="shared" si="96"/>
        <v>0</v>
      </c>
      <c r="I855" s="142">
        <f t="shared" si="96"/>
        <v>0</v>
      </c>
      <c r="J855" s="136">
        <f t="shared" si="96"/>
        <v>0</v>
      </c>
      <c r="K855" s="136">
        <f t="shared" si="96"/>
        <v>0</v>
      </c>
      <c r="L855" s="136">
        <f t="shared" si="96"/>
        <v>0</v>
      </c>
      <c r="M855" s="177">
        <f t="shared" si="96"/>
        <v>0</v>
      </c>
      <c r="N855" s="137">
        <f t="shared" si="96"/>
        <v>0</v>
      </c>
      <c r="O855" s="45"/>
      <c r="Q855" s="57" t="str">
        <f t="shared" si="97"/>
        <v>скрыть</v>
      </c>
    </row>
    <row r="856" spans="2:17" ht="15.75" hidden="1" customHeight="1" x14ac:dyDescent="0.25">
      <c r="B856" s="182">
        <v>840</v>
      </c>
      <c r="C856" s="182">
        <f t="shared" si="96"/>
        <v>0</v>
      </c>
      <c r="D856" s="182">
        <f t="shared" si="96"/>
        <v>0</v>
      </c>
      <c r="E856" s="183">
        <f t="shared" si="96"/>
        <v>0</v>
      </c>
      <c r="F856" s="182">
        <f t="shared" si="96"/>
        <v>0</v>
      </c>
      <c r="G856" s="141">
        <f t="shared" si="96"/>
        <v>0</v>
      </c>
      <c r="H856" s="141">
        <f t="shared" si="96"/>
        <v>0</v>
      </c>
      <c r="I856" s="142">
        <f t="shared" si="96"/>
        <v>0</v>
      </c>
      <c r="J856" s="136">
        <f t="shared" si="96"/>
        <v>0</v>
      </c>
      <c r="K856" s="136">
        <f t="shared" si="96"/>
        <v>0</v>
      </c>
      <c r="L856" s="136">
        <f t="shared" si="96"/>
        <v>0</v>
      </c>
      <c r="M856" s="177">
        <f t="shared" si="96"/>
        <v>0</v>
      </c>
      <c r="N856" s="137">
        <f t="shared" si="96"/>
        <v>0</v>
      </c>
      <c r="O856" s="45"/>
      <c r="Q856" s="57" t="str">
        <f t="shared" si="97"/>
        <v>скрыть</v>
      </c>
    </row>
    <row r="857" spans="2:17" ht="15.75" hidden="1" customHeight="1" x14ac:dyDescent="0.25">
      <c r="B857" s="182">
        <v>841</v>
      </c>
      <c r="C857" s="182">
        <f t="shared" ref="C857:N866" si="98">IFERROR(VLOOKUP($B857,calc_data,C$14+1,0),0)</f>
        <v>0</v>
      </c>
      <c r="D857" s="182">
        <f t="shared" si="98"/>
        <v>0</v>
      </c>
      <c r="E857" s="183">
        <f t="shared" si="98"/>
        <v>0</v>
      </c>
      <c r="F857" s="182">
        <f t="shared" si="98"/>
        <v>0</v>
      </c>
      <c r="G857" s="141">
        <f t="shared" si="98"/>
        <v>0</v>
      </c>
      <c r="H857" s="141">
        <f t="shared" si="98"/>
        <v>0</v>
      </c>
      <c r="I857" s="142">
        <f t="shared" si="98"/>
        <v>0</v>
      </c>
      <c r="J857" s="136">
        <f t="shared" si="98"/>
        <v>0</v>
      </c>
      <c r="K857" s="136">
        <f t="shared" si="98"/>
        <v>0</v>
      </c>
      <c r="L857" s="136">
        <f t="shared" si="98"/>
        <v>0</v>
      </c>
      <c r="M857" s="177">
        <f t="shared" si="98"/>
        <v>0</v>
      </c>
      <c r="N857" s="137">
        <f t="shared" si="98"/>
        <v>0</v>
      </c>
      <c r="O857" s="45"/>
      <c r="Q857" s="57" t="str">
        <f t="shared" si="97"/>
        <v>скрыть</v>
      </c>
    </row>
    <row r="858" spans="2:17" ht="15.75" hidden="1" customHeight="1" x14ac:dyDescent="0.25">
      <c r="B858" s="182">
        <v>842</v>
      </c>
      <c r="C858" s="182">
        <f t="shared" si="98"/>
        <v>0</v>
      </c>
      <c r="D858" s="182">
        <f t="shared" si="98"/>
        <v>0</v>
      </c>
      <c r="E858" s="183">
        <f t="shared" si="98"/>
        <v>0</v>
      </c>
      <c r="F858" s="182">
        <f t="shared" si="98"/>
        <v>0</v>
      </c>
      <c r="G858" s="141">
        <f t="shared" si="98"/>
        <v>0</v>
      </c>
      <c r="H858" s="141">
        <f t="shared" si="98"/>
        <v>0</v>
      </c>
      <c r="I858" s="142">
        <f t="shared" si="98"/>
        <v>0</v>
      </c>
      <c r="J858" s="136">
        <f t="shared" si="98"/>
        <v>0</v>
      </c>
      <c r="K858" s="136">
        <f t="shared" si="98"/>
        <v>0</v>
      </c>
      <c r="L858" s="136">
        <f t="shared" si="98"/>
        <v>0</v>
      </c>
      <c r="M858" s="177">
        <f t="shared" si="98"/>
        <v>0</v>
      </c>
      <c r="N858" s="137">
        <f t="shared" si="98"/>
        <v>0</v>
      </c>
      <c r="O858" s="45"/>
      <c r="Q858" s="57" t="str">
        <f t="shared" si="97"/>
        <v>скрыть</v>
      </c>
    </row>
    <row r="859" spans="2:17" ht="15.75" hidden="1" customHeight="1" x14ac:dyDescent="0.25">
      <c r="B859" s="182">
        <v>843</v>
      </c>
      <c r="C859" s="182">
        <f t="shared" si="98"/>
        <v>0</v>
      </c>
      <c r="D859" s="182">
        <f t="shared" si="98"/>
        <v>0</v>
      </c>
      <c r="E859" s="183">
        <f t="shared" si="98"/>
        <v>0</v>
      </c>
      <c r="F859" s="182">
        <f t="shared" si="98"/>
        <v>0</v>
      </c>
      <c r="G859" s="141">
        <f t="shared" si="98"/>
        <v>0</v>
      </c>
      <c r="H859" s="141">
        <f t="shared" si="98"/>
        <v>0</v>
      </c>
      <c r="I859" s="142">
        <f t="shared" si="98"/>
        <v>0</v>
      </c>
      <c r="J859" s="136">
        <f t="shared" si="98"/>
        <v>0</v>
      </c>
      <c r="K859" s="136">
        <f t="shared" si="98"/>
        <v>0</v>
      </c>
      <c r="L859" s="136">
        <f t="shared" si="98"/>
        <v>0</v>
      </c>
      <c r="M859" s="177">
        <f t="shared" si="98"/>
        <v>0</v>
      </c>
      <c r="N859" s="137">
        <f t="shared" si="98"/>
        <v>0</v>
      </c>
      <c r="O859" s="45"/>
      <c r="Q859" s="57" t="str">
        <f t="shared" si="97"/>
        <v>скрыть</v>
      </c>
    </row>
    <row r="860" spans="2:17" ht="15.75" hidden="1" customHeight="1" x14ac:dyDescent="0.25">
      <c r="B860" s="182">
        <v>844</v>
      </c>
      <c r="C860" s="182">
        <f t="shared" si="98"/>
        <v>0</v>
      </c>
      <c r="D860" s="182">
        <f t="shared" si="98"/>
        <v>0</v>
      </c>
      <c r="E860" s="183">
        <f t="shared" si="98"/>
        <v>0</v>
      </c>
      <c r="F860" s="182">
        <f t="shared" si="98"/>
        <v>0</v>
      </c>
      <c r="G860" s="141">
        <f t="shared" si="98"/>
        <v>0</v>
      </c>
      <c r="H860" s="141">
        <f t="shared" si="98"/>
        <v>0</v>
      </c>
      <c r="I860" s="142">
        <f t="shared" si="98"/>
        <v>0</v>
      </c>
      <c r="J860" s="136">
        <f t="shared" si="98"/>
        <v>0</v>
      </c>
      <c r="K860" s="136">
        <f t="shared" si="98"/>
        <v>0</v>
      </c>
      <c r="L860" s="136">
        <f t="shared" si="98"/>
        <v>0</v>
      </c>
      <c r="M860" s="177">
        <f t="shared" si="98"/>
        <v>0</v>
      </c>
      <c r="N860" s="137">
        <f t="shared" si="98"/>
        <v>0</v>
      </c>
      <c r="O860" s="45"/>
      <c r="Q860" s="57" t="str">
        <f t="shared" si="97"/>
        <v>скрыть</v>
      </c>
    </row>
    <row r="861" spans="2:17" ht="15.75" hidden="1" customHeight="1" x14ac:dyDescent="0.25">
      <c r="B861" s="182">
        <v>845</v>
      </c>
      <c r="C861" s="182">
        <f t="shared" si="98"/>
        <v>0</v>
      </c>
      <c r="D861" s="182">
        <f t="shared" si="98"/>
        <v>0</v>
      </c>
      <c r="E861" s="183">
        <f t="shared" si="98"/>
        <v>0</v>
      </c>
      <c r="F861" s="182">
        <f t="shared" si="98"/>
        <v>0</v>
      </c>
      <c r="G861" s="141">
        <f t="shared" si="98"/>
        <v>0</v>
      </c>
      <c r="H861" s="141">
        <f t="shared" si="98"/>
        <v>0</v>
      </c>
      <c r="I861" s="142">
        <f t="shared" si="98"/>
        <v>0</v>
      </c>
      <c r="J861" s="136">
        <f t="shared" si="98"/>
        <v>0</v>
      </c>
      <c r="K861" s="136">
        <f t="shared" si="98"/>
        <v>0</v>
      </c>
      <c r="L861" s="136">
        <f t="shared" si="98"/>
        <v>0</v>
      </c>
      <c r="M861" s="177">
        <f t="shared" si="98"/>
        <v>0</v>
      </c>
      <c r="N861" s="137">
        <f t="shared" si="98"/>
        <v>0</v>
      </c>
      <c r="O861" s="45"/>
      <c r="Q861" s="57" t="str">
        <f t="shared" si="97"/>
        <v>скрыть</v>
      </c>
    </row>
    <row r="862" spans="2:17" ht="15.75" hidden="1" customHeight="1" x14ac:dyDescent="0.25">
      <c r="B862" s="182">
        <v>846</v>
      </c>
      <c r="C862" s="182">
        <f t="shared" si="98"/>
        <v>0</v>
      </c>
      <c r="D862" s="182">
        <f t="shared" si="98"/>
        <v>0</v>
      </c>
      <c r="E862" s="183">
        <f t="shared" si="98"/>
        <v>0</v>
      </c>
      <c r="F862" s="182">
        <f t="shared" si="98"/>
        <v>0</v>
      </c>
      <c r="G862" s="141">
        <f t="shared" si="98"/>
        <v>0</v>
      </c>
      <c r="H862" s="141">
        <f t="shared" si="98"/>
        <v>0</v>
      </c>
      <c r="I862" s="142">
        <f t="shared" si="98"/>
        <v>0</v>
      </c>
      <c r="J862" s="136">
        <f t="shared" si="98"/>
        <v>0</v>
      </c>
      <c r="K862" s="136">
        <f t="shared" si="98"/>
        <v>0</v>
      </c>
      <c r="L862" s="136">
        <f t="shared" si="98"/>
        <v>0</v>
      </c>
      <c r="M862" s="177">
        <f t="shared" si="98"/>
        <v>0</v>
      </c>
      <c r="N862" s="137">
        <f t="shared" si="98"/>
        <v>0</v>
      </c>
      <c r="O862" s="45"/>
      <c r="Q862" s="57" t="str">
        <f t="shared" si="97"/>
        <v>скрыть</v>
      </c>
    </row>
    <row r="863" spans="2:17" ht="15.75" hidden="1" customHeight="1" x14ac:dyDescent="0.25">
      <c r="B863" s="182">
        <v>847</v>
      </c>
      <c r="C863" s="182">
        <f t="shared" si="98"/>
        <v>0</v>
      </c>
      <c r="D863" s="182">
        <f t="shared" si="98"/>
        <v>0</v>
      </c>
      <c r="E863" s="183">
        <f t="shared" si="98"/>
        <v>0</v>
      </c>
      <c r="F863" s="182">
        <f t="shared" si="98"/>
        <v>0</v>
      </c>
      <c r="G863" s="141">
        <f t="shared" si="98"/>
        <v>0</v>
      </c>
      <c r="H863" s="141">
        <f t="shared" si="98"/>
        <v>0</v>
      </c>
      <c r="I863" s="142">
        <f t="shared" si="98"/>
        <v>0</v>
      </c>
      <c r="J863" s="136">
        <f t="shared" si="98"/>
        <v>0</v>
      </c>
      <c r="K863" s="136">
        <f t="shared" si="98"/>
        <v>0</v>
      </c>
      <c r="L863" s="136">
        <f t="shared" si="98"/>
        <v>0</v>
      </c>
      <c r="M863" s="177">
        <f t="shared" si="98"/>
        <v>0</v>
      </c>
      <c r="N863" s="137">
        <f t="shared" si="98"/>
        <v>0</v>
      </c>
      <c r="O863" s="45"/>
      <c r="Q863" s="57" t="str">
        <f t="shared" si="97"/>
        <v>скрыть</v>
      </c>
    </row>
    <row r="864" spans="2:17" ht="15.75" hidden="1" customHeight="1" x14ac:dyDescent="0.25">
      <c r="B864" s="182">
        <v>848</v>
      </c>
      <c r="C864" s="182">
        <f t="shared" si="98"/>
        <v>0</v>
      </c>
      <c r="D864" s="182">
        <f t="shared" si="98"/>
        <v>0</v>
      </c>
      <c r="E864" s="183">
        <f t="shared" si="98"/>
        <v>0</v>
      </c>
      <c r="F864" s="182">
        <f t="shared" si="98"/>
        <v>0</v>
      </c>
      <c r="G864" s="141">
        <f t="shared" si="98"/>
        <v>0</v>
      </c>
      <c r="H864" s="141">
        <f t="shared" si="98"/>
        <v>0</v>
      </c>
      <c r="I864" s="142">
        <f t="shared" si="98"/>
        <v>0</v>
      </c>
      <c r="J864" s="136">
        <f t="shared" si="98"/>
        <v>0</v>
      </c>
      <c r="K864" s="136">
        <f t="shared" si="98"/>
        <v>0</v>
      </c>
      <c r="L864" s="136">
        <f t="shared" si="98"/>
        <v>0</v>
      </c>
      <c r="M864" s="177">
        <f t="shared" si="98"/>
        <v>0</v>
      </c>
      <c r="N864" s="137">
        <f t="shared" si="98"/>
        <v>0</v>
      </c>
      <c r="O864" s="45"/>
      <c r="Q864" s="57" t="str">
        <f t="shared" si="97"/>
        <v>скрыть</v>
      </c>
    </row>
    <row r="865" spans="2:17" ht="15.75" hidden="1" customHeight="1" x14ac:dyDescent="0.25">
      <c r="B865" s="182">
        <v>849</v>
      </c>
      <c r="C865" s="182">
        <f t="shared" si="98"/>
        <v>0</v>
      </c>
      <c r="D865" s="182">
        <f t="shared" si="98"/>
        <v>0</v>
      </c>
      <c r="E865" s="183">
        <f t="shared" si="98"/>
        <v>0</v>
      </c>
      <c r="F865" s="182">
        <f t="shared" si="98"/>
        <v>0</v>
      </c>
      <c r="G865" s="141">
        <f t="shared" si="98"/>
        <v>0</v>
      </c>
      <c r="H865" s="141">
        <f t="shared" si="98"/>
        <v>0</v>
      </c>
      <c r="I865" s="142">
        <f t="shared" si="98"/>
        <v>0</v>
      </c>
      <c r="J865" s="136">
        <f t="shared" si="98"/>
        <v>0</v>
      </c>
      <c r="K865" s="136">
        <f t="shared" si="98"/>
        <v>0</v>
      </c>
      <c r="L865" s="136">
        <f t="shared" si="98"/>
        <v>0</v>
      </c>
      <c r="M865" s="177">
        <f t="shared" si="98"/>
        <v>0</v>
      </c>
      <c r="N865" s="137">
        <f t="shared" si="98"/>
        <v>0</v>
      </c>
      <c r="O865" s="45"/>
      <c r="Q865" s="57" t="str">
        <f t="shared" si="97"/>
        <v>скрыть</v>
      </c>
    </row>
    <row r="866" spans="2:17" ht="15.75" hidden="1" customHeight="1" x14ac:dyDescent="0.25">
      <c r="B866" s="182">
        <v>850</v>
      </c>
      <c r="C866" s="182">
        <f t="shared" si="98"/>
        <v>0</v>
      </c>
      <c r="D866" s="182">
        <f t="shared" si="98"/>
        <v>0</v>
      </c>
      <c r="E866" s="183">
        <f t="shared" si="98"/>
        <v>0</v>
      </c>
      <c r="F866" s="182">
        <f t="shared" si="98"/>
        <v>0</v>
      </c>
      <c r="G866" s="141">
        <f t="shared" si="98"/>
        <v>0</v>
      </c>
      <c r="H866" s="141">
        <f t="shared" si="98"/>
        <v>0</v>
      </c>
      <c r="I866" s="142">
        <f t="shared" si="98"/>
        <v>0</v>
      </c>
      <c r="J866" s="136">
        <f t="shared" si="98"/>
        <v>0</v>
      </c>
      <c r="K866" s="136">
        <f t="shared" si="98"/>
        <v>0</v>
      </c>
      <c r="L866" s="136">
        <f t="shared" si="98"/>
        <v>0</v>
      </c>
      <c r="M866" s="177">
        <f t="shared" si="98"/>
        <v>0</v>
      </c>
      <c r="N866" s="137">
        <f t="shared" si="98"/>
        <v>0</v>
      </c>
      <c r="O866" s="45"/>
      <c r="Q866" s="57" t="str">
        <f t="shared" si="97"/>
        <v>скрыть</v>
      </c>
    </row>
    <row r="867" spans="2:17" ht="15.75" hidden="1" customHeight="1" x14ac:dyDescent="0.25">
      <c r="B867" s="182">
        <v>851</v>
      </c>
      <c r="C867" s="182">
        <f t="shared" ref="C867:N876" si="99">IFERROR(VLOOKUP($B867,calc_data,C$14+1,0),0)</f>
        <v>0</v>
      </c>
      <c r="D867" s="182">
        <f t="shared" si="99"/>
        <v>0</v>
      </c>
      <c r="E867" s="183">
        <f t="shared" si="99"/>
        <v>0</v>
      </c>
      <c r="F867" s="182">
        <f t="shared" si="99"/>
        <v>0</v>
      </c>
      <c r="G867" s="141">
        <f t="shared" si="99"/>
        <v>0</v>
      </c>
      <c r="H867" s="141">
        <f t="shared" si="99"/>
        <v>0</v>
      </c>
      <c r="I867" s="142">
        <f t="shared" si="99"/>
        <v>0</v>
      </c>
      <c r="J867" s="136">
        <f t="shared" si="99"/>
        <v>0</v>
      </c>
      <c r="K867" s="136">
        <f t="shared" si="99"/>
        <v>0</v>
      </c>
      <c r="L867" s="136">
        <f t="shared" si="99"/>
        <v>0</v>
      </c>
      <c r="M867" s="177">
        <f t="shared" si="99"/>
        <v>0</v>
      </c>
      <c r="N867" s="137">
        <f t="shared" si="99"/>
        <v>0</v>
      </c>
      <c r="O867" s="45"/>
      <c r="Q867" s="57" t="str">
        <f t="shared" si="97"/>
        <v>скрыть</v>
      </c>
    </row>
    <row r="868" spans="2:17" ht="15.75" hidden="1" customHeight="1" x14ac:dyDescent="0.25">
      <c r="B868" s="182">
        <v>852</v>
      </c>
      <c r="C868" s="182">
        <f t="shared" si="99"/>
        <v>0</v>
      </c>
      <c r="D868" s="182">
        <f t="shared" si="99"/>
        <v>0</v>
      </c>
      <c r="E868" s="183">
        <f t="shared" si="99"/>
        <v>0</v>
      </c>
      <c r="F868" s="182">
        <f t="shared" si="99"/>
        <v>0</v>
      </c>
      <c r="G868" s="141">
        <f t="shared" si="99"/>
        <v>0</v>
      </c>
      <c r="H868" s="141">
        <f t="shared" si="99"/>
        <v>0</v>
      </c>
      <c r="I868" s="142">
        <f t="shared" si="99"/>
        <v>0</v>
      </c>
      <c r="J868" s="136">
        <f t="shared" si="99"/>
        <v>0</v>
      </c>
      <c r="K868" s="136">
        <f t="shared" si="99"/>
        <v>0</v>
      </c>
      <c r="L868" s="136">
        <f t="shared" si="99"/>
        <v>0</v>
      </c>
      <c r="M868" s="177">
        <f t="shared" si="99"/>
        <v>0</v>
      </c>
      <c r="N868" s="137">
        <f t="shared" si="99"/>
        <v>0</v>
      </c>
      <c r="O868" s="45"/>
      <c r="Q868" s="57" t="str">
        <f t="shared" si="97"/>
        <v>скрыть</v>
      </c>
    </row>
    <row r="869" spans="2:17" ht="15.75" hidden="1" customHeight="1" x14ac:dyDescent="0.25">
      <c r="B869" s="182">
        <v>853</v>
      </c>
      <c r="C869" s="182">
        <f t="shared" si="99"/>
        <v>0</v>
      </c>
      <c r="D869" s="182">
        <f t="shared" si="99"/>
        <v>0</v>
      </c>
      <c r="E869" s="183">
        <f t="shared" si="99"/>
        <v>0</v>
      </c>
      <c r="F869" s="182">
        <f t="shared" si="99"/>
        <v>0</v>
      </c>
      <c r="G869" s="141">
        <f t="shared" si="99"/>
        <v>0</v>
      </c>
      <c r="H869" s="141">
        <f t="shared" si="99"/>
        <v>0</v>
      </c>
      <c r="I869" s="142">
        <f t="shared" si="99"/>
        <v>0</v>
      </c>
      <c r="J869" s="136">
        <f t="shared" si="99"/>
        <v>0</v>
      </c>
      <c r="K869" s="136">
        <f t="shared" si="99"/>
        <v>0</v>
      </c>
      <c r="L869" s="136">
        <f t="shared" si="99"/>
        <v>0</v>
      </c>
      <c r="M869" s="177">
        <f t="shared" si="99"/>
        <v>0</v>
      </c>
      <c r="N869" s="137">
        <f t="shared" si="99"/>
        <v>0</v>
      </c>
      <c r="O869" s="45"/>
      <c r="Q869" s="57" t="str">
        <f t="shared" si="97"/>
        <v>скрыть</v>
      </c>
    </row>
    <row r="870" spans="2:17" ht="15.75" hidden="1" customHeight="1" x14ac:dyDescent="0.25">
      <c r="B870" s="182">
        <v>854</v>
      </c>
      <c r="C870" s="182">
        <f t="shared" si="99"/>
        <v>0</v>
      </c>
      <c r="D870" s="182">
        <f t="shared" si="99"/>
        <v>0</v>
      </c>
      <c r="E870" s="183">
        <f t="shared" si="99"/>
        <v>0</v>
      </c>
      <c r="F870" s="182">
        <f t="shared" si="99"/>
        <v>0</v>
      </c>
      <c r="G870" s="141">
        <f t="shared" si="99"/>
        <v>0</v>
      </c>
      <c r="H870" s="141">
        <f t="shared" si="99"/>
        <v>0</v>
      </c>
      <c r="I870" s="142">
        <f t="shared" si="99"/>
        <v>0</v>
      </c>
      <c r="J870" s="136">
        <f t="shared" si="99"/>
        <v>0</v>
      </c>
      <c r="K870" s="136">
        <f t="shared" si="99"/>
        <v>0</v>
      </c>
      <c r="L870" s="136">
        <f t="shared" si="99"/>
        <v>0</v>
      </c>
      <c r="M870" s="177">
        <f t="shared" si="99"/>
        <v>0</v>
      </c>
      <c r="N870" s="137">
        <f t="shared" si="99"/>
        <v>0</v>
      </c>
      <c r="O870" s="45"/>
      <c r="Q870" s="57" t="str">
        <f t="shared" si="97"/>
        <v>скрыть</v>
      </c>
    </row>
    <row r="871" spans="2:17" ht="15.75" hidden="1" customHeight="1" x14ac:dyDescent="0.25">
      <c r="B871" s="182">
        <v>855</v>
      </c>
      <c r="C871" s="182">
        <f t="shared" si="99"/>
        <v>0</v>
      </c>
      <c r="D871" s="182">
        <f t="shared" si="99"/>
        <v>0</v>
      </c>
      <c r="E871" s="183">
        <f t="shared" si="99"/>
        <v>0</v>
      </c>
      <c r="F871" s="182">
        <f t="shared" si="99"/>
        <v>0</v>
      </c>
      <c r="G871" s="141">
        <f t="shared" si="99"/>
        <v>0</v>
      </c>
      <c r="H871" s="141">
        <f t="shared" si="99"/>
        <v>0</v>
      </c>
      <c r="I871" s="142">
        <f t="shared" si="99"/>
        <v>0</v>
      </c>
      <c r="J871" s="136">
        <f t="shared" si="99"/>
        <v>0</v>
      </c>
      <c r="K871" s="136">
        <f t="shared" si="99"/>
        <v>0</v>
      </c>
      <c r="L871" s="136">
        <f t="shared" si="99"/>
        <v>0</v>
      </c>
      <c r="M871" s="177">
        <f t="shared" si="99"/>
        <v>0</v>
      </c>
      <c r="N871" s="137">
        <f t="shared" si="99"/>
        <v>0</v>
      </c>
      <c r="O871" s="45"/>
      <c r="Q871" s="57" t="str">
        <f t="shared" si="97"/>
        <v>скрыть</v>
      </c>
    </row>
    <row r="872" spans="2:17" ht="15.75" hidden="1" customHeight="1" x14ac:dyDescent="0.25">
      <c r="B872" s="182">
        <v>856</v>
      </c>
      <c r="C872" s="182">
        <f t="shared" si="99"/>
        <v>0</v>
      </c>
      <c r="D872" s="182">
        <f t="shared" si="99"/>
        <v>0</v>
      </c>
      <c r="E872" s="183">
        <f t="shared" si="99"/>
        <v>0</v>
      </c>
      <c r="F872" s="182">
        <f t="shared" si="99"/>
        <v>0</v>
      </c>
      <c r="G872" s="141">
        <f t="shared" si="99"/>
        <v>0</v>
      </c>
      <c r="H872" s="141">
        <f t="shared" si="99"/>
        <v>0</v>
      </c>
      <c r="I872" s="142">
        <f t="shared" si="99"/>
        <v>0</v>
      </c>
      <c r="J872" s="136">
        <f t="shared" si="99"/>
        <v>0</v>
      </c>
      <c r="K872" s="136">
        <f t="shared" si="99"/>
        <v>0</v>
      </c>
      <c r="L872" s="136">
        <f t="shared" si="99"/>
        <v>0</v>
      </c>
      <c r="M872" s="177">
        <f t="shared" si="99"/>
        <v>0</v>
      </c>
      <c r="N872" s="137">
        <f t="shared" si="99"/>
        <v>0</v>
      </c>
      <c r="O872" s="45"/>
      <c r="Q872" s="57" t="str">
        <f t="shared" si="97"/>
        <v>скрыть</v>
      </c>
    </row>
    <row r="873" spans="2:17" ht="15.75" hidden="1" customHeight="1" x14ac:dyDescent="0.25">
      <c r="B873" s="182">
        <v>857</v>
      </c>
      <c r="C873" s="182">
        <f t="shared" si="99"/>
        <v>0</v>
      </c>
      <c r="D873" s="182">
        <f t="shared" si="99"/>
        <v>0</v>
      </c>
      <c r="E873" s="183">
        <f t="shared" si="99"/>
        <v>0</v>
      </c>
      <c r="F873" s="182">
        <f t="shared" si="99"/>
        <v>0</v>
      </c>
      <c r="G873" s="141">
        <f t="shared" si="99"/>
        <v>0</v>
      </c>
      <c r="H873" s="141">
        <f t="shared" si="99"/>
        <v>0</v>
      </c>
      <c r="I873" s="142">
        <f t="shared" si="99"/>
        <v>0</v>
      </c>
      <c r="J873" s="136">
        <f t="shared" si="99"/>
        <v>0</v>
      </c>
      <c r="K873" s="136">
        <f t="shared" si="99"/>
        <v>0</v>
      </c>
      <c r="L873" s="136">
        <f t="shared" si="99"/>
        <v>0</v>
      </c>
      <c r="M873" s="177">
        <f t="shared" si="99"/>
        <v>0</v>
      </c>
      <c r="N873" s="137">
        <f t="shared" si="99"/>
        <v>0</v>
      </c>
      <c r="O873" s="45"/>
      <c r="Q873" s="57" t="str">
        <f t="shared" si="97"/>
        <v>скрыть</v>
      </c>
    </row>
    <row r="874" spans="2:17" ht="15.75" hidden="1" customHeight="1" x14ac:dyDescent="0.25">
      <c r="B874" s="182">
        <v>858</v>
      </c>
      <c r="C874" s="182">
        <f t="shared" si="99"/>
        <v>0</v>
      </c>
      <c r="D874" s="182">
        <f t="shared" si="99"/>
        <v>0</v>
      </c>
      <c r="E874" s="183">
        <f t="shared" si="99"/>
        <v>0</v>
      </c>
      <c r="F874" s="182">
        <f t="shared" si="99"/>
        <v>0</v>
      </c>
      <c r="G874" s="141">
        <f t="shared" si="99"/>
        <v>0</v>
      </c>
      <c r="H874" s="141">
        <f t="shared" si="99"/>
        <v>0</v>
      </c>
      <c r="I874" s="142">
        <f t="shared" si="99"/>
        <v>0</v>
      </c>
      <c r="J874" s="136">
        <f t="shared" si="99"/>
        <v>0</v>
      </c>
      <c r="K874" s="136">
        <f t="shared" si="99"/>
        <v>0</v>
      </c>
      <c r="L874" s="136">
        <f t="shared" si="99"/>
        <v>0</v>
      </c>
      <c r="M874" s="177">
        <f t="shared" si="99"/>
        <v>0</v>
      </c>
      <c r="N874" s="137">
        <f t="shared" si="99"/>
        <v>0</v>
      </c>
      <c r="O874" s="45"/>
      <c r="Q874" s="57" t="str">
        <f t="shared" si="97"/>
        <v>скрыть</v>
      </c>
    </row>
    <row r="875" spans="2:17" ht="15.75" hidden="1" customHeight="1" x14ac:dyDescent="0.25">
      <c r="B875" s="182">
        <v>859</v>
      </c>
      <c r="C875" s="182">
        <f t="shared" si="99"/>
        <v>0</v>
      </c>
      <c r="D875" s="182">
        <f t="shared" si="99"/>
        <v>0</v>
      </c>
      <c r="E875" s="183">
        <f t="shared" si="99"/>
        <v>0</v>
      </c>
      <c r="F875" s="182">
        <f t="shared" si="99"/>
        <v>0</v>
      </c>
      <c r="G875" s="141">
        <f t="shared" si="99"/>
        <v>0</v>
      </c>
      <c r="H875" s="141">
        <f t="shared" si="99"/>
        <v>0</v>
      </c>
      <c r="I875" s="142">
        <f t="shared" si="99"/>
        <v>0</v>
      </c>
      <c r="J875" s="136">
        <f t="shared" si="99"/>
        <v>0</v>
      </c>
      <c r="K875" s="136">
        <f t="shared" si="99"/>
        <v>0</v>
      </c>
      <c r="L875" s="136">
        <f t="shared" si="99"/>
        <v>0</v>
      </c>
      <c r="M875" s="177">
        <f t="shared" si="99"/>
        <v>0</v>
      </c>
      <c r="N875" s="137">
        <f t="shared" si="99"/>
        <v>0</v>
      </c>
      <c r="O875" s="45"/>
      <c r="Q875" s="57" t="str">
        <f t="shared" si="97"/>
        <v>скрыть</v>
      </c>
    </row>
    <row r="876" spans="2:17" ht="15.75" hidden="1" customHeight="1" x14ac:dyDescent="0.25">
      <c r="B876" s="182">
        <v>860</v>
      </c>
      <c r="C876" s="182">
        <f t="shared" si="99"/>
        <v>0</v>
      </c>
      <c r="D876" s="182">
        <f t="shared" si="99"/>
        <v>0</v>
      </c>
      <c r="E876" s="183">
        <f t="shared" si="99"/>
        <v>0</v>
      </c>
      <c r="F876" s="182">
        <f t="shared" si="99"/>
        <v>0</v>
      </c>
      <c r="G876" s="141">
        <f t="shared" si="99"/>
        <v>0</v>
      </c>
      <c r="H876" s="141">
        <f t="shared" si="99"/>
        <v>0</v>
      </c>
      <c r="I876" s="142">
        <f t="shared" si="99"/>
        <v>0</v>
      </c>
      <c r="J876" s="136">
        <f t="shared" si="99"/>
        <v>0</v>
      </c>
      <c r="K876" s="136">
        <f t="shared" si="99"/>
        <v>0</v>
      </c>
      <c r="L876" s="136">
        <f t="shared" si="99"/>
        <v>0</v>
      </c>
      <c r="M876" s="177">
        <f t="shared" si="99"/>
        <v>0</v>
      </c>
      <c r="N876" s="137">
        <f t="shared" si="99"/>
        <v>0</v>
      </c>
      <c r="O876" s="45"/>
      <c r="Q876" s="57" t="str">
        <f t="shared" si="97"/>
        <v>скрыть</v>
      </c>
    </row>
    <row r="877" spans="2:17" ht="15.75" hidden="1" customHeight="1" x14ac:dyDescent="0.25">
      <c r="B877" s="182">
        <v>861</v>
      </c>
      <c r="C877" s="182">
        <f t="shared" ref="C877:N886" si="100">IFERROR(VLOOKUP($B877,calc_data,C$14+1,0),0)</f>
        <v>0</v>
      </c>
      <c r="D877" s="182">
        <f t="shared" si="100"/>
        <v>0</v>
      </c>
      <c r="E877" s="183">
        <f t="shared" si="100"/>
        <v>0</v>
      </c>
      <c r="F877" s="182">
        <f t="shared" si="100"/>
        <v>0</v>
      </c>
      <c r="G877" s="141">
        <f t="shared" si="100"/>
        <v>0</v>
      </c>
      <c r="H877" s="141">
        <f t="shared" si="100"/>
        <v>0</v>
      </c>
      <c r="I877" s="142">
        <f t="shared" si="100"/>
        <v>0</v>
      </c>
      <c r="J877" s="136">
        <f t="shared" si="100"/>
        <v>0</v>
      </c>
      <c r="K877" s="136">
        <f t="shared" si="100"/>
        <v>0</v>
      </c>
      <c r="L877" s="136">
        <f t="shared" si="100"/>
        <v>0</v>
      </c>
      <c r="M877" s="177">
        <f t="shared" si="100"/>
        <v>0</v>
      </c>
      <c r="N877" s="137">
        <f t="shared" si="100"/>
        <v>0</v>
      </c>
      <c r="O877" s="45"/>
      <c r="Q877" s="57" t="str">
        <f t="shared" si="97"/>
        <v>скрыть</v>
      </c>
    </row>
    <row r="878" spans="2:17" ht="15.75" hidden="1" customHeight="1" x14ac:dyDescent="0.25">
      <c r="B878" s="182">
        <v>862</v>
      </c>
      <c r="C878" s="182">
        <f t="shared" si="100"/>
        <v>0</v>
      </c>
      <c r="D878" s="182">
        <f t="shared" si="100"/>
        <v>0</v>
      </c>
      <c r="E878" s="183">
        <f t="shared" si="100"/>
        <v>0</v>
      </c>
      <c r="F878" s="182">
        <f t="shared" si="100"/>
        <v>0</v>
      </c>
      <c r="G878" s="141">
        <f t="shared" si="100"/>
        <v>0</v>
      </c>
      <c r="H878" s="141">
        <f t="shared" si="100"/>
        <v>0</v>
      </c>
      <c r="I878" s="142">
        <f t="shared" si="100"/>
        <v>0</v>
      </c>
      <c r="J878" s="136">
        <f t="shared" si="100"/>
        <v>0</v>
      </c>
      <c r="K878" s="136">
        <f t="shared" si="100"/>
        <v>0</v>
      </c>
      <c r="L878" s="136">
        <f t="shared" si="100"/>
        <v>0</v>
      </c>
      <c r="M878" s="177">
        <f t="shared" si="100"/>
        <v>0</v>
      </c>
      <c r="N878" s="137">
        <f t="shared" si="100"/>
        <v>0</v>
      </c>
      <c r="O878" s="45"/>
      <c r="Q878" s="57" t="str">
        <f t="shared" si="97"/>
        <v>скрыть</v>
      </c>
    </row>
    <row r="879" spans="2:17" ht="15.75" hidden="1" customHeight="1" x14ac:dyDescent="0.25">
      <c r="B879" s="182">
        <v>863</v>
      </c>
      <c r="C879" s="182">
        <f t="shared" si="100"/>
        <v>0</v>
      </c>
      <c r="D879" s="182">
        <f t="shared" si="100"/>
        <v>0</v>
      </c>
      <c r="E879" s="183">
        <f t="shared" si="100"/>
        <v>0</v>
      </c>
      <c r="F879" s="182">
        <f t="shared" si="100"/>
        <v>0</v>
      </c>
      <c r="G879" s="141">
        <f t="shared" si="100"/>
        <v>0</v>
      </c>
      <c r="H879" s="141">
        <f t="shared" si="100"/>
        <v>0</v>
      </c>
      <c r="I879" s="142">
        <f t="shared" si="100"/>
        <v>0</v>
      </c>
      <c r="J879" s="136">
        <f t="shared" si="100"/>
        <v>0</v>
      </c>
      <c r="K879" s="136">
        <f t="shared" si="100"/>
        <v>0</v>
      </c>
      <c r="L879" s="136">
        <f t="shared" si="100"/>
        <v>0</v>
      </c>
      <c r="M879" s="177">
        <f t="shared" si="100"/>
        <v>0</v>
      </c>
      <c r="N879" s="137">
        <f t="shared" si="100"/>
        <v>0</v>
      </c>
      <c r="O879" s="45"/>
      <c r="Q879" s="57" t="str">
        <f t="shared" si="97"/>
        <v>скрыть</v>
      </c>
    </row>
    <row r="880" spans="2:17" ht="15.75" hidden="1" customHeight="1" x14ac:dyDescent="0.25">
      <c r="B880" s="182">
        <v>864</v>
      </c>
      <c r="C880" s="182">
        <f t="shared" si="100"/>
        <v>0</v>
      </c>
      <c r="D880" s="182">
        <f t="shared" si="100"/>
        <v>0</v>
      </c>
      <c r="E880" s="183">
        <f t="shared" si="100"/>
        <v>0</v>
      </c>
      <c r="F880" s="182">
        <f t="shared" si="100"/>
        <v>0</v>
      </c>
      <c r="G880" s="141">
        <f t="shared" si="100"/>
        <v>0</v>
      </c>
      <c r="H880" s="141">
        <f t="shared" si="100"/>
        <v>0</v>
      </c>
      <c r="I880" s="142">
        <f t="shared" si="100"/>
        <v>0</v>
      </c>
      <c r="J880" s="136">
        <f t="shared" si="100"/>
        <v>0</v>
      </c>
      <c r="K880" s="136">
        <f t="shared" si="100"/>
        <v>0</v>
      </c>
      <c r="L880" s="136">
        <f t="shared" si="100"/>
        <v>0</v>
      </c>
      <c r="M880" s="177">
        <f t="shared" si="100"/>
        <v>0</v>
      </c>
      <c r="N880" s="137">
        <f t="shared" si="100"/>
        <v>0</v>
      </c>
      <c r="O880" s="45"/>
      <c r="Q880" s="57" t="str">
        <f t="shared" si="97"/>
        <v>скрыть</v>
      </c>
    </row>
    <row r="881" spans="2:17" ht="15.75" hidden="1" customHeight="1" x14ac:dyDescent="0.25">
      <c r="B881" s="182">
        <v>865</v>
      </c>
      <c r="C881" s="182">
        <f t="shared" si="100"/>
        <v>0</v>
      </c>
      <c r="D881" s="182">
        <f t="shared" si="100"/>
        <v>0</v>
      </c>
      <c r="E881" s="183">
        <f t="shared" si="100"/>
        <v>0</v>
      </c>
      <c r="F881" s="182">
        <f t="shared" si="100"/>
        <v>0</v>
      </c>
      <c r="G881" s="141">
        <f t="shared" si="100"/>
        <v>0</v>
      </c>
      <c r="H881" s="141">
        <f t="shared" si="100"/>
        <v>0</v>
      </c>
      <c r="I881" s="142">
        <f t="shared" si="100"/>
        <v>0</v>
      </c>
      <c r="J881" s="136">
        <f t="shared" si="100"/>
        <v>0</v>
      </c>
      <c r="K881" s="136">
        <f t="shared" si="100"/>
        <v>0</v>
      </c>
      <c r="L881" s="136">
        <f t="shared" si="100"/>
        <v>0</v>
      </c>
      <c r="M881" s="177">
        <f t="shared" si="100"/>
        <v>0</v>
      </c>
      <c r="N881" s="137">
        <f t="shared" si="100"/>
        <v>0</v>
      </c>
      <c r="O881" s="45"/>
      <c r="Q881" s="57" t="str">
        <f t="shared" si="97"/>
        <v>скрыть</v>
      </c>
    </row>
    <row r="882" spans="2:17" ht="15.75" hidden="1" customHeight="1" x14ac:dyDescent="0.25">
      <c r="B882" s="182">
        <v>866</v>
      </c>
      <c r="C882" s="182">
        <f t="shared" si="100"/>
        <v>0</v>
      </c>
      <c r="D882" s="182">
        <f t="shared" si="100"/>
        <v>0</v>
      </c>
      <c r="E882" s="183">
        <f t="shared" si="100"/>
        <v>0</v>
      </c>
      <c r="F882" s="182">
        <f t="shared" si="100"/>
        <v>0</v>
      </c>
      <c r="G882" s="141">
        <f t="shared" si="100"/>
        <v>0</v>
      </c>
      <c r="H882" s="141">
        <f t="shared" si="100"/>
        <v>0</v>
      </c>
      <c r="I882" s="142">
        <f t="shared" si="100"/>
        <v>0</v>
      </c>
      <c r="J882" s="136">
        <f t="shared" si="100"/>
        <v>0</v>
      </c>
      <c r="K882" s="136">
        <f t="shared" si="100"/>
        <v>0</v>
      </c>
      <c r="L882" s="136">
        <f t="shared" si="100"/>
        <v>0</v>
      </c>
      <c r="M882" s="177">
        <f t="shared" si="100"/>
        <v>0</v>
      </c>
      <c r="N882" s="137">
        <f t="shared" si="100"/>
        <v>0</v>
      </c>
      <c r="O882" s="45"/>
      <c r="Q882" s="57" t="str">
        <f t="shared" si="97"/>
        <v>скрыть</v>
      </c>
    </row>
    <row r="883" spans="2:17" ht="15.75" hidden="1" customHeight="1" x14ac:dyDescent="0.25">
      <c r="B883" s="182">
        <v>867</v>
      </c>
      <c r="C883" s="182">
        <f t="shared" si="100"/>
        <v>0</v>
      </c>
      <c r="D883" s="182">
        <f t="shared" si="100"/>
        <v>0</v>
      </c>
      <c r="E883" s="183">
        <f t="shared" si="100"/>
        <v>0</v>
      </c>
      <c r="F883" s="182">
        <f t="shared" si="100"/>
        <v>0</v>
      </c>
      <c r="G883" s="141">
        <f t="shared" si="100"/>
        <v>0</v>
      </c>
      <c r="H883" s="141">
        <f t="shared" si="100"/>
        <v>0</v>
      </c>
      <c r="I883" s="142">
        <f t="shared" si="100"/>
        <v>0</v>
      </c>
      <c r="J883" s="136">
        <f t="shared" si="100"/>
        <v>0</v>
      </c>
      <c r="K883" s="136">
        <f t="shared" si="100"/>
        <v>0</v>
      </c>
      <c r="L883" s="136">
        <f t="shared" si="100"/>
        <v>0</v>
      </c>
      <c r="M883" s="177">
        <f t="shared" si="100"/>
        <v>0</v>
      </c>
      <c r="N883" s="137">
        <f t="shared" si="100"/>
        <v>0</v>
      </c>
      <c r="O883" s="45"/>
      <c r="Q883" s="57" t="str">
        <f t="shared" si="97"/>
        <v>скрыть</v>
      </c>
    </row>
    <row r="884" spans="2:17" ht="15.75" hidden="1" customHeight="1" x14ac:dyDescent="0.25">
      <c r="B884" s="182">
        <v>868</v>
      </c>
      <c r="C884" s="182">
        <f t="shared" si="100"/>
        <v>0</v>
      </c>
      <c r="D884" s="182">
        <f t="shared" si="100"/>
        <v>0</v>
      </c>
      <c r="E884" s="183">
        <f t="shared" si="100"/>
        <v>0</v>
      </c>
      <c r="F884" s="182">
        <f t="shared" si="100"/>
        <v>0</v>
      </c>
      <c r="G884" s="141">
        <f t="shared" si="100"/>
        <v>0</v>
      </c>
      <c r="H884" s="141">
        <f t="shared" si="100"/>
        <v>0</v>
      </c>
      <c r="I884" s="142">
        <f t="shared" si="100"/>
        <v>0</v>
      </c>
      <c r="J884" s="136">
        <f t="shared" si="100"/>
        <v>0</v>
      </c>
      <c r="K884" s="136">
        <f t="shared" si="100"/>
        <v>0</v>
      </c>
      <c r="L884" s="136">
        <f t="shared" si="100"/>
        <v>0</v>
      </c>
      <c r="M884" s="177">
        <f t="shared" si="100"/>
        <v>0</v>
      </c>
      <c r="N884" s="137">
        <f t="shared" si="100"/>
        <v>0</v>
      </c>
      <c r="O884" s="45"/>
      <c r="Q884" s="57" t="str">
        <f t="shared" si="97"/>
        <v>скрыть</v>
      </c>
    </row>
    <row r="885" spans="2:17" ht="15.75" hidden="1" customHeight="1" x14ac:dyDescent="0.25">
      <c r="B885" s="182">
        <v>869</v>
      </c>
      <c r="C885" s="182">
        <f t="shared" si="100"/>
        <v>0</v>
      </c>
      <c r="D885" s="182">
        <f t="shared" si="100"/>
        <v>0</v>
      </c>
      <c r="E885" s="183">
        <f t="shared" si="100"/>
        <v>0</v>
      </c>
      <c r="F885" s="182">
        <f t="shared" si="100"/>
        <v>0</v>
      </c>
      <c r="G885" s="141">
        <f t="shared" si="100"/>
        <v>0</v>
      </c>
      <c r="H885" s="141">
        <f t="shared" si="100"/>
        <v>0</v>
      </c>
      <c r="I885" s="142">
        <f t="shared" si="100"/>
        <v>0</v>
      </c>
      <c r="J885" s="136">
        <f t="shared" si="100"/>
        <v>0</v>
      </c>
      <c r="K885" s="136">
        <f t="shared" si="100"/>
        <v>0</v>
      </c>
      <c r="L885" s="136">
        <f t="shared" si="100"/>
        <v>0</v>
      </c>
      <c r="M885" s="177">
        <f t="shared" si="100"/>
        <v>0</v>
      </c>
      <c r="N885" s="137">
        <f t="shared" si="100"/>
        <v>0</v>
      </c>
      <c r="O885" s="45"/>
      <c r="Q885" s="57" t="str">
        <f t="shared" si="97"/>
        <v>скрыть</v>
      </c>
    </row>
    <row r="886" spans="2:17" ht="15.75" hidden="1" customHeight="1" x14ac:dyDescent="0.25">
      <c r="B886" s="182">
        <v>870</v>
      </c>
      <c r="C886" s="182">
        <f t="shared" si="100"/>
        <v>0</v>
      </c>
      <c r="D886" s="182">
        <f t="shared" si="100"/>
        <v>0</v>
      </c>
      <c r="E886" s="183">
        <f t="shared" si="100"/>
        <v>0</v>
      </c>
      <c r="F886" s="182">
        <f t="shared" si="100"/>
        <v>0</v>
      </c>
      <c r="G886" s="141">
        <f t="shared" si="100"/>
        <v>0</v>
      </c>
      <c r="H886" s="141">
        <f t="shared" si="100"/>
        <v>0</v>
      </c>
      <c r="I886" s="142">
        <f t="shared" si="100"/>
        <v>0</v>
      </c>
      <c r="J886" s="136">
        <f t="shared" si="100"/>
        <v>0</v>
      </c>
      <c r="K886" s="136">
        <f t="shared" si="100"/>
        <v>0</v>
      </c>
      <c r="L886" s="136">
        <f t="shared" si="100"/>
        <v>0</v>
      </c>
      <c r="M886" s="177">
        <f t="shared" si="100"/>
        <v>0</v>
      </c>
      <c r="N886" s="137">
        <f t="shared" si="100"/>
        <v>0</v>
      </c>
      <c r="O886" s="45"/>
      <c r="Q886" s="57" t="str">
        <f t="shared" si="97"/>
        <v>скрыть</v>
      </c>
    </row>
    <row r="887" spans="2:17" ht="15.75" hidden="1" customHeight="1" x14ac:dyDescent="0.25">
      <c r="B887" s="182">
        <v>871</v>
      </c>
      <c r="C887" s="182">
        <f t="shared" ref="C887:N896" si="101">IFERROR(VLOOKUP($B887,calc_data,C$14+1,0),0)</f>
        <v>0</v>
      </c>
      <c r="D887" s="182">
        <f t="shared" si="101"/>
        <v>0</v>
      </c>
      <c r="E887" s="183">
        <f t="shared" si="101"/>
        <v>0</v>
      </c>
      <c r="F887" s="182">
        <f t="shared" si="101"/>
        <v>0</v>
      </c>
      <c r="G887" s="141">
        <f t="shared" si="101"/>
        <v>0</v>
      </c>
      <c r="H887" s="141">
        <f t="shared" si="101"/>
        <v>0</v>
      </c>
      <c r="I887" s="142">
        <f t="shared" si="101"/>
        <v>0</v>
      </c>
      <c r="J887" s="136">
        <f t="shared" si="101"/>
        <v>0</v>
      </c>
      <c r="K887" s="136">
        <f t="shared" si="101"/>
        <v>0</v>
      </c>
      <c r="L887" s="136">
        <f t="shared" si="101"/>
        <v>0</v>
      </c>
      <c r="M887" s="177">
        <f t="shared" si="101"/>
        <v>0</v>
      </c>
      <c r="N887" s="137">
        <f t="shared" si="101"/>
        <v>0</v>
      </c>
      <c r="O887" s="45"/>
      <c r="Q887" s="57" t="str">
        <f t="shared" si="97"/>
        <v>скрыть</v>
      </c>
    </row>
    <row r="888" spans="2:17" ht="15.75" hidden="1" customHeight="1" x14ac:dyDescent="0.25">
      <c r="B888" s="182">
        <v>872</v>
      </c>
      <c r="C888" s="182">
        <f t="shared" si="101"/>
        <v>0</v>
      </c>
      <c r="D888" s="182">
        <f t="shared" si="101"/>
        <v>0</v>
      </c>
      <c r="E888" s="183">
        <f t="shared" si="101"/>
        <v>0</v>
      </c>
      <c r="F888" s="182">
        <f t="shared" si="101"/>
        <v>0</v>
      </c>
      <c r="G888" s="141">
        <f t="shared" si="101"/>
        <v>0</v>
      </c>
      <c r="H888" s="141">
        <f t="shared" si="101"/>
        <v>0</v>
      </c>
      <c r="I888" s="142">
        <f t="shared" si="101"/>
        <v>0</v>
      </c>
      <c r="J888" s="136">
        <f t="shared" si="101"/>
        <v>0</v>
      </c>
      <c r="K888" s="136">
        <f t="shared" si="101"/>
        <v>0</v>
      </c>
      <c r="L888" s="136">
        <f t="shared" si="101"/>
        <v>0</v>
      </c>
      <c r="M888" s="177">
        <f t="shared" si="101"/>
        <v>0</v>
      </c>
      <c r="N888" s="137">
        <f t="shared" si="101"/>
        <v>0</v>
      </c>
      <c r="O888" s="45"/>
      <c r="Q888" s="57" t="str">
        <f t="shared" si="97"/>
        <v>скрыть</v>
      </c>
    </row>
    <row r="889" spans="2:17" ht="15.75" hidden="1" customHeight="1" x14ac:dyDescent="0.25">
      <c r="B889" s="182">
        <v>873</v>
      </c>
      <c r="C889" s="182">
        <f t="shared" si="101"/>
        <v>0</v>
      </c>
      <c r="D889" s="182">
        <f t="shared" si="101"/>
        <v>0</v>
      </c>
      <c r="E889" s="183">
        <f t="shared" si="101"/>
        <v>0</v>
      </c>
      <c r="F889" s="182">
        <f t="shared" si="101"/>
        <v>0</v>
      </c>
      <c r="G889" s="141">
        <f t="shared" si="101"/>
        <v>0</v>
      </c>
      <c r="H889" s="141">
        <f t="shared" si="101"/>
        <v>0</v>
      </c>
      <c r="I889" s="142">
        <f t="shared" si="101"/>
        <v>0</v>
      </c>
      <c r="J889" s="136">
        <f t="shared" si="101"/>
        <v>0</v>
      </c>
      <c r="K889" s="136">
        <f t="shared" si="101"/>
        <v>0</v>
      </c>
      <c r="L889" s="136">
        <f t="shared" si="101"/>
        <v>0</v>
      </c>
      <c r="M889" s="177">
        <f t="shared" si="101"/>
        <v>0</v>
      </c>
      <c r="N889" s="137">
        <f t="shared" si="101"/>
        <v>0</v>
      </c>
      <c r="O889" s="45"/>
      <c r="Q889" s="57" t="str">
        <f t="shared" si="97"/>
        <v>скрыть</v>
      </c>
    </row>
    <row r="890" spans="2:17" ht="15.75" hidden="1" customHeight="1" x14ac:dyDescent="0.25">
      <c r="B890" s="182">
        <v>874</v>
      </c>
      <c r="C890" s="182">
        <f t="shared" si="101"/>
        <v>0</v>
      </c>
      <c r="D890" s="182">
        <f t="shared" si="101"/>
        <v>0</v>
      </c>
      <c r="E890" s="183">
        <f t="shared" si="101"/>
        <v>0</v>
      </c>
      <c r="F890" s="182">
        <f t="shared" si="101"/>
        <v>0</v>
      </c>
      <c r="G890" s="141">
        <f t="shared" si="101"/>
        <v>0</v>
      </c>
      <c r="H890" s="141">
        <f t="shared" si="101"/>
        <v>0</v>
      </c>
      <c r="I890" s="142">
        <f t="shared" si="101"/>
        <v>0</v>
      </c>
      <c r="J890" s="136">
        <f t="shared" si="101"/>
        <v>0</v>
      </c>
      <c r="K890" s="136">
        <f t="shared" si="101"/>
        <v>0</v>
      </c>
      <c r="L890" s="136">
        <f t="shared" si="101"/>
        <v>0</v>
      </c>
      <c r="M890" s="177">
        <f t="shared" si="101"/>
        <v>0</v>
      </c>
      <c r="N890" s="137">
        <f t="shared" si="101"/>
        <v>0</v>
      </c>
      <c r="O890" s="45"/>
      <c r="Q890" s="57" t="str">
        <f t="shared" si="97"/>
        <v>скрыть</v>
      </c>
    </row>
    <row r="891" spans="2:17" ht="15.75" hidden="1" customHeight="1" x14ac:dyDescent="0.25">
      <c r="B891" s="182">
        <v>875</v>
      </c>
      <c r="C891" s="182">
        <f t="shared" si="101"/>
        <v>0</v>
      </c>
      <c r="D891" s="182">
        <f t="shared" si="101"/>
        <v>0</v>
      </c>
      <c r="E891" s="183">
        <f t="shared" si="101"/>
        <v>0</v>
      </c>
      <c r="F891" s="182">
        <f t="shared" si="101"/>
        <v>0</v>
      </c>
      <c r="G891" s="141">
        <f t="shared" si="101"/>
        <v>0</v>
      </c>
      <c r="H891" s="141">
        <f t="shared" si="101"/>
        <v>0</v>
      </c>
      <c r="I891" s="142">
        <f t="shared" si="101"/>
        <v>0</v>
      </c>
      <c r="J891" s="136">
        <f t="shared" si="101"/>
        <v>0</v>
      </c>
      <c r="K891" s="136">
        <f t="shared" si="101"/>
        <v>0</v>
      </c>
      <c r="L891" s="136">
        <f t="shared" si="101"/>
        <v>0</v>
      </c>
      <c r="M891" s="177">
        <f t="shared" si="101"/>
        <v>0</v>
      </c>
      <c r="N891" s="137">
        <f t="shared" si="101"/>
        <v>0</v>
      </c>
      <c r="O891" s="45"/>
      <c r="Q891" s="57" t="str">
        <f t="shared" si="97"/>
        <v>скрыть</v>
      </c>
    </row>
    <row r="892" spans="2:17" ht="15.75" hidden="1" customHeight="1" x14ac:dyDescent="0.25">
      <c r="B892" s="182">
        <v>876</v>
      </c>
      <c r="C892" s="182">
        <f t="shared" si="101"/>
        <v>0</v>
      </c>
      <c r="D892" s="182">
        <f t="shared" si="101"/>
        <v>0</v>
      </c>
      <c r="E892" s="183">
        <f t="shared" si="101"/>
        <v>0</v>
      </c>
      <c r="F892" s="182">
        <f t="shared" si="101"/>
        <v>0</v>
      </c>
      <c r="G892" s="141">
        <f t="shared" si="101"/>
        <v>0</v>
      </c>
      <c r="H892" s="141">
        <f t="shared" si="101"/>
        <v>0</v>
      </c>
      <c r="I892" s="142">
        <f t="shared" si="101"/>
        <v>0</v>
      </c>
      <c r="J892" s="136">
        <f t="shared" si="101"/>
        <v>0</v>
      </c>
      <c r="K892" s="136">
        <f t="shared" si="101"/>
        <v>0</v>
      </c>
      <c r="L892" s="136">
        <f t="shared" si="101"/>
        <v>0</v>
      </c>
      <c r="M892" s="177">
        <f t="shared" si="101"/>
        <v>0</v>
      </c>
      <c r="N892" s="137">
        <f t="shared" si="101"/>
        <v>0</v>
      </c>
      <c r="O892" s="45"/>
      <c r="Q892" s="57" t="str">
        <f t="shared" si="97"/>
        <v>скрыть</v>
      </c>
    </row>
    <row r="893" spans="2:17" ht="15.75" hidden="1" customHeight="1" x14ac:dyDescent="0.25">
      <c r="B893" s="182">
        <v>877</v>
      </c>
      <c r="C893" s="182">
        <f t="shared" si="101"/>
        <v>0</v>
      </c>
      <c r="D893" s="182">
        <f t="shared" si="101"/>
        <v>0</v>
      </c>
      <c r="E893" s="183">
        <f t="shared" si="101"/>
        <v>0</v>
      </c>
      <c r="F893" s="182">
        <f t="shared" si="101"/>
        <v>0</v>
      </c>
      <c r="G893" s="141">
        <f t="shared" si="101"/>
        <v>0</v>
      </c>
      <c r="H893" s="141">
        <f t="shared" si="101"/>
        <v>0</v>
      </c>
      <c r="I893" s="142">
        <f t="shared" si="101"/>
        <v>0</v>
      </c>
      <c r="J893" s="136">
        <f t="shared" si="101"/>
        <v>0</v>
      </c>
      <c r="K893" s="136">
        <f t="shared" si="101"/>
        <v>0</v>
      </c>
      <c r="L893" s="136">
        <f t="shared" si="101"/>
        <v>0</v>
      </c>
      <c r="M893" s="177">
        <f t="shared" si="101"/>
        <v>0</v>
      </c>
      <c r="N893" s="137">
        <f t="shared" si="101"/>
        <v>0</v>
      </c>
      <c r="O893" s="45"/>
      <c r="Q893" s="57" t="str">
        <f t="shared" si="97"/>
        <v>скрыть</v>
      </c>
    </row>
    <row r="894" spans="2:17" ht="15.75" hidden="1" customHeight="1" x14ac:dyDescent="0.25">
      <c r="B894" s="182">
        <v>878</v>
      </c>
      <c r="C894" s="182">
        <f t="shared" si="101"/>
        <v>0</v>
      </c>
      <c r="D894" s="182">
        <f t="shared" si="101"/>
        <v>0</v>
      </c>
      <c r="E894" s="183">
        <f t="shared" si="101"/>
        <v>0</v>
      </c>
      <c r="F894" s="182">
        <f t="shared" si="101"/>
        <v>0</v>
      </c>
      <c r="G894" s="141">
        <f t="shared" si="101"/>
        <v>0</v>
      </c>
      <c r="H894" s="141">
        <f t="shared" si="101"/>
        <v>0</v>
      </c>
      <c r="I894" s="142">
        <f t="shared" si="101"/>
        <v>0</v>
      </c>
      <c r="J894" s="136">
        <f t="shared" si="101"/>
        <v>0</v>
      </c>
      <c r="K894" s="136">
        <f t="shared" si="101"/>
        <v>0</v>
      </c>
      <c r="L894" s="136">
        <f t="shared" si="101"/>
        <v>0</v>
      </c>
      <c r="M894" s="177">
        <f t="shared" si="101"/>
        <v>0</v>
      </c>
      <c r="N894" s="137">
        <f t="shared" si="101"/>
        <v>0</v>
      </c>
      <c r="O894" s="45"/>
      <c r="Q894" s="57" t="str">
        <f t="shared" si="97"/>
        <v>скрыть</v>
      </c>
    </row>
    <row r="895" spans="2:17" ht="15.75" hidden="1" customHeight="1" x14ac:dyDescent="0.25">
      <c r="B895" s="182">
        <v>879</v>
      </c>
      <c r="C895" s="182">
        <f t="shared" si="101"/>
        <v>0</v>
      </c>
      <c r="D895" s="182">
        <f t="shared" si="101"/>
        <v>0</v>
      </c>
      <c r="E895" s="183">
        <f t="shared" si="101"/>
        <v>0</v>
      </c>
      <c r="F895" s="182">
        <f t="shared" si="101"/>
        <v>0</v>
      </c>
      <c r="G895" s="141">
        <f t="shared" si="101"/>
        <v>0</v>
      </c>
      <c r="H895" s="141">
        <f t="shared" si="101"/>
        <v>0</v>
      </c>
      <c r="I895" s="142">
        <f t="shared" si="101"/>
        <v>0</v>
      </c>
      <c r="J895" s="136">
        <f t="shared" si="101"/>
        <v>0</v>
      </c>
      <c r="K895" s="136">
        <f t="shared" si="101"/>
        <v>0</v>
      </c>
      <c r="L895" s="136">
        <f t="shared" si="101"/>
        <v>0</v>
      </c>
      <c r="M895" s="177">
        <f t="shared" si="101"/>
        <v>0</v>
      </c>
      <c r="N895" s="137">
        <f t="shared" si="101"/>
        <v>0</v>
      </c>
      <c r="O895" s="45"/>
      <c r="Q895" s="57" t="str">
        <f t="shared" si="97"/>
        <v>скрыть</v>
      </c>
    </row>
    <row r="896" spans="2:17" ht="15.75" hidden="1" customHeight="1" x14ac:dyDescent="0.25">
      <c r="B896" s="182">
        <v>880</v>
      </c>
      <c r="C896" s="182">
        <f t="shared" si="101"/>
        <v>0</v>
      </c>
      <c r="D896" s="182">
        <f t="shared" si="101"/>
        <v>0</v>
      </c>
      <c r="E896" s="183">
        <f t="shared" si="101"/>
        <v>0</v>
      </c>
      <c r="F896" s="182">
        <f t="shared" si="101"/>
        <v>0</v>
      </c>
      <c r="G896" s="141">
        <f t="shared" si="101"/>
        <v>0</v>
      </c>
      <c r="H896" s="141">
        <f t="shared" si="101"/>
        <v>0</v>
      </c>
      <c r="I896" s="142">
        <f t="shared" si="101"/>
        <v>0</v>
      </c>
      <c r="J896" s="136">
        <f t="shared" si="101"/>
        <v>0</v>
      </c>
      <c r="K896" s="136">
        <f t="shared" si="101"/>
        <v>0</v>
      </c>
      <c r="L896" s="136">
        <f t="shared" si="101"/>
        <v>0</v>
      </c>
      <c r="M896" s="177">
        <f t="shared" si="101"/>
        <v>0</v>
      </c>
      <c r="N896" s="137">
        <f t="shared" si="101"/>
        <v>0</v>
      </c>
      <c r="O896" s="45"/>
      <c r="Q896" s="57" t="str">
        <f t="shared" si="97"/>
        <v>скрыть</v>
      </c>
    </row>
    <row r="897" spans="2:17" ht="15.75" hidden="1" customHeight="1" x14ac:dyDescent="0.25">
      <c r="B897" s="182">
        <v>881</v>
      </c>
      <c r="C897" s="182">
        <f t="shared" ref="C897:N906" si="102">IFERROR(VLOOKUP($B897,calc_data,C$14+1,0),0)</f>
        <v>0</v>
      </c>
      <c r="D897" s="182">
        <f t="shared" si="102"/>
        <v>0</v>
      </c>
      <c r="E897" s="183">
        <f t="shared" si="102"/>
        <v>0</v>
      </c>
      <c r="F897" s="182">
        <f t="shared" si="102"/>
        <v>0</v>
      </c>
      <c r="G897" s="141">
        <f t="shared" si="102"/>
        <v>0</v>
      </c>
      <c r="H897" s="141">
        <f t="shared" si="102"/>
        <v>0</v>
      </c>
      <c r="I897" s="142">
        <f t="shared" si="102"/>
        <v>0</v>
      </c>
      <c r="J897" s="136">
        <f t="shared" si="102"/>
        <v>0</v>
      </c>
      <c r="K897" s="136">
        <f t="shared" si="102"/>
        <v>0</v>
      </c>
      <c r="L897" s="136">
        <f t="shared" si="102"/>
        <v>0</v>
      </c>
      <c r="M897" s="177">
        <f t="shared" si="102"/>
        <v>0</v>
      </c>
      <c r="N897" s="137">
        <f t="shared" si="102"/>
        <v>0</v>
      </c>
      <c r="O897" s="45"/>
      <c r="Q897" s="57" t="str">
        <f t="shared" si="97"/>
        <v>скрыть</v>
      </c>
    </row>
    <row r="898" spans="2:17" ht="15.75" hidden="1" customHeight="1" x14ac:dyDescent="0.25">
      <c r="B898" s="182">
        <v>882</v>
      </c>
      <c r="C898" s="182">
        <f t="shared" si="102"/>
        <v>0</v>
      </c>
      <c r="D898" s="182">
        <f t="shared" si="102"/>
        <v>0</v>
      </c>
      <c r="E898" s="183">
        <f t="shared" si="102"/>
        <v>0</v>
      </c>
      <c r="F898" s="182">
        <f t="shared" si="102"/>
        <v>0</v>
      </c>
      <c r="G898" s="141">
        <f t="shared" si="102"/>
        <v>0</v>
      </c>
      <c r="H898" s="141">
        <f t="shared" si="102"/>
        <v>0</v>
      </c>
      <c r="I898" s="142">
        <f t="shared" si="102"/>
        <v>0</v>
      </c>
      <c r="J898" s="136">
        <f t="shared" si="102"/>
        <v>0</v>
      </c>
      <c r="K898" s="136">
        <f t="shared" si="102"/>
        <v>0</v>
      </c>
      <c r="L898" s="136">
        <f t="shared" si="102"/>
        <v>0</v>
      </c>
      <c r="M898" s="177">
        <f t="shared" si="102"/>
        <v>0</v>
      </c>
      <c r="N898" s="137">
        <f t="shared" si="102"/>
        <v>0</v>
      </c>
      <c r="O898" s="45"/>
      <c r="Q898" s="57" t="str">
        <f t="shared" si="97"/>
        <v>скрыть</v>
      </c>
    </row>
    <row r="899" spans="2:17" ht="15.75" hidden="1" customHeight="1" x14ac:dyDescent="0.25">
      <c r="B899" s="182">
        <v>883</v>
      </c>
      <c r="C899" s="182">
        <f t="shared" si="102"/>
        <v>0</v>
      </c>
      <c r="D899" s="182">
        <f t="shared" si="102"/>
        <v>0</v>
      </c>
      <c r="E899" s="183">
        <f t="shared" si="102"/>
        <v>0</v>
      </c>
      <c r="F899" s="182">
        <f t="shared" si="102"/>
        <v>0</v>
      </c>
      <c r="G899" s="141">
        <f t="shared" si="102"/>
        <v>0</v>
      </c>
      <c r="H899" s="141">
        <f t="shared" si="102"/>
        <v>0</v>
      </c>
      <c r="I899" s="142">
        <f t="shared" si="102"/>
        <v>0</v>
      </c>
      <c r="J899" s="136">
        <f t="shared" si="102"/>
        <v>0</v>
      </c>
      <c r="K899" s="136">
        <f t="shared" si="102"/>
        <v>0</v>
      </c>
      <c r="L899" s="136">
        <f t="shared" si="102"/>
        <v>0</v>
      </c>
      <c r="M899" s="177">
        <f t="shared" si="102"/>
        <v>0</v>
      </c>
      <c r="N899" s="137">
        <f t="shared" si="102"/>
        <v>0</v>
      </c>
      <c r="O899" s="45"/>
      <c r="Q899" s="57" t="str">
        <f t="shared" si="97"/>
        <v>скрыть</v>
      </c>
    </row>
    <row r="900" spans="2:17" ht="15.75" hidden="1" customHeight="1" x14ac:dyDescent="0.25">
      <c r="B900" s="182">
        <v>884</v>
      </c>
      <c r="C900" s="182">
        <f t="shared" si="102"/>
        <v>0</v>
      </c>
      <c r="D900" s="182">
        <f t="shared" si="102"/>
        <v>0</v>
      </c>
      <c r="E900" s="183">
        <f t="shared" si="102"/>
        <v>0</v>
      </c>
      <c r="F900" s="182">
        <f t="shared" si="102"/>
        <v>0</v>
      </c>
      <c r="G900" s="141">
        <f t="shared" si="102"/>
        <v>0</v>
      </c>
      <c r="H900" s="141">
        <f t="shared" si="102"/>
        <v>0</v>
      </c>
      <c r="I900" s="142">
        <f t="shared" si="102"/>
        <v>0</v>
      </c>
      <c r="J900" s="136">
        <f t="shared" si="102"/>
        <v>0</v>
      </c>
      <c r="K900" s="136">
        <f t="shared" si="102"/>
        <v>0</v>
      </c>
      <c r="L900" s="136">
        <f t="shared" si="102"/>
        <v>0</v>
      </c>
      <c r="M900" s="177">
        <f t="shared" si="102"/>
        <v>0</v>
      </c>
      <c r="N900" s="137">
        <f t="shared" si="102"/>
        <v>0</v>
      </c>
      <c r="O900" s="45"/>
      <c r="Q900" s="57" t="str">
        <f t="shared" si="97"/>
        <v>скрыть</v>
      </c>
    </row>
    <row r="901" spans="2:17" ht="15.75" hidden="1" customHeight="1" x14ac:dyDescent="0.25">
      <c r="B901" s="182">
        <v>885</v>
      </c>
      <c r="C901" s="182">
        <f t="shared" si="102"/>
        <v>0</v>
      </c>
      <c r="D901" s="182">
        <f t="shared" si="102"/>
        <v>0</v>
      </c>
      <c r="E901" s="183">
        <f t="shared" si="102"/>
        <v>0</v>
      </c>
      <c r="F901" s="182">
        <f t="shared" si="102"/>
        <v>0</v>
      </c>
      <c r="G901" s="141">
        <f t="shared" si="102"/>
        <v>0</v>
      </c>
      <c r="H901" s="141">
        <f t="shared" si="102"/>
        <v>0</v>
      </c>
      <c r="I901" s="142">
        <f t="shared" si="102"/>
        <v>0</v>
      </c>
      <c r="J901" s="136">
        <f t="shared" si="102"/>
        <v>0</v>
      </c>
      <c r="K901" s="136">
        <f t="shared" si="102"/>
        <v>0</v>
      </c>
      <c r="L901" s="136">
        <f t="shared" si="102"/>
        <v>0</v>
      </c>
      <c r="M901" s="177">
        <f t="shared" si="102"/>
        <v>0</v>
      </c>
      <c r="N901" s="137">
        <f t="shared" si="102"/>
        <v>0</v>
      </c>
      <c r="O901" s="45"/>
      <c r="Q901" s="57" t="str">
        <f t="shared" si="97"/>
        <v>скрыть</v>
      </c>
    </row>
    <row r="902" spans="2:17" ht="15.75" hidden="1" customHeight="1" x14ac:dyDescent="0.25">
      <c r="B902" s="182">
        <v>886</v>
      </c>
      <c r="C902" s="182">
        <f t="shared" si="102"/>
        <v>0</v>
      </c>
      <c r="D902" s="182">
        <f t="shared" si="102"/>
        <v>0</v>
      </c>
      <c r="E902" s="183">
        <f t="shared" si="102"/>
        <v>0</v>
      </c>
      <c r="F902" s="182">
        <f t="shared" si="102"/>
        <v>0</v>
      </c>
      <c r="G902" s="141">
        <f t="shared" si="102"/>
        <v>0</v>
      </c>
      <c r="H902" s="141">
        <f t="shared" si="102"/>
        <v>0</v>
      </c>
      <c r="I902" s="142">
        <f t="shared" si="102"/>
        <v>0</v>
      </c>
      <c r="J902" s="136">
        <f t="shared" si="102"/>
        <v>0</v>
      </c>
      <c r="K902" s="136">
        <f t="shared" si="102"/>
        <v>0</v>
      </c>
      <c r="L902" s="136">
        <f t="shared" si="102"/>
        <v>0</v>
      </c>
      <c r="M902" s="177">
        <f t="shared" si="102"/>
        <v>0</v>
      </c>
      <c r="N902" s="137">
        <f t="shared" si="102"/>
        <v>0</v>
      </c>
      <c r="O902" s="45"/>
      <c r="Q902" s="57" t="str">
        <f t="shared" si="97"/>
        <v>скрыть</v>
      </c>
    </row>
    <row r="903" spans="2:17" ht="15.75" hidden="1" customHeight="1" x14ac:dyDescent="0.25">
      <c r="B903" s="182">
        <v>887</v>
      </c>
      <c r="C903" s="182">
        <f t="shared" si="102"/>
        <v>0</v>
      </c>
      <c r="D903" s="182">
        <f t="shared" si="102"/>
        <v>0</v>
      </c>
      <c r="E903" s="183">
        <f t="shared" si="102"/>
        <v>0</v>
      </c>
      <c r="F903" s="182">
        <f t="shared" si="102"/>
        <v>0</v>
      </c>
      <c r="G903" s="141">
        <f t="shared" si="102"/>
        <v>0</v>
      </c>
      <c r="H903" s="141">
        <f t="shared" si="102"/>
        <v>0</v>
      </c>
      <c r="I903" s="142">
        <f t="shared" si="102"/>
        <v>0</v>
      </c>
      <c r="J903" s="136">
        <f t="shared" si="102"/>
        <v>0</v>
      </c>
      <c r="K903" s="136">
        <f t="shared" si="102"/>
        <v>0</v>
      </c>
      <c r="L903" s="136">
        <f t="shared" si="102"/>
        <v>0</v>
      </c>
      <c r="M903" s="177">
        <f t="shared" si="102"/>
        <v>0</v>
      </c>
      <c r="N903" s="137">
        <f t="shared" si="102"/>
        <v>0</v>
      </c>
      <c r="O903" s="45"/>
      <c r="Q903" s="57" t="str">
        <f t="shared" si="97"/>
        <v>скрыть</v>
      </c>
    </row>
    <row r="904" spans="2:17" ht="15.75" hidden="1" customHeight="1" x14ac:dyDescent="0.25">
      <c r="B904" s="182">
        <v>888</v>
      </c>
      <c r="C904" s="182">
        <f t="shared" si="102"/>
        <v>0</v>
      </c>
      <c r="D904" s="182">
        <f t="shared" si="102"/>
        <v>0</v>
      </c>
      <c r="E904" s="183">
        <f t="shared" si="102"/>
        <v>0</v>
      </c>
      <c r="F904" s="182">
        <f t="shared" si="102"/>
        <v>0</v>
      </c>
      <c r="G904" s="141">
        <f t="shared" si="102"/>
        <v>0</v>
      </c>
      <c r="H904" s="141">
        <f t="shared" si="102"/>
        <v>0</v>
      </c>
      <c r="I904" s="142">
        <f t="shared" si="102"/>
        <v>0</v>
      </c>
      <c r="J904" s="136">
        <f t="shared" si="102"/>
        <v>0</v>
      </c>
      <c r="K904" s="136">
        <f t="shared" si="102"/>
        <v>0</v>
      </c>
      <c r="L904" s="136">
        <f t="shared" si="102"/>
        <v>0</v>
      </c>
      <c r="M904" s="177">
        <f t="shared" si="102"/>
        <v>0</v>
      </c>
      <c r="N904" s="137">
        <f t="shared" si="102"/>
        <v>0</v>
      </c>
      <c r="O904" s="45"/>
      <c r="Q904" s="57" t="str">
        <f t="shared" si="97"/>
        <v>скрыть</v>
      </c>
    </row>
    <row r="905" spans="2:17" ht="15.75" hidden="1" customHeight="1" x14ac:dyDescent="0.25">
      <c r="B905" s="182">
        <v>889</v>
      </c>
      <c r="C905" s="182">
        <f t="shared" si="102"/>
        <v>0</v>
      </c>
      <c r="D905" s="182">
        <f t="shared" si="102"/>
        <v>0</v>
      </c>
      <c r="E905" s="183">
        <f t="shared" si="102"/>
        <v>0</v>
      </c>
      <c r="F905" s="182">
        <f t="shared" si="102"/>
        <v>0</v>
      </c>
      <c r="G905" s="141">
        <f t="shared" si="102"/>
        <v>0</v>
      </c>
      <c r="H905" s="141">
        <f t="shared" si="102"/>
        <v>0</v>
      </c>
      <c r="I905" s="142">
        <f t="shared" si="102"/>
        <v>0</v>
      </c>
      <c r="J905" s="136">
        <f t="shared" si="102"/>
        <v>0</v>
      </c>
      <c r="K905" s="136">
        <f t="shared" si="102"/>
        <v>0</v>
      </c>
      <c r="L905" s="136">
        <f t="shared" si="102"/>
        <v>0</v>
      </c>
      <c r="M905" s="177">
        <f t="shared" si="102"/>
        <v>0</v>
      </c>
      <c r="N905" s="137">
        <f t="shared" si="102"/>
        <v>0</v>
      </c>
      <c r="O905" s="45"/>
      <c r="Q905" s="57" t="str">
        <f t="shared" si="97"/>
        <v>скрыть</v>
      </c>
    </row>
    <row r="906" spans="2:17" ht="15.75" hidden="1" customHeight="1" x14ac:dyDescent="0.25">
      <c r="B906" s="182">
        <v>890</v>
      </c>
      <c r="C906" s="182">
        <f t="shared" si="102"/>
        <v>0</v>
      </c>
      <c r="D906" s="182">
        <f t="shared" si="102"/>
        <v>0</v>
      </c>
      <c r="E906" s="183">
        <f t="shared" si="102"/>
        <v>0</v>
      </c>
      <c r="F906" s="182">
        <f t="shared" si="102"/>
        <v>0</v>
      </c>
      <c r="G906" s="141">
        <f t="shared" si="102"/>
        <v>0</v>
      </c>
      <c r="H906" s="141">
        <f t="shared" si="102"/>
        <v>0</v>
      </c>
      <c r="I906" s="142">
        <f t="shared" si="102"/>
        <v>0</v>
      </c>
      <c r="J906" s="136">
        <f t="shared" si="102"/>
        <v>0</v>
      </c>
      <c r="K906" s="136">
        <f t="shared" si="102"/>
        <v>0</v>
      </c>
      <c r="L906" s="136">
        <f t="shared" si="102"/>
        <v>0</v>
      </c>
      <c r="M906" s="177">
        <f t="shared" si="102"/>
        <v>0</v>
      </c>
      <c r="N906" s="137">
        <f t="shared" si="102"/>
        <v>0</v>
      </c>
      <c r="O906" s="45"/>
      <c r="Q906" s="57" t="str">
        <f t="shared" si="97"/>
        <v>скрыть</v>
      </c>
    </row>
    <row r="907" spans="2:17" ht="15.75" hidden="1" customHeight="1" x14ac:dyDescent="0.25">
      <c r="B907" s="182">
        <v>891</v>
      </c>
      <c r="C907" s="182">
        <f t="shared" ref="C907:N916" si="103">IFERROR(VLOOKUP($B907,calc_data,C$14+1,0),0)</f>
        <v>0</v>
      </c>
      <c r="D907" s="182">
        <f t="shared" si="103"/>
        <v>0</v>
      </c>
      <c r="E907" s="183">
        <f t="shared" si="103"/>
        <v>0</v>
      </c>
      <c r="F907" s="182">
        <f t="shared" si="103"/>
        <v>0</v>
      </c>
      <c r="G907" s="141">
        <f t="shared" si="103"/>
        <v>0</v>
      </c>
      <c r="H907" s="141">
        <f t="shared" si="103"/>
        <v>0</v>
      </c>
      <c r="I907" s="142">
        <f t="shared" si="103"/>
        <v>0</v>
      </c>
      <c r="J907" s="136">
        <f t="shared" si="103"/>
        <v>0</v>
      </c>
      <c r="K907" s="136">
        <f t="shared" si="103"/>
        <v>0</v>
      </c>
      <c r="L907" s="136">
        <f t="shared" si="103"/>
        <v>0</v>
      </c>
      <c r="M907" s="177">
        <f t="shared" si="103"/>
        <v>0</v>
      </c>
      <c r="N907" s="137">
        <f t="shared" si="103"/>
        <v>0</v>
      </c>
      <c r="O907" s="45"/>
      <c r="Q907" s="57" t="str">
        <f t="shared" si="97"/>
        <v>скрыть</v>
      </c>
    </row>
    <row r="908" spans="2:17" ht="15.75" hidden="1" customHeight="1" x14ac:dyDescent="0.25">
      <c r="B908" s="182">
        <v>892</v>
      </c>
      <c r="C908" s="182">
        <f t="shared" si="103"/>
        <v>0</v>
      </c>
      <c r="D908" s="182">
        <f t="shared" si="103"/>
        <v>0</v>
      </c>
      <c r="E908" s="183">
        <f t="shared" si="103"/>
        <v>0</v>
      </c>
      <c r="F908" s="182">
        <f t="shared" si="103"/>
        <v>0</v>
      </c>
      <c r="G908" s="141">
        <f t="shared" si="103"/>
        <v>0</v>
      </c>
      <c r="H908" s="141">
        <f t="shared" si="103"/>
        <v>0</v>
      </c>
      <c r="I908" s="142">
        <f t="shared" si="103"/>
        <v>0</v>
      </c>
      <c r="J908" s="136">
        <f t="shared" si="103"/>
        <v>0</v>
      </c>
      <c r="K908" s="136">
        <f t="shared" si="103"/>
        <v>0</v>
      </c>
      <c r="L908" s="136">
        <f t="shared" si="103"/>
        <v>0</v>
      </c>
      <c r="M908" s="177">
        <f t="shared" si="103"/>
        <v>0</v>
      </c>
      <c r="N908" s="137">
        <f t="shared" si="103"/>
        <v>0</v>
      </c>
      <c r="O908" s="45"/>
      <c r="Q908" s="57" t="str">
        <f t="shared" si="97"/>
        <v>скрыть</v>
      </c>
    </row>
    <row r="909" spans="2:17" ht="15.75" hidden="1" customHeight="1" x14ac:dyDescent="0.25">
      <c r="B909" s="182">
        <v>893</v>
      </c>
      <c r="C909" s="182">
        <f t="shared" si="103"/>
        <v>0</v>
      </c>
      <c r="D909" s="182">
        <f t="shared" si="103"/>
        <v>0</v>
      </c>
      <c r="E909" s="183">
        <f t="shared" si="103"/>
        <v>0</v>
      </c>
      <c r="F909" s="182">
        <f t="shared" si="103"/>
        <v>0</v>
      </c>
      <c r="G909" s="141">
        <f t="shared" si="103"/>
        <v>0</v>
      </c>
      <c r="H909" s="141">
        <f t="shared" si="103"/>
        <v>0</v>
      </c>
      <c r="I909" s="142">
        <f t="shared" si="103"/>
        <v>0</v>
      </c>
      <c r="J909" s="136">
        <f t="shared" si="103"/>
        <v>0</v>
      </c>
      <c r="K909" s="136">
        <f t="shared" si="103"/>
        <v>0</v>
      </c>
      <c r="L909" s="136">
        <f t="shared" si="103"/>
        <v>0</v>
      </c>
      <c r="M909" s="177">
        <f t="shared" si="103"/>
        <v>0</v>
      </c>
      <c r="N909" s="137">
        <f t="shared" si="103"/>
        <v>0</v>
      </c>
      <c r="O909" s="45"/>
      <c r="Q909" s="57" t="str">
        <f t="shared" si="97"/>
        <v>скрыть</v>
      </c>
    </row>
    <row r="910" spans="2:17" ht="15.75" hidden="1" customHeight="1" x14ac:dyDescent="0.25">
      <c r="B910" s="182">
        <v>894</v>
      </c>
      <c r="C910" s="182">
        <f t="shared" si="103"/>
        <v>0</v>
      </c>
      <c r="D910" s="182">
        <f t="shared" si="103"/>
        <v>0</v>
      </c>
      <c r="E910" s="183">
        <f t="shared" si="103"/>
        <v>0</v>
      </c>
      <c r="F910" s="182">
        <f t="shared" si="103"/>
        <v>0</v>
      </c>
      <c r="G910" s="141">
        <f t="shared" si="103"/>
        <v>0</v>
      </c>
      <c r="H910" s="141">
        <f t="shared" si="103"/>
        <v>0</v>
      </c>
      <c r="I910" s="142">
        <f t="shared" si="103"/>
        <v>0</v>
      </c>
      <c r="J910" s="136">
        <f t="shared" si="103"/>
        <v>0</v>
      </c>
      <c r="K910" s="136">
        <f t="shared" si="103"/>
        <v>0</v>
      </c>
      <c r="L910" s="136">
        <f t="shared" si="103"/>
        <v>0</v>
      </c>
      <c r="M910" s="177">
        <f t="shared" si="103"/>
        <v>0</v>
      </c>
      <c r="N910" s="137">
        <f t="shared" si="103"/>
        <v>0</v>
      </c>
      <c r="O910" s="45"/>
      <c r="Q910" s="57" t="str">
        <f t="shared" si="97"/>
        <v>скрыть</v>
      </c>
    </row>
    <row r="911" spans="2:17" ht="15.75" hidden="1" customHeight="1" x14ac:dyDescent="0.25">
      <c r="B911" s="182">
        <v>895</v>
      </c>
      <c r="C911" s="182">
        <f t="shared" si="103"/>
        <v>0</v>
      </c>
      <c r="D911" s="182">
        <f t="shared" si="103"/>
        <v>0</v>
      </c>
      <c r="E911" s="183">
        <f t="shared" si="103"/>
        <v>0</v>
      </c>
      <c r="F911" s="182">
        <f t="shared" si="103"/>
        <v>0</v>
      </c>
      <c r="G911" s="141">
        <f t="shared" si="103"/>
        <v>0</v>
      </c>
      <c r="H911" s="141">
        <f t="shared" si="103"/>
        <v>0</v>
      </c>
      <c r="I911" s="142">
        <f t="shared" si="103"/>
        <v>0</v>
      </c>
      <c r="J911" s="136">
        <f t="shared" si="103"/>
        <v>0</v>
      </c>
      <c r="K911" s="136">
        <f t="shared" si="103"/>
        <v>0</v>
      </c>
      <c r="L911" s="136">
        <f t="shared" si="103"/>
        <v>0</v>
      </c>
      <c r="M911" s="177">
        <f t="shared" si="103"/>
        <v>0</v>
      </c>
      <c r="N911" s="137">
        <f t="shared" si="103"/>
        <v>0</v>
      </c>
      <c r="O911" s="45"/>
      <c r="Q911" s="57" t="str">
        <f t="shared" si="97"/>
        <v>скрыть</v>
      </c>
    </row>
    <row r="912" spans="2:17" ht="15.75" hidden="1" customHeight="1" x14ac:dyDescent="0.25">
      <c r="B912" s="182">
        <v>896</v>
      </c>
      <c r="C912" s="182">
        <f t="shared" si="103"/>
        <v>0</v>
      </c>
      <c r="D912" s="182">
        <f t="shared" si="103"/>
        <v>0</v>
      </c>
      <c r="E912" s="183">
        <f t="shared" si="103"/>
        <v>0</v>
      </c>
      <c r="F912" s="182">
        <f t="shared" si="103"/>
        <v>0</v>
      </c>
      <c r="G912" s="141">
        <f t="shared" si="103"/>
        <v>0</v>
      </c>
      <c r="H912" s="141">
        <f t="shared" si="103"/>
        <v>0</v>
      </c>
      <c r="I912" s="142">
        <f t="shared" si="103"/>
        <v>0</v>
      </c>
      <c r="J912" s="136">
        <f t="shared" si="103"/>
        <v>0</v>
      </c>
      <c r="K912" s="136">
        <f t="shared" si="103"/>
        <v>0</v>
      </c>
      <c r="L912" s="136">
        <f t="shared" si="103"/>
        <v>0</v>
      </c>
      <c r="M912" s="177">
        <f t="shared" si="103"/>
        <v>0</v>
      </c>
      <c r="N912" s="137">
        <f t="shared" si="103"/>
        <v>0</v>
      </c>
      <c r="O912" s="45"/>
      <c r="Q912" s="57" t="str">
        <f t="shared" si="97"/>
        <v>скрыть</v>
      </c>
    </row>
    <row r="913" spans="2:17" ht="15.75" hidden="1" customHeight="1" x14ac:dyDescent="0.25">
      <c r="B913" s="182">
        <v>897</v>
      </c>
      <c r="C913" s="182">
        <f t="shared" si="103"/>
        <v>0</v>
      </c>
      <c r="D913" s="182">
        <f t="shared" si="103"/>
        <v>0</v>
      </c>
      <c r="E913" s="183">
        <f t="shared" si="103"/>
        <v>0</v>
      </c>
      <c r="F913" s="182">
        <f t="shared" si="103"/>
        <v>0</v>
      </c>
      <c r="G913" s="141">
        <f t="shared" si="103"/>
        <v>0</v>
      </c>
      <c r="H913" s="141">
        <f t="shared" si="103"/>
        <v>0</v>
      </c>
      <c r="I913" s="142">
        <f t="shared" si="103"/>
        <v>0</v>
      </c>
      <c r="J913" s="136">
        <f t="shared" si="103"/>
        <v>0</v>
      </c>
      <c r="K913" s="136">
        <f t="shared" si="103"/>
        <v>0</v>
      </c>
      <c r="L913" s="136">
        <f t="shared" si="103"/>
        <v>0</v>
      </c>
      <c r="M913" s="177">
        <f t="shared" si="103"/>
        <v>0</v>
      </c>
      <c r="N913" s="137">
        <f t="shared" si="103"/>
        <v>0</v>
      </c>
      <c r="O913" s="45"/>
      <c r="Q913" s="57" t="str">
        <f t="shared" ref="Q913:Q976" si="104">IF(K913&gt;0,"показать","скрыть")</f>
        <v>скрыть</v>
      </c>
    </row>
    <row r="914" spans="2:17" ht="15.75" hidden="1" customHeight="1" x14ac:dyDescent="0.25">
      <c r="B914" s="182">
        <v>898</v>
      </c>
      <c r="C914" s="182">
        <f t="shared" si="103"/>
        <v>0</v>
      </c>
      <c r="D914" s="182">
        <f t="shared" si="103"/>
        <v>0</v>
      </c>
      <c r="E914" s="183">
        <f t="shared" si="103"/>
        <v>0</v>
      </c>
      <c r="F914" s="182">
        <f t="shared" si="103"/>
        <v>0</v>
      </c>
      <c r="G914" s="141">
        <f t="shared" si="103"/>
        <v>0</v>
      </c>
      <c r="H914" s="141">
        <f t="shared" si="103"/>
        <v>0</v>
      </c>
      <c r="I914" s="142">
        <f t="shared" si="103"/>
        <v>0</v>
      </c>
      <c r="J914" s="136">
        <f t="shared" si="103"/>
        <v>0</v>
      </c>
      <c r="K914" s="136">
        <f t="shared" si="103"/>
        <v>0</v>
      </c>
      <c r="L914" s="136">
        <f t="shared" si="103"/>
        <v>0</v>
      </c>
      <c r="M914" s="177">
        <f t="shared" si="103"/>
        <v>0</v>
      </c>
      <c r="N914" s="137">
        <f t="shared" si="103"/>
        <v>0</v>
      </c>
      <c r="O914" s="45"/>
      <c r="Q914" s="57" t="str">
        <f t="shared" si="104"/>
        <v>скрыть</v>
      </c>
    </row>
    <row r="915" spans="2:17" ht="15.75" hidden="1" customHeight="1" x14ac:dyDescent="0.25">
      <c r="B915" s="182">
        <v>899</v>
      </c>
      <c r="C915" s="182">
        <f t="shared" si="103"/>
        <v>0</v>
      </c>
      <c r="D915" s="182">
        <f t="shared" si="103"/>
        <v>0</v>
      </c>
      <c r="E915" s="183">
        <f t="shared" si="103"/>
        <v>0</v>
      </c>
      <c r="F915" s="182">
        <f t="shared" si="103"/>
        <v>0</v>
      </c>
      <c r="G915" s="141">
        <f t="shared" si="103"/>
        <v>0</v>
      </c>
      <c r="H915" s="141">
        <f t="shared" si="103"/>
        <v>0</v>
      </c>
      <c r="I915" s="142">
        <f t="shared" si="103"/>
        <v>0</v>
      </c>
      <c r="J915" s="136">
        <f t="shared" si="103"/>
        <v>0</v>
      </c>
      <c r="K915" s="136">
        <f t="shared" si="103"/>
        <v>0</v>
      </c>
      <c r="L915" s="136">
        <f t="shared" si="103"/>
        <v>0</v>
      </c>
      <c r="M915" s="177">
        <f t="shared" si="103"/>
        <v>0</v>
      </c>
      <c r="N915" s="137">
        <f t="shared" si="103"/>
        <v>0</v>
      </c>
      <c r="O915" s="45"/>
      <c r="Q915" s="57" t="str">
        <f t="shared" si="104"/>
        <v>скрыть</v>
      </c>
    </row>
    <row r="916" spans="2:17" ht="15.75" hidden="1" customHeight="1" x14ac:dyDescent="0.25">
      <c r="B916" s="182">
        <v>900</v>
      </c>
      <c r="C916" s="182">
        <f t="shared" si="103"/>
        <v>0</v>
      </c>
      <c r="D916" s="182">
        <f t="shared" si="103"/>
        <v>0</v>
      </c>
      <c r="E916" s="183">
        <f t="shared" si="103"/>
        <v>0</v>
      </c>
      <c r="F916" s="182">
        <f t="shared" si="103"/>
        <v>0</v>
      </c>
      <c r="G916" s="141">
        <f t="shared" si="103"/>
        <v>0</v>
      </c>
      <c r="H916" s="141">
        <f t="shared" si="103"/>
        <v>0</v>
      </c>
      <c r="I916" s="142">
        <f t="shared" si="103"/>
        <v>0</v>
      </c>
      <c r="J916" s="136">
        <f t="shared" si="103"/>
        <v>0</v>
      </c>
      <c r="K916" s="136">
        <f t="shared" si="103"/>
        <v>0</v>
      </c>
      <c r="L916" s="136">
        <f t="shared" si="103"/>
        <v>0</v>
      </c>
      <c r="M916" s="177">
        <f t="shared" si="103"/>
        <v>0</v>
      </c>
      <c r="N916" s="137">
        <f t="shared" si="103"/>
        <v>0</v>
      </c>
      <c r="O916" s="45"/>
      <c r="Q916" s="57" t="str">
        <f t="shared" si="104"/>
        <v>скрыть</v>
      </c>
    </row>
    <row r="917" spans="2:17" ht="15.75" hidden="1" customHeight="1" x14ac:dyDescent="0.25">
      <c r="B917" s="182">
        <v>901</v>
      </c>
      <c r="C917" s="182">
        <f t="shared" ref="C917:N926" si="105">IFERROR(VLOOKUP($B917,calc_data,C$14+1,0),0)</f>
        <v>0</v>
      </c>
      <c r="D917" s="182">
        <f t="shared" si="105"/>
        <v>0</v>
      </c>
      <c r="E917" s="183">
        <f t="shared" si="105"/>
        <v>0</v>
      </c>
      <c r="F917" s="182">
        <f t="shared" si="105"/>
        <v>0</v>
      </c>
      <c r="G917" s="141">
        <f t="shared" si="105"/>
        <v>0</v>
      </c>
      <c r="H917" s="141">
        <f t="shared" si="105"/>
        <v>0</v>
      </c>
      <c r="I917" s="142">
        <f t="shared" si="105"/>
        <v>0</v>
      </c>
      <c r="J917" s="136">
        <f t="shared" si="105"/>
        <v>0</v>
      </c>
      <c r="K917" s="136">
        <f t="shared" si="105"/>
        <v>0</v>
      </c>
      <c r="L917" s="136">
        <f t="shared" si="105"/>
        <v>0</v>
      </c>
      <c r="M917" s="177">
        <f t="shared" si="105"/>
        <v>0</v>
      </c>
      <c r="N917" s="137">
        <f t="shared" si="105"/>
        <v>0</v>
      </c>
      <c r="O917" s="45"/>
      <c r="Q917" s="57" t="str">
        <f t="shared" si="104"/>
        <v>скрыть</v>
      </c>
    </row>
    <row r="918" spans="2:17" ht="15.75" hidden="1" customHeight="1" x14ac:dyDescent="0.25">
      <c r="B918" s="182">
        <v>902</v>
      </c>
      <c r="C918" s="182">
        <f t="shared" si="105"/>
        <v>0</v>
      </c>
      <c r="D918" s="182">
        <f t="shared" si="105"/>
        <v>0</v>
      </c>
      <c r="E918" s="183">
        <f t="shared" si="105"/>
        <v>0</v>
      </c>
      <c r="F918" s="182">
        <f t="shared" si="105"/>
        <v>0</v>
      </c>
      <c r="G918" s="141">
        <f t="shared" si="105"/>
        <v>0</v>
      </c>
      <c r="H918" s="141">
        <f t="shared" si="105"/>
        <v>0</v>
      </c>
      <c r="I918" s="142">
        <f t="shared" si="105"/>
        <v>0</v>
      </c>
      <c r="J918" s="136">
        <f t="shared" si="105"/>
        <v>0</v>
      </c>
      <c r="K918" s="136">
        <f t="shared" si="105"/>
        <v>0</v>
      </c>
      <c r="L918" s="136">
        <f t="shared" si="105"/>
        <v>0</v>
      </c>
      <c r="M918" s="177">
        <f t="shared" si="105"/>
        <v>0</v>
      </c>
      <c r="N918" s="137">
        <f t="shared" si="105"/>
        <v>0</v>
      </c>
      <c r="O918" s="45"/>
      <c r="Q918" s="57" t="str">
        <f t="shared" si="104"/>
        <v>скрыть</v>
      </c>
    </row>
    <row r="919" spans="2:17" ht="15.75" hidden="1" customHeight="1" x14ac:dyDescent="0.25">
      <c r="B919" s="182">
        <v>903</v>
      </c>
      <c r="C919" s="182">
        <f t="shared" si="105"/>
        <v>0</v>
      </c>
      <c r="D919" s="182">
        <f t="shared" si="105"/>
        <v>0</v>
      </c>
      <c r="E919" s="183">
        <f t="shared" si="105"/>
        <v>0</v>
      </c>
      <c r="F919" s="182">
        <f t="shared" si="105"/>
        <v>0</v>
      </c>
      <c r="G919" s="141">
        <f t="shared" si="105"/>
        <v>0</v>
      </c>
      <c r="H919" s="141">
        <f t="shared" si="105"/>
        <v>0</v>
      </c>
      <c r="I919" s="142">
        <f t="shared" si="105"/>
        <v>0</v>
      </c>
      <c r="J919" s="136">
        <f t="shared" si="105"/>
        <v>0</v>
      </c>
      <c r="K919" s="136">
        <f t="shared" si="105"/>
        <v>0</v>
      </c>
      <c r="L919" s="136">
        <f t="shared" si="105"/>
        <v>0</v>
      </c>
      <c r="M919" s="177">
        <f t="shared" si="105"/>
        <v>0</v>
      </c>
      <c r="N919" s="137">
        <f t="shared" si="105"/>
        <v>0</v>
      </c>
      <c r="O919" s="45"/>
      <c r="Q919" s="57" t="str">
        <f t="shared" si="104"/>
        <v>скрыть</v>
      </c>
    </row>
    <row r="920" spans="2:17" ht="15.75" hidden="1" customHeight="1" x14ac:dyDescent="0.25">
      <c r="B920" s="182">
        <v>904</v>
      </c>
      <c r="C920" s="182">
        <f t="shared" si="105"/>
        <v>0</v>
      </c>
      <c r="D920" s="182">
        <f t="shared" si="105"/>
        <v>0</v>
      </c>
      <c r="E920" s="183">
        <f t="shared" si="105"/>
        <v>0</v>
      </c>
      <c r="F920" s="182">
        <f t="shared" si="105"/>
        <v>0</v>
      </c>
      <c r="G920" s="141">
        <f t="shared" si="105"/>
        <v>0</v>
      </c>
      <c r="H920" s="141">
        <f t="shared" si="105"/>
        <v>0</v>
      </c>
      <c r="I920" s="142">
        <f t="shared" si="105"/>
        <v>0</v>
      </c>
      <c r="J920" s="136">
        <f t="shared" si="105"/>
        <v>0</v>
      </c>
      <c r="K920" s="136">
        <f t="shared" si="105"/>
        <v>0</v>
      </c>
      <c r="L920" s="136">
        <f t="shared" si="105"/>
        <v>0</v>
      </c>
      <c r="M920" s="177">
        <f t="shared" si="105"/>
        <v>0</v>
      </c>
      <c r="N920" s="137">
        <f t="shared" si="105"/>
        <v>0</v>
      </c>
      <c r="O920" s="45"/>
      <c r="Q920" s="57" t="str">
        <f t="shared" si="104"/>
        <v>скрыть</v>
      </c>
    </row>
    <row r="921" spans="2:17" ht="15.75" hidden="1" customHeight="1" x14ac:dyDescent="0.25">
      <c r="B921" s="182">
        <v>905</v>
      </c>
      <c r="C921" s="182">
        <f t="shared" si="105"/>
        <v>0</v>
      </c>
      <c r="D921" s="182">
        <f t="shared" si="105"/>
        <v>0</v>
      </c>
      <c r="E921" s="183">
        <f t="shared" si="105"/>
        <v>0</v>
      </c>
      <c r="F921" s="182">
        <f t="shared" si="105"/>
        <v>0</v>
      </c>
      <c r="G921" s="141">
        <f t="shared" si="105"/>
        <v>0</v>
      </c>
      <c r="H921" s="141">
        <f t="shared" si="105"/>
        <v>0</v>
      </c>
      <c r="I921" s="142">
        <f t="shared" si="105"/>
        <v>0</v>
      </c>
      <c r="J921" s="136">
        <f t="shared" si="105"/>
        <v>0</v>
      </c>
      <c r="K921" s="136">
        <f t="shared" si="105"/>
        <v>0</v>
      </c>
      <c r="L921" s="136">
        <f t="shared" si="105"/>
        <v>0</v>
      </c>
      <c r="M921" s="177">
        <f t="shared" si="105"/>
        <v>0</v>
      </c>
      <c r="N921" s="137">
        <f t="shared" si="105"/>
        <v>0</v>
      </c>
      <c r="O921" s="45"/>
      <c r="Q921" s="57" t="str">
        <f t="shared" si="104"/>
        <v>скрыть</v>
      </c>
    </row>
    <row r="922" spans="2:17" ht="15.75" hidden="1" customHeight="1" x14ac:dyDescent="0.25">
      <c r="B922" s="182">
        <v>906</v>
      </c>
      <c r="C922" s="182">
        <f t="shared" si="105"/>
        <v>0</v>
      </c>
      <c r="D922" s="182">
        <f t="shared" si="105"/>
        <v>0</v>
      </c>
      <c r="E922" s="183">
        <f t="shared" si="105"/>
        <v>0</v>
      </c>
      <c r="F922" s="182">
        <f t="shared" si="105"/>
        <v>0</v>
      </c>
      <c r="G922" s="141">
        <f t="shared" si="105"/>
        <v>0</v>
      </c>
      <c r="H922" s="141">
        <f t="shared" si="105"/>
        <v>0</v>
      </c>
      <c r="I922" s="142">
        <f t="shared" si="105"/>
        <v>0</v>
      </c>
      <c r="J922" s="136">
        <f t="shared" si="105"/>
        <v>0</v>
      </c>
      <c r="K922" s="136">
        <f t="shared" si="105"/>
        <v>0</v>
      </c>
      <c r="L922" s="136">
        <f t="shared" si="105"/>
        <v>0</v>
      </c>
      <c r="M922" s="177">
        <f t="shared" si="105"/>
        <v>0</v>
      </c>
      <c r="N922" s="137">
        <f t="shared" si="105"/>
        <v>0</v>
      </c>
      <c r="O922" s="45"/>
      <c r="Q922" s="57" t="str">
        <f t="shared" si="104"/>
        <v>скрыть</v>
      </c>
    </row>
    <row r="923" spans="2:17" ht="15.75" hidden="1" customHeight="1" x14ac:dyDescent="0.25">
      <c r="B923" s="182">
        <v>907</v>
      </c>
      <c r="C923" s="182">
        <f t="shared" si="105"/>
        <v>0</v>
      </c>
      <c r="D923" s="182">
        <f t="shared" si="105"/>
        <v>0</v>
      </c>
      <c r="E923" s="183">
        <f t="shared" si="105"/>
        <v>0</v>
      </c>
      <c r="F923" s="182">
        <f t="shared" si="105"/>
        <v>0</v>
      </c>
      <c r="G923" s="141">
        <f t="shared" si="105"/>
        <v>0</v>
      </c>
      <c r="H923" s="141">
        <f t="shared" si="105"/>
        <v>0</v>
      </c>
      <c r="I923" s="142">
        <f t="shared" si="105"/>
        <v>0</v>
      </c>
      <c r="J923" s="136">
        <f t="shared" si="105"/>
        <v>0</v>
      </c>
      <c r="K923" s="136">
        <f t="shared" si="105"/>
        <v>0</v>
      </c>
      <c r="L923" s="136">
        <f t="shared" si="105"/>
        <v>0</v>
      </c>
      <c r="M923" s="177">
        <f t="shared" si="105"/>
        <v>0</v>
      </c>
      <c r="N923" s="137">
        <f t="shared" si="105"/>
        <v>0</v>
      </c>
      <c r="O923" s="45"/>
      <c r="Q923" s="57" t="str">
        <f t="shared" si="104"/>
        <v>скрыть</v>
      </c>
    </row>
    <row r="924" spans="2:17" ht="15.75" hidden="1" customHeight="1" x14ac:dyDescent="0.25">
      <c r="B924" s="182">
        <v>908</v>
      </c>
      <c r="C924" s="182">
        <f t="shared" si="105"/>
        <v>0</v>
      </c>
      <c r="D924" s="182">
        <f t="shared" si="105"/>
        <v>0</v>
      </c>
      <c r="E924" s="183">
        <f t="shared" si="105"/>
        <v>0</v>
      </c>
      <c r="F924" s="182">
        <f t="shared" si="105"/>
        <v>0</v>
      </c>
      <c r="G924" s="141">
        <f t="shared" si="105"/>
        <v>0</v>
      </c>
      <c r="H924" s="141">
        <f t="shared" si="105"/>
        <v>0</v>
      </c>
      <c r="I924" s="142">
        <f t="shared" si="105"/>
        <v>0</v>
      </c>
      <c r="J924" s="136">
        <f t="shared" si="105"/>
        <v>0</v>
      </c>
      <c r="K924" s="136">
        <f t="shared" si="105"/>
        <v>0</v>
      </c>
      <c r="L924" s="136">
        <f t="shared" si="105"/>
        <v>0</v>
      </c>
      <c r="M924" s="177">
        <f t="shared" si="105"/>
        <v>0</v>
      </c>
      <c r="N924" s="137">
        <f t="shared" si="105"/>
        <v>0</v>
      </c>
      <c r="O924" s="45"/>
      <c r="Q924" s="57" t="str">
        <f t="shared" si="104"/>
        <v>скрыть</v>
      </c>
    </row>
    <row r="925" spans="2:17" ht="15.75" hidden="1" customHeight="1" x14ac:dyDescent="0.25">
      <c r="B925" s="182">
        <v>909</v>
      </c>
      <c r="C925" s="182">
        <f t="shared" si="105"/>
        <v>0</v>
      </c>
      <c r="D925" s="182">
        <f t="shared" si="105"/>
        <v>0</v>
      </c>
      <c r="E925" s="183">
        <f t="shared" si="105"/>
        <v>0</v>
      </c>
      <c r="F925" s="182">
        <f t="shared" si="105"/>
        <v>0</v>
      </c>
      <c r="G925" s="141">
        <f t="shared" si="105"/>
        <v>0</v>
      </c>
      <c r="H925" s="141">
        <f t="shared" si="105"/>
        <v>0</v>
      </c>
      <c r="I925" s="142">
        <f t="shared" si="105"/>
        <v>0</v>
      </c>
      <c r="J925" s="136">
        <f t="shared" si="105"/>
        <v>0</v>
      </c>
      <c r="K925" s="136">
        <f t="shared" si="105"/>
        <v>0</v>
      </c>
      <c r="L925" s="136">
        <f t="shared" si="105"/>
        <v>0</v>
      </c>
      <c r="M925" s="177">
        <f t="shared" si="105"/>
        <v>0</v>
      </c>
      <c r="N925" s="137">
        <f t="shared" si="105"/>
        <v>0</v>
      </c>
      <c r="O925" s="45"/>
      <c r="Q925" s="57" t="str">
        <f t="shared" si="104"/>
        <v>скрыть</v>
      </c>
    </row>
    <row r="926" spans="2:17" ht="15.75" hidden="1" customHeight="1" x14ac:dyDescent="0.25">
      <c r="B926" s="182">
        <v>910</v>
      </c>
      <c r="C926" s="182">
        <f t="shared" si="105"/>
        <v>0</v>
      </c>
      <c r="D926" s="182">
        <f t="shared" si="105"/>
        <v>0</v>
      </c>
      <c r="E926" s="183">
        <f t="shared" si="105"/>
        <v>0</v>
      </c>
      <c r="F926" s="182">
        <f t="shared" si="105"/>
        <v>0</v>
      </c>
      <c r="G926" s="141">
        <f t="shared" si="105"/>
        <v>0</v>
      </c>
      <c r="H926" s="141">
        <f t="shared" si="105"/>
        <v>0</v>
      </c>
      <c r="I926" s="142">
        <f t="shared" si="105"/>
        <v>0</v>
      </c>
      <c r="J926" s="136">
        <f t="shared" si="105"/>
        <v>0</v>
      </c>
      <c r="K926" s="136">
        <f t="shared" si="105"/>
        <v>0</v>
      </c>
      <c r="L926" s="136">
        <f t="shared" si="105"/>
        <v>0</v>
      </c>
      <c r="M926" s="177">
        <f t="shared" si="105"/>
        <v>0</v>
      </c>
      <c r="N926" s="137">
        <f t="shared" si="105"/>
        <v>0</v>
      </c>
      <c r="O926" s="45"/>
      <c r="Q926" s="57" t="str">
        <f t="shared" si="104"/>
        <v>скрыть</v>
      </c>
    </row>
    <row r="927" spans="2:17" ht="15.75" hidden="1" customHeight="1" x14ac:dyDescent="0.25">
      <c r="B927" s="182">
        <v>911</v>
      </c>
      <c r="C927" s="182">
        <f t="shared" ref="C927:N936" si="106">IFERROR(VLOOKUP($B927,calc_data,C$14+1,0),0)</f>
        <v>0</v>
      </c>
      <c r="D927" s="182">
        <f t="shared" si="106"/>
        <v>0</v>
      </c>
      <c r="E927" s="183">
        <f t="shared" si="106"/>
        <v>0</v>
      </c>
      <c r="F927" s="182">
        <f t="shared" si="106"/>
        <v>0</v>
      </c>
      <c r="G927" s="141">
        <f t="shared" si="106"/>
        <v>0</v>
      </c>
      <c r="H927" s="141">
        <f t="shared" si="106"/>
        <v>0</v>
      </c>
      <c r="I927" s="142">
        <f t="shared" si="106"/>
        <v>0</v>
      </c>
      <c r="J927" s="136">
        <f t="shared" si="106"/>
        <v>0</v>
      </c>
      <c r="K927" s="136">
        <f t="shared" si="106"/>
        <v>0</v>
      </c>
      <c r="L927" s="136">
        <f t="shared" si="106"/>
        <v>0</v>
      </c>
      <c r="M927" s="177">
        <f t="shared" si="106"/>
        <v>0</v>
      </c>
      <c r="N927" s="137">
        <f t="shared" si="106"/>
        <v>0</v>
      </c>
      <c r="O927" s="45"/>
      <c r="Q927" s="57" t="str">
        <f t="shared" si="104"/>
        <v>скрыть</v>
      </c>
    </row>
    <row r="928" spans="2:17" ht="15.75" hidden="1" customHeight="1" x14ac:dyDescent="0.25">
      <c r="B928" s="182">
        <v>912</v>
      </c>
      <c r="C928" s="182">
        <f t="shared" si="106"/>
        <v>0</v>
      </c>
      <c r="D928" s="182">
        <f t="shared" si="106"/>
        <v>0</v>
      </c>
      <c r="E928" s="183">
        <f t="shared" si="106"/>
        <v>0</v>
      </c>
      <c r="F928" s="182">
        <f t="shared" si="106"/>
        <v>0</v>
      </c>
      <c r="G928" s="141">
        <f t="shared" si="106"/>
        <v>0</v>
      </c>
      <c r="H928" s="141">
        <f t="shared" si="106"/>
        <v>0</v>
      </c>
      <c r="I928" s="142">
        <f t="shared" si="106"/>
        <v>0</v>
      </c>
      <c r="J928" s="136">
        <f t="shared" si="106"/>
        <v>0</v>
      </c>
      <c r="K928" s="136">
        <f t="shared" si="106"/>
        <v>0</v>
      </c>
      <c r="L928" s="136">
        <f t="shared" si="106"/>
        <v>0</v>
      </c>
      <c r="M928" s="177">
        <f t="shared" si="106"/>
        <v>0</v>
      </c>
      <c r="N928" s="137">
        <f t="shared" si="106"/>
        <v>0</v>
      </c>
      <c r="O928" s="45"/>
      <c r="Q928" s="57" t="str">
        <f t="shared" si="104"/>
        <v>скрыть</v>
      </c>
    </row>
    <row r="929" spans="2:17" ht="15.75" hidden="1" customHeight="1" x14ac:dyDescent="0.25">
      <c r="B929" s="182">
        <v>913</v>
      </c>
      <c r="C929" s="182">
        <f t="shared" si="106"/>
        <v>0</v>
      </c>
      <c r="D929" s="182">
        <f t="shared" si="106"/>
        <v>0</v>
      </c>
      <c r="E929" s="183">
        <f t="shared" si="106"/>
        <v>0</v>
      </c>
      <c r="F929" s="182">
        <f t="shared" si="106"/>
        <v>0</v>
      </c>
      <c r="G929" s="141">
        <f t="shared" si="106"/>
        <v>0</v>
      </c>
      <c r="H929" s="141">
        <f t="shared" si="106"/>
        <v>0</v>
      </c>
      <c r="I929" s="142">
        <f t="shared" si="106"/>
        <v>0</v>
      </c>
      <c r="J929" s="136">
        <f t="shared" si="106"/>
        <v>0</v>
      </c>
      <c r="K929" s="136">
        <f t="shared" si="106"/>
        <v>0</v>
      </c>
      <c r="L929" s="136">
        <f t="shared" si="106"/>
        <v>0</v>
      </c>
      <c r="M929" s="177">
        <f t="shared" si="106"/>
        <v>0</v>
      </c>
      <c r="N929" s="137">
        <f t="shared" si="106"/>
        <v>0</v>
      </c>
      <c r="O929" s="45"/>
      <c r="Q929" s="57" t="str">
        <f t="shared" si="104"/>
        <v>скрыть</v>
      </c>
    </row>
    <row r="930" spans="2:17" ht="15.75" hidden="1" customHeight="1" x14ac:dyDescent="0.25">
      <c r="B930" s="182">
        <v>914</v>
      </c>
      <c r="C930" s="182">
        <f t="shared" si="106"/>
        <v>0</v>
      </c>
      <c r="D930" s="182">
        <f t="shared" si="106"/>
        <v>0</v>
      </c>
      <c r="E930" s="183">
        <f t="shared" si="106"/>
        <v>0</v>
      </c>
      <c r="F930" s="182">
        <f t="shared" si="106"/>
        <v>0</v>
      </c>
      <c r="G930" s="141">
        <f t="shared" si="106"/>
        <v>0</v>
      </c>
      <c r="H930" s="141">
        <f t="shared" si="106"/>
        <v>0</v>
      </c>
      <c r="I930" s="142">
        <f t="shared" si="106"/>
        <v>0</v>
      </c>
      <c r="J930" s="136">
        <f t="shared" si="106"/>
        <v>0</v>
      </c>
      <c r="K930" s="136">
        <f t="shared" si="106"/>
        <v>0</v>
      </c>
      <c r="L930" s="136">
        <f t="shared" si="106"/>
        <v>0</v>
      </c>
      <c r="M930" s="177">
        <f t="shared" si="106"/>
        <v>0</v>
      </c>
      <c r="N930" s="137">
        <f t="shared" si="106"/>
        <v>0</v>
      </c>
      <c r="O930" s="45"/>
      <c r="Q930" s="57" t="str">
        <f t="shared" si="104"/>
        <v>скрыть</v>
      </c>
    </row>
    <row r="931" spans="2:17" ht="15.75" hidden="1" customHeight="1" x14ac:dyDescent="0.25">
      <c r="B931" s="182">
        <v>915</v>
      </c>
      <c r="C931" s="182">
        <f t="shared" si="106"/>
        <v>0</v>
      </c>
      <c r="D931" s="182">
        <f t="shared" si="106"/>
        <v>0</v>
      </c>
      <c r="E931" s="183">
        <f t="shared" si="106"/>
        <v>0</v>
      </c>
      <c r="F931" s="182">
        <f t="shared" si="106"/>
        <v>0</v>
      </c>
      <c r="G931" s="141">
        <f t="shared" si="106"/>
        <v>0</v>
      </c>
      <c r="H931" s="141">
        <f t="shared" si="106"/>
        <v>0</v>
      </c>
      <c r="I931" s="142">
        <f t="shared" si="106"/>
        <v>0</v>
      </c>
      <c r="J931" s="136">
        <f t="shared" si="106"/>
        <v>0</v>
      </c>
      <c r="K931" s="136">
        <f t="shared" si="106"/>
        <v>0</v>
      </c>
      <c r="L931" s="136">
        <f t="shared" si="106"/>
        <v>0</v>
      </c>
      <c r="M931" s="177">
        <f t="shared" si="106"/>
        <v>0</v>
      </c>
      <c r="N931" s="137">
        <f t="shared" si="106"/>
        <v>0</v>
      </c>
      <c r="O931" s="45"/>
      <c r="Q931" s="57" t="str">
        <f t="shared" si="104"/>
        <v>скрыть</v>
      </c>
    </row>
    <row r="932" spans="2:17" ht="15.75" hidden="1" customHeight="1" x14ac:dyDescent="0.25">
      <c r="B932" s="182">
        <v>916</v>
      </c>
      <c r="C932" s="182">
        <f t="shared" si="106"/>
        <v>0</v>
      </c>
      <c r="D932" s="182">
        <f t="shared" si="106"/>
        <v>0</v>
      </c>
      <c r="E932" s="183">
        <f t="shared" si="106"/>
        <v>0</v>
      </c>
      <c r="F932" s="182">
        <f t="shared" si="106"/>
        <v>0</v>
      </c>
      <c r="G932" s="141">
        <f t="shared" si="106"/>
        <v>0</v>
      </c>
      <c r="H932" s="141">
        <f t="shared" si="106"/>
        <v>0</v>
      </c>
      <c r="I932" s="142">
        <f t="shared" si="106"/>
        <v>0</v>
      </c>
      <c r="J932" s="136">
        <f t="shared" si="106"/>
        <v>0</v>
      </c>
      <c r="K932" s="136">
        <f t="shared" si="106"/>
        <v>0</v>
      </c>
      <c r="L932" s="136">
        <f t="shared" si="106"/>
        <v>0</v>
      </c>
      <c r="M932" s="177">
        <f t="shared" si="106"/>
        <v>0</v>
      </c>
      <c r="N932" s="137">
        <f t="shared" si="106"/>
        <v>0</v>
      </c>
      <c r="O932" s="45"/>
      <c r="Q932" s="57" t="str">
        <f t="shared" si="104"/>
        <v>скрыть</v>
      </c>
    </row>
    <row r="933" spans="2:17" ht="15.75" hidden="1" customHeight="1" x14ac:dyDescent="0.25">
      <c r="B933" s="182">
        <v>917</v>
      </c>
      <c r="C933" s="182">
        <f t="shared" si="106"/>
        <v>0</v>
      </c>
      <c r="D933" s="182">
        <f t="shared" si="106"/>
        <v>0</v>
      </c>
      <c r="E933" s="183">
        <f t="shared" si="106"/>
        <v>0</v>
      </c>
      <c r="F933" s="182">
        <f t="shared" si="106"/>
        <v>0</v>
      </c>
      <c r="G933" s="141">
        <f t="shared" si="106"/>
        <v>0</v>
      </c>
      <c r="H933" s="141">
        <f t="shared" si="106"/>
        <v>0</v>
      </c>
      <c r="I933" s="142">
        <f t="shared" si="106"/>
        <v>0</v>
      </c>
      <c r="J933" s="136">
        <f t="shared" si="106"/>
        <v>0</v>
      </c>
      <c r="K933" s="136">
        <f t="shared" si="106"/>
        <v>0</v>
      </c>
      <c r="L933" s="136">
        <f t="shared" si="106"/>
        <v>0</v>
      </c>
      <c r="M933" s="177">
        <f t="shared" si="106"/>
        <v>0</v>
      </c>
      <c r="N933" s="137">
        <f t="shared" si="106"/>
        <v>0</v>
      </c>
      <c r="O933" s="45"/>
      <c r="Q933" s="57" t="str">
        <f t="shared" si="104"/>
        <v>скрыть</v>
      </c>
    </row>
    <row r="934" spans="2:17" ht="15.75" hidden="1" customHeight="1" x14ac:dyDescent="0.25">
      <c r="B934" s="182">
        <v>918</v>
      </c>
      <c r="C934" s="182">
        <f t="shared" si="106"/>
        <v>0</v>
      </c>
      <c r="D934" s="182">
        <f t="shared" si="106"/>
        <v>0</v>
      </c>
      <c r="E934" s="183">
        <f t="shared" si="106"/>
        <v>0</v>
      </c>
      <c r="F934" s="182">
        <f t="shared" si="106"/>
        <v>0</v>
      </c>
      <c r="G934" s="141">
        <f t="shared" si="106"/>
        <v>0</v>
      </c>
      <c r="H934" s="141">
        <f t="shared" si="106"/>
        <v>0</v>
      </c>
      <c r="I934" s="142">
        <f t="shared" si="106"/>
        <v>0</v>
      </c>
      <c r="J934" s="136">
        <f t="shared" si="106"/>
        <v>0</v>
      </c>
      <c r="K934" s="136">
        <f t="shared" si="106"/>
        <v>0</v>
      </c>
      <c r="L934" s="136">
        <f t="shared" si="106"/>
        <v>0</v>
      </c>
      <c r="M934" s="177">
        <f t="shared" si="106"/>
        <v>0</v>
      </c>
      <c r="N934" s="137">
        <f t="shared" si="106"/>
        <v>0</v>
      </c>
      <c r="O934" s="45"/>
      <c r="Q934" s="57" t="str">
        <f t="shared" si="104"/>
        <v>скрыть</v>
      </c>
    </row>
    <row r="935" spans="2:17" ht="15.75" hidden="1" customHeight="1" x14ac:dyDescent="0.25">
      <c r="B935" s="182">
        <v>919</v>
      </c>
      <c r="C935" s="182">
        <f t="shared" si="106"/>
        <v>0</v>
      </c>
      <c r="D935" s="182">
        <f t="shared" si="106"/>
        <v>0</v>
      </c>
      <c r="E935" s="183">
        <f t="shared" si="106"/>
        <v>0</v>
      </c>
      <c r="F935" s="182">
        <f t="shared" si="106"/>
        <v>0</v>
      </c>
      <c r="G935" s="141">
        <f t="shared" si="106"/>
        <v>0</v>
      </c>
      <c r="H935" s="141">
        <f t="shared" si="106"/>
        <v>0</v>
      </c>
      <c r="I935" s="142">
        <f t="shared" si="106"/>
        <v>0</v>
      </c>
      <c r="J935" s="136">
        <f t="shared" si="106"/>
        <v>0</v>
      </c>
      <c r="K935" s="136">
        <f t="shared" si="106"/>
        <v>0</v>
      </c>
      <c r="L935" s="136">
        <f t="shared" si="106"/>
        <v>0</v>
      </c>
      <c r="M935" s="177">
        <f t="shared" si="106"/>
        <v>0</v>
      </c>
      <c r="N935" s="137">
        <f t="shared" si="106"/>
        <v>0</v>
      </c>
      <c r="O935" s="45"/>
      <c r="Q935" s="57" t="str">
        <f t="shared" si="104"/>
        <v>скрыть</v>
      </c>
    </row>
    <row r="936" spans="2:17" ht="15.75" hidden="1" customHeight="1" x14ac:dyDescent="0.25">
      <c r="B936" s="182">
        <v>920</v>
      </c>
      <c r="C936" s="182">
        <f t="shared" si="106"/>
        <v>0</v>
      </c>
      <c r="D936" s="182">
        <f t="shared" si="106"/>
        <v>0</v>
      </c>
      <c r="E936" s="183">
        <f t="shared" si="106"/>
        <v>0</v>
      </c>
      <c r="F936" s="182">
        <f t="shared" si="106"/>
        <v>0</v>
      </c>
      <c r="G936" s="141">
        <f t="shared" si="106"/>
        <v>0</v>
      </c>
      <c r="H936" s="141">
        <f t="shared" si="106"/>
        <v>0</v>
      </c>
      <c r="I936" s="142">
        <f t="shared" si="106"/>
        <v>0</v>
      </c>
      <c r="J936" s="136">
        <f t="shared" si="106"/>
        <v>0</v>
      </c>
      <c r="K936" s="136">
        <f t="shared" si="106"/>
        <v>0</v>
      </c>
      <c r="L936" s="136">
        <f t="shared" si="106"/>
        <v>0</v>
      </c>
      <c r="M936" s="177">
        <f t="shared" si="106"/>
        <v>0</v>
      </c>
      <c r="N936" s="137">
        <f t="shared" si="106"/>
        <v>0</v>
      </c>
      <c r="O936" s="45"/>
      <c r="Q936" s="57" t="str">
        <f t="shared" si="104"/>
        <v>скрыть</v>
      </c>
    </row>
    <row r="937" spans="2:17" ht="15.75" hidden="1" customHeight="1" x14ac:dyDescent="0.25">
      <c r="B937" s="182">
        <v>921</v>
      </c>
      <c r="C937" s="182">
        <f t="shared" ref="C937:N946" si="107">IFERROR(VLOOKUP($B937,calc_data,C$14+1,0),0)</f>
        <v>0</v>
      </c>
      <c r="D937" s="182">
        <f t="shared" si="107"/>
        <v>0</v>
      </c>
      <c r="E937" s="183">
        <f t="shared" si="107"/>
        <v>0</v>
      </c>
      <c r="F937" s="182">
        <f t="shared" si="107"/>
        <v>0</v>
      </c>
      <c r="G937" s="141">
        <f t="shared" si="107"/>
        <v>0</v>
      </c>
      <c r="H937" s="141">
        <f t="shared" si="107"/>
        <v>0</v>
      </c>
      <c r="I937" s="142">
        <f t="shared" si="107"/>
        <v>0</v>
      </c>
      <c r="J937" s="136">
        <f t="shared" si="107"/>
        <v>0</v>
      </c>
      <c r="K937" s="136">
        <f t="shared" si="107"/>
        <v>0</v>
      </c>
      <c r="L937" s="136">
        <f t="shared" si="107"/>
        <v>0</v>
      </c>
      <c r="M937" s="177">
        <f t="shared" si="107"/>
        <v>0</v>
      </c>
      <c r="N937" s="137">
        <f t="shared" si="107"/>
        <v>0</v>
      </c>
      <c r="O937" s="45"/>
      <c r="Q937" s="57" t="str">
        <f t="shared" si="104"/>
        <v>скрыть</v>
      </c>
    </row>
    <row r="938" spans="2:17" ht="15.75" hidden="1" customHeight="1" x14ac:dyDescent="0.25">
      <c r="B938" s="182">
        <v>922</v>
      </c>
      <c r="C938" s="182">
        <f t="shared" si="107"/>
        <v>0</v>
      </c>
      <c r="D938" s="182">
        <f t="shared" si="107"/>
        <v>0</v>
      </c>
      <c r="E938" s="183">
        <f t="shared" si="107"/>
        <v>0</v>
      </c>
      <c r="F938" s="182">
        <f t="shared" si="107"/>
        <v>0</v>
      </c>
      <c r="G938" s="141">
        <f t="shared" si="107"/>
        <v>0</v>
      </c>
      <c r="H938" s="141">
        <f t="shared" si="107"/>
        <v>0</v>
      </c>
      <c r="I938" s="142">
        <f t="shared" si="107"/>
        <v>0</v>
      </c>
      <c r="J938" s="136">
        <f t="shared" si="107"/>
        <v>0</v>
      </c>
      <c r="K938" s="136">
        <f t="shared" si="107"/>
        <v>0</v>
      </c>
      <c r="L938" s="136">
        <f t="shared" si="107"/>
        <v>0</v>
      </c>
      <c r="M938" s="177">
        <f t="shared" si="107"/>
        <v>0</v>
      </c>
      <c r="N938" s="137">
        <f t="shared" si="107"/>
        <v>0</v>
      </c>
      <c r="O938" s="45"/>
      <c r="Q938" s="57" t="str">
        <f t="shared" si="104"/>
        <v>скрыть</v>
      </c>
    </row>
    <row r="939" spans="2:17" ht="15.75" hidden="1" customHeight="1" x14ac:dyDescent="0.25">
      <c r="B939" s="182">
        <v>923</v>
      </c>
      <c r="C939" s="182">
        <f t="shared" si="107"/>
        <v>0</v>
      </c>
      <c r="D939" s="182">
        <f t="shared" si="107"/>
        <v>0</v>
      </c>
      <c r="E939" s="183">
        <f t="shared" si="107"/>
        <v>0</v>
      </c>
      <c r="F939" s="182">
        <f t="shared" si="107"/>
        <v>0</v>
      </c>
      <c r="G939" s="141">
        <f t="shared" si="107"/>
        <v>0</v>
      </c>
      <c r="H939" s="141">
        <f t="shared" si="107"/>
        <v>0</v>
      </c>
      <c r="I939" s="142">
        <f t="shared" si="107"/>
        <v>0</v>
      </c>
      <c r="J939" s="136">
        <f t="shared" si="107"/>
        <v>0</v>
      </c>
      <c r="K939" s="136">
        <f t="shared" si="107"/>
        <v>0</v>
      </c>
      <c r="L939" s="136">
        <f t="shared" si="107"/>
        <v>0</v>
      </c>
      <c r="M939" s="177">
        <f t="shared" si="107"/>
        <v>0</v>
      </c>
      <c r="N939" s="137">
        <f t="shared" si="107"/>
        <v>0</v>
      </c>
      <c r="O939" s="45"/>
      <c r="Q939" s="57" t="str">
        <f t="shared" si="104"/>
        <v>скрыть</v>
      </c>
    </row>
    <row r="940" spans="2:17" ht="15.75" hidden="1" customHeight="1" x14ac:dyDescent="0.25">
      <c r="B940" s="182">
        <v>924</v>
      </c>
      <c r="C940" s="182">
        <f t="shared" si="107"/>
        <v>0</v>
      </c>
      <c r="D940" s="182">
        <f t="shared" si="107"/>
        <v>0</v>
      </c>
      <c r="E940" s="183">
        <f t="shared" si="107"/>
        <v>0</v>
      </c>
      <c r="F940" s="182">
        <f t="shared" si="107"/>
        <v>0</v>
      </c>
      <c r="G940" s="141">
        <f t="shared" si="107"/>
        <v>0</v>
      </c>
      <c r="H940" s="141">
        <f t="shared" si="107"/>
        <v>0</v>
      </c>
      <c r="I940" s="142">
        <f t="shared" si="107"/>
        <v>0</v>
      </c>
      <c r="J940" s="136">
        <f t="shared" si="107"/>
        <v>0</v>
      </c>
      <c r="K940" s="136">
        <f t="shared" si="107"/>
        <v>0</v>
      </c>
      <c r="L940" s="136">
        <f t="shared" si="107"/>
        <v>0</v>
      </c>
      <c r="M940" s="177">
        <f t="shared" si="107"/>
        <v>0</v>
      </c>
      <c r="N940" s="137">
        <f t="shared" si="107"/>
        <v>0</v>
      </c>
      <c r="O940" s="45"/>
      <c r="Q940" s="57" t="str">
        <f t="shared" si="104"/>
        <v>скрыть</v>
      </c>
    </row>
    <row r="941" spans="2:17" ht="15.75" hidden="1" customHeight="1" x14ac:dyDescent="0.25">
      <c r="B941" s="182">
        <v>925</v>
      </c>
      <c r="C941" s="182">
        <f t="shared" si="107"/>
        <v>0</v>
      </c>
      <c r="D941" s="182">
        <f t="shared" si="107"/>
        <v>0</v>
      </c>
      <c r="E941" s="183">
        <f t="shared" si="107"/>
        <v>0</v>
      </c>
      <c r="F941" s="182">
        <f t="shared" si="107"/>
        <v>0</v>
      </c>
      <c r="G941" s="141">
        <f t="shared" si="107"/>
        <v>0</v>
      </c>
      <c r="H941" s="141">
        <f t="shared" si="107"/>
        <v>0</v>
      </c>
      <c r="I941" s="142">
        <f t="shared" si="107"/>
        <v>0</v>
      </c>
      <c r="J941" s="136">
        <f t="shared" si="107"/>
        <v>0</v>
      </c>
      <c r="K941" s="136">
        <f t="shared" si="107"/>
        <v>0</v>
      </c>
      <c r="L941" s="136">
        <f t="shared" si="107"/>
        <v>0</v>
      </c>
      <c r="M941" s="177">
        <f t="shared" si="107"/>
        <v>0</v>
      </c>
      <c r="N941" s="137">
        <f t="shared" si="107"/>
        <v>0</v>
      </c>
      <c r="O941" s="45"/>
      <c r="Q941" s="57" t="str">
        <f t="shared" si="104"/>
        <v>скрыть</v>
      </c>
    </row>
    <row r="942" spans="2:17" ht="15.75" hidden="1" customHeight="1" x14ac:dyDescent="0.25">
      <c r="B942" s="182">
        <v>926</v>
      </c>
      <c r="C942" s="182">
        <f t="shared" si="107"/>
        <v>0</v>
      </c>
      <c r="D942" s="182">
        <f t="shared" si="107"/>
        <v>0</v>
      </c>
      <c r="E942" s="183">
        <f t="shared" si="107"/>
        <v>0</v>
      </c>
      <c r="F942" s="182">
        <f t="shared" si="107"/>
        <v>0</v>
      </c>
      <c r="G942" s="141">
        <f t="shared" si="107"/>
        <v>0</v>
      </c>
      <c r="H942" s="141">
        <f t="shared" si="107"/>
        <v>0</v>
      </c>
      <c r="I942" s="142">
        <f t="shared" si="107"/>
        <v>0</v>
      </c>
      <c r="J942" s="136">
        <f t="shared" si="107"/>
        <v>0</v>
      </c>
      <c r="K942" s="136">
        <f t="shared" si="107"/>
        <v>0</v>
      </c>
      <c r="L942" s="136">
        <f t="shared" si="107"/>
        <v>0</v>
      </c>
      <c r="M942" s="177">
        <f t="shared" si="107"/>
        <v>0</v>
      </c>
      <c r="N942" s="137">
        <f t="shared" si="107"/>
        <v>0</v>
      </c>
      <c r="O942" s="45"/>
      <c r="Q942" s="57" t="str">
        <f t="shared" si="104"/>
        <v>скрыть</v>
      </c>
    </row>
    <row r="943" spans="2:17" ht="15.75" hidden="1" customHeight="1" x14ac:dyDescent="0.25">
      <c r="B943" s="182">
        <v>927</v>
      </c>
      <c r="C943" s="182">
        <f t="shared" si="107"/>
        <v>0</v>
      </c>
      <c r="D943" s="182">
        <f t="shared" si="107"/>
        <v>0</v>
      </c>
      <c r="E943" s="183">
        <f t="shared" si="107"/>
        <v>0</v>
      </c>
      <c r="F943" s="182">
        <f t="shared" si="107"/>
        <v>0</v>
      </c>
      <c r="G943" s="141">
        <f t="shared" si="107"/>
        <v>0</v>
      </c>
      <c r="H943" s="141">
        <f t="shared" si="107"/>
        <v>0</v>
      </c>
      <c r="I943" s="142">
        <f t="shared" si="107"/>
        <v>0</v>
      </c>
      <c r="J943" s="136">
        <f t="shared" si="107"/>
        <v>0</v>
      </c>
      <c r="K943" s="136">
        <f t="shared" si="107"/>
        <v>0</v>
      </c>
      <c r="L943" s="136">
        <f t="shared" si="107"/>
        <v>0</v>
      </c>
      <c r="M943" s="177">
        <f t="shared" si="107"/>
        <v>0</v>
      </c>
      <c r="N943" s="137">
        <f t="shared" si="107"/>
        <v>0</v>
      </c>
      <c r="O943" s="45"/>
      <c r="Q943" s="57" t="str">
        <f t="shared" si="104"/>
        <v>скрыть</v>
      </c>
    </row>
    <row r="944" spans="2:17" ht="15.75" hidden="1" customHeight="1" x14ac:dyDescent="0.25">
      <c r="B944" s="182">
        <v>928</v>
      </c>
      <c r="C944" s="182">
        <f t="shared" si="107"/>
        <v>0</v>
      </c>
      <c r="D944" s="182">
        <f t="shared" si="107"/>
        <v>0</v>
      </c>
      <c r="E944" s="183">
        <f t="shared" si="107"/>
        <v>0</v>
      </c>
      <c r="F944" s="182">
        <f t="shared" si="107"/>
        <v>0</v>
      </c>
      <c r="G944" s="141">
        <f t="shared" si="107"/>
        <v>0</v>
      </c>
      <c r="H944" s="141">
        <f t="shared" si="107"/>
        <v>0</v>
      </c>
      <c r="I944" s="142">
        <f t="shared" si="107"/>
        <v>0</v>
      </c>
      <c r="J944" s="136">
        <f t="shared" si="107"/>
        <v>0</v>
      </c>
      <c r="K944" s="136">
        <f t="shared" si="107"/>
        <v>0</v>
      </c>
      <c r="L944" s="136">
        <f t="shared" si="107"/>
        <v>0</v>
      </c>
      <c r="M944" s="177">
        <f t="shared" si="107"/>
        <v>0</v>
      </c>
      <c r="N944" s="137">
        <f t="shared" si="107"/>
        <v>0</v>
      </c>
      <c r="O944" s="45"/>
      <c r="Q944" s="57" t="str">
        <f t="shared" si="104"/>
        <v>скрыть</v>
      </c>
    </row>
    <row r="945" spans="2:17" ht="15.75" hidden="1" customHeight="1" x14ac:dyDescent="0.25">
      <c r="B945" s="182">
        <v>929</v>
      </c>
      <c r="C945" s="182">
        <f t="shared" si="107"/>
        <v>0</v>
      </c>
      <c r="D945" s="182">
        <f t="shared" si="107"/>
        <v>0</v>
      </c>
      <c r="E945" s="183">
        <f t="shared" si="107"/>
        <v>0</v>
      </c>
      <c r="F945" s="182">
        <f t="shared" si="107"/>
        <v>0</v>
      </c>
      <c r="G945" s="141">
        <f t="shared" si="107"/>
        <v>0</v>
      </c>
      <c r="H945" s="141">
        <f t="shared" si="107"/>
        <v>0</v>
      </c>
      <c r="I945" s="142">
        <f t="shared" si="107"/>
        <v>0</v>
      </c>
      <c r="J945" s="136">
        <f t="shared" si="107"/>
        <v>0</v>
      </c>
      <c r="K945" s="136">
        <f t="shared" si="107"/>
        <v>0</v>
      </c>
      <c r="L945" s="136">
        <f t="shared" si="107"/>
        <v>0</v>
      </c>
      <c r="M945" s="177">
        <f t="shared" si="107"/>
        <v>0</v>
      </c>
      <c r="N945" s="137">
        <f t="shared" si="107"/>
        <v>0</v>
      </c>
      <c r="O945" s="45"/>
      <c r="Q945" s="57" t="str">
        <f t="shared" si="104"/>
        <v>скрыть</v>
      </c>
    </row>
    <row r="946" spans="2:17" ht="15.75" hidden="1" customHeight="1" x14ac:dyDescent="0.25">
      <c r="B946" s="182">
        <v>930</v>
      </c>
      <c r="C946" s="182">
        <f t="shared" si="107"/>
        <v>0</v>
      </c>
      <c r="D946" s="182">
        <f t="shared" si="107"/>
        <v>0</v>
      </c>
      <c r="E946" s="183">
        <f t="shared" si="107"/>
        <v>0</v>
      </c>
      <c r="F946" s="182">
        <f t="shared" si="107"/>
        <v>0</v>
      </c>
      <c r="G946" s="141">
        <f t="shared" si="107"/>
        <v>0</v>
      </c>
      <c r="H946" s="141">
        <f t="shared" si="107"/>
        <v>0</v>
      </c>
      <c r="I946" s="142">
        <f t="shared" si="107"/>
        <v>0</v>
      </c>
      <c r="J946" s="136">
        <f t="shared" si="107"/>
        <v>0</v>
      </c>
      <c r="K946" s="136">
        <f t="shared" si="107"/>
        <v>0</v>
      </c>
      <c r="L946" s="136">
        <f t="shared" si="107"/>
        <v>0</v>
      </c>
      <c r="M946" s="177">
        <f t="shared" si="107"/>
        <v>0</v>
      </c>
      <c r="N946" s="137">
        <f t="shared" si="107"/>
        <v>0</v>
      </c>
      <c r="O946" s="45"/>
      <c r="Q946" s="57" t="str">
        <f t="shared" si="104"/>
        <v>скрыть</v>
      </c>
    </row>
    <row r="947" spans="2:17" ht="15.75" hidden="1" customHeight="1" x14ac:dyDescent="0.25">
      <c r="B947" s="182">
        <v>931</v>
      </c>
      <c r="C947" s="182">
        <f t="shared" ref="C947:N956" si="108">IFERROR(VLOOKUP($B947,calc_data,C$14+1,0),0)</f>
        <v>0</v>
      </c>
      <c r="D947" s="182">
        <f t="shared" si="108"/>
        <v>0</v>
      </c>
      <c r="E947" s="183">
        <f t="shared" si="108"/>
        <v>0</v>
      </c>
      <c r="F947" s="182">
        <f t="shared" si="108"/>
        <v>0</v>
      </c>
      <c r="G947" s="141">
        <f t="shared" si="108"/>
        <v>0</v>
      </c>
      <c r="H947" s="141">
        <f t="shared" si="108"/>
        <v>0</v>
      </c>
      <c r="I947" s="142">
        <f t="shared" si="108"/>
        <v>0</v>
      </c>
      <c r="J947" s="136">
        <f t="shared" si="108"/>
        <v>0</v>
      </c>
      <c r="K947" s="136">
        <f t="shared" si="108"/>
        <v>0</v>
      </c>
      <c r="L947" s="136">
        <f t="shared" si="108"/>
        <v>0</v>
      </c>
      <c r="M947" s="177">
        <f t="shared" si="108"/>
        <v>0</v>
      </c>
      <c r="N947" s="137">
        <f t="shared" si="108"/>
        <v>0</v>
      </c>
      <c r="O947" s="45"/>
      <c r="Q947" s="57" t="str">
        <f t="shared" si="104"/>
        <v>скрыть</v>
      </c>
    </row>
    <row r="948" spans="2:17" ht="15.75" hidden="1" customHeight="1" x14ac:dyDescent="0.25">
      <c r="B948" s="182">
        <v>932</v>
      </c>
      <c r="C948" s="182">
        <f t="shared" si="108"/>
        <v>0</v>
      </c>
      <c r="D948" s="182">
        <f t="shared" si="108"/>
        <v>0</v>
      </c>
      <c r="E948" s="183">
        <f t="shared" si="108"/>
        <v>0</v>
      </c>
      <c r="F948" s="182">
        <f t="shared" si="108"/>
        <v>0</v>
      </c>
      <c r="G948" s="141">
        <f t="shared" si="108"/>
        <v>0</v>
      </c>
      <c r="H948" s="141">
        <f t="shared" si="108"/>
        <v>0</v>
      </c>
      <c r="I948" s="142">
        <f t="shared" si="108"/>
        <v>0</v>
      </c>
      <c r="J948" s="136">
        <f t="shared" si="108"/>
        <v>0</v>
      </c>
      <c r="K948" s="136">
        <f t="shared" si="108"/>
        <v>0</v>
      </c>
      <c r="L948" s="136">
        <f t="shared" si="108"/>
        <v>0</v>
      </c>
      <c r="M948" s="177">
        <f t="shared" si="108"/>
        <v>0</v>
      </c>
      <c r="N948" s="137">
        <f t="shared" si="108"/>
        <v>0</v>
      </c>
      <c r="O948" s="45"/>
      <c r="Q948" s="57" t="str">
        <f t="shared" si="104"/>
        <v>скрыть</v>
      </c>
    </row>
    <row r="949" spans="2:17" ht="15.75" hidden="1" customHeight="1" x14ac:dyDescent="0.25">
      <c r="B949" s="182">
        <v>933</v>
      </c>
      <c r="C949" s="182">
        <f t="shared" si="108"/>
        <v>0</v>
      </c>
      <c r="D949" s="182">
        <f t="shared" si="108"/>
        <v>0</v>
      </c>
      <c r="E949" s="183">
        <f t="shared" si="108"/>
        <v>0</v>
      </c>
      <c r="F949" s="182">
        <f t="shared" si="108"/>
        <v>0</v>
      </c>
      <c r="G949" s="141">
        <f t="shared" si="108"/>
        <v>0</v>
      </c>
      <c r="H949" s="141">
        <f t="shared" si="108"/>
        <v>0</v>
      </c>
      <c r="I949" s="142">
        <f t="shared" si="108"/>
        <v>0</v>
      </c>
      <c r="J949" s="136">
        <f t="shared" si="108"/>
        <v>0</v>
      </c>
      <c r="K949" s="136">
        <f t="shared" si="108"/>
        <v>0</v>
      </c>
      <c r="L949" s="136">
        <f t="shared" si="108"/>
        <v>0</v>
      </c>
      <c r="M949" s="177">
        <f t="shared" si="108"/>
        <v>0</v>
      </c>
      <c r="N949" s="137">
        <f t="shared" si="108"/>
        <v>0</v>
      </c>
      <c r="O949" s="45"/>
      <c r="Q949" s="57" t="str">
        <f t="shared" si="104"/>
        <v>скрыть</v>
      </c>
    </row>
    <row r="950" spans="2:17" ht="15.75" hidden="1" customHeight="1" x14ac:dyDescent="0.25">
      <c r="B950" s="182">
        <v>934</v>
      </c>
      <c r="C950" s="182">
        <f t="shared" si="108"/>
        <v>0</v>
      </c>
      <c r="D950" s="182">
        <f t="shared" si="108"/>
        <v>0</v>
      </c>
      <c r="E950" s="183">
        <f t="shared" si="108"/>
        <v>0</v>
      </c>
      <c r="F950" s="182">
        <f t="shared" si="108"/>
        <v>0</v>
      </c>
      <c r="G950" s="141">
        <f t="shared" si="108"/>
        <v>0</v>
      </c>
      <c r="H950" s="141">
        <f t="shared" si="108"/>
        <v>0</v>
      </c>
      <c r="I950" s="142">
        <f t="shared" si="108"/>
        <v>0</v>
      </c>
      <c r="J950" s="136">
        <f t="shared" si="108"/>
        <v>0</v>
      </c>
      <c r="K950" s="136">
        <f t="shared" si="108"/>
        <v>0</v>
      </c>
      <c r="L950" s="136">
        <f t="shared" si="108"/>
        <v>0</v>
      </c>
      <c r="M950" s="177">
        <f t="shared" si="108"/>
        <v>0</v>
      </c>
      <c r="N950" s="137">
        <f t="shared" si="108"/>
        <v>0</v>
      </c>
      <c r="O950" s="45"/>
      <c r="Q950" s="57" t="str">
        <f t="shared" si="104"/>
        <v>скрыть</v>
      </c>
    </row>
    <row r="951" spans="2:17" ht="15.75" hidden="1" customHeight="1" x14ac:dyDescent="0.25">
      <c r="B951" s="182">
        <v>935</v>
      </c>
      <c r="C951" s="182">
        <f t="shared" si="108"/>
        <v>0</v>
      </c>
      <c r="D951" s="182">
        <f t="shared" si="108"/>
        <v>0</v>
      </c>
      <c r="E951" s="183">
        <f t="shared" si="108"/>
        <v>0</v>
      </c>
      <c r="F951" s="182">
        <f t="shared" si="108"/>
        <v>0</v>
      </c>
      <c r="G951" s="141">
        <f t="shared" si="108"/>
        <v>0</v>
      </c>
      <c r="H951" s="141">
        <f t="shared" si="108"/>
        <v>0</v>
      </c>
      <c r="I951" s="142">
        <f t="shared" si="108"/>
        <v>0</v>
      </c>
      <c r="J951" s="136">
        <f t="shared" si="108"/>
        <v>0</v>
      </c>
      <c r="K951" s="136">
        <f t="shared" si="108"/>
        <v>0</v>
      </c>
      <c r="L951" s="136">
        <f t="shared" si="108"/>
        <v>0</v>
      </c>
      <c r="M951" s="177">
        <f t="shared" si="108"/>
        <v>0</v>
      </c>
      <c r="N951" s="137">
        <f t="shared" si="108"/>
        <v>0</v>
      </c>
      <c r="O951" s="45"/>
      <c r="Q951" s="57" t="str">
        <f t="shared" si="104"/>
        <v>скрыть</v>
      </c>
    </row>
    <row r="952" spans="2:17" ht="15.75" hidden="1" customHeight="1" x14ac:dyDescent="0.25">
      <c r="B952" s="182">
        <v>936</v>
      </c>
      <c r="C952" s="182">
        <f t="shared" si="108"/>
        <v>0</v>
      </c>
      <c r="D952" s="182">
        <f t="shared" si="108"/>
        <v>0</v>
      </c>
      <c r="E952" s="183">
        <f t="shared" si="108"/>
        <v>0</v>
      </c>
      <c r="F952" s="182">
        <f t="shared" si="108"/>
        <v>0</v>
      </c>
      <c r="G952" s="141">
        <f t="shared" si="108"/>
        <v>0</v>
      </c>
      <c r="H952" s="141">
        <f t="shared" si="108"/>
        <v>0</v>
      </c>
      <c r="I952" s="142">
        <f t="shared" si="108"/>
        <v>0</v>
      </c>
      <c r="J952" s="136">
        <f t="shared" si="108"/>
        <v>0</v>
      </c>
      <c r="K952" s="136">
        <f t="shared" si="108"/>
        <v>0</v>
      </c>
      <c r="L952" s="136">
        <f t="shared" si="108"/>
        <v>0</v>
      </c>
      <c r="M952" s="177">
        <f t="shared" si="108"/>
        <v>0</v>
      </c>
      <c r="N952" s="137">
        <f t="shared" si="108"/>
        <v>0</v>
      </c>
      <c r="O952" s="45"/>
      <c r="Q952" s="57" t="str">
        <f t="shared" si="104"/>
        <v>скрыть</v>
      </c>
    </row>
    <row r="953" spans="2:17" ht="15.75" hidden="1" customHeight="1" x14ac:dyDescent="0.25">
      <c r="B953" s="182">
        <v>937</v>
      </c>
      <c r="C953" s="182">
        <f t="shared" si="108"/>
        <v>0</v>
      </c>
      <c r="D953" s="182">
        <f t="shared" si="108"/>
        <v>0</v>
      </c>
      <c r="E953" s="183">
        <f t="shared" si="108"/>
        <v>0</v>
      </c>
      <c r="F953" s="182">
        <f t="shared" si="108"/>
        <v>0</v>
      </c>
      <c r="G953" s="141">
        <f t="shared" si="108"/>
        <v>0</v>
      </c>
      <c r="H953" s="141">
        <f t="shared" si="108"/>
        <v>0</v>
      </c>
      <c r="I953" s="142">
        <f t="shared" si="108"/>
        <v>0</v>
      </c>
      <c r="J953" s="136">
        <f t="shared" si="108"/>
        <v>0</v>
      </c>
      <c r="K953" s="136">
        <f t="shared" si="108"/>
        <v>0</v>
      </c>
      <c r="L953" s="136">
        <f t="shared" si="108"/>
        <v>0</v>
      </c>
      <c r="M953" s="177">
        <f t="shared" si="108"/>
        <v>0</v>
      </c>
      <c r="N953" s="137">
        <f t="shared" si="108"/>
        <v>0</v>
      </c>
      <c r="O953" s="45"/>
      <c r="Q953" s="57" t="str">
        <f t="shared" si="104"/>
        <v>скрыть</v>
      </c>
    </row>
    <row r="954" spans="2:17" ht="15.75" hidden="1" customHeight="1" x14ac:dyDescent="0.25">
      <c r="B954" s="182">
        <v>938</v>
      </c>
      <c r="C954" s="182">
        <f t="shared" si="108"/>
        <v>0</v>
      </c>
      <c r="D954" s="182">
        <f t="shared" si="108"/>
        <v>0</v>
      </c>
      <c r="E954" s="183">
        <f t="shared" si="108"/>
        <v>0</v>
      </c>
      <c r="F954" s="182">
        <f t="shared" si="108"/>
        <v>0</v>
      </c>
      <c r="G954" s="141">
        <f t="shared" si="108"/>
        <v>0</v>
      </c>
      <c r="H954" s="141">
        <f t="shared" si="108"/>
        <v>0</v>
      </c>
      <c r="I954" s="142">
        <f t="shared" si="108"/>
        <v>0</v>
      </c>
      <c r="J954" s="136">
        <f t="shared" si="108"/>
        <v>0</v>
      </c>
      <c r="K954" s="136">
        <f t="shared" si="108"/>
        <v>0</v>
      </c>
      <c r="L954" s="136">
        <f t="shared" si="108"/>
        <v>0</v>
      </c>
      <c r="M954" s="177">
        <f t="shared" si="108"/>
        <v>0</v>
      </c>
      <c r="N954" s="137">
        <f t="shared" si="108"/>
        <v>0</v>
      </c>
      <c r="O954" s="45"/>
      <c r="Q954" s="57" t="str">
        <f t="shared" si="104"/>
        <v>скрыть</v>
      </c>
    </row>
    <row r="955" spans="2:17" ht="15.75" hidden="1" customHeight="1" x14ac:dyDescent="0.25">
      <c r="B955" s="182">
        <v>939</v>
      </c>
      <c r="C955" s="182">
        <f t="shared" si="108"/>
        <v>0</v>
      </c>
      <c r="D955" s="182">
        <f t="shared" si="108"/>
        <v>0</v>
      </c>
      <c r="E955" s="183">
        <f t="shared" si="108"/>
        <v>0</v>
      </c>
      <c r="F955" s="182">
        <f t="shared" si="108"/>
        <v>0</v>
      </c>
      <c r="G955" s="141">
        <f t="shared" si="108"/>
        <v>0</v>
      </c>
      <c r="H955" s="141">
        <f t="shared" si="108"/>
        <v>0</v>
      </c>
      <c r="I955" s="142">
        <f t="shared" si="108"/>
        <v>0</v>
      </c>
      <c r="J955" s="136">
        <f t="shared" si="108"/>
        <v>0</v>
      </c>
      <c r="K955" s="136">
        <f t="shared" si="108"/>
        <v>0</v>
      </c>
      <c r="L955" s="136">
        <f t="shared" si="108"/>
        <v>0</v>
      </c>
      <c r="M955" s="177">
        <f t="shared" si="108"/>
        <v>0</v>
      </c>
      <c r="N955" s="137">
        <f t="shared" si="108"/>
        <v>0</v>
      </c>
      <c r="O955" s="45"/>
      <c r="Q955" s="57" t="str">
        <f t="shared" si="104"/>
        <v>скрыть</v>
      </c>
    </row>
    <row r="956" spans="2:17" ht="15.75" hidden="1" customHeight="1" x14ac:dyDescent="0.25">
      <c r="B956" s="182">
        <v>940</v>
      </c>
      <c r="C956" s="182">
        <f t="shared" si="108"/>
        <v>0</v>
      </c>
      <c r="D956" s="182">
        <f t="shared" si="108"/>
        <v>0</v>
      </c>
      <c r="E956" s="183">
        <f t="shared" si="108"/>
        <v>0</v>
      </c>
      <c r="F956" s="182">
        <f t="shared" si="108"/>
        <v>0</v>
      </c>
      <c r="G956" s="141">
        <f t="shared" si="108"/>
        <v>0</v>
      </c>
      <c r="H956" s="141">
        <f t="shared" si="108"/>
        <v>0</v>
      </c>
      <c r="I956" s="142">
        <f t="shared" si="108"/>
        <v>0</v>
      </c>
      <c r="J956" s="136">
        <f t="shared" si="108"/>
        <v>0</v>
      </c>
      <c r="K956" s="136">
        <f t="shared" si="108"/>
        <v>0</v>
      </c>
      <c r="L956" s="136">
        <f t="shared" si="108"/>
        <v>0</v>
      </c>
      <c r="M956" s="177">
        <f t="shared" si="108"/>
        <v>0</v>
      </c>
      <c r="N956" s="137">
        <f t="shared" si="108"/>
        <v>0</v>
      </c>
      <c r="O956" s="45"/>
      <c r="Q956" s="57" t="str">
        <f t="shared" si="104"/>
        <v>скрыть</v>
      </c>
    </row>
    <row r="957" spans="2:17" ht="15.75" hidden="1" customHeight="1" x14ac:dyDescent="0.25">
      <c r="B957" s="182">
        <v>941</v>
      </c>
      <c r="C957" s="182">
        <f t="shared" ref="C957:N966" si="109">IFERROR(VLOOKUP($B957,calc_data,C$14+1,0),0)</f>
        <v>0</v>
      </c>
      <c r="D957" s="182">
        <f t="shared" si="109"/>
        <v>0</v>
      </c>
      <c r="E957" s="183">
        <f t="shared" si="109"/>
        <v>0</v>
      </c>
      <c r="F957" s="182">
        <f t="shared" si="109"/>
        <v>0</v>
      </c>
      <c r="G957" s="141">
        <f t="shared" si="109"/>
        <v>0</v>
      </c>
      <c r="H957" s="141">
        <f t="shared" si="109"/>
        <v>0</v>
      </c>
      <c r="I957" s="142">
        <f t="shared" si="109"/>
        <v>0</v>
      </c>
      <c r="J957" s="136">
        <f t="shared" si="109"/>
        <v>0</v>
      </c>
      <c r="K957" s="136">
        <f t="shared" si="109"/>
        <v>0</v>
      </c>
      <c r="L957" s="136">
        <f t="shared" si="109"/>
        <v>0</v>
      </c>
      <c r="M957" s="177">
        <f t="shared" si="109"/>
        <v>0</v>
      </c>
      <c r="N957" s="137">
        <f t="shared" si="109"/>
        <v>0</v>
      </c>
      <c r="O957" s="45"/>
      <c r="Q957" s="57" t="str">
        <f t="shared" si="104"/>
        <v>скрыть</v>
      </c>
    </row>
    <row r="958" spans="2:17" ht="15.75" hidden="1" customHeight="1" x14ac:dyDescent="0.25">
      <c r="B958" s="182">
        <v>942</v>
      </c>
      <c r="C958" s="182">
        <f t="shared" si="109"/>
        <v>0</v>
      </c>
      <c r="D958" s="182">
        <f t="shared" si="109"/>
        <v>0</v>
      </c>
      <c r="E958" s="183">
        <f t="shared" si="109"/>
        <v>0</v>
      </c>
      <c r="F958" s="182">
        <f t="shared" si="109"/>
        <v>0</v>
      </c>
      <c r="G958" s="141">
        <f t="shared" si="109"/>
        <v>0</v>
      </c>
      <c r="H958" s="141">
        <f t="shared" si="109"/>
        <v>0</v>
      </c>
      <c r="I958" s="142">
        <f t="shared" si="109"/>
        <v>0</v>
      </c>
      <c r="J958" s="136">
        <f t="shared" si="109"/>
        <v>0</v>
      </c>
      <c r="K958" s="136">
        <f t="shared" si="109"/>
        <v>0</v>
      </c>
      <c r="L958" s="136">
        <f t="shared" si="109"/>
        <v>0</v>
      </c>
      <c r="M958" s="177">
        <f t="shared" si="109"/>
        <v>0</v>
      </c>
      <c r="N958" s="137">
        <f t="shared" si="109"/>
        <v>0</v>
      </c>
      <c r="O958" s="45"/>
      <c r="Q958" s="57" t="str">
        <f t="shared" si="104"/>
        <v>скрыть</v>
      </c>
    </row>
    <row r="959" spans="2:17" ht="15.75" hidden="1" customHeight="1" x14ac:dyDescent="0.25">
      <c r="B959" s="182">
        <v>943</v>
      </c>
      <c r="C959" s="182">
        <f t="shared" si="109"/>
        <v>0</v>
      </c>
      <c r="D959" s="182">
        <f t="shared" si="109"/>
        <v>0</v>
      </c>
      <c r="E959" s="183">
        <f t="shared" si="109"/>
        <v>0</v>
      </c>
      <c r="F959" s="182">
        <f t="shared" si="109"/>
        <v>0</v>
      </c>
      <c r="G959" s="141">
        <f t="shared" si="109"/>
        <v>0</v>
      </c>
      <c r="H959" s="141">
        <f t="shared" si="109"/>
        <v>0</v>
      </c>
      <c r="I959" s="142">
        <f t="shared" si="109"/>
        <v>0</v>
      </c>
      <c r="J959" s="136">
        <f t="shared" si="109"/>
        <v>0</v>
      </c>
      <c r="K959" s="136">
        <f t="shared" si="109"/>
        <v>0</v>
      </c>
      <c r="L959" s="136">
        <f t="shared" si="109"/>
        <v>0</v>
      </c>
      <c r="M959" s="177">
        <f t="shared" si="109"/>
        <v>0</v>
      </c>
      <c r="N959" s="137">
        <f t="shared" si="109"/>
        <v>0</v>
      </c>
      <c r="O959" s="45"/>
      <c r="Q959" s="57" t="str">
        <f t="shared" si="104"/>
        <v>скрыть</v>
      </c>
    </row>
    <row r="960" spans="2:17" ht="15.75" hidden="1" customHeight="1" x14ac:dyDescent="0.25">
      <c r="B960" s="182">
        <v>944</v>
      </c>
      <c r="C960" s="182">
        <f t="shared" si="109"/>
        <v>0</v>
      </c>
      <c r="D960" s="182">
        <f t="shared" si="109"/>
        <v>0</v>
      </c>
      <c r="E960" s="183">
        <f t="shared" si="109"/>
        <v>0</v>
      </c>
      <c r="F960" s="182">
        <f t="shared" si="109"/>
        <v>0</v>
      </c>
      <c r="G960" s="141">
        <f t="shared" si="109"/>
        <v>0</v>
      </c>
      <c r="H960" s="141">
        <f t="shared" si="109"/>
        <v>0</v>
      </c>
      <c r="I960" s="142">
        <f t="shared" si="109"/>
        <v>0</v>
      </c>
      <c r="J960" s="136">
        <f t="shared" si="109"/>
        <v>0</v>
      </c>
      <c r="K960" s="136">
        <f t="shared" si="109"/>
        <v>0</v>
      </c>
      <c r="L960" s="136">
        <f t="shared" si="109"/>
        <v>0</v>
      </c>
      <c r="M960" s="177">
        <f t="shared" si="109"/>
        <v>0</v>
      </c>
      <c r="N960" s="137">
        <f t="shared" si="109"/>
        <v>0</v>
      </c>
      <c r="O960" s="45"/>
      <c r="Q960" s="57" t="str">
        <f t="shared" si="104"/>
        <v>скрыть</v>
      </c>
    </row>
    <row r="961" spans="2:17" ht="15.75" hidden="1" customHeight="1" x14ac:dyDescent="0.25">
      <c r="B961" s="182">
        <v>945</v>
      </c>
      <c r="C961" s="182">
        <f t="shared" si="109"/>
        <v>0</v>
      </c>
      <c r="D961" s="182">
        <f t="shared" si="109"/>
        <v>0</v>
      </c>
      <c r="E961" s="183">
        <f t="shared" si="109"/>
        <v>0</v>
      </c>
      <c r="F961" s="182">
        <f t="shared" si="109"/>
        <v>0</v>
      </c>
      <c r="G961" s="141">
        <f t="shared" si="109"/>
        <v>0</v>
      </c>
      <c r="H961" s="141">
        <f t="shared" si="109"/>
        <v>0</v>
      </c>
      <c r="I961" s="142">
        <f t="shared" si="109"/>
        <v>0</v>
      </c>
      <c r="J961" s="136">
        <f t="shared" si="109"/>
        <v>0</v>
      </c>
      <c r="K961" s="136">
        <f t="shared" si="109"/>
        <v>0</v>
      </c>
      <c r="L961" s="136">
        <f t="shared" si="109"/>
        <v>0</v>
      </c>
      <c r="M961" s="177">
        <f t="shared" si="109"/>
        <v>0</v>
      </c>
      <c r="N961" s="137">
        <f t="shared" si="109"/>
        <v>0</v>
      </c>
      <c r="O961" s="45"/>
      <c r="Q961" s="57" t="str">
        <f t="shared" si="104"/>
        <v>скрыть</v>
      </c>
    </row>
    <row r="962" spans="2:17" ht="15.75" hidden="1" customHeight="1" x14ac:dyDescent="0.25">
      <c r="B962" s="182">
        <v>946</v>
      </c>
      <c r="C962" s="182">
        <f t="shared" si="109"/>
        <v>0</v>
      </c>
      <c r="D962" s="182">
        <f t="shared" si="109"/>
        <v>0</v>
      </c>
      <c r="E962" s="183">
        <f t="shared" si="109"/>
        <v>0</v>
      </c>
      <c r="F962" s="182">
        <f t="shared" si="109"/>
        <v>0</v>
      </c>
      <c r="G962" s="141">
        <f t="shared" si="109"/>
        <v>0</v>
      </c>
      <c r="H962" s="141">
        <f t="shared" si="109"/>
        <v>0</v>
      </c>
      <c r="I962" s="142">
        <f t="shared" si="109"/>
        <v>0</v>
      </c>
      <c r="J962" s="136">
        <f t="shared" si="109"/>
        <v>0</v>
      </c>
      <c r="K962" s="136">
        <f t="shared" si="109"/>
        <v>0</v>
      </c>
      <c r="L962" s="136">
        <f t="shared" si="109"/>
        <v>0</v>
      </c>
      <c r="M962" s="177">
        <f t="shared" si="109"/>
        <v>0</v>
      </c>
      <c r="N962" s="137">
        <f t="shared" si="109"/>
        <v>0</v>
      </c>
      <c r="O962" s="45"/>
      <c r="Q962" s="57" t="str">
        <f t="shared" si="104"/>
        <v>скрыть</v>
      </c>
    </row>
    <row r="963" spans="2:17" ht="15.75" hidden="1" customHeight="1" x14ac:dyDescent="0.25">
      <c r="B963" s="182">
        <v>947</v>
      </c>
      <c r="C963" s="182">
        <f t="shared" si="109"/>
        <v>0</v>
      </c>
      <c r="D963" s="182">
        <f t="shared" si="109"/>
        <v>0</v>
      </c>
      <c r="E963" s="183">
        <f t="shared" si="109"/>
        <v>0</v>
      </c>
      <c r="F963" s="182">
        <f t="shared" si="109"/>
        <v>0</v>
      </c>
      <c r="G963" s="141">
        <f t="shared" si="109"/>
        <v>0</v>
      </c>
      <c r="H963" s="141">
        <f t="shared" si="109"/>
        <v>0</v>
      </c>
      <c r="I963" s="142">
        <f t="shared" si="109"/>
        <v>0</v>
      </c>
      <c r="J963" s="136">
        <f t="shared" si="109"/>
        <v>0</v>
      </c>
      <c r="K963" s="136">
        <f t="shared" si="109"/>
        <v>0</v>
      </c>
      <c r="L963" s="136">
        <f t="shared" si="109"/>
        <v>0</v>
      </c>
      <c r="M963" s="177">
        <f t="shared" si="109"/>
        <v>0</v>
      </c>
      <c r="N963" s="137">
        <f t="shared" si="109"/>
        <v>0</v>
      </c>
      <c r="O963" s="45"/>
      <c r="Q963" s="57" t="str">
        <f t="shared" si="104"/>
        <v>скрыть</v>
      </c>
    </row>
    <row r="964" spans="2:17" ht="15.75" hidden="1" customHeight="1" x14ac:dyDescent="0.25">
      <c r="B964" s="182">
        <v>948</v>
      </c>
      <c r="C964" s="182">
        <f t="shared" si="109"/>
        <v>0</v>
      </c>
      <c r="D964" s="182">
        <f t="shared" si="109"/>
        <v>0</v>
      </c>
      <c r="E964" s="183">
        <f t="shared" si="109"/>
        <v>0</v>
      </c>
      <c r="F964" s="182">
        <f t="shared" si="109"/>
        <v>0</v>
      </c>
      <c r="G964" s="141">
        <f t="shared" si="109"/>
        <v>0</v>
      </c>
      <c r="H964" s="141">
        <f t="shared" si="109"/>
        <v>0</v>
      </c>
      <c r="I964" s="142">
        <f t="shared" si="109"/>
        <v>0</v>
      </c>
      <c r="J964" s="136">
        <f t="shared" si="109"/>
        <v>0</v>
      </c>
      <c r="K964" s="136">
        <f t="shared" si="109"/>
        <v>0</v>
      </c>
      <c r="L964" s="136">
        <f t="shared" si="109"/>
        <v>0</v>
      </c>
      <c r="M964" s="177">
        <f t="shared" si="109"/>
        <v>0</v>
      </c>
      <c r="N964" s="137">
        <f t="shared" si="109"/>
        <v>0</v>
      </c>
      <c r="O964" s="45"/>
      <c r="Q964" s="57" t="str">
        <f t="shared" si="104"/>
        <v>скрыть</v>
      </c>
    </row>
    <row r="965" spans="2:17" ht="15.75" hidden="1" customHeight="1" x14ac:dyDescent="0.25">
      <c r="B965" s="182">
        <v>949</v>
      </c>
      <c r="C965" s="182">
        <f t="shared" si="109"/>
        <v>0</v>
      </c>
      <c r="D965" s="182">
        <f t="shared" si="109"/>
        <v>0</v>
      </c>
      <c r="E965" s="183">
        <f t="shared" si="109"/>
        <v>0</v>
      </c>
      <c r="F965" s="182">
        <f t="shared" si="109"/>
        <v>0</v>
      </c>
      <c r="G965" s="141">
        <f t="shared" si="109"/>
        <v>0</v>
      </c>
      <c r="H965" s="141">
        <f t="shared" si="109"/>
        <v>0</v>
      </c>
      <c r="I965" s="142">
        <f t="shared" si="109"/>
        <v>0</v>
      </c>
      <c r="J965" s="136">
        <f t="shared" si="109"/>
        <v>0</v>
      </c>
      <c r="K965" s="136">
        <f t="shared" si="109"/>
        <v>0</v>
      </c>
      <c r="L965" s="136">
        <f t="shared" si="109"/>
        <v>0</v>
      </c>
      <c r="M965" s="177">
        <f t="shared" si="109"/>
        <v>0</v>
      </c>
      <c r="N965" s="137">
        <f t="shared" si="109"/>
        <v>0</v>
      </c>
      <c r="O965" s="45"/>
      <c r="Q965" s="57" t="str">
        <f t="shared" si="104"/>
        <v>скрыть</v>
      </c>
    </row>
    <row r="966" spans="2:17" ht="15.75" hidden="1" customHeight="1" x14ac:dyDescent="0.25">
      <c r="B966" s="182">
        <v>950</v>
      </c>
      <c r="C966" s="182">
        <f t="shared" si="109"/>
        <v>0</v>
      </c>
      <c r="D966" s="182">
        <f t="shared" si="109"/>
        <v>0</v>
      </c>
      <c r="E966" s="183">
        <f t="shared" si="109"/>
        <v>0</v>
      </c>
      <c r="F966" s="182">
        <f t="shared" si="109"/>
        <v>0</v>
      </c>
      <c r="G966" s="141">
        <f t="shared" si="109"/>
        <v>0</v>
      </c>
      <c r="H966" s="141">
        <f t="shared" si="109"/>
        <v>0</v>
      </c>
      <c r="I966" s="142">
        <f t="shared" si="109"/>
        <v>0</v>
      </c>
      <c r="J966" s="136">
        <f t="shared" si="109"/>
        <v>0</v>
      </c>
      <c r="K966" s="136">
        <f t="shared" si="109"/>
        <v>0</v>
      </c>
      <c r="L966" s="136">
        <f t="shared" si="109"/>
        <v>0</v>
      </c>
      <c r="M966" s="177">
        <f t="shared" si="109"/>
        <v>0</v>
      </c>
      <c r="N966" s="137">
        <f t="shared" si="109"/>
        <v>0</v>
      </c>
      <c r="O966" s="45"/>
      <c r="Q966" s="57" t="str">
        <f t="shared" si="104"/>
        <v>скрыть</v>
      </c>
    </row>
    <row r="967" spans="2:17" ht="15.75" hidden="1" customHeight="1" x14ac:dyDescent="0.25">
      <c r="B967" s="182">
        <v>951</v>
      </c>
      <c r="C967" s="182">
        <f t="shared" ref="C967:N976" si="110">IFERROR(VLOOKUP($B967,calc_data,C$14+1,0),0)</f>
        <v>0</v>
      </c>
      <c r="D967" s="182">
        <f t="shared" si="110"/>
        <v>0</v>
      </c>
      <c r="E967" s="183">
        <f t="shared" si="110"/>
        <v>0</v>
      </c>
      <c r="F967" s="182">
        <f t="shared" si="110"/>
        <v>0</v>
      </c>
      <c r="G967" s="141">
        <f t="shared" si="110"/>
        <v>0</v>
      </c>
      <c r="H967" s="141">
        <f t="shared" si="110"/>
        <v>0</v>
      </c>
      <c r="I967" s="142">
        <f t="shared" si="110"/>
        <v>0</v>
      </c>
      <c r="J967" s="136">
        <f t="shared" si="110"/>
        <v>0</v>
      </c>
      <c r="K967" s="136">
        <f t="shared" si="110"/>
        <v>0</v>
      </c>
      <c r="L967" s="136">
        <f t="shared" si="110"/>
        <v>0</v>
      </c>
      <c r="M967" s="177">
        <f t="shared" si="110"/>
        <v>0</v>
      </c>
      <c r="N967" s="137">
        <f t="shared" si="110"/>
        <v>0</v>
      </c>
      <c r="O967" s="45"/>
      <c r="Q967" s="57" t="str">
        <f t="shared" si="104"/>
        <v>скрыть</v>
      </c>
    </row>
    <row r="968" spans="2:17" ht="15.75" hidden="1" customHeight="1" x14ac:dyDescent="0.25">
      <c r="B968" s="182">
        <v>952</v>
      </c>
      <c r="C968" s="182">
        <f t="shared" si="110"/>
        <v>0</v>
      </c>
      <c r="D968" s="182">
        <f t="shared" si="110"/>
        <v>0</v>
      </c>
      <c r="E968" s="183">
        <f t="shared" si="110"/>
        <v>0</v>
      </c>
      <c r="F968" s="182">
        <f t="shared" si="110"/>
        <v>0</v>
      </c>
      <c r="G968" s="141">
        <f t="shared" si="110"/>
        <v>0</v>
      </c>
      <c r="H968" s="141">
        <f t="shared" si="110"/>
        <v>0</v>
      </c>
      <c r="I968" s="142">
        <f t="shared" si="110"/>
        <v>0</v>
      </c>
      <c r="J968" s="136">
        <f t="shared" si="110"/>
        <v>0</v>
      </c>
      <c r="K968" s="136">
        <f t="shared" si="110"/>
        <v>0</v>
      </c>
      <c r="L968" s="136">
        <f t="shared" si="110"/>
        <v>0</v>
      </c>
      <c r="M968" s="177">
        <f t="shared" si="110"/>
        <v>0</v>
      </c>
      <c r="N968" s="137">
        <f t="shared" si="110"/>
        <v>0</v>
      </c>
      <c r="O968" s="45"/>
      <c r="Q968" s="57" t="str">
        <f t="shared" si="104"/>
        <v>скрыть</v>
      </c>
    </row>
    <row r="969" spans="2:17" ht="15.75" hidden="1" customHeight="1" x14ac:dyDescent="0.25">
      <c r="B969" s="182">
        <v>953</v>
      </c>
      <c r="C969" s="182">
        <f t="shared" si="110"/>
        <v>0</v>
      </c>
      <c r="D969" s="182">
        <f t="shared" si="110"/>
        <v>0</v>
      </c>
      <c r="E969" s="183">
        <f t="shared" si="110"/>
        <v>0</v>
      </c>
      <c r="F969" s="182">
        <f t="shared" si="110"/>
        <v>0</v>
      </c>
      <c r="G969" s="141">
        <f t="shared" si="110"/>
        <v>0</v>
      </c>
      <c r="H969" s="141">
        <f t="shared" si="110"/>
        <v>0</v>
      </c>
      <c r="I969" s="142">
        <f t="shared" si="110"/>
        <v>0</v>
      </c>
      <c r="J969" s="136">
        <f t="shared" si="110"/>
        <v>0</v>
      </c>
      <c r="K969" s="136">
        <f t="shared" si="110"/>
        <v>0</v>
      </c>
      <c r="L969" s="136">
        <f t="shared" si="110"/>
        <v>0</v>
      </c>
      <c r="M969" s="177">
        <f t="shared" si="110"/>
        <v>0</v>
      </c>
      <c r="N969" s="137">
        <f t="shared" si="110"/>
        <v>0</v>
      </c>
      <c r="O969" s="45"/>
      <c r="Q969" s="57" t="str">
        <f t="shared" si="104"/>
        <v>скрыть</v>
      </c>
    </row>
    <row r="970" spans="2:17" ht="15.75" hidden="1" customHeight="1" x14ac:dyDescent="0.25">
      <c r="B970" s="182">
        <v>954</v>
      </c>
      <c r="C970" s="182">
        <f t="shared" si="110"/>
        <v>0</v>
      </c>
      <c r="D970" s="182">
        <f t="shared" si="110"/>
        <v>0</v>
      </c>
      <c r="E970" s="183">
        <f t="shared" si="110"/>
        <v>0</v>
      </c>
      <c r="F970" s="182">
        <f t="shared" si="110"/>
        <v>0</v>
      </c>
      <c r="G970" s="141">
        <f t="shared" si="110"/>
        <v>0</v>
      </c>
      <c r="H970" s="141">
        <f t="shared" si="110"/>
        <v>0</v>
      </c>
      <c r="I970" s="142">
        <f t="shared" si="110"/>
        <v>0</v>
      </c>
      <c r="J970" s="136">
        <f t="shared" si="110"/>
        <v>0</v>
      </c>
      <c r="K970" s="136">
        <f t="shared" si="110"/>
        <v>0</v>
      </c>
      <c r="L970" s="136">
        <f t="shared" si="110"/>
        <v>0</v>
      </c>
      <c r="M970" s="177">
        <f t="shared" si="110"/>
        <v>0</v>
      </c>
      <c r="N970" s="137">
        <f t="shared" si="110"/>
        <v>0</v>
      </c>
      <c r="O970" s="45"/>
      <c r="Q970" s="57" t="str">
        <f t="shared" si="104"/>
        <v>скрыть</v>
      </c>
    </row>
    <row r="971" spans="2:17" ht="15.75" hidden="1" customHeight="1" x14ac:dyDescent="0.25">
      <c r="B971" s="182">
        <v>955</v>
      </c>
      <c r="C971" s="182">
        <f t="shared" si="110"/>
        <v>0</v>
      </c>
      <c r="D971" s="182">
        <f t="shared" si="110"/>
        <v>0</v>
      </c>
      <c r="E971" s="183">
        <f t="shared" si="110"/>
        <v>0</v>
      </c>
      <c r="F971" s="182">
        <f t="shared" si="110"/>
        <v>0</v>
      </c>
      <c r="G971" s="141">
        <f t="shared" si="110"/>
        <v>0</v>
      </c>
      <c r="H971" s="141">
        <f t="shared" si="110"/>
        <v>0</v>
      </c>
      <c r="I971" s="142">
        <f t="shared" si="110"/>
        <v>0</v>
      </c>
      <c r="J971" s="136">
        <f t="shared" si="110"/>
        <v>0</v>
      </c>
      <c r="K971" s="136">
        <f t="shared" si="110"/>
        <v>0</v>
      </c>
      <c r="L971" s="136">
        <f t="shared" si="110"/>
        <v>0</v>
      </c>
      <c r="M971" s="177">
        <f t="shared" si="110"/>
        <v>0</v>
      </c>
      <c r="N971" s="137">
        <f t="shared" si="110"/>
        <v>0</v>
      </c>
      <c r="O971" s="45"/>
      <c r="Q971" s="57" t="str">
        <f t="shared" si="104"/>
        <v>скрыть</v>
      </c>
    </row>
    <row r="972" spans="2:17" ht="15.75" hidden="1" customHeight="1" x14ac:dyDescent="0.25">
      <c r="B972" s="182">
        <v>956</v>
      </c>
      <c r="C972" s="182">
        <f t="shared" si="110"/>
        <v>0</v>
      </c>
      <c r="D972" s="182">
        <f t="shared" si="110"/>
        <v>0</v>
      </c>
      <c r="E972" s="183">
        <f t="shared" si="110"/>
        <v>0</v>
      </c>
      <c r="F972" s="182">
        <f t="shared" si="110"/>
        <v>0</v>
      </c>
      <c r="G972" s="141">
        <f t="shared" si="110"/>
        <v>0</v>
      </c>
      <c r="H972" s="141">
        <f t="shared" si="110"/>
        <v>0</v>
      </c>
      <c r="I972" s="142">
        <f t="shared" si="110"/>
        <v>0</v>
      </c>
      <c r="J972" s="136">
        <f t="shared" si="110"/>
        <v>0</v>
      </c>
      <c r="K972" s="136">
        <f t="shared" si="110"/>
        <v>0</v>
      </c>
      <c r="L972" s="136">
        <f t="shared" si="110"/>
        <v>0</v>
      </c>
      <c r="M972" s="177">
        <f t="shared" si="110"/>
        <v>0</v>
      </c>
      <c r="N972" s="137">
        <f t="shared" si="110"/>
        <v>0</v>
      </c>
      <c r="O972" s="45"/>
      <c r="Q972" s="57" t="str">
        <f t="shared" si="104"/>
        <v>скрыть</v>
      </c>
    </row>
    <row r="973" spans="2:17" ht="15.75" hidden="1" customHeight="1" x14ac:dyDescent="0.25">
      <c r="B973" s="182">
        <v>957</v>
      </c>
      <c r="C973" s="182">
        <f t="shared" si="110"/>
        <v>0</v>
      </c>
      <c r="D973" s="182">
        <f t="shared" si="110"/>
        <v>0</v>
      </c>
      <c r="E973" s="183">
        <f t="shared" si="110"/>
        <v>0</v>
      </c>
      <c r="F973" s="182">
        <f t="shared" si="110"/>
        <v>0</v>
      </c>
      <c r="G973" s="141">
        <f t="shared" si="110"/>
        <v>0</v>
      </c>
      <c r="H973" s="141">
        <f t="shared" si="110"/>
        <v>0</v>
      </c>
      <c r="I973" s="142">
        <f t="shared" si="110"/>
        <v>0</v>
      </c>
      <c r="J973" s="136">
        <f t="shared" si="110"/>
        <v>0</v>
      </c>
      <c r="K973" s="136">
        <f t="shared" si="110"/>
        <v>0</v>
      </c>
      <c r="L973" s="136">
        <f t="shared" si="110"/>
        <v>0</v>
      </c>
      <c r="M973" s="177">
        <f t="shared" si="110"/>
        <v>0</v>
      </c>
      <c r="N973" s="137">
        <f t="shared" si="110"/>
        <v>0</v>
      </c>
      <c r="O973" s="45"/>
      <c r="Q973" s="57" t="str">
        <f t="shared" si="104"/>
        <v>скрыть</v>
      </c>
    </row>
    <row r="974" spans="2:17" ht="15.75" hidden="1" customHeight="1" x14ac:dyDescent="0.25">
      <c r="B974" s="182">
        <v>958</v>
      </c>
      <c r="C974" s="182">
        <f t="shared" si="110"/>
        <v>0</v>
      </c>
      <c r="D974" s="182">
        <f t="shared" si="110"/>
        <v>0</v>
      </c>
      <c r="E974" s="183">
        <f t="shared" si="110"/>
        <v>0</v>
      </c>
      <c r="F974" s="182">
        <f t="shared" si="110"/>
        <v>0</v>
      </c>
      <c r="G974" s="141">
        <f t="shared" si="110"/>
        <v>0</v>
      </c>
      <c r="H974" s="141">
        <f t="shared" si="110"/>
        <v>0</v>
      </c>
      <c r="I974" s="142">
        <f t="shared" si="110"/>
        <v>0</v>
      </c>
      <c r="J974" s="136">
        <f t="shared" si="110"/>
        <v>0</v>
      </c>
      <c r="K974" s="136">
        <f t="shared" si="110"/>
        <v>0</v>
      </c>
      <c r="L974" s="136">
        <f t="shared" si="110"/>
        <v>0</v>
      </c>
      <c r="M974" s="177">
        <f t="shared" si="110"/>
        <v>0</v>
      </c>
      <c r="N974" s="137">
        <f t="shared" si="110"/>
        <v>0</v>
      </c>
      <c r="O974" s="45"/>
      <c r="Q974" s="57" t="str">
        <f t="shared" si="104"/>
        <v>скрыть</v>
      </c>
    </row>
    <row r="975" spans="2:17" ht="15.75" hidden="1" customHeight="1" x14ac:dyDescent="0.25">
      <c r="B975" s="182">
        <v>959</v>
      </c>
      <c r="C975" s="182">
        <f t="shared" si="110"/>
        <v>0</v>
      </c>
      <c r="D975" s="182">
        <f t="shared" si="110"/>
        <v>0</v>
      </c>
      <c r="E975" s="183">
        <f t="shared" si="110"/>
        <v>0</v>
      </c>
      <c r="F975" s="182">
        <f t="shared" si="110"/>
        <v>0</v>
      </c>
      <c r="G975" s="141">
        <f t="shared" si="110"/>
        <v>0</v>
      </c>
      <c r="H975" s="141">
        <f t="shared" si="110"/>
        <v>0</v>
      </c>
      <c r="I975" s="142">
        <f t="shared" si="110"/>
        <v>0</v>
      </c>
      <c r="J975" s="136">
        <f t="shared" si="110"/>
        <v>0</v>
      </c>
      <c r="K975" s="136">
        <f t="shared" si="110"/>
        <v>0</v>
      </c>
      <c r="L975" s="136">
        <f t="shared" si="110"/>
        <v>0</v>
      </c>
      <c r="M975" s="177">
        <f t="shared" si="110"/>
        <v>0</v>
      </c>
      <c r="N975" s="137">
        <f t="shared" si="110"/>
        <v>0</v>
      </c>
      <c r="O975" s="45"/>
      <c r="Q975" s="57" t="str">
        <f t="shared" si="104"/>
        <v>скрыть</v>
      </c>
    </row>
    <row r="976" spans="2:17" ht="15.75" hidden="1" customHeight="1" x14ac:dyDescent="0.25">
      <c r="B976" s="182">
        <v>960</v>
      </c>
      <c r="C976" s="182">
        <f t="shared" si="110"/>
        <v>0</v>
      </c>
      <c r="D976" s="182">
        <f t="shared" si="110"/>
        <v>0</v>
      </c>
      <c r="E976" s="183">
        <f t="shared" si="110"/>
        <v>0</v>
      </c>
      <c r="F976" s="182">
        <f t="shared" si="110"/>
        <v>0</v>
      </c>
      <c r="G976" s="141">
        <f t="shared" si="110"/>
        <v>0</v>
      </c>
      <c r="H976" s="141">
        <f t="shared" si="110"/>
        <v>0</v>
      </c>
      <c r="I976" s="142">
        <f t="shared" si="110"/>
        <v>0</v>
      </c>
      <c r="J976" s="136">
        <f t="shared" si="110"/>
        <v>0</v>
      </c>
      <c r="K976" s="136">
        <f t="shared" si="110"/>
        <v>0</v>
      </c>
      <c r="L976" s="136">
        <f t="shared" si="110"/>
        <v>0</v>
      </c>
      <c r="M976" s="177">
        <f t="shared" si="110"/>
        <v>0</v>
      </c>
      <c r="N976" s="137">
        <f t="shared" si="110"/>
        <v>0</v>
      </c>
      <c r="O976" s="45"/>
      <c r="Q976" s="57" t="str">
        <f t="shared" si="104"/>
        <v>скрыть</v>
      </c>
    </row>
    <row r="977" spans="2:17" ht="15.75" hidden="1" customHeight="1" x14ac:dyDescent="0.25">
      <c r="B977" s="182">
        <v>961</v>
      </c>
      <c r="C977" s="182">
        <f t="shared" ref="C977:N986" si="111">IFERROR(VLOOKUP($B977,calc_data,C$14+1,0),0)</f>
        <v>0</v>
      </c>
      <c r="D977" s="182">
        <f t="shared" si="111"/>
        <v>0</v>
      </c>
      <c r="E977" s="183">
        <f t="shared" si="111"/>
        <v>0</v>
      </c>
      <c r="F977" s="182">
        <f t="shared" si="111"/>
        <v>0</v>
      </c>
      <c r="G977" s="141">
        <f t="shared" si="111"/>
        <v>0</v>
      </c>
      <c r="H977" s="141">
        <f t="shared" si="111"/>
        <v>0</v>
      </c>
      <c r="I977" s="142">
        <f t="shared" si="111"/>
        <v>0</v>
      </c>
      <c r="J977" s="136">
        <f t="shared" si="111"/>
        <v>0</v>
      </c>
      <c r="K977" s="136">
        <f t="shared" si="111"/>
        <v>0</v>
      </c>
      <c r="L977" s="136">
        <f t="shared" si="111"/>
        <v>0</v>
      </c>
      <c r="M977" s="177">
        <f t="shared" si="111"/>
        <v>0</v>
      </c>
      <c r="N977" s="137">
        <f t="shared" si="111"/>
        <v>0</v>
      </c>
      <c r="O977" s="45"/>
      <c r="Q977" s="57" t="str">
        <f t="shared" ref="Q977:Q1040" si="112">IF(K977&gt;0,"показать","скрыть")</f>
        <v>скрыть</v>
      </c>
    </row>
    <row r="978" spans="2:17" ht="15.75" hidden="1" customHeight="1" x14ac:dyDescent="0.25">
      <c r="B978" s="182">
        <v>962</v>
      </c>
      <c r="C978" s="182">
        <f t="shared" si="111"/>
        <v>0</v>
      </c>
      <c r="D978" s="182">
        <f t="shared" si="111"/>
        <v>0</v>
      </c>
      <c r="E978" s="183">
        <f t="shared" si="111"/>
        <v>0</v>
      </c>
      <c r="F978" s="182">
        <f t="shared" si="111"/>
        <v>0</v>
      </c>
      <c r="G978" s="141">
        <f t="shared" si="111"/>
        <v>0</v>
      </c>
      <c r="H978" s="141">
        <f t="shared" si="111"/>
        <v>0</v>
      </c>
      <c r="I978" s="142">
        <f t="shared" si="111"/>
        <v>0</v>
      </c>
      <c r="J978" s="136">
        <f t="shared" si="111"/>
        <v>0</v>
      </c>
      <c r="K978" s="136">
        <f t="shared" si="111"/>
        <v>0</v>
      </c>
      <c r="L978" s="136">
        <f t="shared" si="111"/>
        <v>0</v>
      </c>
      <c r="M978" s="177">
        <f t="shared" si="111"/>
        <v>0</v>
      </c>
      <c r="N978" s="137">
        <f t="shared" si="111"/>
        <v>0</v>
      </c>
      <c r="O978" s="45"/>
      <c r="Q978" s="57" t="str">
        <f t="shared" si="112"/>
        <v>скрыть</v>
      </c>
    </row>
    <row r="979" spans="2:17" ht="15.75" hidden="1" customHeight="1" x14ac:dyDescent="0.25">
      <c r="B979" s="182">
        <v>963</v>
      </c>
      <c r="C979" s="182">
        <f t="shared" si="111"/>
        <v>0</v>
      </c>
      <c r="D979" s="182">
        <f t="shared" si="111"/>
        <v>0</v>
      </c>
      <c r="E979" s="183">
        <f t="shared" si="111"/>
        <v>0</v>
      </c>
      <c r="F979" s="182">
        <f t="shared" si="111"/>
        <v>0</v>
      </c>
      <c r="G979" s="141">
        <f t="shared" si="111"/>
        <v>0</v>
      </c>
      <c r="H979" s="141">
        <f t="shared" si="111"/>
        <v>0</v>
      </c>
      <c r="I979" s="142">
        <f t="shared" si="111"/>
        <v>0</v>
      </c>
      <c r="J979" s="136">
        <f t="shared" si="111"/>
        <v>0</v>
      </c>
      <c r="K979" s="136">
        <f t="shared" si="111"/>
        <v>0</v>
      </c>
      <c r="L979" s="136">
        <f t="shared" si="111"/>
        <v>0</v>
      </c>
      <c r="M979" s="177">
        <f t="shared" si="111"/>
        <v>0</v>
      </c>
      <c r="N979" s="137">
        <f t="shared" si="111"/>
        <v>0</v>
      </c>
      <c r="O979" s="45"/>
      <c r="Q979" s="57" t="str">
        <f t="shared" si="112"/>
        <v>скрыть</v>
      </c>
    </row>
    <row r="980" spans="2:17" ht="15.75" hidden="1" customHeight="1" x14ac:dyDescent="0.25">
      <c r="B980" s="182">
        <v>964</v>
      </c>
      <c r="C980" s="182">
        <f t="shared" si="111"/>
        <v>0</v>
      </c>
      <c r="D980" s="182">
        <f t="shared" si="111"/>
        <v>0</v>
      </c>
      <c r="E980" s="183">
        <f t="shared" si="111"/>
        <v>0</v>
      </c>
      <c r="F980" s="182">
        <f t="shared" si="111"/>
        <v>0</v>
      </c>
      <c r="G980" s="141">
        <f t="shared" si="111"/>
        <v>0</v>
      </c>
      <c r="H980" s="141">
        <f t="shared" si="111"/>
        <v>0</v>
      </c>
      <c r="I980" s="142">
        <f t="shared" si="111"/>
        <v>0</v>
      </c>
      <c r="J980" s="136">
        <f t="shared" si="111"/>
        <v>0</v>
      </c>
      <c r="K980" s="136">
        <f t="shared" si="111"/>
        <v>0</v>
      </c>
      <c r="L980" s="136">
        <f t="shared" si="111"/>
        <v>0</v>
      </c>
      <c r="M980" s="177">
        <f t="shared" si="111"/>
        <v>0</v>
      </c>
      <c r="N980" s="137">
        <f t="shared" si="111"/>
        <v>0</v>
      </c>
      <c r="O980" s="45"/>
      <c r="Q980" s="57" t="str">
        <f t="shared" si="112"/>
        <v>скрыть</v>
      </c>
    </row>
    <row r="981" spans="2:17" ht="15.75" hidden="1" customHeight="1" x14ac:dyDescent="0.25">
      <c r="B981" s="182">
        <v>965</v>
      </c>
      <c r="C981" s="182">
        <f t="shared" si="111"/>
        <v>0</v>
      </c>
      <c r="D981" s="182">
        <f t="shared" si="111"/>
        <v>0</v>
      </c>
      <c r="E981" s="183">
        <f t="shared" si="111"/>
        <v>0</v>
      </c>
      <c r="F981" s="182">
        <f t="shared" si="111"/>
        <v>0</v>
      </c>
      <c r="G981" s="141">
        <f t="shared" si="111"/>
        <v>0</v>
      </c>
      <c r="H981" s="141">
        <f t="shared" si="111"/>
        <v>0</v>
      </c>
      <c r="I981" s="142">
        <f t="shared" si="111"/>
        <v>0</v>
      </c>
      <c r="J981" s="136">
        <f t="shared" si="111"/>
        <v>0</v>
      </c>
      <c r="K981" s="136">
        <f t="shared" si="111"/>
        <v>0</v>
      </c>
      <c r="L981" s="136">
        <f t="shared" si="111"/>
        <v>0</v>
      </c>
      <c r="M981" s="177">
        <f t="shared" si="111"/>
        <v>0</v>
      </c>
      <c r="N981" s="137">
        <f t="shared" si="111"/>
        <v>0</v>
      </c>
      <c r="O981" s="45"/>
      <c r="Q981" s="57" t="str">
        <f t="shared" si="112"/>
        <v>скрыть</v>
      </c>
    </row>
    <row r="982" spans="2:17" ht="15.75" hidden="1" customHeight="1" x14ac:dyDescent="0.25">
      <c r="B982" s="182">
        <v>966</v>
      </c>
      <c r="C982" s="182">
        <f t="shared" si="111"/>
        <v>0</v>
      </c>
      <c r="D982" s="182">
        <f t="shared" si="111"/>
        <v>0</v>
      </c>
      <c r="E982" s="183">
        <f t="shared" si="111"/>
        <v>0</v>
      </c>
      <c r="F982" s="182">
        <f t="shared" si="111"/>
        <v>0</v>
      </c>
      <c r="G982" s="141">
        <f t="shared" si="111"/>
        <v>0</v>
      </c>
      <c r="H982" s="141">
        <f t="shared" si="111"/>
        <v>0</v>
      </c>
      <c r="I982" s="142">
        <f t="shared" si="111"/>
        <v>0</v>
      </c>
      <c r="J982" s="136">
        <f t="shared" si="111"/>
        <v>0</v>
      </c>
      <c r="K982" s="136">
        <f t="shared" si="111"/>
        <v>0</v>
      </c>
      <c r="L982" s="136">
        <f t="shared" si="111"/>
        <v>0</v>
      </c>
      <c r="M982" s="177">
        <f t="shared" si="111"/>
        <v>0</v>
      </c>
      <c r="N982" s="137">
        <f t="shared" si="111"/>
        <v>0</v>
      </c>
      <c r="O982" s="45"/>
      <c r="Q982" s="57" t="str">
        <f t="shared" si="112"/>
        <v>скрыть</v>
      </c>
    </row>
    <row r="983" spans="2:17" ht="15.75" hidden="1" customHeight="1" x14ac:dyDescent="0.25">
      <c r="B983" s="182">
        <v>967</v>
      </c>
      <c r="C983" s="182">
        <f t="shared" si="111"/>
        <v>0</v>
      </c>
      <c r="D983" s="182">
        <f t="shared" si="111"/>
        <v>0</v>
      </c>
      <c r="E983" s="183">
        <f t="shared" si="111"/>
        <v>0</v>
      </c>
      <c r="F983" s="182">
        <f t="shared" si="111"/>
        <v>0</v>
      </c>
      <c r="G983" s="141">
        <f t="shared" si="111"/>
        <v>0</v>
      </c>
      <c r="H983" s="141">
        <f t="shared" si="111"/>
        <v>0</v>
      </c>
      <c r="I983" s="142">
        <f t="shared" si="111"/>
        <v>0</v>
      </c>
      <c r="J983" s="136">
        <f t="shared" si="111"/>
        <v>0</v>
      </c>
      <c r="K983" s="136">
        <f t="shared" si="111"/>
        <v>0</v>
      </c>
      <c r="L983" s="136">
        <f t="shared" si="111"/>
        <v>0</v>
      </c>
      <c r="M983" s="177">
        <f t="shared" si="111"/>
        <v>0</v>
      </c>
      <c r="N983" s="137">
        <f t="shared" si="111"/>
        <v>0</v>
      </c>
      <c r="O983" s="45"/>
      <c r="Q983" s="57" t="str">
        <f t="shared" si="112"/>
        <v>скрыть</v>
      </c>
    </row>
    <row r="984" spans="2:17" ht="15.75" hidden="1" customHeight="1" x14ac:dyDescent="0.25">
      <c r="B984" s="182">
        <v>968</v>
      </c>
      <c r="C984" s="182">
        <f t="shared" si="111"/>
        <v>0</v>
      </c>
      <c r="D984" s="182">
        <f t="shared" si="111"/>
        <v>0</v>
      </c>
      <c r="E984" s="183">
        <f t="shared" si="111"/>
        <v>0</v>
      </c>
      <c r="F984" s="182">
        <f t="shared" si="111"/>
        <v>0</v>
      </c>
      <c r="G984" s="141">
        <f t="shared" si="111"/>
        <v>0</v>
      </c>
      <c r="H984" s="141">
        <f t="shared" si="111"/>
        <v>0</v>
      </c>
      <c r="I984" s="142">
        <f t="shared" si="111"/>
        <v>0</v>
      </c>
      <c r="J984" s="136">
        <f t="shared" si="111"/>
        <v>0</v>
      </c>
      <c r="K984" s="136">
        <f t="shared" si="111"/>
        <v>0</v>
      </c>
      <c r="L984" s="136">
        <f t="shared" si="111"/>
        <v>0</v>
      </c>
      <c r="M984" s="177">
        <f t="shared" si="111"/>
        <v>0</v>
      </c>
      <c r="N984" s="137">
        <f t="shared" si="111"/>
        <v>0</v>
      </c>
      <c r="O984" s="45"/>
      <c r="Q984" s="57" t="str">
        <f t="shared" si="112"/>
        <v>скрыть</v>
      </c>
    </row>
    <row r="985" spans="2:17" ht="15.75" hidden="1" customHeight="1" x14ac:dyDescent="0.25">
      <c r="B985" s="182">
        <v>969</v>
      </c>
      <c r="C985" s="182">
        <f t="shared" si="111"/>
        <v>0</v>
      </c>
      <c r="D985" s="182">
        <f t="shared" si="111"/>
        <v>0</v>
      </c>
      <c r="E985" s="183">
        <f t="shared" si="111"/>
        <v>0</v>
      </c>
      <c r="F985" s="182">
        <f t="shared" si="111"/>
        <v>0</v>
      </c>
      <c r="G985" s="141">
        <f t="shared" si="111"/>
        <v>0</v>
      </c>
      <c r="H985" s="141">
        <f t="shared" si="111"/>
        <v>0</v>
      </c>
      <c r="I985" s="142">
        <f t="shared" si="111"/>
        <v>0</v>
      </c>
      <c r="J985" s="136">
        <f t="shared" si="111"/>
        <v>0</v>
      </c>
      <c r="K985" s="136">
        <f t="shared" si="111"/>
        <v>0</v>
      </c>
      <c r="L985" s="136">
        <f t="shared" si="111"/>
        <v>0</v>
      </c>
      <c r="M985" s="177">
        <f t="shared" si="111"/>
        <v>0</v>
      </c>
      <c r="N985" s="137">
        <f t="shared" si="111"/>
        <v>0</v>
      </c>
      <c r="O985" s="45"/>
      <c r="Q985" s="57" t="str">
        <f t="shared" si="112"/>
        <v>скрыть</v>
      </c>
    </row>
    <row r="986" spans="2:17" ht="15.75" hidden="1" customHeight="1" x14ac:dyDescent="0.25">
      <c r="B986" s="182">
        <v>970</v>
      </c>
      <c r="C986" s="182">
        <f t="shared" si="111"/>
        <v>0</v>
      </c>
      <c r="D986" s="182">
        <f t="shared" si="111"/>
        <v>0</v>
      </c>
      <c r="E986" s="183">
        <f t="shared" si="111"/>
        <v>0</v>
      </c>
      <c r="F986" s="182">
        <f t="shared" si="111"/>
        <v>0</v>
      </c>
      <c r="G986" s="141">
        <f t="shared" si="111"/>
        <v>0</v>
      </c>
      <c r="H986" s="141">
        <f t="shared" si="111"/>
        <v>0</v>
      </c>
      <c r="I986" s="142">
        <f t="shared" si="111"/>
        <v>0</v>
      </c>
      <c r="J986" s="136">
        <f t="shared" si="111"/>
        <v>0</v>
      </c>
      <c r="K986" s="136">
        <f t="shared" si="111"/>
        <v>0</v>
      </c>
      <c r="L986" s="136">
        <f t="shared" si="111"/>
        <v>0</v>
      </c>
      <c r="M986" s="177">
        <f t="shared" si="111"/>
        <v>0</v>
      </c>
      <c r="N986" s="137">
        <f t="shared" si="111"/>
        <v>0</v>
      </c>
      <c r="O986" s="45"/>
      <c r="Q986" s="57" t="str">
        <f t="shared" si="112"/>
        <v>скрыть</v>
      </c>
    </row>
    <row r="987" spans="2:17" ht="15.75" hidden="1" customHeight="1" x14ac:dyDescent="0.25">
      <c r="B987" s="182">
        <v>971</v>
      </c>
      <c r="C987" s="182">
        <f t="shared" ref="C987:N996" si="113">IFERROR(VLOOKUP($B987,calc_data,C$14+1,0),0)</f>
        <v>0</v>
      </c>
      <c r="D987" s="182">
        <f t="shared" si="113"/>
        <v>0</v>
      </c>
      <c r="E987" s="183">
        <f t="shared" si="113"/>
        <v>0</v>
      </c>
      <c r="F987" s="182">
        <f t="shared" si="113"/>
        <v>0</v>
      </c>
      <c r="G987" s="141">
        <f t="shared" si="113"/>
        <v>0</v>
      </c>
      <c r="H987" s="141">
        <f t="shared" si="113"/>
        <v>0</v>
      </c>
      <c r="I987" s="142">
        <f t="shared" si="113"/>
        <v>0</v>
      </c>
      <c r="J987" s="136">
        <f t="shared" si="113"/>
        <v>0</v>
      </c>
      <c r="K987" s="136">
        <f t="shared" si="113"/>
        <v>0</v>
      </c>
      <c r="L987" s="136">
        <f t="shared" si="113"/>
        <v>0</v>
      </c>
      <c r="M987" s="177">
        <f t="shared" si="113"/>
        <v>0</v>
      </c>
      <c r="N987" s="137">
        <f t="shared" si="113"/>
        <v>0</v>
      </c>
      <c r="O987" s="45"/>
      <c r="Q987" s="57" t="str">
        <f t="shared" si="112"/>
        <v>скрыть</v>
      </c>
    </row>
    <row r="988" spans="2:17" ht="15.75" hidden="1" customHeight="1" x14ac:dyDescent="0.25">
      <c r="B988" s="182">
        <v>972</v>
      </c>
      <c r="C988" s="182">
        <f t="shared" si="113"/>
        <v>0</v>
      </c>
      <c r="D988" s="182">
        <f t="shared" si="113"/>
        <v>0</v>
      </c>
      <c r="E988" s="183">
        <f t="shared" si="113"/>
        <v>0</v>
      </c>
      <c r="F988" s="182">
        <f t="shared" si="113"/>
        <v>0</v>
      </c>
      <c r="G988" s="141">
        <f t="shared" si="113"/>
        <v>0</v>
      </c>
      <c r="H988" s="141">
        <f t="shared" si="113"/>
        <v>0</v>
      </c>
      <c r="I988" s="142">
        <f t="shared" si="113"/>
        <v>0</v>
      </c>
      <c r="J988" s="136">
        <f t="shared" si="113"/>
        <v>0</v>
      </c>
      <c r="K988" s="136">
        <f t="shared" si="113"/>
        <v>0</v>
      </c>
      <c r="L988" s="136">
        <f t="shared" si="113"/>
        <v>0</v>
      </c>
      <c r="M988" s="177">
        <f t="shared" si="113"/>
        <v>0</v>
      </c>
      <c r="N988" s="137">
        <f t="shared" si="113"/>
        <v>0</v>
      </c>
      <c r="O988" s="45"/>
      <c r="Q988" s="57" t="str">
        <f t="shared" si="112"/>
        <v>скрыть</v>
      </c>
    </row>
    <row r="989" spans="2:17" ht="15.75" hidden="1" customHeight="1" x14ac:dyDescent="0.25">
      <c r="B989" s="182">
        <v>973</v>
      </c>
      <c r="C989" s="182">
        <f t="shared" si="113"/>
        <v>0</v>
      </c>
      <c r="D989" s="182">
        <f t="shared" si="113"/>
        <v>0</v>
      </c>
      <c r="E989" s="183">
        <f t="shared" si="113"/>
        <v>0</v>
      </c>
      <c r="F989" s="182">
        <f t="shared" si="113"/>
        <v>0</v>
      </c>
      <c r="G989" s="141">
        <f t="shared" si="113"/>
        <v>0</v>
      </c>
      <c r="H989" s="141">
        <f t="shared" si="113"/>
        <v>0</v>
      </c>
      <c r="I989" s="142">
        <f t="shared" si="113"/>
        <v>0</v>
      </c>
      <c r="J989" s="136">
        <f t="shared" si="113"/>
        <v>0</v>
      </c>
      <c r="K989" s="136">
        <f t="shared" si="113"/>
        <v>0</v>
      </c>
      <c r="L989" s="136">
        <f t="shared" si="113"/>
        <v>0</v>
      </c>
      <c r="M989" s="177">
        <f t="shared" si="113"/>
        <v>0</v>
      </c>
      <c r="N989" s="137">
        <f t="shared" si="113"/>
        <v>0</v>
      </c>
      <c r="O989" s="45"/>
      <c r="Q989" s="57" t="str">
        <f t="shared" si="112"/>
        <v>скрыть</v>
      </c>
    </row>
    <row r="990" spans="2:17" ht="15.75" hidden="1" customHeight="1" x14ac:dyDescent="0.25">
      <c r="B990" s="182">
        <v>974</v>
      </c>
      <c r="C990" s="182">
        <f t="shared" si="113"/>
        <v>0</v>
      </c>
      <c r="D990" s="182">
        <f t="shared" si="113"/>
        <v>0</v>
      </c>
      <c r="E990" s="183">
        <f t="shared" si="113"/>
        <v>0</v>
      </c>
      <c r="F990" s="182">
        <f t="shared" si="113"/>
        <v>0</v>
      </c>
      <c r="G990" s="141">
        <f t="shared" si="113"/>
        <v>0</v>
      </c>
      <c r="H990" s="141">
        <f t="shared" si="113"/>
        <v>0</v>
      </c>
      <c r="I990" s="142">
        <f t="shared" si="113"/>
        <v>0</v>
      </c>
      <c r="J990" s="136">
        <f t="shared" si="113"/>
        <v>0</v>
      </c>
      <c r="K990" s="136">
        <f t="shared" si="113"/>
        <v>0</v>
      </c>
      <c r="L990" s="136">
        <f t="shared" si="113"/>
        <v>0</v>
      </c>
      <c r="M990" s="177">
        <f t="shared" si="113"/>
        <v>0</v>
      </c>
      <c r="N990" s="137">
        <f t="shared" si="113"/>
        <v>0</v>
      </c>
      <c r="O990" s="45"/>
      <c r="Q990" s="57" t="str">
        <f t="shared" si="112"/>
        <v>скрыть</v>
      </c>
    </row>
    <row r="991" spans="2:17" ht="15.75" hidden="1" customHeight="1" x14ac:dyDescent="0.25">
      <c r="B991" s="182">
        <v>975</v>
      </c>
      <c r="C991" s="182">
        <f t="shared" si="113"/>
        <v>0</v>
      </c>
      <c r="D991" s="182">
        <f t="shared" si="113"/>
        <v>0</v>
      </c>
      <c r="E991" s="183">
        <f t="shared" si="113"/>
        <v>0</v>
      </c>
      <c r="F991" s="182">
        <f t="shared" si="113"/>
        <v>0</v>
      </c>
      <c r="G991" s="141">
        <f t="shared" si="113"/>
        <v>0</v>
      </c>
      <c r="H991" s="141">
        <f t="shared" si="113"/>
        <v>0</v>
      </c>
      <c r="I991" s="142">
        <f t="shared" si="113"/>
        <v>0</v>
      </c>
      <c r="J991" s="136">
        <f t="shared" si="113"/>
        <v>0</v>
      </c>
      <c r="K991" s="136">
        <f t="shared" si="113"/>
        <v>0</v>
      </c>
      <c r="L991" s="136">
        <f t="shared" si="113"/>
        <v>0</v>
      </c>
      <c r="M991" s="177">
        <f t="shared" si="113"/>
        <v>0</v>
      </c>
      <c r="N991" s="137">
        <f t="shared" si="113"/>
        <v>0</v>
      </c>
      <c r="O991" s="45"/>
      <c r="Q991" s="57" t="str">
        <f t="shared" si="112"/>
        <v>скрыть</v>
      </c>
    </row>
    <row r="992" spans="2:17" ht="15.75" hidden="1" customHeight="1" x14ac:dyDescent="0.25">
      <c r="B992" s="182">
        <v>976</v>
      </c>
      <c r="C992" s="182">
        <f t="shared" si="113"/>
        <v>0</v>
      </c>
      <c r="D992" s="182">
        <f t="shared" si="113"/>
        <v>0</v>
      </c>
      <c r="E992" s="183">
        <f t="shared" si="113"/>
        <v>0</v>
      </c>
      <c r="F992" s="182">
        <f t="shared" si="113"/>
        <v>0</v>
      </c>
      <c r="G992" s="141">
        <f t="shared" si="113"/>
        <v>0</v>
      </c>
      <c r="H992" s="141">
        <f t="shared" si="113"/>
        <v>0</v>
      </c>
      <c r="I992" s="142">
        <f t="shared" si="113"/>
        <v>0</v>
      </c>
      <c r="J992" s="136">
        <f t="shared" si="113"/>
        <v>0</v>
      </c>
      <c r="K992" s="136">
        <f t="shared" si="113"/>
        <v>0</v>
      </c>
      <c r="L992" s="136">
        <f t="shared" si="113"/>
        <v>0</v>
      </c>
      <c r="M992" s="177">
        <f t="shared" si="113"/>
        <v>0</v>
      </c>
      <c r="N992" s="137">
        <f t="shared" si="113"/>
        <v>0</v>
      </c>
      <c r="O992" s="45"/>
      <c r="Q992" s="57" t="str">
        <f t="shared" si="112"/>
        <v>скрыть</v>
      </c>
    </row>
    <row r="993" spans="2:17" ht="15.75" hidden="1" customHeight="1" x14ac:dyDescent="0.25">
      <c r="B993" s="182">
        <v>977</v>
      </c>
      <c r="C993" s="182">
        <f t="shared" si="113"/>
        <v>0</v>
      </c>
      <c r="D993" s="182">
        <f t="shared" si="113"/>
        <v>0</v>
      </c>
      <c r="E993" s="183">
        <f t="shared" si="113"/>
        <v>0</v>
      </c>
      <c r="F993" s="182">
        <f t="shared" si="113"/>
        <v>0</v>
      </c>
      <c r="G993" s="141">
        <f t="shared" si="113"/>
        <v>0</v>
      </c>
      <c r="H993" s="141">
        <f t="shared" si="113"/>
        <v>0</v>
      </c>
      <c r="I993" s="142">
        <f t="shared" si="113"/>
        <v>0</v>
      </c>
      <c r="J993" s="136">
        <f t="shared" si="113"/>
        <v>0</v>
      </c>
      <c r="K993" s="136">
        <f t="shared" si="113"/>
        <v>0</v>
      </c>
      <c r="L993" s="136">
        <f t="shared" si="113"/>
        <v>0</v>
      </c>
      <c r="M993" s="177">
        <f t="shared" si="113"/>
        <v>0</v>
      </c>
      <c r="N993" s="137">
        <f t="shared" si="113"/>
        <v>0</v>
      </c>
      <c r="O993" s="45"/>
      <c r="Q993" s="57" t="str">
        <f t="shared" si="112"/>
        <v>скрыть</v>
      </c>
    </row>
    <row r="994" spans="2:17" ht="15.75" hidden="1" customHeight="1" x14ac:dyDescent="0.25">
      <c r="B994" s="182">
        <v>978</v>
      </c>
      <c r="C994" s="182">
        <f t="shared" si="113"/>
        <v>0</v>
      </c>
      <c r="D994" s="182">
        <f t="shared" si="113"/>
        <v>0</v>
      </c>
      <c r="E994" s="183">
        <f t="shared" si="113"/>
        <v>0</v>
      </c>
      <c r="F994" s="182">
        <f t="shared" si="113"/>
        <v>0</v>
      </c>
      <c r="G994" s="141">
        <f t="shared" si="113"/>
        <v>0</v>
      </c>
      <c r="H994" s="141">
        <f t="shared" si="113"/>
        <v>0</v>
      </c>
      <c r="I994" s="142">
        <f t="shared" si="113"/>
        <v>0</v>
      </c>
      <c r="J994" s="136">
        <f t="shared" si="113"/>
        <v>0</v>
      </c>
      <c r="K994" s="136">
        <f t="shared" si="113"/>
        <v>0</v>
      </c>
      <c r="L994" s="136">
        <f t="shared" si="113"/>
        <v>0</v>
      </c>
      <c r="M994" s="177">
        <f t="shared" si="113"/>
        <v>0</v>
      </c>
      <c r="N994" s="137">
        <f t="shared" si="113"/>
        <v>0</v>
      </c>
      <c r="O994" s="45"/>
      <c r="Q994" s="57" t="str">
        <f t="shared" si="112"/>
        <v>скрыть</v>
      </c>
    </row>
    <row r="995" spans="2:17" ht="15.75" hidden="1" customHeight="1" x14ac:dyDescent="0.25">
      <c r="B995" s="182">
        <v>979</v>
      </c>
      <c r="C995" s="182">
        <f t="shared" si="113"/>
        <v>0</v>
      </c>
      <c r="D995" s="182">
        <f t="shared" si="113"/>
        <v>0</v>
      </c>
      <c r="E995" s="183">
        <f t="shared" si="113"/>
        <v>0</v>
      </c>
      <c r="F995" s="182">
        <f t="shared" si="113"/>
        <v>0</v>
      </c>
      <c r="G995" s="141">
        <f t="shared" si="113"/>
        <v>0</v>
      </c>
      <c r="H995" s="141">
        <f t="shared" si="113"/>
        <v>0</v>
      </c>
      <c r="I995" s="142">
        <f t="shared" si="113"/>
        <v>0</v>
      </c>
      <c r="J995" s="136">
        <f t="shared" si="113"/>
        <v>0</v>
      </c>
      <c r="K995" s="136">
        <f t="shared" si="113"/>
        <v>0</v>
      </c>
      <c r="L995" s="136">
        <f t="shared" si="113"/>
        <v>0</v>
      </c>
      <c r="M995" s="177">
        <f t="shared" si="113"/>
        <v>0</v>
      </c>
      <c r="N995" s="137">
        <f t="shared" si="113"/>
        <v>0</v>
      </c>
      <c r="O995" s="45"/>
      <c r="Q995" s="57" t="str">
        <f t="shared" si="112"/>
        <v>скрыть</v>
      </c>
    </row>
    <row r="996" spans="2:17" ht="15.75" hidden="1" customHeight="1" x14ac:dyDescent="0.25">
      <c r="B996" s="182">
        <v>980</v>
      </c>
      <c r="C996" s="182">
        <f t="shared" si="113"/>
        <v>0</v>
      </c>
      <c r="D996" s="182">
        <f t="shared" si="113"/>
        <v>0</v>
      </c>
      <c r="E996" s="183">
        <f t="shared" si="113"/>
        <v>0</v>
      </c>
      <c r="F996" s="182">
        <f t="shared" si="113"/>
        <v>0</v>
      </c>
      <c r="G996" s="141">
        <f t="shared" si="113"/>
        <v>0</v>
      </c>
      <c r="H996" s="141">
        <f t="shared" si="113"/>
        <v>0</v>
      </c>
      <c r="I996" s="142">
        <f t="shared" si="113"/>
        <v>0</v>
      </c>
      <c r="J996" s="136">
        <f t="shared" si="113"/>
        <v>0</v>
      </c>
      <c r="K996" s="136">
        <f t="shared" si="113"/>
        <v>0</v>
      </c>
      <c r="L996" s="136">
        <f t="shared" si="113"/>
        <v>0</v>
      </c>
      <c r="M996" s="177">
        <f t="shared" si="113"/>
        <v>0</v>
      </c>
      <c r="N996" s="137">
        <f t="shared" si="113"/>
        <v>0</v>
      </c>
      <c r="O996" s="45"/>
      <c r="Q996" s="57" t="str">
        <f t="shared" si="112"/>
        <v>скрыть</v>
      </c>
    </row>
    <row r="997" spans="2:17" ht="15.75" hidden="1" customHeight="1" x14ac:dyDescent="0.25">
      <c r="B997" s="182">
        <v>981</v>
      </c>
      <c r="C997" s="182">
        <f t="shared" ref="C997:N1006" si="114">IFERROR(VLOOKUP($B997,calc_data,C$14+1,0),0)</f>
        <v>0</v>
      </c>
      <c r="D997" s="182">
        <f t="shared" si="114"/>
        <v>0</v>
      </c>
      <c r="E997" s="183">
        <f t="shared" si="114"/>
        <v>0</v>
      </c>
      <c r="F997" s="182">
        <f t="shared" si="114"/>
        <v>0</v>
      </c>
      <c r="G997" s="141">
        <f t="shared" si="114"/>
        <v>0</v>
      </c>
      <c r="H997" s="141">
        <f t="shared" si="114"/>
        <v>0</v>
      </c>
      <c r="I997" s="142">
        <f t="shared" si="114"/>
        <v>0</v>
      </c>
      <c r="J997" s="136">
        <f t="shared" si="114"/>
        <v>0</v>
      </c>
      <c r="K997" s="136">
        <f t="shared" si="114"/>
        <v>0</v>
      </c>
      <c r="L997" s="136">
        <f t="shared" si="114"/>
        <v>0</v>
      </c>
      <c r="M997" s="177">
        <f t="shared" si="114"/>
        <v>0</v>
      </c>
      <c r="N997" s="137">
        <f t="shared" si="114"/>
        <v>0</v>
      </c>
      <c r="O997" s="45"/>
      <c r="Q997" s="57" t="str">
        <f t="shared" si="112"/>
        <v>скрыть</v>
      </c>
    </row>
    <row r="998" spans="2:17" ht="15.75" hidden="1" customHeight="1" x14ac:dyDescent="0.25">
      <c r="B998" s="182">
        <v>982</v>
      </c>
      <c r="C998" s="182">
        <f t="shared" si="114"/>
        <v>0</v>
      </c>
      <c r="D998" s="182">
        <f t="shared" si="114"/>
        <v>0</v>
      </c>
      <c r="E998" s="183">
        <f t="shared" si="114"/>
        <v>0</v>
      </c>
      <c r="F998" s="182">
        <f t="shared" si="114"/>
        <v>0</v>
      </c>
      <c r="G998" s="141">
        <f t="shared" si="114"/>
        <v>0</v>
      </c>
      <c r="H998" s="141">
        <f t="shared" si="114"/>
        <v>0</v>
      </c>
      <c r="I998" s="142">
        <f t="shared" si="114"/>
        <v>0</v>
      </c>
      <c r="J998" s="136">
        <f t="shared" si="114"/>
        <v>0</v>
      </c>
      <c r="K998" s="136">
        <f t="shared" si="114"/>
        <v>0</v>
      </c>
      <c r="L998" s="136">
        <f t="shared" si="114"/>
        <v>0</v>
      </c>
      <c r="M998" s="177">
        <f t="shared" si="114"/>
        <v>0</v>
      </c>
      <c r="N998" s="137">
        <f t="shared" si="114"/>
        <v>0</v>
      </c>
      <c r="O998" s="45"/>
      <c r="Q998" s="57" t="str">
        <f t="shared" si="112"/>
        <v>скрыть</v>
      </c>
    </row>
    <row r="999" spans="2:17" ht="15.75" hidden="1" customHeight="1" x14ac:dyDescent="0.25">
      <c r="B999" s="182">
        <v>983</v>
      </c>
      <c r="C999" s="182">
        <f t="shared" si="114"/>
        <v>0</v>
      </c>
      <c r="D999" s="182">
        <f t="shared" si="114"/>
        <v>0</v>
      </c>
      <c r="E999" s="183">
        <f t="shared" si="114"/>
        <v>0</v>
      </c>
      <c r="F999" s="182">
        <f t="shared" si="114"/>
        <v>0</v>
      </c>
      <c r="G999" s="141">
        <f t="shared" si="114"/>
        <v>0</v>
      </c>
      <c r="H999" s="141">
        <f t="shared" si="114"/>
        <v>0</v>
      </c>
      <c r="I999" s="142">
        <f t="shared" si="114"/>
        <v>0</v>
      </c>
      <c r="J999" s="136">
        <f t="shared" si="114"/>
        <v>0</v>
      </c>
      <c r="K999" s="136">
        <f t="shared" si="114"/>
        <v>0</v>
      </c>
      <c r="L999" s="136">
        <f t="shared" si="114"/>
        <v>0</v>
      </c>
      <c r="M999" s="177">
        <f t="shared" si="114"/>
        <v>0</v>
      </c>
      <c r="N999" s="137">
        <f t="shared" si="114"/>
        <v>0</v>
      </c>
      <c r="O999" s="45"/>
      <c r="Q999" s="57" t="str">
        <f t="shared" si="112"/>
        <v>скрыть</v>
      </c>
    </row>
    <row r="1000" spans="2:17" ht="15.75" hidden="1" customHeight="1" x14ac:dyDescent="0.25">
      <c r="B1000" s="182">
        <v>984</v>
      </c>
      <c r="C1000" s="182">
        <f t="shared" si="114"/>
        <v>0</v>
      </c>
      <c r="D1000" s="182">
        <f t="shared" si="114"/>
        <v>0</v>
      </c>
      <c r="E1000" s="183">
        <f t="shared" si="114"/>
        <v>0</v>
      </c>
      <c r="F1000" s="182">
        <f t="shared" si="114"/>
        <v>0</v>
      </c>
      <c r="G1000" s="141">
        <f t="shared" si="114"/>
        <v>0</v>
      </c>
      <c r="H1000" s="141">
        <f t="shared" si="114"/>
        <v>0</v>
      </c>
      <c r="I1000" s="142">
        <f t="shared" si="114"/>
        <v>0</v>
      </c>
      <c r="J1000" s="136">
        <f t="shared" si="114"/>
        <v>0</v>
      </c>
      <c r="K1000" s="136">
        <f t="shared" si="114"/>
        <v>0</v>
      </c>
      <c r="L1000" s="136">
        <f t="shared" si="114"/>
        <v>0</v>
      </c>
      <c r="M1000" s="177">
        <f t="shared" si="114"/>
        <v>0</v>
      </c>
      <c r="N1000" s="137">
        <f t="shared" si="114"/>
        <v>0</v>
      </c>
      <c r="O1000" s="45"/>
      <c r="Q1000" s="57" t="str">
        <f t="shared" si="112"/>
        <v>скрыть</v>
      </c>
    </row>
    <row r="1001" spans="2:17" ht="15.75" hidden="1" customHeight="1" x14ac:dyDescent="0.25">
      <c r="B1001" s="182">
        <v>985</v>
      </c>
      <c r="C1001" s="182">
        <f t="shared" si="114"/>
        <v>0</v>
      </c>
      <c r="D1001" s="182">
        <f t="shared" si="114"/>
        <v>0</v>
      </c>
      <c r="E1001" s="183">
        <f t="shared" si="114"/>
        <v>0</v>
      </c>
      <c r="F1001" s="182">
        <f t="shared" si="114"/>
        <v>0</v>
      </c>
      <c r="G1001" s="141">
        <f t="shared" si="114"/>
        <v>0</v>
      </c>
      <c r="H1001" s="141">
        <f t="shared" si="114"/>
        <v>0</v>
      </c>
      <c r="I1001" s="142">
        <f t="shared" si="114"/>
        <v>0</v>
      </c>
      <c r="J1001" s="136">
        <f t="shared" si="114"/>
        <v>0</v>
      </c>
      <c r="K1001" s="136">
        <f t="shared" si="114"/>
        <v>0</v>
      </c>
      <c r="L1001" s="136">
        <f t="shared" si="114"/>
        <v>0</v>
      </c>
      <c r="M1001" s="177">
        <f t="shared" si="114"/>
        <v>0</v>
      </c>
      <c r="N1001" s="137">
        <f t="shared" si="114"/>
        <v>0</v>
      </c>
      <c r="O1001" s="45"/>
      <c r="Q1001" s="57" t="str">
        <f t="shared" si="112"/>
        <v>скрыть</v>
      </c>
    </row>
    <row r="1002" spans="2:17" ht="15.75" hidden="1" customHeight="1" x14ac:dyDescent="0.25">
      <c r="B1002" s="182">
        <v>986</v>
      </c>
      <c r="C1002" s="182">
        <f t="shared" si="114"/>
        <v>0</v>
      </c>
      <c r="D1002" s="182">
        <f t="shared" si="114"/>
        <v>0</v>
      </c>
      <c r="E1002" s="183">
        <f t="shared" si="114"/>
        <v>0</v>
      </c>
      <c r="F1002" s="182">
        <f t="shared" si="114"/>
        <v>0</v>
      </c>
      <c r="G1002" s="141">
        <f t="shared" si="114"/>
        <v>0</v>
      </c>
      <c r="H1002" s="141">
        <f t="shared" si="114"/>
        <v>0</v>
      </c>
      <c r="I1002" s="142">
        <f t="shared" si="114"/>
        <v>0</v>
      </c>
      <c r="J1002" s="136">
        <f t="shared" si="114"/>
        <v>0</v>
      </c>
      <c r="K1002" s="136">
        <f t="shared" si="114"/>
        <v>0</v>
      </c>
      <c r="L1002" s="136">
        <f t="shared" si="114"/>
        <v>0</v>
      </c>
      <c r="M1002" s="177">
        <f t="shared" si="114"/>
        <v>0</v>
      </c>
      <c r="N1002" s="137">
        <f t="shared" si="114"/>
        <v>0</v>
      </c>
      <c r="O1002" s="45"/>
      <c r="Q1002" s="57" t="str">
        <f t="shared" si="112"/>
        <v>скрыть</v>
      </c>
    </row>
    <row r="1003" spans="2:17" ht="15.75" hidden="1" customHeight="1" x14ac:dyDescent="0.25">
      <c r="B1003" s="182">
        <v>987</v>
      </c>
      <c r="C1003" s="182">
        <f t="shared" si="114"/>
        <v>0</v>
      </c>
      <c r="D1003" s="182">
        <f t="shared" si="114"/>
        <v>0</v>
      </c>
      <c r="E1003" s="183">
        <f t="shared" si="114"/>
        <v>0</v>
      </c>
      <c r="F1003" s="182">
        <f t="shared" si="114"/>
        <v>0</v>
      </c>
      <c r="G1003" s="141">
        <f t="shared" si="114"/>
        <v>0</v>
      </c>
      <c r="H1003" s="141">
        <f t="shared" si="114"/>
        <v>0</v>
      </c>
      <c r="I1003" s="142">
        <f t="shared" si="114"/>
        <v>0</v>
      </c>
      <c r="J1003" s="136">
        <f t="shared" si="114"/>
        <v>0</v>
      </c>
      <c r="K1003" s="136">
        <f t="shared" si="114"/>
        <v>0</v>
      </c>
      <c r="L1003" s="136">
        <f t="shared" si="114"/>
        <v>0</v>
      </c>
      <c r="M1003" s="177">
        <f t="shared" si="114"/>
        <v>0</v>
      </c>
      <c r="N1003" s="137">
        <f t="shared" si="114"/>
        <v>0</v>
      </c>
      <c r="O1003" s="45"/>
      <c r="Q1003" s="57" t="str">
        <f t="shared" si="112"/>
        <v>скрыть</v>
      </c>
    </row>
    <row r="1004" spans="2:17" ht="15.75" hidden="1" customHeight="1" x14ac:dyDescent="0.25">
      <c r="B1004" s="182">
        <v>988</v>
      </c>
      <c r="C1004" s="182">
        <f t="shared" si="114"/>
        <v>0</v>
      </c>
      <c r="D1004" s="182">
        <f t="shared" si="114"/>
        <v>0</v>
      </c>
      <c r="E1004" s="183">
        <f t="shared" si="114"/>
        <v>0</v>
      </c>
      <c r="F1004" s="182">
        <f t="shared" si="114"/>
        <v>0</v>
      </c>
      <c r="G1004" s="141">
        <f t="shared" si="114"/>
        <v>0</v>
      </c>
      <c r="H1004" s="141">
        <f t="shared" si="114"/>
        <v>0</v>
      </c>
      <c r="I1004" s="142">
        <f t="shared" si="114"/>
        <v>0</v>
      </c>
      <c r="J1004" s="136">
        <f t="shared" si="114"/>
        <v>0</v>
      </c>
      <c r="K1004" s="136">
        <f t="shared" si="114"/>
        <v>0</v>
      </c>
      <c r="L1004" s="136">
        <f t="shared" si="114"/>
        <v>0</v>
      </c>
      <c r="M1004" s="177">
        <f t="shared" si="114"/>
        <v>0</v>
      </c>
      <c r="N1004" s="137">
        <f t="shared" si="114"/>
        <v>0</v>
      </c>
      <c r="O1004" s="45"/>
      <c r="Q1004" s="57" t="str">
        <f t="shared" si="112"/>
        <v>скрыть</v>
      </c>
    </row>
    <row r="1005" spans="2:17" ht="15.75" hidden="1" customHeight="1" x14ac:dyDescent="0.25">
      <c r="B1005" s="182">
        <v>989</v>
      </c>
      <c r="C1005" s="182">
        <f t="shared" si="114"/>
        <v>0</v>
      </c>
      <c r="D1005" s="182">
        <f t="shared" si="114"/>
        <v>0</v>
      </c>
      <c r="E1005" s="183">
        <f t="shared" si="114"/>
        <v>0</v>
      </c>
      <c r="F1005" s="182">
        <f t="shared" si="114"/>
        <v>0</v>
      </c>
      <c r="G1005" s="141">
        <f t="shared" si="114"/>
        <v>0</v>
      </c>
      <c r="H1005" s="141">
        <f t="shared" si="114"/>
        <v>0</v>
      </c>
      <c r="I1005" s="142">
        <f t="shared" si="114"/>
        <v>0</v>
      </c>
      <c r="J1005" s="136">
        <f t="shared" si="114"/>
        <v>0</v>
      </c>
      <c r="K1005" s="136">
        <f t="shared" si="114"/>
        <v>0</v>
      </c>
      <c r="L1005" s="136">
        <f t="shared" si="114"/>
        <v>0</v>
      </c>
      <c r="M1005" s="177">
        <f t="shared" si="114"/>
        <v>0</v>
      </c>
      <c r="N1005" s="137">
        <f t="shared" si="114"/>
        <v>0</v>
      </c>
      <c r="O1005" s="45"/>
      <c r="Q1005" s="57" t="str">
        <f t="shared" si="112"/>
        <v>скрыть</v>
      </c>
    </row>
    <row r="1006" spans="2:17" ht="15.75" hidden="1" customHeight="1" x14ac:dyDescent="0.25">
      <c r="B1006" s="182">
        <v>990</v>
      </c>
      <c r="C1006" s="182">
        <f t="shared" si="114"/>
        <v>0</v>
      </c>
      <c r="D1006" s="182">
        <f t="shared" si="114"/>
        <v>0</v>
      </c>
      <c r="E1006" s="183">
        <f t="shared" si="114"/>
        <v>0</v>
      </c>
      <c r="F1006" s="182">
        <f t="shared" si="114"/>
        <v>0</v>
      </c>
      <c r="G1006" s="141">
        <f t="shared" si="114"/>
        <v>0</v>
      </c>
      <c r="H1006" s="141">
        <f t="shared" si="114"/>
        <v>0</v>
      </c>
      <c r="I1006" s="142">
        <f t="shared" si="114"/>
        <v>0</v>
      </c>
      <c r="J1006" s="136">
        <f t="shared" si="114"/>
        <v>0</v>
      </c>
      <c r="K1006" s="136">
        <f t="shared" si="114"/>
        <v>0</v>
      </c>
      <c r="L1006" s="136">
        <f t="shared" si="114"/>
        <v>0</v>
      </c>
      <c r="M1006" s="177">
        <f t="shared" si="114"/>
        <v>0</v>
      </c>
      <c r="N1006" s="137">
        <f t="shared" si="114"/>
        <v>0</v>
      </c>
      <c r="O1006" s="45"/>
      <c r="Q1006" s="57" t="str">
        <f t="shared" si="112"/>
        <v>скрыть</v>
      </c>
    </row>
    <row r="1007" spans="2:17" ht="15.75" hidden="1" customHeight="1" x14ac:dyDescent="0.25">
      <c r="B1007" s="182">
        <v>991</v>
      </c>
      <c r="C1007" s="182">
        <f t="shared" ref="C1007:N1016" si="115">IFERROR(VLOOKUP($B1007,calc_data,C$14+1,0),0)</f>
        <v>0</v>
      </c>
      <c r="D1007" s="182">
        <f t="shared" si="115"/>
        <v>0</v>
      </c>
      <c r="E1007" s="183">
        <f t="shared" si="115"/>
        <v>0</v>
      </c>
      <c r="F1007" s="182">
        <f t="shared" si="115"/>
        <v>0</v>
      </c>
      <c r="G1007" s="141">
        <f t="shared" si="115"/>
        <v>0</v>
      </c>
      <c r="H1007" s="141">
        <f t="shared" si="115"/>
        <v>0</v>
      </c>
      <c r="I1007" s="142">
        <f t="shared" si="115"/>
        <v>0</v>
      </c>
      <c r="J1007" s="136">
        <f t="shared" si="115"/>
        <v>0</v>
      </c>
      <c r="K1007" s="136">
        <f t="shared" si="115"/>
        <v>0</v>
      </c>
      <c r="L1007" s="136">
        <f t="shared" si="115"/>
        <v>0</v>
      </c>
      <c r="M1007" s="177">
        <f t="shared" si="115"/>
        <v>0</v>
      </c>
      <c r="N1007" s="137">
        <f t="shared" si="115"/>
        <v>0</v>
      </c>
      <c r="O1007" s="45"/>
      <c r="Q1007" s="57" t="str">
        <f t="shared" si="112"/>
        <v>скрыть</v>
      </c>
    </row>
    <row r="1008" spans="2:17" ht="15.75" hidden="1" customHeight="1" x14ac:dyDescent="0.25">
      <c r="B1008" s="182">
        <v>992</v>
      </c>
      <c r="C1008" s="182">
        <f t="shared" si="115"/>
        <v>0</v>
      </c>
      <c r="D1008" s="182">
        <f t="shared" si="115"/>
        <v>0</v>
      </c>
      <c r="E1008" s="183">
        <f t="shared" si="115"/>
        <v>0</v>
      </c>
      <c r="F1008" s="182">
        <f t="shared" si="115"/>
        <v>0</v>
      </c>
      <c r="G1008" s="141">
        <f t="shared" si="115"/>
        <v>0</v>
      </c>
      <c r="H1008" s="141">
        <f t="shared" si="115"/>
        <v>0</v>
      </c>
      <c r="I1008" s="142">
        <f t="shared" si="115"/>
        <v>0</v>
      </c>
      <c r="J1008" s="136">
        <f t="shared" si="115"/>
        <v>0</v>
      </c>
      <c r="K1008" s="136">
        <f t="shared" si="115"/>
        <v>0</v>
      </c>
      <c r="L1008" s="136">
        <f t="shared" si="115"/>
        <v>0</v>
      </c>
      <c r="M1008" s="177">
        <f t="shared" si="115"/>
        <v>0</v>
      </c>
      <c r="N1008" s="137">
        <f t="shared" si="115"/>
        <v>0</v>
      </c>
      <c r="O1008" s="45"/>
      <c r="Q1008" s="57" t="str">
        <f t="shared" si="112"/>
        <v>скрыть</v>
      </c>
    </row>
    <row r="1009" spans="2:17" ht="15.75" hidden="1" customHeight="1" x14ac:dyDescent="0.25">
      <c r="B1009" s="182">
        <v>993</v>
      </c>
      <c r="C1009" s="182">
        <f t="shared" si="115"/>
        <v>0</v>
      </c>
      <c r="D1009" s="182">
        <f t="shared" si="115"/>
        <v>0</v>
      </c>
      <c r="E1009" s="183">
        <f t="shared" si="115"/>
        <v>0</v>
      </c>
      <c r="F1009" s="182">
        <f t="shared" si="115"/>
        <v>0</v>
      </c>
      <c r="G1009" s="141">
        <f t="shared" si="115"/>
        <v>0</v>
      </c>
      <c r="H1009" s="141">
        <f t="shared" si="115"/>
        <v>0</v>
      </c>
      <c r="I1009" s="142">
        <f t="shared" si="115"/>
        <v>0</v>
      </c>
      <c r="J1009" s="136">
        <f t="shared" si="115"/>
        <v>0</v>
      </c>
      <c r="K1009" s="136">
        <f t="shared" si="115"/>
        <v>0</v>
      </c>
      <c r="L1009" s="136">
        <f t="shared" si="115"/>
        <v>0</v>
      </c>
      <c r="M1009" s="177">
        <f t="shared" si="115"/>
        <v>0</v>
      </c>
      <c r="N1009" s="137">
        <f t="shared" si="115"/>
        <v>0</v>
      </c>
      <c r="O1009" s="45"/>
      <c r="Q1009" s="57" t="str">
        <f t="shared" si="112"/>
        <v>скрыть</v>
      </c>
    </row>
    <row r="1010" spans="2:17" ht="15.75" hidden="1" customHeight="1" x14ac:dyDescent="0.25">
      <c r="B1010" s="182">
        <v>994</v>
      </c>
      <c r="C1010" s="182">
        <f t="shared" si="115"/>
        <v>0</v>
      </c>
      <c r="D1010" s="182">
        <f t="shared" si="115"/>
        <v>0</v>
      </c>
      <c r="E1010" s="183">
        <f t="shared" si="115"/>
        <v>0</v>
      </c>
      <c r="F1010" s="182">
        <f t="shared" si="115"/>
        <v>0</v>
      </c>
      <c r="G1010" s="141">
        <f t="shared" si="115"/>
        <v>0</v>
      </c>
      <c r="H1010" s="141">
        <f t="shared" si="115"/>
        <v>0</v>
      </c>
      <c r="I1010" s="142">
        <f t="shared" si="115"/>
        <v>0</v>
      </c>
      <c r="J1010" s="136">
        <f t="shared" si="115"/>
        <v>0</v>
      </c>
      <c r="K1010" s="136">
        <f t="shared" si="115"/>
        <v>0</v>
      </c>
      <c r="L1010" s="136">
        <f t="shared" si="115"/>
        <v>0</v>
      </c>
      <c r="M1010" s="177">
        <f t="shared" si="115"/>
        <v>0</v>
      </c>
      <c r="N1010" s="137">
        <f t="shared" si="115"/>
        <v>0</v>
      </c>
      <c r="O1010" s="45"/>
      <c r="Q1010" s="57" t="str">
        <f t="shared" si="112"/>
        <v>скрыть</v>
      </c>
    </row>
    <row r="1011" spans="2:17" ht="15.75" hidden="1" customHeight="1" x14ac:dyDescent="0.25">
      <c r="B1011" s="182">
        <v>995</v>
      </c>
      <c r="C1011" s="182">
        <f t="shared" si="115"/>
        <v>0</v>
      </c>
      <c r="D1011" s="182">
        <f t="shared" si="115"/>
        <v>0</v>
      </c>
      <c r="E1011" s="183">
        <f t="shared" si="115"/>
        <v>0</v>
      </c>
      <c r="F1011" s="182">
        <f t="shared" si="115"/>
        <v>0</v>
      </c>
      <c r="G1011" s="141">
        <f t="shared" si="115"/>
        <v>0</v>
      </c>
      <c r="H1011" s="141">
        <f t="shared" si="115"/>
        <v>0</v>
      </c>
      <c r="I1011" s="142">
        <f t="shared" si="115"/>
        <v>0</v>
      </c>
      <c r="J1011" s="136">
        <f t="shared" si="115"/>
        <v>0</v>
      </c>
      <c r="K1011" s="136">
        <f t="shared" si="115"/>
        <v>0</v>
      </c>
      <c r="L1011" s="136">
        <f t="shared" si="115"/>
        <v>0</v>
      </c>
      <c r="M1011" s="177">
        <f t="shared" si="115"/>
        <v>0</v>
      </c>
      <c r="N1011" s="137">
        <f t="shared" si="115"/>
        <v>0</v>
      </c>
      <c r="O1011" s="45"/>
      <c r="Q1011" s="57" t="str">
        <f t="shared" si="112"/>
        <v>скрыть</v>
      </c>
    </row>
    <row r="1012" spans="2:17" ht="15.75" hidden="1" customHeight="1" x14ac:dyDescent="0.25">
      <c r="B1012" s="182">
        <v>996</v>
      </c>
      <c r="C1012" s="182">
        <f t="shared" si="115"/>
        <v>0</v>
      </c>
      <c r="D1012" s="182">
        <f t="shared" si="115"/>
        <v>0</v>
      </c>
      <c r="E1012" s="183">
        <f t="shared" si="115"/>
        <v>0</v>
      </c>
      <c r="F1012" s="182">
        <f t="shared" si="115"/>
        <v>0</v>
      </c>
      <c r="G1012" s="141">
        <f t="shared" si="115"/>
        <v>0</v>
      </c>
      <c r="H1012" s="141">
        <f t="shared" si="115"/>
        <v>0</v>
      </c>
      <c r="I1012" s="142">
        <f t="shared" si="115"/>
        <v>0</v>
      </c>
      <c r="J1012" s="136">
        <f t="shared" si="115"/>
        <v>0</v>
      </c>
      <c r="K1012" s="136">
        <f t="shared" si="115"/>
        <v>0</v>
      </c>
      <c r="L1012" s="136">
        <f t="shared" si="115"/>
        <v>0</v>
      </c>
      <c r="M1012" s="177">
        <f t="shared" si="115"/>
        <v>0</v>
      </c>
      <c r="N1012" s="137">
        <f t="shared" si="115"/>
        <v>0</v>
      </c>
      <c r="O1012" s="45"/>
      <c r="Q1012" s="57" t="str">
        <f t="shared" si="112"/>
        <v>скрыть</v>
      </c>
    </row>
    <row r="1013" spans="2:17" ht="15.75" hidden="1" customHeight="1" x14ac:dyDescent="0.25">
      <c r="B1013" s="182">
        <v>997</v>
      </c>
      <c r="C1013" s="182">
        <f t="shared" si="115"/>
        <v>0</v>
      </c>
      <c r="D1013" s="182">
        <f t="shared" si="115"/>
        <v>0</v>
      </c>
      <c r="E1013" s="183">
        <f t="shared" si="115"/>
        <v>0</v>
      </c>
      <c r="F1013" s="182">
        <f t="shared" si="115"/>
        <v>0</v>
      </c>
      <c r="G1013" s="141">
        <f t="shared" si="115"/>
        <v>0</v>
      </c>
      <c r="H1013" s="141">
        <f t="shared" si="115"/>
        <v>0</v>
      </c>
      <c r="I1013" s="142">
        <f t="shared" si="115"/>
        <v>0</v>
      </c>
      <c r="J1013" s="136">
        <f t="shared" si="115"/>
        <v>0</v>
      </c>
      <c r="K1013" s="136">
        <f t="shared" si="115"/>
        <v>0</v>
      </c>
      <c r="L1013" s="136">
        <f t="shared" si="115"/>
        <v>0</v>
      </c>
      <c r="M1013" s="177">
        <f t="shared" si="115"/>
        <v>0</v>
      </c>
      <c r="N1013" s="137">
        <f t="shared" si="115"/>
        <v>0</v>
      </c>
      <c r="O1013" s="45"/>
      <c r="Q1013" s="57" t="str">
        <f t="shared" si="112"/>
        <v>скрыть</v>
      </c>
    </row>
    <row r="1014" spans="2:17" ht="15.75" hidden="1" customHeight="1" x14ac:dyDescent="0.25">
      <c r="B1014" s="182">
        <v>998</v>
      </c>
      <c r="C1014" s="182">
        <f t="shared" si="115"/>
        <v>0</v>
      </c>
      <c r="D1014" s="182">
        <f t="shared" si="115"/>
        <v>0</v>
      </c>
      <c r="E1014" s="183">
        <f t="shared" si="115"/>
        <v>0</v>
      </c>
      <c r="F1014" s="182">
        <f t="shared" si="115"/>
        <v>0</v>
      </c>
      <c r="G1014" s="141">
        <f t="shared" si="115"/>
        <v>0</v>
      </c>
      <c r="H1014" s="141">
        <f t="shared" si="115"/>
        <v>0</v>
      </c>
      <c r="I1014" s="142">
        <f t="shared" si="115"/>
        <v>0</v>
      </c>
      <c r="J1014" s="136">
        <f t="shared" si="115"/>
        <v>0</v>
      </c>
      <c r="K1014" s="136">
        <f t="shared" si="115"/>
        <v>0</v>
      </c>
      <c r="L1014" s="136">
        <f t="shared" si="115"/>
        <v>0</v>
      </c>
      <c r="M1014" s="177">
        <f t="shared" si="115"/>
        <v>0</v>
      </c>
      <c r="N1014" s="137">
        <f t="shared" si="115"/>
        <v>0</v>
      </c>
      <c r="O1014" s="45"/>
      <c r="Q1014" s="57" t="str">
        <f t="shared" si="112"/>
        <v>скрыть</v>
      </c>
    </row>
    <row r="1015" spans="2:17" ht="15.75" hidden="1" customHeight="1" x14ac:dyDescent="0.25">
      <c r="B1015" s="182">
        <v>999</v>
      </c>
      <c r="C1015" s="182">
        <f t="shared" si="115"/>
        <v>0</v>
      </c>
      <c r="D1015" s="182">
        <f t="shared" si="115"/>
        <v>0</v>
      </c>
      <c r="E1015" s="183">
        <f t="shared" si="115"/>
        <v>0</v>
      </c>
      <c r="F1015" s="182">
        <f t="shared" si="115"/>
        <v>0</v>
      </c>
      <c r="G1015" s="141">
        <f t="shared" si="115"/>
        <v>0</v>
      </c>
      <c r="H1015" s="141">
        <f t="shared" si="115"/>
        <v>0</v>
      </c>
      <c r="I1015" s="142">
        <f t="shared" si="115"/>
        <v>0</v>
      </c>
      <c r="J1015" s="136">
        <f t="shared" si="115"/>
        <v>0</v>
      </c>
      <c r="K1015" s="136">
        <f t="shared" si="115"/>
        <v>0</v>
      </c>
      <c r="L1015" s="136">
        <f t="shared" si="115"/>
        <v>0</v>
      </c>
      <c r="M1015" s="177">
        <f t="shared" si="115"/>
        <v>0</v>
      </c>
      <c r="N1015" s="137">
        <f t="shared" si="115"/>
        <v>0</v>
      </c>
      <c r="O1015" s="45"/>
      <c r="Q1015" s="57" t="str">
        <f t="shared" si="112"/>
        <v>скрыть</v>
      </c>
    </row>
    <row r="1016" spans="2:17" ht="15.75" hidden="1" customHeight="1" x14ac:dyDescent="0.25">
      <c r="B1016" s="182">
        <v>1000</v>
      </c>
      <c r="C1016" s="182">
        <f t="shared" si="115"/>
        <v>0</v>
      </c>
      <c r="D1016" s="182">
        <f t="shared" si="115"/>
        <v>0</v>
      </c>
      <c r="E1016" s="183">
        <f t="shared" si="115"/>
        <v>0</v>
      </c>
      <c r="F1016" s="182">
        <f t="shared" si="115"/>
        <v>0</v>
      </c>
      <c r="G1016" s="141">
        <f t="shared" si="115"/>
        <v>0</v>
      </c>
      <c r="H1016" s="141">
        <f t="shared" si="115"/>
        <v>0</v>
      </c>
      <c r="I1016" s="142">
        <f t="shared" si="115"/>
        <v>0</v>
      </c>
      <c r="J1016" s="136">
        <f t="shared" si="115"/>
        <v>0</v>
      </c>
      <c r="K1016" s="136">
        <f t="shared" si="115"/>
        <v>0</v>
      </c>
      <c r="L1016" s="136">
        <f t="shared" si="115"/>
        <v>0</v>
      </c>
      <c r="M1016" s="177">
        <f t="shared" si="115"/>
        <v>0</v>
      </c>
      <c r="N1016" s="137">
        <f t="shared" si="115"/>
        <v>0</v>
      </c>
      <c r="O1016" s="45"/>
      <c r="Q1016" s="57" t="str">
        <f t="shared" si="112"/>
        <v>скрыть</v>
      </c>
    </row>
    <row r="1017" spans="2:17" ht="15.75" hidden="1" customHeight="1" x14ac:dyDescent="0.25">
      <c r="B1017" s="182">
        <v>1001</v>
      </c>
      <c r="C1017" s="182">
        <f t="shared" ref="C1017:N1026" si="116">IFERROR(VLOOKUP($B1017,calc_data,C$14+1,0),0)</f>
        <v>0</v>
      </c>
      <c r="D1017" s="182">
        <f t="shared" si="116"/>
        <v>0</v>
      </c>
      <c r="E1017" s="183">
        <f t="shared" si="116"/>
        <v>0</v>
      </c>
      <c r="F1017" s="182">
        <f t="shared" si="116"/>
        <v>0</v>
      </c>
      <c r="G1017" s="141">
        <f t="shared" si="116"/>
        <v>0</v>
      </c>
      <c r="H1017" s="141">
        <f t="shared" si="116"/>
        <v>0</v>
      </c>
      <c r="I1017" s="142">
        <f t="shared" si="116"/>
        <v>0</v>
      </c>
      <c r="J1017" s="136">
        <f t="shared" si="116"/>
        <v>0</v>
      </c>
      <c r="K1017" s="136">
        <f t="shared" si="116"/>
        <v>0</v>
      </c>
      <c r="L1017" s="136">
        <f t="shared" si="116"/>
        <v>0</v>
      </c>
      <c r="M1017" s="177">
        <f t="shared" si="116"/>
        <v>0</v>
      </c>
      <c r="N1017" s="137">
        <f t="shared" si="116"/>
        <v>0</v>
      </c>
      <c r="O1017" s="45"/>
      <c r="Q1017" s="57" t="str">
        <f t="shared" si="112"/>
        <v>скрыть</v>
      </c>
    </row>
    <row r="1018" spans="2:17" ht="15.75" hidden="1" customHeight="1" x14ac:dyDescent="0.25">
      <c r="B1018" s="182">
        <v>1002</v>
      </c>
      <c r="C1018" s="182">
        <f t="shared" si="116"/>
        <v>0</v>
      </c>
      <c r="D1018" s="182">
        <f t="shared" si="116"/>
        <v>0</v>
      </c>
      <c r="E1018" s="183">
        <f t="shared" si="116"/>
        <v>0</v>
      </c>
      <c r="F1018" s="182">
        <f t="shared" si="116"/>
        <v>0</v>
      </c>
      <c r="G1018" s="141">
        <f t="shared" si="116"/>
        <v>0</v>
      </c>
      <c r="H1018" s="141">
        <f t="shared" si="116"/>
        <v>0</v>
      </c>
      <c r="I1018" s="142">
        <f t="shared" si="116"/>
        <v>0</v>
      </c>
      <c r="J1018" s="136">
        <f t="shared" si="116"/>
        <v>0</v>
      </c>
      <c r="K1018" s="136">
        <f t="shared" si="116"/>
        <v>0</v>
      </c>
      <c r="L1018" s="136">
        <f t="shared" si="116"/>
        <v>0</v>
      </c>
      <c r="M1018" s="177">
        <f t="shared" si="116"/>
        <v>0</v>
      </c>
      <c r="N1018" s="137">
        <f t="shared" si="116"/>
        <v>0</v>
      </c>
      <c r="O1018" s="45"/>
      <c r="Q1018" s="57" t="str">
        <f t="shared" si="112"/>
        <v>скрыть</v>
      </c>
    </row>
    <row r="1019" spans="2:17" ht="15.75" hidden="1" customHeight="1" x14ac:dyDescent="0.25">
      <c r="B1019" s="182">
        <v>1003</v>
      </c>
      <c r="C1019" s="182">
        <f t="shared" si="116"/>
        <v>0</v>
      </c>
      <c r="D1019" s="182">
        <f t="shared" si="116"/>
        <v>0</v>
      </c>
      <c r="E1019" s="183">
        <f t="shared" si="116"/>
        <v>0</v>
      </c>
      <c r="F1019" s="182">
        <f t="shared" si="116"/>
        <v>0</v>
      </c>
      <c r="G1019" s="141">
        <f t="shared" si="116"/>
        <v>0</v>
      </c>
      <c r="H1019" s="141">
        <f t="shared" si="116"/>
        <v>0</v>
      </c>
      <c r="I1019" s="142">
        <f t="shared" si="116"/>
        <v>0</v>
      </c>
      <c r="J1019" s="136">
        <f t="shared" si="116"/>
        <v>0</v>
      </c>
      <c r="K1019" s="136">
        <f t="shared" si="116"/>
        <v>0</v>
      </c>
      <c r="L1019" s="136">
        <f t="shared" si="116"/>
        <v>0</v>
      </c>
      <c r="M1019" s="177">
        <f t="shared" si="116"/>
        <v>0</v>
      </c>
      <c r="N1019" s="137">
        <f t="shared" si="116"/>
        <v>0</v>
      </c>
      <c r="O1019" s="45"/>
      <c r="Q1019" s="57" t="str">
        <f t="shared" si="112"/>
        <v>скрыть</v>
      </c>
    </row>
    <row r="1020" spans="2:17" ht="15.75" hidden="1" customHeight="1" x14ac:dyDescent="0.25">
      <c r="B1020" s="182">
        <v>1004</v>
      </c>
      <c r="C1020" s="182">
        <f t="shared" si="116"/>
        <v>0</v>
      </c>
      <c r="D1020" s="182">
        <f t="shared" si="116"/>
        <v>0</v>
      </c>
      <c r="E1020" s="183">
        <f t="shared" si="116"/>
        <v>0</v>
      </c>
      <c r="F1020" s="182">
        <f t="shared" si="116"/>
        <v>0</v>
      </c>
      <c r="G1020" s="141">
        <f t="shared" si="116"/>
        <v>0</v>
      </c>
      <c r="H1020" s="141">
        <f t="shared" si="116"/>
        <v>0</v>
      </c>
      <c r="I1020" s="142">
        <f t="shared" si="116"/>
        <v>0</v>
      </c>
      <c r="J1020" s="136">
        <f t="shared" si="116"/>
        <v>0</v>
      </c>
      <c r="K1020" s="136">
        <f t="shared" si="116"/>
        <v>0</v>
      </c>
      <c r="L1020" s="136">
        <f t="shared" si="116"/>
        <v>0</v>
      </c>
      <c r="M1020" s="177">
        <f t="shared" si="116"/>
        <v>0</v>
      </c>
      <c r="N1020" s="137">
        <f t="shared" si="116"/>
        <v>0</v>
      </c>
      <c r="O1020" s="45"/>
      <c r="Q1020" s="57" t="str">
        <f t="shared" si="112"/>
        <v>скрыть</v>
      </c>
    </row>
    <row r="1021" spans="2:17" ht="15.75" hidden="1" customHeight="1" x14ac:dyDescent="0.25">
      <c r="B1021" s="182">
        <v>1005</v>
      </c>
      <c r="C1021" s="182">
        <f t="shared" si="116"/>
        <v>0</v>
      </c>
      <c r="D1021" s="182">
        <f t="shared" si="116"/>
        <v>0</v>
      </c>
      <c r="E1021" s="183">
        <f t="shared" si="116"/>
        <v>0</v>
      </c>
      <c r="F1021" s="182">
        <f t="shared" si="116"/>
        <v>0</v>
      </c>
      <c r="G1021" s="141">
        <f t="shared" si="116"/>
        <v>0</v>
      </c>
      <c r="H1021" s="141">
        <f t="shared" si="116"/>
        <v>0</v>
      </c>
      <c r="I1021" s="142">
        <f t="shared" si="116"/>
        <v>0</v>
      </c>
      <c r="J1021" s="136">
        <f t="shared" si="116"/>
        <v>0</v>
      </c>
      <c r="K1021" s="136">
        <f t="shared" si="116"/>
        <v>0</v>
      </c>
      <c r="L1021" s="136">
        <f t="shared" si="116"/>
        <v>0</v>
      </c>
      <c r="M1021" s="177">
        <f t="shared" si="116"/>
        <v>0</v>
      </c>
      <c r="N1021" s="137">
        <f t="shared" si="116"/>
        <v>0</v>
      </c>
      <c r="O1021" s="45"/>
      <c r="Q1021" s="57" t="str">
        <f t="shared" si="112"/>
        <v>скрыть</v>
      </c>
    </row>
    <row r="1022" spans="2:17" ht="15.75" hidden="1" customHeight="1" x14ac:dyDescent="0.25">
      <c r="B1022" s="182">
        <v>1006</v>
      </c>
      <c r="C1022" s="182">
        <f t="shared" si="116"/>
        <v>0</v>
      </c>
      <c r="D1022" s="182">
        <f t="shared" si="116"/>
        <v>0</v>
      </c>
      <c r="E1022" s="183">
        <f t="shared" si="116"/>
        <v>0</v>
      </c>
      <c r="F1022" s="182">
        <f t="shared" si="116"/>
        <v>0</v>
      </c>
      <c r="G1022" s="141">
        <f t="shared" si="116"/>
        <v>0</v>
      </c>
      <c r="H1022" s="141">
        <f t="shared" si="116"/>
        <v>0</v>
      </c>
      <c r="I1022" s="142">
        <f t="shared" si="116"/>
        <v>0</v>
      </c>
      <c r="J1022" s="136">
        <f t="shared" si="116"/>
        <v>0</v>
      </c>
      <c r="K1022" s="136">
        <f t="shared" si="116"/>
        <v>0</v>
      </c>
      <c r="L1022" s="136">
        <f t="shared" si="116"/>
        <v>0</v>
      </c>
      <c r="M1022" s="177">
        <f t="shared" si="116"/>
        <v>0</v>
      </c>
      <c r="N1022" s="137">
        <f t="shared" si="116"/>
        <v>0</v>
      </c>
      <c r="O1022" s="45"/>
      <c r="Q1022" s="57" t="str">
        <f t="shared" si="112"/>
        <v>скрыть</v>
      </c>
    </row>
    <row r="1023" spans="2:17" ht="15.75" hidden="1" customHeight="1" x14ac:dyDescent="0.25">
      <c r="B1023" s="182">
        <v>1007</v>
      </c>
      <c r="C1023" s="182">
        <f t="shared" si="116"/>
        <v>0</v>
      </c>
      <c r="D1023" s="182">
        <f t="shared" si="116"/>
        <v>0</v>
      </c>
      <c r="E1023" s="183">
        <f t="shared" si="116"/>
        <v>0</v>
      </c>
      <c r="F1023" s="182">
        <f t="shared" si="116"/>
        <v>0</v>
      </c>
      <c r="G1023" s="141">
        <f t="shared" si="116"/>
        <v>0</v>
      </c>
      <c r="H1023" s="141">
        <f t="shared" si="116"/>
        <v>0</v>
      </c>
      <c r="I1023" s="142">
        <f t="shared" si="116"/>
        <v>0</v>
      </c>
      <c r="J1023" s="136">
        <f t="shared" si="116"/>
        <v>0</v>
      </c>
      <c r="K1023" s="136">
        <f t="shared" si="116"/>
        <v>0</v>
      </c>
      <c r="L1023" s="136">
        <f t="shared" si="116"/>
        <v>0</v>
      </c>
      <c r="M1023" s="177">
        <f t="shared" si="116"/>
        <v>0</v>
      </c>
      <c r="N1023" s="137">
        <f t="shared" si="116"/>
        <v>0</v>
      </c>
      <c r="O1023" s="45"/>
      <c r="Q1023" s="57" t="str">
        <f t="shared" si="112"/>
        <v>скрыть</v>
      </c>
    </row>
    <row r="1024" spans="2:17" ht="15.75" hidden="1" customHeight="1" x14ac:dyDescent="0.25">
      <c r="B1024" s="182">
        <v>1008</v>
      </c>
      <c r="C1024" s="182">
        <f t="shared" si="116"/>
        <v>0</v>
      </c>
      <c r="D1024" s="182">
        <f t="shared" si="116"/>
        <v>0</v>
      </c>
      <c r="E1024" s="183">
        <f t="shared" si="116"/>
        <v>0</v>
      </c>
      <c r="F1024" s="182">
        <f t="shared" si="116"/>
        <v>0</v>
      </c>
      <c r="G1024" s="141">
        <f t="shared" si="116"/>
        <v>0</v>
      </c>
      <c r="H1024" s="141">
        <f t="shared" si="116"/>
        <v>0</v>
      </c>
      <c r="I1024" s="142">
        <f t="shared" si="116"/>
        <v>0</v>
      </c>
      <c r="J1024" s="136">
        <f t="shared" si="116"/>
        <v>0</v>
      </c>
      <c r="K1024" s="136">
        <f t="shared" si="116"/>
        <v>0</v>
      </c>
      <c r="L1024" s="136">
        <f t="shared" si="116"/>
        <v>0</v>
      </c>
      <c r="M1024" s="177">
        <f t="shared" si="116"/>
        <v>0</v>
      </c>
      <c r="N1024" s="137">
        <f t="shared" si="116"/>
        <v>0</v>
      </c>
      <c r="O1024" s="45"/>
      <c r="Q1024" s="57" t="str">
        <f t="shared" si="112"/>
        <v>скрыть</v>
      </c>
    </row>
    <row r="1025" spans="2:17" ht="15.75" hidden="1" customHeight="1" x14ac:dyDescent="0.25">
      <c r="B1025" s="182">
        <v>1009</v>
      </c>
      <c r="C1025" s="182">
        <f t="shared" si="116"/>
        <v>0</v>
      </c>
      <c r="D1025" s="182">
        <f t="shared" si="116"/>
        <v>0</v>
      </c>
      <c r="E1025" s="183">
        <f t="shared" si="116"/>
        <v>0</v>
      </c>
      <c r="F1025" s="182">
        <f t="shared" si="116"/>
        <v>0</v>
      </c>
      <c r="G1025" s="141">
        <f t="shared" si="116"/>
        <v>0</v>
      </c>
      <c r="H1025" s="141">
        <f t="shared" si="116"/>
        <v>0</v>
      </c>
      <c r="I1025" s="142">
        <f t="shared" si="116"/>
        <v>0</v>
      </c>
      <c r="J1025" s="136">
        <f t="shared" si="116"/>
        <v>0</v>
      </c>
      <c r="K1025" s="136">
        <f t="shared" si="116"/>
        <v>0</v>
      </c>
      <c r="L1025" s="136">
        <f t="shared" si="116"/>
        <v>0</v>
      </c>
      <c r="M1025" s="177">
        <f t="shared" si="116"/>
        <v>0</v>
      </c>
      <c r="N1025" s="137">
        <f t="shared" si="116"/>
        <v>0</v>
      </c>
      <c r="O1025" s="45"/>
      <c r="Q1025" s="57" t="str">
        <f t="shared" si="112"/>
        <v>скрыть</v>
      </c>
    </row>
    <row r="1026" spans="2:17" ht="15.75" hidden="1" customHeight="1" x14ac:dyDescent="0.25">
      <c r="B1026" s="182">
        <v>1010</v>
      </c>
      <c r="C1026" s="182">
        <f t="shared" si="116"/>
        <v>0</v>
      </c>
      <c r="D1026" s="182">
        <f t="shared" si="116"/>
        <v>0</v>
      </c>
      <c r="E1026" s="183">
        <f t="shared" si="116"/>
        <v>0</v>
      </c>
      <c r="F1026" s="182">
        <f t="shared" si="116"/>
        <v>0</v>
      </c>
      <c r="G1026" s="141">
        <f t="shared" si="116"/>
        <v>0</v>
      </c>
      <c r="H1026" s="141">
        <f t="shared" si="116"/>
        <v>0</v>
      </c>
      <c r="I1026" s="142">
        <f t="shared" si="116"/>
        <v>0</v>
      </c>
      <c r="J1026" s="136">
        <f t="shared" si="116"/>
        <v>0</v>
      </c>
      <c r="K1026" s="136">
        <f t="shared" si="116"/>
        <v>0</v>
      </c>
      <c r="L1026" s="136">
        <f t="shared" si="116"/>
        <v>0</v>
      </c>
      <c r="M1026" s="177">
        <f t="shared" si="116"/>
        <v>0</v>
      </c>
      <c r="N1026" s="137">
        <f t="shared" si="116"/>
        <v>0</v>
      </c>
      <c r="O1026" s="45"/>
      <c r="Q1026" s="57" t="str">
        <f t="shared" si="112"/>
        <v>скрыть</v>
      </c>
    </row>
    <row r="1027" spans="2:17" ht="15.75" hidden="1" customHeight="1" x14ac:dyDescent="0.25">
      <c r="B1027" s="182">
        <v>1011</v>
      </c>
      <c r="C1027" s="182">
        <f t="shared" ref="C1027:N1036" si="117">IFERROR(VLOOKUP($B1027,calc_data,C$14+1,0),0)</f>
        <v>0</v>
      </c>
      <c r="D1027" s="182">
        <f t="shared" si="117"/>
        <v>0</v>
      </c>
      <c r="E1027" s="183">
        <f t="shared" si="117"/>
        <v>0</v>
      </c>
      <c r="F1027" s="182">
        <f t="shared" si="117"/>
        <v>0</v>
      </c>
      <c r="G1027" s="141">
        <f t="shared" si="117"/>
        <v>0</v>
      </c>
      <c r="H1027" s="141">
        <f t="shared" si="117"/>
        <v>0</v>
      </c>
      <c r="I1027" s="142">
        <f t="shared" si="117"/>
        <v>0</v>
      </c>
      <c r="J1027" s="136">
        <f t="shared" si="117"/>
        <v>0</v>
      </c>
      <c r="K1027" s="136">
        <f t="shared" si="117"/>
        <v>0</v>
      </c>
      <c r="L1027" s="136">
        <f t="shared" si="117"/>
        <v>0</v>
      </c>
      <c r="M1027" s="177">
        <f t="shared" si="117"/>
        <v>0</v>
      </c>
      <c r="N1027" s="137">
        <f t="shared" si="117"/>
        <v>0</v>
      </c>
      <c r="O1027" s="45"/>
      <c r="Q1027" s="57" t="str">
        <f t="shared" si="112"/>
        <v>скрыть</v>
      </c>
    </row>
    <row r="1028" spans="2:17" ht="15.75" hidden="1" customHeight="1" x14ac:dyDescent="0.25">
      <c r="B1028" s="182">
        <v>1012</v>
      </c>
      <c r="C1028" s="182">
        <f t="shared" si="117"/>
        <v>0</v>
      </c>
      <c r="D1028" s="182">
        <f t="shared" si="117"/>
        <v>0</v>
      </c>
      <c r="E1028" s="183">
        <f t="shared" si="117"/>
        <v>0</v>
      </c>
      <c r="F1028" s="182">
        <f t="shared" si="117"/>
        <v>0</v>
      </c>
      <c r="G1028" s="141">
        <f t="shared" si="117"/>
        <v>0</v>
      </c>
      <c r="H1028" s="141">
        <f t="shared" si="117"/>
        <v>0</v>
      </c>
      <c r="I1028" s="142">
        <f t="shared" si="117"/>
        <v>0</v>
      </c>
      <c r="J1028" s="136">
        <f t="shared" si="117"/>
        <v>0</v>
      </c>
      <c r="K1028" s="136">
        <f t="shared" si="117"/>
        <v>0</v>
      </c>
      <c r="L1028" s="136">
        <f t="shared" si="117"/>
        <v>0</v>
      </c>
      <c r="M1028" s="177">
        <f t="shared" si="117"/>
        <v>0</v>
      </c>
      <c r="N1028" s="137">
        <f t="shared" si="117"/>
        <v>0</v>
      </c>
      <c r="O1028" s="45"/>
      <c r="Q1028" s="57" t="str">
        <f t="shared" si="112"/>
        <v>скрыть</v>
      </c>
    </row>
    <row r="1029" spans="2:17" ht="15.75" hidden="1" customHeight="1" x14ac:dyDescent="0.25">
      <c r="B1029" s="182">
        <v>1013</v>
      </c>
      <c r="C1029" s="182">
        <f t="shared" si="117"/>
        <v>0</v>
      </c>
      <c r="D1029" s="182">
        <f t="shared" si="117"/>
        <v>0</v>
      </c>
      <c r="E1029" s="183">
        <f t="shared" si="117"/>
        <v>0</v>
      </c>
      <c r="F1029" s="182">
        <f t="shared" si="117"/>
        <v>0</v>
      </c>
      <c r="G1029" s="141">
        <f t="shared" si="117"/>
        <v>0</v>
      </c>
      <c r="H1029" s="141">
        <f t="shared" si="117"/>
        <v>0</v>
      </c>
      <c r="I1029" s="142">
        <f t="shared" si="117"/>
        <v>0</v>
      </c>
      <c r="J1029" s="136">
        <f t="shared" si="117"/>
        <v>0</v>
      </c>
      <c r="K1029" s="136">
        <f t="shared" si="117"/>
        <v>0</v>
      </c>
      <c r="L1029" s="136">
        <f t="shared" si="117"/>
        <v>0</v>
      </c>
      <c r="M1029" s="177">
        <f t="shared" si="117"/>
        <v>0</v>
      </c>
      <c r="N1029" s="137">
        <f t="shared" si="117"/>
        <v>0</v>
      </c>
      <c r="O1029" s="45"/>
      <c r="Q1029" s="57" t="str">
        <f t="shared" si="112"/>
        <v>скрыть</v>
      </c>
    </row>
    <row r="1030" spans="2:17" ht="15.75" hidden="1" customHeight="1" x14ac:dyDescent="0.25">
      <c r="B1030" s="182">
        <v>1014</v>
      </c>
      <c r="C1030" s="182">
        <f t="shared" si="117"/>
        <v>0</v>
      </c>
      <c r="D1030" s="182">
        <f t="shared" si="117"/>
        <v>0</v>
      </c>
      <c r="E1030" s="183">
        <f t="shared" si="117"/>
        <v>0</v>
      </c>
      <c r="F1030" s="182">
        <f t="shared" si="117"/>
        <v>0</v>
      </c>
      <c r="G1030" s="141">
        <f t="shared" si="117"/>
        <v>0</v>
      </c>
      <c r="H1030" s="141">
        <f t="shared" si="117"/>
        <v>0</v>
      </c>
      <c r="I1030" s="142">
        <f t="shared" si="117"/>
        <v>0</v>
      </c>
      <c r="J1030" s="136">
        <f t="shared" si="117"/>
        <v>0</v>
      </c>
      <c r="K1030" s="136">
        <f t="shared" si="117"/>
        <v>0</v>
      </c>
      <c r="L1030" s="136">
        <f t="shared" si="117"/>
        <v>0</v>
      </c>
      <c r="M1030" s="177">
        <f t="shared" si="117"/>
        <v>0</v>
      </c>
      <c r="N1030" s="137">
        <f t="shared" si="117"/>
        <v>0</v>
      </c>
      <c r="O1030" s="45"/>
      <c r="Q1030" s="57" t="str">
        <f t="shared" si="112"/>
        <v>скрыть</v>
      </c>
    </row>
    <row r="1031" spans="2:17" ht="15.75" hidden="1" customHeight="1" x14ac:dyDescent="0.25">
      <c r="B1031" s="182">
        <v>1015</v>
      </c>
      <c r="C1031" s="182">
        <f t="shared" si="117"/>
        <v>0</v>
      </c>
      <c r="D1031" s="182">
        <f t="shared" si="117"/>
        <v>0</v>
      </c>
      <c r="E1031" s="183">
        <f t="shared" si="117"/>
        <v>0</v>
      </c>
      <c r="F1031" s="182">
        <f t="shared" si="117"/>
        <v>0</v>
      </c>
      <c r="G1031" s="141">
        <f t="shared" si="117"/>
        <v>0</v>
      </c>
      <c r="H1031" s="141">
        <f t="shared" si="117"/>
        <v>0</v>
      </c>
      <c r="I1031" s="142">
        <f t="shared" si="117"/>
        <v>0</v>
      </c>
      <c r="J1031" s="136">
        <f t="shared" si="117"/>
        <v>0</v>
      </c>
      <c r="K1031" s="136">
        <f t="shared" si="117"/>
        <v>0</v>
      </c>
      <c r="L1031" s="136">
        <f t="shared" si="117"/>
        <v>0</v>
      </c>
      <c r="M1031" s="177">
        <f t="shared" si="117"/>
        <v>0</v>
      </c>
      <c r="N1031" s="137">
        <f t="shared" si="117"/>
        <v>0</v>
      </c>
      <c r="O1031" s="45"/>
      <c r="Q1031" s="57" t="str">
        <f t="shared" si="112"/>
        <v>скрыть</v>
      </c>
    </row>
    <row r="1032" spans="2:17" ht="15.75" hidden="1" customHeight="1" x14ac:dyDescent="0.25">
      <c r="B1032" s="182">
        <v>1016</v>
      </c>
      <c r="C1032" s="182">
        <f t="shared" si="117"/>
        <v>0</v>
      </c>
      <c r="D1032" s="182">
        <f t="shared" si="117"/>
        <v>0</v>
      </c>
      <c r="E1032" s="183">
        <f t="shared" si="117"/>
        <v>0</v>
      </c>
      <c r="F1032" s="182">
        <f t="shared" si="117"/>
        <v>0</v>
      </c>
      <c r="G1032" s="141">
        <f t="shared" si="117"/>
        <v>0</v>
      </c>
      <c r="H1032" s="141">
        <f t="shared" si="117"/>
        <v>0</v>
      </c>
      <c r="I1032" s="142">
        <f t="shared" si="117"/>
        <v>0</v>
      </c>
      <c r="J1032" s="136">
        <f t="shared" si="117"/>
        <v>0</v>
      </c>
      <c r="K1032" s="136">
        <f t="shared" si="117"/>
        <v>0</v>
      </c>
      <c r="L1032" s="136">
        <f t="shared" si="117"/>
        <v>0</v>
      </c>
      <c r="M1032" s="177">
        <f t="shared" si="117"/>
        <v>0</v>
      </c>
      <c r="N1032" s="137">
        <f t="shared" si="117"/>
        <v>0</v>
      </c>
      <c r="O1032" s="45"/>
      <c r="Q1032" s="57" t="str">
        <f t="shared" si="112"/>
        <v>скрыть</v>
      </c>
    </row>
    <row r="1033" spans="2:17" ht="15.75" hidden="1" customHeight="1" x14ac:dyDescent="0.25">
      <c r="B1033" s="182">
        <v>1017</v>
      </c>
      <c r="C1033" s="182">
        <f t="shared" si="117"/>
        <v>0</v>
      </c>
      <c r="D1033" s="182">
        <f t="shared" si="117"/>
        <v>0</v>
      </c>
      <c r="E1033" s="183">
        <f t="shared" si="117"/>
        <v>0</v>
      </c>
      <c r="F1033" s="182">
        <f t="shared" si="117"/>
        <v>0</v>
      </c>
      <c r="G1033" s="141">
        <f t="shared" si="117"/>
        <v>0</v>
      </c>
      <c r="H1033" s="141">
        <f t="shared" si="117"/>
        <v>0</v>
      </c>
      <c r="I1033" s="142">
        <f t="shared" si="117"/>
        <v>0</v>
      </c>
      <c r="J1033" s="136">
        <f t="shared" si="117"/>
        <v>0</v>
      </c>
      <c r="K1033" s="136">
        <f t="shared" si="117"/>
        <v>0</v>
      </c>
      <c r="L1033" s="136">
        <f t="shared" si="117"/>
        <v>0</v>
      </c>
      <c r="M1033" s="177">
        <f t="shared" si="117"/>
        <v>0</v>
      </c>
      <c r="N1033" s="137">
        <f t="shared" si="117"/>
        <v>0</v>
      </c>
      <c r="O1033" s="45"/>
      <c r="Q1033" s="57" t="str">
        <f t="shared" si="112"/>
        <v>скрыть</v>
      </c>
    </row>
    <row r="1034" spans="2:17" ht="15.75" hidden="1" customHeight="1" x14ac:dyDescent="0.25">
      <c r="B1034" s="182">
        <v>1018</v>
      </c>
      <c r="C1034" s="182">
        <f t="shared" si="117"/>
        <v>0</v>
      </c>
      <c r="D1034" s="182">
        <f t="shared" si="117"/>
        <v>0</v>
      </c>
      <c r="E1034" s="183">
        <f t="shared" si="117"/>
        <v>0</v>
      </c>
      <c r="F1034" s="182">
        <f t="shared" si="117"/>
        <v>0</v>
      </c>
      <c r="G1034" s="141">
        <f t="shared" si="117"/>
        <v>0</v>
      </c>
      <c r="H1034" s="141">
        <f t="shared" si="117"/>
        <v>0</v>
      </c>
      <c r="I1034" s="142">
        <f t="shared" si="117"/>
        <v>0</v>
      </c>
      <c r="J1034" s="136">
        <f t="shared" si="117"/>
        <v>0</v>
      </c>
      <c r="K1034" s="136">
        <f t="shared" si="117"/>
        <v>0</v>
      </c>
      <c r="L1034" s="136">
        <f t="shared" si="117"/>
        <v>0</v>
      </c>
      <c r="M1034" s="177">
        <f t="shared" si="117"/>
        <v>0</v>
      </c>
      <c r="N1034" s="137">
        <f t="shared" si="117"/>
        <v>0</v>
      </c>
      <c r="O1034" s="45"/>
      <c r="Q1034" s="57" t="str">
        <f t="shared" si="112"/>
        <v>скрыть</v>
      </c>
    </row>
    <row r="1035" spans="2:17" ht="15.75" hidden="1" customHeight="1" x14ac:dyDescent="0.25">
      <c r="B1035" s="182">
        <v>1019</v>
      </c>
      <c r="C1035" s="182">
        <f t="shared" si="117"/>
        <v>0</v>
      </c>
      <c r="D1035" s="182">
        <f t="shared" si="117"/>
        <v>0</v>
      </c>
      <c r="E1035" s="183">
        <f t="shared" si="117"/>
        <v>0</v>
      </c>
      <c r="F1035" s="182">
        <f t="shared" si="117"/>
        <v>0</v>
      </c>
      <c r="G1035" s="141">
        <f t="shared" si="117"/>
        <v>0</v>
      </c>
      <c r="H1035" s="141">
        <f t="shared" si="117"/>
        <v>0</v>
      </c>
      <c r="I1035" s="142">
        <f t="shared" si="117"/>
        <v>0</v>
      </c>
      <c r="J1035" s="136">
        <f t="shared" si="117"/>
        <v>0</v>
      </c>
      <c r="K1035" s="136">
        <f t="shared" si="117"/>
        <v>0</v>
      </c>
      <c r="L1035" s="136">
        <f t="shared" si="117"/>
        <v>0</v>
      </c>
      <c r="M1035" s="177">
        <f t="shared" si="117"/>
        <v>0</v>
      </c>
      <c r="N1035" s="137">
        <f t="shared" si="117"/>
        <v>0</v>
      </c>
      <c r="O1035" s="45"/>
      <c r="Q1035" s="57" t="str">
        <f t="shared" si="112"/>
        <v>скрыть</v>
      </c>
    </row>
    <row r="1036" spans="2:17" ht="15.75" hidden="1" customHeight="1" x14ac:dyDescent="0.25">
      <c r="B1036" s="182">
        <v>1020</v>
      </c>
      <c r="C1036" s="182">
        <f t="shared" si="117"/>
        <v>0</v>
      </c>
      <c r="D1036" s="182">
        <f t="shared" si="117"/>
        <v>0</v>
      </c>
      <c r="E1036" s="183">
        <f t="shared" si="117"/>
        <v>0</v>
      </c>
      <c r="F1036" s="182">
        <f t="shared" si="117"/>
        <v>0</v>
      </c>
      <c r="G1036" s="141">
        <f t="shared" si="117"/>
        <v>0</v>
      </c>
      <c r="H1036" s="141">
        <f t="shared" si="117"/>
        <v>0</v>
      </c>
      <c r="I1036" s="142">
        <f t="shared" si="117"/>
        <v>0</v>
      </c>
      <c r="J1036" s="136">
        <f t="shared" si="117"/>
        <v>0</v>
      </c>
      <c r="K1036" s="136">
        <f t="shared" si="117"/>
        <v>0</v>
      </c>
      <c r="L1036" s="136">
        <f t="shared" si="117"/>
        <v>0</v>
      </c>
      <c r="M1036" s="177">
        <f t="shared" si="117"/>
        <v>0</v>
      </c>
      <c r="N1036" s="137">
        <f t="shared" si="117"/>
        <v>0</v>
      </c>
      <c r="O1036" s="45"/>
      <c r="Q1036" s="57" t="str">
        <f t="shared" si="112"/>
        <v>скрыть</v>
      </c>
    </row>
    <row r="1037" spans="2:17" ht="15.75" hidden="1" customHeight="1" x14ac:dyDescent="0.25">
      <c r="B1037" s="182">
        <v>1021</v>
      </c>
      <c r="C1037" s="182">
        <f t="shared" ref="C1037:N1046" si="118">IFERROR(VLOOKUP($B1037,calc_data,C$14+1,0),0)</f>
        <v>0</v>
      </c>
      <c r="D1037" s="182">
        <f t="shared" si="118"/>
        <v>0</v>
      </c>
      <c r="E1037" s="183">
        <f t="shared" si="118"/>
        <v>0</v>
      </c>
      <c r="F1037" s="182">
        <f t="shared" si="118"/>
        <v>0</v>
      </c>
      <c r="G1037" s="141">
        <f t="shared" si="118"/>
        <v>0</v>
      </c>
      <c r="H1037" s="141">
        <f t="shared" si="118"/>
        <v>0</v>
      </c>
      <c r="I1037" s="142">
        <f t="shared" si="118"/>
        <v>0</v>
      </c>
      <c r="J1037" s="136">
        <f t="shared" si="118"/>
        <v>0</v>
      </c>
      <c r="K1037" s="136">
        <f t="shared" si="118"/>
        <v>0</v>
      </c>
      <c r="L1037" s="136">
        <f t="shared" si="118"/>
        <v>0</v>
      </c>
      <c r="M1037" s="177">
        <f t="shared" si="118"/>
        <v>0</v>
      </c>
      <c r="N1037" s="137">
        <f t="shared" si="118"/>
        <v>0</v>
      </c>
      <c r="O1037" s="45"/>
      <c r="Q1037" s="57" t="str">
        <f t="shared" si="112"/>
        <v>скрыть</v>
      </c>
    </row>
    <row r="1038" spans="2:17" ht="15.75" hidden="1" customHeight="1" x14ac:dyDescent="0.25">
      <c r="B1038" s="182">
        <v>1022</v>
      </c>
      <c r="C1038" s="182">
        <f t="shared" si="118"/>
        <v>0</v>
      </c>
      <c r="D1038" s="182">
        <f t="shared" si="118"/>
        <v>0</v>
      </c>
      <c r="E1038" s="183">
        <f t="shared" si="118"/>
        <v>0</v>
      </c>
      <c r="F1038" s="182">
        <f t="shared" si="118"/>
        <v>0</v>
      </c>
      <c r="G1038" s="141">
        <f t="shared" si="118"/>
        <v>0</v>
      </c>
      <c r="H1038" s="141">
        <f t="shared" si="118"/>
        <v>0</v>
      </c>
      <c r="I1038" s="142">
        <f t="shared" si="118"/>
        <v>0</v>
      </c>
      <c r="J1038" s="136">
        <f t="shared" si="118"/>
        <v>0</v>
      </c>
      <c r="K1038" s="136">
        <f t="shared" si="118"/>
        <v>0</v>
      </c>
      <c r="L1038" s="136">
        <f t="shared" si="118"/>
        <v>0</v>
      </c>
      <c r="M1038" s="177">
        <f t="shared" si="118"/>
        <v>0</v>
      </c>
      <c r="N1038" s="137">
        <f t="shared" si="118"/>
        <v>0</v>
      </c>
      <c r="O1038" s="45"/>
      <c r="Q1038" s="57" t="str">
        <f t="shared" si="112"/>
        <v>скрыть</v>
      </c>
    </row>
    <row r="1039" spans="2:17" ht="15.75" hidden="1" customHeight="1" x14ac:dyDescent="0.25">
      <c r="B1039" s="182">
        <v>1023</v>
      </c>
      <c r="C1039" s="182">
        <f t="shared" si="118"/>
        <v>0</v>
      </c>
      <c r="D1039" s="182">
        <f t="shared" si="118"/>
        <v>0</v>
      </c>
      <c r="E1039" s="183">
        <f t="shared" si="118"/>
        <v>0</v>
      </c>
      <c r="F1039" s="182">
        <f t="shared" si="118"/>
        <v>0</v>
      </c>
      <c r="G1039" s="141">
        <f t="shared" si="118"/>
        <v>0</v>
      </c>
      <c r="H1039" s="141">
        <f t="shared" si="118"/>
        <v>0</v>
      </c>
      <c r="I1039" s="142">
        <f t="shared" si="118"/>
        <v>0</v>
      </c>
      <c r="J1039" s="136">
        <f t="shared" si="118"/>
        <v>0</v>
      </c>
      <c r="K1039" s="136">
        <f t="shared" si="118"/>
        <v>0</v>
      </c>
      <c r="L1039" s="136">
        <f t="shared" si="118"/>
        <v>0</v>
      </c>
      <c r="M1039" s="177">
        <f t="shared" si="118"/>
        <v>0</v>
      </c>
      <c r="N1039" s="137">
        <f t="shared" si="118"/>
        <v>0</v>
      </c>
      <c r="O1039" s="45"/>
      <c r="Q1039" s="57" t="str">
        <f t="shared" si="112"/>
        <v>скрыть</v>
      </c>
    </row>
    <row r="1040" spans="2:17" ht="15.75" hidden="1" customHeight="1" x14ac:dyDescent="0.25">
      <c r="B1040" s="182">
        <v>1024</v>
      </c>
      <c r="C1040" s="182">
        <f t="shared" si="118"/>
        <v>0</v>
      </c>
      <c r="D1040" s="182">
        <f t="shared" si="118"/>
        <v>0</v>
      </c>
      <c r="E1040" s="183">
        <f t="shared" si="118"/>
        <v>0</v>
      </c>
      <c r="F1040" s="182">
        <f t="shared" si="118"/>
        <v>0</v>
      </c>
      <c r="G1040" s="141">
        <f t="shared" si="118"/>
        <v>0</v>
      </c>
      <c r="H1040" s="141">
        <f t="shared" si="118"/>
        <v>0</v>
      </c>
      <c r="I1040" s="142">
        <f t="shared" si="118"/>
        <v>0</v>
      </c>
      <c r="J1040" s="136">
        <f t="shared" si="118"/>
        <v>0</v>
      </c>
      <c r="K1040" s="136">
        <f t="shared" si="118"/>
        <v>0</v>
      </c>
      <c r="L1040" s="136">
        <f t="shared" si="118"/>
        <v>0</v>
      </c>
      <c r="M1040" s="177">
        <f t="shared" si="118"/>
        <v>0</v>
      </c>
      <c r="N1040" s="137">
        <f t="shared" si="118"/>
        <v>0</v>
      </c>
      <c r="O1040" s="45"/>
      <c r="Q1040" s="57" t="str">
        <f t="shared" si="112"/>
        <v>скрыть</v>
      </c>
    </row>
    <row r="1041" spans="2:17" ht="15.75" hidden="1" customHeight="1" x14ac:dyDescent="0.25">
      <c r="B1041" s="182">
        <v>1025</v>
      </c>
      <c r="C1041" s="182">
        <f t="shared" si="118"/>
        <v>0</v>
      </c>
      <c r="D1041" s="182">
        <f t="shared" si="118"/>
        <v>0</v>
      </c>
      <c r="E1041" s="183">
        <f t="shared" si="118"/>
        <v>0</v>
      </c>
      <c r="F1041" s="182">
        <f t="shared" si="118"/>
        <v>0</v>
      </c>
      <c r="G1041" s="141">
        <f t="shared" si="118"/>
        <v>0</v>
      </c>
      <c r="H1041" s="141">
        <f t="shared" si="118"/>
        <v>0</v>
      </c>
      <c r="I1041" s="142">
        <f t="shared" si="118"/>
        <v>0</v>
      </c>
      <c r="J1041" s="136">
        <f t="shared" si="118"/>
        <v>0</v>
      </c>
      <c r="K1041" s="136">
        <f t="shared" si="118"/>
        <v>0</v>
      </c>
      <c r="L1041" s="136">
        <f t="shared" si="118"/>
        <v>0</v>
      </c>
      <c r="M1041" s="177">
        <f t="shared" si="118"/>
        <v>0</v>
      </c>
      <c r="N1041" s="137">
        <f t="shared" si="118"/>
        <v>0</v>
      </c>
      <c r="O1041" s="45"/>
      <c r="Q1041" s="57" t="str">
        <f t="shared" ref="Q1041:Q1104" si="119">IF(K1041&gt;0,"показать","скрыть")</f>
        <v>скрыть</v>
      </c>
    </row>
    <row r="1042" spans="2:17" ht="15.75" hidden="1" customHeight="1" x14ac:dyDescent="0.25">
      <c r="B1042" s="182">
        <v>1026</v>
      </c>
      <c r="C1042" s="182">
        <f t="shared" si="118"/>
        <v>0</v>
      </c>
      <c r="D1042" s="182">
        <f t="shared" si="118"/>
        <v>0</v>
      </c>
      <c r="E1042" s="183">
        <f t="shared" si="118"/>
        <v>0</v>
      </c>
      <c r="F1042" s="182">
        <f t="shared" si="118"/>
        <v>0</v>
      </c>
      <c r="G1042" s="141">
        <f t="shared" si="118"/>
        <v>0</v>
      </c>
      <c r="H1042" s="141">
        <f t="shared" si="118"/>
        <v>0</v>
      </c>
      <c r="I1042" s="142">
        <f t="shared" si="118"/>
        <v>0</v>
      </c>
      <c r="J1042" s="136">
        <f t="shared" si="118"/>
        <v>0</v>
      </c>
      <c r="K1042" s="136">
        <f t="shared" si="118"/>
        <v>0</v>
      </c>
      <c r="L1042" s="136">
        <f t="shared" si="118"/>
        <v>0</v>
      </c>
      <c r="M1042" s="177">
        <f t="shared" si="118"/>
        <v>0</v>
      </c>
      <c r="N1042" s="137">
        <f t="shared" si="118"/>
        <v>0</v>
      </c>
      <c r="O1042" s="45"/>
      <c r="Q1042" s="57" t="str">
        <f t="shared" si="119"/>
        <v>скрыть</v>
      </c>
    </row>
    <row r="1043" spans="2:17" ht="15.75" hidden="1" customHeight="1" x14ac:dyDescent="0.25">
      <c r="B1043" s="182">
        <v>1027</v>
      </c>
      <c r="C1043" s="182">
        <f t="shared" si="118"/>
        <v>0</v>
      </c>
      <c r="D1043" s="182">
        <f t="shared" si="118"/>
        <v>0</v>
      </c>
      <c r="E1043" s="183">
        <f t="shared" si="118"/>
        <v>0</v>
      </c>
      <c r="F1043" s="182">
        <f t="shared" si="118"/>
        <v>0</v>
      </c>
      <c r="G1043" s="141">
        <f t="shared" si="118"/>
        <v>0</v>
      </c>
      <c r="H1043" s="141">
        <f t="shared" si="118"/>
        <v>0</v>
      </c>
      <c r="I1043" s="142">
        <f t="shared" si="118"/>
        <v>0</v>
      </c>
      <c r="J1043" s="136">
        <f t="shared" si="118"/>
        <v>0</v>
      </c>
      <c r="K1043" s="136">
        <f t="shared" si="118"/>
        <v>0</v>
      </c>
      <c r="L1043" s="136">
        <f t="shared" si="118"/>
        <v>0</v>
      </c>
      <c r="M1043" s="177">
        <f t="shared" si="118"/>
        <v>0</v>
      </c>
      <c r="N1043" s="137">
        <f t="shared" si="118"/>
        <v>0</v>
      </c>
      <c r="O1043" s="45"/>
      <c r="Q1043" s="57" t="str">
        <f t="shared" si="119"/>
        <v>скрыть</v>
      </c>
    </row>
    <row r="1044" spans="2:17" ht="15.75" hidden="1" customHeight="1" x14ac:dyDescent="0.25">
      <c r="B1044" s="182">
        <v>1028</v>
      </c>
      <c r="C1044" s="182">
        <f t="shared" si="118"/>
        <v>0</v>
      </c>
      <c r="D1044" s="182">
        <f t="shared" si="118"/>
        <v>0</v>
      </c>
      <c r="E1044" s="183">
        <f t="shared" si="118"/>
        <v>0</v>
      </c>
      <c r="F1044" s="182">
        <f t="shared" si="118"/>
        <v>0</v>
      </c>
      <c r="G1044" s="141">
        <f t="shared" si="118"/>
        <v>0</v>
      </c>
      <c r="H1044" s="141">
        <f t="shared" si="118"/>
        <v>0</v>
      </c>
      <c r="I1044" s="142">
        <f t="shared" si="118"/>
        <v>0</v>
      </c>
      <c r="J1044" s="136">
        <f t="shared" si="118"/>
        <v>0</v>
      </c>
      <c r="K1044" s="136">
        <f t="shared" si="118"/>
        <v>0</v>
      </c>
      <c r="L1044" s="136">
        <f t="shared" si="118"/>
        <v>0</v>
      </c>
      <c r="M1044" s="177">
        <f t="shared" si="118"/>
        <v>0</v>
      </c>
      <c r="N1044" s="137">
        <f t="shared" si="118"/>
        <v>0</v>
      </c>
      <c r="O1044" s="45"/>
      <c r="Q1044" s="57" t="str">
        <f t="shared" si="119"/>
        <v>скрыть</v>
      </c>
    </row>
    <row r="1045" spans="2:17" ht="15.75" hidden="1" customHeight="1" x14ac:dyDescent="0.25">
      <c r="B1045" s="182">
        <v>1029</v>
      </c>
      <c r="C1045" s="182">
        <f t="shared" si="118"/>
        <v>0</v>
      </c>
      <c r="D1045" s="182">
        <f t="shared" si="118"/>
        <v>0</v>
      </c>
      <c r="E1045" s="183">
        <f t="shared" si="118"/>
        <v>0</v>
      </c>
      <c r="F1045" s="182">
        <f t="shared" si="118"/>
        <v>0</v>
      </c>
      <c r="G1045" s="141">
        <f t="shared" si="118"/>
        <v>0</v>
      </c>
      <c r="H1045" s="141">
        <f t="shared" si="118"/>
        <v>0</v>
      </c>
      <c r="I1045" s="142">
        <f t="shared" si="118"/>
        <v>0</v>
      </c>
      <c r="J1045" s="136">
        <f t="shared" si="118"/>
        <v>0</v>
      </c>
      <c r="K1045" s="136">
        <f t="shared" si="118"/>
        <v>0</v>
      </c>
      <c r="L1045" s="136">
        <f t="shared" si="118"/>
        <v>0</v>
      </c>
      <c r="M1045" s="177">
        <f t="shared" si="118"/>
        <v>0</v>
      </c>
      <c r="N1045" s="137">
        <f t="shared" si="118"/>
        <v>0</v>
      </c>
      <c r="O1045" s="45"/>
      <c r="Q1045" s="57" t="str">
        <f t="shared" si="119"/>
        <v>скрыть</v>
      </c>
    </row>
    <row r="1046" spans="2:17" ht="15.75" hidden="1" customHeight="1" x14ac:dyDescent="0.25">
      <c r="B1046" s="182">
        <v>1030</v>
      </c>
      <c r="C1046" s="182">
        <f t="shared" si="118"/>
        <v>0</v>
      </c>
      <c r="D1046" s="182">
        <f t="shared" si="118"/>
        <v>0</v>
      </c>
      <c r="E1046" s="183">
        <f t="shared" si="118"/>
        <v>0</v>
      </c>
      <c r="F1046" s="182">
        <f t="shared" si="118"/>
        <v>0</v>
      </c>
      <c r="G1046" s="141">
        <f t="shared" si="118"/>
        <v>0</v>
      </c>
      <c r="H1046" s="141">
        <f t="shared" si="118"/>
        <v>0</v>
      </c>
      <c r="I1046" s="142">
        <f t="shared" si="118"/>
        <v>0</v>
      </c>
      <c r="J1046" s="136">
        <f t="shared" si="118"/>
        <v>0</v>
      </c>
      <c r="K1046" s="136">
        <f t="shared" si="118"/>
        <v>0</v>
      </c>
      <c r="L1046" s="136">
        <f t="shared" si="118"/>
        <v>0</v>
      </c>
      <c r="M1046" s="177">
        <f t="shared" si="118"/>
        <v>0</v>
      </c>
      <c r="N1046" s="137">
        <f t="shared" si="118"/>
        <v>0</v>
      </c>
      <c r="O1046" s="45"/>
      <c r="Q1046" s="57" t="str">
        <f t="shared" si="119"/>
        <v>скрыть</v>
      </c>
    </row>
    <row r="1047" spans="2:17" ht="15.75" hidden="1" customHeight="1" x14ac:dyDescent="0.25">
      <c r="B1047" s="182">
        <v>1031</v>
      </c>
      <c r="C1047" s="182">
        <f t="shared" ref="C1047:N1056" si="120">IFERROR(VLOOKUP($B1047,calc_data,C$14+1,0),0)</f>
        <v>0</v>
      </c>
      <c r="D1047" s="182">
        <f t="shared" si="120"/>
        <v>0</v>
      </c>
      <c r="E1047" s="183">
        <f t="shared" si="120"/>
        <v>0</v>
      </c>
      <c r="F1047" s="182">
        <f t="shared" si="120"/>
        <v>0</v>
      </c>
      <c r="G1047" s="141">
        <f t="shared" si="120"/>
        <v>0</v>
      </c>
      <c r="H1047" s="141">
        <f t="shared" si="120"/>
        <v>0</v>
      </c>
      <c r="I1047" s="142">
        <f t="shared" si="120"/>
        <v>0</v>
      </c>
      <c r="J1047" s="136">
        <f t="shared" si="120"/>
        <v>0</v>
      </c>
      <c r="K1047" s="136">
        <f t="shared" si="120"/>
        <v>0</v>
      </c>
      <c r="L1047" s="136">
        <f t="shared" si="120"/>
        <v>0</v>
      </c>
      <c r="M1047" s="177">
        <f t="shared" si="120"/>
        <v>0</v>
      </c>
      <c r="N1047" s="137">
        <f t="shared" si="120"/>
        <v>0</v>
      </c>
      <c r="O1047" s="45"/>
      <c r="Q1047" s="57" t="str">
        <f t="shared" si="119"/>
        <v>скрыть</v>
      </c>
    </row>
    <row r="1048" spans="2:17" ht="15.75" hidden="1" customHeight="1" x14ac:dyDescent="0.25">
      <c r="B1048" s="182">
        <v>1032</v>
      </c>
      <c r="C1048" s="182">
        <f t="shared" si="120"/>
        <v>0</v>
      </c>
      <c r="D1048" s="182">
        <f t="shared" si="120"/>
        <v>0</v>
      </c>
      <c r="E1048" s="183">
        <f t="shared" si="120"/>
        <v>0</v>
      </c>
      <c r="F1048" s="182">
        <f t="shared" si="120"/>
        <v>0</v>
      </c>
      <c r="G1048" s="141">
        <f t="shared" si="120"/>
        <v>0</v>
      </c>
      <c r="H1048" s="141">
        <f t="shared" si="120"/>
        <v>0</v>
      </c>
      <c r="I1048" s="142">
        <f t="shared" si="120"/>
        <v>0</v>
      </c>
      <c r="J1048" s="136">
        <f t="shared" si="120"/>
        <v>0</v>
      </c>
      <c r="K1048" s="136">
        <f t="shared" si="120"/>
        <v>0</v>
      </c>
      <c r="L1048" s="136">
        <f t="shared" si="120"/>
        <v>0</v>
      </c>
      <c r="M1048" s="177">
        <f t="shared" si="120"/>
        <v>0</v>
      </c>
      <c r="N1048" s="137">
        <f t="shared" si="120"/>
        <v>0</v>
      </c>
      <c r="O1048" s="45"/>
      <c r="Q1048" s="57" t="str">
        <f t="shared" si="119"/>
        <v>скрыть</v>
      </c>
    </row>
    <row r="1049" spans="2:17" ht="15.75" hidden="1" customHeight="1" x14ac:dyDescent="0.25">
      <c r="B1049" s="182">
        <v>1033</v>
      </c>
      <c r="C1049" s="182">
        <f t="shared" si="120"/>
        <v>0</v>
      </c>
      <c r="D1049" s="182">
        <f t="shared" si="120"/>
        <v>0</v>
      </c>
      <c r="E1049" s="183">
        <f t="shared" si="120"/>
        <v>0</v>
      </c>
      <c r="F1049" s="182">
        <f t="shared" si="120"/>
        <v>0</v>
      </c>
      <c r="G1049" s="141">
        <f t="shared" si="120"/>
        <v>0</v>
      </c>
      <c r="H1049" s="141">
        <f t="shared" si="120"/>
        <v>0</v>
      </c>
      <c r="I1049" s="142">
        <f t="shared" si="120"/>
        <v>0</v>
      </c>
      <c r="J1049" s="136">
        <f t="shared" si="120"/>
        <v>0</v>
      </c>
      <c r="K1049" s="136">
        <f t="shared" si="120"/>
        <v>0</v>
      </c>
      <c r="L1049" s="136">
        <f t="shared" si="120"/>
        <v>0</v>
      </c>
      <c r="M1049" s="177">
        <f t="shared" si="120"/>
        <v>0</v>
      </c>
      <c r="N1049" s="137">
        <f t="shared" si="120"/>
        <v>0</v>
      </c>
      <c r="O1049" s="45"/>
      <c r="Q1049" s="57" t="str">
        <f t="shared" si="119"/>
        <v>скрыть</v>
      </c>
    </row>
    <row r="1050" spans="2:17" ht="15.75" hidden="1" customHeight="1" x14ac:dyDescent="0.25">
      <c r="B1050" s="182">
        <v>1034</v>
      </c>
      <c r="C1050" s="182">
        <f t="shared" si="120"/>
        <v>0</v>
      </c>
      <c r="D1050" s="182">
        <f t="shared" si="120"/>
        <v>0</v>
      </c>
      <c r="E1050" s="183">
        <f t="shared" si="120"/>
        <v>0</v>
      </c>
      <c r="F1050" s="182">
        <f t="shared" si="120"/>
        <v>0</v>
      </c>
      <c r="G1050" s="141">
        <f t="shared" si="120"/>
        <v>0</v>
      </c>
      <c r="H1050" s="141">
        <f t="shared" si="120"/>
        <v>0</v>
      </c>
      <c r="I1050" s="142">
        <f t="shared" si="120"/>
        <v>0</v>
      </c>
      <c r="J1050" s="136">
        <f t="shared" si="120"/>
        <v>0</v>
      </c>
      <c r="K1050" s="136">
        <f t="shared" si="120"/>
        <v>0</v>
      </c>
      <c r="L1050" s="136">
        <f t="shared" si="120"/>
        <v>0</v>
      </c>
      <c r="M1050" s="177">
        <f t="shared" si="120"/>
        <v>0</v>
      </c>
      <c r="N1050" s="137">
        <f t="shared" si="120"/>
        <v>0</v>
      </c>
      <c r="O1050" s="45"/>
      <c r="Q1050" s="57" t="str">
        <f t="shared" si="119"/>
        <v>скрыть</v>
      </c>
    </row>
    <row r="1051" spans="2:17" ht="15.75" hidden="1" customHeight="1" x14ac:dyDescent="0.25">
      <c r="B1051" s="182">
        <v>1035</v>
      </c>
      <c r="C1051" s="182">
        <f t="shared" si="120"/>
        <v>0</v>
      </c>
      <c r="D1051" s="182">
        <f t="shared" si="120"/>
        <v>0</v>
      </c>
      <c r="E1051" s="183">
        <f t="shared" si="120"/>
        <v>0</v>
      </c>
      <c r="F1051" s="182">
        <f t="shared" si="120"/>
        <v>0</v>
      </c>
      <c r="G1051" s="141">
        <f t="shared" si="120"/>
        <v>0</v>
      </c>
      <c r="H1051" s="141">
        <f t="shared" si="120"/>
        <v>0</v>
      </c>
      <c r="I1051" s="142">
        <f t="shared" si="120"/>
        <v>0</v>
      </c>
      <c r="J1051" s="136">
        <f t="shared" si="120"/>
        <v>0</v>
      </c>
      <c r="K1051" s="136">
        <f t="shared" si="120"/>
        <v>0</v>
      </c>
      <c r="L1051" s="136">
        <f t="shared" si="120"/>
        <v>0</v>
      </c>
      <c r="M1051" s="177">
        <f t="shared" si="120"/>
        <v>0</v>
      </c>
      <c r="N1051" s="137">
        <f t="shared" si="120"/>
        <v>0</v>
      </c>
      <c r="O1051" s="45"/>
      <c r="Q1051" s="57" t="str">
        <f t="shared" si="119"/>
        <v>скрыть</v>
      </c>
    </row>
    <row r="1052" spans="2:17" ht="15.75" hidden="1" customHeight="1" x14ac:dyDescent="0.25">
      <c r="B1052" s="182">
        <v>1036</v>
      </c>
      <c r="C1052" s="182">
        <f t="shared" si="120"/>
        <v>0</v>
      </c>
      <c r="D1052" s="182">
        <f t="shared" si="120"/>
        <v>0</v>
      </c>
      <c r="E1052" s="183">
        <f t="shared" si="120"/>
        <v>0</v>
      </c>
      <c r="F1052" s="182">
        <f t="shared" si="120"/>
        <v>0</v>
      </c>
      <c r="G1052" s="141">
        <f t="shared" si="120"/>
        <v>0</v>
      </c>
      <c r="H1052" s="141">
        <f t="shared" si="120"/>
        <v>0</v>
      </c>
      <c r="I1052" s="142">
        <f t="shared" si="120"/>
        <v>0</v>
      </c>
      <c r="J1052" s="136">
        <f t="shared" si="120"/>
        <v>0</v>
      </c>
      <c r="K1052" s="136">
        <f t="shared" si="120"/>
        <v>0</v>
      </c>
      <c r="L1052" s="136">
        <f t="shared" si="120"/>
        <v>0</v>
      </c>
      <c r="M1052" s="177">
        <f t="shared" si="120"/>
        <v>0</v>
      </c>
      <c r="N1052" s="137">
        <f t="shared" si="120"/>
        <v>0</v>
      </c>
      <c r="O1052" s="45"/>
      <c r="Q1052" s="57" t="str">
        <f t="shared" si="119"/>
        <v>скрыть</v>
      </c>
    </row>
    <row r="1053" spans="2:17" ht="15.75" hidden="1" customHeight="1" x14ac:dyDescent="0.25">
      <c r="B1053" s="182">
        <v>1037</v>
      </c>
      <c r="C1053" s="182">
        <f t="shared" si="120"/>
        <v>0</v>
      </c>
      <c r="D1053" s="182">
        <f t="shared" si="120"/>
        <v>0</v>
      </c>
      <c r="E1053" s="183">
        <f t="shared" si="120"/>
        <v>0</v>
      </c>
      <c r="F1053" s="182">
        <f t="shared" si="120"/>
        <v>0</v>
      </c>
      <c r="G1053" s="141">
        <f t="shared" si="120"/>
        <v>0</v>
      </c>
      <c r="H1053" s="141">
        <f t="shared" si="120"/>
        <v>0</v>
      </c>
      <c r="I1053" s="142">
        <f t="shared" si="120"/>
        <v>0</v>
      </c>
      <c r="J1053" s="136">
        <f t="shared" si="120"/>
        <v>0</v>
      </c>
      <c r="K1053" s="136">
        <f t="shared" si="120"/>
        <v>0</v>
      </c>
      <c r="L1053" s="136">
        <f t="shared" si="120"/>
        <v>0</v>
      </c>
      <c r="M1053" s="177">
        <f t="shared" si="120"/>
        <v>0</v>
      </c>
      <c r="N1053" s="137">
        <f t="shared" si="120"/>
        <v>0</v>
      </c>
      <c r="O1053" s="45"/>
      <c r="Q1053" s="57" t="str">
        <f t="shared" si="119"/>
        <v>скрыть</v>
      </c>
    </row>
    <row r="1054" spans="2:17" ht="15.75" hidden="1" customHeight="1" x14ac:dyDescent="0.25">
      <c r="B1054" s="182">
        <v>1038</v>
      </c>
      <c r="C1054" s="182">
        <f t="shared" si="120"/>
        <v>0</v>
      </c>
      <c r="D1054" s="182">
        <f t="shared" si="120"/>
        <v>0</v>
      </c>
      <c r="E1054" s="183">
        <f t="shared" si="120"/>
        <v>0</v>
      </c>
      <c r="F1054" s="182">
        <f t="shared" si="120"/>
        <v>0</v>
      </c>
      <c r="G1054" s="141">
        <f t="shared" si="120"/>
        <v>0</v>
      </c>
      <c r="H1054" s="141">
        <f t="shared" si="120"/>
        <v>0</v>
      </c>
      <c r="I1054" s="142">
        <f t="shared" si="120"/>
        <v>0</v>
      </c>
      <c r="J1054" s="136">
        <f t="shared" si="120"/>
        <v>0</v>
      </c>
      <c r="K1054" s="136">
        <f t="shared" si="120"/>
        <v>0</v>
      </c>
      <c r="L1054" s="136">
        <f t="shared" si="120"/>
        <v>0</v>
      </c>
      <c r="M1054" s="177">
        <f t="shared" si="120"/>
        <v>0</v>
      </c>
      <c r="N1054" s="137">
        <f t="shared" si="120"/>
        <v>0</v>
      </c>
      <c r="O1054" s="45"/>
      <c r="Q1054" s="57" t="str">
        <f t="shared" si="119"/>
        <v>скрыть</v>
      </c>
    </row>
    <row r="1055" spans="2:17" ht="15.75" hidden="1" customHeight="1" x14ac:dyDescent="0.25">
      <c r="B1055" s="182">
        <v>1039</v>
      </c>
      <c r="C1055" s="182">
        <f t="shared" si="120"/>
        <v>0</v>
      </c>
      <c r="D1055" s="182">
        <f t="shared" si="120"/>
        <v>0</v>
      </c>
      <c r="E1055" s="183">
        <f t="shared" si="120"/>
        <v>0</v>
      </c>
      <c r="F1055" s="182">
        <f t="shared" si="120"/>
        <v>0</v>
      </c>
      <c r="G1055" s="141">
        <f t="shared" si="120"/>
        <v>0</v>
      </c>
      <c r="H1055" s="141">
        <f t="shared" si="120"/>
        <v>0</v>
      </c>
      <c r="I1055" s="142">
        <f t="shared" si="120"/>
        <v>0</v>
      </c>
      <c r="J1055" s="136">
        <f t="shared" si="120"/>
        <v>0</v>
      </c>
      <c r="K1055" s="136">
        <f t="shared" si="120"/>
        <v>0</v>
      </c>
      <c r="L1055" s="136">
        <f t="shared" si="120"/>
        <v>0</v>
      </c>
      <c r="M1055" s="177">
        <f t="shared" si="120"/>
        <v>0</v>
      </c>
      <c r="N1055" s="137">
        <f t="shared" si="120"/>
        <v>0</v>
      </c>
      <c r="O1055" s="45"/>
      <c r="Q1055" s="57" t="str">
        <f t="shared" si="119"/>
        <v>скрыть</v>
      </c>
    </row>
    <row r="1056" spans="2:17" ht="15.75" hidden="1" customHeight="1" x14ac:dyDescent="0.25">
      <c r="B1056" s="182">
        <v>1040</v>
      </c>
      <c r="C1056" s="182">
        <f t="shared" si="120"/>
        <v>0</v>
      </c>
      <c r="D1056" s="182">
        <f t="shared" si="120"/>
        <v>0</v>
      </c>
      <c r="E1056" s="183">
        <f t="shared" si="120"/>
        <v>0</v>
      </c>
      <c r="F1056" s="182">
        <f t="shared" si="120"/>
        <v>0</v>
      </c>
      <c r="G1056" s="141">
        <f t="shared" si="120"/>
        <v>0</v>
      </c>
      <c r="H1056" s="141">
        <f t="shared" si="120"/>
        <v>0</v>
      </c>
      <c r="I1056" s="142">
        <f t="shared" si="120"/>
        <v>0</v>
      </c>
      <c r="J1056" s="136">
        <f t="shared" si="120"/>
        <v>0</v>
      </c>
      <c r="K1056" s="136">
        <f t="shared" si="120"/>
        <v>0</v>
      </c>
      <c r="L1056" s="136">
        <f t="shared" si="120"/>
        <v>0</v>
      </c>
      <c r="M1056" s="177">
        <f t="shared" si="120"/>
        <v>0</v>
      </c>
      <c r="N1056" s="137">
        <f t="shared" si="120"/>
        <v>0</v>
      </c>
      <c r="O1056" s="45"/>
      <c r="Q1056" s="57" t="str">
        <f t="shared" si="119"/>
        <v>скрыть</v>
      </c>
    </row>
    <row r="1057" spans="2:17" ht="15.75" hidden="1" customHeight="1" x14ac:dyDescent="0.25">
      <c r="B1057" s="182">
        <v>1041</v>
      </c>
      <c r="C1057" s="182">
        <f t="shared" ref="C1057:N1066" si="121">IFERROR(VLOOKUP($B1057,calc_data,C$14+1,0),0)</f>
        <v>0</v>
      </c>
      <c r="D1057" s="182">
        <f t="shared" si="121"/>
        <v>0</v>
      </c>
      <c r="E1057" s="183">
        <f t="shared" si="121"/>
        <v>0</v>
      </c>
      <c r="F1057" s="182">
        <f t="shared" si="121"/>
        <v>0</v>
      </c>
      <c r="G1057" s="141">
        <f t="shared" si="121"/>
        <v>0</v>
      </c>
      <c r="H1057" s="141">
        <f t="shared" si="121"/>
        <v>0</v>
      </c>
      <c r="I1057" s="142">
        <f t="shared" si="121"/>
        <v>0</v>
      </c>
      <c r="J1057" s="136">
        <f t="shared" si="121"/>
        <v>0</v>
      </c>
      <c r="K1057" s="136">
        <f t="shared" si="121"/>
        <v>0</v>
      </c>
      <c r="L1057" s="136">
        <f t="shared" si="121"/>
        <v>0</v>
      </c>
      <c r="M1057" s="177">
        <f t="shared" si="121"/>
        <v>0</v>
      </c>
      <c r="N1057" s="137">
        <f t="shared" si="121"/>
        <v>0</v>
      </c>
      <c r="O1057" s="45"/>
      <c r="Q1057" s="57" t="str">
        <f t="shared" si="119"/>
        <v>скрыть</v>
      </c>
    </row>
    <row r="1058" spans="2:17" ht="15.75" hidden="1" customHeight="1" x14ac:dyDescent="0.25">
      <c r="B1058" s="182">
        <v>1042</v>
      </c>
      <c r="C1058" s="182">
        <f t="shared" si="121"/>
        <v>0</v>
      </c>
      <c r="D1058" s="182">
        <f t="shared" si="121"/>
        <v>0</v>
      </c>
      <c r="E1058" s="183">
        <f t="shared" si="121"/>
        <v>0</v>
      </c>
      <c r="F1058" s="182">
        <f t="shared" si="121"/>
        <v>0</v>
      </c>
      <c r="G1058" s="141">
        <f t="shared" si="121"/>
        <v>0</v>
      </c>
      <c r="H1058" s="141">
        <f t="shared" si="121"/>
        <v>0</v>
      </c>
      <c r="I1058" s="142">
        <f t="shared" si="121"/>
        <v>0</v>
      </c>
      <c r="J1058" s="136">
        <f t="shared" si="121"/>
        <v>0</v>
      </c>
      <c r="K1058" s="136">
        <f t="shared" si="121"/>
        <v>0</v>
      </c>
      <c r="L1058" s="136">
        <f t="shared" si="121"/>
        <v>0</v>
      </c>
      <c r="M1058" s="177">
        <f t="shared" si="121"/>
        <v>0</v>
      </c>
      <c r="N1058" s="137">
        <f t="shared" si="121"/>
        <v>0</v>
      </c>
      <c r="O1058" s="45"/>
      <c r="Q1058" s="57" t="str">
        <f t="shared" si="119"/>
        <v>скрыть</v>
      </c>
    </row>
    <row r="1059" spans="2:17" ht="15.75" hidden="1" customHeight="1" x14ac:dyDescent="0.25">
      <c r="B1059" s="182">
        <v>1043</v>
      </c>
      <c r="C1059" s="182">
        <f t="shared" si="121"/>
        <v>0</v>
      </c>
      <c r="D1059" s="182">
        <f t="shared" si="121"/>
        <v>0</v>
      </c>
      <c r="E1059" s="183">
        <f t="shared" si="121"/>
        <v>0</v>
      </c>
      <c r="F1059" s="182">
        <f t="shared" si="121"/>
        <v>0</v>
      </c>
      <c r="G1059" s="141">
        <f t="shared" si="121"/>
        <v>0</v>
      </c>
      <c r="H1059" s="141">
        <f t="shared" si="121"/>
        <v>0</v>
      </c>
      <c r="I1059" s="142">
        <f t="shared" si="121"/>
        <v>0</v>
      </c>
      <c r="J1059" s="136">
        <f t="shared" si="121"/>
        <v>0</v>
      </c>
      <c r="K1059" s="136">
        <f t="shared" si="121"/>
        <v>0</v>
      </c>
      <c r="L1059" s="136">
        <f t="shared" si="121"/>
        <v>0</v>
      </c>
      <c r="M1059" s="177">
        <f t="shared" si="121"/>
        <v>0</v>
      </c>
      <c r="N1059" s="137">
        <f t="shared" si="121"/>
        <v>0</v>
      </c>
      <c r="O1059" s="45"/>
      <c r="Q1059" s="57" t="str">
        <f t="shared" si="119"/>
        <v>скрыть</v>
      </c>
    </row>
    <row r="1060" spans="2:17" ht="15.75" hidden="1" customHeight="1" x14ac:dyDescent="0.25">
      <c r="B1060" s="182">
        <v>1044</v>
      </c>
      <c r="C1060" s="182">
        <f t="shared" si="121"/>
        <v>0</v>
      </c>
      <c r="D1060" s="182">
        <f t="shared" si="121"/>
        <v>0</v>
      </c>
      <c r="E1060" s="183">
        <f t="shared" si="121"/>
        <v>0</v>
      </c>
      <c r="F1060" s="182">
        <f t="shared" si="121"/>
        <v>0</v>
      </c>
      <c r="G1060" s="141">
        <f t="shared" si="121"/>
        <v>0</v>
      </c>
      <c r="H1060" s="141">
        <f t="shared" si="121"/>
        <v>0</v>
      </c>
      <c r="I1060" s="142">
        <f t="shared" si="121"/>
        <v>0</v>
      </c>
      <c r="J1060" s="136">
        <f t="shared" si="121"/>
        <v>0</v>
      </c>
      <c r="K1060" s="136">
        <f t="shared" si="121"/>
        <v>0</v>
      </c>
      <c r="L1060" s="136">
        <f t="shared" si="121"/>
        <v>0</v>
      </c>
      <c r="M1060" s="177">
        <f t="shared" si="121"/>
        <v>0</v>
      </c>
      <c r="N1060" s="137">
        <f t="shared" si="121"/>
        <v>0</v>
      </c>
      <c r="O1060" s="45"/>
      <c r="Q1060" s="57" t="str">
        <f t="shared" si="119"/>
        <v>скрыть</v>
      </c>
    </row>
    <row r="1061" spans="2:17" ht="15.75" hidden="1" customHeight="1" x14ac:dyDescent="0.25">
      <c r="B1061" s="182">
        <v>1045</v>
      </c>
      <c r="C1061" s="182">
        <f t="shared" si="121"/>
        <v>0</v>
      </c>
      <c r="D1061" s="182">
        <f t="shared" si="121"/>
        <v>0</v>
      </c>
      <c r="E1061" s="183">
        <f t="shared" si="121"/>
        <v>0</v>
      </c>
      <c r="F1061" s="182">
        <f t="shared" si="121"/>
        <v>0</v>
      </c>
      <c r="G1061" s="141">
        <f t="shared" si="121"/>
        <v>0</v>
      </c>
      <c r="H1061" s="141">
        <f t="shared" si="121"/>
        <v>0</v>
      </c>
      <c r="I1061" s="142">
        <f t="shared" si="121"/>
        <v>0</v>
      </c>
      <c r="J1061" s="136">
        <f t="shared" si="121"/>
        <v>0</v>
      </c>
      <c r="K1061" s="136">
        <f t="shared" si="121"/>
        <v>0</v>
      </c>
      <c r="L1061" s="136">
        <f t="shared" si="121"/>
        <v>0</v>
      </c>
      <c r="M1061" s="177">
        <f t="shared" si="121"/>
        <v>0</v>
      </c>
      <c r="N1061" s="137">
        <f t="shared" si="121"/>
        <v>0</v>
      </c>
      <c r="O1061" s="45"/>
      <c r="Q1061" s="57" t="str">
        <f t="shared" si="119"/>
        <v>скрыть</v>
      </c>
    </row>
    <row r="1062" spans="2:17" ht="15.75" hidden="1" customHeight="1" x14ac:dyDescent="0.25">
      <c r="B1062" s="182">
        <v>1046</v>
      </c>
      <c r="C1062" s="182">
        <f t="shared" si="121"/>
        <v>0</v>
      </c>
      <c r="D1062" s="182">
        <f t="shared" si="121"/>
        <v>0</v>
      </c>
      <c r="E1062" s="183">
        <f t="shared" si="121"/>
        <v>0</v>
      </c>
      <c r="F1062" s="182">
        <f t="shared" si="121"/>
        <v>0</v>
      </c>
      <c r="G1062" s="141">
        <f t="shared" si="121"/>
        <v>0</v>
      </c>
      <c r="H1062" s="141">
        <f t="shared" si="121"/>
        <v>0</v>
      </c>
      <c r="I1062" s="142">
        <f t="shared" si="121"/>
        <v>0</v>
      </c>
      <c r="J1062" s="136">
        <f t="shared" si="121"/>
        <v>0</v>
      </c>
      <c r="K1062" s="136">
        <f t="shared" si="121"/>
        <v>0</v>
      </c>
      <c r="L1062" s="136">
        <f t="shared" si="121"/>
        <v>0</v>
      </c>
      <c r="M1062" s="177">
        <f t="shared" si="121"/>
        <v>0</v>
      </c>
      <c r="N1062" s="137">
        <f t="shared" si="121"/>
        <v>0</v>
      </c>
      <c r="O1062" s="45"/>
      <c r="Q1062" s="57" t="str">
        <f t="shared" si="119"/>
        <v>скрыть</v>
      </c>
    </row>
    <row r="1063" spans="2:17" ht="15.75" hidden="1" customHeight="1" x14ac:dyDescent="0.25">
      <c r="B1063" s="182">
        <v>1047</v>
      </c>
      <c r="C1063" s="182">
        <f t="shared" si="121"/>
        <v>0</v>
      </c>
      <c r="D1063" s="182">
        <f t="shared" si="121"/>
        <v>0</v>
      </c>
      <c r="E1063" s="183">
        <f t="shared" si="121"/>
        <v>0</v>
      </c>
      <c r="F1063" s="182">
        <f t="shared" si="121"/>
        <v>0</v>
      </c>
      <c r="G1063" s="141">
        <f t="shared" si="121"/>
        <v>0</v>
      </c>
      <c r="H1063" s="141">
        <f t="shared" si="121"/>
        <v>0</v>
      </c>
      <c r="I1063" s="142">
        <f t="shared" si="121"/>
        <v>0</v>
      </c>
      <c r="J1063" s="136">
        <f t="shared" si="121"/>
        <v>0</v>
      </c>
      <c r="K1063" s="136">
        <f t="shared" si="121"/>
        <v>0</v>
      </c>
      <c r="L1063" s="136">
        <f t="shared" si="121"/>
        <v>0</v>
      </c>
      <c r="M1063" s="177">
        <f t="shared" si="121"/>
        <v>0</v>
      </c>
      <c r="N1063" s="137">
        <f t="shared" si="121"/>
        <v>0</v>
      </c>
      <c r="O1063" s="45"/>
      <c r="Q1063" s="57" t="str">
        <f t="shared" si="119"/>
        <v>скрыть</v>
      </c>
    </row>
    <row r="1064" spans="2:17" ht="15.75" hidden="1" customHeight="1" x14ac:dyDescent="0.25">
      <c r="B1064" s="182">
        <v>1048</v>
      </c>
      <c r="C1064" s="182">
        <f t="shared" si="121"/>
        <v>0</v>
      </c>
      <c r="D1064" s="182">
        <f t="shared" si="121"/>
        <v>0</v>
      </c>
      <c r="E1064" s="183">
        <f t="shared" si="121"/>
        <v>0</v>
      </c>
      <c r="F1064" s="182">
        <f t="shared" si="121"/>
        <v>0</v>
      </c>
      <c r="G1064" s="141">
        <f t="shared" si="121"/>
        <v>0</v>
      </c>
      <c r="H1064" s="141">
        <f t="shared" si="121"/>
        <v>0</v>
      </c>
      <c r="I1064" s="142">
        <f t="shared" si="121"/>
        <v>0</v>
      </c>
      <c r="J1064" s="136">
        <f t="shared" si="121"/>
        <v>0</v>
      </c>
      <c r="K1064" s="136">
        <f t="shared" si="121"/>
        <v>0</v>
      </c>
      <c r="L1064" s="136">
        <f t="shared" si="121"/>
        <v>0</v>
      </c>
      <c r="M1064" s="177">
        <f t="shared" si="121"/>
        <v>0</v>
      </c>
      <c r="N1064" s="137">
        <f t="shared" si="121"/>
        <v>0</v>
      </c>
      <c r="O1064" s="45"/>
      <c r="Q1064" s="57" t="str">
        <f t="shared" si="119"/>
        <v>скрыть</v>
      </c>
    </row>
    <row r="1065" spans="2:17" ht="15.75" hidden="1" customHeight="1" x14ac:dyDescent="0.25">
      <c r="B1065" s="182">
        <v>1049</v>
      </c>
      <c r="C1065" s="182">
        <f t="shared" si="121"/>
        <v>0</v>
      </c>
      <c r="D1065" s="182">
        <f t="shared" si="121"/>
        <v>0</v>
      </c>
      <c r="E1065" s="183">
        <f t="shared" si="121"/>
        <v>0</v>
      </c>
      <c r="F1065" s="182">
        <f t="shared" si="121"/>
        <v>0</v>
      </c>
      <c r="G1065" s="141">
        <f t="shared" si="121"/>
        <v>0</v>
      </c>
      <c r="H1065" s="141">
        <f t="shared" si="121"/>
        <v>0</v>
      </c>
      <c r="I1065" s="142">
        <f t="shared" si="121"/>
        <v>0</v>
      </c>
      <c r="J1065" s="136">
        <f t="shared" si="121"/>
        <v>0</v>
      </c>
      <c r="K1065" s="136">
        <f t="shared" si="121"/>
        <v>0</v>
      </c>
      <c r="L1065" s="136">
        <f t="shared" si="121"/>
        <v>0</v>
      </c>
      <c r="M1065" s="177">
        <f t="shared" si="121"/>
        <v>0</v>
      </c>
      <c r="N1065" s="137">
        <f t="shared" si="121"/>
        <v>0</v>
      </c>
      <c r="O1065" s="45"/>
      <c r="Q1065" s="57" t="str">
        <f t="shared" si="119"/>
        <v>скрыть</v>
      </c>
    </row>
    <row r="1066" spans="2:17" ht="15.75" hidden="1" customHeight="1" x14ac:dyDescent="0.25">
      <c r="B1066" s="182">
        <v>1050</v>
      </c>
      <c r="C1066" s="182">
        <f t="shared" si="121"/>
        <v>0</v>
      </c>
      <c r="D1066" s="182">
        <f t="shared" si="121"/>
        <v>0</v>
      </c>
      <c r="E1066" s="183">
        <f t="shared" si="121"/>
        <v>0</v>
      </c>
      <c r="F1066" s="182">
        <f t="shared" si="121"/>
        <v>0</v>
      </c>
      <c r="G1066" s="141">
        <f t="shared" si="121"/>
        <v>0</v>
      </c>
      <c r="H1066" s="141">
        <f t="shared" si="121"/>
        <v>0</v>
      </c>
      <c r="I1066" s="142">
        <f t="shared" si="121"/>
        <v>0</v>
      </c>
      <c r="J1066" s="136">
        <f t="shared" si="121"/>
        <v>0</v>
      </c>
      <c r="K1066" s="136">
        <f t="shared" si="121"/>
        <v>0</v>
      </c>
      <c r="L1066" s="136">
        <f t="shared" si="121"/>
        <v>0</v>
      </c>
      <c r="M1066" s="177">
        <f t="shared" si="121"/>
        <v>0</v>
      </c>
      <c r="N1066" s="137">
        <f t="shared" si="121"/>
        <v>0</v>
      </c>
      <c r="O1066" s="45"/>
      <c r="Q1066" s="57" t="str">
        <f t="shared" si="119"/>
        <v>скрыть</v>
      </c>
    </row>
    <row r="1067" spans="2:17" ht="15.75" hidden="1" customHeight="1" x14ac:dyDescent="0.25">
      <c r="B1067" s="182">
        <v>1051</v>
      </c>
      <c r="C1067" s="182">
        <f t="shared" ref="C1067:N1076" si="122">IFERROR(VLOOKUP($B1067,calc_data,C$14+1,0),0)</f>
        <v>0</v>
      </c>
      <c r="D1067" s="182">
        <f t="shared" si="122"/>
        <v>0</v>
      </c>
      <c r="E1067" s="183">
        <f t="shared" si="122"/>
        <v>0</v>
      </c>
      <c r="F1067" s="182">
        <f t="shared" si="122"/>
        <v>0</v>
      </c>
      <c r="G1067" s="141">
        <f t="shared" si="122"/>
        <v>0</v>
      </c>
      <c r="H1067" s="141">
        <f t="shared" si="122"/>
        <v>0</v>
      </c>
      <c r="I1067" s="142">
        <f t="shared" si="122"/>
        <v>0</v>
      </c>
      <c r="J1067" s="136">
        <f t="shared" si="122"/>
        <v>0</v>
      </c>
      <c r="K1067" s="136">
        <f t="shared" si="122"/>
        <v>0</v>
      </c>
      <c r="L1067" s="136">
        <f t="shared" si="122"/>
        <v>0</v>
      </c>
      <c r="M1067" s="177">
        <f t="shared" si="122"/>
        <v>0</v>
      </c>
      <c r="N1067" s="137">
        <f t="shared" si="122"/>
        <v>0</v>
      </c>
      <c r="O1067" s="45"/>
      <c r="Q1067" s="57" t="str">
        <f t="shared" si="119"/>
        <v>скрыть</v>
      </c>
    </row>
    <row r="1068" spans="2:17" ht="15.75" hidden="1" customHeight="1" x14ac:dyDescent="0.25">
      <c r="B1068" s="182">
        <v>1052</v>
      </c>
      <c r="C1068" s="182">
        <f t="shared" si="122"/>
        <v>0</v>
      </c>
      <c r="D1068" s="182">
        <f t="shared" si="122"/>
        <v>0</v>
      </c>
      <c r="E1068" s="183">
        <f t="shared" si="122"/>
        <v>0</v>
      </c>
      <c r="F1068" s="182">
        <f t="shared" si="122"/>
        <v>0</v>
      </c>
      <c r="G1068" s="141">
        <f t="shared" si="122"/>
        <v>0</v>
      </c>
      <c r="H1068" s="141">
        <f t="shared" si="122"/>
        <v>0</v>
      </c>
      <c r="I1068" s="142">
        <f t="shared" si="122"/>
        <v>0</v>
      </c>
      <c r="J1068" s="136">
        <f t="shared" si="122"/>
        <v>0</v>
      </c>
      <c r="K1068" s="136">
        <f t="shared" si="122"/>
        <v>0</v>
      </c>
      <c r="L1068" s="136">
        <f t="shared" si="122"/>
        <v>0</v>
      </c>
      <c r="M1068" s="177">
        <f t="shared" si="122"/>
        <v>0</v>
      </c>
      <c r="N1068" s="137">
        <f t="shared" si="122"/>
        <v>0</v>
      </c>
      <c r="O1068" s="45"/>
      <c r="Q1068" s="57" t="str">
        <f t="shared" si="119"/>
        <v>скрыть</v>
      </c>
    </row>
    <row r="1069" spans="2:17" ht="15.75" hidden="1" customHeight="1" x14ac:dyDescent="0.25">
      <c r="B1069" s="182">
        <v>1053</v>
      </c>
      <c r="C1069" s="182">
        <f t="shared" si="122"/>
        <v>0</v>
      </c>
      <c r="D1069" s="182">
        <f t="shared" si="122"/>
        <v>0</v>
      </c>
      <c r="E1069" s="183">
        <f t="shared" si="122"/>
        <v>0</v>
      </c>
      <c r="F1069" s="182">
        <f t="shared" si="122"/>
        <v>0</v>
      </c>
      <c r="G1069" s="141">
        <f t="shared" si="122"/>
        <v>0</v>
      </c>
      <c r="H1069" s="141">
        <f t="shared" si="122"/>
        <v>0</v>
      </c>
      <c r="I1069" s="142">
        <f t="shared" si="122"/>
        <v>0</v>
      </c>
      <c r="J1069" s="136">
        <f t="shared" si="122"/>
        <v>0</v>
      </c>
      <c r="K1069" s="136">
        <f t="shared" si="122"/>
        <v>0</v>
      </c>
      <c r="L1069" s="136">
        <f t="shared" si="122"/>
        <v>0</v>
      </c>
      <c r="M1069" s="177">
        <f t="shared" si="122"/>
        <v>0</v>
      </c>
      <c r="N1069" s="137">
        <f t="shared" si="122"/>
        <v>0</v>
      </c>
      <c r="O1069" s="45"/>
      <c r="Q1069" s="57" t="str">
        <f t="shared" si="119"/>
        <v>скрыть</v>
      </c>
    </row>
    <row r="1070" spans="2:17" ht="15.75" hidden="1" customHeight="1" x14ac:dyDescent="0.25">
      <c r="B1070" s="182">
        <v>1054</v>
      </c>
      <c r="C1070" s="182">
        <f t="shared" si="122"/>
        <v>0</v>
      </c>
      <c r="D1070" s="182">
        <f t="shared" si="122"/>
        <v>0</v>
      </c>
      <c r="E1070" s="183">
        <f t="shared" si="122"/>
        <v>0</v>
      </c>
      <c r="F1070" s="182">
        <f t="shared" si="122"/>
        <v>0</v>
      </c>
      <c r="G1070" s="141">
        <f t="shared" si="122"/>
        <v>0</v>
      </c>
      <c r="H1070" s="141">
        <f t="shared" si="122"/>
        <v>0</v>
      </c>
      <c r="I1070" s="142">
        <f t="shared" si="122"/>
        <v>0</v>
      </c>
      <c r="J1070" s="136">
        <f t="shared" si="122"/>
        <v>0</v>
      </c>
      <c r="K1070" s="136">
        <f t="shared" si="122"/>
        <v>0</v>
      </c>
      <c r="L1070" s="136">
        <f t="shared" si="122"/>
        <v>0</v>
      </c>
      <c r="M1070" s="177">
        <f t="shared" si="122"/>
        <v>0</v>
      </c>
      <c r="N1070" s="137">
        <f t="shared" si="122"/>
        <v>0</v>
      </c>
      <c r="O1070" s="45"/>
      <c r="Q1070" s="57" t="str">
        <f t="shared" si="119"/>
        <v>скрыть</v>
      </c>
    </row>
    <row r="1071" spans="2:17" ht="15.75" hidden="1" customHeight="1" x14ac:dyDescent="0.25">
      <c r="B1071" s="182">
        <v>1055</v>
      </c>
      <c r="C1071" s="182">
        <f t="shared" si="122"/>
        <v>0</v>
      </c>
      <c r="D1071" s="182">
        <f t="shared" si="122"/>
        <v>0</v>
      </c>
      <c r="E1071" s="183">
        <f t="shared" si="122"/>
        <v>0</v>
      </c>
      <c r="F1071" s="182">
        <f t="shared" si="122"/>
        <v>0</v>
      </c>
      <c r="G1071" s="141">
        <f t="shared" si="122"/>
        <v>0</v>
      </c>
      <c r="H1071" s="141">
        <f t="shared" si="122"/>
        <v>0</v>
      </c>
      <c r="I1071" s="142">
        <f t="shared" si="122"/>
        <v>0</v>
      </c>
      <c r="J1071" s="136">
        <f t="shared" si="122"/>
        <v>0</v>
      </c>
      <c r="K1071" s="136">
        <f t="shared" si="122"/>
        <v>0</v>
      </c>
      <c r="L1071" s="136">
        <f t="shared" si="122"/>
        <v>0</v>
      </c>
      <c r="M1071" s="177">
        <f t="shared" si="122"/>
        <v>0</v>
      </c>
      <c r="N1071" s="137">
        <f t="shared" si="122"/>
        <v>0</v>
      </c>
      <c r="O1071" s="45"/>
      <c r="Q1071" s="57" t="str">
        <f t="shared" si="119"/>
        <v>скрыть</v>
      </c>
    </row>
    <row r="1072" spans="2:17" ht="15.75" hidden="1" customHeight="1" x14ac:dyDescent="0.25">
      <c r="B1072" s="182">
        <v>1056</v>
      </c>
      <c r="C1072" s="182">
        <f t="shared" si="122"/>
        <v>0</v>
      </c>
      <c r="D1072" s="182">
        <f t="shared" si="122"/>
        <v>0</v>
      </c>
      <c r="E1072" s="183">
        <f t="shared" si="122"/>
        <v>0</v>
      </c>
      <c r="F1072" s="182">
        <f t="shared" si="122"/>
        <v>0</v>
      </c>
      <c r="G1072" s="141">
        <f t="shared" si="122"/>
        <v>0</v>
      </c>
      <c r="H1072" s="141">
        <f t="shared" si="122"/>
        <v>0</v>
      </c>
      <c r="I1072" s="142">
        <f t="shared" si="122"/>
        <v>0</v>
      </c>
      <c r="J1072" s="136">
        <f t="shared" si="122"/>
        <v>0</v>
      </c>
      <c r="K1072" s="136">
        <f t="shared" si="122"/>
        <v>0</v>
      </c>
      <c r="L1072" s="136">
        <f t="shared" si="122"/>
        <v>0</v>
      </c>
      <c r="M1072" s="177">
        <f t="shared" si="122"/>
        <v>0</v>
      </c>
      <c r="N1072" s="137">
        <f t="shared" si="122"/>
        <v>0</v>
      </c>
      <c r="O1072" s="45"/>
      <c r="Q1072" s="57" t="str">
        <f t="shared" si="119"/>
        <v>скрыть</v>
      </c>
    </row>
    <row r="1073" spans="2:17" ht="15.75" hidden="1" customHeight="1" x14ac:dyDescent="0.25">
      <c r="B1073" s="182">
        <v>1057</v>
      </c>
      <c r="C1073" s="182">
        <f t="shared" si="122"/>
        <v>0</v>
      </c>
      <c r="D1073" s="182">
        <f t="shared" si="122"/>
        <v>0</v>
      </c>
      <c r="E1073" s="183">
        <f t="shared" si="122"/>
        <v>0</v>
      </c>
      <c r="F1073" s="182">
        <f t="shared" si="122"/>
        <v>0</v>
      </c>
      <c r="G1073" s="141">
        <f t="shared" si="122"/>
        <v>0</v>
      </c>
      <c r="H1073" s="141">
        <f t="shared" si="122"/>
        <v>0</v>
      </c>
      <c r="I1073" s="142">
        <f t="shared" si="122"/>
        <v>0</v>
      </c>
      <c r="J1073" s="136">
        <f t="shared" si="122"/>
        <v>0</v>
      </c>
      <c r="K1073" s="136">
        <f t="shared" si="122"/>
        <v>0</v>
      </c>
      <c r="L1073" s="136">
        <f t="shared" si="122"/>
        <v>0</v>
      </c>
      <c r="M1073" s="177">
        <f t="shared" si="122"/>
        <v>0</v>
      </c>
      <c r="N1073" s="137">
        <f t="shared" si="122"/>
        <v>0</v>
      </c>
      <c r="O1073" s="45"/>
      <c r="Q1073" s="57" t="str">
        <f t="shared" si="119"/>
        <v>скрыть</v>
      </c>
    </row>
    <row r="1074" spans="2:17" ht="15.75" hidden="1" customHeight="1" x14ac:dyDescent="0.25">
      <c r="B1074" s="182">
        <v>1058</v>
      </c>
      <c r="C1074" s="182">
        <f t="shared" si="122"/>
        <v>0</v>
      </c>
      <c r="D1074" s="182">
        <f t="shared" si="122"/>
        <v>0</v>
      </c>
      <c r="E1074" s="183">
        <f t="shared" si="122"/>
        <v>0</v>
      </c>
      <c r="F1074" s="182">
        <f t="shared" si="122"/>
        <v>0</v>
      </c>
      <c r="G1074" s="141">
        <f t="shared" si="122"/>
        <v>0</v>
      </c>
      <c r="H1074" s="141">
        <f t="shared" si="122"/>
        <v>0</v>
      </c>
      <c r="I1074" s="142">
        <f t="shared" si="122"/>
        <v>0</v>
      </c>
      <c r="J1074" s="136">
        <f t="shared" si="122"/>
        <v>0</v>
      </c>
      <c r="K1074" s="136">
        <f t="shared" si="122"/>
        <v>0</v>
      </c>
      <c r="L1074" s="136">
        <f t="shared" si="122"/>
        <v>0</v>
      </c>
      <c r="M1074" s="177">
        <f t="shared" si="122"/>
        <v>0</v>
      </c>
      <c r="N1074" s="137">
        <f t="shared" si="122"/>
        <v>0</v>
      </c>
      <c r="O1074" s="45"/>
      <c r="Q1074" s="57" t="str">
        <f t="shared" si="119"/>
        <v>скрыть</v>
      </c>
    </row>
    <row r="1075" spans="2:17" ht="15.75" hidden="1" customHeight="1" x14ac:dyDescent="0.25">
      <c r="B1075" s="182">
        <v>1059</v>
      </c>
      <c r="C1075" s="182">
        <f t="shared" si="122"/>
        <v>0</v>
      </c>
      <c r="D1075" s="182">
        <f t="shared" si="122"/>
        <v>0</v>
      </c>
      <c r="E1075" s="183">
        <f t="shared" si="122"/>
        <v>0</v>
      </c>
      <c r="F1075" s="182">
        <f t="shared" si="122"/>
        <v>0</v>
      </c>
      <c r="G1075" s="141">
        <f t="shared" si="122"/>
        <v>0</v>
      </c>
      <c r="H1075" s="141">
        <f t="shared" si="122"/>
        <v>0</v>
      </c>
      <c r="I1075" s="142">
        <f t="shared" si="122"/>
        <v>0</v>
      </c>
      <c r="J1075" s="136">
        <f t="shared" si="122"/>
        <v>0</v>
      </c>
      <c r="K1075" s="136">
        <f t="shared" si="122"/>
        <v>0</v>
      </c>
      <c r="L1075" s="136">
        <f t="shared" si="122"/>
        <v>0</v>
      </c>
      <c r="M1075" s="177">
        <f t="shared" si="122"/>
        <v>0</v>
      </c>
      <c r="N1075" s="137">
        <f t="shared" si="122"/>
        <v>0</v>
      </c>
      <c r="O1075" s="45"/>
      <c r="Q1075" s="57" t="str">
        <f t="shared" si="119"/>
        <v>скрыть</v>
      </c>
    </row>
    <row r="1076" spans="2:17" ht="15.75" hidden="1" customHeight="1" x14ac:dyDescent="0.25">
      <c r="B1076" s="182">
        <v>1060</v>
      </c>
      <c r="C1076" s="182">
        <f t="shared" si="122"/>
        <v>0</v>
      </c>
      <c r="D1076" s="182">
        <f t="shared" si="122"/>
        <v>0</v>
      </c>
      <c r="E1076" s="183">
        <f t="shared" si="122"/>
        <v>0</v>
      </c>
      <c r="F1076" s="182">
        <f t="shared" si="122"/>
        <v>0</v>
      </c>
      <c r="G1076" s="141">
        <f t="shared" si="122"/>
        <v>0</v>
      </c>
      <c r="H1076" s="141">
        <f t="shared" si="122"/>
        <v>0</v>
      </c>
      <c r="I1076" s="142">
        <f t="shared" si="122"/>
        <v>0</v>
      </c>
      <c r="J1076" s="136">
        <f t="shared" si="122"/>
        <v>0</v>
      </c>
      <c r="K1076" s="136">
        <f t="shared" si="122"/>
        <v>0</v>
      </c>
      <c r="L1076" s="136">
        <f t="shared" si="122"/>
        <v>0</v>
      </c>
      <c r="M1076" s="177">
        <f t="shared" si="122"/>
        <v>0</v>
      </c>
      <c r="N1076" s="137">
        <f t="shared" si="122"/>
        <v>0</v>
      </c>
      <c r="O1076" s="45"/>
      <c r="Q1076" s="57" t="str">
        <f t="shared" si="119"/>
        <v>скрыть</v>
      </c>
    </row>
    <row r="1077" spans="2:17" ht="15.75" hidden="1" customHeight="1" x14ac:dyDescent="0.25">
      <c r="B1077" s="182">
        <v>1061</v>
      </c>
      <c r="C1077" s="182">
        <f t="shared" ref="C1077:N1086" si="123">IFERROR(VLOOKUP($B1077,calc_data,C$14+1,0),0)</f>
        <v>0</v>
      </c>
      <c r="D1077" s="182">
        <f t="shared" si="123"/>
        <v>0</v>
      </c>
      <c r="E1077" s="183">
        <f t="shared" si="123"/>
        <v>0</v>
      </c>
      <c r="F1077" s="182">
        <f t="shared" si="123"/>
        <v>0</v>
      </c>
      <c r="G1077" s="141">
        <f t="shared" si="123"/>
        <v>0</v>
      </c>
      <c r="H1077" s="141">
        <f t="shared" si="123"/>
        <v>0</v>
      </c>
      <c r="I1077" s="142">
        <f t="shared" si="123"/>
        <v>0</v>
      </c>
      <c r="J1077" s="136">
        <f t="shared" si="123"/>
        <v>0</v>
      </c>
      <c r="K1077" s="136">
        <f t="shared" si="123"/>
        <v>0</v>
      </c>
      <c r="L1077" s="136">
        <f t="shared" si="123"/>
        <v>0</v>
      </c>
      <c r="M1077" s="177">
        <f t="shared" si="123"/>
        <v>0</v>
      </c>
      <c r="N1077" s="137">
        <f t="shared" si="123"/>
        <v>0</v>
      </c>
      <c r="O1077" s="45"/>
      <c r="Q1077" s="57" t="str">
        <f t="shared" si="119"/>
        <v>скрыть</v>
      </c>
    </row>
    <row r="1078" spans="2:17" ht="15.75" hidden="1" customHeight="1" x14ac:dyDescent="0.25">
      <c r="B1078" s="182">
        <v>1062</v>
      </c>
      <c r="C1078" s="182">
        <f t="shared" si="123"/>
        <v>0</v>
      </c>
      <c r="D1078" s="182">
        <f t="shared" si="123"/>
        <v>0</v>
      </c>
      <c r="E1078" s="183">
        <f t="shared" si="123"/>
        <v>0</v>
      </c>
      <c r="F1078" s="182">
        <f t="shared" si="123"/>
        <v>0</v>
      </c>
      <c r="G1078" s="141">
        <f t="shared" si="123"/>
        <v>0</v>
      </c>
      <c r="H1078" s="141">
        <f t="shared" si="123"/>
        <v>0</v>
      </c>
      <c r="I1078" s="142">
        <f t="shared" si="123"/>
        <v>0</v>
      </c>
      <c r="J1078" s="136">
        <f t="shared" si="123"/>
        <v>0</v>
      </c>
      <c r="K1078" s="136">
        <f t="shared" si="123"/>
        <v>0</v>
      </c>
      <c r="L1078" s="136">
        <f t="shared" si="123"/>
        <v>0</v>
      </c>
      <c r="M1078" s="177">
        <f t="shared" si="123"/>
        <v>0</v>
      </c>
      <c r="N1078" s="137">
        <f t="shared" si="123"/>
        <v>0</v>
      </c>
      <c r="O1078" s="45"/>
      <c r="Q1078" s="57" t="str">
        <f t="shared" si="119"/>
        <v>скрыть</v>
      </c>
    </row>
    <row r="1079" spans="2:17" ht="15.75" hidden="1" customHeight="1" x14ac:dyDescent="0.25">
      <c r="B1079" s="182">
        <v>1063</v>
      </c>
      <c r="C1079" s="182">
        <f t="shared" si="123"/>
        <v>0</v>
      </c>
      <c r="D1079" s="182">
        <f t="shared" si="123"/>
        <v>0</v>
      </c>
      <c r="E1079" s="183">
        <f t="shared" si="123"/>
        <v>0</v>
      </c>
      <c r="F1079" s="182">
        <f t="shared" si="123"/>
        <v>0</v>
      </c>
      <c r="G1079" s="141">
        <f t="shared" si="123"/>
        <v>0</v>
      </c>
      <c r="H1079" s="141">
        <f t="shared" si="123"/>
        <v>0</v>
      </c>
      <c r="I1079" s="142">
        <f t="shared" si="123"/>
        <v>0</v>
      </c>
      <c r="J1079" s="136">
        <f t="shared" si="123"/>
        <v>0</v>
      </c>
      <c r="K1079" s="136">
        <f t="shared" si="123"/>
        <v>0</v>
      </c>
      <c r="L1079" s="136">
        <f t="shared" si="123"/>
        <v>0</v>
      </c>
      <c r="M1079" s="177">
        <f t="shared" si="123"/>
        <v>0</v>
      </c>
      <c r="N1079" s="137">
        <f t="shared" si="123"/>
        <v>0</v>
      </c>
      <c r="O1079" s="45"/>
      <c r="Q1079" s="57" t="str">
        <f t="shared" si="119"/>
        <v>скрыть</v>
      </c>
    </row>
    <row r="1080" spans="2:17" ht="15.75" hidden="1" customHeight="1" x14ac:dyDescent="0.25">
      <c r="B1080" s="182">
        <v>1064</v>
      </c>
      <c r="C1080" s="182">
        <f t="shared" si="123"/>
        <v>0</v>
      </c>
      <c r="D1080" s="182">
        <f t="shared" si="123"/>
        <v>0</v>
      </c>
      <c r="E1080" s="183">
        <f t="shared" si="123"/>
        <v>0</v>
      </c>
      <c r="F1080" s="182">
        <f t="shared" si="123"/>
        <v>0</v>
      </c>
      <c r="G1080" s="141">
        <f t="shared" si="123"/>
        <v>0</v>
      </c>
      <c r="H1080" s="141">
        <f t="shared" si="123"/>
        <v>0</v>
      </c>
      <c r="I1080" s="142">
        <f t="shared" si="123"/>
        <v>0</v>
      </c>
      <c r="J1080" s="136">
        <f t="shared" si="123"/>
        <v>0</v>
      </c>
      <c r="K1080" s="136">
        <f t="shared" si="123"/>
        <v>0</v>
      </c>
      <c r="L1080" s="136">
        <f t="shared" si="123"/>
        <v>0</v>
      </c>
      <c r="M1080" s="177">
        <f t="shared" si="123"/>
        <v>0</v>
      </c>
      <c r="N1080" s="137">
        <f t="shared" si="123"/>
        <v>0</v>
      </c>
      <c r="O1080" s="45"/>
      <c r="Q1080" s="57" t="str">
        <f t="shared" si="119"/>
        <v>скрыть</v>
      </c>
    </row>
    <row r="1081" spans="2:17" ht="15.75" hidden="1" customHeight="1" x14ac:dyDescent="0.25">
      <c r="B1081" s="182">
        <v>1065</v>
      </c>
      <c r="C1081" s="182">
        <f t="shared" si="123"/>
        <v>0</v>
      </c>
      <c r="D1081" s="182">
        <f t="shared" si="123"/>
        <v>0</v>
      </c>
      <c r="E1081" s="183">
        <f t="shared" si="123"/>
        <v>0</v>
      </c>
      <c r="F1081" s="182">
        <f t="shared" si="123"/>
        <v>0</v>
      </c>
      <c r="G1081" s="141">
        <f t="shared" si="123"/>
        <v>0</v>
      </c>
      <c r="H1081" s="141">
        <f t="shared" si="123"/>
        <v>0</v>
      </c>
      <c r="I1081" s="142">
        <f t="shared" si="123"/>
        <v>0</v>
      </c>
      <c r="J1081" s="136">
        <f t="shared" si="123"/>
        <v>0</v>
      </c>
      <c r="K1081" s="136">
        <f t="shared" si="123"/>
        <v>0</v>
      </c>
      <c r="L1081" s="136">
        <f t="shared" si="123"/>
        <v>0</v>
      </c>
      <c r="M1081" s="177">
        <f t="shared" si="123"/>
        <v>0</v>
      </c>
      <c r="N1081" s="137">
        <f t="shared" si="123"/>
        <v>0</v>
      </c>
      <c r="O1081" s="45"/>
      <c r="Q1081" s="57" t="str">
        <f t="shared" si="119"/>
        <v>скрыть</v>
      </c>
    </row>
    <row r="1082" spans="2:17" ht="15.75" hidden="1" customHeight="1" x14ac:dyDescent="0.25">
      <c r="B1082" s="182">
        <v>1066</v>
      </c>
      <c r="C1082" s="182">
        <f t="shared" si="123"/>
        <v>0</v>
      </c>
      <c r="D1082" s="182">
        <f t="shared" si="123"/>
        <v>0</v>
      </c>
      <c r="E1082" s="183">
        <f t="shared" si="123"/>
        <v>0</v>
      </c>
      <c r="F1082" s="182">
        <f t="shared" si="123"/>
        <v>0</v>
      </c>
      <c r="G1082" s="141">
        <f t="shared" si="123"/>
        <v>0</v>
      </c>
      <c r="H1082" s="141">
        <f t="shared" si="123"/>
        <v>0</v>
      </c>
      <c r="I1082" s="142">
        <f t="shared" si="123"/>
        <v>0</v>
      </c>
      <c r="J1082" s="136">
        <f t="shared" si="123"/>
        <v>0</v>
      </c>
      <c r="K1082" s="136">
        <f t="shared" si="123"/>
        <v>0</v>
      </c>
      <c r="L1082" s="136">
        <f t="shared" si="123"/>
        <v>0</v>
      </c>
      <c r="M1082" s="177">
        <f t="shared" si="123"/>
        <v>0</v>
      </c>
      <c r="N1082" s="137">
        <f t="shared" si="123"/>
        <v>0</v>
      </c>
      <c r="O1082" s="45"/>
      <c r="Q1082" s="57" t="str">
        <f t="shared" si="119"/>
        <v>скрыть</v>
      </c>
    </row>
    <row r="1083" spans="2:17" ht="15.75" hidden="1" customHeight="1" x14ac:dyDescent="0.25">
      <c r="B1083" s="182">
        <v>1067</v>
      </c>
      <c r="C1083" s="182">
        <f t="shared" si="123"/>
        <v>0</v>
      </c>
      <c r="D1083" s="182">
        <f t="shared" si="123"/>
        <v>0</v>
      </c>
      <c r="E1083" s="183">
        <f t="shared" si="123"/>
        <v>0</v>
      </c>
      <c r="F1083" s="182">
        <f t="shared" si="123"/>
        <v>0</v>
      </c>
      <c r="G1083" s="141">
        <f t="shared" si="123"/>
        <v>0</v>
      </c>
      <c r="H1083" s="141">
        <f t="shared" si="123"/>
        <v>0</v>
      </c>
      <c r="I1083" s="142">
        <f t="shared" si="123"/>
        <v>0</v>
      </c>
      <c r="J1083" s="136">
        <f t="shared" si="123"/>
        <v>0</v>
      </c>
      <c r="K1083" s="136">
        <f t="shared" si="123"/>
        <v>0</v>
      </c>
      <c r="L1083" s="136">
        <f t="shared" si="123"/>
        <v>0</v>
      </c>
      <c r="M1083" s="177">
        <f t="shared" si="123"/>
        <v>0</v>
      </c>
      <c r="N1083" s="137">
        <f t="shared" si="123"/>
        <v>0</v>
      </c>
      <c r="O1083" s="45"/>
      <c r="Q1083" s="57" t="str">
        <f t="shared" si="119"/>
        <v>скрыть</v>
      </c>
    </row>
    <row r="1084" spans="2:17" ht="15.75" hidden="1" customHeight="1" x14ac:dyDescent="0.25">
      <c r="B1084" s="182">
        <v>1068</v>
      </c>
      <c r="C1084" s="182">
        <f t="shared" si="123"/>
        <v>0</v>
      </c>
      <c r="D1084" s="182">
        <f t="shared" si="123"/>
        <v>0</v>
      </c>
      <c r="E1084" s="183">
        <f t="shared" si="123"/>
        <v>0</v>
      </c>
      <c r="F1084" s="182">
        <f t="shared" si="123"/>
        <v>0</v>
      </c>
      <c r="G1084" s="141">
        <f t="shared" si="123"/>
        <v>0</v>
      </c>
      <c r="H1084" s="141">
        <f t="shared" si="123"/>
        <v>0</v>
      </c>
      <c r="I1084" s="142">
        <f t="shared" si="123"/>
        <v>0</v>
      </c>
      <c r="J1084" s="136">
        <f t="shared" si="123"/>
        <v>0</v>
      </c>
      <c r="K1084" s="136">
        <f t="shared" si="123"/>
        <v>0</v>
      </c>
      <c r="L1084" s="136">
        <f t="shared" si="123"/>
        <v>0</v>
      </c>
      <c r="M1084" s="177">
        <f t="shared" si="123"/>
        <v>0</v>
      </c>
      <c r="N1084" s="137">
        <f t="shared" si="123"/>
        <v>0</v>
      </c>
      <c r="O1084" s="45"/>
      <c r="Q1084" s="57" t="str">
        <f t="shared" si="119"/>
        <v>скрыть</v>
      </c>
    </row>
    <row r="1085" spans="2:17" ht="15.75" hidden="1" customHeight="1" x14ac:dyDescent="0.25">
      <c r="B1085" s="182">
        <v>1069</v>
      </c>
      <c r="C1085" s="182">
        <f t="shared" si="123"/>
        <v>0</v>
      </c>
      <c r="D1085" s="182">
        <f t="shared" si="123"/>
        <v>0</v>
      </c>
      <c r="E1085" s="183">
        <f t="shared" si="123"/>
        <v>0</v>
      </c>
      <c r="F1085" s="182">
        <f t="shared" si="123"/>
        <v>0</v>
      </c>
      <c r="G1085" s="141">
        <f t="shared" si="123"/>
        <v>0</v>
      </c>
      <c r="H1085" s="141">
        <f t="shared" si="123"/>
        <v>0</v>
      </c>
      <c r="I1085" s="142">
        <f t="shared" si="123"/>
        <v>0</v>
      </c>
      <c r="J1085" s="136">
        <f t="shared" si="123"/>
        <v>0</v>
      </c>
      <c r="K1085" s="136">
        <f t="shared" si="123"/>
        <v>0</v>
      </c>
      <c r="L1085" s="136">
        <f t="shared" si="123"/>
        <v>0</v>
      </c>
      <c r="M1085" s="177">
        <f t="shared" si="123"/>
        <v>0</v>
      </c>
      <c r="N1085" s="137">
        <f t="shared" si="123"/>
        <v>0</v>
      </c>
      <c r="O1085" s="45"/>
      <c r="Q1085" s="57" t="str">
        <f t="shared" si="119"/>
        <v>скрыть</v>
      </c>
    </row>
    <row r="1086" spans="2:17" ht="15.75" hidden="1" customHeight="1" x14ac:dyDescent="0.25">
      <c r="B1086" s="182">
        <v>1070</v>
      </c>
      <c r="C1086" s="182">
        <f t="shared" si="123"/>
        <v>0</v>
      </c>
      <c r="D1086" s="182">
        <f t="shared" si="123"/>
        <v>0</v>
      </c>
      <c r="E1086" s="183">
        <f t="shared" si="123"/>
        <v>0</v>
      </c>
      <c r="F1086" s="182">
        <f t="shared" si="123"/>
        <v>0</v>
      </c>
      <c r="G1086" s="141">
        <f t="shared" si="123"/>
        <v>0</v>
      </c>
      <c r="H1086" s="141">
        <f t="shared" si="123"/>
        <v>0</v>
      </c>
      <c r="I1086" s="142">
        <f t="shared" si="123"/>
        <v>0</v>
      </c>
      <c r="J1086" s="136">
        <f t="shared" si="123"/>
        <v>0</v>
      </c>
      <c r="K1086" s="136">
        <f t="shared" si="123"/>
        <v>0</v>
      </c>
      <c r="L1086" s="136">
        <f t="shared" si="123"/>
        <v>0</v>
      </c>
      <c r="M1086" s="177">
        <f t="shared" si="123"/>
        <v>0</v>
      </c>
      <c r="N1086" s="137">
        <f t="shared" si="123"/>
        <v>0</v>
      </c>
      <c r="O1086" s="45"/>
      <c r="Q1086" s="57" t="str">
        <f t="shared" si="119"/>
        <v>скрыть</v>
      </c>
    </row>
    <row r="1087" spans="2:17" ht="15.75" hidden="1" customHeight="1" x14ac:dyDescent="0.25">
      <c r="B1087" s="182">
        <v>1071</v>
      </c>
      <c r="C1087" s="182">
        <f t="shared" ref="C1087:N1096" si="124">IFERROR(VLOOKUP($B1087,calc_data,C$14+1,0),0)</f>
        <v>0</v>
      </c>
      <c r="D1087" s="182">
        <f t="shared" si="124"/>
        <v>0</v>
      </c>
      <c r="E1087" s="183">
        <f t="shared" si="124"/>
        <v>0</v>
      </c>
      <c r="F1087" s="182">
        <f t="shared" si="124"/>
        <v>0</v>
      </c>
      <c r="G1087" s="141">
        <f t="shared" si="124"/>
        <v>0</v>
      </c>
      <c r="H1087" s="141">
        <f t="shared" si="124"/>
        <v>0</v>
      </c>
      <c r="I1087" s="142">
        <f t="shared" si="124"/>
        <v>0</v>
      </c>
      <c r="J1087" s="136">
        <f t="shared" si="124"/>
        <v>0</v>
      </c>
      <c r="K1087" s="136">
        <f t="shared" si="124"/>
        <v>0</v>
      </c>
      <c r="L1087" s="136">
        <f t="shared" si="124"/>
        <v>0</v>
      </c>
      <c r="M1087" s="177">
        <f t="shared" si="124"/>
        <v>0</v>
      </c>
      <c r="N1087" s="137">
        <f t="shared" si="124"/>
        <v>0</v>
      </c>
      <c r="O1087" s="45"/>
      <c r="Q1087" s="57" t="str">
        <f t="shared" si="119"/>
        <v>скрыть</v>
      </c>
    </row>
    <row r="1088" spans="2:17" ht="15.75" hidden="1" customHeight="1" x14ac:dyDescent="0.25">
      <c r="B1088" s="182">
        <v>1072</v>
      </c>
      <c r="C1088" s="182">
        <f t="shared" si="124"/>
        <v>0</v>
      </c>
      <c r="D1088" s="182">
        <f t="shared" si="124"/>
        <v>0</v>
      </c>
      <c r="E1088" s="183">
        <f t="shared" si="124"/>
        <v>0</v>
      </c>
      <c r="F1088" s="182">
        <f t="shared" si="124"/>
        <v>0</v>
      </c>
      <c r="G1088" s="141">
        <f t="shared" si="124"/>
        <v>0</v>
      </c>
      <c r="H1088" s="141">
        <f t="shared" si="124"/>
        <v>0</v>
      </c>
      <c r="I1088" s="142">
        <f t="shared" si="124"/>
        <v>0</v>
      </c>
      <c r="J1088" s="136">
        <f t="shared" si="124"/>
        <v>0</v>
      </c>
      <c r="K1088" s="136">
        <f t="shared" si="124"/>
        <v>0</v>
      </c>
      <c r="L1088" s="136">
        <f t="shared" si="124"/>
        <v>0</v>
      </c>
      <c r="M1088" s="177">
        <f t="shared" si="124"/>
        <v>0</v>
      </c>
      <c r="N1088" s="137">
        <f t="shared" si="124"/>
        <v>0</v>
      </c>
      <c r="O1088" s="45"/>
      <c r="Q1088" s="57" t="str">
        <f t="shared" si="119"/>
        <v>скрыть</v>
      </c>
    </row>
    <row r="1089" spans="2:17" ht="15.75" hidden="1" customHeight="1" x14ac:dyDescent="0.25">
      <c r="B1089" s="182">
        <v>1073</v>
      </c>
      <c r="C1089" s="182">
        <f t="shared" si="124"/>
        <v>0</v>
      </c>
      <c r="D1089" s="182">
        <f t="shared" si="124"/>
        <v>0</v>
      </c>
      <c r="E1089" s="183">
        <f t="shared" si="124"/>
        <v>0</v>
      </c>
      <c r="F1089" s="182">
        <f t="shared" si="124"/>
        <v>0</v>
      </c>
      <c r="G1089" s="141">
        <f t="shared" si="124"/>
        <v>0</v>
      </c>
      <c r="H1089" s="141">
        <f t="shared" si="124"/>
        <v>0</v>
      </c>
      <c r="I1089" s="142">
        <f t="shared" si="124"/>
        <v>0</v>
      </c>
      <c r="J1089" s="136">
        <f t="shared" si="124"/>
        <v>0</v>
      </c>
      <c r="K1089" s="136">
        <f t="shared" si="124"/>
        <v>0</v>
      </c>
      <c r="L1089" s="136">
        <f t="shared" si="124"/>
        <v>0</v>
      </c>
      <c r="M1089" s="177">
        <f t="shared" si="124"/>
        <v>0</v>
      </c>
      <c r="N1089" s="137">
        <f t="shared" si="124"/>
        <v>0</v>
      </c>
      <c r="O1089" s="45"/>
      <c r="Q1089" s="57" t="str">
        <f t="shared" si="119"/>
        <v>скрыть</v>
      </c>
    </row>
    <row r="1090" spans="2:17" ht="15.75" hidden="1" customHeight="1" x14ac:dyDescent="0.25">
      <c r="B1090" s="182">
        <v>1074</v>
      </c>
      <c r="C1090" s="182">
        <f t="shared" si="124"/>
        <v>0</v>
      </c>
      <c r="D1090" s="182">
        <f t="shared" si="124"/>
        <v>0</v>
      </c>
      <c r="E1090" s="183">
        <f t="shared" si="124"/>
        <v>0</v>
      </c>
      <c r="F1090" s="182">
        <f t="shared" si="124"/>
        <v>0</v>
      </c>
      <c r="G1090" s="141">
        <f t="shared" si="124"/>
        <v>0</v>
      </c>
      <c r="H1090" s="141">
        <f t="shared" si="124"/>
        <v>0</v>
      </c>
      <c r="I1090" s="142">
        <f t="shared" si="124"/>
        <v>0</v>
      </c>
      <c r="J1090" s="136">
        <f t="shared" si="124"/>
        <v>0</v>
      </c>
      <c r="K1090" s="136">
        <f t="shared" si="124"/>
        <v>0</v>
      </c>
      <c r="L1090" s="136">
        <f t="shared" si="124"/>
        <v>0</v>
      </c>
      <c r="M1090" s="177">
        <f t="shared" si="124"/>
        <v>0</v>
      </c>
      <c r="N1090" s="137">
        <f t="shared" si="124"/>
        <v>0</v>
      </c>
      <c r="O1090" s="45"/>
      <c r="Q1090" s="57" t="str">
        <f t="shared" si="119"/>
        <v>скрыть</v>
      </c>
    </row>
    <row r="1091" spans="2:17" ht="15.75" hidden="1" customHeight="1" x14ac:dyDescent="0.25">
      <c r="B1091" s="182">
        <v>1075</v>
      </c>
      <c r="C1091" s="182">
        <f t="shared" si="124"/>
        <v>0</v>
      </c>
      <c r="D1091" s="182">
        <f t="shared" si="124"/>
        <v>0</v>
      </c>
      <c r="E1091" s="183">
        <f t="shared" si="124"/>
        <v>0</v>
      </c>
      <c r="F1091" s="182">
        <f t="shared" si="124"/>
        <v>0</v>
      </c>
      <c r="G1091" s="141">
        <f t="shared" si="124"/>
        <v>0</v>
      </c>
      <c r="H1091" s="141">
        <f t="shared" si="124"/>
        <v>0</v>
      </c>
      <c r="I1091" s="142">
        <f t="shared" si="124"/>
        <v>0</v>
      </c>
      <c r="J1091" s="136">
        <f t="shared" si="124"/>
        <v>0</v>
      </c>
      <c r="K1091" s="136">
        <f t="shared" si="124"/>
        <v>0</v>
      </c>
      <c r="L1091" s="136">
        <f t="shared" si="124"/>
        <v>0</v>
      </c>
      <c r="M1091" s="177">
        <f t="shared" si="124"/>
        <v>0</v>
      </c>
      <c r="N1091" s="137">
        <f t="shared" si="124"/>
        <v>0</v>
      </c>
      <c r="O1091" s="45"/>
      <c r="Q1091" s="57" t="str">
        <f t="shared" si="119"/>
        <v>скрыть</v>
      </c>
    </row>
    <row r="1092" spans="2:17" ht="15.75" hidden="1" customHeight="1" x14ac:dyDescent="0.25">
      <c r="B1092" s="182">
        <v>1076</v>
      </c>
      <c r="C1092" s="182">
        <f t="shared" si="124"/>
        <v>0</v>
      </c>
      <c r="D1092" s="182">
        <f t="shared" si="124"/>
        <v>0</v>
      </c>
      <c r="E1092" s="183">
        <f t="shared" si="124"/>
        <v>0</v>
      </c>
      <c r="F1092" s="182">
        <f t="shared" si="124"/>
        <v>0</v>
      </c>
      <c r="G1092" s="141">
        <f t="shared" si="124"/>
        <v>0</v>
      </c>
      <c r="H1092" s="141">
        <f t="shared" si="124"/>
        <v>0</v>
      </c>
      <c r="I1092" s="142">
        <f t="shared" si="124"/>
        <v>0</v>
      </c>
      <c r="J1092" s="136">
        <f t="shared" si="124"/>
        <v>0</v>
      </c>
      <c r="K1092" s="136">
        <f t="shared" si="124"/>
        <v>0</v>
      </c>
      <c r="L1092" s="136">
        <f t="shared" si="124"/>
        <v>0</v>
      </c>
      <c r="M1092" s="177">
        <f t="shared" si="124"/>
        <v>0</v>
      </c>
      <c r="N1092" s="137">
        <f t="shared" si="124"/>
        <v>0</v>
      </c>
      <c r="O1092" s="45"/>
      <c r="Q1092" s="57" t="str">
        <f t="shared" si="119"/>
        <v>скрыть</v>
      </c>
    </row>
    <row r="1093" spans="2:17" ht="15.75" hidden="1" customHeight="1" x14ac:dyDescent="0.25">
      <c r="B1093" s="182">
        <v>1077</v>
      </c>
      <c r="C1093" s="182">
        <f t="shared" si="124"/>
        <v>0</v>
      </c>
      <c r="D1093" s="182">
        <f t="shared" si="124"/>
        <v>0</v>
      </c>
      <c r="E1093" s="183">
        <f t="shared" si="124"/>
        <v>0</v>
      </c>
      <c r="F1093" s="182">
        <f t="shared" si="124"/>
        <v>0</v>
      </c>
      <c r="G1093" s="141">
        <f t="shared" si="124"/>
        <v>0</v>
      </c>
      <c r="H1093" s="141">
        <f t="shared" si="124"/>
        <v>0</v>
      </c>
      <c r="I1093" s="142">
        <f t="shared" si="124"/>
        <v>0</v>
      </c>
      <c r="J1093" s="136">
        <f t="shared" si="124"/>
        <v>0</v>
      </c>
      <c r="K1093" s="136">
        <f t="shared" si="124"/>
        <v>0</v>
      </c>
      <c r="L1093" s="136">
        <f t="shared" si="124"/>
        <v>0</v>
      </c>
      <c r="M1093" s="177">
        <f t="shared" si="124"/>
        <v>0</v>
      </c>
      <c r="N1093" s="137">
        <f t="shared" si="124"/>
        <v>0</v>
      </c>
      <c r="O1093" s="45"/>
      <c r="Q1093" s="57" t="str">
        <f t="shared" si="119"/>
        <v>скрыть</v>
      </c>
    </row>
    <row r="1094" spans="2:17" ht="15.75" hidden="1" customHeight="1" x14ac:dyDescent="0.25">
      <c r="B1094" s="182">
        <v>1078</v>
      </c>
      <c r="C1094" s="182">
        <f t="shared" si="124"/>
        <v>0</v>
      </c>
      <c r="D1094" s="182">
        <f t="shared" si="124"/>
        <v>0</v>
      </c>
      <c r="E1094" s="183">
        <f t="shared" si="124"/>
        <v>0</v>
      </c>
      <c r="F1094" s="182">
        <f t="shared" si="124"/>
        <v>0</v>
      </c>
      <c r="G1094" s="141">
        <f t="shared" si="124"/>
        <v>0</v>
      </c>
      <c r="H1094" s="141">
        <f t="shared" si="124"/>
        <v>0</v>
      </c>
      <c r="I1094" s="142">
        <f t="shared" si="124"/>
        <v>0</v>
      </c>
      <c r="J1094" s="136">
        <f t="shared" si="124"/>
        <v>0</v>
      </c>
      <c r="K1094" s="136">
        <f t="shared" si="124"/>
        <v>0</v>
      </c>
      <c r="L1094" s="136">
        <f t="shared" si="124"/>
        <v>0</v>
      </c>
      <c r="M1094" s="177">
        <f t="shared" si="124"/>
        <v>0</v>
      </c>
      <c r="N1094" s="137">
        <f t="shared" si="124"/>
        <v>0</v>
      </c>
      <c r="O1094" s="45"/>
      <c r="Q1094" s="57" t="str">
        <f t="shared" si="119"/>
        <v>скрыть</v>
      </c>
    </row>
    <row r="1095" spans="2:17" ht="15.75" hidden="1" customHeight="1" x14ac:dyDescent="0.25">
      <c r="B1095" s="182">
        <v>1079</v>
      </c>
      <c r="C1095" s="182">
        <f t="shared" si="124"/>
        <v>0</v>
      </c>
      <c r="D1095" s="182">
        <f t="shared" si="124"/>
        <v>0</v>
      </c>
      <c r="E1095" s="183">
        <f t="shared" si="124"/>
        <v>0</v>
      </c>
      <c r="F1095" s="182">
        <f t="shared" si="124"/>
        <v>0</v>
      </c>
      <c r="G1095" s="141">
        <f t="shared" si="124"/>
        <v>0</v>
      </c>
      <c r="H1095" s="141">
        <f t="shared" si="124"/>
        <v>0</v>
      </c>
      <c r="I1095" s="142">
        <f t="shared" si="124"/>
        <v>0</v>
      </c>
      <c r="J1095" s="136">
        <f t="shared" si="124"/>
        <v>0</v>
      </c>
      <c r="K1095" s="136">
        <f t="shared" si="124"/>
        <v>0</v>
      </c>
      <c r="L1095" s="136">
        <f t="shared" si="124"/>
        <v>0</v>
      </c>
      <c r="M1095" s="177">
        <f t="shared" si="124"/>
        <v>0</v>
      </c>
      <c r="N1095" s="137">
        <f t="shared" si="124"/>
        <v>0</v>
      </c>
      <c r="O1095" s="45"/>
      <c r="Q1095" s="57" t="str">
        <f t="shared" si="119"/>
        <v>скрыть</v>
      </c>
    </row>
    <row r="1096" spans="2:17" ht="15.75" hidden="1" customHeight="1" x14ac:dyDescent="0.25">
      <c r="B1096" s="182">
        <v>1080</v>
      </c>
      <c r="C1096" s="182">
        <f t="shared" si="124"/>
        <v>0</v>
      </c>
      <c r="D1096" s="182">
        <f t="shared" si="124"/>
        <v>0</v>
      </c>
      <c r="E1096" s="183">
        <f t="shared" si="124"/>
        <v>0</v>
      </c>
      <c r="F1096" s="182">
        <f t="shared" si="124"/>
        <v>0</v>
      </c>
      <c r="G1096" s="141">
        <f t="shared" si="124"/>
        <v>0</v>
      </c>
      <c r="H1096" s="141">
        <f t="shared" si="124"/>
        <v>0</v>
      </c>
      <c r="I1096" s="142">
        <f t="shared" si="124"/>
        <v>0</v>
      </c>
      <c r="J1096" s="136">
        <f t="shared" si="124"/>
        <v>0</v>
      </c>
      <c r="K1096" s="136">
        <f t="shared" si="124"/>
        <v>0</v>
      </c>
      <c r="L1096" s="136">
        <f t="shared" si="124"/>
        <v>0</v>
      </c>
      <c r="M1096" s="177">
        <f t="shared" si="124"/>
        <v>0</v>
      </c>
      <c r="N1096" s="137">
        <f t="shared" si="124"/>
        <v>0</v>
      </c>
      <c r="O1096" s="45"/>
      <c r="Q1096" s="57" t="str">
        <f t="shared" si="119"/>
        <v>скрыть</v>
      </c>
    </row>
    <row r="1097" spans="2:17" ht="15.75" hidden="1" customHeight="1" x14ac:dyDescent="0.25">
      <c r="B1097" s="182">
        <v>1081</v>
      </c>
      <c r="C1097" s="182">
        <f t="shared" ref="C1097:N1106" si="125">IFERROR(VLOOKUP($B1097,calc_data,C$14+1,0),0)</f>
        <v>0</v>
      </c>
      <c r="D1097" s="182">
        <f t="shared" si="125"/>
        <v>0</v>
      </c>
      <c r="E1097" s="183">
        <f t="shared" si="125"/>
        <v>0</v>
      </c>
      <c r="F1097" s="182">
        <f t="shared" si="125"/>
        <v>0</v>
      </c>
      <c r="G1097" s="141">
        <f t="shared" si="125"/>
        <v>0</v>
      </c>
      <c r="H1097" s="141">
        <f t="shared" si="125"/>
        <v>0</v>
      </c>
      <c r="I1097" s="142">
        <f t="shared" si="125"/>
        <v>0</v>
      </c>
      <c r="J1097" s="136">
        <f t="shared" si="125"/>
        <v>0</v>
      </c>
      <c r="K1097" s="136">
        <f t="shared" si="125"/>
        <v>0</v>
      </c>
      <c r="L1097" s="136">
        <f t="shared" si="125"/>
        <v>0</v>
      </c>
      <c r="M1097" s="177">
        <f t="shared" si="125"/>
        <v>0</v>
      </c>
      <c r="N1097" s="137">
        <f t="shared" si="125"/>
        <v>0</v>
      </c>
      <c r="O1097" s="45"/>
      <c r="Q1097" s="57" t="str">
        <f t="shared" si="119"/>
        <v>скрыть</v>
      </c>
    </row>
    <row r="1098" spans="2:17" ht="15.75" hidden="1" customHeight="1" x14ac:dyDescent="0.25">
      <c r="B1098" s="182">
        <v>1082</v>
      </c>
      <c r="C1098" s="182">
        <f t="shared" si="125"/>
        <v>0</v>
      </c>
      <c r="D1098" s="182">
        <f t="shared" si="125"/>
        <v>0</v>
      </c>
      <c r="E1098" s="183">
        <f t="shared" si="125"/>
        <v>0</v>
      </c>
      <c r="F1098" s="182">
        <f t="shared" si="125"/>
        <v>0</v>
      </c>
      <c r="G1098" s="141">
        <f t="shared" si="125"/>
        <v>0</v>
      </c>
      <c r="H1098" s="141">
        <f t="shared" si="125"/>
        <v>0</v>
      </c>
      <c r="I1098" s="142">
        <f t="shared" si="125"/>
        <v>0</v>
      </c>
      <c r="J1098" s="136">
        <f t="shared" si="125"/>
        <v>0</v>
      </c>
      <c r="K1098" s="136">
        <f t="shared" si="125"/>
        <v>0</v>
      </c>
      <c r="L1098" s="136">
        <f t="shared" si="125"/>
        <v>0</v>
      </c>
      <c r="M1098" s="177">
        <f t="shared" si="125"/>
        <v>0</v>
      </c>
      <c r="N1098" s="137">
        <f t="shared" si="125"/>
        <v>0</v>
      </c>
      <c r="O1098" s="45"/>
      <c r="Q1098" s="57" t="str">
        <f t="shared" si="119"/>
        <v>скрыть</v>
      </c>
    </row>
    <row r="1099" spans="2:17" ht="15.75" hidden="1" customHeight="1" x14ac:dyDescent="0.25">
      <c r="B1099" s="182">
        <v>1083</v>
      </c>
      <c r="C1099" s="182">
        <f t="shared" si="125"/>
        <v>0</v>
      </c>
      <c r="D1099" s="182">
        <f t="shared" si="125"/>
        <v>0</v>
      </c>
      <c r="E1099" s="183">
        <f t="shared" si="125"/>
        <v>0</v>
      </c>
      <c r="F1099" s="182">
        <f t="shared" si="125"/>
        <v>0</v>
      </c>
      <c r="G1099" s="141">
        <f t="shared" si="125"/>
        <v>0</v>
      </c>
      <c r="H1099" s="141">
        <f t="shared" si="125"/>
        <v>0</v>
      </c>
      <c r="I1099" s="142">
        <f t="shared" si="125"/>
        <v>0</v>
      </c>
      <c r="J1099" s="136">
        <f t="shared" si="125"/>
        <v>0</v>
      </c>
      <c r="K1099" s="136">
        <f t="shared" si="125"/>
        <v>0</v>
      </c>
      <c r="L1099" s="136">
        <f t="shared" si="125"/>
        <v>0</v>
      </c>
      <c r="M1099" s="177">
        <f t="shared" si="125"/>
        <v>0</v>
      </c>
      <c r="N1099" s="137">
        <f t="shared" si="125"/>
        <v>0</v>
      </c>
      <c r="O1099" s="45"/>
      <c r="Q1099" s="57" t="str">
        <f t="shared" si="119"/>
        <v>скрыть</v>
      </c>
    </row>
    <row r="1100" spans="2:17" ht="15.75" hidden="1" customHeight="1" x14ac:dyDescent="0.25">
      <c r="B1100" s="182">
        <v>1084</v>
      </c>
      <c r="C1100" s="182">
        <f t="shared" si="125"/>
        <v>0</v>
      </c>
      <c r="D1100" s="182">
        <f t="shared" si="125"/>
        <v>0</v>
      </c>
      <c r="E1100" s="183">
        <f t="shared" si="125"/>
        <v>0</v>
      </c>
      <c r="F1100" s="182">
        <f t="shared" si="125"/>
        <v>0</v>
      </c>
      <c r="G1100" s="141">
        <f t="shared" si="125"/>
        <v>0</v>
      </c>
      <c r="H1100" s="141">
        <f t="shared" si="125"/>
        <v>0</v>
      </c>
      <c r="I1100" s="142">
        <f t="shared" si="125"/>
        <v>0</v>
      </c>
      <c r="J1100" s="136">
        <f t="shared" si="125"/>
        <v>0</v>
      </c>
      <c r="K1100" s="136">
        <f t="shared" si="125"/>
        <v>0</v>
      </c>
      <c r="L1100" s="136">
        <f t="shared" si="125"/>
        <v>0</v>
      </c>
      <c r="M1100" s="177">
        <f t="shared" si="125"/>
        <v>0</v>
      </c>
      <c r="N1100" s="137">
        <f t="shared" si="125"/>
        <v>0</v>
      </c>
      <c r="O1100" s="45"/>
      <c r="Q1100" s="57" t="str">
        <f t="shared" si="119"/>
        <v>скрыть</v>
      </c>
    </row>
    <row r="1101" spans="2:17" ht="15.75" hidden="1" customHeight="1" x14ac:dyDescent="0.25">
      <c r="B1101" s="182">
        <v>1085</v>
      </c>
      <c r="C1101" s="182">
        <f t="shared" si="125"/>
        <v>0</v>
      </c>
      <c r="D1101" s="182">
        <f t="shared" si="125"/>
        <v>0</v>
      </c>
      <c r="E1101" s="183">
        <f t="shared" si="125"/>
        <v>0</v>
      </c>
      <c r="F1101" s="182">
        <f t="shared" si="125"/>
        <v>0</v>
      </c>
      <c r="G1101" s="141">
        <f t="shared" si="125"/>
        <v>0</v>
      </c>
      <c r="H1101" s="141">
        <f t="shared" si="125"/>
        <v>0</v>
      </c>
      <c r="I1101" s="142">
        <f t="shared" si="125"/>
        <v>0</v>
      </c>
      <c r="J1101" s="136">
        <f t="shared" si="125"/>
        <v>0</v>
      </c>
      <c r="K1101" s="136">
        <f t="shared" si="125"/>
        <v>0</v>
      </c>
      <c r="L1101" s="136">
        <f t="shared" si="125"/>
        <v>0</v>
      </c>
      <c r="M1101" s="177">
        <f t="shared" si="125"/>
        <v>0</v>
      </c>
      <c r="N1101" s="137">
        <f t="shared" si="125"/>
        <v>0</v>
      </c>
      <c r="O1101" s="45"/>
      <c r="Q1101" s="57" t="str">
        <f t="shared" si="119"/>
        <v>скрыть</v>
      </c>
    </row>
    <row r="1102" spans="2:17" ht="15.75" hidden="1" customHeight="1" x14ac:dyDescent="0.25">
      <c r="B1102" s="182">
        <v>1086</v>
      </c>
      <c r="C1102" s="182">
        <f t="shared" si="125"/>
        <v>0</v>
      </c>
      <c r="D1102" s="182">
        <f t="shared" si="125"/>
        <v>0</v>
      </c>
      <c r="E1102" s="183">
        <f t="shared" si="125"/>
        <v>0</v>
      </c>
      <c r="F1102" s="182">
        <f t="shared" si="125"/>
        <v>0</v>
      </c>
      <c r="G1102" s="141">
        <f t="shared" si="125"/>
        <v>0</v>
      </c>
      <c r="H1102" s="141">
        <f t="shared" si="125"/>
        <v>0</v>
      </c>
      <c r="I1102" s="142">
        <f t="shared" si="125"/>
        <v>0</v>
      </c>
      <c r="J1102" s="136">
        <f t="shared" si="125"/>
        <v>0</v>
      </c>
      <c r="K1102" s="136">
        <f t="shared" si="125"/>
        <v>0</v>
      </c>
      <c r="L1102" s="136">
        <f t="shared" si="125"/>
        <v>0</v>
      </c>
      <c r="M1102" s="177">
        <f t="shared" si="125"/>
        <v>0</v>
      </c>
      <c r="N1102" s="137">
        <f t="shared" si="125"/>
        <v>0</v>
      </c>
      <c r="O1102" s="45"/>
      <c r="Q1102" s="57" t="str">
        <f t="shared" si="119"/>
        <v>скрыть</v>
      </c>
    </row>
    <row r="1103" spans="2:17" ht="15.75" hidden="1" customHeight="1" x14ac:dyDescent="0.25">
      <c r="B1103" s="182">
        <v>1087</v>
      </c>
      <c r="C1103" s="182">
        <f t="shared" si="125"/>
        <v>0</v>
      </c>
      <c r="D1103" s="182">
        <f t="shared" si="125"/>
        <v>0</v>
      </c>
      <c r="E1103" s="183">
        <f t="shared" si="125"/>
        <v>0</v>
      </c>
      <c r="F1103" s="182">
        <f t="shared" si="125"/>
        <v>0</v>
      </c>
      <c r="G1103" s="141">
        <f t="shared" si="125"/>
        <v>0</v>
      </c>
      <c r="H1103" s="141">
        <f t="shared" si="125"/>
        <v>0</v>
      </c>
      <c r="I1103" s="142">
        <f t="shared" si="125"/>
        <v>0</v>
      </c>
      <c r="J1103" s="136">
        <f t="shared" si="125"/>
        <v>0</v>
      </c>
      <c r="K1103" s="136">
        <f t="shared" si="125"/>
        <v>0</v>
      </c>
      <c r="L1103" s="136">
        <f t="shared" si="125"/>
        <v>0</v>
      </c>
      <c r="M1103" s="177">
        <f t="shared" si="125"/>
        <v>0</v>
      </c>
      <c r="N1103" s="137">
        <f t="shared" si="125"/>
        <v>0</v>
      </c>
      <c r="O1103" s="45"/>
      <c r="Q1103" s="57" t="str">
        <f t="shared" si="119"/>
        <v>скрыть</v>
      </c>
    </row>
    <row r="1104" spans="2:17" ht="15.75" hidden="1" customHeight="1" x14ac:dyDescent="0.25">
      <c r="B1104" s="182">
        <v>1088</v>
      </c>
      <c r="C1104" s="182">
        <f t="shared" si="125"/>
        <v>0</v>
      </c>
      <c r="D1104" s="182">
        <f t="shared" si="125"/>
        <v>0</v>
      </c>
      <c r="E1104" s="183">
        <f t="shared" si="125"/>
        <v>0</v>
      </c>
      <c r="F1104" s="182">
        <f t="shared" si="125"/>
        <v>0</v>
      </c>
      <c r="G1104" s="141">
        <f t="shared" si="125"/>
        <v>0</v>
      </c>
      <c r="H1104" s="141">
        <f t="shared" si="125"/>
        <v>0</v>
      </c>
      <c r="I1104" s="142">
        <f t="shared" si="125"/>
        <v>0</v>
      </c>
      <c r="J1104" s="136">
        <f t="shared" si="125"/>
        <v>0</v>
      </c>
      <c r="K1104" s="136">
        <f t="shared" si="125"/>
        <v>0</v>
      </c>
      <c r="L1104" s="136">
        <f t="shared" si="125"/>
        <v>0</v>
      </c>
      <c r="M1104" s="177">
        <f t="shared" si="125"/>
        <v>0</v>
      </c>
      <c r="N1104" s="137">
        <f t="shared" si="125"/>
        <v>0</v>
      </c>
      <c r="O1104" s="45"/>
      <c r="Q1104" s="57" t="str">
        <f t="shared" si="119"/>
        <v>скрыть</v>
      </c>
    </row>
    <row r="1105" spans="2:17" ht="15.75" hidden="1" customHeight="1" x14ac:dyDescent="0.25">
      <c r="B1105" s="182">
        <v>1089</v>
      </c>
      <c r="C1105" s="182">
        <f t="shared" si="125"/>
        <v>0</v>
      </c>
      <c r="D1105" s="182">
        <f t="shared" si="125"/>
        <v>0</v>
      </c>
      <c r="E1105" s="183">
        <f t="shared" si="125"/>
        <v>0</v>
      </c>
      <c r="F1105" s="182">
        <f t="shared" si="125"/>
        <v>0</v>
      </c>
      <c r="G1105" s="141">
        <f t="shared" si="125"/>
        <v>0</v>
      </c>
      <c r="H1105" s="141">
        <f t="shared" si="125"/>
        <v>0</v>
      </c>
      <c r="I1105" s="142">
        <f t="shared" si="125"/>
        <v>0</v>
      </c>
      <c r="J1105" s="136">
        <f t="shared" si="125"/>
        <v>0</v>
      </c>
      <c r="K1105" s="136">
        <f t="shared" si="125"/>
        <v>0</v>
      </c>
      <c r="L1105" s="136">
        <f t="shared" si="125"/>
        <v>0</v>
      </c>
      <c r="M1105" s="177">
        <f t="shared" si="125"/>
        <v>0</v>
      </c>
      <c r="N1105" s="137">
        <f t="shared" si="125"/>
        <v>0</v>
      </c>
      <c r="O1105" s="45"/>
      <c r="Q1105" s="57" t="str">
        <f t="shared" ref="Q1105:Q1168" si="126">IF(K1105&gt;0,"показать","скрыть")</f>
        <v>скрыть</v>
      </c>
    </row>
    <row r="1106" spans="2:17" ht="15.75" hidden="1" customHeight="1" x14ac:dyDescent="0.25">
      <c r="B1106" s="182">
        <v>1090</v>
      </c>
      <c r="C1106" s="182">
        <f t="shared" si="125"/>
        <v>0</v>
      </c>
      <c r="D1106" s="182">
        <f t="shared" si="125"/>
        <v>0</v>
      </c>
      <c r="E1106" s="183">
        <f t="shared" si="125"/>
        <v>0</v>
      </c>
      <c r="F1106" s="182">
        <f t="shared" si="125"/>
        <v>0</v>
      </c>
      <c r="G1106" s="141">
        <f t="shared" si="125"/>
        <v>0</v>
      </c>
      <c r="H1106" s="141">
        <f t="shared" si="125"/>
        <v>0</v>
      </c>
      <c r="I1106" s="142">
        <f t="shared" si="125"/>
        <v>0</v>
      </c>
      <c r="J1106" s="136">
        <f t="shared" si="125"/>
        <v>0</v>
      </c>
      <c r="K1106" s="136">
        <f t="shared" si="125"/>
        <v>0</v>
      </c>
      <c r="L1106" s="136">
        <f t="shared" si="125"/>
        <v>0</v>
      </c>
      <c r="M1106" s="177">
        <f t="shared" si="125"/>
        <v>0</v>
      </c>
      <c r="N1106" s="137">
        <f t="shared" si="125"/>
        <v>0</v>
      </c>
      <c r="O1106" s="45"/>
      <c r="Q1106" s="57" t="str">
        <f t="shared" si="126"/>
        <v>скрыть</v>
      </c>
    </row>
    <row r="1107" spans="2:17" ht="15.75" hidden="1" customHeight="1" x14ac:dyDescent="0.25">
      <c r="B1107" s="182">
        <v>1091</v>
      </c>
      <c r="C1107" s="182">
        <f t="shared" ref="C1107:N1116" si="127">IFERROR(VLOOKUP($B1107,calc_data,C$14+1,0),0)</f>
        <v>0</v>
      </c>
      <c r="D1107" s="182">
        <f t="shared" si="127"/>
        <v>0</v>
      </c>
      <c r="E1107" s="183">
        <f t="shared" si="127"/>
        <v>0</v>
      </c>
      <c r="F1107" s="182">
        <f t="shared" si="127"/>
        <v>0</v>
      </c>
      <c r="G1107" s="141">
        <f t="shared" si="127"/>
        <v>0</v>
      </c>
      <c r="H1107" s="141">
        <f t="shared" si="127"/>
        <v>0</v>
      </c>
      <c r="I1107" s="142">
        <f t="shared" si="127"/>
        <v>0</v>
      </c>
      <c r="J1107" s="136">
        <f t="shared" si="127"/>
        <v>0</v>
      </c>
      <c r="K1107" s="136">
        <f t="shared" si="127"/>
        <v>0</v>
      </c>
      <c r="L1107" s="136">
        <f t="shared" si="127"/>
        <v>0</v>
      </c>
      <c r="M1107" s="177">
        <f t="shared" si="127"/>
        <v>0</v>
      </c>
      <c r="N1107" s="137">
        <f t="shared" si="127"/>
        <v>0</v>
      </c>
      <c r="O1107" s="45"/>
      <c r="Q1107" s="57" t="str">
        <f t="shared" si="126"/>
        <v>скрыть</v>
      </c>
    </row>
    <row r="1108" spans="2:17" ht="15.75" hidden="1" customHeight="1" x14ac:dyDescent="0.25">
      <c r="B1108" s="182">
        <v>1092</v>
      </c>
      <c r="C1108" s="182">
        <f t="shared" si="127"/>
        <v>0</v>
      </c>
      <c r="D1108" s="182">
        <f t="shared" si="127"/>
        <v>0</v>
      </c>
      <c r="E1108" s="183">
        <f t="shared" si="127"/>
        <v>0</v>
      </c>
      <c r="F1108" s="182">
        <f t="shared" si="127"/>
        <v>0</v>
      </c>
      <c r="G1108" s="141">
        <f t="shared" si="127"/>
        <v>0</v>
      </c>
      <c r="H1108" s="141">
        <f t="shared" si="127"/>
        <v>0</v>
      </c>
      <c r="I1108" s="142">
        <f t="shared" si="127"/>
        <v>0</v>
      </c>
      <c r="J1108" s="136">
        <f t="shared" si="127"/>
        <v>0</v>
      </c>
      <c r="K1108" s="136">
        <f t="shared" si="127"/>
        <v>0</v>
      </c>
      <c r="L1108" s="136">
        <f t="shared" si="127"/>
        <v>0</v>
      </c>
      <c r="M1108" s="177">
        <f t="shared" si="127"/>
        <v>0</v>
      </c>
      <c r="N1108" s="137">
        <f t="shared" si="127"/>
        <v>0</v>
      </c>
      <c r="O1108" s="45"/>
      <c r="Q1108" s="57" t="str">
        <f t="shared" si="126"/>
        <v>скрыть</v>
      </c>
    </row>
    <row r="1109" spans="2:17" ht="15.75" hidden="1" customHeight="1" x14ac:dyDescent="0.25">
      <c r="B1109" s="182">
        <v>1093</v>
      </c>
      <c r="C1109" s="182">
        <f t="shared" si="127"/>
        <v>0</v>
      </c>
      <c r="D1109" s="182">
        <f t="shared" si="127"/>
        <v>0</v>
      </c>
      <c r="E1109" s="183">
        <f t="shared" si="127"/>
        <v>0</v>
      </c>
      <c r="F1109" s="182">
        <f t="shared" si="127"/>
        <v>0</v>
      </c>
      <c r="G1109" s="141">
        <f t="shared" si="127"/>
        <v>0</v>
      </c>
      <c r="H1109" s="141">
        <f t="shared" si="127"/>
        <v>0</v>
      </c>
      <c r="I1109" s="142">
        <f t="shared" si="127"/>
        <v>0</v>
      </c>
      <c r="J1109" s="136">
        <f t="shared" si="127"/>
        <v>0</v>
      </c>
      <c r="K1109" s="136">
        <f t="shared" si="127"/>
        <v>0</v>
      </c>
      <c r="L1109" s="136">
        <f t="shared" si="127"/>
        <v>0</v>
      </c>
      <c r="M1109" s="177">
        <f t="shared" si="127"/>
        <v>0</v>
      </c>
      <c r="N1109" s="137">
        <f t="shared" si="127"/>
        <v>0</v>
      </c>
      <c r="O1109" s="45"/>
      <c r="Q1109" s="57" t="str">
        <f t="shared" si="126"/>
        <v>скрыть</v>
      </c>
    </row>
    <row r="1110" spans="2:17" ht="15.75" hidden="1" customHeight="1" x14ac:dyDescent="0.25">
      <c r="B1110" s="182">
        <v>1094</v>
      </c>
      <c r="C1110" s="182">
        <f t="shared" si="127"/>
        <v>0</v>
      </c>
      <c r="D1110" s="182">
        <f t="shared" si="127"/>
        <v>0</v>
      </c>
      <c r="E1110" s="183">
        <f t="shared" si="127"/>
        <v>0</v>
      </c>
      <c r="F1110" s="182">
        <f t="shared" si="127"/>
        <v>0</v>
      </c>
      <c r="G1110" s="141">
        <f t="shared" si="127"/>
        <v>0</v>
      </c>
      <c r="H1110" s="141">
        <f t="shared" si="127"/>
        <v>0</v>
      </c>
      <c r="I1110" s="142">
        <f t="shared" si="127"/>
        <v>0</v>
      </c>
      <c r="J1110" s="136">
        <f t="shared" si="127"/>
        <v>0</v>
      </c>
      <c r="K1110" s="136">
        <f t="shared" si="127"/>
        <v>0</v>
      </c>
      <c r="L1110" s="136">
        <f t="shared" si="127"/>
        <v>0</v>
      </c>
      <c r="M1110" s="177">
        <f t="shared" si="127"/>
        <v>0</v>
      </c>
      <c r="N1110" s="137">
        <f t="shared" si="127"/>
        <v>0</v>
      </c>
      <c r="O1110" s="45"/>
      <c r="Q1110" s="57" t="str">
        <f t="shared" si="126"/>
        <v>скрыть</v>
      </c>
    </row>
    <row r="1111" spans="2:17" ht="15.75" hidden="1" customHeight="1" x14ac:dyDescent="0.25">
      <c r="B1111" s="182">
        <v>1095</v>
      </c>
      <c r="C1111" s="182">
        <f t="shared" si="127"/>
        <v>0</v>
      </c>
      <c r="D1111" s="182">
        <f t="shared" si="127"/>
        <v>0</v>
      </c>
      <c r="E1111" s="183">
        <f t="shared" si="127"/>
        <v>0</v>
      </c>
      <c r="F1111" s="182">
        <f t="shared" si="127"/>
        <v>0</v>
      </c>
      <c r="G1111" s="141">
        <f t="shared" si="127"/>
        <v>0</v>
      </c>
      <c r="H1111" s="141">
        <f t="shared" si="127"/>
        <v>0</v>
      </c>
      <c r="I1111" s="142">
        <f t="shared" si="127"/>
        <v>0</v>
      </c>
      <c r="J1111" s="136">
        <f t="shared" si="127"/>
        <v>0</v>
      </c>
      <c r="K1111" s="136">
        <f t="shared" si="127"/>
        <v>0</v>
      </c>
      <c r="L1111" s="136">
        <f t="shared" si="127"/>
        <v>0</v>
      </c>
      <c r="M1111" s="177">
        <f t="shared" si="127"/>
        <v>0</v>
      </c>
      <c r="N1111" s="137">
        <f t="shared" si="127"/>
        <v>0</v>
      </c>
      <c r="O1111" s="45"/>
      <c r="Q1111" s="57" t="str">
        <f t="shared" si="126"/>
        <v>скрыть</v>
      </c>
    </row>
    <row r="1112" spans="2:17" ht="15.75" hidden="1" customHeight="1" x14ac:dyDescent="0.25">
      <c r="B1112" s="182">
        <v>1096</v>
      </c>
      <c r="C1112" s="182">
        <f t="shared" si="127"/>
        <v>0</v>
      </c>
      <c r="D1112" s="182">
        <f t="shared" si="127"/>
        <v>0</v>
      </c>
      <c r="E1112" s="183">
        <f t="shared" si="127"/>
        <v>0</v>
      </c>
      <c r="F1112" s="182">
        <f t="shared" si="127"/>
        <v>0</v>
      </c>
      <c r="G1112" s="141">
        <f t="shared" si="127"/>
        <v>0</v>
      </c>
      <c r="H1112" s="141">
        <f t="shared" si="127"/>
        <v>0</v>
      </c>
      <c r="I1112" s="142">
        <f t="shared" si="127"/>
        <v>0</v>
      </c>
      <c r="J1112" s="136">
        <f t="shared" si="127"/>
        <v>0</v>
      </c>
      <c r="K1112" s="136">
        <f t="shared" si="127"/>
        <v>0</v>
      </c>
      <c r="L1112" s="136">
        <f t="shared" si="127"/>
        <v>0</v>
      </c>
      <c r="M1112" s="177">
        <f t="shared" si="127"/>
        <v>0</v>
      </c>
      <c r="N1112" s="137">
        <f t="shared" si="127"/>
        <v>0</v>
      </c>
      <c r="O1112" s="45"/>
      <c r="Q1112" s="57" t="str">
        <f t="shared" si="126"/>
        <v>скрыть</v>
      </c>
    </row>
    <row r="1113" spans="2:17" ht="15.75" hidden="1" customHeight="1" x14ac:dyDescent="0.25">
      <c r="B1113" s="182">
        <v>1097</v>
      </c>
      <c r="C1113" s="182">
        <f t="shared" si="127"/>
        <v>0</v>
      </c>
      <c r="D1113" s="182">
        <f t="shared" si="127"/>
        <v>0</v>
      </c>
      <c r="E1113" s="183">
        <f t="shared" si="127"/>
        <v>0</v>
      </c>
      <c r="F1113" s="182">
        <f t="shared" si="127"/>
        <v>0</v>
      </c>
      <c r="G1113" s="141">
        <f t="shared" si="127"/>
        <v>0</v>
      </c>
      <c r="H1113" s="141">
        <f t="shared" si="127"/>
        <v>0</v>
      </c>
      <c r="I1113" s="142">
        <f t="shared" si="127"/>
        <v>0</v>
      </c>
      <c r="J1113" s="136">
        <f t="shared" si="127"/>
        <v>0</v>
      </c>
      <c r="K1113" s="136">
        <f t="shared" si="127"/>
        <v>0</v>
      </c>
      <c r="L1113" s="136">
        <f t="shared" si="127"/>
        <v>0</v>
      </c>
      <c r="M1113" s="177">
        <f t="shared" si="127"/>
        <v>0</v>
      </c>
      <c r="N1113" s="137">
        <f t="shared" si="127"/>
        <v>0</v>
      </c>
      <c r="O1113" s="45"/>
      <c r="Q1113" s="57" t="str">
        <f t="shared" si="126"/>
        <v>скрыть</v>
      </c>
    </row>
    <row r="1114" spans="2:17" ht="15.75" hidden="1" customHeight="1" x14ac:dyDescent="0.25">
      <c r="B1114" s="182">
        <v>1098</v>
      </c>
      <c r="C1114" s="182">
        <f t="shared" si="127"/>
        <v>0</v>
      </c>
      <c r="D1114" s="182">
        <f t="shared" si="127"/>
        <v>0</v>
      </c>
      <c r="E1114" s="183">
        <f t="shared" si="127"/>
        <v>0</v>
      </c>
      <c r="F1114" s="182">
        <f t="shared" si="127"/>
        <v>0</v>
      </c>
      <c r="G1114" s="141">
        <f t="shared" si="127"/>
        <v>0</v>
      </c>
      <c r="H1114" s="141">
        <f t="shared" si="127"/>
        <v>0</v>
      </c>
      <c r="I1114" s="142">
        <f t="shared" si="127"/>
        <v>0</v>
      </c>
      <c r="J1114" s="136">
        <f t="shared" si="127"/>
        <v>0</v>
      </c>
      <c r="K1114" s="136">
        <f t="shared" si="127"/>
        <v>0</v>
      </c>
      <c r="L1114" s="136">
        <f t="shared" si="127"/>
        <v>0</v>
      </c>
      <c r="M1114" s="177">
        <f t="shared" si="127"/>
        <v>0</v>
      </c>
      <c r="N1114" s="137">
        <f t="shared" si="127"/>
        <v>0</v>
      </c>
      <c r="O1114" s="45"/>
      <c r="Q1114" s="57" t="str">
        <f t="shared" si="126"/>
        <v>скрыть</v>
      </c>
    </row>
    <row r="1115" spans="2:17" ht="15.75" hidden="1" customHeight="1" x14ac:dyDescent="0.25">
      <c r="B1115" s="182">
        <v>1099</v>
      </c>
      <c r="C1115" s="182">
        <f t="shared" si="127"/>
        <v>0</v>
      </c>
      <c r="D1115" s="182">
        <f t="shared" si="127"/>
        <v>0</v>
      </c>
      <c r="E1115" s="183">
        <f t="shared" si="127"/>
        <v>0</v>
      </c>
      <c r="F1115" s="182">
        <f t="shared" si="127"/>
        <v>0</v>
      </c>
      <c r="G1115" s="141">
        <f t="shared" si="127"/>
        <v>0</v>
      </c>
      <c r="H1115" s="141">
        <f t="shared" si="127"/>
        <v>0</v>
      </c>
      <c r="I1115" s="142">
        <f t="shared" si="127"/>
        <v>0</v>
      </c>
      <c r="J1115" s="136">
        <f t="shared" si="127"/>
        <v>0</v>
      </c>
      <c r="K1115" s="136">
        <f t="shared" si="127"/>
        <v>0</v>
      </c>
      <c r="L1115" s="136">
        <f t="shared" si="127"/>
        <v>0</v>
      </c>
      <c r="M1115" s="177">
        <f t="shared" si="127"/>
        <v>0</v>
      </c>
      <c r="N1115" s="137">
        <f t="shared" si="127"/>
        <v>0</v>
      </c>
      <c r="O1115" s="45"/>
      <c r="Q1115" s="57" t="str">
        <f t="shared" si="126"/>
        <v>скрыть</v>
      </c>
    </row>
    <row r="1116" spans="2:17" ht="15.75" hidden="1" customHeight="1" x14ac:dyDescent="0.25">
      <c r="B1116" s="182">
        <v>1100</v>
      </c>
      <c r="C1116" s="182">
        <f t="shared" si="127"/>
        <v>0</v>
      </c>
      <c r="D1116" s="182">
        <f t="shared" si="127"/>
        <v>0</v>
      </c>
      <c r="E1116" s="183">
        <f t="shared" si="127"/>
        <v>0</v>
      </c>
      <c r="F1116" s="182">
        <f t="shared" si="127"/>
        <v>0</v>
      </c>
      <c r="G1116" s="141">
        <f t="shared" si="127"/>
        <v>0</v>
      </c>
      <c r="H1116" s="141">
        <f t="shared" si="127"/>
        <v>0</v>
      </c>
      <c r="I1116" s="142">
        <f t="shared" si="127"/>
        <v>0</v>
      </c>
      <c r="J1116" s="136">
        <f t="shared" si="127"/>
        <v>0</v>
      </c>
      <c r="K1116" s="136">
        <f t="shared" si="127"/>
        <v>0</v>
      </c>
      <c r="L1116" s="136">
        <f t="shared" si="127"/>
        <v>0</v>
      </c>
      <c r="M1116" s="177">
        <f t="shared" si="127"/>
        <v>0</v>
      </c>
      <c r="N1116" s="137">
        <f t="shared" si="127"/>
        <v>0</v>
      </c>
      <c r="O1116" s="45"/>
      <c r="Q1116" s="57" t="str">
        <f t="shared" si="126"/>
        <v>скрыть</v>
      </c>
    </row>
    <row r="1117" spans="2:17" ht="15.75" hidden="1" customHeight="1" x14ac:dyDescent="0.25">
      <c r="B1117" s="182">
        <v>1101</v>
      </c>
      <c r="C1117" s="182">
        <f t="shared" ref="C1117:N1126" si="128">IFERROR(VLOOKUP($B1117,calc_data,C$14+1,0),0)</f>
        <v>0</v>
      </c>
      <c r="D1117" s="182">
        <f t="shared" si="128"/>
        <v>0</v>
      </c>
      <c r="E1117" s="183">
        <f t="shared" si="128"/>
        <v>0</v>
      </c>
      <c r="F1117" s="182">
        <f t="shared" si="128"/>
        <v>0</v>
      </c>
      <c r="G1117" s="141">
        <f t="shared" si="128"/>
        <v>0</v>
      </c>
      <c r="H1117" s="141">
        <f t="shared" si="128"/>
        <v>0</v>
      </c>
      <c r="I1117" s="142">
        <f t="shared" si="128"/>
        <v>0</v>
      </c>
      <c r="J1117" s="136">
        <f t="shared" si="128"/>
        <v>0</v>
      </c>
      <c r="K1117" s="136">
        <f t="shared" si="128"/>
        <v>0</v>
      </c>
      <c r="L1117" s="136">
        <f t="shared" si="128"/>
        <v>0</v>
      </c>
      <c r="M1117" s="177">
        <f t="shared" si="128"/>
        <v>0</v>
      </c>
      <c r="N1117" s="137">
        <f t="shared" si="128"/>
        <v>0</v>
      </c>
      <c r="O1117" s="45"/>
      <c r="Q1117" s="57" t="str">
        <f t="shared" si="126"/>
        <v>скрыть</v>
      </c>
    </row>
    <row r="1118" spans="2:17" ht="15.75" hidden="1" customHeight="1" x14ac:dyDescent="0.25">
      <c r="B1118" s="182">
        <v>1102</v>
      </c>
      <c r="C1118" s="182">
        <f t="shared" si="128"/>
        <v>0</v>
      </c>
      <c r="D1118" s="182">
        <f t="shared" si="128"/>
        <v>0</v>
      </c>
      <c r="E1118" s="183">
        <f t="shared" si="128"/>
        <v>0</v>
      </c>
      <c r="F1118" s="182">
        <f t="shared" si="128"/>
        <v>0</v>
      </c>
      <c r="G1118" s="141">
        <f t="shared" si="128"/>
        <v>0</v>
      </c>
      <c r="H1118" s="141">
        <f t="shared" si="128"/>
        <v>0</v>
      </c>
      <c r="I1118" s="142">
        <f t="shared" si="128"/>
        <v>0</v>
      </c>
      <c r="J1118" s="136">
        <f t="shared" si="128"/>
        <v>0</v>
      </c>
      <c r="K1118" s="136">
        <f t="shared" si="128"/>
        <v>0</v>
      </c>
      <c r="L1118" s="136">
        <f t="shared" si="128"/>
        <v>0</v>
      </c>
      <c r="M1118" s="177">
        <f t="shared" si="128"/>
        <v>0</v>
      </c>
      <c r="N1118" s="137">
        <f t="shared" si="128"/>
        <v>0</v>
      </c>
      <c r="O1118" s="45"/>
      <c r="Q1118" s="57" t="str">
        <f t="shared" si="126"/>
        <v>скрыть</v>
      </c>
    </row>
    <row r="1119" spans="2:17" ht="15.75" hidden="1" customHeight="1" x14ac:dyDescent="0.25">
      <c r="B1119" s="182">
        <v>1103</v>
      </c>
      <c r="C1119" s="182">
        <f t="shared" si="128"/>
        <v>0</v>
      </c>
      <c r="D1119" s="182">
        <f t="shared" si="128"/>
        <v>0</v>
      </c>
      <c r="E1119" s="183">
        <f t="shared" si="128"/>
        <v>0</v>
      </c>
      <c r="F1119" s="182">
        <f t="shared" si="128"/>
        <v>0</v>
      </c>
      <c r="G1119" s="141">
        <f t="shared" si="128"/>
        <v>0</v>
      </c>
      <c r="H1119" s="141">
        <f t="shared" si="128"/>
        <v>0</v>
      </c>
      <c r="I1119" s="142">
        <f t="shared" si="128"/>
        <v>0</v>
      </c>
      <c r="J1119" s="136">
        <f t="shared" si="128"/>
        <v>0</v>
      </c>
      <c r="K1119" s="136">
        <f t="shared" si="128"/>
        <v>0</v>
      </c>
      <c r="L1119" s="136">
        <f t="shared" si="128"/>
        <v>0</v>
      </c>
      <c r="M1119" s="177">
        <f t="shared" si="128"/>
        <v>0</v>
      </c>
      <c r="N1119" s="137">
        <f t="shared" si="128"/>
        <v>0</v>
      </c>
      <c r="O1119" s="45"/>
      <c r="Q1119" s="57" t="str">
        <f t="shared" si="126"/>
        <v>скрыть</v>
      </c>
    </row>
    <row r="1120" spans="2:17" ht="15.75" hidden="1" customHeight="1" x14ac:dyDescent="0.25">
      <c r="B1120" s="182">
        <v>1104</v>
      </c>
      <c r="C1120" s="182">
        <f t="shared" si="128"/>
        <v>0</v>
      </c>
      <c r="D1120" s="182">
        <f t="shared" si="128"/>
        <v>0</v>
      </c>
      <c r="E1120" s="183">
        <f t="shared" si="128"/>
        <v>0</v>
      </c>
      <c r="F1120" s="182">
        <f t="shared" si="128"/>
        <v>0</v>
      </c>
      <c r="G1120" s="141">
        <f t="shared" si="128"/>
        <v>0</v>
      </c>
      <c r="H1120" s="141">
        <f t="shared" si="128"/>
        <v>0</v>
      </c>
      <c r="I1120" s="142">
        <f t="shared" si="128"/>
        <v>0</v>
      </c>
      <c r="J1120" s="136">
        <f t="shared" si="128"/>
        <v>0</v>
      </c>
      <c r="K1120" s="136">
        <f t="shared" si="128"/>
        <v>0</v>
      </c>
      <c r="L1120" s="136">
        <f t="shared" si="128"/>
        <v>0</v>
      </c>
      <c r="M1120" s="177">
        <f t="shared" si="128"/>
        <v>0</v>
      </c>
      <c r="N1120" s="137">
        <f t="shared" si="128"/>
        <v>0</v>
      </c>
      <c r="O1120" s="45"/>
      <c r="Q1120" s="57" t="str">
        <f t="shared" si="126"/>
        <v>скрыть</v>
      </c>
    </row>
    <row r="1121" spans="2:17" ht="15.75" hidden="1" customHeight="1" x14ac:dyDescent="0.25">
      <c r="B1121" s="182">
        <v>1105</v>
      </c>
      <c r="C1121" s="182">
        <f t="shared" si="128"/>
        <v>0</v>
      </c>
      <c r="D1121" s="182">
        <f t="shared" si="128"/>
        <v>0</v>
      </c>
      <c r="E1121" s="183">
        <f t="shared" si="128"/>
        <v>0</v>
      </c>
      <c r="F1121" s="182">
        <f t="shared" si="128"/>
        <v>0</v>
      </c>
      <c r="G1121" s="141">
        <f t="shared" si="128"/>
        <v>0</v>
      </c>
      <c r="H1121" s="141">
        <f t="shared" si="128"/>
        <v>0</v>
      </c>
      <c r="I1121" s="142">
        <f t="shared" si="128"/>
        <v>0</v>
      </c>
      <c r="J1121" s="136">
        <f t="shared" si="128"/>
        <v>0</v>
      </c>
      <c r="K1121" s="136">
        <f t="shared" si="128"/>
        <v>0</v>
      </c>
      <c r="L1121" s="136">
        <f t="shared" si="128"/>
        <v>0</v>
      </c>
      <c r="M1121" s="177">
        <f t="shared" si="128"/>
        <v>0</v>
      </c>
      <c r="N1121" s="137">
        <f t="shared" si="128"/>
        <v>0</v>
      </c>
      <c r="O1121" s="45"/>
      <c r="Q1121" s="57" t="str">
        <f t="shared" si="126"/>
        <v>скрыть</v>
      </c>
    </row>
    <row r="1122" spans="2:17" ht="15.75" hidden="1" customHeight="1" x14ac:dyDescent="0.25">
      <c r="B1122" s="182">
        <v>1106</v>
      </c>
      <c r="C1122" s="182">
        <f t="shared" si="128"/>
        <v>0</v>
      </c>
      <c r="D1122" s="182">
        <f t="shared" si="128"/>
        <v>0</v>
      </c>
      <c r="E1122" s="183">
        <f t="shared" si="128"/>
        <v>0</v>
      </c>
      <c r="F1122" s="182">
        <f t="shared" si="128"/>
        <v>0</v>
      </c>
      <c r="G1122" s="141">
        <f t="shared" si="128"/>
        <v>0</v>
      </c>
      <c r="H1122" s="141">
        <f t="shared" si="128"/>
        <v>0</v>
      </c>
      <c r="I1122" s="142">
        <f t="shared" si="128"/>
        <v>0</v>
      </c>
      <c r="J1122" s="136">
        <f t="shared" si="128"/>
        <v>0</v>
      </c>
      <c r="K1122" s="136">
        <f t="shared" si="128"/>
        <v>0</v>
      </c>
      <c r="L1122" s="136">
        <f t="shared" si="128"/>
        <v>0</v>
      </c>
      <c r="M1122" s="177">
        <f t="shared" si="128"/>
        <v>0</v>
      </c>
      <c r="N1122" s="137">
        <f t="shared" si="128"/>
        <v>0</v>
      </c>
      <c r="O1122" s="45"/>
      <c r="Q1122" s="57" t="str">
        <f t="shared" si="126"/>
        <v>скрыть</v>
      </c>
    </row>
    <row r="1123" spans="2:17" ht="15.75" hidden="1" customHeight="1" x14ac:dyDescent="0.25">
      <c r="B1123" s="182">
        <v>1107</v>
      </c>
      <c r="C1123" s="182">
        <f t="shared" si="128"/>
        <v>0</v>
      </c>
      <c r="D1123" s="182">
        <f t="shared" si="128"/>
        <v>0</v>
      </c>
      <c r="E1123" s="183">
        <f t="shared" si="128"/>
        <v>0</v>
      </c>
      <c r="F1123" s="182">
        <f t="shared" si="128"/>
        <v>0</v>
      </c>
      <c r="G1123" s="141">
        <f t="shared" si="128"/>
        <v>0</v>
      </c>
      <c r="H1123" s="141">
        <f t="shared" si="128"/>
        <v>0</v>
      </c>
      <c r="I1123" s="142">
        <f t="shared" si="128"/>
        <v>0</v>
      </c>
      <c r="J1123" s="136">
        <f t="shared" si="128"/>
        <v>0</v>
      </c>
      <c r="K1123" s="136">
        <f t="shared" si="128"/>
        <v>0</v>
      </c>
      <c r="L1123" s="136">
        <f t="shared" si="128"/>
        <v>0</v>
      </c>
      <c r="M1123" s="177">
        <f t="shared" si="128"/>
        <v>0</v>
      </c>
      <c r="N1123" s="137">
        <f t="shared" si="128"/>
        <v>0</v>
      </c>
      <c r="O1123" s="45"/>
      <c r="Q1123" s="57" t="str">
        <f t="shared" si="126"/>
        <v>скрыть</v>
      </c>
    </row>
    <row r="1124" spans="2:17" ht="15.75" hidden="1" customHeight="1" x14ac:dyDescent="0.25">
      <c r="B1124" s="182">
        <v>1108</v>
      </c>
      <c r="C1124" s="182">
        <f t="shared" si="128"/>
        <v>0</v>
      </c>
      <c r="D1124" s="182">
        <f t="shared" si="128"/>
        <v>0</v>
      </c>
      <c r="E1124" s="183">
        <f t="shared" si="128"/>
        <v>0</v>
      </c>
      <c r="F1124" s="182">
        <f t="shared" si="128"/>
        <v>0</v>
      </c>
      <c r="G1124" s="141">
        <f t="shared" si="128"/>
        <v>0</v>
      </c>
      <c r="H1124" s="141">
        <f t="shared" si="128"/>
        <v>0</v>
      </c>
      <c r="I1124" s="142">
        <f t="shared" si="128"/>
        <v>0</v>
      </c>
      <c r="J1124" s="136">
        <f t="shared" si="128"/>
        <v>0</v>
      </c>
      <c r="K1124" s="136">
        <f t="shared" si="128"/>
        <v>0</v>
      </c>
      <c r="L1124" s="136">
        <f t="shared" si="128"/>
        <v>0</v>
      </c>
      <c r="M1124" s="177">
        <f t="shared" si="128"/>
        <v>0</v>
      </c>
      <c r="N1124" s="137">
        <f t="shared" si="128"/>
        <v>0</v>
      </c>
      <c r="O1124" s="45"/>
      <c r="Q1124" s="57" t="str">
        <f t="shared" si="126"/>
        <v>скрыть</v>
      </c>
    </row>
    <row r="1125" spans="2:17" ht="15.75" hidden="1" customHeight="1" x14ac:dyDescent="0.25">
      <c r="B1125" s="182">
        <v>1109</v>
      </c>
      <c r="C1125" s="182">
        <f t="shared" si="128"/>
        <v>0</v>
      </c>
      <c r="D1125" s="182">
        <f t="shared" si="128"/>
        <v>0</v>
      </c>
      <c r="E1125" s="183">
        <f t="shared" si="128"/>
        <v>0</v>
      </c>
      <c r="F1125" s="182">
        <f t="shared" si="128"/>
        <v>0</v>
      </c>
      <c r="G1125" s="141">
        <f t="shared" si="128"/>
        <v>0</v>
      </c>
      <c r="H1125" s="141">
        <f t="shared" si="128"/>
        <v>0</v>
      </c>
      <c r="I1125" s="142">
        <f t="shared" si="128"/>
        <v>0</v>
      </c>
      <c r="J1125" s="136">
        <f t="shared" si="128"/>
        <v>0</v>
      </c>
      <c r="K1125" s="136">
        <f t="shared" si="128"/>
        <v>0</v>
      </c>
      <c r="L1125" s="136">
        <f t="shared" si="128"/>
        <v>0</v>
      </c>
      <c r="M1125" s="177">
        <f t="shared" si="128"/>
        <v>0</v>
      </c>
      <c r="N1125" s="137">
        <f t="shared" si="128"/>
        <v>0</v>
      </c>
      <c r="O1125" s="45"/>
      <c r="Q1125" s="57" t="str">
        <f t="shared" si="126"/>
        <v>скрыть</v>
      </c>
    </row>
    <row r="1126" spans="2:17" ht="15.75" hidden="1" customHeight="1" x14ac:dyDescent="0.25">
      <c r="B1126" s="182">
        <v>1110</v>
      </c>
      <c r="C1126" s="182">
        <f t="shared" si="128"/>
        <v>0</v>
      </c>
      <c r="D1126" s="182">
        <f t="shared" si="128"/>
        <v>0</v>
      </c>
      <c r="E1126" s="183">
        <f t="shared" si="128"/>
        <v>0</v>
      </c>
      <c r="F1126" s="182">
        <f t="shared" si="128"/>
        <v>0</v>
      </c>
      <c r="G1126" s="141">
        <f t="shared" si="128"/>
        <v>0</v>
      </c>
      <c r="H1126" s="141">
        <f t="shared" si="128"/>
        <v>0</v>
      </c>
      <c r="I1126" s="142">
        <f t="shared" si="128"/>
        <v>0</v>
      </c>
      <c r="J1126" s="136">
        <f t="shared" si="128"/>
        <v>0</v>
      </c>
      <c r="K1126" s="136">
        <f t="shared" si="128"/>
        <v>0</v>
      </c>
      <c r="L1126" s="136">
        <f t="shared" si="128"/>
        <v>0</v>
      </c>
      <c r="M1126" s="177">
        <f t="shared" si="128"/>
        <v>0</v>
      </c>
      <c r="N1126" s="137">
        <f t="shared" si="128"/>
        <v>0</v>
      </c>
      <c r="O1126" s="45"/>
      <c r="Q1126" s="57" t="str">
        <f t="shared" si="126"/>
        <v>скрыть</v>
      </c>
    </row>
    <row r="1127" spans="2:17" ht="15.75" hidden="1" customHeight="1" x14ac:dyDescent="0.25">
      <c r="B1127" s="182">
        <v>1111</v>
      </c>
      <c r="C1127" s="182">
        <f t="shared" ref="C1127:N1136" si="129">IFERROR(VLOOKUP($B1127,calc_data,C$14+1,0),0)</f>
        <v>0</v>
      </c>
      <c r="D1127" s="182">
        <f t="shared" si="129"/>
        <v>0</v>
      </c>
      <c r="E1127" s="183">
        <f t="shared" si="129"/>
        <v>0</v>
      </c>
      <c r="F1127" s="182">
        <f t="shared" si="129"/>
        <v>0</v>
      </c>
      <c r="G1127" s="141">
        <f t="shared" si="129"/>
        <v>0</v>
      </c>
      <c r="H1127" s="141">
        <f t="shared" si="129"/>
        <v>0</v>
      </c>
      <c r="I1127" s="142">
        <f t="shared" si="129"/>
        <v>0</v>
      </c>
      <c r="J1127" s="136">
        <f t="shared" si="129"/>
        <v>0</v>
      </c>
      <c r="K1127" s="136">
        <f t="shared" si="129"/>
        <v>0</v>
      </c>
      <c r="L1127" s="136">
        <f t="shared" si="129"/>
        <v>0</v>
      </c>
      <c r="M1127" s="177">
        <f t="shared" si="129"/>
        <v>0</v>
      </c>
      <c r="N1127" s="137">
        <f t="shared" si="129"/>
        <v>0</v>
      </c>
      <c r="O1127" s="45"/>
      <c r="Q1127" s="57" t="str">
        <f t="shared" si="126"/>
        <v>скрыть</v>
      </c>
    </row>
    <row r="1128" spans="2:17" ht="15.75" hidden="1" customHeight="1" x14ac:dyDescent="0.25">
      <c r="B1128" s="182">
        <v>1112</v>
      </c>
      <c r="C1128" s="182">
        <f t="shared" si="129"/>
        <v>0</v>
      </c>
      <c r="D1128" s="182">
        <f t="shared" si="129"/>
        <v>0</v>
      </c>
      <c r="E1128" s="183">
        <f t="shared" si="129"/>
        <v>0</v>
      </c>
      <c r="F1128" s="182">
        <f t="shared" si="129"/>
        <v>0</v>
      </c>
      <c r="G1128" s="141">
        <f t="shared" si="129"/>
        <v>0</v>
      </c>
      <c r="H1128" s="141">
        <f t="shared" si="129"/>
        <v>0</v>
      </c>
      <c r="I1128" s="142">
        <f t="shared" si="129"/>
        <v>0</v>
      </c>
      <c r="J1128" s="136">
        <f t="shared" si="129"/>
        <v>0</v>
      </c>
      <c r="K1128" s="136">
        <f t="shared" si="129"/>
        <v>0</v>
      </c>
      <c r="L1128" s="136">
        <f t="shared" si="129"/>
        <v>0</v>
      </c>
      <c r="M1128" s="177">
        <f t="shared" si="129"/>
        <v>0</v>
      </c>
      <c r="N1128" s="137">
        <f t="shared" si="129"/>
        <v>0</v>
      </c>
      <c r="O1128" s="45"/>
      <c r="Q1128" s="57" t="str">
        <f t="shared" si="126"/>
        <v>скрыть</v>
      </c>
    </row>
    <row r="1129" spans="2:17" ht="15.75" hidden="1" customHeight="1" x14ac:dyDescent="0.25">
      <c r="B1129" s="182">
        <v>1113</v>
      </c>
      <c r="C1129" s="182">
        <f t="shared" si="129"/>
        <v>0</v>
      </c>
      <c r="D1129" s="182">
        <f t="shared" si="129"/>
        <v>0</v>
      </c>
      <c r="E1129" s="183">
        <f t="shared" si="129"/>
        <v>0</v>
      </c>
      <c r="F1129" s="182">
        <f t="shared" si="129"/>
        <v>0</v>
      </c>
      <c r="G1129" s="141">
        <f t="shared" si="129"/>
        <v>0</v>
      </c>
      <c r="H1129" s="141">
        <f t="shared" si="129"/>
        <v>0</v>
      </c>
      <c r="I1129" s="142">
        <f t="shared" si="129"/>
        <v>0</v>
      </c>
      <c r="J1129" s="136">
        <f t="shared" si="129"/>
        <v>0</v>
      </c>
      <c r="K1129" s="136">
        <f t="shared" si="129"/>
        <v>0</v>
      </c>
      <c r="L1129" s="136">
        <f t="shared" si="129"/>
        <v>0</v>
      </c>
      <c r="M1129" s="177">
        <f t="shared" si="129"/>
        <v>0</v>
      </c>
      <c r="N1129" s="137">
        <f t="shared" si="129"/>
        <v>0</v>
      </c>
      <c r="O1129" s="45"/>
      <c r="Q1129" s="57" t="str">
        <f t="shared" si="126"/>
        <v>скрыть</v>
      </c>
    </row>
    <row r="1130" spans="2:17" ht="15.75" hidden="1" customHeight="1" x14ac:dyDescent="0.25">
      <c r="B1130" s="182">
        <v>1114</v>
      </c>
      <c r="C1130" s="182">
        <f t="shared" si="129"/>
        <v>0</v>
      </c>
      <c r="D1130" s="182">
        <f t="shared" si="129"/>
        <v>0</v>
      </c>
      <c r="E1130" s="183">
        <f t="shared" si="129"/>
        <v>0</v>
      </c>
      <c r="F1130" s="182">
        <f t="shared" si="129"/>
        <v>0</v>
      </c>
      <c r="G1130" s="141">
        <f t="shared" si="129"/>
        <v>0</v>
      </c>
      <c r="H1130" s="141">
        <f t="shared" si="129"/>
        <v>0</v>
      </c>
      <c r="I1130" s="142">
        <f t="shared" si="129"/>
        <v>0</v>
      </c>
      <c r="J1130" s="136">
        <f t="shared" si="129"/>
        <v>0</v>
      </c>
      <c r="K1130" s="136">
        <f t="shared" si="129"/>
        <v>0</v>
      </c>
      <c r="L1130" s="136">
        <f t="shared" si="129"/>
        <v>0</v>
      </c>
      <c r="M1130" s="177">
        <f t="shared" si="129"/>
        <v>0</v>
      </c>
      <c r="N1130" s="137">
        <f t="shared" si="129"/>
        <v>0</v>
      </c>
      <c r="O1130" s="45"/>
      <c r="Q1130" s="57" t="str">
        <f t="shared" si="126"/>
        <v>скрыть</v>
      </c>
    </row>
    <row r="1131" spans="2:17" ht="15.75" hidden="1" customHeight="1" x14ac:dyDescent="0.25">
      <c r="B1131" s="182">
        <v>1115</v>
      </c>
      <c r="C1131" s="182">
        <f t="shared" si="129"/>
        <v>0</v>
      </c>
      <c r="D1131" s="182">
        <f t="shared" si="129"/>
        <v>0</v>
      </c>
      <c r="E1131" s="183">
        <f t="shared" si="129"/>
        <v>0</v>
      </c>
      <c r="F1131" s="182">
        <f t="shared" si="129"/>
        <v>0</v>
      </c>
      <c r="G1131" s="141">
        <f t="shared" si="129"/>
        <v>0</v>
      </c>
      <c r="H1131" s="141">
        <f t="shared" si="129"/>
        <v>0</v>
      </c>
      <c r="I1131" s="142">
        <f t="shared" si="129"/>
        <v>0</v>
      </c>
      <c r="J1131" s="136">
        <f t="shared" si="129"/>
        <v>0</v>
      </c>
      <c r="K1131" s="136">
        <f t="shared" si="129"/>
        <v>0</v>
      </c>
      <c r="L1131" s="136">
        <f t="shared" si="129"/>
        <v>0</v>
      </c>
      <c r="M1131" s="177">
        <f t="shared" si="129"/>
        <v>0</v>
      </c>
      <c r="N1131" s="137">
        <f t="shared" si="129"/>
        <v>0</v>
      </c>
      <c r="O1131" s="45"/>
      <c r="Q1131" s="57" t="str">
        <f t="shared" si="126"/>
        <v>скрыть</v>
      </c>
    </row>
    <row r="1132" spans="2:17" ht="15.75" hidden="1" customHeight="1" x14ac:dyDescent="0.25">
      <c r="B1132" s="182">
        <v>1116</v>
      </c>
      <c r="C1132" s="182">
        <f t="shared" si="129"/>
        <v>0</v>
      </c>
      <c r="D1132" s="182">
        <f t="shared" si="129"/>
        <v>0</v>
      </c>
      <c r="E1132" s="183">
        <f t="shared" si="129"/>
        <v>0</v>
      </c>
      <c r="F1132" s="182">
        <f t="shared" si="129"/>
        <v>0</v>
      </c>
      <c r="G1132" s="141">
        <f t="shared" si="129"/>
        <v>0</v>
      </c>
      <c r="H1132" s="141">
        <f t="shared" si="129"/>
        <v>0</v>
      </c>
      <c r="I1132" s="142">
        <f t="shared" si="129"/>
        <v>0</v>
      </c>
      <c r="J1132" s="136">
        <f t="shared" si="129"/>
        <v>0</v>
      </c>
      <c r="K1132" s="136">
        <f t="shared" si="129"/>
        <v>0</v>
      </c>
      <c r="L1132" s="136">
        <f t="shared" si="129"/>
        <v>0</v>
      </c>
      <c r="M1132" s="177">
        <f t="shared" si="129"/>
        <v>0</v>
      </c>
      <c r="N1132" s="137">
        <f t="shared" si="129"/>
        <v>0</v>
      </c>
      <c r="O1132" s="45"/>
      <c r="Q1132" s="57" t="str">
        <f t="shared" si="126"/>
        <v>скрыть</v>
      </c>
    </row>
    <row r="1133" spans="2:17" ht="15.75" hidden="1" customHeight="1" x14ac:dyDescent="0.25">
      <c r="B1133" s="182">
        <v>1117</v>
      </c>
      <c r="C1133" s="182">
        <f t="shared" si="129"/>
        <v>0</v>
      </c>
      <c r="D1133" s="182">
        <f t="shared" si="129"/>
        <v>0</v>
      </c>
      <c r="E1133" s="183">
        <f t="shared" si="129"/>
        <v>0</v>
      </c>
      <c r="F1133" s="182">
        <f t="shared" si="129"/>
        <v>0</v>
      </c>
      <c r="G1133" s="141">
        <f t="shared" si="129"/>
        <v>0</v>
      </c>
      <c r="H1133" s="141">
        <f t="shared" si="129"/>
        <v>0</v>
      </c>
      <c r="I1133" s="142">
        <f t="shared" si="129"/>
        <v>0</v>
      </c>
      <c r="J1133" s="136">
        <f t="shared" si="129"/>
        <v>0</v>
      </c>
      <c r="K1133" s="136">
        <f t="shared" si="129"/>
        <v>0</v>
      </c>
      <c r="L1133" s="136">
        <f t="shared" si="129"/>
        <v>0</v>
      </c>
      <c r="M1133" s="177">
        <f t="shared" si="129"/>
        <v>0</v>
      </c>
      <c r="N1133" s="137">
        <f t="shared" si="129"/>
        <v>0</v>
      </c>
      <c r="O1133" s="45"/>
      <c r="Q1133" s="57" t="str">
        <f t="shared" si="126"/>
        <v>скрыть</v>
      </c>
    </row>
    <row r="1134" spans="2:17" ht="15.75" hidden="1" customHeight="1" x14ac:dyDescent="0.25">
      <c r="B1134" s="182">
        <v>1118</v>
      </c>
      <c r="C1134" s="182">
        <f t="shared" si="129"/>
        <v>0</v>
      </c>
      <c r="D1134" s="182">
        <f t="shared" si="129"/>
        <v>0</v>
      </c>
      <c r="E1134" s="183">
        <f t="shared" si="129"/>
        <v>0</v>
      </c>
      <c r="F1134" s="182">
        <f t="shared" si="129"/>
        <v>0</v>
      </c>
      <c r="G1134" s="141">
        <f t="shared" si="129"/>
        <v>0</v>
      </c>
      <c r="H1134" s="141">
        <f t="shared" si="129"/>
        <v>0</v>
      </c>
      <c r="I1134" s="142">
        <f t="shared" si="129"/>
        <v>0</v>
      </c>
      <c r="J1134" s="136">
        <f t="shared" si="129"/>
        <v>0</v>
      </c>
      <c r="K1134" s="136">
        <f t="shared" si="129"/>
        <v>0</v>
      </c>
      <c r="L1134" s="136">
        <f t="shared" si="129"/>
        <v>0</v>
      </c>
      <c r="M1134" s="177">
        <f t="shared" si="129"/>
        <v>0</v>
      </c>
      <c r="N1134" s="137">
        <f t="shared" si="129"/>
        <v>0</v>
      </c>
      <c r="O1134" s="45"/>
      <c r="Q1134" s="57" t="str">
        <f t="shared" si="126"/>
        <v>скрыть</v>
      </c>
    </row>
    <row r="1135" spans="2:17" ht="15.75" hidden="1" customHeight="1" x14ac:dyDescent="0.25">
      <c r="B1135" s="182">
        <v>1119</v>
      </c>
      <c r="C1135" s="182">
        <f t="shared" si="129"/>
        <v>0</v>
      </c>
      <c r="D1135" s="182">
        <f t="shared" si="129"/>
        <v>0</v>
      </c>
      <c r="E1135" s="183">
        <f t="shared" si="129"/>
        <v>0</v>
      </c>
      <c r="F1135" s="182">
        <f t="shared" si="129"/>
        <v>0</v>
      </c>
      <c r="G1135" s="141">
        <f t="shared" si="129"/>
        <v>0</v>
      </c>
      <c r="H1135" s="141">
        <f t="shared" si="129"/>
        <v>0</v>
      </c>
      <c r="I1135" s="142">
        <f t="shared" si="129"/>
        <v>0</v>
      </c>
      <c r="J1135" s="136">
        <f t="shared" si="129"/>
        <v>0</v>
      </c>
      <c r="K1135" s="136">
        <f t="shared" si="129"/>
        <v>0</v>
      </c>
      <c r="L1135" s="136">
        <f t="shared" si="129"/>
        <v>0</v>
      </c>
      <c r="M1135" s="177">
        <f t="shared" si="129"/>
        <v>0</v>
      </c>
      <c r="N1135" s="137">
        <f t="shared" si="129"/>
        <v>0</v>
      </c>
      <c r="O1135" s="45"/>
      <c r="Q1135" s="57" t="str">
        <f t="shared" si="126"/>
        <v>скрыть</v>
      </c>
    </row>
    <row r="1136" spans="2:17" ht="15.75" hidden="1" customHeight="1" x14ac:dyDescent="0.25">
      <c r="B1136" s="182">
        <v>1120</v>
      </c>
      <c r="C1136" s="182">
        <f t="shared" si="129"/>
        <v>0</v>
      </c>
      <c r="D1136" s="182">
        <f t="shared" si="129"/>
        <v>0</v>
      </c>
      <c r="E1136" s="183">
        <f t="shared" si="129"/>
        <v>0</v>
      </c>
      <c r="F1136" s="182">
        <f t="shared" si="129"/>
        <v>0</v>
      </c>
      <c r="G1136" s="141">
        <f t="shared" si="129"/>
        <v>0</v>
      </c>
      <c r="H1136" s="141">
        <f t="shared" si="129"/>
        <v>0</v>
      </c>
      <c r="I1136" s="142">
        <f t="shared" si="129"/>
        <v>0</v>
      </c>
      <c r="J1136" s="136">
        <f t="shared" si="129"/>
        <v>0</v>
      </c>
      <c r="K1136" s="136">
        <f t="shared" si="129"/>
        <v>0</v>
      </c>
      <c r="L1136" s="136">
        <f t="shared" si="129"/>
        <v>0</v>
      </c>
      <c r="M1136" s="177">
        <f t="shared" si="129"/>
        <v>0</v>
      </c>
      <c r="N1136" s="137">
        <f t="shared" si="129"/>
        <v>0</v>
      </c>
      <c r="O1136" s="45"/>
      <c r="Q1136" s="57" t="str">
        <f t="shared" si="126"/>
        <v>скрыть</v>
      </c>
    </row>
    <row r="1137" spans="2:17" ht="15.75" hidden="1" customHeight="1" x14ac:dyDescent="0.25">
      <c r="B1137" s="182">
        <v>1121</v>
      </c>
      <c r="C1137" s="182">
        <f t="shared" ref="C1137:N1146" si="130">IFERROR(VLOOKUP($B1137,calc_data,C$14+1,0),0)</f>
        <v>0</v>
      </c>
      <c r="D1137" s="182">
        <f t="shared" si="130"/>
        <v>0</v>
      </c>
      <c r="E1137" s="183">
        <f t="shared" si="130"/>
        <v>0</v>
      </c>
      <c r="F1137" s="182">
        <f t="shared" si="130"/>
        <v>0</v>
      </c>
      <c r="G1137" s="141">
        <f t="shared" si="130"/>
        <v>0</v>
      </c>
      <c r="H1137" s="141">
        <f t="shared" si="130"/>
        <v>0</v>
      </c>
      <c r="I1137" s="142">
        <f t="shared" si="130"/>
        <v>0</v>
      </c>
      <c r="J1137" s="136">
        <f t="shared" si="130"/>
        <v>0</v>
      </c>
      <c r="K1137" s="136">
        <f t="shared" si="130"/>
        <v>0</v>
      </c>
      <c r="L1137" s="136">
        <f t="shared" si="130"/>
        <v>0</v>
      </c>
      <c r="M1137" s="177">
        <f t="shared" si="130"/>
        <v>0</v>
      </c>
      <c r="N1137" s="137">
        <f t="shared" si="130"/>
        <v>0</v>
      </c>
      <c r="O1137" s="45"/>
      <c r="Q1137" s="57" t="str">
        <f t="shared" si="126"/>
        <v>скрыть</v>
      </c>
    </row>
    <row r="1138" spans="2:17" ht="15.75" hidden="1" customHeight="1" x14ac:dyDescent="0.25">
      <c r="B1138" s="182">
        <v>1122</v>
      </c>
      <c r="C1138" s="182">
        <f t="shared" si="130"/>
        <v>0</v>
      </c>
      <c r="D1138" s="182">
        <f t="shared" si="130"/>
        <v>0</v>
      </c>
      <c r="E1138" s="183">
        <f t="shared" si="130"/>
        <v>0</v>
      </c>
      <c r="F1138" s="182">
        <f t="shared" si="130"/>
        <v>0</v>
      </c>
      <c r="G1138" s="141">
        <f t="shared" si="130"/>
        <v>0</v>
      </c>
      <c r="H1138" s="141">
        <f t="shared" si="130"/>
        <v>0</v>
      </c>
      <c r="I1138" s="142">
        <f t="shared" si="130"/>
        <v>0</v>
      </c>
      <c r="J1138" s="136">
        <f t="shared" si="130"/>
        <v>0</v>
      </c>
      <c r="K1138" s="136">
        <f t="shared" si="130"/>
        <v>0</v>
      </c>
      <c r="L1138" s="136">
        <f t="shared" si="130"/>
        <v>0</v>
      </c>
      <c r="M1138" s="177">
        <f t="shared" si="130"/>
        <v>0</v>
      </c>
      <c r="N1138" s="137">
        <f t="shared" si="130"/>
        <v>0</v>
      </c>
      <c r="O1138" s="45"/>
      <c r="Q1138" s="57" t="str">
        <f t="shared" si="126"/>
        <v>скрыть</v>
      </c>
    </row>
    <row r="1139" spans="2:17" ht="15.75" hidden="1" customHeight="1" x14ac:dyDescent="0.25">
      <c r="B1139" s="182">
        <v>1123</v>
      </c>
      <c r="C1139" s="182">
        <f t="shared" si="130"/>
        <v>0</v>
      </c>
      <c r="D1139" s="182">
        <f t="shared" si="130"/>
        <v>0</v>
      </c>
      <c r="E1139" s="183">
        <f t="shared" si="130"/>
        <v>0</v>
      </c>
      <c r="F1139" s="182">
        <f t="shared" si="130"/>
        <v>0</v>
      </c>
      <c r="G1139" s="141">
        <f t="shared" si="130"/>
        <v>0</v>
      </c>
      <c r="H1139" s="141">
        <f t="shared" si="130"/>
        <v>0</v>
      </c>
      <c r="I1139" s="142">
        <f t="shared" si="130"/>
        <v>0</v>
      </c>
      <c r="J1139" s="136">
        <f t="shared" si="130"/>
        <v>0</v>
      </c>
      <c r="K1139" s="136">
        <f t="shared" si="130"/>
        <v>0</v>
      </c>
      <c r="L1139" s="136">
        <f t="shared" si="130"/>
        <v>0</v>
      </c>
      <c r="M1139" s="177">
        <f t="shared" si="130"/>
        <v>0</v>
      </c>
      <c r="N1139" s="137">
        <f t="shared" si="130"/>
        <v>0</v>
      </c>
      <c r="O1139" s="45"/>
      <c r="Q1139" s="57" t="str">
        <f t="shared" si="126"/>
        <v>скрыть</v>
      </c>
    </row>
    <row r="1140" spans="2:17" ht="15.75" hidden="1" customHeight="1" x14ac:dyDescent="0.25">
      <c r="B1140" s="182">
        <v>1124</v>
      </c>
      <c r="C1140" s="182">
        <f t="shared" si="130"/>
        <v>0</v>
      </c>
      <c r="D1140" s="182">
        <f t="shared" si="130"/>
        <v>0</v>
      </c>
      <c r="E1140" s="183">
        <f t="shared" si="130"/>
        <v>0</v>
      </c>
      <c r="F1140" s="182">
        <f t="shared" si="130"/>
        <v>0</v>
      </c>
      <c r="G1140" s="141">
        <f t="shared" si="130"/>
        <v>0</v>
      </c>
      <c r="H1140" s="141">
        <f t="shared" si="130"/>
        <v>0</v>
      </c>
      <c r="I1140" s="142">
        <f t="shared" si="130"/>
        <v>0</v>
      </c>
      <c r="J1140" s="136">
        <f t="shared" si="130"/>
        <v>0</v>
      </c>
      <c r="K1140" s="136">
        <f t="shared" si="130"/>
        <v>0</v>
      </c>
      <c r="L1140" s="136">
        <f t="shared" si="130"/>
        <v>0</v>
      </c>
      <c r="M1140" s="177">
        <f t="shared" si="130"/>
        <v>0</v>
      </c>
      <c r="N1140" s="137">
        <f t="shared" si="130"/>
        <v>0</v>
      </c>
      <c r="O1140" s="45"/>
      <c r="Q1140" s="57" t="str">
        <f t="shared" si="126"/>
        <v>скрыть</v>
      </c>
    </row>
    <row r="1141" spans="2:17" ht="15.75" hidden="1" customHeight="1" x14ac:dyDescent="0.25">
      <c r="B1141" s="182">
        <v>1125</v>
      </c>
      <c r="C1141" s="182">
        <f t="shared" si="130"/>
        <v>0</v>
      </c>
      <c r="D1141" s="182">
        <f t="shared" si="130"/>
        <v>0</v>
      </c>
      <c r="E1141" s="183">
        <f t="shared" si="130"/>
        <v>0</v>
      </c>
      <c r="F1141" s="182">
        <f t="shared" si="130"/>
        <v>0</v>
      </c>
      <c r="G1141" s="141">
        <f t="shared" si="130"/>
        <v>0</v>
      </c>
      <c r="H1141" s="141">
        <f t="shared" si="130"/>
        <v>0</v>
      </c>
      <c r="I1141" s="142">
        <f t="shared" si="130"/>
        <v>0</v>
      </c>
      <c r="J1141" s="136">
        <f t="shared" si="130"/>
        <v>0</v>
      </c>
      <c r="K1141" s="136">
        <f t="shared" si="130"/>
        <v>0</v>
      </c>
      <c r="L1141" s="136">
        <f t="shared" si="130"/>
        <v>0</v>
      </c>
      <c r="M1141" s="177">
        <f t="shared" si="130"/>
        <v>0</v>
      </c>
      <c r="N1141" s="137">
        <f t="shared" si="130"/>
        <v>0</v>
      </c>
      <c r="O1141" s="45"/>
      <c r="Q1141" s="57" t="str">
        <f t="shared" si="126"/>
        <v>скрыть</v>
      </c>
    </row>
    <row r="1142" spans="2:17" ht="15.75" hidden="1" customHeight="1" x14ac:dyDescent="0.25">
      <c r="B1142" s="182">
        <v>1126</v>
      </c>
      <c r="C1142" s="182">
        <f t="shared" si="130"/>
        <v>0</v>
      </c>
      <c r="D1142" s="182">
        <f t="shared" si="130"/>
        <v>0</v>
      </c>
      <c r="E1142" s="183">
        <f t="shared" si="130"/>
        <v>0</v>
      </c>
      <c r="F1142" s="182">
        <f t="shared" si="130"/>
        <v>0</v>
      </c>
      <c r="G1142" s="141">
        <f t="shared" si="130"/>
        <v>0</v>
      </c>
      <c r="H1142" s="141">
        <f t="shared" si="130"/>
        <v>0</v>
      </c>
      <c r="I1142" s="142">
        <f t="shared" si="130"/>
        <v>0</v>
      </c>
      <c r="J1142" s="136">
        <f t="shared" si="130"/>
        <v>0</v>
      </c>
      <c r="K1142" s="136">
        <f t="shared" si="130"/>
        <v>0</v>
      </c>
      <c r="L1142" s="136">
        <f t="shared" si="130"/>
        <v>0</v>
      </c>
      <c r="M1142" s="177">
        <f t="shared" si="130"/>
        <v>0</v>
      </c>
      <c r="N1142" s="137">
        <f t="shared" si="130"/>
        <v>0</v>
      </c>
      <c r="O1142" s="45"/>
      <c r="Q1142" s="57" t="str">
        <f t="shared" si="126"/>
        <v>скрыть</v>
      </c>
    </row>
    <row r="1143" spans="2:17" ht="15.75" hidden="1" customHeight="1" x14ac:dyDescent="0.25">
      <c r="B1143" s="182">
        <v>1127</v>
      </c>
      <c r="C1143" s="182">
        <f t="shared" si="130"/>
        <v>0</v>
      </c>
      <c r="D1143" s="182">
        <f t="shared" si="130"/>
        <v>0</v>
      </c>
      <c r="E1143" s="183">
        <f t="shared" si="130"/>
        <v>0</v>
      </c>
      <c r="F1143" s="182">
        <f t="shared" si="130"/>
        <v>0</v>
      </c>
      <c r="G1143" s="141">
        <f t="shared" si="130"/>
        <v>0</v>
      </c>
      <c r="H1143" s="141">
        <f t="shared" si="130"/>
        <v>0</v>
      </c>
      <c r="I1143" s="142">
        <f t="shared" si="130"/>
        <v>0</v>
      </c>
      <c r="J1143" s="136">
        <f t="shared" si="130"/>
        <v>0</v>
      </c>
      <c r="K1143" s="136">
        <f t="shared" si="130"/>
        <v>0</v>
      </c>
      <c r="L1143" s="136">
        <f t="shared" si="130"/>
        <v>0</v>
      </c>
      <c r="M1143" s="177">
        <f t="shared" si="130"/>
        <v>0</v>
      </c>
      <c r="N1143" s="137">
        <f t="shared" si="130"/>
        <v>0</v>
      </c>
      <c r="O1143" s="45"/>
      <c r="Q1143" s="57" t="str">
        <f t="shared" si="126"/>
        <v>скрыть</v>
      </c>
    </row>
    <row r="1144" spans="2:17" ht="15.75" hidden="1" customHeight="1" x14ac:dyDescent="0.25">
      <c r="B1144" s="182">
        <v>1128</v>
      </c>
      <c r="C1144" s="182">
        <f t="shared" si="130"/>
        <v>0</v>
      </c>
      <c r="D1144" s="182">
        <f t="shared" si="130"/>
        <v>0</v>
      </c>
      <c r="E1144" s="183">
        <f t="shared" si="130"/>
        <v>0</v>
      </c>
      <c r="F1144" s="182">
        <f t="shared" si="130"/>
        <v>0</v>
      </c>
      <c r="G1144" s="141">
        <f t="shared" si="130"/>
        <v>0</v>
      </c>
      <c r="H1144" s="141">
        <f t="shared" si="130"/>
        <v>0</v>
      </c>
      <c r="I1144" s="142">
        <f t="shared" si="130"/>
        <v>0</v>
      </c>
      <c r="J1144" s="136">
        <f t="shared" si="130"/>
        <v>0</v>
      </c>
      <c r="K1144" s="136">
        <f t="shared" si="130"/>
        <v>0</v>
      </c>
      <c r="L1144" s="136">
        <f t="shared" si="130"/>
        <v>0</v>
      </c>
      <c r="M1144" s="177">
        <f t="shared" si="130"/>
        <v>0</v>
      </c>
      <c r="N1144" s="137">
        <f t="shared" si="130"/>
        <v>0</v>
      </c>
      <c r="O1144" s="45"/>
      <c r="Q1144" s="57" t="str">
        <f t="shared" si="126"/>
        <v>скрыть</v>
      </c>
    </row>
    <row r="1145" spans="2:17" ht="15.75" hidden="1" customHeight="1" x14ac:dyDescent="0.25">
      <c r="B1145" s="182">
        <v>1129</v>
      </c>
      <c r="C1145" s="182">
        <f t="shared" si="130"/>
        <v>0</v>
      </c>
      <c r="D1145" s="182">
        <f t="shared" si="130"/>
        <v>0</v>
      </c>
      <c r="E1145" s="183">
        <f t="shared" si="130"/>
        <v>0</v>
      </c>
      <c r="F1145" s="182">
        <f t="shared" si="130"/>
        <v>0</v>
      </c>
      <c r="G1145" s="141">
        <f t="shared" si="130"/>
        <v>0</v>
      </c>
      <c r="H1145" s="141">
        <f t="shared" si="130"/>
        <v>0</v>
      </c>
      <c r="I1145" s="142">
        <f t="shared" si="130"/>
        <v>0</v>
      </c>
      <c r="J1145" s="136">
        <f t="shared" si="130"/>
        <v>0</v>
      </c>
      <c r="K1145" s="136">
        <f t="shared" si="130"/>
        <v>0</v>
      </c>
      <c r="L1145" s="136">
        <f t="shared" si="130"/>
        <v>0</v>
      </c>
      <c r="M1145" s="177">
        <f t="shared" si="130"/>
        <v>0</v>
      </c>
      <c r="N1145" s="137">
        <f t="shared" si="130"/>
        <v>0</v>
      </c>
      <c r="O1145" s="45"/>
      <c r="Q1145" s="57" t="str">
        <f t="shared" si="126"/>
        <v>скрыть</v>
      </c>
    </row>
    <row r="1146" spans="2:17" ht="15.75" hidden="1" customHeight="1" x14ac:dyDescent="0.25">
      <c r="B1146" s="182">
        <v>1130</v>
      </c>
      <c r="C1146" s="182">
        <f t="shared" si="130"/>
        <v>0</v>
      </c>
      <c r="D1146" s="182">
        <f t="shared" si="130"/>
        <v>0</v>
      </c>
      <c r="E1146" s="183">
        <f t="shared" si="130"/>
        <v>0</v>
      </c>
      <c r="F1146" s="182">
        <f t="shared" si="130"/>
        <v>0</v>
      </c>
      <c r="G1146" s="141">
        <f t="shared" si="130"/>
        <v>0</v>
      </c>
      <c r="H1146" s="141">
        <f t="shared" si="130"/>
        <v>0</v>
      </c>
      <c r="I1146" s="142">
        <f t="shared" si="130"/>
        <v>0</v>
      </c>
      <c r="J1146" s="136">
        <f t="shared" si="130"/>
        <v>0</v>
      </c>
      <c r="K1146" s="136">
        <f t="shared" si="130"/>
        <v>0</v>
      </c>
      <c r="L1146" s="136">
        <f t="shared" si="130"/>
        <v>0</v>
      </c>
      <c r="M1146" s="177">
        <f t="shared" si="130"/>
        <v>0</v>
      </c>
      <c r="N1146" s="137">
        <f t="shared" si="130"/>
        <v>0</v>
      </c>
      <c r="O1146" s="45"/>
      <c r="Q1146" s="57" t="str">
        <f t="shared" si="126"/>
        <v>скрыть</v>
      </c>
    </row>
    <row r="1147" spans="2:17" ht="15.75" hidden="1" customHeight="1" x14ac:dyDescent="0.25">
      <c r="B1147" s="182">
        <v>1131</v>
      </c>
      <c r="C1147" s="182">
        <f t="shared" ref="C1147:N1156" si="131">IFERROR(VLOOKUP($B1147,calc_data,C$14+1,0),0)</f>
        <v>0</v>
      </c>
      <c r="D1147" s="182">
        <f t="shared" si="131"/>
        <v>0</v>
      </c>
      <c r="E1147" s="183">
        <f t="shared" si="131"/>
        <v>0</v>
      </c>
      <c r="F1147" s="182">
        <f t="shared" si="131"/>
        <v>0</v>
      </c>
      <c r="G1147" s="141">
        <f t="shared" si="131"/>
        <v>0</v>
      </c>
      <c r="H1147" s="141">
        <f t="shared" si="131"/>
        <v>0</v>
      </c>
      <c r="I1147" s="142">
        <f t="shared" si="131"/>
        <v>0</v>
      </c>
      <c r="J1147" s="136">
        <f t="shared" si="131"/>
        <v>0</v>
      </c>
      <c r="K1147" s="136">
        <f t="shared" si="131"/>
        <v>0</v>
      </c>
      <c r="L1147" s="136">
        <f t="shared" si="131"/>
        <v>0</v>
      </c>
      <c r="M1147" s="177">
        <f t="shared" si="131"/>
        <v>0</v>
      </c>
      <c r="N1147" s="137">
        <f t="shared" si="131"/>
        <v>0</v>
      </c>
      <c r="O1147" s="45"/>
      <c r="Q1147" s="57" t="str">
        <f t="shared" si="126"/>
        <v>скрыть</v>
      </c>
    </row>
    <row r="1148" spans="2:17" ht="15.75" hidden="1" customHeight="1" x14ac:dyDescent="0.25">
      <c r="B1148" s="182">
        <v>1132</v>
      </c>
      <c r="C1148" s="182">
        <f t="shared" si="131"/>
        <v>0</v>
      </c>
      <c r="D1148" s="182">
        <f t="shared" si="131"/>
        <v>0</v>
      </c>
      <c r="E1148" s="183">
        <f t="shared" si="131"/>
        <v>0</v>
      </c>
      <c r="F1148" s="182">
        <f t="shared" si="131"/>
        <v>0</v>
      </c>
      <c r="G1148" s="141">
        <f t="shared" si="131"/>
        <v>0</v>
      </c>
      <c r="H1148" s="141">
        <f t="shared" si="131"/>
        <v>0</v>
      </c>
      <c r="I1148" s="142">
        <f t="shared" si="131"/>
        <v>0</v>
      </c>
      <c r="J1148" s="136">
        <f t="shared" si="131"/>
        <v>0</v>
      </c>
      <c r="K1148" s="136">
        <f t="shared" si="131"/>
        <v>0</v>
      </c>
      <c r="L1148" s="136">
        <f t="shared" si="131"/>
        <v>0</v>
      </c>
      <c r="M1148" s="177">
        <f t="shared" si="131"/>
        <v>0</v>
      </c>
      <c r="N1148" s="137">
        <f t="shared" si="131"/>
        <v>0</v>
      </c>
      <c r="O1148" s="45"/>
      <c r="Q1148" s="57" t="str">
        <f t="shared" si="126"/>
        <v>скрыть</v>
      </c>
    </row>
    <row r="1149" spans="2:17" ht="15.75" hidden="1" customHeight="1" x14ac:dyDescent="0.25">
      <c r="B1149" s="182">
        <v>1133</v>
      </c>
      <c r="C1149" s="182">
        <f t="shared" si="131"/>
        <v>0</v>
      </c>
      <c r="D1149" s="182">
        <f t="shared" si="131"/>
        <v>0</v>
      </c>
      <c r="E1149" s="183">
        <f t="shared" si="131"/>
        <v>0</v>
      </c>
      <c r="F1149" s="182">
        <f t="shared" si="131"/>
        <v>0</v>
      </c>
      <c r="G1149" s="141">
        <f t="shared" si="131"/>
        <v>0</v>
      </c>
      <c r="H1149" s="141">
        <f t="shared" si="131"/>
        <v>0</v>
      </c>
      <c r="I1149" s="142">
        <f t="shared" si="131"/>
        <v>0</v>
      </c>
      <c r="J1149" s="136">
        <f t="shared" si="131"/>
        <v>0</v>
      </c>
      <c r="K1149" s="136">
        <f t="shared" si="131"/>
        <v>0</v>
      </c>
      <c r="L1149" s="136">
        <f t="shared" si="131"/>
        <v>0</v>
      </c>
      <c r="M1149" s="177">
        <f t="shared" si="131"/>
        <v>0</v>
      </c>
      <c r="N1149" s="137">
        <f t="shared" si="131"/>
        <v>0</v>
      </c>
      <c r="O1149" s="45"/>
      <c r="Q1149" s="57" t="str">
        <f t="shared" si="126"/>
        <v>скрыть</v>
      </c>
    </row>
    <row r="1150" spans="2:17" ht="15.75" hidden="1" customHeight="1" x14ac:dyDescent="0.25">
      <c r="B1150" s="182">
        <v>1134</v>
      </c>
      <c r="C1150" s="182">
        <f t="shared" si="131"/>
        <v>0</v>
      </c>
      <c r="D1150" s="182">
        <f t="shared" si="131"/>
        <v>0</v>
      </c>
      <c r="E1150" s="183">
        <f t="shared" si="131"/>
        <v>0</v>
      </c>
      <c r="F1150" s="182">
        <f t="shared" si="131"/>
        <v>0</v>
      </c>
      <c r="G1150" s="141">
        <f t="shared" si="131"/>
        <v>0</v>
      </c>
      <c r="H1150" s="141">
        <f t="shared" si="131"/>
        <v>0</v>
      </c>
      <c r="I1150" s="142">
        <f t="shared" si="131"/>
        <v>0</v>
      </c>
      <c r="J1150" s="136">
        <f t="shared" si="131"/>
        <v>0</v>
      </c>
      <c r="K1150" s="136">
        <f t="shared" si="131"/>
        <v>0</v>
      </c>
      <c r="L1150" s="136">
        <f t="shared" si="131"/>
        <v>0</v>
      </c>
      <c r="M1150" s="177">
        <f t="shared" si="131"/>
        <v>0</v>
      </c>
      <c r="N1150" s="137">
        <f t="shared" si="131"/>
        <v>0</v>
      </c>
      <c r="O1150" s="45"/>
      <c r="Q1150" s="57" t="str">
        <f t="shared" si="126"/>
        <v>скрыть</v>
      </c>
    </row>
    <row r="1151" spans="2:17" ht="15.75" hidden="1" customHeight="1" x14ac:dyDescent="0.25">
      <c r="B1151" s="182">
        <v>1135</v>
      </c>
      <c r="C1151" s="182">
        <f t="shared" si="131"/>
        <v>0</v>
      </c>
      <c r="D1151" s="182">
        <f t="shared" si="131"/>
        <v>0</v>
      </c>
      <c r="E1151" s="183">
        <f t="shared" si="131"/>
        <v>0</v>
      </c>
      <c r="F1151" s="182">
        <f t="shared" si="131"/>
        <v>0</v>
      </c>
      <c r="G1151" s="141">
        <f t="shared" si="131"/>
        <v>0</v>
      </c>
      <c r="H1151" s="141">
        <f t="shared" si="131"/>
        <v>0</v>
      </c>
      <c r="I1151" s="142">
        <f t="shared" si="131"/>
        <v>0</v>
      </c>
      <c r="J1151" s="136">
        <f t="shared" si="131"/>
        <v>0</v>
      </c>
      <c r="K1151" s="136">
        <f t="shared" si="131"/>
        <v>0</v>
      </c>
      <c r="L1151" s="136">
        <f t="shared" si="131"/>
        <v>0</v>
      </c>
      <c r="M1151" s="177">
        <f t="shared" si="131"/>
        <v>0</v>
      </c>
      <c r="N1151" s="137">
        <f t="shared" si="131"/>
        <v>0</v>
      </c>
      <c r="O1151" s="45"/>
      <c r="Q1151" s="57" t="str">
        <f t="shared" si="126"/>
        <v>скрыть</v>
      </c>
    </row>
    <row r="1152" spans="2:17" ht="15.75" hidden="1" customHeight="1" x14ac:dyDescent="0.25">
      <c r="B1152" s="182">
        <v>1136</v>
      </c>
      <c r="C1152" s="182">
        <f t="shared" si="131"/>
        <v>0</v>
      </c>
      <c r="D1152" s="182">
        <f t="shared" si="131"/>
        <v>0</v>
      </c>
      <c r="E1152" s="183">
        <f t="shared" si="131"/>
        <v>0</v>
      </c>
      <c r="F1152" s="182">
        <f t="shared" si="131"/>
        <v>0</v>
      </c>
      <c r="G1152" s="141">
        <f t="shared" si="131"/>
        <v>0</v>
      </c>
      <c r="H1152" s="141">
        <f t="shared" si="131"/>
        <v>0</v>
      </c>
      <c r="I1152" s="142">
        <f t="shared" si="131"/>
        <v>0</v>
      </c>
      <c r="J1152" s="136">
        <f t="shared" si="131"/>
        <v>0</v>
      </c>
      <c r="K1152" s="136">
        <f t="shared" si="131"/>
        <v>0</v>
      </c>
      <c r="L1152" s="136">
        <f t="shared" si="131"/>
        <v>0</v>
      </c>
      <c r="M1152" s="177">
        <f t="shared" si="131"/>
        <v>0</v>
      </c>
      <c r="N1152" s="137">
        <f t="shared" si="131"/>
        <v>0</v>
      </c>
      <c r="O1152" s="45"/>
      <c r="Q1152" s="57" t="str">
        <f t="shared" si="126"/>
        <v>скрыть</v>
      </c>
    </row>
    <row r="1153" spans="2:17" ht="15.75" hidden="1" customHeight="1" x14ac:dyDescent="0.25">
      <c r="B1153" s="182">
        <v>1137</v>
      </c>
      <c r="C1153" s="182">
        <f t="shared" si="131"/>
        <v>0</v>
      </c>
      <c r="D1153" s="182">
        <f t="shared" si="131"/>
        <v>0</v>
      </c>
      <c r="E1153" s="183">
        <f t="shared" si="131"/>
        <v>0</v>
      </c>
      <c r="F1153" s="182">
        <f t="shared" si="131"/>
        <v>0</v>
      </c>
      <c r="G1153" s="141">
        <f t="shared" si="131"/>
        <v>0</v>
      </c>
      <c r="H1153" s="141">
        <f t="shared" si="131"/>
        <v>0</v>
      </c>
      <c r="I1153" s="142">
        <f t="shared" si="131"/>
        <v>0</v>
      </c>
      <c r="J1153" s="136">
        <f t="shared" si="131"/>
        <v>0</v>
      </c>
      <c r="K1153" s="136">
        <f t="shared" si="131"/>
        <v>0</v>
      </c>
      <c r="L1153" s="136">
        <f t="shared" si="131"/>
        <v>0</v>
      </c>
      <c r="M1153" s="177">
        <f t="shared" si="131"/>
        <v>0</v>
      </c>
      <c r="N1153" s="137">
        <f t="shared" si="131"/>
        <v>0</v>
      </c>
      <c r="O1153" s="45"/>
      <c r="Q1153" s="57" t="str">
        <f t="shared" si="126"/>
        <v>скрыть</v>
      </c>
    </row>
    <row r="1154" spans="2:17" ht="15.75" hidden="1" customHeight="1" x14ac:dyDescent="0.25">
      <c r="B1154" s="182">
        <v>1138</v>
      </c>
      <c r="C1154" s="182">
        <f t="shared" si="131"/>
        <v>0</v>
      </c>
      <c r="D1154" s="182">
        <f t="shared" si="131"/>
        <v>0</v>
      </c>
      <c r="E1154" s="183">
        <f t="shared" si="131"/>
        <v>0</v>
      </c>
      <c r="F1154" s="182">
        <f t="shared" si="131"/>
        <v>0</v>
      </c>
      <c r="G1154" s="141">
        <f t="shared" si="131"/>
        <v>0</v>
      </c>
      <c r="H1154" s="141">
        <f t="shared" si="131"/>
        <v>0</v>
      </c>
      <c r="I1154" s="142">
        <f t="shared" si="131"/>
        <v>0</v>
      </c>
      <c r="J1154" s="136">
        <f t="shared" si="131"/>
        <v>0</v>
      </c>
      <c r="K1154" s="136">
        <f t="shared" si="131"/>
        <v>0</v>
      </c>
      <c r="L1154" s="136">
        <f t="shared" si="131"/>
        <v>0</v>
      </c>
      <c r="M1154" s="177">
        <f t="shared" si="131"/>
        <v>0</v>
      </c>
      <c r="N1154" s="137">
        <f t="shared" si="131"/>
        <v>0</v>
      </c>
      <c r="O1154" s="45"/>
      <c r="Q1154" s="57" t="str">
        <f t="shared" si="126"/>
        <v>скрыть</v>
      </c>
    </row>
    <row r="1155" spans="2:17" ht="15.75" hidden="1" customHeight="1" x14ac:dyDescent="0.25">
      <c r="B1155" s="182">
        <v>1139</v>
      </c>
      <c r="C1155" s="182">
        <f t="shared" si="131"/>
        <v>0</v>
      </c>
      <c r="D1155" s="182">
        <f t="shared" si="131"/>
        <v>0</v>
      </c>
      <c r="E1155" s="183">
        <f t="shared" si="131"/>
        <v>0</v>
      </c>
      <c r="F1155" s="182">
        <f t="shared" si="131"/>
        <v>0</v>
      </c>
      <c r="G1155" s="141">
        <f t="shared" si="131"/>
        <v>0</v>
      </c>
      <c r="H1155" s="141">
        <f t="shared" si="131"/>
        <v>0</v>
      </c>
      <c r="I1155" s="142">
        <f t="shared" si="131"/>
        <v>0</v>
      </c>
      <c r="J1155" s="136">
        <f t="shared" si="131"/>
        <v>0</v>
      </c>
      <c r="K1155" s="136">
        <f t="shared" si="131"/>
        <v>0</v>
      </c>
      <c r="L1155" s="136">
        <f t="shared" si="131"/>
        <v>0</v>
      </c>
      <c r="M1155" s="177">
        <f t="shared" si="131"/>
        <v>0</v>
      </c>
      <c r="N1155" s="137">
        <f t="shared" si="131"/>
        <v>0</v>
      </c>
      <c r="O1155" s="45"/>
      <c r="Q1155" s="57" t="str">
        <f t="shared" si="126"/>
        <v>скрыть</v>
      </c>
    </row>
    <row r="1156" spans="2:17" ht="15.75" hidden="1" customHeight="1" x14ac:dyDescent="0.25">
      <c r="B1156" s="182">
        <v>1140</v>
      </c>
      <c r="C1156" s="182">
        <f t="shared" si="131"/>
        <v>0</v>
      </c>
      <c r="D1156" s="182">
        <f t="shared" si="131"/>
        <v>0</v>
      </c>
      <c r="E1156" s="183">
        <f t="shared" si="131"/>
        <v>0</v>
      </c>
      <c r="F1156" s="182">
        <f t="shared" si="131"/>
        <v>0</v>
      </c>
      <c r="G1156" s="141">
        <f t="shared" si="131"/>
        <v>0</v>
      </c>
      <c r="H1156" s="141">
        <f t="shared" si="131"/>
        <v>0</v>
      </c>
      <c r="I1156" s="142">
        <f t="shared" si="131"/>
        <v>0</v>
      </c>
      <c r="J1156" s="136">
        <f t="shared" si="131"/>
        <v>0</v>
      </c>
      <c r="K1156" s="136">
        <f t="shared" si="131"/>
        <v>0</v>
      </c>
      <c r="L1156" s="136">
        <f t="shared" si="131"/>
        <v>0</v>
      </c>
      <c r="M1156" s="177">
        <f t="shared" si="131"/>
        <v>0</v>
      </c>
      <c r="N1156" s="137">
        <f t="shared" si="131"/>
        <v>0</v>
      </c>
      <c r="O1156" s="45"/>
      <c r="Q1156" s="57" t="str">
        <f t="shared" si="126"/>
        <v>скрыть</v>
      </c>
    </row>
    <row r="1157" spans="2:17" ht="15.75" hidden="1" customHeight="1" x14ac:dyDescent="0.25">
      <c r="B1157" s="182">
        <v>1141</v>
      </c>
      <c r="C1157" s="182">
        <f t="shared" ref="C1157:N1166" si="132">IFERROR(VLOOKUP($B1157,calc_data,C$14+1,0),0)</f>
        <v>0</v>
      </c>
      <c r="D1157" s="182">
        <f t="shared" si="132"/>
        <v>0</v>
      </c>
      <c r="E1157" s="183">
        <f t="shared" si="132"/>
        <v>0</v>
      </c>
      <c r="F1157" s="182">
        <f t="shared" si="132"/>
        <v>0</v>
      </c>
      <c r="G1157" s="141">
        <f t="shared" si="132"/>
        <v>0</v>
      </c>
      <c r="H1157" s="141">
        <f t="shared" si="132"/>
        <v>0</v>
      </c>
      <c r="I1157" s="142">
        <f t="shared" si="132"/>
        <v>0</v>
      </c>
      <c r="J1157" s="136">
        <f t="shared" si="132"/>
        <v>0</v>
      </c>
      <c r="K1157" s="136">
        <f t="shared" si="132"/>
        <v>0</v>
      </c>
      <c r="L1157" s="136">
        <f t="shared" si="132"/>
        <v>0</v>
      </c>
      <c r="M1157" s="177">
        <f t="shared" si="132"/>
        <v>0</v>
      </c>
      <c r="N1157" s="137">
        <f t="shared" si="132"/>
        <v>0</v>
      </c>
      <c r="O1157" s="45"/>
      <c r="Q1157" s="57" t="str">
        <f t="shared" si="126"/>
        <v>скрыть</v>
      </c>
    </row>
    <row r="1158" spans="2:17" ht="15.75" hidden="1" customHeight="1" x14ac:dyDescent="0.25">
      <c r="B1158" s="182">
        <v>1142</v>
      </c>
      <c r="C1158" s="182">
        <f t="shared" si="132"/>
        <v>0</v>
      </c>
      <c r="D1158" s="182">
        <f t="shared" si="132"/>
        <v>0</v>
      </c>
      <c r="E1158" s="183">
        <f t="shared" si="132"/>
        <v>0</v>
      </c>
      <c r="F1158" s="182">
        <f t="shared" si="132"/>
        <v>0</v>
      </c>
      <c r="G1158" s="141">
        <f t="shared" si="132"/>
        <v>0</v>
      </c>
      <c r="H1158" s="141">
        <f t="shared" si="132"/>
        <v>0</v>
      </c>
      <c r="I1158" s="142">
        <f t="shared" si="132"/>
        <v>0</v>
      </c>
      <c r="J1158" s="136">
        <f t="shared" si="132"/>
        <v>0</v>
      </c>
      <c r="K1158" s="136">
        <f t="shared" si="132"/>
        <v>0</v>
      </c>
      <c r="L1158" s="136">
        <f t="shared" si="132"/>
        <v>0</v>
      </c>
      <c r="M1158" s="177">
        <f t="shared" si="132"/>
        <v>0</v>
      </c>
      <c r="N1158" s="137">
        <f t="shared" si="132"/>
        <v>0</v>
      </c>
      <c r="O1158" s="45"/>
      <c r="Q1158" s="57" t="str">
        <f t="shared" si="126"/>
        <v>скрыть</v>
      </c>
    </row>
    <row r="1159" spans="2:17" ht="15.75" hidden="1" customHeight="1" x14ac:dyDescent="0.25">
      <c r="B1159" s="182">
        <v>1143</v>
      </c>
      <c r="C1159" s="182">
        <f t="shared" si="132"/>
        <v>0</v>
      </c>
      <c r="D1159" s="182">
        <f t="shared" si="132"/>
        <v>0</v>
      </c>
      <c r="E1159" s="183">
        <f t="shared" si="132"/>
        <v>0</v>
      </c>
      <c r="F1159" s="182">
        <f t="shared" si="132"/>
        <v>0</v>
      </c>
      <c r="G1159" s="141">
        <f t="shared" si="132"/>
        <v>0</v>
      </c>
      <c r="H1159" s="141">
        <f t="shared" si="132"/>
        <v>0</v>
      </c>
      <c r="I1159" s="142">
        <f t="shared" si="132"/>
        <v>0</v>
      </c>
      <c r="J1159" s="136">
        <f t="shared" si="132"/>
        <v>0</v>
      </c>
      <c r="K1159" s="136">
        <f t="shared" si="132"/>
        <v>0</v>
      </c>
      <c r="L1159" s="136">
        <f t="shared" si="132"/>
        <v>0</v>
      </c>
      <c r="M1159" s="177">
        <f t="shared" si="132"/>
        <v>0</v>
      </c>
      <c r="N1159" s="137">
        <f t="shared" si="132"/>
        <v>0</v>
      </c>
      <c r="O1159" s="45"/>
      <c r="Q1159" s="57" t="str">
        <f t="shared" si="126"/>
        <v>скрыть</v>
      </c>
    </row>
    <row r="1160" spans="2:17" ht="15.75" hidden="1" customHeight="1" x14ac:dyDescent="0.25">
      <c r="B1160" s="182">
        <v>1144</v>
      </c>
      <c r="C1160" s="182">
        <f t="shared" si="132"/>
        <v>0</v>
      </c>
      <c r="D1160" s="182">
        <f t="shared" si="132"/>
        <v>0</v>
      </c>
      <c r="E1160" s="183">
        <f t="shared" si="132"/>
        <v>0</v>
      </c>
      <c r="F1160" s="182">
        <f t="shared" si="132"/>
        <v>0</v>
      </c>
      <c r="G1160" s="141">
        <f t="shared" si="132"/>
        <v>0</v>
      </c>
      <c r="H1160" s="141">
        <f t="shared" si="132"/>
        <v>0</v>
      </c>
      <c r="I1160" s="142">
        <f t="shared" si="132"/>
        <v>0</v>
      </c>
      <c r="J1160" s="136">
        <f t="shared" si="132"/>
        <v>0</v>
      </c>
      <c r="K1160" s="136">
        <f t="shared" si="132"/>
        <v>0</v>
      </c>
      <c r="L1160" s="136">
        <f t="shared" si="132"/>
        <v>0</v>
      </c>
      <c r="M1160" s="177">
        <f t="shared" si="132"/>
        <v>0</v>
      </c>
      <c r="N1160" s="137">
        <f t="shared" si="132"/>
        <v>0</v>
      </c>
      <c r="O1160" s="45"/>
      <c r="Q1160" s="57" t="str">
        <f t="shared" si="126"/>
        <v>скрыть</v>
      </c>
    </row>
    <row r="1161" spans="2:17" ht="15.75" hidden="1" customHeight="1" x14ac:dyDescent="0.25">
      <c r="B1161" s="182">
        <v>1145</v>
      </c>
      <c r="C1161" s="182">
        <f t="shared" si="132"/>
        <v>0</v>
      </c>
      <c r="D1161" s="182">
        <f t="shared" si="132"/>
        <v>0</v>
      </c>
      <c r="E1161" s="183">
        <f t="shared" si="132"/>
        <v>0</v>
      </c>
      <c r="F1161" s="182">
        <f t="shared" si="132"/>
        <v>0</v>
      </c>
      <c r="G1161" s="141">
        <f t="shared" si="132"/>
        <v>0</v>
      </c>
      <c r="H1161" s="141">
        <f t="shared" si="132"/>
        <v>0</v>
      </c>
      <c r="I1161" s="142">
        <f t="shared" si="132"/>
        <v>0</v>
      </c>
      <c r="J1161" s="136">
        <f t="shared" si="132"/>
        <v>0</v>
      </c>
      <c r="K1161" s="136">
        <f t="shared" si="132"/>
        <v>0</v>
      </c>
      <c r="L1161" s="136">
        <f t="shared" si="132"/>
        <v>0</v>
      </c>
      <c r="M1161" s="177">
        <f t="shared" si="132"/>
        <v>0</v>
      </c>
      <c r="N1161" s="137">
        <f t="shared" si="132"/>
        <v>0</v>
      </c>
      <c r="O1161" s="45"/>
      <c r="Q1161" s="57" t="str">
        <f t="shared" si="126"/>
        <v>скрыть</v>
      </c>
    </row>
    <row r="1162" spans="2:17" ht="15.75" hidden="1" customHeight="1" x14ac:dyDescent="0.25">
      <c r="B1162" s="182">
        <v>1146</v>
      </c>
      <c r="C1162" s="182">
        <f t="shared" si="132"/>
        <v>0</v>
      </c>
      <c r="D1162" s="182">
        <f t="shared" si="132"/>
        <v>0</v>
      </c>
      <c r="E1162" s="183">
        <f t="shared" si="132"/>
        <v>0</v>
      </c>
      <c r="F1162" s="182">
        <f t="shared" si="132"/>
        <v>0</v>
      </c>
      <c r="G1162" s="141">
        <f t="shared" si="132"/>
        <v>0</v>
      </c>
      <c r="H1162" s="141">
        <f t="shared" si="132"/>
        <v>0</v>
      </c>
      <c r="I1162" s="142">
        <f t="shared" si="132"/>
        <v>0</v>
      </c>
      <c r="J1162" s="136">
        <f t="shared" si="132"/>
        <v>0</v>
      </c>
      <c r="K1162" s="136">
        <f t="shared" si="132"/>
        <v>0</v>
      </c>
      <c r="L1162" s="136">
        <f t="shared" si="132"/>
        <v>0</v>
      </c>
      <c r="M1162" s="177">
        <f t="shared" si="132"/>
        <v>0</v>
      </c>
      <c r="N1162" s="137">
        <f t="shared" si="132"/>
        <v>0</v>
      </c>
      <c r="O1162" s="45"/>
      <c r="Q1162" s="57" t="str">
        <f t="shared" si="126"/>
        <v>скрыть</v>
      </c>
    </row>
    <row r="1163" spans="2:17" ht="15.75" hidden="1" customHeight="1" x14ac:dyDescent="0.25">
      <c r="B1163" s="182">
        <v>1147</v>
      </c>
      <c r="C1163" s="182">
        <f t="shared" si="132"/>
        <v>0</v>
      </c>
      <c r="D1163" s="182">
        <f t="shared" si="132"/>
        <v>0</v>
      </c>
      <c r="E1163" s="183">
        <f t="shared" si="132"/>
        <v>0</v>
      </c>
      <c r="F1163" s="182">
        <f t="shared" si="132"/>
        <v>0</v>
      </c>
      <c r="G1163" s="141">
        <f t="shared" si="132"/>
        <v>0</v>
      </c>
      <c r="H1163" s="141">
        <f t="shared" si="132"/>
        <v>0</v>
      </c>
      <c r="I1163" s="142">
        <f t="shared" si="132"/>
        <v>0</v>
      </c>
      <c r="J1163" s="136">
        <f t="shared" si="132"/>
        <v>0</v>
      </c>
      <c r="K1163" s="136">
        <f t="shared" si="132"/>
        <v>0</v>
      </c>
      <c r="L1163" s="136">
        <f t="shared" si="132"/>
        <v>0</v>
      </c>
      <c r="M1163" s="177">
        <f t="shared" si="132"/>
        <v>0</v>
      </c>
      <c r="N1163" s="137">
        <f t="shared" si="132"/>
        <v>0</v>
      </c>
      <c r="O1163" s="45"/>
      <c r="Q1163" s="57" t="str">
        <f t="shared" si="126"/>
        <v>скрыть</v>
      </c>
    </row>
    <row r="1164" spans="2:17" ht="15.75" hidden="1" customHeight="1" x14ac:dyDescent="0.25">
      <c r="B1164" s="182">
        <v>1148</v>
      </c>
      <c r="C1164" s="182">
        <f t="shared" si="132"/>
        <v>0</v>
      </c>
      <c r="D1164" s="182">
        <f t="shared" si="132"/>
        <v>0</v>
      </c>
      <c r="E1164" s="183">
        <f t="shared" si="132"/>
        <v>0</v>
      </c>
      <c r="F1164" s="182">
        <f t="shared" si="132"/>
        <v>0</v>
      </c>
      <c r="G1164" s="141">
        <f t="shared" si="132"/>
        <v>0</v>
      </c>
      <c r="H1164" s="141">
        <f t="shared" si="132"/>
        <v>0</v>
      </c>
      <c r="I1164" s="142">
        <f t="shared" si="132"/>
        <v>0</v>
      </c>
      <c r="J1164" s="136">
        <f t="shared" si="132"/>
        <v>0</v>
      </c>
      <c r="K1164" s="136">
        <f t="shared" si="132"/>
        <v>0</v>
      </c>
      <c r="L1164" s="136">
        <f t="shared" si="132"/>
        <v>0</v>
      </c>
      <c r="M1164" s="177">
        <f t="shared" si="132"/>
        <v>0</v>
      </c>
      <c r="N1164" s="137">
        <f t="shared" si="132"/>
        <v>0</v>
      </c>
      <c r="O1164" s="45"/>
      <c r="Q1164" s="57" t="str">
        <f t="shared" si="126"/>
        <v>скрыть</v>
      </c>
    </row>
    <row r="1165" spans="2:17" ht="15.75" hidden="1" customHeight="1" x14ac:dyDescent="0.25">
      <c r="B1165" s="182">
        <v>1149</v>
      </c>
      <c r="C1165" s="182">
        <f t="shared" si="132"/>
        <v>0</v>
      </c>
      <c r="D1165" s="182">
        <f t="shared" si="132"/>
        <v>0</v>
      </c>
      <c r="E1165" s="183">
        <f t="shared" si="132"/>
        <v>0</v>
      </c>
      <c r="F1165" s="182">
        <f t="shared" si="132"/>
        <v>0</v>
      </c>
      <c r="G1165" s="141">
        <f t="shared" si="132"/>
        <v>0</v>
      </c>
      <c r="H1165" s="141">
        <f t="shared" si="132"/>
        <v>0</v>
      </c>
      <c r="I1165" s="142">
        <f t="shared" si="132"/>
        <v>0</v>
      </c>
      <c r="J1165" s="136">
        <f t="shared" si="132"/>
        <v>0</v>
      </c>
      <c r="K1165" s="136">
        <f t="shared" si="132"/>
        <v>0</v>
      </c>
      <c r="L1165" s="136">
        <f t="shared" si="132"/>
        <v>0</v>
      </c>
      <c r="M1165" s="177">
        <f t="shared" si="132"/>
        <v>0</v>
      </c>
      <c r="N1165" s="137">
        <f t="shared" si="132"/>
        <v>0</v>
      </c>
      <c r="O1165" s="45"/>
      <c r="Q1165" s="57" t="str">
        <f t="shared" si="126"/>
        <v>скрыть</v>
      </c>
    </row>
    <row r="1166" spans="2:17" ht="15.75" hidden="1" customHeight="1" x14ac:dyDescent="0.25">
      <c r="B1166" s="182">
        <v>1150</v>
      </c>
      <c r="C1166" s="182">
        <f t="shared" si="132"/>
        <v>0</v>
      </c>
      <c r="D1166" s="182">
        <f t="shared" si="132"/>
        <v>0</v>
      </c>
      <c r="E1166" s="183">
        <f t="shared" si="132"/>
        <v>0</v>
      </c>
      <c r="F1166" s="182">
        <f t="shared" si="132"/>
        <v>0</v>
      </c>
      <c r="G1166" s="141">
        <f t="shared" si="132"/>
        <v>0</v>
      </c>
      <c r="H1166" s="141">
        <f t="shared" si="132"/>
        <v>0</v>
      </c>
      <c r="I1166" s="142">
        <f t="shared" si="132"/>
        <v>0</v>
      </c>
      <c r="J1166" s="136">
        <f t="shared" si="132"/>
        <v>0</v>
      </c>
      <c r="K1166" s="136">
        <f t="shared" si="132"/>
        <v>0</v>
      </c>
      <c r="L1166" s="136">
        <f t="shared" si="132"/>
        <v>0</v>
      </c>
      <c r="M1166" s="177">
        <f t="shared" si="132"/>
        <v>0</v>
      </c>
      <c r="N1166" s="137">
        <f t="shared" si="132"/>
        <v>0</v>
      </c>
      <c r="O1166" s="45"/>
      <c r="Q1166" s="57" t="str">
        <f t="shared" si="126"/>
        <v>скрыть</v>
      </c>
    </row>
    <row r="1167" spans="2:17" ht="15.75" hidden="1" customHeight="1" x14ac:dyDescent="0.25">
      <c r="B1167" s="182">
        <v>1151</v>
      </c>
      <c r="C1167" s="182">
        <f t="shared" ref="C1167:N1176" si="133">IFERROR(VLOOKUP($B1167,calc_data,C$14+1,0),0)</f>
        <v>0</v>
      </c>
      <c r="D1167" s="182">
        <f t="shared" si="133"/>
        <v>0</v>
      </c>
      <c r="E1167" s="183">
        <f t="shared" si="133"/>
        <v>0</v>
      </c>
      <c r="F1167" s="182">
        <f t="shared" si="133"/>
        <v>0</v>
      </c>
      <c r="G1167" s="141">
        <f t="shared" si="133"/>
        <v>0</v>
      </c>
      <c r="H1167" s="141">
        <f t="shared" si="133"/>
        <v>0</v>
      </c>
      <c r="I1167" s="142">
        <f t="shared" si="133"/>
        <v>0</v>
      </c>
      <c r="J1167" s="136">
        <f t="shared" si="133"/>
        <v>0</v>
      </c>
      <c r="K1167" s="136">
        <f t="shared" si="133"/>
        <v>0</v>
      </c>
      <c r="L1167" s="136">
        <f t="shared" si="133"/>
        <v>0</v>
      </c>
      <c r="M1167" s="177">
        <f t="shared" si="133"/>
        <v>0</v>
      </c>
      <c r="N1167" s="137">
        <f t="shared" si="133"/>
        <v>0</v>
      </c>
      <c r="O1167" s="45"/>
      <c r="Q1167" s="57" t="str">
        <f t="shared" si="126"/>
        <v>скрыть</v>
      </c>
    </row>
    <row r="1168" spans="2:17" ht="15.75" hidden="1" customHeight="1" x14ac:dyDescent="0.25">
      <c r="B1168" s="182">
        <v>1152</v>
      </c>
      <c r="C1168" s="182">
        <f t="shared" si="133"/>
        <v>0</v>
      </c>
      <c r="D1168" s="182">
        <f t="shared" si="133"/>
        <v>0</v>
      </c>
      <c r="E1168" s="183">
        <f t="shared" si="133"/>
        <v>0</v>
      </c>
      <c r="F1168" s="182">
        <f t="shared" si="133"/>
        <v>0</v>
      </c>
      <c r="G1168" s="141">
        <f t="shared" si="133"/>
        <v>0</v>
      </c>
      <c r="H1168" s="141">
        <f t="shared" si="133"/>
        <v>0</v>
      </c>
      <c r="I1168" s="142">
        <f t="shared" si="133"/>
        <v>0</v>
      </c>
      <c r="J1168" s="136">
        <f t="shared" si="133"/>
        <v>0</v>
      </c>
      <c r="K1168" s="136">
        <f t="shared" si="133"/>
        <v>0</v>
      </c>
      <c r="L1168" s="136">
        <f t="shared" si="133"/>
        <v>0</v>
      </c>
      <c r="M1168" s="177">
        <f t="shared" si="133"/>
        <v>0</v>
      </c>
      <c r="N1168" s="137">
        <f t="shared" si="133"/>
        <v>0</v>
      </c>
      <c r="O1168" s="45"/>
      <c r="Q1168" s="57" t="str">
        <f t="shared" si="126"/>
        <v>скрыть</v>
      </c>
    </row>
    <row r="1169" spans="2:17" ht="15.75" hidden="1" customHeight="1" x14ac:dyDescent="0.25">
      <c r="B1169" s="182">
        <v>1153</v>
      </c>
      <c r="C1169" s="182">
        <f t="shared" si="133"/>
        <v>0</v>
      </c>
      <c r="D1169" s="182">
        <f t="shared" si="133"/>
        <v>0</v>
      </c>
      <c r="E1169" s="183">
        <f t="shared" si="133"/>
        <v>0</v>
      </c>
      <c r="F1169" s="182">
        <f t="shared" si="133"/>
        <v>0</v>
      </c>
      <c r="G1169" s="141">
        <f t="shared" si="133"/>
        <v>0</v>
      </c>
      <c r="H1169" s="141">
        <f t="shared" si="133"/>
        <v>0</v>
      </c>
      <c r="I1169" s="142">
        <f t="shared" si="133"/>
        <v>0</v>
      </c>
      <c r="J1169" s="136">
        <f t="shared" si="133"/>
        <v>0</v>
      </c>
      <c r="K1169" s="136">
        <f t="shared" si="133"/>
        <v>0</v>
      </c>
      <c r="L1169" s="136">
        <f t="shared" si="133"/>
        <v>0</v>
      </c>
      <c r="M1169" s="177">
        <f t="shared" si="133"/>
        <v>0</v>
      </c>
      <c r="N1169" s="137">
        <f t="shared" si="133"/>
        <v>0</v>
      </c>
      <c r="O1169" s="45"/>
      <c r="Q1169" s="57" t="str">
        <f t="shared" ref="Q1169:Q1232" si="134">IF(K1169&gt;0,"показать","скрыть")</f>
        <v>скрыть</v>
      </c>
    </row>
    <row r="1170" spans="2:17" ht="15.75" hidden="1" customHeight="1" x14ac:dyDescent="0.25">
      <c r="B1170" s="182">
        <v>1154</v>
      </c>
      <c r="C1170" s="182">
        <f t="shared" si="133"/>
        <v>0</v>
      </c>
      <c r="D1170" s="182">
        <f t="shared" si="133"/>
        <v>0</v>
      </c>
      <c r="E1170" s="183">
        <f t="shared" si="133"/>
        <v>0</v>
      </c>
      <c r="F1170" s="182">
        <f t="shared" si="133"/>
        <v>0</v>
      </c>
      <c r="G1170" s="141">
        <f t="shared" si="133"/>
        <v>0</v>
      </c>
      <c r="H1170" s="141">
        <f t="shared" si="133"/>
        <v>0</v>
      </c>
      <c r="I1170" s="142">
        <f t="shared" si="133"/>
        <v>0</v>
      </c>
      <c r="J1170" s="136">
        <f t="shared" si="133"/>
        <v>0</v>
      </c>
      <c r="K1170" s="136">
        <f t="shared" si="133"/>
        <v>0</v>
      </c>
      <c r="L1170" s="136">
        <f t="shared" si="133"/>
        <v>0</v>
      </c>
      <c r="M1170" s="177">
        <f t="shared" si="133"/>
        <v>0</v>
      </c>
      <c r="N1170" s="137">
        <f t="shared" si="133"/>
        <v>0</v>
      </c>
      <c r="O1170" s="45"/>
      <c r="Q1170" s="57" t="str">
        <f t="shared" si="134"/>
        <v>скрыть</v>
      </c>
    </row>
    <row r="1171" spans="2:17" ht="15.75" hidden="1" customHeight="1" x14ac:dyDescent="0.25">
      <c r="B1171" s="182">
        <v>1155</v>
      </c>
      <c r="C1171" s="182">
        <f t="shared" si="133"/>
        <v>0</v>
      </c>
      <c r="D1171" s="182">
        <f t="shared" si="133"/>
        <v>0</v>
      </c>
      <c r="E1171" s="183">
        <f t="shared" si="133"/>
        <v>0</v>
      </c>
      <c r="F1171" s="182">
        <f t="shared" si="133"/>
        <v>0</v>
      </c>
      <c r="G1171" s="141">
        <f t="shared" si="133"/>
        <v>0</v>
      </c>
      <c r="H1171" s="141">
        <f t="shared" si="133"/>
        <v>0</v>
      </c>
      <c r="I1171" s="142">
        <f t="shared" si="133"/>
        <v>0</v>
      </c>
      <c r="J1171" s="136">
        <f t="shared" si="133"/>
        <v>0</v>
      </c>
      <c r="K1171" s="136">
        <f t="shared" si="133"/>
        <v>0</v>
      </c>
      <c r="L1171" s="136">
        <f t="shared" si="133"/>
        <v>0</v>
      </c>
      <c r="M1171" s="177">
        <f t="shared" si="133"/>
        <v>0</v>
      </c>
      <c r="N1171" s="137">
        <f t="shared" si="133"/>
        <v>0</v>
      </c>
      <c r="O1171" s="45"/>
      <c r="Q1171" s="57" t="str">
        <f t="shared" si="134"/>
        <v>скрыть</v>
      </c>
    </row>
    <row r="1172" spans="2:17" ht="15.75" hidden="1" customHeight="1" x14ac:dyDescent="0.25">
      <c r="B1172" s="182">
        <v>1156</v>
      </c>
      <c r="C1172" s="182">
        <f t="shared" si="133"/>
        <v>0</v>
      </c>
      <c r="D1172" s="182">
        <f t="shared" si="133"/>
        <v>0</v>
      </c>
      <c r="E1172" s="183">
        <f t="shared" si="133"/>
        <v>0</v>
      </c>
      <c r="F1172" s="182">
        <f t="shared" si="133"/>
        <v>0</v>
      </c>
      <c r="G1172" s="141">
        <f t="shared" si="133"/>
        <v>0</v>
      </c>
      <c r="H1172" s="141">
        <f t="shared" si="133"/>
        <v>0</v>
      </c>
      <c r="I1172" s="142">
        <f t="shared" si="133"/>
        <v>0</v>
      </c>
      <c r="J1172" s="136">
        <f t="shared" si="133"/>
        <v>0</v>
      </c>
      <c r="K1172" s="136">
        <f t="shared" si="133"/>
        <v>0</v>
      </c>
      <c r="L1172" s="136">
        <f t="shared" si="133"/>
        <v>0</v>
      </c>
      <c r="M1172" s="177">
        <f t="shared" si="133"/>
        <v>0</v>
      </c>
      <c r="N1172" s="137">
        <f t="shared" si="133"/>
        <v>0</v>
      </c>
      <c r="O1172" s="45"/>
      <c r="Q1172" s="57" t="str">
        <f t="shared" si="134"/>
        <v>скрыть</v>
      </c>
    </row>
    <row r="1173" spans="2:17" ht="15.75" hidden="1" customHeight="1" x14ac:dyDescent="0.25">
      <c r="B1173" s="182">
        <v>1157</v>
      </c>
      <c r="C1173" s="182">
        <f t="shared" si="133"/>
        <v>0</v>
      </c>
      <c r="D1173" s="182">
        <f t="shared" si="133"/>
        <v>0</v>
      </c>
      <c r="E1173" s="183">
        <f t="shared" si="133"/>
        <v>0</v>
      </c>
      <c r="F1173" s="182">
        <f t="shared" si="133"/>
        <v>0</v>
      </c>
      <c r="G1173" s="141">
        <f t="shared" si="133"/>
        <v>0</v>
      </c>
      <c r="H1173" s="141">
        <f t="shared" si="133"/>
        <v>0</v>
      </c>
      <c r="I1173" s="142">
        <f t="shared" si="133"/>
        <v>0</v>
      </c>
      <c r="J1173" s="136">
        <f t="shared" si="133"/>
        <v>0</v>
      </c>
      <c r="K1173" s="136">
        <f t="shared" si="133"/>
        <v>0</v>
      </c>
      <c r="L1173" s="136">
        <f t="shared" si="133"/>
        <v>0</v>
      </c>
      <c r="M1173" s="177">
        <f t="shared" si="133"/>
        <v>0</v>
      </c>
      <c r="N1173" s="137">
        <f t="shared" si="133"/>
        <v>0</v>
      </c>
      <c r="O1173" s="45"/>
      <c r="Q1173" s="57" t="str">
        <f t="shared" si="134"/>
        <v>скрыть</v>
      </c>
    </row>
    <row r="1174" spans="2:17" ht="15.75" hidden="1" customHeight="1" x14ac:dyDescent="0.25">
      <c r="B1174" s="182">
        <v>1158</v>
      </c>
      <c r="C1174" s="182">
        <f t="shared" si="133"/>
        <v>0</v>
      </c>
      <c r="D1174" s="182">
        <f t="shared" si="133"/>
        <v>0</v>
      </c>
      <c r="E1174" s="183">
        <f t="shared" si="133"/>
        <v>0</v>
      </c>
      <c r="F1174" s="182">
        <f t="shared" si="133"/>
        <v>0</v>
      </c>
      <c r="G1174" s="141">
        <f t="shared" si="133"/>
        <v>0</v>
      </c>
      <c r="H1174" s="141">
        <f t="shared" si="133"/>
        <v>0</v>
      </c>
      <c r="I1174" s="142">
        <f t="shared" si="133"/>
        <v>0</v>
      </c>
      <c r="J1174" s="136">
        <f t="shared" si="133"/>
        <v>0</v>
      </c>
      <c r="K1174" s="136">
        <f t="shared" si="133"/>
        <v>0</v>
      </c>
      <c r="L1174" s="136">
        <f t="shared" si="133"/>
        <v>0</v>
      </c>
      <c r="M1174" s="177">
        <f t="shared" si="133"/>
        <v>0</v>
      </c>
      <c r="N1174" s="137">
        <f t="shared" si="133"/>
        <v>0</v>
      </c>
      <c r="O1174" s="45"/>
      <c r="Q1174" s="57" t="str">
        <f t="shared" si="134"/>
        <v>скрыть</v>
      </c>
    </row>
    <row r="1175" spans="2:17" ht="15.75" hidden="1" customHeight="1" x14ac:dyDescent="0.25">
      <c r="B1175" s="182">
        <v>1159</v>
      </c>
      <c r="C1175" s="182">
        <f t="shared" si="133"/>
        <v>0</v>
      </c>
      <c r="D1175" s="182">
        <f t="shared" si="133"/>
        <v>0</v>
      </c>
      <c r="E1175" s="183">
        <f t="shared" si="133"/>
        <v>0</v>
      </c>
      <c r="F1175" s="182">
        <f t="shared" si="133"/>
        <v>0</v>
      </c>
      <c r="G1175" s="141">
        <f t="shared" si="133"/>
        <v>0</v>
      </c>
      <c r="H1175" s="141">
        <f t="shared" si="133"/>
        <v>0</v>
      </c>
      <c r="I1175" s="142">
        <f t="shared" si="133"/>
        <v>0</v>
      </c>
      <c r="J1175" s="136">
        <f t="shared" si="133"/>
        <v>0</v>
      </c>
      <c r="K1175" s="136">
        <f t="shared" si="133"/>
        <v>0</v>
      </c>
      <c r="L1175" s="136">
        <f t="shared" si="133"/>
        <v>0</v>
      </c>
      <c r="M1175" s="177">
        <f t="shared" si="133"/>
        <v>0</v>
      </c>
      <c r="N1175" s="137">
        <f t="shared" si="133"/>
        <v>0</v>
      </c>
      <c r="O1175" s="45"/>
      <c r="Q1175" s="57" t="str">
        <f t="shared" si="134"/>
        <v>скрыть</v>
      </c>
    </row>
    <row r="1176" spans="2:17" ht="15.75" hidden="1" customHeight="1" x14ac:dyDescent="0.25">
      <c r="B1176" s="182">
        <v>1160</v>
      </c>
      <c r="C1176" s="182">
        <f t="shared" si="133"/>
        <v>0</v>
      </c>
      <c r="D1176" s="182">
        <f t="shared" si="133"/>
        <v>0</v>
      </c>
      <c r="E1176" s="183">
        <f t="shared" si="133"/>
        <v>0</v>
      </c>
      <c r="F1176" s="182">
        <f t="shared" si="133"/>
        <v>0</v>
      </c>
      <c r="G1176" s="141">
        <f t="shared" si="133"/>
        <v>0</v>
      </c>
      <c r="H1176" s="141">
        <f t="shared" si="133"/>
        <v>0</v>
      </c>
      <c r="I1176" s="142">
        <f t="shared" si="133"/>
        <v>0</v>
      </c>
      <c r="J1176" s="136">
        <f t="shared" si="133"/>
        <v>0</v>
      </c>
      <c r="K1176" s="136">
        <f t="shared" si="133"/>
        <v>0</v>
      </c>
      <c r="L1176" s="136">
        <f t="shared" si="133"/>
        <v>0</v>
      </c>
      <c r="M1176" s="177">
        <f t="shared" si="133"/>
        <v>0</v>
      </c>
      <c r="N1176" s="137">
        <f t="shared" si="133"/>
        <v>0</v>
      </c>
      <c r="O1176" s="45"/>
      <c r="Q1176" s="57" t="str">
        <f t="shared" si="134"/>
        <v>скрыть</v>
      </c>
    </row>
    <row r="1177" spans="2:17" ht="15.75" hidden="1" customHeight="1" x14ac:dyDescent="0.25">
      <c r="B1177" s="182">
        <v>1161</v>
      </c>
      <c r="C1177" s="182">
        <f t="shared" ref="C1177:N1186" si="135">IFERROR(VLOOKUP($B1177,calc_data,C$14+1,0),0)</f>
        <v>0</v>
      </c>
      <c r="D1177" s="182">
        <f t="shared" si="135"/>
        <v>0</v>
      </c>
      <c r="E1177" s="183">
        <f t="shared" si="135"/>
        <v>0</v>
      </c>
      <c r="F1177" s="182">
        <f t="shared" si="135"/>
        <v>0</v>
      </c>
      <c r="G1177" s="141">
        <f t="shared" si="135"/>
        <v>0</v>
      </c>
      <c r="H1177" s="141">
        <f t="shared" si="135"/>
        <v>0</v>
      </c>
      <c r="I1177" s="142">
        <f t="shared" si="135"/>
        <v>0</v>
      </c>
      <c r="J1177" s="136">
        <f t="shared" si="135"/>
        <v>0</v>
      </c>
      <c r="K1177" s="136">
        <f t="shared" si="135"/>
        <v>0</v>
      </c>
      <c r="L1177" s="136">
        <f t="shared" si="135"/>
        <v>0</v>
      </c>
      <c r="M1177" s="177">
        <f t="shared" si="135"/>
        <v>0</v>
      </c>
      <c r="N1177" s="137">
        <f t="shared" si="135"/>
        <v>0</v>
      </c>
      <c r="O1177" s="45"/>
      <c r="Q1177" s="57" t="str">
        <f t="shared" si="134"/>
        <v>скрыть</v>
      </c>
    </row>
    <row r="1178" spans="2:17" ht="15.75" hidden="1" customHeight="1" x14ac:dyDescent="0.25">
      <c r="B1178" s="182">
        <v>1162</v>
      </c>
      <c r="C1178" s="182">
        <f t="shared" si="135"/>
        <v>0</v>
      </c>
      <c r="D1178" s="182">
        <f t="shared" si="135"/>
        <v>0</v>
      </c>
      <c r="E1178" s="183">
        <f t="shared" si="135"/>
        <v>0</v>
      </c>
      <c r="F1178" s="182">
        <f t="shared" si="135"/>
        <v>0</v>
      </c>
      <c r="G1178" s="141">
        <f t="shared" si="135"/>
        <v>0</v>
      </c>
      <c r="H1178" s="141">
        <f t="shared" si="135"/>
        <v>0</v>
      </c>
      <c r="I1178" s="142">
        <f t="shared" si="135"/>
        <v>0</v>
      </c>
      <c r="J1178" s="136">
        <f t="shared" si="135"/>
        <v>0</v>
      </c>
      <c r="K1178" s="136">
        <f t="shared" si="135"/>
        <v>0</v>
      </c>
      <c r="L1178" s="136">
        <f t="shared" si="135"/>
        <v>0</v>
      </c>
      <c r="M1178" s="177">
        <f t="shared" si="135"/>
        <v>0</v>
      </c>
      <c r="N1178" s="137">
        <f t="shared" si="135"/>
        <v>0</v>
      </c>
      <c r="O1178" s="45"/>
      <c r="Q1178" s="57" t="str">
        <f t="shared" si="134"/>
        <v>скрыть</v>
      </c>
    </row>
    <row r="1179" spans="2:17" ht="15.75" hidden="1" customHeight="1" x14ac:dyDescent="0.25">
      <c r="B1179" s="182">
        <v>1163</v>
      </c>
      <c r="C1179" s="182">
        <f t="shared" si="135"/>
        <v>0</v>
      </c>
      <c r="D1179" s="182">
        <f t="shared" si="135"/>
        <v>0</v>
      </c>
      <c r="E1179" s="183">
        <f t="shared" si="135"/>
        <v>0</v>
      </c>
      <c r="F1179" s="182">
        <f t="shared" si="135"/>
        <v>0</v>
      </c>
      <c r="G1179" s="141">
        <f t="shared" si="135"/>
        <v>0</v>
      </c>
      <c r="H1179" s="141">
        <f t="shared" si="135"/>
        <v>0</v>
      </c>
      <c r="I1179" s="142">
        <f t="shared" si="135"/>
        <v>0</v>
      </c>
      <c r="J1179" s="136">
        <f t="shared" si="135"/>
        <v>0</v>
      </c>
      <c r="K1179" s="136">
        <f t="shared" si="135"/>
        <v>0</v>
      </c>
      <c r="L1179" s="136">
        <f t="shared" si="135"/>
        <v>0</v>
      </c>
      <c r="M1179" s="177">
        <f t="shared" si="135"/>
        <v>0</v>
      </c>
      <c r="N1179" s="137">
        <f t="shared" si="135"/>
        <v>0</v>
      </c>
      <c r="O1179" s="45"/>
      <c r="Q1179" s="57" t="str">
        <f t="shared" si="134"/>
        <v>скрыть</v>
      </c>
    </row>
    <row r="1180" spans="2:17" ht="15.75" hidden="1" customHeight="1" x14ac:dyDescent="0.25">
      <c r="B1180" s="182">
        <v>1164</v>
      </c>
      <c r="C1180" s="182">
        <f t="shared" si="135"/>
        <v>0</v>
      </c>
      <c r="D1180" s="182">
        <f t="shared" si="135"/>
        <v>0</v>
      </c>
      <c r="E1180" s="183">
        <f t="shared" si="135"/>
        <v>0</v>
      </c>
      <c r="F1180" s="182">
        <f t="shared" si="135"/>
        <v>0</v>
      </c>
      <c r="G1180" s="141">
        <f t="shared" si="135"/>
        <v>0</v>
      </c>
      <c r="H1180" s="141">
        <f t="shared" si="135"/>
        <v>0</v>
      </c>
      <c r="I1180" s="142">
        <f t="shared" si="135"/>
        <v>0</v>
      </c>
      <c r="J1180" s="136">
        <f t="shared" si="135"/>
        <v>0</v>
      </c>
      <c r="K1180" s="136">
        <f t="shared" si="135"/>
        <v>0</v>
      </c>
      <c r="L1180" s="136">
        <f t="shared" si="135"/>
        <v>0</v>
      </c>
      <c r="M1180" s="177">
        <f t="shared" si="135"/>
        <v>0</v>
      </c>
      <c r="N1180" s="137">
        <f t="shared" si="135"/>
        <v>0</v>
      </c>
      <c r="O1180" s="45"/>
      <c r="Q1180" s="57" t="str">
        <f t="shared" si="134"/>
        <v>скрыть</v>
      </c>
    </row>
    <row r="1181" spans="2:17" ht="15.75" hidden="1" customHeight="1" x14ac:dyDescent="0.25">
      <c r="B1181" s="182">
        <v>1165</v>
      </c>
      <c r="C1181" s="182">
        <f t="shared" si="135"/>
        <v>0</v>
      </c>
      <c r="D1181" s="182">
        <f t="shared" si="135"/>
        <v>0</v>
      </c>
      <c r="E1181" s="183">
        <f t="shared" si="135"/>
        <v>0</v>
      </c>
      <c r="F1181" s="182">
        <f t="shared" si="135"/>
        <v>0</v>
      </c>
      <c r="G1181" s="141">
        <f t="shared" si="135"/>
        <v>0</v>
      </c>
      <c r="H1181" s="141">
        <f t="shared" si="135"/>
        <v>0</v>
      </c>
      <c r="I1181" s="142">
        <f t="shared" si="135"/>
        <v>0</v>
      </c>
      <c r="J1181" s="136">
        <f t="shared" si="135"/>
        <v>0</v>
      </c>
      <c r="K1181" s="136">
        <f t="shared" si="135"/>
        <v>0</v>
      </c>
      <c r="L1181" s="136">
        <f t="shared" si="135"/>
        <v>0</v>
      </c>
      <c r="M1181" s="177">
        <f t="shared" si="135"/>
        <v>0</v>
      </c>
      <c r="N1181" s="137">
        <f t="shared" si="135"/>
        <v>0</v>
      </c>
      <c r="O1181" s="45"/>
      <c r="Q1181" s="57" t="str">
        <f t="shared" si="134"/>
        <v>скрыть</v>
      </c>
    </row>
    <row r="1182" spans="2:17" ht="15.75" hidden="1" customHeight="1" x14ac:dyDescent="0.25">
      <c r="B1182" s="182">
        <v>1166</v>
      </c>
      <c r="C1182" s="182">
        <f t="shared" si="135"/>
        <v>0</v>
      </c>
      <c r="D1182" s="182">
        <f t="shared" si="135"/>
        <v>0</v>
      </c>
      <c r="E1182" s="183">
        <f t="shared" si="135"/>
        <v>0</v>
      </c>
      <c r="F1182" s="182">
        <f t="shared" si="135"/>
        <v>0</v>
      </c>
      <c r="G1182" s="141">
        <f t="shared" si="135"/>
        <v>0</v>
      </c>
      <c r="H1182" s="141">
        <f t="shared" si="135"/>
        <v>0</v>
      </c>
      <c r="I1182" s="142">
        <f t="shared" si="135"/>
        <v>0</v>
      </c>
      <c r="J1182" s="136">
        <f t="shared" si="135"/>
        <v>0</v>
      </c>
      <c r="K1182" s="136">
        <f t="shared" si="135"/>
        <v>0</v>
      </c>
      <c r="L1182" s="136">
        <f t="shared" si="135"/>
        <v>0</v>
      </c>
      <c r="M1182" s="177">
        <f t="shared" si="135"/>
        <v>0</v>
      </c>
      <c r="N1182" s="137">
        <f t="shared" si="135"/>
        <v>0</v>
      </c>
      <c r="O1182" s="45"/>
      <c r="Q1182" s="57" t="str">
        <f t="shared" si="134"/>
        <v>скрыть</v>
      </c>
    </row>
    <row r="1183" spans="2:17" ht="15.75" hidden="1" customHeight="1" x14ac:dyDescent="0.25">
      <c r="B1183" s="182">
        <v>1167</v>
      </c>
      <c r="C1183" s="182">
        <f t="shared" si="135"/>
        <v>0</v>
      </c>
      <c r="D1183" s="182">
        <f t="shared" si="135"/>
        <v>0</v>
      </c>
      <c r="E1183" s="183">
        <f t="shared" si="135"/>
        <v>0</v>
      </c>
      <c r="F1183" s="182">
        <f t="shared" si="135"/>
        <v>0</v>
      </c>
      <c r="G1183" s="141">
        <f t="shared" si="135"/>
        <v>0</v>
      </c>
      <c r="H1183" s="141">
        <f t="shared" si="135"/>
        <v>0</v>
      </c>
      <c r="I1183" s="142">
        <f t="shared" si="135"/>
        <v>0</v>
      </c>
      <c r="J1183" s="136">
        <f t="shared" si="135"/>
        <v>0</v>
      </c>
      <c r="K1183" s="136">
        <f t="shared" si="135"/>
        <v>0</v>
      </c>
      <c r="L1183" s="136">
        <f t="shared" si="135"/>
        <v>0</v>
      </c>
      <c r="M1183" s="177">
        <f t="shared" si="135"/>
        <v>0</v>
      </c>
      <c r="N1183" s="137">
        <f t="shared" si="135"/>
        <v>0</v>
      </c>
      <c r="O1183" s="45"/>
      <c r="Q1183" s="57" t="str">
        <f t="shared" si="134"/>
        <v>скрыть</v>
      </c>
    </row>
    <row r="1184" spans="2:17" ht="15.75" hidden="1" customHeight="1" x14ac:dyDescent="0.25">
      <c r="B1184" s="182">
        <v>1168</v>
      </c>
      <c r="C1184" s="182">
        <f t="shared" si="135"/>
        <v>0</v>
      </c>
      <c r="D1184" s="182">
        <f t="shared" si="135"/>
        <v>0</v>
      </c>
      <c r="E1184" s="183">
        <f t="shared" si="135"/>
        <v>0</v>
      </c>
      <c r="F1184" s="182">
        <f t="shared" si="135"/>
        <v>0</v>
      </c>
      <c r="G1184" s="141">
        <f t="shared" si="135"/>
        <v>0</v>
      </c>
      <c r="H1184" s="141">
        <f t="shared" si="135"/>
        <v>0</v>
      </c>
      <c r="I1184" s="142">
        <f t="shared" si="135"/>
        <v>0</v>
      </c>
      <c r="J1184" s="136">
        <f t="shared" si="135"/>
        <v>0</v>
      </c>
      <c r="K1184" s="136">
        <f t="shared" si="135"/>
        <v>0</v>
      </c>
      <c r="L1184" s="136">
        <f t="shared" si="135"/>
        <v>0</v>
      </c>
      <c r="M1184" s="177">
        <f t="shared" si="135"/>
        <v>0</v>
      </c>
      <c r="N1184" s="137">
        <f t="shared" si="135"/>
        <v>0</v>
      </c>
      <c r="O1184" s="45"/>
      <c r="Q1184" s="57" t="str">
        <f t="shared" si="134"/>
        <v>скрыть</v>
      </c>
    </row>
    <row r="1185" spans="2:17" ht="15.75" hidden="1" customHeight="1" x14ac:dyDescent="0.25">
      <c r="B1185" s="182">
        <v>1169</v>
      </c>
      <c r="C1185" s="182">
        <f t="shared" si="135"/>
        <v>0</v>
      </c>
      <c r="D1185" s="182">
        <f t="shared" si="135"/>
        <v>0</v>
      </c>
      <c r="E1185" s="183">
        <f t="shared" si="135"/>
        <v>0</v>
      </c>
      <c r="F1185" s="182">
        <f t="shared" si="135"/>
        <v>0</v>
      </c>
      <c r="G1185" s="141">
        <f t="shared" si="135"/>
        <v>0</v>
      </c>
      <c r="H1185" s="141">
        <f t="shared" si="135"/>
        <v>0</v>
      </c>
      <c r="I1185" s="142">
        <f t="shared" si="135"/>
        <v>0</v>
      </c>
      <c r="J1185" s="136">
        <f t="shared" si="135"/>
        <v>0</v>
      </c>
      <c r="K1185" s="136">
        <f t="shared" si="135"/>
        <v>0</v>
      </c>
      <c r="L1185" s="136">
        <f t="shared" si="135"/>
        <v>0</v>
      </c>
      <c r="M1185" s="177">
        <f t="shared" si="135"/>
        <v>0</v>
      </c>
      <c r="N1185" s="137">
        <f t="shared" si="135"/>
        <v>0</v>
      </c>
      <c r="O1185" s="45"/>
      <c r="Q1185" s="57" t="str">
        <f t="shared" si="134"/>
        <v>скрыть</v>
      </c>
    </row>
    <row r="1186" spans="2:17" ht="15.75" hidden="1" customHeight="1" x14ac:dyDescent="0.25">
      <c r="B1186" s="182">
        <v>1170</v>
      </c>
      <c r="C1186" s="182">
        <f t="shared" si="135"/>
        <v>0</v>
      </c>
      <c r="D1186" s="182">
        <f t="shared" si="135"/>
        <v>0</v>
      </c>
      <c r="E1186" s="183">
        <f t="shared" si="135"/>
        <v>0</v>
      </c>
      <c r="F1186" s="182">
        <f t="shared" si="135"/>
        <v>0</v>
      </c>
      <c r="G1186" s="141">
        <f t="shared" si="135"/>
        <v>0</v>
      </c>
      <c r="H1186" s="141">
        <f t="shared" si="135"/>
        <v>0</v>
      </c>
      <c r="I1186" s="142">
        <f t="shared" si="135"/>
        <v>0</v>
      </c>
      <c r="J1186" s="136">
        <f t="shared" si="135"/>
        <v>0</v>
      </c>
      <c r="K1186" s="136">
        <f t="shared" si="135"/>
        <v>0</v>
      </c>
      <c r="L1186" s="136">
        <f t="shared" si="135"/>
        <v>0</v>
      </c>
      <c r="M1186" s="177">
        <f t="shared" si="135"/>
        <v>0</v>
      </c>
      <c r="N1186" s="137">
        <f t="shared" si="135"/>
        <v>0</v>
      </c>
      <c r="O1186" s="45"/>
      <c r="Q1186" s="57" t="str">
        <f t="shared" si="134"/>
        <v>скрыть</v>
      </c>
    </row>
    <row r="1187" spans="2:17" ht="15.75" hidden="1" customHeight="1" x14ac:dyDescent="0.25">
      <c r="B1187" s="182">
        <v>1171</v>
      </c>
      <c r="C1187" s="182">
        <f t="shared" ref="C1187:N1196" si="136">IFERROR(VLOOKUP($B1187,calc_data,C$14+1,0),0)</f>
        <v>0</v>
      </c>
      <c r="D1187" s="182">
        <f t="shared" si="136"/>
        <v>0</v>
      </c>
      <c r="E1187" s="183">
        <f t="shared" si="136"/>
        <v>0</v>
      </c>
      <c r="F1187" s="182">
        <f t="shared" si="136"/>
        <v>0</v>
      </c>
      <c r="G1187" s="141">
        <f t="shared" si="136"/>
        <v>0</v>
      </c>
      <c r="H1187" s="141">
        <f t="shared" si="136"/>
        <v>0</v>
      </c>
      <c r="I1187" s="142">
        <f t="shared" si="136"/>
        <v>0</v>
      </c>
      <c r="J1187" s="136">
        <f t="shared" si="136"/>
        <v>0</v>
      </c>
      <c r="K1187" s="136">
        <f t="shared" si="136"/>
        <v>0</v>
      </c>
      <c r="L1187" s="136">
        <f t="shared" si="136"/>
        <v>0</v>
      </c>
      <c r="M1187" s="177">
        <f t="shared" si="136"/>
        <v>0</v>
      </c>
      <c r="N1187" s="137">
        <f t="shared" si="136"/>
        <v>0</v>
      </c>
      <c r="O1187" s="45"/>
      <c r="Q1187" s="57" t="str">
        <f t="shared" si="134"/>
        <v>скрыть</v>
      </c>
    </row>
    <row r="1188" spans="2:17" ht="15.75" hidden="1" customHeight="1" x14ac:dyDescent="0.25">
      <c r="B1188" s="182">
        <v>1172</v>
      </c>
      <c r="C1188" s="182">
        <f t="shared" si="136"/>
        <v>0</v>
      </c>
      <c r="D1188" s="182">
        <f t="shared" si="136"/>
        <v>0</v>
      </c>
      <c r="E1188" s="183">
        <f t="shared" si="136"/>
        <v>0</v>
      </c>
      <c r="F1188" s="182">
        <f t="shared" si="136"/>
        <v>0</v>
      </c>
      <c r="G1188" s="141">
        <f t="shared" si="136"/>
        <v>0</v>
      </c>
      <c r="H1188" s="141">
        <f t="shared" si="136"/>
        <v>0</v>
      </c>
      <c r="I1188" s="142">
        <f t="shared" si="136"/>
        <v>0</v>
      </c>
      <c r="J1188" s="136">
        <f t="shared" si="136"/>
        <v>0</v>
      </c>
      <c r="K1188" s="136">
        <f t="shared" si="136"/>
        <v>0</v>
      </c>
      <c r="L1188" s="136">
        <f t="shared" si="136"/>
        <v>0</v>
      </c>
      <c r="M1188" s="177">
        <f t="shared" si="136"/>
        <v>0</v>
      </c>
      <c r="N1188" s="137">
        <f t="shared" si="136"/>
        <v>0</v>
      </c>
      <c r="O1188" s="45"/>
      <c r="Q1188" s="57" t="str">
        <f t="shared" si="134"/>
        <v>скрыть</v>
      </c>
    </row>
    <row r="1189" spans="2:17" ht="15.75" hidden="1" customHeight="1" x14ac:dyDescent="0.25">
      <c r="B1189" s="182">
        <v>1173</v>
      </c>
      <c r="C1189" s="182">
        <f t="shared" si="136"/>
        <v>0</v>
      </c>
      <c r="D1189" s="182">
        <f t="shared" si="136"/>
        <v>0</v>
      </c>
      <c r="E1189" s="183">
        <f t="shared" si="136"/>
        <v>0</v>
      </c>
      <c r="F1189" s="182">
        <f t="shared" si="136"/>
        <v>0</v>
      </c>
      <c r="G1189" s="141">
        <f t="shared" si="136"/>
        <v>0</v>
      </c>
      <c r="H1189" s="141">
        <f t="shared" si="136"/>
        <v>0</v>
      </c>
      <c r="I1189" s="142">
        <f t="shared" si="136"/>
        <v>0</v>
      </c>
      <c r="J1189" s="136">
        <f t="shared" si="136"/>
        <v>0</v>
      </c>
      <c r="K1189" s="136">
        <f t="shared" si="136"/>
        <v>0</v>
      </c>
      <c r="L1189" s="136">
        <f t="shared" si="136"/>
        <v>0</v>
      </c>
      <c r="M1189" s="177">
        <f t="shared" si="136"/>
        <v>0</v>
      </c>
      <c r="N1189" s="137">
        <f t="shared" si="136"/>
        <v>0</v>
      </c>
      <c r="O1189" s="45"/>
      <c r="Q1189" s="57" t="str">
        <f t="shared" si="134"/>
        <v>скрыть</v>
      </c>
    </row>
    <row r="1190" spans="2:17" ht="15.75" hidden="1" customHeight="1" x14ac:dyDescent="0.25">
      <c r="B1190" s="182">
        <v>1174</v>
      </c>
      <c r="C1190" s="182">
        <f t="shared" si="136"/>
        <v>0</v>
      </c>
      <c r="D1190" s="182">
        <f t="shared" si="136"/>
        <v>0</v>
      </c>
      <c r="E1190" s="183">
        <f t="shared" si="136"/>
        <v>0</v>
      </c>
      <c r="F1190" s="182">
        <f t="shared" si="136"/>
        <v>0</v>
      </c>
      <c r="G1190" s="141">
        <f t="shared" si="136"/>
        <v>0</v>
      </c>
      <c r="H1190" s="141">
        <f t="shared" si="136"/>
        <v>0</v>
      </c>
      <c r="I1190" s="142">
        <f t="shared" si="136"/>
        <v>0</v>
      </c>
      <c r="J1190" s="136">
        <f t="shared" si="136"/>
        <v>0</v>
      </c>
      <c r="K1190" s="136">
        <f t="shared" si="136"/>
        <v>0</v>
      </c>
      <c r="L1190" s="136">
        <f t="shared" si="136"/>
        <v>0</v>
      </c>
      <c r="M1190" s="177">
        <f t="shared" si="136"/>
        <v>0</v>
      </c>
      <c r="N1190" s="137">
        <f t="shared" si="136"/>
        <v>0</v>
      </c>
      <c r="O1190" s="45"/>
      <c r="Q1190" s="57" t="str">
        <f t="shared" si="134"/>
        <v>скрыть</v>
      </c>
    </row>
    <row r="1191" spans="2:17" ht="15.75" hidden="1" customHeight="1" x14ac:dyDescent="0.25">
      <c r="B1191" s="182">
        <v>1175</v>
      </c>
      <c r="C1191" s="182">
        <f t="shared" si="136"/>
        <v>0</v>
      </c>
      <c r="D1191" s="182">
        <f t="shared" si="136"/>
        <v>0</v>
      </c>
      <c r="E1191" s="183">
        <f t="shared" si="136"/>
        <v>0</v>
      </c>
      <c r="F1191" s="182">
        <f t="shared" si="136"/>
        <v>0</v>
      </c>
      <c r="G1191" s="141">
        <f t="shared" si="136"/>
        <v>0</v>
      </c>
      <c r="H1191" s="141">
        <f t="shared" si="136"/>
        <v>0</v>
      </c>
      <c r="I1191" s="142">
        <f t="shared" si="136"/>
        <v>0</v>
      </c>
      <c r="J1191" s="136">
        <f t="shared" si="136"/>
        <v>0</v>
      </c>
      <c r="K1191" s="136">
        <f t="shared" si="136"/>
        <v>0</v>
      </c>
      <c r="L1191" s="136">
        <f t="shared" si="136"/>
        <v>0</v>
      </c>
      <c r="M1191" s="177">
        <f t="shared" si="136"/>
        <v>0</v>
      </c>
      <c r="N1191" s="137">
        <f t="shared" si="136"/>
        <v>0</v>
      </c>
      <c r="O1191" s="45"/>
      <c r="Q1191" s="57" t="str">
        <f t="shared" si="134"/>
        <v>скрыть</v>
      </c>
    </row>
    <row r="1192" spans="2:17" ht="15.75" hidden="1" customHeight="1" x14ac:dyDescent="0.25">
      <c r="B1192" s="182">
        <v>1176</v>
      </c>
      <c r="C1192" s="182">
        <f t="shared" si="136"/>
        <v>0</v>
      </c>
      <c r="D1192" s="182">
        <f t="shared" si="136"/>
        <v>0</v>
      </c>
      <c r="E1192" s="183">
        <f t="shared" si="136"/>
        <v>0</v>
      </c>
      <c r="F1192" s="182">
        <f t="shared" si="136"/>
        <v>0</v>
      </c>
      <c r="G1192" s="141">
        <f t="shared" si="136"/>
        <v>0</v>
      </c>
      <c r="H1192" s="141">
        <f t="shared" si="136"/>
        <v>0</v>
      </c>
      <c r="I1192" s="142">
        <f t="shared" si="136"/>
        <v>0</v>
      </c>
      <c r="J1192" s="136">
        <f t="shared" si="136"/>
        <v>0</v>
      </c>
      <c r="K1192" s="136">
        <f t="shared" si="136"/>
        <v>0</v>
      </c>
      <c r="L1192" s="136">
        <f t="shared" si="136"/>
        <v>0</v>
      </c>
      <c r="M1192" s="177">
        <f t="shared" si="136"/>
        <v>0</v>
      </c>
      <c r="N1192" s="137">
        <f t="shared" si="136"/>
        <v>0</v>
      </c>
      <c r="O1192" s="45"/>
      <c r="Q1192" s="57" t="str">
        <f t="shared" si="134"/>
        <v>скрыть</v>
      </c>
    </row>
    <row r="1193" spans="2:17" ht="15.75" hidden="1" customHeight="1" x14ac:dyDescent="0.25">
      <c r="B1193" s="182">
        <v>1177</v>
      </c>
      <c r="C1193" s="182">
        <f t="shared" si="136"/>
        <v>0</v>
      </c>
      <c r="D1193" s="182">
        <f t="shared" si="136"/>
        <v>0</v>
      </c>
      <c r="E1193" s="183">
        <f t="shared" si="136"/>
        <v>0</v>
      </c>
      <c r="F1193" s="182">
        <f t="shared" si="136"/>
        <v>0</v>
      </c>
      <c r="G1193" s="141">
        <f t="shared" si="136"/>
        <v>0</v>
      </c>
      <c r="H1193" s="141">
        <f t="shared" si="136"/>
        <v>0</v>
      </c>
      <c r="I1193" s="142">
        <f t="shared" si="136"/>
        <v>0</v>
      </c>
      <c r="J1193" s="136">
        <f t="shared" si="136"/>
        <v>0</v>
      </c>
      <c r="K1193" s="136">
        <f t="shared" si="136"/>
        <v>0</v>
      </c>
      <c r="L1193" s="136">
        <f t="shared" si="136"/>
        <v>0</v>
      </c>
      <c r="M1193" s="177">
        <f t="shared" si="136"/>
        <v>0</v>
      </c>
      <c r="N1193" s="137">
        <f t="shared" si="136"/>
        <v>0</v>
      </c>
      <c r="O1193" s="45"/>
      <c r="Q1193" s="57" t="str">
        <f t="shared" si="134"/>
        <v>скрыть</v>
      </c>
    </row>
    <row r="1194" spans="2:17" ht="15.75" hidden="1" customHeight="1" x14ac:dyDescent="0.25">
      <c r="B1194" s="182">
        <v>1178</v>
      </c>
      <c r="C1194" s="182">
        <f t="shared" si="136"/>
        <v>0</v>
      </c>
      <c r="D1194" s="182">
        <f t="shared" si="136"/>
        <v>0</v>
      </c>
      <c r="E1194" s="183">
        <f t="shared" si="136"/>
        <v>0</v>
      </c>
      <c r="F1194" s="182">
        <f t="shared" si="136"/>
        <v>0</v>
      </c>
      <c r="G1194" s="141">
        <f t="shared" si="136"/>
        <v>0</v>
      </c>
      <c r="H1194" s="141">
        <f t="shared" si="136"/>
        <v>0</v>
      </c>
      <c r="I1194" s="142">
        <f t="shared" si="136"/>
        <v>0</v>
      </c>
      <c r="J1194" s="136">
        <f t="shared" si="136"/>
        <v>0</v>
      </c>
      <c r="K1194" s="136">
        <f t="shared" si="136"/>
        <v>0</v>
      </c>
      <c r="L1194" s="136">
        <f t="shared" si="136"/>
        <v>0</v>
      </c>
      <c r="M1194" s="177">
        <f t="shared" si="136"/>
        <v>0</v>
      </c>
      <c r="N1194" s="137">
        <f t="shared" si="136"/>
        <v>0</v>
      </c>
      <c r="O1194" s="45"/>
      <c r="Q1194" s="57" t="str">
        <f t="shared" si="134"/>
        <v>скрыть</v>
      </c>
    </row>
    <row r="1195" spans="2:17" ht="15.75" hidden="1" customHeight="1" x14ac:dyDescent="0.25">
      <c r="B1195" s="182">
        <v>1179</v>
      </c>
      <c r="C1195" s="182">
        <f t="shared" si="136"/>
        <v>0</v>
      </c>
      <c r="D1195" s="182">
        <f t="shared" si="136"/>
        <v>0</v>
      </c>
      <c r="E1195" s="183">
        <f t="shared" si="136"/>
        <v>0</v>
      </c>
      <c r="F1195" s="182">
        <f t="shared" si="136"/>
        <v>0</v>
      </c>
      <c r="G1195" s="141">
        <f t="shared" si="136"/>
        <v>0</v>
      </c>
      <c r="H1195" s="141">
        <f t="shared" si="136"/>
        <v>0</v>
      </c>
      <c r="I1195" s="142">
        <f t="shared" si="136"/>
        <v>0</v>
      </c>
      <c r="J1195" s="136">
        <f t="shared" si="136"/>
        <v>0</v>
      </c>
      <c r="K1195" s="136">
        <f t="shared" si="136"/>
        <v>0</v>
      </c>
      <c r="L1195" s="136">
        <f t="shared" si="136"/>
        <v>0</v>
      </c>
      <c r="M1195" s="177">
        <f t="shared" si="136"/>
        <v>0</v>
      </c>
      <c r="N1195" s="137">
        <f t="shared" si="136"/>
        <v>0</v>
      </c>
      <c r="O1195" s="45"/>
      <c r="Q1195" s="57" t="str">
        <f t="shared" si="134"/>
        <v>скрыть</v>
      </c>
    </row>
    <row r="1196" spans="2:17" ht="15.75" hidden="1" customHeight="1" x14ac:dyDescent="0.25">
      <c r="B1196" s="182">
        <v>1180</v>
      </c>
      <c r="C1196" s="182">
        <f t="shared" si="136"/>
        <v>0</v>
      </c>
      <c r="D1196" s="182">
        <f t="shared" si="136"/>
        <v>0</v>
      </c>
      <c r="E1196" s="183">
        <f t="shared" si="136"/>
        <v>0</v>
      </c>
      <c r="F1196" s="182">
        <f t="shared" si="136"/>
        <v>0</v>
      </c>
      <c r="G1196" s="141">
        <f t="shared" si="136"/>
        <v>0</v>
      </c>
      <c r="H1196" s="141">
        <f t="shared" si="136"/>
        <v>0</v>
      </c>
      <c r="I1196" s="142">
        <f t="shared" si="136"/>
        <v>0</v>
      </c>
      <c r="J1196" s="136">
        <f t="shared" si="136"/>
        <v>0</v>
      </c>
      <c r="K1196" s="136">
        <f t="shared" si="136"/>
        <v>0</v>
      </c>
      <c r="L1196" s="136">
        <f t="shared" si="136"/>
        <v>0</v>
      </c>
      <c r="M1196" s="177">
        <f t="shared" si="136"/>
        <v>0</v>
      </c>
      <c r="N1196" s="137">
        <f t="shared" si="136"/>
        <v>0</v>
      </c>
      <c r="O1196" s="45"/>
      <c r="Q1196" s="57" t="str">
        <f t="shared" si="134"/>
        <v>скрыть</v>
      </c>
    </row>
    <row r="1197" spans="2:17" ht="15.75" hidden="1" customHeight="1" x14ac:dyDescent="0.25">
      <c r="B1197" s="182">
        <v>1181</v>
      </c>
      <c r="C1197" s="182">
        <f t="shared" ref="C1197:N1206" si="137">IFERROR(VLOOKUP($B1197,calc_data,C$14+1,0),0)</f>
        <v>0</v>
      </c>
      <c r="D1197" s="182">
        <f t="shared" si="137"/>
        <v>0</v>
      </c>
      <c r="E1197" s="183">
        <f t="shared" si="137"/>
        <v>0</v>
      </c>
      <c r="F1197" s="182">
        <f t="shared" si="137"/>
        <v>0</v>
      </c>
      <c r="G1197" s="141">
        <f t="shared" si="137"/>
        <v>0</v>
      </c>
      <c r="H1197" s="141">
        <f t="shared" si="137"/>
        <v>0</v>
      </c>
      <c r="I1197" s="142">
        <f t="shared" si="137"/>
        <v>0</v>
      </c>
      <c r="J1197" s="136">
        <f t="shared" si="137"/>
        <v>0</v>
      </c>
      <c r="K1197" s="136">
        <f t="shared" si="137"/>
        <v>0</v>
      </c>
      <c r="L1197" s="136">
        <f t="shared" si="137"/>
        <v>0</v>
      </c>
      <c r="M1197" s="177">
        <f t="shared" si="137"/>
        <v>0</v>
      </c>
      <c r="N1197" s="137">
        <f t="shared" si="137"/>
        <v>0</v>
      </c>
      <c r="O1197" s="45"/>
      <c r="Q1197" s="57" t="str">
        <f t="shared" si="134"/>
        <v>скрыть</v>
      </c>
    </row>
    <row r="1198" spans="2:17" ht="15.75" hidden="1" customHeight="1" x14ac:dyDescent="0.25">
      <c r="B1198" s="182">
        <v>1182</v>
      </c>
      <c r="C1198" s="182">
        <f t="shared" si="137"/>
        <v>0</v>
      </c>
      <c r="D1198" s="182">
        <f t="shared" si="137"/>
        <v>0</v>
      </c>
      <c r="E1198" s="183">
        <f t="shared" si="137"/>
        <v>0</v>
      </c>
      <c r="F1198" s="182">
        <f t="shared" si="137"/>
        <v>0</v>
      </c>
      <c r="G1198" s="141">
        <f t="shared" si="137"/>
        <v>0</v>
      </c>
      <c r="H1198" s="141">
        <f t="shared" si="137"/>
        <v>0</v>
      </c>
      <c r="I1198" s="142">
        <f t="shared" si="137"/>
        <v>0</v>
      </c>
      <c r="J1198" s="136">
        <f t="shared" si="137"/>
        <v>0</v>
      </c>
      <c r="K1198" s="136">
        <f t="shared" si="137"/>
        <v>0</v>
      </c>
      <c r="L1198" s="136">
        <f t="shared" si="137"/>
        <v>0</v>
      </c>
      <c r="M1198" s="177">
        <f t="shared" si="137"/>
        <v>0</v>
      </c>
      <c r="N1198" s="137">
        <f t="shared" si="137"/>
        <v>0</v>
      </c>
      <c r="O1198" s="45"/>
      <c r="Q1198" s="57" t="str">
        <f t="shared" si="134"/>
        <v>скрыть</v>
      </c>
    </row>
    <row r="1199" spans="2:17" ht="15.75" hidden="1" customHeight="1" x14ac:dyDescent="0.25">
      <c r="B1199" s="182">
        <v>1183</v>
      </c>
      <c r="C1199" s="182">
        <f t="shared" si="137"/>
        <v>0</v>
      </c>
      <c r="D1199" s="182">
        <f t="shared" si="137"/>
        <v>0</v>
      </c>
      <c r="E1199" s="183">
        <f t="shared" si="137"/>
        <v>0</v>
      </c>
      <c r="F1199" s="182">
        <f t="shared" si="137"/>
        <v>0</v>
      </c>
      <c r="G1199" s="141">
        <f t="shared" si="137"/>
        <v>0</v>
      </c>
      <c r="H1199" s="141">
        <f t="shared" si="137"/>
        <v>0</v>
      </c>
      <c r="I1199" s="142">
        <f t="shared" si="137"/>
        <v>0</v>
      </c>
      <c r="J1199" s="136">
        <f t="shared" si="137"/>
        <v>0</v>
      </c>
      <c r="K1199" s="136">
        <f t="shared" si="137"/>
        <v>0</v>
      </c>
      <c r="L1199" s="136">
        <f t="shared" si="137"/>
        <v>0</v>
      </c>
      <c r="M1199" s="177">
        <f t="shared" si="137"/>
        <v>0</v>
      </c>
      <c r="N1199" s="137">
        <f t="shared" si="137"/>
        <v>0</v>
      </c>
      <c r="O1199" s="45"/>
      <c r="Q1199" s="57" t="str">
        <f t="shared" si="134"/>
        <v>скрыть</v>
      </c>
    </row>
    <row r="1200" spans="2:17" ht="15.75" hidden="1" customHeight="1" x14ac:dyDescent="0.25">
      <c r="B1200" s="182">
        <v>1184</v>
      </c>
      <c r="C1200" s="182">
        <f t="shared" si="137"/>
        <v>0</v>
      </c>
      <c r="D1200" s="182">
        <f t="shared" si="137"/>
        <v>0</v>
      </c>
      <c r="E1200" s="183">
        <f t="shared" si="137"/>
        <v>0</v>
      </c>
      <c r="F1200" s="182">
        <f t="shared" si="137"/>
        <v>0</v>
      </c>
      <c r="G1200" s="141">
        <f t="shared" si="137"/>
        <v>0</v>
      </c>
      <c r="H1200" s="141">
        <f t="shared" si="137"/>
        <v>0</v>
      </c>
      <c r="I1200" s="142">
        <f t="shared" si="137"/>
        <v>0</v>
      </c>
      <c r="J1200" s="136">
        <f t="shared" si="137"/>
        <v>0</v>
      </c>
      <c r="K1200" s="136">
        <f t="shared" si="137"/>
        <v>0</v>
      </c>
      <c r="L1200" s="136">
        <f t="shared" si="137"/>
        <v>0</v>
      </c>
      <c r="M1200" s="177">
        <f t="shared" si="137"/>
        <v>0</v>
      </c>
      <c r="N1200" s="137">
        <f t="shared" si="137"/>
        <v>0</v>
      </c>
      <c r="O1200" s="45"/>
      <c r="Q1200" s="57" t="str">
        <f t="shared" si="134"/>
        <v>скрыть</v>
      </c>
    </row>
    <row r="1201" spans="2:17" ht="15.75" hidden="1" customHeight="1" x14ac:dyDescent="0.25">
      <c r="B1201" s="182">
        <v>1185</v>
      </c>
      <c r="C1201" s="182">
        <f t="shared" si="137"/>
        <v>0</v>
      </c>
      <c r="D1201" s="182">
        <f t="shared" si="137"/>
        <v>0</v>
      </c>
      <c r="E1201" s="183">
        <f t="shared" si="137"/>
        <v>0</v>
      </c>
      <c r="F1201" s="182">
        <f t="shared" si="137"/>
        <v>0</v>
      </c>
      <c r="G1201" s="141">
        <f t="shared" si="137"/>
        <v>0</v>
      </c>
      <c r="H1201" s="141">
        <f t="shared" si="137"/>
        <v>0</v>
      </c>
      <c r="I1201" s="142">
        <f t="shared" si="137"/>
        <v>0</v>
      </c>
      <c r="J1201" s="136">
        <f t="shared" si="137"/>
        <v>0</v>
      </c>
      <c r="K1201" s="136">
        <f t="shared" si="137"/>
        <v>0</v>
      </c>
      <c r="L1201" s="136">
        <f t="shared" si="137"/>
        <v>0</v>
      </c>
      <c r="M1201" s="177">
        <f t="shared" si="137"/>
        <v>0</v>
      </c>
      <c r="N1201" s="137">
        <f t="shared" si="137"/>
        <v>0</v>
      </c>
      <c r="O1201" s="45"/>
      <c r="Q1201" s="57" t="str">
        <f t="shared" si="134"/>
        <v>скрыть</v>
      </c>
    </row>
    <row r="1202" spans="2:17" ht="15.75" hidden="1" customHeight="1" x14ac:dyDescent="0.25">
      <c r="B1202" s="182">
        <v>1186</v>
      </c>
      <c r="C1202" s="182">
        <f t="shared" si="137"/>
        <v>0</v>
      </c>
      <c r="D1202" s="182">
        <f t="shared" si="137"/>
        <v>0</v>
      </c>
      <c r="E1202" s="183">
        <f t="shared" si="137"/>
        <v>0</v>
      </c>
      <c r="F1202" s="182">
        <f t="shared" si="137"/>
        <v>0</v>
      </c>
      <c r="G1202" s="141">
        <f t="shared" si="137"/>
        <v>0</v>
      </c>
      <c r="H1202" s="141">
        <f t="shared" si="137"/>
        <v>0</v>
      </c>
      <c r="I1202" s="142">
        <f t="shared" si="137"/>
        <v>0</v>
      </c>
      <c r="J1202" s="136">
        <f t="shared" si="137"/>
        <v>0</v>
      </c>
      <c r="K1202" s="136">
        <f t="shared" si="137"/>
        <v>0</v>
      </c>
      <c r="L1202" s="136">
        <f t="shared" si="137"/>
        <v>0</v>
      </c>
      <c r="M1202" s="177">
        <f t="shared" si="137"/>
        <v>0</v>
      </c>
      <c r="N1202" s="137">
        <f t="shared" si="137"/>
        <v>0</v>
      </c>
      <c r="O1202" s="45"/>
      <c r="Q1202" s="57" t="str">
        <f t="shared" si="134"/>
        <v>скрыть</v>
      </c>
    </row>
    <row r="1203" spans="2:17" ht="15.75" hidden="1" customHeight="1" x14ac:dyDescent="0.25">
      <c r="B1203" s="182">
        <v>1187</v>
      </c>
      <c r="C1203" s="182">
        <f t="shared" si="137"/>
        <v>0</v>
      </c>
      <c r="D1203" s="182">
        <f t="shared" si="137"/>
        <v>0</v>
      </c>
      <c r="E1203" s="183">
        <f t="shared" si="137"/>
        <v>0</v>
      </c>
      <c r="F1203" s="182">
        <f t="shared" si="137"/>
        <v>0</v>
      </c>
      <c r="G1203" s="141">
        <f t="shared" si="137"/>
        <v>0</v>
      </c>
      <c r="H1203" s="141">
        <f t="shared" si="137"/>
        <v>0</v>
      </c>
      <c r="I1203" s="142">
        <f t="shared" si="137"/>
        <v>0</v>
      </c>
      <c r="J1203" s="136">
        <f t="shared" si="137"/>
        <v>0</v>
      </c>
      <c r="K1203" s="136">
        <f t="shared" si="137"/>
        <v>0</v>
      </c>
      <c r="L1203" s="136">
        <f t="shared" si="137"/>
        <v>0</v>
      </c>
      <c r="M1203" s="177">
        <f t="shared" si="137"/>
        <v>0</v>
      </c>
      <c r="N1203" s="137">
        <f t="shared" si="137"/>
        <v>0</v>
      </c>
      <c r="O1203" s="45"/>
      <c r="Q1203" s="57" t="str">
        <f t="shared" si="134"/>
        <v>скрыть</v>
      </c>
    </row>
    <row r="1204" spans="2:17" ht="15.75" hidden="1" customHeight="1" x14ac:dyDescent="0.25">
      <c r="B1204" s="182">
        <v>1188</v>
      </c>
      <c r="C1204" s="182">
        <f t="shared" si="137"/>
        <v>0</v>
      </c>
      <c r="D1204" s="182">
        <f t="shared" si="137"/>
        <v>0</v>
      </c>
      <c r="E1204" s="183">
        <f t="shared" si="137"/>
        <v>0</v>
      </c>
      <c r="F1204" s="182">
        <f t="shared" si="137"/>
        <v>0</v>
      </c>
      <c r="G1204" s="141">
        <f t="shared" si="137"/>
        <v>0</v>
      </c>
      <c r="H1204" s="141">
        <f t="shared" si="137"/>
        <v>0</v>
      </c>
      <c r="I1204" s="142">
        <f t="shared" si="137"/>
        <v>0</v>
      </c>
      <c r="J1204" s="136">
        <f t="shared" si="137"/>
        <v>0</v>
      </c>
      <c r="K1204" s="136">
        <f t="shared" si="137"/>
        <v>0</v>
      </c>
      <c r="L1204" s="136">
        <f t="shared" si="137"/>
        <v>0</v>
      </c>
      <c r="M1204" s="177">
        <f t="shared" si="137"/>
        <v>0</v>
      </c>
      <c r="N1204" s="137">
        <f t="shared" si="137"/>
        <v>0</v>
      </c>
      <c r="O1204" s="45"/>
      <c r="Q1204" s="57" t="str">
        <f t="shared" si="134"/>
        <v>скрыть</v>
      </c>
    </row>
    <row r="1205" spans="2:17" ht="15.75" hidden="1" customHeight="1" x14ac:dyDescent="0.25">
      <c r="B1205" s="182">
        <v>1189</v>
      </c>
      <c r="C1205" s="182">
        <f t="shared" si="137"/>
        <v>0</v>
      </c>
      <c r="D1205" s="182">
        <f t="shared" si="137"/>
        <v>0</v>
      </c>
      <c r="E1205" s="183">
        <f t="shared" si="137"/>
        <v>0</v>
      </c>
      <c r="F1205" s="182">
        <f t="shared" si="137"/>
        <v>0</v>
      </c>
      <c r="G1205" s="141">
        <f t="shared" si="137"/>
        <v>0</v>
      </c>
      <c r="H1205" s="141">
        <f t="shared" si="137"/>
        <v>0</v>
      </c>
      <c r="I1205" s="142">
        <f t="shared" si="137"/>
        <v>0</v>
      </c>
      <c r="J1205" s="136">
        <f t="shared" si="137"/>
        <v>0</v>
      </c>
      <c r="K1205" s="136">
        <f t="shared" si="137"/>
        <v>0</v>
      </c>
      <c r="L1205" s="136">
        <f t="shared" si="137"/>
        <v>0</v>
      </c>
      <c r="M1205" s="177">
        <f t="shared" si="137"/>
        <v>0</v>
      </c>
      <c r="N1205" s="137">
        <f t="shared" si="137"/>
        <v>0</v>
      </c>
      <c r="O1205" s="45"/>
      <c r="Q1205" s="57" t="str">
        <f t="shared" si="134"/>
        <v>скрыть</v>
      </c>
    </row>
    <row r="1206" spans="2:17" ht="15.75" hidden="1" customHeight="1" x14ac:dyDescent="0.25">
      <c r="B1206" s="182">
        <v>1190</v>
      </c>
      <c r="C1206" s="182">
        <f t="shared" si="137"/>
        <v>0</v>
      </c>
      <c r="D1206" s="182">
        <f t="shared" si="137"/>
        <v>0</v>
      </c>
      <c r="E1206" s="183">
        <f t="shared" si="137"/>
        <v>0</v>
      </c>
      <c r="F1206" s="182">
        <f t="shared" si="137"/>
        <v>0</v>
      </c>
      <c r="G1206" s="141">
        <f t="shared" si="137"/>
        <v>0</v>
      </c>
      <c r="H1206" s="141">
        <f t="shared" si="137"/>
        <v>0</v>
      </c>
      <c r="I1206" s="142">
        <f t="shared" si="137"/>
        <v>0</v>
      </c>
      <c r="J1206" s="136">
        <f t="shared" si="137"/>
        <v>0</v>
      </c>
      <c r="K1206" s="136">
        <f t="shared" si="137"/>
        <v>0</v>
      </c>
      <c r="L1206" s="136">
        <f t="shared" si="137"/>
        <v>0</v>
      </c>
      <c r="M1206" s="177">
        <f t="shared" si="137"/>
        <v>0</v>
      </c>
      <c r="N1206" s="137">
        <f t="shared" si="137"/>
        <v>0</v>
      </c>
      <c r="O1206" s="45"/>
      <c r="Q1206" s="57" t="str">
        <f t="shared" si="134"/>
        <v>скрыть</v>
      </c>
    </row>
    <row r="1207" spans="2:17" ht="15.75" hidden="1" customHeight="1" x14ac:dyDescent="0.25">
      <c r="B1207" s="182">
        <v>1191</v>
      </c>
      <c r="C1207" s="182">
        <f t="shared" ref="C1207:N1216" si="138">IFERROR(VLOOKUP($B1207,calc_data,C$14+1,0),0)</f>
        <v>0</v>
      </c>
      <c r="D1207" s="182">
        <f t="shared" si="138"/>
        <v>0</v>
      </c>
      <c r="E1207" s="183">
        <f t="shared" si="138"/>
        <v>0</v>
      </c>
      <c r="F1207" s="182">
        <f t="shared" si="138"/>
        <v>0</v>
      </c>
      <c r="G1207" s="141">
        <f t="shared" si="138"/>
        <v>0</v>
      </c>
      <c r="H1207" s="141">
        <f t="shared" si="138"/>
        <v>0</v>
      </c>
      <c r="I1207" s="142">
        <f t="shared" si="138"/>
        <v>0</v>
      </c>
      <c r="J1207" s="136">
        <f t="shared" si="138"/>
        <v>0</v>
      </c>
      <c r="K1207" s="136">
        <f t="shared" si="138"/>
        <v>0</v>
      </c>
      <c r="L1207" s="136">
        <f t="shared" si="138"/>
        <v>0</v>
      </c>
      <c r="M1207" s="177">
        <f t="shared" si="138"/>
        <v>0</v>
      </c>
      <c r="N1207" s="137">
        <f t="shared" si="138"/>
        <v>0</v>
      </c>
      <c r="O1207" s="45"/>
      <c r="Q1207" s="57" t="str">
        <f t="shared" si="134"/>
        <v>скрыть</v>
      </c>
    </row>
    <row r="1208" spans="2:17" ht="15.75" hidden="1" customHeight="1" x14ac:dyDescent="0.25">
      <c r="B1208" s="182">
        <v>1192</v>
      </c>
      <c r="C1208" s="182">
        <f t="shared" si="138"/>
        <v>0</v>
      </c>
      <c r="D1208" s="182">
        <f t="shared" si="138"/>
        <v>0</v>
      </c>
      <c r="E1208" s="183">
        <f t="shared" si="138"/>
        <v>0</v>
      </c>
      <c r="F1208" s="182">
        <f t="shared" si="138"/>
        <v>0</v>
      </c>
      <c r="G1208" s="141">
        <f t="shared" si="138"/>
        <v>0</v>
      </c>
      <c r="H1208" s="141">
        <f t="shared" si="138"/>
        <v>0</v>
      </c>
      <c r="I1208" s="142">
        <f t="shared" si="138"/>
        <v>0</v>
      </c>
      <c r="J1208" s="136">
        <f t="shared" si="138"/>
        <v>0</v>
      </c>
      <c r="K1208" s="136">
        <f t="shared" si="138"/>
        <v>0</v>
      </c>
      <c r="L1208" s="136">
        <f t="shared" si="138"/>
        <v>0</v>
      </c>
      <c r="M1208" s="177">
        <f t="shared" si="138"/>
        <v>0</v>
      </c>
      <c r="N1208" s="137">
        <f t="shared" si="138"/>
        <v>0</v>
      </c>
      <c r="O1208" s="45"/>
      <c r="Q1208" s="57" t="str">
        <f t="shared" si="134"/>
        <v>скрыть</v>
      </c>
    </row>
    <row r="1209" spans="2:17" ht="15.75" hidden="1" customHeight="1" x14ac:dyDescent="0.25">
      <c r="B1209" s="182">
        <v>1193</v>
      </c>
      <c r="C1209" s="182">
        <f t="shared" si="138"/>
        <v>0</v>
      </c>
      <c r="D1209" s="182">
        <f t="shared" si="138"/>
        <v>0</v>
      </c>
      <c r="E1209" s="183">
        <f t="shared" si="138"/>
        <v>0</v>
      </c>
      <c r="F1209" s="182">
        <f t="shared" si="138"/>
        <v>0</v>
      </c>
      <c r="G1209" s="141">
        <f t="shared" si="138"/>
        <v>0</v>
      </c>
      <c r="H1209" s="141">
        <f t="shared" si="138"/>
        <v>0</v>
      </c>
      <c r="I1209" s="142">
        <f t="shared" si="138"/>
        <v>0</v>
      </c>
      <c r="J1209" s="136">
        <f t="shared" si="138"/>
        <v>0</v>
      </c>
      <c r="K1209" s="136">
        <f t="shared" si="138"/>
        <v>0</v>
      </c>
      <c r="L1209" s="136">
        <f t="shared" si="138"/>
        <v>0</v>
      </c>
      <c r="M1209" s="177">
        <f t="shared" si="138"/>
        <v>0</v>
      </c>
      <c r="N1209" s="137">
        <f t="shared" si="138"/>
        <v>0</v>
      </c>
      <c r="O1209" s="45"/>
      <c r="Q1209" s="57" t="str">
        <f t="shared" si="134"/>
        <v>скрыть</v>
      </c>
    </row>
    <row r="1210" spans="2:17" ht="15.75" hidden="1" customHeight="1" x14ac:dyDescent="0.25">
      <c r="B1210" s="182">
        <v>1194</v>
      </c>
      <c r="C1210" s="182">
        <f t="shared" si="138"/>
        <v>0</v>
      </c>
      <c r="D1210" s="182">
        <f t="shared" si="138"/>
        <v>0</v>
      </c>
      <c r="E1210" s="183">
        <f t="shared" si="138"/>
        <v>0</v>
      </c>
      <c r="F1210" s="182">
        <f t="shared" si="138"/>
        <v>0</v>
      </c>
      <c r="G1210" s="141">
        <f t="shared" si="138"/>
        <v>0</v>
      </c>
      <c r="H1210" s="141">
        <f t="shared" si="138"/>
        <v>0</v>
      </c>
      <c r="I1210" s="142">
        <f t="shared" si="138"/>
        <v>0</v>
      </c>
      <c r="J1210" s="136">
        <f t="shared" si="138"/>
        <v>0</v>
      </c>
      <c r="K1210" s="136">
        <f t="shared" si="138"/>
        <v>0</v>
      </c>
      <c r="L1210" s="136">
        <f t="shared" si="138"/>
        <v>0</v>
      </c>
      <c r="M1210" s="177">
        <f t="shared" si="138"/>
        <v>0</v>
      </c>
      <c r="N1210" s="137">
        <f t="shared" si="138"/>
        <v>0</v>
      </c>
      <c r="O1210" s="45"/>
      <c r="Q1210" s="57" t="str">
        <f t="shared" si="134"/>
        <v>скрыть</v>
      </c>
    </row>
    <row r="1211" spans="2:17" ht="15.75" hidden="1" customHeight="1" x14ac:dyDescent="0.25">
      <c r="B1211" s="182">
        <v>1195</v>
      </c>
      <c r="C1211" s="182">
        <f t="shared" si="138"/>
        <v>0</v>
      </c>
      <c r="D1211" s="182">
        <f t="shared" si="138"/>
        <v>0</v>
      </c>
      <c r="E1211" s="183">
        <f t="shared" si="138"/>
        <v>0</v>
      </c>
      <c r="F1211" s="182">
        <f t="shared" si="138"/>
        <v>0</v>
      </c>
      <c r="G1211" s="141">
        <f t="shared" si="138"/>
        <v>0</v>
      </c>
      <c r="H1211" s="141">
        <f t="shared" si="138"/>
        <v>0</v>
      </c>
      <c r="I1211" s="142">
        <f t="shared" si="138"/>
        <v>0</v>
      </c>
      <c r="J1211" s="136">
        <f t="shared" si="138"/>
        <v>0</v>
      </c>
      <c r="K1211" s="136">
        <f t="shared" si="138"/>
        <v>0</v>
      </c>
      <c r="L1211" s="136">
        <f t="shared" si="138"/>
        <v>0</v>
      </c>
      <c r="M1211" s="177">
        <f t="shared" si="138"/>
        <v>0</v>
      </c>
      <c r="N1211" s="137">
        <f t="shared" si="138"/>
        <v>0</v>
      </c>
      <c r="O1211" s="45"/>
      <c r="Q1211" s="57" t="str">
        <f t="shared" si="134"/>
        <v>скрыть</v>
      </c>
    </row>
    <row r="1212" spans="2:17" ht="15.75" hidden="1" customHeight="1" x14ac:dyDescent="0.25">
      <c r="B1212" s="182">
        <v>1196</v>
      </c>
      <c r="C1212" s="182">
        <f t="shared" si="138"/>
        <v>0</v>
      </c>
      <c r="D1212" s="182">
        <f t="shared" si="138"/>
        <v>0</v>
      </c>
      <c r="E1212" s="183">
        <f t="shared" si="138"/>
        <v>0</v>
      </c>
      <c r="F1212" s="182">
        <f t="shared" si="138"/>
        <v>0</v>
      </c>
      <c r="G1212" s="141">
        <f t="shared" si="138"/>
        <v>0</v>
      </c>
      <c r="H1212" s="141">
        <f t="shared" si="138"/>
        <v>0</v>
      </c>
      <c r="I1212" s="142">
        <f t="shared" si="138"/>
        <v>0</v>
      </c>
      <c r="J1212" s="136">
        <f t="shared" si="138"/>
        <v>0</v>
      </c>
      <c r="K1212" s="136">
        <f t="shared" si="138"/>
        <v>0</v>
      </c>
      <c r="L1212" s="136">
        <f t="shared" si="138"/>
        <v>0</v>
      </c>
      <c r="M1212" s="177">
        <f t="shared" si="138"/>
        <v>0</v>
      </c>
      <c r="N1212" s="137">
        <f t="shared" si="138"/>
        <v>0</v>
      </c>
      <c r="O1212" s="45"/>
      <c r="Q1212" s="57" t="str">
        <f t="shared" si="134"/>
        <v>скрыть</v>
      </c>
    </row>
    <row r="1213" spans="2:17" ht="15.75" hidden="1" customHeight="1" x14ac:dyDescent="0.25">
      <c r="B1213" s="182">
        <v>1197</v>
      </c>
      <c r="C1213" s="182">
        <f t="shared" si="138"/>
        <v>0</v>
      </c>
      <c r="D1213" s="182">
        <f t="shared" si="138"/>
        <v>0</v>
      </c>
      <c r="E1213" s="183">
        <f t="shared" si="138"/>
        <v>0</v>
      </c>
      <c r="F1213" s="182">
        <f t="shared" si="138"/>
        <v>0</v>
      </c>
      <c r="G1213" s="141">
        <f t="shared" si="138"/>
        <v>0</v>
      </c>
      <c r="H1213" s="141">
        <f t="shared" si="138"/>
        <v>0</v>
      </c>
      <c r="I1213" s="142">
        <f t="shared" si="138"/>
        <v>0</v>
      </c>
      <c r="J1213" s="136">
        <f t="shared" si="138"/>
        <v>0</v>
      </c>
      <c r="K1213" s="136">
        <f t="shared" si="138"/>
        <v>0</v>
      </c>
      <c r="L1213" s="136">
        <f t="shared" si="138"/>
        <v>0</v>
      </c>
      <c r="M1213" s="177">
        <f t="shared" si="138"/>
        <v>0</v>
      </c>
      <c r="N1213" s="137">
        <f t="shared" si="138"/>
        <v>0</v>
      </c>
      <c r="O1213" s="45"/>
      <c r="Q1213" s="57" t="str">
        <f t="shared" si="134"/>
        <v>скрыть</v>
      </c>
    </row>
    <row r="1214" spans="2:17" ht="15.75" hidden="1" customHeight="1" x14ac:dyDescent="0.25">
      <c r="B1214" s="182">
        <v>1198</v>
      </c>
      <c r="C1214" s="182">
        <f t="shared" si="138"/>
        <v>0</v>
      </c>
      <c r="D1214" s="182">
        <f t="shared" si="138"/>
        <v>0</v>
      </c>
      <c r="E1214" s="183">
        <f t="shared" si="138"/>
        <v>0</v>
      </c>
      <c r="F1214" s="182">
        <f t="shared" si="138"/>
        <v>0</v>
      </c>
      <c r="G1214" s="141">
        <f t="shared" si="138"/>
        <v>0</v>
      </c>
      <c r="H1214" s="141">
        <f t="shared" si="138"/>
        <v>0</v>
      </c>
      <c r="I1214" s="142">
        <f t="shared" si="138"/>
        <v>0</v>
      </c>
      <c r="J1214" s="136">
        <f t="shared" si="138"/>
        <v>0</v>
      </c>
      <c r="K1214" s="136">
        <f t="shared" si="138"/>
        <v>0</v>
      </c>
      <c r="L1214" s="136">
        <f t="shared" si="138"/>
        <v>0</v>
      </c>
      <c r="M1214" s="177">
        <f t="shared" si="138"/>
        <v>0</v>
      </c>
      <c r="N1214" s="137">
        <f t="shared" si="138"/>
        <v>0</v>
      </c>
      <c r="O1214" s="45"/>
      <c r="Q1214" s="57" t="str">
        <f t="shared" si="134"/>
        <v>скрыть</v>
      </c>
    </row>
    <row r="1215" spans="2:17" ht="15.75" hidden="1" customHeight="1" x14ac:dyDescent="0.25">
      <c r="B1215" s="182">
        <v>1199</v>
      </c>
      <c r="C1215" s="182">
        <f t="shared" si="138"/>
        <v>0</v>
      </c>
      <c r="D1215" s="182">
        <f t="shared" si="138"/>
        <v>0</v>
      </c>
      <c r="E1215" s="183">
        <f t="shared" si="138"/>
        <v>0</v>
      </c>
      <c r="F1215" s="182">
        <f t="shared" si="138"/>
        <v>0</v>
      </c>
      <c r="G1215" s="141">
        <f t="shared" si="138"/>
        <v>0</v>
      </c>
      <c r="H1215" s="141">
        <f t="shared" si="138"/>
        <v>0</v>
      </c>
      <c r="I1215" s="142">
        <f t="shared" si="138"/>
        <v>0</v>
      </c>
      <c r="J1215" s="136">
        <f t="shared" si="138"/>
        <v>0</v>
      </c>
      <c r="K1215" s="136">
        <f t="shared" si="138"/>
        <v>0</v>
      </c>
      <c r="L1215" s="136">
        <f t="shared" si="138"/>
        <v>0</v>
      </c>
      <c r="M1215" s="177">
        <f t="shared" si="138"/>
        <v>0</v>
      </c>
      <c r="N1215" s="137">
        <f t="shared" si="138"/>
        <v>0</v>
      </c>
      <c r="O1215" s="45"/>
      <c r="Q1215" s="57" t="str">
        <f t="shared" si="134"/>
        <v>скрыть</v>
      </c>
    </row>
    <row r="1216" spans="2:17" ht="15.75" hidden="1" customHeight="1" x14ac:dyDescent="0.25">
      <c r="B1216" s="182">
        <v>1200</v>
      </c>
      <c r="C1216" s="182">
        <f t="shared" si="138"/>
        <v>0</v>
      </c>
      <c r="D1216" s="182">
        <f t="shared" si="138"/>
        <v>0</v>
      </c>
      <c r="E1216" s="183">
        <f t="shared" si="138"/>
        <v>0</v>
      </c>
      <c r="F1216" s="182">
        <f t="shared" si="138"/>
        <v>0</v>
      </c>
      <c r="G1216" s="141">
        <f t="shared" si="138"/>
        <v>0</v>
      </c>
      <c r="H1216" s="141">
        <f t="shared" si="138"/>
        <v>0</v>
      </c>
      <c r="I1216" s="142">
        <f t="shared" si="138"/>
        <v>0</v>
      </c>
      <c r="J1216" s="136">
        <f t="shared" si="138"/>
        <v>0</v>
      </c>
      <c r="K1216" s="136">
        <f t="shared" si="138"/>
        <v>0</v>
      </c>
      <c r="L1216" s="136">
        <f t="shared" si="138"/>
        <v>0</v>
      </c>
      <c r="M1216" s="177">
        <f t="shared" si="138"/>
        <v>0</v>
      </c>
      <c r="N1216" s="137">
        <f t="shared" si="138"/>
        <v>0</v>
      </c>
      <c r="O1216" s="45"/>
      <c r="Q1216" s="57" t="str">
        <f t="shared" si="134"/>
        <v>скрыть</v>
      </c>
    </row>
    <row r="1217" spans="2:17" ht="15.75" hidden="1" customHeight="1" x14ac:dyDescent="0.25">
      <c r="B1217" s="182">
        <v>1201</v>
      </c>
      <c r="C1217" s="182">
        <f t="shared" ref="C1217:N1226" si="139">IFERROR(VLOOKUP($B1217,calc_data,C$14+1,0),0)</f>
        <v>0</v>
      </c>
      <c r="D1217" s="182">
        <f t="shared" si="139"/>
        <v>0</v>
      </c>
      <c r="E1217" s="183">
        <f t="shared" si="139"/>
        <v>0</v>
      </c>
      <c r="F1217" s="182">
        <f t="shared" si="139"/>
        <v>0</v>
      </c>
      <c r="G1217" s="141">
        <f t="shared" si="139"/>
        <v>0</v>
      </c>
      <c r="H1217" s="141">
        <f t="shared" si="139"/>
        <v>0</v>
      </c>
      <c r="I1217" s="142">
        <f t="shared" si="139"/>
        <v>0</v>
      </c>
      <c r="J1217" s="136">
        <f t="shared" si="139"/>
        <v>0</v>
      </c>
      <c r="K1217" s="136">
        <f t="shared" si="139"/>
        <v>0</v>
      </c>
      <c r="L1217" s="136">
        <f t="shared" si="139"/>
        <v>0</v>
      </c>
      <c r="M1217" s="177">
        <f t="shared" si="139"/>
        <v>0</v>
      </c>
      <c r="N1217" s="137">
        <f t="shared" si="139"/>
        <v>0</v>
      </c>
      <c r="O1217" s="45"/>
      <c r="Q1217" s="57" t="str">
        <f t="shared" si="134"/>
        <v>скрыть</v>
      </c>
    </row>
    <row r="1218" spans="2:17" ht="15.75" hidden="1" customHeight="1" x14ac:dyDescent="0.25">
      <c r="B1218" s="182">
        <v>1202</v>
      </c>
      <c r="C1218" s="182">
        <f t="shared" si="139"/>
        <v>0</v>
      </c>
      <c r="D1218" s="182">
        <f t="shared" si="139"/>
        <v>0</v>
      </c>
      <c r="E1218" s="183">
        <f t="shared" si="139"/>
        <v>0</v>
      </c>
      <c r="F1218" s="182">
        <f t="shared" si="139"/>
        <v>0</v>
      </c>
      <c r="G1218" s="141">
        <f t="shared" si="139"/>
        <v>0</v>
      </c>
      <c r="H1218" s="141">
        <f t="shared" si="139"/>
        <v>0</v>
      </c>
      <c r="I1218" s="142">
        <f t="shared" si="139"/>
        <v>0</v>
      </c>
      <c r="J1218" s="136">
        <f t="shared" si="139"/>
        <v>0</v>
      </c>
      <c r="K1218" s="136">
        <f t="shared" si="139"/>
        <v>0</v>
      </c>
      <c r="L1218" s="136">
        <f t="shared" si="139"/>
        <v>0</v>
      </c>
      <c r="M1218" s="177">
        <f t="shared" si="139"/>
        <v>0</v>
      </c>
      <c r="N1218" s="137">
        <f t="shared" si="139"/>
        <v>0</v>
      </c>
      <c r="O1218" s="45"/>
      <c r="Q1218" s="57" t="str">
        <f t="shared" si="134"/>
        <v>скрыть</v>
      </c>
    </row>
    <row r="1219" spans="2:17" ht="15.75" hidden="1" customHeight="1" x14ac:dyDescent="0.25">
      <c r="B1219" s="182">
        <v>1203</v>
      </c>
      <c r="C1219" s="182">
        <f t="shared" si="139"/>
        <v>0</v>
      </c>
      <c r="D1219" s="182">
        <f t="shared" si="139"/>
        <v>0</v>
      </c>
      <c r="E1219" s="183">
        <f t="shared" si="139"/>
        <v>0</v>
      </c>
      <c r="F1219" s="182">
        <f t="shared" si="139"/>
        <v>0</v>
      </c>
      <c r="G1219" s="141">
        <f t="shared" si="139"/>
        <v>0</v>
      </c>
      <c r="H1219" s="141">
        <f t="shared" si="139"/>
        <v>0</v>
      </c>
      <c r="I1219" s="142">
        <f t="shared" si="139"/>
        <v>0</v>
      </c>
      <c r="J1219" s="136">
        <f t="shared" si="139"/>
        <v>0</v>
      </c>
      <c r="K1219" s="136">
        <f t="shared" si="139"/>
        <v>0</v>
      </c>
      <c r="L1219" s="136">
        <f t="shared" si="139"/>
        <v>0</v>
      </c>
      <c r="M1219" s="177">
        <f t="shared" si="139"/>
        <v>0</v>
      </c>
      <c r="N1219" s="137">
        <f t="shared" si="139"/>
        <v>0</v>
      </c>
      <c r="O1219" s="45"/>
      <c r="Q1219" s="57" t="str">
        <f t="shared" si="134"/>
        <v>скрыть</v>
      </c>
    </row>
    <row r="1220" spans="2:17" ht="15.75" hidden="1" customHeight="1" x14ac:dyDescent="0.25">
      <c r="B1220" s="182">
        <v>1204</v>
      </c>
      <c r="C1220" s="182">
        <f t="shared" si="139"/>
        <v>0</v>
      </c>
      <c r="D1220" s="182">
        <f t="shared" si="139"/>
        <v>0</v>
      </c>
      <c r="E1220" s="183">
        <f t="shared" si="139"/>
        <v>0</v>
      </c>
      <c r="F1220" s="182">
        <f t="shared" si="139"/>
        <v>0</v>
      </c>
      <c r="G1220" s="141">
        <f t="shared" si="139"/>
        <v>0</v>
      </c>
      <c r="H1220" s="141">
        <f t="shared" si="139"/>
        <v>0</v>
      </c>
      <c r="I1220" s="142">
        <f t="shared" si="139"/>
        <v>0</v>
      </c>
      <c r="J1220" s="136">
        <f t="shared" si="139"/>
        <v>0</v>
      </c>
      <c r="K1220" s="136">
        <f t="shared" si="139"/>
        <v>0</v>
      </c>
      <c r="L1220" s="136">
        <f t="shared" si="139"/>
        <v>0</v>
      </c>
      <c r="M1220" s="177">
        <f t="shared" si="139"/>
        <v>0</v>
      </c>
      <c r="N1220" s="137">
        <f t="shared" si="139"/>
        <v>0</v>
      </c>
      <c r="O1220" s="45"/>
      <c r="Q1220" s="57" t="str">
        <f t="shared" si="134"/>
        <v>скрыть</v>
      </c>
    </row>
    <row r="1221" spans="2:17" ht="15.75" hidden="1" customHeight="1" x14ac:dyDescent="0.25">
      <c r="B1221" s="182">
        <v>1205</v>
      </c>
      <c r="C1221" s="182">
        <f t="shared" si="139"/>
        <v>0</v>
      </c>
      <c r="D1221" s="182">
        <f t="shared" si="139"/>
        <v>0</v>
      </c>
      <c r="E1221" s="183">
        <f t="shared" si="139"/>
        <v>0</v>
      </c>
      <c r="F1221" s="182">
        <f t="shared" si="139"/>
        <v>0</v>
      </c>
      <c r="G1221" s="141">
        <f t="shared" si="139"/>
        <v>0</v>
      </c>
      <c r="H1221" s="141">
        <f t="shared" si="139"/>
        <v>0</v>
      </c>
      <c r="I1221" s="142">
        <f t="shared" si="139"/>
        <v>0</v>
      </c>
      <c r="J1221" s="136">
        <f t="shared" si="139"/>
        <v>0</v>
      </c>
      <c r="K1221" s="136">
        <f t="shared" si="139"/>
        <v>0</v>
      </c>
      <c r="L1221" s="136">
        <f t="shared" si="139"/>
        <v>0</v>
      </c>
      <c r="M1221" s="177">
        <f t="shared" si="139"/>
        <v>0</v>
      </c>
      <c r="N1221" s="137">
        <f t="shared" si="139"/>
        <v>0</v>
      </c>
      <c r="O1221" s="45"/>
      <c r="Q1221" s="57" t="str">
        <f t="shared" si="134"/>
        <v>скрыть</v>
      </c>
    </row>
    <row r="1222" spans="2:17" ht="15.75" hidden="1" customHeight="1" x14ac:dyDescent="0.25">
      <c r="B1222" s="182">
        <v>1206</v>
      </c>
      <c r="C1222" s="182">
        <f t="shared" si="139"/>
        <v>0</v>
      </c>
      <c r="D1222" s="182">
        <f t="shared" si="139"/>
        <v>0</v>
      </c>
      <c r="E1222" s="183">
        <f t="shared" si="139"/>
        <v>0</v>
      </c>
      <c r="F1222" s="182">
        <f t="shared" si="139"/>
        <v>0</v>
      </c>
      <c r="G1222" s="141">
        <f t="shared" si="139"/>
        <v>0</v>
      </c>
      <c r="H1222" s="141">
        <f t="shared" si="139"/>
        <v>0</v>
      </c>
      <c r="I1222" s="142">
        <f t="shared" si="139"/>
        <v>0</v>
      </c>
      <c r="J1222" s="136">
        <f t="shared" si="139"/>
        <v>0</v>
      </c>
      <c r="K1222" s="136">
        <f t="shared" si="139"/>
        <v>0</v>
      </c>
      <c r="L1222" s="136">
        <f t="shared" si="139"/>
        <v>0</v>
      </c>
      <c r="M1222" s="177">
        <f t="shared" si="139"/>
        <v>0</v>
      </c>
      <c r="N1222" s="137">
        <f t="shared" si="139"/>
        <v>0</v>
      </c>
      <c r="O1222" s="45"/>
      <c r="Q1222" s="57" t="str">
        <f t="shared" si="134"/>
        <v>скрыть</v>
      </c>
    </row>
    <row r="1223" spans="2:17" ht="15.75" hidden="1" customHeight="1" x14ac:dyDescent="0.25">
      <c r="B1223" s="182">
        <v>1207</v>
      </c>
      <c r="C1223" s="182">
        <f t="shared" si="139"/>
        <v>0</v>
      </c>
      <c r="D1223" s="182">
        <f t="shared" si="139"/>
        <v>0</v>
      </c>
      <c r="E1223" s="183">
        <f t="shared" si="139"/>
        <v>0</v>
      </c>
      <c r="F1223" s="182">
        <f t="shared" si="139"/>
        <v>0</v>
      </c>
      <c r="G1223" s="141">
        <f t="shared" si="139"/>
        <v>0</v>
      </c>
      <c r="H1223" s="141">
        <f t="shared" si="139"/>
        <v>0</v>
      </c>
      <c r="I1223" s="142">
        <f t="shared" si="139"/>
        <v>0</v>
      </c>
      <c r="J1223" s="136">
        <f t="shared" si="139"/>
        <v>0</v>
      </c>
      <c r="K1223" s="136">
        <f t="shared" si="139"/>
        <v>0</v>
      </c>
      <c r="L1223" s="136">
        <f t="shared" si="139"/>
        <v>0</v>
      </c>
      <c r="M1223" s="177">
        <f t="shared" si="139"/>
        <v>0</v>
      </c>
      <c r="N1223" s="137">
        <f t="shared" si="139"/>
        <v>0</v>
      </c>
      <c r="O1223" s="45"/>
      <c r="Q1223" s="57" t="str">
        <f t="shared" si="134"/>
        <v>скрыть</v>
      </c>
    </row>
    <row r="1224" spans="2:17" ht="15.75" hidden="1" customHeight="1" x14ac:dyDescent="0.25">
      <c r="B1224" s="182">
        <v>1208</v>
      </c>
      <c r="C1224" s="182">
        <f t="shared" si="139"/>
        <v>0</v>
      </c>
      <c r="D1224" s="182">
        <f t="shared" si="139"/>
        <v>0</v>
      </c>
      <c r="E1224" s="183">
        <f t="shared" si="139"/>
        <v>0</v>
      </c>
      <c r="F1224" s="182">
        <f t="shared" si="139"/>
        <v>0</v>
      </c>
      <c r="G1224" s="141">
        <f t="shared" si="139"/>
        <v>0</v>
      </c>
      <c r="H1224" s="141">
        <f t="shared" si="139"/>
        <v>0</v>
      </c>
      <c r="I1224" s="142">
        <f t="shared" si="139"/>
        <v>0</v>
      </c>
      <c r="J1224" s="136">
        <f t="shared" si="139"/>
        <v>0</v>
      </c>
      <c r="K1224" s="136">
        <f t="shared" si="139"/>
        <v>0</v>
      </c>
      <c r="L1224" s="136">
        <f t="shared" si="139"/>
        <v>0</v>
      </c>
      <c r="M1224" s="177">
        <f t="shared" si="139"/>
        <v>0</v>
      </c>
      <c r="N1224" s="137">
        <f t="shared" si="139"/>
        <v>0</v>
      </c>
      <c r="O1224" s="45"/>
      <c r="Q1224" s="57" t="str">
        <f t="shared" si="134"/>
        <v>скрыть</v>
      </c>
    </row>
    <row r="1225" spans="2:17" ht="15.75" hidden="1" customHeight="1" x14ac:dyDescent="0.25">
      <c r="B1225" s="182">
        <v>1209</v>
      </c>
      <c r="C1225" s="182">
        <f t="shared" si="139"/>
        <v>0</v>
      </c>
      <c r="D1225" s="182">
        <f t="shared" si="139"/>
        <v>0</v>
      </c>
      <c r="E1225" s="183">
        <f t="shared" si="139"/>
        <v>0</v>
      </c>
      <c r="F1225" s="182">
        <f t="shared" si="139"/>
        <v>0</v>
      </c>
      <c r="G1225" s="141">
        <f t="shared" si="139"/>
        <v>0</v>
      </c>
      <c r="H1225" s="141">
        <f t="shared" si="139"/>
        <v>0</v>
      </c>
      <c r="I1225" s="142">
        <f t="shared" si="139"/>
        <v>0</v>
      </c>
      <c r="J1225" s="136">
        <f t="shared" si="139"/>
        <v>0</v>
      </c>
      <c r="K1225" s="136">
        <f t="shared" si="139"/>
        <v>0</v>
      </c>
      <c r="L1225" s="136">
        <f t="shared" si="139"/>
        <v>0</v>
      </c>
      <c r="M1225" s="177">
        <f t="shared" si="139"/>
        <v>0</v>
      </c>
      <c r="N1225" s="137">
        <f t="shared" si="139"/>
        <v>0</v>
      </c>
      <c r="O1225" s="45"/>
      <c r="Q1225" s="57" t="str">
        <f t="shared" si="134"/>
        <v>скрыть</v>
      </c>
    </row>
    <row r="1226" spans="2:17" ht="15.75" hidden="1" customHeight="1" x14ac:dyDescent="0.25">
      <c r="B1226" s="182">
        <v>1210</v>
      </c>
      <c r="C1226" s="182">
        <f t="shared" si="139"/>
        <v>0</v>
      </c>
      <c r="D1226" s="182">
        <f t="shared" si="139"/>
        <v>0</v>
      </c>
      <c r="E1226" s="183">
        <f t="shared" si="139"/>
        <v>0</v>
      </c>
      <c r="F1226" s="182">
        <f t="shared" si="139"/>
        <v>0</v>
      </c>
      <c r="G1226" s="141">
        <f t="shared" si="139"/>
        <v>0</v>
      </c>
      <c r="H1226" s="141">
        <f t="shared" si="139"/>
        <v>0</v>
      </c>
      <c r="I1226" s="142">
        <f t="shared" si="139"/>
        <v>0</v>
      </c>
      <c r="J1226" s="136">
        <f t="shared" si="139"/>
        <v>0</v>
      </c>
      <c r="K1226" s="136">
        <f t="shared" si="139"/>
        <v>0</v>
      </c>
      <c r="L1226" s="136">
        <f t="shared" si="139"/>
        <v>0</v>
      </c>
      <c r="M1226" s="177">
        <f t="shared" si="139"/>
        <v>0</v>
      </c>
      <c r="N1226" s="137">
        <f t="shared" si="139"/>
        <v>0</v>
      </c>
      <c r="O1226" s="45"/>
      <c r="Q1226" s="57" t="str">
        <f t="shared" si="134"/>
        <v>скрыть</v>
      </c>
    </row>
    <row r="1227" spans="2:17" ht="15.75" hidden="1" customHeight="1" x14ac:dyDescent="0.25">
      <c r="B1227" s="182">
        <v>1211</v>
      </c>
      <c r="C1227" s="182">
        <f t="shared" ref="C1227:N1236" si="140">IFERROR(VLOOKUP($B1227,calc_data,C$14+1,0),0)</f>
        <v>0</v>
      </c>
      <c r="D1227" s="182">
        <f t="shared" si="140"/>
        <v>0</v>
      </c>
      <c r="E1227" s="183">
        <f t="shared" si="140"/>
        <v>0</v>
      </c>
      <c r="F1227" s="182">
        <f t="shared" si="140"/>
        <v>0</v>
      </c>
      <c r="G1227" s="141">
        <f t="shared" si="140"/>
        <v>0</v>
      </c>
      <c r="H1227" s="141">
        <f t="shared" si="140"/>
        <v>0</v>
      </c>
      <c r="I1227" s="142">
        <f t="shared" si="140"/>
        <v>0</v>
      </c>
      <c r="J1227" s="136">
        <f t="shared" si="140"/>
        <v>0</v>
      </c>
      <c r="K1227" s="136">
        <f t="shared" si="140"/>
        <v>0</v>
      </c>
      <c r="L1227" s="136">
        <f t="shared" si="140"/>
        <v>0</v>
      </c>
      <c r="M1227" s="177">
        <f t="shared" si="140"/>
        <v>0</v>
      </c>
      <c r="N1227" s="137">
        <f t="shared" si="140"/>
        <v>0</v>
      </c>
      <c r="O1227" s="45"/>
      <c r="Q1227" s="57" t="str">
        <f t="shared" si="134"/>
        <v>скрыть</v>
      </c>
    </row>
    <row r="1228" spans="2:17" ht="15.75" hidden="1" customHeight="1" x14ac:dyDescent="0.25">
      <c r="B1228" s="182">
        <v>1212</v>
      </c>
      <c r="C1228" s="182">
        <f t="shared" si="140"/>
        <v>0</v>
      </c>
      <c r="D1228" s="182">
        <f t="shared" si="140"/>
        <v>0</v>
      </c>
      <c r="E1228" s="183">
        <f t="shared" si="140"/>
        <v>0</v>
      </c>
      <c r="F1228" s="182">
        <f t="shared" si="140"/>
        <v>0</v>
      </c>
      <c r="G1228" s="141">
        <f t="shared" si="140"/>
        <v>0</v>
      </c>
      <c r="H1228" s="141">
        <f t="shared" si="140"/>
        <v>0</v>
      </c>
      <c r="I1228" s="142">
        <f t="shared" si="140"/>
        <v>0</v>
      </c>
      <c r="J1228" s="136">
        <f t="shared" si="140"/>
        <v>0</v>
      </c>
      <c r="K1228" s="136">
        <f t="shared" si="140"/>
        <v>0</v>
      </c>
      <c r="L1228" s="136">
        <f t="shared" si="140"/>
        <v>0</v>
      </c>
      <c r="M1228" s="177">
        <f t="shared" si="140"/>
        <v>0</v>
      </c>
      <c r="N1228" s="137">
        <f t="shared" si="140"/>
        <v>0</v>
      </c>
      <c r="O1228" s="45"/>
      <c r="Q1228" s="57" t="str">
        <f t="shared" si="134"/>
        <v>скрыть</v>
      </c>
    </row>
    <row r="1229" spans="2:17" ht="15.75" hidden="1" customHeight="1" x14ac:dyDescent="0.25">
      <c r="B1229" s="182">
        <v>1213</v>
      </c>
      <c r="C1229" s="182">
        <f t="shared" si="140"/>
        <v>0</v>
      </c>
      <c r="D1229" s="182">
        <f t="shared" si="140"/>
        <v>0</v>
      </c>
      <c r="E1229" s="183">
        <f t="shared" si="140"/>
        <v>0</v>
      </c>
      <c r="F1229" s="182">
        <f t="shared" si="140"/>
        <v>0</v>
      </c>
      <c r="G1229" s="141">
        <f t="shared" si="140"/>
        <v>0</v>
      </c>
      <c r="H1229" s="141">
        <f t="shared" si="140"/>
        <v>0</v>
      </c>
      <c r="I1229" s="142">
        <f t="shared" si="140"/>
        <v>0</v>
      </c>
      <c r="J1229" s="136">
        <f t="shared" si="140"/>
        <v>0</v>
      </c>
      <c r="K1229" s="136">
        <f t="shared" si="140"/>
        <v>0</v>
      </c>
      <c r="L1229" s="136">
        <f t="shared" si="140"/>
        <v>0</v>
      </c>
      <c r="M1229" s="177">
        <f t="shared" si="140"/>
        <v>0</v>
      </c>
      <c r="N1229" s="137">
        <f t="shared" si="140"/>
        <v>0</v>
      </c>
      <c r="O1229" s="45"/>
      <c r="Q1229" s="57" t="str">
        <f t="shared" si="134"/>
        <v>скрыть</v>
      </c>
    </row>
    <row r="1230" spans="2:17" ht="15.75" hidden="1" customHeight="1" x14ac:dyDescent="0.25">
      <c r="B1230" s="182">
        <v>1214</v>
      </c>
      <c r="C1230" s="182">
        <f t="shared" si="140"/>
        <v>0</v>
      </c>
      <c r="D1230" s="182">
        <f t="shared" si="140"/>
        <v>0</v>
      </c>
      <c r="E1230" s="183">
        <f t="shared" si="140"/>
        <v>0</v>
      </c>
      <c r="F1230" s="182">
        <f t="shared" si="140"/>
        <v>0</v>
      </c>
      <c r="G1230" s="141">
        <f t="shared" si="140"/>
        <v>0</v>
      </c>
      <c r="H1230" s="141">
        <f t="shared" si="140"/>
        <v>0</v>
      </c>
      <c r="I1230" s="142">
        <f t="shared" si="140"/>
        <v>0</v>
      </c>
      <c r="J1230" s="136">
        <f t="shared" si="140"/>
        <v>0</v>
      </c>
      <c r="K1230" s="136">
        <f t="shared" si="140"/>
        <v>0</v>
      </c>
      <c r="L1230" s="136">
        <f t="shared" si="140"/>
        <v>0</v>
      </c>
      <c r="M1230" s="177">
        <f t="shared" si="140"/>
        <v>0</v>
      </c>
      <c r="N1230" s="137">
        <f t="shared" si="140"/>
        <v>0</v>
      </c>
      <c r="O1230" s="45"/>
      <c r="Q1230" s="57" t="str">
        <f t="shared" si="134"/>
        <v>скрыть</v>
      </c>
    </row>
    <row r="1231" spans="2:17" ht="15.75" hidden="1" customHeight="1" x14ac:dyDescent="0.25">
      <c r="B1231" s="182">
        <v>1215</v>
      </c>
      <c r="C1231" s="182">
        <f t="shared" si="140"/>
        <v>0</v>
      </c>
      <c r="D1231" s="182">
        <f t="shared" si="140"/>
        <v>0</v>
      </c>
      <c r="E1231" s="183">
        <f t="shared" si="140"/>
        <v>0</v>
      </c>
      <c r="F1231" s="182">
        <f t="shared" si="140"/>
        <v>0</v>
      </c>
      <c r="G1231" s="141">
        <f t="shared" si="140"/>
        <v>0</v>
      </c>
      <c r="H1231" s="141">
        <f t="shared" si="140"/>
        <v>0</v>
      </c>
      <c r="I1231" s="142">
        <f t="shared" si="140"/>
        <v>0</v>
      </c>
      <c r="J1231" s="136">
        <f t="shared" si="140"/>
        <v>0</v>
      </c>
      <c r="K1231" s="136">
        <f t="shared" si="140"/>
        <v>0</v>
      </c>
      <c r="L1231" s="136">
        <f t="shared" si="140"/>
        <v>0</v>
      </c>
      <c r="M1231" s="177">
        <f t="shared" si="140"/>
        <v>0</v>
      </c>
      <c r="N1231" s="137">
        <f t="shared" si="140"/>
        <v>0</v>
      </c>
      <c r="O1231" s="45"/>
      <c r="Q1231" s="57" t="str">
        <f t="shared" si="134"/>
        <v>скрыть</v>
      </c>
    </row>
    <row r="1232" spans="2:17" ht="15.75" hidden="1" customHeight="1" x14ac:dyDescent="0.25">
      <c r="B1232" s="182">
        <v>1216</v>
      </c>
      <c r="C1232" s="182">
        <f t="shared" si="140"/>
        <v>0</v>
      </c>
      <c r="D1232" s="182">
        <f t="shared" si="140"/>
        <v>0</v>
      </c>
      <c r="E1232" s="183">
        <f t="shared" si="140"/>
        <v>0</v>
      </c>
      <c r="F1232" s="182">
        <f t="shared" si="140"/>
        <v>0</v>
      </c>
      <c r="G1232" s="141">
        <f t="shared" si="140"/>
        <v>0</v>
      </c>
      <c r="H1232" s="141">
        <f t="shared" si="140"/>
        <v>0</v>
      </c>
      <c r="I1232" s="142">
        <f t="shared" si="140"/>
        <v>0</v>
      </c>
      <c r="J1232" s="136">
        <f t="shared" si="140"/>
        <v>0</v>
      </c>
      <c r="K1232" s="136">
        <f t="shared" si="140"/>
        <v>0</v>
      </c>
      <c r="L1232" s="136">
        <f t="shared" si="140"/>
        <v>0</v>
      </c>
      <c r="M1232" s="177">
        <f t="shared" si="140"/>
        <v>0</v>
      </c>
      <c r="N1232" s="137">
        <f t="shared" si="140"/>
        <v>0</v>
      </c>
      <c r="O1232" s="45"/>
      <c r="Q1232" s="57" t="str">
        <f t="shared" si="134"/>
        <v>скрыть</v>
      </c>
    </row>
    <row r="1233" spans="2:17" ht="15.75" hidden="1" customHeight="1" x14ac:dyDescent="0.25">
      <c r="B1233" s="182">
        <v>1217</v>
      </c>
      <c r="C1233" s="182">
        <f t="shared" si="140"/>
        <v>0</v>
      </c>
      <c r="D1233" s="182">
        <f t="shared" si="140"/>
        <v>0</v>
      </c>
      <c r="E1233" s="183">
        <f t="shared" si="140"/>
        <v>0</v>
      </c>
      <c r="F1233" s="182">
        <f t="shared" si="140"/>
        <v>0</v>
      </c>
      <c r="G1233" s="141">
        <f t="shared" si="140"/>
        <v>0</v>
      </c>
      <c r="H1233" s="141">
        <f t="shared" si="140"/>
        <v>0</v>
      </c>
      <c r="I1233" s="142">
        <f t="shared" si="140"/>
        <v>0</v>
      </c>
      <c r="J1233" s="136">
        <f t="shared" si="140"/>
        <v>0</v>
      </c>
      <c r="K1233" s="136">
        <f t="shared" si="140"/>
        <v>0</v>
      </c>
      <c r="L1233" s="136">
        <f t="shared" si="140"/>
        <v>0</v>
      </c>
      <c r="M1233" s="177">
        <f t="shared" si="140"/>
        <v>0</v>
      </c>
      <c r="N1233" s="137">
        <f t="shared" si="140"/>
        <v>0</v>
      </c>
      <c r="O1233" s="45"/>
      <c r="Q1233" s="57" t="str">
        <f t="shared" ref="Q1233:Q1296" si="141">IF(K1233&gt;0,"показать","скрыть")</f>
        <v>скрыть</v>
      </c>
    </row>
    <row r="1234" spans="2:17" ht="15.75" hidden="1" customHeight="1" x14ac:dyDescent="0.25">
      <c r="B1234" s="182">
        <v>1218</v>
      </c>
      <c r="C1234" s="182">
        <f t="shared" si="140"/>
        <v>0</v>
      </c>
      <c r="D1234" s="182">
        <f t="shared" si="140"/>
        <v>0</v>
      </c>
      <c r="E1234" s="183">
        <f t="shared" si="140"/>
        <v>0</v>
      </c>
      <c r="F1234" s="182">
        <f t="shared" si="140"/>
        <v>0</v>
      </c>
      <c r="G1234" s="141">
        <f t="shared" si="140"/>
        <v>0</v>
      </c>
      <c r="H1234" s="141">
        <f t="shared" si="140"/>
        <v>0</v>
      </c>
      <c r="I1234" s="142">
        <f t="shared" si="140"/>
        <v>0</v>
      </c>
      <c r="J1234" s="136">
        <f t="shared" si="140"/>
        <v>0</v>
      </c>
      <c r="K1234" s="136">
        <f t="shared" si="140"/>
        <v>0</v>
      </c>
      <c r="L1234" s="136">
        <f t="shared" si="140"/>
        <v>0</v>
      </c>
      <c r="M1234" s="177">
        <f t="shared" si="140"/>
        <v>0</v>
      </c>
      <c r="N1234" s="137">
        <f t="shared" si="140"/>
        <v>0</v>
      </c>
      <c r="O1234" s="45"/>
      <c r="Q1234" s="57" t="str">
        <f t="shared" si="141"/>
        <v>скрыть</v>
      </c>
    </row>
    <row r="1235" spans="2:17" ht="15.75" hidden="1" customHeight="1" x14ac:dyDescent="0.25">
      <c r="B1235" s="182">
        <v>1219</v>
      </c>
      <c r="C1235" s="182">
        <f t="shared" si="140"/>
        <v>0</v>
      </c>
      <c r="D1235" s="182">
        <f t="shared" si="140"/>
        <v>0</v>
      </c>
      <c r="E1235" s="183">
        <f t="shared" si="140"/>
        <v>0</v>
      </c>
      <c r="F1235" s="182">
        <f t="shared" si="140"/>
        <v>0</v>
      </c>
      <c r="G1235" s="141">
        <f t="shared" si="140"/>
        <v>0</v>
      </c>
      <c r="H1235" s="141">
        <f t="shared" si="140"/>
        <v>0</v>
      </c>
      <c r="I1235" s="142">
        <f t="shared" si="140"/>
        <v>0</v>
      </c>
      <c r="J1235" s="136">
        <f t="shared" si="140"/>
        <v>0</v>
      </c>
      <c r="K1235" s="136">
        <f t="shared" si="140"/>
        <v>0</v>
      </c>
      <c r="L1235" s="136">
        <f t="shared" si="140"/>
        <v>0</v>
      </c>
      <c r="M1235" s="177">
        <f t="shared" si="140"/>
        <v>0</v>
      </c>
      <c r="N1235" s="137">
        <f t="shared" si="140"/>
        <v>0</v>
      </c>
      <c r="O1235" s="45"/>
      <c r="Q1235" s="57" t="str">
        <f t="shared" si="141"/>
        <v>скрыть</v>
      </c>
    </row>
    <row r="1236" spans="2:17" ht="15.75" hidden="1" customHeight="1" x14ac:dyDescent="0.25">
      <c r="B1236" s="182">
        <v>1220</v>
      </c>
      <c r="C1236" s="182">
        <f t="shared" si="140"/>
        <v>0</v>
      </c>
      <c r="D1236" s="182">
        <f t="shared" si="140"/>
        <v>0</v>
      </c>
      <c r="E1236" s="183">
        <f t="shared" si="140"/>
        <v>0</v>
      </c>
      <c r="F1236" s="182">
        <f t="shared" si="140"/>
        <v>0</v>
      </c>
      <c r="G1236" s="141">
        <f t="shared" si="140"/>
        <v>0</v>
      </c>
      <c r="H1236" s="141">
        <f t="shared" si="140"/>
        <v>0</v>
      </c>
      <c r="I1236" s="142">
        <f t="shared" si="140"/>
        <v>0</v>
      </c>
      <c r="J1236" s="136">
        <f t="shared" si="140"/>
        <v>0</v>
      </c>
      <c r="K1236" s="136">
        <f t="shared" si="140"/>
        <v>0</v>
      </c>
      <c r="L1236" s="136">
        <f t="shared" si="140"/>
        <v>0</v>
      </c>
      <c r="M1236" s="177">
        <f t="shared" si="140"/>
        <v>0</v>
      </c>
      <c r="N1236" s="137">
        <f t="shared" si="140"/>
        <v>0</v>
      </c>
      <c r="O1236" s="45"/>
      <c r="Q1236" s="57" t="str">
        <f t="shared" si="141"/>
        <v>скрыть</v>
      </c>
    </row>
    <row r="1237" spans="2:17" ht="15.75" hidden="1" customHeight="1" x14ac:dyDescent="0.25">
      <c r="B1237" s="182">
        <v>1221</v>
      </c>
      <c r="C1237" s="182">
        <f t="shared" ref="C1237:N1246" si="142">IFERROR(VLOOKUP($B1237,calc_data,C$14+1,0),0)</f>
        <v>0</v>
      </c>
      <c r="D1237" s="182">
        <f t="shared" si="142"/>
        <v>0</v>
      </c>
      <c r="E1237" s="183">
        <f t="shared" si="142"/>
        <v>0</v>
      </c>
      <c r="F1237" s="182">
        <f t="shared" si="142"/>
        <v>0</v>
      </c>
      <c r="G1237" s="141">
        <f t="shared" si="142"/>
        <v>0</v>
      </c>
      <c r="H1237" s="141">
        <f t="shared" si="142"/>
        <v>0</v>
      </c>
      <c r="I1237" s="142">
        <f t="shared" si="142"/>
        <v>0</v>
      </c>
      <c r="J1237" s="136">
        <f t="shared" si="142"/>
        <v>0</v>
      </c>
      <c r="K1237" s="136">
        <f t="shared" si="142"/>
        <v>0</v>
      </c>
      <c r="L1237" s="136">
        <f t="shared" si="142"/>
        <v>0</v>
      </c>
      <c r="M1237" s="177">
        <f t="shared" si="142"/>
        <v>0</v>
      </c>
      <c r="N1237" s="137">
        <f t="shared" si="142"/>
        <v>0</v>
      </c>
      <c r="O1237" s="45"/>
      <c r="Q1237" s="57" t="str">
        <f t="shared" si="141"/>
        <v>скрыть</v>
      </c>
    </row>
    <row r="1238" spans="2:17" ht="15.75" hidden="1" customHeight="1" x14ac:dyDescent="0.25">
      <c r="B1238" s="182">
        <v>1222</v>
      </c>
      <c r="C1238" s="182">
        <f t="shared" si="142"/>
        <v>0</v>
      </c>
      <c r="D1238" s="182">
        <f t="shared" si="142"/>
        <v>0</v>
      </c>
      <c r="E1238" s="183">
        <f t="shared" si="142"/>
        <v>0</v>
      </c>
      <c r="F1238" s="182">
        <f t="shared" si="142"/>
        <v>0</v>
      </c>
      <c r="G1238" s="141">
        <f t="shared" si="142"/>
        <v>0</v>
      </c>
      <c r="H1238" s="141">
        <f t="shared" si="142"/>
        <v>0</v>
      </c>
      <c r="I1238" s="142">
        <f t="shared" si="142"/>
        <v>0</v>
      </c>
      <c r="J1238" s="136">
        <f t="shared" si="142"/>
        <v>0</v>
      </c>
      <c r="K1238" s="136">
        <f t="shared" si="142"/>
        <v>0</v>
      </c>
      <c r="L1238" s="136">
        <f t="shared" si="142"/>
        <v>0</v>
      </c>
      <c r="M1238" s="177">
        <f t="shared" si="142"/>
        <v>0</v>
      </c>
      <c r="N1238" s="137">
        <f t="shared" si="142"/>
        <v>0</v>
      </c>
      <c r="O1238" s="45"/>
      <c r="Q1238" s="57" t="str">
        <f t="shared" si="141"/>
        <v>скрыть</v>
      </c>
    </row>
    <row r="1239" spans="2:17" ht="15.75" hidden="1" customHeight="1" x14ac:dyDescent="0.25">
      <c r="B1239" s="182">
        <v>1223</v>
      </c>
      <c r="C1239" s="182">
        <f t="shared" si="142"/>
        <v>0</v>
      </c>
      <c r="D1239" s="182">
        <f t="shared" si="142"/>
        <v>0</v>
      </c>
      <c r="E1239" s="183">
        <f t="shared" si="142"/>
        <v>0</v>
      </c>
      <c r="F1239" s="182">
        <f t="shared" si="142"/>
        <v>0</v>
      </c>
      <c r="G1239" s="141">
        <f t="shared" si="142"/>
        <v>0</v>
      </c>
      <c r="H1239" s="141">
        <f t="shared" si="142"/>
        <v>0</v>
      </c>
      <c r="I1239" s="142">
        <f t="shared" si="142"/>
        <v>0</v>
      </c>
      <c r="J1239" s="136">
        <f t="shared" si="142"/>
        <v>0</v>
      </c>
      <c r="K1239" s="136">
        <f t="shared" si="142"/>
        <v>0</v>
      </c>
      <c r="L1239" s="136">
        <f t="shared" si="142"/>
        <v>0</v>
      </c>
      <c r="M1239" s="177">
        <f t="shared" si="142"/>
        <v>0</v>
      </c>
      <c r="N1239" s="137">
        <f t="shared" si="142"/>
        <v>0</v>
      </c>
      <c r="O1239" s="45"/>
      <c r="Q1239" s="57" t="str">
        <f t="shared" si="141"/>
        <v>скрыть</v>
      </c>
    </row>
    <row r="1240" spans="2:17" ht="15.75" hidden="1" customHeight="1" x14ac:dyDescent="0.25">
      <c r="B1240" s="182">
        <v>1224</v>
      </c>
      <c r="C1240" s="182">
        <f t="shared" si="142"/>
        <v>0</v>
      </c>
      <c r="D1240" s="182">
        <f t="shared" si="142"/>
        <v>0</v>
      </c>
      <c r="E1240" s="183">
        <f t="shared" si="142"/>
        <v>0</v>
      </c>
      <c r="F1240" s="182">
        <f t="shared" si="142"/>
        <v>0</v>
      </c>
      <c r="G1240" s="141">
        <f t="shared" si="142"/>
        <v>0</v>
      </c>
      <c r="H1240" s="141">
        <f t="shared" si="142"/>
        <v>0</v>
      </c>
      <c r="I1240" s="142">
        <f t="shared" si="142"/>
        <v>0</v>
      </c>
      <c r="J1240" s="136">
        <f t="shared" si="142"/>
        <v>0</v>
      </c>
      <c r="K1240" s="136">
        <f t="shared" si="142"/>
        <v>0</v>
      </c>
      <c r="L1240" s="136">
        <f t="shared" si="142"/>
        <v>0</v>
      </c>
      <c r="M1240" s="177">
        <f t="shared" si="142"/>
        <v>0</v>
      </c>
      <c r="N1240" s="137">
        <f t="shared" si="142"/>
        <v>0</v>
      </c>
      <c r="O1240" s="45"/>
      <c r="Q1240" s="57" t="str">
        <f t="shared" si="141"/>
        <v>скрыть</v>
      </c>
    </row>
    <row r="1241" spans="2:17" ht="15.75" hidden="1" customHeight="1" x14ac:dyDescent="0.25">
      <c r="B1241" s="182">
        <v>1225</v>
      </c>
      <c r="C1241" s="182">
        <f t="shared" si="142"/>
        <v>0</v>
      </c>
      <c r="D1241" s="182">
        <f t="shared" si="142"/>
        <v>0</v>
      </c>
      <c r="E1241" s="183">
        <f t="shared" si="142"/>
        <v>0</v>
      </c>
      <c r="F1241" s="182">
        <f t="shared" si="142"/>
        <v>0</v>
      </c>
      <c r="G1241" s="141">
        <f t="shared" si="142"/>
        <v>0</v>
      </c>
      <c r="H1241" s="141">
        <f t="shared" si="142"/>
        <v>0</v>
      </c>
      <c r="I1241" s="142">
        <f t="shared" si="142"/>
        <v>0</v>
      </c>
      <c r="J1241" s="136">
        <f t="shared" si="142"/>
        <v>0</v>
      </c>
      <c r="K1241" s="136">
        <f t="shared" si="142"/>
        <v>0</v>
      </c>
      <c r="L1241" s="136">
        <f t="shared" si="142"/>
        <v>0</v>
      </c>
      <c r="M1241" s="177">
        <f t="shared" si="142"/>
        <v>0</v>
      </c>
      <c r="N1241" s="137">
        <f t="shared" si="142"/>
        <v>0</v>
      </c>
      <c r="O1241" s="45"/>
      <c r="Q1241" s="57" t="str">
        <f t="shared" si="141"/>
        <v>скрыть</v>
      </c>
    </row>
    <row r="1242" spans="2:17" ht="15.75" hidden="1" customHeight="1" x14ac:dyDescent="0.25">
      <c r="B1242" s="182">
        <v>1226</v>
      </c>
      <c r="C1242" s="182">
        <f t="shared" si="142"/>
        <v>0</v>
      </c>
      <c r="D1242" s="182">
        <f t="shared" si="142"/>
        <v>0</v>
      </c>
      <c r="E1242" s="183">
        <f t="shared" si="142"/>
        <v>0</v>
      </c>
      <c r="F1242" s="182">
        <f t="shared" si="142"/>
        <v>0</v>
      </c>
      <c r="G1242" s="141">
        <f t="shared" si="142"/>
        <v>0</v>
      </c>
      <c r="H1242" s="141">
        <f t="shared" si="142"/>
        <v>0</v>
      </c>
      <c r="I1242" s="142">
        <f t="shared" si="142"/>
        <v>0</v>
      </c>
      <c r="J1242" s="136">
        <f t="shared" si="142"/>
        <v>0</v>
      </c>
      <c r="K1242" s="136">
        <f t="shared" si="142"/>
        <v>0</v>
      </c>
      <c r="L1242" s="136">
        <f t="shared" si="142"/>
        <v>0</v>
      </c>
      <c r="M1242" s="177">
        <f t="shared" si="142"/>
        <v>0</v>
      </c>
      <c r="N1242" s="137">
        <f t="shared" si="142"/>
        <v>0</v>
      </c>
      <c r="O1242" s="45"/>
      <c r="Q1242" s="57" t="str">
        <f t="shared" si="141"/>
        <v>скрыть</v>
      </c>
    </row>
    <row r="1243" spans="2:17" ht="15.75" hidden="1" customHeight="1" x14ac:dyDescent="0.25">
      <c r="B1243" s="182">
        <v>1227</v>
      </c>
      <c r="C1243" s="182">
        <f t="shared" si="142"/>
        <v>0</v>
      </c>
      <c r="D1243" s="182">
        <f t="shared" si="142"/>
        <v>0</v>
      </c>
      <c r="E1243" s="183">
        <f t="shared" si="142"/>
        <v>0</v>
      </c>
      <c r="F1243" s="182">
        <f t="shared" si="142"/>
        <v>0</v>
      </c>
      <c r="G1243" s="141">
        <f t="shared" si="142"/>
        <v>0</v>
      </c>
      <c r="H1243" s="141">
        <f t="shared" si="142"/>
        <v>0</v>
      </c>
      <c r="I1243" s="142">
        <f t="shared" si="142"/>
        <v>0</v>
      </c>
      <c r="J1243" s="136">
        <f t="shared" si="142"/>
        <v>0</v>
      </c>
      <c r="K1243" s="136">
        <f t="shared" si="142"/>
        <v>0</v>
      </c>
      <c r="L1243" s="136">
        <f t="shared" si="142"/>
        <v>0</v>
      </c>
      <c r="M1243" s="177">
        <f t="shared" si="142"/>
        <v>0</v>
      </c>
      <c r="N1243" s="137">
        <f t="shared" si="142"/>
        <v>0</v>
      </c>
      <c r="O1243" s="45"/>
      <c r="Q1243" s="57" t="str">
        <f t="shared" si="141"/>
        <v>скрыть</v>
      </c>
    </row>
    <row r="1244" spans="2:17" ht="15.75" hidden="1" customHeight="1" x14ac:dyDescent="0.25">
      <c r="B1244" s="182">
        <v>1228</v>
      </c>
      <c r="C1244" s="182">
        <f t="shared" si="142"/>
        <v>0</v>
      </c>
      <c r="D1244" s="182">
        <f t="shared" si="142"/>
        <v>0</v>
      </c>
      <c r="E1244" s="183">
        <f t="shared" si="142"/>
        <v>0</v>
      </c>
      <c r="F1244" s="182">
        <f t="shared" si="142"/>
        <v>0</v>
      </c>
      <c r="G1244" s="141">
        <f t="shared" si="142"/>
        <v>0</v>
      </c>
      <c r="H1244" s="141">
        <f t="shared" si="142"/>
        <v>0</v>
      </c>
      <c r="I1244" s="142">
        <f t="shared" si="142"/>
        <v>0</v>
      </c>
      <c r="J1244" s="136">
        <f t="shared" si="142"/>
        <v>0</v>
      </c>
      <c r="K1244" s="136">
        <f t="shared" si="142"/>
        <v>0</v>
      </c>
      <c r="L1244" s="136">
        <f t="shared" si="142"/>
        <v>0</v>
      </c>
      <c r="M1244" s="177">
        <f t="shared" si="142"/>
        <v>0</v>
      </c>
      <c r="N1244" s="137">
        <f t="shared" si="142"/>
        <v>0</v>
      </c>
      <c r="O1244" s="45"/>
      <c r="Q1244" s="57" t="str">
        <f t="shared" si="141"/>
        <v>скрыть</v>
      </c>
    </row>
    <row r="1245" spans="2:17" ht="15.75" hidden="1" customHeight="1" x14ac:dyDescent="0.25">
      <c r="B1245" s="182">
        <v>1229</v>
      </c>
      <c r="C1245" s="182">
        <f t="shared" si="142"/>
        <v>0</v>
      </c>
      <c r="D1245" s="182">
        <f t="shared" si="142"/>
        <v>0</v>
      </c>
      <c r="E1245" s="183">
        <f t="shared" si="142"/>
        <v>0</v>
      </c>
      <c r="F1245" s="182">
        <f t="shared" si="142"/>
        <v>0</v>
      </c>
      <c r="G1245" s="141">
        <f t="shared" si="142"/>
        <v>0</v>
      </c>
      <c r="H1245" s="141">
        <f t="shared" si="142"/>
        <v>0</v>
      </c>
      <c r="I1245" s="142">
        <f t="shared" si="142"/>
        <v>0</v>
      </c>
      <c r="J1245" s="136">
        <f t="shared" si="142"/>
        <v>0</v>
      </c>
      <c r="K1245" s="136">
        <f t="shared" si="142"/>
        <v>0</v>
      </c>
      <c r="L1245" s="136">
        <f t="shared" si="142"/>
        <v>0</v>
      </c>
      <c r="M1245" s="177">
        <f t="shared" si="142"/>
        <v>0</v>
      </c>
      <c r="N1245" s="137">
        <f t="shared" si="142"/>
        <v>0</v>
      </c>
      <c r="O1245" s="45"/>
      <c r="Q1245" s="57" t="str">
        <f t="shared" si="141"/>
        <v>скрыть</v>
      </c>
    </row>
    <row r="1246" spans="2:17" ht="15.75" hidden="1" customHeight="1" x14ac:dyDescent="0.25">
      <c r="B1246" s="182">
        <v>1230</v>
      </c>
      <c r="C1246" s="182">
        <f t="shared" si="142"/>
        <v>0</v>
      </c>
      <c r="D1246" s="182">
        <f t="shared" si="142"/>
        <v>0</v>
      </c>
      <c r="E1246" s="183">
        <f t="shared" si="142"/>
        <v>0</v>
      </c>
      <c r="F1246" s="182">
        <f t="shared" si="142"/>
        <v>0</v>
      </c>
      <c r="G1246" s="141">
        <f t="shared" si="142"/>
        <v>0</v>
      </c>
      <c r="H1246" s="141">
        <f t="shared" si="142"/>
        <v>0</v>
      </c>
      <c r="I1246" s="142">
        <f t="shared" si="142"/>
        <v>0</v>
      </c>
      <c r="J1246" s="136">
        <f t="shared" si="142"/>
        <v>0</v>
      </c>
      <c r="K1246" s="136">
        <f t="shared" si="142"/>
        <v>0</v>
      </c>
      <c r="L1246" s="136">
        <f t="shared" si="142"/>
        <v>0</v>
      </c>
      <c r="M1246" s="177">
        <f t="shared" si="142"/>
        <v>0</v>
      </c>
      <c r="N1246" s="137">
        <f t="shared" si="142"/>
        <v>0</v>
      </c>
      <c r="O1246" s="45"/>
      <c r="Q1246" s="57" t="str">
        <f t="shared" si="141"/>
        <v>скрыть</v>
      </c>
    </row>
    <row r="1247" spans="2:17" ht="15.75" hidden="1" customHeight="1" x14ac:dyDescent="0.25">
      <c r="B1247" s="182">
        <v>1231</v>
      </c>
      <c r="C1247" s="182">
        <f t="shared" ref="C1247:N1256" si="143">IFERROR(VLOOKUP($B1247,calc_data,C$14+1,0),0)</f>
        <v>0</v>
      </c>
      <c r="D1247" s="182">
        <f t="shared" si="143"/>
        <v>0</v>
      </c>
      <c r="E1247" s="183">
        <f t="shared" si="143"/>
        <v>0</v>
      </c>
      <c r="F1247" s="182">
        <f t="shared" si="143"/>
        <v>0</v>
      </c>
      <c r="G1247" s="141">
        <f t="shared" si="143"/>
        <v>0</v>
      </c>
      <c r="H1247" s="141">
        <f t="shared" si="143"/>
        <v>0</v>
      </c>
      <c r="I1247" s="142">
        <f t="shared" si="143"/>
        <v>0</v>
      </c>
      <c r="J1247" s="136">
        <f t="shared" si="143"/>
        <v>0</v>
      </c>
      <c r="K1247" s="136">
        <f t="shared" si="143"/>
        <v>0</v>
      </c>
      <c r="L1247" s="136">
        <f t="shared" si="143"/>
        <v>0</v>
      </c>
      <c r="M1247" s="177">
        <f t="shared" si="143"/>
        <v>0</v>
      </c>
      <c r="N1247" s="137">
        <f t="shared" si="143"/>
        <v>0</v>
      </c>
      <c r="O1247" s="45"/>
      <c r="Q1247" s="57" t="str">
        <f t="shared" si="141"/>
        <v>скрыть</v>
      </c>
    </row>
    <row r="1248" spans="2:17" ht="15.75" hidden="1" customHeight="1" x14ac:dyDescent="0.25">
      <c r="B1248" s="182">
        <v>1232</v>
      </c>
      <c r="C1248" s="182">
        <f t="shared" si="143"/>
        <v>0</v>
      </c>
      <c r="D1248" s="182">
        <f t="shared" si="143"/>
        <v>0</v>
      </c>
      <c r="E1248" s="183">
        <f t="shared" si="143"/>
        <v>0</v>
      </c>
      <c r="F1248" s="182">
        <f t="shared" si="143"/>
        <v>0</v>
      </c>
      <c r="G1248" s="141">
        <f t="shared" si="143"/>
        <v>0</v>
      </c>
      <c r="H1248" s="141">
        <f t="shared" si="143"/>
        <v>0</v>
      </c>
      <c r="I1248" s="142">
        <f t="shared" si="143"/>
        <v>0</v>
      </c>
      <c r="J1248" s="136">
        <f t="shared" si="143"/>
        <v>0</v>
      </c>
      <c r="K1248" s="136">
        <f t="shared" si="143"/>
        <v>0</v>
      </c>
      <c r="L1248" s="136">
        <f t="shared" si="143"/>
        <v>0</v>
      </c>
      <c r="M1248" s="177">
        <f t="shared" si="143"/>
        <v>0</v>
      </c>
      <c r="N1248" s="137">
        <f t="shared" si="143"/>
        <v>0</v>
      </c>
      <c r="O1248" s="45"/>
      <c r="Q1248" s="57" t="str">
        <f t="shared" si="141"/>
        <v>скрыть</v>
      </c>
    </row>
    <row r="1249" spans="2:17" ht="15.75" hidden="1" customHeight="1" x14ac:dyDescent="0.25">
      <c r="B1249" s="182">
        <v>1233</v>
      </c>
      <c r="C1249" s="182">
        <f t="shared" si="143"/>
        <v>0</v>
      </c>
      <c r="D1249" s="182">
        <f t="shared" si="143"/>
        <v>0</v>
      </c>
      <c r="E1249" s="183">
        <f t="shared" si="143"/>
        <v>0</v>
      </c>
      <c r="F1249" s="182">
        <f t="shared" si="143"/>
        <v>0</v>
      </c>
      <c r="G1249" s="141">
        <f t="shared" si="143"/>
        <v>0</v>
      </c>
      <c r="H1249" s="141">
        <f t="shared" si="143"/>
        <v>0</v>
      </c>
      <c r="I1249" s="142">
        <f t="shared" si="143"/>
        <v>0</v>
      </c>
      <c r="J1249" s="136">
        <f t="shared" si="143"/>
        <v>0</v>
      </c>
      <c r="K1249" s="136">
        <f t="shared" si="143"/>
        <v>0</v>
      </c>
      <c r="L1249" s="136">
        <f t="shared" si="143"/>
        <v>0</v>
      </c>
      <c r="M1249" s="177">
        <f t="shared" si="143"/>
        <v>0</v>
      </c>
      <c r="N1249" s="137">
        <f t="shared" si="143"/>
        <v>0</v>
      </c>
      <c r="O1249" s="45"/>
      <c r="Q1249" s="57" t="str">
        <f t="shared" si="141"/>
        <v>скрыть</v>
      </c>
    </row>
    <row r="1250" spans="2:17" ht="15.75" hidden="1" customHeight="1" x14ac:dyDescent="0.25">
      <c r="B1250" s="182">
        <v>1234</v>
      </c>
      <c r="C1250" s="182">
        <f t="shared" si="143"/>
        <v>0</v>
      </c>
      <c r="D1250" s="182">
        <f t="shared" si="143"/>
        <v>0</v>
      </c>
      <c r="E1250" s="183">
        <f t="shared" si="143"/>
        <v>0</v>
      </c>
      <c r="F1250" s="182">
        <f t="shared" si="143"/>
        <v>0</v>
      </c>
      <c r="G1250" s="141">
        <f t="shared" si="143"/>
        <v>0</v>
      </c>
      <c r="H1250" s="141">
        <f t="shared" si="143"/>
        <v>0</v>
      </c>
      <c r="I1250" s="142">
        <f t="shared" si="143"/>
        <v>0</v>
      </c>
      <c r="J1250" s="136">
        <f t="shared" si="143"/>
        <v>0</v>
      </c>
      <c r="K1250" s="136">
        <f t="shared" si="143"/>
        <v>0</v>
      </c>
      <c r="L1250" s="136">
        <f t="shared" si="143"/>
        <v>0</v>
      </c>
      <c r="M1250" s="177">
        <f t="shared" si="143"/>
        <v>0</v>
      </c>
      <c r="N1250" s="137">
        <f t="shared" si="143"/>
        <v>0</v>
      </c>
      <c r="O1250" s="45"/>
      <c r="Q1250" s="57" t="str">
        <f t="shared" si="141"/>
        <v>скрыть</v>
      </c>
    </row>
    <row r="1251" spans="2:17" ht="15.75" hidden="1" customHeight="1" x14ac:dyDescent="0.25">
      <c r="B1251" s="182">
        <v>1235</v>
      </c>
      <c r="C1251" s="182">
        <f t="shared" si="143"/>
        <v>0</v>
      </c>
      <c r="D1251" s="182">
        <f t="shared" si="143"/>
        <v>0</v>
      </c>
      <c r="E1251" s="183">
        <f t="shared" si="143"/>
        <v>0</v>
      </c>
      <c r="F1251" s="182">
        <f t="shared" si="143"/>
        <v>0</v>
      </c>
      <c r="G1251" s="141">
        <f t="shared" si="143"/>
        <v>0</v>
      </c>
      <c r="H1251" s="141">
        <f t="shared" si="143"/>
        <v>0</v>
      </c>
      <c r="I1251" s="142">
        <f t="shared" si="143"/>
        <v>0</v>
      </c>
      <c r="J1251" s="136">
        <f t="shared" si="143"/>
        <v>0</v>
      </c>
      <c r="K1251" s="136">
        <f t="shared" si="143"/>
        <v>0</v>
      </c>
      <c r="L1251" s="136">
        <f t="shared" si="143"/>
        <v>0</v>
      </c>
      <c r="M1251" s="177">
        <f t="shared" si="143"/>
        <v>0</v>
      </c>
      <c r="N1251" s="137">
        <f t="shared" si="143"/>
        <v>0</v>
      </c>
      <c r="O1251" s="45"/>
      <c r="Q1251" s="57" t="str">
        <f t="shared" si="141"/>
        <v>скрыть</v>
      </c>
    </row>
    <row r="1252" spans="2:17" ht="15.75" hidden="1" customHeight="1" x14ac:dyDescent="0.25">
      <c r="B1252" s="182">
        <v>1236</v>
      </c>
      <c r="C1252" s="182">
        <f t="shared" si="143"/>
        <v>0</v>
      </c>
      <c r="D1252" s="182">
        <f t="shared" si="143"/>
        <v>0</v>
      </c>
      <c r="E1252" s="183">
        <f t="shared" si="143"/>
        <v>0</v>
      </c>
      <c r="F1252" s="182">
        <f t="shared" si="143"/>
        <v>0</v>
      </c>
      <c r="G1252" s="141">
        <f t="shared" si="143"/>
        <v>0</v>
      </c>
      <c r="H1252" s="141">
        <f t="shared" si="143"/>
        <v>0</v>
      </c>
      <c r="I1252" s="142">
        <f t="shared" si="143"/>
        <v>0</v>
      </c>
      <c r="J1252" s="136">
        <f t="shared" si="143"/>
        <v>0</v>
      </c>
      <c r="K1252" s="136">
        <f t="shared" si="143"/>
        <v>0</v>
      </c>
      <c r="L1252" s="136">
        <f t="shared" si="143"/>
        <v>0</v>
      </c>
      <c r="M1252" s="177">
        <f t="shared" si="143"/>
        <v>0</v>
      </c>
      <c r="N1252" s="137">
        <f t="shared" si="143"/>
        <v>0</v>
      </c>
      <c r="O1252" s="45"/>
      <c r="Q1252" s="57" t="str">
        <f t="shared" si="141"/>
        <v>скрыть</v>
      </c>
    </row>
    <row r="1253" spans="2:17" ht="15.75" hidden="1" customHeight="1" x14ac:dyDescent="0.25">
      <c r="B1253" s="182">
        <v>1237</v>
      </c>
      <c r="C1253" s="182">
        <f t="shared" si="143"/>
        <v>0</v>
      </c>
      <c r="D1253" s="182">
        <f t="shared" si="143"/>
        <v>0</v>
      </c>
      <c r="E1253" s="183">
        <f t="shared" si="143"/>
        <v>0</v>
      </c>
      <c r="F1253" s="182">
        <f t="shared" si="143"/>
        <v>0</v>
      </c>
      <c r="G1253" s="141">
        <f t="shared" si="143"/>
        <v>0</v>
      </c>
      <c r="H1253" s="141">
        <f t="shared" si="143"/>
        <v>0</v>
      </c>
      <c r="I1253" s="142">
        <f t="shared" si="143"/>
        <v>0</v>
      </c>
      <c r="J1253" s="136">
        <f t="shared" si="143"/>
        <v>0</v>
      </c>
      <c r="K1253" s="136">
        <f t="shared" si="143"/>
        <v>0</v>
      </c>
      <c r="L1253" s="136">
        <f t="shared" si="143"/>
        <v>0</v>
      </c>
      <c r="M1253" s="177">
        <f t="shared" si="143"/>
        <v>0</v>
      </c>
      <c r="N1253" s="137">
        <f t="shared" si="143"/>
        <v>0</v>
      </c>
      <c r="O1253" s="45"/>
      <c r="Q1253" s="57" t="str">
        <f t="shared" si="141"/>
        <v>скрыть</v>
      </c>
    </row>
    <row r="1254" spans="2:17" ht="15.75" hidden="1" customHeight="1" x14ac:dyDescent="0.25">
      <c r="B1254" s="182">
        <v>1238</v>
      </c>
      <c r="C1254" s="182">
        <f t="shared" si="143"/>
        <v>0</v>
      </c>
      <c r="D1254" s="182">
        <f t="shared" si="143"/>
        <v>0</v>
      </c>
      <c r="E1254" s="183">
        <f t="shared" si="143"/>
        <v>0</v>
      </c>
      <c r="F1254" s="182">
        <f t="shared" si="143"/>
        <v>0</v>
      </c>
      <c r="G1254" s="141">
        <f t="shared" si="143"/>
        <v>0</v>
      </c>
      <c r="H1254" s="141">
        <f t="shared" si="143"/>
        <v>0</v>
      </c>
      <c r="I1254" s="142">
        <f t="shared" si="143"/>
        <v>0</v>
      </c>
      <c r="J1254" s="136">
        <f t="shared" si="143"/>
        <v>0</v>
      </c>
      <c r="K1254" s="136">
        <f t="shared" si="143"/>
        <v>0</v>
      </c>
      <c r="L1254" s="136">
        <f t="shared" si="143"/>
        <v>0</v>
      </c>
      <c r="M1254" s="177">
        <f t="shared" si="143"/>
        <v>0</v>
      </c>
      <c r="N1254" s="137">
        <f t="shared" si="143"/>
        <v>0</v>
      </c>
      <c r="O1254" s="45"/>
      <c r="Q1254" s="57" t="str">
        <f t="shared" si="141"/>
        <v>скрыть</v>
      </c>
    </row>
    <row r="1255" spans="2:17" ht="15.75" hidden="1" customHeight="1" x14ac:dyDescent="0.25">
      <c r="B1255" s="182">
        <v>1239</v>
      </c>
      <c r="C1255" s="182">
        <f t="shared" si="143"/>
        <v>0</v>
      </c>
      <c r="D1255" s="182">
        <f t="shared" si="143"/>
        <v>0</v>
      </c>
      <c r="E1255" s="183">
        <f t="shared" si="143"/>
        <v>0</v>
      </c>
      <c r="F1255" s="182">
        <f t="shared" si="143"/>
        <v>0</v>
      </c>
      <c r="G1255" s="141">
        <f t="shared" si="143"/>
        <v>0</v>
      </c>
      <c r="H1255" s="141">
        <f t="shared" si="143"/>
        <v>0</v>
      </c>
      <c r="I1255" s="142">
        <f t="shared" si="143"/>
        <v>0</v>
      </c>
      <c r="J1255" s="136">
        <f t="shared" si="143"/>
        <v>0</v>
      </c>
      <c r="K1255" s="136">
        <f t="shared" si="143"/>
        <v>0</v>
      </c>
      <c r="L1255" s="136">
        <f t="shared" si="143"/>
        <v>0</v>
      </c>
      <c r="M1255" s="177">
        <f t="shared" si="143"/>
        <v>0</v>
      </c>
      <c r="N1255" s="137">
        <f t="shared" si="143"/>
        <v>0</v>
      </c>
      <c r="O1255" s="45"/>
      <c r="Q1255" s="57" t="str">
        <f t="shared" si="141"/>
        <v>скрыть</v>
      </c>
    </row>
    <row r="1256" spans="2:17" ht="15.75" hidden="1" customHeight="1" x14ac:dyDescent="0.25">
      <c r="B1256" s="182">
        <v>1240</v>
      </c>
      <c r="C1256" s="182">
        <f t="shared" si="143"/>
        <v>0</v>
      </c>
      <c r="D1256" s="182">
        <f t="shared" si="143"/>
        <v>0</v>
      </c>
      <c r="E1256" s="183">
        <f t="shared" si="143"/>
        <v>0</v>
      </c>
      <c r="F1256" s="182">
        <f t="shared" si="143"/>
        <v>0</v>
      </c>
      <c r="G1256" s="141">
        <f t="shared" si="143"/>
        <v>0</v>
      </c>
      <c r="H1256" s="141">
        <f t="shared" si="143"/>
        <v>0</v>
      </c>
      <c r="I1256" s="142">
        <f t="shared" si="143"/>
        <v>0</v>
      </c>
      <c r="J1256" s="136">
        <f t="shared" si="143"/>
        <v>0</v>
      </c>
      <c r="K1256" s="136">
        <f t="shared" si="143"/>
        <v>0</v>
      </c>
      <c r="L1256" s="136">
        <f t="shared" si="143"/>
        <v>0</v>
      </c>
      <c r="M1256" s="177">
        <f t="shared" si="143"/>
        <v>0</v>
      </c>
      <c r="N1256" s="137">
        <f t="shared" si="143"/>
        <v>0</v>
      </c>
      <c r="O1256" s="45"/>
      <c r="Q1256" s="57" t="str">
        <f t="shared" si="141"/>
        <v>скрыть</v>
      </c>
    </row>
    <row r="1257" spans="2:17" ht="15.75" hidden="1" customHeight="1" x14ac:dyDescent="0.25">
      <c r="B1257" s="182">
        <v>1241</v>
      </c>
      <c r="C1257" s="182">
        <f t="shared" ref="C1257:N1266" si="144">IFERROR(VLOOKUP($B1257,calc_data,C$14+1,0),0)</f>
        <v>0</v>
      </c>
      <c r="D1257" s="182">
        <f t="shared" si="144"/>
        <v>0</v>
      </c>
      <c r="E1257" s="183">
        <f t="shared" si="144"/>
        <v>0</v>
      </c>
      <c r="F1257" s="182">
        <f t="shared" si="144"/>
        <v>0</v>
      </c>
      <c r="G1257" s="141">
        <f t="shared" si="144"/>
        <v>0</v>
      </c>
      <c r="H1257" s="141">
        <f t="shared" si="144"/>
        <v>0</v>
      </c>
      <c r="I1257" s="142">
        <f t="shared" si="144"/>
        <v>0</v>
      </c>
      <c r="J1257" s="136">
        <f t="shared" si="144"/>
        <v>0</v>
      </c>
      <c r="K1257" s="136">
        <f t="shared" si="144"/>
        <v>0</v>
      </c>
      <c r="L1257" s="136">
        <f t="shared" si="144"/>
        <v>0</v>
      </c>
      <c r="M1257" s="177">
        <f t="shared" si="144"/>
        <v>0</v>
      </c>
      <c r="N1257" s="137">
        <f t="shared" si="144"/>
        <v>0</v>
      </c>
      <c r="O1257" s="45"/>
      <c r="Q1257" s="57" t="str">
        <f t="shared" si="141"/>
        <v>скрыть</v>
      </c>
    </row>
    <row r="1258" spans="2:17" ht="15.75" hidden="1" customHeight="1" x14ac:dyDescent="0.25">
      <c r="B1258" s="182">
        <v>1242</v>
      </c>
      <c r="C1258" s="182">
        <f t="shared" si="144"/>
        <v>0</v>
      </c>
      <c r="D1258" s="182">
        <f t="shared" si="144"/>
        <v>0</v>
      </c>
      <c r="E1258" s="183">
        <f t="shared" si="144"/>
        <v>0</v>
      </c>
      <c r="F1258" s="182">
        <f t="shared" si="144"/>
        <v>0</v>
      </c>
      <c r="G1258" s="141">
        <f t="shared" si="144"/>
        <v>0</v>
      </c>
      <c r="H1258" s="141">
        <f t="shared" si="144"/>
        <v>0</v>
      </c>
      <c r="I1258" s="142">
        <f t="shared" si="144"/>
        <v>0</v>
      </c>
      <c r="J1258" s="136">
        <f t="shared" si="144"/>
        <v>0</v>
      </c>
      <c r="K1258" s="136">
        <f t="shared" si="144"/>
        <v>0</v>
      </c>
      <c r="L1258" s="136">
        <f t="shared" si="144"/>
        <v>0</v>
      </c>
      <c r="M1258" s="177">
        <f t="shared" si="144"/>
        <v>0</v>
      </c>
      <c r="N1258" s="137">
        <f t="shared" si="144"/>
        <v>0</v>
      </c>
      <c r="O1258" s="45"/>
      <c r="Q1258" s="57" t="str">
        <f t="shared" si="141"/>
        <v>скрыть</v>
      </c>
    </row>
    <row r="1259" spans="2:17" ht="15.75" hidden="1" customHeight="1" x14ac:dyDescent="0.25">
      <c r="B1259" s="182">
        <v>1243</v>
      </c>
      <c r="C1259" s="182">
        <f t="shared" si="144"/>
        <v>0</v>
      </c>
      <c r="D1259" s="182">
        <f t="shared" si="144"/>
        <v>0</v>
      </c>
      <c r="E1259" s="183">
        <f t="shared" si="144"/>
        <v>0</v>
      </c>
      <c r="F1259" s="182">
        <f t="shared" si="144"/>
        <v>0</v>
      </c>
      <c r="G1259" s="141">
        <f t="shared" si="144"/>
        <v>0</v>
      </c>
      <c r="H1259" s="141">
        <f t="shared" si="144"/>
        <v>0</v>
      </c>
      <c r="I1259" s="142">
        <f t="shared" si="144"/>
        <v>0</v>
      </c>
      <c r="J1259" s="136">
        <f t="shared" si="144"/>
        <v>0</v>
      </c>
      <c r="K1259" s="136">
        <f t="shared" si="144"/>
        <v>0</v>
      </c>
      <c r="L1259" s="136">
        <f t="shared" si="144"/>
        <v>0</v>
      </c>
      <c r="M1259" s="177">
        <f t="shared" si="144"/>
        <v>0</v>
      </c>
      <c r="N1259" s="137">
        <f t="shared" si="144"/>
        <v>0</v>
      </c>
      <c r="O1259" s="45"/>
      <c r="Q1259" s="57" t="str">
        <f t="shared" si="141"/>
        <v>скрыть</v>
      </c>
    </row>
    <row r="1260" spans="2:17" ht="15.75" hidden="1" customHeight="1" x14ac:dyDescent="0.25">
      <c r="B1260" s="182">
        <v>1244</v>
      </c>
      <c r="C1260" s="182">
        <f t="shared" si="144"/>
        <v>0</v>
      </c>
      <c r="D1260" s="182">
        <f t="shared" si="144"/>
        <v>0</v>
      </c>
      <c r="E1260" s="183">
        <f t="shared" si="144"/>
        <v>0</v>
      </c>
      <c r="F1260" s="182">
        <f t="shared" si="144"/>
        <v>0</v>
      </c>
      <c r="G1260" s="141">
        <f t="shared" si="144"/>
        <v>0</v>
      </c>
      <c r="H1260" s="141">
        <f t="shared" si="144"/>
        <v>0</v>
      </c>
      <c r="I1260" s="142">
        <f t="shared" si="144"/>
        <v>0</v>
      </c>
      <c r="J1260" s="136">
        <f t="shared" si="144"/>
        <v>0</v>
      </c>
      <c r="K1260" s="136">
        <f t="shared" si="144"/>
        <v>0</v>
      </c>
      <c r="L1260" s="136">
        <f t="shared" si="144"/>
        <v>0</v>
      </c>
      <c r="M1260" s="177">
        <f t="shared" si="144"/>
        <v>0</v>
      </c>
      <c r="N1260" s="137">
        <f t="shared" si="144"/>
        <v>0</v>
      </c>
      <c r="O1260" s="45"/>
      <c r="Q1260" s="57" t="str">
        <f t="shared" si="141"/>
        <v>скрыть</v>
      </c>
    </row>
    <row r="1261" spans="2:17" ht="15.75" hidden="1" customHeight="1" x14ac:dyDescent="0.25">
      <c r="B1261" s="182">
        <v>1245</v>
      </c>
      <c r="C1261" s="182">
        <f t="shared" si="144"/>
        <v>0</v>
      </c>
      <c r="D1261" s="182">
        <f t="shared" si="144"/>
        <v>0</v>
      </c>
      <c r="E1261" s="183">
        <f t="shared" si="144"/>
        <v>0</v>
      </c>
      <c r="F1261" s="182">
        <f t="shared" si="144"/>
        <v>0</v>
      </c>
      <c r="G1261" s="141">
        <f t="shared" si="144"/>
        <v>0</v>
      </c>
      <c r="H1261" s="141">
        <f t="shared" si="144"/>
        <v>0</v>
      </c>
      <c r="I1261" s="142">
        <f t="shared" si="144"/>
        <v>0</v>
      </c>
      <c r="J1261" s="136">
        <f t="shared" si="144"/>
        <v>0</v>
      </c>
      <c r="K1261" s="136">
        <f t="shared" si="144"/>
        <v>0</v>
      </c>
      <c r="L1261" s="136">
        <f t="shared" si="144"/>
        <v>0</v>
      </c>
      <c r="M1261" s="177">
        <f t="shared" si="144"/>
        <v>0</v>
      </c>
      <c r="N1261" s="137">
        <f t="shared" si="144"/>
        <v>0</v>
      </c>
      <c r="O1261" s="45"/>
      <c r="Q1261" s="57" t="str">
        <f t="shared" si="141"/>
        <v>скрыть</v>
      </c>
    </row>
    <row r="1262" spans="2:17" ht="15.75" hidden="1" customHeight="1" x14ac:dyDescent="0.25">
      <c r="B1262" s="182">
        <v>1246</v>
      </c>
      <c r="C1262" s="182">
        <f t="shared" si="144"/>
        <v>0</v>
      </c>
      <c r="D1262" s="182">
        <f t="shared" si="144"/>
        <v>0</v>
      </c>
      <c r="E1262" s="183">
        <f t="shared" si="144"/>
        <v>0</v>
      </c>
      <c r="F1262" s="182">
        <f t="shared" si="144"/>
        <v>0</v>
      </c>
      <c r="G1262" s="141">
        <f t="shared" si="144"/>
        <v>0</v>
      </c>
      <c r="H1262" s="141">
        <f t="shared" si="144"/>
        <v>0</v>
      </c>
      <c r="I1262" s="142">
        <f t="shared" si="144"/>
        <v>0</v>
      </c>
      <c r="J1262" s="136">
        <f t="shared" si="144"/>
        <v>0</v>
      </c>
      <c r="K1262" s="136">
        <f t="shared" si="144"/>
        <v>0</v>
      </c>
      <c r="L1262" s="136">
        <f t="shared" si="144"/>
        <v>0</v>
      </c>
      <c r="M1262" s="177">
        <f t="shared" si="144"/>
        <v>0</v>
      </c>
      <c r="N1262" s="137">
        <f t="shared" si="144"/>
        <v>0</v>
      </c>
      <c r="O1262" s="45"/>
      <c r="Q1262" s="57" t="str">
        <f t="shared" si="141"/>
        <v>скрыть</v>
      </c>
    </row>
    <row r="1263" spans="2:17" ht="15.75" hidden="1" customHeight="1" x14ac:dyDescent="0.25">
      <c r="B1263" s="182">
        <v>1247</v>
      </c>
      <c r="C1263" s="182">
        <f t="shared" si="144"/>
        <v>0</v>
      </c>
      <c r="D1263" s="182">
        <f t="shared" si="144"/>
        <v>0</v>
      </c>
      <c r="E1263" s="183">
        <f t="shared" si="144"/>
        <v>0</v>
      </c>
      <c r="F1263" s="182">
        <f t="shared" si="144"/>
        <v>0</v>
      </c>
      <c r="G1263" s="141">
        <f t="shared" si="144"/>
        <v>0</v>
      </c>
      <c r="H1263" s="141">
        <f t="shared" si="144"/>
        <v>0</v>
      </c>
      <c r="I1263" s="142">
        <f t="shared" si="144"/>
        <v>0</v>
      </c>
      <c r="J1263" s="136">
        <f t="shared" si="144"/>
        <v>0</v>
      </c>
      <c r="K1263" s="136">
        <f t="shared" si="144"/>
        <v>0</v>
      </c>
      <c r="L1263" s="136">
        <f t="shared" si="144"/>
        <v>0</v>
      </c>
      <c r="M1263" s="177">
        <f t="shared" si="144"/>
        <v>0</v>
      </c>
      <c r="N1263" s="137">
        <f t="shared" si="144"/>
        <v>0</v>
      </c>
      <c r="O1263" s="45"/>
      <c r="Q1263" s="57" t="str">
        <f t="shared" si="141"/>
        <v>скрыть</v>
      </c>
    </row>
    <row r="1264" spans="2:17" ht="15.75" hidden="1" customHeight="1" x14ac:dyDescent="0.25">
      <c r="B1264" s="182">
        <v>1248</v>
      </c>
      <c r="C1264" s="182">
        <f t="shared" si="144"/>
        <v>0</v>
      </c>
      <c r="D1264" s="182">
        <f t="shared" si="144"/>
        <v>0</v>
      </c>
      <c r="E1264" s="183">
        <f t="shared" si="144"/>
        <v>0</v>
      </c>
      <c r="F1264" s="182">
        <f t="shared" si="144"/>
        <v>0</v>
      </c>
      <c r="G1264" s="141">
        <f t="shared" si="144"/>
        <v>0</v>
      </c>
      <c r="H1264" s="141">
        <f t="shared" si="144"/>
        <v>0</v>
      </c>
      <c r="I1264" s="142">
        <f t="shared" si="144"/>
        <v>0</v>
      </c>
      <c r="J1264" s="136">
        <f t="shared" si="144"/>
        <v>0</v>
      </c>
      <c r="K1264" s="136">
        <f t="shared" si="144"/>
        <v>0</v>
      </c>
      <c r="L1264" s="136">
        <f t="shared" si="144"/>
        <v>0</v>
      </c>
      <c r="M1264" s="177">
        <f t="shared" si="144"/>
        <v>0</v>
      </c>
      <c r="N1264" s="137">
        <f t="shared" si="144"/>
        <v>0</v>
      </c>
      <c r="O1264" s="45"/>
      <c r="Q1264" s="57" t="str">
        <f t="shared" si="141"/>
        <v>скрыть</v>
      </c>
    </row>
    <row r="1265" spans="2:17" ht="15.75" hidden="1" customHeight="1" x14ac:dyDescent="0.25">
      <c r="B1265" s="182">
        <v>1249</v>
      </c>
      <c r="C1265" s="182">
        <f t="shared" si="144"/>
        <v>0</v>
      </c>
      <c r="D1265" s="182">
        <f t="shared" si="144"/>
        <v>0</v>
      </c>
      <c r="E1265" s="183">
        <f t="shared" si="144"/>
        <v>0</v>
      </c>
      <c r="F1265" s="182">
        <f t="shared" si="144"/>
        <v>0</v>
      </c>
      <c r="G1265" s="141">
        <f t="shared" si="144"/>
        <v>0</v>
      </c>
      <c r="H1265" s="141">
        <f t="shared" si="144"/>
        <v>0</v>
      </c>
      <c r="I1265" s="142">
        <f t="shared" si="144"/>
        <v>0</v>
      </c>
      <c r="J1265" s="136">
        <f t="shared" si="144"/>
        <v>0</v>
      </c>
      <c r="K1265" s="136">
        <f t="shared" si="144"/>
        <v>0</v>
      </c>
      <c r="L1265" s="136">
        <f t="shared" si="144"/>
        <v>0</v>
      </c>
      <c r="M1265" s="177">
        <f t="shared" si="144"/>
        <v>0</v>
      </c>
      <c r="N1265" s="137">
        <f t="shared" si="144"/>
        <v>0</v>
      </c>
      <c r="O1265" s="45"/>
      <c r="Q1265" s="57" t="str">
        <f t="shared" si="141"/>
        <v>скрыть</v>
      </c>
    </row>
    <row r="1266" spans="2:17" ht="15.75" hidden="1" customHeight="1" x14ac:dyDescent="0.25">
      <c r="B1266" s="182">
        <v>1250</v>
      </c>
      <c r="C1266" s="182">
        <f t="shared" si="144"/>
        <v>0</v>
      </c>
      <c r="D1266" s="182">
        <f t="shared" si="144"/>
        <v>0</v>
      </c>
      <c r="E1266" s="183">
        <f t="shared" si="144"/>
        <v>0</v>
      </c>
      <c r="F1266" s="182">
        <f t="shared" si="144"/>
        <v>0</v>
      </c>
      <c r="G1266" s="141">
        <f t="shared" si="144"/>
        <v>0</v>
      </c>
      <c r="H1266" s="141">
        <f t="shared" si="144"/>
        <v>0</v>
      </c>
      <c r="I1266" s="142">
        <f t="shared" si="144"/>
        <v>0</v>
      </c>
      <c r="J1266" s="136">
        <f t="shared" si="144"/>
        <v>0</v>
      </c>
      <c r="K1266" s="136">
        <f t="shared" si="144"/>
        <v>0</v>
      </c>
      <c r="L1266" s="136">
        <f t="shared" si="144"/>
        <v>0</v>
      </c>
      <c r="M1266" s="177">
        <f t="shared" si="144"/>
        <v>0</v>
      </c>
      <c r="N1266" s="137">
        <f t="shared" si="144"/>
        <v>0</v>
      </c>
      <c r="O1266" s="45"/>
      <c r="Q1266" s="57" t="str">
        <f t="shared" si="141"/>
        <v>скрыть</v>
      </c>
    </row>
    <row r="1267" spans="2:17" ht="15.75" hidden="1" customHeight="1" x14ac:dyDescent="0.25">
      <c r="B1267" s="182">
        <v>1251</v>
      </c>
      <c r="C1267" s="182">
        <f t="shared" ref="C1267:N1276" si="145">IFERROR(VLOOKUP($B1267,calc_data,C$14+1,0),0)</f>
        <v>0</v>
      </c>
      <c r="D1267" s="182">
        <f t="shared" si="145"/>
        <v>0</v>
      </c>
      <c r="E1267" s="183">
        <f t="shared" si="145"/>
        <v>0</v>
      </c>
      <c r="F1267" s="182">
        <f t="shared" si="145"/>
        <v>0</v>
      </c>
      <c r="G1267" s="141">
        <f t="shared" si="145"/>
        <v>0</v>
      </c>
      <c r="H1267" s="141">
        <f t="shared" si="145"/>
        <v>0</v>
      </c>
      <c r="I1267" s="142">
        <f t="shared" si="145"/>
        <v>0</v>
      </c>
      <c r="J1267" s="136">
        <f t="shared" si="145"/>
        <v>0</v>
      </c>
      <c r="K1267" s="136">
        <f t="shared" si="145"/>
        <v>0</v>
      </c>
      <c r="L1267" s="136">
        <f t="shared" si="145"/>
        <v>0</v>
      </c>
      <c r="M1267" s="177">
        <f t="shared" si="145"/>
        <v>0</v>
      </c>
      <c r="N1267" s="137">
        <f t="shared" si="145"/>
        <v>0</v>
      </c>
      <c r="O1267" s="45"/>
      <c r="Q1267" s="57" t="str">
        <f t="shared" si="141"/>
        <v>скрыть</v>
      </c>
    </row>
    <row r="1268" spans="2:17" ht="15.75" hidden="1" customHeight="1" x14ac:dyDescent="0.25">
      <c r="B1268" s="182">
        <v>1252</v>
      </c>
      <c r="C1268" s="182">
        <f t="shared" si="145"/>
        <v>0</v>
      </c>
      <c r="D1268" s="182">
        <f t="shared" si="145"/>
        <v>0</v>
      </c>
      <c r="E1268" s="183">
        <f t="shared" si="145"/>
        <v>0</v>
      </c>
      <c r="F1268" s="182">
        <f t="shared" si="145"/>
        <v>0</v>
      </c>
      <c r="G1268" s="141">
        <f t="shared" si="145"/>
        <v>0</v>
      </c>
      <c r="H1268" s="141">
        <f t="shared" si="145"/>
        <v>0</v>
      </c>
      <c r="I1268" s="142">
        <f t="shared" si="145"/>
        <v>0</v>
      </c>
      <c r="J1268" s="136">
        <f t="shared" si="145"/>
        <v>0</v>
      </c>
      <c r="K1268" s="136">
        <f t="shared" si="145"/>
        <v>0</v>
      </c>
      <c r="L1268" s="136">
        <f t="shared" si="145"/>
        <v>0</v>
      </c>
      <c r="M1268" s="177">
        <f t="shared" si="145"/>
        <v>0</v>
      </c>
      <c r="N1268" s="137">
        <f t="shared" si="145"/>
        <v>0</v>
      </c>
      <c r="O1268" s="45"/>
      <c r="Q1268" s="57" t="str">
        <f t="shared" si="141"/>
        <v>скрыть</v>
      </c>
    </row>
    <row r="1269" spans="2:17" ht="15.75" hidden="1" customHeight="1" x14ac:dyDescent="0.25">
      <c r="B1269" s="182">
        <v>1253</v>
      </c>
      <c r="C1269" s="182">
        <f t="shared" si="145"/>
        <v>0</v>
      </c>
      <c r="D1269" s="182">
        <f t="shared" si="145"/>
        <v>0</v>
      </c>
      <c r="E1269" s="183">
        <f t="shared" si="145"/>
        <v>0</v>
      </c>
      <c r="F1269" s="182">
        <f t="shared" si="145"/>
        <v>0</v>
      </c>
      <c r="G1269" s="141">
        <f t="shared" si="145"/>
        <v>0</v>
      </c>
      <c r="H1269" s="141">
        <f t="shared" si="145"/>
        <v>0</v>
      </c>
      <c r="I1269" s="142">
        <f t="shared" si="145"/>
        <v>0</v>
      </c>
      <c r="J1269" s="136">
        <f t="shared" si="145"/>
        <v>0</v>
      </c>
      <c r="K1269" s="136">
        <f t="shared" si="145"/>
        <v>0</v>
      </c>
      <c r="L1269" s="136">
        <f t="shared" si="145"/>
        <v>0</v>
      </c>
      <c r="M1269" s="177">
        <f t="shared" si="145"/>
        <v>0</v>
      </c>
      <c r="N1269" s="137">
        <f t="shared" si="145"/>
        <v>0</v>
      </c>
      <c r="O1269" s="45"/>
      <c r="Q1269" s="57" t="str">
        <f t="shared" si="141"/>
        <v>скрыть</v>
      </c>
    </row>
    <row r="1270" spans="2:17" ht="15.75" hidden="1" customHeight="1" x14ac:dyDescent="0.25">
      <c r="B1270" s="182">
        <v>1254</v>
      </c>
      <c r="C1270" s="182">
        <f t="shared" si="145"/>
        <v>0</v>
      </c>
      <c r="D1270" s="182">
        <f t="shared" si="145"/>
        <v>0</v>
      </c>
      <c r="E1270" s="183">
        <f t="shared" si="145"/>
        <v>0</v>
      </c>
      <c r="F1270" s="182">
        <f t="shared" si="145"/>
        <v>0</v>
      </c>
      <c r="G1270" s="141">
        <f t="shared" si="145"/>
        <v>0</v>
      </c>
      <c r="H1270" s="141">
        <f t="shared" si="145"/>
        <v>0</v>
      </c>
      <c r="I1270" s="142">
        <f t="shared" si="145"/>
        <v>0</v>
      </c>
      <c r="J1270" s="136">
        <f t="shared" si="145"/>
        <v>0</v>
      </c>
      <c r="K1270" s="136">
        <f t="shared" si="145"/>
        <v>0</v>
      </c>
      <c r="L1270" s="136">
        <f t="shared" si="145"/>
        <v>0</v>
      </c>
      <c r="M1270" s="177">
        <f t="shared" si="145"/>
        <v>0</v>
      </c>
      <c r="N1270" s="137">
        <f t="shared" si="145"/>
        <v>0</v>
      </c>
      <c r="O1270" s="45"/>
      <c r="Q1270" s="57" t="str">
        <f t="shared" si="141"/>
        <v>скрыть</v>
      </c>
    </row>
    <row r="1271" spans="2:17" ht="15.75" hidden="1" customHeight="1" x14ac:dyDescent="0.25">
      <c r="B1271" s="182">
        <v>1255</v>
      </c>
      <c r="C1271" s="182">
        <f t="shared" si="145"/>
        <v>0</v>
      </c>
      <c r="D1271" s="182">
        <f t="shared" si="145"/>
        <v>0</v>
      </c>
      <c r="E1271" s="183">
        <f t="shared" si="145"/>
        <v>0</v>
      </c>
      <c r="F1271" s="182">
        <f t="shared" si="145"/>
        <v>0</v>
      </c>
      <c r="G1271" s="141">
        <f t="shared" si="145"/>
        <v>0</v>
      </c>
      <c r="H1271" s="141">
        <f t="shared" si="145"/>
        <v>0</v>
      </c>
      <c r="I1271" s="142">
        <f t="shared" si="145"/>
        <v>0</v>
      </c>
      <c r="J1271" s="136">
        <f t="shared" si="145"/>
        <v>0</v>
      </c>
      <c r="K1271" s="136">
        <f t="shared" si="145"/>
        <v>0</v>
      </c>
      <c r="L1271" s="136">
        <f t="shared" si="145"/>
        <v>0</v>
      </c>
      <c r="M1271" s="177">
        <f t="shared" si="145"/>
        <v>0</v>
      </c>
      <c r="N1271" s="137">
        <f t="shared" si="145"/>
        <v>0</v>
      </c>
      <c r="O1271" s="45"/>
      <c r="Q1271" s="57" t="str">
        <f t="shared" si="141"/>
        <v>скрыть</v>
      </c>
    </row>
    <row r="1272" spans="2:17" ht="15.75" hidden="1" customHeight="1" x14ac:dyDescent="0.25">
      <c r="B1272" s="182">
        <v>1256</v>
      </c>
      <c r="C1272" s="182">
        <f t="shared" si="145"/>
        <v>0</v>
      </c>
      <c r="D1272" s="182">
        <f t="shared" si="145"/>
        <v>0</v>
      </c>
      <c r="E1272" s="183">
        <f t="shared" si="145"/>
        <v>0</v>
      </c>
      <c r="F1272" s="182">
        <f t="shared" si="145"/>
        <v>0</v>
      </c>
      <c r="G1272" s="141">
        <f t="shared" si="145"/>
        <v>0</v>
      </c>
      <c r="H1272" s="141">
        <f t="shared" si="145"/>
        <v>0</v>
      </c>
      <c r="I1272" s="142">
        <f t="shared" si="145"/>
        <v>0</v>
      </c>
      <c r="J1272" s="136">
        <f t="shared" si="145"/>
        <v>0</v>
      </c>
      <c r="K1272" s="136">
        <f t="shared" si="145"/>
        <v>0</v>
      </c>
      <c r="L1272" s="136">
        <f t="shared" si="145"/>
        <v>0</v>
      </c>
      <c r="M1272" s="177">
        <f t="shared" si="145"/>
        <v>0</v>
      </c>
      <c r="N1272" s="137">
        <f t="shared" si="145"/>
        <v>0</v>
      </c>
      <c r="O1272" s="45"/>
      <c r="Q1272" s="57" t="str">
        <f t="shared" si="141"/>
        <v>скрыть</v>
      </c>
    </row>
    <row r="1273" spans="2:17" ht="15.75" hidden="1" customHeight="1" x14ac:dyDescent="0.25">
      <c r="B1273" s="182">
        <v>1257</v>
      </c>
      <c r="C1273" s="182">
        <f t="shared" si="145"/>
        <v>0</v>
      </c>
      <c r="D1273" s="182">
        <f t="shared" si="145"/>
        <v>0</v>
      </c>
      <c r="E1273" s="183">
        <f t="shared" si="145"/>
        <v>0</v>
      </c>
      <c r="F1273" s="182">
        <f t="shared" si="145"/>
        <v>0</v>
      </c>
      <c r="G1273" s="141">
        <f t="shared" si="145"/>
        <v>0</v>
      </c>
      <c r="H1273" s="141">
        <f t="shared" si="145"/>
        <v>0</v>
      </c>
      <c r="I1273" s="142">
        <f t="shared" si="145"/>
        <v>0</v>
      </c>
      <c r="J1273" s="136">
        <f t="shared" si="145"/>
        <v>0</v>
      </c>
      <c r="K1273" s="136">
        <f t="shared" si="145"/>
        <v>0</v>
      </c>
      <c r="L1273" s="136">
        <f t="shared" si="145"/>
        <v>0</v>
      </c>
      <c r="M1273" s="177">
        <f t="shared" si="145"/>
        <v>0</v>
      </c>
      <c r="N1273" s="137">
        <f t="shared" si="145"/>
        <v>0</v>
      </c>
      <c r="O1273" s="45"/>
      <c r="Q1273" s="57" t="str">
        <f t="shared" si="141"/>
        <v>скрыть</v>
      </c>
    </row>
    <row r="1274" spans="2:17" ht="15.75" hidden="1" customHeight="1" x14ac:dyDescent="0.25">
      <c r="B1274" s="182">
        <v>1258</v>
      </c>
      <c r="C1274" s="182">
        <f t="shared" si="145"/>
        <v>0</v>
      </c>
      <c r="D1274" s="182">
        <f t="shared" si="145"/>
        <v>0</v>
      </c>
      <c r="E1274" s="183">
        <f t="shared" si="145"/>
        <v>0</v>
      </c>
      <c r="F1274" s="182">
        <f t="shared" si="145"/>
        <v>0</v>
      </c>
      <c r="G1274" s="141">
        <f t="shared" si="145"/>
        <v>0</v>
      </c>
      <c r="H1274" s="141">
        <f t="shared" si="145"/>
        <v>0</v>
      </c>
      <c r="I1274" s="142">
        <f t="shared" si="145"/>
        <v>0</v>
      </c>
      <c r="J1274" s="136">
        <f t="shared" si="145"/>
        <v>0</v>
      </c>
      <c r="K1274" s="136">
        <f t="shared" si="145"/>
        <v>0</v>
      </c>
      <c r="L1274" s="136">
        <f t="shared" si="145"/>
        <v>0</v>
      </c>
      <c r="M1274" s="177">
        <f t="shared" si="145"/>
        <v>0</v>
      </c>
      <c r="N1274" s="137">
        <f t="shared" si="145"/>
        <v>0</v>
      </c>
      <c r="O1274" s="45"/>
      <c r="Q1274" s="57" t="str">
        <f t="shared" si="141"/>
        <v>скрыть</v>
      </c>
    </row>
    <row r="1275" spans="2:17" ht="15.75" hidden="1" customHeight="1" x14ac:dyDescent="0.25">
      <c r="B1275" s="182">
        <v>1259</v>
      </c>
      <c r="C1275" s="182">
        <f t="shared" si="145"/>
        <v>0</v>
      </c>
      <c r="D1275" s="182">
        <f t="shared" si="145"/>
        <v>0</v>
      </c>
      <c r="E1275" s="183">
        <f t="shared" si="145"/>
        <v>0</v>
      </c>
      <c r="F1275" s="182">
        <f t="shared" si="145"/>
        <v>0</v>
      </c>
      <c r="G1275" s="141">
        <f t="shared" si="145"/>
        <v>0</v>
      </c>
      <c r="H1275" s="141">
        <f t="shared" si="145"/>
        <v>0</v>
      </c>
      <c r="I1275" s="142">
        <f t="shared" si="145"/>
        <v>0</v>
      </c>
      <c r="J1275" s="136">
        <f t="shared" si="145"/>
        <v>0</v>
      </c>
      <c r="K1275" s="136">
        <f t="shared" si="145"/>
        <v>0</v>
      </c>
      <c r="L1275" s="136">
        <f t="shared" si="145"/>
        <v>0</v>
      </c>
      <c r="M1275" s="177">
        <f t="shared" si="145"/>
        <v>0</v>
      </c>
      <c r="N1275" s="137">
        <f t="shared" si="145"/>
        <v>0</v>
      </c>
      <c r="O1275" s="45"/>
      <c r="Q1275" s="57" t="str">
        <f t="shared" si="141"/>
        <v>скрыть</v>
      </c>
    </row>
    <row r="1276" spans="2:17" ht="15.75" hidden="1" customHeight="1" x14ac:dyDescent="0.25">
      <c r="B1276" s="182">
        <v>1260</v>
      </c>
      <c r="C1276" s="182">
        <f t="shared" si="145"/>
        <v>0</v>
      </c>
      <c r="D1276" s="182">
        <f t="shared" si="145"/>
        <v>0</v>
      </c>
      <c r="E1276" s="183">
        <f t="shared" si="145"/>
        <v>0</v>
      </c>
      <c r="F1276" s="182">
        <f t="shared" si="145"/>
        <v>0</v>
      </c>
      <c r="G1276" s="141">
        <f t="shared" si="145"/>
        <v>0</v>
      </c>
      <c r="H1276" s="141">
        <f t="shared" si="145"/>
        <v>0</v>
      </c>
      <c r="I1276" s="142">
        <f t="shared" si="145"/>
        <v>0</v>
      </c>
      <c r="J1276" s="136">
        <f t="shared" si="145"/>
        <v>0</v>
      </c>
      <c r="K1276" s="136">
        <f t="shared" si="145"/>
        <v>0</v>
      </c>
      <c r="L1276" s="136">
        <f t="shared" si="145"/>
        <v>0</v>
      </c>
      <c r="M1276" s="177">
        <f t="shared" si="145"/>
        <v>0</v>
      </c>
      <c r="N1276" s="137">
        <f t="shared" si="145"/>
        <v>0</v>
      </c>
      <c r="O1276" s="45"/>
      <c r="Q1276" s="57" t="str">
        <f t="shared" si="141"/>
        <v>скрыть</v>
      </c>
    </row>
    <row r="1277" spans="2:17" ht="15.75" hidden="1" customHeight="1" x14ac:dyDescent="0.25">
      <c r="B1277" s="182">
        <v>1261</v>
      </c>
      <c r="C1277" s="182">
        <f t="shared" ref="C1277:N1286" si="146">IFERROR(VLOOKUP($B1277,calc_data,C$14+1,0),0)</f>
        <v>0</v>
      </c>
      <c r="D1277" s="182">
        <f t="shared" si="146"/>
        <v>0</v>
      </c>
      <c r="E1277" s="183">
        <f t="shared" si="146"/>
        <v>0</v>
      </c>
      <c r="F1277" s="182">
        <f t="shared" si="146"/>
        <v>0</v>
      </c>
      <c r="G1277" s="141">
        <f t="shared" si="146"/>
        <v>0</v>
      </c>
      <c r="H1277" s="141">
        <f t="shared" si="146"/>
        <v>0</v>
      </c>
      <c r="I1277" s="142">
        <f t="shared" si="146"/>
        <v>0</v>
      </c>
      <c r="J1277" s="136">
        <f t="shared" si="146"/>
        <v>0</v>
      </c>
      <c r="K1277" s="136">
        <f t="shared" si="146"/>
        <v>0</v>
      </c>
      <c r="L1277" s="136">
        <f t="shared" si="146"/>
        <v>0</v>
      </c>
      <c r="M1277" s="177">
        <f t="shared" si="146"/>
        <v>0</v>
      </c>
      <c r="N1277" s="137">
        <f t="shared" si="146"/>
        <v>0</v>
      </c>
      <c r="O1277" s="45"/>
      <c r="Q1277" s="57" t="str">
        <f t="shared" si="141"/>
        <v>скрыть</v>
      </c>
    </row>
    <row r="1278" spans="2:17" ht="15.75" hidden="1" customHeight="1" x14ac:dyDescent="0.25">
      <c r="B1278" s="182">
        <v>1262</v>
      </c>
      <c r="C1278" s="182">
        <f t="shared" si="146"/>
        <v>0</v>
      </c>
      <c r="D1278" s="182">
        <f t="shared" si="146"/>
        <v>0</v>
      </c>
      <c r="E1278" s="183">
        <f t="shared" si="146"/>
        <v>0</v>
      </c>
      <c r="F1278" s="182">
        <f t="shared" si="146"/>
        <v>0</v>
      </c>
      <c r="G1278" s="141">
        <f t="shared" si="146"/>
        <v>0</v>
      </c>
      <c r="H1278" s="141">
        <f t="shared" si="146"/>
        <v>0</v>
      </c>
      <c r="I1278" s="142">
        <f t="shared" si="146"/>
        <v>0</v>
      </c>
      <c r="J1278" s="136">
        <f t="shared" si="146"/>
        <v>0</v>
      </c>
      <c r="K1278" s="136">
        <f t="shared" si="146"/>
        <v>0</v>
      </c>
      <c r="L1278" s="136">
        <f t="shared" si="146"/>
        <v>0</v>
      </c>
      <c r="M1278" s="177">
        <f t="shared" si="146"/>
        <v>0</v>
      </c>
      <c r="N1278" s="137">
        <f t="shared" si="146"/>
        <v>0</v>
      </c>
      <c r="O1278" s="45"/>
      <c r="Q1278" s="57" t="str">
        <f t="shared" si="141"/>
        <v>скрыть</v>
      </c>
    </row>
    <row r="1279" spans="2:17" ht="15.75" hidden="1" customHeight="1" x14ac:dyDescent="0.25">
      <c r="B1279" s="182">
        <v>1263</v>
      </c>
      <c r="C1279" s="182">
        <f t="shared" si="146"/>
        <v>0</v>
      </c>
      <c r="D1279" s="182">
        <f t="shared" si="146"/>
        <v>0</v>
      </c>
      <c r="E1279" s="183">
        <f t="shared" si="146"/>
        <v>0</v>
      </c>
      <c r="F1279" s="182">
        <f t="shared" si="146"/>
        <v>0</v>
      </c>
      <c r="G1279" s="141">
        <f t="shared" si="146"/>
        <v>0</v>
      </c>
      <c r="H1279" s="141">
        <f t="shared" si="146"/>
        <v>0</v>
      </c>
      <c r="I1279" s="142">
        <f t="shared" si="146"/>
        <v>0</v>
      </c>
      <c r="J1279" s="136">
        <f t="shared" si="146"/>
        <v>0</v>
      </c>
      <c r="K1279" s="136">
        <f t="shared" si="146"/>
        <v>0</v>
      </c>
      <c r="L1279" s="136">
        <f t="shared" si="146"/>
        <v>0</v>
      </c>
      <c r="M1279" s="177">
        <f t="shared" si="146"/>
        <v>0</v>
      </c>
      <c r="N1279" s="137">
        <f t="shared" si="146"/>
        <v>0</v>
      </c>
      <c r="O1279" s="45"/>
      <c r="Q1279" s="57" t="str">
        <f t="shared" si="141"/>
        <v>скрыть</v>
      </c>
    </row>
    <row r="1280" spans="2:17" ht="15.75" hidden="1" customHeight="1" x14ac:dyDescent="0.25">
      <c r="B1280" s="182">
        <v>1264</v>
      </c>
      <c r="C1280" s="182">
        <f t="shared" si="146"/>
        <v>0</v>
      </c>
      <c r="D1280" s="182">
        <f t="shared" si="146"/>
        <v>0</v>
      </c>
      <c r="E1280" s="183">
        <f t="shared" si="146"/>
        <v>0</v>
      </c>
      <c r="F1280" s="182">
        <f t="shared" si="146"/>
        <v>0</v>
      </c>
      <c r="G1280" s="141">
        <f t="shared" si="146"/>
        <v>0</v>
      </c>
      <c r="H1280" s="141">
        <f t="shared" si="146"/>
        <v>0</v>
      </c>
      <c r="I1280" s="142">
        <f t="shared" si="146"/>
        <v>0</v>
      </c>
      <c r="J1280" s="136">
        <f t="shared" si="146"/>
        <v>0</v>
      </c>
      <c r="K1280" s="136">
        <f t="shared" si="146"/>
        <v>0</v>
      </c>
      <c r="L1280" s="136">
        <f t="shared" si="146"/>
        <v>0</v>
      </c>
      <c r="M1280" s="177">
        <f t="shared" si="146"/>
        <v>0</v>
      </c>
      <c r="N1280" s="137">
        <f t="shared" si="146"/>
        <v>0</v>
      </c>
      <c r="O1280" s="45"/>
      <c r="Q1280" s="57" t="str">
        <f t="shared" si="141"/>
        <v>скрыть</v>
      </c>
    </row>
    <row r="1281" spans="2:17" ht="15.75" hidden="1" customHeight="1" x14ac:dyDescent="0.25">
      <c r="B1281" s="182">
        <v>1265</v>
      </c>
      <c r="C1281" s="182">
        <f t="shared" si="146"/>
        <v>0</v>
      </c>
      <c r="D1281" s="182">
        <f t="shared" si="146"/>
        <v>0</v>
      </c>
      <c r="E1281" s="183">
        <f t="shared" si="146"/>
        <v>0</v>
      </c>
      <c r="F1281" s="182">
        <f t="shared" si="146"/>
        <v>0</v>
      </c>
      <c r="G1281" s="141">
        <f t="shared" si="146"/>
        <v>0</v>
      </c>
      <c r="H1281" s="141">
        <f t="shared" si="146"/>
        <v>0</v>
      </c>
      <c r="I1281" s="142">
        <f t="shared" si="146"/>
        <v>0</v>
      </c>
      <c r="J1281" s="136">
        <f t="shared" si="146"/>
        <v>0</v>
      </c>
      <c r="K1281" s="136">
        <f t="shared" si="146"/>
        <v>0</v>
      </c>
      <c r="L1281" s="136">
        <f t="shared" si="146"/>
        <v>0</v>
      </c>
      <c r="M1281" s="177">
        <f t="shared" si="146"/>
        <v>0</v>
      </c>
      <c r="N1281" s="137">
        <f t="shared" si="146"/>
        <v>0</v>
      </c>
      <c r="O1281" s="45"/>
      <c r="Q1281" s="57" t="str">
        <f t="shared" si="141"/>
        <v>скрыть</v>
      </c>
    </row>
    <row r="1282" spans="2:17" ht="15.75" hidden="1" customHeight="1" x14ac:dyDescent="0.25">
      <c r="B1282" s="182">
        <v>1266</v>
      </c>
      <c r="C1282" s="182">
        <f t="shared" si="146"/>
        <v>0</v>
      </c>
      <c r="D1282" s="182">
        <f t="shared" si="146"/>
        <v>0</v>
      </c>
      <c r="E1282" s="183">
        <f t="shared" si="146"/>
        <v>0</v>
      </c>
      <c r="F1282" s="182">
        <f t="shared" si="146"/>
        <v>0</v>
      </c>
      <c r="G1282" s="141">
        <f t="shared" si="146"/>
        <v>0</v>
      </c>
      <c r="H1282" s="141">
        <f t="shared" si="146"/>
        <v>0</v>
      </c>
      <c r="I1282" s="142">
        <f t="shared" si="146"/>
        <v>0</v>
      </c>
      <c r="J1282" s="136">
        <f t="shared" si="146"/>
        <v>0</v>
      </c>
      <c r="K1282" s="136">
        <f t="shared" si="146"/>
        <v>0</v>
      </c>
      <c r="L1282" s="136">
        <f t="shared" si="146"/>
        <v>0</v>
      </c>
      <c r="M1282" s="177">
        <f t="shared" si="146"/>
        <v>0</v>
      </c>
      <c r="N1282" s="137">
        <f t="shared" si="146"/>
        <v>0</v>
      </c>
      <c r="O1282" s="45"/>
      <c r="Q1282" s="57" t="str">
        <f t="shared" si="141"/>
        <v>скрыть</v>
      </c>
    </row>
    <row r="1283" spans="2:17" ht="15.75" hidden="1" customHeight="1" x14ac:dyDescent="0.25">
      <c r="B1283" s="182">
        <v>1267</v>
      </c>
      <c r="C1283" s="182">
        <f t="shared" si="146"/>
        <v>0</v>
      </c>
      <c r="D1283" s="182">
        <f t="shared" si="146"/>
        <v>0</v>
      </c>
      <c r="E1283" s="183">
        <f t="shared" si="146"/>
        <v>0</v>
      </c>
      <c r="F1283" s="182">
        <f t="shared" si="146"/>
        <v>0</v>
      </c>
      <c r="G1283" s="141">
        <f t="shared" si="146"/>
        <v>0</v>
      </c>
      <c r="H1283" s="141">
        <f t="shared" si="146"/>
        <v>0</v>
      </c>
      <c r="I1283" s="142">
        <f t="shared" si="146"/>
        <v>0</v>
      </c>
      <c r="J1283" s="136">
        <f t="shared" si="146"/>
        <v>0</v>
      </c>
      <c r="K1283" s="136">
        <f t="shared" si="146"/>
        <v>0</v>
      </c>
      <c r="L1283" s="136">
        <f t="shared" si="146"/>
        <v>0</v>
      </c>
      <c r="M1283" s="177">
        <f t="shared" si="146"/>
        <v>0</v>
      </c>
      <c r="N1283" s="137">
        <f t="shared" si="146"/>
        <v>0</v>
      </c>
      <c r="O1283" s="45"/>
      <c r="Q1283" s="57" t="str">
        <f t="shared" si="141"/>
        <v>скрыть</v>
      </c>
    </row>
    <row r="1284" spans="2:17" ht="15.75" hidden="1" customHeight="1" x14ac:dyDescent="0.25">
      <c r="B1284" s="182">
        <v>1268</v>
      </c>
      <c r="C1284" s="182">
        <f t="shared" si="146"/>
        <v>0</v>
      </c>
      <c r="D1284" s="182">
        <f t="shared" si="146"/>
        <v>0</v>
      </c>
      <c r="E1284" s="183">
        <f t="shared" si="146"/>
        <v>0</v>
      </c>
      <c r="F1284" s="182">
        <f t="shared" si="146"/>
        <v>0</v>
      </c>
      <c r="G1284" s="141">
        <f t="shared" si="146"/>
        <v>0</v>
      </c>
      <c r="H1284" s="141">
        <f t="shared" si="146"/>
        <v>0</v>
      </c>
      <c r="I1284" s="142">
        <f t="shared" si="146"/>
        <v>0</v>
      </c>
      <c r="J1284" s="136">
        <f t="shared" si="146"/>
        <v>0</v>
      </c>
      <c r="K1284" s="136">
        <f t="shared" si="146"/>
        <v>0</v>
      </c>
      <c r="L1284" s="136">
        <f t="shared" si="146"/>
        <v>0</v>
      </c>
      <c r="M1284" s="177">
        <f t="shared" si="146"/>
        <v>0</v>
      </c>
      <c r="N1284" s="137">
        <f t="shared" si="146"/>
        <v>0</v>
      </c>
      <c r="O1284" s="45"/>
      <c r="Q1284" s="57" t="str">
        <f t="shared" si="141"/>
        <v>скрыть</v>
      </c>
    </row>
    <row r="1285" spans="2:17" ht="15.75" hidden="1" customHeight="1" x14ac:dyDescent="0.25">
      <c r="B1285" s="182">
        <v>1269</v>
      </c>
      <c r="C1285" s="182">
        <f t="shared" si="146"/>
        <v>0</v>
      </c>
      <c r="D1285" s="182">
        <f t="shared" si="146"/>
        <v>0</v>
      </c>
      <c r="E1285" s="183">
        <f t="shared" si="146"/>
        <v>0</v>
      </c>
      <c r="F1285" s="182">
        <f t="shared" si="146"/>
        <v>0</v>
      </c>
      <c r="G1285" s="141">
        <f t="shared" si="146"/>
        <v>0</v>
      </c>
      <c r="H1285" s="141">
        <f t="shared" si="146"/>
        <v>0</v>
      </c>
      <c r="I1285" s="142">
        <f t="shared" si="146"/>
        <v>0</v>
      </c>
      <c r="J1285" s="136">
        <f t="shared" si="146"/>
        <v>0</v>
      </c>
      <c r="K1285" s="136">
        <f t="shared" si="146"/>
        <v>0</v>
      </c>
      <c r="L1285" s="136">
        <f t="shared" si="146"/>
        <v>0</v>
      </c>
      <c r="M1285" s="177">
        <f t="shared" si="146"/>
        <v>0</v>
      </c>
      <c r="N1285" s="137">
        <f t="shared" si="146"/>
        <v>0</v>
      </c>
      <c r="O1285" s="45"/>
      <c r="Q1285" s="57" t="str">
        <f t="shared" si="141"/>
        <v>скрыть</v>
      </c>
    </row>
    <row r="1286" spans="2:17" ht="15.75" hidden="1" customHeight="1" x14ac:dyDescent="0.25">
      <c r="B1286" s="182">
        <v>1270</v>
      </c>
      <c r="C1286" s="182">
        <f t="shared" si="146"/>
        <v>0</v>
      </c>
      <c r="D1286" s="182">
        <f t="shared" si="146"/>
        <v>0</v>
      </c>
      <c r="E1286" s="183">
        <f t="shared" si="146"/>
        <v>0</v>
      </c>
      <c r="F1286" s="182">
        <f t="shared" si="146"/>
        <v>0</v>
      </c>
      <c r="G1286" s="141">
        <f t="shared" si="146"/>
        <v>0</v>
      </c>
      <c r="H1286" s="141">
        <f t="shared" si="146"/>
        <v>0</v>
      </c>
      <c r="I1286" s="142">
        <f t="shared" si="146"/>
        <v>0</v>
      </c>
      <c r="J1286" s="136">
        <f t="shared" si="146"/>
        <v>0</v>
      </c>
      <c r="K1286" s="136">
        <f t="shared" si="146"/>
        <v>0</v>
      </c>
      <c r="L1286" s="136">
        <f t="shared" si="146"/>
        <v>0</v>
      </c>
      <c r="M1286" s="177">
        <f t="shared" si="146"/>
        <v>0</v>
      </c>
      <c r="N1286" s="137">
        <f t="shared" si="146"/>
        <v>0</v>
      </c>
      <c r="O1286" s="45"/>
      <c r="Q1286" s="57" t="str">
        <f t="shared" si="141"/>
        <v>скрыть</v>
      </c>
    </row>
    <row r="1287" spans="2:17" ht="15.75" hidden="1" customHeight="1" x14ac:dyDescent="0.25">
      <c r="B1287" s="182">
        <v>1271</v>
      </c>
      <c r="C1287" s="182">
        <f t="shared" ref="C1287:N1296" si="147">IFERROR(VLOOKUP($B1287,calc_data,C$14+1,0),0)</f>
        <v>0</v>
      </c>
      <c r="D1287" s="182">
        <f t="shared" si="147"/>
        <v>0</v>
      </c>
      <c r="E1287" s="183">
        <f t="shared" si="147"/>
        <v>0</v>
      </c>
      <c r="F1287" s="182">
        <f t="shared" si="147"/>
        <v>0</v>
      </c>
      <c r="G1287" s="141">
        <f t="shared" si="147"/>
        <v>0</v>
      </c>
      <c r="H1287" s="141">
        <f t="shared" si="147"/>
        <v>0</v>
      </c>
      <c r="I1287" s="142">
        <f t="shared" si="147"/>
        <v>0</v>
      </c>
      <c r="J1287" s="136">
        <f t="shared" si="147"/>
        <v>0</v>
      </c>
      <c r="K1287" s="136">
        <f t="shared" si="147"/>
        <v>0</v>
      </c>
      <c r="L1287" s="136">
        <f t="shared" si="147"/>
        <v>0</v>
      </c>
      <c r="M1287" s="177">
        <f t="shared" si="147"/>
        <v>0</v>
      </c>
      <c r="N1287" s="137">
        <f t="shared" si="147"/>
        <v>0</v>
      </c>
      <c r="O1287" s="45"/>
      <c r="Q1287" s="57" t="str">
        <f t="shared" si="141"/>
        <v>скрыть</v>
      </c>
    </row>
    <row r="1288" spans="2:17" ht="15.75" hidden="1" customHeight="1" x14ac:dyDescent="0.25">
      <c r="B1288" s="182">
        <v>1272</v>
      </c>
      <c r="C1288" s="182">
        <f t="shared" si="147"/>
        <v>0</v>
      </c>
      <c r="D1288" s="182">
        <f t="shared" si="147"/>
        <v>0</v>
      </c>
      <c r="E1288" s="183">
        <f t="shared" si="147"/>
        <v>0</v>
      </c>
      <c r="F1288" s="182">
        <f t="shared" si="147"/>
        <v>0</v>
      </c>
      <c r="G1288" s="141">
        <f t="shared" si="147"/>
        <v>0</v>
      </c>
      <c r="H1288" s="141">
        <f t="shared" si="147"/>
        <v>0</v>
      </c>
      <c r="I1288" s="142">
        <f t="shared" si="147"/>
        <v>0</v>
      </c>
      <c r="J1288" s="136">
        <f t="shared" si="147"/>
        <v>0</v>
      </c>
      <c r="K1288" s="136">
        <f t="shared" si="147"/>
        <v>0</v>
      </c>
      <c r="L1288" s="136">
        <f t="shared" si="147"/>
        <v>0</v>
      </c>
      <c r="M1288" s="177">
        <f t="shared" si="147"/>
        <v>0</v>
      </c>
      <c r="N1288" s="137">
        <f t="shared" si="147"/>
        <v>0</v>
      </c>
      <c r="O1288" s="45"/>
      <c r="Q1288" s="57" t="str">
        <f t="shared" si="141"/>
        <v>скрыть</v>
      </c>
    </row>
    <row r="1289" spans="2:17" ht="15.75" hidden="1" customHeight="1" x14ac:dyDescent="0.25">
      <c r="B1289" s="182">
        <v>1273</v>
      </c>
      <c r="C1289" s="182">
        <f t="shared" si="147"/>
        <v>0</v>
      </c>
      <c r="D1289" s="182">
        <f t="shared" si="147"/>
        <v>0</v>
      </c>
      <c r="E1289" s="183">
        <f t="shared" si="147"/>
        <v>0</v>
      </c>
      <c r="F1289" s="182">
        <f t="shared" si="147"/>
        <v>0</v>
      </c>
      <c r="G1289" s="141">
        <f t="shared" si="147"/>
        <v>0</v>
      </c>
      <c r="H1289" s="141">
        <f t="shared" si="147"/>
        <v>0</v>
      </c>
      <c r="I1289" s="142">
        <f t="shared" si="147"/>
        <v>0</v>
      </c>
      <c r="J1289" s="136">
        <f t="shared" si="147"/>
        <v>0</v>
      </c>
      <c r="K1289" s="136">
        <f t="shared" si="147"/>
        <v>0</v>
      </c>
      <c r="L1289" s="136">
        <f t="shared" si="147"/>
        <v>0</v>
      </c>
      <c r="M1289" s="177">
        <f t="shared" si="147"/>
        <v>0</v>
      </c>
      <c r="N1289" s="137">
        <f t="shared" si="147"/>
        <v>0</v>
      </c>
      <c r="O1289" s="45"/>
      <c r="Q1289" s="57" t="str">
        <f t="shared" si="141"/>
        <v>скрыть</v>
      </c>
    </row>
    <row r="1290" spans="2:17" ht="15.75" hidden="1" customHeight="1" x14ac:dyDescent="0.25">
      <c r="B1290" s="182">
        <v>1274</v>
      </c>
      <c r="C1290" s="182">
        <f t="shared" si="147"/>
        <v>0</v>
      </c>
      <c r="D1290" s="182">
        <f t="shared" si="147"/>
        <v>0</v>
      </c>
      <c r="E1290" s="183">
        <f t="shared" si="147"/>
        <v>0</v>
      </c>
      <c r="F1290" s="182">
        <f t="shared" si="147"/>
        <v>0</v>
      </c>
      <c r="G1290" s="141">
        <f t="shared" si="147"/>
        <v>0</v>
      </c>
      <c r="H1290" s="141">
        <f t="shared" si="147"/>
        <v>0</v>
      </c>
      <c r="I1290" s="142">
        <f t="shared" si="147"/>
        <v>0</v>
      </c>
      <c r="J1290" s="136">
        <f t="shared" si="147"/>
        <v>0</v>
      </c>
      <c r="K1290" s="136">
        <f t="shared" si="147"/>
        <v>0</v>
      </c>
      <c r="L1290" s="136">
        <f t="shared" si="147"/>
        <v>0</v>
      </c>
      <c r="M1290" s="177">
        <f t="shared" si="147"/>
        <v>0</v>
      </c>
      <c r="N1290" s="137">
        <f t="shared" si="147"/>
        <v>0</v>
      </c>
      <c r="O1290" s="45"/>
      <c r="Q1290" s="57" t="str">
        <f t="shared" si="141"/>
        <v>скрыть</v>
      </c>
    </row>
    <row r="1291" spans="2:17" ht="15.75" hidden="1" customHeight="1" x14ac:dyDescent="0.25">
      <c r="B1291" s="182">
        <v>1275</v>
      </c>
      <c r="C1291" s="182">
        <f t="shared" si="147"/>
        <v>0</v>
      </c>
      <c r="D1291" s="182">
        <f t="shared" si="147"/>
        <v>0</v>
      </c>
      <c r="E1291" s="183">
        <f t="shared" si="147"/>
        <v>0</v>
      </c>
      <c r="F1291" s="182">
        <f t="shared" si="147"/>
        <v>0</v>
      </c>
      <c r="G1291" s="141">
        <f t="shared" si="147"/>
        <v>0</v>
      </c>
      <c r="H1291" s="141">
        <f t="shared" si="147"/>
        <v>0</v>
      </c>
      <c r="I1291" s="142">
        <f t="shared" si="147"/>
        <v>0</v>
      </c>
      <c r="J1291" s="136">
        <f t="shared" si="147"/>
        <v>0</v>
      </c>
      <c r="K1291" s="136">
        <f t="shared" si="147"/>
        <v>0</v>
      </c>
      <c r="L1291" s="136">
        <f t="shared" si="147"/>
        <v>0</v>
      </c>
      <c r="M1291" s="177">
        <f t="shared" si="147"/>
        <v>0</v>
      </c>
      <c r="N1291" s="137">
        <f t="shared" si="147"/>
        <v>0</v>
      </c>
      <c r="O1291" s="45"/>
      <c r="Q1291" s="57" t="str">
        <f t="shared" si="141"/>
        <v>скрыть</v>
      </c>
    </row>
    <row r="1292" spans="2:17" ht="15.75" hidden="1" customHeight="1" x14ac:dyDescent="0.25">
      <c r="B1292" s="182">
        <v>1276</v>
      </c>
      <c r="C1292" s="182">
        <f t="shared" si="147"/>
        <v>0</v>
      </c>
      <c r="D1292" s="182">
        <f t="shared" si="147"/>
        <v>0</v>
      </c>
      <c r="E1292" s="183">
        <f t="shared" si="147"/>
        <v>0</v>
      </c>
      <c r="F1292" s="182">
        <f t="shared" si="147"/>
        <v>0</v>
      </c>
      <c r="G1292" s="141">
        <f t="shared" si="147"/>
        <v>0</v>
      </c>
      <c r="H1292" s="141">
        <f t="shared" si="147"/>
        <v>0</v>
      </c>
      <c r="I1292" s="142">
        <f t="shared" si="147"/>
        <v>0</v>
      </c>
      <c r="J1292" s="136">
        <f t="shared" si="147"/>
        <v>0</v>
      </c>
      <c r="K1292" s="136">
        <f t="shared" si="147"/>
        <v>0</v>
      </c>
      <c r="L1292" s="136">
        <f t="shared" si="147"/>
        <v>0</v>
      </c>
      <c r="M1292" s="177">
        <f t="shared" si="147"/>
        <v>0</v>
      </c>
      <c r="N1292" s="137">
        <f t="shared" si="147"/>
        <v>0</v>
      </c>
      <c r="O1292" s="45"/>
      <c r="Q1292" s="57" t="str">
        <f t="shared" si="141"/>
        <v>скрыть</v>
      </c>
    </row>
    <row r="1293" spans="2:17" ht="15.75" hidden="1" customHeight="1" x14ac:dyDescent="0.25">
      <c r="B1293" s="182">
        <v>1277</v>
      </c>
      <c r="C1293" s="182">
        <f t="shared" si="147"/>
        <v>0</v>
      </c>
      <c r="D1293" s="182">
        <f t="shared" si="147"/>
        <v>0</v>
      </c>
      <c r="E1293" s="183">
        <f t="shared" si="147"/>
        <v>0</v>
      </c>
      <c r="F1293" s="182">
        <f t="shared" si="147"/>
        <v>0</v>
      </c>
      <c r="G1293" s="141">
        <f t="shared" si="147"/>
        <v>0</v>
      </c>
      <c r="H1293" s="141">
        <f t="shared" si="147"/>
        <v>0</v>
      </c>
      <c r="I1293" s="142">
        <f t="shared" si="147"/>
        <v>0</v>
      </c>
      <c r="J1293" s="136">
        <f t="shared" si="147"/>
        <v>0</v>
      </c>
      <c r="K1293" s="136">
        <f t="shared" si="147"/>
        <v>0</v>
      </c>
      <c r="L1293" s="136">
        <f t="shared" si="147"/>
        <v>0</v>
      </c>
      <c r="M1293" s="177">
        <f t="shared" si="147"/>
        <v>0</v>
      </c>
      <c r="N1293" s="137">
        <f t="shared" si="147"/>
        <v>0</v>
      </c>
      <c r="O1293" s="45"/>
      <c r="Q1293" s="57" t="str">
        <f t="shared" si="141"/>
        <v>скрыть</v>
      </c>
    </row>
    <row r="1294" spans="2:17" ht="15.75" hidden="1" customHeight="1" x14ac:dyDescent="0.25">
      <c r="B1294" s="182">
        <v>1278</v>
      </c>
      <c r="C1294" s="182">
        <f t="shared" si="147"/>
        <v>0</v>
      </c>
      <c r="D1294" s="182">
        <f t="shared" si="147"/>
        <v>0</v>
      </c>
      <c r="E1294" s="183">
        <f t="shared" si="147"/>
        <v>0</v>
      </c>
      <c r="F1294" s="182">
        <f t="shared" si="147"/>
        <v>0</v>
      </c>
      <c r="G1294" s="141">
        <f t="shared" si="147"/>
        <v>0</v>
      </c>
      <c r="H1294" s="141">
        <f t="shared" si="147"/>
        <v>0</v>
      </c>
      <c r="I1294" s="142">
        <f t="shared" si="147"/>
        <v>0</v>
      </c>
      <c r="J1294" s="136">
        <f t="shared" si="147"/>
        <v>0</v>
      </c>
      <c r="K1294" s="136">
        <f t="shared" si="147"/>
        <v>0</v>
      </c>
      <c r="L1294" s="136">
        <f t="shared" si="147"/>
        <v>0</v>
      </c>
      <c r="M1294" s="177">
        <f t="shared" si="147"/>
        <v>0</v>
      </c>
      <c r="N1294" s="137">
        <f t="shared" si="147"/>
        <v>0</v>
      </c>
      <c r="O1294" s="45"/>
      <c r="Q1294" s="57" t="str">
        <f t="shared" si="141"/>
        <v>скрыть</v>
      </c>
    </row>
    <row r="1295" spans="2:17" ht="15.75" hidden="1" customHeight="1" x14ac:dyDescent="0.25">
      <c r="B1295" s="182">
        <v>1279</v>
      </c>
      <c r="C1295" s="182">
        <f t="shared" si="147"/>
        <v>0</v>
      </c>
      <c r="D1295" s="182">
        <f t="shared" si="147"/>
        <v>0</v>
      </c>
      <c r="E1295" s="183">
        <f t="shared" si="147"/>
        <v>0</v>
      </c>
      <c r="F1295" s="182">
        <f t="shared" si="147"/>
        <v>0</v>
      </c>
      <c r="G1295" s="141">
        <f t="shared" si="147"/>
        <v>0</v>
      </c>
      <c r="H1295" s="141">
        <f t="shared" si="147"/>
        <v>0</v>
      </c>
      <c r="I1295" s="142">
        <f t="shared" si="147"/>
        <v>0</v>
      </c>
      <c r="J1295" s="136">
        <f t="shared" si="147"/>
        <v>0</v>
      </c>
      <c r="K1295" s="136">
        <f t="shared" si="147"/>
        <v>0</v>
      </c>
      <c r="L1295" s="136">
        <f t="shared" si="147"/>
        <v>0</v>
      </c>
      <c r="M1295" s="177">
        <f t="shared" si="147"/>
        <v>0</v>
      </c>
      <c r="N1295" s="137">
        <f t="shared" si="147"/>
        <v>0</v>
      </c>
      <c r="O1295" s="45"/>
      <c r="Q1295" s="57" t="str">
        <f t="shared" si="141"/>
        <v>скрыть</v>
      </c>
    </row>
    <row r="1296" spans="2:17" ht="15.75" hidden="1" customHeight="1" x14ac:dyDescent="0.25">
      <c r="B1296" s="182">
        <v>1280</v>
      </c>
      <c r="C1296" s="182">
        <f t="shared" si="147"/>
        <v>0</v>
      </c>
      <c r="D1296" s="182">
        <f t="shared" si="147"/>
        <v>0</v>
      </c>
      <c r="E1296" s="183">
        <f t="shared" si="147"/>
        <v>0</v>
      </c>
      <c r="F1296" s="182">
        <f t="shared" si="147"/>
        <v>0</v>
      </c>
      <c r="G1296" s="141">
        <f t="shared" si="147"/>
        <v>0</v>
      </c>
      <c r="H1296" s="141">
        <f t="shared" si="147"/>
        <v>0</v>
      </c>
      <c r="I1296" s="142">
        <f t="shared" si="147"/>
        <v>0</v>
      </c>
      <c r="J1296" s="136">
        <f t="shared" si="147"/>
        <v>0</v>
      </c>
      <c r="K1296" s="136">
        <f t="shared" si="147"/>
        <v>0</v>
      </c>
      <c r="L1296" s="136">
        <f t="shared" si="147"/>
        <v>0</v>
      </c>
      <c r="M1296" s="177">
        <f t="shared" si="147"/>
        <v>0</v>
      </c>
      <c r="N1296" s="137">
        <f t="shared" si="147"/>
        <v>0</v>
      </c>
      <c r="O1296" s="45"/>
      <c r="Q1296" s="57" t="str">
        <f t="shared" si="141"/>
        <v>скрыть</v>
      </c>
    </row>
    <row r="1297" spans="2:17" ht="15.75" hidden="1" customHeight="1" x14ac:dyDescent="0.25">
      <c r="B1297" s="182">
        <v>1281</v>
      </c>
      <c r="C1297" s="182">
        <f t="shared" ref="C1297:N1306" si="148">IFERROR(VLOOKUP($B1297,calc_data,C$14+1,0),0)</f>
        <v>0</v>
      </c>
      <c r="D1297" s="182">
        <f t="shared" si="148"/>
        <v>0</v>
      </c>
      <c r="E1297" s="183">
        <f t="shared" si="148"/>
        <v>0</v>
      </c>
      <c r="F1297" s="182">
        <f t="shared" si="148"/>
        <v>0</v>
      </c>
      <c r="G1297" s="141">
        <f t="shared" si="148"/>
        <v>0</v>
      </c>
      <c r="H1297" s="141">
        <f t="shared" si="148"/>
        <v>0</v>
      </c>
      <c r="I1297" s="142">
        <f t="shared" si="148"/>
        <v>0</v>
      </c>
      <c r="J1297" s="136">
        <f t="shared" si="148"/>
        <v>0</v>
      </c>
      <c r="K1297" s="136">
        <f t="shared" si="148"/>
        <v>0</v>
      </c>
      <c r="L1297" s="136">
        <f t="shared" si="148"/>
        <v>0</v>
      </c>
      <c r="M1297" s="177">
        <f t="shared" si="148"/>
        <v>0</v>
      </c>
      <c r="N1297" s="137">
        <f t="shared" si="148"/>
        <v>0</v>
      </c>
      <c r="O1297" s="45"/>
      <c r="Q1297" s="57" t="str">
        <f t="shared" ref="Q1297:Q1360" si="149">IF(K1297&gt;0,"показать","скрыть")</f>
        <v>скрыть</v>
      </c>
    </row>
    <row r="1298" spans="2:17" ht="15.75" hidden="1" customHeight="1" x14ac:dyDescent="0.25">
      <c r="B1298" s="182">
        <v>1282</v>
      </c>
      <c r="C1298" s="182">
        <f t="shared" si="148"/>
        <v>0</v>
      </c>
      <c r="D1298" s="182">
        <f t="shared" si="148"/>
        <v>0</v>
      </c>
      <c r="E1298" s="183">
        <f t="shared" si="148"/>
        <v>0</v>
      </c>
      <c r="F1298" s="182">
        <f t="shared" si="148"/>
        <v>0</v>
      </c>
      <c r="G1298" s="141">
        <f t="shared" si="148"/>
        <v>0</v>
      </c>
      <c r="H1298" s="141">
        <f t="shared" si="148"/>
        <v>0</v>
      </c>
      <c r="I1298" s="142">
        <f t="shared" si="148"/>
        <v>0</v>
      </c>
      <c r="J1298" s="136">
        <f t="shared" si="148"/>
        <v>0</v>
      </c>
      <c r="K1298" s="136">
        <f t="shared" si="148"/>
        <v>0</v>
      </c>
      <c r="L1298" s="136">
        <f t="shared" si="148"/>
        <v>0</v>
      </c>
      <c r="M1298" s="177">
        <f t="shared" si="148"/>
        <v>0</v>
      </c>
      <c r="N1298" s="137">
        <f t="shared" si="148"/>
        <v>0</v>
      </c>
      <c r="O1298" s="45"/>
      <c r="Q1298" s="57" t="str">
        <f t="shared" si="149"/>
        <v>скрыть</v>
      </c>
    </row>
    <row r="1299" spans="2:17" ht="15.75" hidden="1" customHeight="1" x14ac:dyDescent="0.25">
      <c r="B1299" s="182">
        <v>1283</v>
      </c>
      <c r="C1299" s="182">
        <f t="shared" si="148"/>
        <v>0</v>
      </c>
      <c r="D1299" s="182">
        <f t="shared" si="148"/>
        <v>0</v>
      </c>
      <c r="E1299" s="183">
        <f t="shared" si="148"/>
        <v>0</v>
      </c>
      <c r="F1299" s="182">
        <f t="shared" si="148"/>
        <v>0</v>
      </c>
      <c r="G1299" s="141">
        <f t="shared" si="148"/>
        <v>0</v>
      </c>
      <c r="H1299" s="141">
        <f t="shared" si="148"/>
        <v>0</v>
      </c>
      <c r="I1299" s="142">
        <f t="shared" si="148"/>
        <v>0</v>
      </c>
      <c r="J1299" s="136">
        <f t="shared" si="148"/>
        <v>0</v>
      </c>
      <c r="K1299" s="136">
        <f t="shared" si="148"/>
        <v>0</v>
      </c>
      <c r="L1299" s="136">
        <f t="shared" si="148"/>
        <v>0</v>
      </c>
      <c r="M1299" s="177">
        <f t="shared" si="148"/>
        <v>0</v>
      </c>
      <c r="N1299" s="137">
        <f t="shared" si="148"/>
        <v>0</v>
      </c>
      <c r="O1299" s="45"/>
      <c r="Q1299" s="57" t="str">
        <f t="shared" si="149"/>
        <v>скрыть</v>
      </c>
    </row>
    <row r="1300" spans="2:17" ht="15.75" hidden="1" customHeight="1" x14ac:dyDescent="0.25">
      <c r="B1300" s="182">
        <v>1284</v>
      </c>
      <c r="C1300" s="182">
        <f t="shared" si="148"/>
        <v>0</v>
      </c>
      <c r="D1300" s="182">
        <f t="shared" si="148"/>
        <v>0</v>
      </c>
      <c r="E1300" s="183">
        <f t="shared" si="148"/>
        <v>0</v>
      </c>
      <c r="F1300" s="182">
        <f t="shared" si="148"/>
        <v>0</v>
      </c>
      <c r="G1300" s="141">
        <f t="shared" si="148"/>
        <v>0</v>
      </c>
      <c r="H1300" s="141">
        <f t="shared" si="148"/>
        <v>0</v>
      </c>
      <c r="I1300" s="142">
        <f t="shared" si="148"/>
        <v>0</v>
      </c>
      <c r="J1300" s="136">
        <f t="shared" si="148"/>
        <v>0</v>
      </c>
      <c r="K1300" s="136">
        <f t="shared" si="148"/>
        <v>0</v>
      </c>
      <c r="L1300" s="136">
        <f t="shared" si="148"/>
        <v>0</v>
      </c>
      <c r="M1300" s="177">
        <f t="shared" si="148"/>
        <v>0</v>
      </c>
      <c r="N1300" s="137">
        <f t="shared" si="148"/>
        <v>0</v>
      </c>
      <c r="O1300" s="45"/>
      <c r="Q1300" s="57" t="str">
        <f t="shared" si="149"/>
        <v>скрыть</v>
      </c>
    </row>
    <row r="1301" spans="2:17" ht="15.75" hidden="1" customHeight="1" x14ac:dyDescent="0.25">
      <c r="B1301" s="182">
        <v>1285</v>
      </c>
      <c r="C1301" s="182">
        <f t="shared" si="148"/>
        <v>0</v>
      </c>
      <c r="D1301" s="182">
        <f t="shared" si="148"/>
        <v>0</v>
      </c>
      <c r="E1301" s="183">
        <f t="shared" si="148"/>
        <v>0</v>
      </c>
      <c r="F1301" s="182">
        <f t="shared" si="148"/>
        <v>0</v>
      </c>
      <c r="G1301" s="141">
        <f t="shared" si="148"/>
        <v>0</v>
      </c>
      <c r="H1301" s="141">
        <f t="shared" si="148"/>
        <v>0</v>
      </c>
      <c r="I1301" s="142">
        <f t="shared" si="148"/>
        <v>0</v>
      </c>
      <c r="J1301" s="136">
        <f t="shared" si="148"/>
        <v>0</v>
      </c>
      <c r="K1301" s="136">
        <f t="shared" si="148"/>
        <v>0</v>
      </c>
      <c r="L1301" s="136">
        <f t="shared" si="148"/>
        <v>0</v>
      </c>
      <c r="M1301" s="177">
        <f t="shared" si="148"/>
        <v>0</v>
      </c>
      <c r="N1301" s="137">
        <f t="shared" si="148"/>
        <v>0</v>
      </c>
      <c r="O1301" s="45"/>
      <c r="Q1301" s="57" t="str">
        <f t="shared" si="149"/>
        <v>скрыть</v>
      </c>
    </row>
    <row r="1302" spans="2:17" ht="15.75" hidden="1" customHeight="1" x14ac:dyDescent="0.25">
      <c r="B1302" s="182">
        <v>1286</v>
      </c>
      <c r="C1302" s="182">
        <f t="shared" si="148"/>
        <v>0</v>
      </c>
      <c r="D1302" s="182">
        <f t="shared" si="148"/>
        <v>0</v>
      </c>
      <c r="E1302" s="183">
        <f t="shared" si="148"/>
        <v>0</v>
      </c>
      <c r="F1302" s="182">
        <f t="shared" si="148"/>
        <v>0</v>
      </c>
      <c r="G1302" s="141">
        <f t="shared" si="148"/>
        <v>0</v>
      </c>
      <c r="H1302" s="141">
        <f t="shared" si="148"/>
        <v>0</v>
      </c>
      <c r="I1302" s="142">
        <f t="shared" si="148"/>
        <v>0</v>
      </c>
      <c r="J1302" s="136">
        <f t="shared" si="148"/>
        <v>0</v>
      </c>
      <c r="K1302" s="136">
        <f t="shared" si="148"/>
        <v>0</v>
      </c>
      <c r="L1302" s="136">
        <f t="shared" si="148"/>
        <v>0</v>
      </c>
      <c r="M1302" s="177">
        <f t="shared" si="148"/>
        <v>0</v>
      </c>
      <c r="N1302" s="137">
        <f t="shared" si="148"/>
        <v>0</v>
      </c>
      <c r="O1302" s="45"/>
      <c r="Q1302" s="57" t="str">
        <f t="shared" si="149"/>
        <v>скрыть</v>
      </c>
    </row>
    <row r="1303" spans="2:17" ht="15.75" hidden="1" customHeight="1" x14ac:dyDescent="0.25">
      <c r="B1303" s="182">
        <v>1287</v>
      </c>
      <c r="C1303" s="182">
        <f t="shared" si="148"/>
        <v>0</v>
      </c>
      <c r="D1303" s="182">
        <f t="shared" si="148"/>
        <v>0</v>
      </c>
      <c r="E1303" s="183">
        <f t="shared" si="148"/>
        <v>0</v>
      </c>
      <c r="F1303" s="182">
        <f t="shared" si="148"/>
        <v>0</v>
      </c>
      <c r="G1303" s="141">
        <f t="shared" si="148"/>
        <v>0</v>
      </c>
      <c r="H1303" s="141">
        <f t="shared" si="148"/>
        <v>0</v>
      </c>
      <c r="I1303" s="142">
        <f t="shared" si="148"/>
        <v>0</v>
      </c>
      <c r="J1303" s="136">
        <f t="shared" si="148"/>
        <v>0</v>
      </c>
      <c r="K1303" s="136">
        <f t="shared" si="148"/>
        <v>0</v>
      </c>
      <c r="L1303" s="136">
        <f t="shared" si="148"/>
        <v>0</v>
      </c>
      <c r="M1303" s="177">
        <f t="shared" si="148"/>
        <v>0</v>
      </c>
      <c r="N1303" s="137">
        <f t="shared" si="148"/>
        <v>0</v>
      </c>
      <c r="O1303" s="45"/>
      <c r="Q1303" s="57" t="str">
        <f t="shared" si="149"/>
        <v>скрыть</v>
      </c>
    </row>
    <row r="1304" spans="2:17" ht="15.75" hidden="1" customHeight="1" x14ac:dyDescent="0.25">
      <c r="B1304" s="182">
        <v>1288</v>
      </c>
      <c r="C1304" s="182">
        <f t="shared" si="148"/>
        <v>0</v>
      </c>
      <c r="D1304" s="182">
        <f t="shared" si="148"/>
        <v>0</v>
      </c>
      <c r="E1304" s="183">
        <f t="shared" si="148"/>
        <v>0</v>
      </c>
      <c r="F1304" s="182">
        <f t="shared" si="148"/>
        <v>0</v>
      </c>
      <c r="G1304" s="141">
        <f t="shared" si="148"/>
        <v>0</v>
      </c>
      <c r="H1304" s="141">
        <f t="shared" si="148"/>
        <v>0</v>
      </c>
      <c r="I1304" s="142">
        <f t="shared" si="148"/>
        <v>0</v>
      </c>
      <c r="J1304" s="136">
        <f t="shared" si="148"/>
        <v>0</v>
      </c>
      <c r="K1304" s="136">
        <f t="shared" si="148"/>
        <v>0</v>
      </c>
      <c r="L1304" s="136">
        <f t="shared" si="148"/>
        <v>0</v>
      </c>
      <c r="M1304" s="177">
        <f t="shared" si="148"/>
        <v>0</v>
      </c>
      <c r="N1304" s="137">
        <f t="shared" si="148"/>
        <v>0</v>
      </c>
      <c r="O1304" s="45"/>
      <c r="Q1304" s="57" t="str">
        <f t="shared" si="149"/>
        <v>скрыть</v>
      </c>
    </row>
    <row r="1305" spans="2:17" ht="15.75" hidden="1" customHeight="1" x14ac:dyDescent="0.25">
      <c r="B1305" s="182">
        <v>1289</v>
      </c>
      <c r="C1305" s="182">
        <f t="shared" si="148"/>
        <v>0</v>
      </c>
      <c r="D1305" s="182">
        <f t="shared" si="148"/>
        <v>0</v>
      </c>
      <c r="E1305" s="183">
        <f t="shared" si="148"/>
        <v>0</v>
      </c>
      <c r="F1305" s="182">
        <f t="shared" si="148"/>
        <v>0</v>
      </c>
      <c r="G1305" s="141">
        <f t="shared" si="148"/>
        <v>0</v>
      </c>
      <c r="H1305" s="141">
        <f t="shared" si="148"/>
        <v>0</v>
      </c>
      <c r="I1305" s="142">
        <f t="shared" si="148"/>
        <v>0</v>
      </c>
      <c r="J1305" s="136">
        <f t="shared" si="148"/>
        <v>0</v>
      </c>
      <c r="K1305" s="136">
        <f t="shared" si="148"/>
        <v>0</v>
      </c>
      <c r="L1305" s="136">
        <f t="shared" si="148"/>
        <v>0</v>
      </c>
      <c r="M1305" s="177">
        <f t="shared" si="148"/>
        <v>0</v>
      </c>
      <c r="N1305" s="137">
        <f t="shared" si="148"/>
        <v>0</v>
      </c>
      <c r="O1305" s="45"/>
      <c r="Q1305" s="57" t="str">
        <f t="shared" si="149"/>
        <v>скрыть</v>
      </c>
    </row>
    <row r="1306" spans="2:17" ht="15.75" hidden="1" customHeight="1" x14ac:dyDescent="0.25">
      <c r="B1306" s="182">
        <v>1290</v>
      </c>
      <c r="C1306" s="182">
        <f t="shared" si="148"/>
        <v>0</v>
      </c>
      <c r="D1306" s="182">
        <f t="shared" si="148"/>
        <v>0</v>
      </c>
      <c r="E1306" s="183">
        <f t="shared" si="148"/>
        <v>0</v>
      </c>
      <c r="F1306" s="182">
        <f t="shared" si="148"/>
        <v>0</v>
      </c>
      <c r="G1306" s="141">
        <f t="shared" si="148"/>
        <v>0</v>
      </c>
      <c r="H1306" s="141">
        <f t="shared" si="148"/>
        <v>0</v>
      </c>
      <c r="I1306" s="142">
        <f t="shared" si="148"/>
        <v>0</v>
      </c>
      <c r="J1306" s="136">
        <f t="shared" si="148"/>
        <v>0</v>
      </c>
      <c r="K1306" s="136">
        <f t="shared" si="148"/>
        <v>0</v>
      </c>
      <c r="L1306" s="136">
        <f t="shared" si="148"/>
        <v>0</v>
      </c>
      <c r="M1306" s="177">
        <f t="shared" si="148"/>
        <v>0</v>
      </c>
      <c r="N1306" s="137">
        <f t="shared" si="148"/>
        <v>0</v>
      </c>
      <c r="O1306" s="45"/>
      <c r="Q1306" s="57" t="str">
        <f t="shared" si="149"/>
        <v>скрыть</v>
      </c>
    </row>
    <row r="1307" spans="2:17" ht="15.75" hidden="1" customHeight="1" x14ac:dyDescent="0.25">
      <c r="B1307" s="182">
        <v>1291</v>
      </c>
      <c r="C1307" s="182">
        <f t="shared" ref="C1307:N1316" si="150">IFERROR(VLOOKUP($B1307,calc_data,C$14+1,0),0)</f>
        <v>0</v>
      </c>
      <c r="D1307" s="182">
        <f t="shared" si="150"/>
        <v>0</v>
      </c>
      <c r="E1307" s="183">
        <f t="shared" si="150"/>
        <v>0</v>
      </c>
      <c r="F1307" s="182">
        <f t="shared" si="150"/>
        <v>0</v>
      </c>
      <c r="G1307" s="141">
        <f t="shared" si="150"/>
        <v>0</v>
      </c>
      <c r="H1307" s="141">
        <f t="shared" si="150"/>
        <v>0</v>
      </c>
      <c r="I1307" s="142">
        <f t="shared" si="150"/>
        <v>0</v>
      </c>
      <c r="J1307" s="136">
        <f t="shared" si="150"/>
        <v>0</v>
      </c>
      <c r="K1307" s="136">
        <f t="shared" si="150"/>
        <v>0</v>
      </c>
      <c r="L1307" s="136">
        <f t="shared" si="150"/>
        <v>0</v>
      </c>
      <c r="M1307" s="177">
        <f t="shared" si="150"/>
        <v>0</v>
      </c>
      <c r="N1307" s="137">
        <f t="shared" si="150"/>
        <v>0</v>
      </c>
      <c r="O1307" s="45"/>
      <c r="Q1307" s="57" t="str">
        <f t="shared" si="149"/>
        <v>скрыть</v>
      </c>
    </row>
    <row r="1308" spans="2:17" ht="15.75" hidden="1" customHeight="1" x14ac:dyDescent="0.25">
      <c r="B1308" s="182">
        <v>1292</v>
      </c>
      <c r="C1308" s="182">
        <f t="shared" si="150"/>
        <v>0</v>
      </c>
      <c r="D1308" s="182">
        <f t="shared" si="150"/>
        <v>0</v>
      </c>
      <c r="E1308" s="183">
        <f t="shared" si="150"/>
        <v>0</v>
      </c>
      <c r="F1308" s="182">
        <f t="shared" si="150"/>
        <v>0</v>
      </c>
      <c r="G1308" s="141">
        <f t="shared" si="150"/>
        <v>0</v>
      </c>
      <c r="H1308" s="141">
        <f t="shared" si="150"/>
        <v>0</v>
      </c>
      <c r="I1308" s="142">
        <f t="shared" si="150"/>
        <v>0</v>
      </c>
      <c r="J1308" s="136">
        <f t="shared" si="150"/>
        <v>0</v>
      </c>
      <c r="K1308" s="136">
        <f t="shared" si="150"/>
        <v>0</v>
      </c>
      <c r="L1308" s="136">
        <f t="shared" si="150"/>
        <v>0</v>
      </c>
      <c r="M1308" s="177">
        <f t="shared" si="150"/>
        <v>0</v>
      </c>
      <c r="N1308" s="137">
        <f t="shared" si="150"/>
        <v>0</v>
      </c>
      <c r="O1308" s="45"/>
      <c r="Q1308" s="57" t="str">
        <f t="shared" si="149"/>
        <v>скрыть</v>
      </c>
    </row>
    <row r="1309" spans="2:17" ht="15.75" hidden="1" customHeight="1" x14ac:dyDescent="0.25">
      <c r="B1309" s="182">
        <v>1293</v>
      </c>
      <c r="C1309" s="182">
        <f t="shared" si="150"/>
        <v>0</v>
      </c>
      <c r="D1309" s="182">
        <f t="shared" si="150"/>
        <v>0</v>
      </c>
      <c r="E1309" s="183">
        <f t="shared" si="150"/>
        <v>0</v>
      </c>
      <c r="F1309" s="182">
        <f t="shared" si="150"/>
        <v>0</v>
      </c>
      <c r="G1309" s="141">
        <f t="shared" si="150"/>
        <v>0</v>
      </c>
      <c r="H1309" s="141">
        <f t="shared" si="150"/>
        <v>0</v>
      </c>
      <c r="I1309" s="142">
        <f t="shared" si="150"/>
        <v>0</v>
      </c>
      <c r="J1309" s="136">
        <f t="shared" si="150"/>
        <v>0</v>
      </c>
      <c r="K1309" s="136">
        <f t="shared" si="150"/>
        <v>0</v>
      </c>
      <c r="L1309" s="136">
        <f t="shared" si="150"/>
        <v>0</v>
      </c>
      <c r="M1309" s="177">
        <f t="shared" si="150"/>
        <v>0</v>
      </c>
      <c r="N1309" s="137">
        <f t="shared" si="150"/>
        <v>0</v>
      </c>
      <c r="O1309" s="45"/>
      <c r="Q1309" s="57" t="str">
        <f t="shared" si="149"/>
        <v>скрыть</v>
      </c>
    </row>
    <row r="1310" spans="2:17" ht="15.75" hidden="1" customHeight="1" x14ac:dyDescent="0.25">
      <c r="B1310" s="182">
        <v>1294</v>
      </c>
      <c r="C1310" s="182">
        <f t="shared" si="150"/>
        <v>0</v>
      </c>
      <c r="D1310" s="182">
        <f t="shared" si="150"/>
        <v>0</v>
      </c>
      <c r="E1310" s="183">
        <f t="shared" si="150"/>
        <v>0</v>
      </c>
      <c r="F1310" s="182">
        <f t="shared" si="150"/>
        <v>0</v>
      </c>
      <c r="G1310" s="141">
        <f t="shared" si="150"/>
        <v>0</v>
      </c>
      <c r="H1310" s="141">
        <f t="shared" si="150"/>
        <v>0</v>
      </c>
      <c r="I1310" s="142">
        <f t="shared" si="150"/>
        <v>0</v>
      </c>
      <c r="J1310" s="136">
        <f t="shared" si="150"/>
        <v>0</v>
      </c>
      <c r="K1310" s="136">
        <f t="shared" si="150"/>
        <v>0</v>
      </c>
      <c r="L1310" s="136">
        <f t="shared" si="150"/>
        <v>0</v>
      </c>
      <c r="M1310" s="177">
        <f t="shared" si="150"/>
        <v>0</v>
      </c>
      <c r="N1310" s="137">
        <f t="shared" si="150"/>
        <v>0</v>
      </c>
      <c r="O1310" s="45"/>
      <c r="Q1310" s="57" t="str">
        <f t="shared" si="149"/>
        <v>скрыть</v>
      </c>
    </row>
    <row r="1311" spans="2:17" ht="15.75" hidden="1" customHeight="1" x14ac:dyDescent="0.25">
      <c r="B1311" s="182">
        <v>1295</v>
      </c>
      <c r="C1311" s="182">
        <f t="shared" si="150"/>
        <v>0</v>
      </c>
      <c r="D1311" s="182">
        <f t="shared" si="150"/>
        <v>0</v>
      </c>
      <c r="E1311" s="183">
        <f t="shared" si="150"/>
        <v>0</v>
      </c>
      <c r="F1311" s="182">
        <f t="shared" si="150"/>
        <v>0</v>
      </c>
      <c r="G1311" s="141">
        <f t="shared" si="150"/>
        <v>0</v>
      </c>
      <c r="H1311" s="141">
        <f t="shared" si="150"/>
        <v>0</v>
      </c>
      <c r="I1311" s="142">
        <f t="shared" si="150"/>
        <v>0</v>
      </c>
      <c r="J1311" s="136">
        <f t="shared" si="150"/>
        <v>0</v>
      </c>
      <c r="K1311" s="136">
        <f t="shared" si="150"/>
        <v>0</v>
      </c>
      <c r="L1311" s="136">
        <f t="shared" si="150"/>
        <v>0</v>
      </c>
      <c r="M1311" s="177">
        <f t="shared" si="150"/>
        <v>0</v>
      </c>
      <c r="N1311" s="137">
        <f t="shared" si="150"/>
        <v>0</v>
      </c>
      <c r="O1311" s="45"/>
      <c r="Q1311" s="57" t="str">
        <f t="shared" si="149"/>
        <v>скрыть</v>
      </c>
    </row>
    <row r="1312" spans="2:17" ht="15.75" hidden="1" customHeight="1" x14ac:dyDescent="0.25">
      <c r="B1312" s="182">
        <v>1296</v>
      </c>
      <c r="C1312" s="182">
        <f t="shared" si="150"/>
        <v>0</v>
      </c>
      <c r="D1312" s="182">
        <f t="shared" si="150"/>
        <v>0</v>
      </c>
      <c r="E1312" s="183">
        <f t="shared" si="150"/>
        <v>0</v>
      </c>
      <c r="F1312" s="182">
        <f t="shared" si="150"/>
        <v>0</v>
      </c>
      <c r="G1312" s="141">
        <f t="shared" si="150"/>
        <v>0</v>
      </c>
      <c r="H1312" s="141">
        <f t="shared" si="150"/>
        <v>0</v>
      </c>
      <c r="I1312" s="142">
        <f t="shared" si="150"/>
        <v>0</v>
      </c>
      <c r="J1312" s="136">
        <f t="shared" si="150"/>
        <v>0</v>
      </c>
      <c r="K1312" s="136">
        <f t="shared" si="150"/>
        <v>0</v>
      </c>
      <c r="L1312" s="136">
        <f t="shared" si="150"/>
        <v>0</v>
      </c>
      <c r="M1312" s="177">
        <f t="shared" si="150"/>
        <v>0</v>
      </c>
      <c r="N1312" s="137">
        <f t="shared" si="150"/>
        <v>0</v>
      </c>
      <c r="O1312" s="45"/>
      <c r="Q1312" s="57" t="str">
        <f t="shared" si="149"/>
        <v>скрыть</v>
      </c>
    </row>
    <row r="1313" spans="2:17" ht="15.75" hidden="1" customHeight="1" x14ac:dyDescent="0.25">
      <c r="B1313" s="182">
        <v>1297</v>
      </c>
      <c r="C1313" s="182">
        <f t="shared" si="150"/>
        <v>0</v>
      </c>
      <c r="D1313" s="182">
        <f t="shared" si="150"/>
        <v>0</v>
      </c>
      <c r="E1313" s="183">
        <f t="shared" si="150"/>
        <v>0</v>
      </c>
      <c r="F1313" s="182">
        <f t="shared" si="150"/>
        <v>0</v>
      </c>
      <c r="G1313" s="141">
        <f t="shared" si="150"/>
        <v>0</v>
      </c>
      <c r="H1313" s="141">
        <f t="shared" si="150"/>
        <v>0</v>
      </c>
      <c r="I1313" s="142">
        <f t="shared" si="150"/>
        <v>0</v>
      </c>
      <c r="J1313" s="136">
        <f t="shared" si="150"/>
        <v>0</v>
      </c>
      <c r="K1313" s="136">
        <f t="shared" si="150"/>
        <v>0</v>
      </c>
      <c r="L1313" s="136">
        <f t="shared" si="150"/>
        <v>0</v>
      </c>
      <c r="M1313" s="177">
        <f t="shared" si="150"/>
        <v>0</v>
      </c>
      <c r="N1313" s="137">
        <f t="shared" si="150"/>
        <v>0</v>
      </c>
      <c r="O1313" s="45"/>
      <c r="Q1313" s="57" t="str">
        <f t="shared" si="149"/>
        <v>скрыть</v>
      </c>
    </row>
    <row r="1314" spans="2:17" ht="15.75" hidden="1" customHeight="1" x14ac:dyDescent="0.25">
      <c r="B1314" s="182">
        <v>1298</v>
      </c>
      <c r="C1314" s="182">
        <f t="shared" si="150"/>
        <v>0</v>
      </c>
      <c r="D1314" s="182">
        <f t="shared" si="150"/>
        <v>0</v>
      </c>
      <c r="E1314" s="183">
        <f t="shared" si="150"/>
        <v>0</v>
      </c>
      <c r="F1314" s="182">
        <f t="shared" si="150"/>
        <v>0</v>
      </c>
      <c r="G1314" s="141">
        <f t="shared" si="150"/>
        <v>0</v>
      </c>
      <c r="H1314" s="141">
        <f t="shared" si="150"/>
        <v>0</v>
      </c>
      <c r="I1314" s="142">
        <f t="shared" si="150"/>
        <v>0</v>
      </c>
      <c r="J1314" s="136">
        <f t="shared" si="150"/>
        <v>0</v>
      </c>
      <c r="K1314" s="136">
        <f t="shared" si="150"/>
        <v>0</v>
      </c>
      <c r="L1314" s="136">
        <f t="shared" si="150"/>
        <v>0</v>
      </c>
      <c r="M1314" s="177">
        <f t="shared" si="150"/>
        <v>0</v>
      </c>
      <c r="N1314" s="137">
        <f t="shared" si="150"/>
        <v>0</v>
      </c>
      <c r="O1314" s="45"/>
      <c r="Q1314" s="57" t="str">
        <f t="shared" si="149"/>
        <v>скрыть</v>
      </c>
    </row>
    <row r="1315" spans="2:17" ht="15.75" hidden="1" customHeight="1" x14ac:dyDescent="0.25">
      <c r="B1315" s="182">
        <v>1299</v>
      </c>
      <c r="C1315" s="182">
        <f t="shared" si="150"/>
        <v>0</v>
      </c>
      <c r="D1315" s="182">
        <f t="shared" si="150"/>
        <v>0</v>
      </c>
      <c r="E1315" s="183">
        <f t="shared" si="150"/>
        <v>0</v>
      </c>
      <c r="F1315" s="182">
        <f t="shared" si="150"/>
        <v>0</v>
      </c>
      <c r="G1315" s="141">
        <f t="shared" si="150"/>
        <v>0</v>
      </c>
      <c r="H1315" s="141">
        <f t="shared" si="150"/>
        <v>0</v>
      </c>
      <c r="I1315" s="142">
        <f t="shared" si="150"/>
        <v>0</v>
      </c>
      <c r="J1315" s="136">
        <f t="shared" si="150"/>
        <v>0</v>
      </c>
      <c r="K1315" s="136">
        <f t="shared" si="150"/>
        <v>0</v>
      </c>
      <c r="L1315" s="136">
        <f t="shared" si="150"/>
        <v>0</v>
      </c>
      <c r="M1315" s="177">
        <f t="shared" si="150"/>
        <v>0</v>
      </c>
      <c r="N1315" s="137">
        <f t="shared" si="150"/>
        <v>0</v>
      </c>
      <c r="O1315" s="45"/>
      <c r="Q1315" s="57" t="str">
        <f t="shared" si="149"/>
        <v>скрыть</v>
      </c>
    </row>
    <row r="1316" spans="2:17" ht="15.75" hidden="1" customHeight="1" x14ac:dyDescent="0.25">
      <c r="B1316" s="182">
        <v>1300</v>
      </c>
      <c r="C1316" s="182">
        <f t="shared" si="150"/>
        <v>0</v>
      </c>
      <c r="D1316" s="182">
        <f t="shared" si="150"/>
        <v>0</v>
      </c>
      <c r="E1316" s="183">
        <f t="shared" si="150"/>
        <v>0</v>
      </c>
      <c r="F1316" s="182">
        <f t="shared" si="150"/>
        <v>0</v>
      </c>
      <c r="G1316" s="141">
        <f t="shared" si="150"/>
        <v>0</v>
      </c>
      <c r="H1316" s="141">
        <f t="shared" si="150"/>
        <v>0</v>
      </c>
      <c r="I1316" s="142">
        <f t="shared" si="150"/>
        <v>0</v>
      </c>
      <c r="J1316" s="136">
        <f t="shared" si="150"/>
        <v>0</v>
      </c>
      <c r="K1316" s="136">
        <f t="shared" si="150"/>
        <v>0</v>
      </c>
      <c r="L1316" s="136">
        <f t="shared" si="150"/>
        <v>0</v>
      </c>
      <c r="M1316" s="177">
        <f t="shared" si="150"/>
        <v>0</v>
      </c>
      <c r="N1316" s="137">
        <f t="shared" si="150"/>
        <v>0</v>
      </c>
      <c r="O1316" s="45"/>
      <c r="Q1316" s="57" t="str">
        <f t="shared" si="149"/>
        <v>скрыть</v>
      </c>
    </row>
    <row r="1317" spans="2:17" ht="15.75" hidden="1" customHeight="1" x14ac:dyDescent="0.25">
      <c r="B1317" s="182">
        <v>1301</v>
      </c>
      <c r="C1317" s="182">
        <f t="shared" ref="C1317:N1326" si="151">IFERROR(VLOOKUP($B1317,calc_data,C$14+1,0),0)</f>
        <v>0</v>
      </c>
      <c r="D1317" s="182">
        <f t="shared" si="151"/>
        <v>0</v>
      </c>
      <c r="E1317" s="183">
        <f t="shared" si="151"/>
        <v>0</v>
      </c>
      <c r="F1317" s="182">
        <f t="shared" si="151"/>
        <v>0</v>
      </c>
      <c r="G1317" s="141">
        <f t="shared" si="151"/>
        <v>0</v>
      </c>
      <c r="H1317" s="141">
        <f t="shared" si="151"/>
        <v>0</v>
      </c>
      <c r="I1317" s="142">
        <f t="shared" si="151"/>
        <v>0</v>
      </c>
      <c r="J1317" s="136">
        <f t="shared" si="151"/>
        <v>0</v>
      </c>
      <c r="K1317" s="136">
        <f t="shared" si="151"/>
        <v>0</v>
      </c>
      <c r="L1317" s="136">
        <f t="shared" si="151"/>
        <v>0</v>
      </c>
      <c r="M1317" s="177">
        <f t="shared" si="151"/>
        <v>0</v>
      </c>
      <c r="N1317" s="137">
        <f t="shared" si="151"/>
        <v>0</v>
      </c>
      <c r="O1317" s="45"/>
      <c r="Q1317" s="57" t="str">
        <f t="shared" si="149"/>
        <v>скрыть</v>
      </c>
    </row>
    <row r="1318" spans="2:17" ht="15.75" hidden="1" customHeight="1" x14ac:dyDescent="0.25">
      <c r="B1318" s="182">
        <v>1302</v>
      </c>
      <c r="C1318" s="182">
        <f t="shared" si="151"/>
        <v>0</v>
      </c>
      <c r="D1318" s="182">
        <f t="shared" si="151"/>
        <v>0</v>
      </c>
      <c r="E1318" s="183">
        <f t="shared" si="151"/>
        <v>0</v>
      </c>
      <c r="F1318" s="182">
        <f t="shared" si="151"/>
        <v>0</v>
      </c>
      <c r="G1318" s="141">
        <f t="shared" si="151"/>
        <v>0</v>
      </c>
      <c r="H1318" s="141">
        <f t="shared" si="151"/>
        <v>0</v>
      </c>
      <c r="I1318" s="142">
        <f t="shared" si="151"/>
        <v>0</v>
      </c>
      <c r="J1318" s="136">
        <f t="shared" si="151"/>
        <v>0</v>
      </c>
      <c r="K1318" s="136">
        <f t="shared" si="151"/>
        <v>0</v>
      </c>
      <c r="L1318" s="136">
        <f t="shared" si="151"/>
        <v>0</v>
      </c>
      <c r="M1318" s="177">
        <f t="shared" si="151"/>
        <v>0</v>
      </c>
      <c r="N1318" s="137">
        <f t="shared" si="151"/>
        <v>0</v>
      </c>
      <c r="O1318" s="45"/>
      <c r="Q1318" s="57" t="str">
        <f t="shared" si="149"/>
        <v>скрыть</v>
      </c>
    </row>
    <row r="1319" spans="2:17" ht="15.75" hidden="1" customHeight="1" x14ac:dyDescent="0.25">
      <c r="B1319" s="182">
        <v>1303</v>
      </c>
      <c r="C1319" s="182">
        <f t="shared" si="151"/>
        <v>0</v>
      </c>
      <c r="D1319" s="182">
        <f t="shared" si="151"/>
        <v>0</v>
      </c>
      <c r="E1319" s="183">
        <f t="shared" si="151"/>
        <v>0</v>
      </c>
      <c r="F1319" s="182">
        <f t="shared" si="151"/>
        <v>0</v>
      </c>
      <c r="G1319" s="141">
        <f t="shared" si="151"/>
        <v>0</v>
      </c>
      <c r="H1319" s="141">
        <f t="shared" si="151"/>
        <v>0</v>
      </c>
      <c r="I1319" s="142">
        <f t="shared" si="151"/>
        <v>0</v>
      </c>
      <c r="J1319" s="136">
        <f t="shared" si="151"/>
        <v>0</v>
      </c>
      <c r="K1319" s="136">
        <f t="shared" si="151"/>
        <v>0</v>
      </c>
      <c r="L1319" s="136">
        <f t="shared" si="151"/>
        <v>0</v>
      </c>
      <c r="M1319" s="177">
        <f t="shared" si="151"/>
        <v>0</v>
      </c>
      <c r="N1319" s="137">
        <f t="shared" si="151"/>
        <v>0</v>
      </c>
      <c r="O1319" s="45"/>
      <c r="Q1319" s="57" t="str">
        <f t="shared" si="149"/>
        <v>скрыть</v>
      </c>
    </row>
    <row r="1320" spans="2:17" ht="15.75" hidden="1" customHeight="1" x14ac:dyDescent="0.25">
      <c r="B1320" s="182">
        <v>1304</v>
      </c>
      <c r="C1320" s="182">
        <f t="shared" si="151"/>
        <v>0</v>
      </c>
      <c r="D1320" s="182">
        <f t="shared" si="151"/>
        <v>0</v>
      </c>
      <c r="E1320" s="183">
        <f t="shared" si="151"/>
        <v>0</v>
      </c>
      <c r="F1320" s="182">
        <f t="shared" si="151"/>
        <v>0</v>
      </c>
      <c r="G1320" s="141">
        <f t="shared" si="151"/>
        <v>0</v>
      </c>
      <c r="H1320" s="141">
        <f t="shared" si="151"/>
        <v>0</v>
      </c>
      <c r="I1320" s="142">
        <f t="shared" si="151"/>
        <v>0</v>
      </c>
      <c r="J1320" s="136">
        <f t="shared" si="151"/>
        <v>0</v>
      </c>
      <c r="K1320" s="136">
        <f t="shared" si="151"/>
        <v>0</v>
      </c>
      <c r="L1320" s="136">
        <f t="shared" si="151"/>
        <v>0</v>
      </c>
      <c r="M1320" s="177">
        <f t="shared" si="151"/>
        <v>0</v>
      </c>
      <c r="N1320" s="137">
        <f t="shared" si="151"/>
        <v>0</v>
      </c>
      <c r="O1320" s="45"/>
      <c r="Q1320" s="57" t="str">
        <f t="shared" si="149"/>
        <v>скрыть</v>
      </c>
    </row>
    <row r="1321" spans="2:17" ht="15.75" hidden="1" customHeight="1" x14ac:dyDescent="0.25">
      <c r="B1321" s="182">
        <v>1305</v>
      </c>
      <c r="C1321" s="182">
        <f t="shared" si="151"/>
        <v>0</v>
      </c>
      <c r="D1321" s="182">
        <f t="shared" si="151"/>
        <v>0</v>
      </c>
      <c r="E1321" s="183">
        <f t="shared" si="151"/>
        <v>0</v>
      </c>
      <c r="F1321" s="182">
        <f t="shared" si="151"/>
        <v>0</v>
      </c>
      <c r="G1321" s="141">
        <f t="shared" si="151"/>
        <v>0</v>
      </c>
      <c r="H1321" s="141">
        <f t="shared" si="151"/>
        <v>0</v>
      </c>
      <c r="I1321" s="142">
        <f t="shared" si="151"/>
        <v>0</v>
      </c>
      <c r="J1321" s="136">
        <f t="shared" si="151"/>
        <v>0</v>
      </c>
      <c r="K1321" s="136">
        <f t="shared" si="151"/>
        <v>0</v>
      </c>
      <c r="L1321" s="136">
        <f t="shared" si="151"/>
        <v>0</v>
      </c>
      <c r="M1321" s="177">
        <f t="shared" si="151"/>
        <v>0</v>
      </c>
      <c r="N1321" s="137">
        <f t="shared" si="151"/>
        <v>0</v>
      </c>
      <c r="O1321" s="45"/>
      <c r="Q1321" s="57" t="str">
        <f t="shared" si="149"/>
        <v>скрыть</v>
      </c>
    </row>
    <row r="1322" spans="2:17" ht="15.75" hidden="1" customHeight="1" x14ac:dyDescent="0.25">
      <c r="B1322" s="182">
        <v>1306</v>
      </c>
      <c r="C1322" s="182">
        <f t="shared" si="151"/>
        <v>0</v>
      </c>
      <c r="D1322" s="182">
        <f t="shared" si="151"/>
        <v>0</v>
      </c>
      <c r="E1322" s="183">
        <f t="shared" si="151"/>
        <v>0</v>
      </c>
      <c r="F1322" s="182">
        <f t="shared" si="151"/>
        <v>0</v>
      </c>
      <c r="G1322" s="141">
        <f t="shared" si="151"/>
        <v>0</v>
      </c>
      <c r="H1322" s="141">
        <f t="shared" si="151"/>
        <v>0</v>
      </c>
      <c r="I1322" s="142">
        <f t="shared" si="151"/>
        <v>0</v>
      </c>
      <c r="J1322" s="136">
        <f t="shared" si="151"/>
        <v>0</v>
      </c>
      <c r="K1322" s="136">
        <f t="shared" si="151"/>
        <v>0</v>
      </c>
      <c r="L1322" s="136">
        <f t="shared" si="151"/>
        <v>0</v>
      </c>
      <c r="M1322" s="177">
        <f t="shared" si="151"/>
        <v>0</v>
      </c>
      <c r="N1322" s="137">
        <f t="shared" si="151"/>
        <v>0</v>
      </c>
      <c r="O1322" s="45"/>
      <c r="Q1322" s="57" t="str">
        <f t="shared" si="149"/>
        <v>скрыть</v>
      </c>
    </row>
    <row r="1323" spans="2:17" ht="15.75" hidden="1" customHeight="1" x14ac:dyDescent="0.25">
      <c r="B1323" s="182">
        <v>1307</v>
      </c>
      <c r="C1323" s="182">
        <f t="shared" si="151"/>
        <v>0</v>
      </c>
      <c r="D1323" s="182">
        <f t="shared" si="151"/>
        <v>0</v>
      </c>
      <c r="E1323" s="183">
        <f t="shared" si="151"/>
        <v>0</v>
      </c>
      <c r="F1323" s="182">
        <f t="shared" si="151"/>
        <v>0</v>
      </c>
      <c r="G1323" s="141">
        <f t="shared" si="151"/>
        <v>0</v>
      </c>
      <c r="H1323" s="141">
        <f t="shared" si="151"/>
        <v>0</v>
      </c>
      <c r="I1323" s="142">
        <f t="shared" si="151"/>
        <v>0</v>
      </c>
      <c r="J1323" s="136">
        <f t="shared" si="151"/>
        <v>0</v>
      </c>
      <c r="K1323" s="136">
        <f t="shared" si="151"/>
        <v>0</v>
      </c>
      <c r="L1323" s="136">
        <f t="shared" si="151"/>
        <v>0</v>
      </c>
      <c r="M1323" s="177">
        <f t="shared" si="151"/>
        <v>0</v>
      </c>
      <c r="N1323" s="137">
        <f t="shared" si="151"/>
        <v>0</v>
      </c>
      <c r="O1323" s="45"/>
      <c r="Q1323" s="57" t="str">
        <f t="shared" si="149"/>
        <v>скрыть</v>
      </c>
    </row>
    <row r="1324" spans="2:17" ht="15.75" hidden="1" customHeight="1" x14ac:dyDescent="0.25">
      <c r="B1324" s="182">
        <v>1308</v>
      </c>
      <c r="C1324" s="182">
        <f t="shared" si="151"/>
        <v>0</v>
      </c>
      <c r="D1324" s="182">
        <f t="shared" si="151"/>
        <v>0</v>
      </c>
      <c r="E1324" s="183">
        <f t="shared" si="151"/>
        <v>0</v>
      </c>
      <c r="F1324" s="182">
        <f t="shared" si="151"/>
        <v>0</v>
      </c>
      <c r="G1324" s="141">
        <f t="shared" si="151"/>
        <v>0</v>
      </c>
      <c r="H1324" s="141">
        <f t="shared" si="151"/>
        <v>0</v>
      </c>
      <c r="I1324" s="142">
        <f t="shared" si="151"/>
        <v>0</v>
      </c>
      <c r="J1324" s="136">
        <f t="shared" si="151"/>
        <v>0</v>
      </c>
      <c r="K1324" s="136">
        <f t="shared" si="151"/>
        <v>0</v>
      </c>
      <c r="L1324" s="136">
        <f t="shared" si="151"/>
        <v>0</v>
      </c>
      <c r="M1324" s="177">
        <f t="shared" si="151"/>
        <v>0</v>
      </c>
      <c r="N1324" s="137">
        <f t="shared" si="151"/>
        <v>0</v>
      </c>
      <c r="O1324" s="45"/>
      <c r="Q1324" s="57" t="str">
        <f t="shared" si="149"/>
        <v>скрыть</v>
      </c>
    </row>
    <row r="1325" spans="2:17" ht="15.75" hidden="1" customHeight="1" x14ac:dyDescent="0.25">
      <c r="B1325" s="182">
        <v>1309</v>
      </c>
      <c r="C1325" s="182">
        <f t="shared" si="151"/>
        <v>0</v>
      </c>
      <c r="D1325" s="182">
        <f t="shared" si="151"/>
        <v>0</v>
      </c>
      <c r="E1325" s="183">
        <f t="shared" si="151"/>
        <v>0</v>
      </c>
      <c r="F1325" s="182">
        <f t="shared" si="151"/>
        <v>0</v>
      </c>
      <c r="G1325" s="141">
        <f t="shared" si="151"/>
        <v>0</v>
      </c>
      <c r="H1325" s="141">
        <f t="shared" si="151"/>
        <v>0</v>
      </c>
      <c r="I1325" s="142">
        <f t="shared" si="151"/>
        <v>0</v>
      </c>
      <c r="J1325" s="136">
        <f t="shared" si="151"/>
        <v>0</v>
      </c>
      <c r="K1325" s="136">
        <f t="shared" si="151"/>
        <v>0</v>
      </c>
      <c r="L1325" s="136">
        <f t="shared" si="151"/>
        <v>0</v>
      </c>
      <c r="M1325" s="177">
        <f t="shared" si="151"/>
        <v>0</v>
      </c>
      <c r="N1325" s="137">
        <f t="shared" si="151"/>
        <v>0</v>
      </c>
      <c r="O1325" s="45"/>
      <c r="Q1325" s="57" t="str">
        <f t="shared" si="149"/>
        <v>скрыть</v>
      </c>
    </row>
    <row r="1326" spans="2:17" ht="15.75" hidden="1" customHeight="1" x14ac:dyDescent="0.25">
      <c r="B1326" s="182">
        <v>1310</v>
      </c>
      <c r="C1326" s="182">
        <f t="shared" si="151"/>
        <v>0</v>
      </c>
      <c r="D1326" s="182">
        <f t="shared" si="151"/>
        <v>0</v>
      </c>
      <c r="E1326" s="183">
        <f t="shared" si="151"/>
        <v>0</v>
      </c>
      <c r="F1326" s="182">
        <f t="shared" si="151"/>
        <v>0</v>
      </c>
      <c r="G1326" s="141">
        <f t="shared" si="151"/>
        <v>0</v>
      </c>
      <c r="H1326" s="141">
        <f t="shared" si="151"/>
        <v>0</v>
      </c>
      <c r="I1326" s="142">
        <f t="shared" si="151"/>
        <v>0</v>
      </c>
      <c r="J1326" s="136">
        <f t="shared" si="151"/>
        <v>0</v>
      </c>
      <c r="K1326" s="136">
        <f t="shared" si="151"/>
        <v>0</v>
      </c>
      <c r="L1326" s="136">
        <f t="shared" si="151"/>
        <v>0</v>
      </c>
      <c r="M1326" s="177">
        <f t="shared" si="151"/>
        <v>0</v>
      </c>
      <c r="N1326" s="137">
        <f t="shared" si="151"/>
        <v>0</v>
      </c>
      <c r="O1326" s="45"/>
      <c r="Q1326" s="57" t="str">
        <f t="shared" si="149"/>
        <v>скрыть</v>
      </c>
    </row>
    <row r="1327" spans="2:17" ht="15.75" hidden="1" customHeight="1" x14ac:dyDescent="0.25">
      <c r="B1327" s="182">
        <v>1311</v>
      </c>
      <c r="C1327" s="182">
        <f t="shared" ref="C1327:N1336" si="152">IFERROR(VLOOKUP($B1327,calc_data,C$14+1,0),0)</f>
        <v>0</v>
      </c>
      <c r="D1327" s="182">
        <f t="shared" si="152"/>
        <v>0</v>
      </c>
      <c r="E1327" s="183">
        <f t="shared" si="152"/>
        <v>0</v>
      </c>
      <c r="F1327" s="182">
        <f t="shared" si="152"/>
        <v>0</v>
      </c>
      <c r="G1327" s="141">
        <f t="shared" si="152"/>
        <v>0</v>
      </c>
      <c r="H1327" s="141">
        <f t="shared" si="152"/>
        <v>0</v>
      </c>
      <c r="I1327" s="142">
        <f t="shared" si="152"/>
        <v>0</v>
      </c>
      <c r="J1327" s="136">
        <f t="shared" si="152"/>
        <v>0</v>
      </c>
      <c r="K1327" s="136">
        <f t="shared" si="152"/>
        <v>0</v>
      </c>
      <c r="L1327" s="136">
        <f t="shared" si="152"/>
        <v>0</v>
      </c>
      <c r="M1327" s="177">
        <f t="shared" si="152"/>
        <v>0</v>
      </c>
      <c r="N1327" s="137">
        <f t="shared" si="152"/>
        <v>0</v>
      </c>
      <c r="O1327" s="45"/>
      <c r="Q1327" s="57" t="str">
        <f t="shared" si="149"/>
        <v>скрыть</v>
      </c>
    </row>
    <row r="1328" spans="2:17" ht="15.75" hidden="1" customHeight="1" x14ac:dyDescent="0.25">
      <c r="B1328" s="182">
        <v>1312</v>
      </c>
      <c r="C1328" s="182">
        <f t="shared" si="152"/>
        <v>0</v>
      </c>
      <c r="D1328" s="182">
        <f t="shared" si="152"/>
        <v>0</v>
      </c>
      <c r="E1328" s="183">
        <f t="shared" si="152"/>
        <v>0</v>
      </c>
      <c r="F1328" s="182">
        <f t="shared" si="152"/>
        <v>0</v>
      </c>
      <c r="G1328" s="141">
        <f t="shared" si="152"/>
        <v>0</v>
      </c>
      <c r="H1328" s="141">
        <f t="shared" si="152"/>
        <v>0</v>
      </c>
      <c r="I1328" s="142">
        <f t="shared" si="152"/>
        <v>0</v>
      </c>
      <c r="J1328" s="136">
        <f t="shared" si="152"/>
        <v>0</v>
      </c>
      <c r="K1328" s="136">
        <f t="shared" si="152"/>
        <v>0</v>
      </c>
      <c r="L1328" s="136">
        <f t="shared" si="152"/>
        <v>0</v>
      </c>
      <c r="M1328" s="177">
        <f t="shared" si="152"/>
        <v>0</v>
      </c>
      <c r="N1328" s="137">
        <f t="shared" si="152"/>
        <v>0</v>
      </c>
      <c r="O1328" s="45"/>
      <c r="Q1328" s="57" t="str">
        <f t="shared" si="149"/>
        <v>скрыть</v>
      </c>
    </row>
    <row r="1329" spans="2:17" ht="15.75" hidden="1" customHeight="1" x14ac:dyDescent="0.25">
      <c r="B1329" s="182">
        <v>1313</v>
      </c>
      <c r="C1329" s="182">
        <f t="shared" si="152"/>
        <v>0</v>
      </c>
      <c r="D1329" s="182">
        <f t="shared" si="152"/>
        <v>0</v>
      </c>
      <c r="E1329" s="183">
        <f t="shared" si="152"/>
        <v>0</v>
      </c>
      <c r="F1329" s="182">
        <f t="shared" si="152"/>
        <v>0</v>
      </c>
      <c r="G1329" s="141">
        <f t="shared" si="152"/>
        <v>0</v>
      </c>
      <c r="H1329" s="141">
        <f t="shared" si="152"/>
        <v>0</v>
      </c>
      <c r="I1329" s="142">
        <f t="shared" si="152"/>
        <v>0</v>
      </c>
      <c r="J1329" s="136">
        <f t="shared" si="152"/>
        <v>0</v>
      </c>
      <c r="K1329" s="136">
        <f t="shared" si="152"/>
        <v>0</v>
      </c>
      <c r="L1329" s="136">
        <f t="shared" si="152"/>
        <v>0</v>
      </c>
      <c r="M1329" s="177">
        <f t="shared" si="152"/>
        <v>0</v>
      </c>
      <c r="N1329" s="137">
        <f t="shared" si="152"/>
        <v>0</v>
      </c>
      <c r="O1329" s="45"/>
      <c r="Q1329" s="57" t="str">
        <f t="shared" si="149"/>
        <v>скрыть</v>
      </c>
    </row>
    <row r="1330" spans="2:17" ht="15.75" hidden="1" customHeight="1" x14ac:dyDescent="0.25">
      <c r="B1330" s="182">
        <v>1314</v>
      </c>
      <c r="C1330" s="182">
        <f t="shared" si="152"/>
        <v>0</v>
      </c>
      <c r="D1330" s="182">
        <f t="shared" si="152"/>
        <v>0</v>
      </c>
      <c r="E1330" s="183">
        <f t="shared" si="152"/>
        <v>0</v>
      </c>
      <c r="F1330" s="182">
        <f t="shared" si="152"/>
        <v>0</v>
      </c>
      <c r="G1330" s="141">
        <f t="shared" si="152"/>
        <v>0</v>
      </c>
      <c r="H1330" s="141">
        <f t="shared" si="152"/>
        <v>0</v>
      </c>
      <c r="I1330" s="142">
        <f t="shared" si="152"/>
        <v>0</v>
      </c>
      <c r="J1330" s="136">
        <f t="shared" si="152"/>
        <v>0</v>
      </c>
      <c r="K1330" s="136">
        <f t="shared" si="152"/>
        <v>0</v>
      </c>
      <c r="L1330" s="136">
        <f t="shared" si="152"/>
        <v>0</v>
      </c>
      <c r="M1330" s="177">
        <f t="shared" si="152"/>
        <v>0</v>
      </c>
      <c r="N1330" s="137">
        <f t="shared" si="152"/>
        <v>0</v>
      </c>
      <c r="O1330" s="45"/>
      <c r="Q1330" s="57" t="str">
        <f t="shared" si="149"/>
        <v>скрыть</v>
      </c>
    </row>
    <row r="1331" spans="2:17" ht="15.75" hidden="1" customHeight="1" x14ac:dyDescent="0.25">
      <c r="B1331" s="182">
        <v>1315</v>
      </c>
      <c r="C1331" s="182">
        <f t="shared" si="152"/>
        <v>0</v>
      </c>
      <c r="D1331" s="182">
        <f t="shared" si="152"/>
        <v>0</v>
      </c>
      <c r="E1331" s="183">
        <f t="shared" si="152"/>
        <v>0</v>
      </c>
      <c r="F1331" s="182">
        <f t="shared" si="152"/>
        <v>0</v>
      </c>
      <c r="G1331" s="141">
        <f t="shared" si="152"/>
        <v>0</v>
      </c>
      <c r="H1331" s="141">
        <f t="shared" si="152"/>
        <v>0</v>
      </c>
      <c r="I1331" s="142">
        <f t="shared" si="152"/>
        <v>0</v>
      </c>
      <c r="J1331" s="136">
        <f t="shared" si="152"/>
        <v>0</v>
      </c>
      <c r="K1331" s="136">
        <f t="shared" si="152"/>
        <v>0</v>
      </c>
      <c r="L1331" s="136">
        <f t="shared" si="152"/>
        <v>0</v>
      </c>
      <c r="M1331" s="177">
        <f t="shared" si="152"/>
        <v>0</v>
      </c>
      <c r="N1331" s="137">
        <f t="shared" si="152"/>
        <v>0</v>
      </c>
      <c r="O1331" s="45"/>
      <c r="Q1331" s="57" t="str">
        <f t="shared" si="149"/>
        <v>скрыть</v>
      </c>
    </row>
    <row r="1332" spans="2:17" ht="15.75" hidden="1" customHeight="1" x14ac:dyDescent="0.25">
      <c r="B1332" s="182">
        <v>1316</v>
      </c>
      <c r="C1332" s="182">
        <f t="shared" si="152"/>
        <v>0</v>
      </c>
      <c r="D1332" s="182">
        <f t="shared" si="152"/>
        <v>0</v>
      </c>
      <c r="E1332" s="183">
        <f t="shared" si="152"/>
        <v>0</v>
      </c>
      <c r="F1332" s="182">
        <f t="shared" si="152"/>
        <v>0</v>
      </c>
      <c r="G1332" s="141">
        <f t="shared" si="152"/>
        <v>0</v>
      </c>
      <c r="H1332" s="141">
        <f t="shared" si="152"/>
        <v>0</v>
      </c>
      <c r="I1332" s="142">
        <f t="shared" si="152"/>
        <v>0</v>
      </c>
      <c r="J1332" s="136">
        <f t="shared" si="152"/>
        <v>0</v>
      </c>
      <c r="K1332" s="136">
        <f t="shared" si="152"/>
        <v>0</v>
      </c>
      <c r="L1332" s="136">
        <f t="shared" si="152"/>
        <v>0</v>
      </c>
      <c r="M1332" s="177">
        <f t="shared" si="152"/>
        <v>0</v>
      </c>
      <c r="N1332" s="137">
        <f t="shared" si="152"/>
        <v>0</v>
      </c>
      <c r="O1332" s="45"/>
      <c r="Q1332" s="57" t="str">
        <f t="shared" si="149"/>
        <v>скрыть</v>
      </c>
    </row>
    <row r="1333" spans="2:17" ht="15.75" hidden="1" customHeight="1" x14ac:dyDescent="0.25">
      <c r="B1333" s="182">
        <v>1317</v>
      </c>
      <c r="C1333" s="182">
        <f t="shared" si="152"/>
        <v>0</v>
      </c>
      <c r="D1333" s="182">
        <f t="shared" si="152"/>
        <v>0</v>
      </c>
      <c r="E1333" s="183">
        <f t="shared" si="152"/>
        <v>0</v>
      </c>
      <c r="F1333" s="182">
        <f t="shared" si="152"/>
        <v>0</v>
      </c>
      <c r="G1333" s="141">
        <f t="shared" si="152"/>
        <v>0</v>
      </c>
      <c r="H1333" s="141">
        <f t="shared" si="152"/>
        <v>0</v>
      </c>
      <c r="I1333" s="142">
        <f t="shared" si="152"/>
        <v>0</v>
      </c>
      <c r="J1333" s="136">
        <f t="shared" si="152"/>
        <v>0</v>
      </c>
      <c r="K1333" s="136">
        <f t="shared" si="152"/>
        <v>0</v>
      </c>
      <c r="L1333" s="136">
        <f t="shared" si="152"/>
        <v>0</v>
      </c>
      <c r="M1333" s="177">
        <f t="shared" si="152"/>
        <v>0</v>
      </c>
      <c r="N1333" s="137">
        <f t="shared" si="152"/>
        <v>0</v>
      </c>
      <c r="O1333" s="45"/>
      <c r="Q1333" s="57" t="str">
        <f t="shared" si="149"/>
        <v>скрыть</v>
      </c>
    </row>
    <row r="1334" spans="2:17" ht="15.75" hidden="1" customHeight="1" x14ac:dyDescent="0.25">
      <c r="B1334" s="182">
        <v>1318</v>
      </c>
      <c r="C1334" s="182">
        <f t="shared" si="152"/>
        <v>0</v>
      </c>
      <c r="D1334" s="182">
        <f t="shared" si="152"/>
        <v>0</v>
      </c>
      <c r="E1334" s="183">
        <f t="shared" si="152"/>
        <v>0</v>
      </c>
      <c r="F1334" s="182">
        <f t="shared" si="152"/>
        <v>0</v>
      </c>
      <c r="G1334" s="141">
        <f t="shared" si="152"/>
        <v>0</v>
      </c>
      <c r="H1334" s="141">
        <f t="shared" si="152"/>
        <v>0</v>
      </c>
      <c r="I1334" s="142">
        <f t="shared" si="152"/>
        <v>0</v>
      </c>
      <c r="J1334" s="136">
        <f t="shared" si="152"/>
        <v>0</v>
      </c>
      <c r="K1334" s="136">
        <f t="shared" si="152"/>
        <v>0</v>
      </c>
      <c r="L1334" s="136">
        <f t="shared" si="152"/>
        <v>0</v>
      </c>
      <c r="M1334" s="177">
        <f t="shared" si="152"/>
        <v>0</v>
      </c>
      <c r="N1334" s="137">
        <f t="shared" si="152"/>
        <v>0</v>
      </c>
      <c r="O1334" s="45"/>
      <c r="Q1334" s="57" t="str">
        <f t="shared" si="149"/>
        <v>скрыть</v>
      </c>
    </row>
    <row r="1335" spans="2:17" ht="15.75" hidden="1" customHeight="1" x14ac:dyDescent="0.25">
      <c r="B1335" s="182">
        <v>1319</v>
      </c>
      <c r="C1335" s="182">
        <f t="shared" si="152"/>
        <v>0</v>
      </c>
      <c r="D1335" s="182">
        <f t="shared" si="152"/>
        <v>0</v>
      </c>
      <c r="E1335" s="183">
        <f t="shared" si="152"/>
        <v>0</v>
      </c>
      <c r="F1335" s="182">
        <f t="shared" si="152"/>
        <v>0</v>
      </c>
      <c r="G1335" s="141">
        <f t="shared" si="152"/>
        <v>0</v>
      </c>
      <c r="H1335" s="141">
        <f t="shared" si="152"/>
        <v>0</v>
      </c>
      <c r="I1335" s="142">
        <f t="shared" si="152"/>
        <v>0</v>
      </c>
      <c r="J1335" s="136">
        <f t="shared" si="152"/>
        <v>0</v>
      </c>
      <c r="K1335" s="136">
        <f t="shared" si="152"/>
        <v>0</v>
      </c>
      <c r="L1335" s="136">
        <f t="shared" si="152"/>
        <v>0</v>
      </c>
      <c r="M1335" s="177">
        <f t="shared" si="152"/>
        <v>0</v>
      </c>
      <c r="N1335" s="137">
        <f t="shared" si="152"/>
        <v>0</v>
      </c>
      <c r="O1335" s="45"/>
      <c r="Q1335" s="57" t="str">
        <f t="shared" si="149"/>
        <v>скрыть</v>
      </c>
    </row>
    <row r="1336" spans="2:17" ht="15.75" hidden="1" customHeight="1" x14ac:dyDescent="0.25">
      <c r="B1336" s="182">
        <v>1320</v>
      </c>
      <c r="C1336" s="182">
        <f t="shared" si="152"/>
        <v>0</v>
      </c>
      <c r="D1336" s="182">
        <f t="shared" si="152"/>
        <v>0</v>
      </c>
      <c r="E1336" s="183">
        <f t="shared" si="152"/>
        <v>0</v>
      </c>
      <c r="F1336" s="182">
        <f t="shared" si="152"/>
        <v>0</v>
      </c>
      <c r="G1336" s="141">
        <f t="shared" si="152"/>
        <v>0</v>
      </c>
      <c r="H1336" s="141">
        <f t="shared" si="152"/>
        <v>0</v>
      </c>
      <c r="I1336" s="142">
        <f t="shared" si="152"/>
        <v>0</v>
      </c>
      <c r="J1336" s="136">
        <f t="shared" si="152"/>
        <v>0</v>
      </c>
      <c r="K1336" s="136">
        <f t="shared" si="152"/>
        <v>0</v>
      </c>
      <c r="L1336" s="136">
        <f t="shared" si="152"/>
        <v>0</v>
      </c>
      <c r="M1336" s="177">
        <f t="shared" si="152"/>
        <v>0</v>
      </c>
      <c r="N1336" s="137">
        <f t="shared" si="152"/>
        <v>0</v>
      </c>
      <c r="O1336" s="45"/>
      <c r="Q1336" s="57" t="str">
        <f t="shared" si="149"/>
        <v>скрыть</v>
      </c>
    </row>
    <row r="1337" spans="2:17" ht="15.75" hidden="1" customHeight="1" x14ac:dyDescent="0.25">
      <c r="B1337" s="182">
        <v>1321</v>
      </c>
      <c r="C1337" s="182">
        <f t="shared" ref="C1337:N1346" si="153">IFERROR(VLOOKUP($B1337,calc_data,C$14+1,0),0)</f>
        <v>0</v>
      </c>
      <c r="D1337" s="182">
        <f t="shared" si="153"/>
        <v>0</v>
      </c>
      <c r="E1337" s="183">
        <f t="shared" si="153"/>
        <v>0</v>
      </c>
      <c r="F1337" s="182">
        <f t="shared" si="153"/>
        <v>0</v>
      </c>
      <c r="G1337" s="141">
        <f t="shared" si="153"/>
        <v>0</v>
      </c>
      <c r="H1337" s="141">
        <f t="shared" si="153"/>
        <v>0</v>
      </c>
      <c r="I1337" s="142">
        <f t="shared" si="153"/>
        <v>0</v>
      </c>
      <c r="J1337" s="136">
        <f t="shared" si="153"/>
        <v>0</v>
      </c>
      <c r="K1337" s="136">
        <f t="shared" si="153"/>
        <v>0</v>
      </c>
      <c r="L1337" s="136">
        <f t="shared" si="153"/>
        <v>0</v>
      </c>
      <c r="M1337" s="177">
        <f t="shared" si="153"/>
        <v>0</v>
      </c>
      <c r="N1337" s="137">
        <f t="shared" si="153"/>
        <v>0</v>
      </c>
      <c r="O1337" s="45"/>
      <c r="Q1337" s="57" t="str">
        <f t="shared" si="149"/>
        <v>скрыть</v>
      </c>
    </row>
    <row r="1338" spans="2:17" ht="15.75" hidden="1" customHeight="1" x14ac:dyDescent="0.25">
      <c r="B1338" s="182">
        <v>1322</v>
      </c>
      <c r="C1338" s="182">
        <f t="shared" si="153"/>
        <v>0</v>
      </c>
      <c r="D1338" s="182">
        <f t="shared" si="153"/>
        <v>0</v>
      </c>
      <c r="E1338" s="183">
        <f t="shared" si="153"/>
        <v>0</v>
      </c>
      <c r="F1338" s="182">
        <f t="shared" si="153"/>
        <v>0</v>
      </c>
      <c r="G1338" s="141">
        <f t="shared" si="153"/>
        <v>0</v>
      </c>
      <c r="H1338" s="141">
        <f t="shared" si="153"/>
        <v>0</v>
      </c>
      <c r="I1338" s="142">
        <f t="shared" si="153"/>
        <v>0</v>
      </c>
      <c r="J1338" s="136">
        <f t="shared" si="153"/>
        <v>0</v>
      </c>
      <c r="K1338" s="136">
        <f t="shared" si="153"/>
        <v>0</v>
      </c>
      <c r="L1338" s="136">
        <f t="shared" si="153"/>
        <v>0</v>
      </c>
      <c r="M1338" s="177">
        <f t="shared" si="153"/>
        <v>0</v>
      </c>
      <c r="N1338" s="137">
        <f t="shared" si="153"/>
        <v>0</v>
      </c>
      <c r="O1338" s="45"/>
      <c r="Q1338" s="57" t="str">
        <f t="shared" si="149"/>
        <v>скрыть</v>
      </c>
    </row>
    <row r="1339" spans="2:17" ht="15.75" hidden="1" customHeight="1" x14ac:dyDescent="0.25">
      <c r="B1339" s="182">
        <v>1323</v>
      </c>
      <c r="C1339" s="182">
        <f t="shared" si="153"/>
        <v>0</v>
      </c>
      <c r="D1339" s="182">
        <f t="shared" si="153"/>
        <v>0</v>
      </c>
      <c r="E1339" s="183">
        <f t="shared" si="153"/>
        <v>0</v>
      </c>
      <c r="F1339" s="182">
        <f t="shared" si="153"/>
        <v>0</v>
      </c>
      <c r="G1339" s="141">
        <f t="shared" si="153"/>
        <v>0</v>
      </c>
      <c r="H1339" s="141">
        <f t="shared" si="153"/>
        <v>0</v>
      </c>
      <c r="I1339" s="142">
        <f t="shared" si="153"/>
        <v>0</v>
      </c>
      <c r="J1339" s="136">
        <f t="shared" si="153"/>
        <v>0</v>
      </c>
      <c r="K1339" s="136">
        <f t="shared" si="153"/>
        <v>0</v>
      </c>
      <c r="L1339" s="136">
        <f t="shared" si="153"/>
        <v>0</v>
      </c>
      <c r="M1339" s="177">
        <f t="shared" si="153"/>
        <v>0</v>
      </c>
      <c r="N1339" s="137">
        <f t="shared" si="153"/>
        <v>0</v>
      </c>
      <c r="O1339" s="45"/>
      <c r="Q1339" s="57" t="str">
        <f t="shared" si="149"/>
        <v>скрыть</v>
      </c>
    </row>
    <row r="1340" spans="2:17" ht="15.75" hidden="1" customHeight="1" x14ac:dyDescent="0.25">
      <c r="B1340" s="182">
        <v>1324</v>
      </c>
      <c r="C1340" s="182">
        <f t="shared" si="153"/>
        <v>0</v>
      </c>
      <c r="D1340" s="182">
        <f t="shared" si="153"/>
        <v>0</v>
      </c>
      <c r="E1340" s="183">
        <f t="shared" si="153"/>
        <v>0</v>
      </c>
      <c r="F1340" s="182">
        <f t="shared" si="153"/>
        <v>0</v>
      </c>
      <c r="G1340" s="141">
        <f t="shared" si="153"/>
        <v>0</v>
      </c>
      <c r="H1340" s="141">
        <f t="shared" si="153"/>
        <v>0</v>
      </c>
      <c r="I1340" s="142">
        <f t="shared" si="153"/>
        <v>0</v>
      </c>
      <c r="J1340" s="136">
        <f t="shared" si="153"/>
        <v>0</v>
      </c>
      <c r="K1340" s="136">
        <f t="shared" si="153"/>
        <v>0</v>
      </c>
      <c r="L1340" s="136">
        <f t="shared" si="153"/>
        <v>0</v>
      </c>
      <c r="M1340" s="177">
        <f t="shared" si="153"/>
        <v>0</v>
      </c>
      <c r="N1340" s="137">
        <f t="shared" si="153"/>
        <v>0</v>
      </c>
      <c r="O1340" s="45"/>
      <c r="Q1340" s="57" t="str">
        <f t="shared" si="149"/>
        <v>скрыть</v>
      </c>
    </row>
    <row r="1341" spans="2:17" ht="15.75" hidden="1" customHeight="1" x14ac:dyDescent="0.25">
      <c r="B1341" s="182">
        <v>1325</v>
      </c>
      <c r="C1341" s="182">
        <f t="shared" si="153"/>
        <v>0</v>
      </c>
      <c r="D1341" s="182">
        <f t="shared" si="153"/>
        <v>0</v>
      </c>
      <c r="E1341" s="183">
        <f t="shared" si="153"/>
        <v>0</v>
      </c>
      <c r="F1341" s="182">
        <f t="shared" si="153"/>
        <v>0</v>
      </c>
      <c r="G1341" s="141">
        <f t="shared" si="153"/>
        <v>0</v>
      </c>
      <c r="H1341" s="141">
        <f t="shared" si="153"/>
        <v>0</v>
      </c>
      <c r="I1341" s="142">
        <f t="shared" si="153"/>
        <v>0</v>
      </c>
      <c r="J1341" s="136">
        <f t="shared" si="153"/>
        <v>0</v>
      </c>
      <c r="K1341" s="136">
        <f t="shared" si="153"/>
        <v>0</v>
      </c>
      <c r="L1341" s="136">
        <f t="shared" si="153"/>
        <v>0</v>
      </c>
      <c r="M1341" s="177">
        <f t="shared" si="153"/>
        <v>0</v>
      </c>
      <c r="N1341" s="137">
        <f t="shared" si="153"/>
        <v>0</v>
      </c>
      <c r="O1341" s="45"/>
      <c r="Q1341" s="57" t="str">
        <f t="shared" si="149"/>
        <v>скрыть</v>
      </c>
    </row>
    <row r="1342" spans="2:17" ht="15.75" hidden="1" customHeight="1" x14ac:dyDescent="0.25">
      <c r="B1342" s="182">
        <v>1326</v>
      </c>
      <c r="C1342" s="182">
        <f t="shared" si="153"/>
        <v>0</v>
      </c>
      <c r="D1342" s="182">
        <f t="shared" si="153"/>
        <v>0</v>
      </c>
      <c r="E1342" s="183">
        <f t="shared" si="153"/>
        <v>0</v>
      </c>
      <c r="F1342" s="182">
        <f t="shared" si="153"/>
        <v>0</v>
      </c>
      <c r="G1342" s="141">
        <f t="shared" si="153"/>
        <v>0</v>
      </c>
      <c r="H1342" s="141">
        <f t="shared" si="153"/>
        <v>0</v>
      </c>
      <c r="I1342" s="142">
        <f t="shared" si="153"/>
        <v>0</v>
      </c>
      <c r="J1342" s="136">
        <f t="shared" si="153"/>
        <v>0</v>
      </c>
      <c r="K1342" s="136">
        <f t="shared" si="153"/>
        <v>0</v>
      </c>
      <c r="L1342" s="136">
        <f t="shared" si="153"/>
        <v>0</v>
      </c>
      <c r="M1342" s="177">
        <f t="shared" si="153"/>
        <v>0</v>
      </c>
      <c r="N1342" s="137">
        <f t="shared" si="153"/>
        <v>0</v>
      </c>
      <c r="O1342" s="45"/>
      <c r="Q1342" s="57" t="str">
        <f t="shared" si="149"/>
        <v>скрыть</v>
      </c>
    </row>
    <row r="1343" spans="2:17" ht="15.75" hidden="1" customHeight="1" x14ac:dyDescent="0.25">
      <c r="B1343" s="182">
        <v>1327</v>
      </c>
      <c r="C1343" s="182">
        <f t="shared" si="153"/>
        <v>0</v>
      </c>
      <c r="D1343" s="182">
        <f t="shared" si="153"/>
        <v>0</v>
      </c>
      <c r="E1343" s="183">
        <f t="shared" si="153"/>
        <v>0</v>
      </c>
      <c r="F1343" s="182">
        <f t="shared" si="153"/>
        <v>0</v>
      </c>
      <c r="G1343" s="141">
        <f t="shared" si="153"/>
        <v>0</v>
      </c>
      <c r="H1343" s="141">
        <f t="shared" si="153"/>
        <v>0</v>
      </c>
      <c r="I1343" s="142">
        <f t="shared" si="153"/>
        <v>0</v>
      </c>
      <c r="J1343" s="136">
        <f t="shared" si="153"/>
        <v>0</v>
      </c>
      <c r="K1343" s="136">
        <f t="shared" si="153"/>
        <v>0</v>
      </c>
      <c r="L1343" s="136">
        <f t="shared" si="153"/>
        <v>0</v>
      </c>
      <c r="M1343" s="177">
        <f t="shared" si="153"/>
        <v>0</v>
      </c>
      <c r="N1343" s="137">
        <f t="shared" si="153"/>
        <v>0</v>
      </c>
      <c r="O1343" s="45"/>
      <c r="Q1343" s="57" t="str">
        <f t="shared" si="149"/>
        <v>скрыть</v>
      </c>
    </row>
    <row r="1344" spans="2:17" ht="15.75" hidden="1" customHeight="1" x14ac:dyDescent="0.25">
      <c r="B1344" s="182">
        <v>1328</v>
      </c>
      <c r="C1344" s="182">
        <f t="shared" si="153"/>
        <v>0</v>
      </c>
      <c r="D1344" s="182">
        <f t="shared" si="153"/>
        <v>0</v>
      </c>
      <c r="E1344" s="183">
        <f t="shared" si="153"/>
        <v>0</v>
      </c>
      <c r="F1344" s="182">
        <f t="shared" si="153"/>
        <v>0</v>
      </c>
      <c r="G1344" s="141">
        <f t="shared" si="153"/>
        <v>0</v>
      </c>
      <c r="H1344" s="141">
        <f t="shared" si="153"/>
        <v>0</v>
      </c>
      <c r="I1344" s="142">
        <f t="shared" si="153"/>
        <v>0</v>
      </c>
      <c r="J1344" s="136">
        <f t="shared" si="153"/>
        <v>0</v>
      </c>
      <c r="K1344" s="136">
        <f t="shared" si="153"/>
        <v>0</v>
      </c>
      <c r="L1344" s="136">
        <f t="shared" si="153"/>
        <v>0</v>
      </c>
      <c r="M1344" s="177">
        <f t="shared" si="153"/>
        <v>0</v>
      </c>
      <c r="N1344" s="137">
        <f t="shared" si="153"/>
        <v>0</v>
      </c>
      <c r="O1344" s="45"/>
      <c r="Q1344" s="57" t="str">
        <f t="shared" si="149"/>
        <v>скрыть</v>
      </c>
    </row>
    <row r="1345" spans="2:17" ht="15.75" hidden="1" customHeight="1" x14ac:dyDescent="0.25">
      <c r="B1345" s="182">
        <v>1329</v>
      </c>
      <c r="C1345" s="182">
        <f t="shared" si="153"/>
        <v>0</v>
      </c>
      <c r="D1345" s="182">
        <f t="shared" si="153"/>
        <v>0</v>
      </c>
      <c r="E1345" s="183">
        <f t="shared" si="153"/>
        <v>0</v>
      </c>
      <c r="F1345" s="182">
        <f t="shared" si="153"/>
        <v>0</v>
      </c>
      <c r="G1345" s="141">
        <f t="shared" si="153"/>
        <v>0</v>
      </c>
      <c r="H1345" s="141">
        <f t="shared" si="153"/>
        <v>0</v>
      </c>
      <c r="I1345" s="142">
        <f t="shared" si="153"/>
        <v>0</v>
      </c>
      <c r="J1345" s="136">
        <f t="shared" si="153"/>
        <v>0</v>
      </c>
      <c r="K1345" s="136">
        <f t="shared" si="153"/>
        <v>0</v>
      </c>
      <c r="L1345" s="136">
        <f t="shared" si="153"/>
        <v>0</v>
      </c>
      <c r="M1345" s="177">
        <f t="shared" si="153"/>
        <v>0</v>
      </c>
      <c r="N1345" s="137">
        <f t="shared" si="153"/>
        <v>0</v>
      </c>
      <c r="O1345" s="45"/>
      <c r="Q1345" s="57" t="str">
        <f t="shared" si="149"/>
        <v>скрыть</v>
      </c>
    </row>
    <row r="1346" spans="2:17" ht="15.75" hidden="1" customHeight="1" x14ac:dyDescent="0.25">
      <c r="B1346" s="182">
        <v>1330</v>
      </c>
      <c r="C1346" s="182">
        <f t="shared" si="153"/>
        <v>0</v>
      </c>
      <c r="D1346" s="182">
        <f t="shared" si="153"/>
        <v>0</v>
      </c>
      <c r="E1346" s="183">
        <f t="shared" si="153"/>
        <v>0</v>
      </c>
      <c r="F1346" s="182">
        <f t="shared" si="153"/>
        <v>0</v>
      </c>
      <c r="G1346" s="141">
        <f t="shared" si="153"/>
        <v>0</v>
      </c>
      <c r="H1346" s="141">
        <f t="shared" si="153"/>
        <v>0</v>
      </c>
      <c r="I1346" s="142">
        <f t="shared" si="153"/>
        <v>0</v>
      </c>
      <c r="J1346" s="136">
        <f t="shared" si="153"/>
        <v>0</v>
      </c>
      <c r="K1346" s="136">
        <f t="shared" si="153"/>
        <v>0</v>
      </c>
      <c r="L1346" s="136">
        <f t="shared" si="153"/>
        <v>0</v>
      </c>
      <c r="M1346" s="177">
        <f t="shared" si="153"/>
        <v>0</v>
      </c>
      <c r="N1346" s="137">
        <f t="shared" si="153"/>
        <v>0</v>
      </c>
      <c r="O1346" s="45"/>
      <c r="Q1346" s="57" t="str">
        <f t="shared" si="149"/>
        <v>скрыть</v>
      </c>
    </row>
    <row r="1347" spans="2:17" ht="15.75" hidden="1" customHeight="1" x14ac:dyDescent="0.25">
      <c r="B1347" s="182">
        <v>1331</v>
      </c>
      <c r="C1347" s="182">
        <f t="shared" ref="C1347:N1356" si="154">IFERROR(VLOOKUP($B1347,calc_data,C$14+1,0),0)</f>
        <v>0</v>
      </c>
      <c r="D1347" s="182">
        <f t="shared" si="154"/>
        <v>0</v>
      </c>
      <c r="E1347" s="183">
        <f t="shared" si="154"/>
        <v>0</v>
      </c>
      <c r="F1347" s="182">
        <f t="shared" si="154"/>
        <v>0</v>
      </c>
      <c r="G1347" s="141">
        <f t="shared" si="154"/>
        <v>0</v>
      </c>
      <c r="H1347" s="141">
        <f t="shared" si="154"/>
        <v>0</v>
      </c>
      <c r="I1347" s="142">
        <f t="shared" si="154"/>
        <v>0</v>
      </c>
      <c r="J1347" s="136">
        <f t="shared" si="154"/>
        <v>0</v>
      </c>
      <c r="K1347" s="136">
        <f t="shared" si="154"/>
        <v>0</v>
      </c>
      <c r="L1347" s="136">
        <f t="shared" si="154"/>
        <v>0</v>
      </c>
      <c r="M1347" s="177">
        <f t="shared" si="154"/>
        <v>0</v>
      </c>
      <c r="N1347" s="137">
        <f t="shared" si="154"/>
        <v>0</v>
      </c>
      <c r="O1347" s="45"/>
      <c r="Q1347" s="57" t="str">
        <f t="shared" si="149"/>
        <v>скрыть</v>
      </c>
    </row>
    <row r="1348" spans="2:17" ht="15.75" hidden="1" customHeight="1" x14ac:dyDescent="0.25">
      <c r="B1348" s="182">
        <v>1332</v>
      </c>
      <c r="C1348" s="182">
        <f t="shared" si="154"/>
        <v>0</v>
      </c>
      <c r="D1348" s="182">
        <f t="shared" si="154"/>
        <v>0</v>
      </c>
      <c r="E1348" s="183">
        <f t="shared" si="154"/>
        <v>0</v>
      </c>
      <c r="F1348" s="182">
        <f t="shared" si="154"/>
        <v>0</v>
      </c>
      <c r="G1348" s="141">
        <f t="shared" si="154"/>
        <v>0</v>
      </c>
      <c r="H1348" s="141">
        <f t="shared" si="154"/>
        <v>0</v>
      </c>
      <c r="I1348" s="142">
        <f t="shared" si="154"/>
        <v>0</v>
      </c>
      <c r="J1348" s="136">
        <f t="shared" si="154"/>
        <v>0</v>
      </c>
      <c r="K1348" s="136">
        <f t="shared" si="154"/>
        <v>0</v>
      </c>
      <c r="L1348" s="136">
        <f t="shared" si="154"/>
        <v>0</v>
      </c>
      <c r="M1348" s="177">
        <f t="shared" si="154"/>
        <v>0</v>
      </c>
      <c r="N1348" s="137">
        <f t="shared" si="154"/>
        <v>0</v>
      </c>
      <c r="O1348" s="45"/>
      <c r="Q1348" s="57" t="str">
        <f t="shared" si="149"/>
        <v>скрыть</v>
      </c>
    </row>
    <row r="1349" spans="2:17" ht="15.75" hidden="1" customHeight="1" x14ac:dyDescent="0.25">
      <c r="B1349" s="182">
        <v>1333</v>
      </c>
      <c r="C1349" s="182">
        <f t="shared" si="154"/>
        <v>0</v>
      </c>
      <c r="D1349" s="182">
        <f t="shared" si="154"/>
        <v>0</v>
      </c>
      <c r="E1349" s="183">
        <f t="shared" si="154"/>
        <v>0</v>
      </c>
      <c r="F1349" s="182">
        <f t="shared" si="154"/>
        <v>0</v>
      </c>
      <c r="G1349" s="141">
        <f t="shared" si="154"/>
        <v>0</v>
      </c>
      <c r="H1349" s="141">
        <f t="shared" si="154"/>
        <v>0</v>
      </c>
      <c r="I1349" s="142">
        <f t="shared" si="154"/>
        <v>0</v>
      </c>
      <c r="J1349" s="136">
        <f t="shared" si="154"/>
        <v>0</v>
      </c>
      <c r="K1349" s="136">
        <f t="shared" si="154"/>
        <v>0</v>
      </c>
      <c r="L1349" s="136">
        <f t="shared" si="154"/>
        <v>0</v>
      </c>
      <c r="M1349" s="177">
        <f t="shared" si="154"/>
        <v>0</v>
      </c>
      <c r="N1349" s="137">
        <f t="shared" si="154"/>
        <v>0</v>
      </c>
      <c r="O1349" s="45"/>
      <c r="Q1349" s="57" t="str">
        <f t="shared" si="149"/>
        <v>скрыть</v>
      </c>
    </row>
    <row r="1350" spans="2:17" ht="15.75" hidden="1" customHeight="1" x14ac:dyDescent="0.25">
      <c r="B1350" s="182">
        <v>1334</v>
      </c>
      <c r="C1350" s="182">
        <f t="shared" si="154"/>
        <v>0</v>
      </c>
      <c r="D1350" s="182">
        <f t="shared" si="154"/>
        <v>0</v>
      </c>
      <c r="E1350" s="183">
        <f t="shared" si="154"/>
        <v>0</v>
      </c>
      <c r="F1350" s="182">
        <f t="shared" si="154"/>
        <v>0</v>
      </c>
      <c r="G1350" s="141">
        <f t="shared" si="154"/>
        <v>0</v>
      </c>
      <c r="H1350" s="141">
        <f t="shared" si="154"/>
        <v>0</v>
      </c>
      <c r="I1350" s="142">
        <f t="shared" si="154"/>
        <v>0</v>
      </c>
      <c r="J1350" s="136">
        <f t="shared" si="154"/>
        <v>0</v>
      </c>
      <c r="K1350" s="136">
        <f t="shared" si="154"/>
        <v>0</v>
      </c>
      <c r="L1350" s="136">
        <f t="shared" si="154"/>
        <v>0</v>
      </c>
      <c r="M1350" s="177">
        <f t="shared" si="154"/>
        <v>0</v>
      </c>
      <c r="N1350" s="137">
        <f t="shared" si="154"/>
        <v>0</v>
      </c>
      <c r="O1350" s="45"/>
      <c r="Q1350" s="57" t="str">
        <f t="shared" si="149"/>
        <v>скрыть</v>
      </c>
    </row>
    <row r="1351" spans="2:17" ht="15.75" hidden="1" customHeight="1" x14ac:dyDescent="0.25">
      <c r="B1351" s="182">
        <v>1335</v>
      </c>
      <c r="C1351" s="182">
        <f t="shared" si="154"/>
        <v>0</v>
      </c>
      <c r="D1351" s="182">
        <f t="shared" si="154"/>
        <v>0</v>
      </c>
      <c r="E1351" s="183">
        <f t="shared" si="154"/>
        <v>0</v>
      </c>
      <c r="F1351" s="182">
        <f t="shared" si="154"/>
        <v>0</v>
      </c>
      <c r="G1351" s="141">
        <f t="shared" si="154"/>
        <v>0</v>
      </c>
      <c r="H1351" s="141">
        <f t="shared" si="154"/>
        <v>0</v>
      </c>
      <c r="I1351" s="142">
        <f t="shared" si="154"/>
        <v>0</v>
      </c>
      <c r="J1351" s="136">
        <f t="shared" si="154"/>
        <v>0</v>
      </c>
      <c r="K1351" s="136">
        <f t="shared" si="154"/>
        <v>0</v>
      </c>
      <c r="L1351" s="136">
        <f t="shared" si="154"/>
        <v>0</v>
      </c>
      <c r="M1351" s="177">
        <f t="shared" si="154"/>
        <v>0</v>
      </c>
      <c r="N1351" s="137">
        <f t="shared" si="154"/>
        <v>0</v>
      </c>
      <c r="O1351" s="45"/>
      <c r="Q1351" s="57" t="str">
        <f t="shared" si="149"/>
        <v>скрыть</v>
      </c>
    </row>
    <row r="1352" spans="2:17" ht="15.75" hidden="1" customHeight="1" x14ac:dyDescent="0.25">
      <c r="B1352" s="182">
        <v>1336</v>
      </c>
      <c r="C1352" s="182">
        <f t="shared" si="154"/>
        <v>0</v>
      </c>
      <c r="D1352" s="182">
        <f t="shared" si="154"/>
        <v>0</v>
      </c>
      <c r="E1352" s="183">
        <f t="shared" si="154"/>
        <v>0</v>
      </c>
      <c r="F1352" s="182">
        <f t="shared" si="154"/>
        <v>0</v>
      </c>
      <c r="G1352" s="141">
        <f t="shared" si="154"/>
        <v>0</v>
      </c>
      <c r="H1352" s="141">
        <f t="shared" si="154"/>
        <v>0</v>
      </c>
      <c r="I1352" s="142">
        <f t="shared" si="154"/>
        <v>0</v>
      </c>
      <c r="J1352" s="136">
        <f t="shared" si="154"/>
        <v>0</v>
      </c>
      <c r="K1352" s="136">
        <f t="shared" si="154"/>
        <v>0</v>
      </c>
      <c r="L1352" s="136">
        <f t="shared" si="154"/>
        <v>0</v>
      </c>
      <c r="M1352" s="177">
        <f t="shared" si="154"/>
        <v>0</v>
      </c>
      <c r="N1352" s="137">
        <f t="shared" si="154"/>
        <v>0</v>
      </c>
      <c r="O1352" s="45"/>
      <c r="Q1352" s="57" t="str">
        <f t="shared" si="149"/>
        <v>скрыть</v>
      </c>
    </row>
    <row r="1353" spans="2:17" ht="15.75" hidden="1" customHeight="1" x14ac:dyDescent="0.25">
      <c r="B1353" s="182">
        <v>1337</v>
      </c>
      <c r="C1353" s="182">
        <f t="shared" si="154"/>
        <v>0</v>
      </c>
      <c r="D1353" s="182">
        <f t="shared" si="154"/>
        <v>0</v>
      </c>
      <c r="E1353" s="183">
        <f t="shared" si="154"/>
        <v>0</v>
      </c>
      <c r="F1353" s="182">
        <f t="shared" si="154"/>
        <v>0</v>
      </c>
      <c r="G1353" s="141">
        <f t="shared" si="154"/>
        <v>0</v>
      </c>
      <c r="H1353" s="141">
        <f t="shared" si="154"/>
        <v>0</v>
      </c>
      <c r="I1353" s="142">
        <f t="shared" si="154"/>
        <v>0</v>
      </c>
      <c r="J1353" s="136">
        <f t="shared" si="154"/>
        <v>0</v>
      </c>
      <c r="K1353" s="136">
        <f t="shared" si="154"/>
        <v>0</v>
      </c>
      <c r="L1353" s="136">
        <f t="shared" si="154"/>
        <v>0</v>
      </c>
      <c r="M1353" s="177">
        <f t="shared" si="154"/>
        <v>0</v>
      </c>
      <c r="N1353" s="137">
        <f t="shared" si="154"/>
        <v>0</v>
      </c>
      <c r="O1353" s="45"/>
      <c r="Q1353" s="57" t="str">
        <f t="shared" si="149"/>
        <v>скрыть</v>
      </c>
    </row>
    <row r="1354" spans="2:17" ht="15.75" hidden="1" customHeight="1" x14ac:dyDescent="0.25">
      <c r="B1354" s="182">
        <v>1338</v>
      </c>
      <c r="C1354" s="182">
        <f t="shared" si="154"/>
        <v>0</v>
      </c>
      <c r="D1354" s="182">
        <f t="shared" si="154"/>
        <v>0</v>
      </c>
      <c r="E1354" s="183">
        <f t="shared" si="154"/>
        <v>0</v>
      </c>
      <c r="F1354" s="182">
        <f t="shared" si="154"/>
        <v>0</v>
      </c>
      <c r="G1354" s="141">
        <f t="shared" si="154"/>
        <v>0</v>
      </c>
      <c r="H1354" s="141">
        <f t="shared" si="154"/>
        <v>0</v>
      </c>
      <c r="I1354" s="142">
        <f t="shared" si="154"/>
        <v>0</v>
      </c>
      <c r="J1354" s="136">
        <f t="shared" si="154"/>
        <v>0</v>
      </c>
      <c r="K1354" s="136">
        <f t="shared" si="154"/>
        <v>0</v>
      </c>
      <c r="L1354" s="136">
        <f t="shared" si="154"/>
        <v>0</v>
      </c>
      <c r="M1354" s="177">
        <f t="shared" si="154"/>
        <v>0</v>
      </c>
      <c r="N1354" s="137">
        <f t="shared" si="154"/>
        <v>0</v>
      </c>
      <c r="O1354" s="45"/>
      <c r="Q1354" s="57" t="str">
        <f t="shared" si="149"/>
        <v>скрыть</v>
      </c>
    </row>
    <row r="1355" spans="2:17" ht="15.75" hidden="1" customHeight="1" x14ac:dyDescent="0.25">
      <c r="B1355" s="182">
        <v>1339</v>
      </c>
      <c r="C1355" s="182">
        <f t="shared" si="154"/>
        <v>0</v>
      </c>
      <c r="D1355" s="182">
        <f t="shared" si="154"/>
        <v>0</v>
      </c>
      <c r="E1355" s="183">
        <f t="shared" si="154"/>
        <v>0</v>
      </c>
      <c r="F1355" s="182">
        <f t="shared" si="154"/>
        <v>0</v>
      </c>
      <c r="G1355" s="141">
        <f t="shared" si="154"/>
        <v>0</v>
      </c>
      <c r="H1355" s="141">
        <f t="shared" si="154"/>
        <v>0</v>
      </c>
      <c r="I1355" s="142">
        <f t="shared" si="154"/>
        <v>0</v>
      </c>
      <c r="J1355" s="136">
        <f t="shared" si="154"/>
        <v>0</v>
      </c>
      <c r="K1355" s="136">
        <f t="shared" si="154"/>
        <v>0</v>
      </c>
      <c r="L1355" s="136">
        <f t="shared" si="154"/>
        <v>0</v>
      </c>
      <c r="M1355" s="177">
        <f t="shared" si="154"/>
        <v>0</v>
      </c>
      <c r="N1355" s="137">
        <f t="shared" si="154"/>
        <v>0</v>
      </c>
      <c r="O1355" s="45"/>
      <c r="Q1355" s="57" t="str">
        <f t="shared" si="149"/>
        <v>скрыть</v>
      </c>
    </row>
    <row r="1356" spans="2:17" ht="15.75" hidden="1" customHeight="1" x14ac:dyDescent="0.25">
      <c r="B1356" s="182">
        <v>1340</v>
      </c>
      <c r="C1356" s="182">
        <f t="shared" si="154"/>
        <v>0</v>
      </c>
      <c r="D1356" s="182">
        <f t="shared" si="154"/>
        <v>0</v>
      </c>
      <c r="E1356" s="183">
        <f t="shared" si="154"/>
        <v>0</v>
      </c>
      <c r="F1356" s="182">
        <f t="shared" si="154"/>
        <v>0</v>
      </c>
      <c r="G1356" s="141">
        <f t="shared" si="154"/>
        <v>0</v>
      </c>
      <c r="H1356" s="141">
        <f t="shared" si="154"/>
        <v>0</v>
      </c>
      <c r="I1356" s="142">
        <f t="shared" si="154"/>
        <v>0</v>
      </c>
      <c r="J1356" s="136">
        <f t="shared" si="154"/>
        <v>0</v>
      </c>
      <c r="K1356" s="136">
        <f t="shared" si="154"/>
        <v>0</v>
      </c>
      <c r="L1356" s="136">
        <f t="shared" si="154"/>
        <v>0</v>
      </c>
      <c r="M1356" s="177">
        <f t="shared" si="154"/>
        <v>0</v>
      </c>
      <c r="N1356" s="137">
        <f t="shared" si="154"/>
        <v>0</v>
      </c>
      <c r="O1356" s="45"/>
      <c r="Q1356" s="57" t="str">
        <f t="shared" si="149"/>
        <v>скрыть</v>
      </c>
    </row>
    <row r="1357" spans="2:17" ht="15.75" hidden="1" customHeight="1" x14ac:dyDescent="0.25">
      <c r="B1357" s="182">
        <v>1341</v>
      </c>
      <c r="C1357" s="182">
        <f t="shared" ref="C1357:N1366" si="155">IFERROR(VLOOKUP($B1357,calc_data,C$14+1,0),0)</f>
        <v>0</v>
      </c>
      <c r="D1357" s="182">
        <f t="shared" si="155"/>
        <v>0</v>
      </c>
      <c r="E1357" s="183">
        <f t="shared" si="155"/>
        <v>0</v>
      </c>
      <c r="F1357" s="182">
        <f t="shared" si="155"/>
        <v>0</v>
      </c>
      <c r="G1357" s="141">
        <f t="shared" si="155"/>
        <v>0</v>
      </c>
      <c r="H1357" s="141">
        <f t="shared" si="155"/>
        <v>0</v>
      </c>
      <c r="I1357" s="142">
        <f t="shared" si="155"/>
        <v>0</v>
      </c>
      <c r="J1357" s="136">
        <f t="shared" si="155"/>
        <v>0</v>
      </c>
      <c r="K1357" s="136">
        <f t="shared" si="155"/>
        <v>0</v>
      </c>
      <c r="L1357" s="136">
        <f t="shared" si="155"/>
        <v>0</v>
      </c>
      <c r="M1357" s="177">
        <f t="shared" si="155"/>
        <v>0</v>
      </c>
      <c r="N1357" s="137">
        <f t="shared" si="155"/>
        <v>0</v>
      </c>
      <c r="O1357" s="45"/>
      <c r="Q1357" s="57" t="str">
        <f t="shared" si="149"/>
        <v>скрыть</v>
      </c>
    </row>
    <row r="1358" spans="2:17" ht="15.75" hidden="1" customHeight="1" x14ac:dyDescent="0.25">
      <c r="B1358" s="182">
        <v>1342</v>
      </c>
      <c r="C1358" s="182">
        <f t="shared" si="155"/>
        <v>0</v>
      </c>
      <c r="D1358" s="182">
        <f t="shared" si="155"/>
        <v>0</v>
      </c>
      <c r="E1358" s="183">
        <f t="shared" si="155"/>
        <v>0</v>
      </c>
      <c r="F1358" s="182">
        <f t="shared" si="155"/>
        <v>0</v>
      </c>
      <c r="G1358" s="141">
        <f t="shared" si="155"/>
        <v>0</v>
      </c>
      <c r="H1358" s="141">
        <f t="shared" si="155"/>
        <v>0</v>
      </c>
      <c r="I1358" s="142">
        <f t="shared" si="155"/>
        <v>0</v>
      </c>
      <c r="J1358" s="136">
        <f t="shared" si="155"/>
        <v>0</v>
      </c>
      <c r="K1358" s="136">
        <f t="shared" si="155"/>
        <v>0</v>
      </c>
      <c r="L1358" s="136">
        <f t="shared" si="155"/>
        <v>0</v>
      </c>
      <c r="M1358" s="177">
        <f t="shared" si="155"/>
        <v>0</v>
      </c>
      <c r="N1358" s="137">
        <f t="shared" si="155"/>
        <v>0</v>
      </c>
      <c r="O1358" s="45"/>
      <c r="Q1358" s="57" t="str">
        <f t="shared" si="149"/>
        <v>скрыть</v>
      </c>
    </row>
    <row r="1359" spans="2:17" ht="15.75" hidden="1" customHeight="1" x14ac:dyDescent="0.25">
      <c r="B1359" s="182">
        <v>1343</v>
      </c>
      <c r="C1359" s="182">
        <f t="shared" si="155"/>
        <v>0</v>
      </c>
      <c r="D1359" s="182">
        <f t="shared" si="155"/>
        <v>0</v>
      </c>
      <c r="E1359" s="183">
        <f t="shared" si="155"/>
        <v>0</v>
      </c>
      <c r="F1359" s="182">
        <f t="shared" si="155"/>
        <v>0</v>
      </c>
      <c r="G1359" s="141">
        <f t="shared" si="155"/>
        <v>0</v>
      </c>
      <c r="H1359" s="141">
        <f t="shared" si="155"/>
        <v>0</v>
      </c>
      <c r="I1359" s="142">
        <f t="shared" si="155"/>
        <v>0</v>
      </c>
      <c r="J1359" s="136">
        <f t="shared" si="155"/>
        <v>0</v>
      </c>
      <c r="K1359" s="136">
        <f t="shared" si="155"/>
        <v>0</v>
      </c>
      <c r="L1359" s="136">
        <f t="shared" si="155"/>
        <v>0</v>
      </c>
      <c r="M1359" s="177">
        <f t="shared" si="155"/>
        <v>0</v>
      </c>
      <c r="N1359" s="137">
        <f t="shared" si="155"/>
        <v>0</v>
      </c>
      <c r="O1359" s="45"/>
      <c r="Q1359" s="57" t="str">
        <f t="shared" si="149"/>
        <v>скрыть</v>
      </c>
    </row>
    <row r="1360" spans="2:17" ht="15.75" hidden="1" customHeight="1" x14ac:dyDescent="0.25">
      <c r="B1360" s="182">
        <v>1344</v>
      </c>
      <c r="C1360" s="182">
        <f t="shared" si="155"/>
        <v>0</v>
      </c>
      <c r="D1360" s="182">
        <f t="shared" si="155"/>
        <v>0</v>
      </c>
      <c r="E1360" s="183">
        <f t="shared" si="155"/>
        <v>0</v>
      </c>
      <c r="F1360" s="182">
        <f t="shared" si="155"/>
        <v>0</v>
      </c>
      <c r="G1360" s="141">
        <f t="shared" si="155"/>
        <v>0</v>
      </c>
      <c r="H1360" s="141">
        <f t="shared" si="155"/>
        <v>0</v>
      </c>
      <c r="I1360" s="142">
        <f t="shared" si="155"/>
        <v>0</v>
      </c>
      <c r="J1360" s="136">
        <f t="shared" si="155"/>
        <v>0</v>
      </c>
      <c r="K1360" s="136">
        <f t="shared" si="155"/>
        <v>0</v>
      </c>
      <c r="L1360" s="136">
        <f t="shared" si="155"/>
        <v>0</v>
      </c>
      <c r="M1360" s="177">
        <f t="shared" si="155"/>
        <v>0</v>
      </c>
      <c r="N1360" s="137">
        <f t="shared" si="155"/>
        <v>0</v>
      </c>
      <c r="O1360" s="45"/>
      <c r="Q1360" s="57" t="str">
        <f t="shared" si="149"/>
        <v>скрыть</v>
      </c>
    </row>
    <row r="1361" spans="2:17" ht="15.75" hidden="1" customHeight="1" x14ac:dyDescent="0.25">
      <c r="B1361" s="182">
        <v>1345</v>
      </c>
      <c r="C1361" s="182">
        <f t="shared" si="155"/>
        <v>0</v>
      </c>
      <c r="D1361" s="182">
        <f t="shared" si="155"/>
        <v>0</v>
      </c>
      <c r="E1361" s="183">
        <f t="shared" si="155"/>
        <v>0</v>
      </c>
      <c r="F1361" s="182">
        <f t="shared" si="155"/>
        <v>0</v>
      </c>
      <c r="G1361" s="141">
        <f t="shared" si="155"/>
        <v>0</v>
      </c>
      <c r="H1361" s="141">
        <f t="shared" si="155"/>
        <v>0</v>
      </c>
      <c r="I1361" s="142">
        <f t="shared" si="155"/>
        <v>0</v>
      </c>
      <c r="J1361" s="136">
        <f t="shared" si="155"/>
        <v>0</v>
      </c>
      <c r="K1361" s="136">
        <f t="shared" si="155"/>
        <v>0</v>
      </c>
      <c r="L1361" s="136">
        <f t="shared" si="155"/>
        <v>0</v>
      </c>
      <c r="M1361" s="177">
        <f t="shared" si="155"/>
        <v>0</v>
      </c>
      <c r="N1361" s="137">
        <f t="shared" si="155"/>
        <v>0</v>
      </c>
      <c r="O1361" s="45"/>
      <c r="Q1361" s="57" t="str">
        <f t="shared" ref="Q1361:Q1424" si="156">IF(K1361&gt;0,"показать","скрыть")</f>
        <v>скрыть</v>
      </c>
    </row>
    <row r="1362" spans="2:17" ht="15.75" hidden="1" customHeight="1" x14ac:dyDescent="0.25">
      <c r="B1362" s="182">
        <v>1346</v>
      </c>
      <c r="C1362" s="182">
        <f t="shared" si="155"/>
        <v>0</v>
      </c>
      <c r="D1362" s="182">
        <f t="shared" si="155"/>
        <v>0</v>
      </c>
      <c r="E1362" s="183">
        <f t="shared" si="155"/>
        <v>0</v>
      </c>
      <c r="F1362" s="182">
        <f t="shared" si="155"/>
        <v>0</v>
      </c>
      <c r="G1362" s="141">
        <f t="shared" si="155"/>
        <v>0</v>
      </c>
      <c r="H1362" s="141">
        <f t="shared" si="155"/>
        <v>0</v>
      </c>
      <c r="I1362" s="142">
        <f t="shared" si="155"/>
        <v>0</v>
      </c>
      <c r="J1362" s="136">
        <f t="shared" si="155"/>
        <v>0</v>
      </c>
      <c r="K1362" s="136">
        <f t="shared" si="155"/>
        <v>0</v>
      </c>
      <c r="L1362" s="136">
        <f t="shared" si="155"/>
        <v>0</v>
      </c>
      <c r="M1362" s="177">
        <f t="shared" si="155"/>
        <v>0</v>
      </c>
      <c r="N1362" s="137">
        <f t="shared" si="155"/>
        <v>0</v>
      </c>
      <c r="O1362" s="45"/>
      <c r="Q1362" s="57" t="str">
        <f t="shared" si="156"/>
        <v>скрыть</v>
      </c>
    </row>
    <row r="1363" spans="2:17" ht="15.75" hidden="1" customHeight="1" x14ac:dyDescent="0.25">
      <c r="B1363" s="182">
        <v>1347</v>
      </c>
      <c r="C1363" s="182">
        <f t="shared" si="155"/>
        <v>0</v>
      </c>
      <c r="D1363" s="182">
        <f t="shared" si="155"/>
        <v>0</v>
      </c>
      <c r="E1363" s="183">
        <f t="shared" si="155"/>
        <v>0</v>
      </c>
      <c r="F1363" s="182">
        <f t="shared" si="155"/>
        <v>0</v>
      </c>
      <c r="G1363" s="141">
        <f t="shared" si="155"/>
        <v>0</v>
      </c>
      <c r="H1363" s="141">
        <f t="shared" si="155"/>
        <v>0</v>
      </c>
      <c r="I1363" s="142">
        <f t="shared" si="155"/>
        <v>0</v>
      </c>
      <c r="J1363" s="136">
        <f t="shared" si="155"/>
        <v>0</v>
      </c>
      <c r="K1363" s="136">
        <f t="shared" si="155"/>
        <v>0</v>
      </c>
      <c r="L1363" s="136">
        <f t="shared" si="155"/>
        <v>0</v>
      </c>
      <c r="M1363" s="177">
        <f t="shared" si="155"/>
        <v>0</v>
      </c>
      <c r="N1363" s="137">
        <f t="shared" si="155"/>
        <v>0</v>
      </c>
      <c r="O1363" s="45"/>
      <c r="Q1363" s="57" t="str">
        <f t="shared" si="156"/>
        <v>скрыть</v>
      </c>
    </row>
    <row r="1364" spans="2:17" ht="15.75" hidden="1" customHeight="1" x14ac:dyDescent="0.25">
      <c r="B1364" s="182">
        <v>1348</v>
      </c>
      <c r="C1364" s="182">
        <f t="shared" si="155"/>
        <v>0</v>
      </c>
      <c r="D1364" s="182">
        <f t="shared" si="155"/>
        <v>0</v>
      </c>
      <c r="E1364" s="183">
        <f t="shared" si="155"/>
        <v>0</v>
      </c>
      <c r="F1364" s="182">
        <f t="shared" si="155"/>
        <v>0</v>
      </c>
      <c r="G1364" s="141">
        <f t="shared" si="155"/>
        <v>0</v>
      </c>
      <c r="H1364" s="141">
        <f t="shared" si="155"/>
        <v>0</v>
      </c>
      <c r="I1364" s="142">
        <f t="shared" si="155"/>
        <v>0</v>
      </c>
      <c r="J1364" s="136">
        <f t="shared" si="155"/>
        <v>0</v>
      </c>
      <c r="K1364" s="136">
        <f t="shared" si="155"/>
        <v>0</v>
      </c>
      <c r="L1364" s="136">
        <f t="shared" si="155"/>
        <v>0</v>
      </c>
      <c r="M1364" s="177">
        <f t="shared" si="155"/>
        <v>0</v>
      </c>
      <c r="N1364" s="137">
        <f t="shared" si="155"/>
        <v>0</v>
      </c>
      <c r="O1364" s="45"/>
      <c r="Q1364" s="57" t="str">
        <f t="shared" si="156"/>
        <v>скрыть</v>
      </c>
    </row>
    <row r="1365" spans="2:17" ht="15.75" hidden="1" customHeight="1" x14ac:dyDescent="0.25">
      <c r="B1365" s="182">
        <v>1349</v>
      </c>
      <c r="C1365" s="182">
        <f t="shared" si="155"/>
        <v>0</v>
      </c>
      <c r="D1365" s="182">
        <f t="shared" si="155"/>
        <v>0</v>
      </c>
      <c r="E1365" s="183">
        <f t="shared" si="155"/>
        <v>0</v>
      </c>
      <c r="F1365" s="182">
        <f t="shared" si="155"/>
        <v>0</v>
      </c>
      <c r="G1365" s="141">
        <f t="shared" si="155"/>
        <v>0</v>
      </c>
      <c r="H1365" s="141">
        <f t="shared" si="155"/>
        <v>0</v>
      </c>
      <c r="I1365" s="142">
        <f t="shared" si="155"/>
        <v>0</v>
      </c>
      <c r="J1365" s="136">
        <f t="shared" si="155"/>
        <v>0</v>
      </c>
      <c r="K1365" s="136">
        <f t="shared" si="155"/>
        <v>0</v>
      </c>
      <c r="L1365" s="136">
        <f t="shared" si="155"/>
        <v>0</v>
      </c>
      <c r="M1365" s="177">
        <f t="shared" si="155"/>
        <v>0</v>
      </c>
      <c r="N1365" s="137">
        <f t="shared" si="155"/>
        <v>0</v>
      </c>
      <c r="O1365" s="45"/>
      <c r="Q1365" s="57" t="str">
        <f t="shared" si="156"/>
        <v>скрыть</v>
      </c>
    </row>
    <row r="1366" spans="2:17" ht="15.75" hidden="1" customHeight="1" x14ac:dyDescent="0.25">
      <c r="B1366" s="182">
        <v>1350</v>
      </c>
      <c r="C1366" s="182">
        <f t="shared" si="155"/>
        <v>0</v>
      </c>
      <c r="D1366" s="182">
        <f t="shared" si="155"/>
        <v>0</v>
      </c>
      <c r="E1366" s="183">
        <f t="shared" si="155"/>
        <v>0</v>
      </c>
      <c r="F1366" s="182">
        <f t="shared" si="155"/>
        <v>0</v>
      </c>
      <c r="G1366" s="141">
        <f t="shared" si="155"/>
        <v>0</v>
      </c>
      <c r="H1366" s="141">
        <f t="shared" si="155"/>
        <v>0</v>
      </c>
      <c r="I1366" s="142">
        <f t="shared" si="155"/>
        <v>0</v>
      </c>
      <c r="J1366" s="136">
        <f t="shared" si="155"/>
        <v>0</v>
      </c>
      <c r="K1366" s="136">
        <f t="shared" si="155"/>
        <v>0</v>
      </c>
      <c r="L1366" s="136">
        <f t="shared" si="155"/>
        <v>0</v>
      </c>
      <c r="M1366" s="177">
        <f t="shared" si="155"/>
        <v>0</v>
      </c>
      <c r="N1366" s="137">
        <f t="shared" si="155"/>
        <v>0</v>
      </c>
      <c r="O1366" s="45"/>
      <c r="Q1366" s="57" t="str">
        <f t="shared" si="156"/>
        <v>скрыть</v>
      </c>
    </row>
    <row r="1367" spans="2:17" ht="15.75" hidden="1" customHeight="1" x14ac:dyDescent="0.25">
      <c r="B1367" s="182">
        <v>1351</v>
      </c>
      <c r="C1367" s="182">
        <f t="shared" ref="C1367:N1376" si="157">IFERROR(VLOOKUP($B1367,calc_data,C$14+1,0),0)</f>
        <v>0</v>
      </c>
      <c r="D1367" s="182">
        <f t="shared" si="157"/>
        <v>0</v>
      </c>
      <c r="E1367" s="183">
        <f t="shared" si="157"/>
        <v>0</v>
      </c>
      <c r="F1367" s="182">
        <f t="shared" si="157"/>
        <v>0</v>
      </c>
      <c r="G1367" s="141">
        <f t="shared" si="157"/>
        <v>0</v>
      </c>
      <c r="H1367" s="141">
        <f t="shared" si="157"/>
        <v>0</v>
      </c>
      <c r="I1367" s="142">
        <f t="shared" si="157"/>
        <v>0</v>
      </c>
      <c r="J1367" s="136">
        <f t="shared" si="157"/>
        <v>0</v>
      </c>
      <c r="K1367" s="136">
        <f t="shared" si="157"/>
        <v>0</v>
      </c>
      <c r="L1367" s="136">
        <f t="shared" si="157"/>
        <v>0</v>
      </c>
      <c r="M1367" s="177">
        <f t="shared" si="157"/>
        <v>0</v>
      </c>
      <c r="N1367" s="137">
        <f t="shared" si="157"/>
        <v>0</v>
      </c>
      <c r="O1367" s="45"/>
      <c r="Q1367" s="57" t="str">
        <f t="shared" si="156"/>
        <v>скрыть</v>
      </c>
    </row>
    <row r="1368" spans="2:17" ht="15.75" hidden="1" customHeight="1" x14ac:dyDescent="0.25">
      <c r="B1368" s="182">
        <v>1352</v>
      </c>
      <c r="C1368" s="182">
        <f t="shared" si="157"/>
        <v>0</v>
      </c>
      <c r="D1368" s="182">
        <f t="shared" si="157"/>
        <v>0</v>
      </c>
      <c r="E1368" s="183">
        <f t="shared" si="157"/>
        <v>0</v>
      </c>
      <c r="F1368" s="182">
        <f t="shared" si="157"/>
        <v>0</v>
      </c>
      <c r="G1368" s="141">
        <f t="shared" si="157"/>
        <v>0</v>
      </c>
      <c r="H1368" s="141">
        <f t="shared" si="157"/>
        <v>0</v>
      </c>
      <c r="I1368" s="142">
        <f t="shared" si="157"/>
        <v>0</v>
      </c>
      <c r="J1368" s="136">
        <f t="shared" si="157"/>
        <v>0</v>
      </c>
      <c r="K1368" s="136">
        <f t="shared" si="157"/>
        <v>0</v>
      </c>
      <c r="L1368" s="136">
        <f t="shared" si="157"/>
        <v>0</v>
      </c>
      <c r="M1368" s="177">
        <f t="shared" si="157"/>
        <v>0</v>
      </c>
      <c r="N1368" s="137">
        <f t="shared" si="157"/>
        <v>0</v>
      </c>
      <c r="O1368" s="45"/>
      <c r="Q1368" s="57" t="str">
        <f t="shared" si="156"/>
        <v>скрыть</v>
      </c>
    </row>
    <row r="1369" spans="2:17" ht="15.75" hidden="1" customHeight="1" x14ac:dyDescent="0.25">
      <c r="B1369" s="182">
        <v>1353</v>
      </c>
      <c r="C1369" s="182">
        <f t="shared" si="157"/>
        <v>0</v>
      </c>
      <c r="D1369" s="182">
        <f t="shared" si="157"/>
        <v>0</v>
      </c>
      <c r="E1369" s="183">
        <f t="shared" si="157"/>
        <v>0</v>
      </c>
      <c r="F1369" s="182">
        <f t="shared" si="157"/>
        <v>0</v>
      </c>
      <c r="G1369" s="141">
        <f t="shared" si="157"/>
        <v>0</v>
      </c>
      <c r="H1369" s="141">
        <f t="shared" si="157"/>
        <v>0</v>
      </c>
      <c r="I1369" s="142">
        <f t="shared" si="157"/>
        <v>0</v>
      </c>
      <c r="J1369" s="136">
        <f t="shared" si="157"/>
        <v>0</v>
      </c>
      <c r="K1369" s="136">
        <f t="shared" si="157"/>
        <v>0</v>
      </c>
      <c r="L1369" s="136">
        <f t="shared" si="157"/>
        <v>0</v>
      </c>
      <c r="M1369" s="177">
        <f t="shared" si="157"/>
        <v>0</v>
      </c>
      <c r="N1369" s="137">
        <f t="shared" si="157"/>
        <v>0</v>
      </c>
      <c r="O1369" s="45"/>
      <c r="Q1369" s="57" t="str">
        <f t="shared" si="156"/>
        <v>скрыть</v>
      </c>
    </row>
    <row r="1370" spans="2:17" ht="15.75" hidden="1" customHeight="1" x14ac:dyDescent="0.25">
      <c r="B1370" s="182">
        <v>1354</v>
      </c>
      <c r="C1370" s="182">
        <f t="shared" si="157"/>
        <v>0</v>
      </c>
      <c r="D1370" s="182">
        <f t="shared" si="157"/>
        <v>0</v>
      </c>
      <c r="E1370" s="183">
        <f t="shared" si="157"/>
        <v>0</v>
      </c>
      <c r="F1370" s="182">
        <f t="shared" si="157"/>
        <v>0</v>
      </c>
      <c r="G1370" s="141">
        <f t="shared" si="157"/>
        <v>0</v>
      </c>
      <c r="H1370" s="141">
        <f t="shared" si="157"/>
        <v>0</v>
      </c>
      <c r="I1370" s="142">
        <f t="shared" si="157"/>
        <v>0</v>
      </c>
      <c r="J1370" s="136">
        <f t="shared" si="157"/>
        <v>0</v>
      </c>
      <c r="K1370" s="136">
        <f t="shared" si="157"/>
        <v>0</v>
      </c>
      <c r="L1370" s="136">
        <f t="shared" si="157"/>
        <v>0</v>
      </c>
      <c r="M1370" s="177">
        <f t="shared" si="157"/>
        <v>0</v>
      </c>
      <c r="N1370" s="137">
        <f t="shared" si="157"/>
        <v>0</v>
      </c>
      <c r="O1370" s="45"/>
      <c r="Q1370" s="57" t="str">
        <f t="shared" si="156"/>
        <v>скрыть</v>
      </c>
    </row>
    <row r="1371" spans="2:17" ht="15.75" hidden="1" customHeight="1" x14ac:dyDescent="0.25">
      <c r="B1371" s="182">
        <v>1355</v>
      </c>
      <c r="C1371" s="182">
        <f t="shared" si="157"/>
        <v>0</v>
      </c>
      <c r="D1371" s="182">
        <f t="shared" si="157"/>
        <v>0</v>
      </c>
      <c r="E1371" s="183">
        <f t="shared" si="157"/>
        <v>0</v>
      </c>
      <c r="F1371" s="182">
        <f t="shared" si="157"/>
        <v>0</v>
      </c>
      <c r="G1371" s="141">
        <f t="shared" si="157"/>
        <v>0</v>
      </c>
      <c r="H1371" s="141">
        <f t="shared" si="157"/>
        <v>0</v>
      </c>
      <c r="I1371" s="142">
        <f t="shared" si="157"/>
        <v>0</v>
      </c>
      <c r="J1371" s="136">
        <f t="shared" si="157"/>
        <v>0</v>
      </c>
      <c r="K1371" s="136">
        <f t="shared" si="157"/>
        <v>0</v>
      </c>
      <c r="L1371" s="136">
        <f t="shared" si="157"/>
        <v>0</v>
      </c>
      <c r="M1371" s="177">
        <f t="shared" si="157"/>
        <v>0</v>
      </c>
      <c r="N1371" s="137">
        <f t="shared" si="157"/>
        <v>0</v>
      </c>
      <c r="O1371" s="45"/>
      <c r="Q1371" s="57" t="str">
        <f t="shared" si="156"/>
        <v>скрыть</v>
      </c>
    </row>
    <row r="1372" spans="2:17" ht="15.75" hidden="1" customHeight="1" x14ac:dyDescent="0.25">
      <c r="B1372" s="182">
        <v>1356</v>
      </c>
      <c r="C1372" s="182">
        <f t="shared" si="157"/>
        <v>0</v>
      </c>
      <c r="D1372" s="182">
        <f t="shared" si="157"/>
        <v>0</v>
      </c>
      <c r="E1372" s="183">
        <f t="shared" si="157"/>
        <v>0</v>
      </c>
      <c r="F1372" s="182">
        <f t="shared" si="157"/>
        <v>0</v>
      </c>
      <c r="G1372" s="141">
        <f t="shared" si="157"/>
        <v>0</v>
      </c>
      <c r="H1372" s="141">
        <f t="shared" si="157"/>
        <v>0</v>
      </c>
      <c r="I1372" s="142">
        <f t="shared" si="157"/>
        <v>0</v>
      </c>
      <c r="J1372" s="136">
        <f t="shared" si="157"/>
        <v>0</v>
      </c>
      <c r="K1372" s="136">
        <f t="shared" si="157"/>
        <v>0</v>
      </c>
      <c r="L1372" s="136">
        <f t="shared" si="157"/>
        <v>0</v>
      </c>
      <c r="M1372" s="177">
        <f t="shared" si="157"/>
        <v>0</v>
      </c>
      <c r="N1372" s="137">
        <f t="shared" si="157"/>
        <v>0</v>
      </c>
      <c r="O1372" s="45"/>
      <c r="Q1372" s="57" t="str">
        <f t="shared" si="156"/>
        <v>скрыть</v>
      </c>
    </row>
    <row r="1373" spans="2:17" ht="15.75" hidden="1" customHeight="1" x14ac:dyDescent="0.25">
      <c r="B1373" s="182">
        <v>1357</v>
      </c>
      <c r="C1373" s="182">
        <f t="shared" si="157"/>
        <v>0</v>
      </c>
      <c r="D1373" s="182">
        <f t="shared" si="157"/>
        <v>0</v>
      </c>
      <c r="E1373" s="183">
        <f t="shared" si="157"/>
        <v>0</v>
      </c>
      <c r="F1373" s="182">
        <f t="shared" si="157"/>
        <v>0</v>
      </c>
      <c r="G1373" s="141">
        <f t="shared" si="157"/>
        <v>0</v>
      </c>
      <c r="H1373" s="141">
        <f t="shared" si="157"/>
        <v>0</v>
      </c>
      <c r="I1373" s="142">
        <f t="shared" si="157"/>
        <v>0</v>
      </c>
      <c r="J1373" s="136">
        <f t="shared" si="157"/>
        <v>0</v>
      </c>
      <c r="K1373" s="136">
        <f t="shared" si="157"/>
        <v>0</v>
      </c>
      <c r="L1373" s="136">
        <f t="shared" si="157"/>
        <v>0</v>
      </c>
      <c r="M1373" s="177">
        <f t="shared" si="157"/>
        <v>0</v>
      </c>
      <c r="N1373" s="137">
        <f t="shared" si="157"/>
        <v>0</v>
      </c>
      <c r="O1373" s="45"/>
      <c r="Q1373" s="57" t="str">
        <f t="shared" si="156"/>
        <v>скрыть</v>
      </c>
    </row>
    <row r="1374" spans="2:17" ht="15.75" hidden="1" customHeight="1" x14ac:dyDescent="0.25">
      <c r="B1374" s="182">
        <v>1358</v>
      </c>
      <c r="C1374" s="182">
        <f t="shared" si="157"/>
        <v>0</v>
      </c>
      <c r="D1374" s="182">
        <f t="shared" si="157"/>
        <v>0</v>
      </c>
      <c r="E1374" s="183">
        <f t="shared" si="157"/>
        <v>0</v>
      </c>
      <c r="F1374" s="182">
        <f t="shared" si="157"/>
        <v>0</v>
      </c>
      <c r="G1374" s="141">
        <f t="shared" si="157"/>
        <v>0</v>
      </c>
      <c r="H1374" s="141">
        <f t="shared" si="157"/>
        <v>0</v>
      </c>
      <c r="I1374" s="142">
        <f t="shared" si="157"/>
        <v>0</v>
      </c>
      <c r="J1374" s="136">
        <f t="shared" si="157"/>
        <v>0</v>
      </c>
      <c r="K1374" s="136">
        <f t="shared" si="157"/>
        <v>0</v>
      </c>
      <c r="L1374" s="136">
        <f t="shared" si="157"/>
        <v>0</v>
      </c>
      <c r="M1374" s="177">
        <f t="shared" si="157"/>
        <v>0</v>
      </c>
      <c r="N1374" s="137">
        <f t="shared" si="157"/>
        <v>0</v>
      </c>
      <c r="O1374" s="45"/>
      <c r="Q1374" s="57" t="str">
        <f t="shared" si="156"/>
        <v>скрыть</v>
      </c>
    </row>
    <row r="1375" spans="2:17" ht="15.75" hidden="1" customHeight="1" x14ac:dyDescent="0.25">
      <c r="B1375" s="182">
        <v>1359</v>
      </c>
      <c r="C1375" s="182">
        <f t="shared" si="157"/>
        <v>0</v>
      </c>
      <c r="D1375" s="182">
        <f t="shared" si="157"/>
        <v>0</v>
      </c>
      <c r="E1375" s="183">
        <f t="shared" si="157"/>
        <v>0</v>
      </c>
      <c r="F1375" s="182">
        <f t="shared" si="157"/>
        <v>0</v>
      </c>
      <c r="G1375" s="141">
        <f t="shared" si="157"/>
        <v>0</v>
      </c>
      <c r="H1375" s="141">
        <f t="shared" si="157"/>
        <v>0</v>
      </c>
      <c r="I1375" s="142">
        <f t="shared" si="157"/>
        <v>0</v>
      </c>
      <c r="J1375" s="136">
        <f t="shared" si="157"/>
        <v>0</v>
      </c>
      <c r="K1375" s="136">
        <f t="shared" si="157"/>
        <v>0</v>
      </c>
      <c r="L1375" s="136">
        <f t="shared" si="157"/>
        <v>0</v>
      </c>
      <c r="M1375" s="177">
        <f t="shared" si="157"/>
        <v>0</v>
      </c>
      <c r="N1375" s="137">
        <f t="shared" si="157"/>
        <v>0</v>
      </c>
      <c r="O1375" s="45"/>
      <c r="Q1375" s="57" t="str">
        <f t="shared" si="156"/>
        <v>скрыть</v>
      </c>
    </row>
    <row r="1376" spans="2:17" ht="15.75" hidden="1" customHeight="1" x14ac:dyDescent="0.25">
      <c r="B1376" s="182">
        <v>1360</v>
      </c>
      <c r="C1376" s="182">
        <f t="shared" si="157"/>
        <v>0</v>
      </c>
      <c r="D1376" s="182">
        <f t="shared" si="157"/>
        <v>0</v>
      </c>
      <c r="E1376" s="183">
        <f t="shared" si="157"/>
        <v>0</v>
      </c>
      <c r="F1376" s="182">
        <f t="shared" si="157"/>
        <v>0</v>
      </c>
      <c r="G1376" s="141">
        <f t="shared" si="157"/>
        <v>0</v>
      </c>
      <c r="H1376" s="141">
        <f t="shared" si="157"/>
        <v>0</v>
      </c>
      <c r="I1376" s="142">
        <f t="shared" si="157"/>
        <v>0</v>
      </c>
      <c r="J1376" s="136">
        <f t="shared" si="157"/>
        <v>0</v>
      </c>
      <c r="K1376" s="136">
        <f t="shared" si="157"/>
        <v>0</v>
      </c>
      <c r="L1376" s="136">
        <f t="shared" si="157"/>
        <v>0</v>
      </c>
      <c r="M1376" s="177">
        <f t="shared" si="157"/>
        <v>0</v>
      </c>
      <c r="N1376" s="137">
        <f t="shared" si="157"/>
        <v>0</v>
      </c>
      <c r="O1376" s="45"/>
      <c r="Q1376" s="57" t="str">
        <f t="shared" si="156"/>
        <v>скрыть</v>
      </c>
    </row>
    <row r="1377" spans="2:17" ht="15.75" hidden="1" customHeight="1" x14ac:dyDescent="0.25">
      <c r="B1377" s="182">
        <v>1361</v>
      </c>
      <c r="C1377" s="182">
        <f t="shared" ref="C1377:N1386" si="158">IFERROR(VLOOKUP($B1377,calc_data,C$14+1,0),0)</f>
        <v>0</v>
      </c>
      <c r="D1377" s="182">
        <f t="shared" si="158"/>
        <v>0</v>
      </c>
      <c r="E1377" s="183">
        <f t="shared" si="158"/>
        <v>0</v>
      </c>
      <c r="F1377" s="182">
        <f t="shared" si="158"/>
        <v>0</v>
      </c>
      <c r="G1377" s="141">
        <f t="shared" si="158"/>
        <v>0</v>
      </c>
      <c r="H1377" s="141">
        <f t="shared" si="158"/>
        <v>0</v>
      </c>
      <c r="I1377" s="142">
        <f t="shared" si="158"/>
        <v>0</v>
      </c>
      <c r="J1377" s="136">
        <f t="shared" si="158"/>
        <v>0</v>
      </c>
      <c r="K1377" s="136">
        <f t="shared" si="158"/>
        <v>0</v>
      </c>
      <c r="L1377" s="136">
        <f t="shared" si="158"/>
        <v>0</v>
      </c>
      <c r="M1377" s="177">
        <f t="shared" si="158"/>
        <v>0</v>
      </c>
      <c r="N1377" s="137">
        <f t="shared" si="158"/>
        <v>0</v>
      </c>
      <c r="O1377" s="45"/>
      <c r="Q1377" s="57" t="str">
        <f t="shared" si="156"/>
        <v>скрыть</v>
      </c>
    </row>
    <row r="1378" spans="2:17" ht="15.75" hidden="1" customHeight="1" x14ac:dyDescent="0.25">
      <c r="B1378" s="182">
        <v>1362</v>
      </c>
      <c r="C1378" s="182">
        <f t="shared" si="158"/>
        <v>0</v>
      </c>
      <c r="D1378" s="182">
        <f t="shared" si="158"/>
        <v>0</v>
      </c>
      <c r="E1378" s="183">
        <f t="shared" si="158"/>
        <v>0</v>
      </c>
      <c r="F1378" s="182">
        <f t="shared" si="158"/>
        <v>0</v>
      </c>
      <c r="G1378" s="141">
        <f t="shared" si="158"/>
        <v>0</v>
      </c>
      <c r="H1378" s="141">
        <f t="shared" si="158"/>
        <v>0</v>
      </c>
      <c r="I1378" s="142">
        <f t="shared" si="158"/>
        <v>0</v>
      </c>
      <c r="J1378" s="136">
        <f t="shared" si="158"/>
        <v>0</v>
      </c>
      <c r="K1378" s="136">
        <f t="shared" si="158"/>
        <v>0</v>
      </c>
      <c r="L1378" s="136">
        <f t="shared" si="158"/>
        <v>0</v>
      </c>
      <c r="M1378" s="177">
        <f t="shared" si="158"/>
        <v>0</v>
      </c>
      <c r="N1378" s="137">
        <f t="shared" si="158"/>
        <v>0</v>
      </c>
      <c r="O1378" s="45"/>
      <c r="Q1378" s="57" t="str">
        <f t="shared" si="156"/>
        <v>скрыть</v>
      </c>
    </row>
    <row r="1379" spans="2:17" ht="15.75" hidden="1" customHeight="1" x14ac:dyDescent="0.25">
      <c r="B1379" s="182">
        <v>1363</v>
      </c>
      <c r="C1379" s="182">
        <f t="shared" si="158"/>
        <v>0</v>
      </c>
      <c r="D1379" s="182">
        <f t="shared" si="158"/>
        <v>0</v>
      </c>
      <c r="E1379" s="183">
        <f t="shared" si="158"/>
        <v>0</v>
      </c>
      <c r="F1379" s="182">
        <f t="shared" si="158"/>
        <v>0</v>
      </c>
      <c r="G1379" s="141">
        <f t="shared" si="158"/>
        <v>0</v>
      </c>
      <c r="H1379" s="141">
        <f t="shared" si="158"/>
        <v>0</v>
      </c>
      <c r="I1379" s="142">
        <f t="shared" si="158"/>
        <v>0</v>
      </c>
      <c r="J1379" s="136">
        <f t="shared" si="158"/>
        <v>0</v>
      </c>
      <c r="K1379" s="136">
        <f t="shared" si="158"/>
        <v>0</v>
      </c>
      <c r="L1379" s="136">
        <f t="shared" si="158"/>
        <v>0</v>
      </c>
      <c r="M1379" s="177">
        <f t="shared" si="158"/>
        <v>0</v>
      </c>
      <c r="N1379" s="137">
        <f t="shared" si="158"/>
        <v>0</v>
      </c>
      <c r="O1379" s="45"/>
      <c r="Q1379" s="57" t="str">
        <f t="shared" si="156"/>
        <v>скрыть</v>
      </c>
    </row>
    <row r="1380" spans="2:17" ht="15.75" hidden="1" customHeight="1" x14ac:dyDescent="0.25">
      <c r="B1380" s="182">
        <v>1364</v>
      </c>
      <c r="C1380" s="182">
        <f t="shared" si="158"/>
        <v>0</v>
      </c>
      <c r="D1380" s="182">
        <f t="shared" si="158"/>
        <v>0</v>
      </c>
      <c r="E1380" s="183">
        <f t="shared" si="158"/>
        <v>0</v>
      </c>
      <c r="F1380" s="182">
        <f t="shared" si="158"/>
        <v>0</v>
      </c>
      <c r="G1380" s="141">
        <f t="shared" si="158"/>
        <v>0</v>
      </c>
      <c r="H1380" s="141">
        <f t="shared" si="158"/>
        <v>0</v>
      </c>
      <c r="I1380" s="142">
        <f t="shared" si="158"/>
        <v>0</v>
      </c>
      <c r="J1380" s="136">
        <f t="shared" si="158"/>
        <v>0</v>
      </c>
      <c r="K1380" s="136">
        <f t="shared" si="158"/>
        <v>0</v>
      </c>
      <c r="L1380" s="136">
        <f t="shared" si="158"/>
        <v>0</v>
      </c>
      <c r="M1380" s="177">
        <f t="shared" si="158"/>
        <v>0</v>
      </c>
      <c r="N1380" s="137">
        <f t="shared" si="158"/>
        <v>0</v>
      </c>
      <c r="O1380" s="45"/>
      <c r="Q1380" s="57" t="str">
        <f t="shared" si="156"/>
        <v>скрыть</v>
      </c>
    </row>
    <row r="1381" spans="2:17" ht="15.75" hidden="1" customHeight="1" x14ac:dyDescent="0.25">
      <c r="B1381" s="182">
        <v>1365</v>
      </c>
      <c r="C1381" s="182">
        <f t="shared" si="158"/>
        <v>0</v>
      </c>
      <c r="D1381" s="182">
        <f t="shared" si="158"/>
        <v>0</v>
      </c>
      <c r="E1381" s="183">
        <f t="shared" si="158"/>
        <v>0</v>
      </c>
      <c r="F1381" s="182">
        <f t="shared" si="158"/>
        <v>0</v>
      </c>
      <c r="G1381" s="141">
        <f t="shared" si="158"/>
        <v>0</v>
      </c>
      <c r="H1381" s="141">
        <f t="shared" si="158"/>
        <v>0</v>
      </c>
      <c r="I1381" s="142">
        <f t="shared" si="158"/>
        <v>0</v>
      </c>
      <c r="J1381" s="136">
        <f t="shared" si="158"/>
        <v>0</v>
      </c>
      <c r="K1381" s="136">
        <f t="shared" si="158"/>
        <v>0</v>
      </c>
      <c r="L1381" s="136">
        <f t="shared" si="158"/>
        <v>0</v>
      </c>
      <c r="M1381" s="177">
        <f t="shared" si="158"/>
        <v>0</v>
      </c>
      <c r="N1381" s="137">
        <f t="shared" si="158"/>
        <v>0</v>
      </c>
      <c r="O1381" s="45"/>
      <c r="Q1381" s="57" t="str">
        <f t="shared" si="156"/>
        <v>скрыть</v>
      </c>
    </row>
    <row r="1382" spans="2:17" ht="15.75" hidden="1" customHeight="1" x14ac:dyDescent="0.25">
      <c r="B1382" s="182">
        <v>1366</v>
      </c>
      <c r="C1382" s="182">
        <f t="shared" si="158"/>
        <v>0</v>
      </c>
      <c r="D1382" s="182">
        <f t="shared" si="158"/>
        <v>0</v>
      </c>
      <c r="E1382" s="183">
        <f t="shared" si="158"/>
        <v>0</v>
      </c>
      <c r="F1382" s="182">
        <f t="shared" si="158"/>
        <v>0</v>
      </c>
      <c r="G1382" s="141">
        <f t="shared" si="158"/>
        <v>0</v>
      </c>
      <c r="H1382" s="141">
        <f t="shared" si="158"/>
        <v>0</v>
      </c>
      <c r="I1382" s="142">
        <f t="shared" si="158"/>
        <v>0</v>
      </c>
      <c r="J1382" s="136">
        <f t="shared" si="158"/>
        <v>0</v>
      </c>
      <c r="K1382" s="136">
        <f t="shared" si="158"/>
        <v>0</v>
      </c>
      <c r="L1382" s="136">
        <f t="shared" si="158"/>
        <v>0</v>
      </c>
      <c r="M1382" s="177">
        <f t="shared" si="158"/>
        <v>0</v>
      </c>
      <c r="N1382" s="137">
        <f t="shared" si="158"/>
        <v>0</v>
      </c>
      <c r="O1382" s="45"/>
      <c r="Q1382" s="57" t="str">
        <f t="shared" si="156"/>
        <v>скрыть</v>
      </c>
    </row>
    <row r="1383" spans="2:17" ht="15.75" hidden="1" customHeight="1" x14ac:dyDescent="0.25">
      <c r="B1383" s="182">
        <v>1367</v>
      </c>
      <c r="C1383" s="182">
        <f t="shared" si="158"/>
        <v>0</v>
      </c>
      <c r="D1383" s="182">
        <f t="shared" si="158"/>
        <v>0</v>
      </c>
      <c r="E1383" s="183">
        <f t="shared" si="158"/>
        <v>0</v>
      </c>
      <c r="F1383" s="182">
        <f t="shared" si="158"/>
        <v>0</v>
      </c>
      <c r="G1383" s="141">
        <f t="shared" si="158"/>
        <v>0</v>
      </c>
      <c r="H1383" s="141">
        <f t="shared" si="158"/>
        <v>0</v>
      </c>
      <c r="I1383" s="142">
        <f t="shared" si="158"/>
        <v>0</v>
      </c>
      <c r="J1383" s="136">
        <f t="shared" si="158"/>
        <v>0</v>
      </c>
      <c r="K1383" s="136">
        <f t="shared" si="158"/>
        <v>0</v>
      </c>
      <c r="L1383" s="136">
        <f t="shared" si="158"/>
        <v>0</v>
      </c>
      <c r="M1383" s="177">
        <f t="shared" si="158"/>
        <v>0</v>
      </c>
      <c r="N1383" s="137">
        <f t="shared" si="158"/>
        <v>0</v>
      </c>
      <c r="O1383" s="45"/>
      <c r="Q1383" s="57" t="str">
        <f t="shared" si="156"/>
        <v>скрыть</v>
      </c>
    </row>
    <row r="1384" spans="2:17" ht="15.75" hidden="1" customHeight="1" x14ac:dyDescent="0.25">
      <c r="B1384" s="182">
        <v>1368</v>
      </c>
      <c r="C1384" s="182">
        <f t="shared" si="158"/>
        <v>0</v>
      </c>
      <c r="D1384" s="182">
        <f t="shared" si="158"/>
        <v>0</v>
      </c>
      <c r="E1384" s="183">
        <f t="shared" si="158"/>
        <v>0</v>
      </c>
      <c r="F1384" s="182">
        <f t="shared" si="158"/>
        <v>0</v>
      </c>
      <c r="G1384" s="141">
        <f t="shared" si="158"/>
        <v>0</v>
      </c>
      <c r="H1384" s="141">
        <f t="shared" si="158"/>
        <v>0</v>
      </c>
      <c r="I1384" s="142">
        <f t="shared" si="158"/>
        <v>0</v>
      </c>
      <c r="J1384" s="136">
        <f t="shared" si="158"/>
        <v>0</v>
      </c>
      <c r="K1384" s="136">
        <f t="shared" si="158"/>
        <v>0</v>
      </c>
      <c r="L1384" s="136">
        <f t="shared" si="158"/>
        <v>0</v>
      </c>
      <c r="M1384" s="177">
        <f t="shared" si="158"/>
        <v>0</v>
      </c>
      <c r="N1384" s="137">
        <f t="shared" si="158"/>
        <v>0</v>
      </c>
      <c r="O1384" s="45"/>
      <c r="Q1384" s="57" t="str">
        <f t="shared" si="156"/>
        <v>скрыть</v>
      </c>
    </row>
    <row r="1385" spans="2:17" ht="15.75" hidden="1" customHeight="1" x14ac:dyDescent="0.25">
      <c r="B1385" s="182">
        <v>1369</v>
      </c>
      <c r="C1385" s="182">
        <f t="shared" si="158"/>
        <v>0</v>
      </c>
      <c r="D1385" s="182">
        <f t="shared" si="158"/>
        <v>0</v>
      </c>
      <c r="E1385" s="183">
        <f t="shared" si="158"/>
        <v>0</v>
      </c>
      <c r="F1385" s="182">
        <f t="shared" si="158"/>
        <v>0</v>
      </c>
      <c r="G1385" s="141">
        <f t="shared" si="158"/>
        <v>0</v>
      </c>
      <c r="H1385" s="141">
        <f t="shared" si="158"/>
        <v>0</v>
      </c>
      <c r="I1385" s="142">
        <f t="shared" si="158"/>
        <v>0</v>
      </c>
      <c r="J1385" s="136">
        <f t="shared" si="158"/>
        <v>0</v>
      </c>
      <c r="K1385" s="136">
        <f t="shared" si="158"/>
        <v>0</v>
      </c>
      <c r="L1385" s="136">
        <f t="shared" si="158"/>
        <v>0</v>
      </c>
      <c r="M1385" s="177">
        <f t="shared" si="158"/>
        <v>0</v>
      </c>
      <c r="N1385" s="137">
        <f t="shared" si="158"/>
        <v>0</v>
      </c>
      <c r="O1385" s="45"/>
      <c r="Q1385" s="57" t="str">
        <f t="shared" si="156"/>
        <v>скрыть</v>
      </c>
    </row>
    <row r="1386" spans="2:17" ht="15.75" hidden="1" customHeight="1" x14ac:dyDescent="0.25">
      <c r="B1386" s="182">
        <v>1370</v>
      </c>
      <c r="C1386" s="182">
        <f t="shared" si="158"/>
        <v>0</v>
      </c>
      <c r="D1386" s="182">
        <f t="shared" si="158"/>
        <v>0</v>
      </c>
      <c r="E1386" s="183">
        <f t="shared" si="158"/>
        <v>0</v>
      </c>
      <c r="F1386" s="182">
        <f t="shared" si="158"/>
        <v>0</v>
      </c>
      <c r="G1386" s="141">
        <f t="shared" si="158"/>
        <v>0</v>
      </c>
      <c r="H1386" s="141">
        <f t="shared" si="158"/>
        <v>0</v>
      </c>
      <c r="I1386" s="142">
        <f t="shared" si="158"/>
        <v>0</v>
      </c>
      <c r="J1386" s="136">
        <f t="shared" si="158"/>
        <v>0</v>
      </c>
      <c r="K1386" s="136">
        <f t="shared" si="158"/>
        <v>0</v>
      </c>
      <c r="L1386" s="136">
        <f t="shared" si="158"/>
        <v>0</v>
      </c>
      <c r="M1386" s="177">
        <f t="shared" si="158"/>
        <v>0</v>
      </c>
      <c r="N1386" s="137">
        <f t="shared" si="158"/>
        <v>0</v>
      </c>
      <c r="O1386" s="45"/>
      <c r="Q1386" s="57" t="str">
        <f t="shared" si="156"/>
        <v>скрыть</v>
      </c>
    </row>
    <row r="1387" spans="2:17" ht="15.75" hidden="1" customHeight="1" x14ac:dyDescent="0.25">
      <c r="B1387" s="182">
        <v>1371</v>
      </c>
      <c r="C1387" s="182">
        <f t="shared" ref="C1387:N1396" si="159">IFERROR(VLOOKUP($B1387,calc_data,C$14+1,0),0)</f>
        <v>0</v>
      </c>
      <c r="D1387" s="182">
        <f t="shared" si="159"/>
        <v>0</v>
      </c>
      <c r="E1387" s="183">
        <f t="shared" si="159"/>
        <v>0</v>
      </c>
      <c r="F1387" s="182">
        <f t="shared" si="159"/>
        <v>0</v>
      </c>
      <c r="G1387" s="141">
        <f t="shared" si="159"/>
        <v>0</v>
      </c>
      <c r="H1387" s="141">
        <f t="shared" si="159"/>
        <v>0</v>
      </c>
      <c r="I1387" s="142">
        <f t="shared" si="159"/>
        <v>0</v>
      </c>
      <c r="J1387" s="136">
        <f t="shared" si="159"/>
        <v>0</v>
      </c>
      <c r="K1387" s="136">
        <f t="shared" si="159"/>
        <v>0</v>
      </c>
      <c r="L1387" s="136">
        <f t="shared" si="159"/>
        <v>0</v>
      </c>
      <c r="M1387" s="177">
        <f t="shared" si="159"/>
        <v>0</v>
      </c>
      <c r="N1387" s="137">
        <f t="shared" si="159"/>
        <v>0</v>
      </c>
      <c r="O1387" s="45"/>
      <c r="Q1387" s="57" t="str">
        <f t="shared" si="156"/>
        <v>скрыть</v>
      </c>
    </row>
    <row r="1388" spans="2:17" ht="15.75" hidden="1" customHeight="1" x14ac:dyDescent="0.25">
      <c r="B1388" s="182">
        <v>1372</v>
      </c>
      <c r="C1388" s="182">
        <f t="shared" si="159"/>
        <v>0</v>
      </c>
      <c r="D1388" s="182">
        <f t="shared" si="159"/>
        <v>0</v>
      </c>
      <c r="E1388" s="183">
        <f t="shared" si="159"/>
        <v>0</v>
      </c>
      <c r="F1388" s="182">
        <f t="shared" si="159"/>
        <v>0</v>
      </c>
      <c r="G1388" s="141">
        <f t="shared" si="159"/>
        <v>0</v>
      </c>
      <c r="H1388" s="141">
        <f t="shared" si="159"/>
        <v>0</v>
      </c>
      <c r="I1388" s="142">
        <f t="shared" si="159"/>
        <v>0</v>
      </c>
      <c r="J1388" s="136">
        <f t="shared" si="159"/>
        <v>0</v>
      </c>
      <c r="K1388" s="136">
        <f t="shared" si="159"/>
        <v>0</v>
      </c>
      <c r="L1388" s="136">
        <f t="shared" si="159"/>
        <v>0</v>
      </c>
      <c r="M1388" s="177">
        <f t="shared" si="159"/>
        <v>0</v>
      </c>
      <c r="N1388" s="137">
        <f t="shared" si="159"/>
        <v>0</v>
      </c>
      <c r="O1388" s="45"/>
      <c r="Q1388" s="57" t="str">
        <f t="shared" si="156"/>
        <v>скрыть</v>
      </c>
    </row>
    <row r="1389" spans="2:17" ht="15.75" hidden="1" customHeight="1" x14ac:dyDescent="0.25">
      <c r="B1389" s="182">
        <v>1373</v>
      </c>
      <c r="C1389" s="182">
        <f t="shared" si="159"/>
        <v>0</v>
      </c>
      <c r="D1389" s="182">
        <f t="shared" si="159"/>
        <v>0</v>
      </c>
      <c r="E1389" s="183">
        <f t="shared" si="159"/>
        <v>0</v>
      </c>
      <c r="F1389" s="182">
        <f t="shared" si="159"/>
        <v>0</v>
      </c>
      <c r="G1389" s="141">
        <f t="shared" si="159"/>
        <v>0</v>
      </c>
      <c r="H1389" s="141">
        <f t="shared" si="159"/>
        <v>0</v>
      </c>
      <c r="I1389" s="142">
        <f t="shared" si="159"/>
        <v>0</v>
      </c>
      <c r="J1389" s="136">
        <f t="shared" si="159"/>
        <v>0</v>
      </c>
      <c r="K1389" s="136">
        <f t="shared" si="159"/>
        <v>0</v>
      </c>
      <c r="L1389" s="136">
        <f t="shared" si="159"/>
        <v>0</v>
      </c>
      <c r="M1389" s="177">
        <f t="shared" si="159"/>
        <v>0</v>
      </c>
      <c r="N1389" s="137">
        <f t="shared" si="159"/>
        <v>0</v>
      </c>
      <c r="O1389" s="45"/>
      <c r="Q1389" s="57" t="str">
        <f t="shared" si="156"/>
        <v>скрыть</v>
      </c>
    </row>
    <row r="1390" spans="2:17" ht="15.75" hidden="1" customHeight="1" x14ac:dyDescent="0.25">
      <c r="B1390" s="182">
        <v>1374</v>
      </c>
      <c r="C1390" s="182">
        <f t="shared" si="159"/>
        <v>0</v>
      </c>
      <c r="D1390" s="182">
        <f t="shared" si="159"/>
        <v>0</v>
      </c>
      <c r="E1390" s="183">
        <f t="shared" si="159"/>
        <v>0</v>
      </c>
      <c r="F1390" s="182">
        <f t="shared" si="159"/>
        <v>0</v>
      </c>
      <c r="G1390" s="141">
        <f t="shared" si="159"/>
        <v>0</v>
      </c>
      <c r="H1390" s="141">
        <f t="shared" si="159"/>
        <v>0</v>
      </c>
      <c r="I1390" s="142">
        <f t="shared" si="159"/>
        <v>0</v>
      </c>
      <c r="J1390" s="136">
        <f t="shared" si="159"/>
        <v>0</v>
      </c>
      <c r="K1390" s="136">
        <f t="shared" si="159"/>
        <v>0</v>
      </c>
      <c r="L1390" s="136">
        <f t="shared" si="159"/>
        <v>0</v>
      </c>
      <c r="M1390" s="177">
        <f t="shared" si="159"/>
        <v>0</v>
      </c>
      <c r="N1390" s="137">
        <f t="shared" si="159"/>
        <v>0</v>
      </c>
      <c r="O1390" s="45"/>
      <c r="Q1390" s="57" t="str">
        <f t="shared" si="156"/>
        <v>скрыть</v>
      </c>
    </row>
    <row r="1391" spans="2:17" ht="15.75" hidden="1" customHeight="1" x14ac:dyDescent="0.25">
      <c r="B1391" s="182">
        <v>1375</v>
      </c>
      <c r="C1391" s="182">
        <f t="shared" si="159"/>
        <v>0</v>
      </c>
      <c r="D1391" s="182">
        <f t="shared" si="159"/>
        <v>0</v>
      </c>
      <c r="E1391" s="183">
        <f t="shared" si="159"/>
        <v>0</v>
      </c>
      <c r="F1391" s="182">
        <f t="shared" si="159"/>
        <v>0</v>
      </c>
      <c r="G1391" s="141">
        <f t="shared" si="159"/>
        <v>0</v>
      </c>
      <c r="H1391" s="141">
        <f t="shared" si="159"/>
        <v>0</v>
      </c>
      <c r="I1391" s="142">
        <f t="shared" si="159"/>
        <v>0</v>
      </c>
      <c r="J1391" s="136">
        <f t="shared" si="159"/>
        <v>0</v>
      </c>
      <c r="K1391" s="136">
        <f t="shared" si="159"/>
        <v>0</v>
      </c>
      <c r="L1391" s="136">
        <f t="shared" si="159"/>
        <v>0</v>
      </c>
      <c r="M1391" s="177">
        <f t="shared" si="159"/>
        <v>0</v>
      </c>
      <c r="N1391" s="137">
        <f t="shared" si="159"/>
        <v>0</v>
      </c>
      <c r="O1391" s="45"/>
      <c r="Q1391" s="57" t="str">
        <f t="shared" si="156"/>
        <v>скрыть</v>
      </c>
    </row>
    <row r="1392" spans="2:17" ht="15.75" hidden="1" customHeight="1" x14ac:dyDescent="0.25">
      <c r="B1392" s="182">
        <v>1376</v>
      </c>
      <c r="C1392" s="182">
        <f t="shared" si="159"/>
        <v>0</v>
      </c>
      <c r="D1392" s="182">
        <f t="shared" si="159"/>
        <v>0</v>
      </c>
      <c r="E1392" s="183">
        <f t="shared" si="159"/>
        <v>0</v>
      </c>
      <c r="F1392" s="182">
        <f t="shared" si="159"/>
        <v>0</v>
      </c>
      <c r="G1392" s="141">
        <f t="shared" si="159"/>
        <v>0</v>
      </c>
      <c r="H1392" s="141">
        <f t="shared" si="159"/>
        <v>0</v>
      </c>
      <c r="I1392" s="142">
        <f t="shared" si="159"/>
        <v>0</v>
      </c>
      <c r="J1392" s="136">
        <f t="shared" si="159"/>
        <v>0</v>
      </c>
      <c r="K1392" s="136">
        <f t="shared" si="159"/>
        <v>0</v>
      </c>
      <c r="L1392" s="136">
        <f t="shared" si="159"/>
        <v>0</v>
      </c>
      <c r="M1392" s="177">
        <f t="shared" si="159"/>
        <v>0</v>
      </c>
      <c r="N1392" s="137">
        <f t="shared" si="159"/>
        <v>0</v>
      </c>
      <c r="O1392" s="45"/>
      <c r="Q1392" s="57" t="str">
        <f t="shared" si="156"/>
        <v>скрыть</v>
      </c>
    </row>
    <row r="1393" spans="2:17" ht="15.75" hidden="1" customHeight="1" x14ac:dyDescent="0.25">
      <c r="B1393" s="182">
        <v>1377</v>
      </c>
      <c r="C1393" s="182">
        <f t="shared" si="159"/>
        <v>0</v>
      </c>
      <c r="D1393" s="182">
        <f t="shared" si="159"/>
        <v>0</v>
      </c>
      <c r="E1393" s="183">
        <f t="shared" si="159"/>
        <v>0</v>
      </c>
      <c r="F1393" s="182">
        <f t="shared" si="159"/>
        <v>0</v>
      </c>
      <c r="G1393" s="141">
        <f t="shared" si="159"/>
        <v>0</v>
      </c>
      <c r="H1393" s="141">
        <f t="shared" si="159"/>
        <v>0</v>
      </c>
      <c r="I1393" s="142">
        <f t="shared" si="159"/>
        <v>0</v>
      </c>
      <c r="J1393" s="136">
        <f t="shared" si="159"/>
        <v>0</v>
      </c>
      <c r="K1393" s="136">
        <f t="shared" si="159"/>
        <v>0</v>
      </c>
      <c r="L1393" s="136">
        <f t="shared" si="159"/>
        <v>0</v>
      </c>
      <c r="M1393" s="177">
        <f t="shared" si="159"/>
        <v>0</v>
      </c>
      <c r="N1393" s="137">
        <f t="shared" si="159"/>
        <v>0</v>
      </c>
      <c r="O1393" s="45"/>
      <c r="Q1393" s="57" t="str">
        <f t="shared" si="156"/>
        <v>скрыть</v>
      </c>
    </row>
    <row r="1394" spans="2:17" ht="15.75" hidden="1" customHeight="1" x14ac:dyDescent="0.25">
      <c r="B1394" s="182">
        <v>1378</v>
      </c>
      <c r="C1394" s="182">
        <f t="shared" si="159"/>
        <v>0</v>
      </c>
      <c r="D1394" s="182">
        <f t="shared" si="159"/>
        <v>0</v>
      </c>
      <c r="E1394" s="183">
        <f t="shared" si="159"/>
        <v>0</v>
      </c>
      <c r="F1394" s="182">
        <f t="shared" si="159"/>
        <v>0</v>
      </c>
      <c r="G1394" s="141">
        <f t="shared" si="159"/>
        <v>0</v>
      </c>
      <c r="H1394" s="141">
        <f t="shared" si="159"/>
        <v>0</v>
      </c>
      <c r="I1394" s="142">
        <f t="shared" si="159"/>
        <v>0</v>
      </c>
      <c r="J1394" s="136">
        <f t="shared" si="159"/>
        <v>0</v>
      </c>
      <c r="K1394" s="136">
        <f t="shared" si="159"/>
        <v>0</v>
      </c>
      <c r="L1394" s="136">
        <f t="shared" si="159"/>
        <v>0</v>
      </c>
      <c r="M1394" s="177">
        <f t="shared" si="159"/>
        <v>0</v>
      </c>
      <c r="N1394" s="137">
        <f t="shared" si="159"/>
        <v>0</v>
      </c>
      <c r="O1394" s="45"/>
      <c r="Q1394" s="57" t="str">
        <f t="shared" si="156"/>
        <v>скрыть</v>
      </c>
    </row>
    <row r="1395" spans="2:17" ht="15.75" hidden="1" customHeight="1" x14ac:dyDescent="0.25">
      <c r="B1395" s="182">
        <v>1379</v>
      </c>
      <c r="C1395" s="182">
        <f t="shared" si="159"/>
        <v>0</v>
      </c>
      <c r="D1395" s="182">
        <f t="shared" si="159"/>
        <v>0</v>
      </c>
      <c r="E1395" s="183">
        <f t="shared" si="159"/>
        <v>0</v>
      </c>
      <c r="F1395" s="182">
        <f t="shared" si="159"/>
        <v>0</v>
      </c>
      <c r="G1395" s="141">
        <f t="shared" si="159"/>
        <v>0</v>
      </c>
      <c r="H1395" s="141">
        <f t="shared" si="159"/>
        <v>0</v>
      </c>
      <c r="I1395" s="142">
        <f t="shared" si="159"/>
        <v>0</v>
      </c>
      <c r="J1395" s="136">
        <f t="shared" si="159"/>
        <v>0</v>
      </c>
      <c r="K1395" s="136">
        <f t="shared" si="159"/>
        <v>0</v>
      </c>
      <c r="L1395" s="136">
        <f t="shared" si="159"/>
        <v>0</v>
      </c>
      <c r="M1395" s="177">
        <f t="shared" si="159"/>
        <v>0</v>
      </c>
      <c r="N1395" s="137">
        <f t="shared" si="159"/>
        <v>0</v>
      </c>
      <c r="O1395" s="45"/>
      <c r="Q1395" s="57" t="str">
        <f t="shared" si="156"/>
        <v>скрыть</v>
      </c>
    </row>
    <row r="1396" spans="2:17" ht="15.75" hidden="1" customHeight="1" x14ac:dyDescent="0.25">
      <c r="B1396" s="182">
        <v>1380</v>
      </c>
      <c r="C1396" s="182">
        <f t="shared" si="159"/>
        <v>0</v>
      </c>
      <c r="D1396" s="182">
        <f t="shared" si="159"/>
        <v>0</v>
      </c>
      <c r="E1396" s="183">
        <f t="shared" si="159"/>
        <v>0</v>
      </c>
      <c r="F1396" s="182">
        <f t="shared" si="159"/>
        <v>0</v>
      </c>
      <c r="G1396" s="141">
        <f t="shared" si="159"/>
        <v>0</v>
      </c>
      <c r="H1396" s="141">
        <f t="shared" si="159"/>
        <v>0</v>
      </c>
      <c r="I1396" s="142">
        <f t="shared" si="159"/>
        <v>0</v>
      </c>
      <c r="J1396" s="136">
        <f t="shared" si="159"/>
        <v>0</v>
      </c>
      <c r="K1396" s="136">
        <f t="shared" si="159"/>
        <v>0</v>
      </c>
      <c r="L1396" s="136">
        <f t="shared" si="159"/>
        <v>0</v>
      </c>
      <c r="M1396" s="177">
        <f t="shared" si="159"/>
        <v>0</v>
      </c>
      <c r="N1396" s="137">
        <f t="shared" si="159"/>
        <v>0</v>
      </c>
      <c r="O1396" s="45"/>
      <c r="Q1396" s="57" t="str">
        <f t="shared" si="156"/>
        <v>скрыть</v>
      </c>
    </row>
    <row r="1397" spans="2:17" ht="15.75" hidden="1" customHeight="1" x14ac:dyDescent="0.25">
      <c r="B1397" s="182">
        <v>1381</v>
      </c>
      <c r="C1397" s="182">
        <f t="shared" ref="C1397:N1406" si="160">IFERROR(VLOOKUP($B1397,calc_data,C$14+1,0),0)</f>
        <v>0</v>
      </c>
      <c r="D1397" s="182">
        <f t="shared" si="160"/>
        <v>0</v>
      </c>
      <c r="E1397" s="183">
        <f t="shared" si="160"/>
        <v>0</v>
      </c>
      <c r="F1397" s="182">
        <f t="shared" si="160"/>
        <v>0</v>
      </c>
      <c r="G1397" s="141">
        <f t="shared" si="160"/>
        <v>0</v>
      </c>
      <c r="H1397" s="141">
        <f t="shared" si="160"/>
        <v>0</v>
      </c>
      <c r="I1397" s="142">
        <f t="shared" si="160"/>
        <v>0</v>
      </c>
      <c r="J1397" s="136">
        <f t="shared" si="160"/>
        <v>0</v>
      </c>
      <c r="K1397" s="136">
        <f t="shared" si="160"/>
        <v>0</v>
      </c>
      <c r="L1397" s="136">
        <f t="shared" si="160"/>
        <v>0</v>
      </c>
      <c r="M1397" s="177">
        <f t="shared" si="160"/>
        <v>0</v>
      </c>
      <c r="N1397" s="137">
        <f t="shared" si="160"/>
        <v>0</v>
      </c>
      <c r="O1397" s="45"/>
      <c r="Q1397" s="57" t="str">
        <f t="shared" si="156"/>
        <v>скрыть</v>
      </c>
    </row>
    <row r="1398" spans="2:17" ht="15.75" hidden="1" customHeight="1" x14ac:dyDescent="0.25">
      <c r="B1398" s="182">
        <v>1382</v>
      </c>
      <c r="C1398" s="182">
        <f t="shared" si="160"/>
        <v>0</v>
      </c>
      <c r="D1398" s="182">
        <f t="shared" si="160"/>
        <v>0</v>
      </c>
      <c r="E1398" s="183">
        <f t="shared" si="160"/>
        <v>0</v>
      </c>
      <c r="F1398" s="182">
        <f t="shared" si="160"/>
        <v>0</v>
      </c>
      <c r="G1398" s="141">
        <f t="shared" si="160"/>
        <v>0</v>
      </c>
      <c r="H1398" s="141">
        <f t="shared" si="160"/>
        <v>0</v>
      </c>
      <c r="I1398" s="142">
        <f t="shared" si="160"/>
        <v>0</v>
      </c>
      <c r="J1398" s="136">
        <f t="shared" si="160"/>
        <v>0</v>
      </c>
      <c r="K1398" s="136">
        <f t="shared" si="160"/>
        <v>0</v>
      </c>
      <c r="L1398" s="136">
        <f t="shared" si="160"/>
        <v>0</v>
      </c>
      <c r="M1398" s="177">
        <f t="shared" si="160"/>
        <v>0</v>
      </c>
      <c r="N1398" s="137">
        <f t="shared" si="160"/>
        <v>0</v>
      </c>
      <c r="O1398" s="45"/>
      <c r="Q1398" s="57" t="str">
        <f t="shared" si="156"/>
        <v>скрыть</v>
      </c>
    </row>
    <row r="1399" spans="2:17" ht="15.75" hidden="1" customHeight="1" x14ac:dyDescent="0.25">
      <c r="B1399" s="182">
        <v>1383</v>
      </c>
      <c r="C1399" s="182">
        <f t="shared" si="160"/>
        <v>0</v>
      </c>
      <c r="D1399" s="182">
        <f t="shared" si="160"/>
        <v>0</v>
      </c>
      <c r="E1399" s="183">
        <f t="shared" si="160"/>
        <v>0</v>
      </c>
      <c r="F1399" s="182">
        <f t="shared" si="160"/>
        <v>0</v>
      </c>
      <c r="G1399" s="141">
        <f t="shared" si="160"/>
        <v>0</v>
      </c>
      <c r="H1399" s="141">
        <f t="shared" si="160"/>
        <v>0</v>
      </c>
      <c r="I1399" s="142">
        <f t="shared" si="160"/>
        <v>0</v>
      </c>
      <c r="J1399" s="136">
        <f t="shared" si="160"/>
        <v>0</v>
      </c>
      <c r="K1399" s="136">
        <f t="shared" si="160"/>
        <v>0</v>
      </c>
      <c r="L1399" s="136">
        <f t="shared" si="160"/>
        <v>0</v>
      </c>
      <c r="M1399" s="177">
        <f t="shared" si="160"/>
        <v>0</v>
      </c>
      <c r="N1399" s="137">
        <f t="shared" si="160"/>
        <v>0</v>
      </c>
      <c r="O1399" s="45"/>
      <c r="Q1399" s="57" t="str">
        <f t="shared" si="156"/>
        <v>скрыть</v>
      </c>
    </row>
    <row r="1400" spans="2:17" ht="15.75" hidden="1" customHeight="1" x14ac:dyDescent="0.25">
      <c r="B1400" s="182">
        <v>1384</v>
      </c>
      <c r="C1400" s="182">
        <f t="shared" si="160"/>
        <v>0</v>
      </c>
      <c r="D1400" s="182">
        <f t="shared" si="160"/>
        <v>0</v>
      </c>
      <c r="E1400" s="183">
        <f t="shared" si="160"/>
        <v>0</v>
      </c>
      <c r="F1400" s="182">
        <f t="shared" si="160"/>
        <v>0</v>
      </c>
      <c r="G1400" s="141">
        <f t="shared" si="160"/>
        <v>0</v>
      </c>
      <c r="H1400" s="141">
        <f t="shared" si="160"/>
        <v>0</v>
      </c>
      <c r="I1400" s="142">
        <f t="shared" si="160"/>
        <v>0</v>
      </c>
      <c r="J1400" s="136">
        <f t="shared" si="160"/>
        <v>0</v>
      </c>
      <c r="K1400" s="136">
        <f t="shared" si="160"/>
        <v>0</v>
      </c>
      <c r="L1400" s="136">
        <f t="shared" si="160"/>
        <v>0</v>
      </c>
      <c r="M1400" s="177">
        <f t="shared" si="160"/>
        <v>0</v>
      </c>
      <c r="N1400" s="137">
        <f t="shared" si="160"/>
        <v>0</v>
      </c>
      <c r="O1400" s="45"/>
      <c r="Q1400" s="57" t="str">
        <f t="shared" si="156"/>
        <v>скрыть</v>
      </c>
    </row>
    <row r="1401" spans="2:17" ht="15.75" hidden="1" customHeight="1" x14ac:dyDescent="0.25">
      <c r="B1401" s="182">
        <v>1385</v>
      </c>
      <c r="C1401" s="182">
        <f t="shared" si="160"/>
        <v>0</v>
      </c>
      <c r="D1401" s="182">
        <f t="shared" si="160"/>
        <v>0</v>
      </c>
      <c r="E1401" s="183">
        <f t="shared" si="160"/>
        <v>0</v>
      </c>
      <c r="F1401" s="182">
        <f t="shared" si="160"/>
        <v>0</v>
      </c>
      <c r="G1401" s="141">
        <f t="shared" si="160"/>
        <v>0</v>
      </c>
      <c r="H1401" s="141">
        <f t="shared" si="160"/>
        <v>0</v>
      </c>
      <c r="I1401" s="142">
        <f t="shared" si="160"/>
        <v>0</v>
      </c>
      <c r="J1401" s="136">
        <f t="shared" si="160"/>
        <v>0</v>
      </c>
      <c r="K1401" s="136">
        <f t="shared" si="160"/>
        <v>0</v>
      </c>
      <c r="L1401" s="136">
        <f t="shared" si="160"/>
        <v>0</v>
      </c>
      <c r="M1401" s="177">
        <f t="shared" si="160"/>
        <v>0</v>
      </c>
      <c r="N1401" s="137">
        <f t="shared" si="160"/>
        <v>0</v>
      </c>
      <c r="O1401" s="45"/>
      <c r="Q1401" s="57" t="str">
        <f t="shared" si="156"/>
        <v>скрыть</v>
      </c>
    </row>
    <row r="1402" spans="2:17" ht="15.75" hidden="1" customHeight="1" x14ac:dyDescent="0.25">
      <c r="B1402" s="182">
        <v>1386</v>
      </c>
      <c r="C1402" s="182">
        <f t="shared" si="160"/>
        <v>0</v>
      </c>
      <c r="D1402" s="182">
        <f t="shared" si="160"/>
        <v>0</v>
      </c>
      <c r="E1402" s="183">
        <f t="shared" si="160"/>
        <v>0</v>
      </c>
      <c r="F1402" s="182">
        <f t="shared" si="160"/>
        <v>0</v>
      </c>
      <c r="G1402" s="141">
        <f t="shared" si="160"/>
        <v>0</v>
      </c>
      <c r="H1402" s="141">
        <f t="shared" si="160"/>
        <v>0</v>
      </c>
      <c r="I1402" s="142">
        <f t="shared" si="160"/>
        <v>0</v>
      </c>
      <c r="J1402" s="136">
        <f t="shared" si="160"/>
        <v>0</v>
      </c>
      <c r="K1402" s="136">
        <f t="shared" si="160"/>
        <v>0</v>
      </c>
      <c r="L1402" s="136">
        <f t="shared" si="160"/>
        <v>0</v>
      </c>
      <c r="M1402" s="177">
        <f t="shared" si="160"/>
        <v>0</v>
      </c>
      <c r="N1402" s="137">
        <f t="shared" si="160"/>
        <v>0</v>
      </c>
      <c r="O1402" s="45"/>
      <c r="Q1402" s="57" t="str">
        <f t="shared" si="156"/>
        <v>скрыть</v>
      </c>
    </row>
    <row r="1403" spans="2:17" ht="15.75" hidden="1" customHeight="1" x14ac:dyDescent="0.25">
      <c r="B1403" s="182">
        <v>1387</v>
      </c>
      <c r="C1403" s="182">
        <f t="shared" si="160"/>
        <v>0</v>
      </c>
      <c r="D1403" s="182">
        <f t="shared" si="160"/>
        <v>0</v>
      </c>
      <c r="E1403" s="183">
        <f t="shared" si="160"/>
        <v>0</v>
      </c>
      <c r="F1403" s="182">
        <f t="shared" si="160"/>
        <v>0</v>
      </c>
      <c r="G1403" s="141">
        <f t="shared" si="160"/>
        <v>0</v>
      </c>
      <c r="H1403" s="141">
        <f t="shared" si="160"/>
        <v>0</v>
      </c>
      <c r="I1403" s="142">
        <f t="shared" si="160"/>
        <v>0</v>
      </c>
      <c r="J1403" s="136">
        <f t="shared" si="160"/>
        <v>0</v>
      </c>
      <c r="K1403" s="136">
        <f t="shared" si="160"/>
        <v>0</v>
      </c>
      <c r="L1403" s="136">
        <f t="shared" si="160"/>
        <v>0</v>
      </c>
      <c r="M1403" s="177">
        <f t="shared" si="160"/>
        <v>0</v>
      </c>
      <c r="N1403" s="137">
        <f t="shared" si="160"/>
        <v>0</v>
      </c>
      <c r="O1403" s="45"/>
      <c r="Q1403" s="57" t="str">
        <f t="shared" si="156"/>
        <v>скрыть</v>
      </c>
    </row>
    <row r="1404" spans="2:17" ht="15.75" hidden="1" customHeight="1" x14ac:dyDescent="0.25">
      <c r="B1404" s="182">
        <v>1388</v>
      </c>
      <c r="C1404" s="182">
        <f t="shared" si="160"/>
        <v>0</v>
      </c>
      <c r="D1404" s="182">
        <f t="shared" si="160"/>
        <v>0</v>
      </c>
      <c r="E1404" s="183">
        <f t="shared" si="160"/>
        <v>0</v>
      </c>
      <c r="F1404" s="182">
        <f t="shared" si="160"/>
        <v>0</v>
      </c>
      <c r="G1404" s="141">
        <f t="shared" si="160"/>
        <v>0</v>
      </c>
      <c r="H1404" s="141">
        <f t="shared" si="160"/>
        <v>0</v>
      </c>
      <c r="I1404" s="142">
        <f t="shared" si="160"/>
        <v>0</v>
      </c>
      <c r="J1404" s="136">
        <f t="shared" si="160"/>
        <v>0</v>
      </c>
      <c r="K1404" s="136">
        <f t="shared" si="160"/>
        <v>0</v>
      </c>
      <c r="L1404" s="136">
        <f t="shared" si="160"/>
        <v>0</v>
      </c>
      <c r="M1404" s="177">
        <f t="shared" si="160"/>
        <v>0</v>
      </c>
      <c r="N1404" s="137">
        <f t="shared" si="160"/>
        <v>0</v>
      </c>
      <c r="O1404" s="45"/>
      <c r="Q1404" s="57" t="str">
        <f t="shared" si="156"/>
        <v>скрыть</v>
      </c>
    </row>
    <row r="1405" spans="2:17" ht="15.75" hidden="1" customHeight="1" x14ac:dyDescent="0.25">
      <c r="B1405" s="182">
        <v>1389</v>
      </c>
      <c r="C1405" s="182">
        <f t="shared" si="160"/>
        <v>0</v>
      </c>
      <c r="D1405" s="182">
        <f t="shared" si="160"/>
        <v>0</v>
      </c>
      <c r="E1405" s="183">
        <f t="shared" si="160"/>
        <v>0</v>
      </c>
      <c r="F1405" s="182">
        <f t="shared" si="160"/>
        <v>0</v>
      </c>
      <c r="G1405" s="141">
        <f t="shared" si="160"/>
        <v>0</v>
      </c>
      <c r="H1405" s="141">
        <f t="shared" si="160"/>
        <v>0</v>
      </c>
      <c r="I1405" s="142">
        <f t="shared" si="160"/>
        <v>0</v>
      </c>
      <c r="J1405" s="136">
        <f t="shared" si="160"/>
        <v>0</v>
      </c>
      <c r="K1405" s="136">
        <f t="shared" si="160"/>
        <v>0</v>
      </c>
      <c r="L1405" s="136">
        <f t="shared" si="160"/>
        <v>0</v>
      </c>
      <c r="M1405" s="177">
        <f t="shared" si="160"/>
        <v>0</v>
      </c>
      <c r="N1405" s="137">
        <f t="shared" si="160"/>
        <v>0</v>
      </c>
      <c r="O1405" s="45"/>
      <c r="Q1405" s="57" t="str">
        <f t="shared" si="156"/>
        <v>скрыть</v>
      </c>
    </row>
    <row r="1406" spans="2:17" ht="15.75" hidden="1" customHeight="1" x14ac:dyDescent="0.25">
      <c r="B1406" s="182">
        <v>1390</v>
      </c>
      <c r="C1406" s="182">
        <f t="shared" si="160"/>
        <v>0</v>
      </c>
      <c r="D1406" s="182">
        <f t="shared" si="160"/>
        <v>0</v>
      </c>
      <c r="E1406" s="183">
        <f t="shared" si="160"/>
        <v>0</v>
      </c>
      <c r="F1406" s="182">
        <f t="shared" si="160"/>
        <v>0</v>
      </c>
      <c r="G1406" s="141">
        <f t="shared" si="160"/>
        <v>0</v>
      </c>
      <c r="H1406" s="141">
        <f t="shared" si="160"/>
        <v>0</v>
      </c>
      <c r="I1406" s="142">
        <f t="shared" si="160"/>
        <v>0</v>
      </c>
      <c r="J1406" s="136">
        <f t="shared" si="160"/>
        <v>0</v>
      </c>
      <c r="K1406" s="136">
        <f t="shared" si="160"/>
        <v>0</v>
      </c>
      <c r="L1406" s="136">
        <f t="shared" si="160"/>
        <v>0</v>
      </c>
      <c r="M1406" s="177">
        <f t="shared" si="160"/>
        <v>0</v>
      </c>
      <c r="N1406" s="137">
        <f t="shared" si="160"/>
        <v>0</v>
      </c>
      <c r="O1406" s="45"/>
      <c r="Q1406" s="57" t="str">
        <f t="shared" si="156"/>
        <v>скрыть</v>
      </c>
    </row>
    <row r="1407" spans="2:17" ht="15.75" hidden="1" customHeight="1" x14ac:dyDescent="0.25">
      <c r="B1407" s="182">
        <v>1391</v>
      </c>
      <c r="C1407" s="182">
        <f t="shared" ref="C1407:N1416" si="161">IFERROR(VLOOKUP($B1407,calc_data,C$14+1,0),0)</f>
        <v>0</v>
      </c>
      <c r="D1407" s="182">
        <f t="shared" si="161"/>
        <v>0</v>
      </c>
      <c r="E1407" s="183">
        <f t="shared" si="161"/>
        <v>0</v>
      </c>
      <c r="F1407" s="182">
        <f t="shared" si="161"/>
        <v>0</v>
      </c>
      <c r="G1407" s="141">
        <f t="shared" si="161"/>
        <v>0</v>
      </c>
      <c r="H1407" s="141">
        <f t="shared" si="161"/>
        <v>0</v>
      </c>
      <c r="I1407" s="142">
        <f t="shared" si="161"/>
        <v>0</v>
      </c>
      <c r="J1407" s="136">
        <f t="shared" si="161"/>
        <v>0</v>
      </c>
      <c r="K1407" s="136">
        <f t="shared" si="161"/>
        <v>0</v>
      </c>
      <c r="L1407" s="136">
        <f t="shared" si="161"/>
        <v>0</v>
      </c>
      <c r="M1407" s="177">
        <f t="shared" si="161"/>
        <v>0</v>
      </c>
      <c r="N1407" s="137">
        <f t="shared" si="161"/>
        <v>0</v>
      </c>
      <c r="O1407" s="45"/>
      <c r="Q1407" s="57" t="str">
        <f t="shared" si="156"/>
        <v>скрыть</v>
      </c>
    </row>
    <row r="1408" spans="2:17" ht="15.75" hidden="1" customHeight="1" x14ac:dyDescent="0.25">
      <c r="B1408" s="182">
        <v>1392</v>
      </c>
      <c r="C1408" s="182">
        <f t="shared" si="161"/>
        <v>0</v>
      </c>
      <c r="D1408" s="182">
        <f t="shared" si="161"/>
        <v>0</v>
      </c>
      <c r="E1408" s="183">
        <f t="shared" si="161"/>
        <v>0</v>
      </c>
      <c r="F1408" s="182">
        <f t="shared" si="161"/>
        <v>0</v>
      </c>
      <c r="G1408" s="141">
        <f t="shared" si="161"/>
        <v>0</v>
      </c>
      <c r="H1408" s="141">
        <f t="shared" si="161"/>
        <v>0</v>
      </c>
      <c r="I1408" s="142">
        <f t="shared" si="161"/>
        <v>0</v>
      </c>
      <c r="J1408" s="136">
        <f t="shared" si="161"/>
        <v>0</v>
      </c>
      <c r="K1408" s="136">
        <f t="shared" si="161"/>
        <v>0</v>
      </c>
      <c r="L1408" s="136">
        <f t="shared" si="161"/>
        <v>0</v>
      </c>
      <c r="M1408" s="177">
        <f t="shared" si="161"/>
        <v>0</v>
      </c>
      <c r="N1408" s="137">
        <f t="shared" si="161"/>
        <v>0</v>
      </c>
      <c r="O1408" s="45"/>
      <c r="Q1408" s="57" t="str">
        <f t="shared" si="156"/>
        <v>скрыть</v>
      </c>
    </row>
    <row r="1409" spans="2:17" ht="15.75" hidden="1" customHeight="1" x14ac:dyDescent="0.25">
      <c r="B1409" s="182">
        <v>1393</v>
      </c>
      <c r="C1409" s="182">
        <f t="shared" si="161"/>
        <v>0</v>
      </c>
      <c r="D1409" s="182">
        <f t="shared" si="161"/>
        <v>0</v>
      </c>
      <c r="E1409" s="183">
        <f t="shared" si="161"/>
        <v>0</v>
      </c>
      <c r="F1409" s="182">
        <f t="shared" si="161"/>
        <v>0</v>
      </c>
      <c r="G1409" s="141">
        <f t="shared" si="161"/>
        <v>0</v>
      </c>
      <c r="H1409" s="141">
        <f t="shared" si="161"/>
        <v>0</v>
      </c>
      <c r="I1409" s="142">
        <f t="shared" si="161"/>
        <v>0</v>
      </c>
      <c r="J1409" s="136">
        <f t="shared" si="161"/>
        <v>0</v>
      </c>
      <c r="K1409" s="136">
        <f t="shared" si="161"/>
        <v>0</v>
      </c>
      <c r="L1409" s="136">
        <f t="shared" si="161"/>
        <v>0</v>
      </c>
      <c r="M1409" s="177">
        <f t="shared" si="161"/>
        <v>0</v>
      </c>
      <c r="N1409" s="137">
        <f t="shared" si="161"/>
        <v>0</v>
      </c>
      <c r="O1409" s="45"/>
      <c r="Q1409" s="57" t="str">
        <f t="shared" si="156"/>
        <v>скрыть</v>
      </c>
    </row>
    <row r="1410" spans="2:17" ht="15.75" hidden="1" customHeight="1" x14ac:dyDescent="0.25">
      <c r="B1410" s="182">
        <v>1394</v>
      </c>
      <c r="C1410" s="182">
        <f t="shared" si="161"/>
        <v>0</v>
      </c>
      <c r="D1410" s="182">
        <f t="shared" si="161"/>
        <v>0</v>
      </c>
      <c r="E1410" s="183">
        <f t="shared" si="161"/>
        <v>0</v>
      </c>
      <c r="F1410" s="182">
        <f t="shared" si="161"/>
        <v>0</v>
      </c>
      <c r="G1410" s="141">
        <f t="shared" si="161"/>
        <v>0</v>
      </c>
      <c r="H1410" s="141">
        <f t="shared" si="161"/>
        <v>0</v>
      </c>
      <c r="I1410" s="142">
        <f t="shared" si="161"/>
        <v>0</v>
      </c>
      <c r="J1410" s="136">
        <f t="shared" si="161"/>
        <v>0</v>
      </c>
      <c r="K1410" s="136">
        <f t="shared" si="161"/>
        <v>0</v>
      </c>
      <c r="L1410" s="136">
        <f t="shared" si="161"/>
        <v>0</v>
      </c>
      <c r="M1410" s="177">
        <f t="shared" si="161"/>
        <v>0</v>
      </c>
      <c r="N1410" s="137">
        <f t="shared" si="161"/>
        <v>0</v>
      </c>
      <c r="O1410" s="45"/>
      <c r="Q1410" s="57" t="str">
        <f t="shared" si="156"/>
        <v>скрыть</v>
      </c>
    </row>
    <row r="1411" spans="2:17" ht="15.75" hidden="1" customHeight="1" x14ac:dyDescent="0.25">
      <c r="B1411" s="182">
        <v>1395</v>
      </c>
      <c r="C1411" s="182">
        <f t="shared" si="161"/>
        <v>0</v>
      </c>
      <c r="D1411" s="182">
        <f t="shared" si="161"/>
        <v>0</v>
      </c>
      <c r="E1411" s="183">
        <f t="shared" si="161"/>
        <v>0</v>
      </c>
      <c r="F1411" s="182">
        <f t="shared" si="161"/>
        <v>0</v>
      </c>
      <c r="G1411" s="141">
        <f t="shared" si="161"/>
        <v>0</v>
      </c>
      <c r="H1411" s="141">
        <f t="shared" si="161"/>
        <v>0</v>
      </c>
      <c r="I1411" s="142">
        <f t="shared" si="161"/>
        <v>0</v>
      </c>
      <c r="J1411" s="136">
        <f t="shared" si="161"/>
        <v>0</v>
      </c>
      <c r="K1411" s="136">
        <f t="shared" si="161"/>
        <v>0</v>
      </c>
      <c r="L1411" s="136">
        <f t="shared" si="161"/>
        <v>0</v>
      </c>
      <c r="M1411" s="177">
        <f t="shared" si="161"/>
        <v>0</v>
      </c>
      <c r="N1411" s="137">
        <f t="shared" si="161"/>
        <v>0</v>
      </c>
      <c r="O1411" s="45"/>
      <c r="Q1411" s="57" t="str">
        <f t="shared" si="156"/>
        <v>скрыть</v>
      </c>
    </row>
    <row r="1412" spans="2:17" ht="15.75" hidden="1" customHeight="1" x14ac:dyDescent="0.25">
      <c r="B1412" s="182">
        <v>1396</v>
      </c>
      <c r="C1412" s="182">
        <f t="shared" si="161"/>
        <v>0</v>
      </c>
      <c r="D1412" s="182">
        <f t="shared" si="161"/>
        <v>0</v>
      </c>
      <c r="E1412" s="183">
        <f t="shared" si="161"/>
        <v>0</v>
      </c>
      <c r="F1412" s="182">
        <f t="shared" si="161"/>
        <v>0</v>
      </c>
      <c r="G1412" s="141">
        <f t="shared" si="161"/>
        <v>0</v>
      </c>
      <c r="H1412" s="141">
        <f t="shared" si="161"/>
        <v>0</v>
      </c>
      <c r="I1412" s="142">
        <f t="shared" si="161"/>
        <v>0</v>
      </c>
      <c r="J1412" s="136">
        <f t="shared" si="161"/>
        <v>0</v>
      </c>
      <c r="K1412" s="136">
        <f t="shared" si="161"/>
        <v>0</v>
      </c>
      <c r="L1412" s="136">
        <f t="shared" si="161"/>
        <v>0</v>
      </c>
      <c r="M1412" s="177">
        <f t="shared" si="161"/>
        <v>0</v>
      </c>
      <c r="N1412" s="137">
        <f t="shared" si="161"/>
        <v>0</v>
      </c>
      <c r="O1412" s="45"/>
      <c r="Q1412" s="57" t="str">
        <f t="shared" si="156"/>
        <v>скрыть</v>
      </c>
    </row>
    <row r="1413" spans="2:17" ht="15.75" hidden="1" customHeight="1" x14ac:dyDescent="0.25">
      <c r="B1413" s="182">
        <v>1397</v>
      </c>
      <c r="C1413" s="182">
        <f t="shared" si="161"/>
        <v>0</v>
      </c>
      <c r="D1413" s="182">
        <f t="shared" si="161"/>
        <v>0</v>
      </c>
      <c r="E1413" s="183">
        <f t="shared" si="161"/>
        <v>0</v>
      </c>
      <c r="F1413" s="182">
        <f t="shared" si="161"/>
        <v>0</v>
      </c>
      <c r="G1413" s="141">
        <f t="shared" si="161"/>
        <v>0</v>
      </c>
      <c r="H1413" s="141">
        <f t="shared" si="161"/>
        <v>0</v>
      </c>
      <c r="I1413" s="142">
        <f t="shared" si="161"/>
        <v>0</v>
      </c>
      <c r="J1413" s="136">
        <f t="shared" si="161"/>
        <v>0</v>
      </c>
      <c r="K1413" s="136">
        <f t="shared" si="161"/>
        <v>0</v>
      </c>
      <c r="L1413" s="136">
        <f t="shared" si="161"/>
        <v>0</v>
      </c>
      <c r="M1413" s="177">
        <f t="shared" si="161"/>
        <v>0</v>
      </c>
      <c r="N1413" s="137">
        <f t="shared" si="161"/>
        <v>0</v>
      </c>
      <c r="O1413" s="45"/>
      <c r="Q1413" s="57" t="str">
        <f t="shared" si="156"/>
        <v>скрыть</v>
      </c>
    </row>
    <row r="1414" spans="2:17" ht="15.75" hidden="1" customHeight="1" x14ac:dyDescent="0.25">
      <c r="B1414" s="182">
        <v>1398</v>
      </c>
      <c r="C1414" s="182">
        <f t="shared" si="161"/>
        <v>0</v>
      </c>
      <c r="D1414" s="182">
        <f t="shared" si="161"/>
        <v>0</v>
      </c>
      <c r="E1414" s="183">
        <f t="shared" si="161"/>
        <v>0</v>
      </c>
      <c r="F1414" s="182">
        <f t="shared" si="161"/>
        <v>0</v>
      </c>
      <c r="G1414" s="141">
        <f t="shared" si="161"/>
        <v>0</v>
      </c>
      <c r="H1414" s="141">
        <f t="shared" si="161"/>
        <v>0</v>
      </c>
      <c r="I1414" s="142">
        <f t="shared" si="161"/>
        <v>0</v>
      </c>
      <c r="J1414" s="136">
        <f t="shared" si="161"/>
        <v>0</v>
      </c>
      <c r="K1414" s="136">
        <f t="shared" si="161"/>
        <v>0</v>
      </c>
      <c r="L1414" s="136">
        <f t="shared" si="161"/>
        <v>0</v>
      </c>
      <c r="M1414" s="177">
        <f t="shared" si="161"/>
        <v>0</v>
      </c>
      <c r="N1414" s="137">
        <f t="shared" si="161"/>
        <v>0</v>
      </c>
      <c r="O1414" s="45"/>
      <c r="Q1414" s="57" t="str">
        <f t="shared" si="156"/>
        <v>скрыть</v>
      </c>
    </row>
    <row r="1415" spans="2:17" ht="15.75" hidden="1" customHeight="1" x14ac:dyDescent="0.25">
      <c r="B1415" s="182">
        <v>1399</v>
      </c>
      <c r="C1415" s="182">
        <f t="shared" si="161"/>
        <v>0</v>
      </c>
      <c r="D1415" s="182">
        <f t="shared" si="161"/>
        <v>0</v>
      </c>
      <c r="E1415" s="183">
        <f t="shared" si="161"/>
        <v>0</v>
      </c>
      <c r="F1415" s="182">
        <f t="shared" si="161"/>
        <v>0</v>
      </c>
      <c r="G1415" s="141">
        <f t="shared" si="161"/>
        <v>0</v>
      </c>
      <c r="H1415" s="141">
        <f t="shared" si="161"/>
        <v>0</v>
      </c>
      <c r="I1415" s="142">
        <f t="shared" si="161"/>
        <v>0</v>
      </c>
      <c r="J1415" s="136">
        <f t="shared" si="161"/>
        <v>0</v>
      </c>
      <c r="K1415" s="136">
        <f t="shared" si="161"/>
        <v>0</v>
      </c>
      <c r="L1415" s="136">
        <f t="shared" si="161"/>
        <v>0</v>
      </c>
      <c r="M1415" s="177">
        <f t="shared" si="161"/>
        <v>0</v>
      </c>
      <c r="N1415" s="137">
        <f t="shared" si="161"/>
        <v>0</v>
      </c>
      <c r="O1415" s="45"/>
      <c r="Q1415" s="57" t="str">
        <f t="shared" si="156"/>
        <v>скрыть</v>
      </c>
    </row>
    <row r="1416" spans="2:17" ht="15.75" hidden="1" customHeight="1" x14ac:dyDescent="0.25">
      <c r="B1416" s="182">
        <v>1400</v>
      </c>
      <c r="C1416" s="182">
        <f t="shared" si="161"/>
        <v>0</v>
      </c>
      <c r="D1416" s="182">
        <f t="shared" si="161"/>
        <v>0</v>
      </c>
      <c r="E1416" s="183">
        <f t="shared" si="161"/>
        <v>0</v>
      </c>
      <c r="F1416" s="182">
        <f t="shared" si="161"/>
        <v>0</v>
      </c>
      <c r="G1416" s="141">
        <f t="shared" si="161"/>
        <v>0</v>
      </c>
      <c r="H1416" s="141">
        <f t="shared" si="161"/>
        <v>0</v>
      </c>
      <c r="I1416" s="142">
        <f t="shared" si="161"/>
        <v>0</v>
      </c>
      <c r="J1416" s="136">
        <f t="shared" si="161"/>
        <v>0</v>
      </c>
      <c r="K1416" s="136">
        <f t="shared" si="161"/>
        <v>0</v>
      </c>
      <c r="L1416" s="136">
        <f t="shared" si="161"/>
        <v>0</v>
      </c>
      <c r="M1416" s="177">
        <f t="shared" si="161"/>
        <v>0</v>
      </c>
      <c r="N1416" s="137">
        <f t="shared" si="161"/>
        <v>0</v>
      </c>
      <c r="O1416" s="45"/>
      <c r="Q1416" s="57" t="str">
        <f t="shared" si="156"/>
        <v>скрыть</v>
      </c>
    </row>
    <row r="1417" spans="2:17" ht="15.75" hidden="1" customHeight="1" x14ac:dyDescent="0.25">
      <c r="B1417" s="182">
        <v>1401</v>
      </c>
      <c r="C1417" s="182">
        <f t="shared" ref="C1417:N1426" si="162">IFERROR(VLOOKUP($B1417,calc_data,C$14+1,0),0)</f>
        <v>0</v>
      </c>
      <c r="D1417" s="182">
        <f t="shared" si="162"/>
        <v>0</v>
      </c>
      <c r="E1417" s="183">
        <f t="shared" si="162"/>
        <v>0</v>
      </c>
      <c r="F1417" s="182">
        <f t="shared" si="162"/>
        <v>0</v>
      </c>
      <c r="G1417" s="141">
        <f t="shared" si="162"/>
        <v>0</v>
      </c>
      <c r="H1417" s="141">
        <f t="shared" si="162"/>
        <v>0</v>
      </c>
      <c r="I1417" s="142">
        <f t="shared" si="162"/>
        <v>0</v>
      </c>
      <c r="J1417" s="136">
        <f t="shared" si="162"/>
        <v>0</v>
      </c>
      <c r="K1417" s="136">
        <f t="shared" si="162"/>
        <v>0</v>
      </c>
      <c r="L1417" s="136">
        <f t="shared" si="162"/>
        <v>0</v>
      </c>
      <c r="M1417" s="177">
        <f t="shared" si="162"/>
        <v>0</v>
      </c>
      <c r="N1417" s="137">
        <f t="shared" si="162"/>
        <v>0</v>
      </c>
      <c r="O1417" s="45"/>
      <c r="Q1417" s="57" t="str">
        <f t="shared" si="156"/>
        <v>скрыть</v>
      </c>
    </row>
    <row r="1418" spans="2:17" ht="15.75" hidden="1" customHeight="1" x14ac:dyDescent="0.25">
      <c r="B1418" s="182">
        <v>1402</v>
      </c>
      <c r="C1418" s="182">
        <f t="shared" si="162"/>
        <v>0</v>
      </c>
      <c r="D1418" s="182">
        <f t="shared" si="162"/>
        <v>0</v>
      </c>
      <c r="E1418" s="183">
        <f t="shared" si="162"/>
        <v>0</v>
      </c>
      <c r="F1418" s="182">
        <f t="shared" si="162"/>
        <v>0</v>
      </c>
      <c r="G1418" s="141">
        <f t="shared" si="162"/>
        <v>0</v>
      </c>
      <c r="H1418" s="141">
        <f t="shared" si="162"/>
        <v>0</v>
      </c>
      <c r="I1418" s="142">
        <f t="shared" si="162"/>
        <v>0</v>
      </c>
      <c r="J1418" s="136">
        <f t="shared" si="162"/>
        <v>0</v>
      </c>
      <c r="K1418" s="136">
        <f t="shared" si="162"/>
        <v>0</v>
      </c>
      <c r="L1418" s="136">
        <f t="shared" si="162"/>
        <v>0</v>
      </c>
      <c r="M1418" s="177">
        <f t="shared" si="162"/>
        <v>0</v>
      </c>
      <c r="N1418" s="137">
        <f t="shared" si="162"/>
        <v>0</v>
      </c>
      <c r="O1418" s="45"/>
      <c r="Q1418" s="57" t="str">
        <f t="shared" si="156"/>
        <v>скрыть</v>
      </c>
    </row>
    <row r="1419" spans="2:17" ht="15.75" hidden="1" customHeight="1" x14ac:dyDescent="0.25">
      <c r="B1419" s="182">
        <v>1403</v>
      </c>
      <c r="C1419" s="182">
        <f t="shared" si="162"/>
        <v>0</v>
      </c>
      <c r="D1419" s="182">
        <f t="shared" si="162"/>
        <v>0</v>
      </c>
      <c r="E1419" s="183">
        <f t="shared" si="162"/>
        <v>0</v>
      </c>
      <c r="F1419" s="182">
        <f t="shared" si="162"/>
        <v>0</v>
      </c>
      <c r="G1419" s="141">
        <f t="shared" si="162"/>
        <v>0</v>
      </c>
      <c r="H1419" s="141">
        <f t="shared" si="162"/>
        <v>0</v>
      </c>
      <c r="I1419" s="142">
        <f t="shared" si="162"/>
        <v>0</v>
      </c>
      <c r="J1419" s="136">
        <f t="shared" si="162"/>
        <v>0</v>
      </c>
      <c r="K1419" s="136">
        <f t="shared" si="162"/>
        <v>0</v>
      </c>
      <c r="L1419" s="136">
        <f t="shared" si="162"/>
        <v>0</v>
      </c>
      <c r="M1419" s="177">
        <f t="shared" si="162"/>
        <v>0</v>
      </c>
      <c r="N1419" s="137">
        <f t="shared" si="162"/>
        <v>0</v>
      </c>
      <c r="O1419" s="45"/>
      <c r="Q1419" s="57" t="str">
        <f t="shared" si="156"/>
        <v>скрыть</v>
      </c>
    </row>
    <row r="1420" spans="2:17" ht="15.75" hidden="1" customHeight="1" x14ac:dyDescent="0.25">
      <c r="B1420" s="182">
        <v>1404</v>
      </c>
      <c r="C1420" s="182">
        <f t="shared" si="162"/>
        <v>0</v>
      </c>
      <c r="D1420" s="182">
        <f t="shared" si="162"/>
        <v>0</v>
      </c>
      <c r="E1420" s="183">
        <f t="shared" si="162"/>
        <v>0</v>
      </c>
      <c r="F1420" s="182">
        <f t="shared" si="162"/>
        <v>0</v>
      </c>
      <c r="G1420" s="141">
        <f t="shared" si="162"/>
        <v>0</v>
      </c>
      <c r="H1420" s="141">
        <f t="shared" si="162"/>
        <v>0</v>
      </c>
      <c r="I1420" s="142">
        <f t="shared" si="162"/>
        <v>0</v>
      </c>
      <c r="J1420" s="136">
        <f t="shared" si="162"/>
        <v>0</v>
      </c>
      <c r="K1420" s="136">
        <f t="shared" si="162"/>
        <v>0</v>
      </c>
      <c r="L1420" s="136">
        <f t="shared" si="162"/>
        <v>0</v>
      </c>
      <c r="M1420" s="177">
        <f t="shared" si="162"/>
        <v>0</v>
      </c>
      <c r="N1420" s="137">
        <f t="shared" si="162"/>
        <v>0</v>
      </c>
      <c r="O1420" s="45"/>
      <c r="Q1420" s="57" t="str">
        <f t="shared" si="156"/>
        <v>скрыть</v>
      </c>
    </row>
    <row r="1421" spans="2:17" ht="15.75" hidden="1" customHeight="1" x14ac:dyDescent="0.25">
      <c r="B1421" s="182">
        <v>1405</v>
      </c>
      <c r="C1421" s="182">
        <f t="shared" si="162"/>
        <v>0</v>
      </c>
      <c r="D1421" s="182">
        <f t="shared" si="162"/>
        <v>0</v>
      </c>
      <c r="E1421" s="183">
        <f t="shared" si="162"/>
        <v>0</v>
      </c>
      <c r="F1421" s="182">
        <f t="shared" si="162"/>
        <v>0</v>
      </c>
      <c r="G1421" s="141">
        <f t="shared" si="162"/>
        <v>0</v>
      </c>
      <c r="H1421" s="141">
        <f t="shared" si="162"/>
        <v>0</v>
      </c>
      <c r="I1421" s="142">
        <f t="shared" si="162"/>
        <v>0</v>
      </c>
      <c r="J1421" s="136">
        <f t="shared" si="162"/>
        <v>0</v>
      </c>
      <c r="K1421" s="136">
        <f t="shared" si="162"/>
        <v>0</v>
      </c>
      <c r="L1421" s="136">
        <f t="shared" si="162"/>
        <v>0</v>
      </c>
      <c r="M1421" s="177">
        <f t="shared" si="162"/>
        <v>0</v>
      </c>
      <c r="N1421" s="137">
        <f t="shared" si="162"/>
        <v>0</v>
      </c>
      <c r="O1421" s="45"/>
      <c r="Q1421" s="57" t="str">
        <f t="shared" si="156"/>
        <v>скрыть</v>
      </c>
    </row>
    <row r="1422" spans="2:17" ht="15.75" hidden="1" customHeight="1" x14ac:dyDescent="0.25">
      <c r="B1422" s="182">
        <v>1406</v>
      </c>
      <c r="C1422" s="182">
        <f t="shared" si="162"/>
        <v>0</v>
      </c>
      <c r="D1422" s="182">
        <f t="shared" si="162"/>
        <v>0</v>
      </c>
      <c r="E1422" s="183">
        <f t="shared" si="162"/>
        <v>0</v>
      </c>
      <c r="F1422" s="182">
        <f t="shared" si="162"/>
        <v>0</v>
      </c>
      <c r="G1422" s="141">
        <f t="shared" si="162"/>
        <v>0</v>
      </c>
      <c r="H1422" s="141">
        <f t="shared" si="162"/>
        <v>0</v>
      </c>
      <c r="I1422" s="142">
        <f t="shared" si="162"/>
        <v>0</v>
      </c>
      <c r="J1422" s="136">
        <f t="shared" si="162"/>
        <v>0</v>
      </c>
      <c r="K1422" s="136">
        <f t="shared" si="162"/>
        <v>0</v>
      </c>
      <c r="L1422" s="136">
        <f t="shared" si="162"/>
        <v>0</v>
      </c>
      <c r="M1422" s="177">
        <f t="shared" si="162"/>
        <v>0</v>
      </c>
      <c r="N1422" s="137">
        <f t="shared" si="162"/>
        <v>0</v>
      </c>
      <c r="O1422" s="45"/>
      <c r="Q1422" s="57" t="str">
        <f t="shared" si="156"/>
        <v>скрыть</v>
      </c>
    </row>
    <row r="1423" spans="2:17" ht="15.75" hidden="1" customHeight="1" x14ac:dyDescent="0.25">
      <c r="B1423" s="182">
        <v>1407</v>
      </c>
      <c r="C1423" s="182">
        <f t="shared" si="162"/>
        <v>0</v>
      </c>
      <c r="D1423" s="182">
        <f t="shared" si="162"/>
        <v>0</v>
      </c>
      <c r="E1423" s="183">
        <f t="shared" si="162"/>
        <v>0</v>
      </c>
      <c r="F1423" s="182">
        <f t="shared" si="162"/>
        <v>0</v>
      </c>
      <c r="G1423" s="141">
        <f t="shared" si="162"/>
        <v>0</v>
      </c>
      <c r="H1423" s="141">
        <f t="shared" si="162"/>
        <v>0</v>
      </c>
      <c r="I1423" s="142">
        <f t="shared" si="162"/>
        <v>0</v>
      </c>
      <c r="J1423" s="136">
        <f t="shared" si="162"/>
        <v>0</v>
      </c>
      <c r="K1423" s="136">
        <f t="shared" si="162"/>
        <v>0</v>
      </c>
      <c r="L1423" s="136">
        <f t="shared" si="162"/>
        <v>0</v>
      </c>
      <c r="M1423" s="177">
        <f t="shared" si="162"/>
        <v>0</v>
      </c>
      <c r="N1423" s="137">
        <f t="shared" si="162"/>
        <v>0</v>
      </c>
      <c r="O1423" s="45"/>
      <c r="Q1423" s="57" t="str">
        <f t="shared" si="156"/>
        <v>скрыть</v>
      </c>
    </row>
    <row r="1424" spans="2:17" ht="15.75" hidden="1" customHeight="1" x14ac:dyDescent="0.25">
      <c r="B1424" s="182">
        <v>1408</v>
      </c>
      <c r="C1424" s="182">
        <f t="shared" si="162"/>
        <v>0</v>
      </c>
      <c r="D1424" s="182">
        <f t="shared" si="162"/>
        <v>0</v>
      </c>
      <c r="E1424" s="183">
        <f t="shared" si="162"/>
        <v>0</v>
      </c>
      <c r="F1424" s="182">
        <f t="shared" si="162"/>
        <v>0</v>
      </c>
      <c r="G1424" s="141">
        <f t="shared" si="162"/>
        <v>0</v>
      </c>
      <c r="H1424" s="141">
        <f t="shared" si="162"/>
        <v>0</v>
      </c>
      <c r="I1424" s="142">
        <f t="shared" si="162"/>
        <v>0</v>
      </c>
      <c r="J1424" s="136">
        <f t="shared" si="162"/>
        <v>0</v>
      </c>
      <c r="K1424" s="136">
        <f t="shared" si="162"/>
        <v>0</v>
      </c>
      <c r="L1424" s="136">
        <f t="shared" si="162"/>
        <v>0</v>
      </c>
      <c r="M1424" s="177">
        <f t="shared" si="162"/>
        <v>0</v>
      </c>
      <c r="N1424" s="137">
        <f t="shared" si="162"/>
        <v>0</v>
      </c>
      <c r="O1424" s="45"/>
      <c r="Q1424" s="57" t="str">
        <f t="shared" si="156"/>
        <v>скрыть</v>
      </c>
    </row>
    <row r="1425" spans="2:17" ht="15.75" hidden="1" customHeight="1" x14ac:dyDescent="0.25">
      <c r="B1425" s="182">
        <v>1409</v>
      </c>
      <c r="C1425" s="182">
        <f t="shared" si="162"/>
        <v>0</v>
      </c>
      <c r="D1425" s="182">
        <f t="shared" si="162"/>
        <v>0</v>
      </c>
      <c r="E1425" s="183">
        <f t="shared" si="162"/>
        <v>0</v>
      </c>
      <c r="F1425" s="182">
        <f t="shared" si="162"/>
        <v>0</v>
      </c>
      <c r="G1425" s="141">
        <f t="shared" si="162"/>
        <v>0</v>
      </c>
      <c r="H1425" s="141">
        <f t="shared" si="162"/>
        <v>0</v>
      </c>
      <c r="I1425" s="142">
        <f t="shared" si="162"/>
        <v>0</v>
      </c>
      <c r="J1425" s="136">
        <f t="shared" si="162"/>
        <v>0</v>
      </c>
      <c r="K1425" s="136">
        <f t="shared" si="162"/>
        <v>0</v>
      </c>
      <c r="L1425" s="136">
        <f t="shared" si="162"/>
        <v>0</v>
      </c>
      <c r="M1425" s="177">
        <f t="shared" si="162"/>
        <v>0</v>
      </c>
      <c r="N1425" s="137">
        <f t="shared" si="162"/>
        <v>0</v>
      </c>
      <c r="O1425" s="45"/>
      <c r="Q1425" s="57" t="str">
        <f t="shared" ref="Q1425:Q1488" si="163">IF(K1425&gt;0,"показать","скрыть")</f>
        <v>скрыть</v>
      </c>
    </row>
    <row r="1426" spans="2:17" ht="15.75" hidden="1" customHeight="1" x14ac:dyDescent="0.25">
      <c r="B1426" s="182">
        <v>1410</v>
      </c>
      <c r="C1426" s="182">
        <f t="shared" si="162"/>
        <v>0</v>
      </c>
      <c r="D1426" s="182">
        <f t="shared" si="162"/>
        <v>0</v>
      </c>
      <c r="E1426" s="183">
        <f t="shared" si="162"/>
        <v>0</v>
      </c>
      <c r="F1426" s="182">
        <f t="shared" si="162"/>
        <v>0</v>
      </c>
      <c r="G1426" s="141">
        <f t="shared" si="162"/>
        <v>0</v>
      </c>
      <c r="H1426" s="141">
        <f t="shared" si="162"/>
        <v>0</v>
      </c>
      <c r="I1426" s="142">
        <f t="shared" si="162"/>
        <v>0</v>
      </c>
      <c r="J1426" s="136">
        <f t="shared" si="162"/>
        <v>0</v>
      </c>
      <c r="K1426" s="136">
        <f t="shared" si="162"/>
        <v>0</v>
      </c>
      <c r="L1426" s="136">
        <f t="shared" si="162"/>
        <v>0</v>
      </c>
      <c r="M1426" s="177">
        <f t="shared" si="162"/>
        <v>0</v>
      </c>
      <c r="N1426" s="137">
        <f t="shared" si="162"/>
        <v>0</v>
      </c>
      <c r="O1426" s="45"/>
      <c r="Q1426" s="57" t="str">
        <f t="shared" si="163"/>
        <v>скрыть</v>
      </c>
    </row>
    <row r="1427" spans="2:17" ht="15.75" hidden="1" customHeight="1" x14ac:dyDescent="0.25">
      <c r="B1427" s="182">
        <v>1411</v>
      </c>
      <c r="C1427" s="182">
        <f t="shared" ref="C1427:N1436" si="164">IFERROR(VLOOKUP($B1427,calc_data,C$14+1,0),0)</f>
        <v>0</v>
      </c>
      <c r="D1427" s="182">
        <f t="shared" si="164"/>
        <v>0</v>
      </c>
      <c r="E1427" s="183">
        <f t="shared" si="164"/>
        <v>0</v>
      </c>
      <c r="F1427" s="182">
        <f t="shared" si="164"/>
        <v>0</v>
      </c>
      <c r="G1427" s="141">
        <f t="shared" si="164"/>
        <v>0</v>
      </c>
      <c r="H1427" s="141">
        <f t="shared" si="164"/>
        <v>0</v>
      </c>
      <c r="I1427" s="142">
        <f t="shared" si="164"/>
        <v>0</v>
      </c>
      <c r="J1427" s="136">
        <f t="shared" si="164"/>
        <v>0</v>
      </c>
      <c r="K1427" s="136">
        <f t="shared" si="164"/>
        <v>0</v>
      </c>
      <c r="L1427" s="136">
        <f t="shared" si="164"/>
        <v>0</v>
      </c>
      <c r="M1427" s="177">
        <f t="shared" si="164"/>
        <v>0</v>
      </c>
      <c r="N1427" s="137">
        <f t="shared" si="164"/>
        <v>0</v>
      </c>
      <c r="O1427" s="45"/>
      <c r="Q1427" s="57" t="str">
        <f t="shared" si="163"/>
        <v>скрыть</v>
      </c>
    </row>
    <row r="1428" spans="2:17" ht="15.75" hidden="1" customHeight="1" x14ac:dyDescent="0.25">
      <c r="B1428" s="182">
        <v>1412</v>
      </c>
      <c r="C1428" s="182">
        <f t="shared" si="164"/>
        <v>0</v>
      </c>
      <c r="D1428" s="182">
        <f t="shared" si="164"/>
        <v>0</v>
      </c>
      <c r="E1428" s="183">
        <f t="shared" si="164"/>
        <v>0</v>
      </c>
      <c r="F1428" s="182">
        <f t="shared" si="164"/>
        <v>0</v>
      </c>
      <c r="G1428" s="141">
        <f t="shared" si="164"/>
        <v>0</v>
      </c>
      <c r="H1428" s="141">
        <f t="shared" si="164"/>
        <v>0</v>
      </c>
      <c r="I1428" s="142">
        <f t="shared" si="164"/>
        <v>0</v>
      </c>
      <c r="J1428" s="136">
        <f t="shared" si="164"/>
        <v>0</v>
      </c>
      <c r="K1428" s="136">
        <f t="shared" si="164"/>
        <v>0</v>
      </c>
      <c r="L1428" s="136">
        <f t="shared" si="164"/>
        <v>0</v>
      </c>
      <c r="M1428" s="177">
        <f t="shared" si="164"/>
        <v>0</v>
      </c>
      <c r="N1428" s="137">
        <f t="shared" si="164"/>
        <v>0</v>
      </c>
      <c r="O1428" s="45"/>
      <c r="Q1428" s="57" t="str">
        <f t="shared" si="163"/>
        <v>скрыть</v>
      </c>
    </row>
    <row r="1429" spans="2:17" ht="15.75" hidden="1" customHeight="1" x14ac:dyDescent="0.25">
      <c r="B1429" s="182">
        <v>1413</v>
      </c>
      <c r="C1429" s="182">
        <f t="shared" si="164"/>
        <v>0</v>
      </c>
      <c r="D1429" s="182">
        <f t="shared" si="164"/>
        <v>0</v>
      </c>
      <c r="E1429" s="183">
        <f t="shared" si="164"/>
        <v>0</v>
      </c>
      <c r="F1429" s="182">
        <f t="shared" si="164"/>
        <v>0</v>
      </c>
      <c r="G1429" s="141">
        <f t="shared" si="164"/>
        <v>0</v>
      </c>
      <c r="H1429" s="141">
        <f t="shared" si="164"/>
        <v>0</v>
      </c>
      <c r="I1429" s="142">
        <f t="shared" si="164"/>
        <v>0</v>
      </c>
      <c r="J1429" s="136">
        <f t="shared" si="164"/>
        <v>0</v>
      </c>
      <c r="K1429" s="136">
        <f t="shared" si="164"/>
        <v>0</v>
      </c>
      <c r="L1429" s="136">
        <f t="shared" si="164"/>
        <v>0</v>
      </c>
      <c r="M1429" s="177">
        <f t="shared" si="164"/>
        <v>0</v>
      </c>
      <c r="N1429" s="137">
        <f t="shared" si="164"/>
        <v>0</v>
      </c>
      <c r="O1429" s="45"/>
      <c r="Q1429" s="57" t="str">
        <f t="shared" si="163"/>
        <v>скрыть</v>
      </c>
    </row>
    <row r="1430" spans="2:17" ht="15.75" hidden="1" customHeight="1" x14ac:dyDescent="0.25">
      <c r="B1430" s="182">
        <v>1414</v>
      </c>
      <c r="C1430" s="182">
        <f t="shared" si="164"/>
        <v>0</v>
      </c>
      <c r="D1430" s="182">
        <f t="shared" si="164"/>
        <v>0</v>
      </c>
      <c r="E1430" s="183">
        <f t="shared" si="164"/>
        <v>0</v>
      </c>
      <c r="F1430" s="182">
        <f t="shared" si="164"/>
        <v>0</v>
      </c>
      <c r="G1430" s="141">
        <f t="shared" si="164"/>
        <v>0</v>
      </c>
      <c r="H1430" s="141">
        <f t="shared" si="164"/>
        <v>0</v>
      </c>
      <c r="I1430" s="142">
        <f t="shared" si="164"/>
        <v>0</v>
      </c>
      <c r="J1430" s="136">
        <f t="shared" si="164"/>
        <v>0</v>
      </c>
      <c r="K1430" s="136">
        <f t="shared" si="164"/>
        <v>0</v>
      </c>
      <c r="L1430" s="136">
        <f t="shared" si="164"/>
        <v>0</v>
      </c>
      <c r="M1430" s="177">
        <f t="shared" si="164"/>
        <v>0</v>
      </c>
      <c r="N1430" s="137">
        <f t="shared" si="164"/>
        <v>0</v>
      </c>
      <c r="O1430" s="45"/>
      <c r="Q1430" s="57" t="str">
        <f t="shared" si="163"/>
        <v>скрыть</v>
      </c>
    </row>
    <row r="1431" spans="2:17" ht="15.75" hidden="1" customHeight="1" x14ac:dyDescent="0.25">
      <c r="B1431" s="182">
        <v>1415</v>
      </c>
      <c r="C1431" s="182">
        <f t="shared" si="164"/>
        <v>0</v>
      </c>
      <c r="D1431" s="182">
        <f t="shared" si="164"/>
        <v>0</v>
      </c>
      <c r="E1431" s="183">
        <f t="shared" si="164"/>
        <v>0</v>
      </c>
      <c r="F1431" s="182">
        <f t="shared" si="164"/>
        <v>0</v>
      </c>
      <c r="G1431" s="141">
        <f t="shared" si="164"/>
        <v>0</v>
      </c>
      <c r="H1431" s="141">
        <f t="shared" si="164"/>
        <v>0</v>
      </c>
      <c r="I1431" s="142">
        <f t="shared" si="164"/>
        <v>0</v>
      </c>
      <c r="J1431" s="136">
        <f t="shared" si="164"/>
        <v>0</v>
      </c>
      <c r="K1431" s="136">
        <f t="shared" si="164"/>
        <v>0</v>
      </c>
      <c r="L1431" s="136">
        <f t="shared" si="164"/>
        <v>0</v>
      </c>
      <c r="M1431" s="177">
        <f t="shared" si="164"/>
        <v>0</v>
      </c>
      <c r="N1431" s="137">
        <f t="shared" si="164"/>
        <v>0</v>
      </c>
      <c r="O1431" s="45"/>
      <c r="Q1431" s="57" t="str">
        <f t="shared" si="163"/>
        <v>скрыть</v>
      </c>
    </row>
    <row r="1432" spans="2:17" ht="15.75" hidden="1" customHeight="1" x14ac:dyDescent="0.25">
      <c r="B1432" s="182">
        <v>1416</v>
      </c>
      <c r="C1432" s="182">
        <f t="shared" si="164"/>
        <v>0</v>
      </c>
      <c r="D1432" s="182">
        <f t="shared" si="164"/>
        <v>0</v>
      </c>
      <c r="E1432" s="183">
        <f t="shared" si="164"/>
        <v>0</v>
      </c>
      <c r="F1432" s="182">
        <f t="shared" si="164"/>
        <v>0</v>
      </c>
      <c r="G1432" s="141">
        <f t="shared" si="164"/>
        <v>0</v>
      </c>
      <c r="H1432" s="141">
        <f t="shared" si="164"/>
        <v>0</v>
      </c>
      <c r="I1432" s="142">
        <f t="shared" si="164"/>
        <v>0</v>
      </c>
      <c r="J1432" s="136">
        <f t="shared" si="164"/>
        <v>0</v>
      </c>
      <c r="K1432" s="136">
        <f t="shared" si="164"/>
        <v>0</v>
      </c>
      <c r="L1432" s="136">
        <f t="shared" si="164"/>
        <v>0</v>
      </c>
      <c r="M1432" s="177">
        <f t="shared" si="164"/>
        <v>0</v>
      </c>
      <c r="N1432" s="137">
        <f t="shared" si="164"/>
        <v>0</v>
      </c>
      <c r="O1432" s="45"/>
      <c r="Q1432" s="57" t="str">
        <f t="shared" si="163"/>
        <v>скрыть</v>
      </c>
    </row>
    <row r="1433" spans="2:17" ht="15.75" hidden="1" customHeight="1" x14ac:dyDescent="0.25">
      <c r="B1433" s="182">
        <v>1417</v>
      </c>
      <c r="C1433" s="182">
        <f t="shared" si="164"/>
        <v>0</v>
      </c>
      <c r="D1433" s="182">
        <f t="shared" si="164"/>
        <v>0</v>
      </c>
      <c r="E1433" s="183">
        <f t="shared" si="164"/>
        <v>0</v>
      </c>
      <c r="F1433" s="182">
        <f t="shared" si="164"/>
        <v>0</v>
      </c>
      <c r="G1433" s="141">
        <f t="shared" si="164"/>
        <v>0</v>
      </c>
      <c r="H1433" s="141">
        <f t="shared" si="164"/>
        <v>0</v>
      </c>
      <c r="I1433" s="142">
        <f t="shared" si="164"/>
        <v>0</v>
      </c>
      <c r="J1433" s="136">
        <f t="shared" si="164"/>
        <v>0</v>
      </c>
      <c r="K1433" s="136">
        <f t="shared" si="164"/>
        <v>0</v>
      </c>
      <c r="L1433" s="136">
        <f t="shared" si="164"/>
        <v>0</v>
      </c>
      <c r="M1433" s="177">
        <f t="shared" si="164"/>
        <v>0</v>
      </c>
      <c r="N1433" s="137">
        <f t="shared" si="164"/>
        <v>0</v>
      </c>
      <c r="O1433" s="45"/>
      <c r="Q1433" s="57" t="str">
        <f t="shared" si="163"/>
        <v>скрыть</v>
      </c>
    </row>
    <row r="1434" spans="2:17" ht="15.75" hidden="1" customHeight="1" x14ac:dyDescent="0.25">
      <c r="B1434" s="182">
        <v>1418</v>
      </c>
      <c r="C1434" s="182">
        <f t="shared" si="164"/>
        <v>0</v>
      </c>
      <c r="D1434" s="182">
        <f t="shared" si="164"/>
        <v>0</v>
      </c>
      <c r="E1434" s="183">
        <f t="shared" si="164"/>
        <v>0</v>
      </c>
      <c r="F1434" s="182">
        <f t="shared" si="164"/>
        <v>0</v>
      </c>
      <c r="G1434" s="141">
        <f t="shared" si="164"/>
        <v>0</v>
      </c>
      <c r="H1434" s="141">
        <f t="shared" si="164"/>
        <v>0</v>
      </c>
      <c r="I1434" s="142">
        <f t="shared" si="164"/>
        <v>0</v>
      </c>
      <c r="J1434" s="136">
        <f t="shared" si="164"/>
        <v>0</v>
      </c>
      <c r="K1434" s="136">
        <f t="shared" si="164"/>
        <v>0</v>
      </c>
      <c r="L1434" s="136">
        <f t="shared" si="164"/>
        <v>0</v>
      </c>
      <c r="M1434" s="177">
        <f t="shared" si="164"/>
        <v>0</v>
      </c>
      <c r="N1434" s="137">
        <f t="shared" si="164"/>
        <v>0</v>
      </c>
      <c r="O1434" s="45"/>
      <c r="Q1434" s="57" t="str">
        <f t="shared" si="163"/>
        <v>скрыть</v>
      </c>
    </row>
    <row r="1435" spans="2:17" ht="15.75" hidden="1" customHeight="1" x14ac:dyDescent="0.25">
      <c r="B1435" s="182">
        <v>1419</v>
      </c>
      <c r="C1435" s="182">
        <f t="shared" si="164"/>
        <v>0</v>
      </c>
      <c r="D1435" s="182">
        <f t="shared" si="164"/>
        <v>0</v>
      </c>
      <c r="E1435" s="183">
        <f t="shared" si="164"/>
        <v>0</v>
      </c>
      <c r="F1435" s="182">
        <f t="shared" si="164"/>
        <v>0</v>
      </c>
      <c r="G1435" s="141">
        <f t="shared" si="164"/>
        <v>0</v>
      </c>
      <c r="H1435" s="141">
        <f t="shared" si="164"/>
        <v>0</v>
      </c>
      <c r="I1435" s="142">
        <f t="shared" si="164"/>
        <v>0</v>
      </c>
      <c r="J1435" s="136">
        <f t="shared" si="164"/>
        <v>0</v>
      </c>
      <c r="K1435" s="136">
        <f t="shared" si="164"/>
        <v>0</v>
      </c>
      <c r="L1435" s="136">
        <f t="shared" si="164"/>
        <v>0</v>
      </c>
      <c r="M1435" s="177">
        <f t="shared" si="164"/>
        <v>0</v>
      </c>
      <c r="N1435" s="137">
        <f t="shared" si="164"/>
        <v>0</v>
      </c>
      <c r="O1435" s="45"/>
      <c r="Q1435" s="57" t="str">
        <f t="shared" si="163"/>
        <v>скрыть</v>
      </c>
    </row>
    <row r="1436" spans="2:17" ht="15.75" hidden="1" customHeight="1" x14ac:dyDescent="0.25">
      <c r="B1436" s="182">
        <v>1420</v>
      </c>
      <c r="C1436" s="182">
        <f t="shared" si="164"/>
        <v>0</v>
      </c>
      <c r="D1436" s="182">
        <f t="shared" si="164"/>
        <v>0</v>
      </c>
      <c r="E1436" s="183">
        <f t="shared" si="164"/>
        <v>0</v>
      </c>
      <c r="F1436" s="182">
        <f t="shared" si="164"/>
        <v>0</v>
      </c>
      <c r="G1436" s="141">
        <f t="shared" si="164"/>
        <v>0</v>
      </c>
      <c r="H1436" s="141">
        <f t="shared" si="164"/>
        <v>0</v>
      </c>
      <c r="I1436" s="142">
        <f t="shared" si="164"/>
        <v>0</v>
      </c>
      <c r="J1436" s="136">
        <f t="shared" si="164"/>
        <v>0</v>
      </c>
      <c r="K1436" s="136">
        <f t="shared" si="164"/>
        <v>0</v>
      </c>
      <c r="L1436" s="136">
        <f t="shared" si="164"/>
        <v>0</v>
      </c>
      <c r="M1436" s="177">
        <f t="shared" si="164"/>
        <v>0</v>
      </c>
      <c r="N1436" s="137">
        <f t="shared" si="164"/>
        <v>0</v>
      </c>
      <c r="O1436" s="45"/>
      <c r="Q1436" s="57" t="str">
        <f t="shared" si="163"/>
        <v>скрыть</v>
      </c>
    </row>
    <row r="1437" spans="2:17" ht="15.75" hidden="1" customHeight="1" x14ac:dyDescent="0.25">
      <c r="B1437" s="182">
        <v>1421</v>
      </c>
      <c r="C1437" s="182">
        <f t="shared" ref="C1437:N1446" si="165">IFERROR(VLOOKUP($B1437,calc_data,C$14+1,0),0)</f>
        <v>0</v>
      </c>
      <c r="D1437" s="182">
        <f t="shared" si="165"/>
        <v>0</v>
      </c>
      <c r="E1437" s="183">
        <f t="shared" si="165"/>
        <v>0</v>
      </c>
      <c r="F1437" s="182">
        <f t="shared" si="165"/>
        <v>0</v>
      </c>
      <c r="G1437" s="141">
        <f t="shared" si="165"/>
        <v>0</v>
      </c>
      <c r="H1437" s="141">
        <f t="shared" si="165"/>
        <v>0</v>
      </c>
      <c r="I1437" s="142">
        <f t="shared" si="165"/>
        <v>0</v>
      </c>
      <c r="J1437" s="136">
        <f t="shared" si="165"/>
        <v>0</v>
      </c>
      <c r="K1437" s="136">
        <f t="shared" si="165"/>
        <v>0</v>
      </c>
      <c r="L1437" s="136">
        <f t="shared" si="165"/>
        <v>0</v>
      </c>
      <c r="M1437" s="177">
        <f t="shared" si="165"/>
        <v>0</v>
      </c>
      <c r="N1437" s="137">
        <f t="shared" si="165"/>
        <v>0</v>
      </c>
      <c r="O1437" s="45"/>
      <c r="Q1437" s="57" t="str">
        <f t="shared" si="163"/>
        <v>скрыть</v>
      </c>
    </row>
    <row r="1438" spans="2:17" ht="15.75" hidden="1" customHeight="1" x14ac:dyDescent="0.25">
      <c r="B1438" s="182">
        <v>1422</v>
      </c>
      <c r="C1438" s="182">
        <f t="shared" si="165"/>
        <v>0</v>
      </c>
      <c r="D1438" s="182">
        <f t="shared" si="165"/>
        <v>0</v>
      </c>
      <c r="E1438" s="183">
        <f t="shared" si="165"/>
        <v>0</v>
      </c>
      <c r="F1438" s="182">
        <f t="shared" si="165"/>
        <v>0</v>
      </c>
      <c r="G1438" s="141">
        <f t="shared" si="165"/>
        <v>0</v>
      </c>
      <c r="H1438" s="141">
        <f t="shared" si="165"/>
        <v>0</v>
      </c>
      <c r="I1438" s="142">
        <f t="shared" si="165"/>
        <v>0</v>
      </c>
      <c r="J1438" s="136">
        <f t="shared" si="165"/>
        <v>0</v>
      </c>
      <c r="K1438" s="136">
        <f t="shared" si="165"/>
        <v>0</v>
      </c>
      <c r="L1438" s="136">
        <f t="shared" si="165"/>
        <v>0</v>
      </c>
      <c r="M1438" s="177">
        <f t="shared" si="165"/>
        <v>0</v>
      </c>
      <c r="N1438" s="137">
        <f t="shared" si="165"/>
        <v>0</v>
      </c>
      <c r="O1438" s="45"/>
      <c r="Q1438" s="57" t="str">
        <f t="shared" si="163"/>
        <v>скрыть</v>
      </c>
    </row>
    <row r="1439" spans="2:17" ht="15.75" hidden="1" customHeight="1" x14ac:dyDescent="0.25">
      <c r="B1439" s="182">
        <v>1423</v>
      </c>
      <c r="C1439" s="182">
        <f t="shared" si="165"/>
        <v>0</v>
      </c>
      <c r="D1439" s="182">
        <f t="shared" si="165"/>
        <v>0</v>
      </c>
      <c r="E1439" s="183">
        <f t="shared" si="165"/>
        <v>0</v>
      </c>
      <c r="F1439" s="182">
        <f t="shared" si="165"/>
        <v>0</v>
      </c>
      <c r="G1439" s="141">
        <f t="shared" si="165"/>
        <v>0</v>
      </c>
      <c r="H1439" s="141">
        <f t="shared" si="165"/>
        <v>0</v>
      </c>
      <c r="I1439" s="142">
        <f t="shared" si="165"/>
        <v>0</v>
      </c>
      <c r="J1439" s="136">
        <f t="shared" si="165"/>
        <v>0</v>
      </c>
      <c r="K1439" s="136">
        <f t="shared" si="165"/>
        <v>0</v>
      </c>
      <c r="L1439" s="136">
        <f t="shared" si="165"/>
        <v>0</v>
      </c>
      <c r="M1439" s="177">
        <f t="shared" si="165"/>
        <v>0</v>
      </c>
      <c r="N1439" s="137">
        <f t="shared" si="165"/>
        <v>0</v>
      </c>
      <c r="O1439" s="45"/>
      <c r="Q1439" s="57" t="str">
        <f t="shared" si="163"/>
        <v>скрыть</v>
      </c>
    </row>
    <row r="1440" spans="2:17" ht="15.75" hidden="1" customHeight="1" x14ac:dyDescent="0.25">
      <c r="B1440" s="182">
        <v>1424</v>
      </c>
      <c r="C1440" s="182">
        <f t="shared" si="165"/>
        <v>0</v>
      </c>
      <c r="D1440" s="182">
        <f t="shared" si="165"/>
        <v>0</v>
      </c>
      <c r="E1440" s="183">
        <f t="shared" si="165"/>
        <v>0</v>
      </c>
      <c r="F1440" s="182">
        <f t="shared" si="165"/>
        <v>0</v>
      </c>
      <c r="G1440" s="141">
        <f t="shared" si="165"/>
        <v>0</v>
      </c>
      <c r="H1440" s="141">
        <f t="shared" si="165"/>
        <v>0</v>
      </c>
      <c r="I1440" s="142">
        <f t="shared" si="165"/>
        <v>0</v>
      </c>
      <c r="J1440" s="136">
        <f t="shared" si="165"/>
        <v>0</v>
      </c>
      <c r="K1440" s="136">
        <f t="shared" si="165"/>
        <v>0</v>
      </c>
      <c r="L1440" s="136">
        <f t="shared" si="165"/>
        <v>0</v>
      </c>
      <c r="M1440" s="177">
        <f t="shared" si="165"/>
        <v>0</v>
      </c>
      <c r="N1440" s="137">
        <f t="shared" si="165"/>
        <v>0</v>
      </c>
      <c r="O1440" s="45"/>
      <c r="Q1440" s="57" t="str">
        <f t="shared" si="163"/>
        <v>скрыть</v>
      </c>
    </row>
    <row r="1441" spans="2:17" ht="15.75" hidden="1" customHeight="1" x14ac:dyDescent="0.25">
      <c r="B1441" s="182">
        <v>1425</v>
      </c>
      <c r="C1441" s="182">
        <f t="shared" si="165"/>
        <v>0</v>
      </c>
      <c r="D1441" s="182">
        <f t="shared" si="165"/>
        <v>0</v>
      </c>
      <c r="E1441" s="183">
        <f t="shared" si="165"/>
        <v>0</v>
      </c>
      <c r="F1441" s="182">
        <f t="shared" si="165"/>
        <v>0</v>
      </c>
      <c r="G1441" s="141">
        <f t="shared" si="165"/>
        <v>0</v>
      </c>
      <c r="H1441" s="141">
        <f t="shared" si="165"/>
        <v>0</v>
      </c>
      <c r="I1441" s="142">
        <f t="shared" si="165"/>
        <v>0</v>
      </c>
      <c r="J1441" s="136">
        <f t="shared" si="165"/>
        <v>0</v>
      </c>
      <c r="K1441" s="136">
        <f t="shared" si="165"/>
        <v>0</v>
      </c>
      <c r="L1441" s="136">
        <f t="shared" si="165"/>
        <v>0</v>
      </c>
      <c r="M1441" s="177">
        <f t="shared" si="165"/>
        <v>0</v>
      </c>
      <c r="N1441" s="137">
        <f t="shared" si="165"/>
        <v>0</v>
      </c>
      <c r="O1441" s="45"/>
      <c r="Q1441" s="57" t="str">
        <f t="shared" si="163"/>
        <v>скрыть</v>
      </c>
    </row>
    <row r="1442" spans="2:17" ht="15.75" hidden="1" customHeight="1" x14ac:dyDescent="0.25">
      <c r="B1442" s="182">
        <v>1426</v>
      </c>
      <c r="C1442" s="182">
        <f t="shared" si="165"/>
        <v>0</v>
      </c>
      <c r="D1442" s="182">
        <f t="shared" si="165"/>
        <v>0</v>
      </c>
      <c r="E1442" s="183">
        <f t="shared" si="165"/>
        <v>0</v>
      </c>
      <c r="F1442" s="182">
        <f t="shared" si="165"/>
        <v>0</v>
      </c>
      <c r="G1442" s="141">
        <f t="shared" si="165"/>
        <v>0</v>
      </c>
      <c r="H1442" s="141">
        <f t="shared" si="165"/>
        <v>0</v>
      </c>
      <c r="I1442" s="142">
        <f t="shared" si="165"/>
        <v>0</v>
      </c>
      <c r="J1442" s="136">
        <f t="shared" si="165"/>
        <v>0</v>
      </c>
      <c r="K1442" s="136">
        <f t="shared" si="165"/>
        <v>0</v>
      </c>
      <c r="L1442" s="136">
        <f t="shared" si="165"/>
        <v>0</v>
      </c>
      <c r="M1442" s="177">
        <f t="shared" si="165"/>
        <v>0</v>
      </c>
      <c r="N1442" s="137">
        <f t="shared" si="165"/>
        <v>0</v>
      </c>
      <c r="O1442" s="45"/>
      <c r="Q1442" s="57" t="str">
        <f t="shared" si="163"/>
        <v>скрыть</v>
      </c>
    </row>
    <row r="1443" spans="2:17" ht="15.75" hidden="1" customHeight="1" x14ac:dyDescent="0.25">
      <c r="B1443" s="182">
        <v>1427</v>
      </c>
      <c r="C1443" s="182">
        <f t="shared" si="165"/>
        <v>0</v>
      </c>
      <c r="D1443" s="182">
        <f t="shared" si="165"/>
        <v>0</v>
      </c>
      <c r="E1443" s="183">
        <f t="shared" si="165"/>
        <v>0</v>
      </c>
      <c r="F1443" s="182">
        <f t="shared" si="165"/>
        <v>0</v>
      </c>
      <c r="G1443" s="141">
        <f t="shared" si="165"/>
        <v>0</v>
      </c>
      <c r="H1443" s="141">
        <f t="shared" si="165"/>
        <v>0</v>
      </c>
      <c r="I1443" s="142">
        <f t="shared" si="165"/>
        <v>0</v>
      </c>
      <c r="J1443" s="136">
        <f t="shared" si="165"/>
        <v>0</v>
      </c>
      <c r="K1443" s="136">
        <f t="shared" si="165"/>
        <v>0</v>
      </c>
      <c r="L1443" s="136">
        <f t="shared" si="165"/>
        <v>0</v>
      </c>
      <c r="M1443" s="177">
        <f t="shared" si="165"/>
        <v>0</v>
      </c>
      <c r="N1443" s="137">
        <f t="shared" si="165"/>
        <v>0</v>
      </c>
      <c r="O1443" s="45"/>
      <c r="Q1443" s="57" t="str">
        <f t="shared" si="163"/>
        <v>скрыть</v>
      </c>
    </row>
    <row r="1444" spans="2:17" ht="15.75" hidden="1" customHeight="1" x14ac:dyDescent="0.25">
      <c r="B1444" s="182">
        <v>1428</v>
      </c>
      <c r="C1444" s="182">
        <f t="shared" si="165"/>
        <v>0</v>
      </c>
      <c r="D1444" s="182">
        <f t="shared" si="165"/>
        <v>0</v>
      </c>
      <c r="E1444" s="183">
        <f t="shared" si="165"/>
        <v>0</v>
      </c>
      <c r="F1444" s="182">
        <f t="shared" si="165"/>
        <v>0</v>
      </c>
      <c r="G1444" s="141">
        <f t="shared" si="165"/>
        <v>0</v>
      </c>
      <c r="H1444" s="141">
        <f t="shared" si="165"/>
        <v>0</v>
      </c>
      <c r="I1444" s="142">
        <f t="shared" si="165"/>
        <v>0</v>
      </c>
      <c r="J1444" s="136">
        <f t="shared" si="165"/>
        <v>0</v>
      </c>
      <c r="K1444" s="136">
        <f t="shared" si="165"/>
        <v>0</v>
      </c>
      <c r="L1444" s="136">
        <f t="shared" si="165"/>
        <v>0</v>
      </c>
      <c r="M1444" s="177">
        <f t="shared" si="165"/>
        <v>0</v>
      </c>
      <c r="N1444" s="137">
        <f t="shared" si="165"/>
        <v>0</v>
      </c>
      <c r="O1444" s="45"/>
      <c r="Q1444" s="57" t="str">
        <f t="shared" si="163"/>
        <v>скрыть</v>
      </c>
    </row>
    <row r="1445" spans="2:17" ht="15.75" hidden="1" customHeight="1" x14ac:dyDescent="0.25">
      <c r="B1445" s="182">
        <v>1429</v>
      </c>
      <c r="C1445" s="182">
        <f t="shared" si="165"/>
        <v>0</v>
      </c>
      <c r="D1445" s="182">
        <f t="shared" si="165"/>
        <v>0</v>
      </c>
      <c r="E1445" s="183">
        <f t="shared" si="165"/>
        <v>0</v>
      </c>
      <c r="F1445" s="182">
        <f t="shared" si="165"/>
        <v>0</v>
      </c>
      <c r="G1445" s="141">
        <f t="shared" si="165"/>
        <v>0</v>
      </c>
      <c r="H1445" s="141">
        <f t="shared" si="165"/>
        <v>0</v>
      </c>
      <c r="I1445" s="142">
        <f t="shared" si="165"/>
        <v>0</v>
      </c>
      <c r="J1445" s="136">
        <f t="shared" si="165"/>
        <v>0</v>
      </c>
      <c r="K1445" s="136">
        <f t="shared" si="165"/>
        <v>0</v>
      </c>
      <c r="L1445" s="136">
        <f t="shared" si="165"/>
        <v>0</v>
      </c>
      <c r="M1445" s="177">
        <f t="shared" si="165"/>
        <v>0</v>
      </c>
      <c r="N1445" s="137">
        <f t="shared" si="165"/>
        <v>0</v>
      </c>
      <c r="O1445" s="45"/>
      <c r="Q1445" s="57" t="str">
        <f t="shared" si="163"/>
        <v>скрыть</v>
      </c>
    </row>
    <row r="1446" spans="2:17" ht="15.75" hidden="1" customHeight="1" x14ac:dyDescent="0.25">
      <c r="B1446" s="182">
        <v>1430</v>
      </c>
      <c r="C1446" s="182">
        <f t="shared" si="165"/>
        <v>0</v>
      </c>
      <c r="D1446" s="182">
        <f t="shared" si="165"/>
        <v>0</v>
      </c>
      <c r="E1446" s="183">
        <f t="shared" si="165"/>
        <v>0</v>
      </c>
      <c r="F1446" s="182">
        <f t="shared" si="165"/>
        <v>0</v>
      </c>
      <c r="G1446" s="141">
        <f t="shared" si="165"/>
        <v>0</v>
      </c>
      <c r="H1446" s="141">
        <f t="shared" si="165"/>
        <v>0</v>
      </c>
      <c r="I1446" s="142">
        <f t="shared" si="165"/>
        <v>0</v>
      </c>
      <c r="J1446" s="136">
        <f t="shared" si="165"/>
        <v>0</v>
      </c>
      <c r="K1446" s="136">
        <f t="shared" si="165"/>
        <v>0</v>
      </c>
      <c r="L1446" s="136">
        <f t="shared" si="165"/>
        <v>0</v>
      </c>
      <c r="M1446" s="177">
        <f t="shared" si="165"/>
        <v>0</v>
      </c>
      <c r="N1446" s="137">
        <f t="shared" si="165"/>
        <v>0</v>
      </c>
      <c r="O1446" s="45"/>
      <c r="Q1446" s="57" t="str">
        <f t="shared" si="163"/>
        <v>скрыть</v>
      </c>
    </row>
    <row r="1447" spans="2:17" ht="15.75" hidden="1" customHeight="1" x14ac:dyDescent="0.25">
      <c r="B1447" s="182">
        <v>1431</v>
      </c>
      <c r="C1447" s="182">
        <f t="shared" ref="C1447:N1456" si="166">IFERROR(VLOOKUP($B1447,calc_data,C$14+1,0),0)</f>
        <v>0</v>
      </c>
      <c r="D1447" s="182">
        <f t="shared" si="166"/>
        <v>0</v>
      </c>
      <c r="E1447" s="183">
        <f t="shared" si="166"/>
        <v>0</v>
      </c>
      <c r="F1447" s="182">
        <f t="shared" si="166"/>
        <v>0</v>
      </c>
      <c r="G1447" s="141">
        <f t="shared" si="166"/>
        <v>0</v>
      </c>
      <c r="H1447" s="141">
        <f t="shared" si="166"/>
        <v>0</v>
      </c>
      <c r="I1447" s="142">
        <f t="shared" si="166"/>
        <v>0</v>
      </c>
      <c r="J1447" s="136">
        <f t="shared" si="166"/>
        <v>0</v>
      </c>
      <c r="K1447" s="136">
        <f t="shared" si="166"/>
        <v>0</v>
      </c>
      <c r="L1447" s="136">
        <f t="shared" si="166"/>
        <v>0</v>
      </c>
      <c r="M1447" s="177">
        <f t="shared" si="166"/>
        <v>0</v>
      </c>
      <c r="N1447" s="137">
        <f t="shared" si="166"/>
        <v>0</v>
      </c>
      <c r="O1447" s="45"/>
      <c r="Q1447" s="57" t="str">
        <f t="shared" si="163"/>
        <v>скрыть</v>
      </c>
    </row>
    <row r="1448" spans="2:17" ht="15.75" hidden="1" customHeight="1" x14ac:dyDescent="0.25">
      <c r="B1448" s="182">
        <v>1432</v>
      </c>
      <c r="C1448" s="182">
        <f t="shared" si="166"/>
        <v>0</v>
      </c>
      <c r="D1448" s="182">
        <f t="shared" si="166"/>
        <v>0</v>
      </c>
      <c r="E1448" s="183">
        <f t="shared" si="166"/>
        <v>0</v>
      </c>
      <c r="F1448" s="182">
        <f t="shared" si="166"/>
        <v>0</v>
      </c>
      <c r="G1448" s="141">
        <f t="shared" si="166"/>
        <v>0</v>
      </c>
      <c r="H1448" s="141">
        <f t="shared" si="166"/>
        <v>0</v>
      </c>
      <c r="I1448" s="142">
        <f t="shared" si="166"/>
        <v>0</v>
      </c>
      <c r="J1448" s="136">
        <f t="shared" si="166"/>
        <v>0</v>
      </c>
      <c r="K1448" s="136">
        <f t="shared" si="166"/>
        <v>0</v>
      </c>
      <c r="L1448" s="136">
        <f t="shared" si="166"/>
        <v>0</v>
      </c>
      <c r="M1448" s="177">
        <f t="shared" si="166"/>
        <v>0</v>
      </c>
      <c r="N1448" s="137">
        <f t="shared" si="166"/>
        <v>0</v>
      </c>
      <c r="O1448" s="45"/>
      <c r="Q1448" s="57" t="str">
        <f t="shared" si="163"/>
        <v>скрыть</v>
      </c>
    </row>
    <row r="1449" spans="2:17" ht="15.75" hidden="1" customHeight="1" x14ac:dyDescent="0.25">
      <c r="B1449" s="182">
        <v>1433</v>
      </c>
      <c r="C1449" s="182">
        <f t="shared" si="166"/>
        <v>0</v>
      </c>
      <c r="D1449" s="182">
        <f t="shared" si="166"/>
        <v>0</v>
      </c>
      <c r="E1449" s="183">
        <f t="shared" si="166"/>
        <v>0</v>
      </c>
      <c r="F1449" s="182">
        <f t="shared" si="166"/>
        <v>0</v>
      </c>
      <c r="G1449" s="141">
        <f t="shared" si="166"/>
        <v>0</v>
      </c>
      <c r="H1449" s="141">
        <f t="shared" si="166"/>
        <v>0</v>
      </c>
      <c r="I1449" s="142">
        <f t="shared" si="166"/>
        <v>0</v>
      </c>
      <c r="J1449" s="136">
        <f t="shared" si="166"/>
        <v>0</v>
      </c>
      <c r="K1449" s="136">
        <f t="shared" si="166"/>
        <v>0</v>
      </c>
      <c r="L1449" s="136">
        <f t="shared" si="166"/>
        <v>0</v>
      </c>
      <c r="M1449" s="177">
        <f t="shared" si="166"/>
        <v>0</v>
      </c>
      <c r="N1449" s="137">
        <f t="shared" si="166"/>
        <v>0</v>
      </c>
      <c r="O1449" s="45"/>
      <c r="Q1449" s="57" t="str">
        <f t="shared" si="163"/>
        <v>скрыть</v>
      </c>
    </row>
    <row r="1450" spans="2:17" ht="15.75" hidden="1" customHeight="1" x14ac:dyDescent="0.25">
      <c r="B1450" s="182">
        <v>1434</v>
      </c>
      <c r="C1450" s="182">
        <f t="shared" si="166"/>
        <v>0</v>
      </c>
      <c r="D1450" s="182">
        <f t="shared" si="166"/>
        <v>0</v>
      </c>
      <c r="E1450" s="183">
        <f t="shared" si="166"/>
        <v>0</v>
      </c>
      <c r="F1450" s="182">
        <f t="shared" si="166"/>
        <v>0</v>
      </c>
      <c r="G1450" s="141">
        <f t="shared" si="166"/>
        <v>0</v>
      </c>
      <c r="H1450" s="141">
        <f t="shared" si="166"/>
        <v>0</v>
      </c>
      <c r="I1450" s="142">
        <f t="shared" si="166"/>
        <v>0</v>
      </c>
      <c r="J1450" s="136">
        <f t="shared" si="166"/>
        <v>0</v>
      </c>
      <c r="K1450" s="136">
        <f t="shared" si="166"/>
        <v>0</v>
      </c>
      <c r="L1450" s="136">
        <f t="shared" si="166"/>
        <v>0</v>
      </c>
      <c r="M1450" s="177">
        <f t="shared" si="166"/>
        <v>0</v>
      </c>
      <c r="N1450" s="137">
        <f t="shared" si="166"/>
        <v>0</v>
      </c>
      <c r="O1450" s="45"/>
      <c r="Q1450" s="57" t="str">
        <f t="shared" si="163"/>
        <v>скрыть</v>
      </c>
    </row>
    <row r="1451" spans="2:17" ht="15.75" hidden="1" customHeight="1" x14ac:dyDescent="0.25">
      <c r="B1451" s="182">
        <v>1435</v>
      </c>
      <c r="C1451" s="182">
        <f t="shared" si="166"/>
        <v>0</v>
      </c>
      <c r="D1451" s="182">
        <f t="shared" si="166"/>
        <v>0</v>
      </c>
      <c r="E1451" s="183">
        <f t="shared" si="166"/>
        <v>0</v>
      </c>
      <c r="F1451" s="182">
        <f t="shared" si="166"/>
        <v>0</v>
      </c>
      <c r="G1451" s="141">
        <f t="shared" si="166"/>
        <v>0</v>
      </c>
      <c r="H1451" s="141">
        <f t="shared" si="166"/>
        <v>0</v>
      </c>
      <c r="I1451" s="142">
        <f t="shared" si="166"/>
        <v>0</v>
      </c>
      <c r="J1451" s="136">
        <f t="shared" si="166"/>
        <v>0</v>
      </c>
      <c r="K1451" s="136">
        <f t="shared" si="166"/>
        <v>0</v>
      </c>
      <c r="L1451" s="136">
        <f t="shared" si="166"/>
        <v>0</v>
      </c>
      <c r="M1451" s="177">
        <f t="shared" si="166"/>
        <v>0</v>
      </c>
      <c r="N1451" s="137">
        <f t="shared" si="166"/>
        <v>0</v>
      </c>
      <c r="O1451" s="45"/>
      <c r="Q1451" s="57" t="str">
        <f t="shared" si="163"/>
        <v>скрыть</v>
      </c>
    </row>
    <row r="1452" spans="2:17" ht="15.75" hidden="1" customHeight="1" x14ac:dyDescent="0.25">
      <c r="B1452" s="182">
        <v>1436</v>
      </c>
      <c r="C1452" s="182">
        <f t="shared" si="166"/>
        <v>0</v>
      </c>
      <c r="D1452" s="182">
        <f t="shared" si="166"/>
        <v>0</v>
      </c>
      <c r="E1452" s="183">
        <f t="shared" si="166"/>
        <v>0</v>
      </c>
      <c r="F1452" s="182">
        <f t="shared" si="166"/>
        <v>0</v>
      </c>
      <c r="G1452" s="141">
        <f t="shared" si="166"/>
        <v>0</v>
      </c>
      <c r="H1452" s="141">
        <f t="shared" si="166"/>
        <v>0</v>
      </c>
      <c r="I1452" s="142">
        <f t="shared" si="166"/>
        <v>0</v>
      </c>
      <c r="J1452" s="136">
        <f t="shared" si="166"/>
        <v>0</v>
      </c>
      <c r="K1452" s="136">
        <f t="shared" si="166"/>
        <v>0</v>
      </c>
      <c r="L1452" s="136">
        <f t="shared" si="166"/>
        <v>0</v>
      </c>
      <c r="M1452" s="177">
        <f t="shared" si="166"/>
        <v>0</v>
      </c>
      <c r="N1452" s="137">
        <f t="shared" si="166"/>
        <v>0</v>
      </c>
      <c r="O1452" s="45"/>
      <c r="Q1452" s="57" t="str">
        <f t="shared" si="163"/>
        <v>скрыть</v>
      </c>
    </row>
    <row r="1453" spans="2:17" ht="15.75" hidden="1" customHeight="1" x14ac:dyDescent="0.25">
      <c r="B1453" s="182">
        <v>1437</v>
      </c>
      <c r="C1453" s="182">
        <f t="shared" si="166"/>
        <v>0</v>
      </c>
      <c r="D1453" s="182">
        <f t="shared" si="166"/>
        <v>0</v>
      </c>
      <c r="E1453" s="183">
        <f t="shared" si="166"/>
        <v>0</v>
      </c>
      <c r="F1453" s="182">
        <f t="shared" si="166"/>
        <v>0</v>
      </c>
      <c r="G1453" s="141">
        <f t="shared" si="166"/>
        <v>0</v>
      </c>
      <c r="H1453" s="141">
        <f t="shared" si="166"/>
        <v>0</v>
      </c>
      <c r="I1453" s="142">
        <f t="shared" si="166"/>
        <v>0</v>
      </c>
      <c r="J1453" s="136">
        <f t="shared" si="166"/>
        <v>0</v>
      </c>
      <c r="K1453" s="136">
        <f t="shared" si="166"/>
        <v>0</v>
      </c>
      <c r="L1453" s="136">
        <f t="shared" si="166"/>
        <v>0</v>
      </c>
      <c r="M1453" s="177">
        <f t="shared" si="166"/>
        <v>0</v>
      </c>
      <c r="N1453" s="137">
        <f t="shared" si="166"/>
        <v>0</v>
      </c>
      <c r="O1453" s="45"/>
      <c r="Q1453" s="57" t="str">
        <f t="shared" si="163"/>
        <v>скрыть</v>
      </c>
    </row>
    <row r="1454" spans="2:17" ht="15.75" hidden="1" customHeight="1" x14ac:dyDescent="0.25">
      <c r="B1454" s="182">
        <v>1438</v>
      </c>
      <c r="C1454" s="182">
        <f t="shared" si="166"/>
        <v>0</v>
      </c>
      <c r="D1454" s="182">
        <f t="shared" si="166"/>
        <v>0</v>
      </c>
      <c r="E1454" s="183">
        <f t="shared" si="166"/>
        <v>0</v>
      </c>
      <c r="F1454" s="182">
        <f t="shared" si="166"/>
        <v>0</v>
      </c>
      <c r="G1454" s="141">
        <f t="shared" si="166"/>
        <v>0</v>
      </c>
      <c r="H1454" s="141">
        <f t="shared" si="166"/>
        <v>0</v>
      </c>
      <c r="I1454" s="142">
        <f t="shared" si="166"/>
        <v>0</v>
      </c>
      <c r="J1454" s="136">
        <f t="shared" si="166"/>
        <v>0</v>
      </c>
      <c r="K1454" s="136">
        <f t="shared" si="166"/>
        <v>0</v>
      </c>
      <c r="L1454" s="136">
        <f t="shared" si="166"/>
        <v>0</v>
      </c>
      <c r="M1454" s="177">
        <f t="shared" si="166"/>
        <v>0</v>
      </c>
      <c r="N1454" s="137">
        <f t="shared" si="166"/>
        <v>0</v>
      </c>
      <c r="O1454" s="45"/>
      <c r="Q1454" s="57" t="str">
        <f t="shared" si="163"/>
        <v>скрыть</v>
      </c>
    </row>
    <row r="1455" spans="2:17" ht="15.75" hidden="1" customHeight="1" x14ac:dyDescent="0.25">
      <c r="B1455" s="182">
        <v>1439</v>
      </c>
      <c r="C1455" s="182">
        <f t="shared" si="166"/>
        <v>0</v>
      </c>
      <c r="D1455" s="182">
        <f t="shared" si="166"/>
        <v>0</v>
      </c>
      <c r="E1455" s="183">
        <f t="shared" si="166"/>
        <v>0</v>
      </c>
      <c r="F1455" s="182">
        <f t="shared" si="166"/>
        <v>0</v>
      </c>
      <c r="G1455" s="141">
        <f t="shared" si="166"/>
        <v>0</v>
      </c>
      <c r="H1455" s="141">
        <f t="shared" si="166"/>
        <v>0</v>
      </c>
      <c r="I1455" s="142">
        <f t="shared" si="166"/>
        <v>0</v>
      </c>
      <c r="J1455" s="136">
        <f t="shared" si="166"/>
        <v>0</v>
      </c>
      <c r="K1455" s="136">
        <f t="shared" si="166"/>
        <v>0</v>
      </c>
      <c r="L1455" s="136">
        <f t="shared" si="166"/>
        <v>0</v>
      </c>
      <c r="M1455" s="177">
        <f t="shared" si="166"/>
        <v>0</v>
      </c>
      <c r="N1455" s="137">
        <f t="shared" si="166"/>
        <v>0</v>
      </c>
      <c r="O1455" s="45"/>
      <c r="Q1455" s="57" t="str">
        <f t="shared" si="163"/>
        <v>скрыть</v>
      </c>
    </row>
    <row r="1456" spans="2:17" ht="15.75" hidden="1" customHeight="1" x14ac:dyDescent="0.25">
      <c r="B1456" s="182">
        <v>1440</v>
      </c>
      <c r="C1456" s="182">
        <f t="shared" si="166"/>
        <v>0</v>
      </c>
      <c r="D1456" s="182">
        <f t="shared" si="166"/>
        <v>0</v>
      </c>
      <c r="E1456" s="183">
        <f t="shared" si="166"/>
        <v>0</v>
      </c>
      <c r="F1456" s="182">
        <f t="shared" si="166"/>
        <v>0</v>
      </c>
      <c r="G1456" s="141">
        <f t="shared" si="166"/>
        <v>0</v>
      </c>
      <c r="H1456" s="141">
        <f t="shared" si="166"/>
        <v>0</v>
      </c>
      <c r="I1456" s="142">
        <f t="shared" si="166"/>
        <v>0</v>
      </c>
      <c r="J1456" s="136">
        <f t="shared" si="166"/>
        <v>0</v>
      </c>
      <c r="K1456" s="136">
        <f t="shared" si="166"/>
        <v>0</v>
      </c>
      <c r="L1456" s="136">
        <f t="shared" si="166"/>
        <v>0</v>
      </c>
      <c r="M1456" s="177">
        <f t="shared" si="166"/>
        <v>0</v>
      </c>
      <c r="N1456" s="137">
        <f t="shared" si="166"/>
        <v>0</v>
      </c>
      <c r="O1456" s="45"/>
      <c r="Q1456" s="57" t="str">
        <f t="shared" si="163"/>
        <v>скрыть</v>
      </c>
    </row>
    <row r="1457" spans="2:17" ht="15.75" hidden="1" customHeight="1" x14ac:dyDescent="0.25">
      <c r="B1457" s="182">
        <v>1441</v>
      </c>
      <c r="C1457" s="182">
        <f t="shared" ref="C1457:N1466" si="167">IFERROR(VLOOKUP($B1457,calc_data,C$14+1,0),0)</f>
        <v>0</v>
      </c>
      <c r="D1457" s="182">
        <f t="shared" si="167"/>
        <v>0</v>
      </c>
      <c r="E1457" s="183">
        <f t="shared" si="167"/>
        <v>0</v>
      </c>
      <c r="F1457" s="182">
        <f t="shared" si="167"/>
        <v>0</v>
      </c>
      <c r="G1457" s="141">
        <f t="shared" si="167"/>
        <v>0</v>
      </c>
      <c r="H1457" s="141">
        <f t="shared" si="167"/>
        <v>0</v>
      </c>
      <c r="I1457" s="142">
        <f t="shared" si="167"/>
        <v>0</v>
      </c>
      <c r="J1457" s="136">
        <f t="shared" si="167"/>
        <v>0</v>
      </c>
      <c r="K1457" s="136">
        <f t="shared" si="167"/>
        <v>0</v>
      </c>
      <c r="L1457" s="136">
        <f t="shared" si="167"/>
        <v>0</v>
      </c>
      <c r="M1457" s="177">
        <f t="shared" si="167"/>
        <v>0</v>
      </c>
      <c r="N1457" s="137">
        <f t="shared" si="167"/>
        <v>0</v>
      </c>
      <c r="O1457" s="45"/>
      <c r="Q1457" s="57" t="str">
        <f t="shared" si="163"/>
        <v>скрыть</v>
      </c>
    </row>
    <row r="1458" spans="2:17" ht="15.75" hidden="1" customHeight="1" x14ac:dyDescent="0.25">
      <c r="B1458" s="182">
        <v>1442</v>
      </c>
      <c r="C1458" s="182">
        <f t="shared" si="167"/>
        <v>0</v>
      </c>
      <c r="D1458" s="182">
        <f t="shared" si="167"/>
        <v>0</v>
      </c>
      <c r="E1458" s="183">
        <f t="shared" si="167"/>
        <v>0</v>
      </c>
      <c r="F1458" s="182">
        <f t="shared" si="167"/>
        <v>0</v>
      </c>
      <c r="G1458" s="141">
        <f t="shared" si="167"/>
        <v>0</v>
      </c>
      <c r="H1458" s="141">
        <f t="shared" si="167"/>
        <v>0</v>
      </c>
      <c r="I1458" s="142">
        <f t="shared" si="167"/>
        <v>0</v>
      </c>
      <c r="J1458" s="136">
        <f t="shared" si="167"/>
        <v>0</v>
      </c>
      <c r="K1458" s="136">
        <f t="shared" si="167"/>
        <v>0</v>
      </c>
      <c r="L1458" s="136">
        <f t="shared" si="167"/>
        <v>0</v>
      </c>
      <c r="M1458" s="177">
        <f t="shared" si="167"/>
        <v>0</v>
      </c>
      <c r="N1458" s="137">
        <f t="shared" si="167"/>
        <v>0</v>
      </c>
      <c r="O1458" s="45"/>
      <c r="Q1458" s="57" t="str">
        <f t="shared" si="163"/>
        <v>скрыть</v>
      </c>
    </row>
    <row r="1459" spans="2:17" ht="15.75" hidden="1" customHeight="1" x14ac:dyDescent="0.25">
      <c r="B1459" s="182">
        <v>1443</v>
      </c>
      <c r="C1459" s="182">
        <f t="shared" si="167"/>
        <v>0</v>
      </c>
      <c r="D1459" s="182">
        <f t="shared" si="167"/>
        <v>0</v>
      </c>
      <c r="E1459" s="183">
        <f t="shared" si="167"/>
        <v>0</v>
      </c>
      <c r="F1459" s="182">
        <f t="shared" si="167"/>
        <v>0</v>
      </c>
      <c r="G1459" s="141">
        <f t="shared" si="167"/>
        <v>0</v>
      </c>
      <c r="H1459" s="141">
        <f t="shared" si="167"/>
        <v>0</v>
      </c>
      <c r="I1459" s="142">
        <f t="shared" si="167"/>
        <v>0</v>
      </c>
      <c r="J1459" s="136">
        <f t="shared" si="167"/>
        <v>0</v>
      </c>
      <c r="K1459" s="136">
        <f t="shared" si="167"/>
        <v>0</v>
      </c>
      <c r="L1459" s="136">
        <f t="shared" si="167"/>
        <v>0</v>
      </c>
      <c r="M1459" s="177">
        <f t="shared" si="167"/>
        <v>0</v>
      </c>
      <c r="N1459" s="137">
        <f t="shared" si="167"/>
        <v>0</v>
      </c>
      <c r="O1459" s="45"/>
      <c r="Q1459" s="57" t="str">
        <f t="shared" si="163"/>
        <v>скрыть</v>
      </c>
    </row>
    <row r="1460" spans="2:17" ht="15.75" hidden="1" customHeight="1" x14ac:dyDescent="0.25">
      <c r="B1460" s="182">
        <v>1444</v>
      </c>
      <c r="C1460" s="182">
        <f t="shared" si="167"/>
        <v>0</v>
      </c>
      <c r="D1460" s="182">
        <f t="shared" si="167"/>
        <v>0</v>
      </c>
      <c r="E1460" s="183">
        <f t="shared" si="167"/>
        <v>0</v>
      </c>
      <c r="F1460" s="182">
        <f t="shared" si="167"/>
        <v>0</v>
      </c>
      <c r="G1460" s="141">
        <f t="shared" si="167"/>
        <v>0</v>
      </c>
      <c r="H1460" s="141">
        <f t="shared" si="167"/>
        <v>0</v>
      </c>
      <c r="I1460" s="142">
        <f t="shared" si="167"/>
        <v>0</v>
      </c>
      <c r="J1460" s="136">
        <f t="shared" si="167"/>
        <v>0</v>
      </c>
      <c r="K1460" s="136">
        <f t="shared" si="167"/>
        <v>0</v>
      </c>
      <c r="L1460" s="136">
        <f t="shared" si="167"/>
        <v>0</v>
      </c>
      <c r="M1460" s="177">
        <f t="shared" si="167"/>
        <v>0</v>
      </c>
      <c r="N1460" s="137">
        <f t="shared" si="167"/>
        <v>0</v>
      </c>
      <c r="O1460" s="45"/>
      <c r="Q1460" s="57" t="str">
        <f t="shared" si="163"/>
        <v>скрыть</v>
      </c>
    </row>
    <row r="1461" spans="2:17" ht="15.75" hidden="1" customHeight="1" x14ac:dyDescent="0.25">
      <c r="B1461" s="182">
        <v>1445</v>
      </c>
      <c r="C1461" s="182">
        <f t="shared" si="167"/>
        <v>0</v>
      </c>
      <c r="D1461" s="182">
        <f t="shared" si="167"/>
        <v>0</v>
      </c>
      <c r="E1461" s="183">
        <f t="shared" si="167"/>
        <v>0</v>
      </c>
      <c r="F1461" s="182">
        <f t="shared" si="167"/>
        <v>0</v>
      </c>
      <c r="G1461" s="141">
        <f t="shared" si="167"/>
        <v>0</v>
      </c>
      <c r="H1461" s="141">
        <f t="shared" si="167"/>
        <v>0</v>
      </c>
      <c r="I1461" s="142">
        <f t="shared" si="167"/>
        <v>0</v>
      </c>
      <c r="J1461" s="136">
        <f t="shared" si="167"/>
        <v>0</v>
      </c>
      <c r="K1461" s="136">
        <f t="shared" si="167"/>
        <v>0</v>
      </c>
      <c r="L1461" s="136">
        <f t="shared" si="167"/>
        <v>0</v>
      </c>
      <c r="M1461" s="177">
        <f t="shared" si="167"/>
        <v>0</v>
      </c>
      <c r="N1461" s="137">
        <f t="shared" si="167"/>
        <v>0</v>
      </c>
      <c r="O1461" s="45"/>
      <c r="Q1461" s="57" t="str">
        <f t="shared" si="163"/>
        <v>скрыть</v>
      </c>
    </row>
    <row r="1462" spans="2:17" ht="15.75" hidden="1" customHeight="1" x14ac:dyDescent="0.25">
      <c r="B1462" s="182">
        <v>1446</v>
      </c>
      <c r="C1462" s="182">
        <f t="shared" si="167"/>
        <v>0</v>
      </c>
      <c r="D1462" s="182">
        <f t="shared" si="167"/>
        <v>0</v>
      </c>
      <c r="E1462" s="183">
        <f t="shared" si="167"/>
        <v>0</v>
      </c>
      <c r="F1462" s="182">
        <f t="shared" si="167"/>
        <v>0</v>
      </c>
      <c r="G1462" s="141">
        <f t="shared" si="167"/>
        <v>0</v>
      </c>
      <c r="H1462" s="141">
        <f t="shared" si="167"/>
        <v>0</v>
      </c>
      <c r="I1462" s="142">
        <f t="shared" si="167"/>
        <v>0</v>
      </c>
      <c r="J1462" s="136">
        <f t="shared" si="167"/>
        <v>0</v>
      </c>
      <c r="K1462" s="136">
        <f t="shared" si="167"/>
        <v>0</v>
      </c>
      <c r="L1462" s="136">
        <f t="shared" si="167"/>
        <v>0</v>
      </c>
      <c r="M1462" s="177">
        <f t="shared" si="167"/>
        <v>0</v>
      </c>
      <c r="N1462" s="137">
        <f t="shared" si="167"/>
        <v>0</v>
      </c>
      <c r="O1462" s="45"/>
      <c r="Q1462" s="57" t="str">
        <f t="shared" si="163"/>
        <v>скрыть</v>
      </c>
    </row>
    <row r="1463" spans="2:17" ht="15.75" hidden="1" customHeight="1" x14ac:dyDescent="0.25">
      <c r="B1463" s="182">
        <v>1447</v>
      </c>
      <c r="C1463" s="182">
        <f t="shared" si="167"/>
        <v>0</v>
      </c>
      <c r="D1463" s="182">
        <f t="shared" si="167"/>
        <v>0</v>
      </c>
      <c r="E1463" s="183">
        <f t="shared" si="167"/>
        <v>0</v>
      </c>
      <c r="F1463" s="182">
        <f t="shared" si="167"/>
        <v>0</v>
      </c>
      <c r="G1463" s="141">
        <f t="shared" si="167"/>
        <v>0</v>
      </c>
      <c r="H1463" s="141">
        <f t="shared" si="167"/>
        <v>0</v>
      </c>
      <c r="I1463" s="142">
        <f t="shared" si="167"/>
        <v>0</v>
      </c>
      <c r="J1463" s="136">
        <f t="shared" si="167"/>
        <v>0</v>
      </c>
      <c r="K1463" s="136">
        <f t="shared" si="167"/>
        <v>0</v>
      </c>
      <c r="L1463" s="136">
        <f t="shared" si="167"/>
        <v>0</v>
      </c>
      <c r="M1463" s="177">
        <f t="shared" si="167"/>
        <v>0</v>
      </c>
      <c r="N1463" s="137">
        <f t="shared" si="167"/>
        <v>0</v>
      </c>
      <c r="O1463" s="45"/>
      <c r="Q1463" s="57" t="str">
        <f t="shared" si="163"/>
        <v>скрыть</v>
      </c>
    </row>
    <row r="1464" spans="2:17" ht="15.75" hidden="1" customHeight="1" x14ac:dyDescent="0.25">
      <c r="B1464" s="182">
        <v>1448</v>
      </c>
      <c r="C1464" s="182">
        <f t="shared" si="167"/>
        <v>0</v>
      </c>
      <c r="D1464" s="182">
        <f t="shared" si="167"/>
        <v>0</v>
      </c>
      <c r="E1464" s="183">
        <f t="shared" si="167"/>
        <v>0</v>
      </c>
      <c r="F1464" s="182">
        <f t="shared" si="167"/>
        <v>0</v>
      </c>
      <c r="G1464" s="141">
        <f t="shared" si="167"/>
        <v>0</v>
      </c>
      <c r="H1464" s="141">
        <f t="shared" si="167"/>
        <v>0</v>
      </c>
      <c r="I1464" s="142">
        <f t="shared" si="167"/>
        <v>0</v>
      </c>
      <c r="J1464" s="136">
        <f t="shared" si="167"/>
        <v>0</v>
      </c>
      <c r="K1464" s="136">
        <f t="shared" si="167"/>
        <v>0</v>
      </c>
      <c r="L1464" s="136">
        <f t="shared" si="167"/>
        <v>0</v>
      </c>
      <c r="M1464" s="177">
        <f t="shared" si="167"/>
        <v>0</v>
      </c>
      <c r="N1464" s="137">
        <f t="shared" si="167"/>
        <v>0</v>
      </c>
      <c r="O1464" s="45"/>
      <c r="Q1464" s="57" t="str">
        <f t="shared" si="163"/>
        <v>скрыть</v>
      </c>
    </row>
    <row r="1465" spans="2:17" ht="15.75" hidden="1" customHeight="1" x14ac:dyDescent="0.25">
      <c r="B1465" s="182">
        <v>1449</v>
      </c>
      <c r="C1465" s="182">
        <f t="shared" si="167"/>
        <v>0</v>
      </c>
      <c r="D1465" s="182">
        <f t="shared" si="167"/>
        <v>0</v>
      </c>
      <c r="E1465" s="183">
        <f t="shared" si="167"/>
        <v>0</v>
      </c>
      <c r="F1465" s="182">
        <f t="shared" si="167"/>
        <v>0</v>
      </c>
      <c r="G1465" s="141">
        <f t="shared" si="167"/>
        <v>0</v>
      </c>
      <c r="H1465" s="141">
        <f t="shared" si="167"/>
        <v>0</v>
      </c>
      <c r="I1465" s="142">
        <f t="shared" si="167"/>
        <v>0</v>
      </c>
      <c r="J1465" s="136">
        <f t="shared" si="167"/>
        <v>0</v>
      </c>
      <c r="K1465" s="136">
        <f t="shared" si="167"/>
        <v>0</v>
      </c>
      <c r="L1465" s="136">
        <f t="shared" si="167"/>
        <v>0</v>
      </c>
      <c r="M1465" s="177">
        <f t="shared" si="167"/>
        <v>0</v>
      </c>
      <c r="N1465" s="137">
        <f t="shared" si="167"/>
        <v>0</v>
      </c>
      <c r="O1465" s="45"/>
      <c r="Q1465" s="57" t="str">
        <f t="shared" si="163"/>
        <v>скрыть</v>
      </c>
    </row>
    <row r="1466" spans="2:17" ht="15.75" hidden="1" customHeight="1" x14ac:dyDescent="0.25">
      <c r="B1466" s="182">
        <v>1450</v>
      </c>
      <c r="C1466" s="182">
        <f t="shared" si="167"/>
        <v>0</v>
      </c>
      <c r="D1466" s="182">
        <f t="shared" si="167"/>
        <v>0</v>
      </c>
      <c r="E1466" s="183">
        <f t="shared" si="167"/>
        <v>0</v>
      </c>
      <c r="F1466" s="182">
        <f t="shared" si="167"/>
        <v>0</v>
      </c>
      <c r="G1466" s="141">
        <f t="shared" si="167"/>
        <v>0</v>
      </c>
      <c r="H1466" s="141">
        <f t="shared" si="167"/>
        <v>0</v>
      </c>
      <c r="I1466" s="142">
        <f t="shared" si="167"/>
        <v>0</v>
      </c>
      <c r="J1466" s="136">
        <f t="shared" si="167"/>
        <v>0</v>
      </c>
      <c r="K1466" s="136">
        <f t="shared" si="167"/>
        <v>0</v>
      </c>
      <c r="L1466" s="136">
        <f t="shared" si="167"/>
        <v>0</v>
      </c>
      <c r="M1466" s="177">
        <f t="shared" si="167"/>
        <v>0</v>
      </c>
      <c r="N1466" s="137">
        <f t="shared" si="167"/>
        <v>0</v>
      </c>
      <c r="O1466" s="45"/>
      <c r="Q1466" s="57" t="str">
        <f t="shared" si="163"/>
        <v>скрыть</v>
      </c>
    </row>
    <row r="1467" spans="2:17" ht="15.75" hidden="1" customHeight="1" x14ac:dyDescent="0.25">
      <c r="B1467" s="182">
        <v>1451</v>
      </c>
      <c r="C1467" s="182">
        <f t="shared" ref="C1467:N1476" si="168">IFERROR(VLOOKUP($B1467,calc_data,C$14+1,0),0)</f>
        <v>0</v>
      </c>
      <c r="D1467" s="182">
        <f t="shared" si="168"/>
        <v>0</v>
      </c>
      <c r="E1467" s="183">
        <f t="shared" si="168"/>
        <v>0</v>
      </c>
      <c r="F1467" s="182">
        <f t="shared" si="168"/>
        <v>0</v>
      </c>
      <c r="G1467" s="141">
        <f t="shared" si="168"/>
        <v>0</v>
      </c>
      <c r="H1467" s="141">
        <f t="shared" si="168"/>
        <v>0</v>
      </c>
      <c r="I1467" s="142">
        <f t="shared" si="168"/>
        <v>0</v>
      </c>
      <c r="J1467" s="136">
        <f t="shared" si="168"/>
        <v>0</v>
      </c>
      <c r="K1467" s="136">
        <f t="shared" si="168"/>
        <v>0</v>
      </c>
      <c r="L1467" s="136">
        <f t="shared" si="168"/>
        <v>0</v>
      </c>
      <c r="M1467" s="177">
        <f t="shared" si="168"/>
        <v>0</v>
      </c>
      <c r="N1467" s="137">
        <f t="shared" si="168"/>
        <v>0</v>
      </c>
      <c r="O1467" s="45"/>
      <c r="Q1467" s="57" t="str">
        <f t="shared" si="163"/>
        <v>скрыть</v>
      </c>
    </row>
    <row r="1468" spans="2:17" ht="15.75" hidden="1" customHeight="1" x14ac:dyDescent="0.25">
      <c r="B1468" s="182">
        <v>1452</v>
      </c>
      <c r="C1468" s="182">
        <f t="shared" si="168"/>
        <v>0</v>
      </c>
      <c r="D1468" s="182">
        <f t="shared" si="168"/>
        <v>0</v>
      </c>
      <c r="E1468" s="183">
        <f t="shared" si="168"/>
        <v>0</v>
      </c>
      <c r="F1468" s="182">
        <f t="shared" si="168"/>
        <v>0</v>
      </c>
      <c r="G1468" s="141">
        <f t="shared" si="168"/>
        <v>0</v>
      </c>
      <c r="H1468" s="141">
        <f t="shared" si="168"/>
        <v>0</v>
      </c>
      <c r="I1468" s="142">
        <f t="shared" si="168"/>
        <v>0</v>
      </c>
      <c r="J1468" s="136">
        <f t="shared" si="168"/>
        <v>0</v>
      </c>
      <c r="K1468" s="136">
        <f t="shared" si="168"/>
        <v>0</v>
      </c>
      <c r="L1468" s="136">
        <f t="shared" si="168"/>
        <v>0</v>
      </c>
      <c r="M1468" s="177">
        <f t="shared" si="168"/>
        <v>0</v>
      </c>
      <c r="N1468" s="137">
        <f t="shared" si="168"/>
        <v>0</v>
      </c>
      <c r="O1468" s="45"/>
      <c r="Q1468" s="57" t="str">
        <f t="shared" si="163"/>
        <v>скрыть</v>
      </c>
    </row>
    <row r="1469" spans="2:17" ht="15.75" hidden="1" customHeight="1" x14ac:dyDescent="0.25">
      <c r="B1469" s="182">
        <v>1453</v>
      </c>
      <c r="C1469" s="182">
        <f t="shared" si="168"/>
        <v>0</v>
      </c>
      <c r="D1469" s="182">
        <f t="shared" si="168"/>
        <v>0</v>
      </c>
      <c r="E1469" s="183">
        <f t="shared" si="168"/>
        <v>0</v>
      </c>
      <c r="F1469" s="182">
        <f t="shared" si="168"/>
        <v>0</v>
      </c>
      <c r="G1469" s="141">
        <f t="shared" si="168"/>
        <v>0</v>
      </c>
      <c r="H1469" s="141">
        <f t="shared" si="168"/>
        <v>0</v>
      </c>
      <c r="I1469" s="142">
        <f t="shared" si="168"/>
        <v>0</v>
      </c>
      <c r="J1469" s="136">
        <f t="shared" si="168"/>
        <v>0</v>
      </c>
      <c r="K1469" s="136">
        <f t="shared" si="168"/>
        <v>0</v>
      </c>
      <c r="L1469" s="136">
        <f t="shared" si="168"/>
        <v>0</v>
      </c>
      <c r="M1469" s="177">
        <f t="shared" si="168"/>
        <v>0</v>
      </c>
      <c r="N1469" s="137">
        <f t="shared" si="168"/>
        <v>0</v>
      </c>
      <c r="O1469" s="45"/>
      <c r="Q1469" s="57" t="str">
        <f t="shared" si="163"/>
        <v>скрыть</v>
      </c>
    </row>
    <row r="1470" spans="2:17" ht="15.75" hidden="1" customHeight="1" x14ac:dyDescent="0.25">
      <c r="B1470" s="182">
        <v>1454</v>
      </c>
      <c r="C1470" s="182">
        <f t="shared" si="168"/>
        <v>0</v>
      </c>
      <c r="D1470" s="182">
        <f t="shared" si="168"/>
        <v>0</v>
      </c>
      <c r="E1470" s="183">
        <f t="shared" si="168"/>
        <v>0</v>
      </c>
      <c r="F1470" s="182">
        <f t="shared" si="168"/>
        <v>0</v>
      </c>
      <c r="G1470" s="141">
        <f t="shared" si="168"/>
        <v>0</v>
      </c>
      <c r="H1470" s="141">
        <f t="shared" si="168"/>
        <v>0</v>
      </c>
      <c r="I1470" s="142">
        <f t="shared" si="168"/>
        <v>0</v>
      </c>
      <c r="J1470" s="136">
        <f t="shared" si="168"/>
        <v>0</v>
      </c>
      <c r="K1470" s="136">
        <f t="shared" si="168"/>
        <v>0</v>
      </c>
      <c r="L1470" s="136">
        <f t="shared" si="168"/>
        <v>0</v>
      </c>
      <c r="M1470" s="177">
        <f t="shared" si="168"/>
        <v>0</v>
      </c>
      <c r="N1470" s="137">
        <f t="shared" si="168"/>
        <v>0</v>
      </c>
      <c r="O1470" s="45"/>
      <c r="Q1470" s="57" t="str">
        <f t="shared" si="163"/>
        <v>скрыть</v>
      </c>
    </row>
    <row r="1471" spans="2:17" ht="15.75" hidden="1" customHeight="1" x14ac:dyDescent="0.25">
      <c r="B1471" s="182">
        <v>1455</v>
      </c>
      <c r="C1471" s="182">
        <f t="shared" si="168"/>
        <v>0</v>
      </c>
      <c r="D1471" s="182">
        <f t="shared" si="168"/>
        <v>0</v>
      </c>
      <c r="E1471" s="183">
        <f t="shared" si="168"/>
        <v>0</v>
      </c>
      <c r="F1471" s="182">
        <f t="shared" si="168"/>
        <v>0</v>
      </c>
      <c r="G1471" s="141">
        <f t="shared" si="168"/>
        <v>0</v>
      </c>
      <c r="H1471" s="141">
        <f t="shared" si="168"/>
        <v>0</v>
      </c>
      <c r="I1471" s="142">
        <f t="shared" si="168"/>
        <v>0</v>
      </c>
      <c r="J1471" s="136">
        <f t="shared" si="168"/>
        <v>0</v>
      </c>
      <c r="K1471" s="136">
        <f t="shared" si="168"/>
        <v>0</v>
      </c>
      <c r="L1471" s="136">
        <f t="shared" si="168"/>
        <v>0</v>
      </c>
      <c r="M1471" s="177">
        <f t="shared" si="168"/>
        <v>0</v>
      </c>
      <c r="N1471" s="137">
        <f t="shared" si="168"/>
        <v>0</v>
      </c>
      <c r="O1471" s="45"/>
      <c r="Q1471" s="57" t="str">
        <f t="shared" si="163"/>
        <v>скрыть</v>
      </c>
    </row>
    <row r="1472" spans="2:17" ht="15.75" hidden="1" customHeight="1" x14ac:dyDescent="0.25">
      <c r="B1472" s="182">
        <v>1456</v>
      </c>
      <c r="C1472" s="182">
        <f t="shared" si="168"/>
        <v>0</v>
      </c>
      <c r="D1472" s="182">
        <f t="shared" si="168"/>
        <v>0</v>
      </c>
      <c r="E1472" s="183">
        <f t="shared" si="168"/>
        <v>0</v>
      </c>
      <c r="F1472" s="182">
        <f t="shared" si="168"/>
        <v>0</v>
      </c>
      <c r="G1472" s="141">
        <f t="shared" si="168"/>
        <v>0</v>
      </c>
      <c r="H1472" s="141">
        <f t="shared" si="168"/>
        <v>0</v>
      </c>
      <c r="I1472" s="142">
        <f t="shared" si="168"/>
        <v>0</v>
      </c>
      <c r="J1472" s="136">
        <f t="shared" si="168"/>
        <v>0</v>
      </c>
      <c r="K1472" s="136">
        <f t="shared" si="168"/>
        <v>0</v>
      </c>
      <c r="L1472" s="136">
        <f t="shared" si="168"/>
        <v>0</v>
      </c>
      <c r="M1472" s="177">
        <f t="shared" si="168"/>
        <v>0</v>
      </c>
      <c r="N1472" s="137">
        <f t="shared" si="168"/>
        <v>0</v>
      </c>
      <c r="O1472" s="45"/>
      <c r="Q1472" s="57" t="str">
        <f t="shared" si="163"/>
        <v>скрыть</v>
      </c>
    </row>
    <row r="1473" spans="2:17" ht="15.75" hidden="1" customHeight="1" x14ac:dyDescent="0.25">
      <c r="B1473" s="182">
        <v>1457</v>
      </c>
      <c r="C1473" s="182">
        <f t="shared" si="168"/>
        <v>0</v>
      </c>
      <c r="D1473" s="182">
        <f t="shared" si="168"/>
        <v>0</v>
      </c>
      <c r="E1473" s="183">
        <f t="shared" si="168"/>
        <v>0</v>
      </c>
      <c r="F1473" s="182">
        <f t="shared" si="168"/>
        <v>0</v>
      </c>
      <c r="G1473" s="141">
        <f t="shared" si="168"/>
        <v>0</v>
      </c>
      <c r="H1473" s="141">
        <f t="shared" si="168"/>
        <v>0</v>
      </c>
      <c r="I1473" s="142">
        <f t="shared" si="168"/>
        <v>0</v>
      </c>
      <c r="J1473" s="136">
        <f t="shared" si="168"/>
        <v>0</v>
      </c>
      <c r="K1473" s="136">
        <f t="shared" si="168"/>
        <v>0</v>
      </c>
      <c r="L1473" s="136">
        <f t="shared" si="168"/>
        <v>0</v>
      </c>
      <c r="M1473" s="177">
        <f t="shared" si="168"/>
        <v>0</v>
      </c>
      <c r="N1473" s="137">
        <f t="shared" si="168"/>
        <v>0</v>
      </c>
      <c r="O1473" s="45"/>
      <c r="Q1473" s="57" t="str">
        <f t="shared" si="163"/>
        <v>скрыть</v>
      </c>
    </row>
    <row r="1474" spans="2:17" ht="15.75" hidden="1" customHeight="1" x14ac:dyDescent="0.25">
      <c r="B1474" s="182">
        <v>1458</v>
      </c>
      <c r="C1474" s="182">
        <f t="shared" si="168"/>
        <v>0</v>
      </c>
      <c r="D1474" s="182">
        <f t="shared" si="168"/>
        <v>0</v>
      </c>
      <c r="E1474" s="183">
        <f t="shared" si="168"/>
        <v>0</v>
      </c>
      <c r="F1474" s="182">
        <f t="shared" si="168"/>
        <v>0</v>
      </c>
      <c r="G1474" s="141">
        <f t="shared" si="168"/>
        <v>0</v>
      </c>
      <c r="H1474" s="141">
        <f t="shared" si="168"/>
        <v>0</v>
      </c>
      <c r="I1474" s="142">
        <f t="shared" si="168"/>
        <v>0</v>
      </c>
      <c r="J1474" s="136">
        <f t="shared" si="168"/>
        <v>0</v>
      </c>
      <c r="K1474" s="136">
        <f t="shared" si="168"/>
        <v>0</v>
      </c>
      <c r="L1474" s="136">
        <f t="shared" si="168"/>
        <v>0</v>
      </c>
      <c r="M1474" s="177">
        <f t="shared" si="168"/>
        <v>0</v>
      </c>
      <c r="N1474" s="137">
        <f t="shared" si="168"/>
        <v>0</v>
      </c>
      <c r="O1474" s="45"/>
      <c r="Q1474" s="57" t="str">
        <f t="shared" si="163"/>
        <v>скрыть</v>
      </c>
    </row>
    <row r="1475" spans="2:17" ht="15.75" hidden="1" customHeight="1" x14ac:dyDescent="0.25">
      <c r="B1475" s="182">
        <v>1459</v>
      </c>
      <c r="C1475" s="182">
        <f t="shared" si="168"/>
        <v>0</v>
      </c>
      <c r="D1475" s="182">
        <f t="shared" si="168"/>
        <v>0</v>
      </c>
      <c r="E1475" s="183">
        <f t="shared" si="168"/>
        <v>0</v>
      </c>
      <c r="F1475" s="182">
        <f t="shared" si="168"/>
        <v>0</v>
      </c>
      <c r="G1475" s="141">
        <f t="shared" si="168"/>
        <v>0</v>
      </c>
      <c r="H1475" s="141">
        <f t="shared" si="168"/>
        <v>0</v>
      </c>
      <c r="I1475" s="142">
        <f t="shared" si="168"/>
        <v>0</v>
      </c>
      <c r="J1475" s="136">
        <f t="shared" si="168"/>
        <v>0</v>
      </c>
      <c r="K1475" s="136">
        <f t="shared" si="168"/>
        <v>0</v>
      </c>
      <c r="L1475" s="136">
        <f t="shared" si="168"/>
        <v>0</v>
      </c>
      <c r="M1475" s="177">
        <f t="shared" si="168"/>
        <v>0</v>
      </c>
      <c r="N1475" s="137">
        <f t="shared" si="168"/>
        <v>0</v>
      </c>
      <c r="O1475" s="45"/>
      <c r="Q1475" s="57" t="str">
        <f t="shared" si="163"/>
        <v>скрыть</v>
      </c>
    </row>
    <row r="1476" spans="2:17" ht="15.75" hidden="1" customHeight="1" x14ac:dyDescent="0.25">
      <c r="B1476" s="182">
        <v>1460</v>
      </c>
      <c r="C1476" s="182">
        <f t="shared" si="168"/>
        <v>0</v>
      </c>
      <c r="D1476" s="182">
        <f t="shared" si="168"/>
        <v>0</v>
      </c>
      <c r="E1476" s="183">
        <f t="shared" si="168"/>
        <v>0</v>
      </c>
      <c r="F1476" s="182">
        <f t="shared" si="168"/>
        <v>0</v>
      </c>
      <c r="G1476" s="141">
        <f t="shared" si="168"/>
        <v>0</v>
      </c>
      <c r="H1476" s="141">
        <f t="shared" si="168"/>
        <v>0</v>
      </c>
      <c r="I1476" s="142">
        <f t="shared" si="168"/>
        <v>0</v>
      </c>
      <c r="J1476" s="136">
        <f t="shared" si="168"/>
        <v>0</v>
      </c>
      <c r="K1476" s="136">
        <f t="shared" si="168"/>
        <v>0</v>
      </c>
      <c r="L1476" s="136">
        <f t="shared" si="168"/>
        <v>0</v>
      </c>
      <c r="M1476" s="177">
        <f t="shared" si="168"/>
        <v>0</v>
      </c>
      <c r="N1476" s="137">
        <f t="shared" si="168"/>
        <v>0</v>
      </c>
      <c r="O1476" s="45"/>
      <c r="Q1476" s="57" t="str">
        <f t="shared" si="163"/>
        <v>скрыть</v>
      </c>
    </row>
    <row r="1477" spans="2:17" ht="15.75" hidden="1" customHeight="1" x14ac:dyDescent="0.25">
      <c r="B1477" s="182">
        <v>1461</v>
      </c>
      <c r="C1477" s="182">
        <f t="shared" ref="C1477:N1486" si="169">IFERROR(VLOOKUP($B1477,calc_data,C$14+1,0),0)</f>
        <v>0</v>
      </c>
      <c r="D1477" s="182">
        <f t="shared" si="169"/>
        <v>0</v>
      </c>
      <c r="E1477" s="183">
        <f t="shared" si="169"/>
        <v>0</v>
      </c>
      <c r="F1477" s="182">
        <f t="shared" si="169"/>
        <v>0</v>
      </c>
      <c r="G1477" s="141">
        <f t="shared" si="169"/>
        <v>0</v>
      </c>
      <c r="H1477" s="141">
        <f t="shared" si="169"/>
        <v>0</v>
      </c>
      <c r="I1477" s="142">
        <f t="shared" si="169"/>
        <v>0</v>
      </c>
      <c r="J1477" s="136">
        <f t="shared" si="169"/>
        <v>0</v>
      </c>
      <c r="K1477" s="136">
        <f t="shared" si="169"/>
        <v>0</v>
      </c>
      <c r="L1477" s="136">
        <f t="shared" si="169"/>
        <v>0</v>
      </c>
      <c r="M1477" s="177">
        <f t="shared" si="169"/>
        <v>0</v>
      </c>
      <c r="N1477" s="137">
        <f t="shared" si="169"/>
        <v>0</v>
      </c>
      <c r="O1477" s="45"/>
      <c r="Q1477" s="57" t="str">
        <f t="shared" si="163"/>
        <v>скрыть</v>
      </c>
    </row>
    <row r="1478" spans="2:17" ht="15.75" hidden="1" customHeight="1" x14ac:dyDescent="0.25">
      <c r="B1478" s="182">
        <v>1462</v>
      </c>
      <c r="C1478" s="182">
        <f t="shared" si="169"/>
        <v>0</v>
      </c>
      <c r="D1478" s="182">
        <f t="shared" si="169"/>
        <v>0</v>
      </c>
      <c r="E1478" s="183">
        <f t="shared" si="169"/>
        <v>0</v>
      </c>
      <c r="F1478" s="182">
        <f t="shared" si="169"/>
        <v>0</v>
      </c>
      <c r="G1478" s="141">
        <f t="shared" si="169"/>
        <v>0</v>
      </c>
      <c r="H1478" s="141">
        <f t="shared" si="169"/>
        <v>0</v>
      </c>
      <c r="I1478" s="142">
        <f t="shared" si="169"/>
        <v>0</v>
      </c>
      <c r="J1478" s="136">
        <f t="shared" si="169"/>
        <v>0</v>
      </c>
      <c r="K1478" s="136">
        <f t="shared" si="169"/>
        <v>0</v>
      </c>
      <c r="L1478" s="136">
        <f t="shared" si="169"/>
        <v>0</v>
      </c>
      <c r="M1478" s="177">
        <f t="shared" si="169"/>
        <v>0</v>
      </c>
      <c r="N1478" s="137">
        <f t="shared" si="169"/>
        <v>0</v>
      </c>
      <c r="O1478" s="45"/>
      <c r="Q1478" s="57" t="str">
        <f t="shared" si="163"/>
        <v>скрыть</v>
      </c>
    </row>
    <row r="1479" spans="2:17" ht="15.75" hidden="1" customHeight="1" x14ac:dyDescent="0.25">
      <c r="B1479" s="182">
        <v>1463</v>
      </c>
      <c r="C1479" s="182">
        <f t="shared" si="169"/>
        <v>0</v>
      </c>
      <c r="D1479" s="182">
        <f t="shared" si="169"/>
        <v>0</v>
      </c>
      <c r="E1479" s="183">
        <f t="shared" si="169"/>
        <v>0</v>
      </c>
      <c r="F1479" s="182">
        <f t="shared" si="169"/>
        <v>0</v>
      </c>
      <c r="G1479" s="141">
        <f t="shared" si="169"/>
        <v>0</v>
      </c>
      <c r="H1479" s="141">
        <f t="shared" si="169"/>
        <v>0</v>
      </c>
      <c r="I1479" s="142">
        <f t="shared" si="169"/>
        <v>0</v>
      </c>
      <c r="J1479" s="136">
        <f t="shared" si="169"/>
        <v>0</v>
      </c>
      <c r="K1479" s="136">
        <f t="shared" si="169"/>
        <v>0</v>
      </c>
      <c r="L1479" s="136">
        <f t="shared" si="169"/>
        <v>0</v>
      </c>
      <c r="M1479" s="177">
        <f t="shared" si="169"/>
        <v>0</v>
      </c>
      <c r="N1479" s="137">
        <f t="shared" si="169"/>
        <v>0</v>
      </c>
      <c r="O1479" s="45"/>
      <c r="Q1479" s="57" t="str">
        <f t="shared" si="163"/>
        <v>скрыть</v>
      </c>
    </row>
    <row r="1480" spans="2:17" ht="15.75" hidden="1" customHeight="1" x14ac:dyDescent="0.25">
      <c r="B1480" s="182">
        <v>1464</v>
      </c>
      <c r="C1480" s="182">
        <f t="shared" si="169"/>
        <v>0</v>
      </c>
      <c r="D1480" s="182">
        <f t="shared" si="169"/>
        <v>0</v>
      </c>
      <c r="E1480" s="183">
        <f t="shared" si="169"/>
        <v>0</v>
      </c>
      <c r="F1480" s="182">
        <f t="shared" si="169"/>
        <v>0</v>
      </c>
      <c r="G1480" s="141">
        <f t="shared" si="169"/>
        <v>0</v>
      </c>
      <c r="H1480" s="141">
        <f t="shared" si="169"/>
        <v>0</v>
      </c>
      <c r="I1480" s="142">
        <f t="shared" si="169"/>
        <v>0</v>
      </c>
      <c r="J1480" s="136">
        <f t="shared" si="169"/>
        <v>0</v>
      </c>
      <c r="K1480" s="136">
        <f t="shared" si="169"/>
        <v>0</v>
      </c>
      <c r="L1480" s="136">
        <f t="shared" si="169"/>
        <v>0</v>
      </c>
      <c r="M1480" s="177">
        <f t="shared" si="169"/>
        <v>0</v>
      </c>
      <c r="N1480" s="137">
        <f t="shared" si="169"/>
        <v>0</v>
      </c>
      <c r="O1480" s="45"/>
      <c r="Q1480" s="57" t="str">
        <f t="shared" si="163"/>
        <v>скрыть</v>
      </c>
    </row>
    <row r="1481" spans="2:17" ht="15.75" hidden="1" customHeight="1" x14ac:dyDescent="0.25">
      <c r="B1481" s="182">
        <v>1465</v>
      </c>
      <c r="C1481" s="182">
        <f t="shared" si="169"/>
        <v>0</v>
      </c>
      <c r="D1481" s="182">
        <f t="shared" si="169"/>
        <v>0</v>
      </c>
      <c r="E1481" s="183">
        <f t="shared" si="169"/>
        <v>0</v>
      </c>
      <c r="F1481" s="182">
        <f t="shared" si="169"/>
        <v>0</v>
      </c>
      <c r="G1481" s="141">
        <f t="shared" si="169"/>
        <v>0</v>
      </c>
      <c r="H1481" s="141">
        <f t="shared" si="169"/>
        <v>0</v>
      </c>
      <c r="I1481" s="142">
        <f t="shared" si="169"/>
        <v>0</v>
      </c>
      <c r="J1481" s="136">
        <f t="shared" si="169"/>
        <v>0</v>
      </c>
      <c r="K1481" s="136">
        <f t="shared" si="169"/>
        <v>0</v>
      </c>
      <c r="L1481" s="136">
        <f t="shared" si="169"/>
        <v>0</v>
      </c>
      <c r="M1481" s="177">
        <f t="shared" si="169"/>
        <v>0</v>
      </c>
      <c r="N1481" s="137">
        <f t="shared" si="169"/>
        <v>0</v>
      </c>
      <c r="O1481" s="45"/>
      <c r="Q1481" s="57" t="str">
        <f t="shared" si="163"/>
        <v>скрыть</v>
      </c>
    </row>
    <row r="1482" spans="2:17" ht="15.75" hidden="1" customHeight="1" x14ac:dyDescent="0.25">
      <c r="B1482" s="182">
        <v>1466</v>
      </c>
      <c r="C1482" s="182">
        <f t="shared" si="169"/>
        <v>0</v>
      </c>
      <c r="D1482" s="182">
        <f t="shared" si="169"/>
        <v>0</v>
      </c>
      <c r="E1482" s="183">
        <f t="shared" si="169"/>
        <v>0</v>
      </c>
      <c r="F1482" s="182">
        <f t="shared" si="169"/>
        <v>0</v>
      </c>
      <c r="G1482" s="141">
        <f t="shared" si="169"/>
        <v>0</v>
      </c>
      <c r="H1482" s="141">
        <f t="shared" si="169"/>
        <v>0</v>
      </c>
      <c r="I1482" s="142">
        <f t="shared" si="169"/>
        <v>0</v>
      </c>
      <c r="J1482" s="136">
        <f t="shared" si="169"/>
        <v>0</v>
      </c>
      <c r="K1482" s="136">
        <f t="shared" si="169"/>
        <v>0</v>
      </c>
      <c r="L1482" s="136">
        <f t="shared" si="169"/>
        <v>0</v>
      </c>
      <c r="M1482" s="177">
        <f t="shared" si="169"/>
        <v>0</v>
      </c>
      <c r="N1482" s="137">
        <f t="shared" si="169"/>
        <v>0</v>
      </c>
      <c r="O1482" s="45"/>
      <c r="Q1482" s="57" t="str">
        <f t="shared" si="163"/>
        <v>скрыть</v>
      </c>
    </row>
    <row r="1483" spans="2:17" ht="15.75" hidden="1" customHeight="1" x14ac:dyDescent="0.25">
      <c r="B1483" s="182">
        <v>1467</v>
      </c>
      <c r="C1483" s="182">
        <f t="shared" si="169"/>
        <v>0</v>
      </c>
      <c r="D1483" s="182">
        <f t="shared" si="169"/>
        <v>0</v>
      </c>
      <c r="E1483" s="183">
        <f t="shared" si="169"/>
        <v>0</v>
      </c>
      <c r="F1483" s="182">
        <f t="shared" si="169"/>
        <v>0</v>
      </c>
      <c r="G1483" s="141">
        <f t="shared" si="169"/>
        <v>0</v>
      </c>
      <c r="H1483" s="141">
        <f t="shared" si="169"/>
        <v>0</v>
      </c>
      <c r="I1483" s="142">
        <f t="shared" si="169"/>
        <v>0</v>
      </c>
      <c r="J1483" s="136">
        <f t="shared" si="169"/>
        <v>0</v>
      </c>
      <c r="K1483" s="136">
        <f t="shared" si="169"/>
        <v>0</v>
      </c>
      <c r="L1483" s="136">
        <f t="shared" si="169"/>
        <v>0</v>
      </c>
      <c r="M1483" s="177">
        <f t="shared" si="169"/>
        <v>0</v>
      </c>
      <c r="N1483" s="137">
        <f t="shared" si="169"/>
        <v>0</v>
      </c>
      <c r="O1483" s="45"/>
      <c r="Q1483" s="57" t="str">
        <f t="shared" si="163"/>
        <v>скрыть</v>
      </c>
    </row>
    <row r="1484" spans="2:17" ht="15.75" hidden="1" customHeight="1" x14ac:dyDescent="0.25">
      <c r="B1484" s="182">
        <v>1468</v>
      </c>
      <c r="C1484" s="182">
        <f t="shared" si="169"/>
        <v>0</v>
      </c>
      <c r="D1484" s="182">
        <f t="shared" si="169"/>
        <v>0</v>
      </c>
      <c r="E1484" s="183">
        <f t="shared" si="169"/>
        <v>0</v>
      </c>
      <c r="F1484" s="182">
        <f t="shared" si="169"/>
        <v>0</v>
      </c>
      <c r="G1484" s="141">
        <f t="shared" si="169"/>
        <v>0</v>
      </c>
      <c r="H1484" s="141">
        <f t="shared" si="169"/>
        <v>0</v>
      </c>
      <c r="I1484" s="142">
        <f t="shared" si="169"/>
        <v>0</v>
      </c>
      <c r="J1484" s="136">
        <f t="shared" si="169"/>
        <v>0</v>
      </c>
      <c r="K1484" s="136">
        <f t="shared" si="169"/>
        <v>0</v>
      </c>
      <c r="L1484" s="136">
        <f t="shared" si="169"/>
        <v>0</v>
      </c>
      <c r="M1484" s="177">
        <f t="shared" si="169"/>
        <v>0</v>
      </c>
      <c r="N1484" s="137">
        <f t="shared" si="169"/>
        <v>0</v>
      </c>
      <c r="O1484" s="45"/>
      <c r="Q1484" s="57" t="str">
        <f t="shared" si="163"/>
        <v>скрыть</v>
      </c>
    </row>
    <row r="1485" spans="2:17" ht="15.75" hidden="1" customHeight="1" x14ac:dyDescent="0.25">
      <c r="B1485" s="182">
        <v>1469</v>
      </c>
      <c r="C1485" s="182">
        <f t="shared" si="169"/>
        <v>0</v>
      </c>
      <c r="D1485" s="182">
        <f t="shared" si="169"/>
        <v>0</v>
      </c>
      <c r="E1485" s="183">
        <f t="shared" si="169"/>
        <v>0</v>
      </c>
      <c r="F1485" s="182">
        <f t="shared" si="169"/>
        <v>0</v>
      </c>
      <c r="G1485" s="141">
        <f t="shared" si="169"/>
        <v>0</v>
      </c>
      <c r="H1485" s="141">
        <f t="shared" si="169"/>
        <v>0</v>
      </c>
      <c r="I1485" s="142">
        <f t="shared" si="169"/>
        <v>0</v>
      </c>
      <c r="J1485" s="136">
        <f t="shared" si="169"/>
        <v>0</v>
      </c>
      <c r="K1485" s="136">
        <f t="shared" si="169"/>
        <v>0</v>
      </c>
      <c r="L1485" s="136">
        <f t="shared" si="169"/>
        <v>0</v>
      </c>
      <c r="M1485" s="177">
        <f t="shared" si="169"/>
        <v>0</v>
      </c>
      <c r="N1485" s="137">
        <f t="shared" si="169"/>
        <v>0</v>
      </c>
      <c r="O1485" s="45"/>
      <c r="Q1485" s="57" t="str">
        <f t="shared" si="163"/>
        <v>скрыть</v>
      </c>
    </row>
    <row r="1486" spans="2:17" ht="15.75" hidden="1" customHeight="1" x14ac:dyDescent="0.25">
      <c r="B1486" s="182">
        <v>1470</v>
      </c>
      <c r="C1486" s="182">
        <f t="shared" si="169"/>
        <v>0</v>
      </c>
      <c r="D1486" s="182">
        <f t="shared" si="169"/>
        <v>0</v>
      </c>
      <c r="E1486" s="183">
        <f t="shared" si="169"/>
        <v>0</v>
      </c>
      <c r="F1486" s="182">
        <f t="shared" si="169"/>
        <v>0</v>
      </c>
      <c r="G1486" s="141">
        <f t="shared" si="169"/>
        <v>0</v>
      </c>
      <c r="H1486" s="141">
        <f t="shared" si="169"/>
        <v>0</v>
      </c>
      <c r="I1486" s="142">
        <f t="shared" si="169"/>
        <v>0</v>
      </c>
      <c r="J1486" s="136">
        <f t="shared" si="169"/>
        <v>0</v>
      </c>
      <c r="K1486" s="136">
        <f t="shared" si="169"/>
        <v>0</v>
      </c>
      <c r="L1486" s="136">
        <f t="shared" si="169"/>
        <v>0</v>
      </c>
      <c r="M1486" s="177">
        <f t="shared" si="169"/>
        <v>0</v>
      </c>
      <c r="N1486" s="137">
        <f t="shared" si="169"/>
        <v>0</v>
      </c>
      <c r="O1486" s="45"/>
      <c r="Q1486" s="57" t="str">
        <f t="shared" si="163"/>
        <v>скрыть</v>
      </c>
    </row>
    <row r="1487" spans="2:17" ht="15.75" hidden="1" customHeight="1" x14ac:dyDescent="0.25">
      <c r="B1487" s="182">
        <v>1471</v>
      </c>
      <c r="C1487" s="182">
        <f t="shared" ref="C1487:N1496" si="170">IFERROR(VLOOKUP($B1487,calc_data,C$14+1,0),0)</f>
        <v>0</v>
      </c>
      <c r="D1487" s="182">
        <f t="shared" si="170"/>
        <v>0</v>
      </c>
      <c r="E1487" s="183">
        <f t="shared" si="170"/>
        <v>0</v>
      </c>
      <c r="F1487" s="182">
        <f t="shared" si="170"/>
        <v>0</v>
      </c>
      <c r="G1487" s="141">
        <f t="shared" si="170"/>
        <v>0</v>
      </c>
      <c r="H1487" s="141">
        <f t="shared" si="170"/>
        <v>0</v>
      </c>
      <c r="I1487" s="142">
        <f t="shared" si="170"/>
        <v>0</v>
      </c>
      <c r="J1487" s="136">
        <f t="shared" si="170"/>
        <v>0</v>
      </c>
      <c r="K1487" s="136">
        <f t="shared" si="170"/>
        <v>0</v>
      </c>
      <c r="L1487" s="136">
        <f t="shared" si="170"/>
        <v>0</v>
      </c>
      <c r="M1487" s="177">
        <f t="shared" si="170"/>
        <v>0</v>
      </c>
      <c r="N1487" s="137">
        <f t="shared" si="170"/>
        <v>0</v>
      </c>
      <c r="O1487" s="45"/>
      <c r="Q1487" s="57" t="str">
        <f t="shared" si="163"/>
        <v>скрыть</v>
      </c>
    </row>
    <row r="1488" spans="2:17" ht="15.75" hidden="1" customHeight="1" x14ac:dyDescent="0.25">
      <c r="B1488" s="182">
        <v>1472</v>
      </c>
      <c r="C1488" s="182">
        <f t="shared" si="170"/>
        <v>0</v>
      </c>
      <c r="D1488" s="182">
        <f t="shared" si="170"/>
        <v>0</v>
      </c>
      <c r="E1488" s="183">
        <f t="shared" si="170"/>
        <v>0</v>
      </c>
      <c r="F1488" s="182">
        <f t="shared" si="170"/>
        <v>0</v>
      </c>
      <c r="G1488" s="141">
        <f t="shared" si="170"/>
        <v>0</v>
      </c>
      <c r="H1488" s="141">
        <f t="shared" si="170"/>
        <v>0</v>
      </c>
      <c r="I1488" s="142">
        <f t="shared" si="170"/>
        <v>0</v>
      </c>
      <c r="J1488" s="136">
        <f t="shared" si="170"/>
        <v>0</v>
      </c>
      <c r="K1488" s="136">
        <f t="shared" si="170"/>
        <v>0</v>
      </c>
      <c r="L1488" s="136">
        <f t="shared" si="170"/>
        <v>0</v>
      </c>
      <c r="M1488" s="177">
        <f t="shared" si="170"/>
        <v>0</v>
      </c>
      <c r="N1488" s="137">
        <f t="shared" si="170"/>
        <v>0</v>
      </c>
      <c r="O1488" s="45"/>
      <c r="Q1488" s="57" t="str">
        <f t="shared" si="163"/>
        <v>скрыть</v>
      </c>
    </row>
    <row r="1489" spans="2:17" ht="15.75" hidden="1" customHeight="1" x14ac:dyDescent="0.25">
      <c r="B1489" s="182">
        <v>1473</v>
      </c>
      <c r="C1489" s="182">
        <f t="shared" si="170"/>
        <v>0</v>
      </c>
      <c r="D1489" s="182">
        <f t="shared" si="170"/>
        <v>0</v>
      </c>
      <c r="E1489" s="183">
        <f t="shared" si="170"/>
        <v>0</v>
      </c>
      <c r="F1489" s="182">
        <f t="shared" si="170"/>
        <v>0</v>
      </c>
      <c r="G1489" s="141">
        <f t="shared" si="170"/>
        <v>0</v>
      </c>
      <c r="H1489" s="141">
        <f t="shared" si="170"/>
        <v>0</v>
      </c>
      <c r="I1489" s="142">
        <f t="shared" si="170"/>
        <v>0</v>
      </c>
      <c r="J1489" s="136">
        <f t="shared" si="170"/>
        <v>0</v>
      </c>
      <c r="K1489" s="136">
        <f t="shared" si="170"/>
        <v>0</v>
      </c>
      <c r="L1489" s="136">
        <f t="shared" si="170"/>
        <v>0</v>
      </c>
      <c r="M1489" s="177">
        <f t="shared" si="170"/>
        <v>0</v>
      </c>
      <c r="N1489" s="137">
        <f t="shared" si="170"/>
        <v>0</v>
      </c>
      <c r="O1489" s="45"/>
      <c r="Q1489" s="57" t="str">
        <f t="shared" ref="Q1489:Q1552" si="171">IF(K1489&gt;0,"показать","скрыть")</f>
        <v>скрыть</v>
      </c>
    </row>
    <row r="1490" spans="2:17" ht="15.75" hidden="1" customHeight="1" x14ac:dyDescent="0.25">
      <c r="B1490" s="182">
        <v>1474</v>
      </c>
      <c r="C1490" s="182">
        <f t="shared" si="170"/>
        <v>0</v>
      </c>
      <c r="D1490" s="182">
        <f t="shared" si="170"/>
        <v>0</v>
      </c>
      <c r="E1490" s="183">
        <f t="shared" si="170"/>
        <v>0</v>
      </c>
      <c r="F1490" s="182">
        <f t="shared" si="170"/>
        <v>0</v>
      </c>
      <c r="G1490" s="141">
        <f t="shared" si="170"/>
        <v>0</v>
      </c>
      <c r="H1490" s="141">
        <f t="shared" si="170"/>
        <v>0</v>
      </c>
      <c r="I1490" s="142">
        <f t="shared" si="170"/>
        <v>0</v>
      </c>
      <c r="J1490" s="136">
        <f t="shared" si="170"/>
        <v>0</v>
      </c>
      <c r="K1490" s="136">
        <f t="shared" si="170"/>
        <v>0</v>
      </c>
      <c r="L1490" s="136">
        <f t="shared" si="170"/>
        <v>0</v>
      </c>
      <c r="M1490" s="177">
        <f t="shared" si="170"/>
        <v>0</v>
      </c>
      <c r="N1490" s="137">
        <f t="shared" si="170"/>
        <v>0</v>
      </c>
      <c r="O1490" s="45"/>
      <c r="Q1490" s="57" t="str">
        <f t="shared" si="171"/>
        <v>скрыть</v>
      </c>
    </row>
    <row r="1491" spans="2:17" ht="15.75" hidden="1" customHeight="1" x14ac:dyDescent="0.25">
      <c r="B1491" s="182">
        <v>1475</v>
      </c>
      <c r="C1491" s="182">
        <f t="shared" si="170"/>
        <v>0</v>
      </c>
      <c r="D1491" s="182">
        <f t="shared" si="170"/>
        <v>0</v>
      </c>
      <c r="E1491" s="183">
        <f t="shared" si="170"/>
        <v>0</v>
      </c>
      <c r="F1491" s="182">
        <f t="shared" si="170"/>
        <v>0</v>
      </c>
      <c r="G1491" s="141">
        <f t="shared" si="170"/>
        <v>0</v>
      </c>
      <c r="H1491" s="141">
        <f t="shared" si="170"/>
        <v>0</v>
      </c>
      <c r="I1491" s="142">
        <f t="shared" si="170"/>
        <v>0</v>
      </c>
      <c r="J1491" s="136">
        <f t="shared" si="170"/>
        <v>0</v>
      </c>
      <c r="K1491" s="136">
        <f t="shared" si="170"/>
        <v>0</v>
      </c>
      <c r="L1491" s="136">
        <f t="shared" si="170"/>
        <v>0</v>
      </c>
      <c r="M1491" s="177">
        <f t="shared" si="170"/>
        <v>0</v>
      </c>
      <c r="N1491" s="137">
        <f t="shared" si="170"/>
        <v>0</v>
      </c>
      <c r="O1491" s="45"/>
      <c r="Q1491" s="57" t="str">
        <f t="shared" si="171"/>
        <v>скрыть</v>
      </c>
    </row>
    <row r="1492" spans="2:17" ht="15.75" hidden="1" customHeight="1" x14ac:dyDescent="0.25">
      <c r="B1492" s="182">
        <v>1476</v>
      </c>
      <c r="C1492" s="182">
        <f t="shared" si="170"/>
        <v>0</v>
      </c>
      <c r="D1492" s="182">
        <f t="shared" si="170"/>
        <v>0</v>
      </c>
      <c r="E1492" s="183">
        <f t="shared" si="170"/>
        <v>0</v>
      </c>
      <c r="F1492" s="182">
        <f t="shared" si="170"/>
        <v>0</v>
      </c>
      <c r="G1492" s="141">
        <f t="shared" si="170"/>
        <v>0</v>
      </c>
      <c r="H1492" s="141">
        <f t="shared" si="170"/>
        <v>0</v>
      </c>
      <c r="I1492" s="142">
        <f t="shared" si="170"/>
        <v>0</v>
      </c>
      <c r="J1492" s="136">
        <f t="shared" si="170"/>
        <v>0</v>
      </c>
      <c r="K1492" s="136">
        <f t="shared" si="170"/>
        <v>0</v>
      </c>
      <c r="L1492" s="136">
        <f t="shared" si="170"/>
        <v>0</v>
      </c>
      <c r="M1492" s="177">
        <f t="shared" si="170"/>
        <v>0</v>
      </c>
      <c r="N1492" s="137">
        <f t="shared" si="170"/>
        <v>0</v>
      </c>
      <c r="O1492" s="45"/>
      <c r="Q1492" s="57" t="str">
        <f t="shared" si="171"/>
        <v>скрыть</v>
      </c>
    </row>
    <row r="1493" spans="2:17" ht="15.75" hidden="1" customHeight="1" x14ac:dyDescent="0.25">
      <c r="B1493" s="182">
        <v>1477</v>
      </c>
      <c r="C1493" s="182">
        <f t="shared" si="170"/>
        <v>0</v>
      </c>
      <c r="D1493" s="182">
        <f t="shared" si="170"/>
        <v>0</v>
      </c>
      <c r="E1493" s="183">
        <f t="shared" si="170"/>
        <v>0</v>
      </c>
      <c r="F1493" s="182">
        <f t="shared" si="170"/>
        <v>0</v>
      </c>
      <c r="G1493" s="141">
        <f t="shared" si="170"/>
        <v>0</v>
      </c>
      <c r="H1493" s="141">
        <f t="shared" si="170"/>
        <v>0</v>
      </c>
      <c r="I1493" s="142">
        <f t="shared" si="170"/>
        <v>0</v>
      </c>
      <c r="J1493" s="136">
        <f t="shared" si="170"/>
        <v>0</v>
      </c>
      <c r="K1493" s="136">
        <f t="shared" si="170"/>
        <v>0</v>
      </c>
      <c r="L1493" s="136">
        <f t="shared" si="170"/>
        <v>0</v>
      </c>
      <c r="M1493" s="177">
        <f t="shared" si="170"/>
        <v>0</v>
      </c>
      <c r="N1493" s="137">
        <f t="shared" si="170"/>
        <v>0</v>
      </c>
      <c r="O1493" s="45"/>
      <c r="Q1493" s="57" t="str">
        <f t="shared" si="171"/>
        <v>скрыть</v>
      </c>
    </row>
    <row r="1494" spans="2:17" ht="15.75" hidden="1" customHeight="1" x14ac:dyDescent="0.25">
      <c r="B1494" s="182">
        <v>1478</v>
      </c>
      <c r="C1494" s="182">
        <f t="shared" si="170"/>
        <v>0</v>
      </c>
      <c r="D1494" s="182">
        <f t="shared" si="170"/>
        <v>0</v>
      </c>
      <c r="E1494" s="183">
        <f t="shared" si="170"/>
        <v>0</v>
      </c>
      <c r="F1494" s="182">
        <f t="shared" si="170"/>
        <v>0</v>
      </c>
      <c r="G1494" s="141">
        <f t="shared" si="170"/>
        <v>0</v>
      </c>
      <c r="H1494" s="141">
        <f t="shared" si="170"/>
        <v>0</v>
      </c>
      <c r="I1494" s="142">
        <f t="shared" si="170"/>
        <v>0</v>
      </c>
      <c r="J1494" s="136">
        <f t="shared" si="170"/>
        <v>0</v>
      </c>
      <c r="K1494" s="136">
        <f t="shared" si="170"/>
        <v>0</v>
      </c>
      <c r="L1494" s="136">
        <f t="shared" si="170"/>
        <v>0</v>
      </c>
      <c r="M1494" s="177">
        <f t="shared" si="170"/>
        <v>0</v>
      </c>
      <c r="N1494" s="137">
        <f t="shared" si="170"/>
        <v>0</v>
      </c>
      <c r="O1494" s="45"/>
      <c r="Q1494" s="57" t="str">
        <f t="shared" si="171"/>
        <v>скрыть</v>
      </c>
    </row>
    <row r="1495" spans="2:17" ht="15.75" hidden="1" customHeight="1" x14ac:dyDescent="0.25">
      <c r="B1495" s="182">
        <v>1479</v>
      </c>
      <c r="C1495" s="182">
        <f t="shared" si="170"/>
        <v>0</v>
      </c>
      <c r="D1495" s="182">
        <f t="shared" si="170"/>
        <v>0</v>
      </c>
      <c r="E1495" s="183">
        <f t="shared" si="170"/>
        <v>0</v>
      </c>
      <c r="F1495" s="182">
        <f t="shared" si="170"/>
        <v>0</v>
      </c>
      <c r="G1495" s="141">
        <f t="shared" si="170"/>
        <v>0</v>
      </c>
      <c r="H1495" s="141">
        <f t="shared" si="170"/>
        <v>0</v>
      </c>
      <c r="I1495" s="142">
        <f t="shared" si="170"/>
        <v>0</v>
      </c>
      <c r="J1495" s="136">
        <f t="shared" si="170"/>
        <v>0</v>
      </c>
      <c r="K1495" s="136">
        <f t="shared" si="170"/>
        <v>0</v>
      </c>
      <c r="L1495" s="136">
        <f t="shared" si="170"/>
        <v>0</v>
      </c>
      <c r="M1495" s="177">
        <f t="shared" si="170"/>
        <v>0</v>
      </c>
      <c r="N1495" s="137">
        <f t="shared" si="170"/>
        <v>0</v>
      </c>
      <c r="O1495" s="45"/>
      <c r="Q1495" s="57" t="str">
        <f t="shared" si="171"/>
        <v>скрыть</v>
      </c>
    </row>
    <row r="1496" spans="2:17" ht="15.75" hidden="1" customHeight="1" x14ac:dyDescent="0.25">
      <c r="B1496" s="182">
        <v>1480</v>
      </c>
      <c r="C1496" s="182">
        <f t="shared" si="170"/>
        <v>0</v>
      </c>
      <c r="D1496" s="182">
        <f t="shared" si="170"/>
        <v>0</v>
      </c>
      <c r="E1496" s="183">
        <f t="shared" si="170"/>
        <v>0</v>
      </c>
      <c r="F1496" s="182">
        <f t="shared" si="170"/>
        <v>0</v>
      </c>
      <c r="G1496" s="141">
        <f t="shared" si="170"/>
        <v>0</v>
      </c>
      <c r="H1496" s="141">
        <f t="shared" si="170"/>
        <v>0</v>
      </c>
      <c r="I1496" s="142">
        <f t="shared" si="170"/>
        <v>0</v>
      </c>
      <c r="J1496" s="136">
        <f t="shared" si="170"/>
        <v>0</v>
      </c>
      <c r="K1496" s="136">
        <f t="shared" si="170"/>
        <v>0</v>
      </c>
      <c r="L1496" s="136">
        <f t="shared" si="170"/>
        <v>0</v>
      </c>
      <c r="M1496" s="177">
        <f t="shared" si="170"/>
        <v>0</v>
      </c>
      <c r="N1496" s="137">
        <f t="shared" si="170"/>
        <v>0</v>
      </c>
      <c r="O1496" s="45"/>
      <c r="Q1496" s="57" t="str">
        <f t="shared" si="171"/>
        <v>скрыть</v>
      </c>
    </row>
    <row r="1497" spans="2:17" ht="15.75" hidden="1" customHeight="1" x14ac:dyDescent="0.25">
      <c r="B1497" s="182">
        <v>1481</v>
      </c>
      <c r="C1497" s="182">
        <f t="shared" ref="C1497:N1506" si="172">IFERROR(VLOOKUP($B1497,calc_data,C$14+1,0),0)</f>
        <v>0</v>
      </c>
      <c r="D1497" s="182">
        <f t="shared" si="172"/>
        <v>0</v>
      </c>
      <c r="E1497" s="183">
        <f t="shared" si="172"/>
        <v>0</v>
      </c>
      <c r="F1497" s="182">
        <f t="shared" si="172"/>
        <v>0</v>
      </c>
      <c r="G1497" s="141">
        <f t="shared" si="172"/>
        <v>0</v>
      </c>
      <c r="H1497" s="141">
        <f t="shared" si="172"/>
        <v>0</v>
      </c>
      <c r="I1497" s="142">
        <f t="shared" si="172"/>
        <v>0</v>
      </c>
      <c r="J1497" s="136">
        <f t="shared" si="172"/>
        <v>0</v>
      </c>
      <c r="K1497" s="136">
        <f t="shared" si="172"/>
        <v>0</v>
      </c>
      <c r="L1497" s="136">
        <f t="shared" si="172"/>
        <v>0</v>
      </c>
      <c r="M1497" s="177">
        <f t="shared" si="172"/>
        <v>0</v>
      </c>
      <c r="N1497" s="137">
        <f t="shared" si="172"/>
        <v>0</v>
      </c>
      <c r="O1497" s="45"/>
      <c r="Q1497" s="57" t="str">
        <f t="shared" si="171"/>
        <v>скрыть</v>
      </c>
    </row>
    <row r="1498" spans="2:17" ht="15.75" hidden="1" customHeight="1" x14ac:dyDescent="0.25">
      <c r="B1498" s="182">
        <v>1482</v>
      </c>
      <c r="C1498" s="182">
        <f t="shared" si="172"/>
        <v>0</v>
      </c>
      <c r="D1498" s="182">
        <f t="shared" si="172"/>
        <v>0</v>
      </c>
      <c r="E1498" s="183">
        <f t="shared" si="172"/>
        <v>0</v>
      </c>
      <c r="F1498" s="182">
        <f t="shared" si="172"/>
        <v>0</v>
      </c>
      <c r="G1498" s="141">
        <f t="shared" si="172"/>
        <v>0</v>
      </c>
      <c r="H1498" s="141">
        <f t="shared" si="172"/>
        <v>0</v>
      </c>
      <c r="I1498" s="142">
        <f t="shared" si="172"/>
        <v>0</v>
      </c>
      <c r="J1498" s="136">
        <f t="shared" si="172"/>
        <v>0</v>
      </c>
      <c r="K1498" s="136">
        <f t="shared" si="172"/>
        <v>0</v>
      </c>
      <c r="L1498" s="136">
        <f t="shared" si="172"/>
        <v>0</v>
      </c>
      <c r="M1498" s="177">
        <f t="shared" si="172"/>
        <v>0</v>
      </c>
      <c r="N1498" s="137">
        <f t="shared" si="172"/>
        <v>0</v>
      </c>
      <c r="O1498" s="45"/>
      <c r="Q1498" s="57" t="str">
        <f t="shared" si="171"/>
        <v>скрыть</v>
      </c>
    </row>
    <row r="1499" spans="2:17" ht="15.75" hidden="1" customHeight="1" x14ac:dyDescent="0.25">
      <c r="B1499" s="182">
        <v>1483</v>
      </c>
      <c r="C1499" s="182">
        <f t="shared" si="172"/>
        <v>0</v>
      </c>
      <c r="D1499" s="182">
        <f t="shared" si="172"/>
        <v>0</v>
      </c>
      <c r="E1499" s="183">
        <f t="shared" si="172"/>
        <v>0</v>
      </c>
      <c r="F1499" s="182">
        <f t="shared" si="172"/>
        <v>0</v>
      </c>
      <c r="G1499" s="141">
        <f t="shared" si="172"/>
        <v>0</v>
      </c>
      <c r="H1499" s="141">
        <f t="shared" si="172"/>
        <v>0</v>
      </c>
      <c r="I1499" s="142">
        <f t="shared" si="172"/>
        <v>0</v>
      </c>
      <c r="J1499" s="136">
        <f t="shared" si="172"/>
        <v>0</v>
      </c>
      <c r="K1499" s="136">
        <f t="shared" si="172"/>
        <v>0</v>
      </c>
      <c r="L1499" s="136">
        <f t="shared" si="172"/>
        <v>0</v>
      </c>
      <c r="M1499" s="177">
        <f t="shared" si="172"/>
        <v>0</v>
      </c>
      <c r="N1499" s="137">
        <f t="shared" si="172"/>
        <v>0</v>
      </c>
      <c r="O1499" s="45"/>
      <c r="Q1499" s="57" t="str">
        <f t="shared" si="171"/>
        <v>скрыть</v>
      </c>
    </row>
    <row r="1500" spans="2:17" ht="15.75" hidden="1" customHeight="1" x14ac:dyDescent="0.25">
      <c r="B1500" s="182">
        <v>1484</v>
      </c>
      <c r="C1500" s="182">
        <f t="shared" si="172"/>
        <v>0</v>
      </c>
      <c r="D1500" s="182">
        <f t="shared" si="172"/>
        <v>0</v>
      </c>
      <c r="E1500" s="183">
        <f t="shared" si="172"/>
        <v>0</v>
      </c>
      <c r="F1500" s="182">
        <f t="shared" si="172"/>
        <v>0</v>
      </c>
      <c r="G1500" s="141">
        <f t="shared" si="172"/>
        <v>0</v>
      </c>
      <c r="H1500" s="141">
        <f t="shared" si="172"/>
        <v>0</v>
      </c>
      <c r="I1500" s="142">
        <f t="shared" si="172"/>
        <v>0</v>
      </c>
      <c r="J1500" s="136">
        <f t="shared" si="172"/>
        <v>0</v>
      </c>
      <c r="K1500" s="136">
        <f t="shared" si="172"/>
        <v>0</v>
      </c>
      <c r="L1500" s="136">
        <f t="shared" si="172"/>
        <v>0</v>
      </c>
      <c r="M1500" s="177">
        <f t="shared" si="172"/>
        <v>0</v>
      </c>
      <c r="N1500" s="137">
        <f t="shared" si="172"/>
        <v>0</v>
      </c>
      <c r="O1500" s="45"/>
      <c r="Q1500" s="57" t="str">
        <f t="shared" si="171"/>
        <v>скрыть</v>
      </c>
    </row>
    <row r="1501" spans="2:17" ht="15.75" hidden="1" customHeight="1" x14ac:dyDescent="0.25">
      <c r="B1501" s="182">
        <v>1485</v>
      </c>
      <c r="C1501" s="182">
        <f t="shared" si="172"/>
        <v>0</v>
      </c>
      <c r="D1501" s="182">
        <f t="shared" si="172"/>
        <v>0</v>
      </c>
      <c r="E1501" s="183">
        <f t="shared" si="172"/>
        <v>0</v>
      </c>
      <c r="F1501" s="182">
        <f t="shared" si="172"/>
        <v>0</v>
      </c>
      <c r="G1501" s="141">
        <f t="shared" si="172"/>
        <v>0</v>
      </c>
      <c r="H1501" s="141">
        <f t="shared" si="172"/>
        <v>0</v>
      </c>
      <c r="I1501" s="142">
        <f t="shared" si="172"/>
        <v>0</v>
      </c>
      <c r="J1501" s="136">
        <f t="shared" si="172"/>
        <v>0</v>
      </c>
      <c r="K1501" s="136">
        <f t="shared" si="172"/>
        <v>0</v>
      </c>
      <c r="L1501" s="136">
        <f t="shared" si="172"/>
        <v>0</v>
      </c>
      <c r="M1501" s="177">
        <f t="shared" si="172"/>
        <v>0</v>
      </c>
      <c r="N1501" s="137">
        <f t="shared" si="172"/>
        <v>0</v>
      </c>
      <c r="O1501" s="45"/>
      <c r="Q1501" s="57" t="str">
        <f t="shared" si="171"/>
        <v>скрыть</v>
      </c>
    </row>
    <row r="1502" spans="2:17" ht="15.75" hidden="1" customHeight="1" x14ac:dyDescent="0.25">
      <c r="B1502" s="182">
        <v>1486</v>
      </c>
      <c r="C1502" s="182">
        <f t="shared" si="172"/>
        <v>0</v>
      </c>
      <c r="D1502" s="182">
        <f t="shared" si="172"/>
        <v>0</v>
      </c>
      <c r="E1502" s="183">
        <f t="shared" si="172"/>
        <v>0</v>
      </c>
      <c r="F1502" s="182">
        <f t="shared" si="172"/>
        <v>0</v>
      </c>
      <c r="G1502" s="141">
        <f t="shared" si="172"/>
        <v>0</v>
      </c>
      <c r="H1502" s="141">
        <f t="shared" si="172"/>
        <v>0</v>
      </c>
      <c r="I1502" s="142">
        <f t="shared" si="172"/>
        <v>0</v>
      </c>
      <c r="J1502" s="136">
        <f t="shared" si="172"/>
        <v>0</v>
      </c>
      <c r="K1502" s="136">
        <f t="shared" si="172"/>
        <v>0</v>
      </c>
      <c r="L1502" s="136">
        <f t="shared" si="172"/>
        <v>0</v>
      </c>
      <c r="M1502" s="177">
        <f t="shared" si="172"/>
        <v>0</v>
      </c>
      <c r="N1502" s="137">
        <f t="shared" si="172"/>
        <v>0</v>
      </c>
      <c r="O1502" s="45"/>
      <c r="Q1502" s="57" t="str">
        <f t="shared" si="171"/>
        <v>скрыть</v>
      </c>
    </row>
    <row r="1503" spans="2:17" ht="15.75" hidden="1" customHeight="1" x14ac:dyDescent="0.25">
      <c r="B1503" s="182">
        <v>1487</v>
      </c>
      <c r="C1503" s="182">
        <f t="shared" si="172"/>
        <v>0</v>
      </c>
      <c r="D1503" s="182">
        <f t="shared" si="172"/>
        <v>0</v>
      </c>
      <c r="E1503" s="183">
        <f t="shared" si="172"/>
        <v>0</v>
      </c>
      <c r="F1503" s="182">
        <f t="shared" si="172"/>
        <v>0</v>
      </c>
      <c r="G1503" s="141">
        <f t="shared" si="172"/>
        <v>0</v>
      </c>
      <c r="H1503" s="141">
        <f t="shared" si="172"/>
        <v>0</v>
      </c>
      <c r="I1503" s="142">
        <f t="shared" si="172"/>
        <v>0</v>
      </c>
      <c r="J1503" s="136">
        <f t="shared" si="172"/>
        <v>0</v>
      </c>
      <c r="K1503" s="136">
        <f t="shared" si="172"/>
        <v>0</v>
      </c>
      <c r="L1503" s="136">
        <f t="shared" si="172"/>
        <v>0</v>
      </c>
      <c r="M1503" s="177">
        <f t="shared" si="172"/>
        <v>0</v>
      </c>
      <c r="N1503" s="137">
        <f t="shared" si="172"/>
        <v>0</v>
      </c>
      <c r="O1503" s="45"/>
      <c r="Q1503" s="57" t="str">
        <f t="shared" si="171"/>
        <v>скрыть</v>
      </c>
    </row>
    <row r="1504" spans="2:17" ht="15.75" hidden="1" customHeight="1" x14ac:dyDescent="0.25">
      <c r="B1504" s="182">
        <v>1488</v>
      </c>
      <c r="C1504" s="182">
        <f t="shared" si="172"/>
        <v>0</v>
      </c>
      <c r="D1504" s="182">
        <f t="shared" si="172"/>
        <v>0</v>
      </c>
      <c r="E1504" s="183">
        <f t="shared" si="172"/>
        <v>0</v>
      </c>
      <c r="F1504" s="182">
        <f t="shared" si="172"/>
        <v>0</v>
      </c>
      <c r="G1504" s="141">
        <f t="shared" si="172"/>
        <v>0</v>
      </c>
      <c r="H1504" s="141">
        <f t="shared" si="172"/>
        <v>0</v>
      </c>
      <c r="I1504" s="142">
        <f t="shared" si="172"/>
        <v>0</v>
      </c>
      <c r="J1504" s="136">
        <f t="shared" si="172"/>
        <v>0</v>
      </c>
      <c r="K1504" s="136">
        <f t="shared" si="172"/>
        <v>0</v>
      </c>
      <c r="L1504" s="136">
        <f t="shared" si="172"/>
        <v>0</v>
      </c>
      <c r="M1504" s="177">
        <f t="shared" si="172"/>
        <v>0</v>
      </c>
      <c r="N1504" s="137">
        <f t="shared" si="172"/>
        <v>0</v>
      </c>
      <c r="O1504" s="45"/>
      <c r="Q1504" s="57" t="str">
        <f t="shared" si="171"/>
        <v>скрыть</v>
      </c>
    </row>
    <row r="1505" spans="2:17" ht="15.75" hidden="1" customHeight="1" x14ac:dyDescent="0.25">
      <c r="B1505" s="182">
        <v>1489</v>
      </c>
      <c r="C1505" s="182">
        <f t="shared" si="172"/>
        <v>0</v>
      </c>
      <c r="D1505" s="182">
        <f t="shared" si="172"/>
        <v>0</v>
      </c>
      <c r="E1505" s="183">
        <f t="shared" si="172"/>
        <v>0</v>
      </c>
      <c r="F1505" s="182">
        <f t="shared" si="172"/>
        <v>0</v>
      </c>
      <c r="G1505" s="141">
        <f t="shared" si="172"/>
        <v>0</v>
      </c>
      <c r="H1505" s="141">
        <f t="shared" si="172"/>
        <v>0</v>
      </c>
      <c r="I1505" s="142">
        <f t="shared" si="172"/>
        <v>0</v>
      </c>
      <c r="J1505" s="136">
        <f t="shared" si="172"/>
        <v>0</v>
      </c>
      <c r="K1505" s="136">
        <f t="shared" si="172"/>
        <v>0</v>
      </c>
      <c r="L1505" s="136">
        <f t="shared" si="172"/>
        <v>0</v>
      </c>
      <c r="M1505" s="177">
        <f t="shared" si="172"/>
        <v>0</v>
      </c>
      <c r="N1505" s="137">
        <f t="shared" si="172"/>
        <v>0</v>
      </c>
      <c r="O1505" s="45"/>
      <c r="Q1505" s="57" t="str">
        <f t="shared" si="171"/>
        <v>скрыть</v>
      </c>
    </row>
    <row r="1506" spans="2:17" ht="15.75" hidden="1" customHeight="1" x14ac:dyDescent="0.25">
      <c r="B1506" s="182">
        <v>1490</v>
      </c>
      <c r="C1506" s="182">
        <f t="shared" si="172"/>
        <v>0</v>
      </c>
      <c r="D1506" s="182">
        <f t="shared" si="172"/>
        <v>0</v>
      </c>
      <c r="E1506" s="183">
        <f t="shared" si="172"/>
        <v>0</v>
      </c>
      <c r="F1506" s="182">
        <f t="shared" si="172"/>
        <v>0</v>
      </c>
      <c r="G1506" s="141">
        <f t="shared" si="172"/>
        <v>0</v>
      </c>
      <c r="H1506" s="141">
        <f t="shared" si="172"/>
        <v>0</v>
      </c>
      <c r="I1506" s="142">
        <f t="shared" si="172"/>
        <v>0</v>
      </c>
      <c r="J1506" s="136">
        <f t="shared" si="172"/>
        <v>0</v>
      </c>
      <c r="K1506" s="136">
        <f t="shared" si="172"/>
        <v>0</v>
      </c>
      <c r="L1506" s="136">
        <f t="shared" si="172"/>
        <v>0</v>
      </c>
      <c r="M1506" s="177">
        <f t="shared" si="172"/>
        <v>0</v>
      </c>
      <c r="N1506" s="137">
        <f t="shared" si="172"/>
        <v>0</v>
      </c>
      <c r="O1506" s="45"/>
      <c r="Q1506" s="57" t="str">
        <f t="shared" si="171"/>
        <v>скрыть</v>
      </c>
    </row>
    <row r="1507" spans="2:17" ht="15.75" hidden="1" customHeight="1" x14ac:dyDescent="0.25">
      <c r="B1507" s="182">
        <v>1491</v>
      </c>
      <c r="C1507" s="182">
        <f t="shared" ref="C1507:N1516" si="173">IFERROR(VLOOKUP($B1507,calc_data,C$14+1,0),0)</f>
        <v>0</v>
      </c>
      <c r="D1507" s="182">
        <f t="shared" si="173"/>
        <v>0</v>
      </c>
      <c r="E1507" s="183">
        <f t="shared" si="173"/>
        <v>0</v>
      </c>
      <c r="F1507" s="182">
        <f t="shared" si="173"/>
        <v>0</v>
      </c>
      <c r="G1507" s="141">
        <f t="shared" si="173"/>
        <v>0</v>
      </c>
      <c r="H1507" s="141">
        <f t="shared" si="173"/>
        <v>0</v>
      </c>
      <c r="I1507" s="142">
        <f t="shared" si="173"/>
        <v>0</v>
      </c>
      <c r="J1507" s="136">
        <f t="shared" si="173"/>
        <v>0</v>
      </c>
      <c r="K1507" s="136">
        <f t="shared" si="173"/>
        <v>0</v>
      </c>
      <c r="L1507" s="136">
        <f t="shared" si="173"/>
        <v>0</v>
      </c>
      <c r="M1507" s="177">
        <f t="shared" si="173"/>
        <v>0</v>
      </c>
      <c r="N1507" s="137">
        <f t="shared" si="173"/>
        <v>0</v>
      </c>
      <c r="O1507" s="45"/>
      <c r="Q1507" s="57" t="str">
        <f t="shared" si="171"/>
        <v>скрыть</v>
      </c>
    </row>
    <row r="1508" spans="2:17" ht="15.75" hidden="1" customHeight="1" x14ac:dyDescent="0.25">
      <c r="B1508" s="182">
        <v>1492</v>
      </c>
      <c r="C1508" s="182">
        <f t="shared" si="173"/>
        <v>0</v>
      </c>
      <c r="D1508" s="182">
        <f t="shared" si="173"/>
        <v>0</v>
      </c>
      <c r="E1508" s="183">
        <f t="shared" si="173"/>
        <v>0</v>
      </c>
      <c r="F1508" s="182">
        <f t="shared" si="173"/>
        <v>0</v>
      </c>
      <c r="G1508" s="141">
        <f t="shared" si="173"/>
        <v>0</v>
      </c>
      <c r="H1508" s="141">
        <f t="shared" si="173"/>
        <v>0</v>
      </c>
      <c r="I1508" s="142">
        <f t="shared" si="173"/>
        <v>0</v>
      </c>
      <c r="J1508" s="136">
        <f t="shared" si="173"/>
        <v>0</v>
      </c>
      <c r="K1508" s="136">
        <f t="shared" si="173"/>
        <v>0</v>
      </c>
      <c r="L1508" s="136">
        <f t="shared" si="173"/>
        <v>0</v>
      </c>
      <c r="M1508" s="177">
        <f t="shared" si="173"/>
        <v>0</v>
      </c>
      <c r="N1508" s="137">
        <f t="shared" si="173"/>
        <v>0</v>
      </c>
      <c r="O1508" s="45"/>
      <c r="Q1508" s="57" t="str">
        <f t="shared" si="171"/>
        <v>скрыть</v>
      </c>
    </row>
    <row r="1509" spans="2:17" ht="15.75" hidden="1" customHeight="1" x14ac:dyDescent="0.25">
      <c r="B1509" s="182">
        <v>1493</v>
      </c>
      <c r="C1509" s="182">
        <f t="shared" si="173"/>
        <v>0</v>
      </c>
      <c r="D1509" s="182">
        <f t="shared" si="173"/>
        <v>0</v>
      </c>
      <c r="E1509" s="183">
        <f t="shared" si="173"/>
        <v>0</v>
      </c>
      <c r="F1509" s="182">
        <f t="shared" si="173"/>
        <v>0</v>
      </c>
      <c r="G1509" s="141">
        <f t="shared" si="173"/>
        <v>0</v>
      </c>
      <c r="H1509" s="141">
        <f t="shared" si="173"/>
        <v>0</v>
      </c>
      <c r="I1509" s="142">
        <f t="shared" si="173"/>
        <v>0</v>
      </c>
      <c r="J1509" s="136">
        <f t="shared" si="173"/>
        <v>0</v>
      </c>
      <c r="K1509" s="136">
        <f t="shared" si="173"/>
        <v>0</v>
      </c>
      <c r="L1509" s="136">
        <f t="shared" si="173"/>
        <v>0</v>
      </c>
      <c r="M1509" s="177">
        <f t="shared" si="173"/>
        <v>0</v>
      </c>
      <c r="N1509" s="137">
        <f t="shared" si="173"/>
        <v>0</v>
      </c>
      <c r="O1509" s="45"/>
      <c r="Q1509" s="57" t="str">
        <f t="shared" si="171"/>
        <v>скрыть</v>
      </c>
    </row>
    <row r="1510" spans="2:17" ht="15.75" hidden="1" customHeight="1" x14ac:dyDescent="0.25">
      <c r="B1510" s="182">
        <v>1494</v>
      </c>
      <c r="C1510" s="182">
        <f t="shared" si="173"/>
        <v>0</v>
      </c>
      <c r="D1510" s="182">
        <f t="shared" si="173"/>
        <v>0</v>
      </c>
      <c r="E1510" s="183">
        <f t="shared" si="173"/>
        <v>0</v>
      </c>
      <c r="F1510" s="182">
        <f t="shared" si="173"/>
        <v>0</v>
      </c>
      <c r="G1510" s="141">
        <f t="shared" si="173"/>
        <v>0</v>
      </c>
      <c r="H1510" s="141">
        <f t="shared" si="173"/>
        <v>0</v>
      </c>
      <c r="I1510" s="142">
        <f t="shared" si="173"/>
        <v>0</v>
      </c>
      <c r="J1510" s="136">
        <f t="shared" si="173"/>
        <v>0</v>
      </c>
      <c r="K1510" s="136">
        <f t="shared" si="173"/>
        <v>0</v>
      </c>
      <c r="L1510" s="136">
        <f t="shared" si="173"/>
        <v>0</v>
      </c>
      <c r="M1510" s="177">
        <f t="shared" si="173"/>
        <v>0</v>
      </c>
      <c r="N1510" s="137">
        <f t="shared" si="173"/>
        <v>0</v>
      </c>
      <c r="O1510" s="45"/>
      <c r="Q1510" s="57" t="str">
        <f t="shared" si="171"/>
        <v>скрыть</v>
      </c>
    </row>
    <row r="1511" spans="2:17" ht="15.75" hidden="1" customHeight="1" x14ac:dyDescent="0.25">
      <c r="B1511" s="182">
        <v>1495</v>
      </c>
      <c r="C1511" s="182">
        <f t="shared" si="173"/>
        <v>0</v>
      </c>
      <c r="D1511" s="182">
        <f t="shared" si="173"/>
        <v>0</v>
      </c>
      <c r="E1511" s="183">
        <f t="shared" si="173"/>
        <v>0</v>
      </c>
      <c r="F1511" s="182">
        <f t="shared" si="173"/>
        <v>0</v>
      </c>
      <c r="G1511" s="141">
        <f t="shared" si="173"/>
        <v>0</v>
      </c>
      <c r="H1511" s="141">
        <f t="shared" si="173"/>
        <v>0</v>
      </c>
      <c r="I1511" s="142">
        <f t="shared" si="173"/>
        <v>0</v>
      </c>
      <c r="J1511" s="136">
        <f t="shared" si="173"/>
        <v>0</v>
      </c>
      <c r="K1511" s="136">
        <f t="shared" si="173"/>
        <v>0</v>
      </c>
      <c r="L1511" s="136">
        <f t="shared" si="173"/>
        <v>0</v>
      </c>
      <c r="M1511" s="177">
        <f t="shared" si="173"/>
        <v>0</v>
      </c>
      <c r="N1511" s="137">
        <f t="shared" si="173"/>
        <v>0</v>
      </c>
      <c r="O1511" s="45"/>
      <c r="Q1511" s="57" t="str">
        <f t="shared" si="171"/>
        <v>скрыть</v>
      </c>
    </row>
    <row r="1512" spans="2:17" ht="15.75" hidden="1" customHeight="1" x14ac:dyDescent="0.25">
      <c r="B1512" s="182">
        <v>1496</v>
      </c>
      <c r="C1512" s="182">
        <f t="shared" si="173"/>
        <v>0</v>
      </c>
      <c r="D1512" s="182">
        <f t="shared" si="173"/>
        <v>0</v>
      </c>
      <c r="E1512" s="183">
        <f t="shared" si="173"/>
        <v>0</v>
      </c>
      <c r="F1512" s="182">
        <f t="shared" si="173"/>
        <v>0</v>
      </c>
      <c r="G1512" s="141">
        <f t="shared" si="173"/>
        <v>0</v>
      </c>
      <c r="H1512" s="141">
        <f t="shared" si="173"/>
        <v>0</v>
      </c>
      <c r="I1512" s="142">
        <f t="shared" si="173"/>
        <v>0</v>
      </c>
      <c r="J1512" s="136">
        <f t="shared" si="173"/>
        <v>0</v>
      </c>
      <c r="K1512" s="136">
        <f t="shared" si="173"/>
        <v>0</v>
      </c>
      <c r="L1512" s="136">
        <f t="shared" si="173"/>
        <v>0</v>
      </c>
      <c r="M1512" s="177">
        <f t="shared" si="173"/>
        <v>0</v>
      </c>
      <c r="N1512" s="137">
        <f t="shared" si="173"/>
        <v>0</v>
      </c>
      <c r="O1512" s="45"/>
      <c r="Q1512" s="57" t="str">
        <f t="shared" si="171"/>
        <v>скрыть</v>
      </c>
    </row>
    <row r="1513" spans="2:17" ht="15.75" hidden="1" customHeight="1" x14ac:dyDescent="0.25">
      <c r="B1513" s="182">
        <v>1497</v>
      </c>
      <c r="C1513" s="182">
        <f t="shared" si="173"/>
        <v>0</v>
      </c>
      <c r="D1513" s="182">
        <f t="shared" si="173"/>
        <v>0</v>
      </c>
      <c r="E1513" s="183">
        <f t="shared" si="173"/>
        <v>0</v>
      </c>
      <c r="F1513" s="182">
        <f t="shared" si="173"/>
        <v>0</v>
      </c>
      <c r="G1513" s="141">
        <f t="shared" si="173"/>
        <v>0</v>
      </c>
      <c r="H1513" s="141">
        <f t="shared" si="173"/>
        <v>0</v>
      </c>
      <c r="I1513" s="142">
        <f t="shared" si="173"/>
        <v>0</v>
      </c>
      <c r="J1513" s="136">
        <f t="shared" si="173"/>
        <v>0</v>
      </c>
      <c r="K1513" s="136">
        <f t="shared" si="173"/>
        <v>0</v>
      </c>
      <c r="L1513" s="136">
        <f t="shared" si="173"/>
        <v>0</v>
      </c>
      <c r="M1513" s="177">
        <f t="shared" si="173"/>
        <v>0</v>
      </c>
      <c r="N1513" s="137">
        <f t="shared" si="173"/>
        <v>0</v>
      </c>
      <c r="O1513" s="45"/>
      <c r="Q1513" s="57" t="str">
        <f t="shared" si="171"/>
        <v>скрыть</v>
      </c>
    </row>
    <row r="1514" spans="2:17" ht="15.75" hidden="1" customHeight="1" x14ac:dyDescent="0.25">
      <c r="B1514" s="182">
        <v>1498</v>
      </c>
      <c r="C1514" s="182">
        <f t="shared" si="173"/>
        <v>0</v>
      </c>
      <c r="D1514" s="182">
        <f t="shared" si="173"/>
        <v>0</v>
      </c>
      <c r="E1514" s="183">
        <f t="shared" si="173"/>
        <v>0</v>
      </c>
      <c r="F1514" s="182">
        <f t="shared" si="173"/>
        <v>0</v>
      </c>
      <c r="G1514" s="141">
        <f t="shared" si="173"/>
        <v>0</v>
      </c>
      <c r="H1514" s="141">
        <f t="shared" si="173"/>
        <v>0</v>
      </c>
      <c r="I1514" s="142">
        <f t="shared" si="173"/>
        <v>0</v>
      </c>
      <c r="J1514" s="136">
        <f t="shared" si="173"/>
        <v>0</v>
      </c>
      <c r="K1514" s="136">
        <f t="shared" si="173"/>
        <v>0</v>
      </c>
      <c r="L1514" s="136">
        <f t="shared" si="173"/>
        <v>0</v>
      </c>
      <c r="M1514" s="177">
        <f t="shared" si="173"/>
        <v>0</v>
      </c>
      <c r="N1514" s="137">
        <f t="shared" si="173"/>
        <v>0</v>
      </c>
      <c r="O1514" s="45"/>
      <c r="Q1514" s="57" t="str">
        <f t="shared" si="171"/>
        <v>скрыть</v>
      </c>
    </row>
    <row r="1515" spans="2:17" ht="15.75" hidden="1" customHeight="1" x14ac:dyDescent="0.25">
      <c r="B1515" s="182">
        <v>1499</v>
      </c>
      <c r="C1515" s="182">
        <f t="shared" si="173"/>
        <v>0</v>
      </c>
      <c r="D1515" s="182">
        <f t="shared" si="173"/>
        <v>0</v>
      </c>
      <c r="E1515" s="183">
        <f t="shared" si="173"/>
        <v>0</v>
      </c>
      <c r="F1515" s="182">
        <f t="shared" si="173"/>
        <v>0</v>
      </c>
      <c r="G1515" s="141">
        <f t="shared" si="173"/>
        <v>0</v>
      </c>
      <c r="H1515" s="141">
        <f t="shared" si="173"/>
        <v>0</v>
      </c>
      <c r="I1515" s="142">
        <f t="shared" si="173"/>
        <v>0</v>
      </c>
      <c r="J1515" s="136">
        <f t="shared" si="173"/>
        <v>0</v>
      </c>
      <c r="K1515" s="136">
        <f t="shared" si="173"/>
        <v>0</v>
      </c>
      <c r="L1515" s="136">
        <f t="shared" si="173"/>
        <v>0</v>
      </c>
      <c r="M1515" s="177">
        <f t="shared" si="173"/>
        <v>0</v>
      </c>
      <c r="N1515" s="137">
        <f t="shared" si="173"/>
        <v>0</v>
      </c>
      <c r="O1515" s="45"/>
      <c r="Q1515" s="57" t="str">
        <f t="shared" si="171"/>
        <v>скрыть</v>
      </c>
    </row>
    <row r="1516" spans="2:17" ht="15.75" hidden="1" customHeight="1" x14ac:dyDescent="0.25">
      <c r="B1516" s="182">
        <v>1500</v>
      </c>
      <c r="C1516" s="182">
        <f t="shared" si="173"/>
        <v>0</v>
      </c>
      <c r="D1516" s="182">
        <f t="shared" si="173"/>
        <v>0</v>
      </c>
      <c r="E1516" s="183">
        <f t="shared" si="173"/>
        <v>0</v>
      </c>
      <c r="F1516" s="182">
        <f t="shared" si="173"/>
        <v>0</v>
      </c>
      <c r="G1516" s="141">
        <f t="shared" si="173"/>
        <v>0</v>
      </c>
      <c r="H1516" s="141">
        <f t="shared" si="173"/>
        <v>0</v>
      </c>
      <c r="I1516" s="142">
        <f t="shared" si="173"/>
        <v>0</v>
      </c>
      <c r="J1516" s="136">
        <f t="shared" si="173"/>
        <v>0</v>
      </c>
      <c r="K1516" s="136">
        <f t="shared" si="173"/>
        <v>0</v>
      </c>
      <c r="L1516" s="136">
        <f t="shared" si="173"/>
        <v>0</v>
      </c>
      <c r="M1516" s="177">
        <f t="shared" si="173"/>
        <v>0</v>
      </c>
      <c r="N1516" s="137">
        <f t="shared" si="173"/>
        <v>0</v>
      </c>
      <c r="O1516" s="45"/>
      <c r="Q1516" s="57" t="str">
        <f t="shared" si="171"/>
        <v>скрыть</v>
      </c>
    </row>
    <row r="1517" spans="2:17" ht="15.75" hidden="1" customHeight="1" x14ac:dyDescent="0.25">
      <c r="B1517" s="182">
        <v>1501</v>
      </c>
      <c r="C1517" s="182">
        <f t="shared" ref="C1517:N1526" si="174">IFERROR(VLOOKUP($B1517,calc_data,C$14+1,0),0)</f>
        <v>0</v>
      </c>
      <c r="D1517" s="182">
        <f t="shared" si="174"/>
        <v>0</v>
      </c>
      <c r="E1517" s="183">
        <f t="shared" si="174"/>
        <v>0</v>
      </c>
      <c r="F1517" s="182">
        <f t="shared" si="174"/>
        <v>0</v>
      </c>
      <c r="G1517" s="141">
        <f t="shared" si="174"/>
        <v>0</v>
      </c>
      <c r="H1517" s="141">
        <f t="shared" si="174"/>
        <v>0</v>
      </c>
      <c r="I1517" s="142">
        <f t="shared" si="174"/>
        <v>0</v>
      </c>
      <c r="J1517" s="136">
        <f t="shared" si="174"/>
        <v>0</v>
      </c>
      <c r="K1517" s="136">
        <f t="shared" si="174"/>
        <v>0</v>
      </c>
      <c r="L1517" s="136">
        <f t="shared" si="174"/>
        <v>0</v>
      </c>
      <c r="M1517" s="177">
        <f t="shared" si="174"/>
        <v>0</v>
      </c>
      <c r="N1517" s="137">
        <f t="shared" si="174"/>
        <v>0</v>
      </c>
      <c r="O1517" s="45"/>
      <c r="Q1517" s="57" t="str">
        <f t="shared" si="171"/>
        <v>скрыть</v>
      </c>
    </row>
    <row r="1518" spans="2:17" ht="15.75" hidden="1" customHeight="1" x14ac:dyDescent="0.25">
      <c r="B1518" s="182">
        <v>1502</v>
      </c>
      <c r="C1518" s="182">
        <f t="shared" si="174"/>
        <v>0</v>
      </c>
      <c r="D1518" s="182">
        <f t="shared" si="174"/>
        <v>0</v>
      </c>
      <c r="E1518" s="183">
        <f t="shared" si="174"/>
        <v>0</v>
      </c>
      <c r="F1518" s="182">
        <f t="shared" si="174"/>
        <v>0</v>
      </c>
      <c r="G1518" s="141">
        <f t="shared" si="174"/>
        <v>0</v>
      </c>
      <c r="H1518" s="141">
        <f t="shared" si="174"/>
        <v>0</v>
      </c>
      <c r="I1518" s="142">
        <f t="shared" si="174"/>
        <v>0</v>
      </c>
      <c r="J1518" s="136">
        <f t="shared" si="174"/>
        <v>0</v>
      </c>
      <c r="K1518" s="136">
        <f t="shared" si="174"/>
        <v>0</v>
      </c>
      <c r="L1518" s="136">
        <f t="shared" si="174"/>
        <v>0</v>
      </c>
      <c r="M1518" s="177">
        <f t="shared" si="174"/>
        <v>0</v>
      </c>
      <c r="N1518" s="137">
        <f t="shared" si="174"/>
        <v>0</v>
      </c>
      <c r="O1518" s="45"/>
      <c r="Q1518" s="57" t="str">
        <f t="shared" si="171"/>
        <v>скрыть</v>
      </c>
    </row>
    <row r="1519" spans="2:17" ht="15.75" hidden="1" customHeight="1" x14ac:dyDescent="0.25">
      <c r="B1519" s="182">
        <v>1503</v>
      </c>
      <c r="C1519" s="182">
        <f t="shared" si="174"/>
        <v>0</v>
      </c>
      <c r="D1519" s="182">
        <f t="shared" si="174"/>
        <v>0</v>
      </c>
      <c r="E1519" s="183">
        <f t="shared" si="174"/>
        <v>0</v>
      </c>
      <c r="F1519" s="182">
        <f t="shared" si="174"/>
        <v>0</v>
      </c>
      <c r="G1519" s="141">
        <f t="shared" si="174"/>
        <v>0</v>
      </c>
      <c r="H1519" s="141">
        <f t="shared" si="174"/>
        <v>0</v>
      </c>
      <c r="I1519" s="142">
        <f t="shared" si="174"/>
        <v>0</v>
      </c>
      <c r="J1519" s="136">
        <f t="shared" si="174"/>
        <v>0</v>
      </c>
      <c r="K1519" s="136">
        <f t="shared" si="174"/>
        <v>0</v>
      </c>
      <c r="L1519" s="136">
        <f t="shared" si="174"/>
        <v>0</v>
      </c>
      <c r="M1519" s="177">
        <f t="shared" si="174"/>
        <v>0</v>
      </c>
      <c r="N1519" s="137">
        <f t="shared" si="174"/>
        <v>0</v>
      </c>
      <c r="O1519" s="45"/>
      <c r="Q1519" s="57" t="str">
        <f t="shared" si="171"/>
        <v>скрыть</v>
      </c>
    </row>
    <row r="1520" spans="2:17" ht="15.75" hidden="1" customHeight="1" x14ac:dyDescent="0.25">
      <c r="B1520" s="182">
        <v>1504</v>
      </c>
      <c r="C1520" s="182">
        <f t="shared" si="174"/>
        <v>0</v>
      </c>
      <c r="D1520" s="182">
        <f t="shared" si="174"/>
        <v>0</v>
      </c>
      <c r="E1520" s="183">
        <f t="shared" si="174"/>
        <v>0</v>
      </c>
      <c r="F1520" s="182">
        <f t="shared" si="174"/>
        <v>0</v>
      </c>
      <c r="G1520" s="141">
        <f t="shared" si="174"/>
        <v>0</v>
      </c>
      <c r="H1520" s="141">
        <f t="shared" si="174"/>
        <v>0</v>
      </c>
      <c r="I1520" s="142">
        <f t="shared" si="174"/>
        <v>0</v>
      </c>
      <c r="J1520" s="136">
        <f t="shared" si="174"/>
        <v>0</v>
      </c>
      <c r="K1520" s="136">
        <f t="shared" si="174"/>
        <v>0</v>
      </c>
      <c r="L1520" s="136">
        <f t="shared" si="174"/>
        <v>0</v>
      </c>
      <c r="M1520" s="177">
        <f t="shared" si="174"/>
        <v>0</v>
      </c>
      <c r="N1520" s="137">
        <f t="shared" si="174"/>
        <v>0</v>
      </c>
      <c r="O1520" s="45"/>
      <c r="Q1520" s="57" t="str">
        <f t="shared" si="171"/>
        <v>скрыть</v>
      </c>
    </row>
    <row r="1521" spans="2:17" ht="15.75" hidden="1" customHeight="1" x14ac:dyDescent="0.25">
      <c r="B1521" s="182">
        <v>1505</v>
      </c>
      <c r="C1521" s="182">
        <f t="shared" si="174"/>
        <v>0</v>
      </c>
      <c r="D1521" s="182">
        <f t="shared" si="174"/>
        <v>0</v>
      </c>
      <c r="E1521" s="183">
        <f t="shared" si="174"/>
        <v>0</v>
      </c>
      <c r="F1521" s="182">
        <f t="shared" si="174"/>
        <v>0</v>
      </c>
      <c r="G1521" s="141">
        <f t="shared" si="174"/>
        <v>0</v>
      </c>
      <c r="H1521" s="141">
        <f t="shared" si="174"/>
        <v>0</v>
      </c>
      <c r="I1521" s="142">
        <f t="shared" si="174"/>
        <v>0</v>
      </c>
      <c r="J1521" s="136">
        <f t="shared" si="174"/>
        <v>0</v>
      </c>
      <c r="K1521" s="136">
        <f t="shared" si="174"/>
        <v>0</v>
      </c>
      <c r="L1521" s="136">
        <f t="shared" si="174"/>
        <v>0</v>
      </c>
      <c r="M1521" s="177">
        <f t="shared" si="174"/>
        <v>0</v>
      </c>
      <c r="N1521" s="137">
        <f t="shared" si="174"/>
        <v>0</v>
      </c>
      <c r="O1521" s="45"/>
      <c r="Q1521" s="57" t="str">
        <f t="shared" si="171"/>
        <v>скрыть</v>
      </c>
    </row>
    <row r="1522" spans="2:17" ht="15.75" hidden="1" customHeight="1" x14ac:dyDescent="0.25">
      <c r="B1522" s="182">
        <v>1506</v>
      </c>
      <c r="C1522" s="182">
        <f t="shared" si="174"/>
        <v>0</v>
      </c>
      <c r="D1522" s="182">
        <f t="shared" si="174"/>
        <v>0</v>
      </c>
      <c r="E1522" s="183">
        <f t="shared" si="174"/>
        <v>0</v>
      </c>
      <c r="F1522" s="182">
        <f t="shared" si="174"/>
        <v>0</v>
      </c>
      <c r="G1522" s="141">
        <f t="shared" si="174"/>
        <v>0</v>
      </c>
      <c r="H1522" s="141">
        <f t="shared" si="174"/>
        <v>0</v>
      </c>
      <c r="I1522" s="142">
        <f t="shared" si="174"/>
        <v>0</v>
      </c>
      <c r="J1522" s="136">
        <f t="shared" si="174"/>
        <v>0</v>
      </c>
      <c r="K1522" s="136">
        <f t="shared" si="174"/>
        <v>0</v>
      </c>
      <c r="L1522" s="136">
        <f t="shared" si="174"/>
        <v>0</v>
      </c>
      <c r="M1522" s="177">
        <f t="shared" si="174"/>
        <v>0</v>
      </c>
      <c r="N1522" s="137">
        <f t="shared" si="174"/>
        <v>0</v>
      </c>
      <c r="O1522" s="45"/>
      <c r="Q1522" s="57" t="str">
        <f t="shared" si="171"/>
        <v>скрыть</v>
      </c>
    </row>
    <row r="1523" spans="2:17" ht="15.75" hidden="1" customHeight="1" x14ac:dyDescent="0.25">
      <c r="B1523" s="182">
        <v>1507</v>
      </c>
      <c r="C1523" s="182">
        <f t="shared" si="174"/>
        <v>0</v>
      </c>
      <c r="D1523" s="182">
        <f t="shared" si="174"/>
        <v>0</v>
      </c>
      <c r="E1523" s="183">
        <f t="shared" si="174"/>
        <v>0</v>
      </c>
      <c r="F1523" s="182">
        <f t="shared" si="174"/>
        <v>0</v>
      </c>
      <c r="G1523" s="141">
        <f t="shared" si="174"/>
        <v>0</v>
      </c>
      <c r="H1523" s="141">
        <f t="shared" si="174"/>
        <v>0</v>
      </c>
      <c r="I1523" s="142">
        <f t="shared" si="174"/>
        <v>0</v>
      </c>
      <c r="J1523" s="136">
        <f t="shared" si="174"/>
        <v>0</v>
      </c>
      <c r="K1523" s="136">
        <f t="shared" si="174"/>
        <v>0</v>
      </c>
      <c r="L1523" s="136">
        <f t="shared" si="174"/>
        <v>0</v>
      </c>
      <c r="M1523" s="177">
        <f t="shared" si="174"/>
        <v>0</v>
      </c>
      <c r="N1523" s="137">
        <f t="shared" si="174"/>
        <v>0</v>
      </c>
      <c r="O1523" s="45"/>
      <c r="Q1523" s="57" t="str">
        <f t="shared" si="171"/>
        <v>скрыть</v>
      </c>
    </row>
    <row r="1524" spans="2:17" ht="15.75" hidden="1" customHeight="1" x14ac:dyDescent="0.25">
      <c r="B1524" s="182">
        <v>1508</v>
      </c>
      <c r="C1524" s="182">
        <f t="shared" si="174"/>
        <v>0</v>
      </c>
      <c r="D1524" s="182">
        <f t="shared" si="174"/>
        <v>0</v>
      </c>
      <c r="E1524" s="183">
        <f t="shared" si="174"/>
        <v>0</v>
      </c>
      <c r="F1524" s="182">
        <f t="shared" si="174"/>
        <v>0</v>
      </c>
      <c r="G1524" s="141">
        <f t="shared" si="174"/>
        <v>0</v>
      </c>
      <c r="H1524" s="141">
        <f t="shared" si="174"/>
        <v>0</v>
      </c>
      <c r="I1524" s="142">
        <f t="shared" si="174"/>
        <v>0</v>
      </c>
      <c r="J1524" s="136">
        <f t="shared" si="174"/>
        <v>0</v>
      </c>
      <c r="K1524" s="136">
        <f t="shared" si="174"/>
        <v>0</v>
      </c>
      <c r="L1524" s="136">
        <f t="shared" si="174"/>
        <v>0</v>
      </c>
      <c r="M1524" s="177">
        <f t="shared" si="174"/>
        <v>0</v>
      </c>
      <c r="N1524" s="137">
        <f t="shared" si="174"/>
        <v>0</v>
      </c>
      <c r="O1524" s="45"/>
      <c r="Q1524" s="57" t="str">
        <f t="shared" si="171"/>
        <v>скрыть</v>
      </c>
    </row>
    <row r="1525" spans="2:17" ht="15.75" hidden="1" customHeight="1" x14ac:dyDescent="0.25">
      <c r="B1525" s="182">
        <v>1509</v>
      </c>
      <c r="C1525" s="182">
        <f t="shared" si="174"/>
        <v>0</v>
      </c>
      <c r="D1525" s="182">
        <f t="shared" si="174"/>
        <v>0</v>
      </c>
      <c r="E1525" s="183">
        <f t="shared" si="174"/>
        <v>0</v>
      </c>
      <c r="F1525" s="182">
        <f t="shared" si="174"/>
        <v>0</v>
      </c>
      <c r="G1525" s="141">
        <f t="shared" si="174"/>
        <v>0</v>
      </c>
      <c r="H1525" s="141">
        <f t="shared" si="174"/>
        <v>0</v>
      </c>
      <c r="I1525" s="142">
        <f t="shared" si="174"/>
        <v>0</v>
      </c>
      <c r="J1525" s="136">
        <f t="shared" si="174"/>
        <v>0</v>
      </c>
      <c r="K1525" s="136">
        <f t="shared" si="174"/>
        <v>0</v>
      </c>
      <c r="L1525" s="136">
        <f t="shared" si="174"/>
        <v>0</v>
      </c>
      <c r="M1525" s="177">
        <f t="shared" si="174"/>
        <v>0</v>
      </c>
      <c r="N1525" s="137">
        <f t="shared" si="174"/>
        <v>0</v>
      </c>
      <c r="O1525" s="45"/>
      <c r="Q1525" s="57" t="str">
        <f t="shared" si="171"/>
        <v>скрыть</v>
      </c>
    </row>
    <row r="1526" spans="2:17" ht="15.75" hidden="1" customHeight="1" x14ac:dyDescent="0.25">
      <c r="B1526" s="182">
        <v>1510</v>
      </c>
      <c r="C1526" s="182">
        <f t="shared" si="174"/>
        <v>0</v>
      </c>
      <c r="D1526" s="182">
        <f t="shared" si="174"/>
        <v>0</v>
      </c>
      <c r="E1526" s="183">
        <f t="shared" si="174"/>
        <v>0</v>
      </c>
      <c r="F1526" s="182">
        <f t="shared" si="174"/>
        <v>0</v>
      </c>
      <c r="G1526" s="141">
        <f t="shared" si="174"/>
        <v>0</v>
      </c>
      <c r="H1526" s="141">
        <f t="shared" si="174"/>
        <v>0</v>
      </c>
      <c r="I1526" s="142">
        <f t="shared" si="174"/>
        <v>0</v>
      </c>
      <c r="J1526" s="136">
        <f t="shared" si="174"/>
        <v>0</v>
      </c>
      <c r="K1526" s="136">
        <f t="shared" si="174"/>
        <v>0</v>
      </c>
      <c r="L1526" s="136">
        <f t="shared" si="174"/>
        <v>0</v>
      </c>
      <c r="M1526" s="177">
        <f t="shared" si="174"/>
        <v>0</v>
      </c>
      <c r="N1526" s="137">
        <f t="shared" si="174"/>
        <v>0</v>
      </c>
      <c r="O1526" s="45"/>
      <c r="Q1526" s="57" t="str">
        <f t="shared" si="171"/>
        <v>скрыть</v>
      </c>
    </row>
    <row r="1527" spans="2:17" ht="15.75" hidden="1" customHeight="1" x14ac:dyDescent="0.25">
      <c r="B1527" s="182">
        <v>1511</v>
      </c>
      <c r="C1527" s="182">
        <f t="shared" ref="C1527:N1536" si="175">IFERROR(VLOOKUP($B1527,calc_data,C$14+1,0),0)</f>
        <v>0</v>
      </c>
      <c r="D1527" s="182">
        <f t="shared" si="175"/>
        <v>0</v>
      </c>
      <c r="E1527" s="183">
        <f t="shared" si="175"/>
        <v>0</v>
      </c>
      <c r="F1527" s="182">
        <f t="shared" si="175"/>
        <v>0</v>
      </c>
      <c r="G1527" s="141">
        <f t="shared" si="175"/>
        <v>0</v>
      </c>
      <c r="H1527" s="141">
        <f t="shared" si="175"/>
        <v>0</v>
      </c>
      <c r="I1527" s="142">
        <f t="shared" si="175"/>
        <v>0</v>
      </c>
      <c r="J1527" s="136">
        <f t="shared" si="175"/>
        <v>0</v>
      </c>
      <c r="K1527" s="136">
        <f t="shared" si="175"/>
        <v>0</v>
      </c>
      <c r="L1527" s="136">
        <f t="shared" si="175"/>
        <v>0</v>
      </c>
      <c r="M1527" s="177">
        <f t="shared" si="175"/>
        <v>0</v>
      </c>
      <c r="N1527" s="137">
        <f t="shared" si="175"/>
        <v>0</v>
      </c>
      <c r="O1527" s="45"/>
      <c r="Q1527" s="57" t="str">
        <f t="shared" si="171"/>
        <v>скрыть</v>
      </c>
    </row>
    <row r="1528" spans="2:17" ht="15.75" hidden="1" customHeight="1" x14ac:dyDescent="0.25">
      <c r="B1528" s="182">
        <v>1512</v>
      </c>
      <c r="C1528" s="182">
        <f t="shared" si="175"/>
        <v>0</v>
      </c>
      <c r="D1528" s="182">
        <f t="shared" si="175"/>
        <v>0</v>
      </c>
      <c r="E1528" s="183">
        <f t="shared" si="175"/>
        <v>0</v>
      </c>
      <c r="F1528" s="182">
        <f t="shared" si="175"/>
        <v>0</v>
      </c>
      <c r="G1528" s="141">
        <f t="shared" si="175"/>
        <v>0</v>
      </c>
      <c r="H1528" s="141">
        <f t="shared" si="175"/>
        <v>0</v>
      </c>
      <c r="I1528" s="142">
        <f t="shared" si="175"/>
        <v>0</v>
      </c>
      <c r="J1528" s="136">
        <f t="shared" si="175"/>
        <v>0</v>
      </c>
      <c r="K1528" s="136">
        <f t="shared" si="175"/>
        <v>0</v>
      </c>
      <c r="L1528" s="136">
        <f t="shared" si="175"/>
        <v>0</v>
      </c>
      <c r="M1528" s="177">
        <f t="shared" si="175"/>
        <v>0</v>
      </c>
      <c r="N1528" s="137">
        <f t="shared" si="175"/>
        <v>0</v>
      </c>
      <c r="O1528" s="45"/>
      <c r="Q1528" s="57" t="str">
        <f t="shared" si="171"/>
        <v>скрыть</v>
      </c>
    </row>
    <row r="1529" spans="2:17" ht="15.75" hidden="1" customHeight="1" x14ac:dyDescent="0.25">
      <c r="B1529" s="182">
        <v>1513</v>
      </c>
      <c r="C1529" s="182">
        <f t="shared" si="175"/>
        <v>0</v>
      </c>
      <c r="D1529" s="182">
        <f t="shared" si="175"/>
        <v>0</v>
      </c>
      <c r="E1529" s="183">
        <f t="shared" si="175"/>
        <v>0</v>
      </c>
      <c r="F1529" s="182">
        <f t="shared" si="175"/>
        <v>0</v>
      </c>
      <c r="G1529" s="141">
        <f t="shared" si="175"/>
        <v>0</v>
      </c>
      <c r="H1529" s="141">
        <f t="shared" si="175"/>
        <v>0</v>
      </c>
      <c r="I1529" s="142">
        <f t="shared" si="175"/>
        <v>0</v>
      </c>
      <c r="J1529" s="136">
        <f t="shared" si="175"/>
        <v>0</v>
      </c>
      <c r="K1529" s="136">
        <f t="shared" si="175"/>
        <v>0</v>
      </c>
      <c r="L1529" s="136">
        <f t="shared" si="175"/>
        <v>0</v>
      </c>
      <c r="M1529" s="177">
        <f t="shared" si="175"/>
        <v>0</v>
      </c>
      <c r="N1529" s="137">
        <f t="shared" si="175"/>
        <v>0</v>
      </c>
      <c r="O1529" s="45"/>
      <c r="Q1529" s="57" t="str">
        <f t="shared" si="171"/>
        <v>скрыть</v>
      </c>
    </row>
    <row r="1530" spans="2:17" ht="15.75" hidden="1" customHeight="1" x14ac:dyDescent="0.25">
      <c r="B1530" s="182">
        <v>1514</v>
      </c>
      <c r="C1530" s="182">
        <f t="shared" si="175"/>
        <v>0</v>
      </c>
      <c r="D1530" s="182">
        <f t="shared" si="175"/>
        <v>0</v>
      </c>
      <c r="E1530" s="183">
        <f t="shared" si="175"/>
        <v>0</v>
      </c>
      <c r="F1530" s="182">
        <f t="shared" si="175"/>
        <v>0</v>
      </c>
      <c r="G1530" s="141">
        <f t="shared" si="175"/>
        <v>0</v>
      </c>
      <c r="H1530" s="141">
        <f t="shared" si="175"/>
        <v>0</v>
      </c>
      <c r="I1530" s="142">
        <f t="shared" si="175"/>
        <v>0</v>
      </c>
      <c r="J1530" s="136">
        <f t="shared" si="175"/>
        <v>0</v>
      </c>
      <c r="K1530" s="136">
        <f t="shared" si="175"/>
        <v>0</v>
      </c>
      <c r="L1530" s="136">
        <f t="shared" si="175"/>
        <v>0</v>
      </c>
      <c r="M1530" s="177">
        <f t="shared" si="175"/>
        <v>0</v>
      </c>
      <c r="N1530" s="137">
        <f t="shared" si="175"/>
        <v>0</v>
      </c>
      <c r="O1530" s="45"/>
      <c r="Q1530" s="57" t="str">
        <f t="shared" si="171"/>
        <v>скрыть</v>
      </c>
    </row>
    <row r="1531" spans="2:17" ht="15.75" hidden="1" customHeight="1" x14ac:dyDescent="0.25">
      <c r="B1531" s="182">
        <v>1515</v>
      </c>
      <c r="C1531" s="182">
        <f t="shared" si="175"/>
        <v>0</v>
      </c>
      <c r="D1531" s="182">
        <f t="shared" si="175"/>
        <v>0</v>
      </c>
      <c r="E1531" s="183">
        <f t="shared" si="175"/>
        <v>0</v>
      </c>
      <c r="F1531" s="182">
        <f t="shared" si="175"/>
        <v>0</v>
      </c>
      <c r="G1531" s="141">
        <f t="shared" si="175"/>
        <v>0</v>
      </c>
      <c r="H1531" s="141">
        <f t="shared" si="175"/>
        <v>0</v>
      </c>
      <c r="I1531" s="142">
        <f t="shared" si="175"/>
        <v>0</v>
      </c>
      <c r="J1531" s="136">
        <f t="shared" si="175"/>
        <v>0</v>
      </c>
      <c r="K1531" s="136">
        <f t="shared" si="175"/>
        <v>0</v>
      </c>
      <c r="L1531" s="136">
        <f t="shared" si="175"/>
        <v>0</v>
      </c>
      <c r="M1531" s="177">
        <f t="shared" si="175"/>
        <v>0</v>
      </c>
      <c r="N1531" s="137">
        <f t="shared" si="175"/>
        <v>0</v>
      </c>
      <c r="O1531" s="45"/>
      <c r="Q1531" s="57" t="str">
        <f t="shared" si="171"/>
        <v>скрыть</v>
      </c>
    </row>
    <row r="1532" spans="2:17" ht="15.75" hidden="1" customHeight="1" x14ac:dyDescent="0.25">
      <c r="B1532" s="182">
        <v>1516</v>
      </c>
      <c r="C1532" s="182">
        <f t="shared" si="175"/>
        <v>0</v>
      </c>
      <c r="D1532" s="182">
        <f t="shared" si="175"/>
        <v>0</v>
      </c>
      <c r="E1532" s="183">
        <f t="shared" si="175"/>
        <v>0</v>
      </c>
      <c r="F1532" s="182">
        <f t="shared" si="175"/>
        <v>0</v>
      </c>
      <c r="G1532" s="141">
        <f t="shared" si="175"/>
        <v>0</v>
      </c>
      <c r="H1532" s="141">
        <f t="shared" si="175"/>
        <v>0</v>
      </c>
      <c r="I1532" s="142">
        <f t="shared" si="175"/>
        <v>0</v>
      </c>
      <c r="J1532" s="136">
        <f t="shared" si="175"/>
        <v>0</v>
      </c>
      <c r="K1532" s="136">
        <f t="shared" si="175"/>
        <v>0</v>
      </c>
      <c r="L1532" s="136">
        <f t="shared" si="175"/>
        <v>0</v>
      </c>
      <c r="M1532" s="177">
        <f t="shared" si="175"/>
        <v>0</v>
      </c>
      <c r="N1532" s="137">
        <f t="shared" si="175"/>
        <v>0</v>
      </c>
      <c r="O1532" s="45"/>
      <c r="Q1532" s="57" t="str">
        <f t="shared" si="171"/>
        <v>скрыть</v>
      </c>
    </row>
    <row r="1533" spans="2:17" ht="15.75" hidden="1" customHeight="1" x14ac:dyDescent="0.25">
      <c r="B1533" s="182">
        <v>1517</v>
      </c>
      <c r="C1533" s="182">
        <f t="shared" si="175"/>
        <v>0</v>
      </c>
      <c r="D1533" s="182">
        <f t="shared" si="175"/>
        <v>0</v>
      </c>
      <c r="E1533" s="183">
        <f t="shared" si="175"/>
        <v>0</v>
      </c>
      <c r="F1533" s="182">
        <f t="shared" si="175"/>
        <v>0</v>
      </c>
      <c r="G1533" s="141">
        <f t="shared" si="175"/>
        <v>0</v>
      </c>
      <c r="H1533" s="141">
        <f t="shared" si="175"/>
        <v>0</v>
      </c>
      <c r="I1533" s="142">
        <f t="shared" si="175"/>
        <v>0</v>
      </c>
      <c r="J1533" s="136">
        <f t="shared" si="175"/>
        <v>0</v>
      </c>
      <c r="K1533" s="136">
        <f t="shared" si="175"/>
        <v>0</v>
      </c>
      <c r="L1533" s="136">
        <f t="shared" si="175"/>
        <v>0</v>
      </c>
      <c r="M1533" s="177">
        <f t="shared" si="175"/>
        <v>0</v>
      </c>
      <c r="N1533" s="137">
        <f t="shared" si="175"/>
        <v>0</v>
      </c>
      <c r="O1533" s="45"/>
      <c r="Q1533" s="57" t="str">
        <f t="shared" si="171"/>
        <v>скрыть</v>
      </c>
    </row>
    <row r="1534" spans="2:17" ht="15.75" hidden="1" customHeight="1" x14ac:dyDescent="0.25">
      <c r="B1534" s="182">
        <v>1518</v>
      </c>
      <c r="C1534" s="182">
        <f t="shared" si="175"/>
        <v>0</v>
      </c>
      <c r="D1534" s="182">
        <f t="shared" si="175"/>
        <v>0</v>
      </c>
      <c r="E1534" s="183">
        <f t="shared" si="175"/>
        <v>0</v>
      </c>
      <c r="F1534" s="182">
        <f t="shared" si="175"/>
        <v>0</v>
      </c>
      <c r="G1534" s="141">
        <f t="shared" si="175"/>
        <v>0</v>
      </c>
      <c r="H1534" s="141">
        <f t="shared" si="175"/>
        <v>0</v>
      </c>
      <c r="I1534" s="142">
        <f t="shared" si="175"/>
        <v>0</v>
      </c>
      <c r="J1534" s="136">
        <f t="shared" si="175"/>
        <v>0</v>
      </c>
      <c r="K1534" s="136">
        <f t="shared" si="175"/>
        <v>0</v>
      </c>
      <c r="L1534" s="136">
        <f t="shared" si="175"/>
        <v>0</v>
      </c>
      <c r="M1534" s="177">
        <f t="shared" si="175"/>
        <v>0</v>
      </c>
      <c r="N1534" s="137">
        <f t="shared" si="175"/>
        <v>0</v>
      </c>
      <c r="O1534" s="45"/>
      <c r="Q1534" s="57" t="str">
        <f t="shared" si="171"/>
        <v>скрыть</v>
      </c>
    </row>
    <row r="1535" spans="2:17" ht="15.75" hidden="1" customHeight="1" x14ac:dyDescent="0.25">
      <c r="B1535" s="182">
        <v>1519</v>
      </c>
      <c r="C1535" s="182">
        <f t="shared" si="175"/>
        <v>0</v>
      </c>
      <c r="D1535" s="182">
        <f t="shared" si="175"/>
        <v>0</v>
      </c>
      <c r="E1535" s="183">
        <f t="shared" si="175"/>
        <v>0</v>
      </c>
      <c r="F1535" s="182">
        <f t="shared" si="175"/>
        <v>0</v>
      </c>
      <c r="G1535" s="141">
        <f t="shared" si="175"/>
        <v>0</v>
      </c>
      <c r="H1535" s="141">
        <f t="shared" si="175"/>
        <v>0</v>
      </c>
      <c r="I1535" s="142">
        <f t="shared" si="175"/>
        <v>0</v>
      </c>
      <c r="J1535" s="136">
        <f t="shared" si="175"/>
        <v>0</v>
      </c>
      <c r="K1535" s="136">
        <f t="shared" si="175"/>
        <v>0</v>
      </c>
      <c r="L1535" s="136">
        <f t="shared" si="175"/>
        <v>0</v>
      </c>
      <c r="M1535" s="177">
        <f t="shared" si="175"/>
        <v>0</v>
      </c>
      <c r="N1535" s="137">
        <f t="shared" si="175"/>
        <v>0</v>
      </c>
      <c r="O1535" s="45"/>
      <c r="Q1535" s="57" t="str">
        <f t="shared" si="171"/>
        <v>скрыть</v>
      </c>
    </row>
    <row r="1536" spans="2:17" ht="15.75" hidden="1" customHeight="1" x14ac:dyDescent="0.25">
      <c r="B1536" s="182">
        <v>1520</v>
      </c>
      <c r="C1536" s="182">
        <f t="shared" si="175"/>
        <v>0</v>
      </c>
      <c r="D1536" s="182">
        <f t="shared" si="175"/>
        <v>0</v>
      </c>
      <c r="E1536" s="183">
        <f t="shared" si="175"/>
        <v>0</v>
      </c>
      <c r="F1536" s="182">
        <f t="shared" si="175"/>
        <v>0</v>
      </c>
      <c r="G1536" s="141">
        <f t="shared" si="175"/>
        <v>0</v>
      </c>
      <c r="H1536" s="141">
        <f t="shared" si="175"/>
        <v>0</v>
      </c>
      <c r="I1536" s="142">
        <f t="shared" si="175"/>
        <v>0</v>
      </c>
      <c r="J1536" s="136">
        <f t="shared" si="175"/>
        <v>0</v>
      </c>
      <c r="K1536" s="136">
        <f t="shared" si="175"/>
        <v>0</v>
      </c>
      <c r="L1536" s="136">
        <f t="shared" si="175"/>
        <v>0</v>
      </c>
      <c r="M1536" s="177">
        <f t="shared" si="175"/>
        <v>0</v>
      </c>
      <c r="N1536" s="137">
        <f t="shared" si="175"/>
        <v>0</v>
      </c>
      <c r="O1536" s="45"/>
      <c r="Q1536" s="57" t="str">
        <f t="shared" si="171"/>
        <v>скрыть</v>
      </c>
    </row>
    <row r="1537" spans="2:17" ht="15.75" hidden="1" customHeight="1" x14ac:dyDescent="0.25">
      <c r="B1537" s="182">
        <v>1521</v>
      </c>
      <c r="C1537" s="182">
        <f t="shared" ref="C1537:N1546" si="176">IFERROR(VLOOKUP($B1537,calc_data,C$14+1,0),0)</f>
        <v>0</v>
      </c>
      <c r="D1537" s="182">
        <f t="shared" si="176"/>
        <v>0</v>
      </c>
      <c r="E1537" s="183">
        <f t="shared" si="176"/>
        <v>0</v>
      </c>
      <c r="F1537" s="182">
        <f t="shared" si="176"/>
        <v>0</v>
      </c>
      <c r="G1537" s="141">
        <f t="shared" si="176"/>
        <v>0</v>
      </c>
      <c r="H1537" s="141">
        <f t="shared" si="176"/>
        <v>0</v>
      </c>
      <c r="I1537" s="142">
        <f t="shared" si="176"/>
        <v>0</v>
      </c>
      <c r="J1537" s="136">
        <f t="shared" si="176"/>
        <v>0</v>
      </c>
      <c r="K1537" s="136">
        <f t="shared" si="176"/>
        <v>0</v>
      </c>
      <c r="L1537" s="136">
        <f t="shared" si="176"/>
        <v>0</v>
      </c>
      <c r="M1537" s="177">
        <f t="shared" si="176"/>
        <v>0</v>
      </c>
      <c r="N1537" s="137">
        <f t="shared" si="176"/>
        <v>0</v>
      </c>
      <c r="O1537" s="45"/>
      <c r="Q1537" s="57" t="str">
        <f t="shared" si="171"/>
        <v>скрыть</v>
      </c>
    </row>
    <row r="1538" spans="2:17" ht="15.75" hidden="1" customHeight="1" x14ac:dyDescent="0.25">
      <c r="B1538" s="182">
        <v>1522</v>
      </c>
      <c r="C1538" s="182">
        <f t="shared" si="176"/>
        <v>0</v>
      </c>
      <c r="D1538" s="182">
        <f t="shared" si="176"/>
        <v>0</v>
      </c>
      <c r="E1538" s="183">
        <f t="shared" si="176"/>
        <v>0</v>
      </c>
      <c r="F1538" s="182">
        <f t="shared" si="176"/>
        <v>0</v>
      </c>
      <c r="G1538" s="141">
        <f t="shared" si="176"/>
        <v>0</v>
      </c>
      <c r="H1538" s="141">
        <f t="shared" si="176"/>
        <v>0</v>
      </c>
      <c r="I1538" s="142">
        <f t="shared" si="176"/>
        <v>0</v>
      </c>
      <c r="J1538" s="136">
        <f t="shared" si="176"/>
        <v>0</v>
      </c>
      <c r="K1538" s="136">
        <f t="shared" si="176"/>
        <v>0</v>
      </c>
      <c r="L1538" s="136">
        <f t="shared" si="176"/>
        <v>0</v>
      </c>
      <c r="M1538" s="177">
        <f t="shared" si="176"/>
        <v>0</v>
      </c>
      <c r="N1538" s="137">
        <f t="shared" si="176"/>
        <v>0</v>
      </c>
      <c r="O1538" s="45"/>
      <c r="Q1538" s="57" t="str">
        <f t="shared" si="171"/>
        <v>скрыть</v>
      </c>
    </row>
    <row r="1539" spans="2:17" ht="15.75" hidden="1" customHeight="1" x14ac:dyDescent="0.25">
      <c r="B1539" s="182">
        <v>1523</v>
      </c>
      <c r="C1539" s="182">
        <f t="shared" si="176"/>
        <v>0</v>
      </c>
      <c r="D1539" s="182">
        <f t="shared" si="176"/>
        <v>0</v>
      </c>
      <c r="E1539" s="183">
        <f t="shared" si="176"/>
        <v>0</v>
      </c>
      <c r="F1539" s="182">
        <f t="shared" si="176"/>
        <v>0</v>
      </c>
      <c r="G1539" s="141">
        <f t="shared" si="176"/>
        <v>0</v>
      </c>
      <c r="H1539" s="141">
        <f t="shared" si="176"/>
        <v>0</v>
      </c>
      <c r="I1539" s="142">
        <f t="shared" si="176"/>
        <v>0</v>
      </c>
      <c r="J1539" s="136">
        <f t="shared" si="176"/>
        <v>0</v>
      </c>
      <c r="K1539" s="136">
        <f t="shared" si="176"/>
        <v>0</v>
      </c>
      <c r="L1539" s="136">
        <f t="shared" si="176"/>
        <v>0</v>
      </c>
      <c r="M1539" s="177">
        <f t="shared" si="176"/>
        <v>0</v>
      </c>
      <c r="N1539" s="137">
        <f t="shared" si="176"/>
        <v>0</v>
      </c>
      <c r="O1539" s="45"/>
      <c r="Q1539" s="57" t="str">
        <f t="shared" si="171"/>
        <v>скрыть</v>
      </c>
    </row>
    <row r="1540" spans="2:17" ht="15.75" hidden="1" customHeight="1" x14ac:dyDescent="0.25">
      <c r="B1540" s="182">
        <v>1524</v>
      </c>
      <c r="C1540" s="182">
        <f t="shared" si="176"/>
        <v>0</v>
      </c>
      <c r="D1540" s="182">
        <f t="shared" si="176"/>
        <v>0</v>
      </c>
      <c r="E1540" s="183">
        <f t="shared" si="176"/>
        <v>0</v>
      </c>
      <c r="F1540" s="182">
        <f t="shared" si="176"/>
        <v>0</v>
      </c>
      <c r="G1540" s="141">
        <f t="shared" si="176"/>
        <v>0</v>
      </c>
      <c r="H1540" s="141">
        <f t="shared" si="176"/>
        <v>0</v>
      </c>
      <c r="I1540" s="142">
        <f t="shared" si="176"/>
        <v>0</v>
      </c>
      <c r="J1540" s="136">
        <f t="shared" si="176"/>
        <v>0</v>
      </c>
      <c r="K1540" s="136">
        <f t="shared" si="176"/>
        <v>0</v>
      </c>
      <c r="L1540" s="136">
        <f t="shared" si="176"/>
        <v>0</v>
      </c>
      <c r="M1540" s="177">
        <f t="shared" si="176"/>
        <v>0</v>
      </c>
      <c r="N1540" s="137">
        <f t="shared" si="176"/>
        <v>0</v>
      </c>
      <c r="O1540" s="45"/>
      <c r="Q1540" s="57" t="str">
        <f t="shared" si="171"/>
        <v>скрыть</v>
      </c>
    </row>
    <row r="1541" spans="2:17" ht="15.75" hidden="1" customHeight="1" x14ac:dyDescent="0.25">
      <c r="B1541" s="182">
        <v>1525</v>
      </c>
      <c r="C1541" s="182">
        <f t="shared" si="176"/>
        <v>0</v>
      </c>
      <c r="D1541" s="182">
        <f t="shared" si="176"/>
        <v>0</v>
      </c>
      <c r="E1541" s="183">
        <f t="shared" si="176"/>
        <v>0</v>
      </c>
      <c r="F1541" s="182">
        <f t="shared" si="176"/>
        <v>0</v>
      </c>
      <c r="G1541" s="141">
        <f t="shared" si="176"/>
        <v>0</v>
      </c>
      <c r="H1541" s="141">
        <f t="shared" si="176"/>
        <v>0</v>
      </c>
      <c r="I1541" s="142">
        <f t="shared" si="176"/>
        <v>0</v>
      </c>
      <c r="J1541" s="136">
        <f t="shared" si="176"/>
        <v>0</v>
      </c>
      <c r="K1541" s="136">
        <f t="shared" si="176"/>
        <v>0</v>
      </c>
      <c r="L1541" s="136">
        <f t="shared" si="176"/>
        <v>0</v>
      </c>
      <c r="M1541" s="177">
        <f t="shared" si="176"/>
        <v>0</v>
      </c>
      <c r="N1541" s="137">
        <f t="shared" si="176"/>
        <v>0</v>
      </c>
      <c r="O1541" s="45"/>
      <c r="Q1541" s="57" t="str">
        <f t="shared" si="171"/>
        <v>скрыть</v>
      </c>
    </row>
    <row r="1542" spans="2:17" ht="15.75" hidden="1" customHeight="1" x14ac:dyDescent="0.25">
      <c r="B1542" s="182">
        <v>1526</v>
      </c>
      <c r="C1542" s="182">
        <f t="shared" si="176"/>
        <v>0</v>
      </c>
      <c r="D1542" s="182">
        <f t="shared" si="176"/>
        <v>0</v>
      </c>
      <c r="E1542" s="183">
        <f t="shared" si="176"/>
        <v>0</v>
      </c>
      <c r="F1542" s="182">
        <f t="shared" si="176"/>
        <v>0</v>
      </c>
      <c r="G1542" s="141">
        <f t="shared" si="176"/>
        <v>0</v>
      </c>
      <c r="H1542" s="141">
        <f t="shared" si="176"/>
        <v>0</v>
      </c>
      <c r="I1542" s="142">
        <f t="shared" si="176"/>
        <v>0</v>
      </c>
      <c r="J1542" s="136">
        <f t="shared" si="176"/>
        <v>0</v>
      </c>
      <c r="K1542" s="136">
        <f t="shared" si="176"/>
        <v>0</v>
      </c>
      <c r="L1542" s="136">
        <f t="shared" si="176"/>
        <v>0</v>
      </c>
      <c r="M1542" s="177">
        <f t="shared" si="176"/>
        <v>0</v>
      </c>
      <c r="N1542" s="137">
        <f t="shared" si="176"/>
        <v>0</v>
      </c>
      <c r="O1542" s="45"/>
      <c r="Q1542" s="57" t="str">
        <f t="shared" si="171"/>
        <v>скрыть</v>
      </c>
    </row>
    <row r="1543" spans="2:17" ht="15.75" hidden="1" customHeight="1" x14ac:dyDescent="0.25">
      <c r="B1543" s="182">
        <v>1527</v>
      </c>
      <c r="C1543" s="182">
        <f t="shared" si="176"/>
        <v>0</v>
      </c>
      <c r="D1543" s="182">
        <f t="shared" si="176"/>
        <v>0</v>
      </c>
      <c r="E1543" s="183">
        <f t="shared" si="176"/>
        <v>0</v>
      </c>
      <c r="F1543" s="182">
        <f t="shared" si="176"/>
        <v>0</v>
      </c>
      <c r="G1543" s="141">
        <f t="shared" si="176"/>
        <v>0</v>
      </c>
      <c r="H1543" s="141">
        <f t="shared" si="176"/>
        <v>0</v>
      </c>
      <c r="I1543" s="142">
        <f t="shared" si="176"/>
        <v>0</v>
      </c>
      <c r="J1543" s="136">
        <f t="shared" si="176"/>
        <v>0</v>
      </c>
      <c r="K1543" s="136">
        <f t="shared" si="176"/>
        <v>0</v>
      </c>
      <c r="L1543" s="136">
        <f t="shared" si="176"/>
        <v>0</v>
      </c>
      <c r="M1543" s="177">
        <f t="shared" si="176"/>
        <v>0</v>
      </c>
      <c r="N1543" s="137">
        <f t="shared" si="176"/>
        <v>0</v>
      </c>
      <c r="O1543" s="45"/>
      <c r="Q1543" s="57" t="str">
        <f t="shared" si="171"/>
        <v>скрыть</v>
      </c>
    </row>
    <row r="1544" spans="2:17" ht="15.75" hidden="1" customHeight="1" x14ac:dyDescent="0.25">
      <c r="B1544" s="182">
        <v>1528</v>
      </c>
      <c r="C1544" s="182">
        <f t="shared" si="176"/>
        <v>0</v>
      </c>
      <c r="D1544" s="182">
        <f t="shared" si="176"/>
        <v>0</v>
      </c>
      <c r="E1544" s="183">
        <f t="shared" si="176"/>
        <v>0</v>
      </c>
      <c r="F1544" s="182">
        <f t="shared" si="176"/>
        <v>0</v>
      </c>
      <c r="G1544" s="141">
        <f t="shared" si="176"/>
        <v>0</v>
      </c>
      <c r="H1544" s="141">
        <f t="shared" si="176"/>
        <v>0</v>
      </c>
      <c r="I1544" s="142">
        <f t="shared" si="176"/>
        <v>0</v>
      </c>
      <c r="J1544" s="136">
        <f t="shared" si="176"/>
        <v>0</v>
      </c>
      <c r="K1544" s="136">
        <f t="shared" si="176"/>
        <v>0</v>
      </c>
      <c r="L1544" s="136">
        <f t="shared" si="176"/>
        <v>0</v>
      </c>
      <c r="M1544" s="177">
        <f t="shared" si="176"/>
        <v>0</v>
      </c>
      <c r="N1544" s="137">
        <f t="shared" si="176"/>
        <v>0</v>
      </c>
      <c r="O1544" s="45"/>
      <c r="Q1544" s="57" t="str">
        <f t="shared" si="171"/>
        <v>скрыть</v>
      </c>
    </row>
    <row r="1545" spans="2:17" ht="15.75" hidden="1" customHeight="1" x14ac:dyDescent="0.25">
      <c r="B1545" s="182">
        <v>1529</v>
      </c>
      <c r="C1545" s="182">
        <f t="shared" si="176"/>
        <v>0</v>
      </c>
      <c r="D1545" s="182">
        <f t="shared" si="176"/>
        <v>0</v>
      </c>
      <c r="E1545" s="183">
        <f t="shared" si="176"/>
        <v>0</v>
      </c>
      <c r="F1545" s="182">
        <f t="shared" si="176"/>
        <v>0</v>
      </c>
      <c r="G1545" s="141">
        <f t="shared" si="176"/>
        <v>0</v>
      </c>
      <c r="H1545" s="141">
        <f t="shared" si="176"/>
        <v>0</v>
      </c>
      <c r="I1545" s="142">
        <f t="shared" si="176"/>
        <v>0</v>
      </c>
      <c r="J1545" s="136">
        <f t="shared" si="176"/>
        <v>0</v>
      </c>
      <c r="K1545" s="136">
        <f t="shared" si="176"/>
        <v>0</v>
      </c>
      <c r="L1545" s="136">
        <f t="shared" si="176"/>
        <v>0</v>
      </c>
      <c r="M1545" s="177">
        <f t="shared" si="176"/>
        <v>0</v>
      </c>
      <c r="N1545" s="137">
        <f t="shared" si="176"/>
        <v>0</v>
      </c>
      <c r="O1545" s="45"/>
      <c r="Q1545" s="57" t="str">
        <f t="shared" si="171"/>
        <v>скрыть</v>
      </c>
    </row>
    <row r="1546" spans="2:17" ht="15.75" hidden="1" customHeight="1" x14ac:dyDescent="0.25">
      <c r="B1546" s="182">
        <v>1530</v>
      </c>
      <c r="C1546" s="182">
        <f t="shared" si="176"/>
        <v>0</v>
      </c>
      <c r="D1546" s="182">
        <f t="shared" si="176"/>
        <v>0</v>
      </c>
      <c r="E1546" s="183">
        <f t="shared" si="176"/>
        <v>0</v>
      </c>
      <c r="F1546" s="182">
        <f t="shared" si="176"/>
        <v>0</v>
      </c>
      <c r="G1546" s="141">
        <f t="shared" si="176"/>
        <v>0</v>
      </c>
      <c r="H1546" s="141">
        <f t="shared" si="176"/>
        <v>0</v>
      </c>
      <c r="I1546" s="142">
        <f t="shared" si="176"/>
        <v>0</v>
      </c>
      <c r="J1546" s="136">
        <f t="shared" si="176"/>
        <v>0</v>
      </c>
      <c r="K1546" s="136">
        <f t="shared" si="176"/>
        <v>0</v>
      </c>
      <c r="L1546" s="136">
        <f t="shared" si="176"/>
        <v>0</v>
      </c>
      <c r="M1546" s="177">
        <f t="shared" si="176"/>
        <v>0</v>
      </c>
      <c r="N1546" s="137">
        <f t="shared" si="176"/>
        <v>0</v>
      </c>
      <c r="O1546" s="45"/>
      <c r="Q1546" s="57" t="str">
        <f t="shared" si="171"/>
        <v>скрыть</v>
      </c>
    </row>
    <row r="1547" spans="2:17" ht="15.75" hidden="1" customHeight="1" x14ac:dyDescent="0.25">
      <c r="B1547" s="182">
        <v>1531</v>
      </c>
      <c r="C1547" s="182">
        <f t="shared" ref="C1547:N1556" si="177">IFERROR(VLOOKUP($B1547,calc_data,C$14+1,0),0)</f>
        <v>0</v>
      </c>
      <c r="D1547" s="182">
        <f t="shared" si="177"/>
        <v>0</v>
      </c>
      <c r="E1547" s="183">
        <f t="shared" si="177"/>
        <v>0</v>
      </c>
      <c r="F1547" s="182">
        <f t="shared" si="177"/>
        <v>0</v>
      </c>
      <c r="G1547" s="141">
        <f t="shared" si="177"/>
        <v>0</v>
      </c>
      <c r="H1547" s="141">
        <f t="shared" si="177"/>
        <v>0</v>
      </c>
      <c r="I1547" s="142">
        <f t="shared" si="177"/>
        <v>0</v>
      </c>
      <c r="J1547" s="136">
        <f t="shared" si="177"/>
        <v>0</v>
      </c>
      <c r="K1547" s="136">
        <f t="shared" si="177"/>
        <v>0</v>
      </c>
      <c r="L1547" s="136">
        <f t="shared" si="177"/>
        <v>0</v>
      </c>
      <c r="M1547" s="177">
        <f t="shared" si="177"/>
        <v>0</v>
      </c>
      <c r="N1547" s="137">
        <f t="shared" si="177"/>
        <v>0</v>
      </c>
      <c r="O1547" s="45"/>
      <c r="Q1547" s="57" t="str">
        <f t="shared" si="171"/>
        <v>скрыть</v>
      </c>
    </row>
    <row r="1548" spans="2:17" ht="15.75" hidden="1" customHeight="1" x14ac:dyDescent="0.25">
      <c r="B1548" s="182">
        <v>1532</v>
      </c>
      <c r="C1548" s="182">
        <f t="shared" si="177"/>
        <v>0</v>
      </c>
      <c r="D1548" s="182">
        <f t="shared" si="177"/>
        <v>0</v>
      </c>
      <c r="E1548" s="183">
        <f t="shared" si="177"/>
        <v>0</v>
      </c>
      <c r="F1548" s="182">
        <f t="shared" si="177"/>
        <v>0</v>
      </c>
      <c r="G1548" s="141">
        <f t="shared" si="177"/>
        <v>0</v>
      </c>
      <c r="H1548" s="141">
        <f t="shared" si="177"/>
        <v>0</v>
      </c>
      <c r="I1548" s="142">
        <f t="shared" si="177"/>
        <v>0</v>
      </c>
      <c r="J1548" s="136">
        <f t="shared" si="177"/>
        <v>0</v>
      </c>
      <c r="K1548" s="136">
        <f t="shared" si="177"/>
        <v>0</v>
      </c>
      <c r="L1548" s="136">
        <f t="shared" si="177"/>
        <v>0</v>
      </c>
      <c r="M1548" s="177">
        <f t="shared" si="177"/>
        <v>0</v>
      </c>
      <c r="N1548" s="137">
        <f t="shared" si="177"/>
        <v>0</v>
      </c>
      <c r="O1548" s="45"/>
      <c r="Q1548" s="57" t="str">
        <f t="shared" si="171"/>
        <v>скрыть</v>
      </c>
    </row>
    <row r="1549" spans="2:17" ht="15.75" hidden="1" customHeight="1" x14ac:dyDescent="0.25">
      <c r="B1549" s="182">
        <v>1533</v>
      </c>
      <c r="C1549" s="182">
        <f t="shared" si="177"/>
        <v>0</v>
      </c>
      <c r="D1549" s="182">
        <f t="shared" si="177"/>
        <v>0</v>
      </c>
      <c r="E1549" s="183">
        <f t="shared" si="177"/>
        <v>0</v>
      </c>
      <c r="F1549" s="182">
        <f t="shared" si="177"/>
        <v>0</v>
      </c>
      <c r="G1549" s="141">
        <f t="shared" si="177"/>
        <v>0</v>
      </c>
      <c r="H1549" s="141">
        <f t="shared" si="177"/>
        <v>0</v>
      </c>
      <c r="I1549" s="142">
        <f t="shared" si="177"/>
        <v>0</v>
      </c>
      <c r="J1549" s="136">
        <f t="shared" si="177"/>
        <v>0</v>
      </c>
      <c r="K1549" s="136">
        <f t="shared" si="177"/>
        <v>0</v>
      </c>
      <c r="L1549" s="136">
        <f t="shared" si="177"/>
        <v>0</v>
      </c>
      <c r="M1549" s="177">
        <f t="shared" si="177"/>
        <v>0</v>
      </c>
      <c r="N1549" s="137">
        <f t="shared" si="177"/>
        <v>0</v>
      </c>
      <c r="O1549" s="45"/>
      <c r="Q1549" s="57" t="str">
        <f t="shared" si="171"/>
        <v>скрыть</v>
      </c>
    </row>
    <row r="1550" spans="2:17" ht="15.75" hidden="1" customHeight="1" x14ac:dyDescent="0.25">
      <c r="B1550" s="182">
        <v>1534</v>
      </c>
      <c r="C1550" s="182">
        <f t="shared" si="177"/>
        <v>0</v>
      </c>
      <c r="D1550" s="182">
        <f t="shared" si="177"/>
        <v>0</v>
      </c>
      <c r="E1550" s="183">
        <f t="shared" si="177"/>
        <v>0</v>
      </c>
      <c r="F1550" s="182">
        <f t="shared" si="177"/>
        <v>0</v>
      </c>
      <c r="G1550" s="141">
        <f t="shared" si="177"/>
        <v>0</v>
      </c>
      <c r="H1550" s="141">
        <f t="shared" si="177"/>
        <v>0</v>
      </c>
      <c r="I1550" s="142">
        <f t="shared" si="177"/>
        <v>0</v>
      </c>
      <c r="J1550" s="136">
        <f t="shared" si="177"/>
        <v>0</v>
      </c>
      <c r="K1550" s="136">
        <f t="shared" si="177"/>
        <v>0</v>
      </c>
      <c r="L1550" s="136">
        <f t="shared" si="177"/>
        <v>0</v>
      </c>
      <c r="M1550" s="177">
        <f t="shared" si="177"/>
        <v>0</v>
      </c>
      <c r="N1550" s="137">
        <f t="shared" si="177"/>
        <v>0</v>
      </c>
      <c r="O1550" s="45"/>
      <c r="Q1550" s="57" t="str">
        <f t="shared" si="171"/>
        <v>скрыть</v>
      </c>
    </row>
    <row r="1551" spans="2:17" ht="15.75" hidden="1" customHeight="1" x14ac:dyDescent="0.25">
      <c r="B1551" s="182">
        <v>1535</v>
      </c>
      <c r="C1551" s="182">
        <f t="shared" si="177"/>
        <v>0</v>
      </c>
      <c r="D1551" s="182">
        <f t="shared" si="177"/>
        <v>0</v>
      </c>
      <c r="E1551" s="183">
        <f t="shared" si="177"/>
        <v>0</v>
      </c>
      <c r="F1551" s="182">
        <f t="shared" si="177"/>
        <v>0</v>
      </c>
      <c r="G1551" s="141">
        <f t="shared" si="177"/>
        <v>0</v>
      </c>
      <c r="H1551" s="141">
        <f t="shared" si="177"/>
        <v>0</v>
      </c>
      <c r="I1551" s="142">
        <f t="shared" si="177"/>
        <v>0</v>
      </c>
      <c r="J1551" s="136">
        <f t="shared" si="177"/>
        <v>0</v>
      </c>
      <c r="K1551" s="136">
        <f t="shared" si="177"/>
        <v>0</v>
      </c>
      <c r="L1551" s="136">
        <f t="shared" si="177"/>
        <v>0</v>
      </c>
      <c r="M1551" s="177">
        <f t="shared" si="177"/>
        <v>0</v>
      </c>
      <c r="N1551" s="137">
        <f t="shared" si="177"/>
        <v>0</v>
      </c>
      <c r="O1551" s="45"/>
      <c r="Q1551" s="57" t="str">
        <f t="shared" si="171"/>
        <v>скрыть</v>
      </c>
    </row>
    <row r="1552" spans="2:17" ht="15.75" hidden="1" customHeight="1" x14ac:dyDescent="0.25">
      <c r="B1552" s="182">
        <v>1536</v>
      </c>
      <c r="C1552" s="182">
        <f t="shared" si="177"/>
        <v>0</v>
      </c>
      <c r="D1552" s="182">
        <f t="shared" si="177"/>
        <v>0</v>
      </c>
      <c r="E1552" s="183">
        <f t="shared" si="177"/>
        <v>0</v>
      </c>
      <c r="F1552" s="182">
        <f t="shared" si="177"/>
        <v>0</v>
      </c>
      <c r="G1552" s="141">
        <f t="shared" si="177"/>
        <v>0</v>
      </c>
      <c r="H1552" s="141">
        <f t="shared" si="177"/>
        <v>0</v>
      </c>
      <c r="I1552" s="142">
        <f t="shared" si="177"/>
        <v>0</v>
      </c>
      <c r="J1552" s="136">
        <f t="shared" si="177"/>
        <v>0</v>
      </c>
      <c r="K1552" s="136">
        <f t="shared" si="177"/>
        <v>0</v>
      </c>
      <c r="L1552" s="136">
        <f t="shared" si="177"/>
        <v>0</v>
      </c>
      <c r="M1552" s="177">
        <f t="shared" si="177"/>
        <v>0</v>
      </c>
      <c r="N1552" s="137">
        <f t="shared" si="177"/>
        <v>0</v>
      </c>
      <c r="O1552" s="45"/>
      <c r="Q1552" s="57" t="str">
        <f t="shared" si="171"/>
        <v>скрыть</v>
      </c>
    </row>
    <row r="1553" spans="2:17" ht="15.75" hidden="1" customHeight="1" x14ac:dyDescent="0.25">
      <c r="B1553" s="182">
        <v>1537</v>
      </c>
      <c r="C1553" s="182">
        <f t="shared" si="177"/>
        <v>0</v>
      </c>
      <c r="D1553" s="182">
        <f t="shared" si="177"/>
        <v>0</v>
      </c>
      <c r="E1553" s="183">
        <f t="shared" si="177"/>
        <v>0</v>
      </c>
      <c r="F1553" s="182">
        <f t="shared" si="177"/>
        <v>0</v>
      </c>
      <c r="G1553" s="141">
        <f t="shared" si="177"/>
        <v>0</v>
      </c>
      <c r="H1553" s="141">
        <f t="shared" si="177"/>
        <v>0</v>
      </c>
      <c r="I1553" s="142">
        <f t="shared" si="177"/>
        <v>0</v>
      </c>
      <c r="J1553" s="136">
        <f t="shared" si="177"/>
        <v>0</v>
      </c>
      <c r="K1553" s="136">
        <f t="shared" si="177"/>
        <v>0</v>
      </c>
      <c r="L1553" s="136">
        <f t="shared" si="177"/>
        <v>0</v>
      </c>
      <c r="M1553" s="177">
        <f t="shared" si="177"/>
        <v>0</v>
      </c>
      <c r="N1553" s="137">
        <f t="shared" si="177"/>
        <v>0</v>
      </c>
      <c r="O1553" s="45"/>
      <c r="Q1553" s="57" t="str">
        <f t="shared" ref="Q1553:Q1616" si="178">IF(K1553&gt;0,"показать","скрыть")</f>
        <v>скрыть</v>
      </c>
    </row>
    <row r="1554" spans="2:17" ht="15.75" hidden="1" customHeight="1" x14ac:dyDescent="0.25">
      <c r="B1554" s="182">
        <v>1538</v>
      </c>
      <c r="C1554" s="182">
        <f t="shared" si="177"/>
        <v>0</v>
      </c>
      <c r="D1554" s="182">
        <f t="shared" si="177"/>
        <v>0</v>
      </c>
      <c r="E1554" s="183">
        <f t="shared" si="177"/>
        <v>0</v>
      </c>
      <c r="F1554" s="182">
        <f t="shared" si="177"/>
        <v>0</v>
      </c>
      <c r="G1554" s="141">
        <f t="shared" si="177"/>
        <v>0</v>
      </c>
      <c r="H1554" s="141">
        <f t="shared" si="177"/>
        <v>0</v>
      </c>
      <c r="I1554" s="142">
        <f t="shared" si="177"/>
        <v>0</v>
      </c>
      <c r="J1554" s="136">
        <f t="shared" si="177"/>
        <v>0</v>
      </c>
      <c r="K1554" s="136">
        <f t="shared" si="177"/>
        <v>0</v>
      </c>
      <c r="L1554" s="136">
        <f t="shared" si="177"/>
        <v>0</v>
      </c>
      <c r="M1554" s="177">
        <f t="shared" si="177"/>
        <v>0</v>
      </c>
      <c r="N1554" s="137">
        <f t="shared" si="177"/>
        <v>0</v>
      </c>
      <c r="O1554" s="45"/>
      <c r="Q1554" s="57" t="str">
        <f t="shared" si="178"/>
        <v>скрыть</v>
      </c>
    </row>
    <row r="1555" spans="2:17" ht="15.75" hidden="1" customHeight="1" x14ac:dyDescent="0.25">
      <c r="B1555" s="182">
        <v>1539</v>
      </c>
      <c r="C1555" s="182">
        <f t="shared" si="177"/>
        <v>0</v>
      </c>
      <c r="D1555" s="182">
        <f t="shared" si="177"/>
        <v>0</v>
      </c>
      <c r="E1555" s="183">
        <f t="shared" si="177"/>
        <v>0</v>
      </c>
      <c r="F1555" s="182">
        <f t="shared" si="177"/>
        <v>0</v>
      </c>
      <c r="G1555" s="141">
        <f t="shared" si="177"/>
        <v>0</v>
      </c>
      <c r="H1555" s="141">
        <f t="shared" si="177"/>
        <v>0</v>
      </c>
      <c r="I1555" s="142">
        <f t="shared" si="177"/>
        <v>0</v>
      </c>
      <c r="J1555" s="136">
        <f t="shared" si="177"/>
        <v>0</v>
      </c>
      <c r="K1555" s="136">
        <f t="shared" si="177"/>
        <v>0</v>
      </c>
      <c r="L1555" s="136">
        <f t="shared" si="177"/>
        <v>0</v>
      </c>
      <c r="M1555" s="177">
        <f t="shared" si="177"/>
        <v>0</v>
      </c>
      <c r="N1555" s="137">
        <f t="shared" si="177"/>
        <v>0</v>
      </c>
      <c r="O1555" s="45"/>
      <c r="Q1555" s="57" t="str">
        <f t="shared" si="178"/>
        <v>скрыть</v>
      </c>
    </row>
    <row r="1556" spans="2:17" ht="15.75" hidden="1" customHeight="1" x14ac:dyDescent="0.25">
      <c r="B1556" s="182">
        <v>1540</v>
      </c>
      <c r="C1556" s="182">
        <f t="shared" si="177"/>
        <v>0</v>
      </c>
      <c r="D1556" s="182">
        <f t="shared" si="177"/>
        <v>0</v>
      </c>
      <c r="E1556" s="183">
        <f t="shared" si="177"/>
        <v>0</v>
      </c>
      <c r="F1556" s="182">
        <f t="shared" si="177"/>
        <v>0</v>
      </c>
      <c r="G1556" s="141">
        <f t="shared" si="177"/>
        <v>0</v>
      </c>
      <c r="H1556" s="141">
        <f t="shared" si="177"/>
        <v>0</v>
      </c>
      <c r="I1556" s="142">
        <f t="shared" si="177"/>
        <v>0</v>
      </c>
      <c r="J1556" s="136">
        <f t="shared" si="177"/>
        <v>0</v>
      </c>
      <c r="K1556" s="136">
        <f t="shared" si="177"/>
        <v>0</v>
      </c>
      <c r="L1556" s="136">
        <f t="shared" si="177"/>
        <v>0</v>
      </c>
      <c r="M1556" s="177">
        <f t="shared" si="177"/>
        <v>0</v>
      </c>
      <c r="N1556" s="137">
        <f t="shared" si="177"/>
        <v>0</v>
      </c>
      <c r="O1556" s="45"/>
      <c r="Q1556" s="57" t="str">
        <f t="shared" si="178"/>
        <v>скрыть</v>
      </c>
    </row>
    <row r="1557" spans="2:17" ht="15.75" hidden="1" customHeight="1" x14ac:dyDescent="0.25">
      <c r="B1557" s="182">
        <v>1541</v>
      </c>
      <c r="C1557" s="182">
        <f t="shared" ref="C1557:N1566" si="179">IFERROR(VLOOKUP($B1557,calc_data,C$14+1,0),0)</f>
        <v>0</v>
      </c>
      <c r="D1557" s="182">
        <f t="shared" si="179"/>
        <v>0</v>
      </c>
      <c r="E1557" s="183">
        <f t="shared" si="179"/>
        <v>0</v>
      </c>
      <c r="F1557" s="182">
        <f t="shared" si="179"/>
        <v>0</v>
      </c>
      <c r="G1557" s="141">
        <f t="shared" si="179"/>
        <v>0</v>
      </c>
      <c r="H1557" s="141">
        <f t="shared" si="179"/>
        <v>0</v>
      </c>
      <c r="I1557" s="142">
        <f t="shared" si="179"/>
        <v>0</v>
      </c>
      <c r="J1557" s="136">
        <f t="shared" si="179"/>
        <v>0</v>
      </c>
      <c r="K1557" s="136">
        <f t="shared" si="179"/>
        <v>0</v>
      </c>
      <c r="L1557" s="136">
        <f t="shared" si="179"/>
        <v>0</v>
      </c>
      <c r="M1557" s="177">
        <f t="shared" si="179"/>
        <v>0</v>
      </c>
      <c r="N1557" s="137">
        <f t="shared" si="179"/>
        <v>0</v>
      </c>
      <c r="O1557" s="45"/>
      <c r="Q1557" s="57" t="str">
        <f t="shared" si="178"/>
        <v>скрыть</v>
      </c>
    </row>
    <row r="1558" spans="2:17" ht="15.75" hidden="1" customHeight="1" x14ac:dyDescent="0.25">
      <c r="B1558" s="182">
        <v>1542</v>
      </c>
      <c r="C1558" s="182">
        <f t="shared" si="179"/>
        <v>0</v>
      </c>
      <c r="D1558" s="182">
        <f t="shared" si="179"/>
        <v>0</v>
      </c>
      <c r="E1558" s="183">
        <f t="shared" si="179"/>
        <v>0</v>
      </c>
      <c r="F1558" s="182">
        <f t="shared" si="179"/>
        <v>0</v>
      </c>
      <c r="G1558" s="141">
        <f t="shared" si="179"/>
        <v>0</v>
      </c>
      <c r="H1558" s="141">
        <f t="shared" si="179"/>
        <v>0</v>
      </c>
      <c r="I1558" s="142">
        <f t="shared" si="179"/>
        <v>0</v>
      </c>
      <c r="J1558" s="136">
        <f t="shared" si="179"/>
        <v>0</v>
      </c>
      <c r="K1558" s="136">
        <f t="shared" si="179"/>
        <v>0</v>
      </c>
      <c r="L1558" s="136">
        <f t="shared" si="179"/>
        <v>0</v>
      </c>
      <c r="M1558" s="177">
        <f t="shared" si="179"/>
        <v>0</v>
      </c>
      <c r="N1558" s="137">
        <f t="shared" si="179"/>
        <v>0</v>
      </c>
      <c r="O1558" s="45"/>
      <c r="Q1558" s="57" t="str">
        <f t="shared" si="178"/>
        <v>скрыть</v>
      </c>
    </row>
    <row r="1559" spans="2:17" ht="15.75" hidden="1" customHeight="1" x14ac:dyDescent="0.25">
      <c r="B1559" s="182">
        <v>1543</v>
      </c>
      <c r="C1559" s="182">
        <f t="shared" si="179"/>
        <v>0</v>
      </c>
      <c r="D1559" s="182">
        <f t="shared" si="179"/>
        <v>0</v>
      </c>
      <c r="E1559" s="183">
        <f t="shared" si="179"/>
        <v>0</v>
      </c>
      <c r="F1559" s="182">
        <f t="shared" si="179"/>
        <v>0</v>
      </c>
      <c r="G1559" s="141">
        <f t="shared" si="179"/>
        <v>0</v>
      </c>
      <c r="H1559" s="141">
        <f t="shared" si="179"/>
        <v>0</v>
      </c>
      <c r="I1559" s="142">
        <f t="shared" si="179"/>
        <v>0</v>
      </c>
      <c r="J1559" s="136">
        <f t="shared" si="179"/>
        <v>0</v>
      </c>
      <c r="K1559" s="136">
        <f t="shared" si="179"/>
        <v>0</v>
      </c>
      <c r="L1559" s="136">
        <f t="shared" si="179"/>
        <v>0</v>
      </c>
      <c r="M1559" s="177">
        <f t="shared" si="179"/>
        <v>0</v>
      </c>
      <c r="N1559" s="137">
        <f t="shared" si="179"/>
        <v>0</v>
      </c>
      <c r="O1559" s="45"/>
      <c r="Q1559" s="57" t="str">
        <f t="shared" si="178"/>
        <v>скрыть</v>
      </c>
    </row>
    <row r="1560" spans="2:17" ht="15.75" hidden="1" customHeight="1" x14ac:dyDescent="0.25">
      <c r="B1560" s="182">
        <v>1544</v>
      </c>
      <c r="C1560" s="182">
        <f t="shared" si="179"/>
        <v>0</v>
      </c>
      <c r="D1560" s="182">
        <f t="shared" si="179"/>
        <v>0</v>
      </c>
      <c r="E1560" s="183">
        <f t="shared" si="179"/>
        <v>0</v>
      </c>
      <c r="F1560" s="182">
        <f t="shared" si="179"/>
        <v>0</v>
      </c>
      <c r="G1560" s="141">
        <f t="shared" si="179"/>
        <v>0</v>
      </c>
      <c r="H1560" s="141">
        <f t="shared" si="179"/>
        <v>0</v>
      </c>
      <c r="I1560" s="142">
        <f t="shared" si="179"/>
        <v>0</v>
      </c>
      <c r="J1560" s="136">
        <f t="shared" si="179"/>
        <v>0</v>
      </c>
      <c r="K1560" s="136">
        <f t="shared" si="179"/>
        <v>0</v>
      </c>
      <c r="L1560" s="136">
        <f t="shared" si="179"/>
        <v>0</v>
      </c>
      <c r="M1560" s="177">
        <f t="shared" si="179"/>
        <v>0</v>
      </c>
      <c r="N1560" s="137">
        <f t="shared" si="179"/>
        <v>0</v>
      </c>
      <c r="O1560" s="45"/>
      <c r="Q1560" s="57" t="str">
        <f t="shared" si="178"/>
        <v>скрыть</v>
      </c>
    </row>
    <row r="1561" spans="2:17" ht="15.75" hidden="1" customHeight="1" x14ac:dyDescent="0.25">
      <c r="B1561" s="182">
        <v>1545</v>
      </c>
      <c r="C1561" s="182">
        <f t="shared" si="179"/>
        <v>0</v>
      </c>
      <c r="D1561" s="182">
        <f t="shared" si="179"/>
        <v>0</v>
      </c>
      <c r="E1561" s="183">
        <f t="shared" si="179"/>
        <v>0</v>
      </c>
      <c r="F1561" s="182">
        <f t="shared" si="179"/>
        <v>0</v>
      </c>
      <c r="G1561" s="141">
        <f t="shared" si="179"/>
        <v>0</v>
      </c>
      <c r="H1561" s="141">
        <f t="shared" si="179"/>
        <v>0</v>
      </c>
      <c r="I1561" s="142">
        <f t="shared" si="179"/>
        <v>0</v>
      </c>
      <c r="J1561" s="136">
        <f t="shared" si="179"/>
        <v>0</v>
      </c>
      <c r="K1561" s="136">
        <f t="shared" si="179"/>
        <v>0</v>
      </c>
      <c r="L1561" s="136">
        <f t="shared" si="179"/>
        <v>0</v>
      </c>
      <c r="M1561" s="177">
        <f t="shared" si="179"/>
        <v>0</v>
      </c>
      <c r="N1561" s="137">
        <f t="shared" si="179"/>
        <v>0</v>
      </c>
      <c r="O1561" s="45"/>
      <c r="Q1561" s="57" t="str">
        <f t="shared" si="178"/>
        <v>скрыть</v>
      </c>
    </row>
    <row r="1562" spans="2:17" ht="15.75" hidden="1" customHeight="1" x14ac:dyDescent="0.25">
      <c r="B1562" s="182">
        <v>1546</v>
      </c>
      <c r="C1562" s="182">
        <f t="shared" si="179"/>
        <v>0</v>
      </c>
      <c r="D1562" s="182">
        <f t="shared" si="179"/>
        <v>0</v>
      </c>
      <c r="E1562" s="183">
        <f t="shared" si="179"/>
        <v>0</v>
      </c>
      <c r="F1562" s="182">
        <f t="shared" si="179"/>
        <v>0</v>
      </c>
      <c r="G1562" s="141">
        <f t="shared" si="179"/>
        <v>0</v>
      </c>
      <c r="H1562" s="141">
        <f t="shared" si="179"/>
        <v>0</v>
      </c>
      <c r="I1562" s="142">
        <f t="shared" si="179"/>
        <v>0</v>
      </c>
      <c r="J1562" s="136">
        <f t="shared" si="179"/>
        <v>0</v>
      </c>
      <c r="K1562" s="136">
        <f t="shared" si="179"/>
        <v>0</v>
      </c>
      <c r="L1562" s="136">
        <f t="shared" si="179"/>
        <v>0</v>
      </c>
      <c r="M1562" s="177">
        <f t="shared" si="179"/>
        <v>0</v>
      </c>
      <c r="N1562" s="137">
        <f t="shared" si="179"/>
        <v>0</v>
      </c>
      <c r="O1562" s="45"/>
      <c r="Q1562" s="57" t="str">
        <f t="shared" si="178"/>
        <v>скрыть</v>
      </c>
    </row>
    <row r="1563" spans="2:17" ht="15.75" hidden="1" customHeight="1" x14ac:dyDescent="0.25">
      <c r="B1563" s="182">
        <v>1547</v>
      </c>
      <c r="C1563" s="182">
        <f t="shared" si="179"/>
        <v>0</v>
      </c>
      <c r="D1563" s="182">
        <f t="shared" si="179"/>
        <v>0</v>
      </c>
      <c r="E1563" s="183">
        <f t="shared" si="179"/>
        <v>0</v>
      </c>
      <c r="F1563" s="182">
        <f t="shared" si="179"/>
        <v>0</v>
      </c>
      <c r="G1563" s="141">
        <f t="shared" si="179"/>
        <v>0</v>
      </c>
      <c r="H1563" s="141">
        <f t="shared" si="179"/>
        <v>0</v>
      </c>
      <c r="I1563" s="142">
        <f t="shared" si="179"/>
        <v>0</v>
      </c>
      <c r="J1563" s="136">
        <f t="shared" si="179"/>
        <v>0</v>
      </c>
      <c r="K1563" s="136">
        <f t="shared" si="179"/>
        <v>0</v>
      </c>
      <c r="L1563" s="136">
        <f t="shared" si="179"/>
        <v>0</v>
      </c>
      <c r="M1563" s="177">
        <f t="shared" si="179"/>
        <v>0</v>
      </c>
      <c r="N1563" s="137">
        <f t="shared" si="179"/>
        <v>0</v>
      </c>
      <c r="O1563" s="45"/>
      <c r="Q1563" s="57" t="str">
        <f t="shared" si="178"/>
        <v>скрыть</v>
      </c>
    </row>
    <row r="1564" spans="2:17" ht="15.75" hidden="1" customHeight="1" x14ac:dyDescent="0.25">
      <c r="B1564" s="182">
        <v>1548</v>
      </c>
      <c r="C1564" s="182">
        <f t="shared" si="179"/>
        <v>0</v>
      </c>
      <c r="D1564" s="182">
        <f t="shared" si="179"/>
        <v>0</v>
      </c>
      <c r="E1564" s="183">
        <f t="shared" si="179"/>
        <v>0</v>
      </c>
      <c r="F1564" s="182">
        <f t="shared" si="179"/>
        <v>0</v>
      </c>
      <c r="G1564" s="141">
        <f t="shared" si="179"/>
        <v>0</v>
      </c>
      <c r="H1564" s="141">
        <f t="shared" si="179"/>
        <v>0</v>
      </c>
      <c r="I1564" s="142">
        <f t="shared" si="179"/>
        <v>0</v>
      </c>
      <c r="J1564" s="136">
        <f t="shared" si="179"/>
        <v>0</v>
      </c>
      <c r="K1564" s="136">
        <f t="shared" si="179"/>
        <v>0</v>
      </c>
      <c r="L1564" s="136">
        <f t="shared" si="179"/>
        <v>0</v>
      </c>
      <c r="M1564" s="177">
        <f t="shared" si="179"/>
        <v>0</v>
      </c>
      <c r="N1564" s="137">
        <f t="shared" si="179"/>
        <v>0</v>
      </c>
      <c r="O1564" s="45"/>
      <c r="Q1564" s="57" t="str">
        <f t="shared" si="178"/>
        <v>скрыть</v>
      </c>
    </row>
    <row r="1565" spans="2:17" ht="15.75" hidden="1" customHeight="1" x14ac:dyDescent="0.25">
      <c r="B1565" s="182">
        <v>1549</v>
      </c>
      <c r="C1565" s="182">
        <f t="shared" si="179"/>
        <v>0</v>
      </c>
      <c r="D1565" s="182">
        <f t="shared" si="179"/>
        <v>0</v>
      </c>
      <c r="E1565" s="183">
        <f t="shared" si="179"/>
        <v>0</v>
      </c>
      <c r="F1565" s="182">
        <f t="shared" si="179"/>
        <v>0</v>
      </c>
      <c r="G1565" s="141">
        <f t="shared" si="179"/>
        <v>0</v>
      </c>
      <c r="H1565" s="141">
        <f t="shared" si="179"/>
        <v>0</v>
      </c>
      <c r="I1565" s="142">
        <f t="shared" si="179"/>
        <v>0</v>
      </c>
      <c r="J1565" s="136">
        <f t="shared" si="179"/>
        <v>0</v>
      </c>
      <c r="K1565" s="136">
        <f t="shared" si="179"/>
        <v>0</v>
      </c>
      <c r="L1565" s="136">
        <f t="shared" si="179"/>
        <v>0</v>
      </c>
      <c r="M1565" s="177">
        <f t="shared" si="179"/>
        <v>0</v>
      </c>
      <c r="N1565" s="137">
        <f t="shared" si="179"/>
        <v>0</v>
      </c>
      <c r="O1565" s="45"/>
      <c r="Q1565" s="57" t="str">
        <f t="shared" si="178"/>
        <v>скрыть</v>
      </c>
    </row>
    <row r="1566" spans="2:17" ht="15.75" hidden="1" customHeight="1" x14ac:dyDescent="0.25">
      <c r="B1566" s="182">
        <v>1550</v>
      </c>
      <c r="C1566" s="182">
        <f t="shared" si="179"/>
        <v>0</v>
      </c>
      <c r="D1566" s="182">
        <f t="shared" si="179"/>
        <v>0</v>
      </c>
      <c r="E1566" s="183">
        <f t="shared" si="179"/>
        <v>0</v>
      </c>
      <c r="F1566" s="182">
        <f t="shared" si="179"/>
        <v>0</v>
      </c>
      <c r="G1566" s="141">
        <f t="shared" si="179"/>
        <v>0</v>
      </c>
      <c r="H1566" s="141">
        <f t="shared" si="179"/>
        <v>0</v>
      </c>
      <c r="I1566" s="142">
        <f t="shared" si="179"/>
        <v>0</v>
      </c>
      <c r="J1566" s="136">
        <f t="shared" si="179"/>
        <v>0</v>
      </c>
      <c r="K1566" s="136">
        <f t="shared" si="179"/>
        <v>0</v>
      </c>
      <c r="L1566" s="136">
        <f t="shared" si="179"/>
        <v>0</v>
      </c>
      <c r="M1566" s="177">
        <f t="shared" si="179"/>
        <v>0</v>
      </c>
      <c r="N1566" s="137">
        <f t="shared" si="179"/>
        <v>0</v>
      </c>
      <c r="O1566" s="45"/>
      <c r="Q1566" s="57" t="str">
        <f t="shared" si="178"/>
        <v>скрыть</v>
      </c>
    </row>
    <row r="1567" spans="2:17" ht="15.75" hidden="1" customHeight="1" x14ac:dyDescent="0.25">
      <c r="B1567" s="182">
        <v>1551</v>
      </c>
      <c r="C1567" s="182">
        <f t="shared" ref="C1567:N1576" si="180">IFERROR(VLOOKUP($B1567,calc_data,C$14+1,0),0)</f>
        <v>0</v>
      </c>
      <c r="D1567" s="182">
        <f t="shared" si="180"/>
        <v>0</v>
      </c>
      <c r="E1567" s="183">
        <f t="shared" si="180"/>
        <v>0</v>
      </c>
      <c r="F1567" s="182">
        <f t="shared" si="180"/>
        <v>0</v>
      </c>
      <c r="G1567" s="141">
        <f t="shared" si="180"/>
        <v>0</v>
      </c>
      <c r="H1567" s="141">
        <f t="shared" si="180"/>
        <v>0</v>
      </c>
      <c r="I1567" s="142">
        <f t="shared" si="180"/>
        <v>0</v>
      </c>
      <c r="J1567" s="136">
        <f t="shared" si="180"/>
        <v>0</v>
      </c>
      <c r="K1567" s="136">
        <f t="shared" si="180"/>
        <v>0</v>
      </c>
      <c r="L1567" s="136">
        <f t="shared" si="180"/>
        <v>0</v>
      </c>
      <c r="M1567" s="177">
        <f t="shared" si="180"/>
        <v>0</v>
      </c>
      <c r="N1567" s="137">
        <f t="shared" si="180"/>
        <v>0</v>
      </c>
      <c r="O1567" s="45"/>
      <c r="Q1567" s="57" t="str">
        <f t="shared" si="178"/>
        <v>скрыть</v>
      </c>
    </row>
    <row r="1568" spans="2:17" ht="15.75" hidden="1" customHeight="1" x14ac:dyDescent="0.25">
      <c r="B1568" s="182">
        <v>1552</v>
      </c>
      <c r="C1568" s="182">
        <f t="shared" si="180"/>
        <v>0</v>
      </c>
      <c r="D1568" s="182">
        <f t="shared" si="180"/>
        <v>0</v>
      </c>
      <c r="E1568" s="183">
        <f t="shared" si="180"/>
        <v>0</v>
      </c>
      <c r="F1568" s="182">
        <f t="shared" si="180"/>
        <v>0</v>
      </c>
      <c r="G1568" s="141">
        <f t="shared" si="180"/>
        <v>0</v>
      </c>
      <c r="H1568" s="141">
        <f t="shared" si="180"/>
        <v>0</v>
      </c>
      <c r="I1568" s="142">
        <f t="shared" si="180"/>
        <v>0</v>
      </c>
      <c r="J1568" s="136">
        <f t="shared" si="180"/>
        <v>0</v>
      </c>
      <c r="K1568" s="136">
        <f t="shared" si="180"/>
        <v>0</v>
      </c>
      <c r="L1568" s="136">
        <f t="shared" si="180"/>
        <v>0</v>
      </c>
      <c r="M1568" s="177">
        <f t="shared" si="180"/>
        <v>0</v>
      </c>
      <c r="N1568" s="137">
        <f t="shared" si="180"/>
        <v>0</v>
      </c>
      <c r="O1568" s="45"/>
      <c r="Q1568" s="57" t="str">
        <f t="shared" si="178"/>
        <v>скрыть</v>
      </c>
    </row>
    <row r="1569" spans="2:17" ht="15.75" hidden="1" customHeight="1" x14ac:dyDescent="0.25">
      <c r="B1569" s="182">
        <v>1553</v>
      </c>
      <c r="C1569" s="182">
        <f t="shared" si="180"/>
        <v>0</v>
      </c>
      <c r="D1569" s="182">
        <f t="shared" si="180"/>
        <v>0</v>
      </c>
      <c r="E1569" s="183">
        <f t="shared" si="180"/>
        <v>0</v>
      </c>
      <c r="F1569" s="182">
        <f t="shared" si="180"/>
        <v>0</v>
      </c>
      <c r="G1569" s="141">
        <f t="shared" si="180"/>
        <v>0</v>
      </c>
      <c r="H1569" s="141">
        <f t="shared" si="180"/>
        <v>0</v>
      </c>
      <c r="I1569" s="142">
        <f t="shared" si="180"/>
        <v>0</v>
      </c>
      <c r="J1569" s="136">
        <f t="shared" si="180"/>
        <v>0</v>
      </c>
      <c r="K1569" s="136">
        <f t="shared" si="180"/>
        <v>0</v>
      </c>
      <c r="L1569" s="136">
        <f t="shared" si="180"/>
        <v>0</v>
      </c>
      <c r="M1569" s="177">
        <f t="shared" si="180"/>
        <v>0</v>
      </c>
      <c r="N1569" s="137">
        <f t="shared" si="180"/>
        <v>0</v>
      </c>
      <c r="O1569" s="45"/>
      <c r="Q1569" s="57" t="str">
        <f t="shared" si="178"/>
        <v>скрыть</v>
      </c>
    </row>
    <row r="1570" spans="2:17" ht="15.75" hidden="1" customHeight="1" x14ac:dyDescent="0.25">
      <c r="B1570" s="182">
        <v>1554</v>
      </c>
      <c r="C1570" s="182">
        <f t="shared" si="180"/>
        <v>0</v>
      </c>
      <c r="D1570" s="182">
        <f t="shared" si="180"/>
        <v>0</v>
      </c>
      <c r="E1570" s="183">
        <f t="shared" si="180"/>
        <v>0</v>
      </c>
      <c r="F1570" s="182">
        <f t="shared" si="180"/>
        <v>0</v>
      </c>
      <c r="G1570" s="141">
        <f t="shared" si="180"/>
        <v>0</v>
      </c>
      <c r="H1570" s="141">
        <f t="shared" si="180"/>
        <v>0</v>
      </c>
      <c r="I1570" s="142">
        <f t="shared" si="180"/>
        <v>0</v>
      </c>
      <c r="J1570" s="136">
        <f t="shared" si="180"/>
        <v>0</v>
      </c>
      <c r="K1570" s="136">
        <f t="shared" si="180"/>
        <v>0</v>
      </c>
      <c r="L1570" s="136">
        <f t="shared" si="180"/>
        <v>0</v>
      </c>
      <c r="M1570" s="177">
        <f t="shared" si="180"/>
        <v>0</v>
      </c>
      <c r="N1570" s="137">
        <f t="shared" si="180"/>
        <v>0</v>
      </c>
      <c r="O1570" s="45"/>
      <c r="Q1570" s="57" t="str">
        <f t="shared" si="178"/>
        <v>скрыть</v>
      </c>
    </row>
    <row r="1571" spans="2:17" ht="15.75" hidden="1" customHeight="1" x14ac:dyDescent="0.25">
      <c r="B1571" s="182">
        <v>1555</v>
      </c>
      <c r="C1571" s="182">
        <f t="shared" si="180"/>
        <v>0</v>
      </c>
      <c r="D1571" s="182">
        <f t="shared" si="180"/>
        <v>0</v>
      </c>
      <c r="E1571" s="183">
        <f t="shared" si="180"/>
        <v>0</v>
      </c>
      <c r="F1571" s="182">
        <f t="shared" si="180"/>
        <v>0</v>
      </c>
      <c r="G1571" s="141">
        <f t="shared" si="180"/>
        <v>0</v>
      </c>
      <c r="H1571" s="141">
        <f t="shared" si="180"/>
        <v>0</v>
      </c>
      <c r="I1571" s="142">
        <f t="shared" si="180"/>
        <v>0</v>
      </c>
      <c r="J1571" s="136">
        <f t="shared" si="180"/>
        <v>0</v>
      </c>
      <c r="K1571" s="136">
        <f t="shared" si="180"/>
        <v>0</v>
      </c>
      <c r="L1571" s="136">
        <f t="shared" si="180"/>
        <v>0</v>
      </c>
      <c r="M1571" s="177">
        <f t="shared" si="180"/>
        <v>0</v>
      </c>
      <c r="N1571" s="137">
        <f t="shared" si="180"/>
        <v>0</v>
      </c>
      <c r="O1571" s="45"/>
      <c r="Q1571" s="57" t="str">
        <f t="shared" si="178"/>
        <v>скрыть</v>
      </c>
    </row>
    <row r="1572" spans="2:17" ht="15.75" hidden="1" customHeight="1" x14ac:dyDescent="0.25">
      <c r="B1572" s="182">
        <v>1556</v>
      </c>
      <c r="C1572" s="182">
        <f t="shared" si="180"/>
        <v>0</v>
      </c>
      <c r="D1572" s="182">
        <f t="shared" si="180"/>
        <v>0</v>
      </c>
      <c r="E1572" s="183">
        <f t="shared" si="180"/>
        <v>0</v>
      </c>
      <c r="F1572" s="182">
        <f t="shared" si="180"/>
        <v>0</v>
      </c>
      <c r="G1572" s="141">
        <f t="shared" si="180"/>
        <v>0</v>
      </c>
      <c r="H1572" s="141">
        <f t="shared" si="180"/>
        <v>0</v>
      </c>
      <c r="I1572" s="142">
        <f t="shared" si="180"/>
        <v>0</v>
      </c>
      <c r="J1572" s="136">
        <f t="shared" si="180"/>
        <v>0</v>
      </c>
      <c r="K1572" s="136">
        <f t="shared" si="180"/>
        <v>0</v>
      </c>
      <c r="L1572" s="136">
        <f t="shared" si="180"/>
        <v>0</v>
      </c>
      <c r="M1572" s="177">
        <f t="shared" si="180"/>
        <v>0</v>
      </c>
      <c r="N1572" s="137">
        <f t="shared" si="180"/>
        <v>0</v>
      </c>
      <c r="O1572" s="45"/>
      <c r="Q1572" s="57" t="str">
        <f t="shared" si="178"/>
        <v>скрыть</v>
      </c>
    </row>
    <row r="1573" spans="2:17" ht="15.75" hidden="1" customHeight="1" x14ac:dyDescent="0.25">
      <c r="B1573" s="182">
        <v>1557</v>
      </c>
      <c r="C1573" s="182">
        <f t="shared" si="180"/>
        <v>0</v>
      </c>
      <c r="D1573" s="182">
        <f t="shared" si="180"/>
        <v>0</v>
      </c>
      <c r="E1573" s="183">
        <f t="shared" si="180"/>
        <v>0</v>
      </c>
      <c r="F1573" s="182">
        <f t="shared" si="180"/>
        <v>0</v>
      </c>
      <c r="G1573" s="141">
        <f t="shared" si="180"/>
        <v>0</v>
      </c>
      <c r="H1573" s="141">
        <f t="shared" si="180"/>
        <v>0</v>
      </c>
      <c r="I1573" s="142">
        <f t="shared" si="180"/>
        <v>0</v>
      </c>
      <c r="J1573" s="136">
        <f t="shared" si="180"/>
        <v>0</v>
      </c>
      <c r="K1573" s="136">
        <f t="shared" si="180"/>
        <v>0</v>
      </c>
      <c r="L1573" s="136">
        <f t="shared" si="180"/>
        <v>0</v>
      </c>
      <c r="M1573" s="177">
        <f t="shared" si="180"/>
        <v>0</v>
      </c>
      <c r="N1573" s="137">
        <f t="shared" si="180"/>
        <v>0</v>
      </c>
      <c r="O1573" s="45"/>
      <c r="Q1573" s="57" t="str">
        <f t="shared" si="178"/>
        <v>скрыть</v>
      </c>
    </row>
    <row r="1574" spans="2:17" ht="15.75" hidden="1" customHeight="1" x14ac:dyDescent="0.25">
      <c r="B1574" s="182">
        <v>1558</v>
      </c>
      <c r="C1574" s="182">
        <f t="shared" si="180"/>
        <v>0</v>
      </c>
      <c r="D1574" s="182">
        <f t="shared" si="180"/>
        <v>0</v>
      </c>
      <c r="E1574" s="183">
        <f t="shared" si="180"/>
        <v>0</v>
      </c>
      <c r="F1574" s="182">
        <f t="shared" si="180"/>
        <v>0</v>
      </c>
      <c r="G1574" s="141">
        <f t="shared" si="180"/>
        <v>0</v>
      </c>
      <c r="H1574" s="141">
        <f t="shared" si="180"/>
        <v>0</v>
      </c>
      <c r="I1574" s="142">
        <f t="shared" si="180"/>
        <v>0</v>
      </c>
      <c r="J1574" s="136">
        <f t="shared" si="180"/>
        <v>0</v>
      </c>
      <c r="K1574" s="136">
        <f t="shared" si="180"/>
        <v>0</v>
      </c>
      <c r="L1574" s="136">
        <f t="shared" si="180"/>
        <v>0</v>
      </c>
      <c r="M1574" s="177">
        <f t="shared" si="180"/>
        <v>0</v>
      </c>
      <c r="N1574" s="137">
        <f t="shared" si="180"/>
        <v>0</v>
      </c>
      <c r="O1574" s="45"/>
      <c r="Q1574" s="57" t="str">
        <f t="shared" si="178"/>
        <v>скрыть</v>
      </c>
    </row>
    <row r="1575" spans="2:17" ht="15.75" hidden="1" customHeight="1" x14ac:dyDescent="0.25">
      <c r="B1575" s="182">
        <v>1559</v>
      </c>
      <c r="C1575" s="182">
        <f t="shared" si="180"/>
        <v>0</v>
      </c>
      <c r="D1575" s="182">
        <f t="shared" si="180"/>
        <v>0</v>
      </c>
      <c r="E1575" s="183">
        <f t="shared" si="180"/>
        <v>0</v>
      </c>
      <c r="F1575" s="182">
        <f t="shared" si="180"/>
        <v>0</v>
      </c>
      <c r="G1575" s="141">
        <f t="shared" si="180"/>
        <v>0</v>
      </c>
      <c r="H1575" s="141">
        <f t="shared" si="180"/>
        <v>0</v>
      </c>
      <c r="I1575" s="142">
        <f t="shared" si="180"/>
        <v>0</v>
      </c>
      <c r="J1575" s="136">
        <f t="shared" si="180"/>
        <v>0</v>
      </c>
      <c r="K1575" s="136">
        <f t="shared" si="180"/>
        <v>0</v>
      </c>
      <c r="L1575" s="136">
        <f t="shared" si="180"/>
        <v>0</v>
      </c>
      <c r="M1575" s="177">
        <f t="shared" si="180"/>
        <v>0</v>
      </c>
      <c r="N1575" s="137">
        <f t="shared" si="180"/>
        <v>0</v>
      </c>
      <c r="O1575" s="45"/>
      <c r="Q1575" s="57" t="str">
        <f t="shared" si="178"/>
        <v>скрыть</v>
      </c>
    </row>
    <row r="1576" spans="2:17" ht="15.75" hidden="1" customHeight="1" x14ac:dyDescent="0.25">
      <c r="B1576" s="182">
        <v>1560</v>
      </c>
      <c r="C1576" s="182">
        <f t="shared" si="180"/>
        <v>0</v>
      </c>
      <c r="D1576" s="182">
        <f t="shared" si="180"/>
        <v>0</v>
      </c>
      <c r="E1576" s="183">
        <f t="shared" si="180"/>
        <v>0</v>
      </c>
      <c r="F1576" s="182">
        <f t="shared" si="180"/>
        <v>0</v>
      </c>
      <c r="G1576" s="141">
        <f t="shared" si="180"/>
        <v>0</v>
      </c>
      <c r="H1576" s="141">
        <f t="shared" si="180"/>
        <v>0</v>
      </c>
      <c r="I1576" s="142">
        <f t="shared" si="180"/>
        <v>0</v>
      </c>
      <c r="J1576" s="136">
        <f t="shared" si="180"/>
        <v>0</v>
      </c>
      <c r="K1576" s="136">
        <f t="shared" si="180"/>
        <v>0</v>
      </c>
      <c r="L1576" s="136">
        <f t="shared" si="180"/>
        <v>0</v>
      </c>
      <c r="M1576" s="177">
        <f t="shared" si="180"/>
        <v>0</v>
      </c>
      <c r="N1576" s="137">
        <f t="shared" si="180"/>
        <v>0</v>
      </c>
      <c r="O1576" s="45"/>
      <c r="Q1576" s="57" t="str">
        <f t="shared" si="178"/>
        <v>скрыть</v>
      </c>
    </row>
    <row r="1577" spans="2:17" ht="15.75" hidden="1" customHeight="1" x14ac:dyDescent="0.25">
      <c r="B1577" s="182">
        <v>1561</v>
      </c>
      <c r="C1577" s="182">
        <f t="shared" ref="C1577:N1586" si="181">IFERROR(VLOOKUP($B1577,calc_data,C$14+1,0),0)</f>
        <v>0</v>
      </c>
      <c r="D1577" s="182">
        <f t="shared" si="181"/>
        <v>0</v>
      </c>
      <c r="E1577" s="183">
        <f t="shared" si="181"/>
        <v>0</v>
      </c>
      <c r="F1577" s="182">
        <f t="shared" si="181"/>
        <v>0</v>
      </c>
      <c r="G1577" s="141">
        <f t="shared" si="181"/>
        <v>0</v>
      </c>
      <c r="H1577" s="141">
        <f t="shared" si="181"/>
        <v>0</v>
      </c>
      <c r="I1577" s="142">
        <f t="shared" si="181"/>
        <v>0</v>
      </c>
      <c r="J1577" s="136">
        <f t="shared" si="181"/>
        <v>0</v>
      </c>
      <c r="K1577" s="136">
        <f t="shared" si="181"/>
        <v>0</v>
      </c>
      <c r="L1577" s="136">
        <f t="shared" si="181"/>
        <v>0</v>
      </c>
      <c r="M1577" s="177">
        <f t="shared" si="181"/>
        <v>0</v>
      </c>
      <c r="N1577" s="137">
        <f t="shared" si="181"/>
        <v>0</v>
      </c>
      <c r="O1577" s="45"/>
      <c r="Q1577" s="57" t="str">
        <f t="shared" si="178"/>
        <v>скрыть</v>
      </c>
    </row>
    <row r="1578" spans="2:17" ht="15.75" hidden="1" customHeight="1" x14ac:dyDescent="0.25">
      <c r="B1578" s="182">
        <v>1562</v>
      </c>
      <c r="C1578" s="182">
        <f t="shared" si="181"/>
        <v>0</v>
      </c>
      <c r="D1578" s="182">
        <f t="shared" si="181"/>
        <v>0</v>
      </c>
      <c r="E1578" s="183">
        <f t="shared" si="181"/>
        <v>0</v>
      </c>
      <c r="F1578" s="182">
        <f t="shared" si="181"/>
        <v>0</v>
      </c>
      <c r="G1578" s="141">
        <f t="shared" si="181"/>
        <v>0</v>
      </c>
      <c r="H1578" s="141">
        <f t="shared" si="181"/>
        <v>0</v>
      </c>
      <c r="I1578" s="142">
        <f t="shared" si="181"/>
        <v>0</v>
      </c>
      <c r="J1578" s="136">
        <f t="shared" si="181"/>
        <v>0</v>
      </c>
      <c r="K1578" s="136">
        <f t="shared" si="181"/>
        <v>0</v>
      </c>
      <c r="L1578" s="136">
        <f t="shared" si="181"/>
        <v>0</v>
      </c>
      <c r="M1578" s="177">
        <f t="shared" si="181"/>
        <v>0</v>
      </c>
      <c r="N1578" s="137">
        <f t="shared" si="181"/>
        <v>0</v>
      </c>
      <c r="O1578" s="45"/>
      <c r="Q1578" s="57" t="str">
        <f t="shared" si="178"/>
        <v>скрыть</v>
      </c>
    </row>
    <row r="1579" spans="2:17" ht="15.75" hidden="1" customHeight="1" x14ac:dyDescent="0.25">
      <c r="B1579" s="182">
        <v>1563</v>
      </c>
      <c r="C1579" s="182">
        <f t="shared" si="181"/>
        <v>0</v>
      </c>
      <c r="D1579" s="182">
        <f t="shared" si="181"/>
        <v>0</v>
      </c>
      <c r="E1579" s="183">
        <f t="shared" si="181"/>
        <v>0</v>
      </c>
      <c r="F1579" s="182">
        <f t="shared" si="181"/>
        <v>0</v>
      </c>
      <c r="G1579" s="141">
        <f t="shared" si="181"/>
        <v>0</v>
      </c>
      <c r="H1579" s="141">
        <f t="shared" si="181"/>
        <v>0</v>
      </c>
      <c r="I1579" s="142">
        <f t="shared" si="181"/>
        <v>0</v>
      </c>
      <c r="J1579" s="136">
        <f t="shared" si="181"/>
        <v>0</v>
      </c>
      <c r="K1579" s="136">
        <f t="shared" si="181"/>
        <v>0</v>
      </c>
      <c r="L1579" s="136">
        <f t="shared" si="181"/>
        <v>0</v>
      </c>
      <c r="M1579" s="177">
        <f t="shared" si="181"/>
        <v>0</v>
      </c>
      <c r="N1579" s="137">
        <f t="shared" si="181"/>
        <v>0</v>
      </c>
      <c r="O1579" s="45"/>
      <c r="Q1579" s="57" t="str">
        <f t="shared" si="178"/>
        <v>скрыть</v>
      </c>
    </row>
    <row r="1580" spans="2:17" ht="15.75" hidden="1" customHeight="1" x14ac:dyDescent="0.25">
      <c r="B1580" s="182">
        <v>1564</v>
      </c>
      <c r="C1580" s="182">
        <f t="shared" si="181"/>
        <v>0</v>
      </c>
      <c r="D1580" s="182">
        <f t="shared" si="181"/>
        <v>0</v>
      </c>
      <c r="E1580" s="183">
        <f t="shared" si="181"/>
        <v>0</v>
      </c>
      <c r="F1580" s="182">
        <f t="shared" si="181"/>
        <v>0</v>
      </c>
      <c r="G1580" s="141">
        <f t="shared" si="181"/>
        <v>0</v>
      </c>
      <c r="H1580" s="141">
        <f t="shared" si="181"/>
        <v>0</v>
      </c>
      <c r="I1580" s="142">
        <f t="shared" si="181"/>
        <v>0</v>
      </c>
      <c r="J1580" s="136">
        <f t="shared" si="181"/>
        <v>0</v>
      </c>
      <c r="K1580" s="136">
        <f t="shared" si="181"/>
        <v>0</v>
      </c>
      <c r="L1580" s="136">
        <f t="shared" si="181"/>
        <v>0</v>
      </c>
      <c r="M1580" s="177">
        <f t="shared" si="181"/>
        <v>0</v>
      </c>
      <c r="N1580" s="137">
        <f t="shared" si="181"/>
        <v>0</v>
      </c>
      <c r="O1580" s="45"/>
      <c r="Q1580" s="57" t="str">
        <f t="shared" si="178"/>
        <v>скрыть</v>
      </c>
    </row>
    <row r="1581" spans="2:17" ht="15.75" hidden="1" customHeight="1" x14ac:dyDescent="0.25">
      <c r="B1581" s="182">
        <v>1565</v>
      </c>
      <c r="C1581" s="182">
        <f t="shared" si="181"/>
        <v>0</v>
      </c>
      <c r="D1581" s="182">
        <f t="shared" si="181"/>
        <v>0</v>
      </c>
      <c r="E1581" s="183">
        <f t="shared" si="181"/>
        <v>0</v>
      </c>
      <c r="F1581" s="182">
        <f t="shared" si="181"/>
        <v>0</v>
      </c>
      <c r="G1581" s="141">
        <f t="shared" si="181"/>
        <v>0</v>
      </c>
      <c r="H1581" s="141">
        <f t="shared" si="181"/>
        <v>0</v>
      </c>
      <c r="I1581" s="142">
        <f t="shared" si="181"/>
        <v>0</v>
      </c>
      <c r="J1581" s="136">
        <f t="shared" si="181"/>
        <v>0</v>
      </c>
      <c r="K1581" s="136">
        <f t="shared" si="181"/>
        <v>0</v>
      </c>
      <c r="L1581" s="136">
        <f t="shared" si="181"/>
        <v>0</v>
      </c>
      <c r="M1581" s="177">
        <f t="shared" si="181"/>
        <v>0</v>
      </c>
      <c r="N1581" s="137">
        <f t="shared" si="181"/>
        <v>0</v>
      </c>
      <c r="O1581" s="45"/>
      <c r="Q1581" s="57" t="str">
        <f t="shared" si="178"/>
        <v>скрыть</v>
      </c>
    </row>
    <row r="1582" spans="2:17" ht="15.75" hidden="1" customHeight="1" x14ac:dyDescent="0.25">
      <c r="B1582" s="182">
        <v>1566</v>
      </c>
      <c r="C1582" s="182">
        <f t="shared" si="181"/>
        <v>0</v>
      </c>
      <c r="D1582" s="182">
        <f t="shared" si="181"/>
        <v>0</v>
      </c>
      <c r="E1582" s="183">
        <f t="shared" si="181"/>
        <v>0</v>
      </c>
      <c r="F1582" s="182">
        <f t="shared" si="181"/>
        <v>0</v>
      </c>
      <c r="G1582" s="141">
        <f t="shared" si="181"/>
        <v>0</v>
      </c>
      <c r="H1582" s="141">
        <f t="shared" si="181"/>
        <v>0</v>
      </c>
      <c r="I1582" s="142">
        <f t="shared" si="181"/>
        <v>0</v>
      </c>
      <c r="J1582" s="136">
        <f t="shared" si="181"/>
        <v>0</v>
      </c>
      <c r="K1582" s="136">
        <f t="shared" si="181"/>
        <v>0</v>
      </c>
      <c r="L1582" s="136">
        <f t="shared" si="181"/>
        <v>0</v>
      </c>
      <c r="M1582" s="177">
        <f t="shared" si="181"/>
        <v>0</v>
      </c>
      <c r="N1582" s="137">
        <f t="shared" si="181"/>
        <v>0</v>
      </c>
      <c r="O1582" s="45"/>
      <c r="Q1582" s="57" t="str">
        <f t="shared" si="178"/>
        <v>скрыть</v>
      </c>
    </row>
    <row r="1583" spans="2:17" ht="15.75" hidden="1" customHeight="1" x14ac:dyDescent="0.25">
      <c r="B1583" s="182">
        <v>1567</v>
      </c>
      <c r="C1583" s="182">
        <f t="shared" si="181"/>
        <v>0</v>
      </c>
      <c r="D1583" s="182">
        <f t="shared" si="181"/>
        <v>0</v>
      </c>
      <c r="E1583" s="183">
        <f t="shared" si="181"/>
        <v>0</v>
      </c>
      <c r="F1583" s="182">
        <f t="shared" si="181"/>
        <v>0</v>
      </c>
      <c r="G1583" s="141">
        <f t="shared" si="181"/>
        <v>0</v>
      </c>
      <c r="H1583" s="141">
        <f t="shared" si="181"/>
        <v>0</v>
      </c>
      <c r="I1583" s="142">
        <f t="shared" si="181"/>
        <v>0</v>
      </c>
      <c r="J1583" s="136">
        <f t="shared" si="181"/>
        <v>0</v>
      </c>
      <c r="K1583" s="136">
        <f t="shared" si="181"/>
        <v>0</v>
      </c>
      <c r="L1583" s="136">
        <f t="shared" si="181"/>
        <v>0</v>
      </c>
      <c r="M1583" s="177">
        <f t="shared" si="181"/>
        <v>0</v>
      </c>
      <c r="N1583" s="137">
        <f t="shared" si="181"/>
        <v>0</v>
      </c>
      <c r="O1583" s="45"/>
      <c r="Q1583" s="57" t="str">
        <f t="shared" si="178"/>
        <v>скрыть</v>
      </c>
    </row>
    <row r="1584" spans="2:17" ht="15.75" hidden="1" customHeight="1" x14ac:dyDescent="0.25">
      <c r="B1584" s="182">
        <v>1568</v>
      </c>
      <c r="C1584" s="182">
        <f t="shared" si="181"/>
        <v>0</v>
      </c>
      <c r="D1584" s="182">
        <f t="shared" si="181"/>
        <v>0</v>
      </c>
      <c r="E1584" s="183">
        <f t="shared" si="181"/>
        <v>0</v>
      </c>
      <c r="F1584" s="182">
        <f t="shared" si="181"/>
        <v>0</v>
      </c>
      <c r="G1584" s="141">
        <f t="shared" si="181"/>
        <v>0</v>
      </c>
      <c r="H1584" s="141">
        <f t="shared" si="181"/>
        <v>0</v>
      </c>
      <c r="I1584" s="142">
        <f t="shared" si="181"/>
        <v>0</v>
      </c>
      <c r="J1584" s="136">
        <f t="shared" si="181"/>
        <v>0</v>
      </c>
      <c r="K1584" s="136">
        <f t="shared" si="181"/>
        <v>0</v>
      </c>
      <c r="L1584" s="136">
        <f t="shared" si="181"/>
        <v>0</v>
      </c>
      <c r="M1584" s="177">
        <f t="shared" si="181"/>
        <v>0</v>
      </c>
      <c r="N1584" s="137">
        <f t="shared" si="181"/>
        <v>0</v>
      </c>
      <c r="O1584" s="45"/>
      <c r="Q1584" s="57" t="str">
        <f t="shared" si="178"/>
        <v>скрыть</v>
      </c>
    </row>
    <row r="1585" spans="2:17" ht="15.75" hidden="1" customHeight="1" x14ac:dyDescent="0.25">
      <c r="B1585" s="182">
        <v>1569</v>
      </c>
      <c r="C1585" s="182">
        <f t="shared" si="181"/>
        <v>0</v>
      </c>
      <c r="D1585" s="182">
        <f t="shared" si="181"/>
        <v>0</v>
      </c>
      <c r="E1585" s="183">
        <f t="shared" si="181"/>
        <v>0</v>
      </c>
      <c r="F1585" s="182">
        <f t="shared" si="181"/>
        <v>0</v>
      </c>
      <c r="G1585" s="141">
        <f t="shared" si="181"/>
        <v>0</v>
      </c>
      <c r="H1585" s="141">
        <f t="shared" si="181"/>
        <v>0</v>
      </c>
      <c r="I1585" s="142">
        <f t="shared" si="181"/>
        <v>0</v>
      </c>
      <c r="J1585" s="136">
        <f t="shared" si="181"/>
        <v>0</v>
      </c>
      <c r="K1585" s="136">
        <f t="shared" si="181"/>
        <v>0</v>
      </c>
      <c r="L1585" s="136">
        <f t="shared" si="181"/>
        <v>0</v>
      </c>
      <c r="M1585" s="177">
        <f t="shared" si="181"/>
        <v>0</v>
      </c>
      <c r="N1585" s="137">
        <f t="shared" si="181"/>
        <v>0</v>
      </c>
      <c r="O1585" s="45"/>
      <c r="Q1585" s="57" t="str">
        <f t="shared" si="178"/>
        <v>скрыть</v>
      </c>
    </row>
    <row r="1586" spans="2:17" ht="15.75" hidden="1" customHeight="1" x14ac:dyDescent="0.25">
      <c r="B1586" s="182">
        <v>1570</v>
      </c>
      <c r="C1586" s="182">
        <f t="shared" si="181"/>
        <v>0</v>
      </c>
      <c r="D1586" s="182">
        <f t="shared" si="181"/>
        <v>0</v>
      </c>
      <c r="E1586" s="183">
        <f t="shared" si="181"/>
        <v>0</v>
      </c>
      <c r="F1586" s="182">
        <f t="shared" si="181"/>
        <v>0</v>
      </c>
      <c r="G1586" s="141">
        <f t="shared" si="181"/>
        <v>0</v>
      </c>
      <c r="H1586" s="141">
        <f t="shared" si="181"/>
        <v>0</v>
      </c>
      <c r="I1586" s="142">
        <f t="shared" si="181"/>
        <v>0</v>
      </c>
      <c r="J1586" s="136">
        <f t="shared" si="181"/>
        <v>0</v>
      </c>
      <c r="K1586" s="136">
        <f t="shared" si="181"/>
        <v>0</v>
      </c>
      <c r="L1586" s="136">
        <f t="shared" si="181"/>
        <v>0</v>
      </c>
      <c r="M1586" s="177">
        <f t="shared" si="181"/>
        <v>0</v>
      </c>
      <c r="N1586" s="137">
        <f t="shared" si="181"/>
        <v>0</v>
      </c>
      <c r="O1586" s="45"/>
      <c r="Q1586" s="57" t="str">
        <f t="shared" si="178"/>
        <v>скрыть</v>
      </c>
    </row>
    <row r="1587" spans="2:17" ht="15.75" hidden="1" customHeight="1" x14ac:dyDescent="0.25">
      <c r="B1587" s="182">
        <v>1571</v>
      </c>
      <c r="C1587" s="182">
        <f t="shared" ref="C1587:N1596" si="182">IFERROR(VLOOKUP($B1587,calc_data,C$14+1,0),0)</f>
        <v>0</v>
      </c>
      <c r="D1587" s="182">
        <f t="shared" si="182"/>
        <v>0</v>
      </c>
      <c r="E1587" s="183">
        <f t="shared" si="182"/>
        <v>0</v>
      </c>
      <c r="F1587" s="182">
        <f t="shared" si="182"/>
        <v>0</v>
      </c>
      <c r="G1587" s="141">
        <f t="shared" si="182"/>
        <v>0</v>
      </c>
      <c r="H1587" s="141">
        <f t="shared" si="182"/>
        <v>0</v>
      </c>
      <c r="I1587" s="142">
        <f t="shared" si="182"/>
        <v>0</v>
      </c>
      <c r="J1587" s="136">
        <f t="shared" si="182"/>
        <v>0</v>
      </c>
      <c r="K1587" s="136">
        <f t="shared" si="182"/>
        <v>0</v>
      </c>
      <c r="L1587" s="136">
        <f t="shared" si="182"/>
        <v>0</v>
      </c>
      <c r="M1587" s="177">
        <f t="shared" si="182"/>
        <v>0</v>
      </c>
      <c r="N1587" s="137">
        <f t="shared" si="182"/>
        <v>0</v>
      </c>
      <c r="O1587" s="45"/>
      <c r="Q1587" s="57" t="str">
        <f t="shared" si="178"/>
        <v>скрыть</v>
      </c>
    </row>
    <row r="1588" spans="2:17" ht="15.75" hidden="1" customHeight="1" x14ac:dyDescent="0.25">
      <c r="B1588" s="182">
        <v>1572</v>
      </c>
      <c r="C1588" s="182">
        <f t="shared" si="182"/>
        <v>0</v>
      </c>
      <c r="D1588" s="182">
        <f t="shared" si="182"/>
        <v>0</v>
      </c>
      <c r="E1588" s="183">
        <f t="shared" si="182"/>
        <v>0</v>
      </c>
      <c r="F1588" s="182">
        <f t="shared" si="182"/>
        <v>0</v>
      </c>
      <c r="G1588" s="141">
        <f t="shared" si="182"/>
        <v>0</v>
      </c>
      <c r="H1588" s="141">
        <f t="shared" si="182"/>
        <v>0</v>
      </c>
      <c r="I1588" s="142">
        <f t="shared" si="182"/>
        <v>0</v>
      </c>
      <c r="J1588" s="136">
        <f t="shared" si="182"/>
        <v>0</v>
      </c>
      <c r="K1588" s="136">
        <f t="shared" si="182"/>
        <v>0</v>
      </c>
      <c r="L1588" s="136">
        <f t="shared" si="182"/>
        <v>0</v>
      </c>
      <c r="M1588" s="177">
        <f t="shared" si="182"/>
        <v>0</v>
      </c>
      <c r="N1588" s="137">
        <f t="shared" si="182"/>
        <v>0</v>
      </c>
      <c r="O1588" s="45"/>
      <c r="Q1588" s="57" t="str">
        <f t="shared" si="178"/>
        <v>скрыть</v>
      </c>
    </row>
    <row r="1589" spans="2:17" ht="15.75" hidden="1" customHeight="1" x14ac:dyDescent="0.25">
      <c r="B1589" s="182">
        <v>1573</v>
      </c>
      <c r="C1589" s="182">
        <f t="shared" si="182"/>
        <v>0</v>
      </c>
      <c r="D1589" s="182">
        <f t="shared" si="182"/>
        <v>0</v>
      </c>
      <c r="E1589" s="183">
        <f t="shared" si="182"/>
        <v>0</v>
      </c>
      <c r="F1589" s="182">
        <f t="shared" si="182"/>
        <v>0</v>
      </c>
      <c r="G1589" s="141">
        <f t="shared" si="182"/>
        <v>0</v>
      </c>
      <c r="H1589" s="141">
        <f t="shared" si="182"/>
        <v>0</v>
      </c>
      <c r="I1589" s="142">
        <f t="shared" si="182"/>
        <v>0</v>
      </c>
      <c r="J1589" s="136">
        <f t="shared" si="182"/>
        <v>0</v>
      </c>
      <c r="K1589" s="136">
        <f t="shared" si="182"/>
        <v>0</v>
      </c>
      <c r="L1589" s="136">
        <f t="shared" si="182"/>
        <v>0</v>
      </c>
      <c r="M1589" s="177">
        <f t="shared" si="182"/>
        <v>0</v>
      </c>
      <c r="N1589" s="137">
        <f t="shared" si="182"/>
        <v>0</v>
      </c>
      <c r="O1589" s="45"/>
      <c r="Q1589" s="57" t="str">
        <f t="shared" si="178"/>
        <v>скрыть</v>
      </c>
    </row>
    <row r="1590" spans="2:17" ht="15.75" hidden="1" customHeight="1" x14ac:dyDescent="0.25">
      <c r="B1590" s="182">
        <v>1574</v>
      </c>
      <c r="C1590" s="182">
        <f t="shared" si="182"/>
        <v>0</v>
      </c>
      <c r="D1590" s="182">
        <f t="shared" si="182"/>
        <v>0</v>
      </c>
      <c r="E1590" s="183">
        <f t="shared" si="182"/>
        <v>0</v>
      </c>
      <c r="F1590" s="182">
        <f t="shared" si="182"/>
        <v>0</v>
      </c>
      <c r="G1590" s="141">
        <f t="shared" si="182"/>
        <v>0</v>
      </c>
      <c r="H1590" s="141">
        <f t="shared" si="182"/>
        <v>0</v>
      </c>
      <c r="I1590" s="142">
        <f t="shared" si="182"/>
        <v>0</v>
      </c>
      <c r="J1590" s="136">
        <f t="shared" si="182"/>
        <v>0</v>
      </c>
      <c r="K1590" s="136">
        <f t="shared" si="182"/>
        <v>0</v>
      </c>
      <c r="L1590" s="136">
        <f t="shared" si="182"/>
        <v>0</v>
      </c>
      <c r="M1590" s="177">
        <f t="shared" si="182"/>
        <v>0</v>
      </c>
      <c r="N1590" s="137">
        <f t="shared" si="182"/>
        <v>0</v>
      </c>
      <c r="O1590" s="45"/>
      <c r="Q1590" s="57" t="str">
        <f t="shared" si="178"/>
        <v>скрыть</v>
      </c>
    </row>
    <row r="1591" spans="2:17" ht="15.75" hidden="1" customHeight="1" x14ac:dyDescent="0.25">
      <c r="B1591" s="182">
        <v>1575</v>
      </c>
      <c r="C1591" s="182">
        <f t="shared" si="182"/>
        <v>0</v>
      </c>
      <c r="D1591" s="182">
        <f t="shared" si="182"/>
        <v>0</v>
      </c>
      <c r="E1591" s="183">
        <f t="shared" si="182"/>
        <v>0</v>
      </c>
      <c r="F1591" s="182">
        <f t="shared" si="182"/>
        <v>0</v>
      </c>
      <c r="G1591" s="141">
        <f t="shared" si="182"/>
        <v>0</v>
      </c>
      <c r="H1591" s="141">
        <f t="shared" si="182"/>
        <v>0</v>
      </c>
      <c r="I1591" s="142">
        <f t="shared" si="182"/>
        <v>0</v>
      </c>
      <c r="J1591" s="136">
        <f t="shared" si="182"/>
        <v>0</v>
      </c>
      <c r="K1591" s="136">
        <f t="shared" si="182"/>
        <v>0</v>
      </c>
      <c r="L1591" s="136">
        <f t="shared" si="182"/>
        <v>0</v>
      </c>
      <c r="M1591" s="177">
        <f t="shared" si="182"/>
        <v>0</v>
      </c>
      <c r="N1591" s="137">
        <f t="shared" si="182"/>
        <v>0</v>
      </c>
      <c r="O1591" s="45"/>
      <c r="Q1591" s="57" t="str">
        <f t="shared" si="178"/>
        <v>скрыть</v>
      </c>
    </row>
    <row r="1592" spans="2:17" ht="15.75" hidden="1" customHeight="1" x14ac:dyDescent="0.25">
      <c r="B1592" s="182">
        <v>1576</v>
      </c>
      <c r="C1592" s="182">
        <f t="shared" si="182"/>
        <v>0</v>
      </c>
      <c r="D1592" s="182">
        <f t="shared" si="182"/>
        <v>0</v>
      </c>
      <c r="E1592" s="183">
        <f t="shared" si="182"/>
        <v>0</v>
      </c>
      <c r="F1592" s="182">
        <f t="shared" si="182"/>
        <v>0</v>
      </c>
      <c r="G1592" s="141">
        <f t="shared" si="182"/>
        <v>0</v>
      </c>
      <c r="H1592" s="141">
        <f t="shared" si="182"/>
        <v>0</v>
      </c>
      <c r="I1592" s="142">
        <f t="shared" si="182"/>
        <v>0</v>
      </c>
      <c r="J1592" s="136">
        <f t="shared" si="182"/>
        <v>0</v>
      </c>
      <c r="K1592" s="136">
        <f t="shared" si="182"/>
        <v>0</v>
      </c>
      <c r="L1592" s="136">
        <f t="shared" si="182"/>
        <v>0</v>
      </c>
      <c r="M1592" s="177">
        <f t="shared" si="182"/>
        <v>0</v>
      </c>
      <c r="N1592" s="137">
        <f t="shared" si="182"/>
        <v>0</v>
      </c>
      <c r="O1592" s="45"/>
      <c r="Q1592" s="57" t="str">
        <f t="shared" si="178"/>
        <v>скрыть</v>
      </c>
    </row>
    <row r="1593" spans="2:17" ht="15.75" hidden="1" customHeight="1" x14ac:dyDescent="0.25">
      <c r="B1593" s="182">
        <v>1577</v>
      </c>
      <c r="C1593" s="182">
        <f t="shared" si="182"/>
        <v>0</v>
      </c>
      <c r="D1593" s="182">
        <f t="shared" si="182"/>
        <v>0</v>
      </c>
      <c r="E1593" s="183">
        <f t="shared" si="182"/>
        <v>0</v>
      </c>
      <c r="F1593" s="182">
        <f t="shared" si="182"/>
        <v>0</v>
      </c>
      <c r="G1593" s="141">
        <f t="shared" si="182"/>
        <v>0</v>
      </c>
      <c r="H1593" s="141">
        <f t="shared" si="182"/>
        <v>0</v>
      </c>
      <c r="I1593" s="142">
        <f t="shared" si="182"/>
        <v>0</v>
      </c>
      <c r="J1593" s="136">
        <f t="shared" si="182"/>
        <v>0</v>
      </c>
      <c r="K1593" s="136">
        <f t="shared" si="182"/>
        <v>0</v>
      </c>
      <c r="L1593" s="136">
        <f t="shared" si="182"/>
        <v>0</v>
      </c>
      <c r="M1593" s="177">
        <f t="shared" si="182"/>
        <v>0</v>
      </c>
      <c r="N1593" s="137">
        <f t="shared" si="182"/>
        <v>0</v>
      </c>
      <c r="O1593" s="45"/>
      <c r="Q1593" s="57" t="str">
        <f t="shared" si="178"/>
        <v>скрыть</v>
      </c>
    </row>
    <row r="1594" spans="2:17" ht="15.75" hidden="1" customHeight="1" x14ac:dyDescent="0.25">
      <c r="B1594" s="182">
        <v>1578</v>
      </c>
      <c r="C1594" s="182">
        <f t="shared" si="182"/>
        <v>0</v>
      </c>
      <c r="D1594" s="182">
        <f t="shared" si="182"/>
        <v>0</v>
      </c>
      <c r="E1594" s="183">
        <f t="shared" si="182"/>
        <v>0</v>
      </c>
      <c r="F1594" s="182">
        <f t="shared" si="182"/>
        <v>0</v>
      </c>
      <c r="G1594" s="141">
        <f t="shared" si="182"/>
        <v>0</v>
      </c>
      <c r="H1594" s="141">
        <f t="shared" si="182"/>
        <v>0</v>
      </c>
      <c r="I1594" s="142">
        <f t="shared" si="182"/>
        <v>0</v>
      </c>
      <c r="J1594" s="136">
        <f t="shared" si="182"/>
        <v>0</v>
      </c>
      <c r="K1594" s="136">
        <f t="shared" si="182"/>
        <v>0</v>
      </c>
      <c r="L1594" s="136">
        <f t="shared" si="182"/>
        <v>0</v>
      </c>
      <c r="M1594" s="177">
        <f t="shared" si="182"/>
        <v>0</v>
      </c>
      <c r="N1594" s="137">
        <f t="shared" si="182"/>
        <v>0</v>
      </c>
      <c r="O1594" s="45"/>
      <c r="Q1594" s="57" t="str">
        <f t="shared" si="178"/>
        <v>скрыть</v>
      </c>
    </row>
    <row r="1595" spans="2:17" ht="15.75" hidden="1" customHeight="1" x14ac:dyDescent="0.25">
      <c r="B1595" s="182">
        <v>1579</v>
      </c>
      <c r="C1595" s="182">
        <f t="shared" si="182"/>
        <v>0</v>
      </c>
      <c r="D1595" s="182">
        <f t="shared" si="182"/>
        <v>0</v>
      </c>
      <c r="E1595" s="183">
        <f t="shared" si="182"/>
        <v>0</v>
      </c>
      <c r="F1595" s="182">
        <f t="shared" si="182"/>
        <v>0</v>
      </c>
      <c r="G1595" s="141">
        <f t="shared" si="182"/>
        <v>0</v>
      </c>
      <c r="H1595" s="141">
        <f t="shared" si="182"/>
        <v>0</v>
      </c>
      <c r="I1595" s="142">
        <f t="shared" si="182"/>
        <v>0</v>
      </c>
      <c r="J1595" s="136">
        <f t="shared" si="182"/>
        <v>0</v>
      </c>
      <c r="K1595" s="136">
        <f t="shared" si="182"/>
        <v>0</v>
      </c>
      <c r="L1595" s="136">
        <f t="shared" si="182"/>
        <v>0</v>
      </c>
      <c r="M1595" s="177">
        <f t="shared" si="182"/>
        <v>0</v>
      </c>
      <c r="N1595" s="137">
        <f t="shared" si="182"/>
        <v>0</v>
      </c>
      <c r="O1595" s="45"/>
      <c r="Q1595" s="57" t="str">
        <f t="shared" si="178"/>
        <v>скрыть</v>
      </c>
    </row>
    <row r="1596" spans="2:17" ht="15.75" hidden="1" customHeight="1" x14ac:dyDescent="0.25">
      <c r="B1596" s="182">
        <v>1580</v>
      </c>
      <c r="C1596" s="182">
        <f t="shared" si="182"/>
        <v>0</v>
      </c>
      <c r="D1596" s="182">
        <f t="shared" si="182"/>
        <v>0</v>
      </c>
      <c r="E1596" s="183">
        <f t="shared" si="182"/>
        <v>0</v>
      </c>
      <c r="F1596" s="182">
        <f t="shared" si="182"/>
        <v>0</v>
      </c>
      <c r="G1596" s="141">
        <f t="shared" si="182"/>
        <v>0</v>
      </c>
      <c r="H1596" s="141">
        <f t="shared" si="182"/>
        <v>0</v>
      </c>
      <c r="I1596" s="142">
        <f t="shared" si="182"/>
        <v>0</v>
      </c>
      <c r="J1596" s="136">
        <f t="shared" si="182"/>
        <v>0</v>
      </c>
      <c r="K1596" s="136">
        <f t="shared" si="182"/>
        <v>0</v>
      </c>
      <c r="L1596" s="136">
        <f t="shared" si="182"/>
        <v>0</v>
      </c>
      <c r="M1596" s="177">
        <f t="shared" si="182"/>
        <v>0</v>
      </c>
      <c r="N1596" s="137">
        <f t="shared" si="182"/>
        <v>0</v>
      </c>
      <c r="O1596" s="45"/>
      <c r="Q1596" s="57" t="str">
        <f t="shared" si="178"/>
        <v>скрыть</v>
      </c>
    </row>
    <row r="1597" spans="2:17" ht="15.75" hidden="1" customHeight="1" x14ac:dyDescent="0.25">
      <c r="B1597" s="182">
        <v>1581</v>
      </c>
      <c r="C1597" s="182">
        <f t="shared" ref="C1597:N1606" si="183">IFERROR(VLOOKUP($B1597,calc_data,C$14+1,0),0)</f>
        <v>0</v>
      </c>
      <c r="D1597" s="182">
        <f t="shared" si="183"/>
        <v>0</v>
      </c>
      <c r="E1597" s="183">
        <f t="shared" si="183"/>
        <v>0</v>
      </c>
      <c r="F1597" s="182">
        <f t="shared" si="183"/>
        <v>0</v>
      </c>
      <c r="G1597" s="141">
        <f t="shared" si="183"/>
        <v>0</v>
      </c>
      <c r="H1597" s="141">
        <f t="shared" si="183"/>
        <v>0</v>
      </c>
      <c r="I1597" s="142">
        <f t="shared" si="183"/>
        <v>0</v>
      </c>
      <c r="J1597" s="136">
        <f t="shared" si="183"/>
        <v>0</v>
      </c>
      <c r="K1597" s="136">
        <f t="shared" si="183"/>
        <v>0</v>
      </c>
      <c r="L1597" s="136">
        <f t="shared" si="183"/>
        <v>0</v>
      </c>
      <c r="M1597" s="177">
        <f t="shared" si="183"/>
        <v>0</v>
      </c>
      <c r="N1597" s="137">
        <f t="shared" si="183"/>
        <v>0</v>
      </c>
      <c r="O1597" s="45"/>
      <c r="Q1597" s="57" t="str">
        <f t="shared" si="178"/>
        <v>скрыть</v>
      </c>
    </row>
    <row r="1598" spans="2:17" ht="15.75" hidden="1" customHeight="1" x14ac:dyDescent="0.25">
      <c r="B1598" s="182">
        <v>1582</v>
      </c>
      <c r="C1598" s="182">
        <f t="shared" si="183"/>
        <v>0</v>
      </c>
      <c r="D1598" s="182">
        <f t="shared" si="183"/>
        <v>0</v>
      </c>
      <c r="E1598" s="183">
        <f t="shared" si="183"/>
        <v>0</v>
      </c>
      <c r="F1598" s="182">
        <f t="shared" si="183"/>
        <v>0</v>
      </c>
      <c r="G1598" s="141">
        <f t="shared" si="183"/>
        <v>0</v>
      </c>
      <c r="H1598" s="141">
        <f t="shared" si="183"/>
        <v>0</v>
      </c>
      <c r="I1598" s="142">
        <f t="shared" si="183"/>
        <v>0</v>
      </c>
      <c r="J1598" s="136">
        <f t="shared" si="183"/>
        <v>0</v>
      </c>
      <c r="K1598" s="136">
        <f t="shared" si="183"/>
        <v>0</v>
      </c>
      <c r="L1598" s="136">
        <f t="shared" si="183"/>
        <v>0</v>
      </c>
      <c r="M1598" s="177">
        <f t="shared" si="183"/>
        <v>0</v>
      </c>
      <c r="N1598" s="137">
        <f t="shared" si="183"/>
        <v>0</v>
      </c>
      <c r="O1598" s="45"/>
      <c r="Q1598" s="57" t="str">
        <f t="shared" si="178"/>
        <v>скрыть</v>
      </c>
    </row>
    <row r="1599" spans="2:17" ht="15.75" hidden="1" customHeight="1" x14ac:dyDescent="0.25">
      <c r="B1599" s="182">
        <v>1583</v>
      </c>
      <c r="C1599" s="182">
        <f t="shared" si="183"/>
        <v>0</v>
      </c>
      <c r="D1599" s="182">
        <f t="shared" si="183"/>
        <v>0</v>
      </c>
      <c r="E1599" s="183">
        <f t="shared" si="183"/>
        <v>0</v>
      </c>
      <c r="F1599" s="182">
        <f t="shared" si="183"/>
        <v>0</v>
      </c>
      <c r="G1599" s="141">
        <f t="shared" si="183"/>
        <v>0</v>
      </c>
      <c r="H1599" s="141">
        <f t="shared" si="183"/>
        <v>0</v>
      </c>
      <c r="I1599" s="142">
        <f t="shared" si="183"/>
        <v>0</v>
      </c>
      <c r="J1599" s="136">
        <f t="shared" si="183"/>
        <v>0</v>
      </c>
      <c r="K1599" s="136">
        <f t="shared" si="183"/>
        <v>0</v>
      </c>
      <c r="L1599" s="136">
        <f t="shared" si="183"/>
        <v>0</v>
      </c>
      <c r="M1599" s="177">
        <f t="shared" si="183"/>
        <v>0</v>
      </c>
      <c r="N1599" s="137">
        <f t="shared" si="183"/>
        <v>0</v>
      </c>
      <c r="O1599" s="45"/>
      <c r="Q1599" s="57" t="str">
        <f t="shared" si="178"/>
        <v>скрыть</v>
      </c>
    </row>
    <row r="1600" spans="2:17" ht="15.75" hidden="1" customHeight="1" x14ac:dyDescent="0.25">
      <c r="B1600" s="182">
        <v>1584</v>
      </c>
      <c r="C1600" s="182">
        <f t="shared" si="183"/>
        <v>0</v>
      </c>
      <c r="D1600" s="182">
        <f t="shared" si="183"/>
        <v>0</v>
      </c>
      <c r="E1600" s="183">
        <f t="shared" si="183"/>
        <v>0</v>
      </c>
      <c r="F1600" s="182">
        <f t="shared" si="183"/>
        <v>0</v>
      </c>
      <c r="G1600" s="141">
        <f t="shared" si="183"/>
        <v>0</v>
      </c>
      <c r="H1600" s="141">
        <f t="shared" si="183"/>
        <v>0</v>
      </c>
      <c r="I1600" s="142">
        <f t="shared" si="183"/>
        <v>0</v>
      </c>
      <c r="J1600" s="136">
        <f t="shared" si="183"/>
        <v>0</v>
      </c>
      <c r="K1600" s="136">
        <f t="shared" si="183"/>
        <v>0</v>
      </c>
      <c r="L1600" s="136">
        <f t="shared" si="183"/>
        <v>0</v>
      </c>
      <c r="M1600" s="177">
        <f t="shared" si="183"/>
        <v>0</v>
      </c>
      <c r="N1600" s="137">
        <f t="shared" si="183"/>
        <v>0</v>
      </c>
      <c r="O1600" s="45"/>
      <c r="Q1600" s="57" t="str">
        <f t="shared" si="178"/>
        <v>скрыть</v>
      </c>
    </row>
    <row r="1601" spans="2:17" ht="15.75" hidden="1" customHeight="1" x14ac:dyDescent="0.25">
      <c r="B1601" s="182">
        <v>1585</v>
      </c>
      <c r="C1601" s="182">
        <f t="shared" si="183"/>
        <v>0</v>
      </c>
      <c r="D1601" s="182">
        <f t="shared" si="183"/>
        <v>0</v>
      </c>
      <c r="E1601" s="183">
        <f t="shared" si="183"/>
        <v>0</v>
      </c>
      <c r="F1601" s="182">
        <f t="shared" si="183"/>
        <v>0</v>
      </c>
      <c r="G1601" s="141">
        <f t="shared" si="183"/>
        <v>0</v>
      </c>
      <c r="H1601" s="141">
        <f t="shared" si="183"/>
        <v>0</v>
      </c>
      <c r="I1601" s="142">
        <f t="shared" si="183"/>
        <v>0</v>
      </c>
      <c r="J1601" s="136">
        <f t="shared" si="183"/>
        <v>0</v>
      </c>
      <c r="K1601" s="136">
        <f t="shared" si="183"/>
        <v>0</v>
      </c>
      <c r="L1601" s="136">
        <f t="shared" si="183"/>
        <v>0</v>
      </c>
      <c r="M1601" s="177">
        <f t="shared" si="183"/>
        <v>0</v>
      </c>
      <c r="N1601" s="137">
        <f t="shared" si="183"/>
        <v>0</v>
      </c>
      <c r="O1601" s="45"/>
      <c r="Q1601" s="57" t="str">
        <f t="shared" si="178"/>
        <v>скрыть</v>
      </c>
    </row>
    <row r="1602" spans="2:17" ht="15.75" hidden="1" customHeight="1" x14ac:dyDescent="0.25">
      <c r="B1602" s="182">
        <v>1586</v>
      </c>
      <c r="C1602" s="182">
        <f t="shared" si="183"/>
        <v>0</v>
      </c>
      <c r="D1602" s="182">
        <f t="shared" si="183"/>
        <v>0</v>
      </c>
      <c r="E1602" s="183">
        <f t="shared" si="183"/>
        <v>0</v>
      </c>
      <c r="F1602" s="182">
        <f t="shared" si="183"/>
        <v>0</v>
      </c>
      <c r="G1602" s="141">
        <f t="shared" si="183"/>
        <v>0</v>
      </c>
      <c r="H1602" s="141">
        <f t="shared" si="183"/>
        <v>0</v>
      </c>
      <c r="I1602" s="142">
        <f t="shared" si="183"/>
        <v>0</v>
      </c>
      <c r="J1602" s="136">
        <f t="shared" si="183"/>
        <v>0</v>
      </c>
      <c r="K1602" s="136">
        <f t="shared" si="183"/>
        <v>0</v>
      </c>
      <c r="L1602" s="136">
        <f t="shared" si="183"/>
        <v>0</v>
      </c>
      <c r="M1602" s="177">
        <f t="shared" si="183"/>
        <v>0</v>
      </c>
      <c r="N1602" s="137">
        <f t="shared" si="183"/>
        <v>0</v>
      </c>
      <c r="O1602" s="45"/>
      <c r="Q1602" s="57" t="str">
        <f t="shared" si="178"/>
        <v>скрыть</v>
      </c>
    </row>
    <row r="1603" spans="2:17" ht="15.75" hidden="1" customHeight="1" x14ac:dyDescent="0.25">
      <c r="B1603" s="182">
        <v>1587</v>
      </c>
      <c r="C1603" s="182">
        <f t="shared" si="183"/>
        <v>0</v>
      </c>
      <c r="D1603" s="182">
        <f t="shared" si="183"/>
        <v>0</v>
      </c>
      <c r="E1603" s="183">
        <f t="shared" si="183"/>
        <v>0</v>
      </c>
      <c r="F1603" s="182">
        <f t="shared" si="183"/>
        <v>0</v>
      </c>
      <c r="G1603" s="141">
        <f t="shared" si="183"/>
        <v>0</v>
      </c>
      <c r="H1603" s="141">
        <f t="shared" si="183"/>
        <v>0</v>
      </c>
      <c r="I1603" s="142">
        <f t="shared" si="183"/>
        <v>0</v>
      </c>
      <c r="J1603" s="136">
        <f t="shared" si="183"/>
        <v>0</v>
      </c>
      <c r="K1603" s="136">
        <f t="shared" si="183"/>
        <v>0</v>
      </c>
      <c r="L1603" s="136">
        <f t="shared" si="183"/>
        <v>0</v>
      </c>
      <c r="M1603" s="177">
        <f t="shared" si="183"/>
        <v>0</v>
      </c>
      <c r="N1603" s="137">
        <f t="shared" si="183"/>
        <v>0</v>
      </c>
      <c r="O1603" s="45"/>
      <c r="Q1603" s="57" t="str">
        <f t="shared" si="178"/>
        <v>скрыть</v>
      </c>
    </row>
    <row r="1604" spans="2:17" ht="15.75" hidden="1" customHeight="1" x14ac:dyDescent="0.25">
      <c r="B1604" s="182">
        <v>1588</v>
      </c>
      <c r="C1604" s="182">
        <f t="shared" si="183"/>
        <v>0</v>
      </c>
      <c r="D1604" s="182">
        <f t="shared" si="183"/>
        <v>0</v>
      </c>
      <c r="E1604" s="183">
        <f t="shared" si="183"/>
        <v>0</v>
      </c>
      <c r="F1604" s="182">
        <f t="shared" si="183"/>
        <v>0</v>
      </c>
      <c r="G1604" s="141">
        <f t="shared" si="183"/>
        <v>0</v>
      </c>
      <c r="H1604" s="141">
        <f t="shared" si="183"/>
        <v>0</v>
      </c>
      <c r="I1604" s="142">
        <f t="shared" si="183"/>
        <v>0</v>
      </c>
      <c r="J1604" s="136">
        <f t="shared" si="183"/>
        <v>0</v>
      </c>
      <c r="K1604" s="136">
        <f t="shared" si="183"/>
        <v>0</v>
      </c>
      <c r="L1604" s="136">
        <f t="shared" si="183"/>
        <v>0</v>
      </c>
      <c r="M1604" s="177">
        <f t="shared" si="183"/>
        <v>0</v>
      </c>
      <c r="N1604" s="137">
        <f t="shared" si="183"/>
        <v>0</v>
      </c>
      <c r="O1604" s="45"/>
      <c r="Q1604" s="57" t="str">
        <f t="shared" si="178"/>
        <v>скрыть</v>
      </c>
    </row>
    <row r="1605" spans="2:17" ht="15.75" hidden="1" customHeight="1" x14ac:dyDescent="0.25">
      <c r="B1605" s="182">
        <v>1589</v>
      </c>
      <c r="C1605" s="182">
        <f t="shared" si="183"/>
        <v>0</v>
      </c>
      <c r="D1605" s="182">
        <f t="shared" si="183"/>
        <v>0</v>
      </c>
      <c r="E1605" s="183">
        <f t="shared" si="183"/>
        <v>0</v>
      </c>
      <c r="F1605" s="182">
        <f t="shared" si="183"/>
        <v>0</v>
      </c>
      <c r="G1605" s="141">
        <f t="shared" si="183"/>
        <v>0</v>
      </c>
      <c r="H1605" s="141">
        <f t="shared" si="183"/>
        <v>0</v>
      </c>
      <c r="I1605" s="142">
        <f t="shared" si="183"/>
        <v>0</v>
      </c>
      <c r="J1605" s="136">
        <f t="shared" si="183"/>
        <v>0</v>
      </c>
      <c r="K1605" s="136">
        <f t="shared" si="183"/>
        <v>0</v>
      </c>
      <c r="L1605" s="136">
        <f t="shared" si="183"/>
        <v>0</v>
      </c>
      <c r="M1605" s="177">
        <f t="shared" si="183"/>
        <v>0</v>
      </c>
      <c r="N1605" s="137">
        <f t="shared" si="183"/>
        <v>0</v>
      </c>
      <c r="O1605" s="45"/>
      <c r="Q1605" s="57" t="str">
        <f t="shared" si="178"/>
        <v>скрыть</v>
      </c>
    </row>
    <row r="1606" spans="2:17" ht="15.75" hidden="1" customHeight="1" x14ac:dyDescent="0.25">
      <c r="B1606" s="182">
        <v>1590</v>
      </c>
      <c r="C1606" s="182">
        <f t="shared" si="183"/>
        <v>0</v>
      </c>
      <c r="D1606" s="182">
        <f t="shared" si="183"/>
        <v>0</v>
      </c>
      <c r="E1606" s="183">
        <f t="shared" si="183"/>
        <v>0</v>
      </c>
      <c r="F1606" s="182">
        <f t="shared" si="183"/>
        <v>0</v>
      </c>
      <c r="G1606" s="141">
        <f t="shared" si="183"/>
        <v>0</v>
      </c>
      <c r="H1606" s="141">
        <f t="shared" si="183"/>
        <v>0</v>
      </c>
      <c r="I1606" s="142">
        <f t="shared" si="183"/>
        <v>0</v>
      </c>
      <c r="J1606" s="136">
        <f t="shared" si="183"/>
        <v>0</v>
      </c>
      <c r="K1606" s="136">
        <f t="shared" si="183"/>
        <v>0</v>
      </c>
      <c r="L1606" s="136">
        <f t="shared" si="183"/>
        <v>0</v>
      </c>
      <c r="M1606" s="177">
        <f t="shared" si="183"/>
        <v>0</v>
      </c>
      <c r="N1606" s="137">
        <f t="shared" si="183"/>
        <v>0</v>
      </c>
      <c r="O1606" s="45"/>
      <c r="Q1606" s="57" t="str">
        <f t="shared" si="178"/>
        <v>скрыть</v>
      </c>
    </row>
    <row r="1607" spans="2:17" ht="15.75" hidden="1" customHeight="1" x14ac:dyDescent="0.25">
      <c r="B1607" s="182">
        <v>1591</v>
      </c>
      <c r="C1607" s="182">
        <f t="shared" ref="C1607:N1616" si="184">IFERROR(VLOOKUP($B1607,calc_data,C$14+1,0),0)</f>
        <v>0</v>
      </c>
      <c r="D1607" s="182">
        <f t="shared" si="184"/>
        <v>0</v>
      </c>
      <c r="E1607" s="183">
        <f t="shared" si="184"/>
        <v>0</v>
      </c>
      <c r="F1607" s="182">
        <f t="shared" si="184"/>
        <v>0</v>
      </c>
      <c r="G1607" s="141">
        <f t="shared" si="184"/>
        <v>0</v>
      </c>
      <c r="H1607" s="141">
        <f t="shared" si="184"/>
        <v>0</v>
      </c>
      <c r="I1607" s="142">
        <f t="shared" si="184"/>
        <v>0</v>
      </c>
      <c r="J1607" s="136">
        <f t="shared" si="184"/>
        <v>0</v>
      </c>
      <c r="K1607" s="136">
        <f t="shared" si="184"/>
        <v>0</v>
      </c>
      <c r="L1607" s="136">
        <f t="shared" si="184"/>
        <v>0</v>
      </c>
      <c r="M1607" s="177">
        <f t="shared" si="184"/>
        <v>0</v>
      </c>
      <c r="N1607" s="137">
        <f t="shared" si="184"/>
        <v>0</v>
      </c>
      <c r="O1607" s="45"/>
      <c r="Q1607" s="57" t="str">
        <f t="shared" si="178"/>
        <v>скрыть</v>
      </c>
    </row>
    <row r="1608" spans="2:17" ht="15.75" hidden="1" customHeight="1" x14ac:dyDescent="0.25">
      <c r="B1608" s="182">
        <v>1592</v>
      </c>
      <c r="C1608" s="182">
        <f t="shared" si="184"/>
        <v>0</v>
      </c>
      <c r="D1608" s="182">
        <f t="shared" si="184"/>
        <v>0</v>
      </c>
      <c r="E1608" s="183">
        <f t="shared" si="184"/>
        <v>0</v>
      </c>
      <c r="F1608" s="182">
        <f t="shared" si="184"/>
        <v>0</v>
      </c>
      <c r="G1608" s="141">
        <f t="shared" si="184"/>
        <v>0</v>
      </c>
      <c r="H1608" s="141">
        <f t="shared" si="184"/>
        <v>0</v>
      </c>
      <c r="I1608" s="142">
        <f t="shared" si="184"/>
        <v>0</v>
      </c>
      <c r="J1608" s="136">
        <f t="shared" si="184"/>
        <v>0</v>
      </c>
      <c r="K1608" s="136">
        <f t="shared" si="184"/>
        <v>0</v>
      </c>
      <c r="L1608" s="136">
        <f t="shared" si="184"/>
        <v>0</v>
      </c>
      <c r="M1608" s="177">
        <f t="shared" si="184"/>
        <v>0</v>
      </c>
      <c r="N1608" s="137">
        <f t="shared" si="184"/>
        <v>0</v>
      </c>
      <c r="O1608" s="45"/>
      <c r="Q1608" s="57" t="str">
        <f t="shared" si="178"/>
        <v>скрыть</v>
      </c>
    </row>
    <row r="1609" spans="2:17" ht="15.75" hidden="1" customHeight="1" x14ac:dyDescent="0.25">
      <c r="B1609" s="182">
        <v>1593</v>
      </c>
      <c r="C1609" s="182">
        <f t="shared" si="184"/>
        <v>0</v>
      </c>
      <c r="D1609" s="182">
        <f t="shared" si="184"/>
        <v>0</v>
      </c>
      <c r="E1609" s="183">
        <f t="shared" si="184"/>
        <v>0</v>
      </c>
      <c r="F1609" s="182">
        <f t="shared" si="184"/>
        <v>0</v>
      </c>
      <c r="G1609" s="141">
        <f t="shared" si="184"/>
        <v>0</v>
      </c>
      <c r="H1609" s="141">
        <f t="shared" si="184"/>
        <v>0</v>
      </c>
      <c r="I1609" s="142">
        <f t="shared" si="184"/>
        <v>0</v>
      </c>
      <c r="J1609" s="136">
        <f t="shared" si="184"/>
        <v>0</v>
      </c>
      <c r="K1609" s="136">
        <f t="shared" si="184"/>
        <v>0</v>
      </c>
      <c r="L1609" s="136">
        <f t="shared" si="184"/>
        <v>0</v>
      </c>
      <c r="M1609" s="177">
        <f t="shared" si="184"/>
        <v>0</v>
      </c>
      <c r="N1609" s="137">
        <f t="shared" si="184"/>
        <v>0</v>
      </c>
      <c r="O1609" s="45"/>
      <c r="Q1609" s="57" t="str">
        <f t="shared" si="178"/>
        <v>скрыть</v>
      </c>
    </row>
    <row r="1610" spans="2:17" ht="15.75" hidden="1" customHeight="1" x14ac:dyDescent="0.25">
      <c r="B1610" s="182">
        <v>1594</v>
      </c>
      <c r="C1610" s="182">
        <f t="shared" si="184"/>
        <v>0</v>
      </c>
      <c r="D1610" s="182">
        <f t="shared" si="184"/>
        <v>0</v>
      </c>
      <c r="E1610" s="183">
        <f t="shared" si="184"/>
        <v>0</v>
      </c>
      <c r="F1610" s="182">
        <f t="shared" si="184"/>
        <v>0</v>
      </c>
      <c r="G1610" s="141">
        <f t="shared" si="184"/>
        <v>0</v>
      </c>
      <c r="H1610" s="141">
        <f t="shared" si="184"/>
        <v>0</v>
      </c>
      <c r="I1610" s="142">
        <f t="shared" si="184"/>
        <v>0</v>
      </c>
      <c r="J1610" s="136">
        <f t="shared" si="184"/>
        <v>0</v>
      </c>
      <c r="K1610" s="136">
        <f t="shared" si="184"/>
        <v>0</v>
      </c>
      <c r="L1610" s="136">
        <f t="shared" si="184"/>
        <v>0</v>
      </c>
      <c r="M1610" s="177">
        <f t="shared" si="184"/>
        <v>0</v>
      </c>
      <c r="N1610" s="137">
        <f t="shared" si="184"/>
        <v>0</v>
      </c>
      <c r="O1610" s="45"/>
      <c r="Q1610" s="57" t="str">
        <f t="shared" si="178"/>
        <v>скрыть</v>
      </c>
    </row>
    <row r="1611" spans="2:17" ht="15.75" hidden="1" customHeight="1" x14ac:dyDescent="0.25">
      <c r="B1611" s="182">
        <v>1595</v>
      </c>
      <c r="C1611" s="182">
        <f t="shared" si="184"/>
        <v>0</v>
      </c>
      <c r="D1611" s="182">
        <f t="shared" si="184"/>
        <v>0</v>
      </c>
      <c r="E1611" s="183">
        <f t="shared" si="184"/>
        <v>0</v>
      </c>
      <c r="F1611" s="182">
        <f t="shared" si="184"/>
        <v>0</v>
      </c>
      <c r="G1611" s="141">
        <f t="shared" si="184"/>
        <v>0</v>
      </c>
      <c r="H1611" s="141">
        <f t="shared" si="184"/>
        <v>0</v>
      </c>
      <c r="I1611" s="142">
        <f t="shared" si="184"/>
        <v>0</v>
      </c>
      <c r="J1611" s="136">
        <f t="shared" si="184"/>
        <v>0</v>
      </c>
      <c r="K1611" s="136">
        <f t="shared" si="184"/>
        <v>0</v>
      </c>
      <c r="L1611" s="136">
        <f t="shared" si="184"/>
        <v>0</v>
      </c>
      <c r="M1611" s="177">
        <f t="shared" si="184"/>
        <v>0</v>
      </c>
      <c r="N1611" s="137">
        <f t="shared" si="184"/>
        <v>0</v>
      </c>
      <c r="O1611" s="45"/>
      <c r="Q1611" s="57" t="str">
        <f t="shared" si="178"/>
        <v>скрыть</v>
      </c>
    </row>
    <row r="1612" spans="2:17" ht="15.75" hidden="1" customHeight="1" x14ac:dyDescent="0.25">
      <c r="B1612" s="182">
        <v>1596</v>
      </c>
      <c r="C1612" s="182">
        <f t="shared" si="184"/>
        <v>0</v>
      </c>
      <c r="D1612" s="182">
        <f t="shared" si="184"/>
        <v>0</v>
      </c>
      <c r="E1612" s="183">
        <f t="shared" si="184"/>
        <v>0</v>
      </c>
      <c r="F1612" s="182">
        <f t="shared" si="184"/>
        <v>0</v>
      </c>
      <c r="G1612" s="141">
        <f t="shared" si="184"/>
        <v>0</v>
      </c>
      <c r="H1612" s="141">
        <f t="shared" si="184"/>
        <v>0</v>
      </c>
      <c r="I1612" s="142">
        <f t="shared" si="184"/>
        <v>0</v>
      </c>
      <c r="J1612" s="136">
        <f t="shared" si="184"/>
        <v>0</v>
      </c>
      <c r="K1612" s="136">
        <f t="shared" si="184"/>
        <v>0</v>
      </c>
      <c r="L1612" s="136">
        <f t="shared" si="184"/>
        <v>0</v>
      </c>
      <c r="M1612" s="177">
        <f t="shared" si="184"/>
        <v>0</v>
      </c>
      <c r="N1612" s="137">
        <f t="shared" si="184"/>
        <v>0</v>
      </c>
      <c r="O1612" s="45"/>
      <c r="Q1612" s="57" t="str">
        <f t="shared" si="178"/>
        <v>скрыть</v>
      </c>
    </row>
    <row r="1613" spans="2:17" ht="15.75" hidden="1" customHeight="1" x14ac:dyDescent="0.25">
      <c r="B1613" s="182">
        <v>1597</v>
      </c>
      <c r="C1613" s="182">
        <f t="shared" si="184"/>
        <v>0</v>
      </c>
      <c r="D1613" s="182">
        <f t="shared" si="184"/>
        <v>0</v>
      </c>
      <c r="E1613" s="183">
        <f t="shared" si="184"/>
        <v>0</v>
      </c>
      <c r="F1613" s="182">
        <f t="shared" si="184"/>
        <v>0</v>
      </c>
      <c r="G1613" s="141">
        <f t="shared" si="184"/>
        <v>0</v>
      </c>
      <c r="H1613" s="141">
        <f t="shared" si="184"/>
        <v>0</v>
      </c>
      <c r="I1613" s="142">
        <f t="shared" si="184"/>
        <v>0</v>
      </c>
      <c r="J1613" s="136">
        <f t="shared" si="184"/>
        <v>0</v>
      </c>
      <c r="K1613" s="136">
        <f t="shared" si="184"/>
        <v>0</v>
      </c>
      <c r="L1613" s="136">
        <f t="shared" si="184"/>
        <v>0</v>
      </c>
      <c r="M1613" s="177">
        <f t="shared" si="184"/>
        <v>0</v>
      </c>
      <c r="N1613" s="137">
        <f t="shared" si="184"/>
        <v>0</v>
      </c>
      <c r="O1613" s="45"/>
      <c r="Q1613" s="57" t="str">
        <f t="shared" si="178"/>
        <v>скрыть</v>
      </c>
    </row>
    <row r="1614" spans="2:17" ht="15.75" hidden="1" customHeight="1" x14ac:dyDescent="0.25">
      <c r="B1614" s="182">
        <v>1598</v>
      </c>
      <c r="C1614" s="182">
        <f t="shared" si="184"/>
        <v>0</v>
      </c>
      <c r="D1614" s="182">
        <f t="shared" si="184"/>
        <v>0</v>
      </c>
      <c r="E1614" s="183">
        <f t="shared" si="184"/>
        <v>0</v>
      </c>
      <c r="F1614" s="182">
        <f t="shared" si="184"/>
        <v>0</v>
      </c>
      <c r="G1614" s="141">
        <f t="shared" si="184"/>
        <v>0</v>
      </c>
      <c r="H1614" s="141">
        <f t="shared" si="184"/>
        <v>0</v>
      </c>
      <c r="I1614" s="142">
        <f t="shared" si="184"/>
        <v>0</v>
      </c>
      <c r="J1614" s="136">
        <f t="shared" si="184"/>
        <v>0</v>
      </c>
      <c r="K1614" s="136">
        <f t="shared" si="184"/>
        <v>0</v>
      </c>
      <c r="L1614" s="136">
        <f t="shared" si="184"/>
        <v>0</v>
      </c>
      <c r="M1614" s="177">
        <f t="shared" si="184"/>
        <v>0</v>
      </c>
      <c r="N1614" s="137">
        <f t="shared" si="184"/>
        <v>0</v>
      </c>
      <c r="O1614" s="45"/>
      <c r="Q1614" s="57" t="str">
        <f t="shared" si="178"/>
        <v>скрыть</v>
      </c>
    </row>
    <row r="1615" spans="2:17" ht="15.75" hidden="1" customHeight="1" x14ac:dyDescent="0.25">
      <c r="B1615" s="182">
        <v>1599</v>
      </c>
      <c r="C1615" s="182">
        <f t="shared" si="184"/>
        <v>0</v>
      </c>
      <c r="D1615" s="182">
        <f t="shared" si="184"/>
        <v>0</v>
      </c>
      <c r="E1615" s="183">
        <f t="shared" si="184"/>
        <v>0</v>
      </c>
      <c r="F1615" s="182">
        <f t="shared" si="184"/>
        <v>0</v>
      </c>
      <c r="G1615" s="141">
        <f t="shared" si="184"/>
        <v>0</v>
      </c>
      <c r="H1615" s="141">
        <f t="shared" si="184"/>
        <v>0</v>
      </c>
      <c r="I1615" s="142">
        <f t="shared" si="184"/>
        <v>0</v>
      </c>
      <c r="J1615" s="136">
        <f t="shared" si="184"/>
        <v>0</v>
      </c>
      <c r="K1615" s="136">
        <f t="shared" si="184"/>
        <v>0</v>
      </c>
      <c r="L1615" s="136">
        <f t="shared" si="184"/>
        <v>0</v>
      </c>
      <c r="M1615" s="177">
        <f t="shared" si="184"/>
        <v>0</v>
      </c>
      <c r="N1615" s="137">
        <f t="shared" si="184"/>
        <v>0</v>
      </c>
      <c r="O1615" s="45"/>
      <c r="Q1615" s="57" t="str">
        <f t="shared" si="178"/>
        <v>скрыть</v>
      </c>
    </row>
    <row r="1616" spans="2:17" ht="15.75" hidden="1" customHeight="1" x14ac:dyDescent="0.25">
      <c r="B1616" s="182">
        <v>1600</v>
      </c>
      <c r="C1616" s="182">
        <f t="shared" si="184"/>
        <v>0</v>
      </c>
      <c r="D1616" s="182">
        <f t="shared" si="184"/>
        <v>0</v>
      </c>
      <c r="E1616" s="183">
        <f t="shared" si="184"/>
        <v>0</v>
      </c>
      <c r="F1616" s="182">
        <f t="shared" si="184"/>
        <v>0</v>
      </c>
      <c r="G1616" s="141">
        <f t="shared" si="184"/>
        <v>0</v>
      </c>
      <c r="H1616" s="141">
        <f t="shared" si="184"/>
        <v>0</v>
      </c>
      <c r="I1616" s="142">
        <f t="shared" si="184"/>
        <v>0</v>
      </c>
      <c r="J1616" s="136">
        <f t="shared" si="184"/>
        <v>0</v>
      </c>
      <c r="K1616" s="136">
        <f t="shared" si="184"/>
        <v>0</v>
      </c>
      <c r="L1616" s="136">
        <f t="shared" si="184"/>
        <v>0</v>
      </c>
      <c r="M1616" s="177">
        <f t="shared" si="184"/>
        <v>0</v>
      </c>
      <c r="N1616" s="137">
        <f t="shared" si="184"/>
        <v>0</v>
      </c>
      <c r="O1616" s="45"/>
      <c r="Q1616" s="57" t="str">
        <f t="shared" si="178"/>
        <v>скрыть</v>
      </c>
    </row>
    <row r="1617" spans="2:17" ht="15.75" hidden="1" customHeight="1" x14ac:dyDescent="0.25">
      <c r="B1617" s="182">
        <v>1601</v>
      </c>
      <c r="C1617" s="182">
        <f t="shared" ref="C1617:N1626" si="185">IFERROR(VLOOKUP($B1617,calc_data,C$14+1,0),0)</f>
        <v>0</v>
      </c>
      <c r="D1617" s="182">
        <f t="shared" si="185"/>
        <v>0</v>
      </c>
      <c r="E1617" s="183">
        <f t="shared" si="185"/>
        <v>0</v>
      </c>
      <c r="F1617" s="182">
        <f t="shared" si="185"/>
        <v>0</v>
      </c>
      <c r="G1617" s="141">
        <f t="shared" si="185"/>
        <v>0</v>
      </c>
      <c r="H1617" s="141">
        <f t="shared" si="185"/>
        <v>0</v>
      </c>
      <c r="I1617" s="142">
        <f t="shared" si="185"/>
        <v>0</v>
      </c>
      <c r="J1617" s="136">
        <f t="shared" si="185"/>
        <v>0</v>
      </c>
      <c r="K1617" s="136">
        <f t="shared" si="185"/>
        <v>0</v>
      </c>
      <c r="L1617" s="136">
        <f t="shared" si="185"/>
        <v>0</v>
      </c>
      <c r="M1617" s="177">
        <f t="shared" si="185"/>
        <v>0</v>
      </c>
      <c r="N1617" s="137">
        <f t="shared" si="185"/>
        <v>0</v>
      </c>
      <c r="O1617" s="45"/>
      <c r="Q1617" s="57" t="str">
        <f t="shared" ref="Q1617:Q1680" si="186">IF(K1617&gt;0,"показать","скрыть")</f>
        <v>скрыть</v>
      </c>
    </row>
    <row r="1618" spans="2:17" ht="15.75" hidden="1" customHeight="1" x14ac:dyDescent="0.25">
      <c r="B1618" s="182">
        <v>1602</v>
      </c>
      <c r="C1618" s="182">
        <f t="shared" si="185"/>
        <v>0</v>
      </c>
      <c r="D1618" s="182">
        <f t="shared" si="185"/>
        <v>0</v>
      </c>
      <c r="E1618" s="183">
        <f t="shared" si="185"/>
        <v>0</v>
      </c>
      <c r="F1618" s="182">
        <f t="shared" si="185"/>
        <v>0</v>
      </c>
      <c r="G1618" s="141">
        <f t="shared" si="185"/>
        <v>0</v>
      </c>
      <c r="H1618" s="141">
        <f t="shared" si="185"/>
        <v>0</v>
      </c>
      <c r="I1618" s="142">
        <f t="shared" si="185"/>
        <v>0</v>
      </c>
      <c r="J1618" s="136">
        <f t="shared" si="185"/>
        <v>0</v>
      </c>
      <c r="K1618" s="136">
        <f t="shared" si="185"/>
        <v>0</v>
      </c>
      <c r="L1618" s="136">
        <f t="shared" si="185"/>
        <v>0</v>
      </c>
      <c r="M1618" s="177">
        <f t="shared" si="185"/>
        <v>0</v>
      </c>
      <c r="N1618" s="137">
        <f t="shared" si="185"/>
        <v>0</v>
      </c>
      <c r="O1618" s="45"/>
      <c r="Q1618" s="57" t="str">
        <f t="shared" si="186"/>
        <v>скрыть</v>
      </c>
    </row>
    <row r="1619" spans="2:17" ht="15.75" hidden="1" customHeight="1" x14ac:dyDescent="0.25">
      <c r="B1619" s="182">
        <v>1603</v>
      </c>
      <c r="C1619" s="182">
        <f t="shared" si="185"/>
        <v>0</v>
      </c>
      <c r="D1619" s="182">
        <f t="shared" si="185"/>
        <v>0</v>
      </c>
      <c r="E1619" s="183">
        <f t="shared" si="185"/>
        <v>0</v>
      </c>
      <c r="F1619" s="182">
        <f t="shared" si="185"/>
        <v>0</v>
      </c>
      <c r="G1619" s="141">
        <f t="shared" si="185"/>
        <v>0</v>
      </c>
      <c r="H1619" s="141">
        <f t="shared" si="185"/>
        <v>0</v>
      </c>
      <c r="I1619" s="142">
        <f t="shared" si="185"/>
        <v>0</v>
      </c>
      <c r="J1619" s="136">
        <f t="shared" si="185"/>
        <v>0</v>
      </c>
      <c r="K1619" s="136">
        <f t="shared" si="185"/>
        <v>0</v>
      </c>
      <c r="L1619" s="136">
        <f t="shared" si="185"/>
        <v>0</v>
      </c>
      <c r="M1619" s="177">
        <f t="shared" si="185"/>
        <v>0</v>
      </c>
      <c r="N1619" s="137">
        <f t="shared" si="185"/>
        <v>0</v>
      </c>
      <c r="O1619" s="45"/>
      <c r="Q1619" s="57" t="str">
        <f t="shared" si="186"/>
        <v>скрыть</v>
      </c>
    </row>
    <row r="1620" spans="2:17" ht="15.75" hidden="1" customHeight="1" x14ac:dyDescent="0.25">
      <c r="B1620" s="182">
        <v>1604</v>
      </c>
      <c r="C1620" s="182">
        <f t="shared" si="185"/>
        <v>0</v>
      </c>
      <c r="D1620" s="182">
        <f t="shared" si="185"/>
        <v>0</v>
      </c>
      <c r="E1620" s="183">
        <f t="shared" si="185"/>
        <v>0</v>
      </c>
      <c r="F1620" s="182">
        <f t="shared" si="185"/>
        <v>0</v>
      </c>
      <c r="G1620" s="141">
        <f t="shared" si="185"/>
        <v>0</v>
      </c>
      <c r="H1620" s="141">
        <f t="shared" si="185"/>
        <v>0</v>
      </c>
      <c r="I1620" s="142">
        <f t="shared" si="185"/>
        <v>0</v>
      </c>
      <c r="J1620" s="136">
        <f t="shared" si="185"/>
        <v>0</v>
      </c>
      <c r="K1620" s="136">
        <f t="shared" si="185"/>
        <v>0</v>
      </c>
      <c r="L1620" s="136">
        <f t="shared" si="185"/>
        <v>0</v>
      </c>
      <c r="M1620" s="177">
        <f t="shared" si="185"/>
        <v>0</v>
      </c>
      <c r="N1620" s="137">
        <f t="shared" si="185"/>
        <v>0</v>
      </c>
      <c r="O1620" s="45"/>
      <c r="Q1620" s="57" t="str">
        <f t="shared" si="186"/>
        <v>скрыть</v>
      </c>
    </row>
    <row r="1621" spans="2:17" ht="15.75" hidden="1" customHeight="1" x14ac:dyDescent="0.25">
      <c r="B1621" s="182">
        <v>1605</v>
      </c>
      <c r="C1621" s="182">
        <f t="shared" si="185"/>
        <v>0</v>
      </c>
      <c r="D1621" s="182">
        <f t="shared" si="185"/>
        <v>0</v>
      </c>
      <c r="E1621" s="183">
        <f t="shared" si="185"/>
        <v>0</v>
      </c>
      <c r="F1621" s="182">
        <f t="shared" si="185"/>
        <v>0</v>
      </c>
      <c r="G1621" s="141">
        <f t="shared" si="185"/>
        <v>0</v>
      </c>
      <c r="H1621" s="141">
        <f t="shared" si="185"/>
        <v>0</v>
      </c>
      <c r="I1621" s="142">
        <f t="shared" si="185"/>
        <v>0</v>
      </c>
      <c r="J1621" s="136">
        <f t="shared" si="185"/>
        <v>0</v>
      </c>
      <c r="K1621" s="136">
        <f t="shared" si="185"/>
        <v>0</v>
      </c>
      <c r="L1621" s="136">
        <f t="shared" si="185"/>
        <v>0</v>
      </c>
      <c r="M1621" s="177">
        <f t="shared" si="185"/>
        <v>0</v>
      </c>
      <c r="N1621" s="137">
        <f t="shared" si="185"/>
        <v>0</v>
      </c>
      <c r="O1621" s="45"/>
      <c r="Q1621" s="57" t="str">
        <f t="shared" si="186"/>
        <v>скрыть</v>
      </c>
    </row>
    <row r="1622" spans="2:17" ht="15.75" hidden="1" customHeight="1" x14ac:dyDescent="0.25">
      <c r="B1622" s="182">
        <v>1606</v>
      </c>
      <c r="C1622" s="182">
        <f t="shared" si="185"/>
        <v>0</v>
      </c>
      <c r="D1622" s="182">
        <f t="shared" si="185"/>
        <v>0</v>
      </c>
      <c r="E1622" s="183">
        <f t="shared" si="185"/>
        <v>0</v>
      </c>
      <c r="F1622" s="182">
        <f t="shared" si="185"/>
        <v>0</v>
      </c>
      <c r="G1622" s="141">
        <f t="shared" si="185"/>
        <v>0</v>
      </c>
      <c r="H1622" s="141">
        <f t="shared" si="185"/>
        <v>0</v>
      </c>
      <c r="I1622" s="142">
        <f t="shared" si="185"/>
        <v>0</v>
      </c>
      <c r="J1622" s="136">
        <f t="shared" si="185"/>
        <v>0</v>
      </c>
      <c r="K1622" s="136">
        <f t="shared" si="185"/>
        <v>0</v>
      </c>
      <c r="L1622" s="136">
        <f t="shared" si="185"/>
        <v>0</v>
      </c>
      <c r="M1622" s="177">
        <f t="shared" si="185"/>
        <v>0</v>
      </c>
      <c r="N1622" s="137">
        <f t="shared" si="185"/>
        <v>0</v>
      </c>
      <c r="O1622" s="45"/>
      <c r="Q1622" s="57" t="str">
        <f t="shared" si="186"/>
        <v>скрыть</v>
      </c>
    </row>
    <row r="1623" spans="2:17" ht="15.75" hidden="1" customHeight="1" x14ac:dyDescent="0.25">
      <c r="B1623" s="182">
        <v>1607</v>
      </c>
      <c r="C1623" s="182">
        <f t="shared" si="185"/>
        <v>0</v>
      </c>
      <c r="D1623" s="182">
        <f t="shared" si="185"/>
        <v>0</v>
      </c>
      <c r="E1623" s="183">
        <f t="shared" si="185"/>
        <v>0</v>
      </c>
      <c r="F1623" s="182">
        <f t="shared" si="185"/>
        <v>0</v>
      </c>
      <c r="G1623" s="141">
        <f t="shared" si="185"/>
        <v>0</v>
      </c>
      <c r="H1623" s="141">
        <f t="shared" si="185"/>
        <v>0</v>
      </c>
      <c r="I1623" s="142">
        <f t="shared" si="185"/>
        <v>0</v>
      </c>
      <c r="J1623" s="136">
        <f t="shared" si="185"/>
        <v>0</v>
      </c>
      <c r="K1623" s="136">
        <f t="shared" si="185"/>
        <v>0</v>
      </c>
      <c r="L1623" s="136">
        <f t="shared" si="185"/>
        <v>0</v>
      </c>
      <c r="M1623" s="177">
        <f t="shared" si="185"/>
        <v>0</v>
      </c>
      <c r="N1623" s="137">
        <f t="shared" si="185"/>
        <v>0</v>
      </c>
      <c r="O1623" s="45"/>
      <c r="Q1623" s="57" t="str">
        <f t="shared" si="186"/>
        <v>скрыть</v>
      </c>
    </row>
    <row r="1624" spans="2:17" ht="15.75" hidden="1" customHeight="1" x14ac:dyDescent="0.25">
      <c r="B1624" s="182">
        <v>1608</v>
      </c>
      <c r="C1624" s="182">
        <f t="shared" si="185"/>
        <v>0</v>
      </c>
      <c r="D1624" s="182">
        <f t="shared" si="185"/>
        <v>0</v>
      </c>
      <c r="E1624" s="183">
        <f t="shared" si="185"/>
        <v>0</v>
      </c>
      <c r="F1624" s="182">
        <f t="shared" si="185"/>
        <v>0</v>
      </c>
      <c r="G1624" s="141">
        <f t="shared" si="185"/>
        <v>0</v>
      </c>
      <c r="H1624" s="141">
        <f t="shared" si="185"/>
        <v>0</v>
      </c>
      <c r="I1624" s="142">
        <f t="shared" si="185"/>
        <v>0</v>
      </c>
      <c r="J1624" s="136">
        <f t="shared" si="185"/>
        <v>0</v>
      </c>
      <c r="K1624" s="136">
        <f t="shared" si="185"/>
        <v>0</v>
      </c>
      <c r="L1624" s="136">
        <f t="shared" si="185"/>
        <v>0</v>
      </c>
      <c r="M1624" s="177">
        <f t="shared" si="185"/>
        <v>0</v>
      </c>
      <c r="N1624" s="137">
        <f t="shared" si="185"/>
        <v>0</v>
      </c>
      <c r="O1624" s="45"/>
      <c r="Q1624" s="57" t="str">
        <f t="shared" si="186"/>
        <v>скрыть</v>
      </c>
    </row>
    <row r="1625" spans="2:17" ht="15.75" hidden="1" customHeight="1" x14ac:dyDescent="0.25">
      <c r="B1625" s="182">
        <v>1609</v>
      </c>
      <c r="C1625" s="182">
        <f t="shared" si="185"/>
        <v>0</v>
      </c>
      <c r="D1625" s="182">
        <f t="shared" si="185"/>
        <v>0</v>
      </c>
      <c r="E1625" s="183">
        <f t="shared" si="185"/>
        <v>0</v>
      </c>
      <c r="F1625" s="182">
        <f t="shared" si="185"/>
        <v>0</v>
      </c>
      <c r="G1625" s="141">
        <f t="shared" si="185"/>
        <v>0</v>
      </c>
      <c r="H1625" s="141">
        <f t="shared" si="185"/>
        <v>0</v>
      </c>
      <c r="I1625" s="142">
        <f t="shared" si="185"/>
        <v>0</v>
      </c>
      <c r="J1625" s="136">
        <f t="shared" si="185"/>
        <v>0</v>
      </c>
      <c r="K1625" s="136">
        <f t="shared" si="185"/>
        <v>0</v>
      </c>
      <c r="L1625" s="136">
        <f t="shared" si="185"/>
        <v>0</v>
      </c>
      <c r="M1625" s="177">
        <f t="shared" si="185"/>
        <v>0</v>
      </c>
      <c r="N1625" s="137">
        <f t="shared" si="185"/>
        <v>0</v>
      </c>
      <c r="O1625" s="45"/>
      <c r="Q1625" s="57" t="str">
        <f t="shared" si="186"/>
        <v>скрыть</v>
      </c>
    </row>
    <row r="1626" spans="2:17" ht="15.75" hidden="1" customHeight="1" x14ac:dyDescent="0.25">
      <c r="B1626" s="182">
        <v>1610</v>
      </c>
      <c r="C1626" s="182">
        <f t="shared" si="185"/>
        <v>0</v>
      </c>
      <c r="D1626" s="182">
        <f t="shared" si="185"/>
        <v>0</v>
      </c>
      <c r="E1626" s="183">
        <f t="shared" si="185"/>
        <v>0</v>
      </c>
      <c r="F1626" s="182">
        <f t="shared" si="185"/>
        <v>0</v>
      </c>
      <c r="G1626" s="141">
        <f t="shared" si="185"/>
        <v>0</v>
      </c>
      <c r="H1626" s="141">
        <f t="shared" si="185"/>
        <v>0</v>
      </c>
      <c r="I1626" s="142">
        <f t="shared" si="185"/>
        <v>0</v>
      </c>
      <c r="J1626" s="136">
        <f t="shared" si="185"/>
        <v>0</v>
      </c>
      <c r="K1626" s="136">
        <f t="shared" si="185"/>
        <v>0</v>
      </c>
      <c r="L1626" s="136">
        <f t="shared" si="185"/>
        <v>0</v>
      </c>
      <c r="M1626" s="177">
        <f t="shared" si="185"/>
        <v>0</v>
      </c>
      <c r="N1626" s="137">
        <f t="shared" si="185"/>
        <v>0</v>
      </c>
      <c r="O1626" s="45"/>
      <c r="Q1626" s="57" t="str">
        <f t="shared" si="186"/>
        <v>скрыть</v>
      </c>
    </row>
    <row r="1627" spans="2:17" ht="15.75" hidden="1" customHeight="1" x14ac:dyDescent="0.25">
      <c r="B1627" s="182">
        <v>1611</v>
      </c>
      <c r="C1627" s="182">
        <f t="shared" ref="C1627:N1636" si="187">IFERROR(VLOOKUP($B1627,calc_data,C$14+1,0),0)</f>
        <v>0</v>
      </c>
      <c r="D1627" s="182">
        <f t="shared" si="187"/>
        <v>0</v>
      </c>
      <c r="E1627" s="183">
        <f t="shared" si="187"/>
        <v>0</v>
      </c>
      <c r="F1627" s="182">
        <f t="shared" si="187"/>
        <v>0</v>
      </c>
      <c r="G1627" s="141">
        <f t="shared" si="187"/>
        <v>0</v>
      </c>
      <c r="H1627" s="141">
        <f t="shared" si="187"/>
        <v>0</v>
      </c>
      <c r="I1627" s="142">
        <f t="shared" si="187"/>
        <v>0</v>
      </c>
      <c r="J1627" s="136">
        <f t="shared" si="187"/>
        <v>0</v>
      </c>
      <c r="K1627" s="136">
        <f t="shared" si="187"/>
        <v>0</v>
      </c>
      <c r="L1627" s="136">
        <f t="shared" si="187"/>
        <v>0</v>
      </c>
      <c r="M1627" s="177">
        <f t="shared" si="187"/>
        <v>0</v>
      </c>
      <c r="N1627" s="137">
        <f t="shared" si="187"/>
        <v>0</v>
      </c>
      <c r="O1627" s="45"/>
      <c r="Q1627" s="57" t="str">
        <f t="shared" si="186"/>
        <v>скрыть</v>
      </c>
    </row>
    <row r="1628" spans="2:17" ht="15.75" hidden="1" customHeight="1" x14ac:dyDescent="0.25">
      <c r="B1628" s="182">
        <v>1612</v>
      </c>
      <c r="C1628" s="182">
        <f t="shared" si="187"/>
        <v>0</v>
      </c>
      <c r="D1628" s="182">
        <f t="shared" si="187"/>
        <v>0</v>
      </c>
      <c r="E1628" s="183">
        <f t="shared" si="187"/>
        <v>0</v>
      </c>
      <c r="F1628" s="182">
        <f t="shared" si="187"/>
        <v>0</v>
      </c>
      <c r="G1628" s="141">
        <f t="shared" si="187"/>
        <v>0</v>
      </c>
      <c r="H1628" s="141">
        <f t="shared" si="187"/>
        <v>0</v>
      </c>
      <c r="I1628" s="142">
        <f t="shared" si="187"/>
        <v>0</v>
      </c>
      <c r="J1628" s="136">
        <f t="shared" si="187"/>
        <v>0</v>
      </c>
      <c r="K1628" s="136">
        <f t="shared" si="187"/>
        <v>0</v>
      </c>
      <c r="L1628" s="136">
        <f t="shared" si="187"/>
        <v>0</v>
      </c>
      <c r="M1628" s="177">
        <f t="shared" si="187"/>
        <v>0</v>
      </c>
      <c r="N1628" s="137">
        <f t="shared" si="187"/>
        <v>0</v>
      </c>
      <c r="O1628" s="45"/>
      <c r="Q1628" s="57" t="str">
        <f t="shared" si="186"/>
        <v>скрыть</v>
      </c>
    </row>
    <row r="1629" spans="2:17" ht="15.75" hidden="1" customHeight="1" x14ac:dyDescent="0.25">
      <c r="B1629" s="182">
        <v>1613</v>
      </c>
      <c r="C1629" s="182">
        <f t="shared" si="187"/>
        <v>0</v>
      </c>
      <c r="D1629" s="182">
        <f t="shared" si="187"/>
        <v>0</v>
      </c>
      <c r="E1629" s="183">
        <f t="shared" si="187"/>
        <v>0</v>
      </c>
      <c r="F1629" s="182">
        <f t="shared" si="187"/>
        <v>0</v>
      </c>
      <c r="G1629" s="141">
        <f t="shared" si="187"/>
        <v>0</v>
      </c>
      <c r="H1629" s="141">
        <f t="shared" si="187"/>
        <v>0</v>
      </c>
      <c r="I1629" s="142">
        <f t="shared" si="187"/>
        <v>0</v>
      </c>
      <c r="J1629" s="136">
        <f t="shared" si="187"/>
        <v>0</v>
      </c>
      <c r="K1629" s="136">
        <f t="shared" si="187"/>
        <v>0</v>
      </c>
      <c r="L1629" s="136">
        <f t="shared" si="187"/>
        <v>0</v>
      </c>
      <c r="M1629" s="177">
        <f t="shared" si="187"/>
        <v>0</v>
      </c>
      <c r="N1629" s="137">
        <f t="shared" si="187"/>
        <v>0</v>
      </c>
      <c r="O1629" s="45"/>
      <c r="Q1629" s="57" t="str">
        <f t="shared" si="186"/>
        <v>скрыть</v>
      </c>
    </row>
    <row r="1630" spans="2:17" ht="15.75" hidden="1" customHeight="1" x14ac:dyDescent="0.25">
      <c r="B1630" s="182">
        <v>1614</v>
      </c>
      <c r="C1630" s="182">
        <f t="shared" si="187"/>
        <v>0</v>
      </c>
      <c r="D1630" s="182">
        <f t="shared" si="187"/>
        <v>0</v>
      </c>
      <c r="E1630" s="183">
        <f t="shared" si="187"/>
        <v>0</v>
      </c>
      <c r="F1630" s="182">
        <f t="shared" si="187"/>
        <v>0</v>
      </c>
      <c r="G1630" s="141">
        <f t="shared" si="187"/>
        <v>0</v>
      </c>
      <c r="H1630" s="141">
        <f t="shared" si="187"/>
        <v>0</v>
      </c>
      <c r="I1630" s="142">
        <f t="shared" si="187"/>
        <v>0</v>
      </c>
      <c r="J1630" s="136">
        <f t="shared" si="187"/>
        <v>0</v>
      </c>
      <c r="K1630" s="136">
        <f t="shared" si="187"/>
        <v>0</v>
      </c>
      <c r="L1630" s="136">
        <f t="shared" si="187"/>
        <v>0</v>
      </c>
      <c r="M1630" s="177">
        <f t="shared" si="187"/>
        <v>0</v>
      </c>
      <c r="N1630" s="137">
        <f t="shared" si="187"/>
        <v>0</v>
      </c>
      <c r="O1630" s="45"/>
      <c r="Q1630" s="57" t="str">
        <f t="shared" si="186"/>
        <v>скрыть</v>
      </c>
    </row>
    <row r="1631" spans="2:17" ht="15.75" hidden="1" customHeight="1" x14ac:dyDescent="0.25">
      <c r="B1631" s="182">
        <v>1615</v>
      </c>
      <c r="C1631" s="182">
        <f t="shared" si="187"/>
        <v>0</v>
      </c>
      <c r="D1631" s="182">
        <f t="shared" si="187"/>
        <v>0</v>
      </c>
      <c r="E1631" s="183">
        <f t="shared" si="187"/>
        <v>0</v>
      </c>
      <c r="F1631" s="182">
        <f t="shared" si="187"/>
        <v>0</v>
      </c>
      <c r="G1631" s="141">
        <f t="shared" si="187"/>
        <v>0</v>
      </c>
      <c r="H1631" s="141">
        <f t="shared" si="187"/>
        <v>0</v>
      </c>
      <c r="I1631" s="142">
        <f t="shared" si="187"/>
        <v>0</v>
      </c>
      <c r="J1631" s="136">
        <f t="shared" si="187"/>
        <v>0</v>
      </c>
      <c r="K1631" s="136">
        <f t="shared" si="187"/>
        <v>0</v>
      </c>
      <c r="L1631" s="136">
        <f t="shared" si="187"/>
        <v>0</v>
      </c>
      <c r="M1631" s="177">
        <f t="shared" si="187"/>
        <v>0</v>
      </c>
      <c r="N1631" s="137">
        <f t="shared" si="187"/>
        <v>0</v>
      </c>
      <c r="O1631" s="45"/>
      <c r="Q1631" s="57" t="str">
        <f t="shared" si="186"/>
        <v>скрыть</v>
      </c>
    </row>
    <row r="1632" spans="2:17" ht="15.75" hidden="1" customHeight="1" x14ac:dyDescent="0.25">
      <c r="B1632" s="182">
        <v>1616</v>
      </c>
      <c r="C1632" s="182">
        <f t="shared" si="187"/>
        <v>0</v>
      </c>
      <c r="D1632" s="182">
        <f t="shared" si="187"/>
        <v>0</v>
      </c>
      <c r="E1632" s="183">
        <f t="shared" si="187"/>
        <v>0</v>
      </c>
      <c r="F1632" s="182">
        <f t="shared" si="187"/>
        <v>0</v>
      </c>
      <c r="G1632" s="141">
        <f t="shared" si="187"/>
        <v>0</v>
      </c>
      <c r="H1632" s="141">
        <f t="shared" si="187"/>
        <v>0</v>
      </c>
      <c r="I1632" s="142">
        <f t="shared" si="187"/>
        <v>0</v>
      </c>
      <c r="J1632" s="136">
        <f t="shared" si="187"/>
        <v>0</v>
      </c>
      <c r="K1632" s="136">
        <f t="shared" si="187"/>
        <v>0</v>
      </c>
      <c r="L1632" s="136">
        <f t="shared" si="187"/>
        <v>0</v>
      </c>
      <c r="M1632" s="177">
        <f t="shared" si="187"/>
        <v>0</v>
      </c>
      <c r="N1632" s="137">
        <f t="shared" si="187"/>
        <v>0</v>
      </c>
      <c r="O1632" s="45"/>
      <c r="Q1632" s="57" t="str">
        <f t="shared" si="186"/>
        <v>скрыть</v>
      </c>
    </row>
    <row r="1633" spans="2:17" ht="15.75" hidden="1" customHeight="1" x14ac:dyDescent="0.25">
      <c r="B1633" s="182">
        <v>1617</v>
      </c>
      <c r="C1633" s="182">
        <f t="shared" si="187"/>
        <v>0</v>
      </c>
      <c r="D1633" s="182">
        <f t="shared" si="187"/>
        <v>0</v>
      </c>
      <c r="E1633" s="183">
        <f t="shared" si="187"/>
        <v>0</v>
      </c>
      <c r="F1633" s="182">
        <f t="shared" si="187"/>
        <v>0</v>
      </c>
      <c r="G1633" s="141">
        <f t="shared" si="187"/>
        <v>0</v>
      </c>
      <c r="H1633" s="141">
        <f t="shared" si="187"/>
        <v>0</v>
      </c>
      <c r="I1633" s="142">
        <f t="shared" si="187"/>
        <v>0</v>
      </c>
      <c r="J1633" s="136">
        <f t="shared" si="187"/>
        <v>0</v>
      </c>
      <c r="K1633" s="136">
        <f t="shared" si="187"/>
        <v>0</v>
      </c>
      <c r="L1633" s="136">
        <f t="shared" si="187"/>
        <v>0</v>
      </c>
      <c r="M1633" s="177">
        <f t="shared" si="187"/>
        <v>0</v>
      </c>
      <c r="N1633" s="137">
        <f t="shared" si="187"/>
        <v>0</v>
      </c>
      <c r="O1633" s="45"/>
      <c r="Q1633" s="57" t="str">
        <f t="shared" si="186"/>
        <v>скрыть</v>
      </c>
    </row>
    <row r="1634" spans="2:17" ht="15.75" hidden="1" customHeight="1" x14ac:dyDescent="0.25">
      <c r="B1634" s="182">
        <v>1618</v>
      </c>
      <c r="C1634" s="182">
        <f t="shared" si="187"/>
        <v>0</v>
      </c>
      <c r="D1634" s="182">
        <f t="shared" si="187"/>
        <v>0</v>
      </c>
      <c r="E1634" s="183">
        <f t="shared" si="187"/>
        <v>0</v>
      </c>
      <c r="F1634" s="182">
        <f t="shared" si="187"/>
        <v>0</v>
      </c>
      <c r="G1634" s="141">
        <f t="shared" si="187"/>
        <v>0</v>
      </c>
      <c r="H1634" s="141">
        <f t="shared" si="187"/>
        <v>0</v>
      </c>
      <c r="I1634" s="142">
        <f t="shared" si="187"/>
        <v>0</v>
      </c>
      <c r="J1634" s="136">
        <f t="shared" si="187"/>
        <v>0</v>
      </c>
      <c r="K1634" s="136">
        <f t="shared" si="187"/>
        <v>0</v>
      </c>
      <c r="L1634" s="136">
        <f t="shared" si="187"/>
        <v>0</v>
      </c>
      <c r="M1634" s="177">
        <f t="shared" si="187"/>
        <v>0</v>
      </c>
      <c r="N1634" s="137">
        <f t="shared" si="187"/>
        <v>0</v>
      </c>
      <c r="O1634" s="45"/>
      <c r="Q1634" s="57" t="str">
        <f t="shared" si="186"/>
        <v>скрыть</v>
      </c>
    </row>
    <row r="1635" spans="2:17" ht="15.75" hidden="1" customHeight="1" x14ac:dyDescent="0.25">
      <c r="B1635" s="182">
        <v>1619</v>
      </c>
      <c r="C1635" s="182">
        <f t="shared" si="187"/>
        <v>0</v>
      </c>
      <c r="D1635" s="182">
        <f t="shared" si="187"/>
        <v>0</v>
      </c>
      <c r="E1635" s="183">
        <f t="shared" si="187"/>
        <v>0</v>
      </c>
      <c r="F1635" s="182">
        <f t="shared" si="187"/>
        <v>0</v>
      </c>
      <c r="G1635" s="141">
        <f t="shared" si="187"/>
        <v>0</v>
      </c>
      <c r="H1635" s="141">
        <f t="shared" si="187"/>
        <v>0</v>
      </c>
      <c r="I1635" s="142">
        <f t="shared" si="187"/>
        <v>0</v>
      </c>
      <c r="J1635" s="136">
        <f t="shared" si="187"/>
        <v>0</v>
      </c>
      <c r="K1635" s="136">
        <f t="shared" si="187"/>
        <v>0</v>
      </c>
      <c r="L1635" s="136">
        <f t="shared" si="187"/>
        <v>0</v>
      </c>
      <c r="M1635" s="177">
        <f t="shared" si="187"/>
        <v>0</v>
      </c>
      <c r="N1635" s="137">
        <f t="shared" si="187"/>
        <v>0</v>
      </c>
      <c r="O1635" s="45"/>
      <c r="Q1635" s="57" t="str">
        <f t="shared" si="186"/>
        <v>скрыть</v>
      </c>
    </row>
    <row r="1636" spans="2:17" ht="15.75" hidden="1" customHeight="1" x14ac:dyDescent="0.25">
      <c r="B1636" s="182">
        <v>1620</v>
      </c>
      <c r="C1636" s="182">
        <f t="shared" si="187"/>
        <v>0</v>
      </c>
      <c r="D1636" s="182">
        <f t="shared" si="187"/>
        <v>0</v>
      </c>
      <c r="E1636" s="183">
        <f t="shared" si="187"/>
        <v>0</v>
      </c>
      <c r="F1636" s="182">
        <f t="shared" si="187"/>
        <v>0</v>
      </c>
      <c r="G1636" s="141">
        <f t="shared" si="187"/>
        <v>0</v>
      </c>
      <c r="H1636" s="141">
        <f t="shared" si="187"/>
        <v>0</v>
      </c>
      <c r="I1636" s="142">
        <f t="shared" si="187"/>
        <v>0</v>
      </c>
      <c r="J1636" s="136">
        <f t="shared" si="187"/>
        <v>0</v>
      </c>
      <c r="K1636" s="136">
        <f t="shared" si="187"/>
        <v>0</v>
      </c>
      <c r="L1636" s="136">
        <f t="shared" si="187"/>
        <v>0</v>
      </c>
      <c r="M1636" s="177">
        <f t="shared" si="187"/>
        <v>0</v>
      </c>
      <c r="N1636" s="137">
        <f t="shared" si="187"/>
        <v>0</v>
      </c>
      <c r="O1636" s="45"/>
      <c r="Q1636" s="57" t="str">
        <f t="shared" si="186"/>
        <v>скрыть</v>
      </c>
    </row>
    <row r="1637" spans="2:17" ht="15.75" hidden="1" customHeight="1" x14ac:dyDescent="0.25">
      <c r="B1637" s="182">
        <v>1621</v>
      </c>
      <c r="C1637" s="182">
        <f t="shared" ref="C1637:N1646" si="188">IFERROR(VLOOKUP($B1637,calc_data,C$14+1,0),0)</f>
        <v>0</v>
      </c>
      <c r="D1637" s="182">
        <f t="shared" si="188"/>
        <v>0</v>
      </c>
      <c r="E1637" s="183">
        <f t="shared" si="188"/>
        <v>0</v>
      </c>
      <c r="F1637" s="182">
        <f t="shared" si="188"/>
        <v>0</v>
      </c>
      <c r="G1637" s="141">
        <f t="shared" si="188"/>
        <v>0</v>
      </c>
      <c r="H1637" s="141">
        <f t="shared" si="188"/>
        <v>0</v>
      </c>
      <c r="I1637" s="142">
        <f t="shared" si="188"/>
        <v>0</v>
      </c>
      <c r="J1637" s="136">
        <f t="shared" si="188"/>
        <v>0</v>
      </c>
      <c r="K1637" s="136">
        <f t="shared" si="188"/>
        <v>0</v>
      </c>
      <c r="L1637" s="136">
        <f t="shared" si="188"/>
        <v>0</v>
      </c>
      <c r="M1637" s="177">
        <f t="shared" si="188"/>
        <v>0</v>
      </c>
      <c r="N1637" s="137">
        <f t="shared" si="188"/>
        <v>0</v>
      </c>
      <c r="O1637" s="45"/>
      <c r="Q1637" s="57" t="str">
        <f t="shared" si="186"/>
        <v>скрыть</v>
      </c>
    </row>
    <row r="1638" spans="2:17" ht="15.75" hidden="1" customHeight="1" x14ac:dyDescent="0.25">
      <c r="B1638" s="182">
        <v>1622</v>
      </c>
      <c r="C1638" s="182">
        <f t="shared" si="188"/>
        <v>0</v>
      </c>
      <c r="D1638" s="182">
        <f t="shared" si="188"/>
        <v>0</v>
      </c>
      <c r="E1638" s="183">
        <f t="shared" si="188"/>
        <v>0</v>
      </c>
      <c r="F1638" s="182">
        <f t="shared" si="188"/>
        <v>0</v>
      </c>
      <c r="G1638" s="141">
        <f t="shared" si="188"/>
        <v>0</v>
      </c>
      <c r="H1638" s="141">
        <f t="shared" si="188"/>
        <v>0</v>
      </c>
      <c r="I1638" s="142">
        <f t="shared" si="188"/>
        <v>0</v>
      </c>
      <c r="J1638" s="136">
        <f t="shared" si="188"/>
        <v>0</v>
      </c>
      <c r="K1638" s="136">
        <f t="shared" si="188"/>
        <v>0</v>
      </c>
      <c r="L1638" s="136">
        <f t="shared" si="188"/>
        <v>0</v>
      </c>
      <c r="M1638" s="177">
        <f t="shared" si="188"/>
        <v>0</v>
      </c>
      <c r="N1638" s="137">
        <f t="shared" si="188"/>
        <v>0</v>
      </c>
      <c r="O1638" s="45"/>
      <c r="Q1638" s="57" t="str">
        <f t="shared" si="186"/>
        <v>скрыть</v>
      </c>
    </row>
    <row r="1639" spans="2:17" ht="15.75" hidden="1" customHeight="1" x14ac:dyDescent="0.25">
      <c r="B1639" s="182">
        <v>1623</v>
      </c>
      <c r="C1639" s="182">
        <f t="shared" si="188"/>
        <v>0</v>
      </c>
      <c r="D1639" s="182">
        <f t="shared" si="188"/>
        <v>0</v>
      </c>
      <c r="E1639" s="183">
        <f t="shared" si="188"/>
        <v>0</v>
      </c>
      <c r="F1639" s="182">
        <f t="shared" si="188"/>
        <v>0</v>
      </c>
      <c r="G1639" s="141">
        <f t="shared" si="188"/>
        <v>0</v>
      </c>
      <c r="H1639" s="141">
        <f t="shared" si="188"/>
        <v>0</v>
      </c>
      <c r="I1639" s="142">
        <f t="shared" si="188"/>
        <v>0</v>
      </c>
      <c r="J1639" s="136">
        <f t="shared" si="188"/>
        <v>0</v>
      </c>
      <c r="K1639" s="136">
        <f t="shared" si="188"/>
        <v>0</v>
      </c>
      <c r="L1639" s="136">
        <f t="shared" si="188"/>
        <v>0</v>
      </c>
      <c r="M1639" s="177">
        <f t="shared" si="188"/>
        <v>0</v>
      </c>
      <c r="N1639" s="137">
        <f t="shared" si="188"/>
        <v>0</v>
      </c>
      <c r="O1639" s="45"/>
      <c r="Q1639" s="57" t="str">
        <f t="shared" si="186"/>
        <v>скрыть</v>
      </c>
    </row>
    <row r="1640" spans="2:17" ht="15.75" hidden="1" customHeight="1" x14ac:dyDescent="0.25">
      <c r="B1640" s="182">
        <v>1624</v>
      </c>
      <c r="C1640" s="182">
        <f t="shared" si="188"/>
        <v>0</v>
      </c>
      <c r="D1640" s="182">
        <f t="shared" si="188"/>
        <v>0</v>
      </c>
      <c r="E1640" s="183">
        <f t="shared" si="188"/>
        <v>0</v>
      </c>
      <c r="F1640" s="182">
        <f t="shared" si="188"/>
        <v>0</v>
      </c>
      <c r="G1640" s="141">
        <f t="shared" si="188"/>
        <v>0</v>
      </c>
      <c r="H1640" s="141">
        <f t="shared" si="188"/>
        <v>0</v>
      </c>
      <c r="I1640" s="142">
        <f t="shared" si="188"/>
        <v>0</v>
      </c>
      <c r="J1640" s="136">
        <f t="shared" si="188"/>
        <v>0</v>
      </c>
      <c r="K1640" s="136">
        <f t="shared" si="188"/>
        <v>0</v>
      </c>
      <c r="L1640" s="136">
        <f t="shared" si="188"/>
        <v>0</v>
      </c>
      <c r="M1640" s="177">
        <f t="shared" si="188"/>
        <v>0</v>
      </c>
      <c r="N1640" s="137">
        <f t="shared" si="188"/>
        <v>0</v>
      </c>
      <c r="O1640" s="45"/>
      <c r="Q1640" s="57" t="str">
        <f t="shared" si="186"/>
        <v>скрыть</v>
      </c>
    </row>
    <row r="1641" spans="2:17" ht="15.75" hidden="1" customHeight="1" x14ac:dyDescent="0.25">
      <c r="B1641" s="182">
        <v>1625</v>
      </c>
      <c r="C1641" s="182">
        <f t="shared" si="188"/>
        <v>0</v>
      </c>
      <c r="D1641" s="182">
        <f t="shared" si="188"/>
        <v>0</v>
      </c>
      <c r="E1641" s="183">
        <f t="shared" si="188"/>
        <v>0</v>
      </c>
      <c r="F1641" s="182">
        <f t="shared" si="188"/>
        <v>0</v>
      </c>
      <c r="G1641" s="141">
        <f t="shared" si="188"/>
        <v>0</v>
      </c>
      <c r="H1641" s="141">
        <f t="shared" si="188"/>
        <v>0</v>
      </c>
      <c r="I1641" s="142">
        <f t="shared" si="188"/>
        <v>0</v>
      </c>
      <c r="J1641" s="136">
        <f t="shared" si="188"/>
        <v>0</v>
      </c>
      <c r="K1641" s="136">
        <f t="shared" si="188"/>
        <v>0</v>
      </c>
      <c r="L1641" s="136">
        <f t="shared" si="188"/>
        <v>0</v>
      </c>
      <c r="M1641" s="177">
        <f t="shared" si="188"/>
        <v>0</v>
      </c>
      <c r="N1641" s="137">
        <f t="shared" si="188"/>
        <v>0</v>
      </c>
      <c r="O1641" s="45"/>
      <c r="Q1641" s="57" t="str">
        <f t="shared" si="186"/>
        <v>скрыть</v>
      </c>
    </row>
    <row r="1642" spans="2:17" ht="15.75" hidden="1" customHeight="1" x14ac:dyDescent="0.25">
      <c r="B1642" s="182">
        <v>1626</v>
      </c>
      <c r="C1642" s="182">
        <f t="shared" si="188"/>
        <v>0</v>
      </c>
      <c r="D1642" s="182">
        <f t="shared" si="188"/>
        <v>0</v>
      </c>
      <c r="E1642" s="183">
        <f t="shared" si="188"/>
        <v>0</v>
      </c>
      <c r="F1642" s="182">
        <f t="shared" si="188"/>
        <v>0</v>
      </c>
      <c r="G1642" s="141">
        <f t="shared" si="188"/>
        <v>0</v>
      </c>
      <c r="H1642" s="141">
        <f t="shared" si="188"/>
        <v>0</v>
      </c>
      <c r="I1642" s="142">
        <f t="shared" si="188"/>
        <v>0</v>
      </c>
      <c r="J1642" s="136">
        <f t="shared" si="188"/>
        <v>0</v>
      </c>
      <c r="K1642" s="136">
        <f t="shared" si="188"/>
        <v>0</v>
      </c>
      <c r="L1642" s="136">
        <f t="shared" si="188"/>
        <v>0</v>
      </c>
      <c r="M1642" s="177">
        <f t="shared" si="188"/>
        <v>0</v>
      </c>
      <c r="N1642" s="137">
        <f t="shared" si="188"/>
        <v>0</v>
      </c>
      <c r="O1642" s="45"/>
      <c r="Q1642" s="57" t="str">
        <f t="shared" si="186"/>
        <v>скрыть</v>
      </c>
    </row>
    <row r="1643" spans="2:17" ht="15.75" hidden="1" customHeight="1" x14ac:dyDescent="0.25">
      <c r="B1643" s="182">
        <v>1627</v>
      </c>
      <c r="C1643" s="182">
        <f t="shared" si="188"/>
        <v>0</v>
      </c>
      <c r="D1643" s="182">
        <f t="shared" si="188"/>
        <v>0</v>
      </c>
      <c r="E1643" s="183">
        <f t="shared" si="188"/>
        <v>0</v>
      </c>
      <c r="F1643" s="182">
        <f t="shared" si="188"/>
        <v>0</v>
      </c>
      <c r="G1643" s="141">
        <f t="shared" si="188"/>
        <v>0</v>
      </c>
      <c r="H1643" s="141">
        <f t="shared" si="188"/>
        <v>0</v>
      </c>
      <c r="I1643" s="142">
        <f t="shared" si="188"/>
        <v>0</v>
      </c>
      <c r="J1643" s="136">
        <f t="shared" si="188"/>
        <v>0</v>
      </c>
      <c r="K1643" s="136">
        <f t="shared" si="188"/>
        <v>0</v>
      </c>
      <c r="L1643" s="136">
        <f t="shared" si="188"/>
        <v>0</v>
      </c>
      <c r="M1643" s="177">
        <f t="shared" si="188"/>
        <v>0</v>
      </c>
      <c r="N1643" s="137">
        <f t="shared" si="188"/>
        <v>0</v>
      </c>
      <c r="O1643" s="45"/>
      <c r="Q1643" s="57" t="str">
        <f t="shared" si="186"/>
        <v>скрыть</v>
      </c>
    </row>
    <row r="1644" spans="2:17" ht="15.75" hidden="1" customHeight="1" x14ac:dyDescent="0.25">
      <c r="B1644" s="182">
        <v>1628</v>
      </c>
      <c r="C1644" s="182">
        <f t="shared" si="188"/>
        <v>0</v>
      </c>
      <c r="D1644" s="182">
        <f t="shared" si="188"/>
        <v>0</v>
      </c>
      <c r="E1644" s="183">
        <f t="shared" si="188"/>
        <v>0</v>
      </c>
      <c r="F1644" s="182">
        <f t="shared" si="188"/>
        <v>0</v>
      </c>
      <c r="G1644" s="141">
        <f t="shared" si="188"/>
        <v>0</v>
      </c>
      <c r="H1644" s="141">
        <f t="shared" si="188"/>
        <v>0</v>
      </c>
      <c r="I1644" s="142">
        <f t="shared" si="188"/>
        <v>0</v>
      </c>
      <c r="J1644" s="136">
        <f t="shared" si="188"/>
        <v>0</v>
      </c>
      <c r="K1644" s="136">
        <f t="shared" si="188"/>
        <v>0</v>
      </c>
      <c r="L1644" s="136">
        <f t="shared" si="188"/>
        <v>0</v>
      </c>
      <c r="M1644" s="177">
        <f t="shared" si="188"/>
        <v>0</v>
      </c>
      <c r="N1644" s="137">
        <f t="shared" si="188"/>
        <v>0</v>
      </c>
      <c r="O1644" s="45"/>
      <c r="Q1644" s="57" t="str">
        <f t="shared" si="186"/>
        <v>скрыть</v>
      </c>
    </row>
    <row r="1645" spans="2:17" ht="15.75" hidden="1" customHeight="1" x14ac:dyDescent="0.25">
      <c r="B1645" s="182">
        <v>1629</v>
      </c>
      <c r="C1645" s="182">
        <f t="shared" si="188"/>
        <v>0</v>
      </c>
      <c r="D1645" s="182">
        <f t="shared" si="188"/>
        <v>0</v>
      </c>
      <c r="E1645" s="183">
        <f t="shared" si="188"/>
        <v>0</v>
      </c>
      <c r="F1645" s="182">
        <f t="shared" si="188"/>
        <v>0</v>
      </c>
      <c r="G1645" s="141">
        <f t="shared" si="188"/>
        <v>0</v>
      </c>
      <c r="H1645" s="141">
        <f t="shared" si="188"/>
        <v>0</v>
      </c>
      <c r="I1645" s="142">
        <f t="shared" si="188"/>
        <v>0</v>
      </c>
      <c r="J1645" s="136">
        <f t="shared" si="188"/>
        <v>0</v>
      </c>
      <c r="K1645" s="136">
        <f t="shared" si="188"/>
        <v>0</v>
      </c>
      <c r="L1645" s="136">
        <f t="shared" si="188"/>
        <v>0</v>
      </c>
      <c r="M1645" s="177">
        <f t="shared" si="188"/>
        <v>0</v>
      </c>
      <c r="N1645" s="137">
        <f t="shared" si="188"/>
        <v>0</v>
      </c>
      <c r="O1645" s="45"/>
      <c r="Q1645" s="57" t="str">
        <f t="shared" si="186"/>
        <v>скрыть</v>
      </c>
    </row>
    <row r="1646" spans="2:17" ht="15.75" hidden="1" customHeight="1" x14ac:dyDescent="0.25">
      <c r="B1646" s="182">
        <v>1630</v>
      </c>
      <c r="C1646" s="182">
        <f t="shared" si="188"/>
        <v>0</v>
      </c>
      <c r="D1646" s="182">
        <f t="shared" si="188"/>
        <v>0</v>
      </c>
      <c r="E1646" s="183">
        <f t="shared" si="188"/>
        <v>0</v>
      </c>
      <c r="F1646" s="182">
        <f t="shared" si="188"/>
        <v>0</v>
      </c>
      <c r="G1646" s="141">
        <f t="shared" si="188"/>
        <v>0</v>
      </c>
      <c r="H1646" s="141">
        <f t="shared" si="188"/>
        <v>0</v>
      </c>
      <c r="I1646" s="142">
        <f t="shared" si="188"/>
        <v>0</v>
      </c>
      <c r="J1646" s="136">
        <f t="shared" si="188"/>
        <v>0</v>
      </c>
      <c r="K1646" s="136">
        <f t="shared" si="188"/>
        <v>0</v>
      </c>
      <c r="L1646" s="136">
        <f t="shared" si="188"/>
        <v>0</v>
      </c>
      <c r="M1646" s="177">
        <f t="shared" si="188"/>
        <v>0</v>
      </c>
      <c r="N1646" s="137">
        <f t="shared" si="188"/>
        <v>0</v>
      </c>
      <c r="O1646" s="45"/>
      <c r="Q1646" s="57" t="str">
        <f t="shared" si="186"/>
        <v>скрыть</v>
      </c>
    </row>
    <row r="1647" spans="2:17" ht="15.75" hidden="1" customHeight="1" x14ac:dyDescent="0.25">
      <c r="B1647" s="182">
        <v>1631</v>
      </c>
      <c r="C1647" s="182">
        <f t="shared" ref="C1647:N1656" si="189">IFERROR(VLOOKUP($B1647,calc_data,C$14+1,0),0)</f>
        <v>0</v>
      </c>
      <c r="D1647" s="182">
        <f t="shared" si="189"/>
        <v>0</v>
      </c>
      <c r="E1647" s="183">
        <f t="shared" si="189"/>
        <v>0</v>
      </c>
      <c r="F1647" s="182">
        <f t="shared" si="189"/>
        <v>0</v>
      </c>
      <c r="G1647" s="141">
        <f t="shared" si="189"/>
        <v>0</v>
      </c>
      <c r="H1647" s="141">
        <f t="shared" si="189"/>
        <v>0</v>
      </c>
      <c r="I1647" s="142">
        <f t="shared" si="189"/>
        <v>0</v>
      </c>
      <c r="J1647" s="136">
        <f t="shared" si="189"/>
        <v>0</v>
      </c>
      <c r="K1647" s="136">
        <f t="shared" si="189"/>
        <v>0</v>
      </c>
      <c r="L1647" s="136">
        <f t="shared" si="189"/>
        <v>0</v>
      </c>
      <c r="M1647" s="177">
        <f t="shared" si="189"/>
        <v>0</v>
      </c>
      <c r="N1647" s="137">
        <f t="shared" si="189"/>
        <v>0</v>
      </c>
      <c r="O1647" s="45"/>
      <c r="Q1647" s="57" t="str">
        <f t="shared" si="186"/>
        <v>скрыть</v>
      </c>
    </row>
    <row r="1648" spans="2:17" ht="15.75" hidden="1" customHeight="1" x14ac:dyDescent="0.25">
      <c r="B1648" s="182">
        <v>1632</v>
      </c>
      <c r="C1648" s="182">
        <f t="shared" si="189"/>
        <v>0</v>
      </c>
      <c r="D1648" s="182">
        <f t="shared" si="189"/>
        <v>0</v>
      </c>
      <c r="E1648" s="183">
        <f t="shared" si="189"/>
        <v>0</v>
      </c>
      <c r="F1648" s="182">
        <f t="shared" si="189"/>
        <v>0</v>
      </c>
      <c r="G1648" s="141">
        <f t="shared" si="189"/>
        <v>0</v>
      </c>
      <c r="H1648" s="141">
        <f t="shared" si="189"/>
        <v>0</v>
      </c>
      <c r="I1648" s="142">
        <f t="shared" si="189"/>
        <v>0</v>
      </c>
      <c r="J1648" s="136">
        <f t="shared" si="189"/>
        <v>0</v>
      </c>
      <c r="K1648" s="136">
        <f t="shared" si="189"/>
        <v>0</v>
      </c>
      <c r="L1648" s="136">
        <f t="shared" si="189"/>
        <v>0</v>
      </c>
      <c r="M1648" s="177">
        <f t="shared" si="189"/>
        <v>0</v>
      </c>
      <c r="N1648" s="137">
        <f t="shared" si="189"/>
        <v>0</v>
      </c>
      <c r="O1648" s="45"/>
      <c r="Q1648" s="57" t="str">
        <f t="shared" si="186"/>
        <v>скрыть</v>
      </c>
    </row>
    <row r="1649" spans="2:17" ht="15.75" hidden="1" customHeight="1" x14ac:dyDescent="0.25">
      <c r="B1649" s="182">
        <v>1633</v>
      </c>
      <c r="C1649" s="182">
        <f t="shared" si="189"/>
        <v>0</v>
      </c>
      <c r="D1649" s="182">
        <f t="shared" si="189"/>
        <v>0</v>
      </c>
      <c r="E1649" s="183">
        <f t="shared" si="189"/>
        <v>0</v>
      </c>
      <c r="F1649" s="182">
        <f t="shared" si="189"/>
        <v>0</v>
      </c>
      <c r="G1649" s="141">
        <f t="shared" si="189"/>
        <v>0</v>
      </c>
      <c r="H1649" s="141">
        <f t="shared" si="189"/>
        <v>0</v>
      </c>
      <c r="I1649" s="142">
        <f t="shared" si="189"/>
        <v>0</v>
      </c>
      <c r="J1649" s="136">
        <f t="shared" si="189"/>
        <v>0</v>
      </c>
      <c r="K1649" s="136">
        <f t="shared" si="189"/>
        <v>0</v>
      </c>
      <c r="L1649" s="136">
        <f t="shared" si="189"/>
        <v>0</v>
      </c>
      <c r="M1649" s="177">
        <f t="shared" si="189"/>
        <v>0</v>
      </c>
      <c r="N1649" s="137">
        <f t="shared" si="189"/>
        <v>0</v>
      </c>
      <c r="O1649" s="45"/>
      <c r="Q1649" s="57" t="str">
        <f t="shared" si="186"/>
        <v>скрыть</v>
      </c>
    </row>
    <row r="1650" spans="2:17" ht="15.75" hidden="1" customHeight="1" x14ac:dyDescent="0.25">
      <c r="B1650" s="182">
        <v>1634</v>
      </c>
      <c r="C1650" s="182">
        <f t="shared" si="189"/>
        <v>0</v>
      </c>
      <c r="D1650" s="182">
        <f t="shared" si="189"/>
        <v>0</v>
      </c>
      <c r="E1650" s="183">
        <f t="shared" si="189"/>
        <v>0</v>
      </c>
      <c r="F1650" s="182">
        <f t="shared" si="189"/>
        <v>0</v>
      </c>
      <c r="G1650" s="141">
        <f t="shared" si="189"/>
        <v>0</v>
      </c>
      <c r="H1650" s="141">
        <f t="shared" si="189"/>
        <v>0</v>
      </c>
      <c r="I1650" s="142">
        <f t="shared" si="189"/>
        <v>0</v>
      </c>
      <c r="J1650" s="136">
        <f t="shared" si="189"/>
        <v>0</v>
      </c>
      <c r="K1650" s="136">
        <f t="shared" si="189"/>
        <v>0</v>
      </c>
      <c r="L1650" s="136">
        <f t="shared" si="189"/>
        <v>0</v>
      </c>
      <c r="M1650" s="177">
        <f t="shared" si="189"/>
        <v>0</v>
      </c>
      <c r="N1650" s="137">
        <f t="shared" si="189"/>
        <v>0</v>
      </c>
      <c r="O1650" s="45"/>
      <c r="Q1650" s="57" t="str">
        <f t="shared" si="186"/>
        <v>скрыть</v>
      </c>
    </row>
    <row r="1651" spans="2:17" ht="15.75" hidden="1" customHeight="1" x14ac:dyDescent="0.25">
      <c r="B1651" s="182">
        <v>1635</v>
      </c>
      <c r="C1651" s="182">
        <f t="shared" si="189"/>
        <v>0</v>
      </c>
      <c r="D1651" s="182">
        <f t="shared" si="189"/>
        <v>0</v>
      </c>
      <c r="E1651" s="183">
        <f t="shared" si="189"/>
        <v>0</v>
      </c>
      <c r="F1651" s="182">
        <f t="shared" si="189"/>
        <v>0</v>
      </c>
      <c r="G1651" s="141">
        <f t="shared" si="189"/>
        <v>0</v>
      </c>
      <c r="H1651" s="141">
        <f t="shared" si="189"/>
        <v>0</v>
      </c>
      <c r="I1651" s="142">
        <f t="shared" si="189"/>
        <v>0</v>
      </c>
      <c r="J1651" s="136">
        <f t="shared" si="189"/>
        <v>0</v>
      </c>
      <c r="K1651" s="136">
        <f t="shared" si="189"/>
        <v>0</v>
      </c>
      <c r="L1651" s="136">
        <f t="shared" si="189"/>
        <v>0</v>
      </c>
      <c r="M1651" s="177">
        <f t="shared" si="189"/>
        <v>0</v>
      </c>
      <c r="N1651" s="137">
        <f t="shared" si="189"/>
        <v>0</v>
      </c>
      <c r="O1651" s="45"/>
      <c r="Q1651" s="57" t="str">
        <f t="shared" si="186"/>
        <v>скрыть</v>
      </c>
    </row>
    <row r="1652" spans="2:17" ht="15.75" hidden="1" customHeight="1" x14ac:dyDescent="0.25">
      <c r="B1652" s="182">
        <v>1636</v>
      </c>
      <c r="C1652" s="182">
        <f t="shared" si="189"/>
        <v>0</v>
      </c>
      <c r="D1652" s="182">
        <f t="shared" si="189"/>
        <v>0</v>
      </c>
      <c r="E1652" s="183">
        <f t="shared" si="189"/>
        <v>0</v>
      </c>
      <c r="F1652" s="182">
        <f t="shared" si="189"/>
        <v>0</v>
      </c>
      <c r="G1652" s="141">
        <f t="shared" si="189"/>
        <v>0</v>
      </c>
      <c r="H1652" s="141">
        <f t="shared" si="189"/>
        <v>0</v>
      </c>
      <c r="I1652" s="142">
        <f t="shared" si="189"/>
        <v>0</v>
      </c>
      <c r="J1652" s="136">
        <f t="shared" si="189"/>
        <v>0</v>
      </c>
      <c r="K1652" s="136">
        <f t="shared" si="189"/>
        <v>0</v>
      </c>
      <c r="L1652" s="136">
        <f t="shared" si="189"/>
        <v>0</v>
      </c>
      <c r="M1652" s="177">
        <f t="shared" si="189"/>
        <v>0</v>
      </c>
      <c r="N1652" s="137">
        <f t="shared" si="189"/>
        <v>0</v>
      </c>
      <c r="O1652" s="45"/>
      <c r="Q1652" s="57" t="str">
        <f t="shared" si="186"/>
        <v>скрыть</v>
      </c>
    </row>
    <row r="1653" spans="2:17" ht="15.75" hidden="1" customHeight="1" x14ac:dyDescent="0.25">
      <c r="B1653" s="182">
        <v>1637</v>
      </c>
      <c r="C1653" s="182">
        <f t="shared" si="189"/>
        <v>0</v>
      </c>
      <c r="D1653" s="182">
        <f t="shared" si="189"/>
        <v>0</v>
      </c>
      <c r="E1653" s="183">
        <f t="shared" si="189"/>
        <v>0</v>
      </c>
      <c r="F1653" s="182">
        <f t="shared" si="189"/>
        <v>0</v>
      </c>
      <c r="G1653" s="141">
        <f t="shared" si="189"/>
        <v>0</v>
      </c>
      <c r="H1653" s="141">
        <f t="shared" si="189"/>
        <v>0</v>
      </c>
      <c r="I1653" s="142">
        <f t="shared" si="189"/>
        <v>0</v>
      </c>
      <c r="J1653" s="136">
        <f t="shared" si="189"/>
        <v>0</v>
      </c>
      <c r="K1653" s="136">
        <f t="shared" si="189"/>
        <v>0</v>
      </c>
      <c r="L1653" s="136">
        <f t="shared" si="189"/>
        <v>0</v>
      </c>
      <c r="M1653" s="177">
        <f t="shared" si="189"/>
        <v>0</v>
      </c>
      <c r="N1653" s="137">
        <f t="shared" si="189"/>
        <v>0</v>
      </c>
      <c r="O1653" s="45"/>
      <c r="Q1653" s="57" t="str">
        <f t="shared" si="186"/>
        <v>скрыть</v>
      </c>
    </row>
    <row r="1654" spans="2:17" ht="15.75" hidden="1" customHeight="1" x14ac:dyDescent="0.25">
      <c r="B1654" s="182">
        <v>1638</v>
      </c>
      <c r="C1654" s="182">
        <f t="shared" si="189"/>
        <v>0</v>
      </c>
      <c r="D1654" s="182">
        <f t="shared" si="189"/>
        <v>0</v>
      </c>
      <c r="E1654" s="183">
        <f t="shared" si="189"/>
        <v>0</v>
      </c>
      <c r="F1654" s="182">
        <f t="shared" si="189"/>
        <v>0</v>
      </c>
      <c r="G1654" s="141">
        <f t="shared" si="189"/>
        <v>0</v>
      </c>
      <c r="H1654" s="141">
        <f t="shared" si="189"/>
        <v>0</v>
      </c>
      <c r="I1654" s="142">
        <f t="shared" si="189"/>
        <v>0</v>
      </c>
      <c r="J1654" s="136">
        <f t="shared" si="189"/>
        <v>0</v>
      </c>
      <c r="K1654" s="136">
        <f t="shared" si="189"/>
        <v>0</v>
      </c>
      <c r="L1654" s="136">
        <f t="shared" si="189"/>
        <v>0</v>
      </c>
      <c r="M1654" s="177">
        <f t="shared" si="189"/>
        <v>0</v>
      </c>
      <c r="N1654" s="137">
        <f t="shared" si="189"/>
        <v>0</v>
      </c>
      <c r="O1654" s="45"/>
      <c r="Q1654" s="57" t="str">
        <f t="shared" si="186"/>
        <v>скрыть</v>
      </c>
    </row>
    <row r="1655" spans="2:17" ht="15.75" hidden="1" customHeight="1" x14ac:dyDescent="0.25">
      <c r="B1655" s="182">
        <v>1639</v>
      </c>
      <c r="C1655" s="182">
        <f t="shared" si="189"/>
        <v>0</v>
      </c>
      <c r="D1655" s="182">
        <f t="shared" si="189"/>
        <v>0</v>
      </c>
      <c r="E1655" s="183">
        <f t="shared" si="189"/>
        <v>0</v>
      </c>
      <c r="F1655" s="182">
        <f t="shared" si="189"/>
        <v>0</v>
      </c>
      <c r="G1655" s="141">
        <f t="shared" si="189"/>
        <v>0</v>
      </c>
      <c r="H1655" s="141">
        <f t="shared" si="189"/>
        <v>0</v>
      </c>
      <c r="I1655" s="142">
        <f t="shared" si="189"/>
        <v>0</v>
      </c>
      <c r="J1655" s="136">
        <f t="shared" si="189"/>
        <v>0</v>
      </c>
      <c r="K1655" s="136">
        <f t="shared" si="189"/>
        <v>0</v>
      </c>
      <c r="L1655" s="136">
        <f t="shared" si="189"/>
        <v>0</v>
      </c>
      <c r="M1655" s="177">
        <f t="shared" si="189"/>
        <v>0</v>
      </c>
      <c r="N1655" s="137">
        <f t="shared" si="189"/>
        <v>0</v>
      </c>
      <c r="O1655" s="45"/>
      <c r="Q1655" s="57" t="str">
        <f t="shared" si="186"/>
        <v>скрыть</v>
      </c>
    </row>
    <row r="1656" spans="2:17" ht="15.75" hidden="1" customHeight="1" x14ac:dyDescent="0.25">
      <c r="B1656" s="182">
        <v>1640</v>
      </c>
      <c r="C1656" s="182">
        <f t="shared" si="189"/>
        <v>0</v>
      </c>
      <c r="D1656" s="182">
        <f t="shared" si="189"/>
        <v>0</v>
      </c>
      <c r="E1656" s="183">
        <f t="shared" si="189"/>
        <v>0</v>
      </c>
      <c r="F1656" s="182">
        <f t="shared" si="189"/>
        <v>0</v>
      </c>
      <c r="G1656" s="141">
        <f t="shared" si="189"/>
        <v>0</v>
      </c>
      <c r="H1656" s="141">
        <f t="shared" si="189"/>
        <v>0</v>
      </c>
      <c r="I1656" s="142">
        <f t="shared" si="189"/>
        <v>0</v>
      </c>
      <c r="J1656" s="136">
        <f t="shared" si="189"/>
        <v>0</v>
      </c>
      <c r="K1656" s="136">
        <f t="shared" si="189"/>
        <v>0</v>
      </c>
      <c r="L1656" s="136">
        <f t="shared" si="189"/>
        <v>0</v>
      </c>
      <c r="M1656" s="177">
        <f t="shared" si="189"/>
        <v>0</v>
      </c>
      <c r="N1656" s="137">
        <f t="shared" si="189"/>
        <v>0</v>
      </c>
      <c r="O1656" s="45"/>
      <c r="Q1656" s="57" t="str">
        <f t="shared" si="186"/>
        <v>скрыть</v>
      </c>
    </row>
    <row r="1657" spans="2:17" ht="15.75" hidden="1" customHeight="1" x14ac:dyDescent="0.25">
      <c r="B1657" s="182">
        <v>1641</v>
      </c>
      <c r="C1657" s="182">
        <f t="shared" ref="C1657:N1666" si="190">IFERROR(VLOOKUP($B1657,calc_data,C$14+1,0),0)</f>
        <v>0</v>
      </c>
      <c r="D1657" s="182">
        <f t="shared" si="190"/>
        <v>0</v>
      </c>
      <c r="E1657" s="183">
        <f t="shared" si="190"/>
        <v>0</v>
      </c>
      <c r="F1657" s="182">
        <f t="shared" si="190"/>
        <v>0</v>
      </c>
      <c r="G1657" s="141">
        <f t="shared" si="190"/>
        <v>0</v>
      </c>
      <c r="H1657" s="141">
        <f t="shared" si="190"/>
        <v>0</v>
      </c>
      <c r="I1657" s="142">
        <f t="shared" si="190"/>
        <v>0</v>
      </c>
      <c r="J1657" s="136">
        <f t="shared" si="190"/>
        <v>0</v>
      </c>
      <c r="K1657" s="136">
        <f t="shared" si="190"/>
        <v>0</v>
      </c>
      <c r="L1657" s="136">
        <f t="shared" si="190"/>
        <v>0</v>
      </c>
      <c r="M1657" s="177">
        <f t="shared" si="190"/>
        <v>0</v>
      </c>
      <c r="N1657" s="137">
        <f t="shared" si="190"/>
        <v>0</v>
      </c>
      <c r="O1657" s="45"/>
      <c r="Q1657" s="57" t="str">
        <f t="shared" si="186"/>
        <v>скрыть</v>
      </c>
    </row>
    <row r="1658" spans="2:17" ht="15.75" hidden="1" customHeight="1" x14ac:dyDescent="0.25">
      <c r="B1658" s="182">
        <v>1642</v>
      </c>
      <c r="C1658" s="182">
        <f t="shared" si="190"/>
        <v>0</v>
      </c>
      <c r="D1658" s="182">
        <f t="shared" si="190"/>
        <v>0</v>
      </c>
      <c r="E1658" s="183">
        <f t="shared" si="190"/>
        <v>0</v>
      </c>
      <c r="F1658" s="182">
        <f t="shared" si="190"/>
        <v>0</v>
      </c>
      <c r="G1658" s="141">
        <f t="shared" si="190"/>
        <v>0</v>
      </c>
      <c r="H1658" s="141">
        <f t="shared" si="190"/>
        <v>0</v>
      </c>
      <c r="I1658" s="142">
        <f t="shared" si="190"/>
        <v>0</v>
      </c>
      <c r="J1658" s="136">
        <f t="shared" si="190"/>
        <v>0</v>
      </c>
      <c r="K1658" s="136">
        <f t="shared" si="190"/>
        <v>0</v>
      </c>
      <c r="L1658" s="136">
        <f t="shared" si="190"/>
        <v>0</v>
      </c>
      <c r="M1658" s="177">
        <f t="shared" si="190"/>
        <v>0</v>
      </c>
      <c r="N1658" s="137">
        <f t="shared" si="190"/>
        <v>0</v>
      </c>
      <c r="O1658" s="45"/>
      <c r="Q1658" s="57" t="str">
        <f t="shared" si="186"/>
        <v>скрыть</v>
      </c>
    </row>
    <row r="1659" spans="2:17" ht="15.75" hidden="1" customHeight="1" x14ac:dyDescent="0.25">
      <c r="B1659" s="182">
        <v>1643</v>
      </c>
      <c r="C1659" s="182">
        <f t="shared" si="190"/>
        <v>0</v>
      </c>
      <c r="D1659" s="182">
        <f t="shared" si="190"/>
        <v>0</v>
      </c>
      <c r="E1659" s="183">
        <f t="shared" si="190"/>
        <v>0</v>
      </c>
      <c r="F1659" s="182">
        <f t="shared" si="190"/>
        <v>0</v>
      </c>
      <c r="G1659" s="141">
        <f t="shared" si="190"/>
        <v>0</v>
      </c>
      <c r="H1659" s="141">
        <f t="shared" si="190"/>
        <v>0</v>
      </c>
      <c r="I1659" s="142">
        <f t="shared" si="190"/>
        <v>0</v>
      </c>
      <c r="J1659" s="136">
        <f t="shared" si="190"/>
        <v>0</v>
      </c>
      <c r="K1659" s="136">
        <f t="shared" si="190"/>
        <v>0</v>
      </c>
      <c r="L1659" s="136">
        <f t="shared" si="190"/>
        <v>0</v>
      </c>
      <c r="M1659" s="177">
        <f t="shared" si="190"/>
        <v>0</v>
      </c>
      <c r="N1659" s="137">
        <f t="shared" si="190"/>
        <v>0</v>
      </c>
      <c r="O1659" s="45"/>
      <c r="Q1659" s="57" t="str">
        <f t="shared" si="186"/>
        <v>скрыть</v>
      </c>
    </row>
    <row r="1660" spans="2:17" ht="15.75" hidden="1" customHeight="1" x14ac:dyDescent="0.25">
      <c r="B1660" s="182">
        <v>1644</v>
      </c>
      <c r="C1660" s="182">
        <f t="shared" si="190"/>
        <v>0</v>
      </c>
      <c r="D1660" s="182">
        <f t="shared" si="190"/>
        <v>0</v>
      </c>
      <c r="E1660" s="183">
        <f t="shared" si="190"/>
        <v>0</v>
      </c>
      <c r="F1660" s="182">
        <f t="shared" si="190"/>
        <v>0</v>
      </c>
      <c r="G1660" s="141">
        <f t="shared" si="190"/>
        <v>0</v>
      </c>
      <c r="H1660" s="141">
        <f t="shared" si="190"/>
        <v>0</v>
      </c>
      <c r="I1660" s="142">
        <f t="shared" si="190"/>
        <v>0</v>
      </c>
      <c r="J1660" s="136">
        <f t="shared" si="190"/>
        <v>0</v>
      </c>
      <c r="K1660" s="136">
        <f t="shared" si="190"/>
        <v>0</v>
      </c>
      <c r="L1660" s="136">
        <f t="shared" si="190"/>
        <v>0</v>
      </c>
      <c r="M1660" s="177">
        <f t="shared" si="190"/>
        <v>0</v>
      </c>
      <c r="N1660" s="137">
        <f t="shared" si="190"/>
        <v>0</v>
      </c>
      <c r="O1660" s="45"/>
      <c r="Q1660" s="57" t="str">
        <f t="shared" si="186"/>
        <v>скрыть</v>
      </c>
    </row>
    <row r="1661" spans="2:17" ht="15.75" hidden="1" customHeight="1" x14ac:dyDescent="0.25">
      <c r="B1661" s="182">
        <v>1645</v>
      </c>
      <c r="C1661" s="182">
        <f t="shared" si="190"/>
        <v>0</v>
      </c>
      <c r="D1661" s="182">
        <f t="shared" si="190"/>
        <v>0</v>
      </c>
      <c r="E1661" s="183">
        <f t="shared" si="190"/>
        <v>0</v>
      </c>
      <c r="F1661" s="182">
        <f t="shared" si="190"/>
        <v>0</v>
      </c>
      <c r="G1661" s="141">
        <f t="shared" si="190"/>
        <v>0</v>
      </c>
      <c r="H1661" s="141">
        <f t="shared" si="190"/>
        <v>0</v>
      </c>
      <c r="I1661" s="142">
        <f t="shared" si="190"/>
        <v>0</v>
      </c>
      <c r="J1661" s="136">
        <f t="shared" si="190"/>
        <v>0</v>
      </c>
      <c r="K1661" s="136">
        <f t="shared" si="190"/>
        <v>0</v>
      </c>
      <c r="L1661" s="136">
        <f t="shared" si="190"/>
        <v>0</v>
      </c>
      <c r="M1661" s="177">
        <f t="shared" si="190"/>
        <v>0</v>
      </c>
      <c r="N1661" s="137">
        <f t="shared" si="190"/>
        <v>0</v>
      </c>
      <c r="O1661" s="45"/>
      <c r="Q1661" s="57" t="str">
        <f t="shared" si="186"/>
        <v>скрыть</v>
      </c>
    </row>
    <row r="1662" spans="2:17" ht="15.75" hidden="1" customHeight="1" x14ac:dyDescent="0.25">
      <c r="B1662" s="182">
        <v>1646</v>
      </c>
      <c r="C1662" s="182">
        <f t="shared" si="190"/>
        <v>0</v>
      </c>
      <c r="D1662" s="182">
        <f t="shared" si="190"/>
        <v>0</v>
      </c>
      <c r="E1662" s="183">
        <f t="shared" si="190"/>
        <v>0</v>
      </c>
      <c r="F1662" s="182">
        <f t="shared" si="190"/>
        <v>0</v>
      </c>
      <c r="G1662" s="141">
        <f t="shared" si="190"/>
        <v>0</v>
      </c>
      <c r="H1662" s="141">
        <f t="shared" si="190"/>
        <v>0</v>
      </c>
      <c r="I1662" s="142">
        <f t="shared" si="190"/>
        <v>0</v>
      </c>
      <c r="J1662" s="136">
        <f t="shared" si="190"/>
        <v>0</v>
      </c>
      <c r="K1662" s="136">
        <f t="shared" si="190"/>
        <v>0</v>
      </c>
      <c r="L1662" s="136">
        <f t="shared" si="190"/>
        <v>0</v>
      </c>
      <c r="M1662" s="177">
        <f t="shared" si="190"/>
        <v>0</v>
      </c>
      <c r="N1662" s="137">
        <f t="shared" si="190"/>
        <v>0</v>
      </c>
      <c r="O1662" s="45"/>
      <c r="Q1662" s="57" t="str">
        <f t="shared" si="186"/>
        <v>скрыть</v>
      </c>
    </row>
    <row r="1663" spans="2:17" ht="15.75" hidden="1" customHeight="1" x14ac:dyDescent="0.25">
      <c r="B1663" s="182">
        <v>1647</v>
      </c>
      <c r="C1663" s="182">
        <f t="shared" si="190"/>
        <v>0</v>
      </c>
      <c r="D1663" s="182">
        <f t="shared" si="190"/>
        <v>0</v>
      </c>
      <c r="E1663" s="183">
        <f t="shared" si="190"/>
        <v>0</v>
      </c>
      <c r="F1663" s="182">
        <f t="shared" si="190"/>
        <v>0</v>
      </c>
      <c r="G1663" s="141">
        <f t="shared" si="190"/>
        <v>0</v>
      </c>
      <c r="H1663" s="141">
        <f t="shared" si="190"/>
        <v>0</v>
      </c>
      <c r="I1663" s="142">
        <f t="shared" si="190"/>
        <v>0</v>
      </c>
      <c r="J1663" s="136">
        <f t="shared" si="190"/>
        <v>0</v>
      </c>
      <c r="K1663" s="136">
        <f t="shared" si="190"/>
        <v>0</v>
      </c>
      <c r="L1663" s="136">
        <f t="shared" si="190"/>
        <v>0</v>
      </c>
      <c r="M1663" s="177">
        <f t="shared" si="190"/>
        <v>0</v>
      </c>
      <c r="N1663" s="137">
        <f t="shared" si="190"/>
        <v>0</v>
      </c>
      <c r="O1663" s="45"/>
      <c r="Q1663" s="57" t="str">
        <f t="shared" si="186"/>
        <v>скрыть</v>
      </c>
    </row>
    <row r="1664" spans="2:17" ht="15.75" hidden="1" customHeight="1" x14ac:dyDescent="0.25">
      <c r="B1664" s="182">
        <v>1648</v>
      </c>
      <c r="C1664" s="182">
        <f t="shared" si="190"/>
        <v>0</v>
      </c>
      <c r="D1664" s="182">
        <f t="shared" si="190"/>
        <v>0</v>
      </c>
      <c r="E1664" s="183">
        <f t="shared" si="190"/>
        <v>0</v>
      </c>
      <c r="F1664" s="182">
        <f t="shared" si="190"/>
        <v>0</v>
      </c>
      <c r="G1664" s="141">
        <f t="shared" si="190"/>
        <v>0</v>
      </c>
      <c r="H1664" s="141">
        <f t="shared" si="190"/>
        <v>0</v>
      </c>
      <c r="I1664" s="142">
        <f t="shared" si="190"/>
        <v>0</v>
      </c>
      <c r="J1664" s="136">
        <f t="shared" si="190"/>
        <v>0</v>
      </c>
      <c r="K1664" s="136">
        <f t="shared" si="190"/>
        <v>0</v>
      </c>
      <c r="L1664" s="136">
        <f t="shared" si="190"/>
        <v>0</v>
      </c>
      <c r="M1664" s="177">
        <f t="shared" si="190"/>
        <v>0</v>
      </c>
      <c r="N1664" s="137">
        <f t="shared" si="190"/>
        <v>0</v>
      </c>
      <c r="O1664" s="45"/>
      <c r="Q1664" s="57" t="str">
        <f t="shared" si="186"/>
        <v>скрыть</v>
      </c>
    </row>
    <row r="1665" spans="2:17" ht="15.75" hidden="1" customHeight="1" x14ac:dyDescent="0.25">
      <c r="B1665" s="182">
        <v>1649</v>
      </c>
      <c r="C1665" s="182">
        <f t="shared" si="190"/>
        <v>0</v>
      </c>
      <c r="D1665" s="182">
        <f t="shared" si="190"/>
        <v>0</v>
      </c>
      <c r="E1665" s="183">
        <f t="shared" si="190"/>
        <v>0</v>
      </c>
      <c r="F1665" s="182">
        <f t="shared" si="190"/>
        <v>0</v>
      </c>
      <c r="G1665" s="141">
        <f t="shared" si="190"/>
        <v>0</v>
      </c>
      <c r="H1665" s="141">
        <f t="shared" si="190"/>
        <v>0</v>
      </c>
      <c r="I1665" s="142">
        <f t="shared" si="190"/>
        <v>0</v>
      </c>
      <c r="J1665" s="136">
        <f t="shared" si="190"/>
        <v>0</v>
      </c>
      <c r="K1665" s="136">
        <f t="shared" si="190"/>
        <v>0</v>
      </c>
      <c r="L1665" s="136">
        <f t="shared" si="190"/>
        <v>0</v>
      </c>
      <c r="M1665" s="177">
        <f t="shared" si="190"/>
        <v>0</v>
      </c>
      <c r="N1665" s="137">
        <f t="shared" si="190"/>
        <v>0</v>
      </c>
      <c r="O1665" s="45"/>
      <c r="Q1665" s="57" t="str">
        <f t="shared" si="186"/>
        <v>скрыть</v>
      </c>
    </row>
    <row r="1666" spans="2:17" ht="15.75" hidden="1" customHeight="1" x14ac:dyDescent="0.25">
      <c r="B1666" s="182">
        <v>1650</v>
      </c>
      <c r="C1666" s="182">
        <f t="shared" si="190"/>
        <v>0</v>
      </c>
      <c r="D1666" s="182">
        <f t="shared" si="190"/>
        <v>0</v>
      </c>
      <c r="E1666" s="183">
        <f t="shared" si="190"/>
        <v>0</v>
      </c>
      <c r="F1666" s="182">
        <f t="shared" si="190"/>
        <v>0</v>
      </c>
      <c r="G1666" s="141">
        <f t="shared" si="190"/>
        <v>0</v>
      </c>
      <c r="H1666" s="141">
        <f t="shared" si="190"/>
        <v>0</v>
      </c>
      <c r="I1666" s="142">
        <f t="shared" si="190"/>
        <v>0</v>
      </c>
      <c r="J1666" s="136">
        <f t="shared" si="190"/>
        <v>0</v>
      </c>
      <c r="K1666" s="136">
        <f t="shared" si="190"/>
        <v>0</v>
      </c>
      <c r="L1666" s="136">
        <f t="shared" si="190"/>
        <v>0</v>
      </c>
      <c r="M1666" s="177">
        <f t="shared" si="190"/>
        <v>0</v>
      </c>
      <c r="N1666" s="137">
        <f t="shared" si="190"/>
        <v>0</v>
      </c>
      <c r="O1666" s="45"/>
      <c r="Q1666" s="57" t="str">
        <f t="shared" si="186"/>
        <v>скрыть</v>
      </c>
    </row>
    <row r="1667" spans="2:17" ht="15.75" hidden="1" customHeight="1" x14ac:dyDescent="0.25">
      <c r="B1667" s="182">
        <v>1651</v>
      </c>
      <c r="C1667" s="182">
        <f t="shared" ref="C1667:N1676" si="191">IFERROR(VLOOKUP($B1667,calc_data,C$14+1,0),0)</f>
        <v>0</v>
      </c>
      <c r="D1667" s="182">
        <f t="shared" si="191"/>
        <v>0</v>
      </c>
      <c r="E1667" s="183">
        <f t="shared" si="191"/>
        <v>0</v>
      </c>
      <c r="F1667" s="182">
        <f t="shared" si="191"/>
        <v>0</v>
      </c>
      <c r="G1667" s="141">
        <f t="shared" si="191"/>
        <v>0</v>
      </c>
      <c r="H1667" s="141">
        <f t="shared" si="191"/>
        <v>0</v>
      </c>
      <c r="I1667" s="142">
        <f t="shared" si="191"/>
        <v>0</v>
      </c>
      <c r="J1667" s="136">
        <f t="shared" si="191"/>
        <v>0</v>
      </c>
      <c r="K1667" s="136">
        <f t="shared" si="191"/>
        <v>0</v>
      </c>
      <c r="L1667" s="136">
        <f t="shared" si="191"/>
        <v>0</v>
      </c>
      <c r="M1667" s="177">
        <f t="shared" si="191"/>
        <v>0</v>
      </c>
      <c r="N1667" s="137">
        <f t="shared" si="191"/>
        <v>0</v>
      </c>
      <c r="O1667" s="45"/>
      <c r="Q1667" s="57" t="str">
        <f t="shared" si="186"/>
        <v>скрыть</v>
      </c>
    </row>
    <row r="1668" spans="2:17" ht="15.75" hidden="1" customHeight="1" x14ac:dyDescent="0.25">
      <c r="B1668" s="182">
        <v>1652</v>
      </c>
      <c r="C1668" s="182">
        <f t="shared" si="191"/>
        <v>0</v>
      </c>
      <c r="D1668" s="182">
        <f t="shared" si="191"/>
        <v>0</v>
      </c>
      <c r="E1668" s="183">
        <f t="shared" si="191"/>
        <v>0</v>
      </c>
      <c r="F1668" s="182">
        <f t="shared" si="191"/>
        <v>0</v>
      </c>
      <c r="G1668" s="141">
        <f t="shared" si="191"/>
        <v>0</v>
      </c>
      <c r="H1668" s="141">
        <f t="shared" si="191"/>
        <v>0</v>
      </c>
      <c r="I1668" s="142">
        <f t="shared" si="191"/>
        <v>0</v>
      </c>
      <c r="J1668" s="136">
        <f t="shared" si="191"/>
        <v>0</v>
      </c>
      <c r="K1668" s="136">
        <f t="shared" si="191"/>
        <v>0</v>
      </c>
      <c r="L1668" s="136">
        <f t="shared" si="191"/>
        <v>0</v>
      </c>
      <c r="M1668" s="177">
        <f t="shared" si="191"/>
        <v>0</v>
      </c>
      <c r="N1668" s="137">
        <f t="shared" si="191"/>
        <v>0</v>
      </c>
      <c r="O1668" s="45"/>
      <c r="Q1668" s="57" t="str">
        <f t="shared" si="186"/>
        <v>скрыть</v>
      </c>
    </row>
    <row r="1669" spans="2:17" ht="15.75" hidden="1" customHeight="1" x14ac:dyDescent="0.25">
      <c r="B1669" s="182">
        <v>1653</v>
      </c>
      <c r="C1669" s="182">
        <f t="shared" si="191"/>
        <v>0</v>
      </c>
      <c r="D1669" s="182">
        <f t="shared" si="191"/>
        <v>0</v>
      </c>
      <c r="E1669" s="183">
        <f t="shared" si="191"/>
        <v>0</v>
      </c>
      <c r="F1669" s="182">
        <f t="shared" si="191"/>
        <v>0</v>
      </c>
      <c r="G1669" s="141">
        <f t="shared" si="191"/>
        <v>0</v>
      </c>
      <c r="H1669" s="141">
        <f t="shared" si="191"/>
        <v>0</v>
      </c>
      <c r="I1669" s="142">
        <f t="shared" si="191"/>
        <v>0</v>
      </c>
      <c r="J1669" s="136">
        <f t="shared" si="191"/>
        <v>0</v>
      </c>
      <c r="K1669" s="136">
        <f t="shared" si="191"/>
        <v>0</v>
      </c>
      <c r="L1669" s="136">
        <f t="shared" si="191"/>
        <v>0</v>
      </c>
      <c r="M1669" s="177">
        <f t="shared" si="191"/>
        <v>0</v>
      </c>
      <c r="N1669" s="137">
        <f t="shared" si="191"/>
        <v>0</v>
      </c>
      <c r="O1669" s="45"/>
      <c r="Q1669" s="57" t="str">
        <f t="shared" si="186"/>
        <v>скрыть</v>
      </c>
    </row>
    <row r="1670" spans="2:17" ht="15.75" hidden="1" customHeight="1" x14ac:dyDescent="0.25">
      <c r="B1670" s="182">
        <v>1654</v>
      </c>
      <c r="C1670" s="182">
        <f t="shared" si="191"/>
        <v>0</v>
      </c>
      <c r="D1670" s="182">
        <f t="shared" si="191"/>
        <v>0</v>
      </c>
      <c r="E1670" s="183">
        <f t="shared" si="191"/>
        <v>0</v>
      </c>
      <c r="F1670" s="182">
        <f t="shared" si="191"/>
        <v>0</v>
      </c>
      <c r="G1670" s="141">
        <f t="shared" si="191"/>
        <v>0</v>
      </c>
      <c r="H1670" s="141">
        <f t="shared" si="191"/>
        <v>0</v>
      </c>
      <c r="I1670" s="142">
        <f t="shared" si="191"/>
        <v>0</v>
      </c>
      <c r="J1670" s="136">
        <f t="shared" si="191"/>
        <v>0</v>
      </c>
      <c r="K1670" s="136">
        <f t="shared" si="191"/>
        <v>0</v>
      </c>
      <c r="L1670" s="136">
        <f t="shared" si="191"/>
        <v>0</v>
      </c>
      <c r="M1670" s="177">
        <f t="shared" si="191"/>
        <v>0</v>
      </c>
      <c r="N1670" s="137">
        <f t="shared" si="191"/>
        <v>0</v>
      </c>
      <c r="O1670" s="45"/>
      <c r="Q1670" s="57" t="str">
        <f t="shared" si="186"/>
        <v>скрыть</v>
      </c>
    </row>
    <row r="1671" spans="2:17" ht="15.75" hidden="1" customHeight="1" x14ac:dyDescent="0.25">
      <c r="B1671" s="182">
        <v>1655</v>
      </c>
      <c r="C1671" s="182">
        <f t="shared" si="191"/>
        <v>0</v>
      </c>
      <c r="D1671" s="182">
        <f t="shared" si="191"/>
        <v>0</v>
      </c>
      <c r="E1671" s="183">
        <f t="shared" si="191"/>
        <v>0</v>
      </c>
      <c r="F1671" s="182">
        <f t="shared" si="191"/>
        <v>0</v>
      </c>
      <c r="G1671" s="141">
        <f t="shared" si="191"/>
        <v>0</v>
      </c>
      <c r="H1671" s="141">
        <f t="shared" si="191"/>
        <v>0</v>
      </c>
      <c r="I1671" s="142">
        <f t="shared" si="191"/>
        <v>0</v>
      </c>
      <c r="J1671" s="136">
        <f t="shared" si="191"/>
        <v>0</v>
      </c>
      <c r="K1671" s="136">
        <f t="shared" si="191"/>
        <v>0</v>
      </c>
      <c r="L1671" s="136">
        <f t="shared" si="191"/>
        <v>0</v>
      </c>
      <c r="M1671" s="177">
        <f t="shared" si="191"/>
        <v>0</v>
      </c>
      <c r="N1671" s="137">
        <f t="shared" si="191"/>
        <v>0</v>
      </c>
      <c r="O1671" s="45"/>
      <c r="Q1671" s="57" t="str">
        <f t="shared" si="186"/>
        <v>скрыть</v>
      </c>
    </row>
    <row r="1672" spans="2:17" ht="15.75" hidden="1" customHeight="1" x14ac:dyDescent="0.25">
      <c r="B1672" s="182">
        <v>1656</v>
      </c>
      <c r="C1672" s="182">
        <f t="shared" si="191"/>
        <v>0</v>
      </c>
      <c r="D1672" s="182">
        <f t="shared" si="191"/>
        <v>0</v>
      </c>
      <c r="E1672" s="183">
        <f t="shared" si="191"/>
        <v>0</v>
      </c>
      <c r="F1672" s="182">
        <f t="shared" si="191"/>
        <v>0</v>
      </c>
      <c r="G1672" s="141">
        <f t="shared" si="191"/>
        <v>0</v>
      </c>
      <c r="H1672" s="141">
        <f t="shared" si="191"/>
        <v>0</v>
      </c>
      <c r="I1672" s="142">
        <f t="shared" si="191"/>
        <v>0</v>
      </c>
      <c r="J1672" s="136">
        <f t="shared" si="191"/>
        <v>0</v>
      </c>
      <c r="K1672" s="136">
        <f t="shared" si="191"/>
        <v>0</v>
      </c>
      <c r="L1672" s="136">
        <f t="shared" si="191"/>
        <v>0</v>
      </c>
      <c r="M1672" s="177">
        <f t="shared" si="191"/>
        <v>0</v>
      </c>
      <c r="N1672" s="137">
        <f t="shared" si="191"/>
        <v>0</v>
      </c>
      <c r="O1672" s="45"/>
      <c r="Q1672" s="57" t="str">
        <f t="shared" si="186"/>
        <v>скрыть</v>
      </c>
    </row>
    <row r="1673" spans="2:17" ht="15.75" hidden="1" customHeight="1" x14ac:dyDescent="0.25">
      <c r="B1673" s="182">
        <v>1657</v>
      </c>
      <c r="C1673" s="182">
        <f t="shared" si="191"/>
        <v>0</v>
      </c>
      <c r="D1673" s="182">
        <f t="shared" si="191"/>
        <v>0</v>
      </c>
      <c r="E1673" s="183">
        <f t="shared" si="191"/>
        <v>0</v>
      </c>
      <c r="F1673" s="182">
        <f t="shared" si="191"/>
        <v>0</v>
      </c>
      <c r="G1673" s="141">
        <f t="shared" si="191"/>
        <v>0</v>
      </c>
      <c r="H1673" s="141">
        <f t="shared" si="191"/>
        <v>0</v>
      </c>
      <c r="I1673" s="142">
        <f t="shared" si="191"/>
        <v>0</v>
      </c>
      <c r="J1673" s="136">
        <f t="shared" si="191"/>
        <v>0</v>
      </c>
      <c r="K1673" s="136">
        <f t="shared" si="191"/>
        <v>0</v>
      </c>
      <c r="L1673" s="136">
        <f t="shared" si="191"/>
        <v>0</v>
      </c>
      <c r="M1673" s="177">
        <f t="shared" si="191"/>
        <v>0</v>
      </c>
      <c r="N1673" s="137">
        <f t="shared" si="191"/>
        <v>0</v>
      </c>
      <c r="O1673" s="45"/>
      <c r="Q1673" s="57" t="str">
        <f t="shared" si="186"/>
        <v>скрыть</v>
      </c>
    </row>
    <row r="1674" spans="2:17" ht="15.75" hidden="1" customHeight="1" x14ac:dyDescent="0.25">
      <c r="B1674" s="182">
        <v>1658</v>
      </c>
      <c r="C1674" s="182">
        <f t="shared" si="191"/>
        <v>0</v>
      </c>
      <c r="D1674" s="182">
        <f t="shared" si="191"/>
        <v>0</v>
      </c>
      <c r="E1674" s="183">
        <f t="shared" si="191"/>
        <v>0</v>
      </c>
      <c r="F1674" s="182">
        <f t="shared" si="191"/>
        <v>0</v>
      </c>
      <c r="G1674" s="141">
        <f t="shared" si="191"/>
        <v>0</v>
      </c>
      <c r="H1674" s="141">
        <f t="shared" si="191"/>
        <v>0</v>
      </c>
      <c r="I1674" s="142">
        <f t="shared" si="191"/>
        <v>0</v>
      </c>
      <c r="J1674" s="136">
        <f t="shared" si="191"/>
        <v>0</v>
      </c>
      <c r="K1674" s="136">
        <f t="shared" si="191"/>
        <v>0</v>
      </c>
      <c r="L1674" s="136">
        <f t="shared" si="191"/>
        <v>0</v>
      </c>
      <c r="M1674" s="177">
        <f t="shared" si="191"/>
        <v>0</v>
      </c>
      <c r="N1674" s="137">
        <f t="shared" si="191"/>
        <v>0</v>
      </c>
      <c r="O1674" s="45"/>
      <c r="Q1674" s="57" t="str">
        <f t="shared" si="186"/>
        <v>скрыть</v>
      </c>
    </row>
    <row r="1675" spans="2:17" ht="15.75" hidden="1" customHeight="1" x14ac:dyDescent="0.25">
      <c r="B1675" s="182">
        <v>1659</v>
      </c>
      <c r="C1675" s="182">
        <f t="shared" si="191"/>
        <v>0</v>
      </c>
      <c r="D1675" s="182">
        <f t="shared" si="191"/>
        <v>0</v>
      </c>
      <c r="E1675" s="183">
        <f t="shared" si="191"/>
        <v>0</v>
      </c>
      <c r="F1675" s="182">
        <f t="shared" si="191"/>
        <v>0</v>
      </c>
      <c r="G1675" s="141">
        <f t="shared" si="191"/>
        <v>0</v>
      </c>
      <c r="H1675" s="141">
        <f t="shared" si="191"/>
        <v>0</v>
      </c>
      <c r="I1675" s="142">
        <f t="shared" si="191"/>
        <v>0</v>
      </c>
      <c r="J1675" s="136">
        <f t="shared" si="191"/>
        <v>0</v>
      </c>
      <c r="K1675" s="136">
        <f t="shared" si="191"/>
        <v>0</v>
      </c>
      <c r="L1675" s="136">
        <f t="shared" si="191"/>
        <v>0</v>
      </c>
      <c r="M1675" s="177">
        <f t="shared" si="191"/>
        <v>0</v>
      </c>
      <c r="N1675" s="137">
        <f t="shared" si="191"/>
        <v>0</v>
      </c>
      <c r="O1675" s="45"/>
      <c r="Q1675" s="57" t="str">
        <f t="shared" si="186"/>
        <v>скрыть</v>
      </c>
    </row>
    <row r="1676" spans="2:17" ht="15.75" hidden="1" customHeight="1" x14ac:dyDescent="0.25">
      <c r="B1676" s="182">
        <v>1660</v>
      </c>
      <c r="C1676" s="182">
        <f t="shared" si="191"/>
        <v>0</v>
      </c>
      <c r="D1676" s="182">
        <f t="shared" si="191"/>
        <v>0</v>
      </c>
      <c r="E1676" s="183">
        <f t="shared" si="191"/>
        <v>0</v>
      </c>
      <c r="F1676" s="182">
        <f t="shared" si="191"/>
        <v>0</v>
      </c>
      <c r="G1676" s="141">
        <f t="shared" si="191"/>
        <v>0</v>
      </c>
      <c r="H1676" s="141">
        <f t="shared" si="191"/>
        <v>0</v>
      </c>
      <c r="I1676" s="142">
        <f t="shared" si="191"/>
        <v>0</v>
      </c>
      <c r="J1676" s="136">
        <f t="shared" si="191"/>
        <v>0</v>
      </c>
      <c r="K1676" s="136">
        <f t="shared" si="191"/>
        <v>0</v>
      </c>
      <c r="L1676" s="136">
        <f t="shared" si="191"/>
        <v>0</v>
      </c>
      <c r="M1676" s="177">
        <f t="shared" si="191"/>
        <v>0</v>
      </c>
      <c r="N1676" s="137">
        <f t="shared" si="191"/>
        <v>0</v>
      </c>
      <c r="O1676" s="45"/>
      <c r="Q1676" s="57" t="str">
        <f t="shared" si="186"/>
        <v>скрыть</v>
      </c>
    </row>
    <row r="1677" spans="2:17" ht="15.75" hidden="1" customHeight="1" x14ac:dyDescent="0.25">
      <c r="B1677" s="182">
        <v>1661</v>
      </c>
      <c r="C1677" s="182">
        <f t="shared" ref="C1677:N1686" si="192">IFERROR(VLOOKUP($B1677,calc_data,C$14+1,0),0)</f>
        <v>0</v>
      </c>
      <c r="D1677" s="182">
        <f t="shared" si="192"/>
        <v>0</v>
      </c>
      <c r="E1677" s="183">
        <f t="shared" si="192"/>
        <v>0</v>
      </c>
      <c r="F1677" s="182">
        <f t="shared" si="192"/>
        <v>0</v>
      </c>
      <c r="G1677" s="141">
        <f t="shared" si="192"/>
        <v>0</v>
      </c>
      <c r="H1677" s="141">
        <f t="shared" si="192"/>
        <v>0</v>
      </c>
      <c r="I1677" s="142">
        <f t="shared" si="192"/>
        <v>0</v>
      </c>
      <c r="J1677" s="136">
        <f t="shared" si="192"/>
        <v>0</v>
      </c>
      <c r="K1677" s="136">
        <f t="shared" si="192"/>
        <v>0</v>
      </c>
      <c r="L1677" s="136">
        <f t="shared" si="192"/>
        <v>0</v>
      </c>
      <c r="M1677" s="177">
        <f t="shared" si="192"/>
        <v>0</v>
      </c>
      <c r="N1677" s="137">
        <f t="shared" si="192"/>
        <v>0</v>
      </c>
      <c r="O1677" s="45"/>
      <c r="Q1677" s="57" t="str">
        <f t="shared" si="186"/>
        <v>скрыть</v>
      </c>
    </row>
    <row r="1678" spans="2:17" ht="15.75" hidden="1" customHeight="1" x14ac:dyDescent="0.25">
      <c r="B1678" s="182">
        <v>1662</v>
      </c>
      <c r="C1678" s="182">
        <f t="shared" si="192"/>
        <v>0</v>
      </c>
      <c r="D1678" s="182">
        <f t="shared" si="192"/>
        <v>0</v>
      </c>
      <c r="E1678" s="183">
        <f t="shared" si="192"/>
        <v>0</v>
      </c>
      <c r="F1678" s="182">
        <f t="shared" si="192"/>
        <v>0</v>
      </c>
      <c r="G1678" s="141">
        <f t="shared" si="192"/>
        <v>0</v>
      </c>
      <c r="H1678" s="141">
        <f t="shared" si="192"/>
        <v>0</v>
      </c>
      <c r="I1678" s="142">
        <f t="shared" si="192"/>
        <v>0</v>
      </c>
      <c r="J1678" s="136">
        <f t="shared" si="192"/>
        <v>0</v>
      </c>
      <c r="K1678" s="136">
        <f t="shared" si="192"/>
        <v>0</v>
      </c>
      <c r="L1678" s="136">
        <f t="shared" si="192"/>
        <v>0</v>
      </c>
      <c r="M1678" s="177">
        <f t="shared" si="192"/>
        <v>0</v>
      </c>
      <c r="N1678" s="137">
        <f t="shared" si="192"/>
        <v>0</v>
      </c>
      <c r="O1678" s="45"/>
      <c r="Q1678" s="57" t="str">
        <f t="shared" si="186"/>
        <v>скрыть</v>
      </c>
    </row>
    <row r="1679" spans="2:17" ht="15.75" hidden="1" customHeight="1" x14ac:dyDescent="0.25">
      <c r="B1679" s="182">
        <v>1663</v>
      </c>
      <c r="C1679" s="182">
        <f t="shared" si="192"/>
        <v>0</v>
      </c>
      <c r="D1679" s="182">
        <f t="shared" si="192"/>
        <v>0</v>
      </c>
      <c r="E1679" s="183">
        <f t="shared" si="192"/>
        <v>0</v>
      </c>
      <c r="F1679" s="182">
        <f t="shared" si="192"/>
        <v>0</v>
      </c>
      <c r="G1679" s="141">
        <f t="shared" si="192"/>
        <v>0</v>
      </c>
      <c r="H1679" s="141">
        <f t="shared" si="192"/>
        <v>0</v>
      </c>
      <c r="I1679" s="142">
        <f t="shared" si="192"/>
        <v>0</v>
      </c>
      <c r="J1679" s="136">
        <f t="shared" si="192"/>
        <v>0</v>
      </c>
      <c r="K1679" s="136">
        <f t="shared" si="192"/>
        <v>0</v>
      </c>
      <c r="L1679" s="136">
        <f t="shared" si="192"/>
        <v>0</v>
      </c>
      <c r="M1679" s="177">
        <f t="shared" si="192"/>
        <v>0</v>
      </c>
      <c r="N1679" s="137">
        <f t="shared" si="192"/>
        <v>0</v>
      </c>
      <c r="O1679" s="45"/>
      <c r="Q1679" s="57" t="str">
        <f t="shared" si="186"/>
        <v>скрыть</v>
      </c>
    </row>
    <row r="1680" spans="2:17" ht="15.75" hidden="1" customHeight="1" x14ac:dyDescent="0.25">
      <c r="B1680" s="182">
        <v>1664</v>
      </c>
      <c r="C1680" s="182">
        <f t="shared" si="192"/>
        <v>0</v>
      </c>
      <c r="D1680" s="182">
        <f t="shared" si="192"/>
        <v>0</v>
      </c>
      <c r="E1680" s="183">
        <f t="shared" si="192"/>
        <v>0</v>
      </c>
      <c r="F1680" s="182">
        <f t="shared" si="192"/>
        <v>0</v>
      </c>
      <c r="G1680" s="141">
        <f t="shared" si="192"/>
        <v>0</v>
      </c>
      <c r="H1680" s="141">
        <f t="shared" si="192"/>
        <v>0</v>
      </c>
      <c r="I1680" s="142">
        <f t="shared" si="192"/>
        <v>0</v>
      </c>
      <c r="J1680" s="136">
        <f t="shared" si="192"/>
        <v>0</v>
      </c>
      <c r="K1680" s="136">
        <f t="shared" si="192"/>
        <v>0</v>
      </c>
      <c r="L1680" s="136">
        <f t="shared" si="192"/>
        <v>0</v>
      </c>
      <c r="M1680" s="177">
        <f t="shared" si="192"/>
        <v>0</v>
      </c>
      <c r="N1680" s="137">
        <f t="shared" si="192"/>
        <v>0</v>
      </c>
      <c r="O1680" s="45"/>
      <c r="Q1680" s="57" t="str">
        <f t="shared" si="186"/>
        <v>скрыть</v>
      </c>
    </row>
    <row r="1681" spans="2:17" ht="15.75" hidden="1" customHeight="1" x14ac:dyDescent="0.25">
      <c r="B1681" s="182">
        <v>1665</v>
      </c>
      <c r="C1681" s="182">
        <f t="shared" si="192"/>
        <v>0</v>
      </c>
      <c r="D1681" s="182">
        <f t="shared" si="192"/>
        <v>0</v>
      </c>
      <c r="E1681" s="183">
        <f t="shared" si="192"/>
        <v>0</v>
      </c>
      <c r="F1681" s="182">
        <f t="shared" si="192"/>
        <v>0</v>
      </c>
      <c r="G1681" s="141">
        <f t="shared" si="192"/>
        <v>0</v>
      </c>
      <c r="H1681" s="141">
        <f t="shared" si="192"/>
        <v>0</v>
      </c>
      <c r="I1681" s="142">
        <f t="shared" si="192"/>
        <v>0</v>
      </c>
      <c r="J1681" s="136">
        <f t="shared" si="192"/>
        <v>0</v>
      </c>
      <c r="K1681" s="136">
        <f t="shared" si="192"/>
        <v>0</v>
      </c>
      <c r="L1681" s="136">
        <f t="shared" si="192"/>
        <v>0</v>
      </c>
      <c r="M1681" s="177">
        <f t="shared" si="192"/>
        <v>0</v>
      </c>
      <c r="N1681" s="137">
        <f t="shared" si="192"/>
        <v>0</v>
      </c>
      <c r="O1681" s="45"/>
      <c r="Q1681" s="57" t="str">
        <f t="shared" ref="Q1681:Q1744" si="193">IF(K1681&gt;0,"показать","скрыть")</f>
        <v>скрыть</v>
      </c>
    </row>
    <row r="1682" spans="2:17" ht="15.75" hidden="1" customHeight="1" x14ac:dyDescent="0.25">
      <c r="B1682" s="182">
        <v>1666</v>
      </c>
      <c r="C1682" s="182">
        <f t="shared" si="192"/>
        <v>0</v>
      </c>
      <c r="D1682" s="182">
        <f t="shared" si="192"/>
        <v>0</v>
      </c>
      <c r="E1682" s="183">
        <f t="shared" si="192"/>
        <v>0</v>
      </c>
      <c r="F1682" s="182">
        <f t="shared" si="192"/>
        <v>0</v>
      </c>
      <c r="G1682" s="141">
        <f t="shared" si="192"/>
        <v>0</v>
      </c>
      <c r="H1682" s="141">
        <f t="shared" si="192"/>
        <v>0</v>
      </c>
      <c r="I1682" s="142">
        <f t="shared" si="192"/>
        <v>0</v>
      </c>
      <c r="J1682" s="136">
        <f t="shared" si="192"/>
        <v>0</v>
      </c>
      <c r="K1682" s="136">
        <f t="shared" si="192"/>
        <v>0</v>
      </c>
      <c r="L1682" s="136">
        <f t="shared" si="192"/>
        <v>0</v>
      </c>
      <c r="M1682" s="177">
        <f t="shared" si="192"/>
        <v>0</v>
      </c>
      <c r="N1682" s="137">
        <f t="shared" si="192"/>
        <v>0</v>
      </c>
      <c r="O1682" s="45"/>
      <c r="Q1682" s="57" t="str">
        <f t="shared" si="193"/>
        <v>скрыть</v>
      </c>
    </row>
    <row r="1683" spans="2:17" ht="15.75" hidden="1" customHeight="1" x14ac:dyDescent="0.25">
      <c r="B1683" s="182">
        <v>1667</v>
      </c>
      <c r="C1683" s="182">
        <f t="shared" si="192"/>
        <v>0</v>
      </c>
      <c r="D1683" s="182">
        <f t="shared" si="192"/>
        <v>0</v>
      </c>
      <c r="E1683" s="183">
        <f t="shared" si="192"/>
        <v>0</v>
      </c>
      <c r="F1683" s="182">
        <f t="shared" si="192"/>
        <v>0</v>
      </c>
      <c r="G1683" s="141">
        <f t="shared" si="192"/>
        <v>0</v>
      </c>
      <c r="H1683" s="141">
        <f t="shared" si="192"/>
        <v>0</v>
      </c>
      <c r="I1683" s="142">
        <f t="shared" si="192"/>
        <v>0</v>
      </c>
      <c r="J1683" s="136">
        <f t="shared" si="192"/>
        <v>0</v>
      </c>
      <c r="K1683" s="136">
        <f t="shared" si="192"/>
        <v>0</v>
      </c>
      <c r="L1683" s="136">
        <f t="shared" si="192"/>
        <v>0</v>
      </c>
      <c r="M1683" s="177">
        <f t="shared" si="192"/>
        <v>0</v>
      </c>
      <c r="N1683" s="137">
        <f t="shared" si="192"/>
        <v>0</v>
      </c>
      <c r="O1683" s="45"/>
      <c r="Q1683" s="57" t="str">
        <f t="shared" si="193"/>
        <v>скрыть</v>
      </c>
    </row>
    <row r="1684" spans="2:17" ht="15.75" hidden="1" customHeight="1" x14ac:dyDescent="0.25">
      <c r="B1684" s="182">
        <v>1668</v>
      </c>
      <c r="C1684" s="182">
        <f t="shared" si="192"/>
        <v>0</v>
      </c>
      <c r="D1684" s="182">
        <f t="shared" si="192"/>
        <v>0</v>
      </c>
      <c r="E1684" s="183">
        <f t="shared" si="192"/>
        <v>0</v>
      </c>
      <c r="F1684" s="182">
        <f t="shared" si="192"/>
        <v>0</v>
      </c>
      <c r="G1684" s="141">
        <f t="shared" si="192"/>
        <v>0</v>
      </c>
      <c r="H1684" s="141">
        <f t="shared" si="192"/>
        <v>0</v>
      </c>
      <c r="I1684" s="142">
        <f t="shared" si="192"/>
        <v>0</v>
      </c>
      <c r="J1684" s="136">
        <f t="shared" si="192"/>
        <v>0</v>
      </c>
      <c r="K1684" s="136">
        <f t="shared" si="192"/>
        <v>0</v>
      </c>
      <c r="L1684" s="136">
        <f t="shared" si="192"/>
        <v>0</v>
      </c>
      <c r="M1684" s="177">
        <f t="shared" si="192"/>
        <v>0</v>
      </c>
      <c r="N1684" s="137">
        <f t="shared" si="192"/>
        <v>0</v>
      </c>
      <c r="O1684" s="45"/>
      <c r="Q1684" s="57" t="str">
        <f t="shared" si="193"/>
        <v>скрыть</v>
      </c>
    </row>
    <row r="1685" spans="2:17" ht="15.75" hidden="1" customHeight="1" x14ac:dyDescent="0.25">
      <c r="B1685" s="182">
        <v>1669</v>
      </c>
      <c r="C1685" s="182">
        <f t="shared" si="192"/>
        <v>0</v>
      </c>
      <c r="D1685" s="182">
        <f t="shared" si="192"/>
        <v>0</v>
      </c>
      <c r="E1685" s="183">
        <f t="shared" si="192"/>
        <v>0</v>
      </c>
      <c r="F1685" s="182">
        <f t="shared" si="192"/>
        <v>0</v>
      </c>
      <c r="G1685" s="141">
        <f t="shared" si="192"/>
        <v>0</v>
      </c>
      <c r="H1685" s="141">
        <f t="shared" si="192"/>
        <v>0</v>
      </c>
      <c r="I1685" s="142">
        <f t="shared" si="192"/>
        <v>0</v>
      </c>
      <c r="J1685" s="136">
        <f t="shared" si="192"/>
        <v>0</v>
      </c>
      <c r="K1685" s="136">
        <f t="shared" si="192"/>
        <v>0</v>
      </c>
      <c r="L1685" s="136">
        <f t="shared" si="192"/>
        <v>0</v>
      </c>
      <c r="M1685" s="177">
        <f t="shared" si="192"/>
        <v>0</v>
      </c>
      <c r="N1685" s="137">
        <f t="shared" si="192"/>
        <v>0</v>
      </c>
      <c r="O1685" s="45"/>
      <c r="Q1685" s="57" t="str">
        <f t="shared" si="193"/>
        <v>скрыть</v>
      </c>
    </row>
    <row r="1686" spans="2:17" ht="15.75" hidden="1" customHeight="1" x14ac:dyDescent="0.25">
      <c r="B1686" s="182">
        <v>1670</v>
      </c>
      <c r="C1686" s="182">
        <f t="shared" si="192"/>
        <v>0</v>
      </c>
      <c r="D1686" s="182">
        <f t="shared" si="192"/>
        <v>0</v>
      </c>
      <c r="E1686" s="183">
        <f t="shared" si="192"/>
        <v>0</v>
      </c>
      <c r="F1686" s="182">
        <f t="shared" si="192"/>
        <v>0</v>
      </c>
      <c r="G1686" s="141">
        <f t="shared" si="192"/>
        <v>0</v>
      </c>
      <c r="H1686" s="141">
        <f t="shared" si="192"/>
        <v>0</v>
      </c>
      <c r="I1686" s="142">
        <f t="shared" si="192"/>
        <v>0</v>
      </c>
      <c r="J1686" s="136">
        <f t="shared" si="192"/>
        <v>0</v>
      </c>
      <c r="K1686" s="136">
        <f t="shared" si="192"/>
        <v>0</v>
      </c>
      <c r="L1686" s="136">
        <f t="shared" si="192"/>
        <v>0</v>
      </c>
      <c r="M1686" s="177">
        <f t="shared" si="192"/>
        <v>0</v>
      </c>
      <c r="N1686" s="137">
        <f t="shared" si="192"/>
        <v>0</v>
      </c>
      <c r="O1686" s="45"/>
      <c r="Q1686" s="57" t="str">
        <f t="shared" si="193"/>
        <v>скрыть</v>
      </c>
    </row>
    <row r="1687" spans="2:17" ht="15.75" hidden="1" customHeight="1" x14ac:dyDescent="0.25">
      <c r="B1687" s="182">
        <v>1671</v>
      </c>
      <c r="C1687" s="182">
        <f t="shared" ref="C1687:N1696" si="194">IFERROR(VLOOKUP($B1687,calc_data,C$14+1,0),0)</f>
        <v>0</v>
      </c>
      <c r="D1687" s="182">
        <f t="shared" si="194"/>
        <v>0</v>
      </c>
      <c r="E1687" s="183">
        <f t="shared" si="194"/>
        <v>0</v>
      </c>
      <c r="F1687" s="182">
        <f t="shared" si="194"/>
        <v>0</v>
      </c>
      <c r="G1687" s="141">
        <f t="shared" si="194"/>
        <v>0</v>
      </c>
      <c r="H1687" s="141">
        <f t="shared" si="194"/>
        <v>0</v>
      </c>
      <c r="I1687" s="142">
        <f t="shared" si="194"/>
        <v>0</v>
      </c>
      <c r="J1687" s="136">
        <f t="shared" si="194"/>
        <v>0</v>
      </c>
      <c r="K1687" s="136">
        <f t="shared" si="194"/>
        <v>0</v>
      </c>
      <c r="L1687" s="136">
        <f t="shared" si="194"/>
        <v>0</v>
      </c>
      <c r="M1687" s="177">
        <f t="shared" si="194"/>
        <v>0</v>
      </c>
      <c r="N1687" s="137">
        <f t="shared" si="194"/>
        <v>0</v>
      </c>
      <c r="O1687" s="45"/>
      <c r="Q1687" s="57" t="str">
        <f t="shared" si="193"/>
        <v>скрыть</v>
      </c>
    </row>
    <row r="1688" spans="2:17" ht="15.75" hidden="1" customHeight="1" x14ac:dyDescent="0.25">
      <c r="B1688" s="182">
        <v>1672</v>
      </c>
      <c r="C1688" s="182">
        <f t="shared" si="194"/>
        <v>0</v>
      </c>
      <c r="D1688" s="182">
        <f t="shared" si="194"/>
        <v>0</v>
      </c>
      <c r="E1688" s="183">
        <f t="shared" si="194"/>
        <v>0</v>
      </c>
      <c r="F1688" s="182">
        <f t="shared" si="194"/>
        <v>0</v>
      </c>
      <c r="G1688" s="141">
        <f t="shared" si="194"/>
        <v>0</v>
      </c>
      <c r="H1688" s="141">
        <f t="shared" si="194"/>
        <v>0</v>
      </c>
      <c r="I1688" s="142">
        <f t="shared" si="194"/>
        <v>0</v>
      </c>
      <c r="J1688" s="136">
        <f t="shared" si="194"/>
        <v>0</v>
      </c>
      <c r="K1688" s="136">
        <f t="shared" si="194"/>
        <v>0</v>
      </c>
      <c r="L1688" s="136">
        <f t="shared" si="194"/>
        <v>0</v>
      </c>
      <c r="M1688" s="177">
        <f t="shared" si="194"/>
        <v>0</v>
      </c>
      <c r="N1688" s="137">
        <f t="shared" si="194"/>
        <v>0</v>
      </c>
      <c r="O1688" s="45"/>
      <c r="Q1688" s="57" t="str">
        <f t="shared" si="193"/>
        <v>скрыть</v>
      </c>
    </row>
    <row r="1689" spans="2:17" ht="15.75" hidden="1" customHeight="1" x14ac:dyDescent="0.25">
      <c r="B1689" s="182">
        <v>1673</v>
      </c>
      <c r="C1689" s="182">
        <f t="shared" si="194"/>
        <v>0</v>
      </c>
      <c r="D1689" s="182">
        <f t="shared" si="194"/>
        <v>0</v>
      </c>
      <c r="E1689" s="183">
        <f t="shared" si="194"/>
        <v>0</v>
      </c>
      <c r="F1689" s="182">
        <f t="shared" si="194"/>
        <v>0</v>
      </c>
      <c r="G1689" s="141">
        <f t="shared" si="194"/>
        <v>0</v>
      </c>
      <c r="H1689" s="141">
        <f t="shared" si="194"/>
        <v>0</v>
      </c>
      <c r="I1689" s="142">
        <f t="shared" si="194"/>
        <v>0</v>
      </c>
      <c r="J1689" s="136">
        <f t="shared" si="194"/>
        <v>0</v>
      </c>
      <c r="K1689" s="136">
        <f t="shared" si="194"/>
        <v>0</v>
      </c>
      <c r="L1689" s="136">
        <f t="shared" si="194"/>
        <v>0</v>
      </c>
      <c r="M1689" s="177">
        <f t="shared" si="194"/>
        <v>0</v>
      </c>
      <c r="N1689" s="137">
        <f t="shared" si="194"/>
        <v>0</v>
      </c>
      <c r="O1689" s="45"/>
      <c r="Q1689" s="57" t="str">
        <f t="shared" si="193"/>
        <v>скрыть</v>
      </c>
    </row>
    <row r="1690" spans="2:17" ht="15.75" hidden="1" customHeight="1" x14ac:dyDescent="0.25">
      <c r="B1690" s="182">
        <v>1674</v>
      </c>
      <c r="C1690" s="182">
        <f t="shared" si="194"/>
        <v>0</v>
      </c>
      <c r="D1690" s="182">
        <f t="shared" si="194"/>
        <v>0</v>
      </c>
      <c r="E1690" s="183">
        <f t="shared" si="194"/>
        <v>0</v>
      </c>
      <c r="F1690" s="182">
        <f t="shared" si="194"/>
        <v>0</v>
      </c>
      <c r="G1690" s="141">
        <f t="shared" si="194"/>
        <v>0</v>
      </c>
      <c r="H1690" s="141">
        <f t="shared" si="194"/>
        <v>0</v>
      </c>
      <c r="I1690" s="142">
        <f t="shared" si="194"/>
        <v>0</v>
      </c>
      <c r="J1690" s="136">
        <f t="shared" si="194"/>
        <v>0</v>
      </c>
      <c r="K1690" s="136">
        <f t="shared" si="194"/>
        <v>0</v>
      </c>
      <c r="L1690" s="136">
        <f t="shared" si="194"/>
        <v>0</v>
      </c>
      <c r="M1690" s="177">
        <f t="shared" si="194"/>
        <v>0</v>
      </c>
      <c r="N1690" s="137">
        <f t="shared" si="194"/>
        <v>0</v>
      </c>
      <c r="O1690" s="45"/>
      <c r="Q1690" s="57" t="str">
        <f t="shared" si="193"/>
        <v>скрыть</v>
      </c>
    </row>
    <row r="1691" spans="2:17" ht="15.75" hidden="1" customHeight="1" x14ac:dyDescent="0.25">
      <c r="B1691" s="182">
        <v>1675</v>
      </c>
      <c r="C1691" s="182">
        <f t="shared" si="194"/>
        <v>0</v>
      </c>
      <c r="D1691" s="182">
        <f t="shared" si="194"/>
        <v>0</v>
      </c>
      <c r="E1691" s="183">
        <f t="shared" si="194"/>
        <v>0</v>
      </c>
      <c r="F1691" s="182">
        <f t="shared" si="194"/>
        <v>0</v>
      </c>
      <c r="G1691" s="141">
        <f t="shared" si="194"/>
        <v>0</v>
      </c>
      <c r="H1691" s="141">
        <f t="shared" si="194"/>
        <v>0</v>
      </c>
      <c r="I1691" s="142">
        <f t="shared" si="194"/>
        <v>0</v>
      </c>
      <c r="J1691" s="136">
        <f t="shared" si="194"/>
        <v>0</v>
      </c>
      <c r="K1691" s="136">
        <f t="shared" si="194"/>
        <v>0</v>
      </c>
      <c r="L1691" s="136">
        <f t="shared" si="194"/>
        <v>0</v>
      </c>
      <c r="M1691" s="177">
        <f t="shared" si="194"/>
        <v>0</v>
      </c>
      <c r="N1691" s="137">
        <f t="shared" si="194"/>
        <v>0</v>
      </c>
      <c r="O1691" s="45"/>
      <c r="Q1691" s="57" t="str">
        <f t="shared" si="193"/>
        <v>скрыть</v>
      </c>
    </row>
    <row r="1692" spans="2:17" ht="15.75" hidden="1" customHeight="1" x14ac:dyDescent="0.25">
      <c r="B1692" s="182">
        <v>1676</v>
      </c>
      <c r="C1692" s="182">
        <f t="shared" si="194"/>
        <v>0</v>
      </c>
      <c r="D1692" s="182">
        <f t="shared" si="194"/>
        <v>0</v>
      </c>
      <c r="E1692" s="183">
        <f t="shared" si="194"/>
        <v>0</v>
      </c>
      <c r="F1692" s="182">
        <f t="shared" si="194"/>
        <v>0</v>
      </c>
      <c r="G1692" s="141">
        <f t="shared" si="194"/>
        <v>0</v>
      </c>
      <c r="H1692" s="141">
        <f t="shared" si="194"/>
        <v>0</v>
      </c>
      <c r="I1692" s="142">
        <f t="shared" si="194"/>
        <v>0</v>
      </c>
      <c r="J1692" s="136">
        <f t="shared" si="194"/>
        <v>0</v>
      </c>
      <c r="K1692" s="136">
        <f t="shared" si="194"/>
        <v>0</v>
      </c>
      <c r="L1692" s="136">
        <f t="shared" si="194"/>
        <v>0</v>
      </c>
      <c r="M1692" s="177">
        <f t="shared" si="194"/>
        <v>0</v>
      </c>
      <c r="N1692" s="137">
        <f t="shared" si="194"/>
        <v>0</v>
      </c>
      <c r="O1692" s="45"/>
      <c r="Q1692" s="57" t="str">
        <f t="shared" si="193"/>
        <v>скрыть</v>
      </c>
    </row>
    <row r="1693" spans="2:17" ht="15.75" hidden="1" customHeight="1" x14ac:dyDescent="0.25">
      <c r="B1693" s="182">
        <v>1677</v>
      </c>
      <c r="C1693" s="182">
        <f t="shared" si="194"/>
        <v>0</v>
      </c>
      <c r="D1693" s="182">
        <f t="shared" si="194"/>
        <v>0</v>
      </c>
      <c r="E1693" s="183">
        <f t="shared" si="194"/>
        <v>0</v>
      </c>
      <c r="F1693" s="182">
        <f t="shared" si="194"/>
        <v>0</v>
      </c>
      <c r="G1693" s="141">
        <f t="shared" si="194"/>
        <v>0</v>
      </c>
      <c r="H1693" s="141">
        <f t="shared" si="194"/>
        <v>0</v>
      </c>
      <c r="I1693" s="142">
        <f t="shared" si="194"/>
        <v>0</v>
      </c>
      <c r="J1693" s="136">
        <f t="shared" si="194"/>
        <v>0</v>
      </c>
      <c r="K1693" s="136">
        <f t="shared" si="194"/>
        <v>0</v>
      </c>
      <c r="L1693" s="136">
        <f t="shared" si="194"/>
        <v>0</v>
      </c>
      <c r="M1693" s="177">
        <f t="shared" si="194"/>
        <v>0</v>
      </c>
      <c r="N1693" s="137">
        <f t="shared" si="194"/>
        <v>0</v>
      </c>
      <c r="O1693" s="45"/>
      <c r="Q1693" s="57" t="str">
        <f t="shared" si="193"/>
        <v>скрыть</v>
      </c>
    </row>
    <row r="1694" spans="2:17" ht="15.75" hidden="1" customHeight="1" x14ac:dyDescent="0.25">
      <c r="B1694" s="182">
        <v>1678</v>
      </c>
      <c r="C1694" s="182">
        <f t="shared" si="194"/>
        <v>0</v>
      </c>
      <c r="D1694" s="182">
        <f t="shared" si="194"/>
        <v>0</v>
      </c>
      <c r="E1694" s="183">
        <f t="shared" si="194"/>
        <v>0</v>
      </c>
      <c r="F1694" s="182">
        <f t="shared" si="194"/>
        <v>0</v>
      </c>
      <c r="G1694" s="141">
        <f t="shared" si="194"/>
        <v>0</v>
      </c>
      <c r="H1694" s="141">
        <f t="shared" si="194"/>
        <v>0</v>
      </c>
      <c r="I1694" s="142">
        <f t="shared" si="194"/>
        <v>0</v>
      </c>
      <c r="J1694" s="136">
        <f t="shared" si="194"/>
        <v>0</v>
      </c>
      <c r="K1694" s="136">
        <f t="shared" si="194"/>
        <v>0</v>
      </c>
      <c r="L1694" s="136">
        <f t="shared" si="194"/>
        <v>0</v>
      </c>
      <c r="M1694" s="177">
        <f t="shared" si="194"/>
        <v>0</v>
      </c>
      <c r="N1694" s="137">
        <f t="shared" si="194"/>
        <v>0</v>
      </c>
      <c r="O1694" s="45"/>
      <c r="Q1694" s="57" t="str">
        <f t="shared" si="193"/>
        <v>скрыть</v>
      </c>
    </row>
    <row r="1695" spans="2:17" ht="15.75" hidden="1" customHeight="1" x14ac:dyDescent="0.25">
      <c r="B1695" s="182">
        <v>1679</v>
      </c>
      <c r="C1695" s="182">
        <f t="shared" si="194"/>
        <v>0</v>
      </c>
      <c r="D1695" s="182">
        <f t="shared" si="194"/>
        <v>0</v>
      </c>
      <c r="E1695" s="183">
        <f t="shared" si="194"/>
        <v>0</v>
      </c>
      <c r="F1695" s="182">
        <f t="shared" si="194"/>
        <v>0</v>
      </c>
      <c r="G1695" s="141">
        <f t="shared" si="194"/>
        <v>0</v>
      </c>
      <c r="H1695" s="141">
        <f t="shared" si="194"/>
        <v>0</v>
      </c>
      <c r="I1695" s="142">
        <f t="shared" si="194"/>
        <v>0</v>
      </c>
      <c r="J1695" s="136">
        <f t="shared" si="194"/>
        <v>0</v>
      </c>
      <c r="K1695" s="136">
        <f t="shared" si="194"/>
        <v>0</v>
      </c>
      <c r="L1695" s="136">
        <f t="shared" si="194"/>
        <v>0</v>
      </c>
      <c r="M1695" s="177">
        <f t="shared" si="194"/>
        <v>0</v>
      </c>
      <c r="N1695" s="137">
        <f t="shared" si="194"/>
        <v>0</v>
      </c>
      <c r="O1695" s="45"/>
      <c r="Q1695" s="57" t="str">
        <f t="shared" si="193"/>
        <v>скрыть</v>
      </c>
    </row>
    <row r="1696" spans="2:17" ht="15.75" hidden="1" customHeight="1" x14ac:dyDescent="0.25">
      <c r="B1696" s="182">
        <v>1680</v>
      </c>
      <c r="C1696" s="182">
        <f t="shared" si="194"/>
        <v>0</v>
      </c>
      <c r="D1696" s="182">
        <f t="shared" si="194"/>
        <v>0</v>
      </c>
      <c r="E1696" s="183">
        <f t="shared" si="194"/>
        <v>0</v>
      </c>
      <c r="F1696" s="182">
        <f t="shared" si="194"/>
        <v>0</v>
      </c>
      <c r="G1696" s="141">
        <f t="shared" si="194"/>
        <v>0</v>
      </c>
      <c r="H1696" s="141">
        <f t="shared" si="194"/>
        <v>0</v>
      </c>
      <c r="I1696" s="142">
        <f t="shared" si="194"/>
        <v>0</v>
      </c>
      <c r="J1696" s="136">
        <f t="shared" si="194"/>
        <v>0</v>
      </c>
      <c r="K1696" s="136">
        <f t="shared" si="194"/>
        <v>0</v>
      </c>
      <c r="L1696" s="136">
        <f t="shared" si="194"/>
        <v>0</v>
      </c>
      <c r="M1696" s="177">
        <f t="shared" si="194"/>
        <v>0</v>
      </c>
      <c r="N1696" s="137">
        <f t="shared" si="194"/>
        <v>0</v>
      </c>
      <c r="O1696" s="45"/>
      <c r="Q1696" s="57" t="str">
        <f t="shared" si="193"/>
        <v>скрыть</v>
      </c>
    </row>
    <row r="1697" spans="2:17" ht="15.75" hidden="1" customHeight="1" x14ac:dyDescent="0.25">
      <c r="B1697" s="182">
        <v>1681</v>
      </c>
      <c r="C1697" s="182">
        <f t="shared" ref="C1697:N1706" si="195">IFERROR(VLOOKUP($B1697,calc_data,C$14+1,0),0)</f>
        <v>0</v>
      </c>
      <c r="D1697" s="182">
        <f t="shared" si="195"/>
        <v>0</v>
      </c>
      <c r="E1697" s="183">
        <f t="shared" si="195"/>
        <v>0</v>
      </c>
      <c r="F1697" s="182">
        <f t="shared" si="195"/>
        <v>0</v>
      </c>
      <c r="G1697" s="141">
        <f t="shared" si="195"/>
        <v>0</v>
      </c>
      <c r="H1697" s="141">
        <f t="shared" si="195"/>
        <v>0</v>
      </c>
      <c r="I1697" s="142">
        <f t="shared" si="195"/>
        <v>0</v>
      </c>
      <c r="J1697" s="136">
        <f t="shared" si="195"/>
        <v>0</v>
      </c>
      <c r="K1697" s="136">
        <f t="shared" si="195"/>
        <v>0</v>
      </c>
      <c r="L1697" s="136">
        <f t="shared" si="195"/>
        <v>0</v>
      </c>
      <c r="M1697" s="177">
        <f t="shared" si="195"/>
        <v>0</v>
      </c>
      <c r="N1697" s="137">
        <f t="shared" si="195"/>
        <v>0</v>
      </c>
      <c r="O1697" s="45"/>
      <c r="Q1697" s="57" t="str">
        <f t="shared" si="193"/>
        <v>скрыть</v>
      </c>
    </row>
    <row r="1698" spans="2:17" ht="15.75" hidden="1" customHeight="1" x14ac:dyDescent="0.25">
      <c r="B1698" s="182">
        <v>1682</v>
      </c>
      <c r="C1698" s="182">
        <f t="shared" si="195"/>
        <v>0</v>
      </c>
      <c r="D1698" s="182">
        <f t="shared" si="195"/>
        <v>0</v>
      </c>
      <c r="E1698" s="183">
        <f t="shared" si="195"/>
        <v>0</v>
      </c>
      <c r="F1698" s="182">
        <f t="shared" si="195"/>
        <v>0</v>
      </c>
      <c r="G1698" s="141">
        <f t="shared" si="195"/>
        <v>0</v>
      </c>
      <c r="H1698" s="141">
        <f t="shared" si="195"/>
        <v>0</v>
      </c>
      <c r="I1698" s="142">
        <f t="shared" si="195"/>
        <v>0</v>
      </c>
      <c r="J1698" s="136">
        <f t="shared" si="195"/>
        <v>0</v>
      </c>
      <c r="K1698" s="136">
        <f t="shared" si="195"/>
        <v>0</v>
      </c>
      <c r="L1698" s="136">
        <f t="shared" si="195"/>
        <v>0</v>
      </c>
      <c r="M1698" s="177">
        <f t="shared" si="195"/>
        <v>0</v>
      </c>
      <c r="N1698" s="137">
        <f t="shared" si="195"/>
        <v>0</v>
      </c>
      <c r="O1698" s="45"/>
      <c r="Q1698" s="57" t="str">
        <f t="shared" si="193"/>
        <v>скрыть</v>
      </c>
    </row>
    <row r="1699" spans="2:17" ht="15.75" hidden="1" customHeight="1" x14ac:dyDescent="0.25">
      <c r="B1699" s="182">
        <v>1683</v>
      </c>
      <c r="C1699" s="182">
        <f t="shared" si="195"/>
        <v>0</v>
      </c>
      <c r="D1699" s="182">
        <f t="shared" si="195"/>
        <v>0</v>
      </c>
      <c r="E1699" s="183">
        <f t="shared" si="195"/>
        <v>0</v>
      </c>
      <c r="F1699" s="182">
        <f t="shared" si="195"/>
        <v>0</v>
      </c>
      <c r="G1699" s="141">
        <f t="shared" si="195"/>
        <v>0</v>
      </c>
      <c r="H1699" s="141">
        <f t="shared" si="195"/>
        <v>0</v>
      </c>
      <c r="I1699" s="142">
        <f t="shared" si="195"/>
        <v>0</v>
      </c>
      <c r="J1699" s="136">
        <f t="shared" si="195"/>
        <v>0</v>
      </c>
      <c r="K1699" s="136">
        <f t="shared" si="195"/>
        <v>0</v>
      </c>
      <c r="L1699" s="136">
        <f t="shared" si="195"/>
        <v>0</v>
      </c>
      <c r="M1699" s="177">
        <f t="shared" si="195"/>
        <v>0</v>
      </c>
      <c r="N1699" s="137">
        <f t="shared" si="195"/>
        <v>0</v>
      </c>
      <c r="O1699" s="45"/>
      <c r="Q1699" s="57" t="str">
        <f t="shared" si="193"/>
        <v>скрыть</v>
      </c>
    </row>
    <row r="1700" spans="2:17" ht="15.75" hidden="1" customHeight="1" x14ac:dyDescent="0.25">
      <c r="B1700" s="182">
        <v>1684</v>
      </c>
      <c r="C1700" s="182">
        <f t="shared" si="195"/>
        <v>0</v>
      </c>
      <c r="D1700" s="182">
        <f t="shared" si="195"/>
        <v>0</v>
      </c>
      <c r="E1700" s="183">
        <f t="shared" si="195"/>
        <v>0</v>
      </c>
      <c r="F1700" s="182">
        <f t="shared" si="195"/>
        <v>0</v>
      </c>
      <c r="G1700" s="141">
        <f t="shared" si="195"/>
        <v>0</v>
      </c>
      <c r="H1700" s="141">
        <f t="shared" si="195"/>
        <v>0</v>
      </c>
      <c r="I1700" s="142">
        <f t="shared" si="195"/>
        <v>0</v>
      </c>
      <c r="J1700" s="136">
        <f t="shared" si="195"/>
        <v>0</v>
      </c>
      <c r="K1700" s="136">
        <f t="shared" si="195"/>
        <v>0</v>
      </c>
      <c r="L1700" s="136">
        <f t="shared" si="195"/>
        <v>0</v>
      </c>
      <c r="M1700" s="177">
        <f t="shared" si="195"/>
        <v>0</v>
      </c>
      <c r="N1700" s="137">
        <f t="shared" si="195"/>
        <v>0</v>
      </c>
      <c r="O1700" s="45"/>
      <c r="Q1700" s="57" t="str">
        <f t="shared" si="193"/>
        <v>скрыть</v>
      </c>
    </row>
    <row r="1701" spans="2:17" ht="15.75" hidden="1" customHeight="1" x14ac:dyDescent="0.25">
      <c r="B1701" s="182">
        <v>1685</v>
      </c>
      <c r="C1701" s="182">
        <f t="shared" si="195"/>
        <v>0</v>
      </c>
      <c r="D1701" s="182">
        <f t="shared" si="195"/>
        <v>0</v>
      </c>
      <c r="E1701" s="183">
        <f t="shared" si="195"/>
        <v>0</v>
      </c>
      <c r="F1701" s="182">
        <f t="shared" si="195"/>
        <v>0</v>
      </c>
      <c r="G1701" s="141">
        <f t="shared" si="195"/>
        <v>0</v>
      </c>
      <c r="H1701" s="141">
        <f t="shared" si="195"/>
        <v>0</v>
      </c>
      <c r="I1701" s="142">
        <f t="shared" si="195"/>
        <v>0</v>
      </c>
      <c r="J1701" s="136">
        <f t="shared" si="195"/>
        <v>0</v>
      </c>
      <c r="K1701" s="136">
        <f t="shared" si="195"/>
        <v>0</v>
      </c>
      <c r="L1701" s="136">
        <f t="shared" si="195"/>
        <v>0</v>
      </c>
      <c r="M1701" s="177">
        <f t="shared" si="195"/>
        <v>0</v>
      </c>
      <c r="N1701" s="137">
        <f t="shared" si="195"/>
        <v>0</v>
      </c>
      <c r="O1701" s="45"/>
      <c r="Q1701" s="57" t="str">
        <f t="shared" si="193"/>
        <v>скрыть</v>
      </c>
    </row>
    <row r="1702" spans="2:17" ht="15.75" hidden="1" customHeight="1" x14ac:dyDescent="0.25">
      <c r="B1702" s="182">
        <v>1686</v>
      </c>
      <c r="C1702" s="182">
        <f t="shared" si="195"/>
        <v>0</v>
      </c>
      <c r="D1702" s="182">
        <f t="shared" si="195"/>
        <v>0</v>
      </c>
      <c r="E1702" s="183">
        <f t="shared" si="195"/>
        <v>0</v>
      </c>
      <c r="F1702" s="182">
        <f t="shared" si="195"/>
        <v>0</v>
      </c>
      <c r="G1702" s="141">
        <f t="shared" si="195"/>
        <v>0</v>
      </c>
      <c r="H1702" s="141">
        <f t="shared" si="195"/>
        <v>0</v>
      </c>
      <c r="I1702" s="142">
        <f t="shared" si="195"/>
        <v>0</v>
      </c>
      <c r="J1702" s="136">
        <f t="shared" si="195"/>
        <v>0</v>
      </c>
      <c r="K1702" s="136">
        <f t="shared" si="195"/>
        <v>0</v>
      </c>
      <c r="L1702" s="136">
        <f t="shared" si="195"/>
        <v>0</v>
      </c>
      <c r="M1702" s="177">
        <f t="shared" si="195"/>
        <v>0</v>
      </c>
      <c r="N1702" s="137">
        <f t="shared" si="195"/>
        <v>0</v>
      </c>
      <c r="O1702" s="45"/>
      <c r="Q1702" s="57" t="str">
        <f t="shared" si="193"/>
        <v>скрыть</v>
      </c>
    </row>
    <row r="1703" spans="2:17" ht="15.75" hidden="1" customHeight="1" x14ac:dyDescent="0.25">
      <c r="B1703" s="182">
        <v>1687</v>
      </c>
      <c r="C1703" s="182">
        <f t="shared" si="195"/>
        <v>0</v>
      </c>
      <c r="D1703" s="182">
        <f t="shared" si="195"/>
        <v>0</v>
      </c>
      <c r="E1703" s="183">
        <f t="shared" si="195"/>
        <v>0</v>
      </c>
      <c r="F1703" s="182">
        <f t="shared" si="195"/>
        <v>0</v>
      </c>
      <c r="G1703" s="141">
        <f t="shared" si="195"/>
        <v>0</v>
      </c>
      <c r="H1703" s="141">
        <f t="shared" si="195"/>
        <v>0</v>
      </c>
      <c r="I1703" s="142">
        <f t="shared" si="195"/>
        <v>0</v>
      </c>
      <c r="J1703" s="136">
        <f t="shared" si="195"/>
        <v>0</v>
      </c>
      <c r="K1703" s="136">
        <f t="shared" si="195"/>
        <v>0</v>
      </c>
      <c r="L1703" s="136">
        <f t="shared" si="195"/>
        <v>0</v>
      </c>
      <c r="M1703" s="177">
        <f t="shared" si="195"/>
        <v>0</v>
      </c>
      <c r="N1703" s="137">
        <f t="shared" si="195"/>
        <v>0</v>
      </c>
      <c r="O1703" s="45"/>
      <c r="Q1703" s="57" t="str">
        <f t="shared" si="193"/>
        <v>скрыть</v>
      </c>
    </row>
    <row r="1704" spans="2:17" ht="15.75" hidden="1" customHeight="1" x14ac:dyDescent="0.25">
      <c r="B1704" s="182">
        <v>1688</v>
      </c>
      <c r="C1704" s="182">
        <f t="shared" si="195"/>
        <v>0</v>
      </c>
      <c r="D1704" s="182">
        <f t="shared" si="195"/>
        <v>0</v>
      </c>
      <c r="E1704" s="183">
        <f t="shared" si="195"/>
        <v>0</v>
      </c>
      <c r="F1704" s="182">
        <f t="shared" si="195"/>
        <v>0</v>
      </c>
      <c r="G1704" s="141">
        <f t="shared" si="195"/>
        <v>0</v>
      </c>
      <c r="H1704" s="141">
        <f t="shared" si="195"/>
        <v>0</v>
      </c>
      <c r="I1704" s="142">
        <f t="shared" si="195"/>
        <v>0</v>
      </c>
      <c r="J1704" s="136">
        <f t="shared" si="195"/>
        <v>0</v>
      </c>
      <c r="K1704" s="136">
        <f t="shared" si="195"/>
        <v>0</v>
      </c>
      <c r="L1704" s="136">
        <f t="shared" si="195"/>
        <v>0</v>
      </c>
      <c r="M1704" s="177">
        <f t="shared" si="195"/>
        <v>0</v>
      </c>
      <c r="N1704" s="137">
        <f t="shared" si="195"/>
        <v>0</v>
      </c>
      <c r="O1704" s="45"/>
      <c r="Q1704" s="57" t="str">
        <f t="shared" si="193"/>
        <v>скрыть</v>
      </c>
    </row>
    <row r="1705" spans="2:17" ht="15.75" hidden="1" customHeight="1" x14ac:dyDescent="0.25">
      <c r="B1705" s="182">
        <v>1689</v>
      </c>
      <c r="C1705" s="182">
        <f t="shared" si="195"/>
        <v>0</v>
      </c>
      <c r="D1705" s="182">
        <f t="shared" si="195"/>
        <v>0</v>
      </c>
      <c r="E1705" s="183">
        <f t="shared" si="195"/>
        <v>0</v>
      </c>
      <c r="F1705" s="182">
        <f t="shared" si="195"/>
        <v>0</v>
      </c>
      <c r="G1705" s="141">
        <f t="shared" si="195"/>
        <v>0</v>
      </c>
      <c r="H1705" s="141">
        <f t="shared" si="195"/>
        <v>0</v>
      </c>
      <c r="I1705" s="142">
        <f t="shared" si="195"/>
        <v>0</v>
      </c>
      <c r="J1705" s="136">
        <f t="shared" si="195"/>
        <v>0</v>
      </c>
      <c r="K1705" s="136">
        <f t="shared" si="195"/>
        <v>0</v>
      </c>
      <c r="L1705" s="136">
        <f t="shared" si="195"/>
        <v>0</v>
      </c>
      <c r="M1705" s="177">
        <f t="shared" si="195"/>
        <v>0</v>
      </c>
      <c r="N1705" s="137">
        <f t="shared" si="195"/>
        <v>0</v>
      </c>
      <c r="O1705" s="45"/>
      <c r="Q1705" s="57" t="str">
        <f t="shared" si="193"/>
        <v>скрыть</v>
      </c>
    </row>
    <row r="1706" spans="2:17" ht="15.75" hidden="1" customHeight="1" x14ac:dyDescent="0.25">
      <c r="B1706" s="182">
        <v>1690</v>
      </c>
      <c r="C1706" s="182">
        <f t="shared" si="195"/>
        <v>0</v>
      </c>
      <c r="D1706" s="182">
        <f t="shared" si="195"/>
        <v>0</v>
      </c>
      <c r="E1706" s="183">
        <f t="shared" si="195"/>
        <v>0</v>
      </c>
      <c r="F1706" s="182">
        <f t="shared" si="195"/>
        <v>0</v>
      </c>
      <c r="G1706" s="141">
        <f t="shared" si="195"/>
        <v>0</v>
      </c>
      <c r="H1706" s="141">
        <f t="shared" si="195"/>
        <v>0</v>
      </c>
      <c r="I1706" s="142">
        <f t="shared" si="195"/>
        <v>0</v>
      </c>
      <c r="J1706" s="136">
        <f t="shared" si="195"/>
        <v>0</v>
      </c>
      <c r="K1706" s="136">
        <f t="shared" si="195"/>
        <v>0</v>
      </c>
      <c r="L1706" s="136">
        <f t="shared" si="195"/>
        <v>0</v>
      </c>
      <c r="M1706" s="177">
        <f t="shared" si="195"/>
        <v>0</v>
      </c>
      <c r="N1706" s="137">
        <f t="shared" si="195"/>
        <v>0</v>
      </c>
      <c r="O1706" s="45"/>
      <c r="Q1706" s="57" t="str">
        <f t="shared" si="193"/>
        <v>скрыть</v>
      </c>
    </row>
    <row r="1707" spans="2:17" ht="15.75" hidden="1" customHeight="1" x14ac:dyDescent="0.25">
      <c r="B1707" s="182">
        <v>1691</v>
      </c>
      <c r="C1707" s="182">
        <f t="shared" ref="C1707:N1716" si="196">IFERROR(VLOOKUP($B1707,calc_data,C$14+1,0),0)</f>
        <v>0</v>
      </c>
      <c r="D1707" s="182">
        <f t="shared" si="196"/>
        <v>0</v>
      </c>
      <c r="E1707" s="183">
        <f t="shared" si="196"/>
        <v>0</v>
      </c>
      <c r="F1707" s="182">
        <f t="shared" si="196"/>
        <v>0</v>
      </c>
      <c r="G1707" s="141">
        <f t="shared" si="196"/>
        <v>0</v>
      </c>
      <c r="H1707" s="141">
        <f t="shared" si="196"/>
        <v>0</v>
      </c>
      <c r="I1707" s="142">
        <f t="shared" si="196"/>
        <v>0</v>
      </c>
      <c r="J1707" s="136">
        <f t="shared" si="196"/>
        <v>0</v>
      </c>
      <c r="K1707" s="136">
        <f t="shared" si="196"/>
        <v>0</v>
      </c>
      <c r="L1707" s="136">
        <f t="shared" si="196"/>
        <v>0</v>
      </c>
      <c r="M1707" s="177">
        <f t="shared" si="196"/>
        <v>0</v>
      </c>
      <c r="N1707" s="137">
        <f t="shared" si="196"/>
        <v>0</v>
      </c>
      <c r="O1707" s="45"/>
      <c r="Q1707" s="57" t="str">
        <f t="shared" si="193"/>
        <v>скрыть</v>
      </c>
    </row>
    <row r="1708" spans="2:17" ht="15.75" hidden="1" customHeight="1" x14ac:dyDescent="0.25">
      <c r="B1708" s="182">
        <v>1692</v>
      </c>
      <c r="C1708" s="182">
        <f t="shared" si="196"/>
        <v>0</v>
      </c>
      <c r="D1708" s="182">
        <f t="shared" si="196"/>
        <v>0</v>
      </c>
      <c r="E1708" s="183">
        <f t="shared" si="196"/>
        <v>0</v>
      </c>
      <c r="F1708" s="182">
        <f t="shared" si="196"/>
        <v>0</v>
      </c>
      <c r="G1708" s="141">
        <f t="shared" si="196"/>
        <v>0</v>
      </c>
      <c r="H1708" s="141">
        <f t="shared" si="196"/>
        <v>0</v>
      </c>
      <c r="I1708" s="142">
        <f t="shared" si="196"/>
        <v>0</v>
      </c>
      <c r="J1708" s="136">
        <f t="shared" si="196"/>
        <v>0</v>
      </c>
      <c r="K1708" s="136">
        <f t="shared" si="196"/>
        <v>0</v>
      </c>
      <c r="L1708" s="136">
        <f t="shared" si="196"/>
        <v>0</v>
      </c>
      <c r="M1708" s="177">
        <f t="shared" si="196"/>
        <v>0</v>
      </c>
      <c r="N1708" s="137">
        <f t="shared" si="196"/>
        <v>0</v>
      </c>
      <c r="O1708" s="45"/>
      <c r="Q1708" s="57" t="str">
        <f t="shared" si="193"/>
        <v>скрыть</v>
      </c>
    </row>
    <row r="1709" spans="2:17" ht="15.75" hidden="1" customHeight="1" x14ac:dyDescent="0.25">
      <c r="B1709" s="182">
        <v>1693</v>
      </c>
      <c r="C1709" s="182">
        <f t="shared" si="196"/>
        <v>0</v>
      </c>
      <c r="D1709" s="182">
        <f t="shared" si="196"/>
        <v>0</v>
      </c>
      <c r="E1709" s="183">
        <f t="shared" si="196"/>
        <v>0</v>
      </c>
      <c r="F1709" s="182">
        <f t="shared" si="196"/>
        <v>0</v>
      </c>
      <c r="G1709" s="141">
        <f t="shared" si="196"/>
        <v>0</v>
      </c>
      <c r="H1709" s="141">
        <f t="shared" si="196"/>
        <v>0</v>
      </c>
      <c r="I1709" s="142">
        <f t="shared" si="196"/>
        <v>0</v>
      </c>
      <c r="J1709" s="136">
        <f t="shared" si="196"/>
        <v>0</v>
      </c>
      <c r="K1709" s="136">
        <f t="shared" si="196"/>
        <v>0</v>
      </c>
      <c r="L1709" s="136">
        <f t="shared" si="196"/>
        <v>0</v>
      </c>
      <c r="M1709" s="177">
        <f t="shared" si="196"/>
        <v>0</v>
      </c>
      <c r="N1709" s="137">
        <f t="shared" si="196"/>
        <v>0</v>
      </c>
      <c r="O1709" s="45"/>
      <c r="Q1709" s="57" t="str">
        <f t="shared" si="193"/>
        <v>скрыть</v>
      </c>
    </row>
    <row r="1710" spans="2:17" ht="15.75" hidden="1" customHeight="1" x14ac:dyDescent="0.25">
      <c r="B1710" s="182">
        <v>1694</v>
      </c>
      <c r="C1710" s="182">
        <f t="shared" si="196"/>
        <v>0</v>
      </c>
      <c r="D1710" s="182">
        <f t="shared" si="196"/>
        <v>0</v>
      </c>
      <c r="E1710" s="183">
        <f t="shared" si="196"/>
        <v>0</v>
      </c>
      <c r="F1710" s="182">
        <f t="shared" si="196"/>
        <v>0</v>
      </c>
      <c r="G1710" s="141">
        <f t="shared" si="196"/>
        <v>0</v>
      </c>
      <c r="H1710" s="141">
        <f t="shared" si="196"/>
        <v>0</v>
      </c>
      <c r="I1710" s="142">
        <f t="shared" si="196"/>
        <v>0</v>
      </c>
      <c r="J1710" s="136">
        <f t="shared" si="196"/>
        <v>0</v>
      </c>
      <c r="K1710" s="136">
        <f t="shared" si="196"/>
        <v>0</v>
      </c>
      <c r="L1710" s="136">
        <f t="shared" si="196"/>
        <v>0</v>
      </c>
      <c r="M1710" s="177">
        <f t="shared" si="196"/>
        <v>0</v>
      </c>
      <c r="N1710" s="137">
        <f t="shared" si="196"/>
        <v>0</v>
      </c>
      <c r="O1710" s="45"/>
      <c r="Q1710" s="57" t="str">
        <f t="shared" si="193"/>
        <v>скрыть</v>
      </c>
    </row>
    <row r="1711" spans="2:17" ht="15.75" hidden="1" customHeight="1" x14ac:dyDescent="0.25">
      <c r="B1711" s="182">
        <v>1695</v>
      </c>
      <c r="C1711" s="182">
        <f t="shared" si="196"/>
        <v>0</v>
      </c>
      <c r="D1711" s="182">
        <f t="shared" si="196"/>
        <v>0</v>
      </c>
      <c r="E1711" s="183">
        <f t="shared" si="196"/>
        <v>0</v>
      </c>
      <c r="F1711" s="182">
        <f t="shared" si="196"/>
        <v>0</v>
      </c>
      <c r="G1711" s="141">
        <f t="shared" si="196"/>
        <v>0</v>
      </c>
      <c r="H1711" s="141">
        <f t="shared" si="196"/>
        <v>0</v>
      </c>
      <c r="I1711" s="142">
        <f t="shared" si="196"/>
        <v>0</v>
      </c>
      <c r="J1711" s="136">
        <f t="shared" si="196"/>
        <v>0</v>
      </c>
      <c r="K1711" s="136">
        <f t="shared" si="196"/>
        <v>0</v>
      </c>
      <c r="L1711" s="136">
        <f t="shared" si="196"/>
        <v>0</v>
      </c>
      <c r="M1711" s="177">
        <f t="shared" si="196"/>
        <v>0</v>
      </c>
      <c r="N1711" s="137">
        <f t="shared" si="196"/>
        <v>0</v>
      </c>
      <c r="O1711" s="45"/>
      <c r="Q1711" s="57" t="str">
        <f t="shared" si="193"/>
        <v>скрыть</v>
      </c>
    </row>
    <row r="1712" spans="2:17" ht="15.75" hidden="1" customHeight="1" x14ac:dyDescent="0.25">
      <c r="B1712" s="182">
        <v>1696</v>
      </c>
      <c r="C1712" s="182">
        <f t="shared" si="196"/>
        <v>0</v>
      </c>
      <c r="D1712" s="182">
        <f t="shared" si="196"/>
        <v>0</v>
      </c>
      <c r="E1712" s="183">
        <f t="shared" si="196"/>
        <v>0</v>
      </c>
      <c r="F1712" s="182">
        <f t="shared" si="196"/>
        <v>0</v>
      </c>
      <c r="G1712" s="141">
        <f t="shared" si="196"/>
        <v>0</v>
      </c>
      <c r="H1712" s="141">
        <f t="shared" si="196"/>
        <v>0</v>
      </c>
      <c r="I1712" s="142">
        <f t="shared" si="196"/>
        <v>0</v>
      </c>
      <c r="J1712" s="136">
        <f t="shared" si="196"/>
        <v>0</v>
      </c>
      <c r="K1712" s="136">
        <f t="shared" si="196"/>
        <v>0</v>
      </c>
      <c r="L1712" s="136">
        <f t="shared" si="196"/>
        <v>0</v>
      </c>
      <c r="M1712" s="177">
        <f t="shared" si="196"/>
        <v>0</v>
      </c>
      <c r="N1712" s="137">
        <f t="shared" si="196"/>
        <v>0</v>
      </c>
      <c r="O1712" s="45"/>
      <c r="Q1712" s="57" t="str">
        <f t="shared" si="193"/>
        <v>скрыть</v>
      </c>
    </row>
    <row r="1713" spans="2:17" ht="15.75" hidden="1" customHeight="1" x14ac:dyDescent="0.25">
      <c r="B1713" s="182">
        <v>1697</v>
      </c>
      <c r="C1713" s="182">
        <f t="shared" si="196"/>
        <v>0</v>
      </c>
      <c r="D1713" s="182">
        <f t="shared" si="196"/>
        <v>0</v>
      </c>
      <c r="E1713" s="183">
        <f t="shared" si="196"/>
        <v>0</v>
      </c>
      <c r="F1713" s="182">
        <f t="shared" si="196"/>
        <v>0</v>
      </c>
      <c r="G1713" s="141">
        <f t="shared" si="196"/>
        <v>0</v>
      </c>
      <c r="H1713" s="141">
        <f t="shared" si="196"/>
        <v>0</v>
      </c>
      <c r="I1713" s="142">
        <f t="shared" si="196"/>
        <v>0</v>
      </c>
      <c r="J1713" s="136">
        <f t="shared" si="196"/>
        <v>0</v>
      </c>
      <c r="K1713" s="136">
        <f t="shared" si="196"/>
        <v>0</v>
      </c>
      <c r="L1713" s="136">
        <f t="shared" si="196"/>
        <v>0</v>
      </c>
      <c r="M1713" s="177">
        <f t="shared" si="196"/>
        <v>0</v>
      </c>
      <c r="N1713" s="137">
        <f t="shared" si="196"/>
        <v>0</v>
      </c>
      <c r="O1713" s="45"/>
      <c r="Q1713" s="57" t="str">
        <f t="shared" si="193"/>
        <v>скрыть</v>
      </c>
    </row>
    <row r="1714" spans="2:17" ht="15.75" hidden="1" customHeight="1" x14ac:dyDescent="0.25">
      <c r="B1714" s="182">
        <v>1698</v>
      </c>
      <c r="C1714" s="182">
        <f t="shared" si="196"/>
        <v>0</v>
      </c>
      <c r="D1714" s="182">
        <f t="shared" si="196"/>
        <v>0</v>
      </c>
      <c r="E1714" s="183">
        <f t="shared" si="196"/>
        <v>0</v>
      </c>
      <c r="F1714" s="182">
        <f t="shared" si="196"/>
        <v>0</v>
      </c>
      <c r="G1714" s="141">
        <f t="shared" si="196"/>
        <v>0</v>
      </c>
      <c r="H1714" s="141">
        <f t="shared" si="196"/>
        <v>0</v>
      </c>
      <c r="I1714" s="142">
        <f t="shared" si="196"/>
        <v>0</v>
      </c>
      <c r="J1714" s="136">
        <f t="shared" si="196"/>
        <v>0</v>
      </c>
      <c r="K1714" s="136">
        <f t="shared" si="196"/>
        <v>0</v>
      </c>
      <c r="L1714" s="136">
        <f t="shared" si="196"/>
        <v>0</v>
      </c>
      <c r="M1714" s="177">
        <f t="shared" si="196"/>
        <v>0</v>
      </c>
      <c r="N1714" s="137">
        <f t="shared" si="196"/>
        <v>0</v>
      </c>
      <c r="O1714" s="45"/>
      <c r="Q1714" s="57" t="str">
        <f t="shared" si="193"/>
        <v>скрыть</v>
      </c>
    </row>
    <row r="1715" spans="2:17" ht="15.75" hidden="1" customHeight="1" x14ac:dyDescent="0.25">
      <c r="B1715" s="182">
        <v>1699</v>
      </c>
      <c r="C1715" s="182">
        <f t="shared" si="196"/>
        <v>0</v>
      </c>
      <c r="D1715" s="182">
        <f t="shared" si="196"/>
        <v>0</v>
      </c>
      <c r="E1715" s="183">
        <f t="shared" si="196"/>
        <v>0</v>
      </c>
      <c r="F1715" s="182">
        <f t="shared" si="196"/>
        <v>0</v>
      </c>
      <c r="G1715" s="141">
        <f t="shared" si="196"/>
        <v>0</v>
      </c>
      <c r="H1715" s="141">
        <f t="shared" si="196"/>
        <v>0</v>
      </c>
      <c r="I1715" s="142">
        <f t="shared" si="196"/>
        <v>0</v>
      </c>
      <c r="J1715" s="136">
        <f t="shared" si="196"/>
        <v>0</v>
      </c>
      <c r="K1715" s="136">
        <f t="shared" si="196"/>
        <v>0</v>
      </c>
      <c r="L1715" s="136">
        <f t="shared" si="196"/>
        <v>0</v>
      </c>
      <c r="M1715" s="177">
        <f t="shared" si="196"/>
        <v>0</v>
      </c>
      <c r="N1715" s="137">
        <f t="shared" si="196"/>
        <v>0</v>
      </c>
      <c r="O1715" s="45"/>
      <c r="Q1715" s="57" t="str">
        <f t="shared" si="193"/>
        <v>скрыть</v>
      </c>
    </row>
    <row r="1716" spans="2:17" ht="15.75" hidden="1" customHeight="1" x14ac:dyDescent="0.25">
      <c r="B1716" s="182">
        <v>1700</v>
      </c>
      <c r="C1716" s="182">
        <f t="shared" si="196"/>
        <v>0</v>
      </c>
      <c r="D1716" s="182">
        <f t="shared" si="196"/>
        <v>0</v>
      </c>
      <c r="E1716" s="183">
        <f t="shared" si="196"/>
        <v>0</v>
      </c>
      <c r="F1716" s="182">
        <f t="shared" si="196"/>
        <v>0</v>
      </c>
      <c r="G1716" s="141">
        <f t="shared" si="196"/>
        <v>0</v>
      </c>
      <c r="H1716" s="141">
        <f t="shared" si="196"/>
        <v>0</v>
      </c>
      <c r="I1716" s="142">
        <f t="shared" si="196"/>
        <v>0</v>
      </c>
      <c r="J1716" s="136">
        <f t="shared" si="196"/>
        <v>0</v>
      </c>
      <c r="K1716" s="136">
        <f t="shared" si="196"/>
        <v>0</v>
      </c>
      <c r="L1716" s="136">
        <f t="shared" si="196"/>
        <v>0</v>
      </c>
      <c r="M1716" s="177">
        <f t="shared" si="196"/>
        <v>0</v>
      </c>
      <c r="N1716" s="137">
        <f t="shared" si="196"/>
        <v>0</v>
      </c>
      <c r="O1716" s="45"/>
      <c r="Q1716" s="57" t="str">
        <f t="shared" si="193"/>
        <v>скрыть</v>
      </c>
    </row>
    <row r="1717" spans="2:17" ht="15.75" hidden="1" customHeight="1" x14ac:dyDescent="0.25">
      <c r="B1717" s="182">
        <v>1701</v>
      </c>
      <c r="C1717" s="182">
        <f t="shared" ref="C1717:N1726" si="197">IFERROR(VLOOKUP($B1717,calc_data,C$14+1,0),0)</f>
        <v>0</v>
      </c>
      <c r="D1717" s="182">
        <f t="shared" si="197"/>
        <v>0</v>
      </c>
      <c r="E1717" s="183">
        <f t="shared" si="197"/>
        <v>0</v>
      </c>
      <c r="F1717" s="182">
        <f t="shared" si="197"/>
        <v>0</v>
      </c>
      <c r="G1717" s="141">
        <f t="shared" si="197"/>
        <v>0</v>
      </c>
      <c r="H1717" s="141">
        <f t="shared" si="197"/>
        <v>0</v>
      </c>
      <c r="I1717" s="142">
        <f t="shared" si="197"/>
        <v>0</v>
      </c>
      <c r="J1717" s="136">
        <f t="shared" si="197"/>
        <v>0</v>
      </c>
      <c r="K1717" s="136">
        <f t="shared" si="197"/>
        <v>0</v>
      </c>
      <c r="L1717" s="136">
        <f t="shared" si="197"/>
        <v>0</v>
      </c>
      <c r="M1717" s="177">
        <f t="shared" si="197"/>
        <v>0</v>
      </c>
      <c r="N1717" s="137">
        <f t="shared" si="197"/>
        <v>0</v>
      </c>
      <c r="O1717" s="45"/>
      <c r="Q1717" s="57" t="str">
        <f t="shared" si="193"/>
        <v>скрыть</v>
      </c>
    </row>
    <row r="1718" spans="2:17" ht="15.75" hidden="1" customHeight="1" x14ac:dyDescent="0.25">
      <c r="B1718" s="182">
        <v>1702</v>
      </c>
      <c r="C1718" s="182">
        <f t="shared" si="197"/>
        <v>0</v>
      </c>
      <c r="D1718" s="182">
        <f t="shared" si="197"/>
        <v>0</v>
      </c>
      <c r="E1718" s="183">
        <f t="shared" si="197"/>
        <v>0</v>
      </c>
      <c r="F1718" s="182">
        <f t="shared" si="197"/>
        <v>0</v>
      </c>
      <c r="G1718" s="141">
        <f t="shared" si="197"/>
        <v>0</v>
      </c>
      <c r="H1718" s="141">
        <f t="shared" si="197"/>
        <v>0</v>
      </c>
      <c r="I1718" s="142">
        <f t="shared" si="197"/>
        <v>0</v>
      </c>
      <c r="J1718" s="136">
        <f t="shared" si="197"/>
        <v>0</v>
      </c>
      <c r="K1718" s="136">
        <f t="shared" si="197"/>
        <v>0</v>
      </c>
      <c r="L1718" s="136">
        <f t="shared" si="197"/>
        <v>0</v>
      </c>
      <c r="M1718" s="177">
        <f t="shared" si="197"/>
        <v>0</v>
      </c>
      <c r="N1718" s="137">
        <f t="shared" si="197"/>
        <v>0</v>
      </c>
      <c r="O1718" s="45"/>
      <c r="Q1718" s="57" t="str">
        <f t="shared" si="193"/>
        <v>скрыть</v>
      </c>
    </row>
    <row r="1719" spans="2:17" ht="15.75" hidden="1" customHeight="1" x14ac:dyDescent="0.25">
      <c r="B1719" s="182">
        <v>1703</v>
      </c>
      <c r="C1719" s="182">
        <f t="shared" si="197"/>
        <v>0</v>
      </c>
      <c r="D1719" s="182">
        <f t="shared" si="197"/>
        <v>0</v>
      </c>
      <c r="E1719" s="183">
        <f t="shared" si="197"/>
        <v>0</v>
      </c>
      <c r="F1719" s="182">
        <f t="shared" si="197"/>
        <v>0</v>
      </c>
      <c r="G1719" s="141">
        <f t="shared" si="197"/>
        <v>0</v>
      </c>
      <c r="H1719" s="141">
        <f t="shared" si="197"/>
        <v>0</v>
      </c>
      <c r="I1719" s="142">
        <f t="shared" si="197"/>
        <v>0</v>
      </c>
      <c r="J1719" s="136">
        <f t="shared" si="197"/>
        <v>0</v>
      </c>
      <c r="K1719" s="136">
        <f t="shared" si="197"/>
        <v>0</v>
      </c>
      <c r="L1719" s="136">
        <f t="shared" si="197"/>
        <v>0</v>
      </c>
      <c r="M1719" s="177">
        <f t="shared" si="197"/>
        <v>0</v>
      </c>
      <c r="N1719" s="137">
        <f t="shared" si="197"/>
        <v>0</v>
      </c>
      <c r="O1719" s="45"/>
      <c r="Q1719" s="57" t="str">
        <f t="shared" si="193"/>
        <v>скрыть</v>
      </c>
    </row>
    <row r="1720" spans="2:17" ht="15.75" hidden="1" customHeight="1" x14ac:dyDescent="0.25">
      <c r="B1720" s="182">
        <v>1704</v>
      </c>
      <c r="C1720" s="182">
        <f t="shared" si="197"/>
        <v>0</v>
      </c>
      <c r="D1720" s="182">
        <f t="shared" si="197"/>
        <v>0</v>
      </c>
      <c r="E1720" s="183">
        <f t="shared" si="197"/>
        <v>0</v>
      </c>
      <c r="F1720" s="182">
        <f t="shared" si="197"/>
        <v>0</v>
      </c>
      <c r="G1720" s="141">
        <f t="shared" si="197"/>
        <v>0</v>
      </c>
      <c r="H1720" s="141">
        <f t="shared" si="197"/>
        <v>0</v>
      </c>
      <c r="I1720" s="142">
        <f t="shared" si="197"/>
        <v>0</v>
      </c>
      <c r="J1720" s="136">
        <f t="shared" si="197"/>
        <v>0</v>
      </c>
      <c r="K1720" s="136">
        <f t="shared" si="197"/>
        <v>0</v>
      </c>
      <c r="L1720" s="136">
        <f t="shared" si="197"/>
        <v>0</v>
      </c>
      <c r="M1720" s="177">
        <f t="shared" si="197"/>
        <v>0</v>
      </c>
      <c r="N1720" s="137">
        <f t="shared" si="197"/>
        <v>0</v>
      </c>
      <c r="O1720" s="45"/>
      <c r="Q1720" s="57" t="str">
        <f t="shared" si="193"/>
        <v>скрыть</v>
      </c>
    </row>
    <row r="1721" spans="2:17" ht="15.75" hidden="1" customHeight="1" x14ac:dyDescent="0.25">
      <c r="B1721" s="182">
        <v>1705</v>
      </c>
      <c r="C1721" s="182">
        <f t="shared" si="197"/>
        <v>0</v>
      </c>
      <c r="D1721" s="182">
        <f t="shared" si="197"/>
        <v>0</v>
      </c>
      <c r="E1721" s="183">
        <f t="shared" si="197"/>
        <v>0</v>
      </c>
      <c r="F1721" s="182">
        <f t="shared" si="197"/>
        <v>0</v>
      </c>
      <c r="G1721" s="141">
        <f t="shared" si="197"/>
        <v>0</v>
      </c>
      <c r="H1721" s="141">
        <f t="shared" si="197"/>
        <v>0</v>
      </c>
      <c r="I1721" s="142">
        <f t="shared" si="197"/>
        <v>0</v>
      </c>
      <c r="J1721" s="136">
        <f t="shared" si="197"/>
        <v>0</v>
      </c>
      <c r="K1721" s="136">
        <f t="shared" si="197"/>
        <v>0</v>
      </c>
      <c r="L1721" s="136">
        <f t="shared" si="197"/>
        <v>0</v>
      </c>
      <c r="M1721" s="177">
        <f t="shared" si="197"/>
        <v>0</v>
      </c>
      <c r="N1721" s="137">
        <f t="shared" si="197"/>
        <v>0</v>
      </c>
      <c r="O1721" s="45"/>
      <c r="Q1721" s="57" t="str">
        <f t="shared" si="193"/>
        <v>скрыть</v>
      </c>
    </row>
    <row r="1722" spans="2:17" ht="15.75" hidden="1" customHeight="1" x14ac:dyDescent="0.25">
      <c r="B1722" s="182">
        <v>1706</v>
      </c>
      <c r="C1722" s="182">
        <f t="shared" si="197"/>
        <v>0</v>
      </c>
      <c r="D1722" s="182">
        <f t="shared" si="197"/>
        <v>0</v>
      </c>
      <c r="E1722" s="183">
        <f t="shared" si="197"/>
        <v>0</v>
      </c>
      <c r="F1722" s="182">
        <f t="shared" si="197"/>
        <v>0</v>
      </c>
      <c r="G1722" s="141">
        <f t="shared" si="197"/>
        <v>0</v>
      </c>
      <c r="H1722" s="141">
        <f t="shared" si="197"/>
        <v>0</v>
      </c>
      <c r="I1722" s="142">
        <f t="shared" si="197"/>
        <v>0</v>
      </c>
      <c r="J1722" s="136">
        <f t="shared" si="197"/>
        <v>0</v>
      </c>
      <c r="K1722" s="136">
        <f t="shared" si="197"/>
        <v>0</v>
      </c>
      <c r="L1722" s="136">
        <f t="shared" si="197"/>
        <v>0</v>
      </c>
      <c r="M1722" s="177">
        <f t="shared" si="197"/>
        <v>0</v>
      </c>
      <c r="N1722" s="137">
        <f t="shared" si="197"/>
        <v>0</v>
      </c>
      <c r="O1722" s="45"/>
      <c r="Q1722" s="57" t="str">
        <f t="shared" si="193"/>
        <v>скрыть</v>
      </c>
    </row>
    <row r="1723" spans="2:17" ht="15.75" hidden="1" customHeight="1" x14ac:dyDescent="0.25">
      <c r="B1723" s="182">
        <v>1707</v>
      </c>
      <c r="C1723" s="182">
        <f t="shared" si="197"/>
        <v>0</v>
      </c>
      <c r="D1723" s="182">
        <f t="shared" si="197"/>
        <v>0</v>
      </c>
      <c r="E1723" s="183">
        <f t="shared" si="197"/>
        <v>0</v>
      </c>
      <c r="F1723" s="182">
        <f t="shared" si="197"/>
        <v>0</v>
      </c>
      <c r="G1723" s="141">
        <f t="shared" si="197"/>
        <v>0</v>
      </c>
      <c r="H1723" s="141">
        <f t="shared" si="197"/>
        <v>0</v>
      </c>
      <c r="I1723" s="142">
        <f t="shared" si="197"/>
        <v>0</v>
      </c>
      <c r="J1723" s="136">
        <f t="shared" si="197"/>
        <v>0</v>
      </c>
      <c r="K1723" s="136">
        <f t="shared" si="197"/>
        <v>0</v>
      </c>
      <c r="L1723" s="136">
        <f t="shared" si="197"/>
        <v>0</v>
      </c>
      <c r="M1723" s="177">
        <f t="shared" si="197"/>
        <v>0</v>
      </c>
      <c r="N1723" s="137">
        <f t="shared" si="197"/>
        <v>0</v>
      </c>
      <c r="O1723" s="45"/>
      <c r="Q1723" s="57" t="str">
        <f t="shared" si="193"/>
        <v>скрыть</v>
      </c>
    </row>
    <row r="1724" spans="2:17" ht="15.75" hidden="1" customHeight="1" x14ac:dyDescent="0.25">
      <c r="B1724" s="182">
        <v>1708</v>
      </c>
      <c r="C1724" s="182">
        <f t="shared" si="197"/>
        <v>0</v>
      </c>
      <c r="D1724" s="182">
        <f t="shared" si="197"/>
        <v>0</v>
      </c>
      <c r="E1724" s="183">
        <f t="shared" si="197"/>
        <v>0</v>
      </c>
      <c r="F1724" s="182">
        <f t="shared" si="197"/>
        <v>0</v>
      </c>
      <c r="G1724" s="141">
        <f t="shared" si="197"/>
        <v>0</v>
      </c>
      <c r="H1724" s="141">
        <f t="shared" si="197"/>
        <v>0</v>
      </c>
      <c r="I1724" s="142">
        <f t="shared" si="197"/>
        <v>0</v>
      </c>
      <c r="J1724" s="136">
        <f t="shared" si="197"/>
        <v>0</v>
      </c>
      <c r="K1724" s="136">
        <f t="shared" si="197"/>
        <v>0</v>
      </c>
      <c r="L1724" s="136">
        <f t="shared" si="197"/>
        <v>0</v>
      </c>
      <c r="M1724" s="177">
        <f t="shared" si="197"/>
        <v>0</v>
      </c>
      <c r="N1724" s="137">
        <f t="shared" si="197"/>
        <v>0</v>
      </c>
      <c r="O1724" s="45"/>
      <c r="Q1724" s="57" t="str">
        <f t="shared" si="193"/>
        <v>скрыть</v>
      </c>
    </row>
    <row r="1725" spans="2:17" ht="15.75" hidden="1" customHeight="1" x14ac:dyDescent="0.25">
      <c r="B1725" s="182">
        <v>1709</v>
      </c>
      <c r="C1725" s="182">
        <f t="shared" si="197"/>
        <v>0</v>
      </c>
      <c r="D1725" s="182">
        <f t="shared" si="197"/>
        <v>0</v>
      </c>
      <c r="E1725" s="183">
        <f t="shared" si="197"/>
        <v>0</v>
      </c>
      <c r="F1725" s="182">
        <f t="shared" si="197"/>
        <v>0</v>
      </c>
      <c r="G1725" s="141">
        <f t="shared" si="197"/>
        <v>0</v>
      </c>
      <c r="H1725" s="141">
        <f t="shared" si="197"/>
        <v>0</v>
      </c>
      <c r="I1725" s="142">
        <f t="shared" si="197"/>
        <v>0</v>
      </c>
      <c r="J1725" s="136">
        <f t="shared" si="197"/>
        <v>0</v>
      </c>
      <c r="K1725" s="136">
        <f t="shared" si="197"/>
        <v>0</v>
      </c>
      <c r="L1725" s="136">
        <f t="shared" si="197"/>
        <v>0</v>
      </c>
      <c r="M1725" s="177">
        <f t="shared" si="197"/>
        <v>0</v>
      </c>
      <c r="N1725" s="137">
        <f t="shared" si="197"/>
        <v>0</v>
      </c>
      <c r="O1725" s="45"/>
      <c r="Q1725" s="57" t="str">
        <f t="shared" si="193"/>
        <v>скрыть</v>
      </c>
    </row>
    <row r="1726" spans="2:17" ht="15.75" hidden="1" customHeight="1" x14ac:dyDescent="0.25">
      <c r="B1726" s="182">
        <v>1710</v>
      </c>
      <c r="C1726" s="182">
        <f t="shared" si="197"/>
        <v>0</v>
      </c>
      <c r="D1726" s="182">
        <f t="shared" si="197"/>
        <v>0</v>
      </c>
      <c r="E1726" s="183">
        <f t="shared" si="197"/>
        <v>0</v>
      </c>
      <c r="F1726" s="182">
        <f t="shared" si="197"/>
        <v>0</v>
      </c>
      <c r="G1726" s="141">
        <f t="shared" si="197"/>
        <v>0</v>
      </c>
      <c r="H1726" s="141">
        <f t="shared" si="197"/>
        <v>0</v>
      </c>
      <c r="I1726" s="142">
        <f t="shared" si="197"/>
        <v>0</v>
      </c>
      <c r="J1726" s="136">
        <f t="shared" si="197"/>
        <v>0</v>
      </c>
      <c r="K1726" s="136">
        <f t="shared" si="197"/>
        <v>0</v>
      </c>
      <c r="L1726" s="136">
        <f t="shared" si="197"/>
        <v>0</v>
      </c>
      <c r="M1726" s="177">
        <f t="shared" si="197"/>
        <v>0</v>
      </c>
      <c r="N1726" s="137">
        <f t="shared" si="197"/>
        <v>0</v>
      </c>
      <c r="O1726" s="45"/>
      <c r="Q1726" s="57" t="str">
        <f t="shared" si="193"/>
        <v>скрыть</v>
      </c>
    </row>
    <row r="1727" spans="2:17" ht="15.75" hidden="1" customHeight="1" x14ac:dyDescent="0.25">
      <c r="B1727" s="182">
        <v>1711</v>
      </c>
      <c r="C1727" s="182">
        <f t="shared" ref="C1727:N1736" si="198">IFERROR(VLOOKUP($B1727,calc_data,C$14+1,0),0)</f>
        <v>0</v>
      </c>
      <c r="D1727" s="182">
        <f t="shared" si="198"/>
        <v>0</v>
      </c>
      <c r="E1727" s="183">
        <f t="shared" si="198"/>
        <v>0</v>
      </c>
      <c r="F1727" s="182">
        <f t="shared" si="198"/>
        <v>0</v>
      </c>
      <c r="G1727" s="141">
        <f t="shared" si="198"/>
        <v>0</v>
      </c>
      <c r="H1727" s="141">
        <f t="shared" si="198"/>
        <v>0</v>
      </c>
      <c r="I1727" s="142">
        <f t="shared" si="198"/>
        <v>0</v>
      </c>
      <c r="J1727" s="136">
        <f t="shared" si="198"/>
        <v>0</v>
      </c>
      <c r="K1727" s="136">
        <f t="shared" si="198"/>
        <v>0</v>
      </c>
      <c r="L1727" s="136">
        <f t="shared" si="198"/>
        <v>0</v>
      </c>
      <c r="M1727" s="177">
        <f t="shared" si="198"/>
        <v>0</v>
      </c>
      <c r="N1727" s="137">
        <f t="shared" si="198"/>
        <v>0</v>
      </c>
      <c r="O1727" s="45"/>
      <c r="Q1727" s="57" t="str">
        <f t="shared" si="193"/>
        <v>скрыть</v>
      </c>
    </row>
    <row r="1728" spans="2:17" ht="15.75" hidden="1" customHeight="1" x14ac:dyDescent="0.25">
      <c r="B1728" s="182">
        <v>1712</v>
      </c>
      <c r="C1728" s="182">
        <f t="shared" si="198"/>
        <v>0</v>
      </c>
      <c r="D1728" s="182">
        <f t="shared" si="198"/>
        <v>0</v>
      </c>
      <c r="E1728" s="183">
        <f t="shared" si="198"/>
        <v>0</v>
      </c>
      <c r="F1728" s="182">
        <f t="shared" si="198"/>
        <v>0</v>
      </c>
      <c r="G1728" s="141">
        <f t="shared" si="198"/>
        <v>0</v>
      </c>
      <c r="H1728" s="141">
        <f t="shared" si="198"/>
        <v>0</v>
      </c>
      <c r="I1728" s="142">
        <f t="shared" si="198"/>
        <v>0</v>
      </c>
      <c r="J1728" s="136">
        <f t="shared" si="198"/>
        <v>0</v>
      </c>
      <c r="K1728" s="136">
        <f t="shared" si="198"/>
        <v>0</v>
      </c>
      <c r="L1728" s="136">
        <f t="shared" si="198"/>
        <v>0</v>
      </c>
      <c r="M1728" s="177">
        <f t="shared" si="198"/>
        <v>0</v>
      </c>
      <c r="N1728" s="137">
        <f t="shared" si="198"/>
        <v>0</v>
      </c>
      <c r="O1728" s="45"/>
      <c r="Q1728" s="57" t="str">
        <f t="shared" si="193"/>
        <v>скрыть</v>
      </c>
    </row>
    <row r="1729" spans="2:17" ht="15.75" hidden="1" customHeight="1" x14ac:dyDescent="0.25">
      <c r="B1729" s="182">
        <v>1713</v>
      </c>
      <c r="C1729" s="182">
        <f t="shared" si="198"/>
        <v>0</v>
      </c>
      <c r="D1729" s="182">
        <f t="shared" si="198"/>
        <v>0</v>
      </c>
      <c r="E1729" s="183">
        <f t="shared" si="198"/>
        <v>0</v>
      </c>
      <c r="F1729" s="182">
        <f t="shared" si="198"/>
        <v>0</v>
      </c>
      <c r="G1729" s="141">
        <f t="shared" si="198"/>
        <v>0</v>
      </c>
      <c r="H1729" s="141">
        <f t="shared" si="198"/>
        <v>0</v>
      </c>
      <c r="I1729" s="142">
        <f t="shared" si="198"/>
        <v>0</v>
      </c>
      <c r="J1729" s="136">
        <f t="shared" si="198"/>
        <v>0</v>
      </c>
      <c r="K1729" s="136">
        <f t="shared" si="198"/>
        <v>0</v>
      </c>
      <c r="L1729" s="136">
        <f t="shared" si="198"/>
        <v>0</v>
      </c>
      <c r="M1729" s="177">
        <f t="shared" si="198"/>
        <v>0</v>
      </c>
      <c r="N1729" s="137">
        <f t="shared" si="198"/>
        <v>0</v>
      </c>
      <c r="O1729" s="45"/>
      <c r="Q1729" s="57" t="str">
        <f t="shared" si="193"/>
        <v>скрыть</v>
      </c>
    </row>
    <row r="1730" spans="2:17" ht="15.75" hidden="1" customHeight="1" x14ac:dyDescent="0.25">
      <c r="B1730" s="182">
        <v>1714</v>
      </c>
      <c r="C1730" s="182">
        <f t="shared" si="198"/>
        <v>0</v>
      </c>
      <c r="D1730" s="182">
        <f t="shared" si="198"/>
        <v>0</v>
      </c>
      <c r="E1730" s="183">
        <f t="shared" si="198"/>
        <v>0</v>
      </c>
      <c r="F1730" s="182">
        <f t="shared" si="198"/>
        <v>0</v>
      </c>
      <c r="G1730" s="141">
        <f t="shared" si="198"/>
        <v>0</v>
      </c>
      <c r="H1730" s="141">
        <f t="shared" si="198"/>
        <v>0</v>
      </c>
      <c r="I1730" s="142">
        <f t="shared" si="198"/>
        <v>0</v>
      </c>
      <c r="J1730" s="136">
        <f t="shared" si="198"/>
        <v>0</v>
      </c>
      <c r="K1730" s="136">
        <f t="shared" si="198"/>
        <v>0</v>
      </c>
      <c r="L1730" s="136">
        <f t="shared" si="198"/>
        <v>0</v>
      </c>
      <c r="M1730" s="177">
        <f t="shared" si="198"/>
        <v>0</v>
      </c>
      <c r="N1730" s="137">
        <f t="shared" si="198"/>
        <v>0</v>
      </c>
      <c r="O1730" s="45"/>
      <c r="Q1730" s="57" t="str">
        <f t="shared" si="193"/>
        <v>скрыть</v>
      </c>
    </row>
    <row r="1731" spans="2:17" ht="15.75" hidden="1" customHeight="1" x14ac:dyDescent="0.25">
      <c r="B1731" s="182">
        <v>1715</v>
      </c>
      <c r="C1731" s="182">
        <f t="shared" si="198"/>
        <v>0</v>
      </c>
      <c r="D1731" s="182">
        <f t="shared" si="198"/>
        <v>0</v>
      </c>
      <c r="E1731" s="183">
        <f t="shared" si="198"/>
        <v>0</v>
      </c>
      <c r="F1731" s="182">
        <f t="shared" si="198"/>
        <v>0</v>
      </c>
      <c r="G1731" s="141">
        <f t="shared" si="198"/>
        <v>0</v>
      </c>
      <c r="H1731" s="141">
        <f t="shared" si="198"/>
        <v>0</v>
      </c>
      <c r="I1731" s="142">
        <f t="shared" si="198"/>
        <v>0</v>
      </c>
      <c r="J1731" s="136">
        <f t="shared" si="198"/>
        <v>0</v>
      </c>
      <c r="K1731" s="136">
        <f t="shared" si="198"/>
        <v>0</v>
      </c>
      <c r="L1731" s="136">
        <f t="shared" si="198"/>
        <v>0</v>
      </c>
      <c r="M1731" s="177">
        <f t="shared" si="198"/>
        <v>0</v>
      </c>
      <c r="N1731" s="137">
        <f t="shared" si="198"/>
        <v>0</v>
      </c>
      <c r="O1731" s="45"/>
      <c r="Q1731" s="57" t="str">
        <f t="shared" si="193"/>
        <v>скрыть</v>
      </c>
    </row>
    <row r="1732" spans="2:17" ht="15.75" hidden="1" customHeight="1" x14ac:dyDescent="0.25">
      <c r="B1732" s="182">
        <v>1716</v>
      </c>
      <c r="C1732" s="182">
        <f t="shared" si="198"/>
        <v>0</v>
      </c>
      <c r="D1732" s="182">
        <f t="shared" si="198"/>
        <v>0</v>
      </c>
      <c r="E1732" s="183">
        <f t="shared" si="198"/>
        <v>0</v>
      </c>
      <c r="F1732" s="182">
        <f t="shared" si="198"/>
        <v>0</v>
      </c>
      <c r="G1732" s="141">
        <f t="shared" si="198"/>
        <v>0</v>
      </c>
      <c r="H1732" s="141">
        <f t="shared" si="198"/>
        <v>0</v>
      </c>
      <c r="I1732" s="142">
        <f t="shared" si="198"/>
        <v>0</v>
      </c>
      <c r="J1732" s="136">
        <f t="shared" si="198"/>
        <v>0</v>
      </c>
      <c r="K1732" s="136">
        <f t="shared" si="198"/>
        <v>0</v>
      </c>
      <c r="L1732" s="136">
        <f t="shared" si="198"/>
        <v>0</v>
      </c>
      <c r="M1732" s="177">
        <f t="shared" si="198"/>
        <v>0</v>
      </c>
      <c r="N1732" s="137">
        <f t="shared" si="198"/>
        <v>0</v>
      </c>
      <c r="O1732" s="45"/>
      <c r="Q1732" s="57" t="str">
        <f t="shared" si="193"/>
        <v>скрыть</v>
      </c>
    </row>
    <row r="1733" spans="2:17" ht="15.75" hidden="1" customHeight="1" x14ac:dyDescent="0.25">
      <c r="B1733" s="182">
        <v>1717</v>
      </c>
      <c r="C1733" s="182">
        <f t="shared" si="198"/>
        <v>0</v>
      </c>
      <c r="D1733" s="182">
        <f t="shared" si="198"/>
        <v>0</v>
      </c>
      <c r="E1733" s="183">
        <f t="shared" si="198"/>
        <v>0</v>
      </c>
      <c r="F1733" s="182">
        <f t="shared" si="198"/>
        <v>0</v>
      </c>
      <c r="G1733" s="141">
        <f t="shared" si="198"/>
        <v>0</v>
      </c>
      <c r="H1733" s="141">
        <f t="shared" si="198"/>
        <v>0</v>
      </c>
      <c r="I1733" s="142">
        <f t="shared" si="198"/>
        <v>0</v>
      </c>
      <c r="J1733" s="136">
        <f t="shared" si="198"/>
        <v>0</v>
      </c>
      <c r="K1733" s="136">
        <f t="shared" si="198"/>
        <v>0</v>
      </c>
      <c r="L1733" s="136">
        <f t="shared" si="198"/>
        <v>0</v>
      </c>
      <c r="M1733" s="177">
        <f t="shared" si="198"/>
        <v>0</v>
      </c>
      <c r="N1733" s="137">
        <f t="shared" si="198"/>
        <v>0</v>
      </c>
      <c r="O1733" s="45"/>
      <c r="Q1733" s="57" t="str">
        <f t="shared" si="193"/>
        <v>скрыть</v>
      </c>
    </row>
    <row r="1734" spans="2:17" ht="15.75" hidden="1" customHeight="1" x14ac:dyDescent="0.25">
      <c r="B1734" s="182">
        <v>1718</v>
      </c>
      <c r="C1734" s="182">
        <f t="shared" si="198"/>
        <v>0</v>
      </c>
      <c r="D1734" s="182">
        <f t="shared" si="198"/>
        <v>0</v>
      </c>
      <c r="E1734" s="183">
        <f t="shared" si="198"/>
        <v>0</v>
      </c>
      <c r="F1734" s="182">
        <f t="shared" si="198"/>
        <v>0</v>
      </c>
      <c r="G1734" s="141">
        <f t="shared" si="198"/>
        <v>0</v>
      </c>
      <c r="H1734" s="141">
        <f t="shared" si="198"/>
        <v>0</v>
      </c>
      <c r="I1734" s="142">
        <f t="shared" si="198"/>
        <v>0</v>
      </c>
      <c r="J1734" s="136">
        <f t="shared" si="198"/>
        <v>0</v>
      </c>
      <c r="K1734" s="136">
        <f t="shared" si="198"/>
        <v>0</v>
      </c>
      <c r="L1734" s="136">
        <f t="shared" si="198"/>
        <v>0</v>
      </c>
      <c r="M1734" s="177">
        <f t="shared" si="198"/>
        <v>0</v>
      </c>
      <c r="N1734" s="137">
        <f t="shared" si="198"/>
        <v>0</v>
      </c>
      <c r="O1734" s="45"/>
      <c r="Q1734" s="57" t="str">
        <f t="shared" si="193"/>
        <v>скрыть</v>
      </c>
    </row>
    <row r="1735" spans="2:17" ht="15.75" hidden="1" customHeight="1" x14ac:dyDescent="0.25">
      <c r="B1735" s="182">
        <v>1719</v>
      </c>
      <c r="C1735" s="182">
        <f t="shared" si="198"/>
        <v>0</v>
      </c>
      <c r="D1735" s="182">
        <f t="shared" si="198"/>
        <v>0</v>
      </c>
      <c r="E1735" s="183">
        <f t="shared" si="198"/>
        <v>0</v>
      </c>
      <c r="F1735" s="182">
        <f t="shared" si="198"/>
        <v>0</v>
      </c>
      <c r="G1735" s="141">
        <f t="shared" si="198"/>
        <v>0</v>
      </c>
      <c r="H1735" s="141">
        <f t="shared" si="198"/>
        <v>0</v>
      </c>
      <c r="I1735" s="142">
        <f t="shared" si="198"/>
        <v>0</v>
      </c>
      <c r="J1735" s="136">
        <f t="shared" si="198"/>
        <v>0</v>
      </c>
      <c r="K1735" s="136">
        <f t="shared" si="198"/>
        <v>0</v>
      </c>
      <c r="L1735" s="136">
        <f t="shared" si="198"/>
        <v>0</v>
      </c>
      <c r="M1735" s="177">
        <f t="shared" si="198"/>
        <v>0</v>
      </c>
      <c r="N1735" s="137">
        <f t="shared" si="198"/>
        <v>0</v>
      </c>
      <c r="O1735" s="45"/>
      <c r="Q1735" s="57" t="str">
        <f t="shared" si="193"/>
        <v>скрыть</v>
      </c>
    </row>
    <row r="1736" spans="2:17" ht="15.75" hidden="1" customHeight="1" x14ac:dyDescent="0.25">
      <c r="B1736" s="182">
        <v>1720</v>
      </c>
      <c r="C1736" s="182">
        <f t="shared" si="198"/>
        <v>0</v>
      </c>
      <c r="D1736" s="182">
        <f t="shared" si="198"/>
        <v>0</v>
      </c>
      <c r="E1736" s="183">
        <f t="shared" si="198"/>
        <v>0</v>
      </c>
      <c r="F1736" s="182">
        <f t="shared" si="198"/>
        <v>0</v>
      </c>
      <c r="G1736" s="141">
        <f t="shared" si="198"/>
        <v>0</v>
      </c>
      <c r="H1736" s="141">
        <f t="shared" si="198"/>
        <v>0</v>
      </c>
      <c r="I1736" s="142">
        <f t="shared" si="198"/>
        <v>0</v>
      </c>
      <c r="J1736" s="136">
        <f t="shared" si="198"/>
        <v>0</v>
      </c>
      <c r="K1736" s="136">
        <f t="shared" si="198"/>
        <v>0</v>
      </c>
      <c r="L1736" s="136">
        <f t="shared" si="198"/>
        <v>0</v>
      </c>
      <c r="M1736" s="177">
        <f t="shared" si="198"/>
        <v>0</v>
      </c>
      <c r="N1736" s="137">
        <f t="shared" si="198"/>
        <v>0</v>
      </c>
      <c r="O1736" s="45"/>
      <c r="Q1736" s="57" t="str">
        <f t="shared" si="193"/>
        <v>скрыть</v>
      </c>
    </row>
    <row r="1737" spans="2:17" ht="15.75" hidden="1" customHeight="1" x14ac:dyDescent="0.25">
      <c r="B1737" s="182">
        <v>1721</v>
      </c>
      <c r="C1737" s="182">
        <f t="shared" ref="C1737:N1746" si="199">IFERROR(VLOOKUP($B1737,calc_data,C$14+1,0),0)</f>
        <v>0</v>
      </c>
      <c r="D1737" s="182">
        <f t="shared" si="199"/>
        <v>0</v>
      </c>
      <c r="E1737" s="183">
        <f t="shared" si="199"/>
        <v>0</v>
      </c>
      <c r="F1737" s="182">
        <f t="shared" si="199"/>
        <v>0</v>
      </c>
      <c r="G1737" s="141">
        <f t="shared" si="199"/>
        <v>0</v>
      </c>
      <c r="H1737" s="141">
        <f t="shared" si="199"/>
        <v>0</v>
      </c>
      <c r="I1737" s="142">
        <f t="shared" si="199"/>
        <v>0</v>
      </c>
      <c r="J1737" s="136">
        <f t="shared" si="199"/>
        <v>0</v>
      </c>
      <c r="K1737" s="136">
        <f t="shared" si="199"/>
        <v>0</v>
      </c>
      <c r="L1737" s="136">
        <f t="shared" si="199"/>
        <v>0</v>
      </c>
      <c r="M1737" s="177">
        <f t="shared" si="199"/>
        <v>0</v>
      </c>
      <c r="N1737" s="137">
        <f t="shared" si="199"/>
        <v>0</v>
      </c>
      <c r="O1737" s="45"/>
      <c r="Q1737" s="57" t="str">
        <f t="shared" si="193"/>
        <v>скрыть</v>
      </c>
    </row>
    <row r="1738" spans="2:17" ht="15.75" hidden="1" customHeight="1" x14ac:dyDescent="0.25">
      <c r="B1738" s="182">
        <v>1722</v>
      </c>
      <c r="C1738" s="182">
        <f t="shared" si="199"/>
        <v>0</v>
      </c>
      <c r="D1738" s="182">
        <f t="shared" si="199"/>
        <v>0</v>
      </c>
      <c r="E1738" s="183">
        <f t="shared" si="199"/>
        <v>0</v>
      </c>
      <c r="F1738" s="182">
        <f t="shared" si="199"/>
        <v>0</v>
      </c>
      <c r="G1738" s="141">
        <f t="shared" si="199"/>
        <v>0</v>
      </c>
      <c r="H1738" s="141">
        <f t="shared" si="199"/>
        <v>0</v>
      </c>
      <c r="I1738" s="142">
        <f t="shared" si="199"/>
        <v>0</v>
      </c>
      <c r="J1738" s="136">
        <f t="shared" si="199"/>
        <v>0</v>
      </c>
      <c r="K1738" s="136">
        <f t="shared" si="199"/>
        <v>0</v>
      </c>
      <c r="L1738" s="136">
        <f t="shared" si="199"/>
        <v>0</v>
      </c>
      <c r="M1738" s="177">
        <f t="shared" si="199"/>
        <v>0</v>
      </c>
      <c r="N1738" s="137">
        <f t="shared" si="199"/>
        <v>0</v>
      </c>
      <c r="O1738" s="45"/>
      <c r="Q1738" s="57" t="str">
        <f t="shared" si="193"/>
        <v>скрыть</v>
      </c>
    </row>
    <row r="1739" spans="2:17" ht="15.75" hidden="1" customHeight="1" x14ac:dyDescent="0.25">
      <c r="B1739" s="182">
        <v>1723</v>
      </c>
      <c r="C1739" s="182">
        <f t="shared" si="199"/>
        <v>0</v>
      </c>
      <c r="D1739" s="182">
        <f t="shared" si="199"/>
        <v>0</v>
      </c>
      <c r="E1739" s="183">
        <f t="shared" si="199"/>
        <v>0</v>
      </c>
      <c r="F1739" s="182">
        <f t="shared" si="199"/>
        <v>0</v>
      </c>
      <c r="G1739" s="141">
        <f t="shared" si="199"/>
        <v>0</v>
      </c>
      <c r="H1739" s="141">
        <f t="shared" si="199"/>
        <v>0</v>
      </c>
      <c r="I1739" s="142">
        <f t="shared" si="199"/>
        <v>0</v>
      </c>
      <c r="J1739" s="136">
        <f t="shared" si="199"/>
        <v>0</v>
      </c>
      <c r="K1739" s="136">
        <f t="shared" si="199"/>
        <v>0</v>
      </c>
      <c r="L1739" s="136">
        <f t="shared" si="199"/>
        <v>0</v>
      </c>
      <c r="M1739" s="177">
        <f t="shared" si="199"/>
        <v>0</v>
      </c>
      <c r="N1739" s="137">
        <f t="shared" si="199"/>
        <v>0</v>
      </c>
      <c r="O1739" s="45"/>
      <c r="Q1739" s="57" t="str">
        <f t="shared" si="193"/>
        <v>скрыть</v>
      </c>
    </row>
    <row r="1740" spans="2:17" ht="15.75" hidden="1" customHeight="1" x14ac:dyDescent="0.25">
      <c r="B1740" s="182">
        <v>1724</v>
      </c>
      <c r="C1740" s="182">
        <f t="shared" si="199"/>
        <v>0</v>
      </c>
      <c r="D1740" s="182">
        <f t="shared" si="199"/>
        <v>0</v>
      </c>
      <c r="E1740" s="183">
        <f t="shared" si="199"/>
        <v>0</v>
      </c>
      <c r="F1740" s="182">
        <f t="shared" si="199"/>
        <v>0</v>
      </c>
      <c r="G1740" s="141">
        <f t="shared" si="199"/>
        <v>0</v>
      </c>
      <c r="H1740" s="141">
        <f t="shared" si="199"/>
        <v>0</v>
      </c>
      <c r="I1740" s="142">
        <f t="shared" si="199"/>
        <v>0</v>
      </c>
      <c r="J1740" s="136">
        <f t="shared" si="199"/>
        <v>0</v>
      </c>
      <c r="K1740" s="136">
        <f t="shared" si="199"/>
        <v>0</v>
      </c>
      <c r="L1740" s="136">
        <f t="shared" si="199"/>
        <v>0</v>
      </c>
      <c r="M1740" s="177">
        <f t="shared" si="199"/>
        <v>0</v>
      </c>
      <c r="N1740" s="137">
        <f t="shared" si="199"/>
        <v>0</v>
      </c>
      <c r="O1740" s="45"/>
      <c r="Q1740" s="57" t="str">
        <f t="shared" si="193"/>
        <v>скрыть</v>
      </c>
    </row>
    <row r="1741" spans="2:17" ht="15.75" hidden="1" customHeight="1" x14ac:dyDescent="0.25">
      <c r="B1741" s="182">
        <v>1725</v>
      </c>
      <c r="C1741" s="182">
        <f t="shared" si="199"/>
        <v>0</v>
      </c>
      <c r="D1741" s="182">
        <f t="shared" si="199"/>
        <v>0</v>
      </c>
      <c r="E1741" s="183">
        <f t="shared" si="199"/>
        <v>0</v>
      </c>
      <c r="F1741" s="182">
        <f t="shared" si="199"/>
        <v>0</v>
      </c>
      <c r="G1741" s="141">
        <f t="shared" si="199"/>
        <v>0</v>
      </c>
      <c r="H1741" s="141">
        <f t="shared" si="199"/>
        <v>0</v>
      </c>
      <c r="I1741" s="142">
        <f t="shared" si="199"/>
        <v>0</v>
      </c>
      <c r="J1741" s="136">
        <f t="shared" si="199"/>
        <v>0</v>
      </c>
      <c r="K1741" s="136">
        <f t="shared" si="199"/>
        <v>0</v>
      </c>
      <c r="L1741" s="136">
        <f t="shared" si="199"/>
        <v>0</v>
      </c>
      <c r="M1741" s="177">
        <f t="shared" si="199"/>
        <v>0</v>
      </c>
      <c r="N1741" s="137">
        <f t="shared" si="199"/>
        <v>0</v>
      </c>
      <c r="O1741" s="45"/>
      <c r="Q1741" s="57" t="str">
        <f t="shared" si="193"/>
        <v>скрыть</v>
      </c>
    </row>
    <row r="1742" spans="2:17" ht="15.75" hidden="1" customHeight="1" x14ac:dyDescent="0.25">
      <c r="B1742" s="182">
        <v>1726</v>
      </c>
      <c r="C1742" s="182">
        <f t="shared" si="199"/>
        <v>0</v>
      </c>
      <c r="D1742" s="182">
        <f t="shared" si="199"/>
        <v>0</v>
      </c>
      <c r="E1742" s="183">
        <f t="shared" si="199"/>
        <v>0</v>
      </c>
      <c r="F1742" s="182">
        <f t="shared" si="199"/>
        <v>0</v>
      </c>
      <c r="G1742" s="141">
        <f t="shared" si="199"/>
        <v>0</v>
      </c>
      <c r="H1742" s="141">
        <f t="shared" si="199"/>
        <v>0</v>
      </c>
      <c r="I1742" s="142">
        <f t="shared" si="199"/>
        <v>0</v>
      </c>
      <c r="J1742" s="136">
        <f t="shared" si="199"/>
        <v>0</v>
      </c>
      <c r="K1742" s="136">
        <f t="shared" si="199"/>
        <v>0</v>
      </c>
      <c r="L1742" s="136">
        <f t="shared" si="199"/>
        <v>0</v>
      </c>
      <c r="M1742" s="177">
        <f t="shared" si="199"/>
        <v>0</v>
      </c>
      <c r="N1742" s="137">
        <f t="shared" si="199"/>
        <v>0</v>
      </c>
      <c r="O1742" s="45"/>
      <c r="Q1742" s="57" t="str">
        <f t="shared" si="193"/>
        <v>скрыть</v>
      </c>
    </row>
    <row r="1743" spans="2:17" ht="15.75" hidden="1" customHeight="1" x14ac:dyDescent="0.25">
      <c r="B1743" s="182">
        <v>1727</v>
      </c>
      <c r="C1743" s="182">
        <f t="shared" si="199"/>
        <v>0</v>
      </c>
      <c r="D1743" s="182">
        <f t="shared" si="199"/>
        <v>0</v>
      </c>
      <c r="E1743" s="183">
        <f t="shared" si="199"/>
        <v>0</v>
      </c>
      <c r="F1743" s="182">
        <f t="shared" si="199"/>
        <v>0</v>
      </c>
      <c r="G1743" s="141">
        <f t="shared" si="199"/>
        <v>0</v>
      </c>
      <c r="H1743" s="141">
        <f t="shared" si="199"/>
        <v>0</v>
      </c>
      <c r="I1743" s="142">
        <f t="shared" si="199"/>
        <v>0</v>
      </c>
      <c r="J1743" s="136">
        <f t="shared" si="199"/>
        <v>0</v>
      </c>
      <c r="K1743" s="136">
        <f t="shared" si="199"/>
        <v>0</v>
      </c>
      <c r="L1743" s="136">
        <f t="shared" si="199"/>
        <v>0</v>
      </c>
      <c r="M1743" s="177">
        <f t="shared" si="199"/>
        <v>0</v>
      </c>
      <c r="N1743" s="137">
        <f t="shared" si="199"/>
        <v>0</v>
      </c>
      <c r="O1743" s="45"/>
      <c r="Q1743" s="57" t="str">
        <f t="shared" si="193"/>
        <v>скрыть</v>
      </c>
    </row>
    <row r="1744" spans="2:17" ht="15.75" hidden="1" customHeight="1" x14ac:dyDescent="0.25">
      <c r="B1744" s="182">
        <v>1728</v>
      </c>
      <c r="C1744" s="182">
        <f t="shared" si="199"/>
        <v>0</v>
      </c>
      <c r="D1744" s="182">
        <f t="shared" si="199"/>
        <v>0</v>
      </c>
      <c r="E1744" s="183">
        <f t="shared" si="199"/>
        <v>0</v>
      </c>
      <c r="F1744" s="182">
        <f t="shared" si="199"/>
        <v>0</v>
      </c>
      <c r="G1744" s="141">
        <f t="shared" si="199"/>
        <v>0</v>
      </c>
      <c r="H1744" s="141">
        <f t="shared" si="199"/>
        <v>0</v>
      </c>
      <c r="I1744" s="142">
        <f t="shared" si="199"/>
        <v>0</v>
      </c>
      <c r="J1744" s="136">
        <f t="shared" si="199"/>
        <v>0</v>
      </c>
      <c r="K1744" s="136">
        <f t="shared" si="199"/>
        <v>0</v>
      </c>
      <c r="L1744" s="136">
        <f t="shared" si="199"/>
        <v>0</v>
      </c>
      <c r="M1744" s="177">
        <f t="shared" si="199"/>
        <v>0</v>
      </c>
      <c r="N1744" s="137">
        <f t="shared" si="199"/>
        <v>0</v>
      </c>
      <c r="O1744" s="45"/>
      <c r="Q1744" s="57" t="str">
        <f t="shared" si="193"/>
        <v>скрыть</v>
      </c>
    </row>
    <row r="1745" spans="2:17" ht="15.75" hidden="1" customHeight="1" x14ac:dyDescent="0.25">
      <c r="B1745" s="182">
        <v>1729</v>
      </c>
      <c r="C1745" s="182">
        <f t="shared" si="199"/>
        <v>0</v>
      </c>
      <c r="D1745" s="182">
        <f t="shared" si="199"/>
        <v>0</v>
      </c>
      <c r="E1745" s="183">
        <f t="shared" si="199"/>
        <v>0</v>
      </c>
      <c r="F1745" s="182">
        <f t="shared" si="199"/>
        <v>0</v>
      </c>
      <c r="G1745" s="141">
        <f t="shared" si="199"/>
        <v>0</v>
      </c>
      <c r="H1745" s="141">
        <f t="shared" si="199"/>
        <v>0</v>
      </c>
      <c r="I1745" s="142">
        <f t="shared" si="199"/>
        <v>0</v>
      </c>
      <c r="J1745" s="136">
        <f t="shared" si="199"/>
        <v>0</v>
      </c>
      <c r="K1745" s="136">
        <f t="shared" si="199"/>
        <v>0</v>
      </c>
      <c r="L1745" s="136">
        <f t="shared" si="199"/>
        <v>0</v>
      </c>
      <c r="M1745" s="177">
        <f t="shared" si="199"/>
        <v>0</v>
      </c>
      <c r="N1745" s="137">
        <f t="shared" si="199"/>
        <v>0</v>
      </c>
      <c r="O1745" s="45"/>
      <c r="Q1745" s="57" t="str">
        <f t="shared" ref="Q1745:Q1808" si="200">IF(K1745&gt;0,"показать","скрыть")</f>
        <v>скрыть</v>
      </c>
    </row>
    <row r="1746" spans="2:17" ht="15.75" hidden="1" customHeight="1" x14ac:dyDescent="0.25">
      <c r="B1746" s="182">
        <v>1730</v>
      </c>
      <c r="C1746" s="182">
        <f t="shared" si="199"/>
        <v>0</v>
      </c>
      <c r="D1746" s="182">
        <f t="shared" si="199"/>
        <v>0</v>
      </c>
      <c r="E1746" s="183">
        <f t="shared" si="199"/>
        <v>0</v>
      </c>
      <c r="F1746" s="182">
        <f t="shared" si="199"/>
        <v>0</v>
      </c>
      <c r="G1746" s="141">
        <f t="shared" si="199"/>
        <v>0</v>
      </c>
      <c r="H1746" s="141">
        <f t="shared" si="199"/>
        <v>0</v>
      </c>
      <c r="I1746" s="142">
        <f t="shared" si="199"/>
        <v>0</v>
      </c>
      <c r="J1746" s="136">
        <f t="shared" si="199"/>
        <v>0</v>
      </c>
      <c r="K1746" s="136">
        <f t="shared" si="199"/>
        <v>0</v>
      </c>
      <c r="L1746" s="136">
        <f t="shared" si="199"/>
        <v>0</v>
      </c>
      <c r="M1746" s="177">
        <f t="shared" si="199"/>
        <v>0</v>
      </c>
      <c r="N1746" s="137">
        <f t="shared" si="199"/>
        <v>0</v>
      </c>
      <c r="O1746" s="45"/>
      <c r="Q1746" s="57" t="str">
        <f t="shared" si="200"/>
        <v>скрыть</v>
      </c>
    </row>
    <row r="1747" spans="2:17" ht="15.75" hidden="1" customHeight="1" x14ac:dyDescent="0.25">
      <c r="B1747" s="182">
        <v>1731</v>
      </c>
      <c r="C1747" s="182">
        <f t="shared" ref="C1747:N1756" si="201">IFERROR(VLOOKUP($B1747,calc_data,C$14+1,0),0)</f>
        <v>0</v>
      </c>
      <c r="D1747" s="182">
        <f t="shared" si="201"/>
        <v>0</v>
      </c>
      <c r="E1747" s="183">
        <f t="shared" si="201"/>
        <v>0</v>
      </c>
      <c r="F1747" s="182">
        <f t="shared" si="201"/>
        <v>0</v>
      </c>
      <c r="G1747" s="141">
        <f t="shared" si="201"/>
        <v>0</v>
      </c>
      <c r="H1747" s="141">
        <f t="shared" si="201"/>
        <v>0</v>
      </c>
      <c r="I1747" s="142">
        <f t="shared" si="201"/>
        <v>0</v>
      </c>
      <c r="J1747" s="136">
        <f t="shared" si="201"/>
        <v>0</v>
      </c>
      <c r="K1747" s="136">
        <f t="shared" si="201"/>
        <v>0</v>
      </c>
      <c r="L1747" s="136">
        <f t="shared" si="201"/>
        <v>0</v>
      </c>
      <c r="M1747" s="177">
        <f t="shared" si="201"/>
        <v>0</v>
      </c>
      <c r="N1747" s="137">
        <f t="shared" si="201"/>
        <v>0</v>
      </c>
      <c r="O1747" s="45"/>
      <c r="Q1747" s="57" t="str">
        <f t="shared" si="200"/>
        <v>скрыть</v>
      </c>
    </row>
    <row r="1748" spans="2:17" ht="15.75" hidden="1" customHeight="1" x14ac:dyDescent="0.25">
      <c r="B1748" s="182">
        <v>1732</v>
      </c>
      <c r="C1748" s="182">
        <f t="shared" si="201"/>
        <v>0</v>
      </c>
      <c r="D1748" s="182">
        <f t="shared" si="201"/>
        <v>0</v>
      </c>
      <c r="E1748" s="183">
        <f t="shared" si="201"/>
        <v>0</v>
      </c>
      <c r="F1748" s="182">
        <f t="shared" si="201"/>
        <v>0</v>
      </c>
      <c r="G1748" s="141">
        <f t="shared" si="201"/>
        <v>0</v>
      </c>
      <c r="H1748" s="141">
        <f t="shared" si="201"/>
        <v>0</v>
      </c>
      <c r="I1748" s="142">
        <f t="shared" si="201"/>
        <v>0</v>
      </c>
      <c r="J1748" s="136">
        <f t="shared" si="201"/>
        <v>0</v>
      </c>
      <c r="K1748" s="136">
        <f t="shared" si="201"/>
        <v>0</v>
      </c>
      <c r="L1748" s="136">
        <f t="shared" si="201"/>
        <v>0</v>
      </c>
      <c r="M1748" s="177">
        <f t="shared" si="201"/>
        <v>0</v>
      </c>
      <c r="N1748" s="137">
        <f t="shared" si="201"/>
        <v>0</v>
      </c>
      <c r="O1748" s="45"/>
      <c r="Q1748" s="57" t="str">
        <f t="shared" si="200"/>
        <v>скрыть</v>
      </c>
    </row>
    <row r="1749" spans="2:17" ht="15.75" hidden="1" customHeight="1" x14ac:dyDescent="0.25">
      <c r="B1749" s="182">
        <v>1733</v>
      </c>
      <c r="C1749" s="182">
        <f t="shared" si="201"/>
        <v>0</v>
      </c>
      <c r="D1749" s="182">
        <f t="shared" si="201"/>
        <v>0</v>
      </c>
      <c r="E1749" s="183">
        <f t="shared" si="201"/>
        <v>0</v>
      </c>
      <c r="F1749" s="182">
        <f t="shared" si="201"/>
        <v>0</v>
      </c>
      <c r="G1749" s="141">
        <f t="shared" si="201"/>
        <v>0</v>
      </c>
      <c r="H1749" s="141">
        <f t="shared" si="201"/>
        <v>0</v>
      </c>
      <c r="I1749" s="142">
        <f t="shared" si="201"/>
        <v>0</v>
      </c>
      <c r="J1749" s="136">
        <f t="shared" si="201"/>
        <v>0</v>
      </c>
      <c r="K1749" s="136">
        <f t="shared" si="201"/>
        <v>0</v>
      </c>
      <c r="L1749" s="136">
        <f t="shared" si="201"/>
        <v>0</v>
      </c>
      <c r="M1749" s="177">
        <f t="shared" si="201"/>
        <v>0</v>
      </c>
      <c r="N1749" s="137">
        <f t="shared" si="201"/>
        <v>0</v>
      </c>
      <c r="O1749" s="45"/>
      <c r="Q1749" s="57" t="str">
        <f t="shared" si="200"/>
        <v>скрыть</v>
      </c>
    </row>
    <row r="1750" spans="2:17" ht="15.75" hidden="1" customHeight="1" x14ac:dyDescent="0.25">
      <c r="B1750" s="182">
        <v>1734</v>
      </c>
      <c r="C1750" s="182">
        <f t="shared" si="201"/>
        <v>0</v>
      </c>
      <c r="D1750" s="182">
        <f t="shared" si="201"/>
        <v>0</v>
      </c>
      <c r="E1750" s="183">
        <f t="shared" si="201"/>
        <v>0</v>
      </c>
      <c r="F1750" s="182">
        <f t="shared" si="201"/>
        <v>0</v>
      </c>
      <c r="G1750" s="141">
        <f t="shared" si="201"/>
        <v>0</v>
      </c>
      <c r="H1750" s="141">
        <f t="shared" si="201"/>
        <v>0</v>
      </c>
      <c r="I1750" s="142">
        <f t="shared" si="201"/>
        <v>0</v>
      </c>
      <c r="J1750" s="136">
        <f t="shared" si="201"/>
        <v>0</v>
      </c>
      <c r="K1750" s="136">
        <f t="shared" si="201"/>
        <v>0</v>
      </c>
      <c r="L1750" s="136">
        <f t="shared" si="201"/>
        <v>0</v>
      </c>
      <c r="M1750" s="177">
        <f t="shared" si="201"/>
        <v>0</v>
      </c>
      <c r="N1750" s="137">
        <f t="shared" si="201"/>
        <v>0</v>
      </c>
      <c r="O1750" s="45"/>
      <c r="Q1750" s="57" t="str">
        <f t="shared" si="200"/>
        <v>скрыть</v>
      </c>
    </row>
    <row r="1751" spans="2:17" ht="15.75" hidden="1" customHeight="1" x14ac:dyDescent="0.25">
      <c r="B1751" s="182">
        <v>1735</v>
      </c>
      <c r="C1751" s="182">
        <f t="shared" si="201"/>
        <v>0</v>
      </c>
      <c r="D1751" s="182">
        <f t="shared" si="201"/>
        <v>0</v>
      </c>
      <c r="E1751" s="183">
        <f t="shared" si="201"/>
        <v>0</v>
      </c>
      <c r="F1751" s="182">
        <f t="shared" si="201"/>
        <v>0</v>
      </c>
      <c r="G1751" s="141">
        <f t="shared" si="201"/>
        <v>0</v>
      </c>
      <c r="H1751" s="141">
        <f t="shared" si="201"/>
        <v>0</v>
      </c>
      <c r="I1751" s="142">
        <f t="shared" si="201"/>
        <v>0</v>
      </c>
      <c r="J1751" s="136">
        <f t="shared" si="201"/>
        <v>0</v>
      </c>
      <c r="K1751" s="136">
        <f t="shared" si="201"/>
        <v>0</v>
      </c>
      <c r="L1751" s="136">
        <f t="shared" si="201"/>
        <v>0</v>
      </c>
      <c r="M1751" s="177">
        <f t="shared" si="201"/>
        <v>0</v>
      </c>
      <c r="N1751" s="137">
        <f t="shared" si="201"/>
        <v>0</v>
      </c>
      <c r="O1751" s="45"/>
      <c r="Q1751" s="57" t="str">
        <f t="shared" si="200"/>
        <v>скрыть</v>
      </c>
    </row>
    <row r="1752" spans="2:17" ht="15.75" hidden="1" customHeight="1" x14ac:dyDescent="0.25">
      <c r="B1752" s="182">
        <v>1736</v>
      </c>
      <c r="C1752" s="182">
        <f t="shared" si="201"/>
        <v>0</v>
      </c>
      <c r="D1752" s="182">
        <f t="shared" si="201"/>
        <v>0</v>
      </c>
      <c r="E1752" s="183">
        <f t="shared" si="201"/>
        <v>0</v>
      </c>
      <c r="F1752" s="182">
        <f t="shared" si="201"/>
        <v>0</v>
      </c>
      <c r="G1752" s="141">
        <f t="shared" si="201"/>
        <v>0</v>
      </c>
      <c r="H1752" s="141">
        <f t="shared" si="201"/>
        <v>0</v>
      </c>
      <c r="I1752" s="142">
        <f t="shared" si="201"/>
        <v>0</v>
      </c>
      <c r="J1752" s="136">
        <f t="shared" si="201"/>
        <v>0</v>
      </c>
      <c r="K1752" s="136">
        <f t="shared" si="201"/>
        <v>0</v>
      </c>
      <c r="L1752" s="136">
        <f t="shared" si="201"/>
        <v>0</v>
      </c>
      <c r="M1752" s="177">
        <f t="shared" si="201"/>
        <v>0</v>
      </c>
      <c r="N1752" s="137">
        <f t="shared" si="201"/>
        <v>0</v>
      </c>
      <c r="O1752" s="45"/>
      <c r="Q1752" s="57" t="str">
        <f t="shared" si="200"/>
        <v>скрыть</v>
      </c>
    </row>
    <row r="1753" spans="2:17" ht="15.75" hidden="1" customHeight="1" x14ac:dyDescent="0.25">
      <c r="B1753" s="182">
        <v>1737</v>
      </c>
      <c r="C1753" s="182">
        <f t="shared" si="201"/>
        <v>0</v>
      </c>
      <c r="D1753" s="182">
        <f t="shared" si="201"/>
        <v>0</v>
      </c>
      <c r="E1753" s="183">
        <f t="shared" si="201"/>
        <v>0</v>
      </c>
      <c r="F1753" s="182">
        <f t="shared" si="201"/>
        <v>0</v>
      </c>
      <c r="G1753" s="141">
        <f t="shared" si="201"/>
        <v>0</v>
      </c>
      <c r="H1753" s="141">
        <f t="shared" si="201"/>
        <v>0</v>
      </c>
      <c r="I1753" s="142">
        <f t="shared" si="201"/>
        <v>0</v>
      </c>
      <c r="J1753" s="136">
        <f t="shared" si="201"/>
        <v>0</v>
      </c>
      <c r="K1753" s="136">
        <f t="shared" si="201"/>
        <v>0</v>
      </c>
      <c r="L1753" s="136">
        <f t="shared" si="201"/>
        <v>0</v>
      </c>
      <c r="M1753" s="177">
        <f t="shared" si="201"/>
        <v>0</v>
      </c>
      <c r="N1753" s="137">
        <f t="shared" si="201"/>
        <v>0</v>
      </c>
      <c r="O1753" s="45"/>
      <c r="Q1753" s="57" t="str">
        <f t="shared" si="200"/>
        <v>скрыть</v>
      </c>
    </row>
    <row r="1754" spans="2:17" ht="15.75" hidden="1" customHeight="1" x14ac:dyDescent="0.25">
      <c r="B1754" s="182">
        <v>1738</v>
      </c>
      <c r="C1754" s="182">
        <f t="shared" si="201"/>
        <v>0</v>
      </c>
      <c r="D1754" s="182">
        <f t="shared" si="201"/>
        <v>0</v>
      </c>
      <c r="E1754" s="183">
        <f t="shared" si="201"/>
        <v>0</v>
      </c>
      <c r="F1754" s="182">
        <f t="shared" si="201"/>
        <v>0</v>
      </c>
      <c r="G1754" s="141">
        <f t="shared" si="201"/>
        <v>0</v>
      </c>
      <c r="H1754" s="141">
        <f t="shared" si="201"/>
        <v>0</v>
      </c>
      <c r="I1754" s="142">
        <f t="shared" si="201"/>
        <v>0</v>
      </c>
      <c r="J1754" s="136">
        <f t="shared" si="201"/>
        <v>0</v>
      </c>
      <c r="K1754" s="136">
        <f t="shared" si="201"/>
        <v>0</v>
      </c>
      <c r="L1754" s="136">
        <f t="shared" si="201"/>
        <v>0</v>
      </c>
      <c r="M1754" s="177">
        <f t="shared" si="201"/>
        <v>0</v>
      </c>
      <c r="N1754" s="137">
        <f t="shared" si="201"/>
        <v>0</v>
      </c>
      <c r="O1754" s="45"/>
      <c r="Q1754" s="57" t="str">
        <f t="shared" si="200"/>
        <v>скрыть</v>
      </c>
    </row>
    <row r="1755" spans="2:17" ht="15.75" hidden="1" customHeight="1" x14ac:dyDescent="0.25">
      <c r="B1755" s="182">
        <v>1739</v>
      </c>
      <c r="C1755" s="182">
        <f t="shared" si="201"/>
        <v>0</v>
      </c>
      <c r="D1755" s="182">
        <f t="shared" si="201"/>
        <v>0</v>
      </c>
      <c r="E1755" s="183">
        <f t="shared" si="201"/>
        <v>0</v>
      </c>
      <c r="F1755" s="182">
        <f t="shared" si="201"/>
        <v>0</v>
      </c>
      <c r="G1755" s="141">
        <f t="shared" si="201"/>
        <v>0</v>
      </c>
      <c r="H1755" s="141">
        <f t="shared" si="201"/>
        <v>0</v>
      </c>
      <c r="I1755" s="142">
        <f t="shared" si="201"/>
        <v>0</v>
      </c>
      <c r="J1755" s="136">
        <f t="shared" si="201"/>
        <v>0</v>
      </c>
      <c r="K1755" s="136">
        <f t="shared" si="201"/>
        <v>0</v>
      </c>
      <c r="L1755" s="136">
        <f t="shared" si="201"/>
        <v>0</v>
      </c>
      <c r="M1755" s="177">
        <f t="shared" si="201"/>
        <v>0</v>
      </c>
      <c r="N1755" s="137">
        <f t="shared" si="201"/>
        <v>0</v>
      </c>
      <c r="O1755" s="45"/>
      <c r="Q1755" s="57" t="str">
        <f t="shared" si="200"/>
        <v>скрыть</v>
      </c>
    </row>
    <row r="1756" spans="2:17" ht="15.75" hidden="1" customHeight="1" x14ac:dyDescent="0.25">
      <c r="B1756" s="182">
        <v>1740</v>
      </c>
      <c r="C1756" s="182">
        <f t="shared" si="201"/>
        <v>0</v>
      </c>
      <c r="D1756" s="182">
        <f t="shared" si="201"/>
        <v>0</v>
      </c>
      <c r="E1756" s="183">
        <f t="shared" si="201"/>
        <v>0</v>
      </c>
      <c r="F1756" s="182">
        <f t="shared" si="201"/>
        <v>0</v>
      </c>
      <c r="G1756" s="141">
        <f t="shared" si="201"/>
        <v>0</v>
      </c>
      <c r="H1756" s="141">
        <f t="shared" si="201"/>
        <v>0</v>
      </c>
      <c r="I1756" s="142">
        <f t="shared" si="201"/>
        <v>0</v>
      </c>
      <c r="J1756" s="136">
        <f t="shared" si="201"/>
        <v>0</v>
      </c>
      <c r="K1756" s="136">
        <f t="shared" si="201"/>
        <v>0</v>
      </c>
      <c r="L1756" s="136">
        <f t="shared" si="201"/>
        <v>0</v>
      </c>
      <c r="M1756" s="177">
        <f t="shared" si="201"/>
        <v>0</v>
      </c>
      <c r="N1756" s="137">
        <f t="shared" si="201"/>
        <v>0</v>
      </c>
      <c r="O1756" s="45"/>
      <c r="Q1756" s="57" t="str">
        <f t="shared" si="200"/>
        <v>скрыть</v>
      </c>
    </row>
    <row r="1757" spans="2:17" ht="15.75" hidden="1" customHeight="1" x14ac:dyDescent="0.25">
      <c r="B1757" s="182">
        <v>1741</v>
      </c>
      <c r="C1757" s="182">
        <f t="shared" ref="C1757:N1766" si="202">IFERROR(VLOOKUP($B1757,calc_data,C$14+1,0),0)</f>
        <v>0</v>
      </c>
      <c r="D1757" s="182">
        <f t="shared" si="202"/>
        <v>0</v>
      </c>
      <c r="E1757" s="183">
        <f t="shared" si="202"/>
        <v>0</v>
      </c>
      <c r="F1757" s="182">
        <f t="shared" si="202"/>
        <v>0</v>
      </c>
      <c r="G1757" s="141">
        <f t="shared" si="202"/>
        <v>0</v>
      </c>
      <c r="H1757" s="141">
        <f t="shared" si="202"/>
        <v>0</v>
      </c>
      <c r="I1757" s="142">
        <f t="shared" si="202"/>
        <v>0</v>
      </c>
      <c r="J1757" s="136">
        <f t="shared" si="202"/>
        <v>0</v>
      </c>
      <c r="K1757" s="136">
        <f t="shared" si="202"/>
        <v>0</v>
      </c>
      <c r="L1757" s="136">
        <f t="shared" si="202"/>
        <v>0</v>
      </c>
      <c r="M1757" s="177">
        <f t="shared" si="202"/>
        <v>0</v>
      </c>
      <c r="N1757" s="137">
        <f t="shared" si="202"/>
        <v>0</v>
      </c>
      <c r="O1757" s="45"/>
      <c r="Q1757" s="57" t="str">
        <f t="shared" si="200"/>
        <v>скрыть</v>
      </c>
    </row>
    <row r="1758" spans="2:17" ht="15.75" hidden="1" customHeight="1" x14ac:dyDescent="0.25">
      <c r="B1758" s="182">
        <v>1742</v>
      </c>
      <c r="C1758" s="182">
        <f t="shared" si="202"/>
        <v>0</v>
      </c>
      <c r="D1758" s="182">
        <f t="shared" si="202"/>
        <v>0</v>
      </c>
      <c r="E1758" s="183">
        <f t="shared" si="202"/>
        <v>0</v>
      </c>
      <c r="F1758" s="182">
        <f t="shared" si="202"/>
        <v>0</v>
      </c>
      <c r="G1758" s="141">
        <f t="shared" si="202"/>
        <v>0</v>
      </c>
      <c r="H1758" s="141">
        <f t="shared" si="202"/>
        <v>0</v>
      </c>
      <c r="I1758" s="142">
        <f t="shared" si="202"/>
        <v>0</v>
      </c>
      <c r="J1758" s="136">
        <f t="shared" si="202"/>
        <v>0</v>
      </c>
      <c r="K1758" s="136">
        <f t="shared" si="202"/>
        <v>0</v>
      </c>
      <c r="L1758" s="136">
        <f t="shared" si="202"/>
        <v>0</v>
      </c>
      <c r="M1758" s="177">
        <f t="shared" si="202"/>
        <v>0</v>
      </c>
      <c r="N1758" s="137">
        <f t="shared" si="202"/>
        <v>0</v>
      </c>
      <c r="O1758" s="45"/>
      <c r="Q1758" s="57" t="str">
        <f t="shared" si="200"/>
        <v>скрыть</v>
      </c>
    </row>
    <row r="1759" spans="2:17" ht="15.75" hidden="1" customHeight="1" x14ac:dyDescent="0.25">
      <c r="B1759" s="182">
        <v>1743</v>
      </c>
      <c r="C1759" s="182">
        <f t="shared" si="202"/>
        <v>0</v>
      </c>
      <c r="D1759" s="182">
        <f t="shared" si="202"/>
        <v>0</v>
      </c>
      <c r="E1759" s="183">
        <f t="shared" si="202"/>
        <v>0</v>
      </c>
      <c r="F1759" s="182">
        <f t="shared" si="202"/>
        <v>0</v>
      </c>
      <c r="G1759" s="141">
        <f t="shared" si="202"/>
        <v>0</v>
      </c>
      <c r="H1759" s="141">
        <f t="shared" si="202"/>
        <v>0</v>
      </c>
      <c r="I1759" s="142">
        <f t="shared" si="202"/>
        <v>0</v>
      </c>
      <c r="J1759" s="136">
        <f t="shared" si="202"/>
        <v>0</v>
      </c>
      <c r="K1759" s="136">
        <f t="shared" si="202"/>
        <v>0</v>
      </c>
      <c r="L1759" s="136">
        <f t="shared" si="202"/>
        <v>0</v>
      </c>
      <c r="M1759" s="177">
        <f t="shared" si="202"/>
        <v>0</v>
      </c>
      <c r="N1759" s="137">
        <f t="shared" si="202"/>
        <v>0</v>
      </c>
      <c r="O1759" s="45"/>
      <c r="Q1759" s="57" t="str">
        <f t="shared" si="200"/>
        <v>скрыть</v>
      </c>
    </row>
    <row r="1760" spans="2:17" ht="15.75" hidden="1" customHeight="1" x14ac:dyDescent="0.25">
      <c r="B1760" s="182">
        <v>1744</v>
      </c>
      <c r="C1760" s="182">
        <f t="shared" si="202"/>
        <v>0</v>
      </c>
      <c r="D1760" s="182">
        <f t="shared" si="202"/>
        <v>0</v>
      </c>
      <c r="E1760" s="183">
        <f t="shared" si="202"/>
        <v>0</v>
      </c>
      <c r="F1760" s="182">
        <f t="shared" si="202"/>
        <v>0</v>
      </c>
      <c r="G1760" s="141">
        <f t="shared" si="202"/>
        <v>0</v>
      </c>
      <c r="H1760" s="141">
        <f t="shared" si="202"/>
        <v>0</v>
      </c>
      <c r="I1760" s="142">
        <f t="shared" si="202"/>
        <v>0</v>
      </c>
      <c r="J1760" s="136">
        <f t="shared" si="202"/>
        <v>0</v>
      </c>
      <c r="K1760" s="136">
        <f t="shared" si="202"/>
        <v>0</v>
      </c>
      <c r="L1760" s="136">
        <f t="shared" si="202"/>
        <v>0</v>
      </c>
      <c r="M1760" s="177">
        <f t="shared" si="202"/>
        <v>0</v>
      </c>
      <c r="N1760" s="137">
        <f t="shared" si="202"/>
        <v>0</v>
      </c>
      <c r="O1760" s="45"/>
      <c r="Q1760" s="57" t="str">
        <f t="shared" si="200"/>
        <v>скрыть</v>
      </c>
    </row>
    <row r="1761" spans="2:17" ht="15.75" hidden="1" customHeight="1" x14ac:dyDescent="0.25">
      <c r="B1761" s="182">
        <v>1745</v>
      </c>
      <c r="C1761" s="182">
        <f t="shared" si="202"/>
        <v>0</v>
      </c>
      <c r="D1761" s="182">
        <f t="shared" si="202"/>
        <v>0</v>
      </c>
      <c r="E1761" s="183">
        <f t="shared" si="202"/>
        <v>0</v>
      </c>
      <c r="F1761" s="182">
        <f t="shared" si="202"/>
        <v>0</v>
      </c>
      <c r="G1761" s="141">
        <f t="shared" si="202"/>
        <v>0</v>
      </c>
      <c r="H1761" s="141">
        <f t="shared" si="202"/>
        <v>0</v>
      </c>
      <c r="I1761" s="142">
        <f t="shared" si="202"/>
        <v>0</v>
      </c>
      <c r="J1761" s="136">
        <f t="shared" si="202"/>
        <v>0</v>
      </c>
      <c r="K1761" s="136">
        <f t="shared" si="202"/>
        <v>0</v>
      </c>
      <c r="L1761" s="136">
        <f t="shared" si="202"/>
        <v>0</v>
      </c>
      <c r="M1761" s="177">
        <f t="shared" si="202"/>
        <v>0</v>
      </c>
      <c r="N1761" s="137">
        <f t="shared" si="202"/>
        <v>0</v>
      </c>
      <c r="O1761" s="45"/>
      <c r="Q1761" s="57" t="str">
        <f t="shared" si="200"/>
        <v>скрыть</v>
      </c>
    </row>
    <row r="1762" spans="2:17" ht="15.75" hidden="1" customHeight="1" x14ac:dyDescent="0.25">
      <c r="B1762" s="182">
        <v>1746</v>
      </c>
      <c r="C1762" s="182">
        <f t="shared" si="202"/>
        <v>0</v>
      </c>
      <c r="D1762" s="182">
        <f t="shared" si="202"/>
        <v>0</v>
      </c>
      <c r="E1762" s="183">
        <f t="shared" si="202"/>
        <v>0</v>
      </c>
      <c r="F1762" s="182">
        <f t="shared" si="202"/>
        <v>0</v>
      </c>
      <c r="G1762" s="141">
        <f t="shared" si="202"/>
        <v>0</v>
      </c>
      <c r="H1762" s="141">
        <f t="shared" si="202"/>
        <v>0</v>
      </c>
      <c r="I1762" s="142">
        <f t="shared" si="202"/>
        <v>0</v>
      </c>
      <c r="J1762" s="136">
        <f t="shared" si="202"/>
        <v>0</v>
      </c>
      <c r="K1762" s="136">
        <f t="shared" si="202"/>
        <v>0</v>
      </c>
      <c r="L1762" s="136">
        <f t="shared" si="202"/>
        <v>0</v>
      </c>
      <c r="M1762" s="177">
        <f t="shared" si="202"/>
        <v>0</v>
      </c>
      <c r="N1762" s="137">
        <f t="shared" si="202"/>
        <v>0</v>
      </c>
      <c r="O1762" s="45"/>
      <c r="Q1762" s="57" t="str">
        <f t="shared" si="200"/>
        <v>скрыть</v>
      </c>
    </row>
    <row r="1763" spans="2:17" ht="15.75" hidden="1" customHeight="1" x14ac:dyDescent="0.25">
      <c r="B1763" s="182">
        <v>1747</v>
      </c>
      <c r="C1763" s="182">
        <f t="shared" si="202"/>
        <v>0</v>
      </c>
      <c r="D1763" s="182">
        <f t="shared" si="202"/>
        <v>0</v>
      </c>
      <c r="E1763" s="183">
        <f t="shared" si="202"/>
        <v>0</v>
      </c>
      <c r="F1763" s="182">
        <f t="shared" si="202"/>
        <v>0</v>
      </c>
      <c r="G1763" s="141">
        <f t="shared" si="202"/>
        <v>0</v>
      </c>
      <c r="H1763" s="141">
        <f t="shared" si="202"/>
        <v>0</v>
      </c>
      <c r="I1763" s="142">
        <f t="shared" si="202"/>
        <v>0</v>
      </c>
      <c r="J1763" s="136">
        <f t="shared" si="202"/>
        <v>0</v>
      </c>
      <c r="K1763" s="136">
        <f t="shared" si="202"/>
        <v>0</v>
      </c>
      <c r="L1763" s="136">
        <f t="shared" si="202"/>
        <v>0</v>
      </c>
      <c r="M1763" s="177">
        <f t="shared" si="202"/>
        <v>0</v>
      </c>
      <c r="N1763" s="137">
        <f t="shared" si="202"/>
        <v>0</v>
      </c>
      <c r="O1763" s="45"/>
      <c r="Q1763" s="57" t="str">
        <f t="shared" si="200"/>
        <v>скрыть</v>
      </c>
    </row>
    <row r="1764" spans="2:17" ht="15.75" hidden="1" customHeight="1" x14ac:dyDescent="0.25">
      <c r="B1764" s="182">
        <v>1748</v>
      </c>
      <c r="C1764" s="182">
        <f t="shared" si="202"/>
        <v>0</v>
      </c>
      <c r="D1764" s="182">
        <f t="shared" si="202"/>
        <v>0</v>
      </c>
      <c r="E1764" s="183">
        <f t="shared" si="202"/>
        <v>0</v>
      </c>
      <c r="F1764" s="182">
        <f t="shared" si="202"/>
        <v>0</v>
      </c>
      <c r="G1764" s="141">
        <f t="shared" si="202"/>
        <v>0</v>
      </c>
      <c r="H1764" s="141">
        <f t="shared" si="202"/>
        <v>0</v>
      </c>
      <c r="I1764" s="142">
        <f t="shared" si="202"/>
        <v>0</v>
      </c>
      <c r="J1764" s="136">
        <f t="shared" si="202"/>
        <v>0</v>
      </c>
      <c r="K1764" s="136">
        <f t="shared" si="202"/>
        <v>0</v>
      </c>
      <c r="L1764" s="136">
        <f t="shared" si="202"/>
        <v>0</v>
      </c>
      <c r="M1764" s="177">
        <f t="shared" si="202"/>
        <v>0</v>
      </c>
      <c r="N1764" s="137">
        <f t="shared" si="202"/>
        <v>0</v>
      </c>
      <c r="O1764" s="45"/>
      <c r="Q1764" s="57" t="str">
        <f t="shared" si="200"/>
        <v>скрыть</v>
      </c>
    </row>
    <row r="1765" spans="2:17" ht="15.75" hidden="1" customHeight="1" x14ac:dyDescent="0.25">
      <c r="B1765" s="182">
        <v>1749</v>
      </c>
      <c r="C1765" s="182">
        <f t="shared" si="202"/>
        <v>0</v>
      </c>
      <c r="D1765" s="182">
        <f t="shared" si="202"/>
        <v>0</v>
      </c>
      <c r="E1765" s="183">
        <f t="shared" si="202"/>
        <v>0</v>
      </c>
      <c r="F1765" s="182">
        <f t="shared" si="202"/>
        <v>0</v>
      </c>
      <c r="G1765" s="141">
        <f t="shared" si="202"/>
        <v>0</v>
      </c>
      <c r="H1765" s="141">
        <f t="shared" si="202"/>
        <v>0</v>
      </c>
      <c r="I1765" s="142">
        <f t="shared" si="202"/>
        <v>0</v>
      </c>
      <c r="J1765" s="136">
        <f t="shared" si="202"/>
        <v>0</v>
      </c>
      <c r="K1765" s="136">
        <f t="shared" si="202"/>
        <v>0</v>
      </c>
      <c r="L1765" s="136">
        <f t="shared" si="202"/>
        <v>0</v>
      </c>
      <c r="M1765" s="177">
        <f t="shared" si="202"/>
        <v>0</v>
      </c>
      <c r="N1765" s="137">
        <f t="shared" si="202"/>
        <v>0</v>
      </c>
      <c r="O1765" s="45"/>
      <c r="Q1765" s="57" t="str">
        <f t="shared" si="200"/>
        <v>скрыть</v>
      </c>
    </row>
    <row r="1766" spans="2:17" ht="15.75" hidden="1" customHeight="1" x14ac:dyDescent="0.25">
      <c r="B1766" s="182">
        <v>1750</v>
      </c>
      <c r="C1766" s="182">
        <f t="shared" si="202"/>
        <v>0</v>
      </c>
      <c r="D1766" s="182">
        <f t="shared" si="202"/>
        <v>0</v>
      </c>
      <c r="E1766" s="183">
        <f t="shared" si="202"/>
        <v>0</v>
      </c>
      <c r="F1766" s="182">
        <f t="shared" si="202"/>
        <v>0</v>
      </c>
      <c r="G1766" s="141">
        <f t="shared" si="202"/>
        <v>0</v>
      </c>
      <c r="H1766" s="141">
        <f t="shared" si="202"/>
        <v>0</v>
      </c>
      <c r="I1766" s="142">
        <f t="shared" si="202"/>
        <v>0</v>
      </c>
      <c r="J1766" s="136">
        <f t="shared" si="202"/>
        <v>0</v>
      </c>
      <c r="K1766" s="136">
        <f t="shared" si="202"/>
        <v>0</v>
      </c>
      <c r="L1766" s="136">
        <f t="shared" si="202"/>
        <v>0</v>
      </c>
      <c r="M1766" s="177">
        <f t="shared" si="202"/>
        <v>0</v>
      </c>
      <c r="N1766" s="137">
        <f t="shared" si="202"/>
        <v>0</v>
      </c>
      <c r="O1766" s="45"/>
      <c r="Q1766" s="57" t="str">
        <f t="shared" si="200"/>
        <v>скрыть</v>
      </c>
    </row>
    <row r="1767" spans="2:17" ht="15.75" hidden="1" customHeight="1" x14ac:dyDescent="0.25">
      <c r="B1767" s="182">
        <v>1751</v>
      </c>
      <c r="C1767" s="182">
        <f t="shared" ref="C1767:N1776" si="203">IFERROR(VLOOKUP($B1767,calc_data,C$14+1,0),0)</f>
        <v>0</v>
      </c>
      <c r="D1767" s="182">
        <f t="shared" si="203"/>
        <v>0</v>
      </c>
      <c r="E1767" s="183">
        <f t="shared" si="203"/>
        <v>0</v>
      </c>
      <c r="F1767" s="182">
        <f t="shared" si="203"/>
        <v>0</v>
      </c>
      <c r="G1767" s="141">
        <f t="shared" si="203"/>
        <v>0</v>
      </c>
      <c r="H1767" s="141">
        <f t="shared" si="203"/>
        <v>0</v>
      </c>
      <c r="I1767" s="142">
        <f t="shared" si="203"/>
        <v>0</v>
      </c>
      <c r="J1767" s="136">
        <f t="shared" si="203"/>
        <v>0</v>
      </c>
      <c r="K1767" s="136">
        <f t="shared" si="203"/>
        <v>0</v>
      </c>
      <c r="L1767" s="136">
        <f t="shared" si="203"/>
        <v>0</v>
      </c>
      <c r="M1767" s="177">
        <f t="shared" si="203"/>
        <v>0</v>
      </c>
      <c r="N1767" s="137">
        <f t="shared" si="203"/>
        <v>0</v>
      </c>
      <c r="O1767" s="45"/>
      <c r="Q1767" s="57" t="str">
        <f t="shared" si="200"/>
        <v>скрыть</v>
      </c>
    </row>
    <row r="1768" spans="2:17" ht="15.75" hidden="1" customHeight="1" x14ac:dyDescent="0.25">
      <c r="B1768" s="182">
        <v>1752</v>
      </c>
      <c r="C1768" s="182">
        <f t="shared" si="203"/>
        <v>0</v>
      </c>
      <c r="D1768" s="182">
        <f t="shared" si="203"/>
        <v>0</v>
      </c>
      <c r="E1768" s="183">
        <f t="shared" si="203"/>
        <v>0</v>
      </c>
      <c r="F1768" s="182">
        <f t="shared" si="203"/>
        <v>0</v>
      </c>
      <c r="G1768" s="141">
        <f t="shared" si="203"/>
        <v>0</v>
      </c>
      <c r="H1768" s="141">
        <f t="shared" si="203"/>
        <v>0</v>
      </c>
      <c r="I1768" s="142">
        <f t="shared" si="203"/>
        <v>0</v>
      </c>
      <c r="J1768" s="136">
        <f t="shared" si="203"/>
        <v>0</v>
      </c>
      <c r="K1768" s="136">
        <f t="shared" si="203"/>
        <v>0</v>
      </c>
      <c r="L1768" s="136">
        <f t="shared" si="203"/>
        <v>0</v>
      </c>
      <c r="M1768" s="177">
        <f t="shared" si="203"/>
        <v>0</v>
      </c>
      <c r="N1768" s="137">
        <f t="shared" si="203"/>
        <v>0</v>
      </c>
      <c r="O1768" s="45"/>
      <c r="Q1768" s="57" t="str">
        <f t="shared" si="200"/>
        <v>скрыть</v>
      </c>
    </row>
    <row r="1769" spans="2:17" ht="15.75" hidden="1" customHeight="1" x14ac:dyDescent="0.25">
      <c r="B1769" s="182">
        <v>1753</v>
      </c>
      <c r="C1769" s="182">
        <f t="shared" si="203"/>
        <v>0</v>
      </c>
      <c r="D1769" s="182">
        <f t="shared" si="203"/>
        <v>0</v>
      </c>
      <c r="E1769" s="183">
        <f t="shared" si="203"/>
        <v>0</v>
      </c>
      <c r="F1769" s="182">
        <f t="shared" si="203"/>
        <v>0</v>
      </c>
      <c r="G1769" s="141">
        <f t="shared" si="203"/>
        <v>0</v>
      </c>
      <c r="H1769" s="141">
        <f t="shared" si="203"/>
        <v>0</v>
      </c>
      <c r="I1769" s="142">
        <f t="shared" si="203"/>
        <v>0</v>
      </c>
      <c r="J1769" s="136">
        <f t="shared" si="203"/>
        <v>0</v>
      </c>
      <c r="K1769" s="136">
        <f t="shared" si="203"/>
        <v>0</v>
      </c>
      <c r="L1769" s="136">
        <f t="shared" si="203"/>
        <v>0</v>
      </c>
      <c r="M1769" s="177">
        <f t="shared" si="203"/>
        <v>0</v>
      </c>
      <c r="N1769" s="137">
        <f t="shared" si="203"/>
        <v>0</v>
      </c>
      <c r="O1769" s="45"/>
      <c r="Q1769" s="57" t="str">
        <f t="shared" si="200"/>
        <v>скрыть</v>
      </c>
    </row>
    <row r="1770" spans="2:17" ht="15.75" hidden="1" customHeight="1" x14ac:dyDescent="0.25">
      <c r="B1770" s="182">
        <v>1754</v>
      </c>
      <c r="C1770" s="182">
        <f t="shared" si="203"/>
        <v>0</v>
      </c>
      <c r="D1770" s="182">
        <f t="shared" si="203"/>
        <v>0</v>
      </c>
      <c r="E1770" s="183">
        <f t="shared" si="203"/>
        <v>0</v>
      </c>
      <c r="F1770" s="182">
        <f t="shared" si="203"/>
        <v>0</v>
      </c>
      <c r="G1770" s="141">
        <f t="shared" si="203"/>
        <v>0</v>
      </c>
      <c r="H1770" s="141">
        <f t="shared" si="203"/>
        <v>0</v>
      </c>
      <c r="I1770" s="142">
        <f t="shared" si="203"/>
        <v>0</v>
      </c>
      <c r="J1770" s="136">
        <f t="shared" si="203"/>
        <v>0</v>
      </c>
      <c r="K1770" s="136">
        <f t="shared" si="203"/>
        <v>0</v>
      </c>
      <c r="L1770" s="136">
        <f t="shared" si="203"/>
        <v>0</v>
      </c>
      <c r="M1770" s="177">
        <f t="shared" si="203"/>
        <v>0</v>
      </c>
      <c r="N1770" s="137">
        <f t="shared" si="203"/>
        <v>0</v>
      </c>
      <c r="O1770" s="45"/>
      <c r="Q1770" s="57" t="str">
        <f t="shared" si="200"/>
        <v>скрыть</v>
      </c>
    </row>
    <row r="1771" spans="2:17" ht="15.75" hidden="1" customHeight="1" x14ac:dyDescent="0.25">
      <c r="B1771" s="182">
        <v>1755</v>
      </c>
      <c r="C1771" s="182">
        <f t="shared" si="203"/>
        <v>0</v>
      </c>
      <c r="D1771" s="182">
        <f t="shared" si="203"/>
        <v>0</v>
      </c>
      <c r="E1771" s="183">
        <f t="shared" si="203"/>
        <v>0</v>
      </c>
      <c r="F1771" s="182">
        <f t="shared" si="203"/>
        <v>0</v>
      </c>
      <c r="G1771" s="141">
        <f t="shared" si="203"/>
        <v>0</v>
      </c>
      <c r="H1771" s="141">
        <f t="shared" si="203"/>
        <v>0</v>
      </c>
      <c r="I1771" s="142">
        <f t="shared" si="203"/>
        <v>0</v>
      </c>
      <c r="J1771" s="136">
        <f t="shared" si="203"/>
        <v>0</v>
      </c>
      <c r="K1771" s="136">
        <f t="shared" si="203"/>
        <v>0</v>
      </c>
      <c r="L1771" s="136">
        <f t="shared" si="203"/>
        <v>0</v>
      </c>
      <c r="M1771" s="177">
        <f t="shared" si="203"/>
        <v>0</v>
      </c>
      <c r="N1771" s="137">
        <f t="shared" si="203"/>
        <v>0</v>
      </c>
      <c r="O1771" s="45"/>
      <c r="Q1771" s="57" t="str">
        <f t="shared" si="200"/>
        <v>скрыть</v>
      </c>
    </row>
    <row r="1772" spans="2:17" ht="15.75" hidden="1" customHeight="1" x14ac:dyDescent="0.25">
      <c r="B1772" s="182">
        <v>1756</v>
      </c>
      <c r="C1772" s="182">
        <f t="shared" si="203"/>
        <v>0</v>
      </c>
      <c r="D1772" s="182">
        <f t="shared" si="203"/>
        <v>0</v>
      </c>
      <c r="E1772" s="183">
        <f t="shared" si="203"/>
        <v>0</v>
      </c>
      <c r="F1772" s="182">
        <f t="shared" si="203"/>
        <v>0</v>
      </c>
      <c r="G1772" s="141">
        <f t="shared" si="203"/>
        <v>0</v>
      </c>
      <c r="H1772" s="141">
        <f t="shared" si="203"/>
        <v>0</v>
      </c>
      <c r="I1772" s="142">
        <f t="shared" si="203"/>
        <v>0</v>
      </c>
      <c r="J1772" s="136">
        <f t="shared" si="203"/>
        <v>0</v>
      </c>
      <c r="K1772" s="136">
        <f t="shared" si="203"/>
        <v>0</v>
      </c>
      <c r="L1772" s="136">
        <f t="shared" si="203"/>
        <v>0</v>
      </c>
      <c r="M1772" s="177">
        <f t="shared" si="203"/>
        <v>0</v>
      </c>
      <c r="N1772" s="137">
        <f t="shared" si="203"/>
        <v>0</v>
      </c>
      <c r="O1772" s="45"/>
      <c r="Q1772" s="57" t="str">
        <f t="shared" si="200"/>
        <v>скрыть</v>
      </c>
    </row>
    <row r="1773" spans="2:17" ht="15.75" hidden="1" customHeight="1" x14ac:dyDescent="0.25">
      <c r="B1773" s="182">
        <v>1757</v>
      </c>
      <c r="C1773" s="182">
        <f t="shared" si="203"/>
        <v>0</v>
      </c>
      <c r="D1773" s="182">
        <f t="shared" si="203"/>
        <v>0</v>
      </c>
      <c r="E1773" s="183">
        <f t="shared" si="203"/>
        <v>0</v>
      </c>
      <c r="F1773" s="182">
        <f t="shared" si="203"/>
        <v>0</v>
      </c>
      <c r="G1773" s="141">
        <f t="shared" si="203"/>
        <v>0</v>
      </c>
      <c r="H1773" s="141">
        <f t="shared" si="203"/>
        <v>0</v>
      </c>
      <c r="I1773" s="142">
        <f t="shared" si="203"/>
        <v>0</v>
      </c>
      <c r="J1773" s="136">
        <f t="shared" si="203"/>
        <v>0</v>
      </c>
      <c r="K1773" s="136">
        <f t="shared" si="203"/>
        <v>0</v>
      </c>
      <c r="L1773" s="136">
        <f t="shared" si="203"/>
        <v>0</v>
      </c>
      <c r="M1773" s="177">
        <f t="shared" si="203"/>
        <v>0</v>
      </c>
      <c r="N1773" s="137">
        <f t="shared" si="203"/>
        <v>0</v>
      </c>
      <c r="O1773" s="45"/>
      <c r="Q1773" s="57" t="str">
        <f t="shared" si="200"/>
        <v>скрыть</v>
      </c>
    </row>
    <row r="1774" spans="2:17" ht="15.75" hidden="1" customHeight="1" x14ac:dyDescent="0.25">
      <c r="B1774" s="182">
        <v>1758</v>
      </c>
      <c r="C1774" s="182">
        <f t="shared" si="203"/>
        <v>0</v>
      </c>
      <c r="D1774" s="182">
        <f t="shared" si="203"/>
        <v>0</v>
      </c>
      <c r="E1774" s="183">
        <f t="shared" si="203"/>
        <v>0</v>
      </c>
      <c r="F1774" s="182">
        <f t="shared" si="203"/>
        <v>0</v>
      </c>
      <c r="G1774" s="141">
        <f t="shared" si="203"/>
        <v>0</v>
      </c>
      <c r="H1774" s="141">
        <f t="shared" si="203"/>
        <v>0</v>
      </c>
      <c r="I1774" s="142">
        <f t="shared" si="203"/>
        <v>0</v>
      </c>
      <c r="J1774" s="136">
        <f t="shared" si="203"/>
        <v>0</v>
      </c>
      <c r="K1774" s="136">
        <f t="shared" si="203"/>
        <v>0</v>
      </c>
      <c r="L1774" s="136">
        <f t="shared" si="203"/>
        <v>0</v>
      </c>
      <c r="M1774" s="177">
        <f t="shared" si="203"/>
        <v>0</v>
      </c>
      <c r="N1774" s="137">
        <f t="shared" si="203"/>
        <v>0</v>
      </c>
      <c r="O1774" s="45"/>
      <c r="Q1774" s="57" t="str">
        <f t="shared" si="200"/>
        <v>скрыть</v>
      </c>
    </row>
    <row r="1775" spans="2:17" ht="15.75" hidden="1" customHeight="1" x14ac:dyDescent="0.25">
      <c r="B1775" s="182">
        <v>1759</v>
      </c>
      <c r="C1775" s="182">
        <f t="shared" si="203"/>
        <v>0</v>
      </c>
      <c r="D1775" s="182">
        <f t="shared" si="203"/>
        <v>0</v>
      </c>
      <c r="E1775" s="183">
        <f t="shared" si="203"/>
        <v>0</v>
      </c>
      <c r="F1775" s="182">
        <f t="shared" si="203"/>
        <v>0</v>
      </c>
      <c r="G1775" s="141">
        <f t="shared" si="203"/>
        <v>0</v>
      </c>
      <c r="H1775" s="141">
        <f t="shared" si="203"/>
        <v>0</v>
      </c>
      <c r="I1775" s="142">
        <f t="shared" si="203"/>
        <v>0</v>
      </c>
      <c r="J1775" s="136">
        <f t="shared" si="203"/>
        <v>0</v>
      </c>
      <c r="K1775" s="136">
        <f t="shared" si="203"/>
        <v>0</v>
      </c>
      <c r="L1775" s="136">
        <f t="shared" si="203"/>
        <v>0</v>
      </c>
      <c r="M1775" s="177">
        <f t="shared" si="203"/>
        <v>0</v>
      </c>
      <c r="N1775" s="137">
        <f t="shared" si="203"/>
        <v>0</v>
      </c>
      <c r="O1775" s="45"/>
      <c r="Q1775" s="57" t="str">
        <f t="shared" si="200"/>
        <v>скрыть</v>
      </c>
    </row>
    <row r="1776" spans="2:17" ht="15.75" hidden="1" customHeight="1" x14ac:dyDescent="0.25">
      <c r="B1776" s="182">
        <v>1760</v>
      </c>
      <c r="C1776" s="182">
        <f t="shared" si="203"/>
        <v>0</v>
      </c>
      <c r="D1776" s="182">
        <f t="shared" si="203"/>
        <v>0</v>
      </c>
      <c r="E1776" s="183">
        <f t="shared" si="203"/>
        <v>0</v>
      </c>
      <c r="F1776" s="182">
        <f t="shared" si="203"/>
        <v>0</v>
      </c>
      <c r="G1776" s="141">
        <f t="shared" si="203"/>
        <v>0</v>
      </c>
      <c r="H1776" s="141">
        <f t="shared" si="203"/>
        <v>0</v>
      </c>
      <c r="I1776" s="142">
        <f t="shared" si="203"/>
        <v>0</v>
      </c>
      <c r="J1776" s="136">
        <f t="shared" si="203"/>
        <v>0</v>
      </c>
      <c r="K1776" s="136">
        <f t="shared" si="203"/>
        <v>0</v>
      </c>
      <c r="L1776" s="136">
        <f t="shared" si="203"/>
        <v>0</v>
      </c>
      <c r="M1776" s="177">
        <f t="shared" si="203"/>
        <v>0</v>
      </c>
      <c r="N1776" s="137">
        <f t="shared" si="203"/>
        <v>0</v>
      </c>
      <c r="O1776" s="45"/>
      <c r="Q1776" s="57" t="str">
        <f t="shared" si="200"/>
        <v>скрыть</v>
      </c>
    </row>
    <row r="1777" spans="2:17" ht="15.75" hidden="1" customHeight="1" x14ac:dyDescent="0.25">
      <c r="B1777" s="182">
        <v>1761</v>
      </c>
      <c r="C1777" s="182">
        <f t="shared" ref="C1777:N1786" si="204">IFERROR(VLOOKUP($B1777,calc_data,C$14+1,0),0)</f>
        <v>0</v>
      </c>
      <c r="D1777" s="182">
        <f t="shared" si="204"/>
        <v>0</v>
      </c>
      <c r="E1777" s="183">
        <f t="shared" si="204"/>
        <v>0</v>
      </c>
      <c r="F1777" s="182">
        <f t="shared" si="204"/>
        <v>0</v>
      </c>
      <c r="G1777" s="141">
        <f t="shared" si="204"/>
        <v>0</v>
      </c>
      <c r="H1777" s="141">
        <f t="shared" si="204"/>
        <v>0</v>
      </c>
      <c r="I1777" s="142">
        <f t="shared" si="204"/>
        <v>0</v>
      </c>
      <c r="J1777" s="136">
        <f t="shared" si="204"/>
        <v>0</v>
      </c>
      <c r="K1777" s="136">
        <f t="shared" si="204"/>
        <v>0</v>
      </c>
      <c r="L1777" s="136">
        <f t="shared" si="204"/>
        <v>0</v>
      </c>
      <c r="M1777" s="177">
        <f t="shared" si="204"/>
        <v>0</v>
      </c>
      <c r="N1777" s="137">
        <f t="shared" si="204"/>
        <v>0</v>
      </c>
      <c r="O1777" s="45"/>
      <c r="Q1777" s="57" t="str">
        <f t="shared" si="200"/>
        <v>скрыть</v>
      </c>
    </row>
    <row r="1778" spans="2:17" ht="15.75" hidden="1" customHeight="1" x14ac:dyDescent="0.25">
      <c r="B1778" s="182">
        <v>1762</v>
      </c>
      <c r="C1778" s="182">
        <f t="shared" si="204"/>
        <v>0</v>
      </c>
      <c r="D1778" s="182">
        <f t="shared" si="204"/>
        <v>0</v>
      </c>
      <c r="E1778" s="183">
        <f t="shared" si="204"/>
        <v>0</v>
      </c>
      <c r="F1778" s="182">
        <f t="shared" si="204"/>
        <v>0</v>
      </c>
      <c r="G1778" s="141">
        <f t="shared" si="204"/>
        <v>0</v>
      </c>
      <c r="H1778" s="141">
        <f t="shared" si="204"/>
        <v>0</v>
      </c>
      <c r="I1778" s="142">
        <f t="shared" si="204"/>
        <v>0</v>
      </c>
      <c r="J1778" s="136">
        <f t="shared" si="204"/>
        <v>0</v>
      </c>
      <c r="K1778" s="136">
        <f t="shared" si="204"/>
        <v>0</v>
      </c>
      <c r="L1778" s="136">
        <f t="shared" si="204"/>
        <v>0</v>
      </c>
      <c r="M1778" s="177">
        <f t="shared" si="204"/>
        <v>0</v>
      </c>
      <c r="N1778" s="137">
        <f t="shared" si="204"/>
        <v>0</v>
      </c>
      <c r="O1778" s="45"/>
      <c r="Q1778" s="57" t="str">
        <f t="shared" si="200"/>
        <v>скрыть</v>
      </c>
    </row>
    <row r="1779" spans="2:17" ht="15.75" hidden="1" customHeight="1" x14ac:dyDescent="0.25">
      <c r="B1779" s="182">
        <v>1763</v>
      </c>
      <c r="C1779" s="182">
        <f t="shared" si="204"/>
        <v>0</v>
      </c>
      <c r="D1779" s="182">
        <f t="shared" si="204"/>
        <v>0</v>
      </c>
      <c r="E1779" s="183">
        <f t="shared" si="204"/>
        <v>0</v>
      </c>
      <c r="F1779" s="182">
        <f t="shared" si="204"/>
        <v>0</v>
      </c>
      <c r="G1779" s="141">
        <f t="shared" si="204"/>
        <v>0</v>
      </c>
      <c r="H1779" s="141">
        <f t="shared" si="204"/>
        <v>0</v>
      </c>
      <c r="I1779" s="142">
        <f t="shared" si="204"/>
        <v>0</v>
      </c>
      <c r="J1779" s="136">
        <f t="shared" si="204"/>
        <v>0</v>
      </c>
      <c r="K1779" s="136">
        <f t="shared" si="204"/>
        <v>0</v>
      </c>
      <c r="L1779" s="136">
        <f t="shared" si="204"/>
        <v>0</v>
      </c>
      <c r="M1779" s="177">
        <f t="shared" si="204"/>
        <v>0</v>
      </c>
      <c r="N1779" s="137">
        <f t="shared" si="204"/>
        <v>0</v>
      </c>
      <c r="O1779" s="45"/>
      <c r="Q1779" s="57" t="str">
        <f t="shared" si="200"/>
        <v>скрыть</v>
      </c>
    </row>
    <row r="1780" spans="2:17" ht="15.75" hidden="1" customHeight="1" x14ac:dyDescent="0.25">
      <c r="B1780" s="182">
        <v>1764</v>
      </c>
      <c r="C1780" s="182">
        <f t="shared" si="204"/>
        <v>0</v>
      </c>
      <c r="D1780" s="182">
        <f t="shared" si="204"/>
        <v>0</v>
      </c>
      <c r="E1780" s="183">
        <f t="shared" si="204"/>
        <v>0</v>
      </c>
      <c r="F1780" s="182">
        <f t="shared" si="204"/>
        <v>0</v>
      </c>
      <c r="G1780" s="141">
        <f t="shared" si="204"/>
        <v>0</v>
      </c>
      <c r="H1780" s="141">
        <f t="shared" si="204"/>
        <v>0</v>
      </c>
      <c r="I1780" s="142">
        <f t="shared" si="204"/>
        <v>0</v>
      </c>
      <c r="J1780" s="136">
        <f t="shared" si="204"/>
        <v>0</v>
      </c>
      <c r="K1780" s="136">
        <f t="shared" si="204"/>
        <v>0</v>
      </c>
      <c r="L1780" s="136">
        <f t="shared" si="204"/>
        <v>0</v>
      </c>
      <c r="M1780" s="177">
        <f t="shared" si="204"/>
        <v>0</v>
      </c>
      <c r="N1780" s="137">
        <f t="shared" si="204"/>
        <v>0</v>
      </c>
      <c r="O1780" s="45"/>
      <c r="Q1780" s="57" t="str">
        <f t="shared" si="200"/>
        <v>скрыть</v>
      </c>
    </row>
    <row r="1781" spans="2:17" ht="15.75" hidden="1" customHeight="1" x14ac:dyDescent="0.25">
      <c r="B1781" s="182">
        <v>1765</v>
      </c>
      <c r="C1781" s="182">
        <f t="shared" si="204"/>
        <v>0</v>
      </c>
      <c r="D1781" s="182">
        <f t="shared" si="204"/>
        <v>0</v>
      </c>
      <c r="E1781" s="183">
        <f t="shared" si="204"/>
        <v>0</v>
      </c>
      <c r="F1781" s="182">
        <f t="shared" si="204"/>
        <v>0</v>
      </c>
      <c r="G1781" s="141">
        <f t="shared" si="204"/>
        <v>0</v>
      </c>
      <c r="H1781" s="141">
        <f t="shared" si="204"/>
        <v>0</v>
      </c>
      <c r="I1781" s="142">
        <f t="shared" si="204"/>
        <v>0</v>
      </c>
      <c r="J1781" s="136">
        <f t="shared" si="204"/>
        <v>0</v>
      </c>
      <c r="K1781" s="136">
        <f t="shared" si="204"/>
        <v>0</v>
      </c>
      <c r="L1781" s="136">
        <f t="shared" si="204"/>
        <v>0</v>
      </c>
      <c r="M1781" s="177">
        <f t="shared" si="204"/>
        <v>0</v>
      </c>
      <c r="N1781" s="137">
        <f t="shared" si="204"/>
        <v>0</v>
      </c>
      <c r="O1781" s="45"/>
      <c r="Q1781" s="57" t="str">
        <f t="shared" si="200"/>
        <v>скрыть</v>
      </c>
    </row>
    <row r="1782" spans="2:17" ht="15.75" hidden="1" customHeight="1" x14ac:dyDescent="0.25">
      <c r="B1782" s="182">
        <v>1766</v>
      </c>
      <c r="C1782" s="182">
        <f t="shared" si="204"/>
        <v>0</v>
      </c>
      <c r="D1782" s="182">
        <f t="shared" si="204"/>
        <v>0</v>
      </c>
      <c r="E1782" s="183">
        <f t="shared" si="204"/>
        <v>0</v>
      </c>
      <c r="F1782" s="182">
        <f t="shared" si="204"/>
        <v>0</v>
      </c>
      <c r="G1782" s="141">
        <f t="shared" si="204"/>
        <v>0</v>
      </c>
      <c r="H1782" s="141">
        <f t="shared" si="204"/>
        <v>0</v>
      </c>
      <c r="I1782" s="142">
        <f t="shared" si="204"/>
        <v>0</v>
      </c>
      <c r="J1782" s="136">
        <f t="shared" si="204"/>
        <v>0</v>
      </c>
      <c r="K1782" s="136">
        <f t="shared" si="204"/>
        <v>0</v>
      </c>
      <c r="L1782" s="136">
        <f t="shared" si="204"/>
        <v>0</v>
      </c>
      <c r="M1782" s="177">
        <f t="shared" si="204"/>
        <v>0</v>
      </c>
      <c r="N1782" s="137">
        <f t="shared" si="204"/>
        <v>0</v>
      </c>
      <c r="O1782" s="45"/>
      <c r="Q1782" s="57" t="str">
        <f t="shared" si="200"/>
        <v>скрыть</v>
      </c>
    </row>
    <row r="1783" spans="2:17" ht="15.75" hidden="1" customHeight="1" x14ac:dyDescent="0.25">
      <c r="B1783" s="182">
        <v>1767</v>
      </c>
      <c r="C1783" s="182">
        <f t="shared" si="204"/>
        <v>0</v>
      </c>
      <c r="D1783" s="182">
        <f t="shared" si="204"/>
        <v>0</v>
      </c>
      <c r="E1783" s="183">
        <f t="shared" si="204"/>
        <v>0</v>
      </c>
      <c r="F1783" s="182">
        <f t="shared" si="204"/>
        <v>0</v>
      </c>
      <c r="G1783" s="141">
        <f t="shared" si="204"/>
        <v>0</v>
      </c>
      <c r="H1783" s="141">
        <f t="shared" si="204"/>
        <v>0</v>
      </c>
      <c r="I1783" s="142">
        <f t="shared" si="204"/>
        <v>0</v>
      </c>
      <c r="J1783" s="136">
        <f t="shared" si="204"/>
        <v>0</v>
      </c>
      <c r="K1783" s="136">
        <f t="shared" si="204"/>
        <v>0</v>
      </c>
      <c r="L1783" s="136">
        <f t="shared" si="204"/>
        <v>0</v>
      </c>
      <c r="M1783" s="177">
        <f t="shared" si="204"/>
        <v>0</v>
      </c>
      <c r="N1783" s="137">
        <f t="shared" si="204"/>
        <v>0</v>
      </c>
      <c r="O1783" s="45"/>
      <c r="Q1783" s="57" t="str">
        <f t="shared" si="200"/>
        <v>скрыть</v>
      </c>
    </row>
    <row r="1784" spans="2:17" ht="15.75" hidden="1" customHeight="1" x14ac:dyDescent="0.25">
      <c r="B1784" s="182">
        <v>1768</v>
      </c>
      <c r="C1784" s="182">
        <f t="shared" si="204"/>
        <v>0</v>
      </c>
      <c r="D1784" s="182">
        <f t="shared" si="204"/>
        <v>0</v>
      </c>
      <c r="E1784" s="183">
        <f t="shared" si="204"/>
        <v>0</v>
      </c>
      <c r="F1784" s="182">
        <f t="shared" si="204"/>
        <v>0</v>
      </c>
      <c r="G1784" s="141">
        <f t="shared" si="204"/>
        <v>0</v>
      </c>
      <c r="H1784" s="141">
        <f t="shared" si="204"/>
        <v>0</v>
      </c>
      <c r="I1784" s="142">
        <f t="shared" si="204"/>
        <v>0</v>
      </c>
      <c r="J1784" s="136">
        <f t="shared" si="204"/>
        <v>0</v>
      </c>
      <c r="K1784" s="136">
        <f t="shared" si="204"/>
        <v>0</v>
      </c>
      <c r="L1784" s="136">
        <f t="shared" si="204"/>
        <v>0</v>
      </c>
      <c r="M1784" s="177">
        <f t="shared" si="204"/>
        <v>0</v>
      </c>
      <c r="N1784" s="137">
        <f t="shared" si="204"/>
        <v>0</v>
      </c>
      <c r="O1784" s="45"/>
      <c r="Q1784" s="57" t="str">
        <f t="shared" si="200"/>
        <v>скрыть</v>
      </c>
    </row>
    <row r="1785" spans="2:17" ht="15.75" hidden="1" customHeight="1" x14ac:dyDescent="0.25">
      <c r="B1785" s="182">
        <v>1769</v>
      </c>
      <c r="C1785" s="182">
        <f t="shared" si="204"/>
        <v>0</v>
      </c>
      <c r="D1785" s="182">
        <f t="shared" si="204"/>
        <v>0</v>
      </c>
      <c r="E1785" s="183">
        <f t="shared" si="204"/>
        <v>0</v>
      </c>
      <c r="F1785" s="182">
        <f t="shared" si="204"/>
        <v>0</v>
      </c>
      <c r="G1785" s="141">
        <f t="shared" si="204"/>
        <v>0</v>
      </c>
      <c r="H1785" s="141">
        <f t="shared" si="204"/>
        <v>0</v>
      </c>
      <c r="I1785" s="142">
        <f t="shared" si="204"/>
        <v>0</v>
      </c>
      <c r="J1785" s="136">
        <f t="shared" si="204"/>
        <v>0</v>
      </c>
      <c r="K1785" s="136">
        <f t="shared" si="204"/>
        <v>0</v>
      </c>
      <c r="L1785" s="136">
        <f t="shared" si="204"/>
        <v>0</v>
      </c>
      <c r="M1785" s="177">
        <f t="shared" si="204"/>
        <v>0</v>
      </c>
      <c r="N1785" s="137">
        <f t="shared" si="204"/>
        <v>0</v>
      </c>
      <c r="O1785" s="45"/>
      <c r="Q1785" s="57" t="str">
        <f t="shared" si="200"/>
        <v>скрыть</v>
      </c>
    </row>
    <row r="1786" spans="2:17" ht="15.75" hidden="1" customHeight="1" x14ac:dyDescent="0.25">
      <c r="B1786" s="182">
        <v>1770</v>
      </c>
      <c r="C1786" s="182">
        <f t="shared" si="204"/>
        <v>0</v>
      </c>
      <c r="D1786" s="182">
        <f t="shared" si="204"/>
        <v>0</v>
      </c>
      <c r="E1786" s="183">
        <f t="shared" si="204"/>
        <v>0</v>
      </c>
      <c r="F1786" s="182">
        <f t="shared" si="204"/>
        <v>0</v>
      </c>
      <c r="G1786" s="141">
        <f t="shared" si="204"/>
        <v>0</v>
      </c>
      <c r="H1786" s="141">
        <f t="shared" si="204"/>
        <v>0</v>
      </c>
      <c r="I1786" s="142">
        <f t="shared" si="204"/>
        <v>0</v>
      </c>
      <c r="J1786" s="136">
        <f t="shared" si="204"/>
        <v>0</v>
      </c>
      <c r="K1786" s="136">
        <f t="shared" si="204"/>
        <v>0</v>
      </c>
      <c r="L1786" s="136">
        <f t="shared" si="204"/>
        <v>0</v>
      </c>
      <c r="M1786" s="177">
        <f t="shared" si="204"/>
        <v>0</v>
      </c>
      <c r="N1786" s="137">
        <f t="shared" si="204"/>
        <v>0</v>
      </c>
      <c r="O1786" s="45"/>
      <c r="Q1786" s="57" t="str">
        <f t="shared" si="200"/>
        <v>скрыть</v>
      </c>
    </row>
    <row r="1787" spans="2:17" ht="15.75" hidden="1" customHeight="1" x14ac:dyDescent="0.25">
      <c r="B1787" s="182">
        <v>1771</v>
      </c>
      <c r="C1787" s="182">
        <f t="shared" ref="C1787:N1796" si="205">IFERROR(VLOOKUP($B1787,calc_data,C$14+1,0),0)</f>
        <v>0</v>
      </c>
      <c r="D1787" s="182">
        <f t="shared" si="205"/>
        <v>0</v>
      </c>
      <c r="E1787" s="183">
        <f t="shared" si="205"/>
        <v>0</v>
      </c>
      <c r="F1787" s="182">
        <f t="shared" si="205"/>
        <v>0</v>
      </c>
      <c r="G1787" s="141">
        <f t="shared" si="205"/>
        <v>0</v>
      </c>
      <c r="H1787" s="141">
        <f t="shared" si="205"/>
        <v>0</v>
      </c>
      <c r="I1787" s="142">
        <f t="shared" si="205"/>
        <v>0</v>
      </c>
      <c r="J1787" s="136">
        <f t="shared" si="205"/>
        <v>0</v>
      </c>
      <c r="K1787" s="136">
        <f t="shared" si="205"/>
        <v>0</v>
      </c>
      <c r="L1787" s="136">
        <f t="shared" si="205"/>
        <v>0</v>
      </c>
      <c r="M1787" s="177">
        <f t="shared" si="205"/>
        <v>0</v>
      </c>
      <c r="N1787" s="137">
        <f t="shared" si="205"/>
        <v>0</v>
      </c>
      <c r="O1787" s="45"/>
      <c r="Q1787" s="57" t="str">
        <f t="shared" si="200"/>
        <v>скрыть</v>
      </c>
    </row>
    <row r="1788" spans="2:17" ht="15.75" hidden="1" customHeight="1" x14ac:dyDescent="0.25">
      <c r="B1788" s="182">
        <v>1772</v>
      </c>
      <c r="C1788" s="182">
        <f t="shared" si="205"/>
        <v>0</v>
      </c>
      <c r="D1788" s="182">
        <f t="shared" si="205"/>
        <v>0</v>
      </c>
      <c r="E1788" s="183">
        <f t="shared" si="205"/>
        <v>0</v>
      </c>
      <c r="F1788" s="182">
        <f t="shared" si="205"/>
        <v>0</v>
      </c>
      <c r="G1788" s="141">
        <f t="shared" si="205"/>
        <v>0</v>
      </c>
      <c r="H1788" s="141">
        <f t="shared" si="205"/>
        <v>0</v>
      </c>
      <c r="I1788" s="142">
        <f t="shared" si="205"/>
        <v>0</v>
      </c>
      <c r="J1788" s="136">
        <f t="shared" si="205"/>
        <v>0</v>
      </c>
      <c r="K1788" s="136">
        <f t="shared" si="205"/>
        <v>0</v>
      </c>
      <c r="L1788" s="136">
        <f t="shared" si="205"/>
        <v>0</v>
      </c>
      <c r="M1788" s="177">
        <f t="shared" si="205"/>
        <v>0</v>
      </c>
      <c r="N1788" s="137">
        <f t="shared" si="205"/>
        <v>0</v>
      </c>
      <c r="O1788" s="45"/>
      <c r="Q1788" s="57" t="str">
        <f t="shared" si="200"/>
        <v>скрыть</v>
      </c>
    </row>
    <row r="1789" spans="2:17" ht="15.75" hidden="1" customHeight="1" x14ac:dyDescent="0.25">
      <c r="B1789" s="182">
        <v>1773</v>
      </c>
      <c r="C1789" s="182">
        <f t="shared" si="205"/>
        <v>0</v>
      </c>
      <c r="D1789" s="182">
        <f t="shared" si="205"/>
        <v>0</v>
      </c>
      <c r="E1789" s="183">
        <f t="shared" si="205"/>
        <v>0</v>
      </c>
      <c r="F1789" s="182">
        <f t="shared" si="205"/>
        <v>0</v>
      </c>
      <c r="G1789" s="141">
        <f t="shared" si="205"/>
        <v>0</v>
      </c>
      <c r="H1789" s="141">
        <f t="shared" si="205"/>
        <v>0</v>
      </c>
      <c r="I1789" s="142">
        <f t="shared" si="205"/>
        <v>0</v>
      </c>
      <c r="J1789" s="136">
        <f t="shared" si="205"/>
        <v>0</v>
      </c>
      <c r="K1789" s="136">
        <f t="shared" si="205"/>
        <v>0</v>
      </c>
      <c r="L1789" s="136">
        <f t="shared" si="205"/>
        <v>0</v>
      </c>
      <c r="M1789" s="177">
        <f t="shared" si="205"/>
        <v>0</v>
      </c>
      <c r="N1789" s="137">
        <f t="shared" si="205"/>
        <v>0</v>
      </c>
      <c r="O1789" s="45"/>
      <c r="Q1789" s="57" t="str">
        <f t="shared" si="200"/>
        <v>скрыть</v>
      </c>
    </row>
    <row r="1790" spans="2:17" ht="15.75" hidden="1" customHeight="1" x14ac:dyDescent="0.25">
      <c r="B1790" s="182">
        <v>1774</v>
      </c>
      <c r="C1790" s="182">
        <f t="shared" si="205"/>
        <v>0</v>
      </c>
      <c r="D1790" s="182">
        <f t="shared" si="205"/>
        <v>0</v>
      </c>
      <c r="E1790" s="183">
        <f t="shared" si="205"/>
        <v>0</v>
      </c>
      <c r="F1790" s="182">
        <f t="shared" si="205"/>
        <v>0</v>
      </c>
      <c r="G1790" s="141">
        <f t="shared" si="205"/>
        <v>0</v>
      </c>
      <c r="H1790" s="141">
        <f t="shared" si="205"/>
        <v>0</v>
      </c>
      <c r="I1790" s="142">
        <f t="shared" si="205"/>
        <v>0</v>
      </c>
      <c r="J1790" s="136">
        <f t="shared" si="205"/>
        <v>0</v>
      </c>
      <c r="K1790" s="136">
        <f t="shared" si="205"/>
        <v>0</v>
      </c>
      <c r="L1790" s="136">
        <f t="shared" si="205"/>
        <v>0</v>
      </c>
      <c r="M1790" s="177">
        <f t="shared" si="205"/>
        <v>0</v>
      </c>
      <c r="N1790" s="137">
        <f t="shared" si="205"/>
        <v>0</v>
      </c>
      <c r="O1790" s="45"/>
      <c r="Q1790" s="57" t="str">
        <f t="shared" si="200"/>
        <v>скрыть</v>
      </c>
    </row>
    <row r="1791" spans="2:17" ht="15.75" hidden="1" customHeight="1" x14ac:dyDescent="0.25">
      <c r="B1791" s="182">
        <v>1775</v>
      </c>
      <c r="C1791" s="182">
        <f t="shared" si="205"/>
        <v>0</v>
      </c>
      <c r="D1791" s="182">
        <f t="shared" si="205"/>
        <v>0</v>
      </c>
      <c r="E1791" s="183">
        <f t="shared" si="205"/>
        <v>0</v>
      </c>
      <c r="F1791" s="182">
        <f t="shared" si="205"/>
        <v>0</v>
      </c>
      <c r="G1791" s="141">
        <f t="shared" si="205"/>
        <v>0</v>
      </c>
      <c r="H1791" s="141">
        <f t="shared" si="205"/>
        <v>0</v>
      </c>
      <c r="I1791" s="142">
        <f t="shared" si="205"/>
        <v>0</v>
      </c>
      <c r="J1791" s="136">
        <f t="shared" si="205"/>
        <v>0</v>
      </c>
      <c r="K1791" s="136">
        <f t="shared" si="205"/>
        <v>0</v>
      </c>
      <c r="L1791" s="136">
        <f t="shared" si="205"/>
        <v>0</v>
      </c>
      <c r="M1791" s="177">
        <f t="shared" si="205"/>
        <v>0</v>
      </c>
      <c r="N1791" s="137">
        <f t="shared" si="205"/>
        <v>0</v>
      </c>
      <c r="O1791" s="45"/>
      <c r="Q1791" s="57" t="str">
        <f t="shared" si="200"/>
        <v>скрыть</v>
      </c>
    </row>
    <row r="1792" spans="2:17" ht="15.75" hidden="1" customHeight="1" x14ac:dyDescent="0.25">
      <c r="B1792" s="182">
        <v>1776</v>
      </c>
      <c r="C1792" s="182">
        <f t="shared" si="205"/>
        <v>0</v>
      </c>
      <c r="D1792" s="182">
        <f t="shared" si="205"/>
        <v>0</v>
      </c>
      <c r="E1792" s="183">
        <f t="shared" si="205"/>
        <v>0</v>
      </c>
      <c r="F1792" s="182">
        <f t="shared" si="205"/>
        <v>0</v>
      </c>
      <c r="G1792" s="141">
        <f t="shared" si="205"/>
        <v>0</v>
      </c>
      <c r="H1792" s="141">
        <f t="shared" si="205"/>
        <v>0</v>
      </c>
      <c r="I1792" s="142">
        <f t="shared" si="205"/>
        <v>0</v>
      </c>
      <c r="J1792" s="136">
        <f t="shared" si="205"/>
        <v>0</v>
      </c>
      <c r="K1792" s="136">
        <f t="shared" si="205"/>
        <v>0</v>
      </c>
      <c r="L1792" s="136">
        <f t="shared" si="205"/>
        <v>0</v>
      </c>
      <c r="M1792" s="177">
        <f t="shared" si="205"/>
        <v>0</v>
      </c>
      <c r="N1792" s="137">
        <f t="shared" si="205"/>
        <v>0</v>
      </c>
      <c r="O1792" s="45"/>
      <c r="Q1792" s="57" t="str">
        <f t="shared" si="200"/>
        <v>скрыть</v>
      </c>
    </row>
    <row r="1793" spans="2:17" ht="15.75" hidden="1" customHeight="1" x14ac:dyDescent="0.25">
      <c r="B1793" s="182">
        <v>1777</v>
      </c>
      <c r="C1793" s="182">
        <f t="shared" si="205"/>
        <v>0</v>
      </c>
      <c r="D1793" s="182">
        <f t="shared" si="205"/>
        <v>0</v>
      </c>
      <c r="E1793" s="183">
        <f t="shared" si="205"/>
        <v>0</v>
      </c>
      <c r="F1793" s="182">
        <f t="shared" si="205"/>
        <v>0</v>
      </c>
      <c r="G1793" s="141">
        <f t="shared" si="205"/>
        <v>0</v>
      </c>
      <c r="H1793" s="141">
        <f t="shared" si="205"/>
        <v>0</v>
      </c>
      <c r="I1793" s="142">
        <f t="shared" si="205"/>
        <v>0</v>
      </c>
      <c r="J1793" s="136">
        <f t="shared" si="205"/>
        <v>0</v>
      </c>
      <c r="K1793" s="136">
        <f t="shared" si="205"/>
        <v>0</v>
      </c>
      <c r="L1793" s="136">
        <f t="shared" si="205"/>
        <v>0</v>
      </c>
      <c r="M1793" s="177">
        <f t="shared" si="205"/>
        <v>0</v>
      </c>
      <c r="N1793" s="137">
        <f t="shared" si="205"/>
        <v>0</v>
      </c>
      <c r="O1793" s="45"/>
      <c r="Q1793" s="57" t="str">
        <f t="shared" si="200"/>
        <v>скрыть</v>
      </c>
    </row>
    <row r="1794" spans="2:17" ht="15.75" hidden="1" customHeight="1" x14ac:dyDescent="0.25">
      <c r="B1794" s="182">
        <v>1778</v>
      </c>
      <c r="C1794" s="182">
        <f t="shared" si="205"/>
        <v>0</v>
      </c>
      <c r="D1794" s="182">
        <f t="shared" si="205"/>
        <v>0</v>
      </c>
      <c r="E1794" s="183">
        <f t="shared" si="205"/>
        <v>0</v>
      </c>
      <c r="F1794" s="182">
        <f t="shared" si="205"/>
        <v>0</v>
      </c>
      <c r="G1794" s="141">
        <f t="shared" si="205"/>
        <v>0</v>
      </c>
      <c r="H1794" s="141">
        <f t="shared" si="205"/>
        <v>0</v>
      </c>
      <c r="I1794" s="142">
        <f t="shared" si="205"/>
        <v>0</v>
      </c>
      <c r="J1794" s="136">
        <f t="shared" si="205"/>
        <v>0</v>
      </c>
      <c r="K1794" s="136">
        <f t="shared" si="205"/>
        <v>0</v>
      </c>
      <c r="L1794" s="136">
        <f t="shared" si="205"/>
        <v>0</v>
      </c>
      <c r="M1794" s="177">
        <f t="shared" si="205"/>
        <v>0</v>
      </c>
      <c r="N1794" s="137">
        <f t="shared" si="205"/>
        <v>0</v>
      </c>
      <c r="O1794" s="45"/>
      <c r="Q1794" s="57" t="str">
        <f t="shared" si="200"/>
        <v>скрыть</v>
      </c>
    </row>
    <row r="1795" spans="2:17" ht="15.75" hidden="1" customHeight="1" x14ac:dyDescent="0.25">
      <c r="B1795" s="182">
        <v>1779</v>
      </c>
      <c r="C1795" s="182">
        <f t="shared" si="205"/>
        <v>0</v>
      </c>
      <c r="D1795" s="182">
        <f t="shared" si="205"/>
        <v>0</v>
      </c>
      <c r="E1795" s="183">
        <f t="shared" si="205"/>
        <v>0</v>
      </c>
      <c r="F1795" s="182">
        <f t="shared" si="205"/>
        <v>0</v>
      </c>
      <c r="G1795" s="141">
        <f t="shared" si="205"/>
        <v>0</v>
      </c>
      <c r="H1795" s="141">
        <f t="shared" si="205"/>
        <v>0</v>
      </c>
      <c r="I1795" s="142">
        <f t="shared" si="205"/>
        <v>0</v>
      </c>
      <c r="J1795" s="136">
        <f t="shared" si="205"/>
        <v>0</v>
      </c>
      <c r="K1795" s="136">
        <f t="shared" si="205"/>
        <v>0</v>
      </c>
      <c r="L1795" s="136">
        <f t="shared" si="205"/>
        <v>0</v>
      </c>
      <c r="M1795" s="177">
        <f t="shared" si="205"/>
        <v>0</v>
      </c>
      <c r="N1795" s="137">
        <f t="shared" si="205"/>
        <v>0</v>
      </c>
      <c r="O1795" s="45"/>
      <c r="Q1795" s="57" t="str">
        <f t="shared" si="200"/>
        <v>скрыть</v>
      </c>
    </row>
    <row r="1796" spans="2:17" ht="15.75" hidden="1" customHeight="1" x14ac:dyDescent="0.25">
      <c r="B1796" s="182">
        <v>1780</v>
      </c>
      <c r="C1796" s="182">
        <f t="shared" si="205"/>
        <v>0</v>
      </c>
      <c r="D1796" s="182">
        <f t="shared" si="205"/>
        <v>0</v>
      </c>
      <c r="E1796" s="183">
        <f t="shared" si="205"/>
        <v>0</v>
      </c>
      <c r="F1796" s="182">
        <f t="shared" si="205"/>
        <v>0</v>
      </c>
      <c r="G1796" s="141">
        <f t="shared" si="205"/>
        <v>0</v>
      </c>
      <c r="H1796" s="141">
        <f t="shared" si="205"/>
        <v>0</v>
      </c>
      <c r="I1796" s="142">
        <f t="shared" si="205"/>
        <v>0</v>
      </c>
      <c r="J1796" s="136">
        <f t="shared" si="205"/>
        <v>0</v>
      </c>
      <c r="K1796" s="136">
        <f t="shared" si="205"/>
        <v>0</v>
      </c>
      <c r="L1796" s="136">
        <f t="shared" si="205"/>
        <v>0</v>
      </c>
      <c r="M1796" s="177">
        <f t="shared" si="205"/>
        <v>0</v>
      </c>
      <c r="N1796" s="137">
        <f t="shared" si="205"/>
        <v>0</v>
      </c>
      <c r="O1796" s="45"/>
      <c r="Q1796" s="57" t="str">
        <f t="shared" si="200"/>
        <v>скрыть</v>
      </c>
    </row>
    <row r="1797" spans="2:17" ht="15.75" hidden="1" customHeight="1" x14ac:dyDescent="0.25">
      <c r="B1797" s="182">
        <v>1781</v>
      </c>
      <c r="C1797" s="182">
        <f t="shared" ref="C1797:N1806" si="206">IFERROR(VLOOKUP($B1797,calc_data,C$14+1,0),0)</f>
        <v>0</v>
      </c>
      <c r="D1797" s="182">
        <f t="shared" si="206"/>
        <v>0</v>
      </c>
      <c r="E1797" s="183">
        <f t="shared" si="206"/>
        <v>0</v>
      </c>
      <c r="F1797" s="182">
        <f t="shared" si="206"/>
        <v>0</v>
      </c>
      <c r="G1797" s="141">
        <f t="shared" si="206"/>
        <v>0</v>
      </c>
      <c r="H1797" s="141">
        <f t="shared" si="206"/>
        <v>0</v>
      </c>
      <c r="I1797" s="142">
        <f t="shared" si="206"/>
        <v>0</v>
      </c>
      <c r="J1797" s="136">
        <f t="shared" si="206"/>
        <v>0</v>
      </c>
      <c r="K1797" s="136">
        <f t="shared" si="206"/>
        <v>0</v>
      </c>
      <c r="L1797" s="136">
        <f t="shared" si="206"/>
        <v>0</v>
      </c>
      <c r="M1797" s="177">
        <f t="shared" si="206"/>
        <v>0</v>
      </c>
      <c r="N1797" s="137">
        <f t="shared" si="206"/>
        <v>0</v>
      </c>
      <c r="O1797" s="45"/>
      <c r="Q1797" s="57" t="str">
        <f t="shared" si="200"/>
        <v>скрыть</v>
      </c>
    </row>
    <row r="1798" spans="2:17" ht="15.75" hidden="1" customHeight="1" x14ac:dyDescent="0.25">
      <c r="B1798" s="182">
        <v>1782</v>
      </c>
      <c r="C1798" s="182">
        <f t="shared" si="206"/>
        <v>0</v>
      </c>
      <c r="D1798" s="182">
        <f t="shared" si="206"/>
        <v>0</v>
      </c>
      <c r="E1798" s="183">
        <f t="shared" si="206"/>
        <v>0</v>
      </c>
      <c r="F1798" s="182">
        <f t="shared" si="206"/>
        <v>0</v>
      </c>
      <c r="G1798" s="141">
        <f t="shared" si="206"/>
        <v>0</v>
      </c>
      <c r="H1798" s="141">
        <f t="shared" si="206"/>
        <v>0</v>
      </c>
      <c r="I1798" s="142">
        <f t="shared" si="206"/>
        <v>0</v>
      </c>
      <c r="J1798" s="136">
        <f t="shared" si="206"/>
        <v>0</v>
      </c>
      <c r="K1798" s="136">
        <f t="shared" si="206"/>
        <v>0</v>
      </c>
      <c r="L1798" s="136">
        <f t="shared" si="206"/>
        <v>0</v>
      </c>
      <c r="M1798" s="177">
        <f t="shared" si="206"/>
        <v>0</v>
      </c>
      <c r="N1798" s="137">
        <f t="shared" si="206"/>
        <v>0</v>
      </c>
      <c r="O1798" s="45"/>
      <c r="Q1798" s="57" t="str">
        <f t="shared" si="200"/>
        <v>скрыть</v>
      </c>
    </row>
    <row r="1799" spans="2:17" ht="15.75" hidden="1" customHeight="1" x14ac:dyDescent="0.25">
      <c r="B1799" s="182">
        <v>1783</v>
      </c>
      <c r="C1799" s="182">
        <f t="shared" si="206"/>
        <v>0</v>
      </c>
      <c r="D1799" s="182">
        <f t="shared" si="206"/>
        <v>0</v>
      </c>
      <c r="E1799" s="183">
        <f t="shared" si="206"/>
        <v>0</v>
      </c>
      <c r="F1799" s="182">
        <f t="shared" si="206"/>
        <v>0</v>
      </c>
      <c r="G1799" s="141">
        <f t="shared" si="206"/>
        <v>0</v>
      </c>
      <c r="H1799" s="141">
        <f t="shared" si="206"/>
        <v>0</v>
      </c>
      <c r="I1799" s="142">
        <f t="shared" si="206"/>
        <v>0</v>
      </c>
      <c r="J1799" s="136">
        <f t="shared" si="206"/>
        <v>0</v>
      </c>
      <c r="K1799" s="136">
        <f t="shared" si="206"/>
        <v>0</v>
      </c>
      <c r="L1799" s="136">
        <f t="shared" si="206"/>
        <v>0</v>
      </c>
      <c r="M1799" s="177">
        <f t="shared" si="206"/>
        <v>0</v>
      </c>
      <c r="N1799" s="137">
        <f t="shared" si="206"/>
        <v>0</v>
      </c>
      <c r="O1799" s="45"/>
      <c r="Q1799" s="57" t="str">
        <f t="shared" si="200"/>
        <v>скрыть</v>
      </c>
    </row>
    <row r="1800" spans="2:17" ht="15.75" hidden="1" customHeight="1" x14ac:dyDescent="0.25">
      <c r="B1800" s="182">
        <v>1784</v>
      </c>
      <c r="C1800" s="182">
        <f t="shared" si="206"/>
        <v>0</v>
      </c>
      <c r="D1800" s="182">
        <f t="shared" si="206"/>
        <v>0</v>
      </c>
      <c r="E1800" s="183">
        <f t="shared" si="206"/>
        <v>0</v>
      </c>
      <c r="F1800" s="182">
        <f t="shared" si="206"/>
        <v>0</v>
      </c>
      <c r="G1800" s="141">
        <f t="shared" si="206"/>
        <v>0</v>
      </c>
      <c r="H1800" s="141">
        <f t="shared" si="206"/>
        <v>0</v>
      </c>
      <c r="I1800" s="142">
        <f t="shared" si="206"/>
        <v>0</v>
      </c>
      <c r="J1800" s="136">
        <f t="shared" si="206"/>
        <v>0</v>
      </c>
      <c r="K1800" s="136">
        <f t="shared" si="206"/>
        <v>0</v>
      </c>
      <c r="L1800" s="136">
        <f t="shared" si="206"/>
        <v>0</v>
      </c>
      <c r="M1800" s="177">
        <f t="shared" si="206"/>
        <v>0</v>
      </c>
      <c r="N1800" s="137">
        <f t="shared" si="206"/>
        <v>0</v>
      </c>
      <c r="O1800" s="45"/>
      <c r="Q1800" s="57" t="str">
        <f t="shared" si="200"/>
        <v>скрыть</v>
      </c>
    </row>
    <row r="1801" spans="2:17" ht="15.75" hidden="1" customHeight="1" x14ac:dyDescent="0.25">
      <c r="B1801" s="182">
        <v>1785</v>
      </c>
      <c r="C1801" s="182">
        <f t="shared" si="206"/>
        <v>0</v>
      </c>
      <c r="D1801" s="182">
        <f t="shared" si="206"/>
        <v>0</v>
      </c>
      <c r="E1801" s="183">
        <f t="shared" si="206"/>
        <v>0</v>
      </c>
      <c r="F1801" s="182">
        <f t="shared" si="206"/>
        <v>0</v>
      </c>
      <c r="G1801" s="141">
        <f t="shared" si="206"/>
        <v>0</v>
      </c>
      <c r="H1801" s="141">
        <f t="shared" si="206"/>
        <v>0</v>
      </c>
      <c r="I1801" s="142">
        <f t="shared" si="206"/>
        <v>0</v>
      </c>
      <c r="J1801" s="136">
        <f t="shared" si="206"/>
        <v>0</v>
      </c>
      <c r="K1801" s="136">
        <f t="shared" si="206"/>
        <v>0</v>
      </c>
      <c r="L1801" s="136">
        <f t="shared" si="206"/>
        <v>0</v>
      </c>
      <c r="M1801" s="177">
        <f t="shared" si="206"/>
        <v>0</v>
      </c>
      <c r="N1801" s="137">
        <f t="shared" si="206"/>
        <v>0</v>
      </c>
      <c r="O1801" s="45"/>
      <c r="Q1801" s="57" t="str">
        <f t="shared" si="200"/>
        <v>скрыть</v>
      </c>
    </row>
    <row r="1802" spans="2:17" ht="15.75" hidden="1" customHeight="1" x14ac:dyDescent="0.25">
      <c r="B1802" s="182">
        <v>1786</v>
      </c>
      <c r="C1802" s="182">
        <f t="shared" si="206"/>
        <v>0</v>
      </c>
      <c r="D1802" s="182">
        <f t="shared" si="206"/>
        <v>0</v>
      </c>
      <c r="E1802" s="183">
        <f t="shared" si="206"/>
        <v>0</v>
      </c>
      <c r="F1802" s="182">
        <f t="shared" si="206"/>
        <v>0</v>
      </c>
      <c r="G1802" s="141">
        <f t="shared" si="206"/>
        <v>0</v>
      </c>
      <c r="H1802" s="141">
        <f t="shared" si="206"/>
        <v>0</v>
      </c>
      <c r="I1802" s="142">
        <f t="shared" si="206"/>
        <v>0</v>
      </c>
      <c r="J1802" s="136">
        <f t="shared" si="206"/>
        <v>0</v>
      </c>
      <c r="K1802" s="136">
        <f t="shared" si="206"/>
        <v>0</v>
      </c>
      <c r="L1802" s="136">
        <f t="shared" si="206"/>
        <v>0</v>
      </c>
      <c r="M1802" s="177">
        <f t="shared" si="206"/>
        <v>0</v>
      </c>
      <c r="N1802" s="137">
        <f t="shared" si="206"/>
        <v>0</v>
      </c>
      <c r="O1802" s="45"/>
      <c r="Q1802" s="57" t="str">
        <f t="shared" si="200"/>
        <v>скрыть</v>
      </c>
    </row>
    <row r="1803" spans="2:17" ht="15.75" hidden="1" customHeight="1" x14ac:dyDescent="0.25">
      <c r="B1803" s="182">
        <v>1787</v>
      </c>
      <c r="C1803" s="182">
        <f t="shared" si="206"/>
        <v>0</v>
      </c>
      <c r="D1803" s="182">
        <f t="shared" si="206"/>
        <v>0</v>
      </c>
      <c r="E1803" s="183">
        <f t="shared" si="206"/>
        <v>0</v>
      </c>
      <c r="F1803" s="182">
        <f t="shared" si="206"/>
        <v>0</v>
      </c>
      <c r="G1803" s="141">
        <f t="shared" si="206"/>
        <v>0</v>
      </c>
      <c r="H1803" s="141">
        <f t="shared" si="206"/>
        <v>0</v>
      </c>
      <c r="I1803" s="142">
        <f t="shared" si="206"/>
        <v>0</v>
      </c>
      <c r="J1803" s="136">
        <f t="shared" si="206"/>
        <v>0</v>
      </c>
      <c r="K1803" s="136">
        <f t="shared" si="206"/>
        <v>0</v>
      </c>
      <c r="L1803" s="136">
        <f t="shared" si="206"/>
        <v>0</v>
      </c>
      <c r="M1803" s="177">
        <f t="shared" si="206"/>
        <v>0</v>
      </c>
      <c r="N1803" s="137">
        <f t="shared" si="206"/>
        <v>0</v>
      </c>
      <c r="O1803" s="45"/>
      <c r="Q1803" s="57" t="str">
        <f t="shared" si="200"/>
        <v>скрыть</v>
      </c>
    </row>
    <row r="1804" spans="2:17" ht="15.75" hidden="1" customHeight="1" x14ac:dyDescent="0.25">
      <c r="B1804" s="182">
        <v>1788</v>
      </c>
      <c r="C1804" s="182">
        <f t="shared" si="206"/>
        <v>0</v>
      </c>
      <c r="D1804" s="182">
        <f t="shared" si="206"/>
        <v>0</v>
      </c>
      <c r="E1804" s="183">
        <f t="shared" si="206"/>
        <v>0</v>
      </c>
      <c r="F1804" s="182">
        <f t="shared" si="206"/>
        <v>0</v>
      </c>
      <c r="G1804" s="141">
        <f t="shared" si="206"/>
        <v>0</v>
      </c>
      <c r="H1804" s="141">
        <f t="shared" si="206"/>
        <v>0</v>
      </c>
      <c r="I1804" s="142">
        <f t="shared" si="206"/>
        <v>0</v>
      </c>
      <c r="J1804" s="136">
        <f t="shared" si="206"/>
        <v>0</v>
      </c>
      <c r="K1804" s="136">
        <f t="shared" si="206"/>
        <v>0</v>
      </c>
      <c r="L1804" s="136">
        <f t="shared" si="206"/>
        <v>0</v>
      </c>
      <c r="M1804" s="177">
        <f t="shared" si="206"/>
        <v>0</v>
      </c>
      <c r="N1804" s="137">
        <f t="shared" si="206"/>
        <v>0</v>
      </c>
      <c r="O1804" s="45"/>
      <c r="Q1804" s="57" t="str">
        <f t="shared" si="200"/>
        <v>скрыть</v>
      </c>
    </row>
    <row r="1805" spans="2:17" ht="15.75" hidden="1" customHeight="1" x14ac:dyDescent="0.25">
      <c r="B1805" s="182">
        <v>1789</v>
      </c>
      <c r="C1805" s="182">
        <f t="shared" si="206"/>
        <v>0</v>
      </c>
      <c r="D1805" s="182">
        <f t="shared" si="206"/>
        <v>0</v>
      </c>
      <c r="E1805" s="183">
        <f t="shared" si="206"/>
        <v>0</v>
      </c>
      <c r="F1805" s="182">
        <f t="shared" si="206"/>
        <v>0</v>
      </c>
      <c r="G1805" s="141">
        <f t="shared" si="206"/>
        <v>0</v>
      </c>
      <c r="H1805" s="141">
        <f t="shared" si="206"/>
        <v>0</v>
      </c>
      <c r="I1805" s="142">
        <f t="shared" si="206"/>
        <v>0</v>
      </c>
      <c r="J1805" s="136">
        <f t="shared" si="206"/>
        <v>0</v>
      </c>
      <c r="K1805" s="136">
        <f t="shared" si="206"/>
        <v>0</v>
      </c>
      <c r="L1805" s="136">
        <f t="shared" si="206"/>
        <v>0</v>
      </c>
      <c r="M1805" s="177">
        <f t="shared" si="206"/>
        <v>0</v>
      </c>
      <c r="N1805" s="137">
        <f t="shared" si="206"/>
        <v>0</v>
      </c>
      <c r="O1805" s="45"/>
      <c r="Q1805" s="57" t="str">
        <f t="shared" si="200"/>
        <v>скрыть</v>
      </c>
    </row>
    <row r="1806" spans="2:17" ht="15.75" hidden="1" customHeight="1" x14ac:dyDescent="0.25">
      <c r="B1806" s="182">
        <v>1790</v>
      </c>
      <c r="C1806" s="182">
        <f t="shared" si="206"/>
        <v>0</v>
      </c>
      <c r="D1806" s="182">
        <f t="shared" si="206"/>
        <v>0</v>
      </c>
      <c r="E1806" s="183">
        <f t="shared" si="206"/>
        <v>0</v>
      </c>
      <c r="F1806" s="182">
        <f t="shared" si="206"/>
        <v>0</v>
      </c>
      <c r="G1806" s="141">
        <f t="shared" si="206"/>
        <v>0</v>
      </c>
      <c r="H1806" s="141">
        <f t="shared" si="206"/>
        <v>0</v>
      </c>
      <c r="I1806" s="142">
        <f t="shared" si="206"/>
        <v>0</v>
      </c>
      <c r="J1806" s="136">
        <f t="shared" si="206"/>
        <v>0</v>
      </c>
      <c r="K1806" s="136">
        <f t="shared" si="206"/>
        <v>0</v>
      </c>
      <c r="L1806" s="136">
        <f t="shared" si="206"/>
        <v>0</v>
      </c>
      <c r="M1806" s="177">
        <f t="shared" si="206"/>
        <v>0</v>
      </c>
      <c r="N1806" s="137">
        <f t="shared" si="206"/>
        <v>0</v>
      </c>
      <c r="O1806" s="45"/>
      <c r="Q1806" s="57" t="str">
        <f t="shared" si="200"/>
        <v>скрыть</v>
      </c>
    </row>
    <row r="1807" spans="2:17" ht="15.75" hidden="1" customHeight="1" x14ac:dyDescent="0.25">
      <c r="B1807" s="182">
        <v>1791</v>
      </c>
      <c r="C1807" s="182">
        <f t="shared" ref="C1807:N1816" si="207">IFERROR(VLOOKUP($B1807,calc_data,C$14+1,0),0)</f>
        <v>0</v>
      </c>
      <c r="D1807" s="182">
        <f t="shared" si="207"/>
        <v>0</v>
      </c>
      <c r="E1807" s="183">
        <f t="shared" si="207"/>
        <v>0</v>
      </c>
      <c r="F1807" s="182">
        <f t="shared" si="207"/>
        <v>0</v>
      </c>
      <c r="G1807" s="141">
        <f t="shared" si="207"/>
        <v>0</v>
      </c>
      <c r="H1807" s="141">
        <f t="shared" si="207"/>
        <v>0</v>
      </c>
      <c r="I1807" s="142">
        <f t="shared" si="207"/>
        <v>0</v>
      </c>
      <c r="J1807" s="136">
        <f t="shared" si="207"/>
        <v>0</v>
      </c>
      <c r="K1807" s="136">
        <f t="shared" si="207"/>
        <v>0</v>
      </c>
      <c r="L1807" s="136">
        <f t="shared" si="207"/>
        <v>0</v>
      </c>
      <c r="M1807" s="177">
        <f t="shared" si="207"/>
        <v>0</v>
      </c>
      <c r="N1807" s="137">
        <f t="shared" si="207"/>
        <v>0</v>
      </c>
      <c r="O1807" s="45"/>
      <c r="Q1807" s="57" t="str">
        <f t="shared" si="200"/>
        <v>скрыть</v>
      </c>
    </row>
    <row r="1808" spans="2:17" ht="15.75" hidden="1" customHeight="1" x14ac:dyDescent="0.25">
      <c r="B1808" s="182">
        <v>1792</v>
      </c>
      <c r="C1808" s="182">
        <f t="shared" si="207"/>
        <v>0</v>
      </c>
      <c r="D1808" s="182">
        <f t="shared" si="207"/>
        <v>0</v>
      </c>
      <c r="E1808" s="183">
        <f t="shared" si="207"/>
        <v>0</v>
      </c>
      <c r="F1808" s="182">
        <f t="shared" si="207"/>
        <v>0</v>
      </c>
      <c r="G1808" s="141">
        <f t="shared" si="207"/>
        <v>0</v>
      </c>
      <c r="H1808" s="141">
        <f t="shared" si="207"/>
        <v>0</v>
      </c>
      <c r="I1808" s="142">
        <f t="shared" si="207"/>
        <v>0</v>
      </c>
      <c r="J1808" s="136">
        <f t="shared" si="207"/>
        <v>0</v>
      </c>
      <c r="K1808" s="136">
        <f t="shared" si="207"/>
        <v>0</v>
      </c>
      <c r="L1808" s="136">
        <f t="shared" si="207"/>
        <v>0</v>
      </c>
      <c r="M1808" s="177">
        <f t="shared" si="207"/>
        <v>0</v>
      </c>
      <c r="N1808" s="137">
        <f t="shared" si="207"/>
        <v>0</v>
      </c>
      <c r="O1808" s="45"/>
      <c r="Q1808" s="57" t="str">
        <f t="shared" si="200"/>
        <v>скрыть</v>
      </c>
    </row>
    <row r="1809" spans="2:17" ht="15.75" hidden="1" customHeight="1" x14ac:dyDescent="0.25">
      <c r="B1809" s="182">
        <v>1793</v>
      </c>
      <c r="C1809" s="182">
        <f t="shared" si="207"/>
        <v>0</v>
      </c>
      <c r="D1809" s="182">
        <f t="shared" si="207"/>
        <v>0</v>
      </c>
      <c r="E1809" s="183">
        <f t="shared" si="207"/>
        <v>0</v>
      </c>
      <c r="F1809" s="182">
        <f t="shared" si="207"/>
        <v>0</v>
      </c>
      <c r="G1809" s="141">
        <f t="shared" si="207"/>
        <v>0</v>
      </c>
      <c r="H1809" s="141">
        <f t="shared" si="207"/>
        <v>0</v>
      </c>
      <c r="I1809" s="142">
        <f t="shared" si="207"/>
        <v>0</v>
      </c>
      <c r="J1809" s="136">
        <f t="shared" si="207"/>
        <v>0</v>
      </c>
      <c r="K1809" s="136">
        <f t="shared" si="207"/>
        <v>0</v>
      </c>
      <c r="L1809" s="136">
        <f t="shared" si="207"/>
        <v>0</v>
      </c>
      <c r="M1809" s="177">
        <f t="shared" si="207"/>
        <v>0</v>
      </c>
      <c r="N1809" s="137">
        <f t="shared" si="207"/>
        <v>0</v>
      </c>
      <c r="O1809" s="45"/>
      <c r="Q1809" s="57" t="str">
        <f t="shared" ref="Q1809:Q1872" si="208">IF(K1809&gt;0,"показать","скрыть")</f>
        <v>скрыть</v>
      </c>
    </row>
    <row r="1810" spans="2:17" ht="15.75" hidden="1" customHeight="1" x14ac:dyDescent="0.25">
      <c r="B1810" s="182">
        <v>1794</v>
      </c>
      <c r="C1810" s="182">
        <f t="shared" si="207"/>
        <v>0</v>
      </c>
      <c r="D1810" s="182">
        <f t="shared" si="207"/>
        <v>0</v>
      </c>
      <c r="E1810" s="183">
        <f t="shared" si="207"/>
        <v>0</v>
      </c>
      <c r="F1810" s="182">
        <f t="shared" si="207"/>
        <v>0</v>
      </c>
      <c r="G1810" s="141">
        <f t="shared" si="207"/>
        <v>0</v>
      </c>
      <c r="H1810" s="141">
        <f t="shared" si="207"/>
        <v>0</v>
      </c>
      <c r="I1810" s="142">
        <f t="shared" si="207"/>
        <v>0</v>
      </c>
      <c r="J1810" s="136">
        <f t="shared" si="207"/>
        <v>0</v>
      </c>
      <c r="K1810" s="136">
        <f t="shared" si="207"/>
        <v>0</v>
      </c>
      <c r="L1810" s="136">
        <f t="shared" si="207"/>
        <v>0</v>
      </c>
      <c r="M1810" s="177">
        <f t="shared" si="207"/>
        <v>0</v>
      </c>
      <c r="N1810" s="137">
        <f t="shared" si="207"/>
        <v>0</v>
      </c>
      <c r="O1810" s="45"/>
      <c r="Q1810" s="57" t="str">
        <f t="shared" si="208"/>
        <v>скрыть</v>
      </c>
    </row>
    <row r="1811" spans="2:17" ht="15.75" hidden="1" customHeight="1" x14ac:dyDescent="0.25">
      <c r="B1811" s="182">
        <v>1795</v>
      </c>
      <c r="C1811" s="182">
        <f t="shared" si="207"/>
        <v>0</v>
      </c>
      <c r="D1811" s="182">
        <f t="shared" si="207"/>
        <v>0</v>
      </c>
      <c r="E1811" s="183">
        <f t="shared" si="207"/>
        <v>0</v>
      </c>
      <c r="F1811" s="182">
        <f t="shared" si="207"/>
        <v>0</v>
      </c>
      <c r="G1811" s="141">
        <f t="shared" si="207"/>
        <v>0</v>
      </c>
      <c r="H1811" s="141">
        <f t="shared" si="207"/>
        <v>0</v>
      </c>
      <c r="I1811" s="142">
        <f t="shared" si="207"/>
        <v>0</v>
      </c>
      <c r="J1811" s="136">
        <f t="shared" si="207"/>
        <v>0</v>
      </c>
      <c r="K1811" s="136">
        <f t="shared" si="207"/>
        <v>0</v>
      </c>
      <c r="L1811" s="136">
        <f t="shared" si="207"/>
        <v>0</v>
      </c>
      <c r="M1811" s="177">
        <f t="shared" si="207"/>
        <v>0</v>
      </c>
      <c r="N1811" s="137">
        <f t="shared" si="207"/>
        <v>0</v>
      </c>
      <c r="O1811" s="45"/>
      <c r="Q1811" s="57" t="str">
        <f t="shared" si="208"/>
        <v>скрыть</v>
      </c>
    </row>
    <row r="1812" spans="2:17" ht="15.75" hidden="1" customHeight="1" x14ac:dyDescent="0.25">
      <c r="B1812" s="182">
        <v>1796</v>
      </c>
      <c r="C1812" s="182">
        <f t="shared" si="207"/>
        <v>0</v>
      </c>
      <c r="D1812" s="182">
        <f t="shared" si="207"/>
        <v>0</v>
      </c>
      <c r="E1812" s="183">
        <f t="shared" si="207"/>
        <v>0</v>
      </c>
      <c r="F1812" s="182">
        <f t="shared" si="207"/>
        <v>0</v>
      </c>
      <c r="G1812" s="141">
        <f t="shared" si="207"/>
        <v>0</v>
      </c>
      <c r="H1812" s="141">
        <f t="shared" si="207"/>
        <v>0</v>
      </c>
      <c r="I1812" s="142">
        <f t="shared" si="207"/>
        <v>0</v>
      </c>
      <c r="J1812" s="136">
        <f t="shared" si="207"/>
        <v>0</v>
      </c>
      <c r="K1812" s="136">
        <f t="shared" si="207"/>
        <v>0</v>
      </c>
      <c r="L1812" s="136">
        <f t="shared" si="207"/>
        <v>0</v>
      </c>
      <c r="M1812" s="177">
        <f t="shared" si="207"/>
        <v>0</v>
      </c>
      <c r="N1812" s="137">
        <f t="shared" si="207"/>
        <v>0</v>
      </c>
      <c r="O1812" s="45"/>
      <c r="Q1812" s="57" t="str">
        <f t="shared" si="208"/>
        <v>скрыть</v>
      </c>
    </row>
    <row r="1813" spans="2:17" ht="15.75" hidden="1" customHeight="1" x14ac:dyDescent="0.25">
      <c r="B1813" s="182">
        <v>1797</v>
      </c>
      <c r="C1813" s="182">
        <f t="shared" si="207"/>
        <v>0</v>
      </c>
      <c r="D1813" s="182">
        <f t="shared" si="207"/>
        <v>0</v>
      </c>
      <c r="E1813" s="183">
        <f t="shared" si="207"/>
        <v>0</v>
      </c>
      <c r="F1813" s="182">
        <f t="shared" si="207"/>
        <v>0</v>
      </c>
      <c r="G1813" s="141">
        <f t="shared" si="207"/>
        <v>0</v>
      </c>
      <c r="H1813" s="141">
        <f t="shared" si="207"/>
        <v>0</v>
      </c>
      <c r="I1813" s="142">
        <f t="shared" si="207"/>
        <v>0</v>
      </c>
      <c r="J1813" s="136">
        <f t="shared" si="207"/>
        <v>0</v>
      </c>
      <c r="K1813" s="136">
        <f t="shared" si="207"/>
        <v>0</v>
      </c>
      <c r="L1813" s="136">
        <f t="shared" si="207"/>
        <v>0</v>
      </c>
      <c r="M1813" s="177">
        <f t="shared" si="207"/>
        <v>0</v>
      </c>
      <c r="N1813" s="137">
        <f t="shared" si="207"/>
        <v>0</v>
      </c>
      <c r="O1813" s="45"/>
      <c r="Q1813" s="57" t="str">
        <f t="shared" si="208"/>
        <v>скрыть</v>
      </c>
    </row>
    <row r="1814" spans="2:17" ht="15.75" hidden="1" customHeight="1" x14ac:dyDescent="0.25">
      <c r="B1814" s="182">
        <v>1798</v>
      </c>
      <c r="C1814" s="182">
        <f t="shared" si="207"/>
        <v>0</v>
      </c>
      <c r="D1814" s="182">
        <f t="shared" si="207"/>
        <v>0</v>
      </c>
      <c r="E1814" s="183">
        <f t="shared" si="207"/>
        <v>0</v>
      </c>
      <c r="F1814" s="182">
        <f t="shared" si="207"/>
        <v>0</v>
      </c>
      <c r="G1814" s="141">
        <f t="shared" si="207"/>
        <v>0</v>
      </c>
      <c r="H1814" s="141">
        <f t="shared" si="207"/>
        <v>0</v>
      </c>
      <c r="I1814" s="142">
        <f t="shared" si="207"/>
        <v>0</v>
      </c>
      <c r="J1814" s="136">
        <f t="shared" si="207"/>
        <v>0</v>
      </c>
      <c r="K1814" s="136">
        <f t="shared" si="207"/>
        <v>0</v>
      </c>
      <c r="L1814" s="136">
        <f t="shared" si="207"/>
        <v>0</v>
      </c>
      <c r="M1814" s="177">
        <f t="shared" si="207"/>
        <v>0</v>
      </c>
      <c r="N1814" s="137">
        <f t="shared" si="207"/>
        <v>0</v>
      </c>
      <c r="O1814" s="45"/>
      <c r="Q1814" s="57" t="str">
        <f t="shared" si="208"/>
        <v>скрыть</v>
      </c>
    </row>
    <row r="1815" spans="2:17" ht="15.75" hidden="1" customHeight="1" x14ac:dyDescent="0.25">
      <c r="B1815" s="182">
        <v>1799</v>
      </c>
      <c r="C1815" s="182">
        <f t="shared" si="207"/>
        <v>0</v>
      </c>
      <c r="D1815" s="182">
        <f t="shared" si="207"/>
        <v>0</v>
      </c>
      <c r="E1815" s="183">
        <f t="shared" si="207"/>
        <v>0</v>
      </c>
      <c r="F1815" s="182">
        <f t="shared" si="207"/>
        <v>0</v>
      </c>
      <c r="G1815" s="141">
        <f t="shared" si="207"/>
        <v>0</v>
      </c>
      <c r="H1815" s="141">
        <f t="shared" si="207"/>
        <v>0</v>
      </c>
      <c r="I1815" s="142">
        <f t="shared" si="207"/>
        <v>0</v>
      </c>
      <c r="J1815" s="136">
        <f t="shared" si="207"/>
        <v>0</v>
      </c>
      <c r="K1815" s="136">
        <f t="shared" si="207"/>
        <v>0</v>
      </c>
      <c r="L1815" s="136">
        <f t="shared" si="207"/>
        <v>0</v>
      </c>
      <c r="M1815" s="177">
        <f t="shared" si="207"/>
        <v>0</v>
      </c>
      <c r="N1815" s="137">
        <f t="shared" si="207"/>
        <v>0</v>
      </c>
      <c r="O1815" s="45"/>
      <c r="Q1815" s="57" t="str">
        <f t="shared" si="208"/>
        <v>скрыть</v>
      </c>
    </row>
    <row r="1816" spans="2:17" ht="15.75" hidden="1" customHeight="1" x14ac:dyDescent="0.25">
      <c r="B1816" s="182">
        <v>1800</v>
      </c>
      <c r="C1816" s="182">
        <f t="shared" si="207"/>
        <v>0</v>
      </c>
      <c r="D1816" s="182">
        <f t="shared" si="207"/>
        <v>0</v>
      </c>
      <c r="E1816" s="183">
        <f t="shared" si="207"/>
        <v>0</v>
      </c>
      <c r="F1816" s="182">
        <f t="shared" si="207"/>
        <v>0</v>
      </c>
      <c r="G1816" s="141">
        <f t="shared" si="207"/>
        <v>0</v>
      </c>
      <c r="H1816" s="141">
        <f t="shared" si="207"/>
        <v>0</v>
      </c>
      <c r="I1816" s="142">
        <f t="shared" si="207"/>
        <v>0</v>
      </c>
      <c r="J1816" s="136">
        <f t="shared" si="207"/>
        <v>0</v>
      </c>
      <c r="K1816" s="136">
        <f t="shared" si="207"/>
        <v>0</v>
      </c>
      <c r="L1816" s="136">
        <f t="shared" si="207"/>
        <v>0</v>
      </c>
      <c r="M1816" s="177">
        <f t="shared" si="207"/>
        <v>0</v>
      </c>
      <c r="N1816" s="137">
        <f t="shared" si="207"/>
        <v>0</v>
      </c>
      <c r="O1816" s="45"/>
      <c r="Q1816" s="57" t="str">
        <f t="shared" si="208"/>
        <v>скрыть</v>
      </c>
    </row>
    <row r="1817" spans="2:17" ht="15.75" hidden="1" customHeight="1" x14ac:dyDescent="0.25">
      <c r="B1817" s="182">
        <v>1801</v>
      </c>
      <c r="C1817" s="182">
        <f t="shared" ref="C1817:N1826" si="209">IFERROR(VLOOKUP($B1817,calc_data,C$14+1,0),0)</f>
        <v>0</v>
      </c>
      <c r="D1817" s="182">
        <f t="shared" si="209"/>
        <v>0</v>
      </c>
      <c r="E1817" s="183">
        <f t="shared" si="209"/>
        <v>0</v>
      </c>
      <c r="F1817" s="182">
        <f t="shared" si="209"/>
        <v>0</v>
      </c>
      <c r="G1817" s="141">
        <f t="shared" si="209"/>
        <v>0</v>
      </c>
      <c r="H1817" s="141">
        <f t="shared" si="209"/>
        <v>0</v>
      </c>
      <c r="I1817" s="142">
        <f t="shared" si="209"/>
        <v>0</v>
      </c>
      <c r="J1817" s="136">
        <f t="shared" si="209"/>
        <v>0</v>
      </c>
      <c r="K1817" s="136">
        <f t="shared" si="209"/>
        <v>0</v>
      </c>
      <c r="L1817" s="136">
        <f t="shared" si="209"/>
        <v>0</v>
      </c>
      <c r="M1817" s="177">
        <f t="shared" si="209"/>
        <v>0</v>
      </c>
      <c r="N1817" s="137">
        <f t="shared" si="209"/>
        <v>0</v>
      </c>
      <c r="O1817" s="45"/>
      <c r="Q1817" s="57" t="str">
        <f t="shared" si="208"/>
        <v>скрыть</v>
      </c>
    </row>
    <row r="1818" spans="2:17" ht="15.75" hidden="1" customHeight="1" x14ac:dyDescent="0.25">
      <c r="B1818" s="182">
        <v>1802</v>
      </c>
      <c r="C1818" s="182">
        <f t="shared" si="209"/>
        <v>0</v>
      </c>
      <c r="D1818" s="182">
        <f t="shared" si="209"/>
        <v>0</v>
      </c>
      <c r="E1818" s="183">
        <f t="shared" si="209"/>
        <v>0</v>
      </c>
      <c r="F1818" s="182">
        <f t="shared" si="209"/>
        <v>0</v>
      </c>
      <c r="G1818" s="141">
        <f t="shared" si="209"/>
        <v>0</v>
      </c>
      <c r="H1818" s="141">
        <f t="shared" si="209"/>
        <v>0</v>
      </c>
      <c r="I1818" s="142">
        <f t="shared" si="209"/>
        <v>0</v>
      </c>
      <c r="J1818" s="136">
        <f t="shared" si="209"/>
        <v>0</v>
      </c>
      <c r="K1818" s="136">
        <f t="shared" si="209"/>
        <v>0</v>
      </c>
      <c r="L1818" s="136">
        <f t="shared" si="209"/>
        <v>0</v>
      </c>
      <c r="M1818" s="177">
        <f t="shared" si="209"/>
        <v>0</v>
      </c>
      <c r="N1818" s="137">
        <f t="shared" si="209"/>
        <v>0</v>
      </c>
      <c r="O1818" s="45"/>
      <c r="Q1818" s="57" t="str">
        <f t="shared" si="208"/>
        <v>скрыть</v>
      </c>
    </row>
    <row r="1819" spans="2:17" ht="15.75" hidden="1" customHeight="1" x14ac:dyDescent="0.25">
      <c r="B1819" s="182">
        <v>1803</v>
      </c>
      <c r="C1819" s="182">
        <f t="shared" si="209"/>
        <v>0</v>
      </c>
      <c r="D1819" s="182">
        <f t="shared" si="209"/>
        <v>0</v>
      </c>
      <c r="E1819" s="183">
        <f t="shared" si="209"/>
        <v>0</v>
      </c>
      <c r="F1819" s="182">
        <f t="shared" si="209"/>
        <v>0</v>
      </c>
      <c r="G1819" s="141">
        <f t="shared" si="209"/>
        <v>0</v>
      </c>
      <c r="H1819" s="141">
        <f t="shared" si="209"/>
        <v>0</v>
      </c>
      <c r="I1819" s="142">
        <f t="shared" si="209"/>
        <v>0</v>
      </c>
      <c r="J1819" s="136">
        <f t="shared" si="209"/>
        <v>0</v>
      </c>
      <c r="K1819" s="136">
        <f t="shared" si="209"/>
        <v>0</v>
      </c>
      <c r="L1819" s="136">
        <f t="shared" si="209"/>
        <v>0</v>
      </c>
      <c r="M1819" s="177">
        <f t="shared" si="209"/>
        <v>0</v>
      </c>
      <c r="N1819" s="137">
        <f t="shared" si="209"/>
        <v>0</v>
      </c>
      <c r="O1819" s="45"/>
      <c r="Q1819" s="57" t="str">
        <f t="shared" si="208"/>
        <v>скрыть</v>
      </c>
    </row>
    <row r="1820" spans="2:17" ht="15.75" hidden="1" customHeight="1" x14ac:dyDescent="0.25">
      <c r="B1820" s="182">
        <v>1804</v>
      </c>
      <c r="C1820" s="182">
        <f t="shared" si="209"/>
        <v>0</v>
      </c>
      <c r="D1820" s="182">
        <f t="shared" si="209"/>
        <v>0</v>
      </c>
      <c r="E1820" s="183">
        <f t="shared" si="209"/>
        <v>0</v>
      </c>
      <c r="F1820" s="182">
        <f t="shared" si="209"/>
        <v>0</v>
      </c>
      <c r="G1820" s="141">
        <f t="shared" si="209"/>
        <v>0</v>
      </c>
      <c r="H1820" s="141">
        <f t="shared" si="209"/>
        <v>0</v>
      </c>
      <c r="I1820" s="142">
        <f t="shared" si="209"/>
        <v>0</v>
      </c>
      <c r="J1820" s="136">
        <f t="shared" si="209"/>
        <v>0</v>
      </c>
      <c r="K1820" s="136">
        <f t="shared" si="209"/>
        <v>0</v>
      </c>
      <c r="L1820" s="136">
        <f t="shared" si="209"/>
        <v>0</v>
      </c>
      <c r="M1820" s="177">
        <f t="shared" si="209"/>
        <v>0</v>
      </c>
      <c r="N1820" s="137">
        <f t="shared" si="209"/>
        <v>0</v>
      </c>
      <c r="O1820" s="45"/>
      <c r="Q1820" s="57" t="str">
        <f t="shared" si="208"/>
        <v>скрыть</v>
      </c>
    </row>
    <row r="1821" spans="2:17" ht="15.75" hidden="1" customHeight="1" x14ac:dyDescent="0.25">
      <c r="B1821" s="182">
        <v>1805</v>
      </c>
      <c r="C1821" s="182">
        <f t="shared" si="209"/>
        <v>0</v>
      </c>
      <c r="D1821" s="182">
        <f t="shared" si="209"/>
        <v>0</v>
      </c>
      <c r="E1821" s="183">
        <f t="shared" si="209"/>
        <v>0</v>
      </c>
      <c r="F1821" s="182">
        <f t="shared" si="209"/>
        <v>0</v>
      </c>
      <c r="G1821" s="141">
        <f t="shared" si="209"/>
        <v>0</v>
      </c>
      <c r="H1821" s="141">
        <f t="shared" si="209"/>
        <v>0</v>
      </c>
      <c r="I1821" s="142">
        <f t="shared" si="209"/>
        <v>0</v>
      </c>
      <c r="J1821" s="136">
        <f t="shared" si="209"/>
        <v>0</v>
      </c>
      <c r="K1821" s="136">
        <f t="shared" si="209"/>
        <v>0</v>
      </c>
      <c r="L1821" s="136">
        <f t="shared" si="209"/>
        <v>0</v>
      </c>
      <c r="M1821" s="177">
        <f t="shared" si="209"/>
        <v>0</v>
      </c>
      <c r="N1821" s="137">
        <f t="shared" si="209"/>
        <v>0</v>
      </c>
      <c r="O1821" s="45"/>
      <c r="Q1821" s="57" t="str">
        <f t="shared" si="208"/>
        <v>скрыть</v>
      </c>
    </row>
    <row r="1822" spans="2:17" ht="15.75" hidden="1" customHeight="1" x14ac:dyDescent="0.25">
      <c r="B1822" s="182">
        <v>1806</v>
      </c>
      <c r="C1822" s="182">
        <f t="shared" si="209"/>
        <v>0</v>
      </c>
      <c r="D1822" s="182">
        <f t="shared" si="209"/>
        <v>0</v>
      </c>
      <c r="E1822" s="183">
        <f t="shared" si="209"/>
        <v>0</v>
      </c>
      <c r="F1822" s="182">
        <f t="shared" si="209"/>
        <v>0</v>
      </c>
      <c r="G1822" s="141">
        <f t="shared" si="209"/>
        <v>0</v>
      </c>
      <c r="H1822" s="141">
        <f t="shared" si="209"/>
        <v>0</v>
      </c>
      <c r="I1822" s="142">
        <f t="shared" si="209"/>
        <v>0</v>
      </c>
      <c r="J1822" s="136">
        <f t="shared" si="209"/>
        <v>0</v>
      </c>
      <c r="K1822" s="136">
        <f t="shared" si="209"/>
        <v>0</v>
      </c>
      <c r="L1822" s="136">
        <f t="shared" si="209"/>
        <v>0</v>
      </c>
      <c r="M1822" s="177">
        <f t="shared" si="209"/>
        <v>0</v>
      </c>
      <c r="N1822" s="137">
        <f t="shared" si="209"/>
        <v>0</v>
      </c>
      <c r="O1822" s="45"/>
      <c r="Q1822" s="57" t="str">
        <f t="shared" si="208"/>
        <v>скрыть</v>
      </c>
    </row>
    <row r="1823" spans="2:17" ht="15.75" hidden="1" customHeight="1" x14ac:dyDescent="0.25">
      <c r="B1823" s="182">
        <v>1807</v>
      </c>
      <c r="C1823" s="182">
        <f t="shared" si="209"/>
        <v>0</v>
      </c>
      <c r="D1823" s="182">
        <f t="shared" si="209"/>
        <v>0</v>
      </c>
      <c r="E1823" s="183">
        <f t="shared" si="209"/>
        <v>0</v>
      </c>
      <c r="F1823" s="182">
        <f t="shared" si="209"/>
        <v>0</v>
      </c>
      <c r="G1823" s="141">
        <f t="shared" si="209"/>
        <v>0</v>
      </c>
      <c r="H1823" s="141">
        <f t="shared" si="209"/>
        <v>0</v>
      </c>
      <c r="I1823" s="142">
        <f t="shared" si="209"/>
        <v>0</v>
      </c>
      <c r="J1823" s="136">
        <f t="shared" si="209"/>
        <v>0</v>
      </c>
      <c r="K1823" s="136">
        <f t="shared" si="209"/>
        <v>0</v>
      </c>
      <c r="L1823" s="136">
        <f t="shared" si="209"/>
        <v>0</v>
      </c>
      <c r="M1823" s="177">
        <f t="shared" si="209"/>
        <v>0</v>
      </c>
      <c r="N1823" s="137">
        <f t="shared" si="209"/>
        <v>0</v>
      </c>
      <c r="O1823" s="45"/>
      <c r="Q1823" s="57" t="str">
        <f t="shared" si="208"/>
        <v>скрыть</v>
      </c>
    </row>
    <row r="1824" spans="2:17" ht="15.75" hidden="1" customHeight="1" x14ac:dyDescent="0.25">
      <c r="B1824" s="182">
        <v>1808</v>
      </c>
      <c r="C1824" s="182">
        <f t="shared" si="209"/>
        <v>0</v>
      </c>
      <c r="D1824" s="182">
        <f t="shared" si="209"/>
        <v>0</v>
      </c>
      <c r="E1824" s="183">
        <f t="shared" si="209"/>
        <v>0</v>
      </c>
      <c r="F1824" s="182">
        <f t="shared" si="209"/>
        <v>0</v>
      </c>
      <c r="G1824" s="141">
        <f t="shared" si="209"/>
        <v>0</v>
      </c>
      <c r="H1824" s="141">
        <f t="shared" si="209"/>
        <v>0</v>
      </c>
      <c r="I1824" s="142">
        <f t="shared" si="209"/>
        <v>0</v>
      </c>
      <c r="J1824" s="136">
        <f t="shared" si="209"/>
        <v>0</v>
      </c>
      <c r="K1824" s="136">
        <f t="shared" si="209"/>
        <v>0</v>
      </c>
      <c r="L1824" s="136">
        <f t="shared" si="209"/>
        <v>0</v>
      </c>
      <c r="M1824" s="177">
        <f t="shared" si="209"/>
        <v>0</v>
      </c>
      <c r="N1824" s="137">
        <f t="shared" si="209"/>
        <v>0</v>
      </c>
      <c r="O1824" s="45"/>
      <c r="Q1824" s="57" t="str">
        <f t="shared" si="208"/>
        <v>скрыть</v>
      </c>
    </row>
    <row r="1825" spans="2:17" ht="15.75" hidden="1" customHeight="1" x14ac:dyDescent="0.25">
      <c r="B1825" s="182">
        <v>1809</v>
      </c>
      <c r="C1825" s="182">
        <f t="shared" si="209"/>
        <v>0</v>
      </c>
      <c r="D1825" s="182">
        <f t="shared" si="209"/>
        <v>0</v>
      </c>
      <c r="E1825" s="183">
        <f t="shared" si="209"/>
        <v>0</v>
      </c>
      <c r="F1825" s="182">
        <f t="shared" si="209"/>
        <v>0</v>
      </c>
      <c r="G1825" s="141">
        <f t="shared" si="209"/>
        <v>0</v>
      </c>
      <c r="H1825" s="141">
        <f t="shared" si="209"/>
        <v>0</v>
      </c>
      <c r="I1825" s="142">
        <f t="shared" si="209"/>
        <v>0</v>
      </c>
      <c r="J1825" s="136">
        <f t="shared" si="209"/>
        <v>0</v>
      </c>
      <c r="K1825" s="136">
        <f t="shared" si="209"/>
        <v>0</v>
      </c>
      <c r="L1825" s="136">
        <f t="shared" si="209"/>
        <v>0</v>
      </c>
      <c r="M1825" s="177">
        <f t="shared" si="209"/>
        <v>0</v>
      </c>
      <c r="N1825" s="137">
        <f t="shared" si="209"/>
        <v>0</v>
      </c>
      <c r="O1825" s="45"/>
      <c r="Q1825" s="57" t="str">
        <f t="shared" si="208"/>
        <v>скрыть</v>
      </c>
    </row>
    <row r="1826" spans="2:17" ht="15.75" hidden="1" customHeight="1" x14ac:dyDescent="0.25">
      <c r="B1826" s="182">
        <v>1810</v>
      </c>
      <c r="C1826" s="182">
        <f t="shared" si="209"/>
        <v>0</v>
      </c>
      <c r="D1826" s="182">
        <f t="shared" si="209"/>
        <v>0</v>
      </c>
      <c r="E1826" s="183">
        <f t="shared" si="209"/>
        <v>0</v>
      </c>
      <c r="F1826" s="182">
        <f t="shared" si="209"/>
        <v>0</v>
      </c>
      <c r="G1826" s="141">
        <f t="shared" si="209"/>
        <v>0</v>
      </c>
      <c r="H1826" s="141">
        <f t="shared" si="209"/>
        <v>0</v>
      </c>
      <c r="I1826" s="142">
        <f t="shared" si="209"/>
        <v>0</v>
      </c>
      <c r="J1826" s="136">
        <f t="shared" si="209"/>
        <v>0</v>
      </c>
      <c r="K1826" s="136">
        <f t="shared" si="209"/>
        <v>0</v>
      </c>
      <c r="L1826" s="136">
        <f t="shared" si="209"/>
        <v>0</v>
      </c>
      <c r="M1826" s="177">
        <f t="shared" si="209"/>
        <v>0</v>
      </c>
      <c r="N1826" s="137">
        <f t="shared" si="209"/>
        <v>0</v>
      </c>
      <c r="O1826" s="45"/>
      <c r="Q1826" s="57" t="str">
        <f t="shared" si="208"/>
        <v>скрыть</v>
      </c>
    </row>
    <row r="1827" spans="2:17" ht="15.75" hidden="1" customHeight="1" x14ac:dyDescent="0.25">
      <c r="B1827" s="182">
        <v>1811</v>
      </c>
      <c r="C1827" s="182">
        <f t="shared" ref="C1827:N1836" si="210">IFERROR(VLOOKUP($B1827,calc_data,C$14+1,0),0)</f>
        <v>0</v>
      </c>
      <c r="D1827" s="182">
        <f t="shared" si="210"/>
        <v>0</v>
      </c>
      <c r="E1827" s="183">
        <f t="shared" si="210"/>
        <v>0</v>
      </c>
      <c r="F1827" s="182">
        <f t="shared" si="210"/>
        <v>0</v>
      </c>
      <c r="G1827" s="141">
        <f t="shared" si="210"/>
        <v>0</v>
      </c>
      <c r="H1827" s="141">
        <f t="shared" si="210"/>
        <v>0</v>
      </c>
      <c r="I1827" s="142">
        <f t="shared" si="210"/>
        <v>0</v>
      </c>
      <c r="J1827" s="136">
        <f t="shared" si="210"/>
        <v>0</v>
      </c>
      <c r="K1827" s="136">
        <f t="shared" si="210"/>
        <v>0</v>
      </c>
      <c r="L1827" s="136">
        <f t="shared" si="210"/>
        <v>0</v>
      </c>
      <c r="M1827" s="177">
        <f t="shared" si="210"/>
        <v>0</v>
      </c>
      <c r="N1827" s="137">
        <f t="shared" si="210"/>
        <v>0</v>
      </c>
      <c r="O1827" s="45"/>
      <c r="Q1827" s="57" t="str">
        <f t="shared" si="208"/>
        <v>скрыть</v>
      </c>
    </row>
    <row r="1828" spans="2:17" ht="15.75" hidden="1" customHeight="1" x14ac:dyDescent="0.25">
      <c r="B1828" s="182">
        <v>1812</v>
      </c>
      <c r="C1828" s="182">
        <f t="shared" si="210"/>
        <v>0</v>
      </c>
      <c r="D1828" s="182">
        <f t="shared" si="210"/>
        <v>0</v>
      </c>
      <c r="E1828" s="183">
        <f t="shared" si="210"/>
        <v>0</v>
      </c>
      <c r="F1828" s="182">
        <f t="shared" si="210"/>
        <v>0</v>
      </c>
      <c r="G1828" s="141">
        <f t="shared" si="210"/>
        <v>0</v>
      </c>
      <c r="H1828" s="141">
        <f t="shared" si="210"/>
        <v>0</v>
      </c>
      <c r="I1828" s="142">
        <f t="shared" si="210"/>
        <v>0</v>
      </c>
      <c r="J1828" s="136">
        <f t="shared" si="210"/>
        <v>0</v>
      </c>
      <c r="K1828" s="136">
        <f t="shared" si="210"/>
        <v>0</v>
      </c>
      <c r="L1828" s="136">
        <f t="shared" si="210"/>
        <v>0</v>
      </c>
      <c r="M1828" s="177">
        <f t="shared" si="210"/>
        <v>0</v>
      </c>
      <c r="N1828" s="137">
        <f t="shared" si="210"/>
        <v>0</v>
      </c>
      <c r="O1828" s="45"/>
      <c r="Q1828" s="57" t="str">
        <f t="shared" si="208"/>
        <v>скрыть</v>
      </c>
    </row>
    <row r="1829" spans="2:17" ht="15.75" hidden="1" customHeight="1" x14ac:dyDescent="0.25">
      <c r="B1829" s="182">
        <v>1813</v>
      </c>
      <c r="C1829" s="182">
        <f t="shared" si="210"/>
        <v>0</v>
      </c>
      <c r="D1829" s="182">
        <f t="shared" si="210"/>
        <v>0</v>
      </c>
      <c r="E1829" s="183">
        <f t="shared" si="210"/>
        <v>0</v>
      </c>
      <c r="F1829" s="182">
        <f t="shared" si="210"/>
        <v>0</v>
      </c>
      <c r="G1829" s="141">
        <f t="shared" si="210"/>
        <v>0</v>
      </c>
      <c r="H1829" s="141">
        <f t="shared" si="210"/>
        <v>0</v>
      </c>
      <c r="I1829" s="142">
        <f t="shared" si="210"/>
        <v>0</v>
      </c>
      <c r="J1829" s="136">
        <f t="shared" si="210"/>
        <v>0</v>
      </c>
      <c r="K1829" s="136">
        <f t="shared" si="210"/>
        <v>0</v>
      </c>
      <c r="L1829" s="136">
        <f t="shared" si="210"/>
        <v>0</v>
      </c>
      <c r="M1829" s="177">
        <f t="shared" si="210"/>
        <v>0</v>
      </c>
      <c r="N1829" s="137">
        <f t="shared" si="210"/>
        <v>0</v>
      </c>
      <c r="O1829" s="45"/>
      <c r="Q1829" s="57" t="str">
        <f t="shared" si="208"/>
        <v>скрыть</v>
      </c>
    </row>
    <row r="1830" spans="2:17" ht="15.75" hidden="1" customHeight="1" x14ac:dyDescent="0.25">
      <c r="B1830" s="182">
        <v>1814</v>
      </c>
      <c r="C1830" s="182">
        <f t="shared" si="210"/>
        <v>0</v>
      </c>
      <c r="D1830" s="182">
        <f t="shared" si="210"/>
        <v>0</v>
      </c>
      <c r="E1830" s="183">
        <f t="shared" si="210"/>
        <v>0</v>
      </c>
      <c r="F1830" s="182">
        <f t="shared" si="210"/>
        <v>0</v>
      </c>
      <c r="G1830" s="141">
        <f t="shared" si="210"/>
        <v>0</v>
      </c>
      <c r="H1830" s="141">
        <f t="shared" si="210"/>
        <v>0</v>
      </c>
      <c r="I1830" s="142">
        <f t="shared" si="210"/>
        <v>0</v>
      </c>
      <c r="J1830" s="136">
        <f t="shared" si="210"/>
        <v>0</v>
      </c>
      <c r="K1830" s="136">
        <f t="shared" si="210"/>
        <v>0</v>
      </c>
      <c r="L1830" s="136">
        <f t="shared" si="210"/>
        <v>0</v>
      </c>
      <c r="M1830" s="177">
        <f t="shared" si="210"/>
        <v>0</v>
      </c>
      <c r="N1830" s="137">
        <f t="shared" si="210"/>
        <v>0</v>
      </c>
      <c r="O1830" s="45"/>
      <c r="Q1830" s="57" t="str">
        <f t="shared" si="208"/>
        <v>скрыть</v>
      </c>
    </row>
    <row r="1831" spans="2:17" ht="15.75" hidden="1" customHeight="1" x14ac:dyDescent="0.25">
      <c r="B1831" s="182">
        <v>1815</v>
      </c>
      <c r="C1831" s="182">
        <f t="shared" si="210"/>
        <v>0</v>
      </c>
      <c r="D1831" s="182">
        <f t="shared" si="210"/>
        <v>0</v>
      </c>
      <c r="E1831" s="183">
        <f t="shared" si="210"/>
        <v>0</v>
      </c>
      <c r="F1831" s="182">
        <f t="shared" si="210"/>
        <v>0</v>
      </c>
      <c r="G1831" s="141">
        <f t="shared" si="210"/>
        <v>0</v>
      </c>
      <c r="H1831" s="141">
        <f t="shared" si="210"/>
        <v>0</v>
      </c>
      <c r="I1831" s="142">
        <f t="shared" si="210"/>
        <v>0</v>
      </c>
      <c r="J1831" s="136">
        <f t="shared" si="210"/>
        <v>0</v>
      </c>
      <c r="K1831" s="136">
        <f t="shared" si="210"/>
        <v>0</v>
      </c>
      <c r="L1831" s="136">
        <f t="shared" si="210"/>
        <v>0</v>
      </c>
      <c r="M1831" s="177">
        <f t="shared" si="210"/>
        <v>0</v>
      </c>
      <c r="N1831" s="137">
        <f t="shared" si="210"/>
        <v>0</v>
      </c>
      <c r="O1831" s="45"/>
      <c r="Q1831" s="57" t="str">
        <f t="shared" si="208"/>
        <v>скрыть</v>
      </c>
    </row>
    <row r="1832" spans="2:17" ht="15.75" hidden="1" customHeight="1" x14ac:dyDescent="0.25">
      <c r="B1832" s="182">
        <v>1816</v>
      </c>
      <c r="C1832" s="182">
        <f t="shared" si="210"/>
        <v>0</v>
      </c>
      <c r="D1832" s="182">
        <f t="shared" si="210"/>
        <v>0</v>
      </c>
      <c r="E1832" s="183">
        <f t="shared" si="210"/>
        <v>0</v>
      </c>
      <c r="F1832" s="182">
        <f t="shared" si="210"/>
        <v>0</v>
      </c>
      <c r="G1832" s="141">
        <f t="shared" si="210"/>
        <v>0</v>
      </c>
      <c r="H1832" s="141">
        <f t="shared" si="210"/>
        <v>0</v>
      </c>
      <c r="I1832" s="142">
        <f t="shared" si="210"/>
        <v>0</v>
      </c>
      <c r="J1832" s="136">
        <f t="shared" si="210"/>
        <v>0</v>
      </c>
      <c r="K1832" s="136">
        <f t="shared" si="210"/>
        <v>0</v>
      </c>
      <c r="L1832" s="136">
        <f t="shared" si="210"/>
        <v>0</v>
      </c>
      <c r="M1832" s="177">
        <f t="shared" si="210"/>
        <v>0</v>
      </c>
      <c r="N1832" s="137">
        <f t="shared" si="210"/>
        <v>0</v>
      </c>
      <c r="O1832" s="45"/>
      <c r="Q1832" s="57" t="str">
        <f t="shared" si="208"/>
        <v>скрыть</v>
      </c>
    </row>
    <row r="1833" spans="2:17" ht="15.75" hidden="1" customHeight="1" x14ac:dyDescent="0.25">
      <c r="B1833" s="182">
        <v>1817</v>
      </c>
      <c r="C1833" s="182">
        <f t="shared" si="210"/>
        <v>0</v>
      </c>
      <c r="D1833" s="182">
        <f t="shared" si="210"/>
        <v>0</v>
      </c>
      <c r="E1833" s="183">
        <f t="shared" si="210"/>
        <v>0</v>
      </c>
      <c r="F1833" s="182">
        <f t="shared" si="210"/>
        <v>0</v>
      </c>
      <c r="G1833" s="141">
        <f t="shared" si="210"/>
        <v>0</v>
      </c>
      <c r="H1833" s="141">
        <f t="shared" si="210"/>
        <v>0</v>
      </c>
      <c r="I1833" s="142">
        <f t="shared" si="210"/>
        <v>0</v>
      </c>
      <c r="J1833" s="136">
        <f t="shared" si="210"/>
        <v>0</v>
      </c>
      <c r="K1833" s="136">
        <f t="shared" si="210"/>
        <v>0</v>
      </c>
      <c r="L1833" s="136">
        <f t="shared" si="210"/>
        <v>0</v>
      </c>
      <c r="M1833" s="177">
        <f t="shared" si="210"/>
        <v>0</v>
      </c>
      <c r="N1833" s="137">
        <f t="shared" si="210"/>
        <v>0</v>
      </c>
      <c r="O1833" s="45"/>
      <c r="Q1833" s="57" t="str">
        <f t="shared" si="208"/>
        <v>скрыть</v>
      </c>
    </row>
    <row r="1834" spans="2:17" ht="15.75" hidden="1" customHeight="1" x14ac:dyDescent="0.25">
      <c r="B1834" s="182">
        <v>1818</v>
      </c>
      <c r="C1834" s="182">
        <f t="shared" si="210"/>
        <v>0</v>
      </c>
      <c r="D1834" s="182">
        <f t="shared" si="210"/>
        <v>0</v>
      </c>
      <c r="E1834" s="183">
        <f t="shared" si="210"/>
        <v>0</v>
      </c>
      <c r="F1834" s="182">
        <f t="shared" si="210"/>
        <v>0</v>
      </c>
      <c r="G1834" s="141">
        <f t="shared" si="210"/>
        <v>0</v>
      </c>
      <c r="H1834" s="141">
        <f t="shared" si="210"/>
        <v>0</v>
      </c>
      <c r="I1834" s="142">
        <f t="shared" si="210"/>
        <v>0</v>
      </c>
      <c r="J1834" s="136">
        <f t="shared" si="210"/>
        <v>0</v>
      </c>
      <c r="K1834" s="136">
        <f t="shared" si="210"/>
        <v>0</v>
      </c>
      <c r="L1834" s="136">
        <f t="shared" si="210"/>
        <v>0</v>
      </c>
      <c r="M1834" s="177">
        <f t="shared" si="210"/>
        <v>0</v>
      </c>
      <c r="N1834" s="137">
        <f t="shared" si="210"/>
        <v>0</v>
      </c>
      <c r="O1834" s="45"/>
      <c r="Q1834" s="57" t="str">
        <f t="shared" si="208"/>
        <v>скрыть</v>
      </c>
    </row>
    <row r="1835" spans="2:17" ht="15.75" hidden="1" customHeight="1" x14ac:dyDescent="0.25">
      <c r="B1835" s="182">
        <v>1819</v>
      </c>
      <c r="C1835" s="182">
        <f t="shared" si="210"/>
        <v>0</v>
      </c>
      <c r="D1835" s="182">
        <f t="shared" si="210"/>
        <v>0</v>
      </c>
      <c r="E1835" s="183">
        <f t="shared" si="210"/>
        <v>0</v>
      </c>
      <c r="F1835" s="182">
        <f t="shared" si="210"/>
        <v>0</v>
      </c>
      <c r="G1835" s="141">
        <f t="shared" si="210"/>
        <v>0</v>
      </c>
      <c r="H1835" s="141">
        <f t="shared" si="210"/>
        <v>0</v>
      </c>
      <c r="I1835" s="142">
        <f t="shared" si="210"/>
        <v>0</v>
      </c>
      <c r="J1835" s="136">
        <f t="shared" si="210"/>
        <v>0</v>
      </c>
      <c r="K1835" s="136">
        <f t="shared" si="210"/>
        <v>0</v>
      </c>
      <c r="L1835" s="136">
        <f t="shared" si="210"/>
        <v>0</v>
      </c>
      <c r="M1835" s="177">
        <f t="shared" si="210"/>
        <v>0</v>
      </c>
      <c r="N1835" s="137">
        <f t="shared" si="210"/>
        <v>0</v>
      </c>
      <c r="O1835" s="45"/>
      <c r="Q1835" s="57" t="str">
        <f t="shared" si="208"/>
        <v>скрыть</v>
      </c>
    </row>
    <row r="1836" spans="2:17" ht="15.75" hidden="1" customHeight="1" x14ac:dyDescent="0.25">
      <c r="B1836" s="182">
        <v>1820</v>
      </c>
      <c r="C1836" s="182">
        <f t="shared" si="210"/>
        <v>0</v>
      </c>
      <c r="D1836" s="182">
        <f t="shared" si="210"/>
        <v>0</v>
      </c>
      <c r="E1836" s="183">
        <f t="shared" si="210"/>
        <v>0</v>
      </c>
      <c r="F1836" s="182">
        <f t="shared" si="210"/>
        <v>0</v>
      </c>
      <c r="G1836" s="141">
        <f t="shared" si="210"/>
        <v>0</v>
      </c>
      <c r="H1836" s="141">
        <f t="shared" si="210"/>
        <v>0</v>
      </c>
      <c r="I1836" s="142">
        <f t="shared" si="210"/>
        <v>0</v>
      </c>
      <c r="J1836" s="136">
        <f t="shared" si="210"/>
        <v>0</v>
      </c>
      <c r="K1836" s="136">
        <f t="shared" si="210"/>
        <v>0</v>
      </c>
      <c r="L1836" s="136">
        <f t="shared" si="210"/>
        <v>0</v>
      </c>
      <c r="M1836" s="177">
        <f t="shared" si="210"/>
        <v>0</v>
      </c>
      <c r="N1836" s="137">
        <f t="shared" si="210"/>
        <v>0</v>
      </c>
      <c r="O1836" s="45"/>
      <c r="Q1836" s="57" t="str">
        <f t="shared" si="208"/>
        <v>скрыть</v>
      </c>
    </row>
    <row r="1837" spans="2:17" ht="15.75" hidden="1" customHeight="1" x14ac:dyDescent="0.25">
      <c r="B1837" s="182">
        <v>1821</v>
      </c>
      <c r="C1837" s="182">
        <f t="shared" ref="C1837:N1846" si="211">IFERROR(VLOOKUP($B1837,calc_data,C$14+1,0),0)</f>
        <v>0</v>
      </c>
      <c r="D1837" s="182">
        <f t="shared" si="211"/>
        <v>0</v>
      </c>
      <c r="E1837" s="183">
        <f t="shared" si="211"/>
        <v>0</v>
      </c>
      <c r="F1837" s="182">
        <f t="shared" si="211"/>
        <v>0</v>
      </c>
      <c r="G1837" s="141">
        <f t="shared" si="211"/>
        <v>0</v>
      </c>
      <c r="H1837" s="141">
        <f t="shared" si="211"/>
        <v>0</v>
      </c>
      <c r="I1837" s="142">
        <f t="shared" si="211"/>
        <v>0</v>
      </c>
      <c r="J1837" s="136">
        <f t="shared" si="211"/>
        <v>0</v>
      </c>
      <c r="K1837" s="136">
        <f t="shared" si="211"/>
        <v>0</v>
      </c>
      <c r="L1837" s="136">
        <f t="shared" si="211"/>
        <v>0</v>
      </c>
      <c r="M1837" s="177">
        <f t="shared" si="211"/>
        <v>0</v>
      </c>
      <c r="N1837" s="137">
        <f t="shared" si="211"/>
        <v>0</v>
      </c>
      <c r="O1837" s="45"/>
      <c r="Q1837" s="57" t="str">
        <f t="shared" si="208"/>
        <v>скрыть</v>
      </c>
    </row>
    <row r="1838" spans="2:17" ht="15.75" hidden="1" customHeight="1" x14ac:dyDescent="0.25">
      <c r="B1838" s="182">
        <v>1822</v>
      </c>
      <c r="C1838" s="182">
        <f t="shared" si="211"/>
        <v>0</v>
      </c>
      <c r="D1838" s="182">
        <f t="shared" si="211"/>
        <v>0</v>
      </c>
      <c r="E1838" s="183">
        <f t="shared" si="211"/>
        <v>0</v>
      </c>
      <c r="F1838" s="182">
        <f t="shared" si="211"/>
        <v>0</v>
      </c>
      <c r="G1838" s="141">
        <f t="shared" si="211"/>
        <v>0</v>
      </c>
      <c r="H1838" s="141">
        <f t="shared" si="211"/>
        <v>0</v>
      </c>
      <c r="I1838" s="142">
        <f t="shared" si="211"/>
        <v>0</v>
      </c>
      <c r="J1838" s="136">
        <f t="shared" si="211"/>
        <v>0</v>
      </c>
      <c r="K1838" s="136">
        <f t="shared" si="211"/>
        <v>0</v>
      </c>
      <c r="L1838" s="136">
        <f t="shared" si="211"/>
        <v>0</v>
      </c>
      <c r="M1838" s="177">
        <f t="shared" si="211"/>
        <v>0</v>
      </c>
      <c r="N1838" s="137">
        <f t="shared" si="211"/>
        <v>0</v>
      </c>
      <c r="O1838" s="45"/>
      <c r="Q1838" s="57" t="str">
        <f t="shared" si="208"/>
        <v>скрыть</v>
      </c>
    </row>
    <row r="1839" spans="2:17" ht="15.75" hidden="1" customHeight="1" x14ac:dyDescent="0.25">
      <c r="B1839" s="182">
        <v>1823</v>
      </c>
      <c r="C1839" s="182">
        <f t="shared" si="211"/>
        <v>0</v>
      </c>
      <c r="D1839" s="182">
        <f t="shared" si="211"/>
        <v>0</v>
      </c>
      <c r="E1839" s="183">
        <f t="shared" si="211"/>
        <v>0</v>
      </c>
      <c r="F1839" s="182">
        <f t="shared" si="211"/>
        <v>0</v>
      </c>
      <c r="G1839" s="141">
        <f t="shared" si="211"/>
        <v>0</v>
      </c>
      <c r="H1839" s="141">
        <f t="shared" si="211"/>
        <v>0</v>
      </c>
      <c r="I1839" s="142">
        <f t="shared" si="211"/>
        <v>0</v>
      </c>
      <c r="J1839" s="136">
        <f t="shared" si="211"/>
        <v>0</v>
      </c>
      <c r="K1839" s="136">
        <f t="shared" si="211"/>
        <v>0</v>
      </c>
      <c r="L1839" s="136">
        <f t="shared" si="211"/>
        <v>0</v>
      </c>
      <c r="M1839" s="177">
        <f t="shared" si="211"/>
        <v>0</v>
      </c>
      <c r="N1839" s="137">
        <f t="shared" si="211"/>
        <v>0</v>
      </c>
      <c r="O1839" s="45"/>
      <c r="Q1839" s="57" t="str">
        <f t="shared" si="208"/>
        <v>скрыть</v>
      </c>
    </row>
    <row r="1840" spans="2:17" ht="15.75" hidden="1" customHeight="1" x14ac:dyDescent="0.25">
      <c r="B1840" s="182">
        <v>1824</v>
      </c>
      <c r="C1840" s="182">
        <f t="shared" si="211"/>
        <v>0</v>
      </c>
      <c r="D1840" s="182">
        <f t="shared" si="211"/>
        <v>0</v>
      </c>
      <c r="E1840" s="183">
        <f t="shared" si="211"/>
        <v>0</v>
      </c>
      <c r="F1840" s="182">
        <f t="shared" si="211"/>
        <v>0</v>
      </c>
      <c r="G1840" s="141">
        <f t="shared" si="211"/>
        <v>0</v>
      </c>
      <c r="H1840" s="141">
        <f t="shared" si="211"/>
        <v>0</v>
      </c>
      <c r="I1840" s="142">
        <f t="shared" si="211"/>
        <v>0</v>
      </c>
      <c r="J1840" s="136">
        <f t="shared" si="211"/>
        <v>0</v>
      </c>
      <c r="K1840" s="136">
        <f t="shared" si="211"/>
        <v>0</v>
      </c>
      <c r="L1840" s="136">
        <f t="shared" si="211"/>
        <v>0</v>
      </c>
      <c r="M1840" s="177">
        <f t="shared" si="211"/>
        <v>0</v>
      </c>
      <c r="N1840" s="137">
        <f t="shared" si="211"/>
        <v>0</v>
      </c>
      <c r="O1840" s="45"/>
      <c r="Q1840" s="57" t="str">
        <f t="shared" si="208"/>
        <v>скрыть</v>
      </c>
    </row>
    <row r="1841" spans="2:17" ht="15.75" hidden="1" customHeight="1" x14ac:dyDescent="0.25">
      <c r="B1841" s="182">
        <v>1825</v>
      </c>
      <c r="C1841" s="182">
        <f t="shared" si="211"/>
        <v>0</v>
      </c>
      <c r="D1841" s="182">
        <f t="shared" si="211"/>
        <v>0</v>
      </c>
      <c r="E1841" s="183">
        <f t="shared" si="211"/>
        <v>0</v>
      </c>
      <c r="F1841" s="182">
        <f t="shared" si="211"/>
        <v>0</v>
      </c>
      <c r="G1841" s="141">
        <f t="shared" si="211"/>
        <v>0</v>
      </c>
      <c r="H1841" s="141">
        <f t="shared" si="211"/>
        <v>0</v>
      </c>
      <c r="I1841" s="142">
        <f t="shared" si="211"/>
        <v>0</v>
      </c>
      <c r="J1841" s="136">
        <f t="shared" si="211"/>
        <v>0</v>
      </c>
      <c r="K1841" s="136">
        <f t="shared" si="211"/>
        <v>0</v>
      </c>
      <c r="L1841" s="136">
        <f t="shared" si="211"/>
        <v>0</v>
      </c>
      <c r="M1841" s="177">
        <f t="shared" si="211"/>
        <v>0</v>
      </c>
      <c r="N1841" s="137">
        <f t="shared" si="211"/>
        <v>0</v>
      </c>
      <c r="O1841" s="45"/>
      <c r="Q1841" s="57" t="str">
        <f t="shared" si="208"/>
        <v>скрыть</v>
      </c>
    </row>
    <row r="1842" spans="2:17" ht="15.75" hidden="1" customHeight="1" x14ac:dyDescent="0.25">
      <c r="B1842" s="182">
        <v>1826</v>
      </c>
      <c r="C1842" s="182">
        <f t="shared" si="211"/>
        <v>0</v>
      </c>
      <c r="D1842" s="182">
        <f t="shared" si="211"/>
        <v>0</v>
      </c>
      <c r="E1842" s="183">
        <f t="shared" si="211"/>
        <v>0</v>
      </c>
      <c r="F1842" s="182">
        <f t="shared" si="211"/>
        <v>0</v>
      </c>
      <c r="G1842" s="141">
        <f t="shared" si="211"/>
        <v>0</v>
      </c>
      <c r="H1842" s="141">
        <f t="shared" si="211"/>
        <v>0</v>
      </c>
      <c r="I1842" s="142">
        <f t="shared" si="211"/>
        <v>0</v>
      </c>
      <c r="J1842" s="136">
        <f t="shared" si="211"/>
        <v>0</v>
      </c>
      <c r="K1842" s="136">
        <f t="shared" si="211"/>
        <v>0</v>
      </c>
      <c r="L1842" s="136">
        <f t="shared" si="211"/>
        <v>0</v>
      </c>
      <c r="M1842" s="177">
        <f t="shared" si="211"/>
        <v>0</v>
      </c>
      <c r="N1842" s="137">
        <f t="shared" si="211"/>
        <v>0</v>
      </c>
      <c r="O1842" s="45"/>
      <c r="Q1842" s="57" t="str">
        <f t="shared" si="208"/>
        <v>скрыть</v>
      </c>
    </row>
    <row r="1843" spans="2:17" ht="15.75" hidden="1" customHeight="1" x14ac:dyDescent="0.25">
      <c r="B1843" s="182">
        <v>1827</v>
      </c>
      <c r="C1843" s="182">
        <f t="shared" si="211"/>
        <v>0</v>
      </c>
      <c r="D1843" s="182">
        <f t="shared" si="211"/>
        <v>0</v>
      </c>
      <c r="E1843" s="183">
        <f t="shared" si="211"/>
        <v>0</v>
      </c>
      <c r="F1843" s="182">
        <f t="shared" si="211"/>
        <v>0</v>
      </c>
      <c r="G1843" s="141">
        <f t="shared" si="211"/>
        <v>0</v>
      </c>
      <c r="H1843" s="141">
        <f t="shared" si="211"/>
        <v>0</v>
      </c>
      <c r="I1843" s="142">
        <f t="shared" si="211"/>
        <v>0</v>
      </c>
      <c r="J1843" s="136">
        <f t="shared" si="211"/>
        <v>0</v>
      </c>
      <c r="K1843" s="136">
        <f t="shared" si="211"/>
        <v>0</v>
      </c>
      <c r="L1843" s="136">
        <f t="shared" si="211"/>
        <v>0</v>
      </c>
      <c r="M1843" s="177">
        <f t="shared" si="211"/>
        <v>0</v>
      </c>
      <c r="N1843" s="137">
        <f t="shared" si="211"/>
        <v>0</v>
      </c>
      <c r="O1843" s="45"/>
      <c r="Q1843" s="57" t="str">
        <f t="shared" si="208"/>
        <v>скрыть</v>
      </c>
    </row>
    <row r="1844" spans="2:17" ht="15.75" hidden="1" customHeight="1" x14ac:dyDescent="0.25">
      <c r="B1844" s="182">
        <v>1828</v>
      </c>
      <c r="C1844" s="182">
        <f t="shared" si="211"/>
        <v>0</v>
      </c>
      <c r="D1844" s="182">
        <f t="shared" si="211"/>
        <v>0</v>
      </c>
      <c r="E1844" s="183">
        <f t="shared" si="211"/>
        <v>0</v>
      </c>
      <c r="F1844" s="182">
        <f t="shared" si="211"/>
        <v>0</v>
      </c>
      <c r="G1844" s="141">
        <f t="shared" si="211"/>
        <v>0</v>
      </c>
      <c r="H1844" s="141">
        <f t="shared" si="211"/>
        <v>0</v>
      </c>
      <c r="I1844" s="142">
        <f t="shared" si="211"/>
        <v>0</v>
      </c>
      <c r="J1844" s="136">
        <f t="shared" si="211"/>
        <v>0</v>
      </c>
      <c r="K1844" s="136">
        <f t="shared" si="211"/>
        <v>0</v>
      </c>
      <c r="L1844" s="136">
        <f t="shared" si="211"/>
        <v>0</v>
      </c>
      <c r="M1844" s="177">
        <f t="shared" si="211"/>
        <v>0</v>
      </c>
      <c r="N1844" s="137">
        <f t="shared" si="211"/>
        <v>0</v>
      </c>
      <c r="O1844" s="45"/>
      <c r="Q1844" s="57" t="str">
        <f t="shared" si="208"/>
        <v>скрыть</v>
      </c>
    </row>
    <row r="1845" spans="2:17" ht="15.75" hidden="1" customHeight="1" x14ac:dyDescent="0.25">
      <c r="B1845" s="182">
        <v>1829</v>
      </c>
      <c r="C1845" s="182">
        <f t="shared" si="211"/>
        <v>0</v>
      </c>
      <c r="D1845" s="182">
        <f t="shared" si="211"/>
        <v>0</v>
      </c>
      <c r="E1845" s="183">
        <f t="shared" si="211"/>
        <v>0</v>
      </c>
      <c r="F1845" s="182">
        <f t="shared" si="211"/>
        <v>0</v>
      </c>
      <c r="G1845" s="141">
        <f t="shared" si="211"/>
        <v>0</v>
      </c>
      <c r="H1845" s="141">
        <f t="shared" si="211"/>
        <v>0</v>
      </c>
      <c r="I1845" s="142">
        <f t="shared" si="211"/>
        <v>0</v>
      </c>
      <c r="J1845" s="136">
        <f t="shared" si="211"/>
        <v>0</v>
      </c>
      <c r="K1845" s="136">
        <f t="shared" si="211"/>
        <v>0</v>
      </c>
      <c r="L1845" s="136">
        <f t="shared" si="211"/>
        <v>0</v>
      </c>
      <c r="M1845" s="177">
        <f t="shared" si="211"/>
        <v>0</v>
      </c>
      <c r="N1845" s="137">
        <f t="shared" si="211"/>
        <v>0</v>
      </c>
      <c r="O1845" s="45"/>
      <c r="Q1845" s="57" t="str">
        <f t="shared" si="208"/>
        <v>скрыть</v>
      </c>
    </row>
    <row r="1846" spans="2:17" ht="15.75" hidden="1" customHeight="1" x14ac:dyDescent="0.25">
      <c r="B1846" s="182">
        <v>1830</v>
      </c>
      <c r="C1846" s="182">
        <f t="shared" si="211"/>
        <v>0</v>
      </c>
      <c r="D1846" s="182">
        <f t="shared" si="211"/>
        <v>0</v>
      </c>
      <c r="E1846" s="183">
        <f t="shared" si="211"/>
        <v>0</v>
      </c>
      <c r="F1846" s="182">
        <f t="shared" si="211"/>
        <v>0</v>
      </c>
      <c r="G1846" s="141">
        <f t="shared" si="211"/>
        <v>0</v>
      </c>
      <c r="H1846" s="141">
        <f t="shared" si="211"/>
        <v>0</v>
      </c>
      <c r="I1846" s="142">
        <f t="shared" si="211"/>
        <v>0</v>
      </c>
      <c r="J1846" s="136">
        <f t="shared" si="211"/>
        <v>0</v>
      </c>
      <c r="K1846" s="136">
        <f t="shared" si="211"/>
        <v>0</v>
      </c>
      <c r="L1846" s="136">
        <f t="shared" si="211"/>
        <v>0</v>
      </c>
      <c r="M1846" s="177">
        <f t="shared" si="211"/>
        <v>0</v>
      </c>
      <c r="N1846" s="137">
        <f t="shared" si="211"/>
        <v>0</v>
      </c>
      <c r="O1846" s="45"/>
      <c r="Q1846" s="57" t="str">
        <f t="shared" si="208"/>
        <v>скрыть</v>
      </c>
    </row>
    <row r="1847" spans="2:17" ht="15.75" hidden="1" customHeight="1" x14ac:dyDescent="0.25">
      <c r="B1847" s="182">
        <v>1831</v>
      </c>
      <c r="C1847" s="182">
        <f t="shared" ref="C1847:N1856" si="212">IFERROR(VLOOKUP($B1847,calc_data,C$14+1,0),0)</f>
        <v>0</v>
      </c>
      <c r="D1847" s="182">
        <f t="shared" si="212"/>
        <v>0</v>
      </c>
      <c r="E1847" s="183">
        <f t="shared" si="212"/>
        <v>0</v>
      </c>
      <c r="F1847" s="182">
        <f t="shared" si="212"/>
        <v>0</v>
      </c>
      <c r="G1847" s="141">
        <f t="shared" si="212"/>
        <v>0</v>
      </c>
      <c r="H1847" s="141">
        <f t="shared" si="212"/>
        <v>0</v>
      </c>
      <c r="I1847" s="142">
        <f t="shared" si="212"/>
        <v>0</v>
      </c>
      <c r="J1847" s="136">
        <f t="shared" si="212"/>
        <v>0</v>
      </c>
      <c r="K1847" s="136">
        <f t="shared" si="212"/>
        <v>0</v>
      </c>
      <c r="L1847" s="136">
        <f t="shared" si="212"/>
        <v>0</v>
      </c>
      <c r="M1847" s="177">
        <f t="shared" si="212"/>
        <v>0</v>
      </c>
      <c r="N1847" s="137">
        <f t="shared" si="212"/>
        <v>0</v>
      </c>
      <c r="O1847" s="45"/>
      <c r="Q1847" s="57" t="str">
        <f t="shared" si="208"/>
        <v>скрыть</v>
      </c>
    </row>
    <row r="1848" spans="2:17" ht="15.75" hidden="1" customHeight="1" x14ac:dyDescent="0.25">
      <c r="B1848" s="182">
        <v>1832</v>
      </c>
      <c r="C1848" s="182">
        <f t="shared" si="212"/>
        <v>0</v>
      </c>
      <c r="D1848" s="182">
        <f t="shared" si="212"/>
        <v>0</v>
      </c>
      <c r="E1848" s="183">
        <f t="shared" si="212"/>
        <v>0</v>
      </c>
      <c r="F1848" s="182">
        <f t="shared" si="212"/>
        <v>0</v>
      </c>
      <c r="G1848" s="141">
        <f t="shared" si="212"/>
        <v>0</v>
      </c>
      <c r="H1848" s="141">
        <f t="shared" si="212"/>
        <v>0</v>
      </c>
      <c r="I1848" s="142">
        <f t="shared" si="212"/>
        <v>0</v>
      </c>
      <c r="J1848" s="136">
        <f t="shared" si="212"/>
        <v>0</v>
      </c>
      <c r="K1848" s="136">
        <f t="shared" si="212"/>
        <v>0</v>
      </c>
      <c r="L1848" s="136">
        <f t="shared" si="212"/>
        <v>0</v>
      </c>
      <c r="M1848" s="177">
        <f t="shared" si="212"/>
        <v>0</v>
      </c>
      <c r="N1848" s="137">
        <f t="shared" si="212"/>
        <v>0</v>
      </c>
      <c r="O1848" s="45"/>
      <c r="Q1848" s="57" t="str">
        <f t="shared" si="208"/>
        <v>скрыть</v>
      </c>
    </row>
    <row r="1849" spans="2:17" ht="15.75" hidden="1" customHeight="1" x14ac:dyDescent="0.25">
      <c r="B1849" s="182">
        <v>1833</v>
      </c>
      <c r="C1849" s="182">
        <f t="shared" si="212"/>
        <v>0</v>
      </c>
      <c r="D1849" s="182">
        <f t="shared" si="212"/>
        <v>0</v>
      </c>
      <c r="E1849" s="183">
        <f t="shared" si="212"/>
        <v>0</v>
      </c>
      <c r="F1849" s="182">
        <f t="shared" si="212"/>
        <v>0</v>
      </c>
      <c r="G1849" s="141">
        <f t="shared" si="212"/>
        <v>0</v>
      </c>
      <c r="H1849" s="141">
        <f t="shared" si="212"/>
        <v>0</v>
      </c>
      <c r="I1849" s="142">
        <f t="shared" si="212"/>
        <v>0</v>
      </c>
      <c r="J1849" s="136">
        <f t="shared" si="212"/>
        <v>0</v>
      </c>
      <c r="K1849" s="136">
        <f t="shared" si="212"/>
        <v>0</v>
      </c>
      <c r="L1849" s="136">
        <f t="shared" si="212"/>
        <v>0</v>
      </c>
      <c r="M1849" s="177">
        <f t="shared" si="212"/>
        <v>0</v>
      </c>
      <c r="N1849" s="137">
        <f t="shared" si="212"/>
        <v>0</v>
      </c>
      <c r="O1849" s="45"/>
      <c r="Q1849" s="57" t="str">
        <f t="shared" si="208"/>
        <v>скрыть</v>
      </c>
    </row>
    <row r="1850" spans="2:17" ht="15.75" hidden="1" customHeight="1" x14ac:dyDescent="0.25">
      <c r="B1850" s="182">
        <v>1834</v>
      </c>
      <c r="C1850" s="182">
        <f t="shared" si="212"/>
        <v>0</v>
      </c>
      <c r="D1850" s="182">
        <f t="shared" si="212"/>
        <v>0</v>
      </c>
      <c r="E1850" s="183">
        <f t="shared" si="212"/>
        <v>0</v>
      </c>
      <c r="F1850" s="182">
        <f t="shared" si="212"/>
        <v>0</v>
      </c>
      <c r="G1850" s="141">
        <f t="shared" si="212"/>
        <v>0</v>
      </c>
      <c r="H1850" s="141">
        <f t="shared" si="212"/>
        <v>0</v>
      </c>
      <c r="I1850" s="142">
        <f t="shared" si="212"/>
        <v>0</v>
      </c>
      <c r="J1850" s="136">
        <f t="shared" si="212"/>
        <v>0</v>
      </c>
      <c r="K1850" s="136">
        <f t="shared" si="212"/>
        <v>0</v>
      </c>
      <c r="L1850" s="136">
        <f t="shared" si="212"/>
        <v>0</v>
      </c>
      <c r="M1850" s="177">
        <f t="shared" si="212"/>
        <v>0</v>
      </c>
      <c r="N1850" s="137">
        <f t="shared" si="212"/>
        <v>0</v>
      </c>
      <c r="O1850" s="45"/>
      <c r="Q1850" s="57" t="str">
        <f t="shared" si="208"/>
        <v>скрыть</v>
      </c>
    </row>
    <row r="1851" spans="2:17" ht="15.75" hidden="1" customHeight="1" x14ac:dyDescent="0.25">
      <c r="B1851" s="182">
        <v>1835</v>
      </c>
      <c r="C1851" s="182">
        <f t="shared" si="212"/>
        <v>0</v>
      </c>
      <c r="D1851" s="182">
        <f t="shared" si="212"/>
        <v>0</v>
      </c>
      <c r="E1851" s="183">
        <f t="shared" si="212"/>
        <v>0</v>
      </c>
      <c r="F1851" s="182">
        <f t="shared" si="212"/>
        <v>0</v>
      </c>
      <c r="G1851" s="141">
        <f t="shared" si="212"/>
        <v>0</v>
      </c>
      <c r="H1851" s="141">
        <f t="shared" si="212"/>
        <v>0</v>
      </c>
      <c r="I1851" s="142">
        <f t="shared" si="212"/>
        <v>0</v>
      </c>
      <c r="J1851" s="136">
        <f t="shared" si="212"/>
        <v>0</v>
      </c>
      <c r="K1851" s="136">
        <f t="shared" si="212"/>
        <v>0</v>
      </c>
      <c r="L1851" s="136">
        <f t="shared" si="212"/>
        <v>0</v>
      </c>
      <c r="M1851" s="177">
        <f t="shared" si="212"/>
        <v>0</v>
      </c>
      <c r="N1851" s="137">
        <f t="shared" si="212"/>
        <v>0</v>
      </c>
      <c r="O1851" s="45"/>
      <c r="Q1851" s="57" t="str">
        <f t="shared" si="208"/>
        <v>скрыть</v>
      </c>
    </row>
    <row r="1852" spans="2:17" ht="15.75" hidden="1" customHeight="1" x14ac:dyDescent="0.25">
      <c r="B1852" s="182">
        <v>1836</v>
      </c>
      <c r="C1852" s="182">
        <f t="shared" si="212"/>
        <v>0</v>
      </c>
      <c r="D1852" s="182">
        <f t="shared" si="212"/>
        <v>0</v>
      </c>
      <c r="E1852" s="183">
        <f t="shared" si="212"/>
        <v>0</v>
      </c>
      <c r="F1852" s="182">
        <f t="shared" si="212"/>
        <v>0</v>
      </c>
      <c r="G1852" s="141">
        <f t="shared" si="212"/>
        <v>0</v>
      </c>
      <c r="H1852" s="141">
        <f t="shared" si="212"/>
        <v>0</v>
      </c>
      <c r="I1852" s="142">
        <f t="shared" si="212"/>
        <v>0</v>
      </c>
      <c r="J1852" s="136">
        <f t="shared" si="212"/>
        <v>0</v>
      </c>
      <c r="K1852" s="136">
        <f t="shared" si="212"/>
        <v>0</v>
      </c>
      <c r="L1852" s="136">
        <f t="shared" si="212"/>
        <v>0</v>
      </c>
      <c r="M1852" s="177">
        <f t="shared" si="212"/>
        <v>0</v>
      </c>
      <c r="N1852" s="137">
        <f t="shared" si="212"/>
        <v>0</v>
      </c>
      <c r="O1852" s="45"/>
      <c r="Q1852" s="57" t="str">
        <f t="shared" si="208"/>
        <v>скрыть</v>
      </c>
    </row>
    <row r="1853" spans="2:17" ht="15.75" hidden="1" customHeight="1" x14ac:dyDescent="0.25">
      <c r="B1853" s="182">
        <v>1837</v>
      </c>
      <c r="C1853" s="182">
        <f t="shared" si="212"/>
        <v>0</v>
      </c>
      <c r="D1853" s="182">
        <f t="shared" si="212"/>
        <v>0</v>
      </c>
      <c r="E1853" s="183">
        <f t="shared" si="212"/>
        <v>0</v>
      </c>
      <c r="F1853" s="182">
        <f t="shared" si="212"/>
        <v>0</v>
      </c>
      <c r="G1853" s="141">
        <f t="shared" si="212"/>
        <v>0</v>
      </c>
      <c r="H1853" s="141">
        <f t="shared" si="212"/>
        <v>0</v>
      </c>
      <c r="I1853" s="142">
        <f t="shared" si="212"/>
        <v>0</v>
      </c>
      <c r="J1853" s="136">
        <f t="shared" si="212"/>
        <v>0</v>
      </c>
      <c r="K1853" s="136">
        <f t="shared" si="212"/>
        <v>0</v>
      </c>
      <c r="L1853" s="136">
        <f t="shared" si="212"/>
        <v>0</v>
      </c>
      <c r="M1853" s="177">
        <f t="shared" si="212"/>
        <v>0</v>
      </c>
      <c r="N1853" s="137">
        <f t="shared" si="212"/>
        <v>0</v>
      </c>
      <c r="O1853" s="45"/>
      <c r="Q1853" s="57" t="str">
        <f t="shared" si="208"/>
        <v>скрыть</v>
      </c>
    </row>
    <row r="1854" spans="2:17" ht="15.75" hidden="1" customHeight="1" x14ac:dyDescent="0.25">
      <c r="B1854" s="182">
        <v>1838</v>
      </c>
      <c r="C1854" s="182">
        <f t="shared" si="212"/>
        <v>0</v>
      </c>
      <c r="D1854" s="182">
        <f t="shared" si="212"/>
        <v>0</v>
      </c>
      <c r="E1854" s="183">
        <f t="shared" si="212"/>
        <v>0</v>
      </c>
      <c r="F1854" s="182">
        <f t="shared" si="212"/>
        <v>0</v>
      </c>
      <c r="G1854" s="141">
        <f t="shared" si="212"/>
        <v>0</v>
      </c>
      <c r="H1854" s="141">
        <f t="shared" si="212"/>
        <v>0</v>
      </c>
      <c r="I1854" s="142">
        <f t="shared" si="212"/>
        <v>0</v>
      </c>
      <c r="J1854" s="136">
        <f t="shared" si="212"/>
        <v>0</v>
      </c>
      <c r="K1854" s="136">
        <f t="shared" si="212"/>
        <v>0</v>
      </c>
      <c r="L1854" s="136">
        <f t="shared" si="212"/>
        <v>0</v>
      </c>
      <c r="M1854" s="177">
        <f t="shared" si="212"/>
        <v>0</v>
      </c>
      <c r="N1854" s="137">
        <f t="shared" si="212"/>
        <v>0</v>
      </c>
      <c r="O1854" s="45"/>
      <c r="Q1854" s="57" t="str">
        <f t="shared" si="208"/>
        <v>скрыть</v>
      </c>
    </row>
    <row r="1855" spans="2:17" ht="15.75" hidden="1" customHeight="1" x14ac:dyDescent="0.25">
      <c r="B1855" s="182">
        <v>1839</v>
      </c>
      <c r="C1855" s="182">
        <f t="shared" si="212"/>
        <v>0</v>
      </c>
      <c r="D1855" s="182">
        <f t="shared" si="212"/>
        <v>0</v>
      </c>
      <c r="E1855" s="183">
        <f t="shared" si="212"/>
        <v>0</v>
      </c>
      <c r="F1855" s="182">
        <f t="shared" si="212"/>
        <v>0</v>
      </c>
      <c r="G1855" s="141">
        <f t="shared" si="212"/>
        <v>0</v>
      </c>
      <c r="H1855" s="141">
        <f t="shared" si="212"/>
        <v>0</v>
      </c>
      <c r="I1855" s="142">
        <f t="shared" si="212"/>
        <v>0</v>
      </c>
      <c r="J1855" s="136">
        <f t="shared" si="212"/>
        <v>0</v>
      </c>
      <c r="K1855" s="136">
        <f t="shared" si="212"/>
        <v>0</v>
      </c>
      <c r="L1855" s="136">
        <f t="shared" si="212"/>
        <v>0</v>
      </c>
      <c r="M1855" s="177">
        <f t="shared" si="212"/>
        <v>0</v>
      </c>
      <c r="N1855" s="137">
        <f t="shared" si="212"/>
        <v>0</v>
      </c>
      <c r="O1855" s="45"/>
      <c r="Q1855" s="57" t="str">
        <f t="shared" si="208"/>
        <v>скрыть</v>
      </c>
    </row>
    <row r="1856" spans="2:17" ht="15.75" hidden="1" customHeight="1" x14ac:dyDescent="0.25">
      <c r="B1856" s="182">
        <v>1840</v>
      </c>
      <c r="C1856" s="182">
        <f t="shared" si="212"/>
        <v>0</v>
      </c>
      <c r="D1856" s="182">
        <f t="shared" si="212"/>
        <v>0</v>
      </c>
      <c r="E1856" s="183">
        <f t="shared" si="212"/>
        <v>0</v>
      </c>
      <c r="F1856" s="182">
        <f t="shared" si="212"/>
        <v>0</v>
      </c>
      <c r="G1856" s="141">
        <f t="shared" si="212"/>
        <v>0</v>
      </c>
      <c r="H1856" s="141">
        <f t="shared" si="212"/>
        <v>0</v>
      </c>
      <c r="I1856" s="142">
        <f t="shared" si="212"/>
        <v>0</v>
      </c>
      <c r="J1856" s="136">
        <f t="shared" si="212"/>
        <v>0</v>
      </c>
      <c r="K1856" s="136">
        <f t="shared" si="212"/>
        <v>0</v>
      </c>
      <c r="L1856" s="136">
        <f t="shared" si="212"/>
        <v>0</v>
      </c>
      <c r="M1856" s="177">
        <f t="shared" si="212"/>
        <v>0</v>
      </c>
      <c r="N1856" s="137">
        <f t="shared" si="212"/>
        <v>0</v>
      </c>
      <c r="O1856" s="45"/>
      <c r="Q1856" s="57" t="str">
        <f t="shared" si="208"/>
        <v>скрыть</v>
      </c>
    </row>
    <row r="1857" spans="2:17" ht="15.75" hidden="1" customHeight="1" x14ac:dyDescent="0.25">
      <c r="B1857" s="182">
        <v>1841</v>
      </c>
      <c r="C1857" s="182">
        <f t="shared" ref="C1857:N1866" si="213">IFERROR(VLOOKUP($B1857,calc_data,C$14+1,0),0)</f>
        <v>0</v>
      </c>
      <c r="D1857" s="182">
        <f t="shared" si="213"/>
        <v>0</v>
      </c>
      <c r="E1857" s="183">
        <f t="shared" si="213"/>
        <v>0</v>
      </c>
      <c r="F1857" s="182">
        <f t="shared" si="213"/>
        <v>0</v>
      </c>
      <c r="G1857" s="141">
        <f t="shared" si="213"/>
        <v>0</v>
      </c>
      <c r="H1857" s="141">
        <f t="shared" si="213"/>
        <v>0</v>
      </c>
      <c r="I1857" s="142">
        <f t="shared" si="213"/>
        <v>0</v>
      </c>
      <c r="J1857" s="136">
        <f t="shared" si="213"/>
        <v>0</v>
      </c>
      <c r="K1857" s="136">
        <f t="shared" si="213"/>
        <v>0</v>
      </c>
      <c r="L1857" s="136">
        <f t="shared" si="213"/>
        <v>0</v>
      </c>
      <c r="M1857" s="177">
        <f t="shared" si="213"/>
        <v>0</v>
      </c>
      <c r="N1857" s="137">
        <f t="shared" si="213"/>
        <v>0</v>
      </c>
      <c r="O1857" s="45"/>
      <c r="Q1857" s="57" t="str">
        <f t="shared" si="208"/>
        <v>скрыть</v>
      </c>
    </row>
    <row r="1858" spans="2:17" ht="15.75" hidden="1" customHeight="1" x14ac:dyDescent="0.25">
      <c r="B1858" s="182">
        <v>1842</v>
      </c>
      <c r="C1858" s="182">
        <f t="shared" si="213"/>
        <v>0</v>
      </c>
      <c r="D1858" s="182">
        <f t="shared" si="213"/>
        <v>0</v>
      </c>
      <c r="E1858" s="183">
        <f t="shared" si="213"/>
        <v>0</v>
      </c>
      <c r="F1858" s="182">
        <f t="shared" si="213"/>
        <v>0</v>
      </c>
      <c r="G1858" s="141">
        <f t="shared" si="213"/>
        <v>0</v>
      </c>
      <c r="H1858" s="141">
        <f t="shared" si="213"/>
        <v>0</v>
      </c>
      <c r="I1858" s="142">
        <f t="shared" si="213"/>
        <v>0</v>
      </c>
      <c r="J1858" s="136">
        <f t="shared" si="213"/>
        <v>0</v>
      </c>
      <c r="K1858" s="136">
        <f t="shared" si="213"/>
        <v>0</v>
      </c>
      <c r="L1858" s="136">
        <f t="shared" si="213"/>
        <v>0</v>
      </c>
      <c r="M1858" s="177">
        <f t="shared" si="213"/>
        <v>0</v>
      </c>
      <c r="N1858" s="137">
        <f t="shared" si="213"/>
        <v>0</v>
      </c>
      <c r="O1858" s="45"/>
      <c r="Q1858" s="57" t="str">
        <f t="shared" si="208"/>
        <v>скрыть</v>
      </c>
    </row>
    <row r="1859" spans="2:17" ht="15.75" hidden="1" customHeight="1" x14ac:dyDescent="0.25">
      <c r="B1859" s="182">
        <v>1843</v>
      </c>
      <c r="C1859" s="182">
        <f t="shared" si="213"/>
        <v>0</v>
      </c>
      <c r="D1859" s="182">
        <f t="shared" si="213"/>
        <v>0</v>
      </c>
      <c r="E1859" s="183">
        <f t="shared" si="213"/>
        <v>0</v>
      </c>
      <c r="F1859" s="182">
        <f t="shared" si="213"/>
        <v>0</v>
      </c>
      <c r="G1859" s="141">
        <f t="shared" si="213"/>
        <v>0</v>
      </c>
      <c r="H1859" s="141">
        <f t="shared" si="213"/>
        <v>0</v>
      </c>
      <c r="I1859" s="142">
        <f t="shared" si="213"/>
        <v>0</v>
      </c>
      <c r="J1859" s="136">
        <f t="shared" si="213"/>
        <v>0</v>
      </c>
      <c r="K1859" s="136">
        <f t="shared" si="213"/>
        <v>0</v>
      </c>
      <c r="L1859" s="136">
        <f t="shared" si="213"/>
        <v>0</v>
      </c>
      <c r="M1859" s="177">
        <f t="shared" si="213"/>
        <v>0</v>
      </c>
      <c r="N1859" s="137">
        <f t="shared" si="213"/>
        <v>0</v>
      </c>
      <c r="O1859" s="45"/>
      <c r="Q1859" s="57" t="str">
        <f t="shared" si="208"/>
        <v>скрыть</v>
      </c>
    </row>
    <row r="1860" spans="2:17" ht="15.75" hidden="1" customHeight="1" x14ac:dyDescent="0.25">
      <c r="B1860" s="182">
        <v>1844</v>
      </c>
      <c r="C1860" s="182">
        <f t="shared" si="213"/>
        <v>0</v>
      </c>
      <c r="D1860" s="182">
        <f t="shared" si="213"/>
        <v>0</v>
      </c>
      <c r="E1860" s="183">
        <f t="shared" si="213"/>
        <v>0</v>
      </c>
      <c r="F1860" s="182">
        <f t="shared" si="213"/>
        <v>0</v>
      </c>
      <c r="G1860" s="141">
        <f t="shared" si="213"/>
        <v>0</v>
      </c>
      <c r="H1860" s="141">
        <f t="shared" si="213"/>
        <v>0</v>
      </c>
      <c r="I1860" s="142">
        <f t="shared" si="213"/>
        <v>0</v>
      </c>
      <c r="J1860" s="136">
        <f t="shared" si="213"/>
        <v>0</v>
      </c>
      <c r="K1860" s="136">
        <f t="shared" si="213"/>
        <v>0</v>
      </c>
      <c r="L1860" s="136">
        <f t="shared" si="213"/>
        <v>0</v>
      </c>
      <c r="M1860" s="177">
        <f t="shared" si="213"/>
        <v>0</v>
      </c>
      <c r="N1860" s="137">
        <f t="shared" si="213"/>
        <v>0</v>
      </c>
      <c r="O1860" s="45"/>
      <c r="Q1860" s="57" t="str">
        <f t="shared" si="208"/>
        <v>скрыть</v>
      </c>
    </row>
    <row r="1861" spans="2:17" ht="15.75" hidden="1" customHeight="1" x14ac:dyDescent="0.25">
      <c r="B1861" s="182">
        <v>1845</v>
      </c>
      <c r="C1861" s="182">
        <f t="shared" si="213"/>
        <v>0</v>
      </c>
      <c r="D1861" s="182">
        <f t="shared" si="213"/>
        <v>0</v>
      </c>
      <c r="E1861" s="183">
        <f t="shared" si="213"/>
        <v>0</v>
      </c>
      <c r="F1861" s="182">
        <f t="shared" si="213"/>
        <v>0</v>
      </c>
      <c r="G1861" s="141">
        <f t="shared" si="213"/>
        <v>0</v>
      </c>
      <c r="H1861" s="141">
        <f t="shared" si="213"/>
        <v>0</v>
      </c>
      <c r="I1861" s="142">
        <f t="shared" si="213"/>
        <v>0</v>
      </c>
      <c r="J1861" s="136">
        <f t="shared" si="213"/>
        <v>0</v>
      </c>
      <c r="K1861" s="136">
        <f t="shared" si="213"/>
        <v>0</v>
      </c>
      <c r="L1861" s="136">
        <f t="shared" si="213"/>
        <v>0</v>
      </c>
      <c r="M1861" s="177">
        <f t="shared" si="213"/>
        <v>0</v>
      </c>
      <c r="N1861" s="137">
        <f t="shared" si="213"/>
        <v>0</v>
      </c>
      <c r="O1861" s="45"/>
      <c r="Q1861" s="57" t="str">
        <f t="shared" si="208"/>
        <v>скрыть</v>
      </c>
    </row>
    <row r="1862" spans="2:17" ht="15.75" hidden="1" customHeight="1" x14ac:dyDescent="0.25">
      <c r="B1862" s="182">
        <v>1846</v>
      </c>
      <c r="C1862" s="182">
        <f t="shared" si="213"/>
        <v>0</v>
      </c>
      <c r="D1862" s="182">
        <f t="shared" si="213"/>
        <v>0</v>
      </c>
      <c r="E1862" s="183">
        <f t="shared" si="213"/>
        <v>0</v>
      </c>
      <c r="F1862" s="182">
        <f t="shared" si="213"/>
        <v>0</v>
      </c>
      <c r="G1862" s="141">
        <f t="shared" si="213"/>
        <v>0</v>
      </c>
      <c r="H1862" s="141">
        <f t="shared" si="213"/>
        <v>0</v>
      </c>
      <c r="I1862" s="142">
        <f t="shared" si="213"/>
        <v>0</v>
      </c>
      <c r="J1862" s="136">
        <f t="shared" si="213"/>
        <v>0</v>
      </c>
      <c r="K1862" s="136">
        <f t="shared" si="213"/>
        <v>0</v>
      </c>
      <c r="L1862" s="136">
        <f t="shared" si="213"/>
        <v>0</v>
      </c>
      <c r="M1862" s="177">
        <f t="shared" si="213"/>
        <v>0</v>
      </c>
      <c r="N1862" s="137">
        <f t="shared" si="213"/>
        <v>0</v>
      </c>
      <c r="O1862" s="45"/>
      <c r="Q1862" s="57" t="str">
        <f t="shared" si="208"/>
        <v>скрыть</v>
      </c>
    </row>
    <row r="1863" spans="2:17" ht="15.75" hidden="1" customHeight="1" x14ac:dyDescent="0.25">
      <c r="B1863" s="182">
        <v>1847</v>
      </c>
      <c r="C1863" s="182">
        <f t="shared" si="213"/>
        <v>0</v>
      </c>
      <c r="D1863" s="182">
        <f t="shared" si="213"/>
        <v>0</v>
      </c>
      <c r="E1863" s="183">
        <f t="shared" si="213"/>
        <v>0</v>
      </c>
      <c r="F1863" s="182">
        <f t="shared" si="213"/>
        <v>0</v>
      </c>
      <c r="G1863" s="141">
        <f t="shared" si="213"/>
        <v>0</v>
      </c>
      <c r="H1863" s="141">
        <f t="shared" si="213"/>
        <v>0</v>
      </c>
      <c r="I1863" s="142">
        <f t="shared" si="213"/>
        <v>0</v>
      </c>
      <c r="J1863" s="136">
        <f t="shared" si="213"/>
        <v>0</v>
      </c>
      <c r="K1863" s="136">
        <f t="shared" si="213"/>
        <v>0</v>
      </c>
      <c r="L1863" s="136">
        <f t="shared" si="213"/>
        <v>0</v>
      </c>
      <c r="M1863" s="177">
        <f t="shared" si="213"/>
        <v>0</v>
      </c>
      <c r="N1863" s="137">
        <f t="shared" si="213"/>
        <v>0</v>
      </c>
      <c r="O1863" s="45"/>
      <c r="Q1863" s="57" t="str">
        <f t="shared" si="208"/>
        <v>скрыть</v>
      </c>
    </row>
    <row r="1864" spans="2:17" ht="15.75" hidden="1" customHeight="1" x14ac:dyDescent="0.25">
      <c r="B1864" s="182">
        <v>1848</v>
      </c>
      <c r="C1864" s="182">
        <f t="shared" si="213"/>
        <v>0</v>
      </c>
      <c r="D1864" s="182">
        <f t="shared" si="213"/>
        <v>0</v>
      </c>
      <c r="E1864" s="183">
        <f t="shared" si="213"/>
        <v>0</v>
      </c>
      <c r="F1864" s="182">
        <f t="shared" si="213"/>
        <v>0</v>
      </c>
      <c r="G1864" s="141">
        <f t="shared" si="213"/>
        <v>0</v>
      </c>
      <c r="H1864" s="141">
        <f t="shared" si="213"/>
        <v>0</v>
      </c>
      <c r="I1864" s="142">
        <f t="shared" si="213"/>
        <v>0</v>
      </c>
      <c r="J1864" s="136">
        <f t="shared" si="213"/>
        <v>0</v>
      </c>
      <c r="K1864" s="136">
        <f t="shared" si="213"/>
        <v>0</v>
      </c>
      <c r="L1864" s="136">
        <f t="shared" si="213"/>
        <v>0</v>
      </c>
      <c r="M1864" s="177">
        <f t="shared" si="213"/>
        <v>0</v>
      </c>
      <c r="N1864" s="137">
        <f t="shared" si="213"/>
        <v>0</v>
      </c>
      <c r="O1864" s="45"/>
      <c r="Q1864" s="57" t="str">
        <f t="shared" si="208"/>
        <v>скрыть</v>
      </c>
    </row>
    <row r="1865" spans="2:17" ht="15.75" hidden="1" customHeight="1" x14ac:dyDescent="0.25">
      <c r="B1865" s="182">
        <v>1849</v>
      </c>
      <c r="C1865" s="182">
        <f t="shared" si="213"/>
        <v>0</v>
      </c>
      <c r="D1865" s="182">
        <f t="shared" si="213"/>
        <v>0</v>
      </c>
      <c r="E1865" s="183">
        <f t="shared" si="213"/>
        <v>0</v>
      </c>
      <c r="F1865" s="182">
        <f t="shared" si="213"/>
        <v>0</v>
      </c>
      <c r="G1865" s="141">
        <f t="shared" si="213"/>
        <v>0</v>
      </c>
      <c r="H1865" s="141">
        <f t="shared" si="213"/>
        <v>0</v>
      </c>
      <c r="I1865" s="142">
        <f t="shared" si="213"/>
        <v>0</v>
      </c>
      <c r="J1865" s="136">
        <f t="shared" si="213"/>
        <v>0</v>
      </c>
      <c r="K1865" s="136">
        <f t="shared" si="213"/>
        <v>0</v>
      </c>
      <c r="L1865" s="136">
        <f t="shared" si="213"/>
        <v>0</v>
      </c>
      <c r="M1865" s="177">
        <f t="shared" si="213"/>
        <v>0</v>
      </c>
      <c r="N1865" s="137">
        <f t="shared" si="213"/>
        <v>0</v>
      </c>
      <c r="O1865" s="45"/>
      <c r="Q1865" s="57" t="str">
        <f t="shared" si="208"/>
        <v>скрыть</v>
      </c>
    </row>
    <row r="1866" spans="2:17" ht="15.75" hidden="1" customHeight="1" x14ac:dyDescent="0.25">
      <c r="B1866" s="182">
        <v>1850</v>
      </c>
      <c r="C1866" s="182">
        <f t="shared" si="213"/>
        <v>0</v>
      </c>
      <c r="D1866" s="182">
        <f t="shared" si="213"/>
        <v>0</v>
      </c>
      <c r="E1866" s="183">
        <f t="shared" si="213"/>
        <v>0</v>
      </c>
      <c r="F1866" s="182">
        <f t="shared" si="213"/>
        <v>0</v>
      </c>
      <c r="G1866" s="141">
        <f t="shared" si="213"/>
        <v>0</v>
      </c>
      <c r="H1866" s="141">
        <f t="shared" si="213"/>
        <v>0</v>
      </c>
      <c r="I1866" s="142">
        <f t="shared" si="213"/>
        <v>0</v>
      </c>
      <c r="J1866" s="136">
        <f t="shared" si="213"/>
        <v>0</v>
      </c>
      <c r="K1866" s="136">
        <f t="shared" si="213"/>
        <v>0</v>
      </c>
      <c r="L1866" s="136">
        <f t="shared" si="213"/>
        <v>0</v>
      </c>
      <c r="M1866" s="177">
        <f t="shared" si="213"/>
        <v>0</v>
      </c>
      <c r="N1866" s="137">
        <f t="shared" si="213"/>
        <v>0</v>
      </c>
      <c r="O1866" s="45"/>
      <c r="Q1866" s="57" t="str">
        <f t="shared" si="208"/>
        <v>скрыть</v>
      </c>
    </row>
    <row r="1867" spans="2:17" ht="15.75" hidden="1" customHeight="1" x14ac:dyDescent="0.25">
      <c r="B1867" s="182">
        <v>1851</v>
      </c>
      <c r="C1867" s="182">
        <f t="shared" ref="C1867:N1876" si="214">IFERROR(VLOOKUP($B1867,calc_data,C$14+1,0),0)</f>
        <v>0</v>
      </c>
      <c r="D1867" s="182">
        <f t="shared" si="214"/>
        <v>0</v>
      </c>
      <c r="E1867" s="183">
        <f t="shared" si="214"/>
        <v>0</v>
      </c>
      <c r="F1867" s="182">
        <f t="shared" si="214"/>
        <v>0</v>
      </c>
      <c r="G1867" s="141">
        <f t="shared" si="214"/>
        <v>0</v>
      </c>
      <c r="H1867" s="141">
        <f t="shared" si="214"/>
        <v>0</v>
      </c>
      <c r="I1867" s="142">
        <f t="shared" si="214"/>
        <v>0</v>
      </c>
      <c r="J1867" s="136">
        <f t="shared" si="214"/>
        <v>0</v>
      </c>
      <c r="K1867" s="136">
        <f t="shared" si="214"/>
        <v>0</v>
      </c>
      <c r="L1867" s="136">
        <f t="shared" si="214"/>
        <v>0</v>
      </c>
      <c r="M1867" s="177">
        <f t="shared" si="214"/>
        <v>0</v>
      </c>
      <c r="N1867" s="137">
        <f t="shared" si="214"/>
        <v>0</v>
      </c>
      <c r="O1867" s="45"/>
      <c r="Q1867" s="57" t="str">
        <f t="shared" si="208"/>
        <v>скрыть</v>
      </c>
    </row>
    <row r="1868" spans="2:17" ht="15.75" hidden="1" customHeight="1" x14ac:dyDescent="0.25">
      <c r="B1868" s="182">
        <v>1852</v>
      </c>
      <c r="C1868" s="182">
        <f t="shared" si="214"/>
        <v>0</v>
      </c>
      <c r="D1868" s="182">
        <f t="shared" si="214"/>
        <v>0</v>
      </c>
      <c r="E1868" s="183">
        <f t="shared" si="214"/>
        <v>0</v>
      </c>
      <c r="F1868" s="182">
        <f t="shared" si="214"/>
        <v>0</v>
      </c>
      <c r="G1868" s="141">
        <f t="shared" si="214"/>
        <v>0</v>
      </c>
      <c r="H1868" s="141">
        <f t="shared" si="214"/>
        <v>0</v>
      </c>
      <c r="I1868" s="142">
        <f t="shared" si="214"/>
        <v>0</v>
      </c>
      <c r="J1868" s="136">
        <f t="shared" si="214"/>
        <v>0</v>
      </c>
      <c r="K1868" s="136">
        <f t="shared" si="214"/>
        <v>0</v>
      </c>
      <c r="L1868" s="136">
        <f t="shared" si="214"/>
        <v>0</v>
      </c>
      <c r="M1868" s="177">
        <f t="shared" si="214"/>
        <v>0</v>
      </c>
      <c r="N1868" s="137">
        <f t="shared" si="214"/>
        <v>0</v>
      </c>
      <c r="O1868" s="45"/>
      <c r="Q1868" s="57" t="str">
        <f t="shared" si="208"/>
        <v>скрыть</v>
      </c>
    </row>
    <row r="1869" spans="2:17" ht="15.75" hidden="1" customHeight="1" x14ac:dyDescent="0.25">
      <c r="B1869" s="182">
        <v>1853</v>
      </c>
      <c r="C1869" s="182">
        <f t="shared" si="214"/>
        <v>0</v>
      </c>
      <c r="D1869" s="182">
        <f t="shared" si="214"/>
        <v>0</v>
      </c>
      <c r="E1869" s="183">
        <f t="shared" si="214"/>
        <v>0</v>
      </c>
      <c r="F1869" s="182">
        <f t="shared" si="214"/>
        <v>0</v>
      </c>
      <c r="G1869" s="141">
        <f t="shared" si="214"/>
        <v>0</v>
      </c>
      <c r="H1869" s="141">
        <f t="shared" si="214"/>
        <v>0</v>
      </c>
      <c r="I1869" s="142">
        <f t="shared" si="214"/>
        <v>0</v>
      </c>
      <c r="J1869" s="136">
        <f t="shared" si="214"/>
        <v>0</v>
      </c>
      <c r="K1869" s="136">
        <f t="shared" si="214"/>
        <v>0</v>
      </c>
      <c r="L1869" s="136">
        <f t="shared" si="214"/>
        <v>0</v>
      </c>
      <c r="M1869" s="177">
        <f t="shared" si="214"/>
        <v>0</v>
      </c>
      <c r="N1869" s="137">
        <f t="shared" si="214"/>
        <v>0</v>
      </c>
      <c r="O1869" s="45"/>
      <c r="Q1869" s="57" t="str">
        <f t="shared" si="208"/>
        <v>скрыть</v>
      </c>
    </row>
    <row r="1870" spans="2:17" ht="15.75" hidden="1" customHeight="1" x14ac:dyDescent="0.25">
      <c r="B1870" s="182">
        <v>1854</v>
      </c>
      <c r="C1870" s="182">
        <f t="shared" si="214"/>
        <v>0</v>
      </c>
      <c r="D1870" s="182">
        <f t="shared" si="214"/>
        <v>0</v>
      </c>
      <c r="E1870" s="183">
        <f t="shared" si="214"/>
        <v>0</v>
      </c>
      <c r="F1870" s="182">
        <f t="shared" si="214"/>
        <v>0</v>
      </c>
      <c r="G1870" s="141">
        <f t="shared" si="214"/>
        <v>0</v>
      </c>
      <c r="H1870" s="141">
        <f t="shared" si="214"/>
        <v>0</v>
      </c>
      <c r="I1870" s="142">
        <f t="shared" si="214"/>
        <v>0</v>
      </c>
      <c r="J1870" s="136">
        <f t="shared" si="214"/>
        <v>0</v>
      </c>
      <c r="K1870" s="136">
        <f t="shared" si="214"/>
        <v>0</v>
      </c>
      <c r="L1870" s="136">
        <f t="shared" si="214"/>
        <v>0</v>
      </c>
      <c r="M1870" s="177">
        <f t="shared" si="214"/>
        <v>0</v>
      </c>
      <c r="N1870" s="137">
        <f t="shared" si="214"/>
        <v>0</v>
      </c>
      <c r="O1870" s="45"/>
      <c r="Q1870" s="57" t="str">
        <f t="shared" si="208"/>
        <v>скрыть</v>
      </c>
    </row>
    <row r="1871" spans="2:17" ht="15.75" hidden="1" customHeight="1" x14ac:dyDescent="0.25">
      <c r="B1871" s="182">
        <v>1855</v>
      </c>
      <c r="C1871" s="182">
        <f t="shared" si="214"/>
        <v>0</v>
      </c>
      <c r="D1871" s="182">
        <f t="shared" si="214"/>
        <v>0</v>
      </c>
      <c r="E1871" s="183">
        <f t="shared" si="214"/>
        <v>0</v>
      </c>
      <c r="F1871" s="182">
        <f t="shared" si="214"/>
        <v>0</v>
      </c>
      <c r="G1871" s="141">
        <f t="shared" si="214"/>
        <v>0</v>
      </c>
      <c r="H1871" s="141">
        <f t="shared" si="214"/>
        <v>0</v>
      </c>
      <c r="I1871" s="142">
        <f t="shared" si="214"/>
        <v>0</v>
      </c>
      <c r="J1871" s="136">
        <f t="shared" si="214"/>
        <v>0</v>
      </c>
      <c r="K1871" s="136">
        <f t="shared" si="214"/>
        <v>0</v>
      </c>
      <c r="L1871" s="136">
        <f t="shared" si="214"/>
        <v>0</v>
      </c>
      <c r="M1871" s="177">
        <f t="shared" si="214"/>
        <v>0</v>
      </c>
      <c r="N1871" s="137">
        <f t="shared" si="214"/>
        <v>0</v>
      </c>
      <c r="O1871" s="45"/>
      <c r="Q1871" s="57" t="str">
        <f t="shared" si="208"/>
        <v>скрыть</v>
      </c>
    </row>
    <row r="1872" spans="2:17" ht="15.75" hidden="1" customHeight="1" x14ac:dyDescent="0.25">
      <c r="B1872" s="182">
        <v>1856</v>
      </c>
      <c r="C1872" s="182">
        <f t="shared" si="214"/>
        <v>0</v>
      </c>
      <c r="D1872" s="182">
        <f t="shared" si="214"/>
        <v>0</v>
      </c>
      <c r="E1872" s="183">
        <f t="shared" si="214"/>
        <v>0</v>
      </c>
      <c r="F1872" s="182">
        <f t="shared" si="214"/>
        <v>0</v>
      </c>
      <c r="G1872" s="141">
        <f t="shared" si="214"/>
        <v>0</v>
      </c>
      <c r="H1872" s="141">
        <f t="shared" si="214"/>
        <v>0</v>
      </c>
      <c r="I1872" s="142">
        <f t="shared" si="214"/>
        <v>0</v>
      </c>
      <c r="J1872" s="136">
        <f t="shared" si="214"/>
        <v>0</v>
      </c>
      <c r="K1872" s="136">
        <f t="shared" si="214"/>
        <v>0</v>
      </c>
      <c r="L1872" s="136">
        <f t="shared" si="214"/>
        <v>0</v>
      </c>
      <c r="M1872" s="177">
        <f t="shared" si="214"/>
        <v>0</v>
      </c>
      <c r="N1872" s="137">
        <f t="shared" si="214"/>
        <v>0</v>
      </c>
      <c r="O1872" s="45"/>
      <c r="Q1872" s="57" t="str">
        <f t="shared" si="208"/>
        <v>скрыть</v>
      </c>
    </row>
    <row r="1873" spans="2:17" ht="15.75" hidden="1" customHeight="1" x14ac:dyDescent="0.25">
      <c r="B1873" s="182">
        <v>1857</v>
      </c>
      <c r="C1873" s="182">
        <f t="shared" si="214"/>
        <v>0</v>
      </c>
      <c r="D1873" s="182">
        <f t="shared" si="214"/>
        <v>0</v>
      </c>
      <c r="E1873" s="183">
        <f t="shared" si="214"/>
        <v>0</v>
      </c>
      <c r="F1873" s="182">
        <f t="shared" si="214"/>
        <v>0</v>
      </c>
      <c r="G1873" s="141">
        <f t="shared" si="214"/>
        <v>0</v>
      </c>
      <c r="H1873" s="141">
        <f t="shared" si="214"/>
        <v>0</v>
      </c>
      <c r="I1873" s="142">
        <f t="shared" si="214"/>
        <v>0</v>
      </c>
      <c r="J1873" s="136">
        <f t="shared" si="214"/>
        <v>0</v>
      </c>
      <c r="K1873" s="136">
        <f t="shared" si="214"/>
        <v>0</v>
      </c>
      <c r="L1873" s="136">
        <f t="shared" si="214"/>
        <v>0</v>
      </c>
      <c r="M1873" s="177">
        <f t="shared" si="214"/>
        <v>0</v>
      </c>
      <c r="N1873" s="137">
        <f t="shared" si="214"/>
        <v>0</v>
      </c>
      <c r="O1873" s="45"/>
      <c r="Q1873" s="57" t="str">
        <f t="shared" ref="Q1873:Q1936" si="215">IF(K1873&gt;0,"показать","скрыть")</f>
        <v>скрыть</v>
      </c>
    </row>
    <row r="1874" spans="2:17" ht="15.75" hidden="1" customHeight="1" x14ac:dyDescent="0.25">
      <c r="B1874" s="182">
        <v>1858</v>
      </c>
      <c r="C1874" s="182">
        <f t="shared" si="214"/>
        <v>0</v>
      </c>
      <c r="D1874" s="182">
        <f t="shared" si="214"/>
        <v>0</v>
      </c>
      <c r="E1874" s="183">
        <f t="shared" si="214"/>
        <v>0</v>
      </c>
      <c r="F1874" s="182">
        <f t="shared" si="214"/>
        <v>0</v>
      </c>
      <c r="G1874" s="141">
        <f t="shared" si="214"/>
        <v>0</v>
      </c>
      <c r="H1874" s="141">
        <f t="shared" si="214"/>
        <v>0</v>
      </c>
      <c r="I1874" s="142">
        <f t="shared" si="214"/>
        <v>0</v>
      </c>
      <c r="J1874" s="136">
        <f t="shared" si="214"/>
        <v>0</v>
      </c>
      <c r="K1874" s="136">
        <f t="shared" si="214"/>
        <v>0</v>
      </c>
      <c r="L1874" s="136">
        <f t="shared" si="214"/>
        <v>0</v>
      </c>
      <c r="M1874" s="177">
        <f t="shared" si="214"/>
        <v>0</v>
      </c>
      <c r="N1874" s="137">
        <f t="shared" si="214"/>
        <v>0</v>
      </c>
      <c r="O1874" s="45"/>
      <c r="Q1874" s="57" t="str">
        <f t="shared" si="215"/>
        <v>скрыть</v>
      </c>
    </row>
    <row r="1875" spans="2:17" ht="15.75" hidden="1" customHeight="1" x14ac:dyDescent="0.25">
      <c r="B1875" s="182">
        <v>1859</v>
      </c>
      <c r="C1875" s="182">
        <f t="shared" si="214"/>
        <v>0</v>
      </c>
      <c r="D1875" s="182">
        <f t="shared" si="214"/>
        <v>0</v>
      </c>
      <c r="E1875" s="183">
        <f t="shared" si="214"/>
        <v>0</v>
      </c>
      <c r="F1875" s="182">
        <f t="shared" si="214"/>
        <v>0</v>
      </c>
      <c r="G1875" s="141">
        <f t="shared" si="214"/>
        <v>0</v>
      </c>
      <c r="H1875" s="141">
        <f t="shared" si="214"/>
        <v>0</v>
      </c>
      <c r="I1875" s="142">
        <f t="shared" si="214"/>
        <v>0</v>
      </c>
      <c r="J1875" s="136">
        <f t="shared" si="214"/>
        <v>0</v>
      </c>
      <c r="K1875" s="136">
        <f t="shared" si="214"/>
        <v>0</v>
      </c>
      <c r="L1875" s="136">
        <f t="shared" si="214"/>
        <v>0</v>
      </c>
      <c r="M1875" s="177">
        <f t="shared" si="214"/>
        <v>0</v>
      </c>
      <c r="N1875" s="137">
        <f t="shared" si="214"/>
        <v>0</v>
      </c>
      <c r="O1875" s="45"/>
      <c r="Q1875" s="57" t="str">
        <f t="shared" si="215"/>
        <v>скрыть</v>
      </c>
    </row>
    <row r="1876" spans="2:17" ht="15.75" hidden="1" customHeight="1" x14ac:dyDescent="0.25">
      <c r="B1876" s="182">
        <v>1860</v>
      </c>
      <c r="C1876" s="182">
        <f t="shared" si="214"/>
        <v>0</v>
      </c>
      <c r="D1876" s="182">
        <f t="shared" si="214"/>
        <v>0</v>
      </c>
      <c r="E1876" s="183">
        <f t="shared" si="214"/>
        <v>0</v>
      </c>
      <c r="F1876" s="182">
        <f t="shared" si="214"/>
        <v>0</v>
      </c>
      <c r="G1876" s="141">
        <f t="shared" si="214"/>
        <v>0</v>
      </c>
      <c r="H1876" s="141">
        <f t="shared" si="214"/>
        <v>0</v>
      </c>
      <c r="I1876" s="142">
        <f t="shared" si="214"/>
        <v>0</v>
      </c>
      <c r="J1876" s="136">
        <f t="shared" si="214"/>
        <v>0</v>
      </c>
      <c r="K1876" s="136">
        <f t="shared" si="214"/>
        <v>0</v>
      </c>
      <c r="L1876" s="136">
        <f t="shared" si="214"/>
        <v>0</v>
      </c>
      <c r="M1876" s="177">
        <f t="shared" si="214"/>
        <v>0</v>
      </c>
      <c r="N1876" s="137">
        <f t="shared" si="214"/>
        <v>0</v>
      </c>
      <c r="O1876" s="45"/>
      <c r="Q1876" s="57" t="str">
        <f t="shared" si="215"/>
        <v>скрыть</v>
      </c>
    </row>
    <row r="1877" spans="2:17" ht="15.75" hidden="1" customHeight="1" x14ac:dyDescent="0.25">
      <c r="B1877" s="182">
        <v>1861</v>
      </c>
      <c r="C1877" s="182">
        <f t="shared" ref="C1877:N1886" si="216">IFERROR(VLOOKUP($B1877,calc_data,C$14+1,0),0)</f>
        <v>0</v>
      </c>
      <c r="D1877" s="182">
        <f t="shared" si="216"/>
        <v>0</v>
      </c>
      <c r="E1877" s="183">
        <f t="shared" si="216"/>
        <v>0</v>
      </c>
      <c r="F1877" s="182">
        <f t="shared" si="216"/>
        <v>0</v>
      </c>
      <c r="G1877" s="141">
        <f t="shared" si="216"/>
        <v>0</v>
      </c>
      <c r="H1877" s="141">
        <f t="shared" si="216"/>
        <v>0</v>
      </c>
      <c r="I1877" s="142">
        <f t="shared" si="216"/>
        <v>0</v>
      </c>
      <c r="J1877" s="136">
        <f t="shared" si="216"/>
        <v>0</v>
      </c>
      <c r="K1877" s="136">
        <f t="shared" si="216"/>
        <v>0</v>
      </c>
      <c r="L1877" s="136">
        <f t="shared" si="216"/>
        <v>0</v>
      </c>
      <c r="M1877" s="177">
        <f t="shared" si="216"/>
        <v>0</v>
      </c>
      <c r="N1877" s="137">
        <f t="shared" si="216"/>
        <v>0</v>
      </c>
      <c r="O1877" s="45"/>
      <c r="Q1877" s="57" t="str">
        <f t="shared" si="215"/>
        <v>скрыть</v>
      </c>
    </row>
    <row r="1878" spans="2:17" ht="15.75" hidden="1" customHeight="1" x14ac:dyDescent="0.25">
      <c r="B1878" s="182">
        <v>1862</v>
      </c>
      <c r="C1878" s="182">
        <f t="shared" si="216"/>
        <v>0</v>
      </c>
      <c r="D1878" s="182">
        <f t="shared" si="216"/>
        <v>0</v>
      </c>
      <c r="E1878" s="183">
        <f t="shared" si="216"/>
        <v>0</v>
      </c>
      <c r="F1878" s="182">
        <f t="shared" si="216"/>
        <v>0</v>
      </c>
      <c r="G1878" s="141">
        <f t="shared" si="216"/>
        <v>0</v>
      </c>
      <c r="H1878" s="141">
        <f t="shared" si="216"/>
        <v>0</v>
      </c>
      <c r="I1878" s="142">
        <f t="shared" si="216"/>
        <v>0</v>
      </c>
      <c r="J1878" s="136">
        <f t="shared" si="216"/>
        <v>0</v>
      </c>
      <c r="K1878" s="136">
        <f t="shared" si="216"/>
        <v>0</v>
      </c>
      <c r="L1878" s="136">
        <f t="shared" si="216"/>
        <v>0</v>
      </c>
      <c r="M1878" s="177">
        <f t="shared" si="216"/>
        <v>0</v>
      </c>
      <c r="N1878" s="137">
        <f t="shared" si="216"/>
        <v>0</v>
      </c>
      <c r="O1878" s="45"/>
      <c r="Q1878" s="57" t="str">
        <f t="shared" si="215"/>
        <v>скрыть</v>
      </c>
    </row>
    <row r="1879" spans="2:17" ht="15.75" hidden="1" customHeight="1" x14ac:dyDescent="0.25">
      <c r="B1879" s="182">
        <v>1863</v>
      </c>
      <c r="C1879" s="182">
        <f t="shared" si="216"/>
        <v>0</v>
      </c>
      <c r="D1879" s="182">
        <f t="shared" si="216"/>
        <v>0</v>
      </c>
      <c r="E1879" s="183">
        <f t="shared" si="216"/>
        <v>0</v>
      </c>
      <c r="F1879" s="182">
        <f t="shared" si="216"/>
        <v>0</v>
      </c>
      <c r="G1879" s="141">
        <f t="shared" si="216"/>
        <v>0</v>
      </c>
      <c r="H1879" s="141">
        <f t="shared" si="216"/>
        <v>0</v>
      </c>
      <c r="I1879" s="142">
        <f t="shared" si="216"/>
        <v>0</v>
      </c>
      <c r="J1879" s="136">
        <f t="shared" si="216"/>
        <v>0</v>
      </c>
      <c r="K1879" s="136">
        <f t="shared" si="216"/>
        <v>0</v>
      </c>
      <c r="L1879" s="136">
        <f t="shared" si="216"/>
        <v>0</v>
      </c>
      <c r="M1879" s="177">
        <f t="shared" si="216"/>
        <v>0</v>
      </c>
      <c r="N1879" s="137">
        <f t="shared" si="216"/>
        <v>0</v>
      </c>
      <c r="O1879" s="45"/>
      <c r="Q1879" s="57" t="str">
        <f t="shared" si="215"/>
        <v>скрыть</v>
      </c>
    </row>
    <row r="1880" spans="2:17" ht="15.75" hidden="1" customHeight="1" x14ac:dyDescent="0.25">
      <c r="B1880" s="182">
        <v>1864</v>
      </c>
      <c r="C1880" s="182">
        <f t="shared" si="216"/>
        <v>0</v>
      </c>
      <c r="D1880" s="182">
        <f t="shared" si="216"/>
        <v>0</v>
      </c>
      <c r="E1880" s="183">
        <f t="shared" si="216"/>
        <v>0</v>
      </c>
      <c r="F1880" s="182">
        <f t="shared" si="216"/>
        <v>0</v>
      </c>
      <c r="G1880" s="141">
        <f t="shared" si="216"/>
        <v>0</v>
      </c>
      <c r="H1880" s="141">
        <f t="shared" si="216"/>
        <v>0</v>
      </c>
      <c r="I1880" s="142">
        <f t="shared" si="216"/>
        <v>0</v>
      </c>
      <c r="J1880" s="136">
        <f t="shared" si="216"/>
        <v>0</v>
      </c>
      <c r="K1880" s="136">
        <f t="shared" si="216"/>
        <v>0</v>
      </c>
      <c r="L1880" s="136">
        <f t="shared" si="216"/>
        <v>0</v>
      </c>
      <c r="M1880" s="177">
        <f t="shared" si="216"/>
        <v>0</v>
      </c>
      <c r="N1880" s="137">
        <f t="shared" si="216"/>
        <v>0</v>
      </c>
      <c r="O1880" s="45"/>
      <c r="Q1880" s="57" t="str">
        <f t="shared" si="215"/>
        <v>скрыть</v>
      </c>
    </row>
    <row r="1881" spans="2:17" ht="15.75" hidden="1" customHeight="1" x14ac:dyDescent="0.25">
      <c r="B1881" s="182">
        <v>1865</v>
      </c>
      <c r="C1881" s="182">
        <f t="shared" si="216"/>
        <v>0</v>
      </c>
      <c r="D1881" s="182">
        <f t="shared" si="216"/>
        <v>0</v>
      </c>
      <c r="E1881" s="183">
        <f t="shared" si="216"/>
        <v>0</v>
      </c>
      <c r="F1881" s="182">
        <f t="shared" si="216"/>
        <v>0</v>
      </c>
      <c r="G1881" s="141">
        <f t="shared" si="216"/>
        <v>0</v>
      </c>
      <c r="H1881" s="141">
        <f t="shared" si="216"/>
        <v>0</v>
      </c>
      <c r="I1881" s="142">
        <f t="shared" si="216"/>
        <v>0</v>
      </c>
      <c r="J1881" s="136">
        <f t="shared" si="216"/>
        <v>0</v>
      </c>
      <c r="K1881" s="136">
        <f t="shared" si="216"/>
        <v>0</v>
      </c>
      <c r="L1881" s="136">
        <f t="shared" si="216"/>
        <v>0</v>
      </c>
      <c r="M1881" s="177">
        <f t="shared" si="216"/>
        <v>0</v>
      </c>
      <c r="N1881" s="137">
        <f t="shared" si="216"/>
        <v>0</v>
      </c>
      <c r="O1881" s="45"/>
      <c r="Q1881" s="57" t="str">
        <f t="shared" si="215"/>
        <v>скрыть</v>
      </c>
    </row>
    <row r="1882" spans="2:17" ht="15.75" hidden="1" customHeight="1" x14ac:dyDescent="0.25">
      <c r="B1882" s="182">
        <v>1866</v>
      </c>
      <c r="C1882" s="182">
        <f t="shared" si="216"/>
        <v>0</v>
      </c>
      <c r="D1882" s="182">
        <f t="shared" si="216"/>
        <v>0</v>
      </c>
      <c r="E1882" s="183">
        <f t="shared" si="216"/>
        <v>0</v>
      </c>
      <c r="F1882" s="182">
        <f t="shared" si="216"/>
        <v>0</v>
      </c>
      <c r="G1882" s="141">
        <f t="shared" si="216"/>
        <v>0</v>
      </c>
      <c r="H1882" s="141">
        <f t="shared" si="216"/>
        <v>0</v>
      </c>
      <c r="I1882" s="142">
        <f t="shared" si="216"/>
        <v>0</v>
      </c>
      <c r="J1882" s="136">
        <f t="shared" si="216"/>
        <v>0</v>
      </c>
      <c r="K1882" s="136">
        <f t="shared" si="216"/>
        <v>0</v>
      </c>
      <c r="L1882" s="136">
        <f t="shared" si="216"/>
        <v>0</v>
      </c>
      <c r="M1882" s="177">
        <f t="shared" si="216"/>
        <v>0</v>
      </c>
      <c r="N1882" s="137">
        <f t="shared" si="216"/>
        <v>0</v>
      </c>
      <c r="O1882" s="45"/>
      <c r="Q1882" s="57" t="str">
        <f t="shared" si="215"/>
        <v>скрыть</v>
      </c>
    </row>
    <row r="1883" spans="2:17" ht="15.75" hidden="1" customHeight="1" x14ac:dyDescent="0.25">
      <c r="B1883" s="182">
        <v>1867</v>
      </c>
      <c r="C1883" s="182">
        <f t="shared" si="216"/>
        <v>0</v>
      </c>
      <c r="D1883" s="182">
        <f t="shared" si="216"/>
        <v>0</v>
      </c>
      <c r="E1883" s="183">
        <f t="shared" si="216"/>
        <v>0</v>
      </c>
      <c r="F1883" s="182">
        <f t="shared" si="216"/>
        <v>0</v>
      </c>
      <c r="G1883" s="141">
        <f t="shared" si="216"/>
        <v>0</v>
      </c>
      <c r="H1883" s="141">
        <f t="shared" si="216"/>
        <v>0</v>
      </c>
      <c r="I1883" s="142">
        <f t="shared" si="216"/>
        <v>0</v>
      </c>
      <c r="J1883" s="136">
        <f t="shared" si="216"/>
        <v>0</v>
      </c>
      <c r="K1883" s="136">
        <f t="shared" si="216"/>
        <v>0</v>
      </c>
      <c r="L1883" s="136">
        <f t="shared" si="216"/>
        <v>0</v>
      </c>
      <c r="M1883" s="177">
        <f t="shared" si="216"/>
        <v>0</v>
      </c>
      <c r="N1883" s="137">
        <f t="shared" si="216"/>
        <v>0</v>
      </c>
      <c r="O1883" s="45"/>
      <c r="Q1883" s="57" t="str">
        <f t="shared" si="215"/>
        <v>скрыть</v>
      </c>
    </row>
    <row r="1884" spans="2:17" ht="15.75" hidden="1" customHeight="1" x14ac:dyDescent="0.25">
      <c r="B1884" s="182">
        <v>1868</v>
      </c>
      <c r="C1884" s="182">
        <f t="shared" si="216"/>
        <v>0</v>
      </c>
      <c r="D1884" s="182">
        <f t="shared" si="216"/>
        <v>0</v>
      </c>
      <c r="E1884" s="183">
        <f t="shared" si="216"/>
        <v>0</v>
      </c>
      <c r="F1884" s="182">
        <f t="shared" si="216"/>
        <v>0</v>
      </c>
      <c r="G1884" s="141">
        <f t="shared" si="216"/>
        <v>0</v>
      </c>
      <c r="H1884" s="141">
        <f t="shared" si="216"/>
        <v>0</v>
      </c>
      <c r="I1884" s="142">
        <f t="shared" si="216"/>
        <v>0</v>
      </c>
      <c r="J1884" s="136">
        <f t="shared" si="216"/>
        <v>0</v>
      </c>
      <c r="K1884" s="136">
        <f t="shared" si="216"/>
        <v>0</v>
      </c>
      <c r="L1884" s="136">
        <f t="shared" si="216"/>
        <v>0</v>
      </c>
      <c r="M1884" s="177">
        <f t="shared" si="216"/>
        <v>0</v>
      </c>
      <c r="N1884" s="137">
        <f t="shared" si="216"/>
        <v>0</v>
      </c>
      <c r="O1884" s="45"/>
      <c r="Q1884" s="57" t="str">
        <f t="shared" si="215"/>
        <v>скрыть</v>
      </c>
    </row>
    <row r="1885" spans="2:17" ht="15.75" hidden="1" customHeight="1" x14ac:dyDescent="0.25">
      <c r="B1885" s="182">
        <v>1869</v>
      </c>
      <c r="C1885" s="182">
        <f t="shared" si="216"/>
        <v>0</v>
      </c>
      <c r="D1885" s="182">
        <f t="shared" si="216"/>
        <v>0</v>
      </c>
      <c r="E1885" s="183">
        <f t="shared" si="216"/>
        <v>0</v>
      </c>
      <c r="F1885" s="182">
        <f t="shared" si="216"/>
        <v>0</v>
      </c>
      <c r="G1885" s="141">
        <f t="shared" si="216"/>
        <v>0</v>
      </c>
      <c r="H1885" s="141">
        <f t="shared" si="216"/>
        <v>0</v>
      </c>
      <c r="I1885" s="142">
        <f t="shared" si="216"/>
        <v>0</v>
      </c>
      <c r="J1885" s="136">
        <f t="shared" si="216"/>
        <v>0</v>
      </c>
      <c r="K1885" s="136">
        <f t="shared" si="216"/>
        <v>0</v>
      </c>
      <c r="L1885" s="136">
        <f t="shared" si="216"/>
        <v>0</v>
      </c>
      <c r="M1885" s="177">
        <f t="shared" si="216"/>
        <v>0</v>
      </c>
      <c r="N1885" s="137">
        <f t="shared" si="216"/>
        <v>0</v>
      </c>
      <c r="O1885" s="45"/>
      <c r="Q1885" s="57" t="str">
        <f t="shared" si="215"/>
        <v>скрыть</v>
      </c>
    </row>
    <row r="1886" spans="2:17" ht="15.75" hidden="1" customHeight="1" x14ac:dyDescent="0.25">
      <c r="B1886" s="182">
        <v>1870</v>
      </c>
      <c r="C1886" s="182">
        <f t="shared" si="216"/>
        <v>0</v>
      </c>
      <c r="D1886" s="182">
        <f t="shared" si="216"/>
        <v>0</v>
      </c>
      <c r="E1886" s="183">
        <f t="shared" si="216"/>
        <v>0</v>
      </c>
      <c r="F1886" s="182">
        <f t="shared" si="216"/>
        <v>0</v>
      </c>
      <c r="G1886" s="141">
        <f t="shared" si="216"/>
        <v>0</v>
      </c>
      <c r="H1886" s="141">
        <f t="shared" si="216"/>
        <v>0</v>
      </c>
      <c r="I1886" s="142">
        <f t="shared" si="216"/>
        <v>0</v>
      </c>
      <c r="J1886" s="136">
        <f t="shared" si="216"/>
        <v>0</v>
      </c>
      <c r="K1886" s="136">
        <f t="shared" si="216"/>
        <v>0</v>
      </c>
      <c r="L1886" s="136">
        <f t="shared" si="216"/>
        <v>0</v>
      </c>
      <c r="M1886" s="177">
        <f t="shared" si="216"/>
        <v>0</v>
      </c>
      <c r="N1886" s="137">
        <f t="shared" si="216"/>
        <v>0</v>
      </c>
      <c r="O1886" s="45"/>
      <c r="Q1886" s="57" t="str">
        <f t="shared" si="215"/>
        <v>скрыть</v>
      </c>
    </row>
    <row r="1887" spans="2:17" ht="15.75" hidden="1" customHeight="1" x14ac:dyDescent="0.25">
      <c r="B1887" s="182">
        <v>1871</v>
      </c>
      <c r="C1887" s="182">
        <f t="shared" ref="C1887:N1896" si="217">IFERROR(VLOOKUP($B1887,calc_data,C$14+1,0),0)</f>
        <v>0</v>
      </c>
      <c r="D1887" s="182">
        <f t="shared" si="217"/>
        <v>0</v>
      </c>
      <c r="E1887" s="183">
        <f t="shared" si="217"/>
        <v>0</v>
      </c>
      <c r="F1887" s="182">
        <f t="shared" si="217"/>
        <v>0</v>
      </c>
      <c r="G1887" s="141">
        <f t="shared" si="217"/>
        <v>0</v>
      </c>
      <c r="H1887" s="141">
        <f t="shared" si="217"/>
        <v>0</v>
      </c>
      <c r="I1887" s="142">
        <f t="shared" si="217"/>
        <v>0</v>
      </c>
      <c r="J1887" s="136">
        <f t="shared" si="217"/>
        <v>0</v>
      </c>
      <c r="K1887" s="136">
        <f t="shared" si="217"/>
        <v>0</v>
      </c>
      <c r="L1887" s="136">
        <f t="shared" si="217"/>
        <v>0</v>
      </c>
      <c r="M1887" s="177">
        <f t="shared" si="217"/>
        <v>0</v>
      </c>
      <c r="N1887" s="137">
        <f t="shared" si="217"/>
        <v>0</v>
      </c>
      <c r="O1887" s="45"/>
      <c r="Q1887" s="57" t="str">
        <f t="shared" si="215"/>
        <v>скрыть</v>
      </c>
    </row>
    <row r="1888" spans="2:17" ht="15.75" hidden="1" customHeight="1" x14ac:dyDescent="0.25">
      <c r="B1888" s="182">
        <v>1872</v>
      </c>
      <c r="C1888" s="182">
        <f t="shared" si="217"/>
        <v>0</v>
      </c>
      <c r="D1888" s="182">
        <f t="shared" si="217"/>
        <v>0</v>
      </c>
      <c r="E1888" s="183">
        <f t="shared" si="217"/>
        <v>0</v>
      </c>
      <c r="F1888" s="182">
        <f t="shared" si="217"/>
        <v>0</v>
      </c>
      <c r="G1888" s="141">
        <f t="shared" si="217"/>
        <v>0</v>
      </c>
      <c r="H1888" s="141">
        <f t="shared" si="217"/>
        <v>0</v>
      </c>
      <c r="I1888" s="142">
        <f t="shared" si="217"/>
        <v>0</v>
      </c>
      <c r="J1888" s="136">
        <f t="shared" si="217"/>
        <v>0</v>
      </c>
      <c r="K1888" s="136">
        <f t="shared" si="217"/>
        <v>0</v>
      </c>
      <c r="L1888" s="136">
        <f t="shared" si="217"/>
        <v>0</v>
      </c>
      <c r="M1888" s="177">
        <f t="shared" si="217"/>
        <v>0</v>
      </c>
      <c r="N1888" s="137">
        <f t="shared" si="217"/>
        <v>0</v>
      </c>
      <c r="O1888" s="45"/>
      <c r="Q1888" s="57" t="str">
        <f t="shared" si="215"/>
        <v>скрыть</v>
      </c>
    </row>
    <row r="1889" spans="2:17" ht="15.75" hidden="1" customHeight="1" x14ac:dyDescent="0.25">
      <c r="B1889" s="182">
        <v>1873</v>
      </c>
      <c r="C1889" s="182">
        <f t="shared" si="217"/>
        <v>0</v>
      </c>
      <c r="D1889" s="182">
        <f t="shared" si="217"/>
        <v>0</v>
      </c>
      <c r="E1889" s="183">
        <f t="shared" si="217"/>
        <v>0</v>
      </c>
      <c r="F1889" s="182">
        <f t="shared" si="217"/>
        <v>0</v>
      </c>
      <c r="G1889" s="141">
        <f t="shared" si="217"/>
        <v>0</v>
      </c>
      <c r="H1889" s="141">
        <f t="shared" si="217"/>
        <v>0</v>
      </c>
      <c r="I1889" s="142">
        <f t="shared" si="217"/>
        <v>0</v>
      </c>
      <c r="J1889" s="136">
        <f t="shared" si="217"/>
        <v>0</v>
      </c>
      <c r="K1889" s="136">
        <f t="shared" si="217"/>
        <v>0</v>
      </c>
      <c r="L1889" s="136">
        <f t="shared" si="217"/>
        <v>0</v>
      </c>
      <c r="M1889" s="177">
        <f t="shared" si="217"/>
        <v>0</v>
      </c>
      <c r="N1889" s="137">
        <f t="shared" si="217"/>
        <v>0</v>
      </c>
      <c r="O1889" s="45"/>
      <c r="Q1889" s="57" t="str">
        <f t="shared" si="215"/>
        <v>скрыть</v>
      </c>
    </row>
    <row r="1890" spans="2:17" ht="15.75" hidden="1" customHeight="1" x14ac:dyDescent="0.25">
      <c r="B1890" s="182">
        <v>1874</v>
      </c>
      <c r="C1890" s="182">
        <f t="shared" si="217"/>
        <v>0</v>
      </c>
      <c r="D1890" s="182">
        <f t="shared" si="217"/>
        <v>0</v>
      </c>
      <c r="E1890" s="183">
        <f t="shared" si="217"/>
        <v>0</v>
      </c>
      <c r="F1890" s="182">
        <f t="shared" si="217"/>
        <v>0</v>
      </c>
      <c r="G1890" s="141">
        <f t="shared" si="217"/>
        <v>0</v>
      </c>
      <c r="H1890" s="141">
        <f t="shared" si="217"/>
        <v>0</v>
      </c>
      <c r="I1890" s="142">
        <f t="shared" si="217"/>
        <v>0</v>
      </c>
      <c r="J1890" s="136">
        <f t="shared" si="217"/>
        <v>0</v>
      </c>
      <c r="K1890" s="136">
        <f t="shared" si="217"/>
        <v>0</v>
      </c>
      <c r="L1890" s="136">
        <f t="shared" si="217"/>
        <v>0</v>
      </c>
      <c r="M1890" s="177">
        <f t="shared" si="217"/>
        <v>0</v>
      </c>
      <c r="N1890" s="137">
        <f t="shared" si="217"/>
        <v>0</v>
      </c>
      <c r="O1890" s="45"/>
      <c r="Q1890" s="57" t="str">
        <f t="shared" si="215"/>
        <v>скрыть</v>
      </c>
    </row>
    <row r="1891" spans="2:17" ht="15.75" hidden="1" customHeight="1" x14ac:dyDescent="0.25">
      <c r="B1891" s="182">
        <v>1875</v>
      </c>
      <c r="C1891" s="182">
        <f t="shared" si="217"/>
        <v>0</v>
      </c>
      <c r="D1891" s="182">
        <f t="shared" si="217"/>
        <v>0</v>
      </c>
      <c r="E1891" s="183">
        <f t="shared" si="217"/>
        <v>0</v>
      </c>
      <c r="F1891" s="182">
        <f t="shared" si="217"/>
        <v>0</v>
      </c>
      <c r="G1891" s="141">
        <f t="shared" si="217"/>
        <v>0</v>
      </c>
      <c r="H1891" s="141">
        <f t="shared" si="217"/>
        <v>0</v>
      </c>
      <c r="I1891" s="142">
        <f t="shared" si="217"/>
        <v>0</v>
      </c>
      <c r="J1891" s="136">
        <f t="shared" si="217"/>
        <v>0</v>
      </c>
      <c r="K1891" s="136">
        <f t="shared" si="217"/>
        <v>0</v>
      </c>
      <c r="L1891" s="136">
        <f t="shared" si="217"/>
        <v>0</v>
      </c>
      <c r="M1891" s="177">
        <f t="shared" si="217"/>
        <v>0</v>
      </c>
      <c r="N1891" s="137">
        <f t="shared" si="217"/>
        <v>0</v>
      </c>
      <c r="O1891" s="45"/>
      <c r="Q1891" s="57" t="str">
        <f t="shared" si="215"/>
        <v>скрыть</v>
      </c>
    </row>
    <row r="1892" spans="2:17" ht="15.75" hidden="1" customHeight="1" x14ac:dyDescent="0.25">
      <c r="B1892" s="182">
        <v>1876</v>
      </c>
      <c r="C1892" s="182">
        <f t="shared" si="217"/>
        <v>0</v>
      </c>
      <c r="D1892" s="182">
        <f t="shared" si="217"/>
        <v>0</v>
      </c>
      <c r="E1892" s="183">
        <f t="shared" si="217"/>
        <v>0</v>
      </c>
      <c r="F1892" s="182">
        <f t="shared" si="217"/>
        <v>0</v>
      </c>
      <c r="G1892" s="141">
        <f t="shared" si="217"/>
        <v>0</v>
      </c>
      <c r="H1892" s="141">
        <f t="shared" si="217"/>
        <v>0</v>
      </c>
      <c r="I1892" s="142">
        <f t="shared" si="217"/>
        <v>0</v>
      </c>
      <c r="J1892" s="136">
        <f t="shared" si="217"/>
        <v>0</v>
      </c>
      <c r="K1892" s="136">
        <f t="shared" si="217"/>
        <v>0</v>
      </c>
      <c r="L1892" s="136">
        <f t="shared" si="217"/>
        <v>0</v>
      </c>
      <c r="M1892" s="177">
        <f t="shared" si="217"/>
        <v>0</v>
      </c>
      <c r="N1892" s="137">
        <f t="shared" si="217"/>
        <v>0</v>
      </c>
      <c r="O1892" s="45"/>
      <c r="Q1892" s="57" t="str">
        <f t="shared" si="215"/>
        <v>скрыть</v>
      </c>
    </row>
    <row r="1893" spans="2:17" ht="15.75" hidden="1" customHeight="1" x14ac:dyDescent="0.25">
      <c r="B1893" s="182">
        <v>1877</v>
      </c>
      <c r="C1893" s="182">
        <f t="shared" si="217"/>
        <v>0</v>
      </c>
      <c r="D1893" s="182">
        <f t="shared" si="217"/>
        <v>0</v>
      </c>
      <c r="E1893" s="183">
        <f t="shared" si="217"/>
        <v>0</v>
      </c>
      <c r="F1893" s="182">
        <f t="shared" si="217"/>
        <v>0</v>
      </c>
      <c r="G1893" s="141">
        <f t="shared" si="217"/>
        <v>0</v>
      </c>
      <c r="H1893" s="141">
        <f t="shared" si="217"/>
        <v>0</v>
      </c>
      <c r="I1893" s="142">
        <f t="shared" si="217"/>
        <v>0</v>
      </c>
      <c r="J1893" s="136">
        <f t="shared" si="217"/>
        <v>0</v>
      </c>
      <c r="K1893" s="136">
        <f t="shared" si="217"/>
        <v>0</v>
      </c>
      <c r="L1893" s="136">
        <f t="shared" si="217"/>
        <v>0</v>
      </c>
      <c r="M1893" s="177">
        <f t="shared" si="217"/>
        <v>0</v>
      </c>
      <c r="N1893" s="137">
        <f t="shared" si="217"/>
        <v>0</v>
      </c>
      <c r="O1893" s="45"/>
      <c r="Q1893" s="57" t="str">
        <f t="shared" si="215"/>
        <v>скрыть</v>
      </c>
    </row>
    <row r="1894" spans="2:17" ht="15.75" hidden="1" customHeight="1" x14ac:dyDescent="0.25">
      <c r="B1894" s="182">
        <v>1878</v>
      </c>
      <c r="C1894" s="182">
        <f t="shared" si="217"/>
        <v>0</v>
      </c>
      <c r="D1894" s="182">
        <f t="shared" si="217"/>
        <v>0</v>
      </c>
      <c r="E1894" s="183">
        <f t="shared" si="217"/>
        <v>0</v>
      </c>
      <c r="F1894" s="182">
        <f t="shared" si="217"/>
        <v>0</v>
      </c>
      <c r="G1894" s="141">
        <f t="shared" si="217"/>
        <v>0</v>
      </c>
      <c r="H1894" s="141">
        <f t="shared" si="217"/>
        <v>0</v>
      </c>
      <c r="I1894" s="142">
        <f t="shared" si="217"/>
        <v>0</v>
      </c>
      <c r="J1894" s="136">
        <f t="shared" si="217"/>
        <v>0</v>
      </c>
      <c r="K1894" s="136">
        <f t="shared" si="217"/>
        <v>0</v>
      </c>
      <c r="L1894" s="136">
        <f t="shared" si="217"/>
        <v>0</v>
      </c>
      <c r="M1894" s="177">
        <f t="shared" si="217"/>
        <v>0</v>
      </c>
      <c r="N1894" s="137">
        <f t="shared" si="217"/>
        <v>0</v>
      </c>
      <c r="O1894" s="45"/>
      <c r="Q1894" s="57" t="str">
        <f t="shared" si="215"/>
        <v>скрыть</v>
      </c>
    </row>
    <row r="1895" spans="2:17" ht="15.75" hidden="1" customHeight="1" x14ac:dyDescent="0.25">
      <c r="B1895" s="182">
        <v>1879</v>
      </c>
      <c r="C1895" s="182">
        <f t="shared" si="217"/>
        <v>0</v>
      </c>
      <c r="D1895" s="182">
        <f t="shared" si="217"/>
        <v>0</v>
      </c>
      <c r="E1895" s="183">
        <f t="shared" si="217"/>
        <v>0</v>
      </c>
      <c r="F1895" s="182">
        <f t="shared" si="217"/>
        <v>0</v>
      </c>
      <c r="G1895" s="141">
        <f t="shared" si="217"/>
        <v>0</v>
      </c>
      <c r="H1895" s="141">
        <f t="shared" si="217"/>
        <v>0</v>
      </c>
      <c r="I1895" s="142">
        <f t="shared" si="217"/>
        <v>0</v>
      </c>
      <c r="J1895" s="136">
        <f t="shared" si="217"/>
        <v>0</v>
      </c>
      <c r="K1895" s="136">
        <f t="shared" si="217"/>
        <v>0</v>
      </c>
      <c r="L1895" s="136">
        <f t="shared" si="217"/>
        <v>0</v>
      </c>
      <c r="M1895" s="177">
        <f t="shared" si="217"/>
        <v>0</v>
      </c>
      <c r="N1895" s="137">
        <f t="shared" si="217"/>
        <v>0</v>
      </c>
      <c r="O1895" s="45"/>
      <c r="Q1895" s="57" t="str">
        <f t="shared" si="215"/>
        <v>скрыть</v>
      </c>
    </row>
    <row r="1896" spans="2:17" ht="15.75" hidden="1" customHeight="1" x14ac:dyDescent="0.25">
      <c r="B1896" s="182">
        <v>1880</v>
      </c>
      <c r="C1896" s="182">
        <f t="shared" si="217"/>
        <v>0</v>
      </c>
      <c r="D1896" s="182">
        <f t="shared" si="217"/>
        <v>0</v>
      </c>
      <c r="E1896" s="183">
        <f t="shared" si="217"/>
        <v>0</v>
      </c>
      <c r="F1896" s="182">
        <f t="shared" si="217"/>
        <v>0</v>
      </c>
      <c r="G1896" s="141">
        <f t="shared" si="217"/>
        <v>0</v>
      </c>
      <c r="H1896" s="141">
        <f t="shared" si="217"/>
        <v>0</v>
      </c>
      <c r="I1896" s="142">
        <f t="shared" si="217"/>
        <v>0</v>
      </c>
      <c r="J1896" s="136">
        <f t="shared" si="217"/>
        <v>0</v>
      </c>
      <c r="K1896" s="136">
        <f t="shared" si="217"/>
        <v>0</v>
      </c>
      <c r="L1896" s="136">
        <f t="shared" si="217"/>
        <v>0</v>
      </c>
      <c r="M1896" s="177">
        <f t="shared" si="217"/>
        <v>0</v>
      </c>
      <c r="N1896" s="137">
        <f t="shared" si="217"/>
        <v>0</v>
      </c>
      <c r="O1896" s="45"/>
      <c r="Q1896" s="57" t="str">
        <f t="shared" si="215"/>
        <v>скрыть</v>
      </c>
    </row>
    <row r="1897" spans="2:17" ht="15.75" hidden="1" customHeight="1" x14ac:dyDescent="0.25">
      <c r="B1897" s="182">
        <v>1881</v>
      </c>
      <c r="C1897" s="182">
        <f t="shared" ref="C1897:N1906" si="218">IFERROR(VLOOKUP($B1897,calc_data,C$14+1,0),0)</f>
        <v>0</v>
      </c>
      <c r="D1897" s="182">
        <f t="shared" si="218"/>
        <v>0</v>
      </c>
      <c r="E1897" s="183">
        <f t="shared" si="218"/>
        <v>0</v>
      </c>
      <c r="F1897" s="182">
        <f t="shared" si="218"/>
        <v>0</v>
      </c>
      <c r="G1897" s="141">
        <f t="shared" si="218"/>
        <v>0</v>
      </c>
      <c r="H1897" s="141">
        <f t="shared" si="218"/>
        <v>0</v>
      </c>
      <c r="I1897" s="142">
        <f t="shared" si="218"/>
        <v>0</v>
      </c>
      <c r="J1897" s="136">
        <f t="shared" si="218"/>
        <v>0</v>
      </c>
      <c r="K1897" s="136">
        <f t="shared" si="218"/>
        <v>0</v>
      </c>
      <c r="L1897" s="136">
        <f t="shared" si="218"/>
        <v>0</v>
      </c>
      <c r="M1897" s="177">
        <f t="shared" si="218"/>
        <v>0</v>
      </c>
      <c r="N1897" s="137">
        <f t="shared" si="218"/>
        <v>0</v>
      </c>
      <c r="O1897" s="45"/>
      <c r="Q1897" s="57" t="str">
        <f t="shared" si="215"/>
        <v>скрыть</v>
      </c>
    </row>
    <row r="1898" spans="2:17" ht="15.75" hidden="1" customHeight="1" x14ac:dyDescent="0.25">
      <c r="B1898" s="182">
        <v>1882</v>
      </c>
      <c r="C1898" s="182">
        <f t="shared" si="218"/>
        <v>0</v>
      </c>
      <c r="D1898" s="182">
        <f t="shared" si="218"/>
        <v>0</v>
      </c>
      <c r="E1898" s="183">
        <f t="shared" si="218"/>
        <v>0</v>
      </c>
      <c r="F1898" s="182">
        <f t="shared" si="218"/>
        <v>0</v>
      </c>
      <c r="G1898" s="141">
        <f t="shared" si="218"/>
        <v>0</v>
      </c>
      <c r="H1898" s="141">
        <f t="shared" si="218"/>
        <v>0</v>
      </c>
      <c r="I1898" s="142">
        <f t="shared" si="218"/>
        <v>0</v>
      </c>
      <c r="J1898" s="136">
        <f t="shared" si="218"/>
        <v>0</v>
      </c>
      <c r="K1898" s="136">
        <f t="shared" si="218"/>
        <v>0</v>
      </c>
      <c r="L1898" s="136">
        <f t="shared" si="218"/>
        <v>0</v>
      </c>
      <c r="M1898" s="177">
        <f t="shared" si="218"/>
        <v>0</v>
      </c>
      <c r="N1898" s="137">
        <f t="shared" si="218"/>
        <v>0</v>
      </c>
      <c r="O1898" s="45"/>
      <c r="Q1898" s="57" t="str">
        <f t="shared" si="215"/>
        <v>скрыть</v>
      </c>
    </row>
    <row r="1899" spans="2:17" ht="15.75" hidden="1" customHeight="1" x14ac:dyDescent="0.25">
      <c r="B1899" s="182">
        <v>1883</v>
      </c>
      <c r="C1899" s="182">
        <f t="shared" si="218"/>
        <v>0</v>
      </c>
      <c r="D1899" s="182">
        <f t="shared" si="218"/>
        <v>0</v>
      </c>
      <c r="E1899" s="183">
        <f t="shared" si="218"/>
        <v>0</v>
      </c>
      <c r="F1899" s="182">
        <f t="shared" si="218"/>
        <v>0</v>
      </c>
      <c r="G1899" s="141">
        <f t="shared" si="218"/>
        <v>0</v>
      </c>
      <c r="H1899" s="141">
        <f t="shared" si="218"/>
        <v>0</v>
      </c>
      <c r="I1899" s="142">
        <f t="shared" si="218"/>
        <v>0</v>
      </c>
      <c r="J1899" s="136">
        <f t="shared" si="218"/>
        <v>0</v>
      </c>
      <c r="K1899" s="136">
        <f t="shared" si="218"/>
        <v>0</v>
      </c>
      <c r="L1899" s="136">
        <f t="shared" si="218"/>
        <v>0</v>
      </c>
      <c r="M1899" s="177">
        <f t="shared" si="218"/>
        <v>0</v>
      </c>
      <c r="N1899" s="137">
        <f t="shared" si="218"/>
        <v>0</v>
      </c>
      <c r="O1899" s="45"/>
      <c r="Q1899" s="57" t="str">
        <f t="shared" si="215"/>
        <v>скрыть</v>
      </c>
    </row>
    <row r="1900" spans="2:17" ht="15.75" hidden="1" customHeight="1" x14ac:dyDescent="0.25">
      <c r="B1900" s="182">
        <v>1884</v>
      </c>
      <c r="C1900" s="182">
        <f t="shared" si="218"/>
        <v>0</v>
      </c>
      <c r="D1900" s="182">
        <f t="shared" si="218"/>
        <v>0</v>
      </c>
      <c r="E1900" s="183">
        <f t="shared" si="218"/>
        <v>0</v>
      </c>
      <c r="F1900" s="182">
        <f t="shared" si="218"/>
        <v>0</v>
      </c>
      <c r="G1900" s="141">
        <f t="shared" si="218"/>
        <v>0</v>
      </c>
      <c r="H1900" s="141">
        <f t="shared" si="218"/>
        <v>0</v>
      </c>
      <c r="I1900" s="142">
        <f t="shared" si="218"/>
        <v>0</v>
      </c>
      <c r="J1900" s="136">
        <f t="shared" si="218"/>
        <v>0</v>
      </c>
      <c r="K1900" s="136">
        <f t="shared" si="218"/>
        <v>0</v>
      </c>
      <c r="L1900" s="136">
        <f t="shared" si="218"/>
        <v>0</v>
      </c>
      <c r="M1900" s="177">
        <f t="shared" si="218"/>
        <v>0</v>
      </c>
      <c r="N1900" s="137">
        <f t="shared" si="218"/>
        <v>0</v>
      </c>
      <c r="O1900" s="45"/>
      <c r="Q1900" s="57" t="str">
        <f t="shared" si="215"/>
        <v>скрыть</v>
      </c>
    </row>
    <row r="1901" spans="2:17" ht="15.75" hidden="1" customHeight="1" x14ac:dyDescent="0.25">
      <c r="B1901" s="182">
        <v>1885</v>
      </c>
      <c r="C1901" s="182">
        <f t="shared" si="218"/>
        <v>0</v>
      </c>
      <c r="D1901" s="182">
        <f t="shared" si="218"/>
        <v>0</v>
      </c>
      <c r="E1901" s="183">
        <f t="shared" si="218"/>
        <v>0</v>
      </c>
      <c r="F1901" s="182">
        <f t="shared" si="218"/>
        <v>0</v>
      </c>
      <c r="G1901" s="141">
        <f t="shared" si="218"/>
        <v>0</v>
      </c>
      <c r="H1901" s="141">
        <f t="shared" si="218"/>
        <v>0</v>
      </c>
      <c r="I1901" s="142">
        <f t="shared" si="218"/>
        <v>0</v>
      </c>
      <c r="J1901" s="136">
        <f t="shared" si="218"/>
        <v>0</v>
      </c>
      <c r="K1901" s="136">
        <f t="shared" si="218"/>
        <v>0</v>
      </c>
      <c r="L1901" s="136">
        <f t="shared" si="218"/>
        <v>0</v>
      </c>
      <c r="M1901" s="177">
        <f t="shared" si="218"/>
        <v>0</v>
      </c>
      <c r="N1901" s="137">
        <f t="shared" si="218"/>
        <v>0</v>
      </c>
      <c r="O1901" s="45"/>
      <c r="Q1901" s="57" t="str">
        <f t="shared" si="215"/>
        <v>скрыть</v>
      </c>
    </row>
    <row r="1902" spans="2:17" ht="15.75" hidden="1" customHeight="1" x14ac:dyDescent="0.25">
      <c r="B1902" s="182">
        <v>1886</v>
      </c>
      <c r="C1902" s="182">
        <f t="shared" si="218"/>
        <v>0</v>
      </c>
      <c r="D1902" s="182">
        <f t="shared" si="218"/>
        <v>0</v>
      </c>
      <c r="E1902" s="183">
        <f t="shared" si="218"/>
        <v>0</v>
      </c>
      <c r="F1902" s="182">
        <f t="shared" si="218"/>
        <v>0</v>
      </c>
      <c r="G1902" s="141">
        <f t="shared" si="218"/>
        <v>0</v>
      </c>
      <c r="H1902" s="141">
        <f t="shared" si="218"/>
        <v>0</v>
      </c>
      <c r="I1902" s="142">
        <f t="shared" si="218"/>
        <v>0</v>
      </c>
      <c r="J1902" s="136">
        <f t="shared" si="218"/>
        <v>0</v>
      </c>
      <c r="K1902" s="136">
        <f t="shared" si="218"/>
        <v>0</v>
      </c>
      <c r="L1902" s="136">
        <f t="shared" si="218"/>
        <v>0</v>
      </c>
      <c r="M1902" s="177">
        <f t="shared" si="218"/>
        <v>0</v>
      </c>
      <c r="N1902" s="137">
        <f t="shared" si="218"/>
        <v>0</v>
      </c>
      <c r="O1902" s="45"/>
      <c r="Q1902" s="57" t="str">
        <f t="shared" si="215"/>
        <v>скрыть</v>
      </c>
    </row>
    <row r="1903" spans="2:17" ht="15.75" hidden="1" customHeight="1" x14ac:dyDescent="0.25">
      <c r="B1903" s="182">
        <v>1887</v>
      </c>
      <c r="C1903" s="182">
        <f t="shared" si="218"/>
        <v>0</v>
      </c>
      <c r="D1903" s="182">
        <f t="shared" si="218"/>
        <v>0</v>
      </c>
      <c r="E1903" s="183">
        <f t="shared" si="218"/>
        <v>0</v>
      </c>
      <c r="F1903" s="182">
        <f t="shared" si="218"/>
        <v>0</v>
      </c>
      <c r="G1903" s="141">
        <f t="shared" si="218"/>
        <v>0</v>
      </c>
      <c r="H1903" s="141">
        <f t="shared" si="218"/>
        <v>0</v>
      </c>
      <c r="I1903" s="142">
        <f t="shared" si="218"/>
        <v>0</v>
      </c>
      <c r="J1903" s="136">
        <f t="shared" si="218"/>
        <v>0</v>
      </c>
      <c r="K1903" s="136">
        <f t="shared" si="218"/>
        <v>0</v>
      </c>
      <c r="L1903" s="136">
        <f t="shared" si="218"/>
        <v>0</v>
      </c>
      <c r="M1903" s="177">
        <f t="shared" si="218"/>
        <v>0</v>
      </c>
      <c r="N1903" s="137">
        <f t="shared" si="218"/>
        <v>0</v>
      </c>
      <c r="O1903" s="45"/>
      <c r="Q1903" s="57" t="str">
        <f t="shared" si="215"/>
        <v>скрыть</v>
      </c>
    </row>
    <row r="1904" spans="2:17" ht="15.75" hidden="1" customHeight="1" x14ac:dyDescent="0.25">
      <c r="B1904" s="182">
        <v>1888</v>
      </c>
      <c r="C1904" s="182">
        <f t="shared" si="218"/>
        <v>0</v>
      </c>
      <c r="D1904" s="182">
        <f t="shared" si="218"/>
        <v>0</v>
      </c>
      <c r="E1904" s="183">
        <f t="shared" si="218"/>
        <v>0</v>
      </c>
      <c r="F1904" s="182">
        <f t="shared" si="218"/>
        <v>0</v>
      </c>
      <c r="G1904" s="141">
        <f t="shared" si="218"/>
        <v>0</v>
      </c>
      <c r="H1904" s="141">
        <f t="shared" si="218"/>
        <v>0</v>
      </c>
      <c r="I1904" s="142">
        <f t="shared" si="218"/>
        <v>0</v>
      </c>
      <c r="J1904" s="136">
        <f t="shared" si="218"/>
        <v>0</v>
      </c>
      <c r="K1904" s="136">
        <f t="shared" si="218"/>
        <v>0</v>
      </c>
      <c r="L1904" s="136">
        <f t="shared" si="218"/>
        <v>0</v>
      </c>
      <c r="M1904" s="177">
        <f t="shared" si="218"/>
        <v>0</v>
      </c>
      <c r="N1904" s="137">
        <f t="shared" si="218"/>
        <v>0</v>
      </c>
      <c r="O1904" s="45"/>
      <c r="Q1904" s="57" t="str">
        <f t="shared" si="215"/>
        <v>скрыть</v>
      </c>
    </row>
    <row r="1905" spans="2:17" ht="15.75" hidden="1" customHeight="1" x14ac:dyDescent="0.25">
      <c r="B1905" s="182">
        <v>1889</v>
      </c>
      <c r="C1905" s="182">
        <f t="shared" si="218"/>
        <v>0</v>
      </c>
      <c r="D1905" s="182">
        <f t="shared" si="218"/>
        <v>0</v>
      </c>
      <c r="E1905" s="183">
        <f t="shared" si="218"/>
        <v>0</v>
      </c>
      <c r="F1905" s="182">
        <f t="shared" si="218"/>
        <v>0</v>
      </c>
      <c r="G1905" s="141">
        <f t="shared" si="218"/>
        <v>0</v>
      </c>
      <c r="H1905" s="141">
        <f t="shared" si="218"/>
        <v>0</v>
      </c>
      <c r="I1905" s="142">
        <f t="shared" si="218"/>
        <v>0</v>
      </c>
      <c r="J1905" s="136">
        <f t="shared" si="218"/>
        <v>0</v>
      </c>
      <c r="K1905" s="136">
        <f t="shared" si="218"/>
        <v>0</v>
      </c>
      <c r="L1905" s="136">
        <f t="shared" si="218"/>
        <v>0</v>
      </c>
      <c r="M1905" s="177">
        <f t="shared" si="218"/>
        <v>0</v>
      </c>
      <c r="N1905" s="137">
        <f t="shared" si="218"/>
        <v>0</v>
      </c>
      <c r="O1905" s="45"/>
      <c r="Q1905" s="57" t="str">
        <f t="shared" si="215"/>
        <v>скрыть</v>
      </c>
    </row>
    <row r="1906" spans="2:17" ht="15.75" hidden="1" customHeight="1" x14ac:dyDescent="0.25">
      <c r="B1906" s="182">
        <v>1890</v>
      </c>
      <c r="C1906" s="182">
        <f t="shared" si="218"/>
        <v>0</v>
      </c>
      <c r="D1906" s="182">
        <f t="shared" si="218"/>
        <v>0</v>
      </c>
      <c r="E1906" s="183">
        <f t="shared" si="218"/>
        <v>0</v>
      </c>
      <c r="F1906" s="182">
        <f t="shared" si="218"/>
        <v>0</v>
      </c>
      <c r="G1906" s="141">
        <f t="shared" si="218"/>
        <v>0</v>
      </c>
      <c r="H1906" s="141">
        <f t="shared" si="218"/>
        <v>0</v>
      </c>
      <c r="I1906" s="142">
        <f t="shared" si="218"/>
        <v>0</v>
      </c>
      <c r="J1906" s="136">
        <f t="shared" si="218"/>
        <v>0</v>
      </c>
      <c r="K1906" s="136">
        <f t="shared" si="218"/>
        <v>0</v>
      </c>
      <c r="L1906" s="136">
        <f t="shared" si="218"/>
        <v>0</v>
      </c>
      <c r="M1906" s="177">
        <f t="shared" si="218"/>
        <v>0</v>
      </c>
      <c r="N1906" s="137">
        <f t="shared" si="218"/>
        <v>0</v>
      </c>
      <c r="O1906" s="45"/>
      <c r="Q1906" s="57" t="str">
        <f t="shared" si="215"/>
        <v>скрыть</v>
      </c>
    </row>
    <row r="1907" spans="2:17" ht="15.75" hidden="1" customHeight="1" x14ac:dyDescent="0.25">
      <c r="B1907" s="182">
        <v>1891</v>
      </c>
      <c r="C1907" s="182">
        <f t="shared" ref="C1907:N1916" si="219">IFERROR(VLOOKUP($B1907,calc_data,C$14+1,0),0)</f>
        <v>0</v>
      </c>
      <c r="D1907" s="182">
        <f t="shared" si="219"/>
        <v>0</v>
      </c>
      <c r="E1907" s="183">
        <f t="shared" si="219"/>
        <v>0</v>
      </c>
      <c r="F1907" s="182">
        <f t="shared" si="219"/>
        <v>0</v>
      </c>
      <c r="G1907" s="141">
        <f t="shared" si="219"/>
        <v>0</v>
      </c>
      <c r="H1907" s="141">
        <f t="shared" si="219"/>
        <v>0</v>
      </c>
      <c r="I1907" s="142">
        <f t="shared" si="219"/>
        <v>0</v>
      </c>
      <c r="J1907" s="136">
        <f t="shared" si="219"/>
        <v>0</v>
      </c>
      <c r="K1907" s="136">
        <f t="shared" si="219"/>
        <v>0</v>
      </c>
      <c r="L1907" s="136">
        <f t="shared" si="219"/>
        <v>0</v>
      </c>
      <c r="M1907" s="177">
        <f t="shared" si="219"/>
        <v>0</v>
      </c>
      <c r="N1907" s="137">
        <f t="shared" si="219"/>
        <v>0</v>
      </c>
      <c r="O1907" s="45"/>
      <c r="Q1907" s="57" t="str">
        <f t="shared" si="215"/>
        <v>скрыть</v>
      </c>
    </row>
    <row r="1908" spans="2:17" ht="15.75" hidden="1" customHeight="1" x14ac:dyDescent="0.25">
      <c r="B1908" s="182">
        <v>1892</v>
      </c>
      <c r="C1908" s="182">
        <f t="shared" si="219"/>
        <v>0</v>
      </c>
      <c r="D1908" s="182">
        <f t="shared" si="219"/>
        <v>0</v>
      </c>
      <c r="E1908" s="183">
        <f t="shared" si="219"/>
        <v>0</v>
      </c>
      <c r="F1908" s="182">
        <f t="shared" si="219"/>
        <v>0</v>
      </c>
      <c r="G1908" s="141">
        <f t="shared" si="219"/>
        <v>0</v>
      </c>
      <c r="H1908" s="141">
        <f t="shared" si="219"/>
        <v>0</v>
      </c>
      <c r="I1908" s="142">
        <f t="shared" si="219"/>
        <v>0</v>
      </c>
      <c r="J1908" s="136">
        <f t="shared" si="219"/>
        <v>0</v>
      </c>
      <c r="K1908" s="136">
        <f t="shared" si="219"/>
        <v>0</v>
      </c>
      <c r="L1908" s="136">
        <f t="shared" si="219"/>
        <v>0</v>
      </c>
      <c r="M1908" s="177">
        <f t="shared" si="219"/>
        <v>0</v>
      </c>
      <c r="N1908" s="137">
        <f t="shared" si="219"/>
        <v>0</v>
      </c>
      <c r="O1908" s="45"/>
      <c r="Q1908" s="57" t="str">
        <f t="shared" si="215"/>
        <v>скрыть</v>
      </c>
    </row>
    <row r="1909" spans="2:17" ht="15.75" hidden="1" customHeight="1" x14ac:dyDescent="0.25">
      <c r="B1909" s="182">
        <v>1893</v>
      </c>
      <c r="C1909" s="182">
        <f t="shared" si="219"/>
        <v>0</v>
      </c>
      <c r="D1909" s="182">
        <f t="shared" si="219"/>
        <v>0</v>
      </c>
      <c r="E1909" s="183">
        <f t="shared" si="219"/>
        <v>0</v>
      </c>
      <c r="F1909" s="182">
        <f t="shared" si="219"/>
        <v>0</v>
      </c>
      <c r="G1909" s="141">
        <f t="shared" si="219"/>
        <v>0</v>
      </c>
      <c r="H1909" s="141">
        <f t="shared" si="219"/>
        <v>0</v>
      </c>
      <c r="I1909" s="142">
        <f t="shared" si="219"/>
        <v>0</v>
      </c>
      <c r="J1909" s="136">
        <f t="shared" si="219"/>
        <v>0</v>
      </c>
      <c r="K1909" s="136">
        <f t="shared" si="219"/>
        <v>0</v>
      </c>
      <c r="L1909" s="136">
        <f t="shared" si="219"/>
        <v>0</v>
      </c>
      <c r="M1909" s="177">
        <f t="shared" si="219"/>
        <v>0</v>
      </c>
      <c r="N1909" s="137">
        <f t="shared" si="219"/>
        <v>0</v>
      </c>
      <c r="O1909" s="45"/>
      <c r="Q1909" s="57" t="str">
        <f t="shared" si="215"/>
        <v>скрыть</v>
      </c>
    </row>
    <row r="1910" spans="2:17" ht="15.75" hidden="1" customHeight="1" x14ac:dyDescent="0.25">
      <c r="B1910" s="182">
        <v>1894</v>
      </c>
      <c r="C1910" s="182">
        <f t="shared" si="219"/>
        <v>0</v>
      </c>
      <c r="D1910" s="182">
        <f t="shared" si="219"/>
        <v>0</v>
      </c>
      <c r="E1910" s="183">
        <f t="shared" si="219"/>
        <v>0</v>
      </c>
      <c r="F1910" s="182">
        <f t="shared" si="219"/>
        <v>0</v>
      </c>
      <c r="G1910" s="141">
        <f t="shared" si="219"/>
        <v>0</v>
      </c>
      <c r="H1910" s="141">
        <f t="shared" si="219"/>
        <v>0</v>
      </c>
      <c r="I1910" s="142">
        <f t="shared" si="219"/>
        <v>0</v>
      </c>
      <c r="J1910" s="136">
        <f t="shared" si="219"/>
        <v>0</v>
      </c>
      <c r="K1910" s="136">
        <f t="shared" si="219"/>
        <v>0</v>
      </c>
      <c r="L1910" s="136">
        <f t="shared" si="219"/>
        <v>0</v>
      </c>
      <c r="M1910" s="177">
        <f t="shared" si="219"/>
        <v>0</v>
      </c>
      <c r="N1910" s="137">
        <f t="shared" si="219"/>
        <v>0</v>
      </c>
      <c r="O1910" s="45"/>
      <c r="Q1910" s="57" t="str">
        <f t="shared" si="215"/>
        <v>скрыть</v>
      </c>
    </row>
    <row r="1911" spans="2:17" ht="15.75" hidden="1" customHeight="1" x14ac:dyDescent="0.25">
      <c r="B1911" s="182">
        <v>1895</v>
      </c>
      <c r="C1911" s="182">
        <f t="shared" si="219"/>
        <v>0</v>
      </c>
      <c r="D1911" s="182">
        <f t="shared" si="219"/>
        <v>0</v>
      </c>
      <c r="E1911" s="183">
        <f t="shared" si="219"/>
        <v>0</v>
      </c>
      <c r="F1911" s="182">
        <f t="shared" si="219"/>
        <v>0</v>
      </c>
      <c r="G1911" s="141">
        <f t="shared" si="219"/>
        <v>0</v>
      </c>
      <c r="H1911" s="141">
        <f t="shared" si="219"/>
        <v>0</v>
      </c>
      <c r="I1911" s="142">
        <f t="shared" si="219"/>
        <v>0</v>
      </c>
      <c r="J1911" s="136">
        <f t="shared" si="219"/>
        <v>0</v>
      </c>
      <c r="K1911" s="136">
        <f t="shared" si="219"/>
        <v>0</v>
      </c>
      <c r="L1911" s="136">
        <f t="shared" si="219"/>
        <v>0</v>
      </c>
      <c r="M1911" s="177">
        <f t="shared" si="219"/>
        <v>0</v>
      </c>
      <c r="N1911" s="137">
        <f t="shared" si="219"/>
        <v>0</v>
      </c>
      <c r="O1911" s="45"/>
      <c r="Q1911" s="57" t="str">
        <f t="shared" si="215"/>
        <v>скрыть</v>
      </c>
    </row>
    <row r="1912" spans="2:17" ht="15.75" hidden="1" customHeight="1" x14ac:dyDescent="0.25">
      <c r="B1912" s="182">
        <v>1896</v>
      </c>
      <c r="C1912" s="182">
        <f t="shared" si="219"/>
        <v>0</v>
      </c>
      <c r="D1912" s="182">
        <f t="shared" si="219"/>
        <v>0</v>
      </c>
      <c r="E1912" s="183">
        <f t="shared" si="219"/>
        <v>0</v>
      </c>
      <c r="F1912" s="182">
        <f t="shared" si="219"/>
        <v>0</v>
      </c>
      <c r="G1912" s="141">
        <f t="shared" si="219"/>
        <v>0</v>
      </c>
      <c r="H1912" s="141">
        <f t="shared" si="219"/>
        <v>0</v>
      </c>
      <c r="I1912" s="142">
        <f t="shared" si="219"/>
        <v>0</v>
      </c>
      <c r="J1912" s="136">
        <f t="shared" si="219"/>
        <v>0</v>
      </c>
      <c r="K1912" s="136">
        <f t="shared" si="219"/>
        <v>0</v>
      </c>
      <c r="L1912" s="136">
        <f t="shared" si="219"/>
        <v>0</v>
      </c>
      <c r="M1912" s="177">
        <f t="shared" si="219"/>
        <v>0</v>
      </c>
      <c r="N1912" s="137">
        <f t="shared" si="219"/>
        <v>0</v>
      </c>
      <c r="O1912" s="45"/>
      <c r="Q1912" s="57" t="str">
        <f t="shared" si="215"/>
        <v>скрыть</v>
      </c>
    </row>
    <row r="1913" spans="2:17" ht="15.75" hidden="1" customHeight="1" x14ac:dyDescent="0.25">
      <c r="B1913" s="182">
        <v>1897</v>
      </c>
      <c r="C1913" s="182">
        <f t="shared" si="219"/>
        <v>0</v>
      </c>
      <c r="D1913" s="182">
        <f t="shared" si="219"/>
        <v>0</v>
      </c>
      <c r="E1913" s="183">
        <f t="shared" si="219"/>
        <v>0</v>
      </c>
      <c r="F1913" s="182">
        <f t="shared" si="219"/>
        <v>0</v>
      </c>
      <c r="G1913" s="141">
        <f t="shared" si="219"/>
        <v>0</v>
      </c>
      <c r="H1913" s="141">
        <f t="shared" si="219"/>
        <v>0</v>
      </c>
      <c r="I1913" s="142">
        <f t="shared" si="219"/>
        <v>0</v>
      </c>
      <c r="J1913" s="136">
        <f t="shared" si="219"/>
        <v>0</v>
      </c>
      <c r="K1913" s="136">
        <f t="shared" si="219"/>
        <v>0</v>
      </c>
      <c r="L1913" s="136">
        <f t="shared" si="219"/>
        <v>0</v>
      </c>
      <c r="M1913" s="177">
        <f t="shared" si="219"/>
        <v>0</v>
      </c>
      <c r="N1913" s="137">
        <f t="shared" si="219"/>
        <v>0</v>
      </c>
      <c r="O1913" s="45"/>
      <c r="Q1913" s="57" t="str">
        <f t="shared" si="215"/>
        <v>скрыть</v>
      </c>
    </row>
    <row r="1914" spans="2:17" ht="15.75" hidden="1" customHeight="1" x14ac:dyDescent="0.25">
      <c r="B1914" s="182">
        <v>1898</v>
      </c>
      <c r="C1914" s="182">
        <f t="shared" si="219"/>
        <v>0</v>
      </c>
      <c r="D1914" s="182">
        <f t="shared" si="219"/>
        <v>0</v>
      </c>
      <c r="E1914" s="183">
        <f t="shared" si="219"/>
        <v>0</v>
      </c>
      <c r="F1914" s="182">
        <f t="shared" si="219"/>
        <v>0</v>
      </c>
      <c r="G1914" s="141">
        <f t="shared" si="219"/>
        <v>0</v>
      </c>
      <c r="H1914" s="141">
        <f t="shared" si="219"/>
        <v>0</v>
      </c>
      <c r="I1914" s="142">
        <f t="shared" si="219"/>
        <v>0</v>
      </c>
      <c r="J1914" s="136">
        <f t="shared" si="219"/>
        <v>0</v>
      </c>
      <c r="K1914" s="136">
        <f t="shared" si="219"/>
        <v>0</v>
      </c>
      <c r="L1914" s="136">
        <f t="shared" si="219"/>
        <v>0</v>
      </c>
      <c r="M1914" s="177">
        <f t="shared" si="219"/>
        <v>0</v>
      </c>
      <c r="N1914" s="137">
        <f t="shared" si="219"/>
        <v>0</v>
      </c>
      <c r="O1914" s="45"/>
      <c r="Q1914" s="57" t="str">
        <f t="shared" si="215"/>
        <v>скрыть</v>
      </c>
    </row>
    <row r="1915" spans="2:17" ht="15.75" hidden="1" customHeight="1" x14ac:dyDescent="0.25">
      <c r="B1915" s="182">
        <v>1899</v>
      </c>
      <c r="C1915" s="182">
        <f t="shared" si="219"/>
        <v>0</v>
      </c>
      <c r="D1915" s="182">
        <f t="shared" si="219"/>
        <v>0</v>
      </c>
      <c r="E1915" s="183">
        <f t="shared" si="219"/>
        <v>0</v>
      </c>
      <c r="F1915" s="182">
        <f t="shared" si="219"/>
        <v>0</v>
      </c>
      <c r="G1915" s="141">
        <f t="shared" si="219"/>
        <v>0</v>
      </c>
      <c r="H1915" s="141">
        <f t="shared" si="219"/>
        <v>0</v>
      </c>
      <c r="I1915" s="142">
        <f t="shared" si="219"/>
        <v>0</v>
      </c>
      <c r="J1915" s="136">
        <f t="shared" si="219"/>
        <v>0</v>
      </c>
      <c r="K1915" s="136">
        <f t="shared" si="219"/>
        <v>0</v>
      </c>
      <c r="L1915" s="136">
        <f t="shared" si="219"/>
        <v>0</v>
      </c>
      <c r="M1915" s="177">
        <f t="shared" si="219"/>
        <v>0</v>
      </c>
      <c r="N1915" s="137">
        <f t="shared" si="219"/>
        <v>0</v>
      </c>
      <c r="O1915" s="45"/>
      <c r="Q1915" s="57" t="str">
        <f t="shared" si="215"/>
        <v>скрыть</v>
      </c>
    </row>
    <row r="1916" spans="2:17" ht="15.75" hidden="1" customHeight="1" x14ac:dyDescent="0.25">
      <c r="B1916" s="182">
        <v>1900</v>
      </c>
      <c r="C1916" s="182">
        <f t="shared" si="219"/>
        <v>0</v>
      </c>
      <c r="D1916" s="182">
        <f t="shared" si="219"/>
        <v>0</v>
      </c>
      <c r="E1916" s="183">
        <f t="shared" si="219"/>
        <v>0</v>
      </c>
      <c r="F1916" s="182">
        <f t="shared" si="219"/>
        <v>0</v>
      </c>
      <c r="G1916" s="141">
        <f t="shared" si="219"/>
        <v>0</v>
      </c>
      <c r="H1916" s="141">
        <f t="shared" si="219"/>
        <v>0</v>
      </c>
      <c r="I1916" s="142">
        <f t="shared" si="219"/>
        <v>0</v>
      </c>
      <c r="J1916" s="136">
        <f t="shared" si="219"/>
        <v>0</v>
      </c>
      <c r="K1916" s="136">
        <f t="shared" si="219"/>
        <v>0</v>
      </c>
      <c r="L1916" s="136">
        <f t="shared" si="219"/>
        <v>0</v>
      </c>
      <c r="M1916" s="177">
        <f t="shared" si="219"/>
        <v>0</v>
      </c>
      <c r="N1916" s="137">
        <f t="shared" si="219"/>
        <v>0</v>
      </c>
      <c r="O1916" s="45"/>
      <c r="Q1916" s="57" t="str">
        <f t="shared" si="215"/>
        <v>скрыть</v>
      </c>
    </row>
    <row r="1917" spans="2:17" ht="15.75" hidden="1" customHeight="1" x14ac:dyDescent="0.25">
      <c r="B1917" s="182">
        <v>1901</v>
      </c>
      <c r="C1917" s="182">
        <f t="shared" ref="C1917:N1926" si="220">IFERROR(VLOOKUP($B1917,calc_data,C$14+1,0),0)</f>
        <v>0</v>
      </c>
      <c r="D1917" s="182">
        <f t="shared" si="220"/>
        <v>0</v>
      </c>
      <c r="E1917" s="183">
        <f t="shared" si="220"/>
        <v>0</v>
      </c>
      <c r="F1917" s="182">
        <f t="shared" si="220"/>
        <v>0</v>
      </c>
      <c r="G1917" s="141">
        <f t="shared" si="220"/>
        <v>0</v>
      </c>
      <c r="H1917" s="141">
        <f t="shared" si="220"/>
        <v>0</v>
      </c>
      <c r="I1917" s="142">
        <f t="shared" si="220"/>
        <v>0</v>
      </c>
      <c r="J1917" s="136">
        <f t="shared" si="220"/>
        <v>0</v>
      </c>
      <c r="K1917" s="136">
        <f t="shared" si="220"/>
        <v>0</v>
      </c>
      <c r="L1917" s="136">
        <f t="shared" si="220"/>
        <v>0</v>
      </c>
      <c r="M1917" s="177">
        <f t="shared" si="220"/>
        <v>0</v>
      </c>
      <c r="N1917" s="137">
        <f t="shared" si="220"/>
        <v>0</v>
      </c>
      <c r="O1917" s="45"/>
      <c r="Q1917" s="57" t="str">
        <f t="shared" si="215"/>
        <v>скрыть</v>
      </c>
    </row>
    <row r="1918" spans="2:17" ht="15.75" hidden="1" customHeight="1" x14ac:dyDescent="0.25">
      <c r="B1918" s="182">
        <v>1902</v>
      </c>
      <c r="C1918" s="182">
        <f t="shared" si="220"/>
        <v>0</v>
      </c>
      <c r="D1918" s="182">
        <f t="shared" si="220"/>
        <v>0</v>
      </c>
      <c r="E1918" s="183">
        <f t="shared" si="220"/>
        <v>0</v>
      </c>
      <c r="F1918" s="182">
        <f t="shared" si="220"/>
        <v>0</v>
      </c>
      <c r="G1918" s="141">
        <f t="shared" si="220"/>
        <v>0</v>
      </c>
      <c r="H1918" s="141">
        <f t="shared" si="220"/>
        <v>0</v>
      </c>
      <c r="I1918" s="142">
        <f t="shared" si="220"/>
        <v>0</v>
      </c>
      <c r="J1918" s="136">
        <f t="shared" si="220"/>
        <v>0</v>
      </c>
      <c r="K1918" s="136">
        <f t="shared" si="220"/>
        <v>0</v>
      </c>
      <c r="L1918" s="136">
        <f t="shared" si="220"/>
        <v>0</v>
      </c>
      <c r="M1918" s="177">
        <f t="shared" si="220"/>
        <v>0</v>
      </c>
      <c r="N1918" s="137">
        <f t="shared" si="220"/>
        <v>0</v>
      </c>
      <c r="O1918" s="45"/>
      <c r="Q1918" s="57" t="str">
        <f t="shared" si="215"/>
        <v>скрыть</v>
      </c>
    </row>
    <row r="1919" spans="2:17" ht="15.75" hidden="1" customHeight="1" x14ac:dyDescent="0.25">
      <c r="B1919" s="182">
        <v>1903</v>
      </c>
      <c r="C1919" s="182">
        <f t="shared" si="220"/>
        <v>0</v>
      </c>
      <c r="D1919" s="182">
        <f t="shared" si="220"/>
        <v>0</v>
      </c>
      <c r="E1919" s="183">
        <f t="shared" si="220"/>
        <v>0</v>
      </c>
      <c r="F1919" s="182">
        <f t="shared" si="220"/>
        <v>0</v>
      </c>
      <c r="G1919" s="141">
        <f t="shared" si="220"/>
        <v>0</v>
      </c>
      <c r="H1919" s="141">
        <f t="shared" si="220"/>
        <v>0</v>
      </c>
      <c r="I1919" s="142">
        <f t="shared" si="220"/>
        <v>0</v>
      </c>
      <c r="J1919" s="136">
        <f t="shared" si="220"/>
        <v>0</v>
      </c>
      <c r="K1919" s="136">
        <f t="shared" si="220"/>
        <v>0</v>
      </c>
      <c r="L1919" s="136">
        <f t="shared" si="220"/>
        <v>0</v>
      </c>
      <c r="M1919" s="177">
        <f t="shared" si="220"/>
        <v>0</v>
      </c>
      <c r="N1919" s="137">
        <f t="shared" si="220"/>
        <v>0</v>
      </c>
      <c r="O1919" s="45"/>
      <c r="Q1919" s="57" t="str">
        <f t="shared" si="215"/>
        <v>скрыть</v>
      </c>
    </row>
    <row r="1920" spans="2:17" ht="15.75" hidden="1" customHeight="1" x14ac:dyDescent="0.25">
      <c r="B1920" s="182">
        <v>1904</v>
      </c>
      <c r="C1920" s="182">
        <f t="shared" si="220"/>
        <v>0</v>
      </c>
      <c r="D1920" s="182">
        <f t="shared" si="220"/>
        <v>0</v>
      </c>
      <c r="E1920" s="183">
        <f t="shared" si="220"/>
        <v>0</v>
      </c>
      <c r="F1920" s="182">
        <f t="shared" si="220"/>
        <v>0</v>
      </c>
      <c r="G1920" s="141">
        <f t="shared" si="220"/>
        <v>0</v>
      </c>
      <c r="H1920" s="141">
        <f t="shared" si="220"/>
        <v>0</v>
      </c>
      <c r="I1920" s="142">
        <f t="shared" si="220"/>
        <v>0</v>
      </c>
      <c r="J1920" s="136">
        <f t="shared" si="220"/>
        <v>0</v>
      </c>
      <c r="K1920" s="136">
        <f t="shared" si="220"/>
        <v>0</v>
      </c>
      <c r="L1920" s="136">
        <f t="shared" si="220"/>
        <v>0</v>
      </c>
      <c r="M1920" s="177">
        <f t="shared" si="220"/>
        <v>0</v>
      </c>
      <c r="N1920" s="137">
        <f t="shared" si="220"/>
        <v>0</v>
      </c>
      <c r="O1920" s="45"/>
      <c r="Q1920" s="57" t="str">
        <f t="shared" si="215"/>
        <v>скрыть</v>
      </c>
    </row>
    <row r="1921" spans="2:17" ht="15.75" hidden="1" customHeight="1" x14ac:dyDescent="0.25">
      <c r="B1921" s="182">
        <v>1905</v>
      </c>
      <c r="C1921" s="182">
        <f t="shared" si="220"/>
        <v>0</v>
      </c>
      <c r="D1921" s="182">
        <f t="shared" si="220"/>
        <v>0</v>
      </c>
      <c r="E1921" s="183">
        <f t="shared" si="220"/>
        <v>0</v>
      </c>
      <c r="F1921" s="182">
        <f t="shared" si="220"/>
        <v>0</v>
      </c>
      <c r="G1921" s="141">
        <f t="shared" si="220"/>
        <v>0</v>
      </c>
      <c r="H1921" s="141">
        <f t="shared" si="220"/>
        <v>0</v>
      </c>
      <c r="I1921" s="142">
        <f t="shared" si="220"/>
        <v>0</v>
      </c>
      <c r="J1921" s="136">
        <f t="shared" si="220"/>
        <v>0</v>
      </c>
      <c r="K1921" s="136">
        <f t="shared" si="220"/>
        <v>0</v>
      </c>
      <c r="L1921" s="136">
        <f t="shared" si="220"/>
        <v>0</v>
      </c>
      <c r="M1921" s="177">
        <f t="shared" si="220"/>
        <v>0</v>
      </c>
      <c r="N1921" s="137">
        <f t="shared" si="220"/>
        <v>0</v>
      </c>
      <c r="O1921" s="45"/>
      <c r="Q1921" s="57" t="str">
        <f t="shared" si="215"/>
        <v>скрыть</v>
      </c>
    </row>
    <row r="1922" spans="2:17" ht="15.75" hidden="1" customHeight="1" x14ac:dyDescent="0.25">
      <c r="B1922" s="182">
        <v>1906</v>
      </c>
      <c r="C1922" s="182">
        <f t="shared" si="220"/>
        <v>0</v>
      </c>
      <c r="D1922" s="182">
        <f t="shared" si="220"/>
        <v>0</v>
      </c>
      <c r="E1922" s="183">
        <f t="shared" si="220"/>
        <v>0</v>
      </c>
      <c r="F1922" s="182">
        <f t="shared" si="220"/>
        <v>0</v>
      </c>
      <c r="G1922" s="141">
        <f t="shared" si="220"/>
        <v>0</v>
      </c>
      <c r="H1922" s="141">
        <f t="shared" si="220"/>
        <v>0</v>
      </c>
      <c r="I1922" s="142">
        <f t="shared" si="220"/>
        <v>0</v>
      </c>
      <c r="J1922" s="136">
        <f t="shared" si="220"/>
        <v>0</v>
      </c>
      <c r="K1922" s="136">
        <f t="shared" si="220"/>
        <v>0</v>
      </c>
      <c r="L1922" s="136">
        <f t="shared" si="220"/>
        <v>0</v>
      </c>
      <c r="M1922" s="177">
        <f t="shared" si="220"/>
        <v>0</v>
      </c>
      <c r="N1922" s="137">
        <f t="shared" si="220"/>
        <v>0</v>
      </c>
      <c r="O1922" s="45"/>
      <c r="Q1922" s="57" t="str">
        <f t="shared" si="215"/>
        <v>скрыть</v>
      </c>
    </row>
    <row r="1923" spans="2:17" ht="15.75" hidden="1" customHeight="1" x14ac:dyDescent="0.25">
      <c r="B1923" s="182">
        <v>1907</v>
      </c>
      <c r="C1923" s="182">
        <f t="shared" si="220"/>
        <v>0</v>
      </c>
      <c r="D1923" s="182">
        <f t="shared" si="220"/>
        <v>0</v>
      </c>
      <c r="E1923" s="183">
        <f t="shared" si="220"/>
        <v>0</v>
      </c>
      <c r="F1923" s="182">
        <f t="shared" si="220"/>
        <v>0</v>
      </c>
      <c r="G1923" s="141">
        <f t="shared" si="220"/>
        <v>0</v>
      </c>
      <c r="H1923" s="141">
        <f t="shared" si="220"/>
        <v>0</v>
      </c>
      <c r="I1923" s="142">
        <f t="shared" si="220"/>
        <v>0</v>
      </c>
      <c r="J1923" s="136">
        <f t="shared" si="220"/>
        <v>0</v>
      </c>
      <c r="K1923" s="136">
        <f t="shared" si="220"/>
        <v>0</v>
      </c>
      <c r="L1923" s="136">
        <f t="shared" si="220"/>
        <v>0</v>
      </c>
      <c r="M1923" s="177">
        <f t="shared" si="220"/>
        <v>0</v>
      </c>
      <c r="N1923" s="137">
        <f t="shared" si="220"/>
        <v>0</v>
      </c>
      <c r="O1923" s="45"/>
      <c r="Q1923" s="57" t="str">
        <f t="shared" si="215"/>
        <v>скрыть</v>
      </c>
    </row>
    <row r="1924" spans="2:17" ht="15.75" hidden="1" customHeight="1" x14ac:dyDescent="0.25">
      <c r="B1924" s="182">
        <v>1908</v>
      </c>
      <c r="C1924" s="182">
        <f t="shared" si="220"/>
        <v>0</v>
      </c>
      <c r="D1924" s="182">
        <f t="shared" si="220"/>
        <v>0</v>
      </c>
      <c r="E1924" s="183">
        <f t="shared" si="220"/>
        <v>0</v>
      </c>
      <c r="F1924" s="182">
        <f t="shared" si="220"/>
        <v>0</v>
      </c>
      <c r="G1924" s="141">
        <f t="shared" si="220"/>
        <v>0</v>
      </c>
      <c r="H1924" s="141">
        <f t="shared" si="220"/>
        <v>0</v>
      </c>
      <c r="I1924" s="142">
        <f t="shared" si="220"/>
        <v>0</v>
      </c>
      <c r="J1924" s="136">
        <f t="shared" si="220"/>
        <v>0</v>
      </c>
      <c r="K1924" s="136">
        <f t="shared" si="220"/>
        <v>0</v>
      </c>
      <c r="L1924" s="136">
        <f t="shared" si="220"/>
        <v>0</v>
      </c>
      <c r="M1924" s="177">
        <f t="shared" si="220"/>
        <v>0</v>
      </c>
      <c r="N1924" s="137">
        <f t="shared" si="220"/>
        <v>0</v>
      </c>
      <c r="O1924" s="45"/>
      <c r="Q1924" s="57" t="str">
        <f t="shared" si="215"/>
        <v>скрыть</v>
      </c>
    </row>
    <row r="1925" spans="2:17" ht="15.75" hidden="1" customHeight="1" x14ac:dyDescent="0.25">
      <c r="B1925" s="182">
        <v>1909</v>
      </c>
      <c r="C1925" s="182">
        <f t="shared" si="220"/>
        <v>0</v>
      </c>
      <c r="D1925" s="182">
        <f t="shared" si="220"/>
        <v>0</v>
      </c>
      <c r="E1925" s="183">
        <f t="shared" si="220"/>
        <v>0</v>
      </c>
      <c r="F1925" s="182">
        <f t="shared" si="220"/>
        <v>0</v>
      </c>
      <c r="G1925" s="141">
        <f t="shared" si="220"/>
        <v>0</v>
      </c>
      <c r="H1925" s="141">
        <f t="shared" si="220"/>
        <v>0</v>
      </c>
      <c r="I1925" s="142">
        <f t="shared" si="220"/>
        <v>0</v>
      </c>
      <c r="J1925" s="136">
        <f t="shared" si="220"/>
        <v>0</v>
      </c>
      <c r="K1925" s="136">
        <f t="shared" si="220"/>
        <v>0</v>
      </c>
      <c r="L1925" s="136">
        <f t="shared" si="220"/>
        <v>0</v>
      </c>
      <c r="M1925" s="177">
        <f t="shared" si="220"/>
        <v>0</v>
      </c>
      <c r="N1925" s="137">
        <f t="shared" si="220"/>
        <v>0</v>
      </c>
      <c r="O1925" s="45"/>
      <c r="Q1925" s="57" t="str">
        <f t="shared" si="215"/>
        <v>скрыть</v>
      </c>
    </row>
    <row r="1926" spans="2:17" ht="15.75" hidden="1" customHeight="1" x14ac:dyDescent="0.25">
      <c r="B1926" s="182">
        <v>1910</v>
      </c>
      <c r="C1926" s="182">
        <f t="shared" si="220"/>
        <v>0</v>
      </c>
      <c r="D1926" s="182">
        <f t="shared" si="220"/>
        <v>0</v>
      </c>
      <c r="E1926" s="183">
        <f t="shared" si="220"/>
        <v>0</v>
      </c>
      <c r="F1926" s="182">
        <f t="shared" si="220"/>
        <v>0</v>
      </c>
      <c r="G1926" s="141">
        <f t="shared" si="220"/>
        <v>0</v>
      </c>
      <c r="H1926" s="141">
        <f t="shared" si="220"/>
        <v>0</v>
      </c>
      <c r="I1926" s="142">
        <f t="shared" si="220"/>
        <v>0</v>
      </c>
      <c r="J1926" s="136">
        <f t="shared" si="220"/>
        <v>0</v>
      </c>
      <c r="K1926" s="136">
        <f t="shared" si="220"/>
        <v>0</v>
      </c>
      <c r="L1926" s="136">
        <f t="shared" si="220"/>
        <v>0</v>
      </c>
      <c r="M1926" s="177">
        <f t="shared" si="220"/>
        <v>0</v>
      </c>
      <c r="N1926" s="137">
        <f t="shared" si="220"/>
        <v>0</v>
      </c>
      <c r="O1926" s="45"/>
      <c r="Q1926" s="57" t="str">
        <f t="shared" si="215"/>
        <v>скрыть</v>
      </c>
    </row>
    <row r="1927" spans="2:17" ht="15.75" hidden="1" customHeight="1" x14ac:dyDescent="0.25">
      <c r="B1927" s="182">
        <v>1911</v>
      </c>
      <c r="C1927" s="182">
        <f t="shared" ref="C1927:N1936" si="221">IFERROR(VLOOKUP($B1927,calc_data,C$14+1,0),0)</f>
        <v>0</v>
      </c>
      <c r="D1927" s="182">
        <f t="shared" si="221"/>
        <v>0</v>
      </c>
      <c r="E1927" s="183">
        <f t="shared" si="221"/>
        <v>0</v>
      </c>
      <c r="F1927" s="182">
        <f t="shared" si="221"/>
        <v>0</v>
      </c>
      <c r="G1927" s="141">
        <f t="shared" si="221"/>
        <v>0</v>
      </c>
      <c r="H1927" s="141">
        <f t="shared" si="221"/>
        <v>0</v>
      </c>
      <c r="I1927" s="142">
        <f t="shared" si="221"/>
        <v>0</v>
      </c>
      <c r="J1927" s="136">
        <f t="shared" si="221"/>
        <v>0</v>
      </c>
      <c r="K1927" s="136">
        <f t="shared" si="221"/>
        <v>0</v>
      </c>
      <c r="L1927" s="136">
        <f t="shared" si="221"/>
        <v>0</v>
      </c>
      <c r="M1927" s="177">
        <f t="shared" si="221"/>
        <v>0</v>
      </c>
      <c r="N1927" s="137">
        <f t="shared" si="221"/>
        <v>0</v>
      </c>
      <c r="O1927" s="45"/>
      <c r="Q1927" s="57" t="str">
        <f t="shared" si="215"/>
        <v>скрыть</v>
      </c>
    </row>
    <row r="1928" spans="2:17" ht="15.75" hidden="1" customHeight="1" x14ac:dyDescent="0.25">
      <c r="B1928" s="182">
        <v>1912</v>
      </c>
      <c r="C1928" s="182">
        <f t="shared" si="221"/>
        <v>0</v>
      </c>
      <c r="D1928" s="182">
        <f t="shared" si="221"/>
        <v>0</v>
      </c>
      <c r="E1928" s="183">
        <f t="shared" si="221"/>
        <v>0</v>
      </c>
      <c r="F1928" s="182">
        <f t="shared" si="221"/>
        <v>0</v>
      </c>
      <c r="G1928" s="141">
        <f t="shared" si="221"/>
        <v>0</v>
      </c>
      <c r="H1928" s="141">
        <f t="shared" si="221"/>
        <v>0</v>
      </c>
      <c r="I1928" s="142">
        <f t="shared" si="221"/>
        <v>0</v>
      </c>
      <c r="J1928" s="136">
        <f t="shared" si="221"/>
        <v>0</v>
      </c>
      <c r="K1928" s="136">
        <f t="shared" si="221"/>
        <v>0</v>
      </c>
      <c r="L1928" s="136">
        <f t="shared" si="221"/>
        <v>0</v>
      </c>
      <c r="M1928" s="177">
        <f t="shared" si="221"/>
        <v>0</v>
      </c>
      <c r="N1928" s="137">
        <f t="shared" si="221"/>
        <v>0</v>
      </c>
      <c r="O1928" s="45"/>
      <c r="Q1928" s="57" t="str">
        <f t="shared" si="215"/>
        <v>скрыть</v>
      </c>
    </row>
    <row r="1929" spans="2:17" ht="15.75" hidden="1" customHeight="1" x14ac:dyDescent="0.25">
      <c r="B1929" s="182">
        <v>1913</v>
      </c>
      <c r="C1929" s="182">
        <f t="shared" si="221"/>
        <v>0</v>
      </c>
      <c r="D1929" s="182">
        <f t="shared" si="221"/>
        <v>0</v>
      </c>
      <c r="E1929" s="183">
        <f t="shared" si="221"/>
        <v>0</v>
      </c>
      <c r="F1929" s="182">
        <f t="shared" si="221"/>
        <v>0</v>
      </c>
      <c r="G1929" s="141">
        <f t="shared" si="221"/>
        <v>0</v>
      </c>
      <c r="H1929" s="141">
        <f t="shared" si="221"/>
        <v>0</v>
      </c>
      <c r="I1929" s="142">
        <f t="shared" si="221"/>
        <v>0</v>
      </c>
      <c r="J1929" s="136">
        <f t="shared" si="221"/>
        <v>0</v>
      </c>
      <c r="K1929" s="136">
        <f t="shared" si="221"/>
        <v>0</v>
      </c>
      <c r="L1929" s="136">
        <f t="shared" si="221"/>
        <v>0</v>
      </c>
      <c r="M1929" s="177">
        <f t="shared" si="221"/>
        <v>0</v>
      </c>
      <c r="N1929" s="137">
        <f t="shared" si="221"/>
        <v>0</v>
      </c>
      <c r="O1929" s="45"/>
      <c r="Q1929" s="57" t="str">
        <f t="shared" si="215"/>
        <v>скрыть</v>
      </c>
    </row>
    <row r="1930" spans="2:17" ht="15.75" hidden="1" customHeight="1" x14ac:dyDescent="0.25">
      <c r="B1930" s="182">
        <v>1914</v>
      </c>
      <c r="C1930" s="182">
        <f t="shared" si="221"/>
        <v>0</v>
      </c>
      <c r="D1930" s="182">
        <f t="shared" si="221"/>
        <v>0</v>
      </c>
      <c r="E1930" s="183">
        <f t="shared" si="221"/>
        <v>0</v>
      </c>
      <c r="F1930" s="182">
        <f t="shared" si="221"/>
        <v>0</v>
      </c>
      <c r="G1930" s="141">
        <f t="shared" si="221"/>
        <v>0</v>
      </c>
      <c r="H1930" s="141">
        <f t="shared" si="221"/>
        <v>0</v>
      </c>
      <c r="I1930" s="142">
        <f t="shared" si="221"/>
        <v>0</v>
      </c>
      <c r="J1930" s="136">
        <f t="shared" si="221"/>
        <v>0</v>
      </c>
      <c r="K1930" s="136">
        <f t="shared" si="221"/>
        <v>0</v>
      </c>
      <c r="L1930" s="136">
        <f t="shared" si="221"/>
        <v>0</v>
      </c>
      <c r="M1930" s="177">
        <f t="shared" si="221"/>
        <v>0</v>
      </c>
      <c r="N1930" s="137">
        <f t="shared" si="221"/>
        <v>0</v>
      </c>
      <c r="O1930" s="45"/>
      <c r="Q1930" s="57" t="str">
        <f t="shared" si="215"/>
        <v>скрыть</v>
      </c>
    </row>
    <row r="1931" spans="2:17" ht="15.75" hidden="1" customHeight="1" x14ac:dyDescent="0.25">
      <c r="B1931" s="182">
        <v>1915</v>
      </c>
      <c r="C1931" s="182">
        <f t="shared" si="221"/>
        <v>0</v>
      </c>
      <c r="D1931" s="182">
        <f t="shared" si="221"/>
        <v>0</v>
      </c>
      <c r="E1931" s="183">
        <f t="shared" si="221"/>
        <v>0</v>
      </c>
      <c r="F1931" s="182">
        <f t="shared" si="221"/>
        <v>0</v>
      </c>
      <c r="G1931" s="141">
        <f t="shared" si="221"/>
        <v>0</v>
      </c>
      <c r="H1931" s="141">
        <f t="shared" si="221"/>
        <v>0</v>
      </c>
      <c r="I1931" s="142">
        <f t="shared" si="221"/>
        <v>0</v>
      </c>
      <c r="J1931" s="136">
        <f t="shared" si="221"/>
        <v>0</v>
      </c>
      <c r="K1931" s="136">
        <f t="shared" si="221"/>
        <v>0</v>
      </c>
      <c r="L1931" s="136">
        <f t="shared" si="221"/>
        <v>0</v>
      </c>
      <c r="M1931" s="177">
        <f t="shared" si="221"/>
        <v>0</v>
      </c>
      <c r="N1931" s="137">
        <f t="shared" si="221"/>
        <v>0</v>
      </c>
      <c r="O1931" s="45"/>
      <c r="Q1931" s="57" t="str">
        <f t="shared" si="215"/>
        <v>скрыть</v>
      </c>
    </row>
    <row r="1932" spans="2:17" ht="15.75" hidden="1" customHeight="1" x14ac:dyDescent="0.25">
      <c r="B1932" s="182">
        <v>1916</v>
      </c>
      <c r="C1932" s="182">
        <f t="shared" si="221"/>
        <v>0</v>
      </c>
      <c r="D1932" s="182">
        <f t="shared" si="221"/>
        <v>0</v>
      </c>
      <c r="E1932" s="183">
        <f t="shared" si="221"/>
        <v>0</v>
      </c>
      <c r="F1932" s="182">
        <f t="shared" si="221"/>
        <v>0</v>
      </c>
      <c r="G1932" s="141">
        <f t="shared" si="221"/>
        <v>0</v>
      </c>
      <c r="H1932" s="141">
        <f t="shared" si="221"/>
        <v>0</v>
      </c>
      <c r="I1932" s="142">
        <f t="shared" si="221"/>
        <v>0</v>
      </c>
      <c r="J1932" s="136">
        <f t="shared" si="221"/>
        <v>0</v>
      </c>
      <c r="K1932" s="136">
        <f t="shared" si="221"/>
        <v>0</v>
      </c>
      <c r="L1932" s="136">
        <f t="shared" si="221"/>
        <v>0</v>
      </c>
      <c r="M1932" s="177">
        <f t="shared" si="221"/>
        <v>0</v>
      </c>
      <c r="N1932" s="137">
        <f t="shared" si="221"/>
        <v>0</v>
      </c>
      <c r="O1932" s="45"/>
      <c r="Q1932" s="57" t="str">
        <f t="shared" si="215"/>
        <v>скрыть</v>
      </c>
    </row>
    <row r="1933" spans="2:17" ht="15.75" hidden="1" customHeight="1" x14ac:dyDescent="0.25">
      <c r="B1933" s="182">
        <v>1917</v>
      </c>
      <c r="C1933" s="182">
        <f t="shared" si="221"/>
        <v>0</v>
      </c>
      <c r="D1933" s="182">
        <f t="shared" si="221"/>
        <v>0</v>
      </c>
      <c r="E1933" s="183">
        <f t="shared" si="221"/>
        <v>0</v>
      </c>
      <c r="F1933" s="182">
        <f t="shared" si="221"/>
        <v>0</v>
      </c>
      <c r="G1933" s="141">
        <f t="shared" si="221"/>
        <v>0</v>
      </c>
      <c r="H1933" s="141">
        <f t="shared" si="221"/>
        <v>0</v>
      </c>
      <c r="I1933" s="142">
        <f t="shared" si="221"/>
        <v>0</v>
      </c>
      <c r="J1933" s="136">
        <f t="shared" si="221"/>
        <v>0</v>
      </c>
      <c r="K1933" s="136">
        <f t="shared" si="221"/>
        <v>0</v>
      </c>
      <c r="L1933" s="136">
        <f t="shared" si="221"/>
        <v>0</v>
      </c>
      <c r="M1933" s="177">
        <f t="shared" si="221"/>
        <v>0</v>
      </c>
      <c r="N1933" s="137">
        <f t="shared" si="221"/>
        <v>0</v>
      </c>
      <c r="O1933" s="45"/>
      <c r="Q1933" s="57" t="str">
        <f t="shared" si="215"/>
        <v>скрыть</v>
      </c>
    </row>
    <row r="1934" spans="2:17" ht="15.75" hidden="1" customHeight="1" x14ac:dyDescent="0.25">
      <c r="B1934" s="182">
        <v>1918</v>
      </c>
      <c r="C1934" s="182">
        <f t="shared" si="221"/>
        <v>0</v>
      </c>
      <c r="D1934" s="182">
        <f t="shared" si="221"/>
        <v>0</v>
      </c>
      <c r="E1934" s="183">
        <f t="shared" si="221"/>
        <v>0</v>
      </c>
      <c r="F1934" s="182">
        <f t="shared" si="221"/>
        <v>0</v>
      </c>
      <c r="G1934" s="141">
        <f t="shared" si="221"/>
        <v>0</v>
      </c>
      <c r="H1934" s="141">
        <f t="shared" si="221"/>
        <v>0</v>
      </c>
      <c r="I1934" s="142">
        <f t="shared" si="221"/>
        <v>0</v>
      </c>
      <c r="J1934" s="136">
        <f t="shared" si="221"/>
        <v>0</v>
      </c>
      <c r="K1934" s="136">
        <f t="shared" si="221"/>
        <v>0</v>
      </c>
      <c r="L1934" s="136">
        <f t="shared" si="221"/>
        <v>0</v>
      </c>
      <c r="M1934" s="177">
        <f t="shared" si="221"/>
        <v>0</v>
      </c>
      <c r="N1934" s="137">
        <f t="shared" si="221"/>
        <v>0</v>
      </c>
      <c r="O1934" s="45"/>
      <c r="Q1934" s="57" t="str">
        <f t="shared" si="215"/>
        <v>скрыть</v>
      </c>
    </row>
    <row r="1935" spans="2:17" ht="15.75" hidden="1" customHeight="1" x14ac:dyDescent="0.25">
      <c r="B1935" s="182">
        <v>1919</v>
      </c>
      <c r="C1935" s="182">
        <f t="shared" si="221"/>
        <v>0</v>
      </c>
      <c r="D1935" s="182">
        <f t="shared" si="221"/>
        <v>0</v>
      </c>
      <c r="E1935" s="183">
        <f t="shared" si="221"/>
        <v>0</v>
      </c>
      <c r="F1935" s="182">
        <f t="shared" si="221"/>
        <v>0</v>
      </c>
      <c r="G1935" s="141">
        <f t="shared" si="221"/>
        <v>0</v>
      </c>
      <c r="H1935" s="141">
        <f t="shared" si="221"/>
        <v>0</v>
      </c>
      <c r="I1935" s="142">
        <f t="shared" si="221"/>
        <v>0</v>
      </c>
      <c r="J1935" s="136">
        <f t="shared" si="221"/>
        <v>0</v>
      </c>
      <c r="K1935" s="136">
        <f t="shared" si="221"/>
        <v>0</v>
      </c>
      <c r="L1935" s="136">
        <f t="shared" si="221"/>
        <v>0</v>
      </c>
      <c r="M1935" s="177">
        <f t="shared" si="221"/>
        <v>0</v>
      </c>
      <c r="N1935" s="137">
        <f t="shared" si="221"/>
        <v>0</v>
      </c>
      <c r="O1935" s="45"/>
      <c r="Q1935" s="57" t="str">
        <f t="shared" si="215"/>
        <v>скрыть</v>
      </c>
    </row>
    <row r="1936" spans="2:17" ht="15.75" hidden="1" customHeight="1" x14ac:dyDescent="0.25">
      <c r="B1936" s="182">
        <v>1920</v>
      </c>
      <c r="C1936" s="182">
        <f t="shared" si="221"/>
        <v>0</v>
      </c>
      <c r="D1936" s="182">
        <f t="shared" si="221"/>
        <v>0</v>
      </c>
      <c r="E1936" s="183">
        <f t="shared" si="221"/>
        <v>0</v>
      </c>
      <c r="F1936" s="182">
        <f t="shared" si="221"/>
        <v>0</v>
      </c>
      <c r="G1936" s="141">
        <f t="shared" si="221"/>
        <v>0</v>
      </c>
      <c r="H1936" s="141">
        <f t="shared" si="221"/>
        <v>0</v>
      </c>
      <c r="I1936" s="142">
        <f t="shared" si="221"/>
        <v>0</v>
      </c>
      <c r="J1936" s="136">
        <f t="shared" si="221"/>
        <v>0</v>
      </c>
      <c r="K1936" s="136">
        <f t="shared" si="221"/>
        <v>0</v>
      </c>
      <c r="L1936" s="136">
        <f t="shared" si="221"/>
        <v>0</v>
      </c>
      <c r="M1936" s="177">
        <f t="shared" si="221"/>
        <v>0</v>
      </c>
      <c r="N1936" s="137">
        <f t="shared" si="221"/>
        <v>0</v>
      </c>
      <c r="O1936" s="45"/>
      <c r="Q1936" s="57" t="str">
        <f t="shared" si="215"/>
        <v>скрыть</v>
      </c>
    </row>
    <row r="1937" spans="2:17" ht="15.75" hidden="1" customHeight="1" x14ac:dyDescent="0.25">
      <c r="B1937" s="182">
        <v>1921</v>
      </c>
      <c r="C1937" s="182">
        <f t="shared" ref="C1937:N1946" si="222">IFERROR(VLOOKUP($B1937,calc_data,C$14+1,0),0)</f>
        <v>0</v>
      </c>
      <c r="D1937" s="182">
        <f t="shared" si="222"/>
        <v>0</v>
      </c>
      <c r="E1937" s="183">
        <f t="shared" si="222"/>
        <v>0</v>
      </c>
      <c r="F1937" s="182">
        <f t="shared" si="222"/>
        <v>0</v>
      </c>
      <c r="G1937" s="141">
        <f t="shared" si="222"/>
        <v>0</v>
      </c>
      <c r="H1937" s="141">
        <f t="shared" si="222"/>
        <v>0</v>
      </c>
      <c r="I1937" s="142">
        <f t="shared" si="222"/>
        <v>0</v>
      </c>
      <c r="J1937" s="136">
        <f t="shared" si="222"/>
        <v>0</v>
      </c>
      <c r="K1937" s="136">
        <f t="shared" si="222"/>
        <v>0</v>
      </c>
      <c r="L1937" s="136">
        <f t="shared" si="222"/>
        <v>0</v>
      </c>
      <c r="M1937" s="177">
        <f t="shared" si="222"/>
        <v>0</v>
      </c>
      <c r="N1937" s="137">
        <f t="shared" si="222"/>
        <v>0</v>
      </c>
      <c r="O1937" s="45"/>
      <c r="Q1937" s="57" t="str">
        <f t="shared" ref="Q1937:Q2000" si="223">IF(K1937&gt;0,"показать","скрыть")</f>
        <v>скрыть</v>
      </c>
    </row>
    <row r="1938" spans="2:17" ht="15.75" hidden="1" customHeight="1" x14ac:dyDescent="0.25">
      <c r="B1938" s="182">
        <v>1922</v>
      </c>
      <c r="C1938" s="182">
        <f t="shared" si="222"/>
        <v>0</v>
      </c>
      <c r="D1938" s="182">
        <f t="shared" si="222"/>
        <v>0</v>
      </c>
      <c r="E1938" s="183">
        <f t="shared" si="222"/>
        <v>0</v>
      </c>
      <c r="F1938" s="182">
        <f t="shared" si="222"/>
        <v>0</v>
      </c>
      <c r="G1938" s="141">
        <f t="shared" si="222"/>
        <v>0</v>
      </c>
      <c r="H1938" s="141">
        <f t="shared" si="222"/>
        <v>0</v>
      </c>
      <c r="I1938" s="142">
        <f t="shared" si="222"/>
        <v>0</v>
      </c>
      <c r="J1938" s="136">
        <f t="shared" si="222"/>
        <v>0</v>
      </c>
      <c r="K1938" s="136">
        <f t="shared" si="222"/>
        <v>0</v>
      </c>
      <c r="L1938" s="136">
        <f t="shared" si="222"/>
        <v>0</v>
      </c>
      <c r="M1938" s="177">
        <f t="shared" si="222"/>
        <v>0</v>
      </c>
      <c r="N1938" s="137">
        <f t="shared" si="222"/>
        <v>0</v>
      </c>
      <c r="O1938" s="45"/>
      <c r="Q1938" s="57" t="str">
        <f t="shared" si="223"/>
        <v>скрыть</v>
      </c>
    </row>
    <row r="1939" spans="2:17" ht="15.75" hidden="1" customHeight="1" x14ac:dyDescent="0.25">
      <c r="B1939" s="182">
        <v>1923</v>
      </c>
      <c r="C1939" s="182">
        <f t="shared" si="222"/>
        <v>0</v>
      </c>
      <c r="D1939" s="182">
        <f t="shared" si="222"/>
        <v>0</v>
      </c>
      <c r="E1939" s="183">
        <f t="shared" si="222"/>
        <v>0</v>
      </c>
      <c r="F1939" s="182">
        <f t="shared" si="222"/>
        <v>0</v>
      </c>
      <c r="G1939" s="141">
        <f t="shared" si="222"/>
        <v>0</v>
      </c>
      <c r="H1939" s="141">
        <f t="shared" si="222"/>
        <v>0</v>
      </c>
      <c r="I1939" s="142">
        <f t="shared" si="222"/>
        <v>0</v>
      </c>
      <c r="J1939" s="136">
        <f t="shared" si="222"/>
        <v>0</v>
      </c>
      <c r="K1939" s="136">
        <f t="shared" si="222"/>
        <v>0</v>
      </c>
      <c r="L1939" s="136">
        <f t="shared" si="222"/>
        <v>0</v>
      </c>
      <c r="M1939" s="177">
        <f t="shared" si="222"/>
        <v>0</v>
      </c>
      <c r="N1939" s="137">
        <f t="shared" si="222"/>
        <v>0</v>
      </c>
      <c r="O1939" s="45"/>
      <c r="Q1939" s="57" t="str">
        <f t="shared" si="223"/>
        <v>скрыть</v>
      </c>
    </row>
    <row r="1940" spans="2:17" ht="15.75" hidden="1" customHeight="1" x14ac:dyDescent="0.25">
      <c r="B1940" s="182">
        <v>1924</v>
      </c>
      <c r="C1940" s="182">
        <f t="shared" si="222"/>
        <v>0</v>
      </c>
      <c r="D1940" s="182">
        <f t="shared" si="222"/>
        <v>0</v>
      </c>
      <c r="E1940" s="183">
        <f t="shared" si="222"/>
        <v>0</v>
      </c>
      <c r="F1940" s="182">
        <f t="shared" si="222"/>
        <v>0</v>
      </c>
      <c r="G1940" s="141">
        <f t="shared" si="222"/>
        <v>0</v>
      </c>
      <c r="H1940" s="141">
        <f t="shared" si="222"/>
        <v>0</v>
      </c>
      <c r="I1940" s="142">
        <f t="shared" si="222"/>
        <v>0</v>
      </c>
      <c r="J1940" s="136">
        <f t="shared" si="222"/>
        <v>0</v>
      </c>
      <c r="K1940" s="136">
        <f t="shared" si="222"/>
        <v>0</v>
      </c>
      <c r="L1940" s="136">
        <f t="shared" si="222"/>
        <v>0</v>
      </c>
      <c r="M1940" s="177">
        <f t="shared" si="222"/>
        <v>0</v>
      </c>
      <c r="N1940" s="137">
        <f t="shared" si="222"/>
        <v>0</v>
      </c>
      <c r="O1940" s="45"/>
      <c r="Q1940" s="57" t="str">
        <f t="shared" si="223"/>
        <v>скрыть</v>
      </c>
    </row>
    <row r="1941" spans="2:17" ht="15.75" hidden="1" customHeight="1" x14ac:dyDescent="0.25">
      <c r="B1941" s="182">
        <v>1925</v>
      </c>
      <c r="C1941" s="182">
        <f t="shared" si="222"/>
        <v>0</v>
      </c>
      <c r="D1941" s="182">
        <f t="shared" si="222"/>
        <v>0</v>
      </c>
      <c r="E1941" s="183">
        <f t="shared" si="222"/>
        <v>0</v>
      </c>
      <c r="F1941" s="182">
        <f t="shared" si="222"/>
        <v>0</v>
      </c>
      <c r="G1941" s="141">
        <f t="shared" si="222"/>
        <v>0</v>
      </c>
      <c r="H1941" s="141">
        <f t="shared" si="222"/>
        <v>0</v>
      </c>
      <c r="I1941" s="142">
        <f t="shared" si="222"/>
        <v>0</v>
      </c>
      <c r="J1941" s="136">
        <f t="shared" si="222"/>
        <v>0</v>
      </c>
      <c r="K1941" s="136">
        <f t="shared" si="222"/>
        <v>0</v>
      </c>
      <c r="L1941" s="136">
        <f t="shared" si="222"/>
        <v>0</v>
      </c>
      <c r="M1941" s="177">
        <f t="shared" si="222"/>
        <v>0</v>
      </c>
      <c r="N1941" s="137">
        <f t="shared" si="222"/>
        <v>0</v>
      </c>
      <c r="O1941" s="45"/>
      <c r="Q1941" s="57" t="str">
        <f t="shared" si="223"/>
        <v>скрыть</v>
      </c>
    </row>
    <row r="1942" spans="2:17" ht="15.75" hidden="1" customHeight="1" x14ac:dyDescent="0.25">
      <c r="B1942" s="182">
        <v>1926</v>
      </c>
      <c r="C1942" s="182">
        <f t="shared" si="222"/>
        <v>0</v>
      </c>
      <c r="D1942" s="182">
        <f t="shared" si="222"/>
        <v>0</v>
      </c>
      <c r="E1942" s="183">
        <f t="shared" si="222"/>
        <v>0</v>
      </c>
      <c r="F1942" s="182">
        <f t="shared" si="222"/>
        <v>0</v>
      </c>
      <c r="G1942" s="141">
        <f t="shared" si="222"/>
        <v>0</v>
      </c>
      <c r="H1942" s="141">
        <f t="shared" si="222"/>
        <v>0</v>
      </c>
      <c r="I1942" s="142">
        <f t="shared" si="222"/>
        <v>0</v>
      </c>
      <c r="J1942" s="136">
        <f t="shared" si="222"/>
        <v>0</v>
      </c>
      <c r="K1942" s="136">
        <f t="shared" si="222"/>
        <v>0</v>
      </c>
      <c r="L1942" s="136">
        <f t="shared" si="222"/>
        <v>0</v>
      </c>
      <c r="M1942" s="177">
        <f t="shared" si="222"/>
        <v>0</v>
      </c>
      <c r="N1942" s="137">
        <f t="shared" si="222"/>
        <v>0</v>
      </c>
      <c r="O1942" s="45"/>
      <c r="Q1942" s="57" t="str">
        <f t="shared" si="223"/>
        <v>скрыть</v>
      </c>
    </row>
    <row r="1943" spans="2:17" ht="15.75" hidden="1" customHeight="1" x14ac:dyDescent="0.25">
      <c r="B1943" s="182">
        <v>1927</v>
      </c>
      <c r="C1943" s="182">
        <f t="shared" si="222"/>
        <v>0</v>
      </c>
      <c r="D1943" s="182">
        <f t="shared" si="222"/>
        <v>0</v>
      </c>
      <c r="E1943" s="183">
        <f t="shared" si="222"/>
        <v>0</v>
      </c>
      <c r="F1943" s="182">
        <f t="shared" si="222"/>
        <v>0</v>
      </c>
      <c r="G1943" s="141">
        <f t="shared" si="222"/>
        <v>0</v>
      </c>
      <c r="H1943" s="141">
        <f t="shared" si="222"/>
        <v>0</v>
      </c>
      <c r="I1943" s="142">
        <f t="shared" si="222"/>
        <v>0</v>
      </c>
      <c r="J1943" s="136">
        <f t="shared" si="222"/>
        <v>0</v>
      </c>
      <c r="K1943" s="136">
        <f t="shared" si="222"/>
        <v>0</v>
      </c>
      <c r="L1943" s="136">
        <f t="shared" si="222"/>
        <v>0</v>
      </c>
      <c r="M1943" s="177">
        <f t="shared" si="222"/>
        <v>0</v>
      </c>
      <c r="N1943" s="137">
        <f t="shared" si="222"/>
        <v>0</v>
      </c>
      <c r="O1943" s="45"/>
      <c r="Q1943" s="57" t="str">
        <f t="shared" si="223"/>
        <v>скрыть</v>
      </c>
    </row>
    <row r="1944" spans="2:17" ht="15.75" hidden="1" customHeight="1" x14ac:dyDescent="0.25">
      <c r="B1944" s="182">
        <v>1928</v>
      </c>
      <c r="C1944" s="182">
        <f t="shared" si="222"/>
        <v>0</v>
      </c>
      <c r="D1944" s="182">
        <f t="shared" si="222"/>
        <v>0</v>
      </c>
      <c r="E1944" s="183">
        <f t="shared" si="222"/>
        <v>0</v>
      </c>
      <c r="F1944" s="182">
        <f t="shared" si="222"/>
        <v>0</v>
      </c>
      <c r="G1944" s="141">
        <f t="shared" si="222"/>
        <v>0</v>
      </c>
      <c r="H1944" s="141">
        <f t="shared" si="222"/>
        <v>0</v>
      </c>
      <c r="I1944" s="142">
        <f t="shared" si="222"/>
        <v>0</v>
      </c>
      <c r="J1944" s="136">
        <f t="shared" si="222"/>
        <v>0</v>
      </c>
      <c r="K1944" s="136">
        <f t="shared" si="222"/>
        <v>0</v>
      </c>
      <c r="L1944" s="136">
        <f t="shared" si="222"/>
        <v>0</v>
      </c>
      <c r="M1944" s="177">
        <f t="shared" si="222"/>
        <v>0</v>
      </c>
      <c r="N1944" s="137">
        <f t="shared" si="222"/>
        <v>0</v>
      </c>
      <c r="O1944" s="45"/>
      <c r="Q1944" s="57" t="str">
        <f t="shared" si="223"/>
        <v>скрыть</v>
      </c>
    </row>
    <row r="1945" spans="2:17" ht="15.75" hidden="1" customHeight="1" x14ac:dyDescent="0.25">
      <c r="B1945" s="182">
        <v>1929</v>
      </c>
      <c r="C1945" s="182">
        <f t="shared" si="222"/>
        <v>0</v>
      </c>
      <c r="D1945" s="182">
        <f t="shared" si="222"/>
        <v>0</v>
      </c>
      <c r="E1945" s="183">
        <f t="shared" si="222"/>
        <v>0</v>
      </c>
      <c r="F1945" s="182">
        <f t="shared" si="222"/>
        <v>0</v>
      </c>
      <c r="G1945" s="141">
        <f t="shared" si="222"/>
        <v>0</v>
      </c>
      <c r="H1945" s="141">
        <f t="shared" si="222"/>
        <v>0</v>
      </c>
      <c r="I1945" s="142">
        <f t="shared" si="222"/>
        <v>0</v>
      </c>
      <c r="J1945" s="136">
        <f t="shared" si="222"/>
        <v>0</v>
      </c>
      <c r="K1945" s="136">
        <f t="shared" si="222"/>
        <v>0</v>
      </c>
      <c r="L1945" s="136">
        <f t="shared" si="222"/>
        <v>0</v>
      </c>
      <c r="M1945" s="177">
        <f t="shared" si="222"/>
        <v>0</v>
      </c>
      <c r="N1945" s="137">
        <f t="shared" si="222"/>
        <v>0</v>
      </c>
      <c r="O1945" s="45"/>
      <c r="Q1945" s="57" t="str">
        <f t="shared" si="223"/>
        <v>скрыть</v>
      </c>
    </row>
    <row r="1946" spans="2:17" ht="15.75" hidden="1" customHeight="1" x14ac:dyDescent="0.25">
      <c r="B1946" s="182">
        <v>1930</v>
      </c>
      <c r="C1946" s="182">
        <f t="shared" si="222"/>
        <v>0</v>
      </c>
      <c r="D1946" s="182">
        <f t="shared" si="222"/>
        <v>0</v>
      </c>
      <c r="E1946" s="183">
        <f t="shared" si="222"/>
        <v>0</v>
      </c>
      <c r="F1946" s="182">
        <f t="shared" si="222"/>
        <v>0</v>
      </c>
      <c r="G1946" s="141">
        <f t="shared" si="222"/>
        <v>0</v>
      </c>
      <c r="H1946" s="141">
        <f t="shared" si="222"/>
        <v>0</v>
      </c>
      <c r="I1946" s="142">
        <f t="shared" si="222"/>
        <v>0</v>
      </c>
      <c r="J1946" s="136">
        <f t="shared" si="222"/>
        <v>0</v>
      </c>
      <c r="K1946" s="136">
        <f t="shared" si="222"/>
        <v>0</v>
      </c>
      <c r="L1946" s="136">
        <f t="shared" si="222"/>
        <v>0</v>
      </c>
      <c r="M1946" s="177">
        <f t="shared" si="222"/>
        <v>0</v>
      </c>
      <c r="N1946" s="137">
        <f t="shared" si="222"/>
        <v>0</v>
      </c>
      <c r="O1946" s="45"/>
      <c r="Q1946" s="57" t="str">
        <f t="shared" si="223"/>
        <v>скрыть</v>
      </c>
    </row>
    <row r="1947" spans="2:17" ht="15.75" hidden="1" customHeight="1" x14ac:dyDescent="0.25">
      <c r="B1947" s="182">
        <v>1931</v>
      </c>
      <c r="C1947" s="182">
        <f t="shared" ref="C1947:N1956" si="224">IFERROR(VLOOKUP($B1947,calc_data,C$14+1,0),0)</f>
        <v>0</v>
      </c>
      <c r="D1947" s="182">
        <f t="shared" si="224"/>
        <v>0</v>
      </c>
      <c r="E1947" s="183">
        <f t="shared" si="224"/>
        <v>0</v>
      </c>
      <c r="F1947" s="182">
        <f t="shared" si="224"/>
        <v>0</v>
      </c>
      <c r="G1947" s="141">
        <f t="shared" si="224"/>
        <v>0</v>
      </c>
      <c r="H1947" s="141">
        <f t="shared" si="224"/>
        <v>0</v>
      </c>
      <c r="I1947" s="142">
        <f t="shared" si="224"/>
        <v>0</v>
      </c>
      <c r="J1947" s="136">
        <f t="shared" si="224"/>
        <v>0</v>
      </c>
      <c r="K1947" s="136">
        <f t="shared" si="224"/>
        <v>0</v>
      </c>
      <c r="L1947" s="136">
        <f t="shared" si="224"/>
        <v>0</v>
      </c>
      <c r="M1947" s="177">
        <f t="shared" si="224"/>
        <v>0</v>
      </c>
      <c r="N1947" s="137">
        <f t="shared" si="224"/>
        <v>0</v>
      </c>
      <c r="O1947" s="45"/>
      <c r="Q1947" s="57" t="str">
        <f t="shared" si="223"/>
        <v>скрыть</v>
      </c>
    </row>
    <row r="1948" spans="2:17" ht="15.75" hidden="1" customHeight="1" x14ac:dyDescent="0.25">
      <c r="B1948" s="182">
        <v>1932</v>
      </c>
      <c r="C1948" s="182">
        <f t="shared" si="224"/>
        <v>0</v>
      </c>
      <c r="D1948" s="182">
        <f t="shared" si="224"/>
        <v>0</v>
      </c>
      <c r="E1948" s="183">
        <f t="shared" si="224"/>
        <v>0</v>
      </c>
      <c r="F1948" s="182">
        <f t="shared" si="224"/>
        <v>0</v>
      </c>
      <c r="G1948" s="141">
        <f t="shared" si="224"/>
        <v>0</v>
      </c>
      <c r="H1948" s="141">
        <f t="shared" si="224"/>
        <v>0</v>
      </c>
      <c r="I1948" s="142">
        <f t="shared" si="224"/>
        <v>0</v>
      </c>
      <c r="J1948" s="136">
        <f t="shared" si="224"/>
        <v>0</v>
      </c>
      <c r="K1948" s="136">
        <f t="shared" si="224"/>
        <v>0</v>
      </c>
      <c r="L1948" s="136">
        <f t="shared" si="224"/>
        <v>0</v>
      </c>
      <c r="M1948" s="177">
        <f t="shared" si="224"/>
        <v>0</v>
      </c>
      <c r="N1948" s="137">
        <f t="shared" si="224"/>
        <v>0</v>
      </c>
      <c r="O1948" s="45"/>
      <c r="Q1948" s="57" t="str">
        <f t="shared" si="223"/>
        <v>скрыть</v>
      </c>
    </row>
    <row r="1949" spans="2:17" ht="15.75" hidden="1" customHeight="1" x14ac:dyDescent="0.25">
      <c r="B1949" s="182">
        <v>1933</v>
      </c>
      <c r="C1949" s="182">
        <f t="shared" si="224"/>
        <v>0</v>
      </c>
      <c r="D1949" s="182">
        <f t="shared" si="224"/>
        <v>0</v>
      </c>
      <c r="E1949" s="183">
        <f t="shared" si="224"/>
        <v>0</v>
      </c>
      <c r="F1949" s="182">
        <f t="shared" si="224"/>
        <v>0</v>
      </c>
      <c r="G1949" s="141">
        <f t="shared" si="224"/>
        <v>0</v>
      </c>
      <c r="H1949" s="141">
        <f t="shared" si="224"/>
        <v>0</v>
      </c>
      <c r="I1949" s="142">
        <f t="shared" si="224"/>
        <v>0</v>
      </c>
      <c r="J1949" s="136">
        <f t="shared" si="224"/>
        <v>0</v>
      </c>
      <c r="K1949" s="136">
        <f t="shared" si="224"/>
        <v>0</v>
      </c>
      <c r="L1949" s="136">
        <f t="shared" si="224"/>
        <v>0</v>
      </c>
      <c r="M1949" s="177">
        <f t="shared" si="224"/>
        <v>0</v>
      </c>
      <c r="N1949" s="137">
        <f t="shared" si="224"/>
        <v>0</v>
      </c>
      <c r="O1949" s="45"/>
      <c r="Q1949" s="57" t="str">
        <f t="shared" si="223"/>
        <v>скрыть</v>
      </c>
    </row>
    <row r="1950" spans="2:17" ht="15.75" hidden="1" customHeight="1" x14ac:dyDescent="0.25">
      <c r="B1950" s="182">
        <v>1934</v>
      </c>
      <c r="C1950" s="182">
        <f t="shared" si="224"/>
        <v>0</v>
      </c>
      <c r="D1950" s="182">
        <f t="shared" si="224"/>
        <v>0</v>
      </c>
      <c r="E1950" s="183">
        <f t="shared" si="224"/>
        <v>0</v>
      </c>
      <c r="F1950" s="182">
        <f t="shared" si="224"/>
        <v>0</v>
      </c>
      <c r="G1950" s="141">
        <f t="shared" si="224"/>
        <v>0</v>
      </c>
      <c r="H1950" s="141">
        <f t="shared" si="224"/>
        <v>0</v>
      </c>
      <c r="I1950" s="142">
        <f t="shared" si="224"/>
        <v>0</v>
      </c>
      <c r="J1950" s="136">
        <f t="shared" si="224"/>
        <v>0</v>
      </c>
      <c r="K1950" s="136">
        <f t="shared" si="224"/>
        <v>0</v>
      </c>
      <c r="L1950" s="136">
        <f t="shared" si="224"/>
        <v>0</v>
      </c>
      <c r="M1950" s="177">
        <f t="shared" si="224"/>
        <v>0</v>
      </c>
      <c r="N1950" s="137">
        <f t="shared" si="224"/>
        <v>0</v>
      </c>
      <c r="O1950" s="45"/>
      <c r="Q1950" s="57" t="str">
        <f t="shared" si="223"/>
        <v>скрыть</v>
      </c>
    </row>
    <row r="1951" spans="2:17" ht="15.75" hidden="1" customHeight="1" x14ac:dyDescent="0.25">
      <c r="B1951" s="182">
        <v>1935</v>
      </c>
      <c r="C1951" s="182">
        <f t="shared" si="224"/>
        <v>0</v>
      </c>
      <c r="D1951" s="182">
        <f t="shared" si="224"/>
        <v>0</v>
      </c>
      <c r="E1951" s="183">
        <f t="shared" si="224"/>
        <v>0</v>
      </c>
      <c r="F1951" s="182">
        <f t="shared" si="224"/>
        <v>0</v>
      </c>
      <c r="G1951" s="141">
        <f t="shared" si="224"/>
        <v>0</v>
      </c>
      <c r="H1951" s="141">
        <f t="shared" si="224"/>
        <v>0</v>
      </c>
      <c r="I1951" s="142">
        <f t="shared" si="224"/>
        <v>0</v>
      </c>
      <c r="J1951" s="136">
        <f t="shared" si="224"/>
        <v>0</v>
      </c>
      <c r="K1951" s="136">
        <f t="shared" si="224"/>
        <v>0</v>
      </c>
      <c r="L1951" s="136">
        <f t="shared" si="224"/>
        <v>0</v>
      </c>
      <c r="M1951" s="177">
        <f t="shared" si="224"/>
        <v>0</v>
      </c>
      <c r="N1951" s="137">
        <f t="shared" si="224"/>
        <v>0</v>
      </c>
      <c r="O1951" s="45"/>
      <c r="Q1951" s="57" t="str">
        <f t="shared" si="223"/>
        <v>скрыть</v>
      </c>
    </row>
    <row r="1952" spans="2:17" ht="15.75" hidden="1" customHeight="1" x14ac:dyDescent="0.25">
      <c r="B1952" s="182">
        <v>1936</v>
      </c>
      <c r="C1952" s="182">
        <f t="shared" si="224"/>
        <v>0</v>
      </c>
      <c r="D1952" s="182">
        <f t="shared" si="224"/>
        <v>0</v>
      </c>
      <c r="E1952" s="183">
        <f t="shared" si="224"/>
        <v>0</v>
      </c>
      <c r="F1952" s="182">
        <f t="shared" si="224"/>
        <v>0</v>
      </c>
      <c r="G1952" s="141">
        <f t="shared" si="224"/>
        <v>0</v>
      </c>
      <c r="H1952" s="141">
        <f t="shared" si="224"/>
        <v>0</v>
      </c>
      <c r="I1952" s="142">
        <f t="shared" si="224"/>
        <v>0</v>
      </c>
      <c r="J1952" s="136">
        <f t="shared" si="224"/>
        <v>0</v>
      </c>
      <c r="K1952" s="136">
        <f t="shared" si="224"/>
        <v>0</v>
      </c>
      <c r="L1952" s="136">
        <f t="shared" si="224"/>
        <v>0</v>
      </c>
      <c r="M1952" s="177">
        <f t="shared" si="224"/>
        <v>0</v>
      </c>
      <c r="N1952" s="137">
        <f t="shared" si="224"/>
        <v>0</v>
      </c>
      <c r="O1952" s="45"/>
      <c r="Q1952" s="57" t="str">
        <f t="shared" si="223"/>
        <v>скрыть</v>
      </c>
    </row>
    <row r="1953" spans="2:17" ht="15.75" hidden="1" customHeight="1" x14ac:dyDescent="0.25">
      <c r="B1953" s="182">
        <v>1937</v>
      </c>
      <c r="C1953" s="182">
        <f t="shared" si="224"/>
        <v>0</v>
      </c>
      <c r="D1953" s="182">
        <f t="shared" si="224"/>
        <v>0</v>
      </c>
      <c r="E1953" s="183">
        <f t="shared" si="224"/>
        <v>0</v>
      </c>
      <c r="F1953" s="182">
        <f t="shared" si="224"/>
        <v>0</v>
      </c>
      <c r="G1953" s="141">
        <f t="shared" si="224"/>
        <v>0</v>
      </c>
      <c r="H1953" s="141">
        <f t="shared" si="224"/>
        <v>0</v>
      </c>
      <c r="I1953" s="142">
        <f t="shared" si="224"/>
        <v>0</v>
      </c>
      <c r="J1953" s="136">
        <f t="shared" si="224"/>
        <v>0</v>
      </c>
      <c r="K1953" s="136">
        <f t="shared" si="224"/>
        <v>0</v>
      </c>
      <c r="L1953" s="136">
        <f t="shared" si="224"/>
        <v>0</v>
      </c>
      <c r="M1953" s="177">
        <f t="shared" si="224"/>
        <v>0</v>
      </c>
      <c r="N1953" s="137">
        <f t="shared" si="224"/>
        <v>0</v>
      </c>
      <c r="O1953" s="45"/>
      <c r="Q1953" s="57" t="str">
        <f t="shared" si="223"/>
        <v>скрыть</v>
      </c>
    </row>
    <row r="1954" spans="2:17" ht="15.75" hidden="1" customHeight="1" x14ac:dyDescent="0.25">
      <c r="B1954" s="182">
        <v>1938</v>
      </c>
      <c r="C1954" s="182">
        <f t="shared" si="224"/>
        <v>0</v>
      </c>
      <c r="D1954" s="182">
        <f t="shared" si="224"/>
        <v>0</v>
      </c>
      <c r="E1954" s="183">
        <f t="shared" si="224"/>
        <v>0</v>
      </c>
      <c r="F1954" s="182">
        <f t="shared" si="224"/>
        <v>0</v>
      </c>
      <c r="G1954" s="141">
        <f t="shared" si="224"/>
        <v>0</v>
      </c>
      <c r="H1954" s="141">
        <f t="shared" si="224"/>
        <v>0</v>
      </c>
      <c r="I1954" s="142">
        <f t="shared" si="224"/>
        <v>0</v>
      </c>
      <c r="J1954" s="136">
        <f t="shared" si="224"/>
        <v>0</v>
      </c>
      <c r="K1954" s="136">
        <f t="shared" si="224"/>
        <v>0</v>
      </c>
      <c r="L1954" s="136">
        <f t="shared" si="224"/>
        <v>0</v>
      </c>
      <c r="M1954" s="177">
        <f t="shared" si="224"/>
        <v>0</v>
      </c>
      <c r="N1954" s="137">
        <f t="shared" si="224"/>
        <v>0</v>
      </c>
      <c r="O1954" s="45"/>
      <c r="Q1954" s="57" t="str">
        <f t="shared" si="223"/>
        <v>скрыть</v>
      </c>
    </row>
    <row r="1955" spans="2:17" ht="15.75" hidden="1" customHeight="1" x14ac:dyDescent="0.25">
      <c r="B1955" s="182">
        <v>1939</v>
      </c>
      <c r="C1955" s="182">
        <f t="shared" si="224"/>
        <v>0</v>
      </c>
      <c r="D1955" s="182">
        <f t="shared" si="224"/>
        <v>0</v>
      </c>
      <c r="E1955" s="183">
        <f t="shared" si="224"/>
        <v>0</v>
      </c>
      <c r="F1955" s="182">
        <f t="shared" si="224"/>
        <v>0</v>
      </c>
      <c r="G1955" s="141">
        <f t="shared" si="224"/>
        <v>0</v>
      </c>
      <c r="H1955" s="141">
        <f t="shared" si="224"/>
        <v>0</v>
      </c>
      <c r="I1955" s="142">
        <f t="shared" si="224"/>
        <v>0</v>
      </c>
      <c r="J1955" s="136">
        <f t="shared" si="224"/>
        <v>0</v>
      </c>
      <c r="K1955" s="136">
        <f t="shared" si="224"/>
        <v>0</v>
      </c>
      <c r="L1955" s="136">
        <f t="shared" si="224"/>
        <v>0</v>
      </c>
      <c r="M1955" s="177">
        <f t="shared" si="224"/>
        <v>0</v>
      </c>
      <c r="N1955" s="137">
        <f t="shared" si="224"/>
        <v>0</v>
      </c>
      <c r="O1955" s="45"/>
      <c r="Q1955" s="57" t="str">
        <f t="shared" si="223"/>
        <v>скрыть</v>
      </c>
    </row>
    <row r="1956" spans="2:17" ht="15.75" hidden="1" customHeight="1" x14ac:dyDescent="0.25">
      <c r="B1956" s="182">
        <v>1940</v>
      </c>
      <c r="C1956" s="182">
        <f t="shared" si="224"/>
        <v>0</v>
      </c>
      <c r="D1956" s="182">
        <f t="shared" si="224"/>
        <v>0</v>
      </c>
      <c r="E1956" s="183">
        <f t="shared" si="224"/>
        <v>0</v>
      </c>
      <c r="F1956" s="182">
        <f t="shared" si="224"/>
        <v>0</v>
      </c>
      <c r="G1956" s="141">
        <f t="shared" si="224"/>
        <v>0</v>
      </c>
      <c r="H1956" s="141">
        <f t="shared" si="224"/>
        <v>0</v>
      </c>
      <c r="I1956" s="142">
        <f t="shared" si="224"/>
        <v>0</v>
      </c>
      <c r="J1956" s="136">
        <f t="shared" si="224"/>
        <v>0</v>
      </c>
      <c r="K1956" s="136">
        <f t="shared" si="224"/>
        <v>0</v>
      </c>
      <c r="L1956" s="136">
        <f t="shared" si="224"/>
        <v>0</v>
      </c>
      <c r="M1956" s="177">
        <f t="shared" si="224"/>
        <v>0</v>
      </c>
      <c r="N1956" s="137">
        <f t="shared" si="224"/>
        <v>0</v>
      </c>
      <c r="O1956" s="45"/>
      <c r="Q1956" s="57" t="str">
        <f t="shared" si="223"/>
        <v>скрыть</v>
      </c>
    </row>
    <row r="1957" spans="2:17" ht="15.75" hidden="1" customHeight="1" x14ac:dyDescent="0.25">
      <c r="B1957" s="182">
        <v>1941</v>
      </c>
      <c r="C1957" s="182">
        <f t="shared" ref="C1957:N1966" si="225">IFERROR(VLOOKUP($B1957,calc_data,C$14+1,0),0)</f>
        <v>0</v>
      </c>
      <c r="D1957" s="182">
        <f t="shared" si="225"/>
        <v>0</v>
      </c>
      <c r="E1957" s="183">
        <f t="shared" si="225"/>
        <v>0</v>
      </c>
      <c r="F1957" s="182">
        <f t="shared" si="225"/>
        <v>0</v>
      </c>
      <c r="G1957" s="141">
        <f t="shared" si="225"/>
        <v>0</v>
      </c>
      <c r="H1957" s="141">
        <f t="shared" si="225"/>
        <v>0</v>
      </c>
      <c r="I1957" s="142">
        <f t="shared" si="225"/>
        <v>0</v>
      </c>
      <c r="J1957" s="136">
        <f t="shared" si="225"/>
        <v>0</v>
      </c>
      <c r="K1957" s="136">
        <f t="shared" si="225"/>
        <v>0</v>
      </c>
      <c r="L1957" s="136">
        <f t="shared" si="225"/>
        <v>0</v>
      </c>
      <c r="M1957" s="177">
        <f t="shared" si="225"/>
        <v>0</v>
      </c>
      <c r="N1957" s="137">
        <f t="shared" si="225"/>
        <v>0</v>
      </c>
      <c r="O1957" s="45"/>
      <c r="Q1957" s="57" t="str">
        <f t="shared" si="223"/>
        <v>скрыть</v>
      </c>
    </row>
    <row r="1958" spans="2:17" ht="15.75" hidden="1" customHeight="1" x14ac:dyDescent="0.25">
      <c r="B1958" s="182">
        <v>1942</v>
      </c>
      <c r="C1958" s="182">
        <f t="shared" si="225"/>
        <v>0</v>
      </c>
      <c r="D1958" s="182">
        <f t="shared" si="225"/>
        <v>0</v>
      </c>
      <c r="E1958" s="183">
        <f t="shared" si="225"/>
        <v>0</v>
      </c>
      <c r="F1958" s="182">
        <f t="shared" si="225"/>
        <v>0</v>
      </c>
      <c r="G1958" s="141">
        <f t="shared" si="225"/>
        <v>0</v>
      </c>
      <c r="H1958" s="141">
        <f t="shared" si="225"/>
        <v>0</v>
      </c>
      <c r="I1958" s="142">
        <f t="shared" si="225"/>
        <v>0</v>
      </c>
      <c r="J1958" s="136">
        <f t="shared" si="225"/>
        <v>0</v>
      </c>
      <c r="K1958" s="136">
        <f t="shared" si="225"/>
        <v>0</v>
      </c>
      <c r="L1958" s="136">
        <f t="shared" si="225"/>
        <v>0</v>
      </c>
      <c r="M1958" s="177">
        <f t="shared" si="225"/>
        <v>0</v>
      </c>
      <c r="N1958" s="137">
        <f t="shared" si="225"/>
        <v>0</v>
      </c>
      <c r="O1958" s="45"/>
      <c r="Q1958" s="57" t="str">
        <f t="shared" si="223"/>
        <v>скрыть</v>
      </c>
    </row>
    <row r="1959" spans="2:17" ht="15.75" hidden="1" customHeight="1" x14ac:dyDescent="0.25">
      <c r="B1959" s="182">
        <v>1943</v>
      </c>
      <c r="C1959" s="182">
        <f t="shared" si="225"/>
        <v>0</v>
      </c>
      <c r="D1959" s="182">
        <f t="shared" si="225"/>
        <v>0</v>
      </c>
      <c r="E1959" s="183">
        <f t="shared" si="225"/>
        <v>0</v>
      </c>
      <c r="F1959" s="182">
        <f t="shared" si="225"/>
        <v>0</v>
      </c>
      <c r="G1959" s="141">
        <f t="shared" si="225"/>
        <v>0</v>
      </c>
      <c r="H1959" s="141">
        <f t="shared" si="225"/>
        <v>0</v>
      </c>
      <c r="I1959" s="142">
        <f t="shared" si="225"/>
        <v>0</v>
      </c>
      <c r="J1959" s="136">
        <f t="shared" si="225"/>
        <v>0</v>
      </c>
      <c r="K1959" s="136">
        <f t="shared" si="225"/>
        <v>0</v>
      </c>
      <c r="L1959" s="136">
        <f t="shared" si="225"/>
        <v>0</v>
      </c>
      <c r="M1959" s="177">
        <f t="shared" si="225"/>
        <v>0</v>
      </c>
      <c r="N1959" s="137">
        <f t="shared" si="225"/>
        <v>0</v>
      </c>
      <c r="O1959" s="45"/>
      <c r="Q1959" s="57" t="str">
        <f t="shared" si="223"/>
        <v>скрыть</v>
      </c>
    </row>
    <row r="1960" spans="2:17" ht="15.75" hidden="1" customHeight="1" x14ac:dyDescent="0.25">
      <c r="B1960" s="182">
        <v>1944</v>
      </c>
      <c r="C1960" s="182">
        <f t="shared" si="225"/>
        <v>0</v>
      </c>
      <c r="D1960" s="182">
        <f t="shared" si="225"/>
        <v>0</v>
      </c>
      <c r="E1960" s="183">
        <f t="shared" si="225"/>
        <v>0</v>
      </c>
      <c r="F1960" s="182">
        <f t="shared" si="225"/>
        <v>0</v>
      </c>
      <c r="G1960" s="141">
        <f t="shared" si="225"/>
        <v>0</v>
      </c>
      <c r="H1960" s="141">
        <f t="shared" si="225"/>
        <v>0</v>
      </c>
      <c r="I1960" s="142">
        <f t="shared" si="225"/>
        <v>0</v>
      </c>
      <c r="J1960" s="136">
        <f t="shared" si="225"/>
        <v>0</v>
      </c>
      <c r="K1960" s="136">
        <f t="shared" si="225"/>
        <v>0</v>
      </c>
      <c r="L1960" s="136">
        <f t="shared" si="225"/>
        <v>0</v>
      </c>
      <c r="M1960" s="177">
        <f t="shared" si="225"/>
        <v>0</v>
      </c>
      <c r="N1960" s="137">
        <f t="shared" si="225"/>
        <v>0</v>
      </c>
      <c r="O1960" s="45"/>
      <c r="Q1960" s="57" t="str">
        <f t="shared" si="223"/>
        <v>скрыть</v>
      </c>
    </row>
    <row r="1961" spans="2:17" ht="15.75" hidden="1" customHeight="1" x14ac:dyDescent="0.25">
      <c r="B1961" s="182">
        <v>1945</v>
      </c>
      <c r="C1961" s="182">
        <f t="shared" si="225"/>
        <v>0</v>
      </c>
      <c r="D1961" s="182">
        <f t="shared" si="225"/>
        <v>0</v>
      </c>
      <c r="E1961" s="183">
        <f t="shared" si="225"/>
        <v>0</v>
      </c>
      <c r="F1961" s="182">
        <f t="shared" si="225"/>
        <v>0</v>
      </c>
      <c r="G1961" s="141">
        <f t="shared" si="225"/>
        <v>0</v>
      </c>
      <c r="H1961" s="141">
        <f t="shared" si="225"/>
        <v>0</v>
      </c>
      <c r="I1961" s="142">
        <f t="shared" si="225"/>
        <v>0</v>
      </c>
      <c r="J1961" s="136">
        <f t="shared" si="225"/>
        <v>0</v>
      </c>
      <c r="K1961" s="136">
        <f t="shared" si="225"/>
        <v>0</v>
      </c>
      <c r="L1961" s="136">
        <f t="shared" si="225"/>
        <v>0</v>
      </c>
      <c r="M1961" s="177">
        <f t="shared" si="225"/>
        <v>0</v>
      </c>
      <c r="N1961" s="137">
        <f t="shared" si="225"/>
        <v>0</v>
      </c>
      <c r="O1961" s="45"/>
      <c r="Q1961" s="57" t="str">
        <f t="shared" si="223"/>
        <v>скрыть</v>
      </c>
    </row>
    <row r="1962" spans="2:17" ht="15.75" hidden="1" customHeight="1" x14ac:dyDescent="0.25">
      <c r="B1962" s="182">
        <v>1946</v>
      </c>
      <c r="C1962" s="182">
        <f t="shared" si="225"/>
        <v>0</v>
      </c>
      <c r="D1962" s="182">
        <f t="shared" si="225"/>
        <v>0</v>
      </c>
      <c r="E1962" s="183">
        <f t="shared" si="225"/>
        <v>0</v>
      </c>
      <c r="F1962" s="182">
        <f t="shared" si="225"/>
        <v>0</v>
      </c>
      <c r="G1962" s="141">
        <f t="shared" si="225"/>
        <v>0</v>
      </c>
      <c r="H1962" s="141">
        <f t="shared" si="225"/>
        <v>0</v>
      </c>
      <c r="I1962" s="142">
        <f t="shared" si="225"/>
        <v>0</v>
      </c>
      <c r="J1962" s="136">
        <f t="shared" si="225"/>
        <v>0</v>
      </c>
      <c r="K1962" s="136">
        <f t="shared" si="225"/>
        <v>0</v>
      </c>
      <c r="L1962" s="136">
        <f t="shared" si="225"/>
        <v>0</v>
      </c>
      <c r="M1962" s="177">
        <f t="shared" si="225"/>
        <v>0</v>
      </c>
      <c r="N1962" s="137">
        <f t="shared" si="225"/>
        <v>0</v>
      </c>
      <c r="O1962" s="45"/>
      <c r="Q1962" s="57" t="str">
        <f t="shared" si="223"/>
        <v>скрыть</v>
      </c>
    </row>
    <row r="1963" spans="2:17" ht="15.75" hidden="1" customHeight="1" x14ac:dyDescent="0.25">
      <c r="B1963" s="182">
        <v>1947</v>
      </c>
      <c r="C1963" s="182">
        <f t="shared" si="225"/>
        <v>0</v>
      </c>
      <c r="D1963" s="182">
        <f t="shared" si="225"/>
        <v>0</v>
      </c>
      <c r="E1963" s="183">
        <f t="shared" si="225"/>
        <v>0</v>
      </c>
      <c r="F1963" s="182">
        <f t="shared" si="225"/>
        <v>0</v>
      </c>
      <c r="G1963" s="141">
        <f t="shared" si="225"/>
        <v>0</v>
      </c>
      <c r="H1963" s="141">
        <f t="shared" si="225"/>
        <v>0</v>
      </c>
      <c r="I1963" s="142">
        <f t="shared" si="225"/>
        <v>0</v>
      </c>
      <c r="J1963" s="136">
        <f t="shared" si="225"/>
        <v>0</v>
      </c>
      <c r="K1963" s="136">
        <f t="shared" si="225"/>
        <v>0</v>
      </c>
      <c r="L1963" s="136">
        <f t="shared" si="225"/>
        <v>0</v>
      </c>
      <c r="M1963" s="177">
        <f t="shared" si="225"/>
        <v>0</v>
      </c>
      <c r="N1963" s="137">
        <f t="shared" si="225"/>
        <v>0</v>
      </c>
      <c r="O1963" s="45"/>
      <c r="Q1963" s="57" t="str">
        <f t="shared" si="223"/>
        <v>скрыть</v>
      </c>
    </row>
    <row r="1964" spans="2:17" ht="15.75" hidden="1" customHeight="1" x14ac:dyDescent="0.25">
      <c r="B1964" s="182">
        <v>1948</v>
      </c>
      <c r="C1964" s="182">
        <f t="shared" si="225"/>
        <v>0</v>
      </c>
      <c r="D1964" s="182">
        <f t="shared" si="225"/>
        <v>0</v>
      </c>
      <c r="E1964" s="183">
        <f t="shared" si="225"/>
        <v>0</v>
      </c>
      <c r="F1964" s="182">
        <f t="shared" si="225"/>
        <v>0</v>
      </c>
      <c r="G1964" s="141">
        <f t="shared" si="225"/>
        <v>0</v>
      </c>
      <c r="H1964" s="141">
        <f t="shared" si="225"/>
        <v>0</v>
      </c>
      <c r="I1964" s="142">
        <f t="shared" si="225"/>
        <v>0</v>
      </c>
      <c r="J1964" s="136">
        <f t="shared" si="225"/>
        <v>0</v>
      </c>
      <c r="K1964" s="136">
        <f t="shared" si="225"/>
        <v>0</v>
      </c>
      <c r="L1964" s="136">
        <f t="shared" si="225"/>
        <v>0</v>
      </c>
      <c r="M1964" s="177">
        <f t="shared" si="225"/>
        <v>0</v>
      </c>
      <c r="N1964" s="137">
        <f t="shared" si="225"/>
        <v>0</v>
      </c>
      <c r="O1964" s="45"/>
      <c r="Q1964" s="57" t="str">
        <f t="shared" si="223"/>
        <v>скрыть</v>
      </c>
    </row>
    <row r="1965" spans="2:17" ht="15.75" hidden="1" customHeight="1" x14ac:dyDescent="0.25">
      <c r="B1965" s="182">
        <v>1949</v>
      </c>
      <c r="C1965" s="182">
        <f t="shared" si="225"/>
        <v>0</v>
      </c>
      <c r="D1965" s="182">
        <f t="shared" si="225"/>
        <v>0</v>
      </c>
      <c r="E1965" s="183">
        <f t="shared" si="225"/>
        <v>0</v>
      </c>
      <c r="F1965" s="182">
        <f t="shared" si="225"/>
        <v>0</v>
      </c>
      <c r="G1965" s="141">
        <f t="shared" si="225"/>
        <v>0</v>
      </c>
      <c r="H1965" s="141">
        <f t="shared" si="225"/>
        <v>0</v>
      </c>
      <c r="I1965" s="142">
        <f t="shared" si="225"/>
        <v>0</v>
      </c>
      <c r="J1965" s="136">
        <f t="shared" si="225"/>
        <v>0</v>
      </c>
      <c r="K1965" s="136">
        <f t="shared" si="225"/>
        <v>0</v>
      </c>
      <c r="L1965" s="136">
        <f t="shared" si="225"/>
        <v>0</v>
      </c>
      <c r="M1965" s="177">
        <f t="shared" si="225"/>
        <v>0</v>
      </c>
      <c r="N1965" s="137">
        <f t="shared" si="225"/>
        <v>0</v>
      </c>
      <c r="O1965" s="45"/>
      <c r="Q1965" s="57" t="str">
        <f t="shared" si="223"/>
        <v>скрыть</v>
      </c>
    </row>
    <row r="1966" spans="2:17" ht="15.75" hidden="1" customHeight="1" x14ac:dyDescent="0.25">
      <c r="B1966" s="182">
        <v>1950</v>
      </c>
      <c r="C1966" s="182">
        <f t="shared" si="225"/>
        <v>0</v>
      </c>
      <c r="D1966" s="182">
        <f t="shared" si="225"/>
        <v>0</v>
      </c>
      <c r="E1966" s="183">
        <f t="shared" si="225"/>
        <v>0</v>
      </c>
      <c r="F1966" s="182">
        <f t="shared" si="225"/>
        <v>0</v>
      </c>
      <c r="G1966" s="141">
        <f t="shared" si="225"/>
        <v>0</v>
      </c>
      <c r="H1966" s="141">
        <f t="shared" si="225"/>
        <v>0</v>
      </c>
      <c r="I1966" s="142">
        <f t="shared" si="225"/>
        <v>0</v>
      </c>
      <c r="J1966" s="136">
        <f t="shared" si="225"/>
        <v>0</v>
      </c>
      <c r="K1966" s="136">
        <f t="shared" si="225"/>
        <v>0</v>
      </c>
      <c r="L1966" s="136">
        <f t="shared" si="225"/>
        <v>0</v>
      </c>
      <c r="M1966" s="177">
        <f t="shared" si="225"/>
        <v>0</v>
      </c>
      <c r="N1966" s="137">
        <f t="shared" si="225"/>
        <v>0</v>
      </c>
      <c r="O1966" s="45"/>
      <c r="Q1966" s="57" t="str">
        <f t="shared" si="223"/>
        <v>скрыть</v>
      </c>
    </row>
    <row r="1967" spans="2:17" ht="15.75" hidden="1" customHeight="1" x14ac:dyDescent="0.25">
      <c r="B1967" s="182">
        <v>1951</v>
      </c>
      <c r="C1967" s="182">
        <f t="shared" ref="C1967:N1976" si="226">IFERROR(VLOOKUP($B1967,calc_data,C$14+1,0),0)</f>
        <v>0</v>
      </c>
      <c r="D1967" s="182">
        <f t="shared" si="226"/>
        <v>0</v>
      </c>
      <c r="E1967" s="183">
        <f t="shared" si="226"/>
        <v>0</v>
      </c>
      <c r="F1967" s="182">
        <f t="shared" si="226"/>
        <v>0</v>
      </c>
      <c r="G1967" s="141">
        <f t="shared" si="226"/>
        <v>0</v>
      </c>
      <c r="H1967" s="141">
        <f t="shared" si="226"/>
        <v>0</v>
      </c>
      <c r="I1967" s="142">
        <f t="shared" si="226"/>
        <v>0</v>
      </c>
      <c r="J1967" s="136">
        <f t="shared" si="226"/>
        <v>0</v>
      </c>
      <c r="K1967" s="136">
        <f t="shared" si="226"/>
        <v>0</v>
      </c>
      <c r="L1967" s="136">
        <f t="shared" si="226"/>
        <v>0</v>
      </c>
      <c r="M1967" s="177">
        <f t="shared" si="226"/>
        <v>0</v>
      </c>
      <c r="N1967" s="137">
        <f t="shared" si="226"/>
        <v>0</v>
      </c>
      <c r="O1967" s="45"/>
      <c r="Q1967" s="57" t="str">
        <f t="shared" si="223"/>
        <v>скрыть</v>
      </c>
    </row>
    <row r="1968" spans="2:17" ht="15.75" hidden="1" customHeight="1" x14ac:dyDescent="0.25">
      <c r="B1968" s="182">
        <v>1952</v>
      </c>
      <c r="C1968" s="182">
        <f t="shared" si="226"/>
        <v>0</v>
      </c>
      <c r="D1968" s="182">
        <f t="shared" si="226"/>
        <v>0</v>
      </c>
      <c r="E1968" s="183">
        <f t="shared" si="226"/>
        <v>0</v>
      </c>
      <c r="F1968" s="182">
        <f t="shared" si="226"/>
        <v>0</v>
      </c>
      <c r="G1968" s="141">
        <f t="shared" si="226"/>
        <v>0</v>
      </c>
      <c r="H1968" s="141">
        <f t="shared" si="226"/>
        <v>0</v>
      </c>
      <c r="I1968" s="142">
        <f t="shared" si="226"/>
        <v>0</v>
      </c>
      <c r="J1968" s="136">
        <f t="shared" si="226"/>
        <v>0</v>
      </c>
      <c r="K1968" s="136">
        <f t="shared" si="226"/>
        <v>0</v>
      </c>
      <c r="L1968" s="136">
        <f t="shared" si="226"/>
        <v>0</v>
      </c>
      <c r="M1968" s="177">
        <f t="shared" si="226"/>
        <v>0</v>
      </c>
      <c r="N1968" s="137">
        <f t="shared" si="226"/>
        <v>0</v>
      </c>
      <c r="O1968" s="45"/>
      <c r="Q1968" s="57" t="str">
        <f t="shared" si="223"/>
        <v>скрыть</v>
      </c>
    </row>
    <row r="1969" spans="2:17" ht="15.75" hidden="1" customHeight="1" x14ac:dyDescent="0.25">
      <c r="B1969" s="182">
        <v>1953</v>
      </c>
      <c r="C1969" s="182">
        <f t="shared" si="226"/>
        <v>0</v>
      </c>
      <c r="D1969" s="182">
        <f t="shared" si="226"/>
        <v>0</v>
      </c>
      <c r="E1969" s="183">
        <f t="shared" si="226"/>
        <v>0</v>
      </c>
      <c r="F1969" s="182">
        <f t="shared" si="226"/>
        <v>0</v>
      </c>
      <c r="G1969" s="141">
        <f t="shared" si="226"/>
        <v>0</v>
      </c>
      <c r="H1969" s="141">
        <f t="shared" si="226"/>
        <v>0</v>
      </c>
      <c r="I1969" s="142">
        <f t="shared" si="226"/>
        <v>0</v>
      </c>
      <c r="J1969" s="136">
        <f t="shared" si="226"/>
        <v>0</v>
      </c>
      <c r="K1969" s="136">
        <f t="shared" si="226"/>
        <v>0</v>
      </c>
      <c r="L1969" s="136">
        <f t="shared" si="226"/>
        <v>0</v>
      </c>
      <c r="M1969" s="177">
        <f t="shared" si="226"/>
        <v>0</v>
      </c>
      <c r="N1969" s="137">
        <f t="shared" si="226"/>
        <v>0</v>
      </c>
      <c r="O1969" s="45"/>
      <c r="Q1969" s="57" t="str">
        <f t="shared" si="223"/>
        <v>скрыть</v>
      </c>
    </row>
    <row r="1970" spans="2:17" ht="15.75" hidden="1" customHeight="1" x14ac:dyDescent="0.25">
      <c r="B1970" s="182">
        <v>1954</v>
      </c>
      <c r="C1970" s="182">
        <f t="shared" si="226"/>
        <v>0</v>
      </c>
      <c r="D1970" s="182">
        <f t="shared" si="226"/>
        <v>0</v>
      </c>
      <c r="E1970" s="183">
        <f t="shared" si="226"/>
        <v>0</v>
      </c>
      <c r="F1970" s="182">
        <f t="shared" si="226"/>
        <v>0</v>
      </c>
      <c r="G1970" s="141">
        <f t="shared" si="226"/>
        <v>0</v>
      </c>
      <c r="H1970" s="141">
        <f t="shared" si="226"/>
        <v>0</v>
      </c>
      <c r="I1970" s="142">
        <f t="shared" si="226"/>
        <v>0</v>
      </c>
      <c r="J1970" s="136">
        <f t="shared" si="226"/>
        <v>0</v>
      </c>
      <c r="K1970" s="136">
        <f t="shared" si="226"/>
        <v>0</v>
      </c>
      <c r="L1970" s="136">
        <f t="shared" si="226"/>
        <v>0</v>
      </c>
      <c r="M1970" s="177">
        <f t="shared" si="226"/>
        <v>0</v>
      </c>
      <c r="N1970" s="137">
        <f t="shared" si="226"/>
        <v>0</v>
      </c>
      <c r="O1970" s="45"/>
      <c r="Q1970" s="57" t="str">
        <f t="shared" si="223"/>
        <v>скрыть</v>
      </c>
    </row>
    <row r="1971" spans="2:17" ht="15.75" hidden="1" customHeight="1" x14ac:dyDescent="0.25">
      <c r="B1971" s="182">
        <v>1955</v>
      </c>
      <c r="C1971" s="182">
        <f t="shared" si="226"/>
        <v>0</v>
      </c>
      <c r="D1971" s="182">
        <f t="shared" si="226"/>
        <v>0</v>
      </c>
      <c r="E1971" s="183">
        <f t="shared" si="226"/>
        <v>0</v>
      </c>
      <c r="F1971" s="182">
        <f t="shared" si="226"/>
        <v>0</v>
      </c>
      <c r="G1971" s="141">
        <f t="shared" si="226"/>
        <v>0</v>
      </c>
      <c r="H1971" s="141">
        <f t="shared" si="226"/>
        <v>0</v>
      </c>
      <c r="I1971" s="142">
        <f t="shared" si="226"/>
        <v>0</v>
      </c>
      <c r="J1971" s="136">
        <f t="shared" si="226"/>
        <v>0</v>
      </c>
      <c r="K1971" s="136">
        <f t="shared" si="226"/>
        <v>0</v>
      </c>
      <c r="L1971" s="136">
        <f t="shared" si="226"/>
        <v>0</v>
      </c>
      <c r="M1971" s="177">
        <f t="shared" si="226"/>
        <v>0</v>
      </c>
      <c r="N1971" s="137">
        <f t="shared" si="226"/>
        <v>0</v>
      </c>
      <c r="O1971" s="45"/>
      <c r="Q1971" s="57" t="str">
        <f t="shared" si="223"/>
        <v>скрыть</v>
      </c>
    </row>
    <row r="1972" spans="2:17" ht="15.75" hidden="1" customHeight="1" x14ac:dyDescent="0.25">
      <c r="B1972" s="182">
        <v>1956</v>
      </c>
      <c r="C1972" s="182">
        <f t="shared" si="226"/>
        <v>0</v>
      </c>
      <c r="D1972" s="182">
        <f t="shared" si="226"/>
        <v>0</v>
      </c>
      <c r="E1972" s="183">
        <f t="shared" si="226"/>
        <v>0</v>
      </c>
      <c r="F1972" s="182">
        <f t="shared" si="226"/>
        <v>0</v>
      </c>
      <c r="G1972" s="141">
        <f t="shared" si="226"/>
        <v>0</v>
      </c>
      <c r="H1972" s="141">
        <f t="shared" si="226"/>
        <v>0</v>
      </c>
      <c r="I1972" s="142">
        <f t="shared" si="226"/>
        <v>0</v>
      </c>
      <c r="J1972" s="136">
        <f t="shared" si="226"/>
        <v>0</v>
      </c>
      <c r="K1972" s="136">
        <f t="shared" si="226"/>
        <v>0</v>
      </c>
      <c r="L1972" s="136">
        <f t="shared" si="226"/>
        <v>0</v>
      </c>
      <c r="M1972" s="177">
        <f t="shared" si="226"/>
        <v>0</v>
      </c>
      <c r="N1972" s="137">
        <f t="shared" si="226"/>
        <v>0</v>
      </c>
      <c r="O1972" s="45"/>
      <c r="Q1972" s="57" t="str">
        <f t="shared" si="223"/>
        <v>скрыть</v>
      </c>
    </row>
    <row r="1973" spans="2:17" ht="15.75" hidden="1" customHeight="1" x14ac:dyDescent="0.25">
      <c r="B1973" s="182">
        <v>1957</v>
      </c>
      <c r="C1973" s="182">
        <f t="shared" si="226"/>
        <v>0</v>
      </c>
      <c r="D1973" s="182">
        <f t="shared" si="226"/>
        <v>0</v>
      </c>
      <c r="E1973" s="183">
        <f t="shared" si="226"/>
        <v>0</v>
      </c>
      <c r="F1973" s="182">
        <f t="shared" si="226"/>
        <v>0</v>
      </c>
      <c r="G1973" s="141">
        <f t="shared" si="226"/>
        <v>0</v>
      </c>
      <c r="H1973" s="141">
        <f t="shared" si="226"/>
        <v>0</v>
      </c>
      <c r="I1973" s="142">
        <f t="shared" si="226"/>
        <v>0</v>
      </c>
      <c r="J1973" s="136">
        <f t="shared" si="226"/>
        <v>0</v>
      </c>
      <c r="K1973" s="136">
        <f t="shared" si="226"/>
        <v>0</v>
      </c>
      <c r="L1973" s="136">
        <f t="shared" si="226"/>
        <v>0</v>
      </c>
      <c r="M1973" s="177">
        <f t="shared" si="226"/>
        <v>0</v>
      </c>
      <c r="N1973" s="137">
        <f t="shared" si="226"/>
        <v>0</v>
      </c>
      <c r="O1973" s="45"/>
      <c r="Q1973" s="57" t="str">
        <f t="shared" si="223"/>
        <v>скрыть</v>
      </c>
    </row>
    <row r="1974" spans="2:17" ht="15.75" hidden="1" customHeight="1" x14ac:dyDescent="0.25">
      <c r="B1974" s="182">
        <v>1958</v>
      </c>
      <c r="C1974" s="182">
        <f t="shared" si="226"/>
        <v>0</v>
      </c>
      <c r="D1974" s="182">
        <f t="shared" si="226"/>
        <v>0</v>
      </c>
      <c r="E1974" s="183">
        <f t="shared" si="226"/>
        <v>0</v>
      </c>
      <c r="F1974" s="182">
        <f t="shared" si="226"/>
        <v>0</v>
      </c>
      <c r="G1974" s="141">
        <f t="shared" si="226"/>
        <v>0</v>
      </c>
      <c r="H1974" s="141">
        <f t="shared" si="226"/>
        <v>0</v>
      </c>
      <c r="I1974" s="142">
        <f t="shared" si="226"/>
        <v>0</v>
      </c>
      <c r="J1974" s="136">
        <f t="shared" si="226"/>
        <v>0</v>
      </c>
      <c r="K1974" s="136">
        <f t="shared" si="226"/>
        <v>0</v>
      </c>
      <c r="L1974" s="136">
        <f t="shared" si="226"/>
        <v>0</v>
      </c>
      <c r="M1974" s="177">
        <f t="shared" si="226"/>
        <v>0</v>
      </c>
      <c r="N1974" s="137">
        <f t="shared" si="226"/>
        <v>0</v>
      </c>
      <c r="O1974" s="45"/>
      <c r="Q1974" s="57" t="str">
        <f t="shared" si="223"/>
        <v>скрыть</v>
      </c>
    </row>
    <row r="1975" spans="2:17" ht="15.75" hidden="1" customHeight="1" x14ac:dyDescent="0.25">
      <c r="B1975" s="182">
        <v>1959</v>
      </c>
      <c r="C1975" s="182">
        <f t="shared" si="226"/>
        <v>0</v>
      </c>
      <c r="D1975" s="182">
        <f t="shared" si="226"/>
        <v>0</v>
      </c>
      <c r="E1975" s="183">
        <f t="shared" si="226"/>
        <v>0</v>
      </c>
      <c r="F1975" s="182">
        <f t="shared" si="226"/>
        <v>0</v>
      </c>
      <c r="G1975" s="141">
        <f t="shared" si="226"/>
        <v>0</v>
      </c>
      <c r="H1975" s="141">
        <f t="shared" si="226"/>
        <v>0</v>
      </c>
      <c r="I1975" s="142">
        <f t="shared" si="226"/>
        <v>0</v>
      </c>
      <c r="J1975" s="136">
        <f t="shared" si="226"/>
        <v>0</v>
      </c>
      <c r="K1975" s="136">
        <f t="shared" si="226"/>
        <v>0</v>
      </c>
      <c r="L1975" s="136">
        <f t="shared" si="226"/>
        <v>0</v>
      </c>
      <c r="M1975" s="177">
        <f t="shared" si="226"/>
        <v>0</v>
      </c>
      <c r="N1975" s="137">
        <f t="shared" si="226"/>
        <v>0</v>
      </c>
      <c r="O1975" s="45"/>
      <c r="Q1975" s="57" t="str">
        <f t="shared" si="223"/>
        <v>скрыть</v>
      </c>
    </row>
    <row r="1976" spans="2:17" ht="15.75" hidden="1" customHeight="1" x14ac:dyDescent="0.25">
      <c r="B1976" s="182">
        <v>1960</v>
      </c>
      <c r="C1976" s="182">
        <f t="shared" si="226"/>
        <v>0</v>
      </c>
      <c r="D1976" s="182">
        <f t="shared" si="226"/>
        <v>0</v>
      </c>
      <c r="E1976" s="183">
        <f t="shared" si="226"/>
        <v>0</v>
      </c>
      <c r="F1976" s="182">
        <f t="shared" si="226"/>
        <v>0</v>
      </c>
      <c r="G1976" s="141">
        <f t="shared" si="226"/>
        <v>0</v>
      </c>
      <c r="H1976" s="141">
        <f t="shared" si="226"/>
        <v>0</v>
      </c>
      <c r="I1976" s="142">
        <f t="shared" si="226"/>
        <v>0</v>
      </c>
      <c r="J1976" s="136">
        <f t="shared" si="226"/>
        <v>0</v>
      </c>
      <c r="K1976" s="136">
        <f t="shared" si="226"/>
        <v>0</v>
      </c>
      <c r="L1976" s="136">
        <f t="shared" si="226"/>
        <v>0</v>
      </c>
      <c r="M1976" s="177">
        <f t="shared" si="226"/>
        <v>0</v>
      </c>
      <c r="N1976" s="137">
        <f t="shared" si="226"/>
        <v>0</v>
      </c>
      <c r="O1976" s="45"/>
      <c r="Q1976" s="57" t="str">
        <f t="shared" si="223"/>
        <v>скрыть</v>
      </c>
    </row>
    <row r="1977" spans="2:17" ht="15.75" hidden="1" customHeight="1" x14ac:dyDescent="0.25">
      <c r="B1977" s="182">
        <v>1961</v>
      </c>
      <c r="C1977" s="182">
        <f t="shared" ref="C1977:N1986" si="227">IFERROR(VLOOKUP($B1977,calc_data,C$14+1,0),0)</f>
        <v>0</v>
      </c>
      <c r="D1977" s="182">
        <f t="shared" si="227"/>
        <v>0</v>
      </c>
      <c r="E1977" s="183">
        <f t="shared" si="227"/>
        <v>0</v>
      </c>
      <c r="F1977" s="182">
        <f t="shared" si="227"/>
        <v>0</v>
      </c>
      <c r="G1977" s="141">
        <f t="shared" si="227"/>
        <v>0</v>
      </c>
      <c r="H1977" s="141">
        <f t="shared" si="227"/>
        <v>0</v>
      </c>
      <c r="I1977" s="142">
        <f t="shared" si="227"/>
        <v>0</v>
      </c>
      <c r="J1977" s="136">
        <f t="shared" si="227"/>
        <v>0</v>
      </c>
      <c r="K1977" s="136">
        <f t="shared" si="227"/>
        <v>0</v>
      </c>
      <c r="L1977" s="136">
        <f t="shared" si="227"/>
        <v>0</v>
      </c>
      <c r="M1977" s="177">
        <f t="shared" si="227"/>
        <v>0</v>
      </c>
      <c r="N1977" s="137">
        <f t="shared" si="227"/>
        <v>0</v>
      </c>
      <c r="O1977" s="45"/>
      <c r="Q1977" s="57" t="str">
        <f t="shared" si="223"/>
        <v>скрыть</v>
      </c>
    </row>
    <row r="1978" spans="2:17" ht="15.75" hidden="1" customHeight="1" x14ac:dyDescent="0.25">
      <c r="B1978" s="182">
        <v>1962</v>
      </c>
      <c r="C1978" s="182">
        <f t="shared" si="227"/>
        <v>0</v>
      </c>
      <c r="D1978" s="182">
        <f t="shared" si="227"/>
        <v>0</v>
      </c>
      <c r="E1978" s="183">
        <f t="shared" si="227"/>
        <v>0</v>
      </c>
      <c r="F1978" s="182">
        <f t="shared" si="227"/>
        <v>0</v>
      </c>
      <c r="G1978" s="141">
        <f t="shared" si="227"/>
        <v>0</v>
      </c>
      <c r="H1978" s="141">
        <f t="shared" si="227"/>
        <v>0</v>
      </c>
      <c r="I1978" s="142">
        <f t="shared" si="227"/>
        <v>0</v>
      </c>
      <c r="J1978" s="136">
        <f t="shared" si="227"/>
        <v>0</v>
      </c>
      <c r="K1978" s="136">
        <f t="shared" si="227"/>
        <v>0</v>
      </c>
      <c r="L1978" s="136">
        <f t="shared" si="227"/>
        <v>0</v>
      </c>
      <c r="M1978" s="177">
        <f t="shared" si="227"/>
        <v>0</v>
      </c>
      <c r="N1978" s="137">
        <f t="shared" si="227"/>
        <v>0</v>
      </c>
      <c r="O1978" s="45"/>
      <c r="Q1978" s="57" t="str">
        <f t="shared" si="223"/>
        <v>скрыть</v>
      </c>
    </row>
    <row r="1979" spans="2:17" ht="15.75" hidden="1" customHeight="1" x14ac:dyDescent="0.25">
      <c r="B1979" s="182">
        <v>1963</v>
      </c>
      <c r="C1979" s="182">
        <f t="shared" si="227"/>
        <v>0</v>
      </c>
      <c r="D1979" s="182">
        <f t="shared" si="227"/>
        <v>0</v>
      </c>
      <c r="E1979" s="183">
        <f t="shared" si="227"/>
        <v>0</v>
      </c>
      <c r="F1979" s="182">
        <f t="shared" si="227"/>
        <v>0</v>
      </c>
      <c r="G1979" s="141">
        <f t="shared" si="227"/>
        <v>0</v>
      </c>
      <c r="H1979" s="141">
        <f t="shared" si="227"/>
        <v>0</v>
      </c>
      <c r="I1979" s="142">
        <f t="shared" si="227"/>
        <v>0</v>
      </c>
      <c r="J1979" s="136">
        <f t="shared" si="227"/>
        <v>0</v>
      </c>
      <c r="K1979" s="136">
        <f t="shared" si="227"/>
        <v>0</v>
      </c>
      <c r="L1979" s="136">
        <f t="shared" si="227"/>
        <v>0</v>
      </c>
      <c r="M1979" s="177">
        <f t="shared" si="227"/>
        <v>0</v>
      </c>
      <c r="N1979" s="137">
        <f t="shared" si="227"/>
        <v>0</v>
      </c>
      <c r="O1979" s="45"/>
      <c r="Q1979" s="57" t="str">
        <f t="shared" si="223"/>
        <v>скрыть</v>
      </c>
    </row>
    <row r="1980" spans="2:17" ht="15.75" hidden="1" customHeight="1" x14ac:dyDescent="0.25">
      <c r="B1980" s="182">
        <v>1964</v>
      </c>
      <c r="C1980" s="182">
        <f t="shared" si="227"/>
        <v>0</v>
      </c>
      <c r="D1980" s="182">
        <f t="shared" si="227"/>
        <v>0</v>
      </c>
      <c r="E1980" s="183">
        <f t="shared" si="227"/>
        <v>0</v>
      </c>
      <c r="F1980" s="182">
        <f t="shared" si="227"/>
        <v>0</v>
      </c>
      <c r="G1980" s="141">
        <f t="shared" si="227"/>
        <v>0</v>
      </c>
      <c r="H1980" s="141">
        <f t="shared" si="227"/>
        <v>0</v>
      </c>
      <c r="I1980" s="142">
        <f t="shared" si="227"/>
        <v>0</v>
      </c>
      <c r="J1980" s="136">
        <f t="shared" si="227"/>
        <v>0</v>
      </c>
      <c r="K1980" s="136">
        <f t="shared" si="227"/>
        <v>0</v>
      </c>
      <c r="L1980" s="136">
        <f t="shared" si="227"/>
        <v>0</v>
      </c>
      <c r="M1980" s="177">
        <f t="shared" si="227"/>
        <v>0</v>
      </c>
      <c r="N1980" s="137">
        <f t="shared" si="227"/>
        <v>0</v>
      </c>
      <c r="O1980" s="45"/>
      <c r="Q1980" s="57" t="str">
        <f t="shared" si="223"/>
        <v>скрыть</v>
      </c>
    </row>
    <row r="1981" spans="2:17" ht="15.75" hidden="1" customHeight="1" x14ac:dyDescent="0.25">
      <c r="B1981" s="182">
        <v>1965</v>
      </c>
      <c r="C1981" s="182">
        <f t="shared" si="227"/>
        <v>0</v>
      </c>
      <c r="D1981" s="182">
        <f t="shared" si="227"/>
        <v>0</v>
      </c>
      <c r="E1981" s="183">
        <f t="shared" si="227"/>
        <v>0</v>
      </c>
      <c r="F1981" s="182">
        <f t="shared" si="227"/>
        <v>0</v>
      </c>
      <c r="G1981" s="141">
        <f t="shared" si="227"/>
        <v>0</v>
      </c>
      <c r="H1981" s="141">
        <f t="shared" si="227"/>
        <v>0</v>
      </c>
      <c r="I1981" s="142">
        <f t="shared" si="227"/>
        <v>0</v>
      </c>
      <c r="J1981" s="136">
        <f t="shared" si="227"/>
        <v>0</v>
      </c>
      <c r="K1981" s="136">
        <f t="shared" si="227"/>
        <v>0</v>
      </c>
      <c r="L1981" s="136">
        <f t="shared" si="227"/>
        <v>0</v>
      </c>
      <c r="M1981" s="177">
        <f t="shared" si="227"/>
        <v>0</v>
      </c>
      <c r="N1981" s="137">
        <f t="shared" si="227"/>
        <v>0</v>
      </c>
      <c r="O1981" s="45"/>
      <c r="Q1981" s="57" t="str">
        <f t="shared" si="223"/>
        <v>скрыть</v>
      </c>
    </row>
    <row r="1982" spans="2:17" ht="15.75" hidden="1" customHeight="1" x14ac:dyDescent="0.25">
      <c r="B1982" s="182">
        <v>1966</v>
      </c>
      <c r="C1982" s="182">
        <f t="shared" si="227"/>
        <v>0</v>
      </c>
      <c r="D1982" s="182">
        <f t="shared" si="227"/>
        <v>0</v>
      </c>
      <c r="E1982" s="183">
        <f t="shared" si="227"/>
        <v>0</v>
      </c>
      <c r="F1982" s="182">
        <f t="shared" si="227"/>
        <v>0</v>
      </c>
      <c r="G1982" s="141">
        <f t="shared" si="227"/>
        <v>0</v>
      </c>
      <c r="H1982" s="141">
        <f t="shared" si="227"/>
        <v>0</v>
      </c>
      <c r="I1982" s="142">
        <f t="shared" si="227"/>
        <v>0</v>
      </c>
      <c r="J1982" s="136">
        <f t="shared" si="227"/>
        <v>0</v>
      </c>
      <c r="K1982" s="136">
        <f t="shared" si="227"/>
        <v>0</v>
      </c>
      <c r="L1982" s="136">
        <f t="shared" si="227"/>
        <v>0</v>
      </c>
      <c r="M1982" s="177">
        <f t="shared" si="227"/>
        <v>0</v>
      </c>
      <c r="N1982" s="137">
        <f t="shared" si="227"/>
        <v>0</v>
      </c>
      <c r="O1982" s="45"/>
      <c r="Q1982" s="57" t="str">
        <f t="shared" si="223"/>
        <v>скрыть</v>
      </c>
    </row>
    <row r="1983" spans="2:17" ht="15.75" hidden="1" customHeight="1" x14ac:dyDescent="0.25">
      <c r="B1983" s="182">
        <v>1967</v>
      </c>
      <c r="C1983" s="182">
        <f t="shared" si="227"/>
        <v>0</v>
      </c>
      <c r="D1983" s="182">
        <f t="shared" si="227"/>
        <v>0</v>
      </c>
      <c r="E1983" s="183">
        <f t="shared" si="227"/>
        <v>0</v>
      </c>
      <c r="F1983" s="182">
        <f t="shared" si="227"/>
        <v>0</v>
      </c>
      <c r="G1983" s="141">
        <f t="shared" si="227"/>
        <v>0</v>
      </c>
      <c r="H1983" s="141">
        <f t="shared" si="227"/>
        <v>0</v>
      </c>
      <c r="I1983" s="142">
        <f t="shared" si="227"/>
        <v>0</v>
      </c>
      <c r="J1983" s="136">
        <f t="shared" si="227"/>
        <v>0</v>
      </c>
      <c r="K1983" s="136">
        <f t="shared" si="227"/>
        <v>0</v>
      </c>
      <c r="L1983" s="136">
        <f t="shared" si="227"/>
        <v>0</v>
      </c>
      <c r="M1983" s="177">
        <f t="shared" si="227"/>
        <v>0</v>
      </c>
      <c r="N1983" s="137">
        <f t="shared" si="227"/>
        <v>0</v>
      </c>
      <c r="O1983" s="45"/>
      <c r="Q1983" s="57" t="str">
        <f t="shared" si="223"/>
        <v>скрыть</v>
      </c>
    </row>
    <row r="1984" spans="2:17" ht="15.75" hidden="1" customHeight="1" x14ac:dyDescent="0.25">
      <c r="B1984" s="182">
        <v>1968</v>
      </c>
      <c r="C1984" s="182">
        <f t="shared" si="227"/>
        <v>0</v>
      </c>
      <c r="D1984" s="182">
        <f t="shared" si="227"/>
        <v>0</v>
      </c>
      <c r="E1984" s="183">
        <f t="shared" si="227"/>
        <v>0</v>
      </c>
      <c r="F1984" s="182">
        <f t="shared" si="227"/>
        <v>0</v>
      </c>
      <c r="G1984" s="141">
        <f t="shared" si="227"/>
        <v>0</v>
      </c>
      <c r="H1984" s="141">
        <f t="shared" si="227"/>
        <v>0</v>
      </c>
      <c r="I1984" s="142">
        <f t="shared" si="227"/>
        <v>0</v>
      </c>
      <c r="J1984" s="136">
        <f t="shared" si="227"/>
        <v>0</v>
      </c>
      <c r="K1984" s="136">
        <f t="shared" si="227"/>
        <v>0</v>
      </c>
      <c r="L1984" s="136">
        <f t="shared" si="227"/>
        <v>0</v>
      </c>
      <c r="M1984" s="177">
        <f t="shared" si="227"/>
        <v>0</v>
      </c>
      <c r="N1984" s="137">
        <f t="shared" si="227"/>
        <v>0</v>
      </c>
      <c r="O1984" s="45"/>
      <c r="Q1984" s="57" t="str">
        <f t="shared" si="223"/>
        <v>скрыть</v>
      </c>
    </row>
    <row r="1985" spans="2:17" ht="15.75" hidden="1" customHeight="1" x14ac:dyDescent="0.25">
      <c r="B1985" s="182">
        <v>1969</v>
      </c>
      <c r="C1985" s="182">
        <f t="shared" si="227"/>
        <v>0</v>
      </c>
      <c r="D1985" s="182">
        <f t="shared" si="227"/>
        <v>0</v>
      </c>
      <c r="E1985" s="183">
        <f t="shared" si="227"/>
        <v>0</v>
      </c>
      <c r="F1985" s="182">
        <f t="shared" si="227"/>
        <v>0</v>
      </c>
      <c r="G1985" s="141">
        <f t="shared" si="227"/>
        <v>0</v>
      </c>
      <c r="H1985" s="141">
        <f t="shared" si="227"/>
        <v>0</v>
      </c>
      <c r="I1985" s="142">
        <f t="shared" si="227"/>
        <v>0</v>
      </c>
      <c r="J1985" s="136">
        <f t="shared" si="227"/>
        <v>0</v>
      </c>
      <c r="K1985" s="136">
        <f t="shared" si="227"/>
        <v>0</v>
      </c>
      <c r="L1985" s="136">
        <f t="shared" si="227"/>
        <v>0</v>
      </c>
      <c r="M1985" s="177">
        <f t="shared" si="227"/>
        <v>0</v>
      </c>
      <c r="N1985" s="137">
        <f t="shared" si="227"/>
        <v>0</v>
      </c>
      <c r="O1985" s="45"/>
      <c r="Q1985" s="57" t="str">
        <f t="shared" si="223"/>
        <v>скрыть</v>
      </c>
    </row>
    <row r="1986" spans="2:17" ht="15.75" hidden="1" customHeight="1" x14ac:dyDescent="0.25">
      <c r="B1986" s="182">
        <v>1970</v>
      </c>
      <c r="C1986" s="182">
        <f t="shared" si="227"/>
        <v>0</v>
      </c>
      <c r="D1986" s="182">
        <f t="shared" si="227"/>
        <v>0</v>
      </c>
      <c r="E1986" s="183">
        <f t="shared" si="227"/>
        <v>0</v>
      </c>
      <c r="F1986" s="182">
        <f t="shared" si="227"/>
        <v>0</v>
      </c>
      <c r="G1986" s="141">
        <f t="shared" si="227"/>
        <v>0</v>
      </c>
      <c r="H1986" s="141">
        <f t="shared" si="227"/>
        <v>0</v>
      </c>
      <c r="I1986" s="142">
        <f t="shared" si="227"/>
        <v>0</v>
      </c>
      <c r="J1986" s="136">
        <f t="shared" si="227"/>
        <v>0</v>
      </c>
      <c r="K1986" s="136">
        <f t="shared" si="227"/>
        <v>0</v>
      </c>
      <c r="L1986" s="136">
        <f t="shared" si="227"/>
        <v>0</v>
      </c>
      <c r="M1986" s="177">
        <f t="shared" si="227"/>
        <v>0</v>
      </c>
      <c r="N1986" s="137">
        <f t="shared" si="227"/>
        <v>0</v>
      </c>
      <c r="O1986" s="45"/>
      <c r="Q1986" s="57" t="str">
        <f t="shared" si="223"/>
        <v>скрыть</v>
      </c>
    </row>
    <row r="1987" spans="2:17" ht="15.75" hidden="1" customHeight="1" x14ac:dyDescent="0.25">
      <c r="B1987" s="182">
        <v>1971</v>
      </c>
      <c r="C1987" s="182">
        <f t="shared" ref="C1987:N1996" si="228">IFERROR(VLOOKUP($B1987,calc_data,C$14+1,0),0)</f>
        <v>0</v>
      </c>
      <c r="D1987" s="182">
        <f t="shared" si="228"/>
        <v>0</v>
      </c>
      <c r="E1987" s="183">
        <f t="shared" si="228"/>
        <v>0</v>
      </c>
      <c r="F1987" s="182">
        <f t="shared" si="228"/>
        <v>0</v>
      </c>
      <c r="G1987" s="141">
        <f t="shared" si="228"/>
        <v>0</v>
      </c>
      <c r="H1987" s="141">
        <f t="shared" si="228"/>
        <v>0</v>
      </c>
      <c r="I1987" s="142">
        <f t="shared" si="228"/>
        <v>0</v>
      </c>
      <c r="J1987" s="136">
        <f t="shared" si="228"/>
        <v>0</v>
      </c>
      <c r="K1987" s="136">
        <f t="shared" si="228"/>
        <v>0</v>
      </c>
      <c r="L1987" s="136">
        <f t="shared" si="228"/>
        <v>0</v>
      </c>
      <c r="M1987" s="177">
        <f t="shared" si="228"/>
        <v>0</v>
      </c>
      <c r="N1987" s="137">
        <f t="shared" si="228"/>
        <v>0</v>
      </c>
      <c r="O1987" s="45"/>
      <c r="Q1987" s="57" t="str">
        <f t="shared" si="223"/>
        <v>скрыть</v>
      </c>
    </row>
    <row r="1988" spans="2:17" ht="15.75" hidden="1" customHeight="1" x14ac:dyDescent="0.25">
      <c r="B1988" s="182">
        <v>1972</v>
      </c>
      <c r="C1988" s="182">
        <f t="shared" si="228"/>
        <v>0</v>
      </c>
      <c r="D1988" s="182">
        <f t="shared" si="228"/>
        <v>0</v>
      </c>
      <c r="E1988" s="183">
        <f t="shared" si="228"/>
        <v>0</v>
      </c>
      <c r="F1988" s="182">
        <f t="shared" si="228"/>
        <v>0</v>
      </c>
      <c r="G1988" s="141">
        <f t="shared" si="228"/>
        <v>0</v>
      </c>
      <c r="H1988" s="141">
        <f t="shared" si="228"/>
        <v>0</v>
      </c>
      <c r="I1988" s="142">
        <f t="shared" si="228"/>
        <v>0</v>
      </c>
      <c r="J1988" s="136">
        <f t="shared" si="228"/>
        <v>0</v>
      </c>
      <c r="K1988" s="136">
        <f t="shared" si="228"/>
        <v>0</v>
      </c>
      <c r="L1988" s="136">
        <f t="shared" si="228"/>
        <v>0</v>
      </c>
      <c r="M1988" s="177">
        <f t="shared" si="228"/>
        <v>0</v>
      </c>
      <c r="N1988" s="137">
        <f t="shared" si="228"/>
        <v>0</v>
      </c>
      <c r="O1988" s="45"/>
      <c r="Q1988" s="57" t="str">
        <f t="shared" si="223"/>
        <v>скрыть</v>
      </c>
    </row>
    <row r="1989" spans="2:17" ht="15.75" hidden="1" customHeight="1" x14ac:dyDescent="0.25">
      <c r="B1989" s="182">
        <v>1973</v>
      </c>
      <c r="C1989" s="182">
        <f t="shared" si="228"/>
        <v>0</v>
      </c>
      <c r="D1989" s="182">
        <f t="shared" si="228"/>
        <v>0</v>
      </c>
      <c r="E1989" s="183">
        <f t="shared" si="228"/>
        <v>0</v>
      </c>
      <c r="F1989" s="182">
        <f t="shared" si="228"/>
        <v>0</v>
      </c>
      <c r="G1989" s="141">
        <f t="shared" si="228"/>
        <v>0</v>
      </c>
      <c r="H1989" s="141">
        <f t="shared" si="228"/>
        <v>0</v>
      </c>
      <c r="I1989" s="142">
        <f t="shared" si="228"/>
        <v>0</v>
      </c>
      <c r="J1989" s="136">
        <f t="shared" si="228"/>
        <v>0</v>
      </c>
      <c r="K1989" s="136">
        <f t="shared" si="228"/>
        <v>0</v>
      </c>
      <c r="L1989" s="136">
        <f t="shared" si="228"/>
        <v>0</v>
      </c>
      <c r="M1989" s="177">
        <f t="shared" si="228"/>
        <v>0</v>
      </c>
      <c r="N1989" s="137">
        <f t="shared" si="228"/>
        <v>0</v>
      </c>
      <c r="O1989" s="45"/>
      <c r="Q1989" s="57" t="str">
        <f t="shared" si="223"/>
        <v>скрыть</v>
      </c>
    </row>
    <row r="1990" spans="2:17" ht="15.75" hidden="1" customHeight="1" x14ac:dyDescent="0.25">
      <c r="B1990" s="182">
        <v>1974</v>
      </c>
      <c r="C1990" s="182">
        <f t="shared" si="228"/>
        <v>0</v>
      </c>
      <c r="D1990" s="182">
        <f t="shared" si="228"/>
        <v>0</v>
      </c>
      <c r="E1990" s="183">
        <f t="shared" si="228"/>
        <v>0</v>
      </c>
      <c r="F1990" s="182">
        <f t="shared" si="228"/>
        <v>0</v>
      </c>
      <c r="G1990" s="141">
        <f t="shared" si="228"/>
        <v>0</v>
      </c>
      <c r="H1990" s="141">
        <f t="shared" si="228"/>
        <v>0</v>
      </c>
      <c r="I1990" s="142">
        <f t="shared" si="228"/>
        <v>0</v>
      </c>
      <c r="J1990" s="136">
        <f t="shared" si="228"/>
        <v>0</v>
      </c>
      <c r="K1990" s="136">
        <f t="shared" si="228"/>
        <v>0</v>
      </c>
      <c r="L1990" s="136">
        <f t="shared" si="228"/>
        <v>0</v>
      </c>
      <c r="M1990" s="177">
        <f t="shared" si="228"/>
        <v>0</v>
      </c>
      <c r="N1990" s="137">
        <f t="shared" si="228"/>
        <v>0</v>
      </c>
      <c r="O1990" s="45"/>
      <c r="Q1990" s="57" t="str">
        <f t="shared" si="223"/>
        <v>скрыть</v>
      </c>
    </row>
    <row r="1991" spans="2:17" ht="15.75" hidden="1" customHeight="1" x14ac:dyDescent="0.25">
      <c r="B1991" s="182">
        <v>1975</v>
      </c>
      <c r="C1991" s="182">
        <f t="shared" si="228"/>
        <v>0</v>
      </c>
      <c r="D1991" s="182">
        <f t="shared" si="228"/>
        <v>0</v>
      </c>
      <c r="E1991" s="183">
        <f t="shared" si="228"/>
        <v>0</v>
      </c>
      <c r="F1991" s="182">
        <f t="shared" si="228"/>
        <v>0</v>
      </c>
      <c r="G1991" s="141">
        <f t="shared" si="228"/>
        <v>0</v>
      </c>
      <c r="H1991" s="141">
        <f t="shared" si="228"/>
        <v>0</v>
      </c>
      <c r="I1991" s="142">
        <f t="shared" si="228"/>
        <v>0</v>
      </c>
      <c r="J1991" s="136">
        <f t="shared" si="228"/>
        <v>0</v>
      </c>
      <c r="K1991" s="136">
        <f t="shared" si="228"/>
        <v>0</v>
      </c>
      <c r="L1991" s="136">
        <f t="shared" si="228"/>
        <v>0</v>
      </c>
      <c r="M1991" s="177">
        <f t="shared" si="228"/>
        <v>0</v>
      </c>
      <c r="N1991" s="137">
        <f t="shared" si="228"/>
        <v>0</v>
      </c>
      <c r="O1991" s="45"/>
      <c r="Q1991" s="57" t="str">
        <f t="shared" si="223"/>
        <v>скрыть</v>
      </c>
    </row>
    <row r="1992" spans="2:17" ht="15.75" hidden="1" customHeight="1" x14ac:dyDescent="0.25">
      <c r="B1992" s="182">
        <v>1976</v>
      </c>
      <c r="C1992" s="182">
        <f t="shared" si="228"/>
        <v>0</v>
      </c>
      <c r="D1992" s="182">
        <f t="shared" si="228"/>
        <v>0</v>
      </c>
      <c r="E1992" s="183">
        <f t="shared" si="228"/>
        <v>0</v>
      </c>
      <c r="F1992" s="182">
        <f t="shared" si="228"/>
        <v>0</v>
      </c>
      <c r="G1992" s="141">
        <f t="shared" si="228"/>
        <v>0</v>
      </c>
      <c r="H1992" s="141">
        <f t="shared" si="228"/>
        <v>0</v>
      </c>
      <c r="I1992" s="142">
        <f t="shared" si="228"/>
        <v>0</v>
      </c>
      <c r="J1992" s="136">
        <f t="shared" si="228"/>
        <v>0</v>
      </c>
      <c r="K1992" s="136">
        <f t="shared" si="228"/>
        <v>0</v>
      </c>
      <c r="L1992" s="136">
        <f t="shared" si="228"/>
        <v>0</v>
      </c>
      <c r="M1992" s="177">
        <f t="shared" si="228"/>
        <v>0</v>
      </c>
      <c r="N1992" s="137">
        <f t="shared" si="228"/>
        <v>0</v>
      </c>
      <c r="O1992" s="45"/>
      <c r="Q1992" s="57" t="str">
        <f t="shared" si="223"/>
        <v>скрыть</v>
      </c>
    </row>
    <row r="1993" spans="2:17" ht="15.75" hidden="1" customHeight="1" x14ac:dyDescent="0.25">
      <c r="B1993" s="182">
        <v>1977</v>
      </c>
      <c r="C1993" s="182">
        <f t="shared" si="228"/>
        <v>0</v>
      </c>
      <c r="D1993" s="182">
        <f t="shared" si="228"/>
        <v>0</v>
      </c>
      <c r="E1993" s="183">
        <f t="shared" si="228"/>
        <v>0</v>
      </c>
      <c r="F1993" s="182">
        <f t="shared" si="228"/>
        <v>0</v>
      </c>
      <c r="G1993" s="141">
        <f t="shared" si="228"/>
        <v>0</v>
      </c>
      <c r="H1993" s="141">
        <f t="shared" si="228"/>
        <v>0</v>
      </c>
      <c r="I1993" s="142">
        <f t="shared" si="228"/>
        <v>0</v>
      </c>
      <c r="J1993" s="136">
        <f t="shared" si="228"/>
        <v>0</v>
      </c>
      <c r="K1993" s="136">
        <f t="shared" si="228"/>
        <v>0</v>
      </c>
      <c r="L1993" s="136">
        <f t="shared" si="228"/>
        <v>0</v>
      </c>
      <c r="M1993" s="177">
        <f t="shared" si="228"/>
        <v>0</v>
      </c>
      <c r="N1993" s="137">
        <f t="shared" si="228"/>
        <v>0</v>
      </c>
      <c r="O1993" s="45"/>
      <c r="Q1993" s="57" t="str">
        <f t="shared" si="223"/>
        <v>скрыть</v>
      </c>
    </row>
    <row r="1994" spans="2:17" ht="15.75" hidden="1" customHeight="1" x14ac:dyDescent="0.25">
      <c r="B1994" s="182">
        <v>1978</v>
      </c>
      <c r="C1994" s="182">
        <f t="shared" si="228"/>
        <v>0</v>
      </c>
      <c r="D1994" s="182">
        <f t="shared" si="228"/>
        <v>0</v>
      </c>
      <c r="E1994" s="183">
        <f t="shared" si="228"/>
        <v>0</v>
      </c>
      <c r="F1994" s="182">
        <f t="shared" si="228"/>
        <v>0</v>
      </c>
      <c r="G1994" s="141">
        <f t="shared" si="228"/>
        <v>0</v>
      </c>
      <c r="H1994" s="141">
        <f t="shared" si="228"/>
        <v>0</v>
      </c>
      <c r="I1994" s="142">
        <f t="shared" si="228"/>
        <v>0</v>
      </c>
      <c r="J1994" s="136">
        <f t="shared" si="228"/>
        <v>0</v>
      </c>
      <c r="K1994" s="136">
        <f t="shared" si="228"/>
        <v>0</v>
      </c>
      <c r="L1994" s="136">
        <f t="shared" si="228"/>
        <v>0</v>
      </c>
      <c r="M1994" s="177">
        <f t="shared" si="228"/>
        <v>0</v>
      </c>
      <c r="N1994" s="137">
        <f t="shared" si="228"/>
        <v>0</v>
      </c>
      <c r="O1994" s="45"/>
      <c r="Q1994" s="57" t="str">
        <f t="shared" si="223"/>
        <v>скрыть</v>
      </c>
    </row>
    <row r="1995" spans="2:17" ht="15.75" hidden="1" customHeight="1" x14ac:dyDescent="0.25">
      <c r="B1995" s="182">
        <v>1979</v>
      </c>
      <c r="C1995" s="182">
        <f t="shared" si="228"/>
        <v>0</v>
      </c>
      <c r="D1995" s="182">
        <f t="shared" si="228"/>
        <v>0</v>
      </c>
      <c r="E1995" s="183">
        <f t="shared" si="228"/>
        <v>0</v>
      </c>
      <c r="F1995" s="182">
        <f t="shared" si="228"/>
        <v>0</v>
      </c>
      <c r="G1995" s="141">
        <f t="shared" si="228"/>
        <v>0</v>
      </c>
      <c r="H1995" s="141">
        <f t="shared" si="228"/>
        <v>0</v>
      </c>
      <c r="I1995" s="142">
        <f t="shared" si="228"/>
        <v>0</v>
      </c>
      <c r="J1995" s="136">
        <f t="shared" si="228"/>
        <v>0</v>
      </c>
      <c r="K1995" s="136">
        <f t="shared" si="228"/>
        <v>0</v>
      </c>
      <c r="L1995" s="136">
        <f t="shared" si="228"/>
        <v>0</v>
      </c>
      <c r="M1995" s="177">
        <f t="shared" si="228"/>
        <v>0</v>
      </c>
      <c r="N1995" s="137">
        <f t="shared" si="228"/>
        <v>0</v>
      </c>
      <c r="O1995" s="45"/>
      <c r="Q1995" s="57" t="str">
        <f t="shared" si="223"/>
        <v>скрыть</v>
      </c>
    </row>
    <row r="1996" spans="2:17" ht="15.75" hidden="1" customHeight="1" x14ac:dyDescent="0.25">
      <c r="B1996" s="182">
        <v>1980</v>
      </c>
      <c r="C1996" s="182">
        <f t="shared" si="228"/>
        <v>0</v>
      </c>
      <c r="D1996" s="182">
        <f t="shared" si="228"/>
        <v>0</v>
      </c>
      <c r="E1996" s="183">
        <f t="shared" si="228"/>
        <v>0</v>
      </c>
      <c r="F1996" s="182">
        <f t="shared" si="228"/>
        <v>0</v>
      </c>
      <c r="G1996" s="141">
        <f t="shared" si="228"/>
        <v>0</v>
      </c>
      <c r="H1996" s="141">
        <f t="shared" si="228"/>
        <v>0</v>
      </c>
      <c r="I1996" s="142">
        <f t="shared" si="228"/>
        <v>0</v>
      </c>
      <c r="J1996" s="136">
        <f t="shared" si="228"/>
        <v>0</v>
      </c>
      <c r="K1996" s="136">
        <f t="shared" si="228"/>
        <v>0</v>
      </c>
      <c r="L1996" s="136">
        <f t="shared" si="228"/>
        <v>0</v>
      </c>
      <c r="M1996" s="177">
        <f t="shared" si="228"/>
        <v>0</v>
      </c>
      <c r="N1996" s="137">
        <f t="shared" si="228"/>
        <v>0</v>
      </c>
      <c r="O1996" s="45"/>
      <c r="Q1996" s="57" t="str">
        <f t="shared" si="223"/>
        <v>скрыть</v>
      </c>
    </row>
    <row r="1997" spans="2:17" ht="15.75" hidden="1" customHeight="1" x14ac:dyDescent="0.25">
      <c r="B1997" s="182">
        <v>1981</v>
      </c>
      <c r="C1997" s="182">
        <f t="shared" ref="C1997:N2006" si="229">IFERROR(VLOOKUP($B1997,calc_data,C$14+1,0),0)</f>
        <v>0</v>
      </c>
      <c r="D1997" s="182">
        <f t="shared" si="229"/>
        <v>0</v>
      </c>
      <c r="E1997" s="183">
        <f t="shared" si="229"/>
        <v>0</v>
      </c>
      <c r="F1997" s="182">
        <f t="shared" si="229"/>
        <v>0</v>
      </c>
      <c r="G1997" s="141">
        <f t="shared" si="229"/>
        <v>0</v>
      </c>
      <c r="H1997" s="141">
        <f t="shared" si="229"/>
        <v>0</v>
      </c>
      <c r="I1997" s="142">
        <f t="shared" si="229"/>
        <v>0</v>
      </c>
      <c r="J1997" s="136">
        <f t="shared" si="229"/>
        <v>0</v>
      </c>
      <c r="K1997" s="136">
        <f t="shared" si="229"/>
        <v>0</v>
      </c>
      <c r="L1997" s="136">
        <f t="shared" si="229"/>
        <v>0</v>
      </c>
      <c r="M1997" s="177">
        <f t="shared" si="229"/>
        <v>0</v>
      </c>
      <c r="N1997" s="137">
        <f t="shared" si="229"/>
        <v>0</v>
      </c>
      <c r="O1997" s="45"/>
      <c r="Q1997" s="57" t="str">
        <f t="shared" si="223"/>
        <v>скрыть</v>
      </c>
    </row>
    <row r="1998" spans="2:17" ht="15.75" hidden="1" customHeight="1" x14ac:dyDescent="0.25">
      <c r="B1998" s="182">
        <v>1982</v>
      </c>
      <c r="C1998" s="182">
        <f t="shared" si="229"/>
        <v>0</v>
      </c>
      <c r="D1998" s="182">
        <f t="shared" si="229"/>
        <v>0</v>
      </c>
      <c r="E1998" s="183">
        <f t="shared" si="229"/>
        <v>0</v>
      </c>
      <c r="F1998" s="182">
        <f t="shared" si="229"/>
        <v>0</v>
      </c>
      <c r="G1998" s="141">
        <f t="shared" si="229"/>
        <v>0</v>
      </c>
      <c r="H1998" s="141">
        <f t="shared" si="229"/>
        <v>0</v>
      </c>
      <c r="I1998" s="142">
        <f t="shared" si="229"/>
        <v>0</v>
      </c>
      <c r="J1998" s="136">
        <f t="shared" si="229"/>
        <v>0</v>
      </c>
      <c r="K1998" s="136">
        <f t="shared" si="229"/>
        <v>0</v>
      </c>
      <c r="L1998" s="136">
        <f t="shared" si="229"/>
        <v>0</v>
      </c>
      <c r="M1998" s="177">
        <f t="shared" si="229"/>
        <v>0</v>
      </c>
      <c r="N1998" s="137">
        <f t="shared" si="229"/>
        <v>0</v>
      </c>
      <c r="O1998" s="45"/>
      <c r="Q1998" s="57" t="str">
        <f t="shared" si="223"/>
        <v>скрыть</v>
      </c>
    </row>
    <row r="1999" spans="2:17" ht="15.75" hidden="1" customHeight="1" x14ac:dyDescent="0.25">
      <c r="B1999" s="182">
        <v>1983</v>
      </c>
      <c r="C1999" s="182">
        <f t="shared" si="229"/>
        <v>0</v>
      </c>
      <c r="D1999" s="182">
        <f t="shared" si="229"/>
        <v>0</v>
      </c>
      <c r="E1999" s="183">
        <f t="shared" si="229"/>
        <v>0</v>
      </c>
      <c r="F1999" s="182">
        <f t="shared" si="229"/>
        <v>0</v>
      </c>
      <c r="G1999" s="141">
        <f t="shared" si="229"/>
        <v>0</v>
      </c>
      <c r="H1999" s="141">
        <f t="shared" si="229"/>
        <v>0</v>
      </c>
      <c r="I1999" s="142">
        <f t="shared" si="229"/>
        <v>0</v>
      </c>
      <c r="J1999" s="136">
        <f t="shared" si="229"/>
        <v>0</v>
      </c>
      <c r="K1999" s="136">
        <f t="shared" si="229"/>
        <v>0</v>
      </c>
      <c r="L1999" s="136">
        <f t="shared" si="229"/>
        <v>0</v>
      </c>
      <c r="M1999" s="177">
        <f t="shared" si="229"/>
        <v>0</v>
      </c>
      <c r="N1999" s="137">
        <f t="shared" si="229"/>
        <v>0</v>
      </c>
      <c r="O1999" s="45"/>
      <c r="Q1999" s="57" t="str">
        <f t="shared" si="223"/>
        <v>скрыть</v>
      </c>
    </row>
    <row r="2000" spans="2:17" ht="15.75" hidden="1" customHeight="1" x14ac:dyDescent="0.25">
      <c r="B2000" s="182">
        <v>1984</v>
      </c>
      <c r="C2000" s="182">
        <f t="shared" si="229"/>
        <v>0</v>
      </c>
      <c r="D2000" s="182">
        <f t="shared" si="229"/>
        <v>0</v>
      </c>
      <c r="E2000" s="183">
        <f t="shared" si="229"/>
        <v>0</v>
      </c>
      <c r="F2000" s="182">
        <f t="shared" si="229"/>
        <v>0</v>
      </c>
      <c r="G2000" s="141">
        <f t="shared" si="229"/>
        <v>0</v>
      </c>
      <c r="H2000" s="141">
        <f t="shared" si="229"/>
        <v>0</v>
      </c>
      <c r="I2000" s="142">
        <f t="shared" si="229"/>
        <v>0</v>
      </c>
      <c r="J2000" s="136">
        <f t="shared" si="229"/>
        <v>0</v>
      </c>
      <c r="K2000" s="136">
        <f t="shared" si="229"/>
        <v>0</v>
      </c>
      <c r="L2000" s="136">
        <f t="shared" si="229"/>
        <v>0</v>
      </c>
      <c r="M2000" s="177">
        <f t="shared" si="229"/>
        <v>0</v>
      </c>
      <c r="N2000" s="137">
        <f t="shared" si="229"/>
        <v>0</v>
      </c>
      <c r="O2000" s="45"/>
      <c r="Q2000" s="57" t="str">
        <f t="shared" si="223"/>
        <v>скрыть</v>
      </c>
    </row>
    <row r="2001" spans="2:17" ht="15.75" hidden="1" customHeight="1" x14ac:dyDescent="0.25">
      <c r="B2001" s="182">
        <v>1985</v>
      </c>
      <c r="C2001" s="182">
        <f t="shared" si="229"/>
        <v>0</v>
      </c>
      <c r="D2001" s="182">
        <f t="shared" si="229"/>
        <v>0</v>
      </c>
      <c r="E2001" s="183">
        <f t="shared" si="229"/>
        <v>0</v>
      </c>
      <c r="F2001" s="182">
        <f t="shared" si="229"/>
        <v>0</v>
      </c>
      <c r="G2001" s="141">
        <f t="shared" si="229"/>
        <v>0</v>
      </c>
      <c r="H2001" s="141">
        <f t="shared" si="229"/>
        <v>0</v>
      </c>
      <c r="I2001" s="142">
        <f t="shared" si="229"/>
        <v>0</v>
      </c>
      <c r="J2001" s="136">
        <f t="shared" si="229"/>
        <v>0</v>
      </c>
      <c r="K2001" s="136">
        <f t="shared" si="229"/>
        <v>0</v>
      </c>
      <c r="L2001" s="136">
        <f t="shared" si="229"/>
        <v>0</v>
      </c>
      <c r="M2001" s="177">
        <f t="shared" si="229"/>
        <v>0</v>
      </c>
      <c r="N2001" s="137">
        <f t="shared" si="229"/>
        <v>0</v>
      </c>
      <c r="O2001" s="45"/>
      <c r="Q2001" s="57" t="str">
        <f t="shared" ref="Q2001:Q2017" si="230">IF(K2001&gt;0,"показать","скрыть")</f>
        <v>скрыть</v>
      </c>
    </row>
    <row r="2002" spans="2:17" ht="15.75" hidden="1" customHeight="1" x14ac:dyDescent="0.25">
      <c r="B2002" s="182">
        <v>1986</v>
      </c>
      <c r="C2002" s="182">
        <f t="shared" si="229"/>
        <v>0</v>
      </c>
      <c r="D2002" s="182">
        <f t="shared" si="229"/>
        <v>0</v>
      </c>
      <c r="E2002" s="183">
        <f t="shared" si="229"/>
        <v>0</v>
      </c>
      <c r="F2002" s="182">
        <f t="shared" si="229"/>
        <v>0</v>
      </c>
      <c r="G2002" s="141">
        <f t="shared" si="229"/>
        <v>0</v>
      </c>
      <c r="H2002" s="141">
        <f t="shared" si="229"/>
        <v>0</v>
      </c>
      <c r="I2002" s="142">
        <f t="shared" si="229"/>
        <v>0</v>
      </c>
      <c r="J2002" s="136">
        <f t="shared" si="229"/>
        <v>0</v>
      </c>
      <c r="K2002" s="136">
        <f t="shared" si="229"/>
        <v>0</v>
      </c>
      <c r="L2002" s="136">
        <f t="shared" si="229"/>
        <v>0</v>
      </c>
      <c r="M2002" s="177">
        <f t="shared" si="229"/>
        <v>0</v>
      </c>
      <c r="N2002" s="137">
        <f t="shared" si="229"/>
        <v>0</v>
      </c>
      <c r="O2002" s="45"/>
      <c r="Q2002" s="57" t="str">
        <f t="shared" si="230"/>
        <v>скрыть</v>
      </c>
    </row>
    <row r="2003" spans="2:17" ht="15.75" hidden="1" customHeight="1" x14ac:dyDescent="0.25">
      <c r="B2003" s="182">
        <v>1987</v>
      </c>
      <c r="C2003" s="182">
        <f t="shared" si="229"/>
        <v>0</v>
      </c>
      <c r="D2003" s="182">
        <f t="shared" si="229"/>
        <v>0</v>
      </c>
      <c r="E2003" s="183">
        <f t="shared" si="229"/>
        <v>0</v>
      </c>
      <c r="F2003" s="182">
        <f t="shared" si="229"/>
        <v>0</v>
      </c>
      <c r="G2003" s="141">
        <f t="shared" si="229"/>
        <v>0</v>
      </c>
      <c r="H2003" s="141">
        <f t="shared" si="229"/>
        <v>0</v>
      </c>
      <c r="I2003" s="142">
        <f t="shared" si="229"/>
        <v>0</v>
      </c>
      <c r="J2003" s="136">
        <f t="shared" si="229"/>
        <v>0</v>
      </c>
      <c r="K2003" s="136">
        <f t="shared" si="229"/>
        <v>0</v>
      </c>
      <c r="L2003" s="136">
        <f t="shared" si="229"/>
        <v>0</v>
      </c>
      <c r="M2003" s="177">
        <f t="shared" si="229"/>
        <v>0</v>
      </c>
      <c r="N2003" s="137">
        <f t="shared" si="229"/>
        <v>0</v>
      </c>
      <c r="O2003" s="45"/>
      <c r="Q2003" s="57" t="str">
        <f t="shared" si="230"/>
        <v>скрыть</v>
      </c>
    </row>
    <row r="2004" spans="2:17" ht="15.75" hidden="1" customHeight="1" x14ac:dyDescent="0.25">
      <c r="B2004" s="182">
        <v>1988</v>
      </c>
      <c r="C2004" s="182">
        <f t="shared" si="229"/>
        <v>0</v>
      </c>
      <c r="D2004" s="182">
        <f t="shared" si="229"/>
        <v>0</v>
      </c>
      <c r="E2004" s="183">
        <f t="shared" si="229"/>
        <v>0</v>
      </c>
      <c r="F2004" s="182">
        <f t="shared" si="229"/>
        <v>0</v>
      </c>
      <c r="G2004" s="141">
        <f t="shared" si="229"/>
        <v>0</v>
      </c>
      <c r="H2004" s="141">
        <f t="shared" si="229"/>
        <v>0</v>
      </c>
      <c r="I2004" s="142">
        <f t="shared" si="229"/>
        <v>0</v>
      </c>
      <c r="J2004" s="136">
        <f t="shared" si="229"/>
        <v>0</v>
      </c>
      <c r="K2004" s="136">
        <f t="shared" si="229"/>
        <v>0</v>
      </c>
      <c r="L2004" s="136">
        <f t="shared" si="229"/>
        <v>0</v>
      </c>
      <c r="M2004" s="177">
        <f t="shared" si="229"/>
        <v>0</v>
      </c>
      <c r="N2004" s="137">
        <f t="shared" si="229"/>
        <v>0</v>
      </c>
      <c r="O2004" s="45"/>
      <c r="Q2004" s="57" t="str">
        <f t="shared" si="230"/>
        <v>скрыть</v>
      </c>
    </row>
    <row r="2005" spans="2:17" ht="15.75" hidden="1" customHeight="1" x14ac:dyDescent="0.25">
      <c r="B2005" s="182">
        <v>1989</v>
      </c>
      <c r="C2005" s="182">
        <f t="shared" si="229"/>
        <v>0</v>
      </c>
      <c r="D2005" s="182">
        <f t="shared" si="229"/>
        <v>0</v>
      </c>
      <c r="E2005" s="183">
        <f t="shared" si="229"/>
        <v>0</v>
      </c>
      <c r="F2005" s="182">
        <f t="shared" si="229"/>
        <v>0</v>
      </c>
      <c r="G2005" s="141">
        <f t="shared" si="229"/>
        <v>0</v>
      </c>
      <c r="H2005" s="141">
        <f t="shared" si="229"/>
        <v>0</v>
      </c>
      <c r="I2005" s="142">
        <f t="shared" si="229"/>
        <v>0</v>
      </c>
      <c r="J2005" s="136">
        <f t="shared" si="229"/>
        <v>0</v>
      </c>
      <c r="K2005" s="136">
        <f t="shared" si="229"/>
        <v>0</v>
      </c>
      <c r="L2005" s="136">
        <f t="shared" si="229"/>
        <v>0</v>
      </c>
      <c r="M2005" s="177">
        <f t="shared" si="229"/>
        <v>0</v>
      </c>
      <c r="N2005" s="137">
        <f t="shared" si="229"/>
        <v>0</v>
      </c>
      <c r="O2005" s="45"/>
      <c r="Q2005" s="57" t="str">
        <f t="shared" si="230"/>
        <v>скрыть</v>
      </c>
    </row>
    <row r="2006" spans="2:17" ht="15.75" hidden="1" customHeight="1" x14ac:dyDescent="0.25">
      <c r="B2006" s="182">
        <v>1990</v>
      </c>
      <c r="C2006" s="182">
        <f t="shared" si="229"/>
        <v>0</v>
      </c>
      <c r="D2006" s="182">
        <f t="shared" si="229"/>
        <v>0</v>
      </c>
      <c r="E2006" s="183">
        <f t="shared" si="229"/>
        <v>0</v>
      </c>
      <c r="F2006" s="182">
        <f t="shared" si="229"/>
        <v>0</v>
      </c>
      <c r="G2006" s="141">
        <f t="shared" si="229"/>
        <v>0</v>
      </c>
      <c r="H2006" s="141">
        <f t="shared" si="229"/>
        <v>0</v>
      </c>
      <c r="I2006" s="142">
        <f t="shared" si="229"/>
        <v>0</v>
      </c>
      <c r="J2006" s="136">
        <f t="shared" si="229"/>
        <v>0</v>
      </c>
      <c r="K2006" s="136">
        <f t="shared" si="229"/>
        <v>0</v>
      </c>
      <c r="L2006" s="136">
        <f t="shared" si="229"/>
        <v>0</v>
      </c>
      <c r="M2006" s="177">
        <f t="shared" si="229"/>
        <v>0</v>
      </c>
      <c r="N2006" s="137">
        <f t="shared" si="229"/>
        <v>0</v>
      </c>
      <c r="O2006" s="45"/>
      <c r="Q2006" s="57" t="str">
        <f t="shared" si="230"/>
        <v>скрыть</v>
      </c>
    </row>
    <row r="2007" spans="2:17" ht="15.75" hidden="1" customHeight="1" x14ac:dyDescent="0.25">
      <c r="B2007" s="182">
        <v>1991</v>
      </c>
      <c r="C2007" s="182">
        <f t="shared" ref="C2007:N2016" si="231">IFERROR(VLOOKUP($B2007,calc_data,C$14+1,0),0)</f>
        <v>0</v>
      </c>
      <c r="D2007" s="182">
        <f t="shared" si="231"/>
        <v>0</v>
      </c>
      <c r="E2007" s="183">
        <f t="shared" si="231"/>
        <v>0</v>
      </c>
      <c r="F2007" s="182">
        <f t="shared" si="231"/>
        <v>0</v>
      </c>
      <c r="G2007" s="141">
        <f t="shared" si="231"/>
        <v>0</v>
      </c>
      <c r="H2007" s="141">
        <f t="shared" si="231"/>
        <v>0</v>
      </c>
      <c r="I2007" s="142">
        <f t="shared" si="231"/>
        <v>0</v>
      </c>
      <c r="J2007" s="136">
        <f t="shared" si="231"/>
        <v>0</v>
      </c>
      <c r="K2007" s="136">
        <f t="shared" si="231"/>
        <v>0</v>
      </c>
      <c r="L2007" s="136">
        <f t="shared" si="231"/>
        <v>0</v>
      </c>
      <c r="M2007" s="177">
        <f t="shared" si="231"/>
        <v>0</v>
      </c>
      <c r="N2007" s="137">
        <f t="shared" si="231"/>
        <v>0</v>
      </c>
      <c r="O2007" s="45"/>
      <c r="Q2007" s="57" t="str">
        <f t="shared" si="230"/>
        <v>скрыть</v>
      </c>
    </row>
    <row r="2008" spans="2:17" ht="15.75" hidden="1" customHeight="1" x14ac:dyDescent="0.25">
      <c r="B2008" s="182">
        <v>1992</v>
      </c>
      <c r="C2008" s="182">
        <f t="shared" si="231"/>
        <v>0</v>
      </c>
      <c r="D2008" s="182">
        <f t="shared" si="231"/>
        <v>0</v>
      </c>
      <c r="E2008" s="183">
        <f t="shared" si="231"/>
        <v>0</v>
      </c>
      <c r="F2008" s="182">
        <f t="shared" si="231"/>
        <v>0</v>
      </c>
      <c r="G2008" s="141">
        <f t="shared" si="231"/>
        <v>0</v>
      </c>
      <c r="H2008" s="141">
        <f t="shared" si="231"/>
        <v>0</v>
      </c>
      <c r="I2008" s="142">
        <f t="shared" si="231"/>
        <v>0</v>
      </c>
      <c r="J2008" s="136">
        <f t="shared" si="231"/>
        <v>0</v>
      </c>
      <c r="K2008" s="136">
        <f t="shared" si="231"/>
        <v>0</v>
      </c>
      <c r="L2008" s="136">
        <f t="shared" si="231"/>
        <v>0</v>
      </c>
      <c r="M2008" s="177">
        <f t="shared" si="231"/>
        <v>0</v>
      </c>
      <c r="N2008" s="137">
        <f t="shared" si="231"/>
        <v>0</v>
      </c>
      <c r="O2008" s="45"/>
      <c r="Q2008" s="57" t="str">
        <f t="shared" si="230"/>
        <v>скрыть</v>
      </c>
    </row>
    <row r="2009" spans="2:17" ht="15.75" hidden="1" customHeight="1" x14ac:dyDescent="0.25">
      <c r="B2009" s="182">
        <v>1993</v>
      </c>
      <c r="C2009" s="182">
        <f t="shared" si="231"/>
        <v>0</v>
      </c>
      <c r="D2009" s="182">
        <f t="shared" si="231"/>
        <v>0</v>
      </c>
      <c r="E2009" s="183">
        <f t="shared" si="231"/>
        <v>0</v>
      </c>
      <c r="F2009" s="182">
        <f t="shared" si="231"/>
        <v>0</v>
      </c>
      <c r="G2009" s="141">
        <f t="shared" si="231"/>
        <v>0</v>
      </c>
      <c r="H2009" s="141">
        <f t="shared" si="231"/>
        <v>0</v>
      </c>
      <c r="I2009" s="142">
        <f t="shared" si="231"/>
        <v>0</v>
      </c>
      <c r="J2009" s="136">
        <f t="shared" si="231"/>
        <v>0</v>
      </c>
      <c r="K2009" s="136">
        <f t="shared" si="231"/>
        <v>0</v>
      </c>
      <c r="L2009" s="136">
        <f t="shared" si="231"/>
        <v>0</v>
      </c>
      <c r="M2009" s="177">
        <f t="shared" si="231"/>
        <v>0</v>
      </c>
      <c r="N2009" s="137">
        <f t="shared" si="231"/>
        <v>0</v>
      </c>
      <c r="O2009" s="45"/>
      <c r="Q2009" s="57" t="str">
        <f t="shared" si="230"/>
        <v>скрыть</v>
      </c>
    </row>
    <row r="2010" spans="2:17" ht="15.75" hidden="1" customHeight="1" x14ac:dyDescent="0.25">
      <c r="B2010" s="182">
        <v>1994</v>
      </c>
      <c r="C2010" s="182">
        <f t="shared" si="231"/>
        <v>0</v>
      </c>
      <c r="D2010" s="182">
        <f t="shared" si="231"/>
        <v>0</v>
      </c>
      <c r="E2010" s="183">
        <f t="shared" si="231"/>
        <v>0</v>
      </c>
      <c r="F2010" s="182">
        <f t="shared" si="231"/>
        <v>0</v>
      </c>
      <c r="G2010" s="141">
        <f t="shared" si="231"/>
        <v>0</v>
      </c>
      <c r="H2010" s="141">
        <f t="shared" si="231"/>
        <v>0</v>
      </c>
      <c r="I2010" s="142">
        <f t="shared" si="231"/>
        <v>0</v>
      </c>
      <c r="J2010" s="136">
        <f t="shared" si="231"/>
        <v>0</v>
      </c>
      <c r="K2010" s="136">
        <f t="shared" si="231"/>
        <v>0</v>
      </c>
      <c r="L2010" s="136">
        <f t="shared" si="231"/>
        <v>0</v>
      </c>
      <c r="M2010" s="177">
        <f t="shared" si="231"/>
        <v>0</v>
      </c>
      <c r="N2010" s="137">
        <f t="shared" si="231"/>
        <v>0</v>
      </c>
      <c r="O2010" s="45"/>
      <c r="Q2010" s="57" t="str">
        <f t="shared" si="230"/>
        <v>скрыть</v>
      </c>
    </row>
    <row r="2011" spans="2:17" ht="15.75" hidden="1" customHeight="1" x14ac:dyDescent="0.25">
      <c r="B2011" s="182">
        <v>1995</v>
      </c>
      <c r="C2011" s="182">
        <f t="shared" si="231"/>
        <v>0</v>
      </c>
      <c r="D2011" s="182">
        <f t="shared" si="231"/>
        <v>0</v>
      </c>
      <c r="E2011" s="183">
        <f t="shared" si="231"/>
        <v>0</v>
      </c>
      <c r="F2011" s="182">
        <f t="shared" si="231"/>
        <v>0</v>
      </c>
      <c r="G2011" s="141">
        <f t="shared" si="231"/>
        <v>0</v>
      </c>
      <c r="H2011" s="141">
        <f t="shared" si="231"/>
        <v>0</v>
      </c>
      <c r="I2011" s="142">
        <f t="shared" si="231"/>
        <v>0</v>
      </c>
      <c r="J2011" s="136">
        <f t="shared" si="231"/>
        <v>0</v>
      </c>
      <c r="K2011" s="136">
        <f t="shared" si="231"/>
        <v>0</v>
      </c>
      <c r="L2011" s="136">
        <f t="shared" si="231"/>
        <v>0</v>
      </c>
      <c r="M2011" s="177">
        <f t="shared" si="231"/>
        <v>0</v>
      </c>
      <c r="N2011" s="137">
        <f t="shared" si="231"/>
        <v>0</v>
      </c>
      <c r="O2011" s="45"/>
      <c r="Q2011" s="57" t="str">
        <f t="shared" si="230"/>
        <v>скрыть</v>
      </c>
    </row>
    <row r="2012" spans="2:17" ht="15.75" hidden="1" customHeight="1" x14ac:dyDescent="0.25">
      <c r="B2012" s="182">
        <v>1996</v>
      </c>
      <c r="C2012" s="182">
        <f t="shared" si="231"/>
        <v>0</v>
      </c>
      <c r="D2012" s="182">
        <f t="shared" si="231"/>
        <v>0</v>
      </c>
      <c r="E2012" s="183">
        <f t="shared" si="231"/>
        <v>0</v>
      </c>
      <c r="F2012" s="182">
        <f t="shared" si="231"/>
        <v>0</v>
      </c>
      <c r="G2012" s="141">
        <f t="shared" si="231"/>
        <v>0</v>
      </c>
      <c r="H2012" s="141">
        <f t="shared" si="231"/>
        <v>0</v>
      </c>
      <c r="I2012" s="142">
        <f t="shared" si="231"/>
        <v>0</v>
      </c>
      <c r="J2012" s="136">
        <f t="shared" si="231"/>
        <v>0</v>
      </c>
      <c r="K2012" s="136">
        <f t="shared" si="231"/>
        <v>0</v>
      </c>
      <c r="L2012" s="136">
        <f t="shared" si="231"/>
        <v>0</v>
      </c>
      <c r="M2012" s="177">
        <f t="shared" si="231"/>
        <v>0</v>
      </c>
      <c r="N2012" s="137">
        <f t="shared" si="231"/>
        <v>0</v>
      </c>
      <c r="O2012" s="45"/>
      <c r="Q2012" s="57" t="str">
        <f t="shared" si="230"/>
        <v>скрыть</v>
      </c>
    </row>
    <row r="2013" spans="2:17" ht="15.75" hidden="1" customHeight="1" x14ac:dyDescent="0.25">
      <c r="B2013" s="182">
        <v>1997</v>
      </c>
      <c r="C2013" s="182">
        <f t="shared" si="231"/>
        <v>0</v>
      </c>
      <c r="D2013" s="182">
        <f t="shared" si="231"/>
        <v>0</v>
      </c>
      <c r="E2013" s="183">
        <f t="shared" si="231"/>
        <v>0</v>
      </c>
      <c r="F2013" s="182">
        <f t="shared" si="231"/>
        <v>0</v>
      </c>
      <c r="G2013" s="141">
        <f t="shared" si="231"/>
        <v>0</v>
      </c>
      <c r="H2013" s="141">
        <f t="shared" si="231"/>
        <v>0</v>
      </c>
      <c r="I2013" s="142">
        <f t="shared" si="231"/>
        <v>0</v>
      </c>
      <c r="J2013" s="136">
        <f t="shared" si="231"/>
        <v>0</v>
      </c>
      <c r="K2013" s="136">
        <f t="shared" si="231"/>
        <v>0</v>
      </c>
      <c r="L2013" s="136">
        <f t="shared" si="231"/>
        <v>0</v>
      </c>
      <c r="M2013" s="177">
        <f t="shared" si="231"/>
        <v>0</v>
      </c>
      <c r="N2013" s="137">
        <f t="shared" si="231"/>
        <v>0</v>
      </c>
      <c r="O2013" s="45"/>
      <c r="Q2013" s="57" t="str">
        <f t="shared" si="230"/>
        <v>скрыть</v>
      </c>
    </row>
    <row r="2014" spans="2:17" ht="15.75" hidden="1" customHeight="1" x14ac:dyDescent="0.25">
      <c r="B2014" s="182">
        <v>1998</v>
      </c>
      <c r="C2014" s="182">
        <f t="shared" si="231"/>
        <v>0</v>
      </c>
      <c r="D2014" s="182">
        <f t="shared" si="231"/>
        <v>0</v>
      </c>
      <c r="E2014" s="183">
        <f t="shared" si="231"/>
        <v>0</v>
      </c>
      <c r="F2014" s="182">
        <f t="shared" si="231"/>
        <v>0</v>
      </c>
      <c r="G2014" s="141">
        <f t="shared" si="231"/>
        <v>0</v>
      </c>
      <c r="H2014" s="141">
        <f t="shared" si="231"/>
        <v>0</v>
      </c>
      <c r="I2014" s="142">
        <f t="shared" si="231"/>
        <v>0</v>
      </c>
      <c r="J2014" s="136">
        <f t="shared" si="231"/>
        <v>0</v>
      </c>
      <c r="K2014" s="136">
        <f t="shared" si="231"/>
        <v>0</v>
      </c>
      <c r="L2014" s="136">
        <f t="shared" si="231"/>
        <v>0</v>
      </c>
      <c r="M2014" s="177">
        <f t="shared" si="231"/>
        <v>0</v>
      </c>
      <c r="N2014" s="137">
        <f t="shared" si="231"/>
        <v>0</v>
      </c>
      <c r="O2014" s="45"/>
      <c r="Q2014" s="57" t="str">
        <f t="shared" si="230"/>
        <v>скрыть</v>
      </c>
    </row>
    <row r="2015" spans="2:17" ht="15.75" hidden="1" customHeight="1" x14ac:dyDescent="0.25">
      <c r="B2015" s="182">
        <v>1999</v>
      </c>
      <c r="C2015" s="182">
        <f t="shared" si="231"/>
        <v>0</v>
      </c>
      <c r="D2015" s="182">
        <f t="shared" si="231"/>
        <v>0</v>
      </c>
      <c r="E2015" s="183">
        <f t="shared" si="231"/>
        <v>0</v>
      </c>
      <c r="F2015" s="182">
        <f t="shared" si="231"/>
        <v>0</v>
      </c>
      <c r="G2015" s="141">
        <f t="shared" si="231"/>
        <v>0</v>
      </c>
      <c r="H2015" s="141">
        <f t="shared" si="231"/>
        <v>0</v>
      </c>
      <c r="I2015" s="142">
        <f t="shared" si="231"/>
        <v>0</v>
      </c>
      <c r="J2015" s="136">
        <f t="shared" si="231"/>
        <v>0</v>
      </c>
      <c r="K2015" s="136">
        <f t="shared" si="231"/>
        <v>0</v>
      </c>
      <c r="L2015" s="136">
        <f t="shared" si="231"/>
        <v>0</v>
      </c>
      <c r="M2015" s="177">
        <f t="shared" si="231"/>
        <v>0</v>
      </c>
      <c r="N2015" s="137">
        <f t="shared" si="231"/>
        <v>0</v>
      </c>
      <c r="O2015" s="45"/>
      <c r="Q2015" s="57" t="str">
        <f t="shared" si="230"/>
        <v>скрыть</v>
      </c>
    </row>
    <row r="2016" spans="2:17" ht="15.75" hidden="1" customHeight="1" x14ac:dyDescent="0.25">
      <c r="B2016" s="182">
        <v>2000</v>
      </c>
      <c r="C2016" s="182">
        <f t="shared" si="231"/>
        <v>0</v>
      </c>
      <c r="D2016" s="182">
        <f t="shared" si="231"/>
        <v>0</v>
      </c>
      <c r="E2016" s="183">
        <f t="shared" si="231"/>
        <v>0</v>
      </c>
      <c r="F2016" s="182">
        <f t="shared" si="231"/>
        <v>0</v>
      </c>
      <c r="G2016" s="141">
        <f t="shared" si="231"/>
        <v>0</v>
      </c>
      <c r="H2016" s="141">
        <f t="shared" si="231"/>
        <v>0</v>
      </c>
      <c r="I2016" s="142">
        <f t="shared" si="231"/>
        <v>0</v>
      </c>
      <c r="J2016" s="136">
        <f t="shared" si="231"/>
        <v>0</v>
      </c>
      <c r="K2016" s="136">
        <f t="shared" si="231"/>
        <v>0</v>
      </c>
      <c r="L2016" s="136">
        <f t="shared" si="231"/>
        <v>0</v>
      </c>
      <c r="M2016" s="177">
        <f t="shared" si="231"/>
        <v>0</v>
      </c>
      <c r="N2016" s="137">
        <f t="shared" si="231"/>
        <v>0</v>
      </c>
      <c r="O2016" s="45"/>
      <c r="Q2016" s="57" t="str">
        <f t="shared" si="230"/>
        <v>скрыть</v>
      </c>
    </row>
    <row r="2017" spans="2:17" ht="15" x14ac:dyDescent="0.25">
      <c r="B2017" s="712" t="s">
        <v>179</v>
      </c>
      <c r="C2017" s="712"/>
      <c r="D2017" s="712"/>
      <c r="E2017" s="712"/>
      <c r="F2017" s="712"/>
      <c r="G2017" s="143">
        <f>SUM(G17:G2016)</f>
        <v>0</v>
      </c>
      <c r="H2017" s="149"/>
      <c r="I2017" s="149"/>
      <c r="J2017" s="149"/>
      <c r="K2017" s="148">
        <f>SUM(K17:K2016)</f>
        <v>344776.57000000018</v>
      </c>
      <c r="L2017" s="148">
        <f>SUM(L17:L2016)</f>
        <v>68955.329999999987</v>
      </c>
      <c r="M2017" s="148"/>
      <c r="N2017" s="148">
        <f>SUM(N17:N2016)</f>
        <v>413731.9000000002</v>
      </c>
      <c r="O2017" s="45"/>
      <c r="Q2017" s="57" t="str">
        <f t="shared" si="230"/>
        <v>показать</v>
      </c>
    </row>
    <row r="2018" spans="2:17" ht="13.5" x14ac:dyDescent="0.25">
      <c r="B2018" s="63"/>
      <c r="F2018" s="63"/>
      <c r="G2018" s="63"/>
      <c r="H2018" s="63"/>
      <c r="I2018" s="63"/>
    </row>
    <row r="2019" spans="2:17" ht="13.5" x14ac:dyDescent="0.25">
      <c r="B2019" s="63"/>
      <c r="F2019" s="63"/>
      <c r="G2019" s="63"/>
      <c r="H2019" s="63"/>
      <c r="I2019" s="63"/>
    </row>
    <row r="2020" spans="2:17" ht="13.5" x14ac:dyDescent="0.25">
      <c r="B2020" s="63"/>
      <c r="F2020" s="63"/>
      <c r="G2020" s="63"/>
      <c r="H2020" s="63"/>
      <c r="I2020" s="63"/>
    </row>
    <row r="2021" spans="2:17" ht="13.5" x14ac:dyDescent="0.25">
      <c r="B2021" s="63"/>
      <c r="F2021" s="63"/>
      <c r="G2021" s="63"/>
      <c r="H2021" s="63"/>
      <c r="I2021" s="63"/>
    </row>
    <row r="2022" spans="2:17" ht="13.5" x14ac:dyDescent="0.25">
      <c r="B2022" s="63"/>
      <c r="F2022" s="63"/>
      <c r="G2022" s="63"/>
      <c r="H2022" s="63"/>
      <c r="I2022" s="63"/>
    </row>
    <row r="2023" spans="2:17" ht="13.5" x14ac:dyDescent="0.25">
      <c r="B2023" s="63"/>
      <c r="F2023" s="63"/>
      <c r="G2023" s="63"/>
      <c r="H2023" s="63"/>
      <c r="I2023" s="63"/>
    </row>
    <row r="2024" spans="2:17" ht="13.5" x14ac:dyDescent="0.25">
      <c r="B2024" s="63"/>
      <c r="F2024" s="63"/>
      <c r="G2024" s="63"/>
      <c r="H2024" s="63"/>
      <c r="I2024" s="63"/>
    </row>
    <row r="2025" spans="2:17" ht="13.5" x14ac:dyDescent="0.25">
      <c r="B2025" s="63"/>
      <c r="F2025" s="63"/>
      <c r="G2025" s="63"/>
      <c r="H2025" s="63"/>
      <c r="I2025" s="63"/>
    </row>
    <row r="2026" spans="2:17" ht="13.5" x14ac:dyDescent="0.25">
      <c r="B2026" s="63"/>
      <c r="F2026" s="63"/>
      <c r="G2026" s="63"/>
      <c r="H2026" s="63"/>
      <c r="I2026" s="63"/>
    </row>
    <row r="2027" spans="2:17" ht="13.5" x14ac:dyDescent="0.25">
      <c r="B2027" s="63"/>
      <c r="F2027" s="63"/>
      <c r="G2027" s="63"/>
      <c r="H2027" s="63"/>
      <c r="I2027" s="63"/>
    </row>
    <row r="2028" spans="2:17" ht="13.5" x14ac:dyDescent="0.25">
      <c r="B2028" s="63"/>
      <c r="F2028" s="63"/>
      <c r="G2028" s="63"/>
      <c r="H2028" s="63"/>
      <c r="I2028" s="63"/>
    </row>
    <row r="2029" spans="2:17" ht="13.5" x14ac:dyDescent="0.25">
      <c r="B2029" s="63"/>
      <c r="F2029" s="63"/>
      <c r="G2029" s="63"/>
      <c r="H2029" s="63"/>
      <c r="I2029" s="63"/>
    </row>
    <row r="2030" spans="2:17" ht="13.5" x14ac:dyDescent="0.25">
      <c r="B2030" s="63"/>
      <c r="F2030" s="63"/>
      <c r="G2030" s="63"/>
      <c r="H2030" s="63"/>
      <c r="I2030" s="63"/>
    </row>
    <row r="2031" spans="2:17" ht="13.5" x14ac:dyDescent="0.25">
      <c r="B2031" s="63"/>
      <c r="F2031" s="63"/>
      <c r="G2031" s="63"/>
      <c r="H2031" s="63"/>
      <c r="I2031" s="63"/>
    </row>
    <row r="2032" spans="2:17" ht="13.5" x14ac:dyDescent="0.25">
      <c r="B2032" s="63"/>
      <c r="F2032" s="63"/>
      <c r="G2032" s="63"/>
      <c r="H2032" s="63"/>
      <c r="I2032" s="63"/>
    </row>
    <row r="2033" spans="2:9" ht="13.5" x14ac:dyDescent="0.25">
      <c r="B2033" s="63"/>
      <c r="F2033" s="63"/>
      <c r="G2033" s="63"/>
      <c r="H2033" s="63"/>
      <c r="I2033" s="63"/>
    </row>
    <row r="2034" spans="2:9" ht="13.5" x14ac:dyDescent="0.25">
      <c r="B2034" s="63"/>
      <c r="F2034" s="63"/>
      <c r="G2034" s="63"/>
      <c r="H2034" s="63"/>
      <c r="I2034" s="63"/>
    </row>
    <row r="2035" spans="2:9" ht="13.5" x14ac:dyDescent="0.25">
      <c r="B2035" s="63"/>
      <c r="F2035" s="63"/>
      <c r="G2035" s="63"/>
      <c r="H2035" s="63"/>
      <c r="I2035" s="63"/>
    </row>
    <row r="2036" spans="2:9" ht="13.5" x14ac:dyDescent="0.25">
      <c r="B2036" s="63"/>
      <c r="F2036" s="63"/>
      <c r="G2036" s="63"/>
      <c r="H2036" s="63"/>
      <c r="I2036" s="63"/>
    </row>
    <row r="2037" spans="2:9" ht="13.5" x14ac:dyDescent="0.25">
      <c r="B2037" s="63"/>
      <c r="F2037" s="63"/>
      <c r="G2037" s="63"/>
      <c r="H2037" s="63"/>
      <c r="I2037" s="63"/>
    </row>
    <row r="2038" spans="2:9" ht="13.5" x14ac:dyDescent="0.25">
      <c r="B2038" s="63"/>
      <c r="F2038" s="63"/>
      <c r="G2038" s="63"/>
      <c r="H2038" s="63"/>
      <c r="I2038" s="63"/>
    </row>
    <row r="2039" spans="2:9" ht="13.5" x14ac:dyDescent="0.25">
      <c r="B2039" s="63"/>
      <c r="F2039" s="63"/>
      <c r="G2039" s="63"/>
      <c r="H2039" s="63"/>
      <c r="I2039" s="63"/>
    </row>
    <row r="2040" spans="2:9" ht="13.5" x14ac:dyDescent="0.25">
      <c r="B2040" s="63"/>
      <c r="F2040" s="63"/>
      <c r="G2040" s="63"/>
      <c r="H2040" s="63"/>
      <c r="I2040" s="63"/>
    </row>
    <row r="2041" spans="2:9" ht="13.5" x14ac:dyDescent="0.25">
      <c r="B2041" s="63"/>
      <c r="F2041" s="63"/>
      <c r="G2041" s="63"/>
      <c r="H2041" s="63"/>
      <c r="I2041" s="63"/>
    </row>
    <row r="2042" spans="2:9" ht="13.5" x14ac:dyDescent="0.25">
      <c r="B2042" s="63"/>
      <c r="F2042" s="63"/>
      <c r="G2042" s="63"/>
      <c r="H2042" s="63"/>
      <c r="I2042" s="63"/>
    </row>
    <row r="2043" spans="2:9" ht="13.5" x14ac:dyDescent="0.25">
      <c r="B2043" s="63"/>
      <c r="F2043" s="63"/>
      <c r="G2043" s="63"/>
      <c r="H2043" s="63"/>
      <c r="I2043" s="63"/>
    </row>
    <row r="2044" spans="2:9" ht="13.5" x14ac:dyDescent="0.25">
      <c r="B2044" s="63"/>
      <c r="F2044" s="63"/>
      <c r="G2044" s="63"/>
      <c r="H2044" s="63"/>
      <c r="I2044" s="63"/>
    </row>
    <row r="2045" spans="2:9" ht="13.5" x14ac:dyDescent="0.25">
      <c r="B2045" s="63"/>
      <c r="F2045" s="63"/>
      <c r="G2045" s="63"/>
      <c r="H2045" s="63"/>
      <c r="I2045" s="63"/>
    </row>
    <row r="2046" spans="2:9" ht="13.5" x14ac:dyDescent="0.25">
      <c r="B2046" s="63"/>
      <c r="F2046" s="63"/>
      <c r="G2046" s="63"/>
      <c r="H2046" s="63"/>
      <c r="I2046" s="63"/>
    </row>
    <row r="2047" spans="2:9" ht="13.5" x14ac:dyDescent="0.25">
      <c r="B2047" s="63"/>
      <c r="F2047" s="63"/>
      <c r="G2047" s="63"/>
      <c r="H2047" s="63"/>
      <c r="I2047" s="63"/>
    </row>
    <row r="2048" spans="2:9" ht="13.5" x14ac:dyDescent="0.25">
      <c r="B2048" s="63"/>
      <c r="F2048" s="63"/>
      <c r="G2048" s="63"/>
      <c r="H2048" s="63"/>
      <c r="I2048" s="63"/>
    </row>
    <row r="2049" spans="2:9" ht="13.5" x14ac:dyDescent="0.25">
      <c r="B2049" s="63"/>
      <c r="F2049" s="63"/>
      <c r="G2049" s="63"/>
      <c r="H2049" s="63"/>
      <c r="I2049" s="63"/>
    </row>
    <row r="2050" spans="2:9" ht="13.5" x14ac:dyDescent="0.25">
      <c r="B2050" s="63"/>
      <c r="F2050" s="63"/>
      <c r="G2050" s="63"/>
      <c r="H2050" s="63"/>
      <c r="I2050" s="63"/>
    </row>
    <row r="2051" spans="2:9" ht="13.5" x14ac:dyDescent="0.25">
      <c r="B2051" s="63"/>
      <c r="F2051" s="63"/>
      <c r="G2051" s="63"/>
      <c r="H2051" s="63"/>
      <c r="I2051" s="63"/>
    </row>
    <row r="2052" spans="2:9" ht="13.5" x14ac:dyDescent="0.25">
      <c r="B2052" s="63"/>
      <c r="F2052" s="63"/>
      <c r="G2052" s="63"/>
      <c r="H2052" s="63"/>
      <c r="I2052" s="63"/>
    </row>
    <row r="2053" spans="2:9" ht="13.5" x14ac:dyDescent="0.25">
      <c r="B2053" s="63"/>
      <c r="F2053" s="63"/>
      <c r="G2053" s="63"/>
      <c r="H2053" s="63"/>
      <c r="I2053" s="63"/>
    </row>
    <row r="2054" spans="2:9" ht="13.5" x14ac:dyDescent="0.25">
      <c r="B2054" s="63"/>
      <c r="F2054" s="63"/>
      <c r="G2054" s="63"/>
      <c r="H2054" s="63"/>
      <c r="I2054" s="63"/>
    </row>
    <row r="2055" spans="2:9" ht="13.5" x14ac:dyDescent="0.25">
      <c r="B2055" s="63"/>
      <c r="F2055" s="63"/>
      <c r="G2055" s="63"/>
      <c r="H2055" s="63"/>
      <c r="I2055" s="63"/>
    </row>
    <row r="2056" spans="2:9" ht="13.5" x14ac:dyDescent="0.25">
      <c r="B2056" s="63"/>
      <c r="F2056" s="63"/>
      <c r="G2056" s="63"/>
      <c r="H2056" s="63"/>
      <c r="I2056" s="63"/>
    </row>
    <row r="2057" spans="2:9" ht="13.5" x14ac:dyDescent="0.25">
      <c r="B2057" s="63"/>
      <c r="F2057" s="63"/>
      <c r="G2057" s="63"/>
      <c r="H2057" s="63"/>
      <c r="I2057" s="63"/>
    </row>
    <row r="2058" spans="2:9" ht="13.5" x14ac:dyDescent="0.25">
      <c r="B2058" s="63"/>
      <c r="F2058" s="63"/>
      <c r="G2058" s="63"/>
      <c r="H2058" s="63"/>
      <c r="I2058" s="63"/>
    </row>
    <row r="2059" spans="2:9" ht="13.5" x14ac:dyDescent="0.25">
      <c r="B2059" s="63"/>
      <c r="F2059" s="63"/>
      <c r="G2059" s="63"/>
      <c r="H2059" s="63"/>
      <c r="I2059" s="63"/>
    </row>
    <row r="2060" spans="2:9" ht="13.5" x14ac:dyDescent="0.25">
      <c r="B2060" s="63"/>
      <c r="F2060" s="63"/>
      <c r="G2060" s="63"/>
      <c r="H2060" s="63"/>
      <c r="I2060" s="63"/>
    </row>
    <row r="2061" spans="2:9" ht="13.5" x14ac:dyDescent="0.25">
      <c r="B2061" s="63"/>
      <c r="F2061" s="63"/>
      <c r="G2061" s="63"/>
      <c r="H2061" s="63"/>
      <c r="I2061" s="63"/>
    </row>
    <row r="2062" spans="2:9" ht="13.5" x14ac:dyDescent="0.25">
      <c r="B2062" s="63"/>
      <c r="F2062" s="63"/>
      <c r="G2062" s="63"/>
      <c r="H2062" s="63"/>
      <c r="I2062" s="63"/>
    </row>
    <row r="2063" spans="2:9" ht="13.5" x14ac:dyDescent="0.25">
      <c r="B2063" s="63"/>
      <c r="F2063" s="63"/>
      <c r="G2063" s="63"/>
      <c r="H2063" s="63"/>
      <c r="I2063" s="63"/>
    </row>
    <row r="2064" spans="2:9" ht="13.5" x14ac:dyDescent="0.25">
      <c r="B2064" s="63"/>
      <c r="F2064" s="63"/>
      <c r="G2064" s="63"/>
      <c r="H2064" s="63"/>
      <c r="I2064" s="63"/>
    </row>
    <row r="2065" spans="2:9" ht="13.5" x14ac:dyDescent="0.25">
      <c r="B2065" s="63"/>
      <c r="F2065" s="63"/>
      <c r="G2065" s="63"/>
      <c r="H2065" s="63"/>
      <c r="I2065" s="63"/>
    </row>
    <row r="2066" spans="2:9" ht="13.5" x14ac:dyDescent="0.25">
      <c r="B2066" s="63"/>
      <c r="F2066" s="63"/>
      <c r="G2066" s="63"/>
      <c r="H2066" s="63"/>
      <c r="I2066" s="63"/>
    </row>
    <row r="2067" spans="2:9" ht="13.5" x14ac:dyDescent="0.25">
      <c r="B2067" s="63"/>
      <c r="F2067" s="63"/>
      <c r="G2067" s="63"/>
      <c r="H2067" s="63"/>
      <c r="I2067" s="63"/>
    </row>
    <row r="2068" spans="2:9" ht="13.5" x14ac:dyDescent="0.25">
      <c r="B2068" s="63"/>
      <c r="F2068" s="63"/>
      <c r="G2068" s="63"/>
      <c r="H2068" s="63"/>
      <c r="I2068" s="63"/>
    </row>
    <row r="2069" spans="2:9" ht="13.5" x14ac:dyDescent="0.25">
      <c r="B2069" s="63"/>
      <c r="F2069" s="63"/>
      <c r="G2069" s="63"/>
      <c r="H2069" s="63"/>
      <c r="I2069" s="63"/>
    </row>
    <row r="2070" spans="2:9" ht="13.5" x14ac:dyDescent="0.25">
      <c r="B2070" s="63"/>
      <c r="F2070" s="63"/>
      <c r="G2070" s="63"/>
      <c r="H2070" s="63"/>
      <c r="I2070" s="63"/>
    </row>
    <row r="2071" spans="2:9" ht="13.5" x14ac:dyDescent="0.25">
      <c r="B2071" s="63"/>
      <c r="F2071" s="63"/>
      <c r="G2071" s="63"/>
      <c r="H2071" s="63"/>
      <c r="I2071" s="63"/>
    </row>
    <row r="2072" spans="2:9" ht="13.5" x14ac:dyDescent="0.25">
      <c r="B2072" s="63"/>
      <c r="F2072" s="63"/>
      <c r="G2072" s="63"/>
      <c r="H2072" s="63"/>
      <c r="I2072" s="63"/>
    </row>
    <row r="2073" spans="2:9" ht="13.5" x14ac:dyDescent="0.25">
      <c r="B2073" s="63"/>
      <c r="F2073" s="63"/>
      <c r="G2073" s="63"/>
      <c r="H2073" s="63"/>
      <c r="I2073" s="63"/>
    </row>
    <row r="2074" spans="2:9" ht="13.5" x14ac:dyDescent="0.25">
      <c r="B2074" s="63"/>
      <c r="F2074" s="63"/>
      <c r="G2074" s="63"/>
      <c r="H2074" s="63"/>
      <c r="I2074" s="63"/>
    </row>
    <row r="2075" spans="2:9" ht="13.5" x14ac:dyDescent="0.25">
      <c r="B2075" s="63"/>
      <c r="F2075" s="63"/>
      <c r="G2075" s="63"/>
      <c r="H2075" s="63"/>
      <c r="I2075" s="63"/>
    </row>
    <row r="2076" spans="2:9" ht="13.5" x14ac:dyDescent="0.25">
      <c r="B2076" s="63"/>
      <c r="F2076" s="63"/>
      <c r="G2076" s="63"/>
      <c r="H2076" s="63"/>
      <c r="I2076" s="63"/>
    </row>
    <row r="2077" spans="2:9" ht="13.5" x14ac:dyDescent="0.25">
      <c r="B2077" s="63"/>
      <c r="F2077" s="63"/>
      <c r="G2077" s="63"/>
      <c r="H2077" s="63"/>
      <c r="I2077" s="63"/>
    </row>
    <row r="2078" spans="2:9" ht="13.5" x14ac:dyDescent="0.25">
      <c r="B2078" s="63"/>
      <c r="F2078" s="63"/>
      <c r="G2078" s="63"/>
      <c r="H2078" s="63"/>
      <c r="I2078" s="63"/>
    </row>
    <row r="2079" spans="2:9" ht="13.5" x14ac:dyDescent="0.25">
      <c r="B2079" s="63"/>
      <c r="F2079" s="63"/>
      <c r="G2079" s="63"/>
      <c r="H2079" s="63"/>
      <c r="I2079" s="63"/>
    </row>
    <row r="2080" spans="2:9" ht="13.5" x14ac:dyDescent="0.25">
      <c r="B2080" s="63"/>
      <c r="F2080" s="63"/>
      <c r="G2080" s="63"/>
      <c r="H2080" s="63"/>
      <c r="I2080" s="63"/>
    </row>
    <row r="2081" spans="2:9" ht="13.5" x14ac:dyDescent="0.25">
      <c r="B2081" s="63"/>
      <c r="F2081" s="63"/>
      <c r="G2081" s="63"/>
      <c r="H2081" s="63"/>
      <c r="I2081" s="63"/>
    </row>
    <row r="2082" spans="2:9" ht="13.5" x14ac:dyDescent="0.25">
      <c r="B2082" s="63"/>
      <c r="F2082" s="63"/>
      <c r="G2082" s="63"/>
      <c r="H2082" s="63"/>
      <c r="I2082" s="63"/>
    </row>
    <row r="2083" spans="2:9" ht="13.5" x14ac:dyDescent="0.25">
      <c r="B2083" s="63"/>
      <c r="F2083" s="63"/>
      <c r="G2083" s="63"/>
      <c r="H2083" s="63"/>
      <c r="I2083" s="63"/>
    </row>
    <row r="2084" spans="2:9" ht="13.5" x14ac:dyDescent="0.25">
      <c r="B2084" s="63"/>
      <c r="F2084" s="63"/>
      <c r="G2084" s="63"/>
      <c r="H2084" s="63"/>
      <c r="I2084" s="63"/>
    </row>
    <row r="2085" spans="2:9" ht="13.5" x14ac:dyDescent="0.25">
      <c r="B2085" s="63"/>
      <c r="F2085" s="63"/>
      <c r="G2085" s="63"/>
      <c r="H2085" s="63"/>
      <c r="I2085" s="63"/>
    </row>
    <row r="2086" spans="2:9" ht="13.5" x14ac:dyDescent="0.25">
      <c r="B2086" s="63"/>
      <c r="F2086" s="63"/>
      <c r="G2086" s="63"/>
      <c r="H2086" s="63"/>
      <c r="I2086" s="63"/>
    </row>
    <row r="2087" spans="2:9" ht="13.5" x14ac:dyDescent="0.25">
      <c r="B2087" s="63"/>
      <c r="F2087" s="63"/>
      <c r="G2087" s="63"/>
      <c r="H2087" s="63"/>
      <c r="I2087" s="63"/>
    </row>
    <row r="2088" spans="2:9" ht="13.5" x14ac:dyDescent="0.25">
      <c r="B2088" s="63"/>
      <c r="F2088" s="63"/>
      <c r="G2088" s="63"/>
      <c r="H2088" s="63"/>
      <c r="I2088" s="63"/>
    </row>
    <row r="2089" spans="2:9" ht="13.5" x14ac:dyDescent="0.25">
      <c r="B2089" s="63"/>
      <c r="F2089" s="63"/>
      <c r="G2089" s="63"/>
      <c r="H2089" s="63"/>
      <c r="I2089" s="63"/>
    </row>
    <row r="2090" spans="2:9" ht="13.5" x14ac:dyDescent="0.25">
      <c r="B2090" s="63"/>
      <c r="F2090" s="63"/>
      <c r="G2090" s="63"/>
      <c r="H2090" s="63"/>
      <c r="I2090" s="63"/>
    </row>
    <row r="2091" spans="2:9" ht="13.5" x14ac:dyDescent="0.25">
      <c r="B2091" s="63"/>
      <c r="F2091" s="63"/>
      <c r="G2091" s="63"/>
      <c r="H2091" s="63"/>
      <c r="I2091" s="63"/>
    </row>
    <row r="2092" spans="2:9" ht="13.5" x14ac:dyDescent="0.25">
      <c r="B2092" s="63"/>
      <c r="F2092" s="63"/>
      <c r="G2092" s="63"/>
      <c r="H2092" s="63"/>
      <c r="I2092" s="63"/>
    </row>
    <row r="2093" spans="2:9" ht="13.5" x14ac:dyDescent="0.25">
      <c r="B2093" s="63"/>
      <c r="F2093" s="63"/>
      <c r="G2093" s="63"/>
      <c r="H2093" s="63"/>
      <c r="I2093" s="63"/>
    </row>
    <row r="2094" spans="2:9" ht="13.5" x14ac:dyDescent="0.25">
      <c r="B2094" s="63"/>
      <c r="F2094" s="63"/>
      <c r="G2094" s="63"/>
      <c r="H2094" s="63"/>
      <c r="I2094" s="63"/>
    </row>
    <row r="2095" spans="2:9" ht="13.5" x14ac:dyDescent="0.25">
      <c r="B2095" s="63"/>
      <c r="F2095" s="63"/>
      <c r="G2095" s="63"/>
      <c r="H2095" s="63"/>
      <c r="I2095" s="63"/>
    </row>
    <row r="2096" spans="2:9" ht="13.5" x14ac:dyDescent="0.25">
      <c r="B2096" s="63"/>
      <c r="F2096" s="63"/>
      <c r="G2096" s="63"/>
      <c r="H2096" s="63"/>
      <c r="I2096" s="63"/>
    </row>
    <row r="2097" spans="2:9" ht="13.5" x14ac:dyDescent="0.25">
      <c r="B2097" s="63"/>
      <c r="F2097" s="63"/>
      <c r="G2097" s="63"/>
      <c r="H2097" s="63"/>
      <c r="I2097" s="63"/>
    </row>
    <row r="2098" spans="2:9" ht="13.5" x14ac:dyDescent="0.25">
      <c r="B2098" s="63"/>
      <c r="F2098" s="63"/>
      <c r="G2098" s="63"/>
      <c r="H2098" s="63"/>
      <c r="I2098" s="63"/>
    </row>
    <row r="2099" spans="2:9" ht="13.5" x14ac:dyDescent="0.25">
      <c r="B2099" s="63"/>
      <c r="F2099" s="63"/>
      <c r="G2099" s="63"/>
      <c r="H2099" s="63"/>
      <c r="I2099" s="63"/>
    </row>
    <row r="2100" spans="2:9" ht="13.5" x14ac:dyDescent="0.25">
      <c r="B2100" s="63"/>
      <c r="F2100" s="63"/>
      <c r="G2100" s="63"/>
      <c r="H2100" s="63"/>
      <c r="I2100" s="63"/>
    </row>
    <row r="2101" spans="2:9" ht="13.5" x14ac:dyDescent="0.25">
      <c r="B2101" s="63"/>
      <c r="F2101" s="63"/>
      <c r="G2101" s="63"/>
      <c r="H2101" s="63"/>
      <c r="I2101" s="63"/>
    </row>
    <row r="2102" spans="2:9" ht="13.5" x14ac:dyDescent="0.25">
      <c r="B2102" s="63"/>
      <c r="F2102" s="63"/>
      <c r="G2102" s="63"/>
      <c r="H2102" s="63"/>
      <c r="I2102" s="63"/>
    </row>
    <row r="2103" spans="2:9" ht="13.5" x14ac:dyDescent="0.25">
      <c r="B2103" s="63"/>
      <c r="F2103" s="63"/>
      <c r="G2103" s="63"/>
      <c r="H2103" s="63"/>
      <c r="I2103" s="63"/>
    </row>
    <row r="2104" spans="2:9" ht="13.5" x14ac:dyDescent="0.25">
      <c r="B2104" s="63"/>
      <c r="F2104" s="63"/>
      <c r="G2104" s="63"/>
      <c r="H2104" s="63"/>
      <c r="I2104" s="63"/>
    </row>
    <row r="2105" spans="2:9" ht="13.5" x14ac:dyDescent="0.25">
      <c r="B2105" s="63"/>
      <c r="F2105" s="63"/>
      <c r="G2105" s="63"/>
      <c r="H2105" s="63"/>
      <c r="I2105" s="63"/>
    </row>
    <row r="2106" spans="2:9" ht="13.5" x14ac:dyDescent="0.25">
      <c r="B2106" s="63"/>
      <c r="F2106" s="63"/>
      <c r="G2106" s="63"/>
      <c r="H2106" s="63"/>
      <c r="I2106" s="63"/>
    </row>
    <row r="2107" spans="2:9" ht="13.5" x14ac:dyDescent="0.25">
      <c r="B2107" s="63"/>
      <c r="F2107" s="63"/>
      <c r="G2107" s="63"/>
      <c r="H2107" s="63"/>
      <c r="I2107" s="63"/>
    </row>
    <row r="2108" spans="2:9" ht="13.5" x14ac:dyDescent="0.25">
      <c r="B2108" s="63"/>
      <c r="F2108" s="63"/>
      <c r="G2108" s="63"/>
      <c r="H2108" s="63"/>
      <c r="I2108" s="63"/>
    </row>
    <row r="2109" spans="2:9" ht="13.5" x14ac:dyDescent="0.25">
      <c r="B2109" s="63"/>
      <c r="F2109" s="63"/>
      <c r="G2109" s="63"/>
      <c r="H2109" s="63"/>
      <c r="I2109" s="63"/>
    </row>
    <row r="2110" spans="2:9" ht="13.5" x14ac:dyDescent="0.25">
      <c r="B2110" s="63"/>
      <c r="F2110" s="63"/>
      <c r="G2110" s="63"/>
      <c r="H2110" s="63"/>
      <c r="I2110" s="63"/>
    </row>
    <row r="2111" spans="2:9" ht="13.5" x14ac:dyDescent="0.25">
      <c r="B2111" s="63"/>
      <c r="F2111" s="63"/>
      <c r="G2111" s="63"/>
      <c r="H2111" s="63"/>
      <c r="I2111" s="63"/>
    </row>
    <row r="2112" spans="2:9" ht="13.5" x14ac:dyDescent="0.25">
      <c r="B2112" s="63"/>
      <c r="F2112" s="63"/>
      <c r="G2112" s="63"/>
      <c r="H2112" s="63"/>
      <c r="I2112" s="63"/>
    </row>
    <row r="2113" spans="2:9" ht="13.5" x14ac:dyDescent="0.25">
      <c r="B2113" s="63"/>
      <c r="F2113" s="63"/>
      <c r="G2113" s="63"/>
      <c r="H2113" s="63"/>
      <c r="I2113" s="63"/>
    </row>
    <row r="2114" spans="2:9" ht="13.5" x14ac:dyDescent="0.25">
      <c r="B2114" s="63"/>
      <c r="F2114" s="63"/>
      <c r="G2114" s="63"/>
      <c r="H2114" s="63"/>
      <c r="I2114" s="63"/>
    </row>
    <row r="2115" spans="2:9" ht="13.5" x14ac:dyDescent="0.25">
      <c r="B2115" s="63"/>
      <c r="F2115" s="63"/>
      <c r="G2115" s="63"/>
      <c r="H2115" s="63"/>
      <c r="I2115" s="63"/>
    </row>
    <row r="2116" spans="2:9" ht="13.5" x14ac:dyDescent="0.25">
      <c r="B2116" s="63"/>
      <c r="F2116" s="63"/>
      <c r="G2116" s="63"/>
      <c r="H2116" s="63"/>
      <c r="I2116" s="63"/>
    </row>
    <row r="2117" spans="2:9" ht="13.5" x14ac:dyDescent="0.25">
      <c r="B2117" s="63"/>
      <c r="F2117" s="63"/>
      <c r="G2117" s="63"/>
      <c r="H2117" s="63"/>
      <c r="I2117" s="63"/>
    </row>
    <row r="2118" spans="2:9" ht="13.5" x14ac:dyDescent="0.25">
      <c r="B2118" s="63"/>
      <c r="F2118" s="63"/>
      <c r="G2118" s="63"/>
      <c r="H2118" s="63"/>
      <c r="I2118" s="63"/>
    </row>
    <row r="2119" spans="2:9" ht="13.5" x14ac:dyDescent="0.25">
      <c r="B2119" s="63"/>
      <c r="F2119" s="63"/>
      <c r="G2119" s="63"/>
      <c r="H2119" s="63"/>
      <c r="I2119" s="63"/>
    </row>
    <row r="2120" spans="2:9" ht="13.5" x14ac:dyDescent="0.25">
      <c r="B2120" s="63"/>
      <c r="F2120" s="63"/>
      <c r="G2120" s="63"/>
      <c r="H2120" s="63"/>
      <c r="I2120" s="63"/>
    </row>
    <row r="2121" spans="2:9" ht="13.5" x14ac:dyDescent="0.25">
      <c r="B2121" s="63"/>
      <c r="F2121" s="63"/>
      <c r="G2121" s="63"/>
      <c r="H2121" s="63"/>
      <c r="I2121" s="63"/>
    </row>
    <row r="2122" spans="2:9" ht="13.5" x14ac:dyDescent="0.25">
      <c r="B2122" s="63"/>
      <c r="F2122" s="63"/>
      <c r="G2122" s="63"/>
      <c r="H2122" s="63"/>
      <c r="I2122" s="63"/>
    </row>
    <row r="2123" spans="2:9" ht="13.5" x14ac:dyDescent="0.25">
      <c r="B2123" s="63"/>
      <c r="F2123" s="63"/>
      <c r="G2123" s="63"/>
      <c r="H2123" s="63"/>
      <c r="I2123" s="63"/>
    </row>
    <row r="2124" spans="2:9" ht="13.5" x14ac:dyDescent="0.25">
      <c r="B2124" s="63"/>
      <c r="F2124" s="63"/>
      <c r="G2124" s="63"/>
      <c r="H2124" s="63"/>
      <c r="I2124" s="63"/>
    </row>
    <row r="2125" spans="2:9" ht="13.5" x14ac:dyDescent="0.25">
      <c r="B2125" s="63"/>
      <c r="F2125" s="63"/>
      <c r="G2125" s="63"/>
      <c r="H2125" s="63"/>
      <c r="I2125" s="63"/>
    </row>
    <row r="2126" spans="2:9" ht="13.5" x14ac:dyDescent="0.25">
      <c r="B2126" s="63"/>
      <c r="F2126" s="63"/>
      <c r="G2126" s="63"/>
      <c r="H2126" s="63"/>
      <c r="I2126" s="63"/>
    </row>
    <row r="2127" spans="2:9" ht="13.5" x14ac:dyDescent="0.25">
      <c r="B2127" s="63"/>
      <c r="F2127" s="63"/>
      <c r="G2127" s="63"/>
      <c r="H2127" s="63"/>
      <c r="I2127" s="63"/>
    </row>
    <row r="2128" spans="2:9" ht="13.5" x14ac:dyDescent="0.25">
      <c r="B2128" s="63"/>
      <c r="F2128" s="63"/>
      <c r="G2128" s="63"/>
      <c r="H2128" s="63"/>
      <c r="I2128" s="63"/>
    </row>
    <row r="2129" spans="2:9" ht="13.5" x14ac:dyDescent="0.25">
      <c r="B2129" s="63"/>
      <c r="F2129" s="63"/>
      <c r="G2129" s="63"/>
      <c r="H2129" s="63"/>
      <c r="I2129" s="63"/>
    </row>
    <row r="2130" spans="2:9" ht="13.5" x14ac:dyDescent="0.25">
      <c r="B2130" s="63"/>
      <c r="F2130" s="63"/>
      <c r="G2130" s="63"/>
      <c r="H2130" s="63"/>
      <c r="I2130" s="63"/>
    </row>
    <row r="2131" spans="2:9" ht="13.5" x14ac:dyDescent="0.25">
      <c r="B2131" s="63"/>
      <c r="F2131" s="63"/>
      <c r="G2131" s="63"/>
      <c r="H2131" s="63"/>
      <c r="I2131" s="63"/>
    </row>
    <row r="2132" spans="2:9" ht="13.5" x14ac:dyDescent="0.25">
      <c r="B2132" s="63"/>
      <c r="F2132" s="63"/>
      <c r="G2132" s="63"/>
      <c r="H2132" s="63"/>
      <c r="I2132" s="63"/>
    </row>
    <row r="2133" spans="2:9" ht="13.5" x14ac:dyDescent="0.25">
      <c r="B2133" s="63"/>
      <c r="F2133" s="63"/>
      <c r="G2133" s="63"/>
      <c r="H2133" s="63"/>
      <c r="I2133" s="63"/>
    </row>
    <row r="2134" spans="2:9" ht="13.5" x14ac:dyDescent="0.25">
      <c r="B2134" s="63"/>
      <c r="F2134" s="63"/>
      <c r="G2134" s="63"/>
      <c r="H2134" s="63"/>
      <c r="I2134" s="63"/>
    </row>
    <row r="2135" spans="2:9" ht="13.5" x14ac:dyDescent="0.25">
      <c r="B2135" s="63"/>
      <c r="F2135" s="63"/>
      <c r="G2135" s="63"/>
      <c r="H2135" s="63"/>
      <c r="I2135" s="63"/>
    </row>
    <row r="2136" spans="2:9" ht="13.5" x14ac:dyDescent="0.25">
      <c r="B2136" s="63"/>
      <c r="F2136" s="63"/>
      <c r="G2136" s="63"/>
      <c r="H2136" s="63"/>
      <c r="I2136" s="63"/>
    </row>
    <row r="2137" spans="2:9" ht="13.5" x14ac:dyDescent="0.25">
      <c r="B2137" s="63"/>
      <c r="F2137" s="63"/>
      <c r="G2137" s="63"/>
      <c r="H2137" s="63"/>
      <c r="I2137" s="63"/>
    </row>
    <row r="2138" spans="2:9" ht="13.5" x14ac:dyDescent="0.25">
      <c r="B2138" s="63"/>
      <c r="F2138" s="63"/>
      <c r="G2138" s="63"/>
      <c r="H2138" s="63"/>
      <c r="I2138" s="63"/>
    </row>
    <row r="2139" spans="2:9" ht="13.5" x14ac:dyDescent="0.25">
      <c r="B2139" s="63"/>
      <c r="F2139" s="63"/>
      <c r="G2139" s="63"/>
      <c r="H2139" s="63"/>
      <c r="I2139" s="63"/>
    </row>
    <row r="2140" spans="2:9" ht="13.5" x14ac:dyDescent="0.25">
      <c r="B2140" s="63"/>
      <c r="F2140" s="63"/>
      <c r="G2140" s="63"/>
      <c r="H2140" s="63"/>
      <c r="I2140" s="63"/>
    </row>
    <row r="2141" spans="2:9" ht="13.5" x14ac:dyDescent="0.25">
      <c r="B2141" s="63"/>
      <c r="F2141" s="63"/>
      <c r="G2141" s="63"/>
      <c r="H2141" s="63"/>
      <c r="I2141" s="63"/>
    </row>
    <row r="2142" spans="2:9" ht="13.5" x14ac:dyDescent="0.25">
      <c r="B2142" s="63"/>
      <c r="F2142" s="63"/>
      <c r="G2142" s="63"/>
      <c r="H2142" s="63"/>
      <c r="I2142" s="63"/>
    </row>
    <row r="2143" spans="2:9" ht="13.5" x14ac:dyDescent="0.25">
      <c r="B2143" s="63"/>
      <c r="F2143" s="63"/>
      <c r="G2143" s="63"/>
      <c r="H2143" s="63"/>
      <c r="I2143" s="63"/>
    </row>
    <row r="2144" spans="2:9" ht="13.5" x14ac:dyDescent="0.25">
      <c r="B2144" s="63"/>
      <c r="F2144" s="63"/>
      <c r="G2144" s="63"/>
      <c r="H2144" s="63"/>
      <c r="I2144" s="63"/>
    </row>
    <row r="2145" spans="2:9" ht="13.5" x14ac:dyDescent="0.25">
      <c r="B2145" s="63"/>
      <c r="F2145" s="63"/>
      <c r="G2145" s="63"/>
      <c r="H2145" s="63"/>
      <c r="I2145" s="63"/>
    </row>
    <row r="2146" spans="2:9" ht="13.5" x14ac:dyDescent="0.25">
      <c r="B2146" s="63"/>
      <c r="F2146" s="63"/>
      <c r="G2146" s="63"/>
      <c r="H2146" s="63"/>
      <c r="I2146" s="63"/>
    </row>
    <row r="2147" spans="2:9" ht="13.5" x14ac:dyDescent="0.25">
      <c r="B2147" s="63"/>
      <c r="F2147" s="63"/>
      <c r="G2147" s="63"/>
      <c r="H2147" s="63"/>
      <c r="I2147" s="63"/>
    </row>
    <row r="2148" spans="2:9" ht="13.5" x14ac:dyDescent="0.25">
      <c r="B2148" s="63"/>
      <c r="F2148" s="63"/>
      <c r="G2148" s="63"/>
      <c r="H2148" s="63"/>
      <c r="I2148" s="63"/>
    </row>
    <row r="2149" spans="2:9" ht="13.5" x14ac:dyDescent="0.25">
      <c r="B2149" s="63"/>
      <c r="F2149" s="63"/>
      <c r="G2149" s="63"/>
      <c r="H2149" s="63"/>
      <c r="I2149" s="63"/>
    </row>
    <row r="2150" spans="2:9" ht="13.5" x14ac:dyDescent="0.25">
      <c r="B2150" s="63"/>
      <c r="F2150" s="63"/>
      <c r="G2150" s="63"/>
      <c r="H2150" s="63"/>
      <c r="I2150" s="63"/>
    </row>
    <row r="2151" spans="2:9" ht="13.5" x14ac:dyDescent="0.25">
      <c r="B2151" s="63"/>
      <c r="F2151" s="63"/>
      <c r="G2151" s="63"/>
      <c r="H2151" s="63"/>
      <c r="I2151" s="63"/>
    </row>
    <row r="2152" spans="2:9" ht="13.5" x14ac:dyDescent="0.25">
      <c r="B2152" s="63"/>
      <c r="F2152" s="63"/>
      <c r="G2152" s="63"/>
      <c r="H2152" s="63"/>
      <c r="I2152" s="63"/>
    </row>
    <row r="2153" spans="2:9" ht="13.5" x14ac:dyDescent="0.25">
      <c r="B2153" s="63"/>
      <c r="F2153" s="63"/>
      <c r="G2153" s="63"/>
      <c r="H2153" s="63"/>
      <c r="I2153" s="63"/>
    </row>
    <row r="2154" spans="2:9" ht="13.5" x14ac:dyDescent="0.25">
      <c r="B2154" s="63"/>
      <c r="F2154" s="63"/>
      <c r="G2154" s="63"/>
      <c r="H2154" s="63"/>
      <c r="I2154" s="63"/>
    </row>
    <row r="2155" spans="2:9" ht="13.5" x14ac:dyDescent="0.25">
      <c r="B2155" s="63"/>
      <c r="F2155" s="63"/>
      <c r="G2155" s="63"/>
      <c r="H2155" s="63"/>
      <c r="I2155" s="63"/>
    </row>
    <row r="2156" spans="2:9" ht="13.5" x14ac:dyDescent="0.25">
      <c r="B2156" s="63"/>
      <c r="F2156" s="63"/>
      <c r="G2156" s="63"/>
      <c r="H2156" s="63"/>
      <c r="I2156" s="63"/>
    </row>
    <row r="2157" spans="2:9" ht="13.5" x14ac:dyDescent="0.25">
      <c r="B2157" s="63"/>
      <c r="F2157" s="63"/>
      <c r="G2157" s="63"/>
      <c r="H2157" s="63"/>
      <c r="I2157" s="63"/>
    </row>
    <row r="2158" spans="2:9" ht="13.5" x14ac:dyDescent="0.25">
      <c r="B2158" s="63"/>
      <c r="F2158" s="63"/>
      <c r="G2158" s="63"/>
      <c r="H2158" s="63"/>
      <c r="I2158" s="63"/>
    </row>
    <row r="2159" spans="2:9" ht="13.5" x14ac:dyDescent="0.25">
      <c r="B2159" s="63"/>
      <c r="F2159" s="63"/>
      <c r="G2159" s="63"/>
      <c r="H2159" s="63"/>
      <c r="I2159" s="63"/>
    </row>
    <row r="2160" spans="2:9" ht="13.5" x14ac:dyDescent="0.25">
      <c r="B2160" s="63"/>
      <c r="F2160" s="63"/>
      <c r="G2160" s="63"/>
      <c r="H2160" s="63"/>
      <c r="I2160" s="63"/>
    </row>
    <row r="2161" spans="2:9" ht="13.5" x14ac:dyDescent="0.25">
      <c r="B2161" s="63"/>
      <c r="F2161" s="63"/>
      <c r="G2161" s="63"/>
      <c r="H2161" s="63"/>
      <c r="I2161" s="63"/>
    </row>
    <row r="2162" spans="2:9" ht="13.5" x14ac:dyDescent="0.25">
      <c r="B2162" s="63"/>
      <c r="F2162" s="63"/>
      <c r="G2162" s="63"/>
      <c r="H2162" s="63"/>
      <c r="I2162" s="63"/>
    </row>
    <row r="2163" spans="2:9" ht="13.5" x14ac:dyDescent="0.25">
      <c r="B2163" s="63"/>
      <c r="F2163" s="63"/>
      <c r="G2163" s="63"/>
      <c r="H2163" s="63"/>
      <c r="I2163" s="63"/>
    </row>
    <row r="2164" spans="2:9" ht="13.5" x14ac:dyDescent="0.25">
      <c r="B2164" s="63"/>
      <c r="F2164" s="63"/>
      <c r="G2164" s="63"/>
      <c r="H2164" s="63"/>
      <c r="I2164" s="63"/>
    </row>
    <row r="2165" spans="2:9" ht="13.5" x14ac:dyDescent="0.25">
      <c r="B2165" s="63"/>
      <c r="F2165" s="63"/>
      <c r="G2165" s="63"/>
      <c r="H2165" s="63"/>
      <c r="I2165" s="63"/>
    </row>
    <row r="2166" spans="2:9" ht="13.5" x14ac:dyDescent="0.25">
      <c r="B2166" s="63"/>
      <c r="F2166" s="63"/>
      <c r="G2166" s="63"/>
      <c r="H2166" s="63"/>
      <c r="I2166" s="63"/>
    </row>
    <row r="2167" spans="2:9" ht="13.5" x14ac:dyDescent="0.25">
      <c r="B2167" s="63"/>
      <c r="F2167" s="63"/>
      <c r="G2167" s="63"/>
      <c r="H2167" s="63"/>
      <c r="I2167" s="63"/>
    </row>
    <row r="2168" spans="2:9" ht="13.5" x14ac:dyDescent="0.25">
      <c r="B2168" s="63"/>
      <c r="F2168" s="63"/>
      <c r="G2168" s="63"/>
      <c r="H2168" s="63"/>
      <c r="I2168" s="63"/>
    </row>
    <row r="2169" spans="2:9" ht="13.5" x14ac:dyDescent="0.25">
      <c r="B2169" s="63"/>
      <c r="F2169" s="63"/>
      <c r="G2169" s="63"/>
      <c r="H2169" s="63"/>
      <c r="I2169" s="63"/>
    </row>
    <row r="2170" spans="2:9" ht="13.5" x14ac:dyDescent="0.25">
      <c r="B2170" s="63"/>
      <c r="F2170" s="63"/>
      <c r="G2170" s="63"/>
      <c r="H2170" s="63"/>
      <c r="I2170" s="63"/>
    </row>
    <row r="2171" spans="2:9" ht="13.5" x14ac:dyDescent="0.25">
      <c r="B2171" s="63"/>
      <c r="F2171" s="63"/>
      <c r="G2171" s="63"/>
      <c r="H2171" s="63"/>
      <c r="I2171" s="63"/>
    </row>
    <row r="2172" spans="2:9" ht="13.5" x14ac:dyDescent="0.25">
      <c r="B2172" s="63"/>
      <c r="F2172" s="63"/>
      <c r="G2172" s="63"/>
      <c r="H2172" s="63"/>
      <c r="I2172" s="63"/>
    </row>
    <row r="2173" spans="2:9" ht="13.5" x14ac:dyDescent="0.25">
      <c r="B2173" s="63"/>
      <c r="F2173" s="63"/>
      <c r="G2173" s="63"/>
      <c r="H2173" s="63"/>
      <c r="I2173" s="63"/>
    </row>
    <row r="2174" spans="2:9" ht="13.5" x14ac:dyDescent="0.25">
      <c r="B2174" s="63"/>
      <c r="F2174" s="63"/>
      <c r="G2174" s="63"/>
      <c r="H2174" s="63"/>
      <c r="I2174" s="63"/>
    </row>
    <row r="2175" spans="2:9" ht="13.5" x14ac:dyDescent="0.25">
      <c r="B2175" s="63"/>
      <c r="F2175" s="63"/>
      <c r="G2175" s="63"/>
      <c r="H2175" s="63"/>
      <c r="I2175" s="63"/>
    </row>
    <row r="2176" spans="2:9" ht="13.5" x14ac:dyDescent="0.25">
      <c r="B2176" s="63"/>
      <c r="F2176" s="63"/>
      <c r="G2176" s="63"/>
      <c r="H2176" s="63"/>
      <c r="I2176" s="63"/>
    </row>
    <row r="2177" spans="2:9" ht="13.5" x14ac:dyDescent="0.25">
      <c r="B2177" s="63"/>
      <c r="F2177" s="63"/>
      <c r="G2177" s="63"/>
      <c r="H2177" s="63"/>
      <c r="I2177" s="63"/>
    </row>
    <row r="2178" spans="2:9" ht="13.5" x14ac:dyDescent="0.25">
      <c r="B2178" s="63"/>
      <c r="F2178" s="63"/>
      <c r="G2178" s="63"/>
      <c r="H2178" s="63"/>
      <c r="I2178" s="63"/>
    </row>
    <row r="2179" spans="2:9" ht="13.5" x14ac:dyDescent="0.25">
      <c r="B2179" s="63"/>
      <c r="F2179" s="63"/>
      <c r="G2179" s="63"/>
      <c r="H2179" s="63"/>
      <c r="I2179" s="63"/>
    </row>
    <row r="2180" spans="2:9" ht="13.5" x14ac:dyDescent="0.25">
      <c r="B2180" s="63"/>
      <c r="F2180" s="63"/>
      <c r="G2180" s="63"/>
      <c r="H2180" s="63"/>
      <c r="I2180" s="63"/>
    </row>
    <row r="2181" spans="2:9" ht="13.5" x14ac:dyDescent="0.25">
      <c r="B2181" s="63"/>
      <c r="F2181" s="63"/>
      <c r="G2181" s="63"/>
      <c r="H2181" s="63"/>
      <c r="I2181" s="63"/>
    </row>
    <row r="2182" spans="2:9" ht="13.5" x14ac:dyDescent="0.25">
      <c r="B2182" s="63"/>
      <c r="F2182" s="63"/>
      <c r="G2182" s="63"/>
      <c r="H2182" s="63"/>
      <c r="I2182" s="63"/>
    </row>
    <row r="2183" spans="2:9" ht="13.5" x14ac:dyDescent="0.25">
      <c r="B2183" s="63"/>
      <c r="F2183" s="63"/>
      <c r="G2183" s="63"/>
      <c r="H2183" s="63"/>
      <c r="I2183" s="63"/>
    </row>
    <row r="2184" spans="2:9" ht="13.5" x14ac:dyDescent="0.25">
      <c r="B2184" s="63"/>
      <c r="F2184" s="63"/>
      <c r="G2184" s="63"/>
      <c r="H2184" s="63"/>
      <c r="I2184" s="63"/>
    </row>
    <row r="2185" spans="2:9" ht="13.5" x14ac:dyDescent="0.25">
      <c r="B2185" s="63"/>
      <c r="F2185" s="63"/>
      <c r="G2185" s="63"/>
      <c r="H2185" s="63"/>
      <c r="I2185" s="63"/>
    </row>
    <row r="2186" spans="2:9" ht="13.5" x14ac:dyDescent="0.25">
      <c r="B2186" s="63"/>
      <c r="F2186" s="63"/>
      <c r="G2186" s="63"/>
      <c r="H2186" s="63"/>
      <c r="I2186" s="63"/>
    </row>
    <row r="2187" spans="2:9" ht="13.5" x14ac:dyDescent="0.25">
      <c r="B2187" s="63"/>
      <c r="F2187" s="63"/>
      <c r="G2187" s="63"/>
      <c r="H2187" s="63"/>
      <c r="I2187" s="63"/>
    </row>
    <row r="2188" spans="2:9" ht="13.5" x14ac:dyDescent="0.25">
      <c r="B2188" s="63"/>
      <c r="F2188" s="63"/>
      <c r="G2188" s="63"/>
      <c r="H2188" s="63"/>
      <c r="I2188" s="63"/>
    </row>
    <row r="2189" spans="2:9" ht="13.5" x14ac:dyDescent="0.25">
      <c r="B2189" s="63"/>
      <c r="F2189" s="63"/>
      <c r="G2189" s="63"/>
      <c r="H2189" s="63"/>
      <c r="I2189" s="63"/>
    </row>
    <row r="2190" spans="2:9" ht="13.5" x14ac:dyDescent="0.25">
      <c r="B2190" s="63"/>
      <c r="F2190" s="63"/>
      <c r="G2190" s="63"/>
      <c r="H2190" s="63"/>
      <c r="I2190" s="63"/>
    </row>
    <row r="2191" spans="2:9" ht="13.5" x14ac:dyDescent="0.25">
      <c r="B2191" s="63"/>
      <c r="F2191" s="63"/>
      <c r="G2191" s="63"/>
      <c r="H2191" s="63"/>
      <c r="I2191" s="63"/>
    </row>
    <row r="2192" spans="2:9" ht="13.5" x14ac:dyDescent="0.25">
      <c r="B2192" s="63"/>
      <c r="F2192" s="63"/>
      <c r="G2192" s="63"/>
      <c r="H2192" s="63"/>
      <c r="I2192" s="63"/>
    </row>
    <row r="2193" spans="2:9" ht="13.5" x14ac:dyDescent="0.25">
      <c r="B2193" s="63"/>
      <c r="F2193" s="63"/>
      <c r="G2193" s="63"/>
      <c r="H2193" s="63"/>
      <c r="I2193" s="63"/>
    </row>
    <row r="2194" spans="2:9" ht="13.5" x14ac:dyDescent="0.25">
      <c r="B2194" s="63"/>
      <c r="F2194" s="63"/>
      <c r="G2194" s="63"/>
      <c r="H2194" s="63"/>
      <c r="I2194" s="63"/>
    </row>
    <row r="2195" spans="2:9" ht="13.5" x14ac:dyDescent="0.25">
      <c r="B2195" s="63"/>
      <c r="F2195" s="63"/>
      <c r="G2195" s="63"/>
      <c r="H2195" s="63"/>
      <c r="I2195" s="63"/>
    </row>
    <row r="2196" spans="2:9" ht="13.5" x14ac:dyDescent="0.25">
      <c r="B2196" s="63"/>
      <c r="F2196" s="63"/>
      <c r="G2196" s="63"/>
      <c r="H2196" s="63"/>
      <c r="I2196" s="63"/>
    </row>
    <row r="2197" spans="2:9" ht="13.5" x14ac:dyDescent="0.25">
      <c r="B2197" s="63"/>
      <c r="F2197" s="63"/>
      <c r="G2197" s="63"/>
      <c r="H2197" s="63"/>
      <c r="I2197" s="63"/>
    </row>
    <row r="2198" spans="2:9" ht="13.5" x14ac:dyDescent="0.25">
      <c r="B2198" s="63"/>
      <c r="F2198" s="63"/>
      <c r="G2198" s="63"/>
      <c r="H2198" s="63"/>
      <c r="I2198" s="63"/>
    </row>
    <row r="2199" spans="2:9" ht="13.5" x14ac:dyDescent="0.25">
      <c r="B2199" s="63"/>
      <c r="F2199" s="63"/>
      <c r="G2199" s="63"/>
      <c r="H2199" s="63"/>
      <c r="I2199" s="63"/>
    </row>
    <row r="2200" spans="2:9" ht="13.5" x14ac:dyDescent="0.25">
      <c r="B2200" s="63"/>
      <c r="F2200" s="63"/>
      <c r="G2200" s="63"/>
      <c r="H2200" s="63"/>
      <c r="I2200" s="63"/>
    </row>
    <row r="2201" spans="2:9" ht="13.5" x14ac:dyDescent="0.25">
      <c r="B2201" s="63"/>
      <c r="F2201" s="63"/>
      <c r="G2201" s="63"/>
      <c r="H2201" s="63"/>
      <c r="I2201" s="63"/>
    </row>
    <row r="2202" spans="2:9" ht="13.5" x14ac:dyDescent="0.25">
      <c r="B2202" s="63"/>
      <c r="F2202" s="63"/>
      <c r="G2202" s="63"/>
      <c r="H2202" s="63"/>
      <c r="I2202" s="63"/>
    </row>
    <row r="2203" spans="2:9" ht="13.5" x14ac:dyDescent="0.25">
      <c r="B2203" s="63"/>
      <c r="F2203" s="63"/>
      <c r="G2203" s="63"/>
      <c r="H2203" s="63"/>
      <c r="I2203" s="63"/>
    </row>
    <row r="2204" spans="2:9" ht="13.5" x14ac:dyDescent="0.25">
      <c r="B2204" s="63"/>
      <c r="F2204" s="63"/>
      <c r="G2204" s="63"/>
      <c r="H2204" s="63"/>
      <c r="I2204" s="63"/>
    </row>
    <row r="2205" spans="2:9" ht="13.5" x14ac:dyDescent="0.25">
      <c r="B2205" s="63"/>
      <c r="F2205" s="63"/>
      <c r="G2205" s="63"/>
      <c r="H2205" s="63"/>
      <c r="I2205" s="63"/>
    </row>
    <row r="2206" spans="2:9" ht="13.5" x14ac:dyDescent="0.25">
      <c r="B2206" s="63"/>
      <c r="F2206" s="63"/>
      <c r="G2206" s="63"/>
      <c r="H2206" s="63"/>
      <c r="I2206" s="63"/>
    </row>
    <row r="2207" spans="2:9" ht="13.5" x14ac:dyDescent="0.25">
      <c r="B2207" s="63"/>
      <c r="F2207" s="63"/>
      <c r="G2207" s="63"/>
      <c r="H2207" s="63"/>
      <c r="I2207" s="63"/>
    </row>
    <row r="2208" spans="2:9" ht="13.5" x14ac:dyDescent="0.25">
      <c r="B2208" s="63"/>
      <c r="F2208" s="63"/>
      <c r="G2208" s="63"/>
      <c r="H2208" s="63"/>
      <c r="I2208" s="63"/>
    </row>
    <row r="2209" spans="2:9" ht="13.5" x14ac:dyDescent="0.25">
      <c r="B2209" s="63"/>
      <c r="F2209" s="63"/>
      <c r="G2209" s="63"/>
      <c r="H2209" s="63"/>
      <c r="I2209" s="63"/>
    </row>
    <row r="2210" spans="2:9" ht="13.5" x14ac:dyDescent="0.25">
      <c r="B2210" s="63"/>
      <c r="F2210" s="63"/>
      <c r="G2210" s="63"/>
      <c r="H2210" s="63"/>
      <c r="I2210" s="63"/>
    </row>
    <row r="2211" spans="2:9" ht="13.5" x14ac:dyDescent="0.25">
      <c r="B2211" s="63"/>
      <c r="F2211" s="63"/>
      <c r="G2211" s="63"/>
      <c r="H2211" s="63"/>
      <c r="I2211" s="63"/>
    </row>
    <row r="2212" spans="2:9" ht="13.5" x14ac:dyDescent="0.25">
      <c r="B2212" s="63"/>
      <c r="F2212" s="63"/>
      <c r="G2212" s="63"/>
      <c r="H2212" s="63"/>
      <c r="I2212" s="63"/>
    </row>
    <row r="2213" spans="2:9" ht="13.5" x14ac:dyDescent="0.25">
      <c r="B2213" s="63"/>
      <c r="F2213" s="63"/>
      <c r="G2213" s="63"/>
      <c r="H2213" s="63"/>
      <c r="I2213" s="63"/>
    </row>
    <row r="2214" spans="2:9" ht="13.5" x14ac:dyDescent="0.25">
      <c r="B2214" s="63"/>
      <c r="F2214" s="63"/>
      <c r="G2214" s="63"/>
      <c r="H2214" s="63"/>
      <c r="I2214" s="63"/>
    </row>
    <row r="2215" spans="2:9" ht="13.5" x14ac:dyDescent="0.25">
      <c r="B2215" s="63"/>
      <c r="F2215" s="63"/>
      <c r="G2215" s="63"/>
      <c r="H2215" s="63"/>
      <c r="I2215" s="63"/>
    </row>
    <row r="2216" spans="2:9" ht="13.5" x14ac:dyDescent="0.25">
      <c r="B2216" s="63"/>
      <c r="F2216" s="63"/>
      <c r="G2216" s="63"/>
      <c r="H2216" s="63"/>
      <c r="I2216" s="63"/>
    </row>
    <row r="2217" spans="2:9" ht="13.5" x14ac:dyDescent="0.25">
      <c r="B2217" s="63"/>
      <c r="F2217" s="63"/>
      <c r="G2217" s="63"/>
      <c r="H2217" s="63"/>
      <c r="I2217" s="63"/>
    </row>
    <row r="2218" spans="2:9" ht="13.5" x14ac:dyDescent="0.25">
      <c r="B2218" s="63"/>
      <c r="F2218" s="63"/>
      <c r="G2218" s="63"/>
      <c r="H2218" s="63"/>
      <c r="I2218" s="63"/>
    </row>
    <row r="2219" spans="2:9" ht="13.5" x14ac:dyDescent="0.25">
      <c r="B2219" s="63"/>
      <c r="F2219" s="63"/>
      <c r="G2219" s="63"/>
      <c r="H2219" s="63"/>
      <c r="I2219" s="63"/>
    </row>
    <row r="2220" spans="2:9" ht="13.5" x14ac:dyDescent="0.25">
      <c r="B2220" s="63"/>
      <c r="F2220" s="63"/>
      <c r="G2220" s="63"/>
      <c r="H2220" s="63"/>
      <c r="I2220" s="63"/>
    </row>
    <row r="2221" spans="2:9" ht="13.5" x14ac:dyDescent="0.25">
      <c r="B2221" s="63"/>
      <c r="F2221" s="63"/>
      <c r="G2221" s="63"/>
      <c r="H2221" s="63"/>
      <c r="I2221" s="63"/>
    </row>
    <row r="2222" spans="2:9" ht="13.5" x14ac:dyDescent="0.25">
      <c r="B2222" s="63"/>
      <c r="F2222" s="63"/>
      <c r="G2222" s="63"/>
      <c r="H2222" s="63"/>
      <c r="I2222" s="63"/>
    </row>
    <row r="2223" spans="2:9" ht="13.5" x14ac:dyDescent="0.25">
      <c r="B2223" s="63"/>
      <c r="F2223" s="63"/>
      <c r="G2223" s="63"/>
      <c r="H2223" s="63"/>
      <c r="I2223" s="63"/>
    </row>
    <row r="2224" spans="2:9" ht="13.5" x14ac:dyDescent="0.25">
      <c r="B2224" s="63"/>
      <c r="F2224" s="63"/>
      <c r="G2224" s="63"/>
      <c r="H2224" s="63"/>
      <c r="I2224" s="63"/>
    </row>
    <row r="2225" spans="2:9" ht="13.5" x14ac:dyDescent="0.25">
      <c r="B2225" s="63"/>
      <c r="F2225" s="63"/>
      <c r="G2225" s="63"/>
      <c r="H2225" s="63"/>
      <c r="I2225" s="63"/>
    </row>
    <row r="2226" spans="2:9" ht="13.5" x14ac:dyDescent="0.25">
      <c r="B2226" s="63"/>
      <c r="F2226" s="63"/>
      <c r="G2226" s="63"/>
      <c r="H2226" s="63"/>
      <c r="I2226" s="63"/>
    </row>
    <row r="2227" spans="2:9" ht="13.5" x14ac:dyDescent="0.25">
      <c r="B2227" s="63"/>
      <c r="F2227" s="63"/>
      <c r="G2227" s="63"/>
      <c r="H2227" s="63"/>
      <c r="I2227" s="63"/>
    </row>
    <row r="2228" spans="2:9" ht="13.5" x14ac:dyDescent="0.25">
      <c r="B2228" s="63"/>
      <c r="F2228" s="63"/>
      <c r="G2228" s="63"/>
      <c r="H2228" s="63"/>
      <c r="I2228" s="63"/>
    </row>
    <row r="2229" spans="2:9" ht="13.5" x14ac:dyDescent="0.25">
      <c r="B2229" s="63"/>
      <c r="F2229" s="63"/>
      <c r="G2229" s="63"/>
      <c r="H2229" s="63"/>
      <c r="I2229" s="63"/>
    </row>
    <row r="2230" spans="2:9" ht="13.5" x14ac:dyDescent="0.25">
      <c r="B2230" s="63"/>
      <c r="F2230" s="63"/>
      <c r="G2230" s="63"/>
      <c r="H2230" s="63"/>
      <c r="I2230" s="63"/>
    </row>
    <row r="2231" spans="2:9" ht="13.5" x14ac:dyDescent="0.25">
      <c r="B2231" s="63"/>
      <c r="F2231" s="63"/>
      <c r="G2231" s="63"/>
      <c r="H2231" s="63"/>
      <c r="I2231" s="63"/>
    </row>
    <row r="2232" spans="2:9" ht="13.5" x14ac:dyDescent="0.25">
      <c r="B2232" s="63"/>
      <c r="F2232" s="63"/>
      <c r="G2232" s="63"/>
      <c r="H2232" s="63"/>
      <c r="I2232" s="63"/>
    </row>
    <row r="2233" spans="2:9" ht="13.5" x14ac:dyDescent="0.25">
      <c r="B2233" s="63"/>
      <c r="F2233" s="63"/>
      <c r="G2233" s="63"/>
      <c r="H2233" s="63"/>
      <c r="I2233" s="63"/>
    </row>
    <row r="2234" spans="2:9" ht="13.5" x14ac:dyDescent="0.25">
      <c r="B2234" s="63"/>
      <c r="F2234" s="63"/>
      <c r="G2234" s="63"/>
      <c r="H2234" s="63"/>
      <c r="I2234" s="63"/>
    </row>
    <row r="2235" spans="2:9" ht="13.5" x14ac:dyDescent="0.25">
      <c r="B2235" s="63"/>
      <c r="F2235" s="63"/>
      <c r="G2235" s="63"/>
      <c r="H2235" s="63"/>
      <c r="I2235" s="63"/>
    </row>
    <row r="2236" spans="2:9" ht="13.5" x14ac:dyDescent="0.25">
      <c r="B2236" s="63"/>
      <c r="F2236" s="63"/>
      <c r="G2236" s="63"/>
      <c r="H2236" s="63"/>
      <c r="I2236" s="63"/>
    </row>
    <row r="2237" spans="2:9" ht="13.5" x14ac:dyDescent="0.25">
      <c r="B2237" s="63"/>
      <c r="F2237" s="63"/>
      <c r="G2237" s="63"/>
      <c r="H2237" s="63"/>
      <c r="I2237" s="63"/>
    </row>
    <row r="2238" spans="2:9" ht="13.5" x14ac:dyDescent="0.25">
      <c r="B2238" s="63"/>
      <c r="F2238" s="63"/>
      <c r="G2238" s="63"/>
      <c r="H2238" s="63"/>
      <c r="I2238" s="63"/>
    </row>
    <row r="2239" spans="2:9" ht="13.5" x14ac:dyDescent="0.25">
      <c r="B2239" s="63"/>
      <c r="F2239" s="63"/>
      <c r="G2239" s="63"/>
      <c r="H2239" s="63"/>
      <c r="I2239" s="63"/>
    </row>
    <row r="2240" spans="2:9" ht="13.5" x14ac:dyDescent="0.25">
      <c r="B2240" s="63"/>
      <c r="F2240" s="63"/>
      <c r="G2240" s="63"/>
      <c r="H2240" s="63"/>
      <c r="I2240" s="63"/>
    </row>
    <row r="2241" spans="2:9" ht="13.5" x14ac:dyDescent="0.25">
      <c r="B2241" s="63"/>
      <c r="F2241" s="63"/>
      <c r="G2241" s="63"/>
      <c r="H2241" s="63"/>
      <c r="I2241" s="63"/>
    </row>
    <row r="2242" spans="2:9" ht="13.5" x14ac:dyDescent="0.25">
      <c r="B2242" s="63"/>
      <c r="F2242" s="63"/>
      <c r="G2242" s="63"/>
      <c r="H2242" s="63"/>
      <c r="I2242" s="63"/>
    </row>
    <row r="2243" spans="2:9" ht="13.5" x14ac:dyDescent="0.25">
      <c r="B2243" s="63"/>
      <c r="F2243" s="63"/>
      <c r="G2243" s="63"/>
      <c r="H2243" s="63"/>
      <c r="I2243" s="63"/>
    </row>
    <row r="2244" spans="2:9" ht="13.5" x14ac:dyDescent="0.25">
      <c r="B2244" s="63"/>
      <c r="F2244" s="63"/>
      <c r="G2244" s="63"/>
      <c r="H2244" s="63"/>
      <c r="I2244" s="63"/>
    </row>
    <row r="2245" spans="2:9" ht="13.5" x14ac:dyDescent="0.25">
      <c r="B2245" s="63"/>
      <c r="F2245" s="63"/>
      <c r="G2245" s="63"/>
      <c r="H2245" s="63"/>
      <c r="I2245" s="63"/>
    </row>
    <row r="2246" spans="2:9" ht="13.5" x14ac:dyDescent="0.25">
      <c r="B2246" s="63"/>
      <c r="F2246" s="63"/>
      <c r="G2246" s="63"/>
      <c r="H2246" s="63"/>
      <c r="I2246" s="63"/>
    </row>
    <row r="2247" spans="2:9" ht="13.5" x14ac:dyDescent="0.25">
      <c r="B2247" s="63"/>
      <c r="F2247" s="63"/>
      <c r="G2247" s="63"/>
      <c r="H2247" s="63"/>
      <c r="I2247" s="63"/>
    </row>
    <row r="2248" spans="2:9" ht="13.5" x14ac:dyDescent="0.25">
      <c r="B2248" s="63"/>
      <c r="F2248" s="63"/>
      <c r="G2248" s="63"/>
      <c r="H2248" s="63"/>
      <c r="I2248" s="63"/>
    </row>
    <row r="2249" spans="2:9" ht="13.5" x14ac:dyDescent="0.25">
      <c r="B2249" s="63"/>
      <c r="F2249" s="63"/>
      <c r="G2249" s="63"/>
      <c r="H2249" s="63"/>
      <c r="I2249" s="63"/>
    </row>
    <row r="2250" spans="2:9" ht="13.5" x14ac:dyDescent="0.25">
      <c r="B2250" s="63"/>
      <c r="F2250" s="63"/>
      <c r="G2250" s="63"/>
      <c r="H2250" s="63"/>
      <c r="I2250" s="63"/>
    </row>
    <row r="2251" spans="2:9" ht="13.5" x14ac:dyDescent="0.25">
      <c r="B2251" s="63"/>
      <c r="F2251" s="63"/>
      <c r="G2251" s="63"/>
      <c r="H2251" s="63"/>
      <c r="I2251" s="63"/>
    </row>
    <row r="2252" spans="2:9" ht="13.5" x14ac:dyDescent="0.25">
      <c r="B2252" s="63"/>
      <c r="F2252" s="63"/>
      <c r="G2252" s="63"/>
      <c r="H2252" s="63"/>
      <c r="I2252" s="63"/>
    </row>
    <row r="2253" spans="2:9" ht="13.5" x14ac:dyDescent="0.25">
      <c r="B2253" s="63"/>
      <c r="F2253" s="63"/>
      <c r="G2253" s="63"/>
      <c r="H2253" s="63"/>
      <c r="I2253" s="63"/>
    </row>
    <row r="2254" spans="2:9" ht="13.5" x14ac:dyDescent="0.25">
      <c r="B2254" s="63"/>
      <c r="F2254" s="63"/>
      <c r="G2254" s="63"/>
      <c r="H2254" s="63"/>
      <c r="I2254" s="63"/>
    </row>
    <row r="2255" spans="2:9" ht="13.5" x14ac:dyDescent="0.25">
      <c r="B2255" s="63"/>
      <c r="F2255" s="63"/>
      <c r="G2255" s="63"/>
      <c r="H2255" s="63"/>
      <c r="I2255" s="63"/>
    </row>
    <row r="2256" spans="2:9" ht="13.5" x14ac:dyDescent="0.25">
      <c r="B2256" s="63"/>
      <c r="F2256" s="63"/>
      <c r="G2256" s="63"/>
      <c r="H2256" s="63"/>
      <c r="I2256" s="63"/>
    </row>
    <row r="2257" spans="2:9" ht="13.5" x14ac:dyDescent="0.25">
      <c r="B2257" s="63"/>
      <c r="F2257" s="63"/>
      <c r="G2257" s="63"/>
      <c r="H2257" s="63"/>
      <c r="I2257" s="63"/>
    </row>
    <row r="2258" spans="2:9" ht="13.5" x14ac:dyDescent="0.25">
      <c r="B2258" s="63"/>
      <c r="F2258" s="63"/>
      <c r="G2258" s="63"/>
      <c r="H2258" s="63"/>
      <c r="I2258" s="63"/>
    </row>
    <row r="2259" spans="2:9" ht="13.5" x14ac:dyDescent="0.25">
      <c r="B2259" s="63"/>
      <c r="F2259" s="63"/>
      <c r="G2259" s="63"/>
      <c r="H2259" s="63"/>
      <c r="I2259" s="63"/>
    </row>
    <row r="2260" spans="2:9" ht="13.5" x14ac:dyDescent="0.25">
      <c r="B2260" s="63"/>
      <c r="F2260" s="63"/>
      <c r="G2260" s="63"/>
      <c r="H2260" s="63"/>
      <c r="I2260" s="63"/>
    </row>
    <row r="2261" spans="2:9" ht="13.5" x14ac:dyDescent="0.25">
      <c r="B2261" s="63"/>
      <c r="F2261" s="63"/>
      <c r="G2261" s="63"/>
      <c r="H2261" s="63"/>
      <c r="I2261" s="63"/>
    </row>
    <row r="2262" spans="2:9" ht="13.5" x14ac:dyDescent="0.25">
      <c r="B2262" s="63"/>
      <c r="F2262" s="63"/>
      <c r="G2262" s="63"/>
      <c r="H2262" s="63"/>
      <c r="I2262" s="63"/>
    </row>
    <row r="2263" spans="2:9" ht="13.5" x14ac:dyDescent="0.25">
      <c r="B2263" s="63"/>
      <c r="F2263" s="63"/>
      <c r="G2263" s="63"/>
      <c r="H2263" s="63"/>
      <c r="I2263" s="63"/>
    </row>
    <row r="2264" spans="2:9" ht="13.5" x14ac:dyDescent="0.25">
      <c r="B2264" s="63"/>
      <c r="F2264" s="63"/>
      <c r="G2264" s="63"/>
      <c r="H2264" s="63"/>
      <c r="I2264" s="63"/>
    </row>
    <row r="2265" spans="2:9" ht="13.5" x14ac:dyDescent="0.25">
      <c r="B2265" s="63"/>
      <c r="F2265" s="63"/>
      <c r="G2265" s="63"/>
      <c r="H2265" s="63"/>
      <c r="I2265" s="63"/>
    </row>
    <row r="2266" spans="2:9" ht="13.5" x14ac:dyDescent="0.25">
      <c r="B2266" s="63"/>
      <c r="F2266" s="63"/>
      <c r="G2266" s="63"/>
      <c r="H2266" s="63"/>
      <c r="I2266" s="63"/>
    </row>
    <row r="2267" spans="2:9" ht="13.5" x14ac:dyDescent="0.25">
      <c r="B2267" s="63"/>
      <c r="F2267" s="63"/>
      <c r="G2267" s="63"/>
      <c r="H2267" s="63"/>
      <c r="I2267" s="63"/>
    </row>
    <row r="2268" spans="2:9" ht="13.5" x14ac:dyDescent="0.25">
      <c r="B2268" s="63"/>
      <c r="F2268" s="63"/>
      <c r="G2268" s="63"/>
      <c r="H2268" s="63"/>
      <c r="I2268" s="63"/>
    </row>
    <row r="2269" spans="2:9" ht="13.5" x14ac:dyDescent="0.25">
      <c r="B2269" s="63"/>
      <c r="F2269" s="63"/>
      <c r="G2269" s="63"/>
      <c r="H2269" s="63"/>
      <c r="I2269" s="63"/>
    </row>
    <row r="2270" spans="2:9" ht="13.5" x14ac:dyDescent="0.25">
      <c r="B2270" s="63"/>
      <c r="F2270" s="63"/>
      <c r="G2270" s="63"/>
      <c r="H2270" s="63"/>
      <c r="I2270" s="63"/>
    </row>
    <row r="2271" spans="2:9" ht="13.5" x14ac:dyDescent="0.25">
      <c r="B2271" s="63"/>
      <c r="F2271" s="63"/>
      <c r="G2271" s="63"/>
      <c r="H2271" s="63"/>
      <c r="I2271" s="63"/>
    </row>
    <row r="2272" spans="2:9" ht="13.5" x14ac:dyDescent="0.25">
      <c r="B2272" s="63"/>
      <c r="F2272" s="63"/>
      <c r="G2272" s="63"/>
      <c r="H2272" s="63"/>
      <c r="I2272" s="63"/>
    </row>
    <row r="2273" spans="2:9" ht="13.5" x14ac:dyDescent="0.25">
      <c r="B2273" s="63"/>
      <c r="F2273" s="63"/>
      <c r="G2273" s="63"/>
      <c r="H2273" s="63"/>
      <c r="I2273" s="63"/>
    </row>
    <row r="2274" spans="2:9" ht="13.5" x14ac:dyDescent="0.25">
      <c r="B2274" s="63"/>
      <c r="F2274" s="63"/>
      <c r="G2274" s="63"/>
      <c r="H2274" s="63"/>
      <c r="I2274" s="63"/>
    </row>
    <row r="2275" spans="2:9" ht="13.5" x14ac:dyDescent="0.25">
      <c r="B2275" s="63"/>
      <c r="F2275" s="63"/>
      <c r="G2275" s="63"/>
      <c r="H2275" s="63"/>
      <c r="I2275" s="63"/>
    </row>
    <row r="2276" spans="2:9" ht="13.5" x14ac:dyDescent="0.25">
      <c r="B2276" s="63"/>
      <c r="F2276" s="63"/>
      <c r="G2276" s="63"/>
      <c r="H2276" s="63"/>
      <c r="I2276" s="63"/>
    </row>
    <row r="2277" spans="2:9" ht="13.5" x14ac:dyDescent="0.25">
      <c r="B2277" s="63"/>
      <c r="F2277" s="63"/>
      <c r="G2277" s="63"/>
      <c r="H2277" s="63"/>
      <c r="I2277" s="63"/>
    </row>
    <row r="2278" spans="2:9" ht="13.5" x14ac:dyDescent="0.25">
      <c r="B2278" s="63"/>
      <c r="F2278" s="63"/>
      <c r="G2278" s="63"/>
      <c r="H2278" s="63"/>
      <c r="I2278" s="63"/>
    </row>
    <row r="2279" spans="2:9" ht="13.5" x14ac:dyDescent="0.25">
      <c r="B2279" s="63"/>
      <c r="F2279" s="63"/>
      <c r="G2279" s="63"/>
      <c r="H2279" s="63"/>
      <c r="I2279" s="63"/>
    </row>
    <row r="2280" spans="2:9" ht="13.5" x14ac:dyDescent="0.25">
      <c r="B2280" s="63"/>
      <c r="F2280" s="63"/>
      <c r="G2280" s="63"/>
      <c r="H2280" s="63"/>
      <c r="I2280" s="63"/>
    </row>
    <row r="2281" spans="2:9" ht="13.5" x14ac:dyDescent="0.25">
      <c r="B2281" s="63"/>
      <c r="F2281" s="63"/>
      <c r="G2281" s="63"/>
      <c r="H2281" s="63"/>
      <c r="I2281" s="63"/>
    </row>
    <row r="2282" spans="2:9" ht="13.5" x14ac:dyDescent="0.25">
      <c r="B2282" s="63"/>
      <c r="F2282" s="63"/>
      <c r="G2282" s="63"/>
      <c r="H2282" s="63"/>
      <c r="I2282" s="63"/>
    </row>
    <row r="2283" spans="2:9" ht="13.5" x14ac:dyDescent="0.25">
      <c r="B2283" s="63"/>
      <c r="F2283" s="63"/>
      <c r="G2283" s="63"/>
      <c r="H2283" s="63"/>
      <c r="I2283" s="63"/>
    </row>
    <row r="2284" spans="2:9" ht="13.5" x14ac:dyDescent="0.25">
      <c r="B2284" s="63"/>
      <c r="F2284" s="63"/>
      <c r="G2284" s="63"/>
      <c r="H2284" s="63"/>
      <c r="I2284" s="63"/>
    </row>
    <row r="2285" spans="2:9" ht="13.5" x14ac:dyDescent="0.25">
      <c r="B2285" s="63"/>
      <c r="F2285" s="63"/>
      <c r="G2285" s="63"/>
      <c r="H2285" s="63"/>
      <c r="I2285" s="63"/>
    </row>
    <row r="2286" spans="2:9" ht="13.5" x14ac:dyDescent="0.25">
      <c r="B2286" s="63"/>
      <c r="F2286" s="63"/>
      <c r="G2286" s="63"/>
      <c r="H2286" s="63"/>
      <c r="I2286" s="63"/>
    </row>
    <row r="2287" spans="2:9" ht="13.5" x14ac:dyDescent="0.25">
      <c r="B2287" s="63"/>
      <c r="F2287" s="63"/>
      <c r="G2287" s="63"/>
      <c r="H2287" s="63"/>
      <c r="I2287" s="63"/>
    </row>
    <row r="2288" spans="2:9" ht="13.5" x14ac:dyDescent="0.25">
      <c r="B2288" s="63"/>
      <c r="F2288" s="63"/>
      <c r="G2288" s="63"/>
      <c r="H2288" s="63"/>
      <c r="I2288" s="63"/>
    </row>
    <row r="2289" spans="2:9" ht="13.5" x14ac:dyDescent="0.25">
      <c r="B2289" s="63"/>
      <c r="F2289" s="63"/>
      <c r="G2289" s="63"/>
      <c r="H2289" s="63"/>
      <c r="I2289" s="63"/>
    </row>
    <row r="2290" spans="2:9" ht="13.5" x14ac:dyDescent="0.25">
      <c r="B2290" s="63"/>
      <c r="F2290" s="63"/>
      <c r="G2290" s="63"/>
      <c r="H2290" s="63"/>
      <c r="I2290" s="63"/>
    </row>
    <row r="2291" spans="2:9" ht="13.5" x14ac:dyDescent="0.25">
      <c r="B2291" s="63"/>
      <c r="F2291" s="63"/>
      <c r="G2291" s="63"/>
      <c r="H2291" s="63"/>
      <c r="I2291" s="63"/>
    </row>
    <row r="2292" spans="2:9" ht="13.5" x14ac:dyDescent="0.25">
      <c r="B2292" s="63"/>
      <c r="F2292" s="63"/>
      <c r="G2292" s="63"/>
      <c r="H2292" s="63"/>
      <c r="I2292" s="63"/>
    </row>
    <row r="2293" spans="2:9" ht="13.5" x14ac:dyDescent="0.25">
      <c r="B2293" s="63"/>
      <c r="F2293" s="63"/>
      <c r="G2293" s="63"/>
      <c r="H2293" s="63"/>
      <c r="I2293" s="63"/>
    </row>
    <row r="2294" spans="2:9" ht="13.5" x14ac:dyDescent="0.25">
      <c r="B2294" s="63"/>
      <c r="F2294" s="63"/>
      <c r="G2294" s="63"/>
      <c r="H2294" s="63"/>
      <c r="I2294" s="63"/>
    </row>
    <row r="2295" spans="2:9" ht="13.5" x14ac:dyDescent="0.25">
      <c r="B2295" s="63"/>
      <c r="F2295" s="63"/>
      <c r="G2295" s="63"/>
      <c r="H2295" s="63"/>
      <c r="I2295" s="63"/>
    </row>
    <row r="2296" spans="2:9" ht="13.5" x14ac:dyDescent="0.25">
      <c r="B2296" s="63"/>
      <c r="F2296" s="63"/>
      <c r="G2296" s="63"/>
      <c r="H2296" s="63"/>
      <c r="I2296" s="63"/>
    </row>
    <row r="2297" spans="2:9" ht="13.5" x14ac:dyDescent="0.25">
      <c r="B2297" s="63"/>
      <c r="F2297" s="63"/>
      <c r="G2297" s="63"/>
      <c r="H2297" s="63"/>
      <c r="I2297" s="63"/>
    </row>
    <row r="2298" spans="2:9" ht="13.5" x14ac:dyDescent="0.25">
      <c r="B2298" s="63"/>
      <c r="F2298" s="63"/>
      <c r="G2298" s="63"/>
      <c r="H2298" s="63"/>
      <c r="I2298" s="63"/>
    </row>
    <row r="2299" spans="2:9" ht="13.5" x14ac:dyDescent="0.25">
      <c r="B2299" s="63"/>
      <c r="F2299" s="63"/>
      <c r="G2299" s="63"/>
      <c r="H2299" s="63"/>
      <c r="I2299" s="63"/>
    </row>
    <row r="2300" spans="2:9" ht="13.5" x14ac:dyDescent="0.25">
      <c r="B2300" s="63"/>
      <c r="F2300" s="63"/>
      <c r="G2300" s="63"/>
      <c r="H2300" s="63"/>
      <c r="I2300" s="63"/>
    </row>
    <row r="2301" spans="2:9" ht="13.5" x14ac:dyDescent="0.25">
      <c r="B2301" s="63"/>
      <c r="F2301" s="63"/>
      <c r="G2301" s="63"/>
      <c r="H2301" s="63"/>
      <c r="I2301" s="63"/>
    </row>
    <row r="2302" spans="2:9" ht="13.5" x14ac:dyDescent="0.25">
      <c r="B2302" s="63"/>
      <c r="F2302" s="63"/>
      <c r="G2302" s="63"/>
      <c r="H2302" s="63"/>
      <c r="I2302" s="63"/>
    </row>
    <row r="2303" spans="2:9" ht="13.5" x14ac:dyDescent="0.25">
      <c r="B2303" s="63"/>
      <c r="F2303" s="63"/>
      <c r="G2303" s="63"/>
      <c r="H2303" s="63"/>
      <c r="I2303" s="63"/>
    </row>
    <row r="2304" spans="2:9" ht="13.5" x14ac:dyDescent="0.25">
      <c r="B2304" s="63"/>
      <c r="F2304" s="63"/>
      <c r="G2304" s="63"/>
      <c r="H2304" s="63"/>
      <c r="I2304" s="63"/>
    </row>
    <row r="2305" spans="2:9" ht="13.5" x14ac:dyDescent="0.25">
      <c r="B2305" s="63"/>
      <c r="F2305" s="63"/>
      <c r="G2305" s="63"/>
      <c r="H2305" s="63"/>
      <c r="I2305" s="63"/>
    </row>
    <row r="2306" spans="2:9" ht="13.5" x14ac:dyDescent="0.25">
      <c r="B2306" s="63"/>
      <c r="F2306" s="63"/>
      <c r="G2306" s="63"/>
      <c r="H2306" s="63"/>
      <c r="I2306" s="63"/>
    </row>
    <row r="2307" spans="2:9" ht="13.5" x14ac:dyDescent="0.25">
      <c r="B2307" s="63"/>
      <c r="F2307" s="63"/>
      <c r="G2307" s="63"/>
      <c r="H2307" s="63"/>
      <c r="I2307" s="63"/>
    </row>
    <row r="2308" spans="2:9" ht="13.5" x14ac:dyDescent="0.25">
      <c r="B2308" s="63"/>
      <c r="F2308" s="63"/>
      <c r="G2308" s="63"/>
      <c r="H2308" s="63"/>
      <c r="I2308" s="63"/>
    </row>
    <row r="2309" spans="2:9" ht="13.5" x14ac:dyDescent="0.25">
      <c r="B2309" s="63"/>
      <c r="F2309" s="63"/>
      <c r="G2309" s="63"/>
      <c r="H2309" s="63"/>
      <c r="I2309" s="63"/>
    </row>
    <row r="2310" spans="2:9" ht="13.5" x14ac:dyDescent="0.25">
      <c r="B2310" s="63"/>
      <c r="F2310" s="63"/>
      <c r="G2310" s="63"/>
      <c r="H2310" s="63"/>
      <c r="I2310" s="63"/>
    </row>
    <row r="2311" spans="2:9" ht="13.5" x14ac:dyDescent="0.25">
      <c r="B2311" s="63"/>
      <c r="F2311" s="63"/>
      <c r="G2311" s="63"/>
      <c r="H2311" s="63"/>
      <c r="I2311" s="63"/>
    </row>
    <row r="2312" spans="2:9" ht="13.5" x14ac:dyDescent="0.25">
      <c r="B2312" s="63"/>
      <c r="F2312" s="63"/>
      <c r="G2312" s="63"/>
      <c r="H2312" s="63"/>
      <c r="I2312" s="63"/>
    </row>
    <row r="2313" spans="2:9" ht="13.5" x14ac:dyDescent="0.25">
      <c r="B2313" s="63"/>
      <c r="F2313" s="63"/>
      <c r="G2313" s="63"/>
      <c r="H2313" s="63"/>
      <c r="I2313" s="63"/>
    </row>
    <row r="2314" spans="2:9" ht="13.5" x14ac:dyDescent="0.25">
      <c r="B2314" s="63"/>
      <c r="F2314" s="63"/>
      <c r="G2314" s="63"/>
      <c r="H2314" s="63"/>
      <c r="I2314" s="63"/>
    </row>
    <row r="2315" spans="2:9" ht="13.5" x14ac:dyDescent="0.25">
      <c r="B2315" s="63"/>
      <c r="F2315" s="63"/>
      <c r="G2315" s="63"/>
      <c r="H2315" s="63"/>
      <c r="I2315" s="63"/>
    </row>
    <row r="2316" spans="2:9" ht="13.5" x14ac:dyDescent="0.25">
      <c r="B2316" s="63"/>
      <c r="F2316" s="63"/>
      <c r="G2316" s="63"/>
      <c r="H2316" s="63"/>
      <c r="I2316" s="63"/>
    </row>
    <row r="2317" spans="2:9" ht="13.5" x14ac:dyDescent="0.25">
      <c r="B2317" s="63"/>
      <c r="F2317" s="63"/>
      <c r="G2317" s="63"/>
      <c r="H2317" s="63"/>
      <c r="I2317" s="63"/>
    </row>
    <row r="2318" spans="2:9" ht="13.5" x14ac:dyDescent="0.25">
      <c r="B2318" s="63"/>
      <c r="F2318" s="63"/>
      <c r="G2318" s="63"/>
      <c r="H2318" s="63"/>
      <c r="I2318" s="63"/>
    </row>
    <row r="2319" spans="2:9" ht="13.5" x14ac:dyDescent="0.25">
      <c r="B2319" s="63"/>
      <c r="F2319" s="63"/>
      <c r="G2319" s="63"/>
      <c r="H2319" s="63"/>
      <c r="I2319" s="63"/>
    </row>
    <row r="2320" spans="2:9" ht="13.5" x14ac:dyDescent="0.25">
      <c r="B2320" s="63"/>
      <c r="F2320" s="63"/>
      <c r="G2320" s="63"/>
      <c r="H2320" s="63"/>
      <c r="I2320" s="63"/>
    </row>
    <row r="2321" spans="2:9" ht="13.5" x14ac:dyDescent="0.25">
      <c r="B2321" s="63"/>
      <c r="F2321" s="63"/>
      <c r="G2321" s="63"/>
      <c r="H2321" s="63"/>
      <c r="I2321" s="63"/>
    </row>
    <row r="2322" spans="2:9" ht="13.5" x14ac:dyDescent="0.25">
      <c r="B2322" s="63"/>
      <c r="F2322" s="63"/>
      <c r="G2322" s="63"/>
      <c r="H2322" s="63"/>
      <c r="I2322" s="63"/>
    </row>
    <row r="2323" spans="2:9" ht="13.5" x14ac:dyDescent="0.25">
      <c r="B2323" s="63"/>
      <c r="F2323" s="63"/>
      <c r="G2323" s="63"/>
      <c r="H2323" s="63"/>
      <c r="I2323" s="63"/>
    </row>
    <row r="2324" spans="2:9" ht="13.5" x14ac:dyDescent="0.25">
      <c r="B2324" s="63"/>
      <c r="F2324" s="63"/>
      <c r="G2324" s="63"/>
      <c r="H2324" s="63"/>
      <c r="I2324" s="63"/>
    </row>
    <row r="2325" spans="2:9" ht="13.5" x14ac:dyDescent="0.25">
      <c r="B2325" s="63"/>
      <c r="F2325" s="63"/>
      <c r="G2325" s="63"/>
      <c r="H2325" s="63"/>
      <c r="I2325" s="63"/>
    </row>
    <row r="2326" spans="2:9" ht="13.5" x14ac:dyDescent="0.25">
      <c r="B2326" s="63"/>
      <c r="F2326" s="63"/>
      <c r="G2326" s="63"/>
      <c r="H2326" s="63"/>
      <c r="I2326" s="63"/>
    </row>
    <row r="2327" spans="2:9" ht="13.5" x14ac:dyDescent="0.25">
      <c r="B2327" s="63"/>
      <c r="F2327" s="63"/>
      <c r="G2327" s="63"/>
      <c r="H2327" s="63"/>
      <c r="I2327" s="63"/>
    </row>
    <row r="2328" spans="2:9" ht="13.5" x14ac:dyDescent="0.25">
      <c r="B2328" s="63"/>
      <c r="F2328" s="63"/>
      <c r="G2328" s="63"/>
      <c r="H2328" s="63"/>
      <c r="I2328" s="63"/>
    </row>
    <row r="2329" spans="2:9" ht="13.5" x14ac:dyDescent="0.25">
      <c r="B2329" s="63"/>
      <c r="F2329" s="63"/>
      <c r="G2329" s="63"/>
      <c r="H2329" s="63"/>
      <c r="I2329" s="63"/>
    </row>
    <row r="2330" spans="2:9" ht="13.5" x14ac:dyDescent="0.25">
      <c r="B2330" s="63"/>
      <c r="F2330" s="63"/>
      <c r="G2330" s="63"/>
      <c r="H2330" s="63"/>
      <c r="I2330" s="63"/>
    </row>
    <row r="2331" spans="2:9" ht="13.5" x14ac:dyDescent="0.25">
      <c r="B2331" s="63"/>
      <c r="F2331" s="63"/>
      <c r="G2331" s="63"/>
      <c r="H2331" s="63"/>
      <c r="I2331" s="63"/>
    </row>
    <row r="2332" spans="2:9" ht="13.5" x14ac:dyDescent="0.25">
      <c r="B2332" s="63"/>
      <c r="F2332" s="63"/>
      <c r="G2332" s="63"/>
      <c r="H2332" s="63"/>
      <c r="I2332" s="63"/>
    </row>
    <row r="2333" spans="2:9" ht="13.5" x14ac:dyDescent="0.25">
      <c r="B2333" s="63"/>
      <c r="F2333" s="63"/>
      <c r="G2333" s="63"/>
      <c r="H2333" s="63"/>
      <c r="I2333" s="63"/>
    </row>
    <row r="2334" spans="2:9" ht="13.5" x14ac:dyDescent="0.25">
      <c r="B2334" s="63"/>
      <c r="F2334" s="63"/>
      <c r="G2334" s="63"/>
      <c r="H2334" s="63"/>
      <c r="I2334" s="63"/>
    </row>
    <row r="2335" spans="2:9" ht="13.5" x14ac:dyDescent="0.25">
      <c r="B2335" s="63"/>
      <c r="F2335" s="63"/>
      <c r="G2335" s="63"/>
      <c r="H2335" s="63"/>
      <c r="I2335" s="63"/>
    </row>
    <row r="2336" spans="2:9" ht="13.5" x14ac:dyDescent="0.25">
      <c r="B2336" s="63"/>
      <c r="F2336" s="63"/>
      <c r="G2336" s="63"/>
      <c r="H2336" s="63"/>
      <c r="I2336" s="63"/>
    </row>
    <row r="2337" spans="2:9" ht="13.5" x14ac:dyDescent="0.25">
      <c r="B2337" s="63"/>
      <c r="F2337" s="63"/>
      <c r="G2337" s="63"/>
      <c r="H2337" s="63"/>
      <c r="I2337" s="63"/>
    </row>
    <row r="2338" spans="2:9" ht="13.5" x14ac:dyDescent="0.25">
      <c r="B2338" s="63"/>
      <c r="F2338" s="63"/>
      <c r="G2338" s="63"/>
      <c r="H2338" s="63"/>
      <c r="I2338" s="63"/>
    </row>
    <row r="2339" spans="2:9" ht="13.5" x14ac:dyDescent="0.25">
      <c r="B2339" s="63"/>
      <c r="F2339" s="63"/>
      <c r="G2339" s="63"/>
      <c r="H2339" s="63"/>
      <c r="I2339" s="63"/>
    </row>
    <row r="2340" spans="2:9" ht="13.5" x14ac:dyDescent="0.25">
      <c r="B2340" s="63"/>
      <c r="F2340" s="63"/>
      <c r="G2340" s="63"/>
      <c r="H2340" s="63"/>
      <c r="I2340" s="63"/>
    </row>
    <row r="2341" spans="2:9" ht="13.5" x14ac:dyDescent="0.25">
      <c r="B2341" s="63"/>
      <c r="F2341" s="63"/>
      <c r="G2341" s="63"/>
      <c r="H2341" s="63"/>
      <c r="I2341" s="63"/>
    </row>
    <row r="2342" spans="2:9" ht="13.5" x14ac:dyDescent="0.25">
      <c r="B2342" s="63"/>
      <c r="F2342" s="63"/>
      <c r="G2342" s="63"/>
      <c r="H2342" s="63"/>
      <c r="I2342" s="63"/>
    </row>
    <row r="2343" spans="2:9" ht="13.5" x14ac:dyDescent="0.25">
      <c r="B2343" s="63"/>
      <c r="F2343" s="63"/>
      <c r="G2343" s="63"/>
      <c r="H2343" s="63"/>
      <c r="I2343" s="63"/>
    </row>
    <row r="2344" spans="2:9" ht="13.5" x14ac:dyDescent="0.25">
      <c r="B2344" s="63"/>
      <c r="F2344" s="63"/>
      <c r="G2344" s="63"/>
      <c r="H2344" s="63"/>
      <c r="I2344" s="63"/>
    </row>
    <row r="2345" spans="2:9" ht="13.5" x14ac:dyDescent="0.25">
      <c r="B2345" s="63"/>
      <c r="F2345" s="63"/>
      <c r="G2345" s="63"/>
      <c r="H2345" s="63"/>
      <c r="I2345" s="63"/>
    </row>
    <row r="2346" spans="2:9" ht="13.5" x14ac:dyDescent="0.25">
      <c r="B2346" s="63"/>
      <c r="F2346" s="63"/>
      <c r="G2346" s="63"/>
      <c r="H2346" s="63"/>
      <c r="I2346" s="63"/>
    </row>
    <row r="2347" spans="2:9" ht="13.5" x14ac:dyDescent="0.25">
      <c r="B2347" s="63"/>
      <c r="F2347" s="63"/>
      <c r="G2347" s="63"/>
      <c r="H2347" s="63"/>
      <c r="I2347" s="63"/>
    </row>
    <row r="2348" spans="2:9" ht="13.5" x14ac:dyDescent="0.25">
      <c r="B2348" s="63"/>
      <c r="F2348" s="63"/>
      <c r="G2348" s="63"/>
      <c r="H2348" s="63"/>
      <c r="I2348" s="63"/>
    </row>
    <row r="2349" spans="2:9" ht="13.5" x14ac:dyDescent="0.25">
      <c r="B2349" s="63"/>
      <c r="F2349" s="63"/>
      <c r="G2349" s="63"/>
      <c r="H2349" s="63"/>
      <c r="I2349" s="63"/>
    </row>
    <row r="2350" spans="2:9" ht="13.5" x14ac:dyDescent="0.25">
      <c r="B2350" s="63"/>
      <c r="F2350" s="63"/>
      <c r="G2350" s="63"/>
      <c r="H2350" s="63"/>
      <c r="I2350" s="63"/>
    </row>
    <row r="2351" spans="2:9" ht="13.5" x14ac:dyDescent="0.25">
      <c r="B2351" s="63"/>
      <c r="F2351" s="63"/>
      <c r="G2351" s="63"/>
      <c r="H2351" s="63"/>
      <c r="I2351" s="63"/>
    </row>
    <row r="2352" spans="2:9" ht="13.5" x14ac:dyDescent="0.25">
      <c r="B2352" s="63"/>
      <c r="F2352" s="63"/>
      <c r="G2352" s="63"/>
      <c r="H2352" s="63"/>
      <c r="I2352" s="63"/>
    </row>
    <row r="2353" spans="2:9" ht="13.5" x14ac:dyDescent="0.25">
      <c r="B2353" s="63"/>
      <c r="F2353" s="63"/>
      <c r="G2353" s="63"/>
      <c r="H2353" s="63"/>
      <c r="I2353" s="63"/>
    </row>
    <row r="2354" spans="2:9" ht="13.5" x14ac:dyDescent="0.25">
      <c r="B2354" s="63"/>
      <c r="F2354" s="63"/>
      <c r="G2354" s="63"/>
      <c r="H2354" s="63"/>
      <c r="I2354" s="63"/>
    </row>
    <row r="2355" spans="2:9" ht="13.5" x14ac:dyDescent="0.25">
      <c r="B2355" s="63"/>
      <c r="F2355" s="63"/>
      <c r="G2355" s="63"/>
      <c r="H2355" s="63"/>
      <c r="I2355" s="63"/>
    </row>
    <row r="2356" spans="2:9" ht="13.5" x14ac:dyDescent="0.25">
      <c r="B2356" s="63"/>
      <c r="F2356" s="63"/>
      <c r="G2356" s="63"/>
      <c r="H2356" s="63"/>
      <c r="I2356" s="63"/>
    </row>
    <row r="2357" spans="2:9" ht="13.5" x14ac:dyDescent="0.25">
      <c r="B2357" s="63"/>
      <c r="F2357" s="63"/>
      <c r="G2357" s="63"/>
      <c r="H2357" s="63"/>
      <c r="I2357" s="63"/>
    </row>
    <row r="2358" spans="2:9" ht="13.5" x14ac:dyDescent="0.25">
      <c r="B2358" s="63"/>
      <c r="F2358" s="63"/>
      <c r="G2358" s="63"/>
      <c r="H2358" s="63"/>
      <c r="I2358" s="63"/>
    </row>
    <row r="2359" spans="2:9" ht="13.5" x14ac:dyDescent="0.25">
      <c r="B2359" s="63"/>
      <c r="F2359" s="63"/>
      <c r="G2359" s="63"/>
      <c r="H2359" s="63"/>
      <c r="I2359" s="63"/>
    </row>
    <row r="2360" spans="2:9" ht="13.5" x14ac:dyDescent="0.25">
      <c r="B2360" s="63"/>
      <c r="F2360" s="63"/>
      <c r="G2360" s="63"/>
      <c r="H2360" s="63"/>
      <c r="I2360" s="63"/>
    </row>
    <row r="2361" spans="2:9" ht="13.5" x14ac:dyDescent="0.25">
      <c r="B2361" s="63"/>
      <c r="F2361" s="63"/>
      <c r="G2361" s="63"/>
      <c r="H2361" s="63"/>
      <c r="I2361" s="63"/>
    </row>
    <row r="2362" spans="2:9" ht="13.5" x14ac:dyDescent="0.25">
      <c r="B2362" s="63"/>
      <c r="F2362" s="63"/>
      <c r="G2362" s="63"/>
      <c r="H2362" s="63"/>
      <c r="I2362" s="63"/>
    </row>
    <row r="2363" spans="2:9" ht="13.5" x14ac:dyDescent="0.25">
      <c r="B2363" s="63"/>
      <c r="F2363" s="63"/>
      <c r="G2363" s="63"/>
      <c r="H2363" s="63"/>
      <c r="I2363" s="63"/>
    </row>
    <row r="2364" spans="2:9" ht="13.5" x14ac:dyDescent="0.25">
      <c r="B2364" s="63"/>
      <c r="F2364" s="63"/>
      <c r="G2364" s="63"/>
      <c r="H2364" s="63"/>
      <c r="I2364" s="63"/>
    </row>
    <row r="2365" spans="2:9" ht="13.5" x14ac:dyDescent="0.25">
      <c r="B2365" s="63"/>
      <c r="F2365" s="63"/>
      <c r="G2365" s="63"/>
      <c r="H2365" s="63"/>
      <c r="I2365" s="63"/>
    </row>
    <row r="2366" spans="2:9" ht="13.5" x14ac:dyDescent="0.25">
      <c r="B2366" s="63"/>
      <c r="F2366" s="63"/>
      <c r="G2366" s="63"/>
      <c r="H2366" s="63"/>
      <c r="I2366" s="63"/>
    </row>
    <row r="2367" spans="2:9" ht="13.5" x14ac:dyDescent="0.25">
      <c r="B2367" s="63"/>
      <c r="F2367" s="63"/>
      <c r="G2367" s="63"/>
      <c r="H2367" s="63"/>
      <c r="I2367" s="63"/>
    </row>
    <row r="2368" spans="2:9" ht="13.5" x14ac:dyDescent="0.25">
      <c r="B2368" s="63"/>
      <c r="F2368" s="63"/>
      <c r="G2368" s="63"/>
      <c r="H2368" s="63"/>
      <c r="I2368" s="63"/>
    </row>
    <row r="2369" spans="2:9" ht="13.5" x14ac:dyDescent="0.25">
      <c r="B2369" s="63"/>
      <c r="F2369" s="63"/>
      <c r="G2369" s="63"/>
      <c r="H2369" s="63"/>
      <c r="I2369" s="63"/>
    </row>
    <row r="2370" spans="2:9" ht="13.5" x14ac:dyDescent="0.25">
      <c r="B2370" s="63"/>
      <c r="F2370" s="63"/>
      <c r="G2370" s="63"/>
      <c r="H2370" s="63"/>
      <c r="I2370" s="63"/>
    </row>
    <row r="2371" spans="2:9" ht="13.5" x14ac:dyDescent="0.25">
      <c r="B2371" s="63"/>
      <c r="F2371" s="63"/>
      <c r="G2371" s="63"/>
      <c r="H2371" s="63"/>
      <c r="I2371" s="63"/>
    </row>
    <row r="2372" spans="2:9" ht="13.5" x14ac:dyDescent="0.25">
      <c r="B2372" s="63"/>
      <c r="F2372" s="63"/>
      <c r="G2372" s="63"/>
      <c r="H2372" s="63"/>
      <c r="I2372" s="63"/>
    </row>
    <row r="2373" spans="2:9" ht="13.5" x14ac:dyDescent="0.25">
      <c r="B2373" s="63"/>
      <c r="F2373" s="63"/>
      <c r="G2373" s="63"/>
      <c r="H2373" s="63"/>
      <c r="I2373" s="63"/>
    </row>
    <row r="2374" spans="2:9" ht="13.5" x14ac:dyDescent="0.25">
      <c r="B2374" s="63"/>
      <c r="F2374" s="63"/>
      <c r="G2374" s="63"/>
      <c r="H2374" s="63"/>
      <c r="I2374" s="63"/>
    </row>
    <row r="2375" spans="2:9" ht="13.5" x14ac:dyDescent="0.25">
      <c r="B2375" s="63"/>
      <c r="F2375" s="63"/>
      <c r="G2375" s="63"/>
      <c r="H2375" s="63"/>
      <c r="I2375" s="63"/>
    </row>
    <row r="2376" spans="2:9" ht="13.5" x14ac:dyDescent="0.25">
      <c r="B2376" s="63"/>
      <c r="F2376" s="63"/>
      <c r="G2376" s="63"/>
      <c r="H2376" s="63"/>
      <c r="I2376" s="63"/>
    </row>
    <row r="2377" spans="2:9" ht="13.5" x14ac:dyDescent="0.25">
      <c r="B2377" s="63"/>
      <c r="F2377" s="63"/>
      <c r="G2377" s="63"/>
      <c r="H2377" s="63"/>
      <c r="I2377" s="63"/>
    </row>
    <row r="2378" spans="2:9" ht="13.5" x14ac:dyDescent="0.25">
      <c r="B2378" s="63"/>
      <c r="F2378" s="63"/>
      <c r="G2378" s="63"/>
      <c r="H2378" s="63"/>
      <c r="I2378" s="63"/>
    </row>
    <row r="2379" spans="2:9" ht="13.5" x14ac:dyDescent="0.25">
      <c r="B2379" s="63"/>
      <c r="F2379" s="63"/>
      <c r="G2379" s="63"/>
      <c r="H2379" s="63"/>
      <c r="I2379" s="63"/>
    </row>
    <row r="2380" spans="2:9" ht="13.5" x14ac:dyDescent="0.25">
      <c r="B2380" s="63"/>
      <c r="F2380" s="63"/>
      <c r="G2380" s="63"/>
      <c r="H2380" s="63"/>
      <c r="I2380" s="63"/>
    </row>
    <row r="2381" spans="2:9" ht="13.5" x14ac:dyDescent="0.25">
      <c r="B2381" s="63"/>
      <c r="F2381" s="63"/>
      <c r="G2381" s="63"/>
      <c r="H2381" s="63"/>
      <c r="I2381" s="63"/>
    </row>
    <row r="2382" spans="2:9" ht="13.5" x14ac:dyDescent="0.25">
      <c r="B2382" s="63"/>
      <c r="F2382" s="63"/>
      <c r="G2382" s="63"/>
      <c r="H2382" s="63"/>
      <c r="I2382" s="63"/>
    </row>
    <row r="2383" spans="2:9" ht="13.5" x14ac:dyDescent="0.25">
      <c r="B2383" s="63"/>
      <c r="F2383" s="63"/>
      <c r="G2383" s="63"/>
      <c r="H2383" s="63"/>
      <c r="I2383" s="63"/>
    </row>
    <row r="2384" spans="2:9" ht="13.5" x14ac:dyDescent="0.25">
      <c r="B2384" s="63"/>
      <c r="F2384" s="63"/>
      <c r="G2384" s="63"/>
      <c r="H2384" s="63"/>
      <c r="I2384" s="63"/>
    </row>
    <row r="2385" spans="2:9" ht="13.5" x14ac:dyDescent="0.25">
      <c r="B2385" s="63"/>
      <c r="F2385" s="63"/>
      <c r="G2385" s="63"/>
      <c r="H2385" s="63"/>
      <c r="I2385" s="63"/>
    </row>
    <row r="2386" spans="2:9" ht="13.5" x14ac:dyDescent="0.25">
      <c r="B2386" s="63"/>
      <c r="F2386" s="63"/>
      <c r="G2386" s="63"/>
      <c r="H2386" s="63"/>
      <c r="I2386" s="63"/>
    </row>
    <row r="2387" spans="2:9" ht="13.5" x14ac:dyDescent="0.25">
      <c r="B2387" s="63"/>
      <c r="F2387" s="63"/>
      <c r="G2387" s="63"/>
      <c r="H2387" s="63"/>
      <c r="I2387" s="63"/>
    </row>
    <row r="2388" spans="2:9" ht="13.5" x14ac:dyDescent="0.25">
      <c r="B2388" s="63"/>
      <c r="F2388" s="63"/>
      <c r="G2388" s="63"/>
      <c r="H2388" s="63"/>
      <c r="I2388" s="63"/>
    </row>
    <row r="2389" spans="2:9" ht="13.5" x14ac:dyDescent="0.25">
      <c r="B2389" s="63"/>
      <c r="F2389" s="63"/>
      <c r="G2389" s="63"/>
      <c r="H2389" s="63"/>
      <c r="I2389" s="63"/>
    </row>
    <row r="2390" spans="2:9" ht="13.5" x14ac:dyDescent="0.25">
      <c r="B2390" s="63"/>
      <c r="F2390" s="63"/>
      <c r="G2390" s="63"/>
      <c r="H2390" s="63"/>
      <c r="I2390" s="63"/>
    </row>
    <row r="2391" spans="2:9" ht="13.5" x14ac:dyDescent="0.25">
      <c r="B2391" s="63"/>
      <c r="F2391" s="63"/>
      <c r="G2391" s="63"/>
      <c r="H2391" s="63"/>
      <c r="I2391" s="63"/>
    </row>
    <row r="2392" spans="2:9" ht="13.5" x14ac:dyDescent="0.25">
      <c r="B2392" s="63"/>
      <c r="F2392" s="63"/>
      <c r="G2392" s="63"/>
      <c r="H2392" s="63"/>
      <c r="I2392" s="63"/>
    </row>
    <row r="2393" spans="2:9" ht="13.5" x14ac:dyDescent="0.25">
      <c r="B2393" s="63"/>
      <c r="F2393" s="63"/>
      <c r="G2393" s="63"/>
      <c r="H2393" s="63"/>
      <c r="I2393" s="63"/>
    </row>
    <row r="2394" spans="2:9" ht="13.5" x14ac:dyDescent="0.25">
      <c r="B2394" s="63"/>
      <c r="F2394" s="63"/>
      <c r="G2394" s="63"/>
      <c r="H2394" s="63"/>
      <c r="I2394" s="63"/>
    </row>
    <row r="2395" spans="2:9" ht="13.5" x14ac:dyDescent="0.25">
      <c r="B2395" s="63"/>
      <c r="F2395" s="63"/>
      <c r="G2395" s="63"/>
      <c r="H2395" s="63"/>
      <c r="I2395" s="63"/>
    </row>
    <row r="2396" spans="2:9" ht="13.5" x14ac:dyDescent="0.25">
      <c r="B2396" s="63"/>
      <c r="F2396" s="63"/>
      <c r="G2396" s="63"/>
      <c r="H2396" s="63"/>
      <c r="I2396" s="63"/>
    </row>
    <row r="2397" spans="2:9" ht="13.5" x14ac:dyDescent="0.25">
      <c r="B2397" s="63"/>
      <c r="F2397" s="63"/>
      <c r="G2397" s="63"/>
      <c r="H2397" s="63"/>
      <c r="I2397" s="63"/>
    </row>
    <row r="2398" spans="2:9" ht="13.5" x14ac:dyDescent="0.25">
      <c r="B2398" s="63"/>
      <c r="F2398" s="63"/>
      <c r="G2398" s="63"/>
      <c r="H2398" s="63"/>
      <c r="I2398" s="63"/>
    </row>
    <row r="2399" spans="2:9" ht="13.5" x14ac:dyDescent="0.25">
      <c r="B2399" s="63"/>
      <c r="F2399" s="63"/>
      <c r="G2399" s="63"/>
      <c r="H2399" s="63"/>
      <c r="I2399" s="63"/>
    </row>
    <row r="2400" spans="2:9" ht="13.5" x14ac:dyDescent="0.25">
      <c r="B2400" s="63"/>
      <c r="F2400" s="63"/>
      <c r="G2400" s="63"/>
      <c r="H2400" s="63"/>
      <c r="I2400" s="63"/>
    </row>
    <row r="2401" spans="2:9" ht="13.5" x14ac:dyDescent="0.25">
      <c r="B2401" s="63"/>
      <c r="F2401" s="63"/>
      <c r="G2401" s="63"/>
      <c r="H2401" s="63"/>
      <c r="I2401" s="63"/>
    </row>
    <row r="2402" spans="2:9" ht="13.5" x14ac:dyDescent="0.25">
      <c r="B2402" s="63"/>
      <c r="F2402" s="63"/>
      <c r="G2402" s="63"/>
      <c r="H2402" s="63"/>
      <c r="I2402" s="63"/>
    </row>
    <row r="2403" spans="2:9" ht="13.5" x14ac:dyDescent="0.25">
      <c r="B2403" s="63"/>
      <c r="F2403" s="63"/>
      <c r="G2403" s="63"/>
      <c r="H2403" s="63"/>
      <c r="I2403" s="63"/>
    </row>
    <row r="2404" spans="2:9" ht="13.5" x14ac:dyDescent="0.25">
      <c r="B2404" s="63"/>
      <c r="F2404" s="63"/>
      <c r="G2404" s="63"/>
      <c r="H2404" s="63"/>
      <c r="I2404" s="63"/>
    </row>
    <row r="2405" spans="2:9" ht="13.5" x14ac:dyDescent="0.25">
      <c r="B2405" s="63"/>
      <c r="F2405" s="63"/>
      <c r="G2405" s="63"/>
      <c r="H2405" s="63"/>
      <c r="I2405" s="63"/>
    </row>
    <row r="2406" spans="2:9" ht="13.5" x14ac:dyDescent="0.25">
      <c r="B2406" s="63"/>
      <c r="F2406" s="63"/>
      <c r="G2406" s="63"/>
      <c r="H2406" s="63"/>
      <c r="I2406" s="63"/>
    </row>
    <row r="2407" spans="2:9" ht="13.5" x14ac:dyDescent="0.25">
      <c r="B2407" s="63"/>
      <c r="F2407" s="63"/>
      <c r="G2407" s="63"/>
      <c r="H2407" s="63"/>
      <c r="I2407" s="63"/>
    </row>
    <row r="2408" spans="2:9" ht="13.5" x14ac:dyDescent="0.25">
      <c r="B2408" s="63"/>
      <c r="F2408" s="63"/>
      <c r="G2408" s="63"/>
      <c r="H2408" s="63"/>
      <c r="I2408" s="63"/>
    </row>
    <row r="2409" spans="2:9" ht="13.5" x14ac:dyDescent="0.25">
      <c r="B2409" s="63"/>
      <c r="F2409" s="63"/>
      <c r="G2409" s="63"/>
      <c r="H2409" s="63"/>
      <c r="I2409" s="63"/>
    </row>
    <row r="2410" spans="2:9" ht="13.5" x14ac:dyDescent="0.25">
      <c r="B2410" s="63"/>
      <c r="F2410" s="63"/>
      <c r="G2410" s="63"/>
      <c r="H2410" s="63"/>
      <c r="I2410" s="63"/>
    </row>
    <row r="2411" spans="2:9" ht="13.5" x14ac:dyDescent="0.25">
      <c r="B2411" s="63"/>
      <c r="F2411" s="63"/>
      <c r="G2411" s="63"/>
      <c r="H2411" s="63"/>
      <c r="I2411" s="63"/>
    </row>
    <row r="2412" spans="2:9" ht="13.5" x14ac:dyDescent="0.25">
      <c r="B2412" s="63"/>
      <c r="F2412" s="63"/>
      <c r="G2412" s="63"/>
      <c r="H2412" s="63"/>
      <c r="I2412" s="63"/>
    </row>
    <row r="2413" spans="2:9" ht="13.5" x14ac:dyDescent="0.25">
      <c r="B2413" s="63"/>
      <c r="F2413" s="63"/>
      <c r="G2413" s="63"/>
      <c r="H2413" s="63"/>
      <c r="I2413" s="63"/>
    </row>
    <row r="2414" spans="2:9" ht="13.5" x14ac:dyDescent="0.25">
      <c r="B2414" s="63"/>
      <c r="F2414" s="63"/>
      <c r="G2414" s="63"/>
      <c r="H2414" s="63"/>
      <c r="I2414" s="63"/>
    </row>
    <row r="2415" spans="2:9" ht="13.5" x14ac:dyDescent="0.25">
      <c r="B2415" s="63"/>
      <c r="F2415" s="63"/>
      <c r="G2415" s="63"/>
      <c r="H2415" s="63"/>
      <c r="I2415" s="63"/>
    </row>
    <row r="2416" spans="2:9" ht="13.5" x14ac:dyDescent="0.25">
      <c r="B2416" s="63"/>
      <c r="F2416" s="63"/>
      <c r="G2416" s="63"/>
      <c r="H2416" s="63"/>
      <c r="I2416" s="63"/>
    </row>
    <row r="2417" spans="2:9" ht="13.5" x14ac:dyDescent="0.25">
      <c r="B2417" s="63"/>
      <c r="F2417" s="63"/>
      <c r="G2417" s="63"/>
      <c r="H2417" s="63"/>
      <c r="I2417" s="63"/>
    </row>
    <row r="2418" spans="2:9" ht="13.5" x14ac:dyDescent="0.25">
      <c r="B2418" s="63"/>
      <c r="F2418" s="63"/>
      <c r="G2418" s="63"/>
      <c r="H2418" s="63"/>
      <c r="I2418" s="63"/>
    </row>
    <row r="2419" spans="2:9" ht="13.5" x14ac:dyDescent="0.25">
      <c r="B2419" s="63"/>
      <c r="F2419" s="63"/>
      <c r="G2419" s="63"/>
      <c r="H2419" s="63"/>
      <c r="I2419" s="63"/>
    </row>
    <row r="2420" spans="2:9" ht="13.5" x14ac:dyDescent="0.25">
      <c r="B2420" s="63"/>
      <c r="F2420" s="63"/>
      <c r="G2420" s="63"/>
      <c r="H2420" s="63"/>
      <c r="I2420" s="63"/>
    </row>
    <row r="2421" spans="2:9" ht="13.5" x14ac:dyDescent="0.25">
      <c r="B2421" s="63"/>
      <c r="F2421" s="63"/>
      <c r="G2421" s="63"/>
      <c r="H2421" s="63"/>
      <c r="I2421" s="63"/>
    </row>
    <row r="2422" spans="2:9" ht="13.5" x14ac:dyDescent="0.25">
      <c r="B2422" s="63"/>
      <c r="F2422" s="63"/>
      <c r="G2422" s="63"/>
      <c r="H2422" s="63"/>
      <c r="I2422" s="63"/>
    </row>
    <row r="2423" spans="2:9" ht="13.5" x14ac:dyDescent="0.25">
      <c r="B2423" s="63"/>
      <c r="F2423" s="63"/>
      <c r="G2423" s="63"/>
      <c r="H2423" s="63"/>
      <c r="I2423" s="63"/>
    </row>
    <row r="2424" spans="2:9" ht="13.5" x14ac:dyDescent="0.25">
      <c r="B2424" s="63"/>
      <c r="F2424" s="63"/>
      <c r="G2424" s="63"/>
      <c r="H2424" s="63"/>
      <c r="I2424" s="63"/>
    </row>
    <row r="2425" spans="2:9" ht="13.5" x14ac:dyDescent="0.25">
      <c r="B2425" s="63"/>
      <c r="F2425" s="63"/>
      <c r="G2425" s="63"/>
      <c r="H2425" s="63"/>
      <c r="I2425" s="63"/>
    </row>
    <row r="2426" spans="2:9" ht="13.5" x14ac:dyDescent="0.25">
      <c r="B2426" s="63"/>
      <c r="F2426" s="63"/>
      <c r="G2426" s="63"/>
      <c r="H2426" s="63"/>
      <c r="I2426" s="63"/>
    </row>
    <row r="2427" spans="2:9" ht="13.5" x14ac:dyDescent="0.25">
      <c r="B2427" s="63"/>
      <c r="F2427" s="63"/>
      <c r="G2427" s="63"/>
      <c r="H2427" s="63"/>
      <c r="I2427" s="63"/>
    </row>
    <row r="2428" spans="2:9" ht="13.5" x14ac:dyDescent="0.25">
      <c r="B2428" s="63"/>
      <c r="F2428" s="63"/>
      <c r="G2428" s="63"/>
      <c r="H2428" s="63"/>
      <c r="I2428" s="63"/>
    </row>
    <row r="2429" spans="2:9" ht="13.5" x14ac:dyDescent="0.25">
      <c r="B2429" s="63"/>
      <c r="F2429" s="63"/>
      <c r="G2429" s="63"/>
      <c r="H2429" s="63"/>
      <c r="I2429" s="63"/>
    </row>
    <row r="2430" spans="2:9" ht="13.5" x14ac:dyDescent="0.25">
      <c r="B2430" s="63"/>
      <c r="F2430" s="63"/>
      <c r="G2430" s="63"/>
      <c r="H2430" s="63"/>
      <c r="I2430" s="63"/>
    </row>
    <row r="2431" spans="2:9" ht="13.5" x14ac:dyDescent="0.25">
      <c r="B2431" s="63"/>
      <c r="F2431" s="63"/>
      <c r="G2431" s="63"/>
      <c r="H2431" s="63"/>
      <c r="I2431" s="63"/>
    </row>
    <row r="2432" spans="2:9" ht="13.5" x14ac:dyDescent="0.25">
      <c r="B2432" s="63"/>
      <c r="F2432" s="63"/>
      <c r="G2432" s="63"/>
      <c r="H2432" s="63"/>
      <c r="I2432" s="63"/>
    </row>
    <row r="2433" spans="2:9" ht="13.5" x14ac:dyDescent="0.25">
      <c r="B2433" s="63"/>
      <c r="F2433" s="63"/>
      <c r="G2433" s="63"/>
      <c r="H2433" s="63"/>
      <c r="I2433" s="63"/>
    </row>
    <row r="2434" spans="2:9" ht="13.5" x14ac:dyDescent="0.25">
      <c r="B2434" s="63"/>
      <c r="F2434" s="63"/>
      <c r="G2434" s="63"/>
      <c r="H2434" s="63"/>
      <c r="I2434" s="63"/>
    </row>
    <row r="2435" spans="2:9" ht="13.5" x14ac:dyDescent="0.25">
      <c r="B2435" s="63"/>
      <c r="F2435" s="63"/>
      <c r="G2435" s="63"/>
      <c r="H2435" s="63"/>
      <c r="I2435" s="63"/>
    </row>
    <row r="2436" spans="2:9" ht="13.5" x14ac:dyDescent="0.25">
      <c r="B2436" s="63"/>
      <c r="F2436" s="63"/>
      <c r="G2436" s="63"/>
      <c r="H2436" s="63"/>
      <c r="I2436" s="63"/>
    </row>
    <row r="2437" spans="2:9" ht="13.5" x14ac:dyDescent="0.25">
      <c r="B2437" s="63"/>
      <c r="F2437" s="63"/>
      <c r="G2437" s="63"/>
      <c r="H2437" s="63"/>
      <c r="I2437" s="63"/>
    </row>
    <row r="2438" spans="2:9" ht="13.5" x14ac:dyDescent="0.25">
      <c r="B2438" s="63"/>
      <c r="F2438" s="63"/>
      <c r="G2438" s="63"/>
      <c r="H2438" s="63"/>
      <c r="I2438" s="63"/>
    </row>
    <row r="2439" spans="2:9" ht="13.5" x14ac:dyDescent="0.25">
      <c r="B2439" s="63"/>
      <c r="F2439" s="63"/>
      <c r="G2439" s="63"/>
      <c r="H2439" s="63"/>
      <c r="I2439" s="63"/>
    </row>
    <row r="2440" spans="2:9" ht="13.5" x14ac:dyDescent="0.25">
      <c r="B2440" s="63"/>
      <c r="F2440" s="63"/>
      <c r="G2440" s="63"/>
      <c r="H2440" s="63"/>
      <c r="I2440" s="63"/>
    </row>
    <row r="2441" spans="2:9" ht="13.5" x14ac:dyDescent="0.25">
      <c r="B2441" s="63"/>
      <c r="F2441" s="63"/>
      <c r="G2441" s="63"/>
      <c r="H2441" s="63"/>
      <c r="I2441" s="63"/>
    </row>
    <row r="2442" spans="2:9" ht="13.5" x14ac:dyDescent="0.25">
      <c r="B2442" s="63"/>
      <c r="F2442" s="63"/>
      <c r="G2442" s="63"/>
      <c r="H2442" s="63"/>
      <c r="I2442" s="63"/>
    </row>
    <row r="2443" spans="2:9" ht="13.5" x14ac:dyDescent="0.25">
      <c r="B2443" s="63"/>
      <c r="F2443" s="63"/>
      <c r="G2443" s="63"/>
      <c r="H2443" s="63"/>
      <c r="I2443" s="63"/>
    </row>
    <row r="2444" spans="2:9" ht="13.5" x14ac:dyDescent="0.25">
      <c r="B2444" s="63"/>
      <c r="F2444" s="63"/>
      <c r="G2444" s="63"/>
      <c r="H2444" s="63"/>
      <c r="I2444" s="63"/>
    </row>
    <row r="2445" spans="2:9" ht="13.5" x14ac:dyDescent="0.25">
      <c r="B2445" s="63"/>
      <c r="F2445" s="63"/>
      <c r="G2445" s="63"/>
      <c r="H2445" s="63"/>
      <c r="I2445" s="63"/>
    </row>
    <row r="2446" spans="2:9" ht="13.5" x14ac:dyDescent="0.25">
      <c r="B2446" s="63"/>
      <c r="F2446" s="63"/>
      <c r="G2446" s="63"/>
      <c r="H2446" s="63"/>
      <c r="I2446" s="63"/>
    </row>
    <row r="2447" spans="2:9" ht="13.5" x14ac:dyDescent="0.25">
      <c r="B2447" s="63"/>
      <c r="F2447" s="63"/>
      <c r="G2447" s="63"/>
      <c r="H2447" s="63"/>
      <c r="I2447" s="63"/>
    </row>
    <row r="2448" spans="2:9" ht="13.5" x14ac:dyDescent="0.25">
      <c r="B2448" s="63"/>
      <c r="F2448" s="63"/>
      <c r="G2448" s="63"/>
      <c r="H2448" s="63"/>
      <c r="I2448" s="63"/>
    </row>
    <row r="2449" spans="2:9" ht="13.5" x14ac:dyDescent="0.25">
      <c r="B2449" s="63"/>
      <c r="F2449" s="63"/>
      <c r="G2449" s="63"/>
      <c r="H2449" s="63"/>
      <c r="I2449" s="63"/>
    </row>
    <row r="2450" spans="2:9" ht="13.5" x14ac:dyDescent="0.25">
      <c r="B2450" s="63"/>
      <c r="F2450" s="63"/>
      <c r="G2450" s="63"/>
      <c r="H2450" s="63"/>
      <c r="I2450" s="63"/>
    </row>
    <row r="2451" spans="2:9" ht="13.5" x14ac:dyDescent="0.25">
      <c r="B2451" s="63"/>
      <c r="F2451" s="63"/>
      <c r="G2451" s="63"/>
      <c r="H2451" s="63"/>
      <c r="I2451" s="63"/>
    </row>
    <row r="2452" spans="2:9" ht="13.5" x14ac:dyDescent="0.25">
      <c r="B2452" s="63"/>
      <c r="F2452" s="63"/>
      <c r="G2452" s="63"/>
      <c r="H2452" s="63"/>
      <c r="I2452" s="63"/>
    </row>
    <row r="2453" spans="2:9" ht="13.5" x14ac:dyDescent="0.25">
      <c r="B2453" s="63"/>
      <c r="F2453" s="63"/>
      <c r="G2453" s="63"/>
      <c r="H2453" s="63"/>
      <c r="I2453" s="63"/>
    </row>
    <row r="2454" spans="2:9" ht="13.5" x14ac:dyDescent="0.25">
      <c r="B2454" s="63"/>
      <c r="F2454" s="63"/>
      <c r="G2454" s="63"/>
      <c r="H2454" s="63"/>
      <c r="I2454" s="63"/>
    </row>
    <row r="2455" spans="2:9" ht="13.5" x14ac:dyDescent="0.25">
      <c r="B2455" s="63"/>
      <c r="F2455" s="63"/>
      <c r="G2455" s="63"/>
      <c r="H2455" s="63"/>
      <c r="I2455" s="63"/>
    </row>
    <row r="2456" spans="2:9" ht="13.5" x14ac:dyDescent="0.25">
      <c r="B2456" s="63"/>
      <c r="F2456" s="63"/>
      <c r="G2456" s="63"/>
      <c r="H2456" s="63"/>
      <c r="I2456" s="63"/>
    </row>
    <row r="2457" spans="2:9" ht="13.5" x14ac:dyDescent="0.25">
      <c r="B2457" s="63"/>
      <c r="F2457" s="63"/>
      <c r="G2457" s="63"/>
      <c r="H2457" s="63"/>
      <c r="I2457" s="63"/>
    </row>
    <row r="2458" spans="2:9" ht="13.5" x14ac:dyDescent="0.25">
      <c r="B2458" s="63"/>
      <c r="F2458" s="63"/>
      <c r="G2458" s="63"/>
      <c r="H2458" s="63"/>
      <c r="I2458" s="63"/>
    </row>
    <row r="2459" spans="2:9" ht="13.5" x14ac:dyDescent="0.25">
      <c r="B2459" s="63"/>
      <c r="F2459" s="63"/>
      <c r="G2459" s="63"/>
      <c r="H2459" s="63"/>
      <c r="I2459" s="63"/>
    </row>
    <row r="2460" spans="2:9" ht="13.5" x14ac:dyDescent="0.25">
      <c r="B2460" s="63"/>
      <c r="F2460" s="63"/>
      <c r="G2460" s="63"/>
      <c r="H2460" s="63"/>
      <c r="I2460" s="63"/>
    </row>
    <row r="2461" spans="2:9" ht="13.5" x14ac:dyDescent="0.25">
      <c r="B2461" s="63"/>
      <c r="F2461" s="63"/>
      <c r="G2461" s="63"/>
      <c r="H2461" s="63"/>
      <c r="I2461" s="63"/>
    </row>
    <row r="2462" spans="2:9" ht="13.5" x14ac:dyDescent="0.25">
      <c r="B2462" s="63"/>
      <c r="F2462" s="63"/>
      <c r="G2462" s="63"/>
      <c r="H2462" s="63"/>
      <c r="I2462" s="63"/>
    </row>
    <row r="2463" spans="2:9" ht="13.5" x14ac:dyDescent="0.25">
      <c r="B2463" s="63"/>
      <c r="F2463" s="63"/>
      <c r="G2463" s="63"/>
      <c r="H2463" s="63"/>
      <c r="I2463" s="63"/>
    </row>
    <row r="2464" spans="2:9" ht="13.5" x14ac:dyDescent="0.25">
      <c r="B2464" s="63"/>
      <c r="F2464" s="63"/>
      <c r="G2464" s="63"/>
      <c r="H2464" s="63"/>
      <c r="I2464" s="63"/>
    </row>
    <row r="2465" spans="2:9" ht="13.5" x14ac:dyDescent="0.25">
      <c r="B2465" s="63"/>
      <c r="F2465" s="63"/>
      <c r="G2465" s="63"/>
      <c r="H2465" s="63"/>
      <c r="I2465" s="63"/>
    </row>
    <row r="2466" spans="2:9" ht="13.5" x14ac:dyDescent="0.25">
      <c r="B2466" s="63"/>
      <c r="F2466" s="63"/>
      <c r="G2466" s="63"/>
      <c r="H2466" s="63"/>
      <c r="I2466" s="63"/>
    </row>
    <row r="2467" spans="2:9" ht="13.5" x14ac:dyDescent="0.25">
      <c r="B2467" s="63"/>
      <c r="F2467" s="63"/>
      <c r="G2467" s="63"/>
      <c r="H2467" s="63"/>
      <c r="I2467" s="63"/>
    </row>
    <row r="2468" spans="2:9" ht="13.5" x14ac:dyDescent="0.25">
      <c r="B2468" s="63"/>
      <c r="F2468" s="63"/>
      <c r="G2468" s="63"/>
      <c r="H2468" s="63"/>
      <c r="I2468" s="63"/>
    </row>
    <row r="2469" spans="2:9" ht="13.5" x14ac:dyDescent="0.25">
      <c r="B2469" s="63"/>
      <c r="F2469" s="63"/>
      <c r="G2469" s="63"/>
      <c r="H2469" s="63"/>
      <c r="I2469" s="63"/>
    </row>
    <row r="2470" spans="2:9" ht="13.5" x14ac:dyDescent="0.25">
      <c r="B2470" s="63"/>
      <c r="F2470" s="63"/>
      <c r="G2470" s="63"/>
      <c r="H2470" s="63"/>
      <c r="I2470" s="63"/>
    </row>
    <row r="2471" spans="2:9" ht="13.5" x14ac:dyDescent="0.25">
      <c r="B2471" s="63"/>
      <c r="F2471" s="63"/>
      <c r="G2471" s="63"/>
      <c r="H2471" s="63"/>
      <c r="I2471" s="63"/>
    </row>
    <row r="2472" spans="2:9" ht="13.5" x14ac:dyDescent="0.25">
      <c r="B2472" s="63"/>
      <c r="F2472" s="63"/>
      <c r="G2472" s="63"/>
      <c r="H2472" s="63"/>
      <c r="I2472" s="63"/>
    </row>
    <row r="2473" spans="2:9" ht="13.5" x14ac:dyDescent="0.25">
      <c r="B2473" s="63"/>
      <c r="F2473" s="63"/>
      <c r="G2473" s="63"/>
      <c r="H2473" s="63"/>
      <c r="I2473" s="63"/>
    </row>
    <row r="2474" spans="2:9" ht="13.5" x14ac:dyDescent="0.25">
      <c r="B2474" s="63"/>
      <c r="F2474" s="63"/>
      <c r="G2474" s="63"/>
      <c r="H2474" s="63"/>
      <c r="I2474" s="63"/>
    </row>
    <row r="2475" spans="2:9" ht="13.5" x14ac:dyDescent="0.25">
      <c r="B2475" s="63"/>
      <c r="F2475" s="63"/>
      <c r="G2475" s="63"/>
      <c r="H2475" s="63"/>
      <c r="I2475" s="63"/>
    </row>
    <row r="2476" spans="2:9" ht="13.5" x14ac:dyDescent="0.25">
      <c r="B2476" s="63"/>
      <c r="F2476" s="63"/>
      <c r="G2476" s="63"/>
      <c r="H2476" s="63"/>
      <c r="I2476" s="63"/>
    </row>
    <row r="2477" spans="2:9" ht="13.5" x14ac:dyDescent="0.25">
      <c r="B2477" s="63"/>
      <c r="F2477" s="63"/>
      <c r="G2477" s="63"/>
      <c r="H2477" s="63"/>
      <c r="I2477" s="63"/>
    </row>
    <row r="2478" spans="2:9" ht="13.5" x14ac:dyDescent="0.25">
      <c r="B2478" s="63"/>
      <c r="F2478" s="63"/>
      <c r="G2478" s="63"/>
      <c r="H2478" s="63"/>
      <c r="I2478" s="63"/>
    </row>
    <row r="2479" spans="2:9" ht="13.5" x14ac:dyDescent="0.25">
      <c r="B2479" s="63"/>
      <c r="F2479" s="63"/>
      <c r="G2479" s="63"/>
      <c r="H2479" s="63"/>
      <c r="I2479" s="63"/>
    </row>
    <row r="2480" spans="2:9" ht="13.5" x14ac:dyDescent="0.25">
      <c r="B2480" s="63"/>
      <c r="F2480" s="63"/>
      <c r="G2480" s="63"/>
      <c r="H2480" s="63"/>
      <c r="I2480" s="63"/>
    </row>
    <row r="2481" spans="2:9" ht="13.5" x14ac:dyDescent="0.25">
      <c r="B2481" s="63"/>
      <c r="F2481" s="63"/>
      <c r="G2481" s="63"/>
      <c r="H2481" s="63"/>
      <c r="I2481" s="63"/>
    </row>
    <row r="2482" spans="2:9" ht="13.5" x14ac:dyDescent="0.25">
      <c r="B2482" s="63"/>
      <c r="F2482" s="63"/>
      <c r="G2482" s="63"/>
      <c r="H2482" s="63"/>
      <c r="I2482" s="63"/>
    </row>
    <row r="2483" spans="2:9" ht="13.5" x14ac:dyDescent="0.25">
      <c r="B2483" s="63"/>
      <c r="F2483" s="63"/>
      <c r="G2483" s="63"/>
      <c r="H2483" s="63"/>
      <c r="I2483" s="63"/>
    </row>
    <row r="2484" spans="2:9" ht="13.5" x14ac:dyDescent="0.25">
      <c r="B2484" s="63"/>
      <c r="F2484" s="63"/>
      <c r="G2484" s="63"/>
      <c r="H2484" s="63"/>
      <c r="I2484" s="63"/>
    </row>
    <row r="2485" spans="2:9" ht="13.5" x14ac:dyDescent="0.25">
      <c r="B2485" s="63"/>
      <c r="F2485" s="63"/>
      <c r="G2485" s="63"/>
      <c r="H2485" s="63"/>
      <c r="I2485" s="63"/>
    </row>
    <row r="2486" spans="2:9" ht="13.5" x14ac:dyDescent="0.25">
      <c r="B2486" s="63"/>
      <c r="F2486" s="63"/>
      <c r="G2486" s="63"/>
      <c r="H2486" s="63"/>
      <c r="I2486" s="63"/>
    </row>
    <row r="2487" spans="2:9" ht="13.5" x14ac:dyDescent="0.25">
      <c r="B2487" s="63"/>
      <c r="F2487" s="63"/>
      <c r="G2487" s="63"/>
      <c r="H2487" s="63"/>
      <c r="I2487" s="63"/>
    </row>
    <row r="2488" spans="2:9" ht="13.5" x14ac:dyDescent="0.25">
      <c r="B2488" s="63"/>
      <c r="F2488" s="63"/>
      <c r="G2488" s="63"/>
      <c r="H2488" s="63"/>
      <c r="I2488" s="63"/>
    </row>
    <row r="2489" spans="2:9" ht="13.5" x14ac:dyDescent="0.25">
      <c r="B2489" s="63"/>
      <c r="F2489" s="63"/>
      <c r="G2489" s="63"/>
      <c r="H2489" s="63"/>
      <c r="I2489" s="63"/>
    </row>
    <row r="2490" spans="2:9" ht="13.5" x14ac:dyDescent="0.25">
      <c r="B2490" s="63"/>
      <c r="F2490" s="63"/>
      <c r="G2490" s="63"/>
      <c r="H2490" s="63"/>
      <c r="I2490" s="63"/>
    </row>
    <row r="2491" spans="2:9" ht="13.5" x14ac:dyDescent="0.25">
      <c r="B2491" s="63"/>
      <c r="F2491" s="63"/>
      <c r="G2491" s="63"/>
      <c r="H2491" s="63"/>
      <c r="I2491" s="63"/>
    </row>
    <row r="2492" spans="2:9" ht="13.5" x14ac:dyDescent="0.25">
      <c r="B2492" s="63"/>
      <c r="F2492" s="63"/>
      <c r="G2492" s="63"/>
      <c r="H2492" s="63"/>
      <c r="I2492" s="63"/>
    </row>
    <row r="2493" spans="2:9" ht="13.5" x14ac:dyDescent="0.25">
      <c r="B2493" s="63"/>
      <c r="F2493" s="63"/>
      <c r="G2493" s="63"/>
      <c r="H2493" s="63"/>
      <c r="I2493" s="63"/>
    </row>
    <row r="2494" spans="2:9" ht="13.5" x14ac:dyDescent="0.25">
      <c r="B2494" s="63"/>
      <c r="F2494" s="63"/>
      <c r="G2494" s="63"/>
      <c r="H2494" s="63"/>
      <c r="I2494" s="63"/>
    </row>
    <row r="2495" spans="2:9" ht="13.5" x14ac:dyDescent="0.25">
      <c r="B2495" s="63"/>
      <c r="F2495" s="63"/>
      <c r="G2495" s="63"/>
      <c r="H2495" s="63"/>
      <c r="I2495" s="63"/>
    </row>
    <row r="2496" spans="2:9" ht="13.5" x14ac:dyDescent="0.25">
      <c r="B2496" s="63"/>
      <c r="F2496" s="63"/>
      <c r="G2496" s="63"/>
      <c r="H2496" s="63"/>
      <c r="I2496" s="63"/>
    </row>
    <row r="2497" spans="2:9" ht="13.5" x14ac:dyDescent="0.25">
      <c r="B2497" s="63"/>
      <c r="F2497" s="63"/>
      <c r="G2497" s="63"/>
      <c r="H2497" s="63"/>
      <c r="I2497" s="63"/>
    </row>
    <row r="2498" spans="2:9" ht="13.5" x14ac:dyDescent="0.25">
      <c r="B2498" s="63"/>
      <c r="F2498" s="63"/>
      <c r="G2498" s="63"/>
      <c r="H2498" s="63"/>
      <c r="I2498" s="63"/>
    </row>
    <row r="2499" spans="2:9" ht="13.5" x14ac:dyDescent="0.25">
      <c r="B2499" s="63"/>
      <c r="F2499" s="63"/>
      <c r="G2499" s="63"/>
      <c r="H2499" s="63"/>
      <c r="I2499" s="63"/>
    </row>
    <row r="2500" spans="2:9" ht="13.5" x14ac:dyDescent="0.25">
      <c r="B2500" s="63"/>
      <c r="F2500" s="63"/>
      <c r="G2500" s="63"/>
      <c r="H2500" s="63"/>
      <c r="I2500" s="63"/>
    </row>
    <row r="2501" spans="2:9" ht="13.5" x14ac:dyDescent="0.25">
      <c r="B2501" s="63"/>
      <c r="F2501" s="63"/>
      <c r="G2501" s="63"/>
      <c r="H2501" s="63"/>
      <c r="I2501" s="63"/>
    </row>
    <row r="2502" spans="2:9" ht="13.5" x14ac:dyDescent="0.25">
      <c r="B2502" s="63"/>
      <c r="F2502" s="63"/>
      <c r="G2502" s="63"/>
      <c r="H2502" s="63"/>
      <c r="I2502" s="63"/>
    </row>
    <row r="2503" spans="2:9" ht="13.5" x14ac:dyDescent="0.25">
      <c r="B2503" s="63"/>
      <c r="F2503" s="63"/>
      <c r="G2503" s="63"/>
      <c r="H2503" s="63"/>
      <c r="I2503" s="63"/>
    </row>
    <row r="2504" spans="2:9" ht="13.5" x14ac:dyDescent="0.25">
      <c r="B2504" s="63"/>
      <c r="F2504" s="63"/>
      <c r="G2504" s="63"/>
      <c r="H2504" s="63"/>
      <c r="I2504" s="63"/>
    </row>
    <row r="2505" spans="2:9" ht="13.5" x14ac:dyDescent="0.25">
      <c r="B2505" s="63"/>
      <c r="F2505" s="63"/>
      <c r="G2505" s="63"/>
      <c r="H2505" s="63"/>
      <c r="I2505" s="63"/>
    </row>
    <row r="2506" spans="2:9" ht="13.5" x14ac:dyDescent="0.25">
      <c r="B2506" s="63"/>
      <c r="F2506" s="63"/>
      <c r="G2506" s="63"/>
      <c r="H2506" s="63"/>
      <c r="I2506" s="63"/>
    </row>
    <row r="2507" spans="2:9" ht="13.5" x14ac:dyDescent="0.25">
      <c r="B2507" s="63"/>
      <c r="F2507" s="63"/>
      <c r="G2507" s="63"/>
      <c r="H2507" s="63"/>
      <c r="I2507" s="63"/>
    </row>
    <row r="2508" spans="2:9" ht="13.5" x14ac:dyDescent="0.25">
      <c r="B2508" s="63"/>
      <c r="F2508" s="63"/>
      <c r="G2508" s="63"/>
      <c r="H2508" s="63"/>
      <c r="I2508" s="63"/>
    </row>
    <row r="2509" spans="2:9" ht="13.5" x14ac:dyDescent="0.25">
      <c r="B2509" s="63"/>
      <c r="F2509" s="63"/>
      <c r="G2509" s="63"/>
      <c r="H2509" s="63"/>
      <c r="I2509" s="63"/>
    </row>
    <row r="2510" spans="2:9" ht="13.5" x14ac:dyDescent="0.25">
      <c r="B2510" s="63"/>
      <c r="F2510" s="63"/>
      <c r="G2510" s="63"/>
      <c r="H2510" s="63"/>
      <c r="I2510" s="63"/>
    </row>
    <row r="2511" spans="2:9" ht="13.5" x14ac:dyDescent="0.25">
      <c r="B2511" s="63"/>
      <c r="F2511" s="63"/>
      <c r="G2511" s="63"/>
      <c r="H2511" s="63"/>
      <c r="I2511" s="63"/>
    </row>
    <row r="2512" spans="2:9" ht="13.5" x14ac:dyDescent="0.25">
      <c r="B2512" s="63"/>
      <c r="F2512" s="63"/>
      <c r="G2512" s="63"/>
      <c r="H2512" s="63"/>
      <c r="I2512" s="63"/>
    </row>
    <row r="2513" spans="2:9" ht="13.5" x14ac:dyDescent="0.25">
      <c r="B2513" s="63"/>
      <c r="F2513" s="63"/>
      <c r="G2513" s="63"/>
      <c r="H2513" s="63"/>
      <c r="I2513" s="63"/>
    </row>
    <row r="2514" spans="2:9" ht="13.5" x14ac:dyDescent="0.25">
      <c r="B2514" s="63"/>
      <c r="F2514" s="63"/>
      <c r="G2514" s="63"/>
      <c r="H2514" s="63"/>
      <c r="I2514" s="63"/>
    </row>
    <row r="2515" spans="2:9" ht="13.5" x14ac:dyDescent="0.25">
      <c r="B2515" s="63"/>
      <c r="F2515" s="63"/>
      <c r="G2515" s="63"/>
      <c r="H2515" s="63"/>
      <c r="I2515" s="63"/>
    </row>
    <row r="2516" spans="2:9" ht="13.5" x14ac:dyDescent="0.25">
      <c r="B2516" s="63"/>
      <c r="F2516" s="63"/>
      <c r="G2516" s="63"/>
      <c r="H2516" s="63"/>
      <c r="I2516" s="63"/>
    </row>
    <row r="2517" spans="2:9" ht="13.5" x14ac:dyDescent="0.25">
      <c r="B2517" s="63"/>
      <c r="F2517" s="63"/>
      <c r="G2517" s="63"/>
      <c r="H2517" s="63"/>
      <c r="I2517" s="63"/>
    </row>
    <row r="2518" spans="2:9" ht="13.5" x14ac:dyDescent="0.25">
      <c r="B2518" s="63"/>
      <c r="F2518" s="63"/>
      <c r="G2518" s="63"/>
      <c r="H2518" s="63"/>
      <c r="I2518" s="63"/>
    </row>
    <row r="2519" spans="2:9" ht="13.5" x14ac:dyDescent="0.25">
      <c r="B2519" s="63"/>
      <c r="F2519" s="63"/>
      <c r="G2519" s="63"/>
      <c r="H2519" s="63"/>
      <c r="I2519" s="63"/>
    </row>
    <row r="2520" spans="2:9" ht="13.5" x14ac:dyDescent="0.25">
      <c r="B2520" s="63"/>
      <c r="F2520" s="63"/>
      <c r="G2520" s="63"/>
      <c r="H2520" s="63"/>
      <c r="I2520" s="63"/>
    </row>
    <row r="2521" spans="2:9" ht="13.5" x14ac:dyDescent="0.25">
      <c r="B2521" s="63"/>
      <c r="F2521" s="63"/>
      <c r="G2521" s="63"/>
      <c r="H2521" s="63"/>
      <c r="I2521" s="63"/>
    </row>
    <row r="2522" spans="2:9" ht="13.5" x14ac:dyDescent="0.25">
      <c r="B2522" s="63"/>
      <c r="F2522" s="63"/>
      <c r="G2522" s="63"/>
      <c r="H2522" s="63"/>
      <c r="I2522" s="63"/>
    </row>
    <row r="2523" spans="2:9" ht="13.5" x14ac:dyDescent="0.25">
      <c r="B2523" s="63"/>
      <c r="F2523" s="63"/>
      <c r="G2523" s="63"/>
      <c r="H2523" s="63"/>
      <c r="I2523" s="63"/>
    </row>
    <row r="2524" spans="2:9" ht="13.5" x14ac:dyDescent="0.25">
      <c r="B2524" s="63"/>
      <c r="F2524" s="63"/>
      <c r="G2524" s="63"/>
      <c r="H2524" s="63"/>
      <c r="I2524" s="63"/>
    </row>
    <row r="2525" spans="2:9" ht="13.5" x14ac:dyDescent="0.25">
      <c r="B2525" s="63"/>
      <c r="F2525" s="63"/>
      <c r="G2525" s="63"/>
      <c r="H2525" s="63"/>
      <c r="I2525" s="63"/>
    </row>
    <row r="2526" spans="2:9" ht="13.5" x14ac:dyDescent="0.25">
      <c r="B2526" s="63"/>
      <c r="F2526" s="63"/>
      <c r="G2526" s="63"/>
      <c r="H2526" s="63"/>
      <c r="I2526" s="63"/>
    </row>
    <row r="2527" spans="2:9" ht="13.5" x14ac:dyDescent="0.25">
      <c r="B2527" s="63"/>
      <c r="F2527" s="63"/>
      <c r="G2527" s="63"/>
      <c r="H2527" s="63"/>
      <c r="I2527" s="63"/>
    </row>
    <row r="2528" spans="2:9" ht="13.5" x14ac:dyDescent="0.25">
      <c r="B2528" s="63"/>
      <c r="F2528" s="63"/>
      <c r="G2528" s="63"/>
      <c r="H2528" s="63"/>
      <c r="I2528" s="63"/>
    </row>
    <row r="2529" spans="2:9" ht="13.5" x14ac:dyDescent="0.25">
      <c r="B2529" s="63"/>
      <c r="F2529" s="63"/>
      <c r="G2529" s="63"/>
      <c r="H2529" s="63"/>
      <c r="I2529" s="63"/>
    </row>
    <row r="2530" spans="2:9" ht="13.5" x14ac:dyDescent="0.25">
      <c r="B2530" s="63"/>
      <c r="F2530" s="63"/>
      <c r="G2530" s="63"/>
      <c r="H2530" s="63"/>
      <c r="I2530" s="63"/>
    </row>
    <row r="2531" spans="2:9" ht="13.5" x14ac:dyDescent="0.25">
      <c r="B2531" s="63"/>
      <c r="F2531" s="63"/>
      <c r="G2531" s="63"/>
      <c r="H2531" s="63"/>
      <c r="I2531" s="63"/>
    </row>
    <row r="2532" spans="2:9" ht="13.5" x14ac:dyDescent="0.25">
      <c r="B2532" s="63"/>
      <c r="F2532" s="63"/>
      <c r="G2532" s="63"/>
      <c r="H2532" s="63"/>
      <c r="I2532" s="63"/>
    </row>
    <row r="2533" spans="2:9" ht="13.5" x14ac:dyDescent="0.25">
      <c r="B2533" s="63"/>
      <c r="F2533" s="63"/>
      <c r="G2533" s="63"/>
      <c r="H2533" s="63"/>
      <c r="I2533" s="63"/>
    </row>
    <row r="2534" spans="2:9" ht="13.5" x14ac:dyDescent="0.25">
      <c r="B2534" s="63"/>
      <c r="F2534" s="63"/>
      <c r="G2534" s="63"/>
      <c r="H2534" s="63"/>
      <c r="I2534" s="63"/>
    </row>
    <row r="2535" spans="2:9" ht="13.5" x14ac:dyDescent="0.25">
      <c r="B2535" s="63"/>
      <c r="F2535" s="63"/>
      <c r="G2535" s="63"/>
      <c r="H2535" s="63"/>
      <c r="I2535" s="63"/>
    </row>
    <row r="2536" spans="2:9" ht="13.5" x14ac:dyDescent="0.25">
      <c r="B2536" s="63"/>
      <c r="F2536" s="63"/>
      <c r="G2536" s="63"/>
      <c r="H2536" s="63"/>
      <c r="I2536" s="63"/>
    </row>
    <row r="2537" spans="2:9" ht="13.5" x14ac:dyDescent="0.25">
      <c r="B2537" s="63"/>
      <c r="F2537" s="63"/>
      <c r="G2537" s="63"/>
      <c r="H2537" s="63"/>
      <c r="I2537" s="63"/>
    </row>
    <row r="2538" spans="2:9" ht="13.5" x14ac:dyDescent="0.25">
      <c r="B2538" s="63"/>
      <c r="F2538" s="63"/>
      <c r="G2538" s="63"/>
      <c r="H2538" s="63"/>
      <c r="I2538" s="63"/>
    </row>
    <row r="2539" spans="2:9" ht="13.5" x14ac:dyDescent="0.25">
      <c r="B2539" s="63"/>
      <c r="F2539" s="63"/>
      <c r="G2539" s="63"/>
      <c r="H2539" s="63"/>
      <c r="I2539" s="63"/>
    </row>
    <row r="2540" spans="2:9" ht="13.5" x14ac:dyDescent="0.25">
      <c r="B2540" s="63"/>
      <c r="F2540" s="63"/>
      <c r="G2540" s="63"/>
      <c r="H2540" s="63"/>
      <c r="I2540" s="63"/>
    </row>
    <row r="2541" spans="2:9" ht="13.5" x14ac:dyDescent="0.25">
      <c r="B2541" s="63"/>
      <c r="F2541" s="63"/>
      <c r="G2541" s="63"/>
      <c r="H2541" s="63"/>
      <c r="I2541" s="63"/>
    </row>
    <row r="2542" spans="2:9" ht="13.5" x14ac:dyDescent="0.25">
      <c r="B2542" s="63"/>
      <c r="F2542" s="63"/>
      <c r="G2542" s="63"/>
      <c r="H2542" s="63"/>
      <c r="I2542" s="63"/>
    </row>
    <row r="2543" spans="2:9" ht="13.5" x14ac:dyDescent="0.25">
      <c r="B2543" s="63"/>
      <c r="F2543" s="63"/>
      <c r="G2543" s="63"/>
      <c r="H2543" s="63"/>
      <c r="I2543" s="63"/>
    </row>
    <row r="2544" spans="2:9" ht="13.5" x14ac:dyDescent="0.25">
      <c r="B2544" s="63"/>
      <c r="F2544" s="63"/>
      <c r="G2544" s="63"/>
      <c r="H2544" s="63"/>
      <c r="I2544" s="63"/>
    </row>
    <row r="2545" spans="2:9" ht="13.5" x14ac:dyDescent="0.25">
      <c r="B2545" s="63"/>
      <c r="F2545" s="63"/>
      <c r="G2545" s="63"/>
      <c r="H2545" s="63"/>
      <c r="I2545" s="63"/>
    </row>
    <row r="2546" spans="2:9" ht="13.5" x14ac:dyDescent="0.25">
      <c r="B2546" s="63"/>
      <c r="F2546" s="63"/>
      <c r="G2546" s="63"/>
      <c r="H2546" s="63"/>
      <c r="I2546" s="63"/>
    </row>
    <row r="2547" spans="2:9" ht="13.5" x14ac:dyDescent="0.25">
      <c r="B2547" s="63"/>
      <c r="F2547" s="63"/>
      <c r="G2547" s="63"/>
      <c r="H2547" s="63"/>
      <c r="I2547" s="63"/>
    </row>
    <row r="2548" spans="2:9" ht="13.5" x14ac:dyDescent="0.25">
      <c r="B2548" s="63"/>
      <c r="F2548" s="63"/>
      <c r="G2548" s="63"/>
      <c r="H2548" s="63"/>
      <c r="I2548" s="63"/>
    </row>
    <row r="2549" spans="2:9" ht="13.5" x14ac:dyDescent="0.25">
      <c r="B2549" s="63"/>
      <c r="F2549" s="63"/>
      <c r="G2549" s="63"/>
      <c r="H2549" s="63"/>
      <c r="I2549" s="63"/>
    </row>
    <row r="2550" spans="2:9" ht="13.5" x14ac:dyDescent="0.25">
      <c r="B2550" s="63"/>
      <c r="F2550" s="63"/>
      <c r="G2550" s="63"/>
      <c r="H2550" s="63"/>
      <c r="I2550" s="63"/>
    </row>
    <row r="2551" spans="2:9" ht="13.5" x14ac:dyDescent="0.25">
      <c r="B2551" s="63"/>
      <c r="F2551" s="63"/>
      <c r="G2551" s="63"/>
      <c r="H2551" s="63"/>
      <c r="I2551" s="63"/>
    </row>
    <row r="2552" spans="2:9" ht="13.5" x14ac:dyDescent="0.25">
      <c r="B2552" s="63"/>
      <c r="F2552" s="63"/>
      <c r="G2552" s="63"/>
      <c r="H2552" s="63"/>
      <c r="I2552" s="63"/>
    </row>
    <row r="2553" spans="2:9" ht="13.5" x14ac:dyDescent="0.25">
      <c r="B2553" s="63"/>
      <c r="F2553" s="63"/>
      <c r="G2553" s="63"/>
      <c r="H2553" s="63"/>
      <c r="I2553" s="63"/>
    </row>
    <row r="2554" spans="2:9" ht="13.5" x14ac:dyDescent="0.25">
      <c r="B2554" s="63"/>
      <c r="F2554" s="63"/>
      <c r="G2554" s="63"/>
      <c r="H2554" s="63"/>
      <c r="I2554" s="63"/>
    </row>
    <row r="2555" spans="2:9" ht="13.5" x14ac:dyDescent="0.25">
      <c r="B2555" s="63"/>
      <c r="F2555" s="63"/>
      <c r="G2555" s="63"/>
      <c r="H2555" s="63"/>
      <c r="I2555" s="63"/>
    </row>
    <row r="2556" spans="2:9" ht="13.5" x14ac:dyDescent="0.25">
      <c r="B2556" s="63"/>
      <c r="F2556" s="63"/>
      <c r="G2556" s="63"/>
      <c r="H2556" s="63"/>
      <c r="I2556" s="63"/>
    </row>
    <row r="2557" spans="2:9" ht="13.5" x14ac:dyDescent="0.25">
      <c r="B2557" s="63"/>
      <c r="F2557" s="63"/>
      <c r="G2557" s="63"/>
      <c r="H2557" s="63"/>
      <c r="I2557" s="63"/>
    </row>
    <row r="2558" spans="2:9" ht="13.5" x14ac:dyDescent="0.25">
      <c r="B2558" s="63"/>
      <c r="F2558" s="63"/>
      <c r="G2558" s="63"/>
      <c r="H2558" s="63"/>
      <c r="I2558" s="63"/>
    </row>
    <row r="2559" spans="2:9" ht="13.5" x14ac:dyDescent="0.25">
      <c r="B2559" s="63"/>
      <c r="F2559" s="63"/>
      <c r="G2559" s="63"/>
      <c r="H2559" s="63"/>
      <c r="I2559" s="63"/>
    </row>
    <row r="2560" spans="2:9" ht="13.5" x14ac:dyDescent="0.25">
      <c r="B2560" s="63"/>
      <c r="F2560" s="63"/>
      <c r="G2560" s="63"/>
      <c r="H2560" s="63"/>
      <c r="I2560" s="63"/>
    </row>
    <row r="2561" spans="2:9" ht="13.5" x14ac:dyDescent="0.25">
      <c r="B2561" s="63"/>
      <c r="F2561" s="63"/>
      <c r="G2561" s="63"/>
      <c r="H2561" s="63"/>
      <c r="I2561" s="63"/>
    </row>
    <row r="2562" spans="2:9" ht="13.5" x14ac:dyDescent="0.25">
      <c r="B2562" s="63"/>
      <c r="F2562" s="63"/>
      <c r="G2562" s="63"/>
      <c r="H2562" s="63"/>
      <c r="I2562" s="63"/>
    </row>
    <row r="2563" spans="2:9" ht="13.5" x14ac:dyDescent="0.25">
      <c r="B2563" s="63"/>
      <c r="F2563" s="63"/>
      <c r="G2563" s="63"/>
      <c r="H2563" s="63"/>
      <c r="I2563" s="63"/>
    </row>
    <row r="2564" spans="2:9" ht="13.5" x14ac:dyDescent="0.25">
      <c r="B2564" s="63"/>
      <c r="F2564" s="63"/>
      <c r="G2564" s="63"/>
      <c r="H2564" s="63"/>
      <c r="I2564" s="63"/>
    </row>
    <row r="2565" spans="2:9" ht="13.5" x14ac:dyDescent="0.25">
      <c r="B2565" s="63"/>
      <c r="F2565" s="63"/>
      <c r="G2565" s="63"/>
      <c r="H2565" s="63"/>
      <c r="I2565" s="63"/>
    </row>
    <row r="2566" spans="2:9" ht="13.5" x14ac:dyDescent="0.25">
      <c r="B2566" s="63"/>
      <c r="F2566" s="63"/>
      <c r="G2566" s="63"/>
      <c r="H2566" s="63"/>
      <c r="I2566" s="63"/>
    </row>
    <row r="2567" spans="2:9" ht="13.5" x14ac:dyDescent="0.25">
      <c r="B2567" s="63"/>
      <c r="F2567" s="63"/>
      <c r="G2567" s="63"/>
      <c r="H2567" s="63"/>
      <c r="I2567" s="63"/>
    </row>
    <row r="2568" spans="2:9" ht="13.5" x14ac:dyDescent="0.25">
      <c r="B2568" s="63"/>
      <c r="F2568" s="63"/>
      <c r="G2568" s="63"/>
      <c r="H2568" s="63"/>
      <c r="I2568" s="63"/>
    </row>
    <row r="2569" spans="2:9" ht="13.5" x14ac:dyDescent="0.25">
      <c r="B2569" s="63"/>
      <c r="F2569" s="63"/>
      <c r="G2569" s="63"/>
      <c r="H2569" s="63"/>
      <c r="I2569" s="63"/>
    </row>
    <row r="2570" spans="2:9" ht="13.5" x14ac:dyDescent="0.25">
      <c r="B2570" s="63"/>
      <c r="F2570" s="63"/>
      <c r="G2570" s="63"/>
      <c r="H2570" s="63"/>
      <c r="I2570" s="63"/>
    </row>
    <row r="2571" spans="2:9" ht="13.5" x14ac:dyDescent="0.25">
      <c r="B2571" s="63"/>
      <c r="F2571" s="63"/>
      <c r="G2571" s="63"/>
      <c r="H2571" s="63"/>
      <c r="I2571" s="63"/>
    </row>
    <row r="2572" spans="2:9" ht="13.5" x14ac:dyDescent="0.25">
      <c r="B2572" s="63"/>
      <c r="F2572" s="63"/>
      <c r="G2572" s="63"/>
      <c r="H2572" s="63"/>
      <c r="I2572" s="63"/>
    </row>
    <row r="2573" spans="2:9" ht="13.5" x14ac:dyDescent="0.25">
      <c r="B2573" s="63"/>
      <c r="F2573" s="63"/>
      <c r="G2573" s="63"/>
      <c r="H2573" s="63"/>
      <c r="I2573" s="63"/>
    </row>
    <row r="2574" spans="2:9" ht="13.5" x14ac:dyDescent="0.25">
      <c r="B2574" s="63"/>
      <c r="F2574" s="63"/>
      <c r="G2574" s="63"/>
      <c r="H2574" s="63"/>
      <c r="I2574" s="63"/>
    </row>
    <row r="2575" spans="2:9" ht="13.5" x14ac:dyDescent="0.25">
      <c r="B2575" s="63"/>
      <c r="F2575" s="63"/>
      <c r="G2575" s="63"/>
      <c r="H2575" s="63"/>
      <c r="I2575" s="63"/>
    </row>
    <row r="2576" spans="2:9" ht="13.5" x14ac:dyDescent="0.25">
      <c r="B2576" s="63"/>
      <c r="F2576" s="63"/>
      <c r="G2576" s="63"/>
      <c r="H2576" s="63"/>
      <c r="I2576" s="63"/>
    </row>
    <row r="2577" spans="2:9" ht="13.5" x14ac:dyDescent="0.25">
      <c r="B2577" s="63"/>
      <c r="F2577" s="63"/>
      <c r="G2577" s="63"/>
      <c r="H2577" s="63"/>
      <c r="I2577" s="63"/>
    </row>
    <row r="2578" spans="2:9" ht="13.5" x14ac:dyDescent="0.25">
      <c r="B2578" s="63"/>
      <c r="F2578" s="63"/>
      <c r="G2578" s="63"/>
      <c r="H2578" s="63"/>
      <c r="I2578" s="63"/>
    </row>
    <row r="2579" spans="2:9" ht="13.5" x14ac:dyDescent="0.25">
      <c r="B2579" s="63"/>
      <c r="F2579" s="63"/>
      <c r="G2579" s="63"/>
      <c r="H2579" s="63"/>
      <c r="I2579" s="63"/>
    </row>
    <row r="2580" spans="2:9" ht="13.5" x14ac:dyDescent="0.25">
      <c r="B2580" s="63"/>
      <c r="F2580" s="63"/>
      <c r="G2580" s="63"/>
      <c r="H2580" s="63"/>
      <c r="I2580" s="63"/>
    </row>
    <row r="2581" spans="2:9" ht="13.5" x14ac:dyDescent="0.25">
      <c r="B2581" s="63"/>
      <c r="F2581" s="63"/>
      <c r="G2581" s="63"/>
      <c r="H2581" s="63"/>
      <c r="I2581" s="63"/>
    </row>
    <row r="2582" spans="2:9" ht="13.5" x14ac:dyDescent="0.25">
      <c r="B2582" s="63"/>
      <c r="F2582" s="63"/>
      <c r="G2582" s="63"/>
      <c r="H2582" s="63"/>
      <c r="I2582" s="63"/>
    </row>
    <row r="2583" spans="2:9" ht="13.5" x14ac:dyDescent="0.25">
      <c r="B2583" s="63"/>
      <c r="F2583" s="63"/>
      <c r="G2583" s="63"/>
      <c r="H2583" s="63"/>
      <c r="I2583" s="63"/>
    </row>
    <row r="2584" spans="2:9" ht="13.5" x14ac:dyDescent="0.25">
      <c r="B2584" s="63"/>
      <c r="F2584" s="63"/>
      <c r="G2584" s="63"/>
      <c r="H2584" s="63"/>
      <c r="I2584" s="63"/>
    </row>
    <row r="2585" spans="2:9" ht="13.5" x14ac:dyDescent="0.25">
      <c r="B2585" s="63"/>
      <c r="F2585" s="63"/>
      <c r="G2585" s="63"/>
      <c r="H2585" s="63"/>
      <c r="I2585" s="63"/>
    </row>
    <row r="2586" spans="2:9" ht="13.5" x14ac:dyDescent="0.25">
      <c r="B2586" s="63"/>
      <c r="F2586" s="63"/>
      <c r="G2586" s="63"/>
      <c r="H2586" s="63"/>
      <c r="I2586" s="63"/>
    </row>
    <row r="2587" spans="2:9" ht="13.5" x14ac:dyDescent="0.25">
      <c r="B2587" s="63"/>
      <c r="F2587" s="63"/>
      <c r="G2587" s="63"/>
      <c r="H2587" s="63"/>
      <c r="I2587" s="63"/>
    </row>
    <row r="2588" spans="2:9" ht="13.5" x14ac:dyDescent="0.25">
      <c r="B2588" s="63"/>
      <c r="F2588" s="63"/>
      <c r="G2588" s="63"/>
      <c r="H2588" s="63"/>
      <c r="I2588" s="63"/>
    </row>
    <row r="2589" spans="2:9" ht="13.5" x14ac:dyDescent="0.25">
      <c r="B2589" s="63"/>
      <c r="F2589" s="63"/>
      <c r="G2589" s="63"/>
      <c r="H2589" s="63"/>
      <c r="I2589" s="63"/>
    </row>
    <row r="2590" spans="2:9" ht="13.5" x14ac:dyDescent="0.25">
      <c r="B2590" s="63"/>
      <c r="F2590" s="63"/>
      <c r="G2590" s="63"/>
      <c r="H2590" s="63"/>
      <c r="I2590" s="63"/>
    </row>
    <row r="2591" spans="2:9" ht="13.5" x14ac:dyDescent="0.25">
      <c r="B2591" s="63"/>
      <c r="F2591" s="63"/>
      <c r="G2591" s="63"/>
      <c r="H2591" s="63"/>
      <c r="I2591" s="63"/>
    </row>
    <row r="2592" spans="2:9" ht="13.5" x14ac:dyDescent="0.25">
      <c r="B2592" s="63"/>
      <c r="F2592" s="63"/>
      <c r="G2592" s="63"/>
      <c r="H2592" s="63"/>
      <c r="I2592" s="63"/>
    </row>
    <row r="2593" spans="2:9" ht="13.5" x14ac:dyDescent="0.25">
      <c r="B2593" s="63"/>
      <c r="F2593" s="63"/>
      <c r="G2593" s="63"/>
      <c r="H2593" s="63"/>
      <c r="I2593" s="63"/>
    </row>
    <row r="2594" spans="2:9" ht="13.5" x14ac:dyDescent="0.25">
      <c r="B2594" s="63"/>
      <c r="F2594" s="63"/>
      <c r="G2594" s="63"/>
      <c r="H2594" s="63"/>
      <c r="I2594" s="63"/>
    </row>
    <row r="2595" spans="2:9" ht="13.5" x14ac:dyDescent="0.25">
      <c r="B2595" s="63"/>
      <c r="F2595" s="63"/>
      <c r="G2595" s="63"/>
      <c r="H2595" s="63"/>
      <c r="I2595" s="63"/>
    </row>
    <row r="2596" spans="2:9" ht="13.5" x14ac:dyDescent="0.25">
      <c r="B2596" s="63"/>
      <c r="F2596" s="63"/>
      <c r="G2596" s="63"/>
      <c r="H2596" s="63"/>
      <c r="I2596" s="63"/>
    </row>
    <row r="2597" spans="2:9" ht="13.5" x14ac:dyDescent="0.25">
      <c r="B2597" s="63"/>
      <c r="F2597" s="63"/>
      <c r="G2597" s="63"/>
      <c r="H2597" s="63"/>
      <c r="I2597" s="63"/>
    </row>
    <row r="2598" spans="2:9" ht="13.5" x14ac:dyDescent="0.25">
      <c r="B2598" s="63"/>
      <c r="F2598" s="63"/>
      <c r="G2598" s="63"/>
      <c r="H2598" s="63"/>
      <c r="I2598" s="63"/>
    </row>
    <row r="2599" spans="2:9" ht="13.5" x14ac:dyDescent="0.25">
      <c r="B2599" s="63"/>
      <c r="F2599" s="63"/>
      <c r="G2599" s="63"/>
      <c r="H2599" s="63"/>
      <c r="I2599" s="63"/>
    </row>
    <row r="2600" spans="2:9" ht="13.5" x14ac:dyDescent="0.25">
      <c r="B2600" s="63"/>
      <c r="F2600" s="63"/>
      <c r="G2600" s="63"/>
      <c r="H2600" s="63"/>
      <c r="I2600" s="63"/>
    </row>
    <row r="2601" spans="2:9" ht="13.5" x14ac:dyDescent="0.25">
      <c r="B2601" s="63"/>
      <c r="F2601" s="63"/>
      <c r="G2601" s="63"/>
      <c r="H2601" s="63"/>
      <c r="I2601" s="63"/>
    </row>
    <row r="2602" spans="2:9" ht="13.5" x14ac:dyDescent="0.25">
      <c r="B2602" s="63"/>
      <c r="F2602" s="63"/>
      <c r="G2602" s="63"/>
      <c r="H2602" s="63"/>
      <c r="I2602" s="63"/>
    </row>
    <row r="2603" spans="2:9" ht="13.5" x14ac:dyDescent="0.25">
      <c r="B2603" s="63"/>
      <c r="F2603" s="63"/>
      <c r="G2603" s="63"/>
      <c r="H2603" s="63"/>
      <c r="I2603" s="63"/>
    </row>
    <row r="2604" spans="2:9" ht="13.5" x14ac:dyDescent="0.25">
      <c r="B2604" s="63"/>
      <c r="F2604" s="63"/>
      <c r="G2604" s="63"/>
      <c r="H2604" s="63"/>
      <c r="I2604" s="63"/>
    </row>
    <row r="2605" spans="2:9" ht="13.5" x14ac:dyDescent="0.25">
      <c r="B2605" s="63"/>
      <c r="F2605" s="63"/>
      <c r="G2605" s="63"/>
      <c r="H2605" s="63"/>
      <c r="I2605" s="63"/>
    </row>
    <row r="2606" spans="2:9" ht="13.5" x14ac:dyDescent="0.25">
      <c r="B2606" s="63"/>
      <c r="F2606" s="63"/>
      <c r="G2606" s="63"/>
      <c r="H2606" s="63"/>
      <c r="I2606" s="63"/>
    </row>
    <row r="2607" spans="2:9" ht="13.5" x14ac:dyDescent="0.25">
      <c r="B2607" s="63"/>
      <c r="F2607" s="63"/>
      <c r="G2607" s="63"/>
      <c r="H2607" s="63"/>
      <c r="I2607" s="63"/>
    </row>
    <row r="2608" spans="2:9" ht="13.5" x14ac:dyDescent="0.25">
      <c r="B2608" s="63"/>
      <c r="F2608" s="63"/>
      <c r="G2608" s="63"/>
      <c r="H2608" s="63"/>
      <c r="I2608" s="63"/>
    </row>
    <row r="2609" spans="2:9" ht="13.5" x14ac:dyDescent="0.25">
      <c r="B2609" s="63"/>
      <c r="F2609" s="63"/>
      <c r="G2609" s="63"/>
      <c r="H2609" s="63"/>
      <c r="I2609" s="63"/>
    </row>
    <row r="2610" spans="2:9" ht="13.5" x14ac:dyDescent="0.25">
      <c r="B2610" s="63"/>
      <c r="F2610" s="63"/>
      <c r="G2610" s="63"/>
      <c r="H2610" s="63"/>
      <c r="I2610" s="63"/>
    </row>
    <row r="2611" spans="2:9" ht="13.5" x14ac:dyDescent="0.25">
      <c r="B2611" s="63"/>
      <c r="F2611" s="63"/>
      <c r="G2611" s="63"/>
      <c r="H2611" s="63"/>
      <c r="I2611" s="63"/>
    </row>
    <row r="2612" spans="2:9" ht="13.5" x14ac:dyDescent="0.25">
      <c r="B2612" s="63"/>
      <c r="F2612" s="63"/>
      <c r="G2612" s="63"/>
      <c r="H2612" s="63"/>
      <c r="I2612" s="63"/>
    </row>
    <row r="2613" spans="2:9" ht="13.5" x14ac:dyDescent="0.25">
      <c r="B2613" s="63"/>
      <c r="F2613" s="63"/>
      <c r="G2613" s="63"/>
      <c r="H2613" s="63"/>
      <c r="I2613" s="63"/>
    </row>
    <row r="2614" spans="2:9" ht="13.5" x14ac:dyDescent="0.25">
      <c r="B2614" s="63"/>
      <c r="F2614" s="63"/>
      <c r="G2614" s="63"/>
      <c r="H2614" s="63"/>
      <c r="I2614" s="63"/>
    </row>
    <row r="2615" spans="2:9" ht="13.5" x14ac:dyDescent="0.25">
      <c r="B2615" s="63"/>
      <c r="F2615" s="63"/>
      <c r="G2615" s="63"/>
      <c r="H2615" s="63"/>
      <c r="I2615" s="63"/>
    </row>
    <row r="2616" spans="2:9" ht="13.5" x14ac:dyDescent="0.25">
      <c r="B2616" s="63"/>
      <c r="F2616" s="63"/>
      <c r="G2616" s="63"/>
      <c r="H2616" s="63"/>
      <c r="I2616" s="63"/>
    </row>
    <row r="2617" spans="2:9" ht="13.5" x14ac:dyDescent="0.25">
      <c r="B2617" s="63"/>
      <c r="F2617" s="63"/>
      <c r="G2617" s="63"/>
      <c r="H2617" s="63"/>
      <c r="I2617" s="63"/>
    </row>
    <row r="2618" spans="2:9" ht="13.5" x14ac:dyDescent="0.25">
      <c r="B2618" s="63"/>
      <c r="F2618" s="63"/>
      <c r="G2618" s="63"/>
      <c r="H2618" s="63"/>
      <c r="I2618" s="63"/>
    </row>
    <row r="2619" spans="2:9" ht="13.5" x14ac:dyDescent="0.25">
      <c r="B2619" s="63"/>
      <c r="F2619" s="63"/>
      <c r="G2619" s="63"/>
      <c r="H2619" s="63"/>
      <c r="I2619" s="63"/>
    </row>
    <row r="2620" spans="2:9" ht="13.5" x14ac:dyDescent="0.25">
      <c r="B2620" s="63"/>
      <c r="F2620" s="63"/>
      <c r="G2620" s="63"/>
      <c r="H2620" s="63"/>
      <c r="I2620" s="63"/>
    </row>
    <row r="2621" spans="2:9" ht="13.5" x14ac:dyDescent="0.25">
      <c r="B2621" s="63"/>
      <c r="F2621" s="63"/>
      <c r="G2621" s="63"/>
      <c r="H2621" s="63"/>
      <c r="I2621" s="63"/>
    </row>
    <row r="2622" spans="2:9" ht="13.5" x14ac:dyDescent="0.25">
      <c r="B2622" s="63"/>
      <c r="F2622" s="63"/>
      <c r="G2622" s="63"/>
      <c r="H2622" s="63"/>
      <c r="I2622" s="63"/>
    </row>
    <row r="2623" spans="2:9" ht="13.5" x14ac:dyDescent="0.25">
      <c r="B2623" s="63"/>
      <c r="F2623" s="63"/>
      <c r="G2623" s="63"/>
      <c r="H2623" s="63"/>
      <c r="I2623" s="63"/>
    </row>
    <row r="2624" spans="2:9" ht="13.5" x14ac:dyDescent="0.25">
      <c r="B2624" s="63"/>
      <c r="F2624" s="63"/>
      <c r="G2624" s="63"/>
      <c r="H2624" s="63"/>
      <c r="I2624" s="63"/>
    </row>
    <row r="2625" spans="2:9" ht="13.5" x14ac:dyDescent="0.25">
      <c r="B2625" s="63"/>
      <c r="F2625" s="63"/>
      <c r="G2625" s="63"/>
      <c r="H2625" s="63"/>
      <c r="I2625" s="63"/>
    </row>
    <row r="2626" spans="2:9" ht="13.5" x14ac:dyDescent="0.25">
      <c r="B2626" s="63"/>
      <c r="F2626" s="63"/>
      <c r="G2626" s="63"/>
      <c r="H2626" s="63"/>
      <c r="I2626" s="63"/>
    </row>
    <row r="2627" spans="2:9" ht="13.5" x14ac:dyDescent="0.25">
      <c r="B2627" s="63"/>
      <c r="F2627" s="63"/>
      <c r="G2627" s="63"/>
      <c r="H2627" s="63"/>
      <c r="I2627" s="63"/>
    </row>
    <row r="2628" spans="2:9" ht="13.5" x14ac:dyDescent="0.25">
      <c r="B2628" s="63"/>
      <c r="F2628" s="63"/>
      <c r="G2628" s="63"/>
      <c r="H2628" s="63"/>
      <c r="I2628" s="63"/>
    </row>
    <row r="2629" spans="2:9" ht="13.5" x14ac:dyDescent="0.25">
      <c r="B2629" s="63"/>
      <c r="F2629" s="63"/>
      <c r="G2629" s="63"/>
      <c r="H2629" s="63"/>
      <c r="I2629" s="63"/>
    </row>
    <row r="2630" spans="2:9" ht="13.5" x14ac:dyDescent="0.25">
      <c r="B2630" s="63"/>
      <c r="F2630" s="63"/>
      <c r="G2630" s="63"/>
      <c r="H2630" s="63"/>
      <c r="I2630" s="63"/>
    </row>
    <row r="2631" spans="2:9" ht="13.5" x14ac:dyDescent="0.25">
      <c r="B2631" s="63"/>
      <c r="F2631" s="63"/>
      <c r="G2631" s="63"/>
      <c r="H2631" s="63"/>
      <c r="I2631" s="63"/>
    </row>
    <row r="2632" spans="2:9" ht="13.5" x14ac:dyDescent="0.25">
      <c r="B2632" s="63"/>
      <c r="F2632" s="63"/>
      <c r="G2632" s="63"/>
      <c r="H2632" s="63"/>
      <c r="I2632" s="63"/>
    </row>
    <row r="2633" spans="2:9" ht="13.5" x14ac:dyDescent="0.25">
      <c r="B2633" s="63"/>
      <c r="F2633" s="63"/>
      <c r="G2633" s="63"/>
      <c r="H2633" s="63"/>
      <c r="I2633" s="63"/>
    </row>
    <row r="2634" spans="2:9" ht="13.5" x14ac:dyDescent="0.25">
      <c r="B2634" s="63"/>
      <c r="F2634" s="63"/>
      <c r="G2634" s="63"/>
      <c r="H2634" s="63"/>
      <c r="I2634" s="63"/>
    </row>
    <row r="2635" spans="2:9" ht="13.5" x14ac:dyDescent="0.25">
      <c r="B2635" s="63"/>
      <c r="F2635" s="63"/>
      <c r="G2635" s="63"/>
      <c r="H2635" s="63"/>
      <c r="I2635" s="63"/>
    </row>
    <row r="2636" spans="2:9" ht="13.5" x14ac:dyDescent="0.25">
      <c r="B2636" s="63"/>
      <c r="F2636" s="63"/>
      <c r="G2636" s="63"/>
      <c r="H2636" s="63"/>
      <c r="I2636" s="63"/>
    </row>
    <row r="2637" spans="2:9" ht="13.5" x14ac:dyDescent="0.25">
      <c r="B2637" s="63"/>
      <c r="F2637" s="63"/>
      <c r="G2637" s="63"/>
      <c r="H2637" s="63"/>
      <c r="I2637" s="63"/>
    </row>
    <row r="2638" spans="2:9" ht="13.5" x14ac:dyDescent="0.25">
      <c r="B2638" s="63"/>
      <c r="F2638" s="63"/>
      <c r="G2638" s="63"/>
      <c r="H2638" s="63"/>
      <c r="I2638" s="63"/>
    </row>
    <row r="2639" spans="2:9" ht="13.5" x14ac:dyDescent="0.25">
      <c r="B2639" s="63"/>
      <c r="F2639" s="63"/>
      <c r="G2639" s="63"/>
      <c r="H2639" s="63"/>
      <c r="I2639" s="63"/>
    </row>
    <row r="2640" spans="2:9" ht="13.5" x14ac:dyDescent="0.25">
      <c r="B2640" s="63"/>
      <c r="F2640" s="63"/>
      <c r="G2640" s="63"/>
      <c r="H2640" s="63"/>
      <c r="I2640" s="63"/>
    </row>
    <row r="2641" spans="2:9" ht="13.5" x14ac:dyDescent="0.25">
      <c r="B2641" s="63"/>
      <c r="F2641" s="63"/>
      <c r="G2641" s="63"/>
      <c r="H2641" s="63"/>
      <c r="I2641" s="63"/>
    </row>
    <row r="2642" spans="2:9" ht="13.5" x14ac:dyDescent="0.25">
      <c r="B2642" s="63"/>
      <c r="F2642" s="63"/>
      <c r="G2642" s="63"/>
      <c r="H2642" s="63"/>
      <c r="I2642" s="63"/>
    </row>
    <row r="2643" spans="2:9" ht="13.5" x14ac:dyDescent="0.25">
      <c r="B2643" s="63"/>
      <c r="F2643" s="63"/>
      <c r="G2643" s="63"/>
      <c r="H2643" s="63"/>
      <c r="I2643" s="63"/>
    </row>
    <row r="2644" spans="2:9" ht="13.5" x14ac:dyDescent="0.25">
      <c r="B2644" s="63"/>
      <c r="F2644" s="63"/>
      <c r="G2644" s="63"/>
      <c r="H2644" s="63"/>
      <c r="I2644" s="63"/>
    </row>
    <row r="2645" spans="2:9" ht="13.5" x14ac:dyDescent="0.25">
      <c r="B2645" s="63"/>
      <c r="F2645" s="63"/>
      <c r="G2645" s="63"/>
      <c r="H2645" s="63"/>
      <c r="I2645" s="63"/>
    </row>
    <row r="2646" spans="2:9" ht="13.5" x14ac:dyDescent="0.25">
      <c r="B2646" s="63"/>
      <c r="F2646" s="63"/>
      <c r="G2646" s="63"/>
      <c r="H2646" s="63"/>
      <c r="I2646" s="63"/>
    </row>
    <row r="2647" spans="2:9" ht="13.5" x14ac:dyDescent="0.25">
      <c r="B2647" s="63"/>
      <c r="F2647" s="63"/>
      <c r="G2647" s="63"/>
      <c r="H2647" s="63"/>
      <c r="I2647" s="63"/>
    </row>
    <row r="2648" spans="2:9" ht="13.5" x14ac:dyDescent="0.25">
      <c r="B2648" s="63"/>
      <c r="F2648" s="63"/>
      <c r="G2648" s="63"/>
      <c r="H2648" s="63"/>
      <c r="I2648" s="63"/>
    </row>
    <row r="2649" spans="2:9" ht="13.5" x14ac:dyDescent="0.25">
      <c r="B2649" s="63"/>
      <c r="F2649" s="63"/>
      <c r="G2649" s="63"/>
      <c r="H2649" s="63"/>
      <c r="I2649" s="63"/>
    </row>
    <row r="2650" spans="2:9" ht="13.5" x14ac:dyDescent="0.25">
      <c r="B2650" s="63"/>
      <c r="F2650" s="63"/>
      <c r="G2650" s="63"/>
      <c r="H2650" s="63"/>
      <c r="I2650" s="63"/>
    </row>
    <row r="2651" spans="2:9" ht="13.5" x14ac:dyDescent="0.25">
      <c r="B2651" s="63"/>
      <c r="F2651" s="63"/>
      <c r="G2651" s="63"/>
      <c r="H2651" s="63"/>
      <c r="I2651" s="63"/>
    </row>
    <row r="2652" spans="2:9" ht="13.5" x14ac:dyDescent="0.25">
      <c r="B2652" s="63"/>
      <c r="F2652" s="63"/>
      <c r="G2652" s="63"/>
      <c r="H2652" s="63"/>
      <c r="I2652" s="63"/>
    </row>
    <row r="2653" spans="2:9" ht="13.5" x14ac:dyDescent="0.25">
      <c r="B2653" s="63"/>
      <c r="F2653" s="63"/>
      <c r="G2653" s="63"/>
      <c r="H2653" s="63"/>
      <c r="I2653" s="63"/>
    </row>
    <row r="2654" spans="2:9" ht="13.5" x14ac:dyDescent="0.25">
      <c r="B2654" s="63"/>
      <c r="F2654" s="63"/>
      <c r="G2654" s="63"/>
      <c r="H2654" s="63"/>
      <c r="I2654" s="63"/>
    </row>
    <row r="2655" spans="2:9" ht="13.5" x14ac:dyDescent="0.25">
      <c r="B2655" s="63"/>
      <c r="F2655" s="63"/>
      <c r="G2655" s="63"/>
      <c r="H2655" s="63"/>
      <c r="I2655" s="63"/>
    </row>
    <row r="2656" spans="2:9" ht="13.5" x14ac:dyDescent="0.25">
      <c r="B2656" s="63"/>
      <c r="F2656" s="63"/>
      <c r="G2656" s="63"/>
      <c r="H2656" s="63"/>
      <c r="I2656" s="63"/>
    </row>
    <row r="2657" spans="2:9" ht="13.5" x14ac:dyDescent="0.25">
      <c r="B2657" s="63"/>
      <c r="F2657" s="63"/>
      <c r="G2657" s="63"/>
      <c r="H2657" s="63"/>
      <c r="I2657" s="63"/>
    </row>
    <row r="2658" spans="2:9" ht="13.5" x14ac:dyDescent="0.25">
      <c r="B2658" s="63"/>
      <c r="F2658" s="63"/>
      <c r="G2658" s="63"/>
      <c r="H2658" s="63"/>
      <c r="I2658" s="63"/>
    </row>
    <row r="2659" spans="2:9" ht="13.5" x14ac:dyDescent="0.25">
      <c r="B2659" s="63"/>
      <c r="F2659" s="63"/>
      <c r="G2659" s="63"/>
      <c r="H2659" s="63"/>
      <c r="I2659" s="63"/>
    </row>
    <row r="2660" spans="2:9" ht="13.5" x14ac:dyDescent="0.25">
      <c r="B2660" s="63"/>
      <c r="F2660" s="63"/>
      <c r="G2660" s="63"/>
      <c r="H2660" s="63"/>
      <c r="I2660" s="63"/>
    </row>
    <row r="2661" spans="2:9" ht="13.5" x14ac:dyDescent="0.25">
      <c r="B2661" s="63"/>
      <c r="F2661" s="63"/>
      <c r="G2661" s="63"/>
      <c r="H2661" s="63"/>
      <c r="I2661" s="63"/>
    </row>
    <row r="2662" spans="2:9" ht="13.5" x14ac:dyDescent="0.25">
      <c r="B2662" s="63"/>
      <c r="F2662" s="63"/>
      <c r="G2662" s="63"/>
      <c r="H2662" s="63"/>
      <c r="I2662" s="63"/>
    </row>
    <row r="2663" spans="2:9" ht="13.5" x14ac:dyDescent="0.25">
      <c r="B2663" s="63"/>
      <c r="F2663" s="63"/>
      <c r="G2663" s="63"/>
      <c r="H2663" s="63"/>
      <c r="I2663" s="63"/>
    </row>
    <row r="2664" spans="2:9" ht="13.5" x14ac:dyDescent="0.25">
      <c r="B2664" s="63"/>
      <c r="F2664" s="63"/>
      <c r="G2664" s="63"/>
      <c r="H2664" s="63"/>
      <c r="I2664" s="63"/>
    </row>
    <row r="2665" spans="2:9" ht="13.5" x14ac:dyDescent="0.25">
      <c r="B2665" s="63"/>
      <c r="F2665" s="63"/>
      <c r="G2665" s="63"/>
      <c r="H2665" s="63"/>
      <c r="I2665" s="63"/>
    </row>
    <row r="2666" spans="2:9" ht="13.5" x14ac:dyDescent="0.25">
      <c r="B2666" s="63"/>
      <c r="F2666" s="63"/>
      <c r="G2666" s="63"/>
      <c r="H2666" s="63"/>
      <c r="I2666" s="63"/>
    </row>
    <row r="2667" spans="2:9" ht="13.5" x14ac:dyDescent="0.25">
      <c r="B2667" s="63"/>
      <c r="F2667" s="63"/>
      <c r="G2667" s="63"/>
      <c r="H2667" s="63"/>
      <c r="I2667" s="63"/>
    </row>
    <row r="2668" spans="2:9" ht="13.5" x14ac:dyDescent="0.25">
      <c r="B2668" s="63"/>
      <c r="F2668" s="63"/>
      <c r="G2668" s="63"/>
      <c r="H2668" s="63"/>
      <c r="I2668" s="63"/>
    </row>
    <row r="2669" spans="2:9" ht="13.5" x14ac:dyDescent="0.25">
      <c r="B2669" s="63"/>
      <c r="F2669" s="63"/>
      <c r="G2669" s="63"/>
      <c r="H2669" s="63"/>
      <c r="I2669" s="63"/>
    </row>
    <row r="2670" spans="2:9" ht="13.5" x14ac:dyDescent="0.25">
      <c r="B2670" s="63"/>
      <c r="F2670" s="63"/>
      <c r="G2670" s="63"/>
      <c r="H2670" s="63"/>
      <c r="I2670" s="63"/>
    </row>
    <row r="2671" spans="2:9" ht="13.5" x14ac:dyDescent="0.25">
      <c r="B2671" s="63"/>
      <c r="F2671" s="63"/>
      <c r="G2671" s="63"/>
      <c r="H2671" s="63"/>
      <c r="I2671" s="63"/>
    </row>
    <row r="2672" spans="2:9" ht="13.5" x14ac:dyDescent="0.25">
      <c r="B2672" s="63"/>
      <c r="F2672" s="63"/>
      <c r="G2672" s="63"/>
      <c r="H2672" s="63"/>
      <c r="I2672" s="63"/>
    </row>
    <row r="2673" spans="2:9" ht="13.5" x14ac:dyDescent="0.25">
      <c r="B2673" s="63"/>
      <c r="F2673" s="63"/>
      <c r="G2673" s="63"/>
      <c r="H2673" s="63"/>
      <c r="I2673" s="63"/>
    </row>
    <row r="2674" spans="2:9" ht="13.5" x14ac:dyDescent="0.25">
      <c r="B2674" s="63"/>
      <c r="F2674" s="63"/>
      <c r="G2674" s="63"/>
      <c r="H2674" s="63"/>
      <c r="I2674" s="63"/>
    </row>
    <row r="2675" spans="2:9" ht="13.5" x14ac:dyDescent="0.25">
      <c r="B2675" s="63"/>
      <c r="F2675" s="63"/>
      <c r="G2675" s="63"/>
      <c r="H2675" s="63"/>
      <c r="I2675" s="63"/>
    </row>
    <row r="2676" spans="2:9" ht="13.5" x14ac:dyDescent="0.25">
      <c r="B2676" s="63"/>
      <c r="F2676" s="63"/>
      <c r="G2676" s="63"/>
      <c r="H2676" s="63"/>
      <c r="I2676" s="63"/>
    </row>
    <row r="2677" spans="2:9" ht="13.5" x14ac:dyDescent="0.25">
      <c r="B2677" s="63"/>
      <c r="F2677" s="63"/>
      <c r="G2677" s="63"/>
      <c r="H2677" s="63"/>
      <c r="I2677" s="63"/>
    </row>
    <row r="2678" spans="2:9" ht="13.5" x14ac:dyDescent="0.25">
      <c r="B2678" s="63"/>
      <c r="F2678" s="63"/>
      <c r="G2678" s="63"/>
      <c r="H2678" s="63"/>
      <c r="I2678" s="63"/>
    </row>
    <row r="2679" spans="2:9" ht="13.5" x14ac:dyDescent="0.25">
      <c r="B2679" s="63"/>
      <c r="F2679" s="63"/>
      <c r="G2679" s="63"/>
      <c r="H2679" s="63"/>
      <c r="I2679" s="63"/>
    </row>
    <row r="2680" spans="2:9" ht="13.5" x14ac:dyDescent="0.25">
      <c r="B2680" s="63"/>
      <c r="F2680" s="63"/>
      <c r="G2680" s="63"/>
      <c r="H2680" s="63"/>
      <c r="I2680" s="63"/>
    </row>
    <row r="2681" spans="2:9" ht="13.5" x14ac:dyDescent="0.25">
      <c r="B2681" s="63"/>
      <c r="F2681" s="63"/>
      <c r="G2681" s="63"/>
      <c r="H2681" s="63"/>
      <c r="I2681" s="63"/>
    </row>
    <row r="2682" spans="2:9" ht="13.5" x14ac:dyDescent="0.25">
      <c r="B2682" s="63"/>
      <c r="F2682" s="63"/>
      <c r="G2682" s="63"/>
      <c r="H2682" s="63"/>
      <c r="I2682" s="63"/>
    </row>
    <row r="2683" spans="2:9" ht="13.5" x14ac:dyDescent="0.25">
      <c r="B2683" s="63"/>
      <c r="F2683" s="63"/>
      <c r="G2683" s="63"/>
      <c r="H2683" s="63"/>
      <c r="I2683" s="63"/>
    </row>
    <row r="2684" spans="2:9" ht="13.5" x14ac:dyDescent="0.25">
      <c r="B2684" s="63"/>
      <c r="F2684" s="63"/>
      <c r="G2684" s="63"/>
      <c r="H2684" s="63"/>
      <c r="I2684" s="63"/>
    </row>
    <row r="2685" spans="2:9" ht="13.5" x14ac:dyDescent="0.25">
      <c r="B2685" s="63"/>
      <c r="F2685" s="63"/>
      <c r="G2685" s="63"/>
      <c r="H2685" s="63"/>
      <c r="I2685" s="63"/>
    </row>
    <row r="2686" spans="2:9" ht="13.5" x14ac:dyDescent="0.25">
      <c r="B2686" s="63"/>
      <c r="F2686" s="63"/>
      <c r="G2686" s="63"/>
      <c r="H2686" s="63"/>
      <c r="I2686" s="63"/>
    </row>
    <row r="2687" spans="2:9" ht="13.5" x14ac:dyDescent="0.25">
      <c r="B2687" s="63"/>
      <c r="F2687" s="63"/>
      <c r="G2687" s="63"/>
      <c r="H2687" s="63"/>
      <c r="I2687" s="63"/>
    </row>
    <row r="2688" spans="2:9" ht="13.5" x14ac:dyDescent="0.25">
      <c r="B2688" s="63"/>
      <c r="F2688" s="63"/>
      <c r="G2688" s="63"/>
      <c r="H2688" s="63"/>
      <c r="I2688" s="63"/>
    </row>
    <row r="2689" spans="2:9" ht="13.5" x14ac:dyDescent="0.25">
      <c r="B2689" s="63"/>
      <c r="F2689" s="63"/>
      <c r="G2689" s="63"/>
      <c r="H2689" s="63"/>
      <c r="I2689" s="63"/>
    </row>
    <row r="2690" spans="2:9" ht="13.5" x14ac:dyDescent="0.25">
      <c r="B2690" s="63"/>
      <c r="F2690" s="63"/>
      <c r="G2690" s="63"/>
      <c r="H2690" s="63"/>
      <c r="I2690" s="63"/>
    </row>
    <row r="2691" spans="2:9" ht="13.5" x14ac:dyDescent="0.25">
      <c r="B2691" s="63"/>
      <c r="F2691" s="63"/>
      <c r="G2691" s="63"/>
      <c r="H2691" s="63"/>
      <c r="I2691" s="63"/>
    </row>
    <row r="2692" spans="2:9" ht="13.5" x14ac:dyDescent="0.25">
      <c r="B2692" s="63"/>
      <c r="F2692" s="63"/>
      <c r="G2692" s="63"/>
      <c r="H2692" s="63"/>
      <c r="I2692" s="63"/>
    </row>
    <row r="2693" spans="2:9" ht="13.5" x14ac:dyDescent="0.25">
      <c r="B2693" s="63"/>
      <c r="F2693" s="63"/>
      <c r="G2693" s="63"/>
      <c r="H2693" s="63"/>
      <c r="I2693" s="63"/>
    </row>
    <row r="2694" spans="2:9" ht="13.5" x14ac:dyDescent="0.25">
      <c r="B2694" s="63"/>
      <c r="F2694" s="63"/>
      <c r="G2694" s="63"/>
      <c r="H2694" s="63"/>
      <c r="I2694" s="63"/>
    </row>
    <row r="2695" spans="2:9" ht="13.5" x14ac:dyDescent="0.25">
      <c r="B2695" s="63"/>
      <c r="F2695" s="63"/>
      <c r="G2695" s="63"/>
      <c r="H2695" s="63"/>
      <c r="I2695" s="63"/>
    </row>
    <row r="2696" spans="2:9" ht="13.5" x14ac:dyDescent="0.25">
      <c r="B2696" s="63"/>
      <c r="F2696" s="63"/>
      <c r="G2696" s="63"/>
      <c r="H2696" s="63"/>
      <c r="I2696" s="63"/>
    </row>
    <row r="2697" spans="2:9" ht="13.5" x14ac:dyDescent="0.25">
      <c r="B2697" s="63"/>
      <c r="F2697" s="63"/>
      <c r="G2697" s="63"/>
      <c r="H2697" s="63"/>
      <c r="I2697" s="63"/>
    </row>
    <row r="2698" spans="2:9" ht="13.5" x14ac:dyDescent="0.25">
      <c r="B2698" s="63"/>
      <c r="F2698" s="63"/>
      <c r="G2698" s="63"/>
      <c r="H2698" s="63"/>
      <c r="I2698" s="63"/>
    </row>
    <row r="2699" spans="2:9" ht="13.5" x14ac:dyDescent="0.25">
      <c r="B2699" s="63"/>
      <c r="F2699" s="63"/>
      <c r="G2699" s="63"/>
      <c r="H2699" s="63"/>
      <c r="I2699" s="63"/>
    </row>
    <row r="2700" spans="2:9" ht="13.5" x14ac:dyDescent="0.25">
      <c r="B2700" s="63"/>
      <c r="F2700" s="63"/>
      <c r="G2700" s="63"/>
      <c r="H2700" s="63"/>
      <c r="I2700" s="63"/>
    </row>
    <row r="2701" spans="2:9" ht="13.5" x14ac:dyDescent="0.25">
      <c r="B2701" s="63"/>
      <c r="F2701" s="63"/>
      <c r="G2701" s="63"/>
      <c r="H2701" s="63"/>
      <c r="I2701" s="63"/>
    </row>
    <row r="2702" spans="2:9" ht="13.5" x14ac:dyDescent="0.25">
      <c r="B2702" s="63"/>
      <c r="F2702" s="63"/>
      <c r="G2702" s="63"/>
      <c r="H2702" s="63"/>
      <c r="I2702" s="63"/>
    </row>
    <row r="2703" spans="2:9" ht="13.5" x14ac:dyDescent="0.25">
      <c r="B2703" s="63"/>
      <c r="F2703" s="63"/>
      <c r="G2703" s="63"/>
      <c r="H2703" s="63"/>
      <c r="I2703" s="63"/>
    </row>
    <row r="2704" spans="2:9" ht="13.5" x14ac:dyDescent="0.25">
      <c r="B2704" s="63"/>
      <c r="F2704" s="63"/>
      <c r="G2704" s="63"/>
      <c r="H2704" s="63"/>
      <c r="I2704" s="63"/>
    </row>
    <row r="2705" spans="2:9" ht="13.5" x14ac:dyDescent="0.25">
      <c r="B2705" s="63"/>
      <c r="F2705" s="63"/>
      <c r="G2705" s="63"/>
      <c r="H2705" s="63"/>
      <c r="I2705" s="63"/>
    </row>
    <row r="2706" spans="2:9" ht="13.5" x14ac:dyDescent="0.25">
      <c r="B2706" s="63"/>
      <c r="F2706" s="63"/>
      <c r="G2706" s="63"/>
      <c r="H2706" s="63"/>
      <c r="I2706" s="63"/>
    </row>
    <row r="2707" spans="2:9" ht="13.5" x14ac:dyDescent="0.25">
      <c r="B2707" s="63"/>
      <c r="F2707" s="63"/>
      <c r="G2707" s="63"/>
      <c r="H2707" s="63"/>
      <c r="I2707" s="63"/>
    </row>
    <row r="2708" spans="2:9" ht="13.5" x14ac:dyDescent="0.25">
      <c r="B2708" s="63"/>
      <c r="F2708" s="63"/>
      <c r="G2708" s="63"/>
      <c r="H2708" s="63"/>
      <c r="I2708" s="63"/>
    </row>
    <row r="2709" spans="2:9" ht="13.5" x14ac:dyDescent="0.25">
      <c r="B2709" s="63"/>
      <c r="F2709" s="63"/>
      <c r="G2709" s="63"/>
      <c r="H2709" s="63"/>
      <c r="I2709" s="63"/>
    </row>
    <row r="2710" spans="2:9" ht="13.5" x14ac:dyDescent="0.25">
      <c r="B2710" s="63"/>
      <c r="F2710" s="63"/>
      <c r="G2710" s="63"/>
      <c r="H2710" s="63"/>
      <c r="I2710" s="63"/>
    </row>
    <row r="2711" spans="2:9" ht="13.5" x14ac:dyDescent="0.25">
      <c r="B2711" s="63"/>
      <c r="F2711" s="63"/>
      <c r="G2711" s="63"/>
      <c r="H2711" s="63"/>
      <c r="I2711" s="63"/>
    </row>
    <row r="2712" spans="2:9" ht="13.5" x14ac:dyDescent="0.25">
      <c r="B2712" s="63"/>
      <c r="F2712" s="63"/>
      <c r="G2712" s="63"/>
      <c r="H2712" s="63"/>
      <c r="I2712" s="63"/>
    </row>
    <row r="2713" spans="2:9" ht="13.5" x14ac:dyDescent="0.25">
      <c r="B2713" s="63"/>
      <c r="F2713" s="63"/>
      <c r="G2713" s="63"/>
      <c r="H2713" s="63"/>
      <c r="I2713" s="63"/>
    </row>
    <row r="2714" spans="2:9" ht="13.5" x14ac:dyDescent="0.25">
      <c r="B2714" s="63"/>
      <c r="F2714" s="63"/>
      <c r="G2714" s="63"/>
      <c r="H2714" s="63"/>
      <c r="I2714" s="63"/>
    </row>
    <row r="2715" spans="2:9" ht="13.5" x14ac:dyDescent="0.25">
      <c r="B2715" s="63"/>
      <c r="F2715" s="63"/>
      <c r="G2715" s="63"/>
      <c r="H2715" s="63"/>
      <c r="I2715" s="63"/>
    </row>
    <row r="2716" spans="2:9" ht="13.5" x14ac:dyDescent="0.25">
      <c r="B2716" s="63"/>
      <c r="F2716" s="63"/>
      <c r="G2716" s="63"/>
      <c r="H2716" s="63"/>
      <c r="I2716" s="63"/>
    </row>
    <row r="2717" spans="2:9" ht="13.5" x14ac:dyDescent="0.25">
      <c r="B2717" s="63"/>
      <c r="F2717" s="63"/>
      <c r="G2717" s="63"/>
      <c r="H2717" s="63"/>
      <c r="I2717" s="63"/>
    </row>
    <row r="2718" spans="2:9" ht="13.5" x14ac:dyDescent="0.25">
      <c r="B2718" s="63"/>
      <c r="F2718" s="63"/>
      <c r="G2718" s="63"/>
      <c r="H2718" s="63"/>
      <c r="I2718" s="63"/>
    </row>
    <row r="2719" spans="2:9" ht="13.5" x14ac:dyDescent="0.25">
      <c r="B2719" s="63"/>
      <c r="F2719" s="63"/>
      <c r="G2719" s="63"/>
      <c r="H2719" s="63"/>
      <c r="I2719" s="63"/>
    </row>
    <row r="2720" spans="2:9" ht="13.5" x14ac:dyDescent="0.25">
      <c r="B2720" s="63"/>
      <c r="F2720" s="63"/>
      <c r="G2720" s="63"/>
      <c r="H2720" s="63"/>
      <c r="I2720" s="63"/>
    </row>
    <row r="2721" spans="2:9" ht="13.5" x14ac:dyDescent="0.25">
      <c r="B2721" s="63"/>
      <c r="F2721" s="63"/>
      <c r="G2721" s="63"/>
      <c r="H2721" s="63"/>
      <c r="I2721" s="63"/>
    </row>
    <row r="2722" spans="2:9" ht="13.5" x14ac:dyDescent="0.25">
      <c r="B2722" s="63"/>
      <c r="F2722" s="63"/>
      <c r="G2722" s="63"/>
      <c r="H2722" s="63"/>
      <c r="I2722" s="63"/>
    </row>
    <row r="2723" spans="2:9" ht="13.5" x14ac:dyDescent="0.25">
      <c r="B2723" s="63"/>
      <c r="F2723" s="63"/>
      <c r="G2723" s="63"/>
      <c r="H2723" s="63"/>
      <c r="I2723" s="63"/>
    </row>
    <row r="2724" spans="2:9" ht="13.5" x14ac:dyDescent="0.25">
      <c r="B2724" s="63"/>
      <c r="F2724" s="63"/>
      <c r="G2724" s="63"/>
      <c r="H2724" s="63"/>
      <c r="I2724" s="63"/>
    </row>
    <row r="2725" spans="2:9" ht="13.5" x14ac:dyDescent="0.25">
      <c r="B2725" s="63"/>
      <c r="F2725" s="63"/>
      <c r="G2725" s="63"/>
      <c r="H2725" s="63"/>
      <c r="I2725" s="63"/>
    </row>
    <row r="2726" spans="2:9" ht="13.5" x14ac:dyDescent="0.25">
      <c r="B2726" s="63"/>
      <c r="F2726" s="63"/>
      <c r="G2726" s="63"/>
      <c r="H2726" s="63"/>
      <c r="I2726" s="63"/>
    </row>
    <row r="2727" spans="2:9" ht="13.5" x14ac:dyDescent="0.25">
      <c r="B2727" s="63"/>
      <c r="F2727" s="63"/>
      <c r="G2727" s="63"/>
      <c r="H2727" s="63"/>
      <c r="I2727" s="63"/>
    </row>
    <row r="2728" spans="2:9" ht="13.5" x14ac:dyDescent="0.25">
      <c r="B2728" s="63"/>
      <c r="F2728" s="63"/>
      <c r="G2728" s="63"/>
      <c r="H2728" s="63"/>
      <c r="I2728" s="63"/>
    </row>
    <row r="2729" spans="2:9" ht="13.5" x14ac:dyDescent="0.25">
      <c r="B2729" s="63"/>
      <c r="F2729" s="63"/>
      <c r="G2729" s="63"/>
      <c r="H2729" s="63"/>
      <c r="I2729" s="63"/>
    </row>
    <row r="2730" spans="2:9" ht="13.5" x14ac:dyDescent="0.25">
      <c r="B2730" s="63"/>
      <c r="F2730" s="63"/>
      <c r="G2730" s="63"/>
      <c r="H2730" s="63"/>
      <c r="I2730" s="63"/>
    </row>
    <row r="2731" spans="2:9" ht="13.5" x14ac:dyDescent="0.25">
      <c r="B2731" s="63"/>
      <c r="F2731" s="63"/>
      <c r="G2731" s="63"/>
      <c r="H2731" s="63"/>
      <c r="I2731" s="63"/>
    </row>
    <row r="2732" spans="2:9" ht="13.5" x14ac:dyDescent="0.25">
      <c r="B2732" s="63"/>
      <c r="F2732" s="63"/>
      <c r="G2732" s="63"/>
      <c r="H2732" s="63"/>
      <c r="I2732" s="63"/>
    </row>
    <row r="2733" spans="2:9" ht="13.5" x14ac:dyDescent="0.25">
      <c r="B2733" s="63"/>
      <c r="F2733" s="63"/>
      <c r="G2733" s="63"/>
      <c r="H2733" s="63"/>
      <c r="I2733" s="63"/>
    </row>
    <row r="2734" spans="2:9" ht="13.5" x14ac:dyDescent="0.25">
      <c r="B2734" s="63"/>
      <c r="F2734" s="63"/>
      <c r="G2734" s="63"/>
      <c r="H2734" s="63"/>
      <c r="I2734" s="63"/>
    </row>
    <row r="2735" spans="2:9" ht="13.5" x14ac:dyDescent="0.25">
      <c r="B2735" s="63"/>
      <c r="F2735" s="63"/>
      <c r="G2735" s="63"/>
      <c r="H2735" s="63"/>
      <c r="I2735" s="63"/>
    </row>
    <row r="2736" spans="2:9" ht="13.5" x14ac:dyDescent="0.25">
      <c r="B2736" s="63"/>
      <c r="F2736" s="63"/>
      <c r="G2736" s="63"/>
      <c r="H2736" s="63"/>
      <c r="I2736" s="63"/>
    </row>
    <row r="2737" spans="2:9" ht="13.5" x14ac:dyDescent="0.25">
      <c r="B2737" s="63"/>
      <c r="F2737" s="63"/>
      <c r="G2737" s="63"/>
      <c r="H2737" s="63"/>
      <c r="I2737" s="63"/>
    </row>
    <row r="2738" spans="2:9" ht="13.5" x14ac:dyDescent="0.25">
      <c r="B2738" s="63"/>
      <c r="F2738" s="63"/>
      <c r="G2738" s="63"/>
      <c r="H2738" s="63"/>
      <c r="I2738" s="63"/>
    </row>
    <row r="2739" spans="2:9" ht="13.5" x14ac:dyDescent="0.25">
      <c r="B2739" s="63"/>
      <c r="F2739" s="63"/>
      <c r="G2739" s="63"/>
      <c r="H2739" s="63"/>
      <c r="I2739" s="63"/>
    </row>
    <row r="2740" spans="2:9" ht="13.5" x14ac:dyDescent="0.25">
      <c r="B2740" s="63"/>
      <c r="F2740" s="63"/>
      <c r="G2740" s="63"/>
      <c r="H2740" s="63"/>
      <c r="I2740" s="63"/>
    </row>
    <row r="2741" spans="2:9" ht="13.5" x14ac:dyDescent="0.25">
      <c r="B2741" s="63"/>
      <c r="F2741" s="63"/>
      <c r="G2741" s="63"/>
      <c r="H2741" s="63"/>
      <c r="I2741" s="63"/>
    </row>
    <row r="2742" spans="2:9" ht="13.5" x14ac:dyDescent="0.25">
      <c r="B2742" s="63"/>
      <c r="F2742" s="63"/>
      <c r="G2742" s="63"/>
      <c r="H2742" s="63"/>
      <c r="I2742" s="63"/>
    </row>
    <row r="2743" spans="2:9" ht="13.5" x14ac:dyDescent="0.25">
      <c r="B2743" s="63"/>
      <c r="F2743" s="63"/>
      <c r="G2743" s="63"/>
      <c r="H2743" s="63"/>
      <c r="I2743" s="63"/>
    </row>
    <row r="2744" spans="2:9" ht="13.5" x14ac:dyDescent="0.25">
      <c r="B2744" s="63"/>
      <c r="F2744" s="63"/>
      <c r="G2744" s="63"/>
      <c r="H2744" s="63"/>
      <c r="I2744" s="63"/>
    </row>
    <row r="2745" spans="2:9" ht="13.5" x14ac:dyDescent="0.25">
      <c r="B2745" s="63"/>
      <c r="F2745" s="63"/>
      <c r="G2745" s="63"/>
      <c r="H2745" s="63"/>
      <c r="I2745" s="63"/>
    </row>
    <row r="2746" spans="2:9" ht="13.5" x14ac:dyDescent="0.25">
      <c r="B2746" s="63"/>
      <c r="F2746" s="63"/>
      <c r="G2746" s="63"/>
      <c r="H2746" s="63"/>
      <c r="I2746" s="63"/>
    </row>
    <row r="2747" spans="2:9" ht="13.5" x14ac:dyDescent="0.25">
      <c r="B2747" s="63"/>
      <c r="F2747" s="63"/>
      <c r="G2747" s="63"/>
      <c r="H2747" s="63"/>
      <c r="I2747" s="63"/>
    </row>
    <row r="2748" spans="2:9" ht="13.5" x14ac:dyDescent="0.25">
      <c r="B2748" s="63"/>
      <c r="F2748" s="63"/>
      <c r="G2748" s="63"/>
      <c r="H2748" s="63"/>
      <c r="I2748" s="63"/>
    </row>
    <row r="2749" spans="2:9" ht="13.5" x14ac:dyDescent="0.25">
      <c r="B2749" s="63"/>
      <c r="F2749" s="63"/>
      <c r="G2749" s="63"/>
      <c r="H2749" s="63"/>
      <c r="I2749" s="63"/>
    </row>
    <row r="2750" spans="2:9" ht="13.5" x14ac:dyDescent="0.25">
      <c r="B2750" s="63"/>
      <c r="F2750" s="63"/>
      <c r="G2750" s="63"/>
      <c r="H2750" s="63"/>
      <c r="I2750" s="63"/>
    </row>
    <row r="2751" spans="2:9" ht="13.5" x14ac:dyDescent="0.25">
      <c r="B2751" s="63"/>
      <c r="F2751" s="63"/>
      <c r="G2751" s="63"/>
      <c r="H2751" s="63"/>
      <c r="I2751" s="63"/>
    </row>
    <row r="2752" spans="2:9" ht="13.5" x14ac:dyDescent="0.25">
      <c r="B2752" s="63"/>
      <c r="F2752" s="63"/>
      <c r="G2752" s="63"/>
      <c r="H2752" s="63"/>
      <c r="I2752" s="63"/>
    </row>
    <row r="2753" spans="2:9" ht="13.5" x14ac:dyDescent="0.25">
      <c r="B2753" s="63"/>
      <c r="F2753" s="63"/>
      <c r="G2753" s="63"/>
      <c r="H2753" s="63"/>
      <c r="I2753" s="63"/>
    </row>
    <row r="2754" spans="2:9" ht="13.5" x14ac:dyDescent="0.25">
      <c r="B2754" s="63"/>
      <c r="F2754" s="63"/>
      <c r="G2754" s="63"/>
      <c r="H2754" s="63"/>
      <c r="I2754" s="63"/>
    </row>
    <row r="2755" spans="2:9" ht="13.5" x14ac:dyDescent="0.25">
      <c r="B2755" s="63"/>
      <c r="F2755" s="63"/>
      <c r="G2755" s="63"/>
      <c r="H2755" s="63"/>
      <c r="I2755" s="63"/>
    </row>
    <row r="2756" spans="2:9" ht="13.5" x14ac:dyDescent="0.25">
      <c r="B2756" s="63"/>
      <c r="F2756" s="63"/>
      <c r="G2756" s="63"/>
      <c r="H2756" s="63"/>
      <c r="I2756" s="63"/>
    </row>
    <row r="2757" spans="2:9" ht="13.5" x14ac:dyDescent="0.25">
      <c r="B2757" s="63"/>
      <c r="F2757" s="63"/>
      <c r="G2757" s="63"/>
      <c r="H2757" s="63"/>
      <c r="I2757" s="63"/>
    </row>
    <row r="2758" spans="2:9" ht="13.5" x14ac:dyDescent="0.25">
      <c r="B2758" s="63"/>
      <c r="F2758" s="63"/>
      <c r="G2758" s="63"/>
      <c r="H2758" s="63"/>
      <c r="I2758" s="63"/>
    </row>
    <row r="2759" spans="2:9" ht="13.5" x14ac:dyDescent="0.25">
      <c r="B2759" s="63"/>
      <c r="F2759" s="63"/>
      <c r="G2759" s="63"/>
      <c r="H2759" s="63"/>
      <c r="I2759" s="63"/>
    </row>
    <row r="2760" spans="2:9" ht="13.5" x14ac:dyDescent="0.25">
      <c r="B2760" s="63"/>
      <c r="F2760" s="63"/>
      <c r="G2760" s="63"/>
      <c r="H2760" s="63"/>
      <c r="I2760" s="63"/>
    </row>
    <row r="2761" spans="2:9" ht="13.5" x14ac:dyDescent="0.25">
      <c r="B2761" s="63"/>
      <c r="F2761" s="63"/>
      <c r="G2761" s="63"/>
      <c r="H2761" s="63"/>
      <c r="I2761" s="63"/>
    </row>
    <row r="2762" spans="2:9" ht="13.5" x14ac:dyDescent="0.25">
      <c r="B2762" s="63"/>
      <c r="F2762" s="63"/>
      <c r="G2762" s="63"/>
      <c r="H2762" s="63"/>
      <c r="I2762" s="63"/>
    </row>
    <row r="2763" spans="2:9" ht="13.5" x14ac:dyDescent="0.25">
      <c r="B2763" s="63"/>
      <c r="F2763" s="63"/>
      <c r="G2763" s="63"/>
      <c r="H2763" s="63"/>
      <c r="I2763" s="63"/>
    </row>
    <row r="2764" spans="2:9" ht="13.5" x14ac:dyDescent="0.25">
      <c r="B2764" s="63"/>
      <c r="F2764" s="63"/>
      <c r="G2764" s="63"/>
      <c r="H2764" s="63"/>
      <c r="I2764" s="63"/>
    </row>
    <row r="2765" spans="2:9" ht="13.5" x14ac:dyDescent="0.25">
      <c r="B2765" s="63"/>
      <c r="F2765" s="63"/>
      <c r="G2765" s="63"/>
      <c r="H2765" s="63"/>
      <c r="I2765" s="63"/>
    </row>
    <row r="2766" spans="2:9" ht="13.5" x14ac:dyDescent="0.25">
      <c r="B2766" s="63"/>
      <c r="F2766" s="63"/>
      <c r="G2766" s="63"/>
      <c r="H2766" s="63"/>
      <c r="I2766" s="63"/>
    </row>
    <row r="2767" spans="2:9" ht="13.5" x14ac:dyDescent="0.25">
      <c r="B2767" s="63"/>
      <c r="F2767" s="63"/>
      <c r="G2767" s="63"/>
      <c r="H2767" s="63"/>
      <c r="I2767" s="63"/>
    </row>
    <row r="2768" spans="2:9" ht="13.5" x14ac:dyDescent="0.25">
      <c r="B2768" s="63"/>
      <c r="F2768" s="63"/>
      <c r="G2768" s="63"/>
      <c r="H2768" s="63"/>
      <c r="I2768" s="63"/>
    </row>
    <row r="2769" spans="2:9" ht="13.5" x14ac:dyDescent="0.25">
      <c r="B2769" s="63"/>
      <c r="F2769" s="63"/>
      <c r="G2769" s="63"/>
      <c r="H2769" s="63"/>
      <c r="I2769" s="63"/>
    </row>
    <row r="2770" spans="2:9" ht="13.5" x14ac:dyDescent="0.25">
      <c r="B2770" s="63"/>
      <c r="F2770" s="63"/>
      <c r="G2770" s="63"/>
      <c r="H2770" s="63"/>
      <c r="I2770" s="63"/>
    </row>
    <row r="2771" spans="2:9" ht="13.5" x14ac:dyDescent="0.25">
      <c r="B2771" s="63"/>
      <c r="F2771" s="63"/>
      <c r="G2771" s="63"/>
      <c r="H2771" s="63"/>
      <c r="I2771" s="63"/>
    </row>
    <row r="2772" spans="2:9" ht="13.5" x14ac:dyDescent="0.25">
      <c r="B2772" s="63"/>
      <c r="F2772" s="63"/>
      <c r="G2772" s="63"/>
      <c r="H2772" s="63"/>
      <c r="I2772" s="63"/>
    </row>
    <row r="2773" spans="2:9" ht="13.5" x14ac:dyDescent="0.25">
      <c r="B2773" s="63"/>
      <c r="F2773" s="63"/>
      <c r="G2773" s="63"/>
      <c r="H2773" s="63"/>
      <c r="I2773" s="63"/>
    </row>
    <row r="2774" spans="2:9" ht="13.5" x14ac:dyDescent="0.25">
      <c r="B2774" s="63"/>
      <c r="F2774" s="63"/>
      <c r="G2774" s="63"/>
      <c r="H2774" s="63"/>
      <c r="I2774" s="63"/>
    </row>
    <row r="2775" spans="2:9" ht="13.5" x14ac:dyDescent="0.25">
      <c r="B2775" s="63"/>
      <c r="F2775" s="63"/>
      <c r="G2775" s="63"/>
      <c r="H2775" s="63"/>
      <c r="I2775" s="63"/>
    </row>
    <row r="2776" spans="2:9" ht="13.5" x14ac:dyDescent="0.25">
      <c r="B2776" s="63"/>
      <c r="F2776" s="63"/>
      <c r="G2776" s="63"/>
      <c r="H2776" s="63"/>
      <c r="I2776" s="63"/>
    </row>
    <row r="2777" spans="2:9" ht="13.5" x14ac:dyDescent="0.25">
      <c r="B2777" s="63"/>
      <c r="F2777" s="63"/>
      <c r="G2777" s="63"/>
      <c r="H2777" s="63"/>
      <c r="I2777" s="63"/>
    </row>
    <row r="2778" spans="2:9" ht="13.5" x14ac:dyDescent="0.25">
      <c r="B2778" s="63"/>
      <c r="F2778" s="63"/>
      <c r="G2778" s="63"/>
      <c r="H2778" s="63"/>
      <c r="I2778" s="63"/>
    </row>
    <row r="2779" spans="2:9" ht="13.5" x14ac:dyDescent="0.25">
      <c r="B2779" s="63"/>
      <c r="F2779" s="63"/>
      <c r="G2779" s="63"/>
      <c r="H2779" s="63"/>
      <c r="I2779" s="63"/>
    </row>
    <row r="2780" spans="2:9" ht="13.5" x14ac:dyDescent="0.25">
      <c r="B2780" s="63"/>
      <c r="F2780" s="63"/>
      <c r="G2780" s="63"/>
      <c r="H2780" s="63"/>
      <c r="I2780" s="63"/>
    </row>
    <row r="2781" spans="2:9" ht="13.5" x14ac:dyDescent="0.25">
      <c r="B2781" s="63"/>
      <c r="F2781" s="63"/>
      <c r="G2781" s="63"/>
      <c r="H2781" s="63"/>
      <c r="I2781" s="63"/>
    </row>
    <row r="2782" spans="2:9" ht="13.5" x14ac:dyDescent="0.25">
      <c r="B2782" s="63"/>
      <c r="F2782" s="63"/>
      <c r="G2782" s="63"/>
      <c r="H2782" s="63"/>
      <c r="I2782" s="63"/>
    </row>
    <row r="2783" spans="2:9" ht="13.5" x14ac:dyDescent="0.25">
      <c r="B2783" s="63"/>
      <c r="F2783" s="63"/>
      <c r="G2783" s="63"/>
      <c r="H2783" s="63"/>
      <c r="I2783" s="63"/>
    </row>
    <row r="2784" spans="2:9" ht="13.5" x14ac:dyDescent="0.25">
      <c r="B2784" s="63"/>
      <c r="F2784" s="63"/>
      <c r="G2784" s="63"/>
      <c r="H2784" s="63"/>
      <c r="I2784" s="63"/>
    </row>
    <row r="2785" spans="2:9" ht="13.5" x14ac:dyDescent="0.25">
      <c r="B2785" s="63"/>
      <c r="F2785" s="63"/>
      <c r="G2785" s="63"/>
      <c r="H2785" s="63"/>
      <c r="I2785" s="63"/>
    </row>
    <row r="2786" spans="2:9" ht="13.5" x14ac:dyDescent="0.25">
      <c r="B2786" s="63"/>
      <c r="F2786" s="63"/>
      <c r="G2786" s="63"/>
      <c r="H2786" s="63"/>
      <c r="I2786" s="63"/>
    </row>
    <row r="2787" spans="2:9" ht="13.5" x14ac:dyDescent="0.25">
      <c r="B2787" s="63"/>
      <c r="F2787" s="63"/>
      <c r="G2787" s="63"/>
      <c r="H2787" s="63"/>
      <c r="I2787" s="63"/>
    </row>
    <row r="2788" spans="2:9" ht="13.5" x14ac:dyDescent="0.25">
      <c r="B2788" s="63"/>
      <c r="F2788" s="63"/>
      <c r="G2788" s="63"/>
      <c r="H2788" s="63"/>
      <c r="I2788" s="63"/>
    </row>
    <row r="2789" spans="2:9" ht="13.5" x14ac:dyDescent="0.25">
      <c r="B2789" s="63"/>
      <c r="F2789" s="63"/>
      <c r="G2789" s="63"/>
      <c r="H2789" s="63"/>
      <c r="I2789" s="63"/>
    </row>
    <row r="2790" spans="2:9" ht="13.5" x14ac:dyDescent="0.25">
      <c r="B2790" s="63"/>
      <c r="F2790" s="63"/>
      <c r="G2790" s="63"/>
      <c r="H2790" s="63"/>
      <c r="I2790" s="63"/>
    </row>
    <row r="2791" spans="2:9" ht="13.5" x14ac:dyDescent="0.25">
      <c r="B2791" s="63"/>
      <c r="F2791" s="63"/>
      <c r="G2791" s="63"/>
      <c r="H2791" s="63"/>
      <c r="I2791" s="63"/>
    </row>
    <row r="2792" spans="2:9" ht="13.5" x14ac:dyDescent="0.25">
      <c r="B2792" s="63"/>
      <c r="F2792" s="63"/>
      <c r="G2792" s="63"/>
      <c r="H2792" s="63"/>
      <c r="I2792" s="63"/>
    </row>
    <row r="2793" spans="2:9" ht="13.5" x14ac:dyDescent="0.25">
      <c r="B2793" s="63"/>
      <c r="F2793" s="63"/>
      <c r="G2793" s="63"/>
      <c r="H2793" s="63"/>
      <c r="I2793" s="63"/>
    </row>
    <row r="2794" spans="2:9" ht="13.5" x14ac:dyDescent="0.25">
      <c r="B2794" s="63"/>
      <c r="F2794" s="63"/>
      <c r="G2794" s="63"/>
      <c r="H2794" s="63"/>
      <c r="I2794" s="63"/>
    </row>
    <row r="2795" spans="2:9" ht="13.5" x14ac:dyDescent="0.25">
      <c r="B2795" s="63"/>
      <c r="F2795" s="63"/>
      <c r="G2795" s="63"/>
      <c r="H2795" s="63"/>
      <c r="I2795" s="63"/>
    </row>
    <row r="2796" spans="2:9" ht="13.5" x14ac:dyDescent="0.25">
      <c r="B2796" s="63"/>
      <c r="F2796" s="63"/>
      <c r="G2796" s="63"/>
      <c r="H2796" s="63"/>
      <c r="I2796" s="63"/>
    </row>
    <row r="2797" spans="2:9" ht="13.5" x14ac:dyDescent="0.25">
      <c r="B2797" s="63"/>
      <c r="F2797" s="63"/>
      <c r="G2797" s="63"/>
      <c r="H2797" s="63"/>
      <c r="I2797" s="63"/>
    </row>
    <row r="2798" spans="2:9" ht="13.5" x14ac:dyDescent="0.25">
      <c r="B2798" s="63"/>
      <c r="F2798" s="63"/>
      <c r="G2798" s="63"/>
      <c r="H2798" s="63"/>
      <c r="I2798" s="63"/>
    </row>
    <row r="2799" spans="2:9" ht="13.5" x14ac:dyDescent="0.25">
      <c r="B2799" s="63"/>
      <c r="F2799" s="63"/>
      <c r="G2799" s="63"/>
      <c r="H2799" s="63"/>
      <c r="I2799" s="63"/>
    </row>
    <row r="2800" spans="2:9" ht="13.5" x14ac:dyDescent="0.25">
      <c r="B2800" s="63"/>
      <c r="F2800" s="63"/>
      <c r="G2800" s="63"/>
      <c r="H2800" s="63"/>
      <c r="I2800" s="63"/>
    </row>
    <row r="2801" spans="2:9" ht="13.5" x14ac:dyDescent="0.25">
      <c r="B2801" s="63"/>
      <c r="F2801" s="63"/>
      <c r="G2801" s="63"/>
      <c r="H2801" s="63"/>
      <c r="I2801" s="63"/>
    </row>
    <row r="2802" spans="2:9" ht="13.5" x14ac:dyDescent="0.25">
      <c r="B2802" s="63"/>
      <c r="F2802" s="63"/>
      <c r="G2802" s="63"/>
      <c r="H2802" s="63"/>
      <c r="I2802" s="63"/>
    </row>
    <row r="2803" spans="2:9" ht="13.5" x14ac:dyDescent="0.25">
      <c r="B2803" s="63"/>
      <c r="F2803" s="63"/>
      <c r="G2803" s="63"/>
      <c r="H2803" s="63"/>
      <c r="I2803" s="63"/>
    </row>
    <row r="2804" spans="2:9" ht="13.5" x14ac:dyDescent="0.25">
      <c r="B2804" s="63"/>
      <c r="F2804" s="63"/>
      <c r="G2804" s="63"/>
      <c r="H2804" s="63"/>
      <c r="I2804" s="63"/>
    </row>
    <row r="2805" spans="2:9" ht="13.5" x14ac:dyDescent="0.25">
      <c r="B2805" s="63"/>
      <c r="F2805" s="63"/>
      <c r="G2805" s="63"/>
      <c r="H2805" s="63"/>
      <c r="I2805" s="63"/>
    </row>
    <row r="2806" spans="2:9" ht="13.5" x14ac:dyDescent="0.25">
      <c r="B2806" s="63"/>
      <c r="F2806" s="63"/>
      <c r="G2806" s="63"/>
      <c r="H2806" s="63"/>
      <c r="I2806" s="63"/>
    </row>
    <row r="2807" spans="2:9" ht="13.5" x14ac:dyDescent="0.25">
      <c r="B2807" s="63"/>
      <c r="F2807" s="63"/>
      <c r="G2807" s="63"/>
      <c r="H2807" s="63"/>
      <c r="I2807" s="63"/>
    </row>
    <row r="2808" spans="2:9" ht="13.5" x14ac:dyDescent="0.25">
      <c r="B2808" s="63"/>
      <c r="F2808" s="63"/>
      <c r="G2808" s="63"/>
      <c r="H2808" s="63"/>
      <c r="I2808" s="63"/>
    </row>
    <row r="2809" spans="2:9" ht="13.5" x14ac:dyDescent="0.25">
      <c r="B2809" s="63"/>
      <c r="F2809" s="63"/>
      <c r="G2809" s="63"/>
      <c r="H2809" s="63"/>
      <c r="I2809" s="63"/>
    </row>
    <row r="2810" spans="2:9" ht="13.5" x14ac:dyDescent="0.25">
      <c r="B2810" s="63"/>
      <c r="F2810" s="63"/>
      <c r="G2810" s="63"/>
      <c r="H2810" s="63"/>
      <c r="I2810" s="63"/>
    </row>
    <row r="2811" spans="2:9" ht="13.5" x14ac:dyDescent="0.25">
      <c r="B2811" s="63"/>
      <c r="F2811" s="63"/>
      <c r="G2811" s="63"/>
      <c r="H2811" s="63"/>
      <c r="I2811" s="63"/>
    </row>
    <row r="2812" spans="2:9" ht="13.5" x14ac:dyDescent="0.25">
      <c r="B2812" s="63"/>
      <c r="F2812" s="63"/>
      <c r="G2812" s="63"/>
      <c r="H2812" s="63"/>
      <c r="I2812" s="63"/>
    </row>
    <row r="2813" spans="2:9" ht="13.5" x14ac:dyDescent="0.25">
      <c r="B2813" s="63"/>
      <c r="F2813" s="63"/>
      <c r="G2813" s="63"/>
      <c r="H2813" s="63"/>
      <c r="I2813" s="63"/>
    </row>
    <row r="2814" spans="2:9" ht="13.5" x14ac:dyDescent="0.25">
      <c r="B2814" s="63"/>
      <c r="F2814" s="63"/>
      <c r="G2814" s="63"/>
      <c r="H2814" s="63"/>
      <c r="I2814" s="63"/>
    </row>
    <row r="2815" spans="2:9" ht="13.5" x14ac:dyDescent="0.25">
      <c r="B2815" s="63"/>
      <c r="F2815" s="63"/>
      <c r="G2815" s="63"/>
      <c r="H2815" s="63"/>
      <c r="I2815" s="63"/>
    </row>
    <row r="2816" spans="2:9" ht="13.5" x14ac:dyDescent="0.25">
      <c r="B2816" s="63"/>
      <c r="F2816" s="63"/>
      <c r="G2816" s="63"/>
      <c r="H2816" s="63"/>
      <c r="I2816" s="63"/>
    </row>
    <row r="2817" spans="2:9" ht="13.5" x14ac:dyDescent="0.25">
      <c r="B2817" s="63"/>
      <c r="F2817" s="63"/>
      <c r="G2817" s="63"/>
      <c r="H2817" s="63"/>
      <c r="I2817" s="63"/>
    </row>
    <row r="2818" spans="2:9" ht="13.5" x14ac:dyDescent="0.25">
      <c r="B2818" s="63"/>
      <c r="F2818" s="63"/>
      <c r="G2818" s="63"/>
      <c r="H2818" s="63"/>
      <c r="I2818" s="63"/>
    </row>
    <row r="2819" spans="2:9" ht="13.5" x14ac:dyDescent="0.25">
      <c r="B2819" s="63"/>
      <c r="F2819" s="63"/>
      <c r="G2819" s="63"/>
      <c r="H2819" s="63"/>
      <c r="I2819" s="63"/>
    </row>
    <row r="2820" spans="2:9" ht="13.5" x14ac:dyDescent="0.25">
      <c r="B2820" s="63"/>
      <c r="F2820" s="63"/>
      <c r="G2820" s="63"/>
      <c r="H2820" s="63"/>
      <c r="I2820" s="63"/>
    </row>
    <row r="2821" spans="2:9" ht="13.5" x14ac:dyDescent="0.25">
      <c r="B2821" s="63"/>
      <c r="F2821" s="63"/>
      <c r="G2821" s="63"/>
      <c r="H2821" s="63"/>
      <c r="I2821" s="63"/>
    </row>
    <row r="2822" spans="2:9" ht="13.5" x14ac:dyDescent="0.25">
      <c r="B2822" s="63"/>
      <c r="F2822" s="63"/>
      <c r="G2822" s="63"/>
      <c r="H2822" s="63"/>
      <c r="I2822" s="63"/>
    </row>
    <row r="2823" spans="2:9" ht="13.5" x14ac:dyDescent="0.25">
      <c r="B2823" s="63"/>
      <c r="F2823" s="63"/>
      <c r="G2823" s="63"/>
      <c r="H2823" s="63"/>
      <c r="I2823" s="63"/>
    </row>
    <row r="2824" spans="2:9" ht="13.5" x14ac:dyDescent="0.25">
      <c r="B2824" s="63"/>
      <c r="F2824" s="63"/>
      <c r="G2824" s="63"/>
      <c r="H2824" s="63"/>
      <c r="I2824" s="63"/>
    </row>
    <row r="2825" spans="2:9" ht="13.5" x14ac:dyDescent="0.25">
      <c r="B2825" s="63"/>
      <c r="F2825" s="63"/>
      <c r="G2825" s="63"/>
      <c r="H2825" s="63"/>
      <c r="I2825" s="63"/>
    </row>
    <row r="2826" spans="2:9" ht="13.5" x14ac:dyDescent="0.25">
      <c r="B2826" s="63"/>
      <c r="F2826" s="63"/>
      <c r="G2826" s="63"/>
      <c r="H2826" s="63"/>
      <c r="I2826" s="63"/>
    </row>
    <row r="2827" spans="2:9" ht="13.5" x14ac:dyDescent="0.25">
      <c r="B2827" s="63"/>
      <c r="F2827" s="63"/>
      <c r="G2827" s="63"/>
      <c r="H2827" s="63"/>
      <c r="I2827" s="63"/>
    </row>
    <row r="2828" spans="2:9" ht="13.5" x14ac:dyDescent="0.25">
      <c r="B2828" s="63"/>
      <c r="F2828" s="63"/>
      <c r="G2828" s="63"/>
      <c r="H2828" s="63"/>
      <c r="I2828" s="63"/>
    </row>
    <row r="2829" spans="2:9" ht="13.5" x14ac:dyDescent="0.25">
      <c r="B2829" s="63"/>
      <c r="F2829" s="63"/>
      <c r="G2829" s="63"/>
      <c r="H2829" s="63"/>
      <c r="I2829" s="63"/>
    </row>
    <row r="2830" spans="2:9" ht="13.5" x14ac:dyDescent="0.25">
      <c r="B2830" s="63"/>
      <c r="F2830" s="63"/>
      <c r="G2830" s="63"/>
      <c r="H2830" s="63"/>
      <c r="I2830" s="63"/>
    </row>
    <row r="2831" spans="2:9" ht="13.5" x14ac:dyDescent="0.25">
      <c r="B2831" s="63"/>
      <c r="F2831" s="63"/>
      <c r="G2831" s="63"/>
      <c r="H2831" s="63"/>
      <c r="I2831" s="63"/>
    </row>
    <row r="2832" spans="2:9" ht="13.5" x14ac:dyDescent="0.25">
      <c r="B2832" s="63"/>
      <c r="F2832" s="63"/>
      <c r="G2832" s="63"/>
      <c r="H2832" s="63"/>
      <c r="I2832" s="63"/>
    </row>
    <row r="2833" spans="2:9" ht="13.5" x14ac:dyDescent="0.25">
      <c r="B2833" s="63"/>
      <c r="F2833" s="63"/>
      <c r="G2833" s="63"/>
      <c r="H2833" s="63"/>
      <c r="I2833" s="63"/>
    </row>
    <row r="2834" spans="2:9" ht="13.5" x14ac:dyDescent="0.25">
      <c r="B2834" s="63"/>
      <c r="F2834" s="63"/>
      <c r="G2834" s="63"/>
      <c r="H2834" s="63"/>
      <c r="I2834" s="63"/>
    </row>
    <row r="2835" spans="2:9" ht="13.5" x14ac:dyDescent="0.25">
      <c r="B2835" s="63"/>
      <c r="F2835" s="63"/>
      <c r="G2835" s="63"/>
      <c r="H2835" s="63"/>
      <c r="I2835" s="63"/>
    </row>
    <row r="2836" spans="2:9" ht="13.5" x14ac:dyDescent="0.25">
      <c r="B2836" s="63"/>
      <c r="F2836" s="63"/>
      <c r="G2836" s="63"/>
      <c r="H2836" s="63"/>
      <c r="I2836" s="63"/>
    </row>
    <row r="2837" spans="2:9" ht="13.5" x14ac:dyDescent="0.25">
      <c r="B2837" s="63"/>
      <c r="F2837" s="63"/>
      <c r="G2837" s="63"/>
      <c r="H2837" s="63"/>
      <c r="I2837" s="63"/>
    </row>
    <row r="2838" spans="2:9" ht="13.5" x14ac:dyDescent="0.25">
      <c r="B2838" s="63"/>
      <c r="F2838" s="63"/>
      <c r="G2838" s="63"/>
      <c r="H2838" s="63"/>
      <c r="I2838" s="63"/>
    </row>
    <row r="2839" spans="2:9" ht="13.5" x14ac:dyDescent="0.25">
      <c r="B2839" s="63"/>
      <c r="F2839" s="63"/>
      <c r="G2839" s="63"/>
      <c r="H2839" s="63"/>
      <c r="I2839" s="63"/>
    </row>
    <row r="2840" spans="2:9" ht="13.5" x14ac:dyDescent="0.25">
      <c r="B2840" s="63"/>
      <c r="F2840" s="63"/>
      <c r="G2840" s="63"/>
      <c r="H2840" s="63"/>
      <c r="I2840" s="63"/>
    </row>
    <row r="2841" spans="2:9" ht="13.5" x14ac:dyDescent="0.25">
      <c r="B2841" s="63"/>
      <c r="F2841" s="63"/>
      <c r="G2841" s="63"/>
      <c r="H2841" s="63"/>
      <c r="I2841" s="63"/>
    </row>
    <row r="2842" spans="2:9" ht="13.5" x14ac:dyDescent="0.25">
      <c r="B2842" s="63"/>
      <c r="F2842" s="63"/>
      <c r="G2842" s="63"/>
      <c r="H2842" s="63"/>
      <c r="I2842" s="63"/>
    </row>
    <row r="2843" spans="2:9" ht="13.5" x14ac:dyDescent="0.25">
      <c r="B2843" s="63"/>
      <c r="F2843" s="63"/>
      <c r="G2843" s="63"/>
      <c r="H2843" s="63"/>
      <c r="I2843" s="63"/>
    </row>
    <row r="2844" spans="2:9" ht="13.5" x14ac:dyDescent="0.25">
      <c r="B2844" s="63"/>
      <c r="F2844" s="63"/>
      <c r="G2844" s="63"/>
      <c r="H2844" s="63"/>
      <c r="I2844" s="63"/>
    </row>
    <row r="2845" spans="2:9" ht="13.5" x14ac:dyDescent="0.25">
      <c r="B2845" s="63"/>
      <c r="F2845" s="63"/>
      <c r="G2845" s="63"/>
      <c r="H2845" s="63"/>
      <c r="I2845" s="63"/>
    </row>
    <row r="2846" spans="2:9" ht="13.5" x14ac:dyDescent="0.25">
      <c r="B2846" s="63"/>
      <c r="F2846" s="63"/>
      <c r="G2846" s="63"/>
      <c r="H2846" s="63"/>
      <c r="I2846" s="63"/>
    </row>
    <row r="2847" spans="2:9" ht="13.5" x14ac:dyDescent="0.25">
      <c r="B2847" s="63"/>
      <c r="F2847" s="63"/>
      <c r="G2847" s="63"/>
      <c r="H2847" s="63"/>
      <c r="I2847" s="63"/>
    </row>
    <row r="2848" spans="2:9" ht="13.5" x14ac:dyDescent="0.25">
      <c r="B2848" s="63"/>
      <c r="F2848" s="63"/>
      <c r="G2848" s="63"/>
      <c r="H2848" s="63"/>
      <c r="I2848" s="63"/>
    </row>
    <row r="2849" spans="2:9" ht="13.5" x14ac:dyDescent="0.25">
      <c r="B2849" s="63"/>
      <c r="F2849" s="63"/>
      <c r="G2849" s="63"/>
      <c r="H2849" s="63"/>
      <c r="I2849" s="63"/>
    </row>
    <row r="2850" spans="2:9" ht="13.5" x14ac:dyDescent="0.25">
      <c r="B2850" s="63"/>
      <c r="F2850" s="63"/>
      <c r="G2850" s="63"/>
      <c r="H2850" s="63"/>
      <c r="I2850" s="63"/>
    </row>
    <row r="2851" spans="2:9" ht="13.5" x14ac:dyDescent="0.25">
      <c r="B2851" s="63"/>
      <c r="F2851" s="63"/>
      <c r="G2851" s="63"/>
      <c r="H2851" s="63"/>
      <c r="I2851" s="63"/>
    </row>
    <row r="2852" spans="2:9" ht="13.5" x14ac:dyDescent="0.25">
      <c r="B2852" s="63"/>
      <c r="F2852" s="63"/>
      <c r="G2852" s="63"/>
      <c r="H2852" s="63"/>
      <c r="I2852" s="63"/>
    </row>
    <row r="2853" spans="2:9" ht="13.5" x14ac:dyDescent="0.25">
      <c r="B2853" s="63"/>
      <c r="F2853" s="63"/>
      <c r="G2853" s="63"/>
      <c r="H2853" s="63"/>
      <c r="I2853" s="63"/>
    </row>
    <row r="2854" spans="2:9" ht="13.5" x14ac:dyDescent="0.25">
      <c r="B2854" s="63"/>
      <c r="F2854" s="63"/>
      <c r="G2854" s="63"/>
      <c r="H2854" s="63"/>
      <c r="I2854" s="63"/>
    </row>
    <row r="2855" spans="2:9" ht="13.5" x14ac:dyDescent="0.25">
      <c r="B2855" s="63"/>
      <c r="F2855" s="63"/>
      <c r="G2855" s="63"/>
      <c r="H2855" s="63"/>
      <c r="I2855" s="63"/>
    </row>
    <row r="2856" spans="2:9" ht="13.5" x14ac:dyDescent="0.25">
      <c r="B2856" s="63"/>
      <c r="F2856" s="63"/>
      <c r="G2856" s="63"/>
      <c r="H2856" s="63"/>
      <c r="I2856" s="63"/>
    </row>
    <row r="2857" spans="2:9" ht="13.5" x14ac:dyDescent="0.25">
      <c r="B2857" s="63"/>
      <c r="F2857" s="63"/>
      <c r="G2857" s="63"/>
      <c r="H2857" s="63"/>
      <c r="I2857" s="63"/>
    </row>
    <row r="2858" spans="2:9" ht="13.5" x14ac:dyDescent="0.25">
      <c r="B2858" s="63"/>
      <c r="F2858" s="63"/>
      <c r="G2858" s="63"/>
      <c r="H2858" s="63"/>
      <c r="I2858" s="63"/>
    </row>
    <row r="2859" spans="2:9" ht="13.5" x14ac:dyDescent="0.25">
      <c r="B2859" s="63"/>
      <c r="F2859" s="63"/>
      <c r="G2859" s="63"/>
      <c r="H2859" s="63"/>
      <c r="I2859" s="63"/>
    </row>
    <row r="2860" spans="2:9" ht="13.5" x14ac:dyDescent="0.25">
      <c r="B2860" s="63"/>
      <c r="F2860" s="63"/>
      <c r="G2860" s="63"/>
      <c r="H2860" s="63"/>
      <c r="I2860" s="63"/>
    </row>
    <row r="2861" spans="2:9" ht="13.5" x14ac:dyDescent="0.25">
      <c r="B2861" s="63"/>
      <c r="F2861" s="63"/>
      <c r="G2861" s="63"/>
      <c r="H2861" s="63"/>
      <c r="I2861" s="63"/>
    </row>
    <row r="2862" spans="2:9" ht="13.5" x14ac:dyDescent="0.25">
      <c r="B2862" s="63"/>
      <c r="F2862" s="63"/>
      <c r="G2862" s="63"/>
      <c r="H2862" s="63"/>
      <c r="I2862" s="63"/>
    </row>
    <row r="2863" spans="2:9" ht="13.5" x14ac:dyDescent="0.25">
      <c r="B2863" s="63"/>
      <c r="F2863" s="63"/>
      <c r="G2863" s="63"/>
      <c r="H2863" s="63"/>
      <c r="I2863" s="63"/>
    </row>
    <row r="2864" spans="2:9" ht="13.5" x14ac:dyDescent="0.25">
      <c r="B2864" s="63"/>
      <c r="F2864" s="63"/>
      <c r="G2864" s="63"/>
      <c r="H2864" s="63"/>
      <c r="I2864" s="63"/>
    </row>
    <row r="2865" spans="2:9" ht="13.5" x14ac:dyDescent="0.25">
      <c r="B2865" s="63"/>
      <c r="F2865" s="63"/>
      <c r="G2865" s="63"/>
      <c r="H2865" s="63"/>
      <c r="I2865" s="63"/>
    </row>
    <row r="2866" spans="2:9" ht="13.5" x14ac:dyDescent="0.25">
      <c r="B2866" s="63"/>
      <c r="F2866" s="63"/>
      <c r="G2866" s="63"/>
      <c r="H2866" s="63"/>
      <c r="I2866" s="63"/>
    </row>
    <row r="2867" spans="2:9" ht="13.5" x14ac:dyDescent="0.25">
      <c r="B2867" s="63"/>
      <c r="F2867" s="63"/>
      <c r="G2867" s="63"/>
      <c r="H2867" s="63"/>
      <c r="I2867" s="63"/>
    </row>
    <row r="2868" spans="2:9" ht="13.5" x14ac:dyDescent="0.25">
      <c r="B2868" s="63"/>
      <c r="F2868" s="63"/>
      <c r="G2868" s="63"/>
      <c r="H2868" s="63"/>
      <c r="I2868" s="63"/>
    </row>
    <row r="2869" spans="2:9" ht="13.5" x14ac:dyDescent="0.25">
      <c r="B2869" s="63"/>
      <c r="F2869" s="63"/>
      <c r="G2869" s="63"/>
      <c r="H2869" s="63"/>
      <c r="I2869" s="63"/>
    </row>
    <row r="2870" spans="2:9" ht="13.5" x14ac:dyDescent="0.25">
      <c r="B2870" s="63"/>
      <c r="F2870" s="63"/>
      <c r="G2870" s="63"/>
      <c r="H2870" s="63"/>
      <c r="I2870" s="63"/>
    </row>
    <row r="2871" spans="2:9" ht="13.5" x14ac:dyDescent="0.25">
      <c r="B2871" s="63"/>
      <c r="F2871" s="63"/>
      <c r="G2871" s="63"/>
      <c r="H2871" s="63"/>
      <c r="I2871" s="63"/>
    </row>
    <row r="2872" spans="2:9" ht="13.5" x14ac:dyDescent="0.25">
      <c r="B2872" s="63"/>
      <c r="F2872" s="63"/>
      <c r="G2872" s="63"/>
      <c r="H2872" s="63"/>
      <c r="I2872" s="63"/>
    </row>
    <row r="2873" spans="2:9" ht="13.5" x14ac:dyDescent="0.25">
      <c r="B2873" s="63"/>
      <c r="F2873" s="63"/>
      <c r="G2873" s="63"/>
      <c r="H2873" s="63"/>
      <c r="I2873" s="63"/>
    </row>
    <row r="2874" spans="2:9" ht="13.5" x14ac:dyDescent="0.25">
      <c r="B2874" s="63"/>
      <c r="F2874" s="63"/>
      <c r="G2874" s="63"/>
      <c r="H2874" s="63"/>
      <c r="I2874" s="63"/>
    </row>
    <row r="2875" spans="2:9" ht="13.5" x14ac:dyDescent="0.25">
      <c r="B2875" s="63"/>
      <c r="F2875" s="63"/>
      <c r="G2875" s="63"/>
      <c r="H2875" s="63"/>
      <c r="I2875" s="63"/>
    </row>
    <row r="2876" spans="2:9" ht="13.5" x14ac:dyDescent="0.25">
      <c r="B2876" s="63"/>
      <c r="F2876" s="63"/>
      <c r="G2876" s="63"/>
      <c r="H2876" s="63"/>
      <c r="I2876" s="63"/>
    </row>
    <row r="2877" spans="2:9" ht="13.5" x14ac:dyDescent="0.25">
      <c r="B2877" s="63"/>
      <c r="F2877" s="63"/>
      <c r="G2877" s="63"/>
      <c r="H2877" s="63"/>
      <c r="I2877" s="63"/>
    </row>
    <row r="2878" spans="2:9" ht="13.5" x14ac:dyDescent="0.25">
      <c r="B2878" s="63"/>
      <c r="F2878" s="63"/>
      <c r="G2878" s="63"/>
      <c r="H2878" s="63"/>
      <c r="I2878" s="63"/>
    </row>
    <row r="2879" spans="2:9" ht="13.5" x14ac:dyDescent="0.25">
      <c r="B2879" s="63"/>
      <c r="F2879" s="63"/>
      <c r="G2879" s="63"/>
      <c r="H2879" s="63"/>
      <c r="I2879" s="63"/>
    </row>
    <row r="2880" spans="2:9" ht="13.5" x14ac:dyDescent="0.25">
      <c r="B2880" s="63"/>
      <c r="F2880" s="63"/>
      <c r="G2880" s="63"/>
      <c r="H2880" s="63"/>
      <c r="I2880" s="63"/>
    </row>
    <row r="2881" spans="2:9" ht="13.5" x14ac:dyDescent="0.25">
      <c r="B2881" s="63"/>
      <c r="F2881" s="63"/>
      <c r="G2881" s="63"/>
      <c r="H2881" s="63"/>
      <c r="I2881" s="63"/>
    </row>
    <row r="2882" spans="2:9" ht="13.5" x14ac:dyDescent="0.25">
      <c r="B2882" s="63"/>
      <c r="F2882" s="63"/>
      <c r="G2882" s="63"/>
      <c r="H2882" s="63"/>
      <c r="I2882" s="63"/>
    </row>
    <row r="2883" spans="2:9" ht="13.5" x14ac:dyDescent="0.25">
      <c r="B2883" s="63"/>
      <c r="F2883" s="63"/>
      <c r="G2883" s="63"/>
      <c r="H2883" s="63"/>
      <c r="I2883" s="63"/>
    </row>
    <row r="2884" spans="2:9" ht="13.5" x14ac:dyDescent="0.25">
      <c r="B2884" s="63"/>
      <c r="F2884" s="63"/>
      <c r="G2884" s="63"/>
      <c r="H2884" s="63"/>
      <c r="I2884" s="63"/>
    </row>
    <row r="2885" spans="2:9" ht="13.5" x14ac:dyDescent="0.25">
      <c r="B2885" s="63"/>
      <c r="F2885" s="63"/>
      <c r="G2885" s="63"/>
      <c r="H2885" s="63"/>
      <c r="I2885" s="63"/>
    </row>
    <row r="2886" spans="2:9" ht="13.5" x14ac:dyDescent="0.25">
      <c r="B2886" s="63"/>
      <c r="F2886" s="63"/>
      <c r="G2886" s="63"/>
      <c r="H2886" s="63"/>
      <c r="I2886" s="63"/>
    </row>
    <row r="2887" spans="2:9" ht="13.5" x14ac:dyDescent="0.25">
      <c r="B2887" s="63"/>
      <c r="F2887" s="63"/>
      <c r="G2887" s="63"/>
      <c r="H2887" s="63"/>
      <c r="I2887" s="63"/>
    </row>
    <row r="2888" spans="2:9" ht="13.5" x14ac:dyDescent="0.25">
      <c r="B2888" s="63"/>
      <c r="F2888" s="63"/>
      <c r="G2888" s="63"/>
      <c r="H2888" s="63"/>
      <c r="I2888" s="63"/>
    </row>
    <row r="2889" spans="2:9" ht="13.5" x14ac:dyDescent="0.25">
      <c r="B2889" s="63"/>
      <c r="F2889" s="63"/>
      <c r="G2889" s="63"/>
      <c r="H2889" s="63"/>
      <c r="I2889" s="63"/>
    </row>
    <row r="2890" spans="2:9" ht="13.5" x14ac:dyDescent="0.25">
      <c r="B2890" s="63"/>
      <c r="F2890" s="63"/>
      <c r="G2890" s="63"/>
      <c r="H2890" s="63"/>
      <c r="I2890" s="63"/>
    </row>
    <row r="2891" spans="2:9" ht="13.5" x14ac:dyDescent="0.25">
      <c r="B2891" s="63"/>
      <c r="F2891" s="63"/>
      <c r="G2891" s="63"/>
      <c r="H2891" s="63"/>
      <c r="I2891" s="63"/>
    </row>
    <row r="2892" spans="2:9" ht="13.5" x14ac:dyDescent="0.25">
      <c r="B2892" s="63"/>
      <c r="F2892" s="63"/>
      <c r="G2892" s="63"/>
      <c r="H2892" s="63"/>
      <c r="I2892" s="63"/>
    </row>
    <row r="2893" spans="2:9" ht="13.5" x14ac:dyDescent="0.25">
      <c r="B2893" s="63"/>
      <c r="F2893" s="63"/>
      <c r="G2893" s="63"/>
      <c r="H2893" s="63"/>
      <c r="I2893" s="63"/>
    </row>
    <row r="2894" spans="2:9" ht="13.5" x14ac:dyDescent="0.25">
      <c r="B2894" s="63"/>
      <c r="F2894" s="63"/>
      <c r="G2894" s="63"/>
      <c r="H2894" s="63"/>
      <c r="I2894" s="63"/>
    </row>
    <row r="2895" spans="2:9" ht="13.5" x14ac:dyDescent="0.25">
      <c r="B2895" s="63"/>
      <c r="F2895" s="63"/>
      <c r="G2895" s="63"/>
      <c r="H2895" s="63"/>
      <c r="I2895" s="63"/>
    </row>
    <row r="2896" spans="2:9" ht="13.5" x14ac:dyDescent="0.25">
      <c r="B2896" s="63"/>
      <c r="F2896" s="63"/>
      <c r="G2896" s="63"/>
      <c r="H2896" s="63"/>
      <c r="I2896" s="63"/>
    </row>
    <row r="2897" spans="2:9" ht="13.5" x14ac:dyDescent="0.25">
      <c r="B2897" s="63"/>
      <c r="F2897" s="63"/>
      <c r="G2897" s="63"/>
      <c r="H2897" s="63"/>
      <c r="I2897" s="63"/>
    </row>
    <row r="2898" spans="2:9" ht="13.5" x14ac:dyDescent="0.25">
      <c r="B2898" s="63"/>
      <c r="F2898" s="63"/>
      <c r="G2898" s="63"/>
      <c r="H2898" s="63"/>
      <c r="I2898" s="63"/>
    </row>
    <row r="2899" spans="2:9" ht="13.5" x14ac:dyDescent="0.25">
      <c r="B2899" s="63"/>
      <c r="F2899" s="63"/>
      <c r="G2899" s="63"/>
      <c r="H2899" s="63"/>
      <c r="I2899" s="63"/>
    </row>
    <row r="2900" spans="2:9" ht="13.5" x14ac:dyDescent="0.25">
      <c r="B2900" s="63"/>
      <c r="F2900" s="63"/>
      <c r="G2900" s="63"/>
      <c r="H2900" s="63"/>
      <c r="I2900" s="63"/>
    </row>
    <row r="2901" spans="2:9" ht="13.5" x14ac:dyDescent="0.25">
      <c r="B2901" s="63"/>
      <c r="F2901" s="63"/>
      <c r="G2901" s="63"/>
      <c r="H2901" s="63"/>
      <c r="I2901" s="63"/>
    </row>
    <row r="2902" spans="2:9" ht="13.5" x14ac:dyDescent="0.25">
      <c r="B2902" s="63"/>
      <c r="F2902" s="63"/>
      <c r="G2902" s="63"/>
      <c r="H2902" s="63"/>
      <c r="I2902" s="63"/>
    </row>
    <row r="2903" spans="2:9" ht="13.5" x14ac:dyDescent="0.25">
      <c r="B2903" s="63"/>
      <c r="F2903" s="63"/>
      <c r="G2903" s="63"/>
      <c r="H2903" s="63"/>
      <c r="I2903" s="63"/>
    </row>
    <row r="2904" spans="2:9" ht="13.5" x14ac:dyDescent="0.25">
      <c r="B2904" s="63"/>
      <c r="F2904" s="63"/>
      <c r="G2904" s="63"/>
      <c r="H2904" s="63"/>
      <c r="I2904" s="63"/>
    </row>
    <row r="2905" spans="2:9" ht="13.5" x14ac:dyDescent="0.25">
      <c r="B2905" s="63"/>
      <c r="F2905" s="63"/>
      <c r="G2905" s="63"/>
      <c r="H2905" s="63"/>
      <c r="I2905" s="63"/>
    </row>
    <row r="2906" spans="2:9" ht="13.5" x14ac:dyDescent="0.25">
      <c r="B2906" s="63"/>
      <c r="F2906" s="63"/>
      <c r="G2906" s="63"/>
      <c r="H2906" s="63"/>
      <c r="I2906" s="63"/>
    </row>
    <row r="2907" spans="2:9" ht="13.5" x14ac:dyDescent="0.25">
      <c r="B2907" s="63"/>
      <c r="F2907" s="63"/>
      <c r="G2907" s="63"/>
      <c r="H2907" s="63"/>
      <c r="I2907" s="63"/>
    </row>
    <row r="2908" spans="2:9" ht="13.5" x14ac:dyDescent="0.25">
      <c r="B2908" s="63"/>
      <c r="F2908" s="63"/>
      <c r="G2908" s="63"/>
      <c r="H2908" s="63"/>
      <c r="I2908" s="63"/>
    </row>
    <row r="2909" spans="2:9" ht="13.5" x14ac:dyDescent="0.25">
      <c r="B2909" s="63"/>
      <c r="F2909" s="63"/>
      <c r="G2909" s="63"/>
      <c r="H2909" s="63"/>
      <c r="I2909" s="63"/>
    </row>
    <row r="2910" spans="2:9" ht="13.5" x14ac:dyDescent="0.25">
      <c r="B2910" s="63"/>
      <c r="F2910" s="63"/>
      <c r="G2910" s="63"/>
      <c r="H2910" s="63"/>
      <c r="I2910" s="63"/>
    </row>
    <row r="2911" spans="2:9" ht="13.5" x14ac:dyDescent="0.25">
      <c r="B2911" s="63"/>
      <c r="F2911" s="63"/>
      <c r="G2911" s="63"/>
      <c r="H2911" s="63"/>
      <c r="I2911" s="63"/>
    </row>
    <row r="2912" spans="2:9" ht="13.5" x14ac:dyDescent="0.25">
      <c r="B2912" s="63"/>
      <c r="F2912" s="63"/>
      <c r="G2912" s="63"/>
      <c r="H2912" s="63"/>
      <c r="I2912" s="63"/>
    </row>
    <row r="2913" spans="2:9" ht="13.5" x14ac:dyDescent="0.25">
      <c r="B2913" s="63"/>
      <c r="F2913" s="63"/>
      <c r="G2913" s="63"/>
      <c r="H2913" s="63"/>
      <c r="I2913" s="63"/>
    </row>
    <row r="2914" spans="2:9" ht="13.5" x14ac:dyDescent="0.25">
      <c r="B2914" s="63"/>
      <c r="F2914" s="63"/>
      <c r="G2914" s="63"/>
      <c r="H2914" s="63"/>
      <c r="I2914" s="63"/>
    </row>
    <row r="2915" spans="2:9" ht="13.5" x14ac:dyDescent="0.25">
      <c r="B2915" s="63"/>
      <c r="F2915" s="63"/>
      <c r="G2915" s="63"/>
      <c r="H2915" s="63"/>
      <c r="I2915" s="63"/>
    </row>
    <row r="2916" spans="2:9" ht="13.5" x14ac:dyDescent="0.25">
      <c r="B2916" s="63"/>
      <c r="F2916" s="63"/>
      <c r="G2916" s="63"/>
      <c r="H2916" s="63"/>
      <c r="I2916" s="63"/>
    </row>
    <row r="2917" spans="2:9" ht="13.5" x14ac:dyDescent="0.25">
      <c r="B2917" s="63"/>
      <c r="F2917" s="63"/>
      <c r="G2917" s="63"/>
      <c r="H2917" s="63"/>
      <c r="I2917" s="63"/>
    </row>
    <row r="2918" spans="2:9" ht="13.5" x14ac:dyDescent="0.25">
      <c r="B2918" s="63"/>
      <c r="F2918" s="63"/>
      <c r="G2918" s="63"/>
      <c r="H2918" s="63"/>
      <c r="I2918" s="63"/>
    </row>
    <row r="2919" spans="2:9" ht="13.5" x14ac:dyDescent="0.25">
      <c r="B2919" s="63"/>
      <c r="F2919" s="63"/>
      <c r="G2919" s="63"/>
      <c r="H2919" s="63"/>
      <c r="I2919" s="63"/>
    </row>
    <row r="2920" spans="2:9" ht="13.5" x14ac:dyDescent="0.25">
      <c r="B2920" s="63"/>
      <c r="F2920" s="63"/>
      <c r="G2920" s="63"/>
      <c r="H2920" s="63"/>
      <c r="I2920" s="63"/>
    </row>
    <row r="2921" spans="2:9" ht="13.5" x14ac:dyDescent="0.25">
      <c r="B2921" s="63"/>
      <c r="F2921" s="63"/>
      <c r="G2921" s="63"/>
      <c r="H2921" s="63"/>
      <c r="I2921" s="63"/>
    </row>
    <row r="2922" spans="2:9" ht="13.5" x14ac:dyDescent="0.25">
      <c r="B2922" s="63"/>
      <c r="F2922" s="63"/>
      <c r="G2922" s="63"/>
      <c r="H2922" s="63"/>
      <c r="I2922" s="63"/>
    </row>
    <row r="2923" spans="2:9" ht="13.5" x14ac:dyDescent="0.25">
      <c r="B2923" s="63"/>
      <c r="F2923" s="63"/>
      <c r="G2923" s="63"/>
      <c r="H2923" s="63"/>
      <c r="I2923" s="63"/>
    </row>
    <row r="2924" spans="2:9" ht="13.5" x14ac:dyDescent="0.25">
      <c r="B2924" s="63"/>
      <c r="F2924" s="63"/>
      <c r="G2924" s="63"/>
      <c r="H2924" s="63"/>
      <c r="I2924" s="63"/>
    </row>
    <row r="2925" spans="2:9" ht="13.5" x14ac:dyDescent="0.25">
      <c r="B2925" s="63"/>
      <c r="F2925" s="63"/>
      <c r="G2925" s="63"/>
      <c r="H2925" s="63"/>
      <c r="I2925" s="63"/>
    </row>
    <row r="2926" spans="2:9" ht="13.5" x14ac:dyDescent="0.25">
      <c r="B2926" s="63"/>
      <c r="F2926" s="63"/>
      <c r="G2926" s="63"/>
      <c r="H2926" s="63"/>
      <c r="I2926" s="63"/>
    </row>
    <row r="2927" spans="2:9" ht="13.5" x14ac:dyDescent="0.25">
      <c r="B2927" s="63"/>
      <c r="F2927" s="63"/>
      <c r="G2927" s="63"/>
      <c r="H2927" s="63"/>
      <c r="I2927" s="63"/>
    </row>
    <row r="2928" spans="2:9" ht="13.5" x14ac:dyDescent="0.25">
      <c r="B2928" s="63"/>
      <c r="F2928" s="63"/>
      <c r="G2928" s="63"/>
      <c r="H2928" s="63"/>
      <c r="I2928" s="63"/>
    </row>
    <row r="2929" spans="2:9" ht="13.5" x14ac:dyDescent="0.25">
      <c r="B2929" s="63"/>
      <c r="F2929" s="63"/>
      <c r="G2929" s="63"/>
      <c r="H2929" s="63"/>
      <c r="I2929" s="63"/>
    </row>
    <row r="2930" spans="2:9" ht="13.5" x14ac:dyDescent="0.25">
      <c r="B2930" s="63"/>
      <c r="F2930" s="63"/>
      <c r="G2930" s="63"/>
      <c r="H2930" s="63"/>
      <c r="I2930" s="63"/>
    </row>
    <row r="2931" spans="2:9" ht="13.5" x14ac:dyDescent="0.25">
      <c r="B2931" s="63"/>
      <c r="F2931" s="63"/>
      <c r="G2931" s="63"/>
      <c r="H2931" s="63"/>
      <c r="I2931" s="63"/>
    </row>
    <row r="2932" spans="2:9" ht="13.5" x14ac:dyDescent="0.25">
      <c r="B2932" s="63"/>
      <c r="F2932" s="63"/>
      <c r="G2932" s="63"/>
      <c r="H2932" s="63"/>
      <c r="I2932" s="63"/>
    </row>
    <row r="2933" spans="2:9" ht="13.5" x14ac:dyDescent="0.25">
      <c r="B2933" s="63"/>
      <c r="F2933" s="63"/>
      <c r="G2933" s="63"/>
      <c r="H2933" s="63"/>
      <c r="I2933" s="63"/>
    </row>
    <row r="2934" spans="2:9" ht="13.5" x14ac:dyDescent="0.25">
      <c r="B2934" s="63"/>
      <c r="F2934" s="63"/>
      <c r="G2934" s="63"/>
      <c r="H2934" s="63"/>
      <c r="I2934" s="63"/>
    </row>
    <row r="2935" spans="2:9" ht="13.5" x14ac:dyDescent="0.25">
      <c r="B2935" s="63"/>
      <c r="F2935" s="63"/>
      <c r="G2935" s="63"/>
      <c r="H2935" s="63"/>
      <c r="I2935" s="63"/>
    </row>
    <row r="2936" spans="2:9" ht="13.5" x14ac:dyDescent="0.25">
      <c r="B2936" s="63"/>
      <c r="F2936" s="63"/>
      <c r="G2936" s="63"/>
      <c r="H2936" s="63"/>
      <c r="I2936" s="63"/>
    </row>
    <row r="2937" spans="2:9" ht="13.5" x14ac:dyDescent="0.25">
      <c r="B2937" s="63"/>
      <c r="F2937" s="63"/>
      <c r="G2937" s="63"/>
      <c r="H2937" s="63"/>
      <c r="I2937" s="63"/>
    </row>
    <row r="2938" spans="2:9" ht="13.5" x14ac:dyDescent="0.25">
      <c r="B2938" s="63"/>
      <c r="F2938" s="63"/>
      <c r="G2938" s="63"/>
      <c r="H2938" s="63"/>
      <c r="I2938" s="63"/>
    </row>
    <row r="2939" spans="2:9" ht="13.5" x14ac:dyDescent="0.25">
      <c r="B2939" s="63"/>
      <c r="F2939" s="63"/>
      <c r="G2939" s="63"/>
      <c r="H2939" s="63"/>
      <c r="I2939" s="63"/>
    </row>
    <row r="2940" spans="2:9" ht="13.5" x14ac:dyDescent="0.25">
      <c r="B2940" s="63"/>
      <c r="F2940" s="63"/>
      <c r="G2940" s="63"/>
      <c r="H2940" s="63"/>
      <c r="I2940" s="63"/>
    </row>
    <row r="2941" spans="2:9" ht="13.5" x14ac:dyDescent="0.25">
      <c r="B2941" s="63"/>
      <c r="F2941" s="63"/>
      <c r="G2941" s="63"/>
      <c r="H2941" s="63"/>
      <c r="I2941" s="63"/>
    </row>
    <row r="2942" spans="2:9" ht="13.5" x14ac:dyDescent="0.25">
      <c r="B2942" s="63"/>
      <c r="F2942" s="63"/>
      <c r="G2942" s="63"/>
      <c r="H2942" s="63"/>
      <c r="I2942" s="63"/>
    </row>
    <row r="2943" spans="2:9" ht="13.5" x14ac:dyDescent="0.25">
      <c r="B2943" s="63"/>
      <c r="F2943" s="63"/>
      <c r="G2943" s="63"/>
      <c r="H2943" s="63"/>
      <c r="I2943" s="63"/>
    </row>
    <row r="2944" spans="2:9" ht="13.5" x14ac:dyDescent="0.25">
      <c r="B2944" s="63"/>
      <c r="F2944" s="63"/>
      <c r="G2944" s="63"/>
      <c r="H2944" s="63"/>
      <c r="I2944" s="63"/>
    </row>
    <row r="2945" spans="2:9" ht="13.5" x14ac:dyDescent="0.25">
      <c r="B2945" s="63"/>
      <c r="F2945" s="63"/>
      <c r="G2945" s="63"/>
      <c r="H2945" s="63"/>
      <c r="I2945" s="63"/>
    </row>
    <row r="2946" spans="2:9" ht="13.5" x14ac:dyDescent="0.25">
      <c r="B2946" s="63"/>
      <c r="F2946" s="63"/>
      <c r="G2946" s="63"/>
      <c r="H2946" s="63"/>
      <c r="I2946" s="63"/>
    </row>
    <row r="2947" spans="2:9" ht="13.5" x14ac:dyDescent="0.25">
      <c r="B2947" s="63"/>
      <c r="F2947" s="63"/>
      <c r="G2947" s="63"/>
      <c r="H2947" s="63"/>
      <c r="I2947" s="63"/>
    </row>
    <row r="2948" spans="2:9" ht="13.5" x14ac:dyDescent="0.25">
      <c r="B2948" s="63"/>
      <c r="F2948" s="63"/>
      <c r="G2948" s="63"/>
      <c r="H2948" s="63"/>
      <c r="I2948" s="63"/>
    </row>
    <row r="2949" spans="2:9" ht="13.5" x14ac:dyDescent="0.25">
      <c r="B2949" s="63"/>
      <c r="F2949" s="63"/>
      <c r="G2949" s="63"/>
      <c r="H2949" s="63"/>
      <c r="I2949" s="63"/>
    </row>
    <row r="2950" spans="2:9" ht="13.5" x14ac:dyDescent="0.25">
      <c r="B2950" s="63"/>
      <c r="F2950" s="63"/>
      <c r="G2950" s="63"/>
      <c r="H2950" s="63"/>
      <c r="I2950" s="63"/>
    </row>
    <row r="2951" spans="2:9" ht="13.5" x14ac:dyDescent="0.25">
      <c r="B2951" s="63"/>
      <c r="F2951" s="63"/>
      <c r="G2951" s="63"/>
      <c r="H2951" s="63"/>
      <c r="I2951" s="63"/>
    </row>
    <row r="2952" spans="2:9" ht="13.5" x14ac:dyDescent="0.25">
      <c r="B2952" s="63"/>
      <c r="F2952" s="63"/>
      <c r="G2952" s="63"/>
      <c r="H2952" s="63"/>
      <c r="I2952" s="63"/>
    </row>
    <row r="2953" spans="2:9" ht="13.5" x14ac:dyDescent="0.25">
      <c r="B2953" s="63"/>
      <c r="F2953" s="63"/>
      <c r="G2953" s="63"/>
      <c r="H2953" s="63"/>
      <c r="I2953" s="63"/>
    </row>
    <row r="2954" spans="2:9" ht="13.5" x14ac:dyDescent="0.25">
      <c r="B2954" s="63"/>
      <c r="F2954" s="63"/>
      <c r="G2954" s="63"/>
      <c r="H2954" s="63"/>
      <c r="I2954" s="63"/>
    </row>
    <row r="2955" spans="2:9" ht="13.5" x14ac:dyDescent="0.25">
      <c r="B2955" s="63"/>
      <c r="F2955" s="63"/>
      <c r="G2955" s="63"/>
      <c r="H2955" s="63"/>
      <c r="I2955" s="63"/>
    </row>
    <row r="2956" spans="2:9" ht="13.5" x14ac:dyDescent="0.25">
      <c r="B2956" s="63"/>
      <c r="F2956" s="63"/>
      <c r="G2956" s="63"/>
      <c r="H2956" s="63"/>
      <c r="I2956" s="63"/>
    </row>
    <row r="2957" spans="2:9" ht="13.5" x14ac:dyDescent="0.25">
      <c r="B2957" s="63"/>
      <c r="F2957" s="63"/>
      <c r="G2957" s="63"/>
      <c r="H2957" s="63"/>
      <c r="I2957" s="63"/>
    </row>
    <row r="2958" spans="2:9" ht="13.5" x14ac:dyDescent="0.25">
      <c r="B2958" s="63"/>
      <c r="F2958" s="63"/>
      <c r="G2958" s="63"/>
      <c r="H2958" s="63"/>
      <c r="I2958" s="63"/>
    </row>
    <row r="2959" spans="2:9" ht="13.5" x14ac:dyDescent="0.25">
      <c r="B2959" s="63"/>
      <c r="F2959" s="63"/>
      <c r="G2959" s="63"/>
      <c r="H2959" s="63"/>
      <c r="I2959" s="63"/>
    </row>
    <row r="2960" spans="2:9" ht="13.5" x14ac:dyDescent="0.25">
      <c r="B2960" s="63"/>
      <c r="F2960" s="63"/>
      <c r="G2960" s="63"/>
      <c r="H2960" s="63"/>
      <c r="I2960" s="63"/>
    </row>
  </sheetData>
  <sheetProtection formatCells="0" formatColumns="0" formatRows="0" autoFilter="0"/>
  <mergeCells count="37">
    <mergeCell ref="B12:C12"/>
    <mergeCell ref="D12:E12"/>
    <mergeCell ref="I12:J12"/>
    <mergeCell ref="K12:N12"/>
    <mergeCell ref="B2017:F2017"/>
    <mergeCell ref="B13:C13"/>
    <mergeCell ref="D13:E13"/>
    <mergeCell ref="I13:J13"/>
    <mergeCell ref="K13:N13"/>
    <mergeCell ref="B10:C10"/>
    <mergeCell ref="D10:E10"/>
    <mergeCell ref="I10:J10"/>
    <mergeCell ref="K10:N10"/>
    <mergeCell ref="B11:C11"/>
    <mergeCell ref="D11:E11"/>
    <mergeCell ref="I11:J11"/>
    <mergeCell ref="K11:N11"/>
    <mergeCell ref="B8:C8"/>
    <mergeCell ref="D8:E8"/>
    <mergeCell ref="I8:J8"/>
    <mergeCell ref="K8:N8"/>
    <mergeCell ref="I9:J9"/>
    <mergeCell ref="K9:N9"/>
    <mergeCell ref="B2:O2"/>
    <mergeCell ref="B3:O3"/>
    <mergeCell ref="B5:C5"/>
    <mergeCell ref="D5:E5"/>
    <mergeCell ref="I5:J5"/>
    <mergeCell ref="L5:N5"/>
    <mergeCell ref="B6:C6"/>
    <mergeCell ref="D6:E6"/>
    <mergeCell ref="I6:J6"/>
    <mergeCell ref="K6:N6"/>
    <mergeCell ref="B7:C7"/>
    <mergeCell ref="D7:E7"/>
    <mergeCell ref="I7:J7"/>
    <mergeCell ref="K7:N7"/>
  </mergeCells>
  <conditionalFormatting sqref="B2017 K2017:N2017">
    <cfRule type="expression" dxfId="50" priority="10">
      <formula>$S$7="USD"</formula>
    </cfRule>
    <cfRule type="expression" dxfId="49" priority="11">
      <formula>$S$7="EUR"</formula>
    </cfRule>
    <cfRule type="expression" dxfId="48" priority="12">
      <formula>$S$7="RUB"</formula>
    </cfRule>
  </conditionalFormatting>
  <conditionalFormatting sqref="C17:I2016">
    <cfRule type="cellIs" dxfId="47" priority="1" operator="equal">
      <formula>0</formula>
    </cfRule>
  </conditionalFormatting>
  <conditionalFormatting sqref="D5:D8 K6:K7 D11:D13">
    <cfRule type="containsBlanks" dxfId="46" priority="14">
      <formula>LEN(TRIM(D5))=0</formula>
    </cfRule>
  </conditionalFormatting>
  <conditionalFormatting sqref="D10">
    <cfRule type="containsBlanks" dxfId="45" priority="3">
      <formula>LEN(TRIM(D10))=0</formula>
    </cfRule>
  </conditionalFormatting>
  <conditionalFormatting sqref="D5:E8 K6:N7 D11:E13 K13:N13">
    <cfRule type="containsText" dxfId="44" priority="6" operator="containsText" text="заполнить">
      <formula>NOT(ISERROR(SEARCH("заполнить",D5)))</formula>
    </cfRule>
  </conditionalFormatting>
  <conditionalFormatting sqref="D10:E10">
    <cfRule type="containsText" dxfId="43" priority="2" operator="containsText" text="заполнить">
      <formula>NOT(ISERROR(SEARCH("заполнить",D10)))</formula>
    </cfRule>
  </conditionalFormatting>
  <conditionalFormatting sqref="K10:K11">
    <cfRule type="containsBlanks" dxfId="42" priority="5">
      <formula>LEN(TRIM(K10))=0</formula>
    </cfRule>
  </conditionalFormatting>
  <conditionalFormatting sqref="K10:N10">
    <cfRule type="containsText" dxfId="41" priority="4" operator="containsText" text="заполнить">
      <formula>NOT(ISERROR(SEARCH("заполнить",K10)))</formula>
    </cfRule>
  </conditionalFormatting>
  <conditionalFormatting sqref="Q17:Q2017">
    <cfRule type="containsText" dxfId="40" priority="13" operator="containsText" text="скрыть">
      <formula>NOT(ISERROR(SEARCH("скрыть",Q17)))</formula>
    </cfRule>
  </conditionalFormatting>
  <conditionalFormatting sqref="S10">
    <cfRule type="cellIs" dxfId="39" priority="8" operator="equal">
      <formula>FALSE</formula>
    </cfRule>
    <cfRule type="cellIs" dxfId="38" priority="9" operator="equal">
      <formula>TRUE</formula>
    </cfRule>
  </conditionalFormatting>
  <dataValidations count="1">
    <dataValidation type="date" operator="greaterThanOrEqual" allowBlank="1" showInputMessage="1" showErrorMessage="1" sqref="K10:N10" xr:uid="{4F169B29-8C40-4DDF-BBDD-E169FC2D1143}">
      <formula1>45658</formula1>
    </dataValidation>
  </dataValidations>
  <printOptions horizontalCentered="1"/>
  <pageMargins left="0.70866141732283472" right="0.70866141732283472" top="0.9055118110236221" bottom="0.74803149606299213" header="0.31496062992125984" footer="0.31496062992125984"/>
  <pageSetup paperSize="9" scale="51" fitToHeight="0" orientation="portrait" r:id="rId1"/>
  <headerFooter>
    <oddHeader>&amp;L&amp;G</oddHeader>
  </headerFooter>
  <legacyDrawingHF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9FC44-17EA-4082-8168-35AEAAD7E84C}">
  <sheetPr codeName="Sheet7"/>
  <dimension ref="B1:AQ4"/>
  <sheetViews>
    <sheetView zoomScale="70" zoomScaleNormal="70" workbookViewId="0">
      <selection activeCell="C2" sqref="C2"/>
    </sheetView>
  </sheetViews>
  <sheetFormatPr defaultColWidth="8.85546875" defaultRowHeight="13.5" x14ac:dyDescent="0.25"/>
  <cols>
    <col min="1" max="1" width="2.85546875" style="238" customWidth="1"/>
    <col min="2" max="4" width="8.85546875" style="238"/>
    <col min="5" max="7" width="11.42578125" style="239" customWidth="1"/>
    <col min="8" max="8" width="13.28515625" style="238" customWidth="1"/>
    <col min="9" max="9" width="12.28515625" style="238" customWidth="1"/>
    <col min="10" max="11" width="8.85546875" style="238"/>
    <col min="12" max="13" width="10.85546875" style="238" bestFit="1" customWidth="1"/>
    <col min="14" max="14" width="9.85546875" style="238" bestFit="1" customWidth="1"/>
    <col min="15" max="19" width="8.85546875" style="238"/>
    <col min="20" max="21" width="9" style="238" bestFit="1" customWidth="1"/>
    <col min="22" max="22" width="9.85546875" style="238" bestFit="1" customWidth="1"/>
    <col min="23" max="23" width="9" style="238" bestFit="1" customWidth="1"/>
    <col min="24" max="25" width="10.85546875" style="238" bestFit="1" customWidth="1"/>
    <col min="26" max="27" width="9" style="238" bestFit="1" customWidth="1"/>
    <col min="28" max="28" width="9.85546875" style="238" bestFit="1" customWidth="1"/>
    <col min="29" max="29" width="9" style="238" bestFit="1" customWidth="1"/>
    <col min="30" max="31" width="9.85546875" style="238" bestFit="1" customWidth="1"/>
    <col min="32" max="32" width="9" style="238" bestFit="1" customWidth="1"/>
    <col min="33" max="33" width="10.85546875" style="238" bestFit="1" customWidth="1"/>
    <col min="34" max="37" width="9" style="238" bestFit="1" customWidth="1"/>
    <col min="38" max="39" width="9.85546875" style="238" bestFit="1" customWidth="1"/>
    <col min="40" max="40" width="9" style="238" bestFit="1" customWidth="1"/>
    <col min="41" max="41" width="9.85546875" style="238" bestFit="1" customWidth="1"/>
    <col min="42" max="42" width="9" style="238" bestFit="1" customWidth="1"/>
    <col min="43" max="43" width="10.85546875" style="238" bestFit="1" customWidth="1"/>
    <col min="44" max="16384" width="8.85546875" style="238"/>
  </cols>
  <sheetData>
    <row r="1" spans="2:43" x14ac:dyDescent="0.25">
      <c r="I1" s="241"/>
      <c r="J1" s="241"/>
      <c r="K1" s="241"/>
      <c r="L1" s="241">
        <v>40</v>
      </c>
      <c r="M1" s="241">
        <v>39</v>
      </c>
      <c r="N1" s="241">
        <v>34</v>
      </c>
      <c r="O1" s="241"/>
      <c r="P1" s="241"/>
      <c r="Q1" s="241"/>
      <c r="R1" s="241"/>
      <c r="S1" s="241"/>
      <c r="T1" s="241"/>
      <c r="U1" s="241">
        <v>1</v>
      </c>
      <c r="V1" s="241">
        <v>4</v>
      </c>
      <c r="W1" s="241">
        <v>8</v>
      </c>
      <c r="X1" s="241">
        <v>18</v>
      </c>
      <c r="Y1" s="241">
        <v>19</v>
      </c>
      <c r="Z1" s="241">
        <v>20</v>
      </c>
      <c r="AA1" s="241">
        <v>21</v>
      </c>
      <c r="AB1" s="241">
        <v>22</v>
      </c>
      <c r="AC1" s="241">
        <v>23</v>
      </c>
      <c r="AD1" s="241">
        <v>24</v>
      </c>
      <c r="AE1" s="241">
        <v>27</v>
      </c>
      <c r="AF1" s="241">
        <v>28</v>
      </c>
      <c r="AG1" s="241">
        <v>30</v>
      </c>
      <c r="AH1" s="241">
        <v>31</v>
      </c>
      <c r="AI1" s="241">
        <v>35</v>
      </c>
      <c r="AJ1" s="241">
        <v>36</v>
      </c>
      <c r="AK1" s="241">
        <v>37</v>
      </c>
      <c r="AL1" s="241">
        <v>42</v>
      </c>
      <c r="AM1" s="241">
        <v>43</v>
      </c>
      <c r="AN1" s="241">
        <v>44</v>
      </c>
      <c r="AO1" s="241">
        <v>45</v>
      </c>
      <c r="AP1" s="241">
        <v>51</v>
      </c>
      <c r="AQ1" s="241">
        <v>53</v>
      </c>
    </row>
    <row r="2" spans="2:43" ht="94.5" x14ac:dyDescent="0.25">
      <c r="B2" s="245" t="s">
        <v>292</v>
      </c>
      <c r="C2" s="245" t="s">
        <v>293</v>
      </c>
      <c r="D2" s="245" t="s">
        <v>294</v>
      </c>
      <c r="E2" s="245" t="s">
        <v>295</v>
      </c>
      <c r="F2" s="245" t="s">
        <v>296</v>
      </c>
      <c r="G2" s="245" t="s">
        <v>297</v>
      </c>
      <c r="H2" s="245" t="s">
        <v>298</v>
      </c>
      <c r="I2" s="244" t="s">
        <v>262</v>
      </c>
      <c r="J2" s="244" t="s">
        <v>18</v>
      </c>
      <c r="K2" s="244" t="s">
        <v>144</v>
      </c>
      <c r="L2" s="240" t="s">
        <v>180</v>
      </c>
      <c r="M2" s="242" t="s">
        <v>192</v>
      </c>
      <c r="N2" s="242" t="s">
        <v>232</v>
      </c>
      <c r="O2" s="244" t="s">
        <v>17</v>
      </c>
      <c r="P2" s="244" t="s">
        <v>264</v>
      </c>
      <c r="Q2" s="244" t="s">
        <v>302</v>
      </c>
      <c r="R2" s="244" t="s">
        <v>134</v>
      </c>
      <c r="S2" s="244" t="s">
        <v>303</v>
      </c>
      <c r="T2" s="244" t="s">
        <v>135</v>
      </c>
      <c r="U2" s="240" t="s">
        <v>42</v>
      </c>
      <c r="V2" s="240" t="s">
        <v>45</v>
      </c>
      <c r="W2" s="240" t="s">
        <v>49</v>
      </c>
      <c r="X2" s="240" t="s">
        <v>208</v>
      </c>
      <c r="Y2" s="240" t="s">
        <v>209</v>
      </c>
      <c r="Z2" s="240" t="s">
        <v>240</v>
      </c>
      <c r="AA2" s="240" t="s">
        <v>60</v>
      </c>
      <c r="AB2" s="240" t="s">
        <v>127</v>
      </c>
      <c r="AC2" s="240" t="s">
        <v>128</v>
      </c>
      <c r="AD2" s="240" t="s">
        <v>129</v>
      </c>
      <c r="AE2" s="240" t="s">
        <v>58</v>
      </c>
      <c r="AF2" s="240" t="s">
        <v>59</v>
      </c>
      <c r="AG2" s="242" t="s">
        <v>233</v>
      </c>
      <c r="AH2" s="240" t="s">
        <v>62</v>
      </c>
      <c r="AI2" s="243" t="s">
        <v>61</v>
      </c>
      <c r="AJ2" s="240" t="s">
        <v>265</v>
      </c>
      <c r="AK2" s="240" t="s">
        <v>183</v>
      </c>
      <c r="AL2" s="240" t="s">
        <v>190</v>
      </c>
      <c r="AM2" s="240" t="s">
        <v>89</v>
      </c>
      <c r="AN2" s="240" t="s">
        <v>191</v>
      </c>
      <c r="AO2" s="240" t="s">
        <v>244</v>
      </c>
      <c r="AP2" s="240" t="s">
        <v>66</v>
      </c>
      <c r="AQ2" s="240" t="s">
        <v>68</v>
      </c>
    </row>
    <row r="3" spans="2:43" s="246" customFormat="1" ht="27" x14ac:dyDescent="0.25">
      <c r="B3" s="246" t="s">
        <v>300</v>
      </c>
      <c r="C3" s="246" t="s">
        <v>300</v>
      </c>
      <c r="D3" s="246" t="s">
        <v>300</v>
      </c>
      <c r="E3" s="246" t="s">
        <v>299</v>
      </c>
      <c r="F3" s="246" t="s">
        <v>299</v>
      </c>
      <c r="H3" s="246" t="s">
        <v>301</v>
      </c>
      <c r="I3" s="246" t="str">
        <f>VLOOKUP(I$2,расчет!$B$5:$D$12,3,FALSE)</f>
        <v>МАСТЕР БЭРИНГ ООО (ИНН 0242013464)</v>
      </c>
      <c r="J3" s="246" t="str">
        <f>VLOOKUP(J$2,расчет!$B$5:$D$12,3,FALSE)</f>
        <v>поставка</v>
      </c>
      <c r="K3" s="246" t="str">
        <f>VLOOKUP(K$2,расчет!$B$5:$D$12,3,FALSE)</f>
        <v>USD</v>
      </c>
      <c r="L3" s="248">
        <f>_xlfn.XLOOKUP(L2,расчет!14:14,расчет!13:13,0,0)</f>
        <v>413731.9000000002</v>
      </c>
      <c r="M3" s="248">
        <f>_xlfn.XLOOKUP(M2,расчет!14:14,расчет!13:13,0,0)</f>
        <v>344776.57000000018</v>
      </c>
      <c r="N3" s="248">
        <f>_xlfn.XLOOKUP(N2,расчет!14:14,расчет!13:13,0,0)</f>
        <v>52493.170000000006</v>
      </c>
      <c r="O3" s="246" t="str">
        <f>VLOOKUP(O$2,расчет!$B$5:$D$12,3,FALSE)</f>
        <v>DDP</v>
      </c>
      <c r="P3" s="246">
        <f>VLOOKUP(P$2,расчет!$B$5:$D$12,3,FALSE)</f>
        <v>60</v>
      </c>
      <c r="Q3" s="246">
        <f>offer_post_pmt_due</f>
        <v>0</v>
      </c>
      <c r="R3" s="246" t="str">
        <f>VLOOKUP(R$2,расчет!$B$5:$D$12,3,FALSE)</f>
        <v>частичная оплата</v>
      </c>
      <c r="S3" s="249">
        <f>расчет!J5</f>
        <v>0.3</v>
      </c>
      <c r="T3" s="246">
        <f>VLOOKUP(T$2,расчет!$B$5:$D$12,3,FALSE)</f>
        <v>1</v>
      </c>
      <c r="U3" s="248">
        <f>_xlfn.XLOOKUP(U2,расчет!14:14,расчет!13:13,0,0)</f>
        <v>0</v>
      </c>
      <c r="V3" s="248">
        <f>_xlfn.XLOOKUP(V2,расчет!14:14,расчет!13:13,0,0)</f>
        <v>96</v>
      </c>
      <c r="W3" s="248">
        <f>_xlfn.XLOOKUP(W2,расчет!14:14,расчет!13:13,0,0)</f>
        <v>0</v>
      </c>
      <c r="X3" s="248">
        <f>_xlfn.XLOOKUP(X2,расчет!14:14,расчет!13:13,0,0)</f>
        <v>256781.16526610652</v>
      </c>
      <c r="Y3" s="248">
        <f>_xlfn.XLOOKUP(Y2,расчет!14:14,расчет!13:13,0,0)</f>
        <v>290162.7167507002</v>
      </c>
      <c r="Z3" s="248">
        <f>_xlfn.XLOOKUP(Z2,расчет!14:14,расчет!13:13,0,0)</f>
        <v>7772.0706965276886</v>
      </c>
      <c r="AA3" s="248">
        <f>_xlfn.XLOOKUP(AA2,расчет!14:14,расчет!13:13,0,0)</f>
        <v>0</v>
      </c>
      <c r="AB3" s="248">
        <f>_xlfn.XLOOKUP(AB2,расчет!14:14,расчет!13:13,0,0)</f>
        <v>2123.1999999999989</v>
      </c>
      <c r="AC3" s="248">
        <f>_xlfn.XLOOKUP(AC2,расчет!14:14,расчет!13:13,0,0)</f>
        <v>0</v>
      </c>
      <c r="AD3" s="248">
        <f>_xlfn.XLOOKUP(AD2,расчет!14:14,расчет!13:13,0,0)</f>
        <v>2123.1999999999989</v>
      </c>
      <c r="AE3" s="248">
        <f>_xlfn.XLOOKUP(AE2,расчет!14:14,расчет!13:13,0,0)</f>
        <v>9603.11</v>
      </c>
      <c r="AF3" s="248">
        <f>_xlfn.XLOOKUP(AF2,расчет!14:14,расчет!13:13,0,0)</f>
        <v>0</v>
      </c>
      <c r="AG3" s="248">
        <f>_xlfn.XLOOKUP(AG2,расчет!14:14,расчет!13:13,0,0)</f>
        <v>276279.58</v>
      </c>
      <c r="AH3" s="247">
        <f>_xlfn.XLOOKUP(AH2,расчет!14:14,расчет!13:13,0,0)</f>
        <v>0.19000018025219378</v>
      </c>
      <c r="AI3" s="248">
        <f>_xlfn.XLOOKUP(AI2,расчет!14:14,расчет!13:13,0,0)</f>
        <v>0</v>
      </c>
      <c r="AJ3" s="248">
        <f>_xlfn.XLOOKUP(AJ2,расчет!14:14,расчет!13:13,0,0)</f>
        <v>10042.036002651426</v>
      </c>
      <c r="AK3" s="248">
        <f>_xlfn.XLOOKUP(AK2,расчет!14:14,расчет!13:13,0,0)</f>
        <v>5961.7834217142881</v>
      </c>
      <c r="AL3" s="248">
        <f>_xlfn.XLOOKUP(AL2,расчет!14:14,расчет!13:13,0,0)</f>
        <v>68955.329999999987</v>
      </c>
      <c r="AM3" s="248">
        <f>_xlfn.XLOOKUP(AM2,расчет!14:14,расчет!13:13,0,0)</f>
        <v>54728.620000000017</v>
      </c>
      <c r="AN3" s="248">
        <f>_xlfn.XLOOKUP(AN2,расчет!14:14,расчет!13:13,0,0)</f>
        <v>14226.709999999994</v>
      </c>
      <c r="AO3" s="248">
        <f>_xlfn.XLOOKUP(AO2,расчет!14:14,расчет!13:13,0,0)</f>
        <v>0</v>
      </c>
      <c r="AP3" s="247">
        <f>_xlfn.XLOOKUP(AP2,расчет!14:14,расчет!13:13,0,0)</f>
        <v>2.0000005563380441E-2</v>
      </c>
      <c r="AQ3" s="248">
        <f>_xlfn.XLOOKUP(AQ2,расчет!14:14,расчет!13:13,0,0)</f>
        <v>261916.78999999995</v>
      </c>
    </row>
    <row r="4" spans="2:43" ht="27" x14ac:dyDescent="0.25">
      <c r="G4" s="246" t="s">
        <v>299</v>
      </c>
      <c r="I4" s="246" t="s">
        <v>299</v>
      </c>
      <c r="J4" s="246" t="s">
        <v>299</v>
      </c>
      <c r="K4" s="246" t="s">
        <v>299</v>
      </c>
      <c r="O4" s="246" t="s">
        <v>299</v>
      </c>
      <c r="R4" s="246" t="s">
        <v>299</v>
      </c>
    </row>
  </sheetData>
  <sheetProtection algorithmName="SHA-512" hashValue="Kr8ziEWEVQpBPZdSvLPztvimvE5zJRCe7kQpGQHQ0LQEdNvZjXPlZliOW50u30L6lKxrAy8/D7gaqlGnMVORmA==" saltValue="WHXKuBMxkcoO5wYY2dWm9A==" spinCount="100000" sheet="1" objects="1" scenario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6DD9B-8E6A-4BED-82AB-C0A30767353A}">
  <sheetPr codeName="Лист1"/>
  <dimension ref="B1:O66"/>
  <sheetViews>
    <sheetView topLeftCell="A12" zoomScale="85" zoomScaleNormal="85" workbookViewId="0">
      <selection activeCell="Q37" sqref="Q37:Q38"/>
    </sheetView>
  </sheetViews>
  <sheetFormatPr defaultRowHeight="15" x14ac:dyDescent="0.25"/>
  <cols>
    <col min="1" max="1" width="3" customWidth="1"/>
    <col min="2" max="2" width="46.28515625" customWidth="1"/>
    <col min="3" max="4" width="21.7109375" customWidth="1"/>
    <col min="5" max="5" width="8.42578125" customWidth="1"/>
    <col min="6" max="6" width="13" customWidth="1"/>
    <col min="7" max="7" width="38.85546875" style="83" customWidth="1"/>
    <col min="8" max="8" width="12" style="83" customWidth="1"/>
    <col min="9" max="9" width="12.42578125" style="83" customWidth="1"/>
    <col min="10" max="10" width="12.85546875" style="83" customWidth="1"/>
    <col min="11" max="11" width="14.7109375" style="83" bestFit="1" customWidth="1"/>
    <col min="12" max="12" width="12.42578125" style="424" customWidth="1"/>
    <col min="13" max="13" width="18.42578125" style="83" customWidth="1"/>
    <col min="14" max="14" width="17" customWidth="1"/>
  </cols>
  <sheetData>
    <row r="1" spans="2:15" ht="15.75" x14ac:dyDescent="0.25">
      <c r="G1" s="94" t="str">
        <f>расчет!B4</f>
        <v>Детали сделки:</v>
      </c>
    </row>
    <row r="2" spans="2:15" x14ac:dyDescent="0.25">
      <c r="G2" s="305" t="str">
        <f>расчет!B5</f>
        <v>Орг-продавец</v>
      </c>
      <c r="H2" s="305" t="str">
        <f>seller_company</f>
        <v>МАСТЕР БЭРИНГ ООО (ИНН 0242013464)</v>
      </c>
    </row>
    <row r="3" spans="2:15" x14ac:dyDescent="0.25">
      <c r="G3" s="303" t="str">
        <f>расчет!B6</f>
        <v>Выберите тип сделки</v>
      </c>
      <c r="H3" s="303" t="str">
        <f>offer_sale_type</f>
        <v>поставка</v>
      </c>
    </row>
    <row r="4" spans="2:15" x14ac:dyDescent="0.25">
      <c r="G4" s="303" t="str">
        <f>расчет!B7</f>
        <v>Базис поставки</v>
      </c>
      <c r="H4" s="303" t="str">
        <f>offer_incoterms</f>
        <v>DDP</v>
      </c>
    </row>
    <row r="5" spans="2:15" x14ac:dyDescent="0.25">
      <c r="G5" s="303" t="str">
        <f>расчет!B8</f>
        <v>Валюта КП</v>
      </c>
      <c r="H5" s="303" t="str">
        <f>offer_currency</f>
        <v>USD</v>
      </c>
      <c r="L5" s="425" t="b">
        <f>H5=M5</f>
        <v>0</v>
      </c>
      <c r="M5" s="306" t="s">
        <v>75</v>
      </c>
    </row>
    <row r="6" spans="2:15" x14ac:dyDescent="0.25">
      <c r="G6" s="303" t="str">
        <f>расчет!B9</f>
        <v>срок поставки (дни)</v>
      </c>
      <c r="H6" s="303">
        <f>offer_turnaround_time</f>
        <v>60</v>
      </c>
    </row>
    <row r="7" spans="2:15" x14ac:dyDescent="0.25">
      <c r="G7" s="303" t="s">
        <v>117</v>
      </c>
      <c r="H7" s="307">
        <f>H12/(H12-H35)-1</f>
        <v>0.17959696250074386</v>
      </c>
    </row>
    <row r="8" spans="2:15" x14ac:dyDescent="0.25">
      <c r="B8" t="str" cm="1">
        <f t="array" ref="B8:C66">TRANSPOSE(расчет!A14:BG15)</f>
        <v>№п.п.</v>
      </c>
      <c r="C8">
        <v>0</v>
      </c>
      <c r="D8" s="85" cm="1">
        <f t="array" ref="D8:D66">TRANSPOSE(расчет!A13:BG13)</f>
        <v>0</v>
      </c>
      <c r="G8" s="310" t="s">
        <v>119</v>
      </c>
      <c r="H8" s="308">
        <f>H12/H13</f>
        <v>1.3426863673692835</v>
      </c>
    </row>
    <row r="9" spans="2:15" x14ac:dyDescent="0.25">
      <c r="B9" t="str">
        <v>Бренд</v>
      </c>
      <c r="C9">
        <v>1</v>
      </c>
      <c r="D9">
        <v>0</v>
      </c>
      <c r="G9" s="303" t="str">
        <f>расчет!B10</f>
        <v>Условие расчетов с Заказчиком</v>
      </c>
      <c r="H9" s="303" t="str">
        <f>offer_pmt_terms</f>
        <v>частичная оплата: 30%-аванс в течении 5 календарных дней с даты подписания спецификации</v>
      </c>
    </row>
    <row r="10" spans="2:15" x14ac:dyDescent="0.25">
      <c r="B10" t="str">
        <v>Артикул №</v>
      </c>
      <c r="C10">
        <v>2</v>
      </c>
      <c r="D10">
        <v>0</v>
      </c>
      <c r="G10" s="303" t="str">
        <f>расчет!B11</f>
        <v>Размер аванса Поставщику</v>
      </c>
      <c r="H10" s="303">
        <f>advance_to_vendor</f>
        <v>1</v>
      </c>
    </row>
    <row r="11" spans="2:15" ht="26.25" x14ac:dyDescent="0.25">
      <c r="B11" t="str">
        <v>Номенклатурное наименование</v>
      </c>
      <c r="C11">
        <v>3</v>
      </c>
      <c r="D11" t="str">
        <v>ОБЩИЕ ИТОГИ</v>
      </c>
      <c r="G11" s="227" t="s">
        <v>227</v>
      </c>
      <c r="H11" s="99" t="s">
        <v>222</v>
      </c>
      <c r="I11" s="228" t="s">
        <v>286</v>
      </c>
      <c r="J11" s="95" t="s">
        <v>223</v>
      </c>
      <c r="K11" s="99" t="s">
        <v>113</v>
      </c>
      <c r="L11" s="426" t="s">
        <v>226</v>
      </c>
      <c r="M11" s="99" t="s">
        <v>311</v>
      </c>
      <c r="N11" s="99" t="s">
        <v>319</v>
      </c>
      <c r="O11" s="99" t="s">
        <v>320</v>
      </c>
    </row>
    <row r="12" spans="2:15" x14ac:dyDescent="0.25">
      <c r="B12" t="str">
        <v>Кол-во</v>
      </c>
      <c r="C12">
        <v>4</v>
      </c>
      <c r="D12">
        <v>96</v>
      </c>
      <c r="G12" s="178" t="s">
        <v>192</v>
      </c>
      <c r="H12" s="229">
        <f>VLOOKUP(G12,B:D,3,FALSE)</f>
        <v>344776.57000000018</v>
      </c>
      <c r="I12" s="230">
        <f t="shared" ref="I12:I35" si="0">H12/H$12</f>
        <v>1</v>
      </c>
      <c r="J12" s="231">
        <f>расчет!AL13</f>
        <v>413731.9000000002</v>
      </c>
      <c r="K12" s="232">
        <f>J12-H12</f>
        <v>68955.330000000016</v>
      </c>
      <c r="L12" s="427">
        <f>H12-M12</f>
        <v>344776.57000000018</v>
      </c>
      <c r="M12" s="229">
        <f>N12-O12</f>
        <v>0</v>
      </c>
    </row>
    <row r="13" spans="2:15" x14ac:dyDescent="0.25">
      <c r="B13" t="str">
        <v>ед. изм</v>
      </c>
      <c r="C13">
        <v>5</v>
      </c>
      <c r="D13">
        <v>0</v>
      </c>
      <c r="G13" s="83" t="str">
        <f>расчет!S14</f>
        <v>Сумма закупки в валюте КП без НДС</v>
      </c>
      <c r="H13" s="85">
        <f>VLOOKUP(G13,B:D,3,FALSE)</f>
        <v>256781.16526610652</v>
      </c>
      <c r="I13" s="87">
        <f t="shared" si="0"/>
        <v>0.74477556658245769</v>
      </c>
      <c r="J13" s="88">
        <v>0</v>
      </c>
      <c r="K13" s="88">
        <f>J13-H13</f>
        <v>-256781.16526610652</v>
      </c>
      <c r="L13" s="428">
        <f t="shared" ref="L13:L35" si="1">H13-M13</f>
        <v>256781.16526610652</v>
      </c>
      <c r="M13" s="470"/>
    </row>
    <row r="14" spans="2:15" ht="15.75" thickBot="1" x14ac:dyDescent="0.3">
      <c r="B14" t="str">
        <v>Вес шт</v>
      </c>
      <c r="C14">
        <v>6</v>
      </c>
      <c r="D14">
        <v>0</v>
      </c>
      <c r="G14" s="216" t="s">
        <v>219</v>
      </c>
      <c r="H14" s="217">
        <f>H12-H13</f>
        <v>87995.404733893665</v>
      </c>
      <c r="I14" s="218">
        <f t="shared" si="0"/>
        <v>0.25522443341754231</v>
      </c>
      <c r="J14" s="219"/>
      <c r="K14" s="88">
        <f>J14-H14</f>
        <v>-87995.404733893665</v>
      </c>
      <c r="L14" s="429">
        <f t="shared" si="1"/>
        <v>87995.404733893665</v>
      </c>
      <c r="M14" s="217">
        <f>+M12-M13</f>
        <v>0</v>
      </c>
    </row>
    <row r="15" spans="2:15" ht="15.75" thickTop="1" x14ac:dyDescent="0.25">
      <c r="B15" t="str">
        <v>Фасовка</v>
      </c>
      <c r="C15">
        <v>7</v>
      </c>
      <c r="D15">
        <v>0</v>
      </c>
      <c r="G15" s="214" t="str">
        <f>расчет!V2</f>
        <v>"ОТКУДА" - Стамбул</v>
      </c>
      <c r="H15" s="215">
        <f>расчет!W2</f>
        <v>2000</v>
      </c>
      <c r="I15" s="87">
        <f t="shared" si="0"/>
        <v>5.800858219571008E-3</v>
      </c>
      <c r="L15" s="430">
        <f t="shared" si="1"/>
        <v>0</v>
      </c>
      <c r="M15" s="431">
        <f>H15</f>
        <v>2000</v>
      </c>
    </row>
    <row r="16" spans="2:15" x14ac:dyDescent="0.25">
      <c r="B16" t="str">
        <v>Общий вес</v>
      </c>
      <c r="C16">
        <v>8</v>
      </c>
      <c r="D16">
        <v>0</v>
      </c>
      <c r="G16" s="214" t="str">
        <f>расчет!V3</f>
        <v>ТР - РФ (граница)</v>
      </c>
      <c r="H16" s="215">
        <f>расчет!W3</f>
        <v>0</v>
      </c>
      <c r="I16" s="432">
        <f t="shared" si="0"/>
        <v>0</v>
      </c>
      <c r="J16" s="433"/>
      <c r="K16" s="433"/>
      <c r="L16" s="434">
        <f t="shared" si="1"/>
        <v>0</v>
      </c>
      <c r="M16" s="431">
        <f>H16</f>
        <v>0</v>
      </c>
    </row>
    <row r="17" spans="2:15" x14ac:dyDescent="0.25">
      <c r="B17" t="str">
        <v>Валюта закупки</v>
      </c>
      <c r="C17">
        <v>9</v>
      </c>
      <c r="D17">
        <v>0</v>
      </c>
      <c r="G17" s="214" t="str">
        <f>расчет!V4</f>
        <v>РФ (граница)  - "КУДА"</v>
      </c>
      <c r="H17" s="215">
        <f>расчет!W4</f>
        <v>0</v>
      </c>
      <c r="I17" s="432">
        <f t="shared" si="0"/>
        <v>0</v>
      </c>
      <c r="J17" s="433"/>
      <c r="K17" s="433"/>
      <c r="L17" s="434">
        <f t="shared" si="1"/>
        <v>0</v>
      </c>
      <c r="M17" s="431">
        <f t="shared" ref="M17:M22" si="2">H17</f>
        <v>0</v>
      </c>
    </row>
    <row r="18" spans="2:15" x14ac:dyDescent="0.25">
      <c r="B18" t="str">
        <v>Цена закупки в Ориг. Валюте с НДС</v>
      </c>
      <c r="C18">
        <v>10</v>
      </c>
      <c r="D18">
        <v>0</v>
      </c>
      <c r="G18" s="214" t="str">
        <f>расчет!V5</f>
        <v>брокерские до РФ</v>
      </c>
      <c r="H18" s="215">
        <f>расчет!W5</f>
        <v>0</v>
      </c>
      <c r="I18" s="432">
        <f t="shared" si="0"/>
        <v>0</v>
      </c>
      <c r="J18" s="433"/>
      <c r="K18" s="433"/>
      <c r="L18" s="434">
        <f t="shared" si="1"/>
        <v>0</v>
      </c>
      <c r="M18" s="431">
        <f t="shared" si="2"/>
        <v>0</v>
      </c>
    </row>
    <row r="19" spans="2:15" x14ac:dyDescent="0.25">
      <c r="B19" t="str">
        <v>Страна Закупки</v>
      </c>
      <c r="C19">
        <v>11</v>
      </c>
      <c r="D19">
        <v>0</v>
      </c>
      <c r="G19" s="214" t="str">
        <f>расчет!V6</f>
        <v>брокерские в РФ</v>
      </c>
      <c r="H19" s="215">
        <f>расчет!W6</f>
        <v>0</v>
      </c>
      <c r="I19" s="432">
        <f t="shared" si="0"/>
        <v>0</v>
      </c>
      <c r="J19" s="433"/>
      <c r="K19" s="433"/>
      <c r="L19" s="434">
        <f t="shared" si="1"/>
        <v>0</v>
      </c>
      <c r="M19" s="431">
        <f t="shared" si="2"/>
        <v>0</v>
      </c>
    </row>
    <row r="20" spans="2:15" x14ac:dyDescent="0.25">
      <c r="B20" t="str">
        <v>Ставка НДС в закупке %</v>
      </c>
      <c r="C20">
        <v>12</v>
      </c>
      <c r="D20">
        <v>0</v>
      </c>
      <c r="G20" s="214" t="str">
        <f>расчет!V7</f>
        <v>Порт и СВХ в РФ</v>
      </c>
      <c r="H20" s="215">
        <f>расчет!W7</f>
        <v>0</v>
      </c>
      <c r="I20" s="87">
        <f t="shared" si="0"/>
        <v>0</v>
      </c>
      <c r="L20" s="430">
        <f t="shared" si="1"/>
        <v>0</v>
      </c>
      <c r="M20" s="215">
        <f t="shared" si="2"/>
        <v>0</v>
      </c>
    </row>
    <row r="21" spans="2:15" x14ac:dyDescent="0.25">
      <c r="B21" t="str">
        <v>Цена закупки в Ориг. Валюте без НДС за шт.</v>
      </c>
      <c r="C21">
        <v>13</v>
      </c>
      <c r="D21">
        <v>0</v>
      </c>
      <c r="G21" s="214" t="str">
        <f>расчет!V8</f>
        <v>сертификация</v>
      </c>
      <c r="H21" s="215">
        <f>расчет!W8</f>
        <v>0</v>
      </c>
      <c r="I21" s="87">
        <f t="shared" si="0"/>
        <v>0</v>
      </c>
      <c r="L21" s="430">
        <f t="shared" si="1"/>
        <v>0</v>
      </c>
      <c r="M21" s="215">
        <f t="shared" si="2"/>
        <v>0</v>
      </c>
    </row>
    <row r="22" spans="2:15" x14ac:dyDescent="0.25">
      <c r="B22" t="str">
        <v>СКИДКА ПОСТАВЩИКА (при наличии)</v>
      </c>
      <c r="C22">
        <v>14</v>
      </c>
      <c r="D22">
        <v>0</v>
      </c>
      <c r="G22" s="214" t="str">
        <f>расчет!V9</f>
        <v>указать доп. расход</v>
      </c>
      <c r="H22" s="215">
        <f>расчет!W9</f>
        <v>0</v>
      </c>
      <c r="I22" s="87">
        <f t="shared" si="0"/>
        <v>0</v>
      </c>
      <c r="L22" s="430">
        <f t="shared" si="1"/>
        <v>0</v>
      </c>
      <c r="M22" s="215">
        <f t="shared" si="2"/>
        <v>0</v>
      </c>
    </row>
    <row r="23" spans="2:15" x14ac:dyDescent="0.25">
      <c r="B23" t="str">
        <v>Цена закупки со Скидкой в Ориг. Валюте без НДС за шт.</v>
      </c>
      <c r="C23">
        <v>15</v>
      </c>
      <c r="D23">
        <v>0</v>
      </c>
      <c r="G23" s="214" t="str">
        <f>расчет!V10</f>
        <v>Страховка (% от валютной спеки)</v>
      </c>
      <c r="H23" s="215">
        <f>расчет!W10</f>
        <v>123.19999999999999</v>
      </c>
      <c r="I23" s="87">
        <f t="shared" si="0"/>
        <v>3.5733286632557402E-4</v>
      </c>
      <c r="L23" s="430">
        <f t="shared" si="1"/>
        <v>0</v>
      </c>
      <c r="M23" s="215">
        <f>H23</f>
        <v>123.19999999999999</v>
      </c>
    </row>
    <row r="24" spans="2:15" x14ac:dyDescent="0.25">
      <c r="B24" t="str">
        <v>Курс валют к валюте КП</v>
      </c>
      <c r="C24">
        <v>16</v>
      </c>
      <c r="D24">
        <v>0</v>
      </c>
      <c r="G24" s="178" t="s">
        <v>129</v>
      </c>
      <c r="H24" s="435">
        <f>VLOOKUP(G24,B:D,3,FALSE)</f>
        <v>2123.1999999999989</v>
      </c>
      <c r="I24" s="436">
        <f t="shared" si="0"/>
        <v>6.1581910858965784E-3</v>
      </c>
      <c r="J24" s="178" t="b">
        <f>H24=SUM(H15:H23)</f>
        <v>1</v>
      </c>
      <c r="K24" s="178"/>
      <c r="L24" s="430">
        <f>H24-M24</f>
        <v>0</v>
      </c>
      <c r="M24" s="435">
        <f>+SUM(M15:M23)</f>
        <v>2123.1999999999998</v>
      </c>
    </row>
    <row r="25" spans="2:15" x14ac:dyDescent="0.25">
      <c r="B25" t="str">
        <v>Цена Закупки в валюте КП без НДС за шт.</v>
      </c>
      <c r="C25">
        <v>17</v>
      </c>
      <c r="D25">
        <v>0</v>
      </c>
      <c r="G25" s="83" t="s">
        <v>58</v>
      </c>
      <c r="H25" s="435">
        <f t="shared" ref="H25:H26" si="3">VLOOKUP(G25,B:D,3,FALSE)</f>
        <v>9603.11</v>
      </c>
      <c r="I25" s="87">
        <f t="shared" si="0"/>
        <v>2.7853139788472273E-2</v>
      </c>
      <c r="K25" s="437">
        <f>H25/H13</f>
        <v>3.7398031082412686E-2</v>
      </c>
      <c r="L25" s="430">
        <f t="shared" si="1"/>
        <v>0</v>
      </c>
      <c r="M25" s="85">
        <f>H25</f>
        <v>9603.11</v>
      </c>
    </row>
    <row r="26" spans="2:15" x14ac:dyDescent="0.25">
      <c r="B26" t="str">
        <v>Сумма закупки в валюте КП без НДС</v>
      </c>
      <c r="C26">
        <v>18</v>
      </c>
      <c r="D26">
        <v>256781.16526610652</v>
      </c>
      <c r="G26" s="83" t="s">
        <v>59</v>
      </c>
      <c r="H26" s="435">
        <f t="shared" si="3"/>
        <v>0</v>
      </c>
      <c r="I26" s="87">
        <f t="shared" si="0"/>
        <v>0</v>
      </c>
      <c r="L26" s="428">
        <f t="shared" si="1"/>
        <v>0</v>
      </c>
      <c r="M26" s="85">
        <f>H26</f>
        <v>0</v>
      </c>
    </row>
    <row r="27" spans="2:15" x14ac:dyDescent="0.25">
      <c r="B27" t="str">
        <v>Логистика ЕС+ТР</v>
      </c>
      <c r="C27">
        <v>19</v>
      </c>
      <c r="D27">
        <v>2123.1999999999989</v>
      </c>
      <c r="G27" s="223" t="s">
        <v>236</v>
      </c>
      <c r="H27" s="582">
        <f>+SUM(H13,H24:H26)</f>
        <v>268507.47526610654</v>
      </c>
      <c r="I27" s="225">
        <f t="shared" si="0"/>
        <v>0.77878689745682661</v>
      </c>
      <c r="L27" s="438">
        <f t="shared" si="1"/>
        <v>256781.12786807545</v>
      </c>
      <c r="M27" s="224">
        <f>M13+M24+K25+M25+M26</f>
        <v>11726.347398031083</v>
      </c>
    </row>
    <row r="28" spans="2:15" ht="15.75" thickBot="1" x14ac:dyDescent="0.3">
      <c r="B28" t="str">
        <v>Логистика РФ</v>
      </c>
      <c r="C28">
        <v>20</v>
      </c>
      <c r="D28">
        <v>0</v>
      </c>
      <c r="G28" s="216" t="s">
        <v>220</v>
      </c>
      <c r="H28" s="217">
        <f>H14-SUM(H24,H25:H26)</f>
        <v>76269.094733893668</v>
      </c>
      <c r="I28" s="218">
        <f t="shared" si="0"/>
        <v>0.22121310254317347</v>
      </c>
      <c r="J28" s="226">
        <f>H12-H27</f>
        <v>76269.094733893638</v>
      </c>
      <c r="L28" s="429">
        <f t="shared" si="1"/>
        <v>87995.404733893665</v>
      </c>
      <c r="M28" s="217">
        <f>M14-M24-M25-M26</f>
        <v>-11726.310000000001</v>
      </c>
    </row>
    <row r="29" spans="2:15" ht="15.75" thickTop="1" x14ac:dyDescent="0.25">
      <c r="B29" t="str">
        <v>Итого Логистика</v>
      </c>
      <c r="C29">
        <v>21</v>
      </c>
      <c r="D29">
        <v>2123.1999999999989</v>
      </c>
      <c r="G29" s="83" t="s">
        <v>183</v>
      </c>
      <c r="H29" s="85">
        <f>VLOOKUP(G29,B:D,3,FALSE)</f>
        <v>5961.7834217142881</v>
      </c>
      <c r="I29" s="87">
        <f t="shared" si="0"/>
        <v>1.7291730182576747E-2</v>
      </c>
      <c r="J29" s="97">
        <v>0</v>
      </c>
      <c r="K29" s="439">
        <v>0.04</v>
      </c>
      <c r="L29" s="428">
        <f t="shared" si="1"/>
        <v>0</v>
      </c>
      <c r="M29" s="85">
        <f>H29</f>
        <v>5961.7834217142881</v>
      </c>
      <c r="N29" s="473">
        <f>H29/0.02</f>
        <v>298089.17108571442</v>
      </c>
      <c r="O29" s="473">
        <f>N29-H13</f>
        <v>41308.005819607904</v>
      </c>
    </row>
    <row r="30" spans="2:15" x14ac:dyDescent="0.25">
      <c r="B30" t="str">
        <v>Код ТН ВЭД</v>
      </c>
      <c r="C30">
        <v>22</v>
      </c>
      <c r="D30">
        <v>0</v>
      </c>
      <c r="G30" s="83" t="s">
        <v>265</v>
      </c>
      <c r="H30" s="85">
        <f>VLOOKUP(G30,B:D,3,FALSE)</f>
        <v>10042.036002651426</v>
      </c>
      <c r="I30" s="87">
        <f t="shared" si="0"/>
        <v>2.9126213543604257E-2</v>
      </c>
      <c r="J30" s="97">
        <v>0</v>
      </c>
      <c r="K30" s="97"/>
      <c r="L30" s="428">
        <f t="shared" si="1"/>
        <v>0</v>
      </c>
      <c r="M30" s="85">
        <f>H30</f>
        <v>10042.036002651426</v>
      </c>
    </row>
    <row r="31" spans="2:15" x14ac:dyDescent="0.25">
      <c r="B31" t="str">
        <v>Пошлина в %</v>
      </c>
      <c r="C31">
        <v>23</v>
      </c>
      <c r="D31">
        <v>0</v>
      </c>
      <c r="G31" s="83" t="s">
        <v>61</v>
      </c>
      <c r="H31" s="85">
        <f>VLOOKUP(G31,B:D,3,FALSE)</f>
        <v>0</v>
      </c>
      <c r="I31" s="87">
        <f t="shared" si="0"/>
        <v>0</v>
      </c>
      <c r="J31" s="96">
        <v>0</v>
      </c>
      <c r="K31" s="96"/>
      <c r="L31" s="428">
        <f t="shared" si="1"/>
        <v>0</v>
      </c>
      <c r="M31" s="85">
        <f t="shared" ref="M31:M33" si="4">H31</f>
        <v>0</v>
      </c>
    </row>
    <row r="32" spans="2:15" x14ac:dyDescent="0.25">
      <c r="B32" t="str">
        <v>Пошлина = пошлина * (закупка + внутр. наценка)</v>
      </c>
      <c r="C32">
        <v>24</v>
      </c>
      <c r="D32">
        <v>9603.11</v>
      </c>
      <c r="G32" s="83" t="s">
        <v>240</v>
      </c>
      <c r="H32" s="85">
        <f>VLOOKUP(G32,B:D,3,FALSE)</f>
        <v>7772.0706965276886</v>
      </c>
      <c r="I32" s="87">
        <f t="shared" si="0"/>
        <v>2.2542340091519807E-2</v>
      </c>
      <c r="L32" s="428">
        <f t="shared" si="1"/>
        <v>0</v>
      </c>
      <c r="M32" s="85">
        <f t="shared" si="4"/>
        <v>7772.0706965276886</v>
      </c>
    </row>
    <row r="33" spans="2:15" x14ac:dyDescent="0.25">
      <c r="B33" t="str">
        <v>Акциз
(ставка акциза в руб * на показатель)</v>
      </c>
      <c r="C33">
        <v>25</v>
      </c>
      <c r="D33">
        <v>0</v>
      </c>
      <c r="G33" s="83" t="s">
        <v>60</v>
      </c>
      <c r="H33" s="85">
        <f>VLOOKUP(G33,B:D,3,FALSE)</f>
        <v>0</v>
      </c>
      <c r="I33" s="87">
        <f t="shared" si="0"/>
        <v>0</v>
      </c>
      <c r="L33" s="428">
        <f t="shared" si="1"/>
        <v>0</v>
      </c>
      <c r="M33" s="85">
        <f t="shared" si="4"/>
        <v>0</v>
      </c>
    </row>
    <row r="34" spans="2:15" x14ac:dyDescent="0.25">
      <c r="B34" t="str">
        <v>Себестоимость, шт. (без НДС)</v>
      </c>
      <c r="C34">
        <v>26</v>
      </c>
      <c r="D34">
        <v>0</v>
      </c>
      <c r="G34" s="220" t="s">
        <v>287</v>
      </c>
      <c r="H34" s="221">
        <f>SUM(H29:H33)</f>
        <v>23775.890120893404</v>
      </c>
      <c r="I34" s="222">
        <f t="shared" si="0"/>
        <v>6.8960283817700807E-2</v>
      </c>
      <c r="L34" s="440">
        <f t="shared" si="1"/>
        <v>0</v>
      </c>
      <c r="M34" s="221">
        <f>SUM(M29:M33)</f>
        <v>23775.890120893404</v>
      </c>
    </row>
    <row r="35" spans="2:15" x14ac:dyDescent="0.25">
      <c r="B35" t="str">
        <v>Итого Себестоимость товара (без НДС)</v>
      </c>
      <c r="C35">
        <v>27</v>
      </c>
      <c r="D35">
        <v>276279.58</v>
      </c>
      <c r="F35" t="str">
        <f>расчет!AF14</f>
        <v>Профит чистый (без НДС и фин. расходов и отката)</v>
      </c>
      <c r="G35" s="441" t="s">
        <v>221</v>
      </c>
      <c r="H35" s="442">
        <f>H28-H34</f>
        <v>52493.204613000264</v>
      </c>
      <c r="I35" s="443">
        <f t="shared" si="0"/>
        <v>0.15225281872547267</v>
      </c>
      <c r="J35" s="444">
        <f>VLOOKUP(F35,B:D,3,FALSE)</f>
        <v>52493.170000000006</v>
      </c>
      <c r="K35" s="351">
        <f>ROUND(J35,1)-ROUND(H35,1)</f>
        <v>0</v>
      </c>
      <c r="L35" s="445">
        <f t="shared" si="1"/>
        <v>87995.404733893665</v>
      </c>
      <c r="M35" s="442">
        <f>+M28-M34</f>
        <v>-35502.200120893409</v>
      </c>
    </row>
    <row r="36" spans="2:15" ht="21" x14ac:dyDescent="0.35">
      <c r="B36" t="str">
        <v>Наценка Общая в %</v>
      </c>
      <c r="C36">
        <v>28</v>
      </c>
      <c r="D36">
        <v>0.19000018025219378</v>
      </c>
      <c r="G36" s="715" t="s">
        <v>312</v>
      </c>
      <c r="H36" s="716"/>
      <c r="I36" s="716"/>
      <c r="J36" s="446">
        <v>0.5</v>
      </c>
      <c r="K36" s="447">
        <v>0.25</v>
      </c>
      <c r="L36" s="448" t="s">
        <v>313</v>
      </c>
      <c r="M36" s="583">
        <f>(M$35*$J36)*$K36</f>
        <v>-4437.7750151116761</v>
      </c>
      <c r="N36" s="471" t="s">
        <v>321</v>
      </c>
    </row>
    <row r="37" spans="2:15" x14ac:dyDescent="0.25">
      <c r="B37" t="str">
        <v>Цена продажи (без учета фин. расходов и отката)</v>
      </c>
      <c r="C37">
        <v>29</v>
      </c>
      <c r="D37">
        <v>0</v>
      </c>
      <c r="G37" s="449" t="s">
        <v>225</v>
      </c>
      <c r="H37" s="450"/>
      <c r="I37" s="451"/>
      <c r="J37" s="452">
        <f>1-J36</f>
        <v>0.5</v>
      </c>
      <c r="K37" s="452">
        <v>0.25</v>
      </c>
      <c r="L37" s="453" t="s">
        <v>314</v>
      </c>
      <c r="M37" s="584">
        <f>(M$35*$J37)*$K37</f>
        <v>-4437.7750151116761</v>
      </c>
      <c r="N37" s="459" t="s">
        <v>322</v>
      </c>
    </row>
    <row r="38" spans="2:15" ht="15.75" thickBot="1" x14ac:dyDescent="0.3">
      <c r="B38" t="str">
        <v>Себестоимость + Маржа (без НДС)</v>
      </c>
      <c r="C38">
        <v>30</v>
      </c>
      <c r="D38">
        <v>328772.75000000041</v>
      </c>
      <c r="G38" s="454" t="s">
        <v>68</v>
      </c>
      <c r="H38" s="450">
        <f>H39*(1+H40)</f>
        <v>282459.28179271717</v>
      </c>
      <c r="I38" s="451"/>
      <c r="J38" s="455"/>
      <c r="K38" s="455"/>
      <c r="L38" s="456" t="s">
        <v>315</v>
      </c>
      <c r="M38" s="457">
        <f>+M36+M37</f>
        <v>-8875.5500302233522</v>
      </c>
      <c r="O38" s="587"/>
    </row>
    <row r="39" spans="2:15" ht="15.75" thickTop="1" x14ac:dyDescent="0.25">
      <c r="B39" t="str">
        <v>Профит чистый (без НДС и фин. расходов и отката)</v>
      </c>
      <c r="C39">
        <v>31</v>
      </c>
      <c r="D39">
        <v>52493.170000000006</v>
      </c>
      <c r="G39" s="454" t="s">
        <v>103</v>
      </c>
      <c r="H39" s="458">
        <f>H13</f>
        <v>256781.16526610652</v>
      </c>
      <c r="I39" s="451"/>
      <c r="J39" s="455"/>
      <c r="K39" s="459"/>
      <c r="L39" s="460" t="s">
        <v>316</v>
      </c>
      <c r="M39" s="585">
        <f>M35-M38</f>
        <v>-26626.650090670057</v>
      </c>
      <c r="N39" s="472" t="s">
        <v>323</v>
      </c>
      <c r="O39" s="443" t="e">
        <f>M39/M12</f>
        <v>#DIV/0!</v>
      </c>
    </row>
    <row r="40" spans="2:15" x14ac:dyDescent="0.25">
      <c r="B40" t="str">
        <v>Вознаграждение ЛПР (откат)</v>
      </c>
      <c r="C40">
        <v>32</v>
      </c>
      <c r="D40">
        <v>0</v>
      </c>
      <c r="G40" s="461" t="s">
        <v>305</v>
      </c>
      <c r="H40" s="462">
        <v>0.1</v>
      </c>
      <c r="I40" s="451"/>
      <c r="J40" s="455"/>
      <c r="K40" s="463">
        <v>0.02</v>
      </c>
      <c r="L40" s="459" t="s">
        <v>317</v>
      </c>
      <c r="M40" s="585">
        <f>K40*M24</f>
        <v>42.463999999999999</v>
      </c>
      <c r="N40" s="459" t="s">
        <v>324</v>
      </c>
      <c r="O40" s="459"/>
    </row>
    <row r="41" spans="2:15" x14ac:dyDescent="0.25">
      <c r="B41" t="str">
        <v>Резерв на отриц. курсовую разницу (3% в договоре)</v>
      </c>
      <c r="C41">
        <v>33</v>
      </c>
      <c r="D41">
        <v>10042.036002651426</v>
      </c>
      <c r="G41" s="454"/>
      <c r="H41" s="450"/>
      <c r="I41" s="451"/>
      <c r="J41" s="717" t="s">
        <v>318</v>
      </c>
      <c r="K41" s="717"/>
      <c r="L41" s="717"/>
      <c r="M41" s="586">
        <f>M39-M40</f>
        <v>-26669.114090670057</v>
      </c>
    </row>
    <row r="42" spans="2:15" x14ac:dyDescent="0.25">
      <c r="B42" t="str">
        <v>Комиссия фин/агента (% затрат вне РФ)</v>
      </c>
      <c r="C42">
        <v>34</v>
      </c>
      <c r="D42">
        <v>5961.7834217142881</v>
      </c>
      <c r="G42" s="454"/>
      <c r="H42" s="451"/>
      <c r="I42" s="451"/>
      <c r="J42" s="451"/>
      <c r="K42" s="451"/>
      <c r="L42" s="464"/>
      <c r="M42" s="451"/>
    </row>
    <row r="43" spans="2:15" x14ac:dyDescent="0.25">
      <c r="B43" t="str">
        <v>Цена продажи без НДС</v>
      </c>
      <c r="C43">
        <v>35</v>
      </c>
      <c r="D43">
        <v>0</v>
      </c>
      <c r="G43" s="454"/>
      <c r="H43" s="451"/>
      <c r="I43" s="451"/>
      <c r="J43" s="451"/>
      <c r="K43" s="451"/>
      <c r="L43" s="464"/>
      <c r="M43" s="451"/>
    </row>
    <row r="44" spans="2:15" x14ac:dyDescent="0.25">
      <c r="B44" t="str">
        <v>Сумма продажи без НДС</v>
      </c>
      <c r="C44">
        <v>36</v>
      </c>
      <c r="D44">
        <v>344776.57000000018</v>
      </c>
      <c r="G44" s="465"/>
      <c r="H44" s="466"/>
      <c r="I44" s="466"/>
      <c r="J44" s="466"/>
      <c r="K44" s="466"/>
      <c r="L44" s="467"/>
      <c r="M44" s="466"/>
    </row>
    <row r="45" spans="2:15" x14ac:dyDescent="0.25">
      <c r="B45" t="str">
        <v>Итого Сумма Продажи с НДС</v>
      </c>
      <c r="C45">
        <v>37</v>
      </c>
      <c r="D45">
        <v>413731.9000000002</v>
      </c>
    </row>
    <row r="46" spans="2:15" ht="15.75" thickBot="1" x14ac:dyDescent="0.3">
      <c r="B46" t="str">
        <v>Цена продажи c НДС</v>
      </c>
      <c r="C46">
        <v>38</v>
      </c>
      <c r="D46">
        <v>0</v>
      </c>
    </row>
    <row r="47" spans="2:15" x14ac:dyDescent="0.25">
      <c r="B47" t="str">
        <v>НДС с продаж</v>
      </c>
      <c r="C47">
        <v>39</v>
      </c>
      <c r="D47">
        <v>68955.329999999987</v>
      </c>
      <c r="K47" s="718" t="s">
        <v>119</v>
      </c>
      <c r="L47"/>
      <c r="M47"/>
    </row>
    <row r="48" spans="2:15" ht="15.75" thickBot="1" x14ac:dyDescent="0.3">
      <c r="B48" t="str">
        <v>НДС (при импорте в РФ)</v>
      </c>
      <c r="C48">
        <v>40</v>
      </c>
      <c r="D48">
        <v>54728.620000000017</v>
      </c>
      <c r="K48" s="719"/>
      <c r="L48"/>
      <c r="M48"/>
    </row>
    <row r="49" spans="2:13" ht="17.25" thickBot="1" x14ac:dyDescent="0.4">
      <c r="B49" t="str">
        <v>НДС к уплате за вычетом импортного НДС</v>
      </c>
      <c r="C49">
        <v>41</v>
      </c>
      <c r="D49">
        <v>14226.709999999994</v>
      </c>
      <c r="K49" s="468">
        <f>H8</f>
        <v>1.3426863673692835</v>
      </c>
      <c r="L49"/>
      <c r="M49"/>
    </row>
    <row r="50" spans="2:13" ht="15.75" thickBot="1" x14ac:dyDescent="0.3">
      <c r="B50" t="str">
        <v>Комиссия за Транзит</v>
      </c>
      <c r="C50">
        <v>42</v>
      </c>
      <c r="D50">
        <v>0</v>
      </c>
      <c r="K50" s="469"/>
      <c r="L50"/>
      <c r="M50"/>
    </row>
    <row r="51" spans="2:13" x14ac:dyDescent="0.25">
      <c r="B51" t="str">
        <v>ссылка на Альта.Ру по коду ТН ВЭД</v>
      </c>
      <c r="C51">
        <v>43</v>
      </c>
      <c r="D51">
        <v>0</v>
      </c>
    </row>
    <row r="52" spans="2:13" x14ac:dyDescent="0.25">
      <c r="B52">
        <v>0</v>
      </c>
      <c r="C52">
        <v>44</v>
      </c>
      <c r="D52">
        <v>0</v>
      </c>
    </row>
    <row r="53" spans="2:13" x14ac:dyDescent="0.25">
      <c r="B53" t="str">
        <v>Таргет по цене без НДС</v>
      </c>
      <c r="C53">
        <v>45</v>
      </c>
      <c r="D53">
        <v>0</v>
      </c>
    </row>
    <row r="54" spans="2:13" x14ac:dyDescent="0.25">
      <c r="B54" t="str">
        <v>отклонение</v>
      </c>
      <c r="C54">
        <v>46</v>
      </c>
      <c r="D54">
        <v>0</v>
      </c>
    </row>
    <row r="55" spans="2:13" x14ac:dyDescent="0.25">
      <c r="B55">
        <v>0</v>
      </c>
      <c r="C55">
        <v>47</v>
      </c>
      <c r="D55">
        <v>0</v>
      </c>
    </row>
    <row r="56" spans="2:13" x14ac:dyDescent="0.25">
      <c r="B56" t="str">
        <v>Внутренняя наценка</v>
      </c>
      <c r="C56">
        <v>48</v>
      </c>
      <c r="D56">
        <v>2.0000005563380441E-2</v>
      </c>
    </row>
    <row r="57" spans="2:13" x14ac:dyDescent="0.25">
      <c r="B57" t="str">
        <v>Цена за ед.</v>
      </c>
      <c r="C57">
        <v>49</v>
      </c>
      <c r="D57">
        <v>0</v>
      </c>
    </row>
    <row r="58" spans="2:13" x14ac:dyDescent="0.25">
      <c r="B58" t="str">
        <v>Сумма валютной спецификации</v>
      </c>
      <c r="C58">
        <v>50</v>
      </c>
      <c r="D58">
        <v>261916.78999999995</v>
      </c>
    </row>
    <row r="59" spans="2:13" x14ac:dyDescent="0.25">
      <c r="B59" t="str">
        <v>Сумма закупки в валюте КП с учетом НДС</v>
      </c>
      <c r="C59">
        <v>51</v>
      </c>
      <c r="D59">
        <v>290162.7167507002</v>
      </c>
    </row>
    <row r="60" spans="2:13" x14ac:dyDescent="0.25">
      <c r="B60" t="str">
        <v>Итого Стоимость финансирования</v>
      </c>
      <c r="C60">
        <v>52</v>
      </c>
      <c r="D60">
        <v>7772.0706965276886</v>
      </c>
    </row>
    <row r="61" spans="2:13" x14ac:dyDescent="0.25">
      <c r="B61" t="str">
        <v>Комиссия за рассрочку* за вычетом аванса</v>
      </c>
      <c r="C61">
        <v>53</v>
      </c>
      <c r="D61">
        <v>0</v>
      </c>
    </row>
    <row r="62" spans="2:13" x14ac:dyDescent="0.25">
      <c r="B62" t="str">
        <v>База распределения Лог.</v>
      </c>
      <c r="C62">
        <v>54</v>
      </c>
      <c r="D62">
        <v>0</v>
      </c>
    </row>
    <row r="63" spans="2:13" x14ac:dyDescent="0.25">
      <c r="B63" t="str">
        <v>база для распределения косвен.</v>
      </c>
      <c r="C63">
        <v>55</v>
      </c>
      <c r="D63">
        <v>0</v>
      </c>
    </row>
    <row r="64" spans="2:13" x14ac:dyDescent="0.25">
      <c r="B64" t="str">
        <v>$</v>
      </c>
      <c r="C64" t="str">
        <v>$</v>
      </c>
      <c r="D64">
        <v>0</v>
      </c>
    </row>
    <row r="65" spans="2:4" x14ac:dyDescent="0.25">
      <c r="B65">
        <v>0</v>
      </c>
      <c r="C65">
        <v>0</v>
      </c>
      <c r="D65">
        <v>0</v>
      </c>
    </row>
    <row r="66" spans="2:4" x14ac:dyDescent="0.25">
      <c r="B66">
        <v>0</v>
      </c>
      <c r="C66">
        <v>0</v>
      </c>
      <c r="D66">
        <v>0</v>
      </c>
    </row>
  </sheetData>
  <mergeCells count="3">
    <mergeCell ref="G36:I36"/>
    <mergeCell ref="J41:L41"/>
    <mergeCell ref="K47:K48"/>
  </mergeCells>
  <conditionalFormatting sqref="K35">
    <cfRule type="containsText" dxfId="34" priority="1" operator="containsText" text="false">
      <formula>NOT(ISERROR(SEARCH("false",K35)))</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2EABFE-321A-49C7-B898-493246B2E7E5}">
  <sheetPr codeName="Sheet21">
    <tabColor rgb="FFFFFF00"/>
  </sheetPr>
  <dimension ref="A1:C40"/>
  <sheetViews>
    <sheetView topLeftCell="A3" zoomScale="77" workbookViewId="0">
      <selection activeCell="C12" sqref="C12"/>
    </sheetView>
  </sheetViews>
  <sheetFormatPr defaultColWidth="9.140625" defaultRowHeight="15" x14ac:dyDescent="0.25"/>
  <cols>
    <col min="1" max="1" width="48.7109375" style="507" bestFit="1" customWidth="1"/>
    <col min="2" max="2" width="55" style="520" customWidth="1"/>
    <col min="3" max="3" width="39" style="507" bestFit="1" customWidth="1"/>
    <col min="4" max="16384" width="9.140625" style="508"/>
  </cols>
  <sheetData>
    <row r="1" spans="1:3" x14ac:dyDescent="0.25">
      <c r="B1" s="720" t="s">
        <v>376</v>
      </c>
      <c r="C1" s="720"/>
    </row>
    <row r="2" spans="1:3" x14ac:dyDescent="0.25">
      <c r="B2" s="721" t="s">
        <v>377</v>
      </c>
      <c r="C2" s="721"/>
    </row>
    <row r="3" spans="1:3" ht="15.75" thickBot="1" x14ac:dyDescent="0.3">
      <c r="A3" s="509" t="s">
        <v>378</v>
      </c>
      <c r="B3" s="509" t="s">
        <v>379</v>
      </c>
      <c r="C3" s="509" t="s">
        <v>380</v>
      </c>
    </row>
    <row r="4" spans="1:3" ht="21.75" thickBot="1" x14ac:dyDescent="0.3">
      <c r="A4" s="510" t="s">
        <v>381</v>
      </c>
      <c r="B4" s="511"/>
      <c r="C4" s="512"/>
    </row>
    <row r="5" spans="1:3" x14ac:dyDescent="0.25">
      <c r="A5" s="513" t="s">
        <v>298</v>
      </c>
      <c r="B5" s="514"/>
      <c r="C5" s="507" t="s">
        <v>382</v>
      </c>
    </row>
    <row r="6" spans="1:3" x14ac:dyDescent="0.25">
      <c r="A6" s="513" t="s">
        <v>344</v>
      </c>
      <c r="B6" s="515" t="s">
        <v>457</v>
      </c>
      <c r="C6" s="507" t="s">
        <v>382</v>
      </c>
    </row>
    <row r="7" spans="1:3" x14ac:dyDescent="0.25">
      <c r="A7" s="513" t="s">
        <v>383</v>
      </c>
      <c r="B7" s="516"/>
      <c r="C7" s="507" t="s">
        <v>382</v>
      </c>
    </row>
    <row r="8" spans="1:3" x14ac:dyDescent="0.25">
      <c r="A8" s="513" t="s">
        <v>384</v>
      </c>
      <c r="B8" s="517"/>
    </row>
    <row r="9" spans="1:3" x14ac:dyDescent="0.25">
      <c r="A9" s="513" t="s">
        <v>172</v>
      </c>
      <c r="B9" s="518" t="s">
        <v>462</v>
      </c>
      <c r="C9" s="519" t="s">
        <v>386</v>
      </c>
    </row>
    <row r="10" spans="1:3" x14ac:dyDescent="0.25">
      <c r="A10" s="513" t="s">
        <v>384</v>
      </c>
    </row>
    <row r="11" spans="1:3" ht="21.75" thickBot="1" x14ac:dyDescent="0.3">
      <c r="A11" s="510" t="s">
        <v>387</v>
      </c>
      <c r="B11" s="511"/>
      <c r="C11" s="512"/>
    </row>
    <row r="12" spans="1:3" x14ac:dyDescent="0.25">
      <c r="A12" s="513" t="s">
        <v>388</v>
      </c>
      <c r="B12" s="518" t="str">
        <f>offer_sale_type</f>
        <v>поставка</v>
      </c>
    </row>
    <row r="13" spans="1:3" x14ac:dyDescent="0.25">
      <c r="A13" s="513" t="s">
        <v>389</v>
      </c>
      <c r="B13" s="521" t="str">
        <f>'КП price'!K9</f>
        <v>частичная оплата: 30%-аванс в течении 5 календарных дней с даты подписания спецификации</v>
      </c>
      <c r="C13" s="507" t="s">
        <v>390</v>
      </c>
    </row>
    <row r="14" spans="1:3" x14ac:dyDescent="0.25">
      <c r="A14" s="513" t="s">
        <v>391</v>
      </c>
      <c r="B14" s="522">
        <v>1</v>
      </c>
      <c r="C14" s="507" t="s">
        <v>392</v>
      </c>
    </row>
    <row r="15" spans="1:3" x14ac:dyDescent="0.25">
      <c r="A15" s="513" t="s">
        <v>393</v>
      </c>
      <c r="B15" s="523" t="str">
        <f>offer_incoterms</f>
        <v>DDP</v>
      </c>
      <c r="C15" s="507" t="s">
        <v>405</v>
      </c>
    </row>
    <row r="16" spans="1:3" x14ac:dyDescent="0.25">
      <c r="A16" s="513" t="s">
        <v>394</v>
      </c>
      <c r="B16" s="523" t="str">
        <f>'КП price'!K11</f>
        <v>60 календарных дней с даты зачисления аванса</v>
      </c>
      <c r="C16" s="507" t="s">
        <v>390</v>
      </c>
    </row>
    <row r="17" spans="1:3" x14ac:dyDescent="0.25">
      <c r="A17" s="513" t="s">
        <v>395</v>
      </c>
      <c r="B17" s="524" t="str">
        <f>offer_currency</f>
        <v>USD</v>
      </c>
      <c r="C17" s="519" t="s">
        <v>386</v>
      </c>
    </row>
    <row r="18" spans="1:3" x14ac:dyDescent="0.25">
      <c r="A18" s="513" t="s">
        <v>396</v>
      </c>
      <c r="B18" s="524" t="str">
        <f>currency_1</f>
        <v>USD</v>
      </c>
      <c r="C18" s="519" t="s">
        <v>386</v>
      </c>
    </row>
    <row r="19" spans="1:3" x14ac:dyDescent="0.25">
      <c r="A19" s="513" t="s">
        <v>384</v>
      </c>
    </row>
    <row r="20" spans="1:3" ht="21.75" thickBot="1" x14ac:dyDescent="0.3">
      <c r="A20" s="510" t="s">
        <v>55</v>
      </c>
      <c r="B20" s="511"/>
      <c r="C20" s="512"/>
    </row>
    <row r="21" spans="1:3" x14ac:dyDescent="0.25">
      <c r="A21" s="513" t="s">
        <v>397</v>
      </c>
      <c r="B21" s="525"/>
      <c r="C21" s="507" t="s">
        <v>382</v>
      </c>
    </row>
    <row r="23" spans="1:3" ht="21.75" thickBot="1" x14ac:dyDescent="0.3">
      <c r="A23" s="510" t="s">
        <v>398</v>
      </c>
      <c r="B23" s="511"/>
      <c r="C23" s="512"/>
    </row>
    <row r="25" spans="1:3" x14ac:dyDescent="0.25">
      <c r="A25" s="513" t="s">
        <v>399</v>
      </c>
      <c r="B25" s="526">
        <v>13</v>
      </c>
      <c r="C25" s="507" t="s">
        <v>400</v>
      </c>
    </row>
    <row r="26" spans="1:3" x14ac:dyDescent="0.25">
      <c r="A26" s="513" t="s">
        <v>401</v>
      </c>
      <c r="B26" s="527">
        <v>45679</v>
      </c>
      <c r="C26" s="507" t="s">
        <v>402</v>
      </c>
    </row>
    <row r="27" spans="1:3" x14ac:dyDescent="0.25">
      <c r="A27" s="513" t="s">
        <v>403</v>
      </c>
      <c r="B27" s="527">
        <v>45679</v>
      </c>
      <c r="C27" s="507" t="s">
        <v>402</v>
      </c>
    </row>
    <row r="28" spans="1:3" x14ac:dyDescent="0.25">
      <c r="A28" s="513" t="s">
        <v>404</v>
      </c>
      <c r="B28" s="526">
        <v>9909</v>
      </c>
      <c r="C28" s="507" t="s">
        <v>400</v>
      </c>
    </row>
    <row r="30" spans="1:3" ht="21.75" thickBot="1" x14ac:dyDescent="0.3">
      <c r="A30" s="510" t="s">
        <v>454</v>
      </c>
      <c r="B30" s="511"/>
      <c r="C30" s="512"/>
    </row>
    <row r="32" spans="1:3" x14ac:dyDescent="0.25">
      <c r="A32" s="513" t="s">
        <v>452</v>
      </c>
      <c r="B32" s="524" t="s">
        <v>455</v>
      </c>
      <c r="C32" s="519" t="s">
        <v>386</v>
      </c>
    </row>
    <row r="33" spans="1:3" x14ac:dyDescent="0.25">
      <c r="A33" s="513" t="s">
        <v>449</v>
      </c>
      <c r="B33" s="575">
        <v>1</v>
      </c>
      <c r="C33" s="507" t="s">
        <v>382</v>
      </c>
    </row>
    <row r="34" spans="1:3" x14ac:dyDescent="0.25">
      <c r="A34" s="513" t="s">
        <v>451</v>
      </c>
      <c r="B34" s="575">
        <v>0.01</v>
      </c>
      <c r="C34" s="507" t="s">
        <v>382</v>
      </c>
    </row>
    <row r="35" spans="1:3" x14ac:dyDescent="0.25">
      <c r="A35" s="513" t="s">
        <v>450</v>
      </c>
      <c r="B35" s="527">
        <v>45679</v>
      </c>
      <c r="C35" s="507" t="s">
        <v>382</v>
      </c>
    </row>
    <row r="36" spans="1:3" x14ac:dyDescent="0.25">
      <c r="A36" s="513" t="s">
        <v>393</v>
      </c>
      <c r="B36" s="524" t="s">
        <v>30</v>
      </c>
      <c r="C36" s="519" t="s">
        <v>386</v>
      </c>
    </row>
    <row r="37" spans="1:3" x14ac:dyDescent="0.25">
      <c r="A37" s="513" t="s">
        <v>452</v>
      </c>
      <c r="B37" s="575" t="s">
        <v>453</v>
      </c>
      <c r="C37" s="507" t="s">
        <v>382</v>
      </c>
    </row>
    <row r="38" spans="1:3" x14ac:dyDescent="0.25">
      <c r="A38" s="513" t="s">
        <v>117</v>
      </c>
      <c r="B38" s="540">
        <f>_xlfn.XLOOKUP(_xlfn.XLOOKUP(INVOICE!Название_компании,helpsheet!$AC:$AC,helpsheet!AG:AG,0,0)&amp;"-"&amp;_xlfn.XLOOKUP(INVOICE!B7,helpsheet!$AC:$AC,helpsheet!AG:AG,0,0),helpsheet!AL:AL,helpsheet!AM:AM,0,0)</f>
        <v>0.1</v>
      </c>
      <c r="C38" s="507" t="s">
        <v>382</v>
      </c>
    </row>
    <row r="39" spans="1:3" x14ac:dyDescent="0.25">
      <c r="A39" s="513" t="s">
        <v>448</v>
      </c>
      <c r="B39" s="524" t="s">
        <v>201</v>
      </c>
      <c r="C39" s="519" t="s">
        <v>386</v>
      </c>
    </row>
    <row r="40" spans="1:3" x14ac:dyDescent="0.25">
      <c r="A40" s="513" t="s">
        <v>432</v>
      </c>
      <c r="B40" s="524" t="s">
        <v>458</v>
      </c>
      <c r="C40" s="519" t="s">
        <v>386</v>
      </c>
    </row>
  </sheetData>
  <mergeCells count="2">
    <mergeCell ref="B1:C1"/>
    <mergeCell ref="B2:C2"/>
  </mergeCells>
  <dataValidations xWindow="618" yWindow="786" count="7">
    <dataValidation type="list" allowBlank="1" showInputMessage="1" showErrorMessage="1" sqref="B17:B18" xr:uid="{E270532D-DC7F-400C-BEC0-C3FED9A09C37}">
      <formula1>"USD,EUR,RUB,TRY"</formula1>
    </dataValidation>
    <dataValidation type="date" allowBlank="1" showInputMessage="1" showErrorMessage="1" sqref="B26:B27 B35" xr:uid="{8C77EA7D-4CAE-4FFF-9386-357F2CF11C56}">
      <formula1>B25+1</formula1>
      <formula2>51501</formula2>
    </dataValidation>
    <dataValidation type="list" allowBlank="1" showInputMessage="1" showErrorMessage="1" sqref="B17:B18" xr:uid="{20D22322-612C-4F27-A391-5B3F0A1EEBCF}">
      <formula1>INDIRECT("currency[3-х букв. код]")</formula1>
    </dataValidation>
    <dataValidation type="date" allowBlank="1" showInputMessage="1" showErrorMessage="1" sqref="B29" xr:uid="{A119EAEC-01CD-4263-9FA4-E70434F3E072}">
      <formula1>44562</formula1>
      <formula2>51501</formula2>
    </dataValidation>
    <dataValidation type="list" allowBlank="1" showInputMessage="1" showErrorMessage="1" sqref="B9" xr:uid="{DC2646D0-8A9F-4338-BCD6-5AF9B72B0449}">
      <formula1>"ООО «Мастер Бэринг»,ООО «ЦМТО-1»,ООО «Рад Ресурс»"</formula1>
    </dataValidation>
    <dataValidation type="decimal" allowBlank="1" showInputMessage="1" showErrorMessage="1" sqref="B14" xr:uid="{817E337B-1B05-4AD8-A40A-2BE42A1F9146}">
      <formula1>1</formula1>
      <formula2>100</formula2>
    </dataValidation>
    <dataValidation type="list" allowBlank="1" showInputMessage="1" showErrorMessage="1" sqref="B32" xr:uid="{C8BF1E1C-334D-4438-B566-951B14F5CFDC}">
      <formula1>"COMMERCIAL INVOICE, PROFORMA INVOICE"</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xWindow="618" yWindow="786" count="3">
        <x14:dataValidation type="list" allowBlank="1" showInputMessage="1" showErrorMessage="1" prompt="Выберите в этой ячейке название компании, принимающей_x000a_ счет" xr:uid="{9D3E97CC-B997-4A9F-A433-8BCEFDBD1A68}">
          <x14:formula1>
            <xm:f>helpsheet!$AC$2:$AC$13</xm:f>
          </x14:formula1>
          <xm:sqref>B40</xm:sqref>
        </x14:dataValidation>
        <x14:dataValidation type="list" allowBlank="1" showInputMessage="1" showErrorMessage="1" prompt="Выберите в этой ячейке название компании, выставляющей счет" xr:uid="{20DEC617-D805-47D1-9941-1ACA9314EB87}">
          <x14:formula1>
            <xm:f>helpsheet!$AC$2:$AC$13</xm:f>
          </x14:formula1>
          <xm:sqref>B39</xm:sqref>
        </x14:dataValidation>
        <x14:dataValidation type="list" allowBlank="1" showInputMessage="1" showErrorMessage="1" xr:uid="{B85C5CBB-B1D9-4276-AEEA-4CB62B43B662}">
          <x14:formula1>
            <xm:f>helpsheet!$L$4:$L$14</xm:f>
          </x14:formula1>
          <xm:sqref>B36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D66068-37E3-494E-A549-10EDBBB72074}">
  <sheetPr codeName="Sheet1" filterMode="1">
    <tabColor rgb="FF00B050"/>
  </sheetPr>
  <dimension ref="A1:K144"/>
  <sheetViews>
    <sheetView view="pageBreakPreview" zoomScaleNormal="70" zoomScaleSheetLayoutView="100" workbookViewId="0">
      <selection activeCell="E11" sqref="E11"/>
    </sheetView>
  </sheetViews>
  <sheetFormatPr defaultColWidth="9.140625" defaultRowHeight="15" x14ac:dyDescent="0.25"/>
  <cols>
    <col min="1" max="1" width="4.42578125" style="508" customWidth="1"/>
    <col min="2" max="2" width="22.42578125" style="542" customWidth="1"/>
    <col min="3" max="3" width="16.42578125" style="542" customWidth="1"/>
    <col min="4" max="4" width="9.42578125" style="542" customWidth="1"/>
    <col min="5" max="5" width="17.85546875" style="542" customWidth="1"/>
    <col min="6" max="7" width="20.42578125" style="542" customWidth="1"/>
    <col min="8" max="8" width="17.28515625" style="542" customWidth="1"/>
    <col min="9" max="9" width="9.140625" style="508"/>
    <col min="10" max="10" width="36.85546875" style="508" customWidth="1"/>
    <col min="11" max="16384" width="9.140625" style="508"/>
  </cols>
  <sheetData>
    <row r="1" spans="1:11" ht="18" customHeight="1" x14ac:dyDescent="0.25">
      <c r="B1" s="541" t="s">
        <v>410</v>
      </c>
      <c r="C1" s="541"/>
      <c r="H1" s="543" t="s">
        <v>411</v>
      </c>
    </row>
    <row r="2" spans="1:11" ht="15.75" x14ac:dyDescent="0.25">
      <c r="B2" s="541" t="str">
        <f>"к договору поставки № "&amp;dogovor</f>
        <v>к договору поставки № 13</v>
      </c>
      <c r="C2" s="541"/>
    </row>
    <row r="3" spans="1:11" ht="21" x14ac:dyDescent="0.25">
      <c r="B3" s="541" t="str">
        <f>"от "&amp;TEXT(spec_date_IN,"ДД.ММ.ГГГГ")</f>
        <v>от ДД45679.ММ.ГГГГ</v>
      </c>
      <c r="C3" s="541"/>
      <c r="H3" s="544" t="s">
        <v>412</v>
      </c>
      <c r="I3" s="545" t="s">
        <v>456</v>
      </c>
      <c r="K3" s="546" t="s">
        <v>413</v>
      </c>
    </row>
    <row r="4" spans="1:11" ht="21" x14ac:dyDescent="0.25">
      <c r="B4" s="547"/>
      <c r="C4" s="547"/>
      <c r="H4" s="544" t="s">
        <v>414</v>
      </c>
      <c r="I4" s="508" t="str">
        <f>TEXT(spec_date_IN,"ГГГГММДД")&amp;"_"&amp;"Спец_"&amp;spec_num_IN&amp;"_"&amp;buyer__1</f>
        <v>ГГГГММДД_Спец_9909_</v>
      </c>
      <c r="K4" s="546" t="s">
        <v>415</v>
      </c>
    </row>
    <row r="5" spans="1:11" ht="15.75" x14ac:dyDescent="0.25">
      <c r="B5" s="723" t="str">
        <f>"СПЕЦИФИКАЦИЯ №"&amp;spec_num_IN</f>
        <v>СПЕЦИФИКАЦИЯ №9909</v>
      </c>
      <c r="C5" s="723"/>
      <c r="D5" s="723"/>
      <c r="E5" s="723"/>
      <c r="F5" s="723"/>
    </row>
    <row r="6" spans="1:11" ht="15.75" x14ac:dyDescent="0.25">
      <c r="B6" s="723" t="str">
        <f>"к договору поставки № "&amp;contract_num_IN&amp;" от "&amp;TEXT(contract_date_IN,"ДД.ММ.ГГГГ")</f>
        <v>к договору поставки № 13 от ДД45679.ММ.ГГГГ</v>
      </c>
      <c r="C6" s="723"/>
      <c r="D6" s="723"/>
      <c r="E6" s="723"/>
      <c r="F6" s="723"/>
      <c r="H6" s="544" t="s">
        <v>416</v>
      </c>
    </row>
    <row r="7" spans="1:11" x14ac:dyDescent="0.25">
      <c r="B7" s="724" t="str">
        <f>"между "&amp;seller_1&amp;" и "&amp;buyer__1</f>
        <v xml:space="preserve">между ООО «Рад Ресурс» и </v>
      </c>
      <c r="C7" s="724"/>
      <c r="D7" s="724"/>
      <c r="E7" s="724"/>
      <c r="F7" s="724"/>
      <c r="H7" s="544" t="s">
        <v>417</v>
      </c>
    </row>
    <row r="8" spans="1:11" ht="15.75" x14ac:dyDescent="0.25">
      <c r="B8" s="549" t="s">
        <v>418</v>
      </c>
      <c r="C8" s="548"/>
      <c r="D8" s="548"/>
      <c r="E8" s="548"/>
      <c r="F8" s="550">
        <f>spec_date_IN</f>
        <v>45679</v>
      </c>
      <c r="H8" s="544" t="s">
        <v>419</v>
      </c>
    </row>
    <row r="9" spans="1:11" ht="15.75" thickBot="1" x14ac:dyDescent="0.3">
      <c r="B9" s="551"/>
      <c r="C9" s="551"/>
      <c r="H9" s="544" t="s">
        <v>420</v>
      </c>
    </row>
    <row r="10" spans="1:11" ht="50.25" customHeight="1" thickBot="1" x14ac:dyDescent="0.3">
      <c r="A10" s="508" t="s">
        <v>100</v>
      </c>
      <c r="B10" s="552" t="s">
        <v>421</v>
      </c>
      <c r="C10" s="553" t="s">
        <v>422</v>
      </c>
      <c r="D10" s="553" t="s">
        <v>45</v>
      </c>
      <c r="E10" s="553" t="str">
        <f>"Цена за ед, в т.ч. НДС (20%) в "&amp;currency_1</f>
        <v>Цена за ед, в т.ч. НДС (20%) в USD</v>
      </c>
      <c r="F10" s="553" t="str">
        <f>"Общая стоимость , в т.ч. НДС (20%) в "&amp;currency_1</f>
        <v>Общая стоимость , в т.ч. НДС (20%) в USD</v>
      </c>
      <c r="H10" s="554" t="s">
        <v>177</v>
      </c>
      <c r="I10" s="546" t="s">
        <v>178</v>
      </c>
    </row>
    <row r="11" spans="1:11" ht="15.75" thickBot="1" x14ac:dyDescent="0.3">
      <c r="A11" s="508">
        <v>1</v>
      </c>
      <c r="B11" s="555" t="str">
        <f>'КП price'!D17</f>
        <v>195-03-51110</v>
      </c>
      <c r="C11" s="556" t="str">
        <f>'КП price'!C17</f>
        <v>Komatsu</v>
      </c>
      <c r="D11" s="556">
        <f>'КП price'!I17</f>
        <v>1</v>
      </c>
      <c r="E11" s="557">
        <f>'КП price'!M17</f>
        <v>31209.42</v>
      </c>
      <c r="F11" s="557">
        <f>D11*E11</f>
        <v>31209.42</v>
      </c>
      <c r="H11" s="542" t="str">
        <f>IF(F11&gt;0,"показать","скрыть")</f>
        <v>показать</v>
      </c>
    </row>
    <row r="12" spans="1:11" ht="15.75" hidden="1" thickBot="1" x14ac:dyDescent="0.3">
      <c r="A12" s="508">
        <v>2</v>
      </c>
      <c r="B12" s="555" t="str">
        <f>'КП price'!D18</f>
        <v>6245-31-1100</v>
      </c>
      <c r="C12" s="556" t="str">
        <f>'КП price'!C18</f>
        <v>Komatsu</v>
      </c>
      <c r="D12" s="556">
        <f>'КП price'!I18</f>
        <v>1</v>
      </c>
      <c r="E12" s="557">
        <f>'КП price'!M18</f>
        <v>26914.03</v>
      </c>
      <c r="F12" s="557">
        <f t="shared" ref="F12:F75" si="0">E12-D12</f>
        <v>26913.03</v>
      </c>
      <c r="H12" s="542" t="str">
        <f t="shared" ref="H12:H75" si="1">IF(F12&gt;0,"показать","скрыть")</f>
        <v>показать</v>
      </c>
    </row>
    <row r="13" spans="1:11" ht="15.75" hidden="1" thickBot="1" x14ac:dyDescent="0.3">
      <c r="A13" s="508">
        <v>3</v>
      </c>
      <c r="B13" s="555" t="str">
        <f>'КП price'!D19</f>
        <v>6162-33-1202</v>
      </c>
      <c r="C13" s="556" t="str">
        <f>'КП price'!C19</f>
        <v>Komatsu</v>
      </c>
      <c r="D13" s="556">
        <f>'КП price'!I19</f>
        <v>1</v>
      </c>
      <c r="E13" s="557">
        <f>'КП price'!M19</f>
        <v>26387.64</v>
      </c>
      <c r="F13" s="557">
        <f t="shared" si="0"/>
        <v>26386.639999999999</v>
      </c>
      <c r="H13" s="542" t="str">
        <f t="shared" si="1"/>
        <v>показать</v>
      </c>
    </row>
    <row r="14" spans="1:11" ht="15.75" hidden="1" thickBot="1" x14ac:dyDescent="0.3">
      <c r="A14" s="508">
        <v>4</v>
      </c>
      <c r="B14" s="555" t="str">
        <f>'КП price'!D20</f>
        <v>195-03-43100</v>
      </c>
      <c r="C14" s="556" t="str">
        <f>'КП price'!C20</f>
        <v>Komatsu</v>
      </c>
      <c r="D14" s="556">
        <f>'КП price'!I20</f>
        <v>1</v>
      </c>
      <c r="E14" s="557">
        <f>'КП price'!M20</f>
        <v>23397.200000000001</v>
      </c>
      <c r="F14" s="557">
        <f t="shared" si="0"/>
        <v>23396.2</v>
      </c>
      <c r="H14" s="542" t="str">
        <f t="shared" si="1"/>
        <v>показать</v>
      </c>
    </row>
    <row r="15" spans="1:11" ht="15.75" hidden="1" thickBot="1" x14ac:dyDescent="0.3">
      <c r="A15" s="508">
        <v>5</v>
      </c>
      <c r="B15" s="555" t="str">
        <f>'КП price'!D21</f>
        <v>600-614-5351</v>
      </c>
      <c r="C15" s="556" t="str">
        <f>'КП price'!C21</f>
        <v>Komatsu</v>
      </c>
      <c r="D15" s="556">
        <f>'КП price'!I21</f>
        <v>1</v>
      </c>
      <c r="E15" s="557">
        <f>'КП price'!M21</f>
        <v>12065.47</v>
      </c>
      <c r="F15" s="557">
        <f t="shared" si="0"/>
        <v>12064.47</v>
      </c>
      <c r="H15" s="542" t="str">
        <f t="shared" si="1"/>
        <v>показать</v>
      </c>
    </row>
    <row r="16" spans="1:11" ht="15.75" hidden="1" thickBot="1" x14ac:dyDescent="0.3">
      <c r="A16" s="508">
        <v>6</v>
      </c>
      <c r="B16" s="555" t="str">
        <f>'КП price'!D22</f>
        <v>17A-40-12300</v>
      </c>
      <c r="C16" s="556" t="str">
        <f>'КП price'!C22</f>
        <v>Komatsu</v>
      </c>
      <c r="D16" s="556">
        <f>'КП price'!I22</f>
        <v>1</v>
      </c>
      <c r="E16" s="557">
        <f>'КП price'!M22</f>
        <v>11069.64</v>
      </c>
      <c r="F16" s="557">
        <f t="shared" si="0"/>
        <v>11068.64</v>
      </c>
      <c r="H16" s="542" t="str">
        <f t="shared" si="1"/>
        <v>показать</v>
      </c>
    </row>
    <row r="17" spans="1:8" ht="15.75" hidden="1" thickBot="1" x14ac:dyDescent="0.3">
      <c r="A17" s="508">
        <v>7</v>
      </c>
      <c r="B17" s="555" t="str">
        <f>'КП price'!D23</f>
        <v>6505-52-5540</v>
      </c>
      <c r="C17" s="556" t="str">
        <f>'КП price'!C23</f>
        <v>Komatsu</v>
      </c>
      <c r="D17" s="556">
        <f>'КП price'!I23</f>
        <v>1</v>
      </c>
      <c r="E17" s="557">
        <f>'КП price'!M23</f>
        <v>10350.879999999999</v>
      </c>
      <c r="F17" s="557">
        <f t="shared" si="0"/>
        <v>10349.879999999999</v>
      </c>
      <c r="H17" s="542" t="str">
        <f t="shared" si="1"/>
        <v>показать</v>
      </c>
    </row>
    <row r="18" spans="1:8" ht="15.75" hidden="1" thickBot="1" x14ac:dyDescent="0.3">
      <c r="A18" s="508">
        <v>8</v>
      </c>
      <c r="B18" s="555" t="str">
        <f>'КП price'!D24</f>
        <v>6502-51-5040</v>
      </c>
      <c r="C18" s="556" t="str">
        <f>'КП price'!C24</f>
        <v>Komatsu</v>
      </c>
      <c r="D18" s="556">
        <f>'КП price'!I24</f>
        <v>1</v>
      </c>
      <c r="E18" s="557">
        <f>'КП price'!M24</f>
        <v>11410.02</v>
      </c>
      <c r="F18" s="557">
        <f t="shared" si="0"/>
        <v>11409.02</v>
      </c>
      <c r="H18" s="542" t="str">
        <f t="shared" si="1"/>
        <v>показать</v>
      </c>
    </row>
    <row r="19" spans="1:8" ht="15.75" hidden="1" thickBot="1" x14ac:dyDescent="0.3">
      <c r="A19" s="508">
        <v>9</v>
      </c>
      <c r="B19" s="555" t="str">
        <f>'КП price'!D25</f>
        <v>6211-72-1230</v>
      </c>
      <c r="C19" s="556" t="str">
        <f>'КП price'!C25</f>
        <v>Komatsu</v>
      </c>
      <c r="D19" s="556">
        <f>'КП price'!I25</f>
        <v>1</v>
      </c>
      <c r="E19" s="557">
        <f>'КП price'!M25</f>
        <v>10114.030000000001</v>
      </c>
      <c r="F19" s="557">
        <f t="shared" si="0"/>
        <v>10113.030000000001</v>
      </c>
      <c r="H19" s="542" t="str">
        <f t="shared" si="1"/>
        <v>показать</v>
      </c>
    </row>
    <row r="20" spans="1:8" ht="15.75" hidden="1" thickBot="1" x14ac:dyDescent="0.3">
      <c r="A20" s="508">
        <v>10</v>
      </c>
      <c r="B20" s="555" t="str">
        <f>'КП price'!D26</f>
        <v>14X-40-23000</v>
      </c>
      <c r="C20" s="556" t="str">
        <f>'КП price'!C26</f>
        <v>Komatsu</v>
      </c>
      <c r="D20" s="556">
        <f>'КП price'!I26</f>
        <v>1</v>
      </c>
      <c r="E20" s="557">
        <f>'КП price'!M26</f>
        <v>9460.68</v>
      </c>
      <c r="F20" s="557">
        <f t="shared" si="0"/>
        <v>9459.68</v>
      </c>
      <c r="H20" s="542" t="str">
        <f t="shared" si="1"/>
        <v>показать</v>
      </c>
    </row>
    <row r="21" spans="1:8" ht="15.75" hidden="1" thickBot="1" x14ac:dyDescent="0.3">
      <c r="A21" s="508">
        <v>11</v>
      </c>
      <c r="B21" s="555" t="str">
        <f>'КП price'!D27</f>
        <v>6506-21-5011</v>
      </c>
      <c r="C21" s="556" t="str">
        <f>'КП price'!C27</f>
        <v>Komatsu</v>
      </c>
      <c r="D21" s="556">
        <f>'КП price'!I27</f>
        <v>1</v>
      </c>
      <c r="E21" s="557">
        <f>'КП price'!M27</f>
        <v>4170.04</v>
      </c>
      <c r="F21" s="557">
        <f t="shared" si="0"/>
        <v>4169.04</v>
      </c>
      <c r="H21" s="542" t="str">
        <f t="shared" si="1"/>
        <v>показать</v>
      </c>
    </row>
    <row r="22" spans="1:8" ht="15.75" hidden="1" thickBot="1" x14ac:dyDescent="0.3">
      <c r="A22" s="508">
        <v>12</v>
      </c>
      <c r="B22" s="555" t="str">
        <f>'КП price'!D28</f>
        <v>6151-72-1181</v>
      </c>
      <c r="C22" s="556" t="str">
        <f>'КП price'!C28</f>
        <v>Komatsu</v>
      </c>
      <c r="D22" s="556">
        <f>'КП price'!I28</f>
        <v>1</v>
      </c>
      <c r="E22" s="557">
        <f>'КП price'!M28</f>
        <v>6141.98</v>
      </c>
      <c r="F22" s="557">
        <f t="shared" si="0"/>
        <v>6140.98</v>
      </c>
      <c r="H22" s="542" t="str">
        <f t="shared" si="1"/>
        <v>показать</v>
      </c>
    </row>
    <row r="23" spans="1:8" ht="15.75" hidden="1" thickBot="1" x14ac:dyDescent="0.3">
      <c r="A23" s="508">
        <v>13</v>
      </c>
      <c r="B23" s="555" t="str">
        <f>'КП price'!D29</f>
        <v>6505-52-5410</v>
      </c>
      <c r="C23" s="556" t="str">
        <f>'КП price'!C29</f>
        <v>Komatsu</v>
      </c>
      <c r="D23" s="556">
        <f>'КП price'!I29</f>
        <v>1</v>
      </c>
      <c r="E23" s="557">
        <f>'КП price'!M29</f>
        <v>7059.79</v>
      </c>
      <c r="F23" s="557">
        <f t="shared" si="0"/>
        <v>7058.79</v>
      </c>
      <c r="H23" s="542" t="str">
        <f t="shared" si="1"/>
        <v>показать</v>
      </c>
    </row>
    <row r="24" spans="1:8" ht="15.75" hidden="1" thickBot="1" x14ac:dyDescent="0.3">
      <c r="A24" s="508">
        <v>14</v>
      </c>
      <c r="B24" s="555" t="str">
        <f>'КП price'!D30</f>
        <v>195-03-63114</v>
      </c>
      <c r="C24" s="556" t="str">
        <f>'КП price'!C30</f>
        <v>Komatsu</v>
      </c>
      <c r="D24" s="556">
        <f>'КП price'!I30</f>
        <v>1</v>
      </c>
      <c r="E24" s="557">
        <f>'КП price'!M30</f>
        <v>6533.69</v>
      </c>
      <c r="F24" s="557">
        <f t="shared" si="0"/>
        <v>6532.69</v>
      </c>
      <c r="H24" s="542" t="str">
        <f t="shared" si="1"/>
        <v>показать</v>
      </c>
    </row>
    <row r="25" spans="1:8" ht="15.75" hidden="1" thickBot="1" x14ac:dyDescent="0.3">
      <c r="A25" s="508">
        <v>15</v>
      </c>
      <c r="B25" s="555" t="str">
        <f>'КП price'!D31</f>
        <v>6245-41-1100</v>
      </c>
      <c r="C25" s="556" t="str">
        <f>'КП price'!C31</f>
        <v>Komatsu</v>
      </c>
      <c r="D25" s="556">
        <f>'КП price'!I31</f>
        <v>1</v>
      </c>
      <c r="E25" s="557">
        <f>'КП price'!M31</f>
        <v>7931.18</v>
      </c>
      <c r="F25" s="557">
        <f t="shared" si="0"/>
        <v>7930.18</v>
      </c>
      <c r="H25" s="542" t="str">
        <f t="shared" si="1"/>
        <v>показать</v>
      </c>
    </row>
    <row r="26" spans="1:8" ht="15.75" hidden="1" thickBot="1" x14ac:dyDescent="0.3">
      <c r="A26" s="508">
        <v>16</v>
      </c>
      <c r="B26" s="555" t="str">
        <f>'КП price'!D32</f>
        <v>6156-71-1132</v>
      </c>
      <c r="C26" s="556" t="str">
        <f>'КП price'!C32</f>
        <v>Komatsu</v>
      </c>
      <c r="D26" s="556">
        <f>'КП price'!I32</f>
        <v>1</v>
      </c>
      <c r="E26" s="557">
        <f>'КП price'!M32</f>
        <v>6834.38</v>
      </c>
      <c r="F26" s="557">
        <f t="shared" si="0"/>
        <v>6833.38</v>
      </c>
      <c r="H26" s="542" t="str">
        <f t="shared" si="1"/>
        <v>показать</v>
      </c>
    </row>
    <row r="27" spans="1:8" ht="15.75" hidden="1" thickBot="1" x14ac:dyDescent="0.3">
      <c r="A27" s="508">
        <v>17</v>
      </c>
      <c r="B27" s="555" t="str">
        <f>'КП price'!D33</f>
        <v>195-09-18410</v>
      </c>
      <c r="C27" s="556" t="str">
        <f>'КП price'!C33</f>
        <v>Komatsu</v>
      </c>
      <c r="D27" s="556">
        <f>'КП price'!I33</f>
        <v>1</v>
      </c>
      <c r="E27" s="557">
        <f>'КП price'!M33</f>
        <v>7407.97</v>
      </c>
      <c r="F27" s="557">
        <f t="shared" si="0"/>
        <v>7406.97</v>
      </c>
      <c r="H27" s="542" t="str">
        <f t="shared" si="1"/>
        <v>показать</v>
      </c>
    </row>
    <row r="28" spans="1:8" ht="15.75" hidden="1" thickBot="1" x14ac:dyDescent="0.3">
      <c r="A28" s="508">
        <v>18</v>
      </c>
      <c r="B28" s="555" t="str">
        <f>'КП price'!D34</f>
        <v>6162-45-1100</v>
      </c>
      <c r="C28" s="556" t="str">
        <f>'КП price'!C34</f>
        <v>Komatsu</v>
      </c>
      <c r="D28" s="556">
        <f>'КП price'!I34</f>
        <v>1</v>
      </c>
      <c r="E28" s="557">
        <f>'КП price'!M34</f>
        <v>6895.46</v>
      </c>
      <c r="F28" s="557">
        <f t="shared" si="0"/>
        <v>6894.46</v>
      </c>
      <c r="H28" s="542" t="str">
        <f t="shared" si="1"/>
        <v>показать</v>
      </c>
    </row>
    <row r="29" spans="1:8" ht="15.75" hidden="1" thickBot="1" x14ac:dyDescent="0.3">
      <c r="A29" s="508">
        <v>19</v>
      </c>
      <c r="B29" s="555" t="str">
        <f>'КП price'!D35</f>
        <v>6251-71-1120</v>
      </c>
      <c r="C29" s="556" t="str">
        <f>'КП price'!C35</f>
        <v>Komatsu</v>
      </c>
      <c r="D29" s="556">
        <f>'КП price'!I35</f>
        <v>1</v>
      </c>
      <c r="E29" s="557">
        <f>'КП price'!M35</f>
        <v>6193.8</v>
      </c>
      <c r="F29" s="557">
        <f t="shared" si="0"/>
        <v>6192.8</v>
      </c>
      <c r="H29" s="542" t="str">
        <f t="shared" si="1"/>
        <v>показать</v>
      </c>
    </row>
    <row r="30" spans="1:8" ht="15.75" hidden="1" thickBot="1" x14ac:dyDescent="0.3">
      <c r="A30" s="508">
        <v>20</v>
      </c>
      <c r="B30" s="555" t="str">
        <f>'КП price'!D36</f>
        <v>6506-21-5020</v>
      </c>
      <c r="C30" s="556" t="str">
        <f>'КП price'!C36</f>
        <v>Komatsu</v>
      </c>
      <c r="D30" s="556">
        <f>'КП price'!I36</f>
        <v>1</v>
      </c>
      <c r="E30" s="557">
        <f>'КП price'!M36</f>
        <v>5922.52</v>
      </c>
      <c r="F30" s="557">
        <f t="shared" si="0"/>
        <v>5921.52</v>
      </c>
      <c r="H30" s="542" t="str">
        <f t="shared" si="1"/>
        <v>показать</v>
      </c>
    </row>
    <row r="31" spans="1:8" ht="15.75" hidden="1" thickBot="1" x14ac:dyDescent="0.3">
      <c r="A31" s="508">
        <v>21</v>
      </c>
      <c r="B31" s="555" t="str">
        <f>'КП price'!D37</f>
        <v>6156-81-8170</v>
      </c>
      <c r="C31" s="556" t="str">
        <f>'КП price'!C37</f>
        <v>Komatsu</v>
      </c>
      <c r="D31" s="556">
        <f>'КП price'!I37</f>
        <v>1</v>
      </c>
      <c r="E31" s="557">
        <f>'КП price'!M37</f>
        <v>6665.65</v>
      </c>
      <c r="F31" s="557">
        <f t="shared" si="0"/>
        <v>6664.65</v>
      </c>
      <c r="H31" s="542" t="str">
        <f t="shared" si="1"/>
        <v>показать</v>
      </c>
    </row>
    <row r="32" spans="1:8" ht="15.75" hidden="1" thickBot="1" x14ac:dyDescent="0.3">
      <c r="A32" s="508">
        <v>22</v>
      </c>
      <c r="B32" s="555" t="str">
        <f>'КП price'!D38</f>
        <v>6151-82-8500</v>
      </c>
      <c r="C32" s="556" t="str">
        <f>'КП price'!C38</f>
        <v>Komatsu</v>
      </c>
      <c r="D32" s="556">
        <f>'КП price'!I38</f>
        <v>1</v>
      </c>
      <c r="E32" s="557">
        <f>'КП price'!M38</f>
        <v>5883.19</v>
      </c>
      <c r="F32" s="557">
        <f t="shared" si="0"/>
        <v>5882.19</v>
      </c>
      <c r="H32" s="542" t="str">
        <f t="shared" si="1"/>
        <v>показать</v>
      </c>
    </row>
    <row r="33" spans="1:8" ht="15.75" hidden="1" thickBot="1" x14ac:dyDescent="0.3">
      <c r="A33" s="508">
        <v>23</v>
      </c>
      <c r="B33" s="555" t="str">
        <f>'КП price'!D39</f>
        <v>705-51-30290</v>
      </c>
      <c r="C33" s="556" t="str">
        <f>'КП price'!C39</f>
        <v>Komatsu</v>
      </c>
      <c r="D33" s="556">
        <f>'КП price'!I39</f>
        <v>1</v>
      </c>
      <c r="E33" s="557">
        <f>'КП price'!M39</f>
        <v>5287.9</v>
      </c>
      <c r="F33" s="557">
        <f t="shared" si="0"/>
        <v>5286.9</v>
      </c>
      <c r="H33" s="542" t="str">
        <f t="shared" si="1"/>
        <v>показать</v>
      </c>
    </row>
    <row r="34" spans="1:8" ht="15.75" hidden="1" thickBot="1" x14ac:dyDescent="0.3">
      <c r="A34" s="508">
        <v>24</v>
      </c>
      <c r="B34" s="555" t="str">
        <f>'КП price'!D40</f>
        <v>6162-65-3501</v>
      </c>
      <c r="C34" s="556" t="str">
        <f>'КП price'!C40</f>
        <v>Komatsu</v>
      </c>
      <c r="D34" s="556">
        <f>'КП price'!I40</f>
        <v>1</v>
      </c>
      <c r="E34" s="557">
        <f>'КП price'!M40</f>
        <v>5156.53</v>
      </c>
      <c r="F34" s="557">
        <f t="shared" si="0"/>
        <v>5155.53</v>
      </c>
      <c r="H34" s="542" t="str">
        <f t="shared" si="1"/>
        <v>показать</v>
      </c>
    </row>
    <row r="35" spans="1:8" ht="15.75" hidden="1" thickBot="1" x14ac:dyDescent="0.3">
      <c r="A35" s="508">
        <v>25</v>
      </c>
      <c r="B35" s="555" t="str">
        <f>'КП price'!D41</f>
        <v>6162-13-7233</v>
      </c>
      <c r="C35" s="556" t="str">
        <f>'КП price'!C41</f>
        <v>Komatsu</v>
      </c>
      <c r="D35" s="556">
        <f>'КП price'!I41</f>
        <v>1</v>
      </c>
      <c r="E35" s="557">
        <f>'КП price'!M41</f>
        <v>4306.5</v>
      </c>
      <c r="F35" s="557">
        <f t="shared" si="0"/>
        <v>4305.5</v>
      </c>
      <c r="H35" s="542" t="str">
        <f t="shared" si="1"/>
        <v>показать</v>
      </c>
    </row>
    <row r="36" spans="1:8" ht="15.75" hidden="1" thickBot="1" x14ac:dyDescent="0.3">
      <c r="A36" s="508">
        <v>26</v>
      </c>
      <c r="B36" s="555" t="str">
        <f>'КП price'!D42</f>
        <v>600-645-7400</v>
      </c>
      <c r="C36" s="556" t="str">
        <f>'КП price'!C42</f>
        <v>Komatsu</v>
      </c>
      <c r="D36" s="556">
        <f>'КП price'!I42</f>
        <v>1</v>
      </c>
      <c r="E36" s="557">
        <f>'КП price'!M42</f>
        <v>4359.95</v>
      </c>
      <c r="F36" s="557">
        <f t="shared" si="0"/>
        <v>4358.95</v>
      </c>
      <c r="H36" s="542" t="str">
        <f t="shared" si="1"/>
        <v>показать</v>
      </c>
    </row>
    <row r="37" spans="1:8" ht="15.75" hidden="1" thickBot="1" x14ac:dyDescent="0.3">
      <c r="A37" s="508">
        <v>27</v>
      </c>
      <c r="B37" s="555" t="str">
        <f>'КП price'!D43</f>
        <v>6210-41-1012</v>
      </c>
      <c r="C37" s="556" t="str">
        <f>'КП price'!C43</f>
        <v>Komatsu</v>
      </c>
      <c r="D37" s="556">
        <f>'КП price'!I43</f>
        <v>1</v>
      </c>
      <c r="E37" s="557">
        <f>'КП price'!M43</f>
        <v>4572.9799999999996</v>
      </c>
      <c r="F37" s="557">
        <f t="shared" si="0"/>
        <v>4571.9799999999996</v>
      </c>
      <c r="H37" s="542" t="str">
        <f t="shared" si="1"/>
        <v>показать</v>
      </c>
    </row>
    <row r="38" spans="1:8" ht="15.75" hidden="1" thickBot="1" x14ac:dyDescent="0.3">
      <c r="A38" s="508">
        <v>28</v>
      </c>
      <c r="B38" s="555" t="str">
        <f>'КП price'!D44</f>
        <v>17A-49-11100</v>
      </c>
      <c r="C38" s="556" t="str">
        <f>'КП price'!C44</f>
        <v>Komatsu</v>
      </c>
      <c r="D38" s="556">
        <f>'КП price'!I44</f>
        <v>1</v>
      </c>
      <c r="E38" s="557">
        <f>'КП price'!M44</f>
        <v>4222.28</v>
      </c>
      <c r="F38" s="557">
        <f t="shared" si="0"/>
        <v>4221.28</v>
      </c>
      <c r="H38" s="542" t="str">
        <f t="shared" si="1"/>
        <v>показать</v>
      </c>
    </row>
    <row r="39" spans="1:8" ht="15.75" hidden="1" thickBot="1" x14ac:dyDescent="0.3">
      <c r="A39" s="508">
        <v>29</v>
      </c>
      <c r="B39" s="555" t="str">
        <f>'КП price'!D45</f>
        <v>6150-41-1012</v>
      </c>
      <c r="C39" s="556" t="str">
        <f>'КП price'!C45</f>
        <v>Komatsu</v>
      </c>
      <c r="D39" s="556">
        <f>'КП price'!I45</f>
        <v>1</v>
      </c>
      <c r="E39" s="557">
        <f>'КП price'!M45</f>
        <v>4095.43</v>
      </c>
      <c r="F39" s="557">
        <f t="shared" si="0"/>
        <v>4094.43</v>
      </c>
      <c r="H39" s="542" t="str">
        <f t="shared" si="1"/>
        <v>показать</v>
      </c>
    </row>
    <row r="40" spans="1:8" ht="15.75" hidden="1" thickBot="1" x14ac:dyDescent="0.3">
      <c r="A40" s="508">
        <v>30</v>
      </c>
      <c r="B40" s="555" t="str">
        <f>'КП price'!D46</f>
        <v>705-51-20930</v>
      </c>
      <c r="C40" s="556" t="str">
        <f>'КП price'!C46</f>
        <v>Komatsu</v>
      </c>
      <c r="D40" s="556">
        <f>'КП price'!I46</f>
        <v>1</v>
      </c>
      <c r="E40" s="557">
        <f>'КП price'!M46</f>
        <v>0</v>
      </c>
      <c r="F40" s="557">
        <f t="shared" si="0"/>
        <v>-1</v>
      </c>
      <c r="H40" s="542" t="str">
        <f t="shared" si="1"/>
        <v>скрыть</v>
      </c>
    </row>
    <row r="41" spans="1:8" ht="15.75" hidden="1" thickBot="1" x14ac:dyDescent="0.3">
      <c r="A41" s="508">
        <v>31</v>
      </c>
      <c r="B41" s="555" t="str">
        <f>'КП price'!D47</f>
        <v>14X-15-15030</v>
      </c>
      <c r="C41" s="556" t="str">
        <f>'КП price'!C47</f>
        <v>Komatsu</v>
      </c>
      <c r="D41" s="556">
        <f>'КП price'!I47</f>
        <v>1</v>
      </c>
      <c r="E41" s="557">
        <f>'КП price'!M47</f>
        <v>0</v>
      </c>
      <c r="F41" s="557">
        <f t="shared" si="0"/>
        <v>-1</v>
      </c>
      <c r="H41" s="542" t="str">
        <f t="shared" si="1"/>
        <v>скрыть</v>
      </c>
    </row>
    <row r="42" spans="1:8" ht="15.75" hidden="1" thickBot="1" x14ac:dyDescent="0.3">
      <c r="A42" s="508">
        <v>32</v>
      </c>
      <c r="B42" s="555" t="str">
        <f>'КП price'!D48</f>
        <v>6245-11-1100</v>
      </c>
      <c r="C42" s="556" t="str">
        <f>'КП price'!C48</f>
        <v>Komatsu</v>
      </c>
      <c r="D42" s="556">
        <f>'КП price'!I48</f>
        <v>1</v>
      </c>
      <c r="E42" s="557">
        <f>'КП price'!M48</f>
        <v>4683.76</v>
      </c>
      <c r="F42" s="557">
        <f t="shared" si="0"/>
        <v>4682.76</v>
      </c>
      <c r="H42" s="542" t="str">
        <f t="shared" si="1"/>
        <v>показать</v>
      </c>
    </row>
    <row r="43" spans="1:8" ht="15.75" hidden="1" thickBot="1" x14ac:dyDescent="0.3">
      <c r="A43" s="508">
        <v>33</v>
      </c>
      <c r="B43" s="555" t="str">
        <f>'КП price'!D49</f>
        <v>207-01-61311</v>
      </c>
      <c r="C43" s="556" t="str">
        <f>'КП price'!C49</f>
        <v>Komatsu</v>
      </c>
      <c r="D43" s="556">
        <f>'КП price'!I49</f>
        <v>1</v>
      </c>
      <c r="E43" s="557">
        <f>'КП price'!M49</f>
        <v>1383.76</v>
      </c>
      <c r="F43" s="557">
        <f t="shared" si="0"/>
        <v>1382.76</v>
      </c>
      <c r="H43" s="542" t="str">
        <f t="shared" si="1"/>
        <v>показать</v>
      </c>
    </row>
    <row r="44" spans="1:8" ht="15.75" hidden="1" thickBot="1" x14ac:dyDescent="0.3">
      <c r="A44" s="508">
        <v>34</v>
      </c>
      <c r="B44" s="555" t="str">
        <f>'КП price'!D50</f>
        <v>705-51-20370</v>
      </c>
      <c r="C44" s="556" t="str">
        <f>'КП price'!C50</f>
        <v>Komatsu</v>
      </c>
      <c r="D44" s="556">
        <f>'КП price'!I50</f>
        <v>1</v>
      </c>
      <c r="E44" s="557">
        <f>'КП price'!M50</f>
        <v>3053.42</v>
      </c>
      <c r="F44" s="557">
        <f t="shared" si="0"/>
        <v>3052.42</v>
      </c>
      <c r="H44" s="542" t="str">
        <f t="shared" si="1"/>
        <v>показать</v>
      </c>
    </row>
    <row r="45" spans="1:8" ht="15.75" hidden="1" thickBot="1" x14ac:dyDescent="0.3">
      <c r="A45" s="508">
        <v>35</v>
      </c>
      <c r="B45" s="555" t="str">
        <f>'КП price'!D51</f>
        <v>705-22-38050</v>
      </c>
      <c r="C45" s="556" t="str">
        <f>'КП price'!C51</f>
        <v>Komatsu</v>
      </c>
      <c r="D45" s="556">
        <f>'КП price'!I51</f>
        <v>1</v>
      </c>
      <c r="E45" s="557">
        <f>'КП price'!M51</f>
        <v>3773.46</v>
      </c>
      <c r="F45" s="557">
        <f t="shared" si="0"/>
        <v>3772.46</v>
      </c>
      <c r="H45" s="542" t="str">
        <f t="shared" si="1"/>
        <v>показать</v>
      </c>
    </row>
    <row r="46" spans="1:8" ht="15.75" hidden="1" thickBot="1" x14ac:dyDescent="0.3">
      <c r="A46" s="508">
        <v>36</v>
      </c>
      <c r="B46" s="555" t="str">
        <f>'КП price'!D52</f>
        <v>600-825-9721</v>
      </c>
      <c r="C46" s="556" t="str">
        <f>'КП price'!C52</f>
        <v>Komatsu</v>
      </c>
      <c r="D46" s="556">
        <f>'КП price'!I52</f>
        <v>1</v>
      </c>
      <c r="E46" s="557">
        <f>'КП price'!M52</f>
        <v>3985.61</v>
      </c>
      <c r="F46" s="557">
        <f t="shared" si="0"/>
        <v>3984.61</v>
      </c>
      <c r="H46" s="542" t="str">
        <f t="shared" si="1"/>
        <v>показать</v>
      </c>
    </row>
    <row r="47" spans="1:8" ht="15.75" hidden="1" thickBot="1" x14ac:dyDescent="0.3">
      <c r="A47" s="508">
        <v>37</v>
      </c>
      <c r="B47" s="555" t="str">
        <f>'КП price'!D53</f>
        <v>6210-62-3500</v>
      </c>
      <c r="C47" s="556" t="str">
        <f>'КП price'!C53</f>
        <v>Komatsu</v>
      </c>
      <c r="D47" s="556">
        <f>'КП price'!I53</f>
        <v>1</v>
      </c>
      <c r="E47" s="557">
        <f>'КП price'!M53</f>
        <v>3429.8</v>
      </c>
      <c r="F47" s="557">
        <f t="shared" si="0"/>
        <v>3428.8</v>
      </c>
      <c r="H47" s="542" t="str">
        <f t="shared" si="1"/>
        <v>показать</v>
      </c>
    </row>
    <row r="48" spans="1:8" ht="15.75" hidden="1" thickBot="1" x14ac:dyDescent="0.3">
      <c r="A48" s="508">
        <v>38</v>
      </c>
      <c r="B48" s="555" t="str">
        <f>'КП price'!D54</f>
        <v>6162-K1-9901</v>
      </c>
      <c r="C48" s="556" t="str">
        <f>'КП price'!C54</f>
        <v>Komatsu</v>
      </c>
      <c r="D48" s="556">
        <f>'КП price'!I54</f>
        <v>1</v>
      </c>
      <c r="E48" s="557">
        <f>'КП price'!M54</f>
        <v>2714.74</v>
      </c>
      <c r="F48" s="557">
        <f t="shared" si="0"/>
        <v>2713.74</v>
      </c>
      <c r="H48" s="542" t="str">
        <f t="shared" si="1"/>
        <v>показать</v>
      </c>
    </row>
    <row r="49" spans="1:8" ht="15.75" hidden="1" thickBot="1" x14ac:dyDescent="0.3">
      <c r="A49" s="508">
        <v>39</v>
      </c>
      <c r="B49" s="555" t="str">
        <f>'КП price'!D55</f>
        <v>TSH10860162100</v>
      </c>
      <c r="C49" s="556" t="str">
        <f>'КП price'!C55</f>
        <v>Komatsu</v>
      </c>
      <c r="D49" s="556">
        <f>'КП price'!I55</f>
        <v>1</v>
      </c>
      <c r="E49" s="557">
        <f>'КП price'!M55</f>
        <v>4120.6400000000003</v>
      </c>
      <c r="F49" s="557">
        <f t="shared" si="0"/>
        <v>4119.6400000000003</v>
      </c>
      <c r="H49" s="542" t="str">
        <f t="shared" si="1"/>
        <v>показать</v>
      </c>
    </row>
    <row r="50" spans="1:8" ht="15.75" hidden="1" thickBot="1" x14ac:dyDescent="0.3">
      <c r="A50" s="508">
        <v>40</v>
      </c>
      <c r="B50" s="555" t="str">
        <f>'КП price'!D56</f>
        <v>6162-15-1100</v>
      </c>
      <c r="C50" s="556" t="str">
        <f>'КП price'!C56</f>
        <v>Komatsu</v>
      </c>
      <c r="D50" s="556">
        <f>'КП price'!I56</f>
        <v>1</v>
      </c>
      <c r="E50" s="557">
        <f>'КП price'!M56</f>
        <v>3050.94</v>
      </c>
      <c r="F50" s="557">
        <f t="shared" si="0"/>
        <v>3049.94</v>
      </c>
      <c r="H50" s="542" t="str">
        <f t="shared" si="1"/>
        <v>показать</v>
      </c>
    </row>
    <row r="51" spans="1:8" ht="15.75" hidden="1" thickBot="1" x14ac:dyDescent="0.3">
      <c r="A51" s="508">
        <v>41</v>
      </c>
      <c r="B51" s="555" t="str">
        <f>'КП price'!D57</f>
        <v>6245-81-6800</v>
      </c>
      <c r="C51" s="556" t="str">
        <f>'КП price'!C57</f>
        <v>Komatsu</v>
      </c>
      <c r="D51" s="556">
        <f>'КП price'!I57</f>
        <v>1</v>
      </c>
      <c r="E51" s="557">
        <f>'КП price'!M57</f>
        <v>3105.16</v>
      </c>
      <c r="F51" s="557">
        <f t="shared" si="0"/>
        <v>3104.16</v>
      </c>
      <c r="H51" s="542" t="str">
        <f t="shared" si="1"/>
        <v>показать</v>
      </c>
    </row>
    <row r="52" spans="1:8" ht="15.75" hidden="1" thickBot="1" x14ac:dyDescent="0.3">
      <c r="A52" s="508">
        <v>42</v>
      </c>
      <c r="B52" s="555" t="str">
        <f>'КП price'!D58</f>
        <v>600-813-9323</v>
      </c>
      <c r="C52" s="556" t="str">
        <f>'КП price'!C58</f>
        <v>Komatsu</v>
      </c>
      <c r="D52" s="556">
        <f>'КП price'!I58</f>
        <v>1</v>
      </c>
      <c r="E52" s="557">
        <f>'КП price'!M58</f>
        <v>1118.94</v>
      </c>
      <c r="F52" s="557">
        <f t="shared" si="0"/>
        <v>1117.94</v>
      </c>
      <c r="H52" s="542" t="str">
        <f t="shared" si="1"/>
        <v>показать</v>
      </c>
    </row>
    <row r="53" spans="1:8" ht="15.75" hidden="1" thickBot="1" x14ac:dyDescent="0.3">
      <c r="A53" s="508">
        <v>43</v>
      </c>
      <c r="B53" s="555" t="str">
        <f>'КП price'!D59</f>
        <v>600-813-9322</v>
      </c>
      <c r="C53" s="556" t="str">
        <f>'КП price'!C59</f>
        <v>Komatsu</v>
      </c>
      <c r="D53" s="556">
        <f>'КП price'!I59</f>
        <v>1</v>
      </c>
      <c r="E53" s="557">
        <f>'КП price'!M59</f>
        <v>2441.58</v>
      </c>
      <c r="F53" s="557">
        <f t="shared" si="0"/>
        <v>2440.58</v>
      </c>
      <c r="H53" s="542" t="str">
        <f t="shared" si="1"/>
        <v>показать</v>
      </c>
    </row>
    <row r="54" spans="1:8" ht="15.75" hidden="1" thickBot="1" x14ac:dyDescent="0.3">
      <c r="A54" s="508">
        <v>44</v>
      </c>
      <c r="B54" s="555" t="str">
        <f>'КП price'!D60</f>
        <v>6162-K2-4102</v>
      </c>
      <c r="C54" s="556" t="str">
        <f>'КП price'!C60</f>
        <v>Komatsu</v>
      </c>
      <c r="D54" s="556">
        <f>'КП price'!I60</f>
        <v>1</v>
      </c>
      <c r="E54" s="557">
        <f>'КП price'!M60</f>
        <v>2105.23</v>
      </c>
      <c r="F54" s="557">
        <f t="shared" si="0"/>
        <v>2104.23</v>
      </c>
      <c r="H54" s="542" t="str">
        <f t="shared" si="1"/>
        <v>показать</v>
      </c>
    </row>
    <row r="55" spans="1:8" ht="15.75" hidden="1" thickBot="1" x14ac:dyDescent="0.3">
      <c r="A55" s="508">
        <v>45</v>
      </c>
      <c r="B55" s="555" t="str">
        <f>'КП price'!D61</f>
        <v>6162-55-1011</v>
      </c>
      <c r="C55" s="556" t="str">
        <f>'КП price'!C61</f>
        <v>Komatsu</v>
      </c>
      <c r="D55" s="556">
        <f>'КП price'!I61</f>
        <v>1</v>
      </c>
      <c r="E55" s="557">
        <f>'КП price'!M61</f>
        <v>2690.1</v>
      </c>
      <c r="F55" s="557">
        <f t="shared" si="0"/>
        <v>2689.1</v>
      </c>
      <c r="H55" s="542" t="str">
        <f t="shared" si="1"/>
        <v>показать</v>
      </c>
    </row>
    <row r="56" spans="1:8" ht="15.75" hidden="1" thickBot="1" x14ac:dyDescent="0.3">
      <c r="A56" s="508">
        <v>46</v>
      </c>
      <c r="B56" s="555" t="str">
        <f>'КП price'!D62</f>
        <v>6162-63-1703</v>
      </c>
      <c r="C56" s="556" t="str">
        <f>'КП price'!C62</f>
        <v>Komatsu</v>
      </c>
      <c r="D56" s="556">
        <f>'КП price'!I62</f>
        <v>1</v>
      </c>
      <c r="E56" s="557">
        <f>'КП price'!M62</f>
        <v>2221.08</v>
      </c>
      <c r="F56" s="557">
        <f t="shared" si="0"/>
        <v>2220.08</v>
      </c>
      <c r="H56" s="542" t="str">
        <f t="shared" si="1"/>
        <v>показать</v>
      </c>
    </row>
    <row r="57" spans="1:8" ht="15.75" hidden="1" thickBot="1" x14ac:dyDescent="0.3">
      <c r="A57" s="508">
        <v>47</v>
      </c>
      <c r="B57" s="555" t="str">
        <f>'КП price'!D63</f>
        <v>600-813-9350</v>
      </c>
      <c r="C57" s="556" t="str">
        <f>'КП price'!C63</f>
        <v>Komatsu</v>
      </c>
      <c r="D57" s="556">
        <f>'КП price'!I63</f>
        <v>1</v>
      </c>
      <c r="E57" s="557">
        <f>'КП price'!M63</f>
        <v>2533.5100000000002</v>
      </c>
      <c r="F57" s="557">
        <f t="shared" si="0"/>
        <v>2532.5100000000002</v>
      </c>
      <c r="H57" s="542" t="str">
        <f t="shared" si="1"/>
        <v>показать</v>
      </c>
    </row>
    <row r="58" spans="1:8" ht="15.75" hidden="1" thickBot="1" x14ac:dyDescent="0.3">
      <c r="A58" s="508">
        <v>48</v>
      </c>
      <c r="B58" s="555" t="str">
        <f>'КП price'!D64</f>
        <v>600-813-9311</v>
      </c>
      <c r="C58" s="556" t="str">
        <f>'КП price'!C64</f>
        <v>Komatsu</v>
      </c>
      <c r="D58" s="556">
        <f>'КП price'!I64</f>
        <v>1</v>
      </c>
      <c r="E58" s="557">
        <f>'КП price'!M64</f>
        <v>2899.31</v>
      </c>
      <c r="F58" s="557">
        <f t="shared" si="0"/>
        <v>2898.31</v>
      </c>
      <c r="H58" s="542" t="str">
        <f t="shared" si="1"/>
        <v>показать</v>
      </c>
    </row>
    <row r="59" spans="1:8" ht="15.75" hidden="1" thickBot="1" x14ac:dyDescent="0.3">
      <c r="A59" s="508">
        <v>49</v>
      </c>
      <c r="B59" s="555" t="str">
        <f>'КП price'!D65</f>
        <v>6162-33-3101</v>
      </c>
      <c r="C59" s="556" t="str">
        <f>'КП price'!C65</f>
        <v>Komatsu</v>
      </c>
      <c r="D59" s="556">
        <f>'КП price'!I65</f>
        <v>1</v>
      </c>
      <c r="E59" s="557">
        <f>'КП price'!M65</f>
        <v>2148.2800000000002</v>
      </c>
      <c r="F59" s="557">
        <f t="shared" si="0"/>
        <v>2147.2800000000002</v>
      </c>
      <c r="H59" s="542" t="str">
        <f t="shared" si="1"/>
        <v>показать</v>
      </c>
    </row>
    <row r="60" spans="1:8" ht="15.75" hidden="1" thickBot="1" x14ac:dyDescent="0.3">
      <c r="A60" s="508">
        <v>50</v>
      </c>
      <c r="B60" s="555" t="str">
        <f>'КП price'!D66</f>
        <v>6211-51-1003</v>
      </c>
      <c r="C60" s="556" t="str">
        <f>'КП price'!C66</f>
        <v>Komatsu</v>
      </c>
      <c r="D60" s="556">
        <f>'КП price'!I66</f>
        <v>1</v>
      </c>
      <c r="E60" s="557">
        <f>'КП price'!M66</f>
        <v>2387.14</v>
      </c>
      <c r="F60" s="557">
        <f t="shared" si="0"/>
        <v>2386.14</v>
      </c>
      <c r="H60" s="542" t="str">
        <f t="shared" si="1"/>
        <v>показать</v>
      </c>
    </row>
    <row r="61" spans="1:8" ht="15.75" hidden="1" thickBot="1" x14ac:dyDescent="0.3">
      <c r="A61" s="508">
        <v>51</v>
      </c>
      <c r="B61" s="555" t="str">
        <f>'КП price'!D67</f>
        <v>600-183-7711</v>
      </c>
      <c r="C61" s="556" t="str">
        <f>'КП price'!C67</f>
        <v>Komatsu</v>
      </c>
      <c r="D61" s="556">
        <f>'КП price'!I67</f>
        <v>1</v>
      </c>
      <c r="E61" s="557">
        <f>'КП price'!M67</f>
        <v>2443.84</v>
      </c>
      <c r="F61" s="557">
        <f t="shared" si="0"/>
        <v>2442.84</v>
      </c>
      <c r="H61" s="542" t="str">
        <f t="shared" si="1"/>
        <v>показать</v>
      </c>
    </row>
    <row r="62" spans="1:8" ht="15.75" hidden="1" thickBot="1" x14ac:dyDescent="0.3">
      <c r="A62" s="508">
        <v>52</v>
      </c>
      <c r="B62" s="555" t="str">
        <f>'КП price'!D68</f>
        <v>17A-27-11331</v>
      </c>
      <c r="C62" s="556" t="str">
        <f>'КП price'!C68</f>
        <v>Komatsu</v>
      </c>
      <c r="D62" s="556">
        <f>'КП price'!I68</f>
        <v>1</v>
      </c>
      <c r="E62" s="557">
        <f>'КП price'!M68</f>
        <v>2541.1999999999998</v>
      </c>
      <c r="F62" s="557">
        <f t="shared" si="0"/>
        <v>2540.1999999999998</v>
      </c>
      <c r="H62" s="542" t="str">
        <f t="shared" si="1"/>
        <v>показать</v>
      </c>
    </row>
    <row r="63" spans="1:8" ht="15.75" hidden="1" thickBot="1" x14ac:dyDescent="0.3">
      <c r="A63" s="508">
        <v>53</v>
      </c>
      <c r="B63" s="555" t="str">
        <f>'КП price'!D69</f>
        <v>6159-K1-9900</v>
      </c>
      <c r="C63" s="556" t="str">
        <f>'КП price'!C69</f>
        <v>Komatsu</v>
      </c>
      <c r="D63" s="556">
        <f>'КП price'!I69</f>
        <v>1</v>
      </c>
      <c r="E63" s="557">
        <f>'КП price'!M69</f>
        <v>1742.86</v>
      </c>
      <c r="F63" s="557">
        <f t="shared" si="0"/>
        <v>1741.86</v>
      </c>
      <c r="H63" s="542" t="str">
        <f t="shared" si="1"/>
        <v>показать</v>
      </c>
    </row>
    <row r="64" spans="1:8" ht="15.75" hidden="1" thickBot="1" x14ac:dyDescent="0.3">
      <c r="A64" s="508">
        <v>54</v>
      </c>
      <c r="B64" s="555" t="str">
        <f>'КП price'!D70</f>
        <v>195-15-05700</v>
      </c>
      <c r="C64" s="556" t="str">
        <f>'КП price'!C70</f>
        <v>Komatsu</v>
      </c>
      <c r="D64" s="556">
        <f>'КП price'!I70</f>
        <v>1</v>
      </c>
      <c r="E64" s="557">
        <f>'КП price'!M70</f>
        <v>2483.81</v>
      </c>
      <c r="F64" s="557">
        <f t="shared" si="0"/>
        <v>2482.81</v>
      </c>
      <c r="H64" s="542" t="str">
        <f t="shared" si="1"/>
        <v>показать</v>
      </c>
    </row>
    <row r="65" spans="1:8" ht="15.75" hidden="1" thickBot="1" x14ac:dyDescent="0.3">
      <c r="A65" s="508">
        <v>55</v>
      </c>
      <c r="B65" s="555" t="str">
        <f>'КП price'!D71</f>
        <v>600-825-6150</v>
      </c>
      <c r="C65" s="556" t="str">
        <f>'КП price'!C71</f>
        <v>Komatsu</v>
      </c>
      <c r="D65" s="556">
        <f>'КП price'!I71</f>
        <v>1</v>
      </c>
      <c r="E65" s="557">
        <f>'КП price'!M71</f>
        <v>758.28</v>
      </c>
      <c r="F65" s="557">
        <f t="shared" si="0"/>
        <v>757.28</v>
      </c>
      <c r="H65" s="542" t="str">
        <f t="shared" si="1"/>
        <v>показать</v>
      </c>
    </row>
    <row r="66" spans="1:8" ht="15.75" hidden="1" thickBot="1" x14ac:dyDescent="0.3">
      <c r="A66" s="508">
        <v>56</v>
      </c>
      <c r="B66" s="555" t="str">
        <f>'КП price'!D72</f>
        <v>17A-15-26030</v>
      </c>
      <c r="C66" s="556" t="str">
        <f>'КП price'!C72</f>
        <v>Komatsu</v>
      </c>
      <c r="D66" s="556">
        <f>'КП price'!I72</f>
        <v>1</v>
      </c>
      <c r="E66" s="557">
        <f>'КП price'!M72</f>
        <v>2239.63</v>
      </c>
      <c r="F66" s="557">
        <f t="shared" si="0"/>
        <v>2238.63</v>
      </c>
      <c r="H66" s="542" t="str">
        <f t="shared" si="1"/>
        <v>показать</v>
      </c>
    </row>
    <row r="67" spans="1:8" ht="15.75" hidden="1" thickBot="1" x14ac:dyDescent="0.3">
      <c r="A67" s="508">
        <v>57</v>
      </c>
      <c r="B67" s="555" t="str">
        <f>'КП price'!D73</f>
        <v>600-813-9341</v>
      </c>
      <c r="C67" s="556" t="str">
        <f>'КП price'!C73</f>
        <v>Komatsu</v>
      </c>
      <c r="D67" s="556">
        <f>'КП price'!I73</f>
        <v>1</v>
      </c>
      <c r="E67" s="557">
        <f>'КП price'!M73</f>
        <v>0</v>
      </c>
      <c r="F67" s="557">
        <f t="shared" si="0"/>
        <v>-1</v>
      </c>
      <c r="H67" s="542" t="str">
        <f t="shared" si="1"/>
        <v>скрыть</v>
      </c>
    </row>
    <row r="68" spans="1:8" ht="15.75" hidden="1" thickBot="1" x14ac:dyDescent="0.3">
      <c r="A68" s="508">
        <v>58</v>
      </c>
      <c r="B68" s="555" t="str">
        <f>'КП price'!D74</f>
        <v>6251-51-1001</v>
      </c>
      <c r="C68" s="556" t="str">
        <f>'КП price'!C74</f>
        <v>Komatsu</v>
      </c>
      <c r="D68" s="556">
        <f>'КП price'!I74</f>
        <v>1</v>
      </c>
      <c r="E68" s="557">
        <f>'КП price'!M74</f>
        <v>1579.28</v>
      </c>
      <c r="F68" s="557">
        <f t="shared" si="0"/>
        <v>1578.28</v>
      </c>
      <c r="H68" s="542" t="str">
        <f t="shared" si="1"/>
        <v>показать</v>
      </c>
    </row>
    <row r="69" spans="1:8" ht="15.75" hidden="1" thickBot="1" x14ac:dyDescent="0.3">
      <c r="A69" s="508">
        <v>59</v>
      </c>
      <c r="B69" s="555" t="str">
        <f>'КП price'!D75</f>
        <v>6154-K1-9900</v>
      </c>
      <c r="C69" s="556" t="str">
        <f>'КП price'!C75</f>
        <v>Komatsu</v>
      </c>
      <c r="D69" s="556">
        <f>'КП price'!I75</f>
        <v>1</v>
      </c>
      <c r="E69" s="557">
        <f>'КП price'!M75</f>
        <v>1948.33</v>
      </c>
      <c r="F69" s="557">
        <f t="shared" si="0"/>
        <v>1947.33</v>
      </c>
      <c r="H69" s="542" t="str">
        <f t="shared" si="1"/>
        <v>показать</v>
      </c>
    </row>
    <row r="70" spans="1:8" ht="15.75" hidden="1" thickBot="1" x14ac:dyDescent="0.3">
      <c r="A70" s="508">
        <v>60</v>
      </c>
      <c r="B70" s="555" t="str">
        <f>'КП price'!D76</f>
        <v>17A-12-11211</v>
      </c>
      <c r="C70" s="556" t="str">
        <f>'КП price'!C76</f>
        <v>Komatsu</v>
      </c>
      <c r="D70" s="556">
        <f>'КП price'!I76</f>
        <v>1</v>
      </c>
      <c r="E70" s="557">
        <f>'КП price'!M76</f>
        <v>1705.91</v>
      </c>
      <c r="F70" s="557">
        <f t="shared" si="0"/>
        <v>1704.91</v>
      </c>
      <c r="H70" s="542" t="str">
        <f t="shared" si="1"/>
        <v>показать</v>
      </c>
    </row>
    <row r="71" spans="1:8" ht="15.75" hidden="1" thickBot="1" x14ac:dyDescent="0.3">
      <c r="A71" s="508">
        <v>61</v>
      </c>
      <c r="B71" s="555" t="str">
        <f>'КП price'!D77</f>
        <v>6211-12-1100</v>
      </c>
      <c r="C71" s="556" t="str">
        <f>'КП price'!C77</f>
        <v>Komatsu</v>
      </c>
      <c r="D71" s="556">
        <f>'КП price'!I77</f>
        <v>1</v>
      </c>
      <c r="E71" s="557">
        <f>'КП price'!M77</f>
        <v>1852.37</v>
      </c>
      <c r="F71" s="557">
        <f t="shared" si="0"/>
        <v>1851.37</v>
      </c>
      <c r="H71" s="542" t="str">
        <f t="shared" si="1"/>
        <v>показать</v>
      </c>
    </row>
    <row r="72" spans="1:8" ht="15.75" hidden="1" thickBot="1" x14ac:dyDescent="0.3">
      <c r="A72" s="508">
        <v>62</v>
      </c>
      <c r="B72" s="555" t="str">
        <f>'КП price'!D78</f>
        <v>17M-22-43430</v>
      </c>
      <c r="C72" s="556" t="str">
        <f>'КП price'!C78</f>
        <v>Komatsu</v>
      </c>
      <c r="D72" s="556">
        <f>'КП price'!I78</f>
        <v>1</v>
      </c>
      <c r="E72" s="557">
        <f>'КП price'!M78</f>
        <v>2353.1999999999998</v>
      </c>
      <c r="F72" s="557">
        <f t="shared" si="0"/>
        <v>2352.1999999999998</v>
      </c>
      <c r="H72" s="542" t="str">
        <f t="shared" si="1"/>
        <v>показать</v>
      </c>
    </row>
    <row r="73" spans="1:8" ht="15.75" hidden="1" thickBot="1" x14ac:dyDescent="0.3">
      <c r="A73" s="508">
        <v>63</v>
      </c>
      <c r="B73" s="555" t="str">
        <f>'КП price'!D79</f>
        <v>6245-31-3100</v>
      </c>
      <c r="C73" s="556" t="str">
        <f>'КП price'!C79</f>
        <v>Komatsu</v>
      </c>
      <c r="D73" s="556">
        <f>'КП price'!I79</f>
        <v>1</v>
      </c>
      <c r="E73" s="557">
        <f>'КП price'!M79</f>
        <v>2461.21</v>
      </c>
      <c r="F73" s="557">
        <f t="shared" si="0"/>
        <v>2460.21</v>
      </c>
      <c r="H73" s="542" t="str">
        <f t="shared" si="1"/>
        <v>показать</v>
      </c>
    </row>
    <row r="74" spans="1:8" ht="15.75" hidden="1" thickBot="1" x14ac:dyDescent="0.3">
      <c r="A74" s="508">
        <v>64</v>
      </c>
      <c r="B74" s="555" t="str">
        <f>'КП price'!D80</f>
        <v>195-27-00201</v>
      </c>
      <c r="C74" s="556" t="str">
        <f>'КП price'!C80</f>
        <v>Komatsu</v>
      </c>
      <c r="D74" s="556">
        <f>'КП price'!I80</f>
        <v>1</v>
      </c>
      <c r="E74" s="557">
        <f>'КП price'!M80</f>
        <v>1855.97</v>
      </c>
      <c r="F74" s="557">
        <f t="shared" si="0"/>
        <v>1854.97</v>
      </c>
      <c r="H74" s="542" t="str">
        <f t="shared" si="1"/>
        <v>показать</v>
      </c>
    </row>
    <row r="75" spans="1:8" ht="15.75" hidden="1" thickBot="1" x14ac:dyDescent="0.3">
      <c r="A75" s="508">
        <v>65</v>
      </c>
      <c r="B75" s="555" t="str">
        <f>'КП price'!D81</f>
        <v>6240-51-1100</v>
      </c>
      <c r="C75" s="556" t="str">
        <f>'КП price'!C81</f>
        <v>Komatsu</v>
      </c>
      <c r="D75" s="556">
        <f>'КП price'!I81</f>
        <v>1</v>
      </c>
      <c r="E75" s="557">
        <f>'КП price'!M81</f>
        <v>1748.45</v>
      </c>
      <c r="F75" s="557">
        <f t="shared" si="0"/>
        <v>1747.45</v>
      </c>
      <c r="H75" s="542" t="str">
        <f t="shared" si="1"/>
        <v>показать</v>
      </c>
    </row>
    <row r="76" spans="1:8" ht="15.75" hidden="1" thickBot="1" x14ac:dyDescent="0.3">
      <c r="A76" s="508">
        <v>66</v>
      </c>
      <c r="B76" s="555" t="str">
        <f>'КП price'!D82</f>
        <v>6162-73-3503</v>
      </c>
      <c r="C76" s="556" t="str">
        <f>'КП price'!C82</f>
        <v>Komatsu</v>
      </c>
      <c r="D76" s="556">
        <f>'КП price'!I82</f>
        <v>1</v>
      </c>
      <c r="E76" s="557">
        <f>'КП price'!M82</f>
        <v>1712.98</v>
      </c>
      <c r="F76" s="557">
        <f t="shared" ref="F76:F110" si="2">E76-D76</f>
        <v>1711.98</v>
      </c>
      <c r="H76" s="542" t="str">
        <f t="shared" ref="H76:H110" si="3">IF(F76&gt;0,"показать","скрыть")</f>
        <v>показать</v>
      </c>
    </row>
    <row r="77" spans="1:8" ht="15.75" hidden="1" thickBot="1" x14ac:dyDescent="0.3">
      <c r="A77" s="508">
        <v>67</v>
      </c>
      <c r="B77" s="555" t="str">
        <f>'КП price'!D83</f>
        <v>6162-23-8000</v>
      </c>
      <c r="C77" s="556" t="str">
        <f>'КП price'!C83</f>
        <v>Komatsu</v>
      </c>
      <c r="D77" s="556">
        <f>'КП price'!I83</f>
        <v>1</v>
      </c>
      <c r="E77" s="557">
        <f>'КП price'!M83</f>
        <v>1489.81</v>
      </c>
      <c r="F77" s="557">
        <f t="shared" si="2"/>
        <v>1488.81</v>
      </c>
      <c r="H77" s="542" t="str">
        <f t="shared" si="3"/>
        <v>показать</v>
      </c>
    </row>
    <row r="78" spans="1:8" ht="15.75" hidden="1" thickBot="1" x14ac:dyDescent="0.3">
      <c r="A78" s="508">
        <v>68</v>
      </c>
      <c r="B78" s="555" t="str">
        <f>'КП price'!D84</f>
        <v>154-09-71140</v>
      </c>
      <c r="C78" s="556" t="str">
        <f>'КП price'!C84</f>
        <v>Komatsu</v>
      </c>
      <c r="D78" s="556">
        <f>'КП price'!I84</f>
        <v>1</v>
      </c>
      <c r="E78" s="557">
        <f>'КП price'!M84</f>
        <v>1919.27</v>
      </c>
      <c r="F78" s="557">
        <f t="shared" si="2"/>
        <v>1918.27</v>
      </c>
      <c r="H78" s="542" t="str">
        <f t="shared" si="3"/>
        <v>показать</v>
      </c>
    </row>
    <row r="79" spans="1:8" ht="15.75" hidden="1" thickBot="1" x14ac:dyDescent="0.3">
      <c r="A79" s="508">
        <v>69</v>
      </c>
      <c r="B79" s="555" t="str">
        <f>'КП price'!D85</f>
        <v>6162-63-1025</v>
      </c>
      <c r="C79" s="556" t="str">
        <f>'КП price'!C85</f>
        <v>Komatsu</v>
      </c>
      <c r="D79" s="556">
        <f>'КП price'!I85</f>
        <v>1</v>
      </c>
      <c r="E79" s="557">
        <f>'КП price'!M85</f>
        <v>1746.17</v>
      </c>
      <c r="F79" s="557">
        <f t="shared" si="2"/>
        <v>1745.17</v>
      </c>
      <c r="H79" s="542" t="str">
        <f t="shared" si="3"/>
        <v>показать</v>
      </c>
    </row>
    <row r="80" spans="1:8" ht="15.75" hidden="1" thickBot="1" x14ac:dyDescent="0.3">
      <c r="A80" s="508">
        <v>70</v>
      </c>
      <c r="B80" s="555" t="str">
        <f>'КП price'!D86</f>
        <v>6211-31-3100</v>
      </c>
      <c r="C80" s="556" t="str">
        <f>'КП price'!C86</f>
        <v>Komatsu</v>
      </c>
      <c r="D80" s="556">
        <f>'КП price'!I86</f>
        <v>1</v>
      </c>
      <c r="E80" s="557">
        <f>'КП price'!M86</f>
        <v>1593.54</v>
      </c>
      <c r="F80" s="557">
        <f t="shared" si="2"/>
        <v>1592.54</v>
      </c>
      <c r="H80" s="542" t="str">
        <f t="shared" si="3"/>
        <v>показать</v>
      </c>
    </row>
    <row r="81" spans="1:8" ht="15.75" hidden="1" thickBot="1" x14ac:dyDescent="0.3">
      <c r="A81" s="508">
        <v>71</v>
      </c>
      <c r="B81" s="555" t="str">
        <f>'КП price'!D87</f>
        <v>195-20-35110</v>
      </c>
      <c r="C81" s="556" t="str">
        <f>'КП price'!C87</f>
        <v>Komatsu</v>
      </c>
      <c r="D81" s="556">
        <f>'КП price'!I87</f>
        <v>1</v>
      </c>
      <c r="E81" s="557">
        <f>'КП price'!M87</f>
        <v>1962.34</v>
      </c>
      <c r="F81" s="557">
        <f t="shared" si="2"/>
        <v>1961.34</v>
      </c>
      <c r="H81" s="542" t="str">
        <f t="shared" si="3"/>
        <v>показать</v>
      </c>
    </row>
    <row r="82" spans="1:8" ht="15.75" hidden="1" thickBot="1" x14ac:dyDescent="0.3">
      <c r="A82" s="508">
        <v>72</v>
      </c>
      <c r="B82" s="555" t="str">
        <f>'КП price'!D88</f>
        <v>6156-11-1101</v>
      </c>
      <c r="C82" s="556" t="str">
        <f>'КП price'!C88</f>
        <v>Komatsu</v>
      </c>
      <c r="D82" s="556">
        <f>'КП price'!I88</f>
        <v>1</v>
      </c>
      <c r="E82" s="557">
        <f>'КП price'!M88</f>
        <v>1799.7</v>
      </c>
      <c r="F82" s="557">
        <f t="shared" si="2"/>
        <v>1798.7</v>
      </c>
      <c r="H82" s="542" t="str">
        <f t="shared" si="3"/>
        <v>показать</v>
      </c>
    </row>
    <row r="83" spans="1:8" ht="15.75" hidden="1" thickBot="1" x14ac:dyDescent="0.3">
      <c r="A83" s="508">
        <v>73</v>
      </c>
      <c r="B83" s="555" t="str">
        <f>'КП price'!D89</f>
        <v>6240-61-1103</v>
      </c>
      <c r="C83" s="556" t="str">
        <f>'КП price'!C89</f>
        <v>Komatsu</v>
      </c>
      <c r="D83" s="556">
        <f>'КП price'!I89</f>
        <v>1</v>
      </c>
      <c r="E83" s="557">
        <f>'КП price'!M89</f>
        <v>1652.66</v>
      </c>
      <c r="F83" s="557">
        <f t="shared" si="2"/>
        <v>1651.66</v>
      </c>
      <c r="H83" s="542" t="str">
        <f t="shared" si="3"/>
        <v>показать</v>
      </c>
    </row>
    <row r="84" spans="1:8" ht="15.75" hidden="1" thickBot="1" x14ac:dyDescent="0.3">
      <c r="A84" s="508">
        <v>74</v>
      </c>
      <c r="B84" s="555" t="str">
        <f>'КП price'!D90</f>
        <v>6153-K2-9900</v>
      </c>
      <c r="C84" s="556" t="str">
        <f>'КП price'!C90</f>
        <v>Komatsu</v>
      </c>
      <c r="D84" s="556">
        <f>'КП price'!I90</f>
        <v>1</v>
      </c>
      <c r="E84" s="557">
        <f>'КП price'!M90</f>
        <v>1407.92</v>
      </c>
      <c r="F84" s="557">
        <f t="shared" si="2"/>
        <v>1406.92</v>
      </c>
      <c r="H84" s="542" t="str">
        <f t="shared" si="3"/>
        <v>показать</v>
      </c>
    </row>
    <row r="85" spans="1:8" ht="15.75" hidden="1" thickBot="1" x14ac:dyDescent="0.3">
      <c r="A85" s="508">
        <v>75</v>
      </c>
      <c r="B85" s="555" t="str">
        <f>'КП price'!D91</f>
        <v>17A-09-11171</v>
      </c>
      <c r="C85" s="556" t="str">
        <f>'КП price'!C91</f>
        <v>Komatsu</v>
      </c>
      <c r="D85" s="556">
        <f>'КП price'!I91</f>
        <v>1</v>
      </c>
      <c r="E85" s="557">
        <f>'КП price'!M91</f>
        <v>1885.87</v>
      </c>
      <c r="F85" s="557">
        <f t="shared" si="2"/>
        <v>1884.87</v>
      </c>
      <c r="H85" s="542" t="str">
        <f t="shared" si="3"/>
        <v>показать</v>
      </c>
    </row>
    <row r="86" spans="1:8" ht="15.75" hidden="1" thickBot="1" x14ac:dyDescent="0.3">
      <c r="A86" s="508">
        <v>76</v>
      </c>
      <c r="B86" s="555" t="str">
        <f>'КП price'!D92</f>
        <v>6212-K1-9901</v>
      </c>
      <c r="C86" s="556" t="str">
        <f>'КП price'!C92</f>
        <v>Komatsu</v>
      </c>
      <c r="D86" s="556">
        <f>'КП price'!I92</f>
        <v>1</v>
      </c>
      <c r="E86" s="557">
        <f>'КП price'!M92</f>
        <v>2355.46</v>
      </c>
      <c r="F86" s="557">
        <f t="shared" si="2"/>
        <v>2354.46</v>
      </c>
      <c r="H86" s="542" t="str">
        <f t="shared" si="3"/>
        <v>показать</v>
      </c>
    </row>
    <row r="87" spans="1:8" ht="15.75" hidden="1" thickBot="1" x14ac:dyDescent="0.3">
      <c r="A87" s="508">
        <v>77</v>
      </c>
      <c r="B87" s="555" t="str">
        <f>'КП price'!D93</f>
        <v>6151-12-1101</v>
      </c>
      <c r="C87" s="556" t="str">
        <f>'КП price'!C93</f>
        <v>Komatsu</v>
      </c>
      <c r="D87" s="556">
        <f>'КП price'!I93</f>
        <v>1</v>
      </c>
      <c r="E87" s="557">
        <f>'КП price'!M93</f>
        <v>1895.15</v>
      </c>
      <c r="F87" s="557">
        <f t="shared" si="2"/>
        <v>1894.15</v>
      </c>
      <c r="H87" s="542" t="str">
        <f t="shared" si="3"/>
        <v>показать</v>
      </c>
    </row>
    <row r="88" spans="1:8" ht="15.75" hidden="1" thickBot="1" x14ac:dyDescent="0.3">
      <c r="A88" s="508">
        <v>78</v>
      </c>
      <c r="B88" s="555" t="str">
        <f>'КП price'!D94</f>
        <v>6212-62-2100</v>
      </c>
      <c r="C88" s="556" t="str">
        <f>'КП price'!C94</f>
        <v>Komatsu</v>
      </c>
      <c r="D88" s="556">
        <f>'КП price'!I94</f>
        <v>1</v>
      </c>
      <c r="E88" s="557">
        <f>'КП price'!M94</f>
        <v>1738.78</v>
      </c>
      <c r="F88" s="557">
        <f t="shared" si="2"/>
        <v>1737.78</v>
      </c>
      <c r="H88" s="542" t="str">
        <f t="shared" si="3"/>
        <v>показать</v>
      </c>
    </row>
    <row r="89" spans="1:8" ht="15.75" hidden="1" thickBot="1" x14ac:dyDescent="0.3">
      <c r="A89" s="508">
        <v>79</v>
      </c>
      <c r="B89" s="555" t="str">
        <f>'КП price'!D95</f>
        <v>6251-11-1200</v>
      </c>
      <c r="C89" s="556" t="str">
        <f>'КП price'!C95</f>
        <v>Komatsu</v>
      </c>
      <c r="D89" s="556">
        <f>'КП price'!I95</f>
        <v>1</v>
      </c>
      <c r="E89" s="557">
        <f>'КП price'!M95</f>
        <v>1762.9</v>
      </c>
      <c r="F89" s="557">
        <f t="shared" si="2"/>
        <v>1761.9</v>
      </c>
      <c r="H89" s="542" t="str">
        <f t="shared" si="3"/>
        <v>показать</v>
      </c>
    </row>
    <row r="90" spans="1:8" ht="15.75" hidden="1" thickBot="1" x14ac:dyDescent="0.3">
      <c r="A90" s="508">
        <v>80</v>
      </c>
      <c r="B90" s="555" t="str">
        <f>'КП price'!D96</f>
        <v>6251-11-1100</v>
      </c>
      <c r="C90" s="556" t="str">
        <f>'КП price'!C96</f>
        <v>Komatsu</v>
      </c>
      <c r="D90" s="556">
        <f>'КП price'!I96</f>
        <v>1</v>
      </c>
      <c r="E90" s="557">
        <f>'КП price'!M96</f>
        <v>1762.9</v>
      </c>
      <c r="F90" s="557">
        <f t="shared" si="2"/>
        <v>1761.9</v>
      </c>
      <c r="H90" s="542" t="str">
        <f t="shared" si="3"/>
        <v>показать</v>
      </c>
    </row>
    <row r="91" spans="1:8" ht="15.75" hidden="1" thickBot="1" x14ac:dyDescent="0.3">
      <c r="A91" s="508">
        <v>81</v>
      </c>
      <c r="B91" s="555" t="str">
        <f>'КП price'!D97</f>
        <v>195-49-38341</v>
      </c>
      <c r="C91" s="556" t="str">
        <f>'КП price'!C97</f>
        <v>Komatsu</v>
      </c>
      <c r="D91" s="556">
        <f>'КП price'!I97</f>
        <v>1</v>
      </c>
      <c r="E91" s="557">
        <f>'КП price'!M97</f>
        <v>1795.72</v>
      </c>
      <c r="F91" s="557">
        <f t="shared" si="2"/>
        <v>1794.72</v>
      </c>
      <c r="H91" s="542" t="str">
        <f t="shared" si="3"/>
        <v>показать</v>
      </c>
    </row>
    <row r="92" spans="1:8" ht="15.75" hidden="1" thickBot="1" x14ac:dyDescent="0.3">
      <c r="A92" s="508">
        <v>82</v>
      </c>
      <c r="B92" s="555" t="str">
        <f>'КП price'!D98</f>
        <v>6245-71-3100</v>
      </c>
      <c r="C92" s="556" t="str">
        <f>'КП price'!C98</f>
        <v>Komatsu</v>
      </c>
      <c r="D92" s="556">
        <f>'КП price'!I98</f>
        <v>1</v>
      </c>
      <c r="E92" s="557">
        <f>'КП price'!M98</f>
        <v>1910.03</v>
      </c>
      <c r="F92" s="557">
        <f t="shared" si="2"/>
        <v>1909.03</v>
      </c>
      <c r="H92" s="542" t="str">
        <f t="shared" si="3"/>
        <v>показать</v>
      </c>
    </row>
    <row r="93" spans="1:8" ht="15.75" hidden="1" thickBot="1" x14ac:dyDescent="0.3">
      <c r="A93" s="508">
        <v>83</v>
      </c>
      <c r="B93" s="555" t="str">
        <f>'КП price'!D99</f>
        <v>195-49-38232</v>
      </c>
      <c r="C93" s="556" t="str">
        <f>'КП price'!C99</f>
        <v>Komatsu</v>
      </c>
      <c r="D93" s="556">
        <f>'КП price'!I99</f>
        <v>1</v>
      </c>
      <c r="E93" s="557">
        <f>'КП price'!M99</f>
        <v>1741.93</v>
      </c>
      <c r="F93" s="557">
        <f t="shared" si="2"/>
        <v>1740.93</v>
      </c>
      <c r="H93" s="542" t="str">
        <f t="shared" si="3"/>
        <v>показать</v>
      </c>
    </row>
    <row r="94" spans="1:8" ht="15.75" hidden="1" thickBot="1" x14ac:dyDescent="0.3">
      <c r="A94" s="508">
        <v>84</v>
      </c>
      <c r="B94" s="555" t="str">
        <f>'КП price'!D100</f>
        <v>17A-20-11300</v>
      </c>
      <c r="C94" s="556" t="str">
        <f>'КП price'!C100</f>
        <v>Komatsu</v>
      </c>
      <c r="D94" s="556">
        <f>'КП price'!I100</f>
        <v>1</v>
      </c>
      <c r="E94" s="557">
        <f>'КП price'!M100</f>
        <v>1753.8</v>
      </c>
      <c r="F94" s="557">
        <f t="shared" si="2"/>
        <v>1752.8</v>
      </c>
      <c r="H94" s="542" t="str">
        <f t="shared" si="3"/>
        <v>показать</v>
      </c>
    </row>
    <row r="95" spans="1:8" ht="15.75" hidden="1" thickBot="1" x14ac:dyDescent="0.3">
      <c r="A95" s="508">
        <v>85</v>
      </c>
      <c r="B95" s="555" t="str">
        <f>'КП price'!D101</f>
        <v>6251-61-1102</v>
      </c>
      <c r="C95" s="556" t="str">
        <f>'КП price'!C101</f>
        <v>Komatsu</v>
      </c>
      <c r="D95" s="556">
        <f>'КП price'!I101</f>
        <v>1</v>
      </c>
      <c r="E95" s="557">
        <f>'КП price'!M101</f>
        <v>1277.1400000000001</v>
      </c>
      <c r="F95" s="557">
        <f t="shared" si="2"/>
        <v>1276.1400000000001</v>
      </c>
      <c r="H95" s="542" t="str">
        <f t="shared" si="3"/>
        <v>показать</v>
      </c>
    </row>
    <row r="96" spans="1:8" ht="15.75" hidden="1" thickBot="1" x14ac:dyDescent="0.3">
      <c r="A96" s="508">
        <v>86</v>
      </c>
      <c r="B96" s="555" t="str">
        <f>'КП price'!D102</f>
        <v>6151-62-1104</v>
      </c>
      <c r="C96" s="556" t="str">
        <f>'КП price'!C102</f>
        <v>Komatsu</v>
      </c>
      <c r="D96" s="556">
        <f>'КП price'!I102</f>
        <v>1</v>
      </c>
      <c r="E96" s="557">
        <f>'КП price'!M102</f>
        <v>1052.6400000000001</v>
      </c>
      <c r="F96" s="557">
        <f t="shared" si="2"/>
        <v>1051.6400000000001</v>
      </c>
      <c r="H96" s="542" t="str">
        <f t="shared" si="3"/>
        <v>показать</v>
      </c>
    </row>
    <row r="97" spans="1:8" ht="15.75" hidden="1" thickBot="1" x14ac:dyDescent="0.3">
      <c r="A97" s="508">
        <v>87</v>
      </c>
      <c r="B97" s="555" t="str">
        <f>'КП price'!D103</f>
        <v>6210-31-6311</v>
      </c>
      <c r="C97" s="556" t="str">
        <f>'КП price'!C103</f>
        <v>Komatsu</v>
      </c>
      <c r="D97" s="556">
        <f>'КП price'!I103</f>
        <v>1</v>
      </c>
      <c r="E97" s="557">
        <f>'КП price'!M103</f>
        <v>1144.6400000000001</v>
      </c>
      <c r="F97" s="557">
        <f t="shared" si="2"/>
        <v>1143.6400000000001</v>
      </c>
      <c r="H97" s="542" t="str">
        <f t="shared" si="3"/>
        <v>показать</v>
      </c>
    </row>
    <row r="98" spans="1:8" ht="15.75" hidden="1" thickBot="1" x14ac:dyDescent="0.3">
      <c r="A98" s="508">
        <v>88</v>
      </c>
      <c r="B98" s="555" t="str">
        <f>'КП price'!D104</f>
        <v>6151-31-3101</v>
      </c>
      <c r="C98" s="556" t="str">
        <f>'КП price'!C104</f>
        <v>Komatsu</v>
      </c>
      <c r="D98" s="556">
        <f>'КП price'!I104</f>
        <v>1</v>
      </c>
      <c r="E98" s="557">
        <f>'КП price'!M104</f>
        <v>1300.6199999999999</v>
      </c>
      <c r="F98" s="557">
        <f t="shared" si="2"/>
        <v>1299.6199999999999</v>
      </c>
      <c r="H98" s="542" t="str">
        <f t="shared" si="3"/>
        <v>показать</v>
      </c>
    </row>
    <row r="99" spans="1:8" ht="15.75" hidden="1" thickBot="1" x14ac:dyDescent="0.3">
      <c r="A99" s="508">
        <v>89</v>
      </c>
      <c r="B99" s="555" t="str">
        <f>'КП price'!D105</f>
        <v>195-03-43180</v>
      </c>
      <c r="C99" s="556" t="str">
        <f>'КП price'!C105</f>
        <v>Komatsu</v>
      </c>
      <c r="D99" s="556">
        <f>'КП price'!I105</f>
        <v>1</v>
      </c>
      <c r="E99" s="557">
        <f>'КП price'!M105</f>
        <v>1377.78</v>
      </c>
      <c r="F99" s="557">
        <f t="shared" si="2"/>
        <v>1376.78</v>
      </c>
      <c r="H99" s="542" t="str">
        <f t="shared" si="3"/>
        <v>показать</v>
      </c>
    </row>
    <row r="100" spans="1:8" ht="15.75" hidden="1" thickBot="1" x14ac:dyDescent="0.3">
      <c r="A100" s="508">
        <v>90</v>
      </c>
      <c r="B100" s="555" t="str">
        <f>'КП price'!D106</f>
        <v>6162-35-2120</v>
      </c>
      <c r="C100" s="556" t="str">
        <f>'КП price'!C106</f>
        <v>Komatsu</v>
      </c>
      <c r="D100" s="556">
        <f>'КП price'!I106</f>
        <v>1</v>
      </c>
      <c r="E100" s="557">
        <f>'КП price'!M106</f>
        <v>1436.02</v>
      </c>
      <c r="F100" s="557">
        <f t="shared" si="2"/>
        <v>1435.02</v>
      </c>
      <c r="H100" s="542" t="str">
        <f t="shared" si="3"/>
        <v>показать</v>
      </c>
    </row>
    <row r="101" spans="1:8" ht="15.75" hidden="1" thickBot="1" x14ac:dyDescent="0.3">
      <c r="A101" s="508">
        <v>91</v>
      </c>
      <c r="B101" s="555" t="str">
        <f>'КП price'!D107</f>
        <v>6154-61-1200</v>
      </c>
      <c r="C101" s="556" t="str">
        <f>'КП price'!C107</f>
        <v>Komatsu</v>
      </c>
      <c r="D101" s="556">
        <f>'КП price'!I107</f>
        <v>1</v>
      </c>
      <c r="E101" s="557">
        <f>'КП price'!M107</f>
        <v>1401.16</v>
      </c>
      <c r="F101" s="557">
        <f t="shared" si="2"/>
        <v>1400.16</v>
      </c>
      <c r="H101" s="542" t="str">
        <f t="shared" si="3"/>
        <v>показать</v>
      </c>
    </row>
    <row r="102" spans="1:8" ht="15.75" hidden="1" thickBot="1" x14ac:dyDescent="0.3">
      <c r="A102" s="508">
        <v>92</v>
      </c>
      <c r="B102" s="555" t="str">
        <f>'КП price'!D108</f>
        <v>6151-31-3200</v>
      </c>
      <c r="C102" s="556" t="str">
        <f>'КП price'!C108</f>
        <v>Komatsu</v>
      </c>
      <c r="D102" s="556">
        <f>'КП price'!I108</f>
        <v>1</v>
      </c>
      <c r="E102" s="557">
        <f>'КП price'!M108</f>
        <v>1353.29</v>
      </c>
      <c r="F102" s="557">
        <f t="shared" si="2"/>
        <v>1352.29</v>
      </c>
      <c r="H102" s="542" t="str">
        <f t="shared" si="3"/>
        <v>показать</v>
      </c>
    </row>
    <row r="103" spans="1:8" ht="15.75" hidden="1" thickBot="1" x14ac:dyDescent="0.3">
      <c r="A103" s="508">
        <v>93</v>
      </c>
      <c r="B103" s="555" t="str">
        <f>'КП price'!D109</f>
        <v>6245-31-2110</v>
      </c>
      <c r="C103" s="556" t="str">
        <f>'КП price'!C109</f>
        <v>Komatsu</v>
      </c>
      <c r="D103" s="556">
        <f>'КП price'!I109</f>
        <v>1</v>
      </c>
      <c r="E103" s="557">
        <f>'КП price'!M109</f>
        <v>1637.88</v>
      </c>
      <c r="F103" s="557">
        <f t="shared" si="2"/>
        <v>1636.88</v>
      </c>
      <c r="H103" s="542" t="str">
        <f t="shared" si="3"/>
        <v>показать</v>
      </c>
    </row>
    <row r="104" spans="1:8" ht="15.75" hidden="1" thickBot="1" x14ac:dyDescent="0.3">
      <c r="A104" s="508">
        <v>94</v>
      </c>
      <c r="B104" s="555" t="str">
        <f>'КП price'!D110</f>
        <v>6251-31-3100</v>
      </c>
      <c r="C104" s="556" t="str">
        <f>'КП price'!C110</f>
        <v>Komatsu</v>
      </c>
      <c r="D104" s="556">
        <f>'КП price'!I110</f>
        <v>1</v>
      </c>
      <c r="E104" s="557">
        <f>'КП price'!M110</f>
        <v>1276.3900000000001</v>
      </c>
      <c r="F104" s="557">
        <f t="shared" si="2"/>
        <v>1275.3900000000001</v>
      </c>
      <c r="H104" s="542" t="str">
        <f t="shared" si="3"/>
        <v>показать</v>
      </c>
    </row>
    <row r="105" spans="1:8" ht="15.75" hidden="1" thickBot="1" x14ac:dyDescent="0.3">
      <c r="A105" s="508">
        <v>95</v>
      </c>
      <c r="B105" s="555" t="str">
        <f>'КП price'!D111</f>
        <v>6212-K2-9902</v>
      </c>
      <c r="C105" s="556" t="str">
        <f>'КП price'!C111</f>
        <v>Komatsu</v>
      </c>
      <c r="D105" s="556">
        <f>'КП price'!I111</f>
        <v>1</v>
      </c>
      <c r="E105" s="557">
        <f>'КП price'!M111</f>
        <v>1647.68</v>
      </c>
      <c r="F105" s="557">
        <f t="shared" si="2"/>
        <v>1646.68</v>
      </c>
      <c r="H105" s="542" t="str">
        <f t="shared" si="3"/>
        <v>показать</v>
      </c>
    </row>
    <row r="106" spans="1:8" ht="15.75" hidden="1" thickBot="1" x14ac:dyDescent="0.3">
      <c r="A106" s="508">
        <v>96</v>
      </c>
      <c r="B106" s="555" t="str">
        <f>'КП price'!D112</f>
        <v>154-27-71210</v>
      </c>
      <c r="C106" s="556" t="str">
        <f>'КП price'!C112</f>
        <v>Komatsu</v>
      </c>
      <c r="D106" s="556">
        <f>'КП price'!I112</f>
        <v>1</v>
      </c>
      <c r="E106" s="557">
        <f>'КП price'!M112</f>
        <v>1358.7</v>
      </c>
      <c r="F106" s="557">
        <f t="shared" si="2"/>
        <v>1357.7</v>
      </c>
      <c r="H106" s="542" t="str">
        <f t="shared" si="3"/>
        <v>показать</v>
      </c>
    </row>
    <row r="107" spans="1:8" ht="15.75" hidden="1" thickBot="1" x14ac:dyDescent="0.3">
      <c r="A107" s="508">
        <v>97</v>
      </c>
      <c r="B107" s="555">
        <f>'КП price'!D113</f>
        <v>0</v>
      </c>
      <c r="C107" s="556">
        <f>'КП price'!C113</f>
        <v>0</v>
      </c>
      <c r="D107" s="556">
        <f>'КП price'!I113</f>
        <v>0</v>
      </c>
      <c r="E107" s="557">
        <f>'КП price'!M113</f>
        <v>0</v>
      </c>
      <c r="F107" s="557">
        <f t="shared" si="2"/>
        <v>0</v>
      </c>
      <c r="H107" s="542" t="str">
        <f t="shared" si="3"/>
        <v>скрыть</v>
      </c>
    </row>
    <row r="108" spans="1:8" ht="15.75" hidden="1" thickBot="1" x14ac:dyDescent="0.3">
      <c r="A108" s="508">
        <v>98</v>
      </c>
      <c r="B108" s="555">
        <f>'КП price'!D114</f>
        <v>0</v>
      </c>
      <c r="C108" s="556">
        <f>'КП price'!C114</f>
        <v>0</v>
      </c>
      <c r="D108" s="556">
        <f>'КП price'!I114</f>
        <v>0</v>
      </c>
      <c r="E108" s="557">
        <f>'КП price'!M114</f>
        <v>0</v>
      </c>
      <c r="F108" s="557">
        <f t="shared" si="2"/>
        <v>0</v>
      </c>
      <c r="H108" s="542" t="str">
        <f t="shared" si="3"/>
        <v>скрыть</v>
      </c>
    </row>
    <row r="109" spans="1:8" ht="15.75" hidden="1" thickBot="1" x14ac:dyDescent="0.3">
      <c r="A109" s="508">
        <v>99</v>
      </c>
      <c r="B109" s="555">
        <f>'КП price'!D115</f>
        <v>0</v>
      </c>
      <c r="C109" s="556">
        <f>'КП price'!C115</f>
        <v>0</v>
      </c>
      <c r="D109" s="556">
        <f>'КП price'!I115</f>
        <v>0</v>
      </c>
      <c r="E109" s="557">
        <f>'КП price'!M115</f>
        <v>0</v>
      </c>
      <c r="F109" s="557">
        <f t="shared" si="2"/>
        <v>0</v>
      </c>
      <c r="H109" s="542" t="str">
        <f t="shared" si="3"/>
        <v>скрыть</v>
      </c>
    </row>
    <row r="110" spans="1:8" ht="15.75" hidden="1" thickBot="1" x14ac:dyDescent="0.3">
      <c r="A110" s="508">
        <v>100</v>
      </c>
      <c r="B110" s="555">
        <f>'КП price'!D116</f>
        <v>0</v>
      </c>
      <c r="C110" s="556">
        <f>'КП price'!C116</f>
        <v>0</v>
      </c>
      <c r="D110" s="556">
        <f>'КП price'!I116</f>
        <v>0</v>
      </c>
      <c r="E110" s="557">
        <f>'КП price'!M116</f>
        <v>0</v>
      </c>
      <c r="F110" s="557">
        <f t="shared" si="2"/>
        <v>0</v>
      </c>
      <c r="H110" s="542" t="str">
        <f t="shared" si="3"/>
        <v>скрыть</v>
      </c>
    </row>
    <row r="111" spans="1:8" ht="15.75" thickBot="1" x14ac:dyDescent="0.3">
      <c r="B111" s="558" t="s">
        <v>423</v>
      </c>
      <c r="C111" s="556"/>
      <c r="D111" s="559">
        <f>SUM(D11:D110)</f>
        <v>96</v>
      </c>
      <c r="E111" s="560"/>
      <c r="F111" s="557">
        <f>SUM(F11:F110)</f>
        <v>413636.9000000002</v>
      </c>
    </row>
    <row r="112" spans="1:8" x14ac:dyDescent="0.25">
      <c r="B112" s="561"/>
      <c r="C112" s="562"/>
      <c r="D112" s="563"/>
      <c r="E112" s="563"/>
      <c r="F112" s="563"/>
      <c r="G112" s="563"/>
    </row>
    <row r="113" spans="2:10" x14ac:dyDescent="0.25">
      <c r="B113" s="561"/>
      <c r="C113" s="561"/>
    </row>
    <row r="114" spans="2:10" x14ac:dyDescent="0.25">
      <c r="B114" s="564" t="s">
        <v>424</v>
      </c>
      <c r="C114" s="564"/>
      <c r="J114" s="565"/>
    </row>
    <row r="115" spans="2:10" ht="31.5" customHeight="1" x14ac:dyDescent="0.25">
      <c r="B115" s="722" t="e" cm="1">
        <f t="array" aca="1" ref="B115" ca="1">"- общее количество поставляемой Продукции по настоящей Спецификации составляет "&amp;D111&amp;" "&amp;TRIM(ЧислоСловом_Штуки(D111))</f>
        <v>#NAME?</v>
      </c>
      <c r="C115" s="722"/>
      <c r="D115" s="722"/>
      <c r="E115" s="722"/>
      <c r="F115" s="722"/>
      <c r="G115" s="566"/>
      <c r="J115" s="565"/>
    </row>
    <row r="116" spans="2:10" ht="45" customHeight="1" x14ac:dyDescent="0.25">
      <c r="B116" s="722" t="e" cm="1">
        <f t="array" aca="1" ref="B116" ca="1">"-  общая сумма поставки Продукции по настоящей Спецификации: "&amp;TEXT(ROUND(F111,0),"# ##0\ _₽")&amp;"("&amp;TRIM(ЧислоПрописью1(F111))&amp;") "&amp;_xlfn.XLOOKUP(Вводные!B18,helpsheet!$AP$3:$AP$6,helpsheet!$AQ$3:$AQ$6,0,0)&amp; " и "&amp;ROUND((ROUND(F111,2)-ROUND(F111,0))*100,0)&amp;" "&amp;_xlfn.XLOOKUP(Вводные!B18,helpsheet!$AP$3:$AP$6,helpsheet!$AR$3:$AR$6,0,0)&amp;" , в т.ч. НДС 20% - "&amp;TEXT(F111/1.2*0.2,"# ##0,00\ _₽")&amp;" "&amp;_xlfn.XLOOKUP(Вводные!B18,helpsheet!$AP$3:$AP$6,helpsheet!$AQ$3:$AQ$6,0,0)</f>
        <v>#NAME?</v>
      </c>
      <c r="C116" s="722"/>
      <c r="D116" s="722"/>
      <c r="E116" s="722"/>
      <c r="F116" s="722"/>
      <c r="G116" s="566"/>
      <c r="I116" s="565"/>
    </row>
    <row r="117" spans="2:10" x14ac:dyDescent="0.25">
      <c r="B117" s="561"/>
      <c r="C117" s="561"/>
    </row>
    <row r="118" spans="2:10" x14ac:dyDescent="0.25">
      <c r="B118" s="567" t="s">
        <v>425</v>
      </c>
      <c r="C118" s="567"/>
      <c r="D118" s="568"/>
      <c r="E118" s="568"/>
      <c r="F118" s="568"/>
      <c r="G118" s="568"/>
    </row>
    <row r="119" spans="2:10" ht="30.75" customHeight="1" x14ac:dyDescent="0.25">
      <c r="B119" s="722" t="str">
        <f>"1. Требования к качеству: международные стандарты качества, стандарты, установленные заводом-изготовителем, производителем товара является "&amp;C11</f>
        <v>1. Требования к качеству: международные стандарты качества, стандарты, установленные заводом-изготовителем, производителем товара является Komatsu</v>
      </c>
      <c r="C119" s="722"/>
      <c r="D119" s="722"/>
      <c r="E119" s="722"/>
      <c r="F119" s="722"/>
      <c r="G119" s="569"/>
    </row>
    <row r="120" spans="2:10" x14ac:dyDescent="0.25">
      <c r="B120" s="722" t="s">
        <v>426</v>
      </c>
      <c r="C120" s="722"/>
      <c r="D120" s="722"/>
      <c r="E120" s="722"/>
      <c r="F120" s="722"/>
      <c r="G120" s="569"/>
    </row>
    <row r="121" spans="2:10" ht="31.5" customHeight="1" x14ac:dyDescent="0.25">
      <c r="B121" s="722" t="str">
        <f>"3.   Цена и стоимость Продукции, поставляемой по настоящей Спецификации согласована Сторонами в "&amp;_xlfn.XLOOKUP(Вводные!B18,helpsheet!$AP$3:$AP$6,helpsheet!$AQ$3:$AQ$6,0,0)</f>
        <v>3.   Цена и стоимость Продукции, поставляемой по настоящей Спецификации согласована Сторонами в долл. США</v>
      </c>
      <c r="C121" s="722"/>
      <c r="D121" s="722"/>
      <c r="E121" s="722"/>
      <c r="F121" s="722"/>
      <c r="G121" s="569"/>
    </row>
    <row r="122" spans="2:10" ht="42.75" customHeight="1" x14ac:dyDescent="0.25">
      <c r="B122" s="722" t="str">
        <f>"4.   Форма оплаты и расчетов по настоящей Спецификации: перечисление денежных средств на расчетный счет Поставщика в соответствии Договора поставки №"&amp;contract_num_IN&amp;" от "&amp;TEXT(contract_date_IN,"ДД.ММ.ГГГГ")</f>
        <v>4.   Форма оплаты и расчетов по настоящей Спецификации: перечисление денежных средств на расчетный счет Поставщика в соответствии Договора поставки №13 от ДД45679.ММ.ГГГГ</v>
      </c>
      <c r="C122" s="722"/>
      <c r="D122" s="722"/>
      <c r="E122" s="722"/>
      <c r="F122" s="722"/>
      <c r="G122" s="568"/>
    </row>
    <row r="123" spans="2:10" ht="87.75" customHeight="1" x14ac:dyDescent="0.25">
      <c r="B123" s="722" t="str">
        <f>"5. Стороны согласовали, что расчет за поставленную Продукцию, производится Покупателем: 
  - в "&amp;_xlfn.XLOOKUP(currency_2,helpsheet!$AP$3:$AP$6,helpsheet!$AQ$3:$AQ$6,0,0)&amp;"
  - "&amp;IF(AND(ISBLANK(Вводные!B14),Вводные!B18="RUB"),"к официальному курсу",IF(ISBLANK(Вводные!B14)," по официальному курсу","+ "&amp;Вводные!B14&amp;"% к официальному курсу")&amp;IF(Вводные!B18="RUB",""," "&amp;_xlfn.XLOOKUP(Вводные!B18,helpsheet!$AP$3:$AP$6,helpsheet!$AQ$3:$AQ$6,0,0)&amp;" ("&amp;Вводные!B18&amp;")"&amp;" к рублю")&amp;", установленному банком, на день осуществления платежа за Продукцию по настоящей Спецификации.
  - "&amp;payment_terms_1)</f>
        <v>5. Стороны согласовали, что расчет за поставленную Продукцию, производится Покупателем: 
  - в долл. США
  - + 1% к официальному курсу долл. США (USD) к рублю, установленному банком, на день осуществления платежа за Продукцию по настоящей Спецификации.
  - частичная оплата: 30%-аванс в течении 5 календарных дней с даты подписания спецификации</v>
      </c>
      <c r="C123" s="722"/>
      <c r="D123" s="722"/>
      <c r="E123" s="722"/>
      <c r="F123" s="722"/>
      <c r="G123" s="568"/>
    </row>
    <row r="124" spans="2:10" ht="29.25" customHeight="1" x14ac:dyDescent="0.25">
      <c r="B124" s="722" t="s">
        <v>427</v>
      </c>
      <c r="C124" s="722"/>
      <c r="D124" s="722"/>
      <c r="E124" s="722"/>
      <c r="F124" s="722"/>
      <c r="G124" s="568"/>
    </row>
    <row r="125" spans="2:10" x14ac:dyDescent="0.25">
      <c r="B125" s="722" t="s">
        <v>428</v>
      </c>
      <c r="C125" s="722"/>
      <c r="D125" s="722"/>
      <c r="E125" s="722"/>
      <c r="F125" s="722"/>
      <c r="G125" s="568"/>
    </row>
    <row r="126" spans="2:10" x14ac:dyDescent="0.25">
      <c r="B126" s="722" t="s">
        <v>429</v>
      </c>
      <c r="C126" s="722"/>
      <c r="D126" s="722"/>
      <c r="E126" s="722"/>
      <c r="F126" s="722"/>
      <c r="G126" s="568"/>
    </row>
    <row r="127" spans="2:10" ht="30" customHeight="1" x14ac:dyDescent="0.25">
      <c r="B127" s="722" t="str">
        <f>"9.   Продукция поставляется на склад Покупателя, расположенный по адресу: "&amp;shipping_address_IN</f>
        <v xml:space="preserve">9.   Продукция поставляется на склад Покупателя, расположенный по адресу: </v>
      </c>
      <c r="C127" s="722"/>
      <c r="D127" s="722"/>
      <c r="E127" s="722"/>
      <c r="F127" s="722"/>
      <c r="G127" s="568"/>
    </row>
    <row r="128" spans="2:10" ht="28.5" customHeight="1" x14ac:dyDescent="0.25">
      <c r="B128" s="722" t="str">
        <f>"10.  Срок поставки Продукции "&amp;shipping_time_1</f>
        <v>10.  Срок поставки Продукции 60 календарных дней с даты зачисления аванса</v>
      </c>
      <c r="C128" s="722"/>
      <c r="D128" s="722"/>
      <c r="E128" s="722"/>
      <c r="F128" s="722"/>
      <c r="G128" s="568"/>
    </row>
    <row r="129" spans="2:7" x14ac:dyDescent="0.25">
      <c r="B129" s="722" t="str">
        <f>"11. Грузополучатель – "&amp;buyer__1&amp;":"</f>
        <v>11. Грузополучатель – :</v>
      </c>
      <c r="C129" s="722"/>
      <c r="D129" s="722"/>
      <c r="E129" s="722"/>
      <c r="F129" s="722"/>
      <c r="G129" s="568"/>
    </row>
    <row r="130" spans="2:7" ht="30.75" customHeight="1" x14ac:dyDescent="0.25">
      <c r="B130" s="722" t="str">
        <f>"- адрес регистрации: "&amp;buyers_address_1</f>
        <v xml:space="preserve">- адрес регистрации: </v>
      </c>
      <c r="C130" s="722"/>
      <c r="D130" s="722"/>
      <c r="E130" s="722"/>
      <c r="F130" s="722"/>
      <c r="G130" s="568"/>
    </row>
    <row r="131" spans="2:7" ht="28.5" customHeight="1" x14ac:dyDescent="0.25">
      <c r="B131" s="722" t="str">
        <f>"- адрес поставки (адрес склада Покупателя) –  "&amp;shipping_address_IN</f>
        <v xml:space="preserve">- адрес поставки (адрес склада Покупателя) –  </v>
      </c>
      <c r="C131" s="722"/>
      <c r="D131" s="722"/>
      <c r="E131" s="722"/>
      <c r="F131" s="722"/>
      <c r="G131" s="568"/>
    </row>
    <row r="132" spans="2:7" x14ac:dyDescent="0.25">
      <c r="B132" s="722" t="str">
        <f>"12.  Иные согласованные условия поставки: "&amp;Вводные!B15</f>
        <v>12.  Иные согласованные условия поставки: DDP</v>
      </c>
      <c r="C132" s="722"/>
      <c r="D132" s="722"/>
      <c r="E132" s="722"/>
      <c r="F132" s="722"/>
      <c r="G132" s="568"/>
    </row>
    <row r="133" spans="2:7" ht="28.5" customHeight="1" x14ac:dyDescent="0.25">
      <c r="B133" s="722" t="s">
        <v>430</v>
      </c>
      <c r="C133" s="722"/>
      <c r="D133" s="722"/>
      <c r="E133" s="722"/>
      <c r="F133" s="722"/>
      <c r="G133" s="568"/>
    </row>
    <row r="134" spans="2:7" x14ac:dyDescent="0.25">
      <c r="B134" s="570"/>
      <c r="C134" s="570"/>
    </row>
    <row r="135" spans="2:7" x14ac:dyDescent="0.25">
      <c r="B135" s="570"/>
      <c r="C135" s="570"/>
    </row>
    <row r="136" spans="2:7" x14ac:dyDescent="0.25">
      <c r="B136" s="561" t="s">
        <v>431</v>
      </c>
      <c r="C136" s="561"/>
      <c r="E136" s="561" t="s">
        <v>432</v>
      </c>
    </row>
    <row r="137" spans="2:7" x14ac:dyDescent="0.25">
      <c r="B137" s="561" t="str">
        <f>seller_1</f>
        <v>ООО «Рад Ресурс»</v>
      </c>
      <c r="C137" s="561"/>
      <c r="E137" s="544">
        <f>buyer__1</f>
        <v>0</v>
      </c>
    </row>
    <row r="138" spans="2:7" x14ac:dyDescent="0.25">
      <c r="B138" s="571" t="s">
        <v>433</v>
      </c>
      <c r="E138" s="571" t="s">
        <v>433</v>
      </c>
    </row>
    <row r="139" spans="2:7" x14ac:dyDescent="0.25">
      <c r="B139" s="571"/>
      <c r="C139" s="571"/>
    </row>
    <row r="140" spans="2:7" x14ac:dyDescent="0.25">
      <c r="B140" s="571" t="str">
        <f>"______________/ "&amp;_xlfn.XLOOKUP(seller_1,helpsheet!AI:AI,helpsheet!AH:AH,0,0)</f>
        <v>______________/ Конюховский А.А.</v>
      </c>
      <c r="C140" s="571"/>
      <c r="E140" s="542" t="str">
        <f>"______________/ "&amp;buyer_director_1</f>
        <v>______________/ Аывывы</v>
      </c>
    </row>
    <row r="141" spans="2:7" x14ac:dyDescent="0.25">
      <c r="B141" s="571" t="s">
        <v>434</v>
      </c>
      <c r="C141" s="571"/>
      <c r="E141" s="542" t="s">
        <v>434</v>
      </c>
    </row>
    <row r="142" spans="2:7" ht="15.75" x14ac:dyDescent="0.25">
      <c r="B142" s="549"/>
      <c r="C142" s="549"/>
    </row>
    <row r="143" spans="2:7" ht="15.75" x14ac:dyDescent="0.25">
      <c r="B143" s="549"/>
      <c r="C143" s="549"/>
    </row>
    <row r="144" spans="2:7" ht="15.75" x14ac:dyDescent="0.25">
      <c r="B144" s="549"/>
      <c r="C144" s="549"/>
    </row>
  </sheetData>
  <autoFilter ref="H10:H110" xr:uid="{49D66068-37E3-494E-A549-10EDBBB72074}">
    <filterColumn colId="0">
      <filters>
        <filter val="показать"/>
      </filters>
    </filterColumn>
  </autoFilter>
  <mergeCells count="20">
    <mergeCell ref="B132:F132"/>
    <mergeCell ref="B133:F133"/>
    <mergeCell ref="B126:F126"/>
    <mergeCell ref="B127:F127"/>
    <mergeCell ref="B128:F128"/>
    <mergeCell ref="B129:F129"/>
    <mergeCell ref="B130:F130"/>
    <mergeCell ref="B131:F131"/>
    <mergeCell ref="B125:F125"/>
    <mergeCell ref="B5:F5"/>
    <mergeCell ref="B6:F6"/>
    <mergeCell ref="B7:F7"/>
    <mergeCell ref="B115:F115"/>
    <mergeCell ref="B116:F116"/>
    <mergeCell ref="B119:F119"/>
    <mergeCell ref="B120:F120"/>
    <mergeCell ref="B121:F121"/>
    <mergeCell ref="B122:F122"/>
    <mergeCell ref="B123:F123"/>
    <mergeCell ref="B124:F124"/>
  </mergeCells>
  <pageMargins left="0.7" right="0.7" top="0.75" bottom="0.75" header="0.3" footer="0.3"/>
  <pageSetup paperSize="9" scale="95" fitToHeight="0"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63BC43-3FA1-4A41-99F1-6C232A0DADE1}">
  <sheetPr codeName="Лист2" filterMode="1">
    <tabColor theme="4"/>
    <pageSetUpPr autoPageBreaks="0" fitToPage="1"/>
  </sheetPr>
  <dimension ref="B1:J118"/>
  <sheetViews>
    <sheetView showGridLines="0" view="pageBreakPreview" zoomScale="66" zoomScaleNormal="66" zoomScaleSheetLayoutView="66" workbookViewId="0">
      <selection activeCell="B7" sqref="B7"/>
    </sheetView>
  </sheetViews>
  <sheetFormatPr defaultColWidth="10" defaultRowHeight="30" customHeight="1" x14ac:dyDescent="0.25"/>
  <cols>
    <col min="1" max="1" width="2.85546875" style="474" customWidth="1"/>
    <col min="2" max="2" width="65.42578125" style="474" customWidth="1"/>
    <col min="3" max="3" width="21.7109375" style="484" bestFit="1" customWidth="1"/>
    <col min="4" max="4" width="14.28515625" style="474" bestFit="1" customWidth="1"/>
    <col min="5" max="5" width="19" style="474" customWidth="1"/>
    <col min="6" max="6" width="32.140625" style="474" bestFit="1" customWidth="1"/>
    <col min="7" max="7" width="2.85546875" style="474" customWidth="1"/>
    <col min="8" max="16384" width="10" style="474"/>
  </cols>
  <sheetData>
    <row r="1" spans="2:10" ht="42.95" customHeight="1" x14ac:dyDescent="0.5">
      <c r="B1" s="725" t="str">
        <f>Вводные!B32</f>
        <v>PROFORMA INVOICE</v>
      </c>
      <c r="C1" s="725"/>
      <c r="D1" s="725"/>
      <c r="E1" s="725"/>
      <c r="F1" s="725"/>
    </row>
    <row r="2" spans="2:10" ht="42.95" customHeight="1" x14ac:dyDescent="0.5">
      <c r="B2" s="477"/>
      <c r="C2" s="475"/>
      <c r="D2" s="475"/>
      <c r="E2" s="477"/>
      <c r="F2" s="475"/>
    </row>
    <row r="3" spans="2:10" ht="36.75" customHeight="1" x14ac:dyDescent="0.35">
      <c r="B3" s="476" t="str">
        <f>Вводные!B39</f>
        <v>TEXCEL OTOMOTİV TİCARET LİMİTED ŞİRKETİ</v>
      </c>
      <c r="C3" s="477"/>
      <c r="D3" s="477"/>
      <c r="E3" s="478" t="s">
        <v>325</v>
      </c>
      <c r="F3" s="474">
        <f>Вводные!B33</f>
        <v>1</v>
      </c>
    </row>
    <row r="4" spans="2:10" ht="78.75" x14ac:dyDescent="0.35">
      <c r="B4" s="503" t="str">
        <f>_xlfn.XLOOKUP(INVOICE!Название_компании,helpsheet!$AC:$AC,helpsheet!$AD:$AD,0,0)</f>
        <v xml:space="preserve">EMNİYET EVLERİ Mah. YENİÇERİ Sok. GÜLER IŞ MERKEZI No: 2 / 1 KAĞITHANE / İSTANBUL
TAX NUMBER: 6300432447
MERSIS NUMBER: 0630043244700014
</v>
      </c>
      <c r="C4" s="477"/>
      <c r="D4" s="477"/>
      <c r="E4" s="504" t="s">
        <v>326</v>
      </c>
      <c r="F4" s="505">
        <f>Вводные!B35</f>
        <v>45679</v>
      </c>
    </row>
    <row r="5" spans="2:10" ht="23.25" x14ac:dyDescent="0.35">
      <c r="B5" s="503"/>
      <c r="C5" s="477"/>
      <c r="D5" s="477"/>
      <c r="E5" s="479" t="s">
        <v>327</v>
      </c>
      <c r="F5" s="474">
        <f>Вводные!B34</f>
        <v>0.01</v>
      </c>
    </row>
    <row r="6" spans="2:10" ht="55.15" customHeight="1" x14ac:dyDescent="0.35">
      <c r="B6" s="480" t="s">
        <v>328</v>
      </c>
      <c r="C6" s="477"/>
      <c r="D6" s="477"/>
      <c r="E6" s="497" t="s">
        <v>329</v>
      </c>
      <c r="F6" s="481"/>
    </row>
    <row r="7" spans="2:10" ht="35.450000000000003" customHeight="1" x14ac:dyDescent="0.25">
      <c r="B7" s="576" t="str">
        <f>Вводные!B40</f>
        <v>Limited Liability Company Rad Resurs</v>
      </c>
      <c r="C7" s="577"/>
      <c r="D7" s="577"/>
      <c r="E7" s="726" t="str">
        <f>B7</f>
        <v>Limited Liability Company Rad Resurs</v>
      </c>
      <c r="F7" s="726"/>
    </row>
    <row r="8" spans="2:10" x14ac:dyDescent="0.25">
      <c r="B8" s="576" t="str">
        <f>_xlfn.XLOOKUP($B$7,helpsheet!$AC:$AC,helpsheet!$AD:$AD,0,0)</f>
        <v>Adress: 111675, Moscow, municipal district Kosino-Ukhtomsky, st. Tatyana Makarova, 1. 6, room 2/1</v>
      </c>
      <c r="C8" s="577"/>
      <c r="D8" s="577"/>
      <c r="E8" s="726" t="str">
        <f>B8</f>
        <v>Adress: 111675, Moscow, municipal district Kosino-Ukhtomsky, st. Tatyana Makarova, 1. 6, room 2/1</v>
      </c>
      <c r="F8" s="726"/>
    </row>
    <row r="9" spans="2:10" ht="39.6" customHeight="1" x14ac:dyDescent="0.35">
      <c r="B9" s="503"/>
      <c r="C9" s="477"/>
      <c r="D9" s="477"/>
      <c r="E9" s="574"/>
      <c r="F9" s="574"/>
    </row>
    <row r="10" spans="2:10" ht="15" customHeight="1" x14ac:dyDescent="0.35">
      <c r="B10" s="482"/>
      <c r="C10" s="477"/>
      <c r="D10" s="477"/>
      <c r="E10" s="483"/>
    </row>
    <row r="11" spans="2:10" ht="30" customHeight="1" x14ac:dyDescent="0.35">
      <c r="B11" s="480" t="s">
        <v>331</v>
      </c>
      <c r="C11" s="477"/>
      <c r="D11" s="477"/>
      <c r="E11" s="478" t="s">
        <v>332</v>
      </c>
      <c r="F11" s="478"/>
    </row>
    <row r="12" spans="2:10" ht="30" customHeight="1" thickBot="1" x14ac:dyDescent="0.4">
      <c r="B12" s="480" t="str">
        <f>Вводные!B36</f>
        <v>DDP</v>
      </c>
      <c r="C12" s="477"/>
      <c r="D12" s="477"/>
      <c r="E12" s="478" t="str">
        <f>Вводные!B37</f>
        <v>Air</v>
      </c>
      <c r="F12" s="478"/>
    </row>
    <row r="13" spans="2:10" ht="45" customHeight="1" x14ac:dyDescent="0.25">
      <c r="B13" s="528" t="s">
        <v>333</v>
      </c>
      <c r="C13" s="528" t="s">
        <v>334</v>
      </c>
      <c r="D13" s="528" t="s">
        <v>335</v>
      </c>
      <c r="E13" s="528" t="str">
        <f>"Unit price, "&amp;offer_currency</f>
        <v>Unit price, USD</v>
      </c>
      <c r="F13" s="529" t="str">
        <f>"Total price, "&amp;offer_currency</f>
        <v>Total price, USD</v>
      </c>
      <c r="J13" s="554" t="s">
        <v>177</v>
      </c>
    </row>
    <row r="14" spans="2:10" ht="49.9" customHeight="1" thickBot="1" x14ac:dyDescent="0.3">
      <c r="B14" s="530" t="str">
        <f>'КП price'!E17</f>
        <v>CORE</v>
      </c>
      <c r="C14" s="530" t="str">
        <f>'КП price'!C17</f>
        <v>Komatsu</v>
      </c>
      <c r="D14" s="530">
        <f>'КП price'!I17</f>
        <v>1</v>
      </c>
      <c r="E14" s="531">
        <f>расчет!R16*(1+Вводные!$B$38)</f>
        <v>21037.849719887956</v>
      </c>
      <c r="F14" s="532">
        <f>INVOICE!$D14*INVOICE!$E14</f>
        <v>21037.849719887956</v>
      </c>
      <c r="J14" s="542" t="str">
        <f>IF(F14&gt;0,"показать","скрыть")</f>
        <v>показать</v>
      </c>
    </row>
    <row r="15" spans="2:10" ht="49.9" hidden="1" customHeight="1" x14ac:dyDescent="0.25">
      <c r="B15" s="487" t="str">
        <f>'КП price'!E18</f>
        <v>CRANKSHAFT ASS</v>
      </c>
      <c r="C15" s="487" t="str">
        <f>'КП price'!C18</f>
        <v>Komatsu</v>
      </c>
      <c r="D15" s="487">
        <f>'КП price'!I18</f>
        <v>1</v>
      </c>
      <c r="E15" s="531">
        <f>IFERROR(расчет!R17*(1+Вводные!$B$38),0)</f>
        <v>18142.383193277314</v>
      </c>
      <c r="F15" s="533">
        <f>INVOICE!$D15*INVOICE!$E15</f>
        <v>18142.383193277314</v>
      </c>
      <c r="J15" s="542" t="str">
        <f t="shared" ref="J15:J78" si="0">IF(F15&gt;0,"показать","скрыть")</f>
        <v>показать</v>
      </c>
    </row>
    <row r="16" spans="2:10" ht="49.9" hidden="1" customHeight="1" x14ac:dyDescent="0.25">
      <c r="B16" s="487" t="str">
        <f>'КП price'!E19</f>
        <v>CRANKSHAFT ASS</v>
      </c>
      <c r="C16" s="487" t="str">
        <f>'КП price'!C19</f>
        <v>Komatsu</v>
      </c>
      <c r="D16" s="487">
        <f>'КП price'!I19</f>
        <v>1</v>
      </c>
      <c r="E16" s="531">
        <f>IFERROR(расчет!R18*(1+Вводные!$B$38),0)</f>
        <v>17787.556162464989</v>
      </c>
      <c r="F16" s="533">
        <f>INVOICE!$D16*INVOICE!$E16</f>
        <v>17787.556162464989</v>
      </c>
      <c r="J16" s="542" t="str">
        <f t="shared" si="0"/>
        <v>показать</v>
      </c>
    </row>
    <row r="17" spans="2:10" ht="49.9" hidden="1" customHeight="1" x14ac:dyDescent="0.25">
      <c r="B17" s="487" t="str">
        <f>'КП price'!E20</f>
        <v>OIL COOLER ASS</v>
      </c>
      <c r="C17" s="487" t="str">
        <f>'КП price'!C20</f>
        <v>Komatsu</v>
      </c>
      <c r="D17" s="487">
        <f>'КП price'!I20</f>
        <v>1</v>
      </c>
      <c r="E17" s="531">
        <f>IFERROR(расчет!R19*(1+Вводные!$B$38),0)</f>
        <v>15771.750700280114</v>
      </c>
      <c r="F17" s="533">
        <f>INVOICE!$D17*INVOICE!$E17</f>
        <v>15771.750700280114</v>
      </c>
      <c r="J17" s="542" t="str">
        <f t="shared" si="0"/>
        <v>показать</v>
      </c>
    </row>
    <row r="18" spans="2:10" ht="49.9" hidden="1" customHeight="1" x14ac:dyDescent="0.25">
      <c r="B18" s="487" t="str">
        <f>'КП price'!E21</f>
        <v>REVERSIBLE FAN</v>
      </c>
      <c r="C18" s="487" t="str">
        <f>'КП price'!C21</f>
        <v>Komatsu</v>
      </c>
      <c r="D18" s="487">
        <f>'КП price'!I21</f>
        <v>1</v>
      </c>
      <c r="E18" s="531">
        <f>IFERROR(расчет!R20*(1+Вводные!$B$38),0)</f>
        <v>8528.3878151260506</v>
      </c>
      <c r="F18" s="533">
        <f>INVOICE!$D18*INVOICE!$E18</f>
        <v>8528.3878151260506</v>
      </c>
      <c r="J18" s="542" t="str">
        <f t="shared" si="0"/>
        <v>показать</v>
      </c>
    </row>
    <row r="19" spans="2:10" ht="49.9" hidden="1" customHeight="1" x14ac:dyDescent="0.25">
      <c r="B19" s="487" t="str">
        <f>'КП price'!E22</f>
        <v>STEERING VALVE</v>
      </c>
      <c r="C19" s="487" t="str">
        <f>'КП price'!C22</f>
        <v>Komatsu</v>
      </c>
      <c r="D19" s="487">
        <f>'КП price'!I22</f>
        <v>1</v>
      </c>
      <c r="E19" s="531">
        <f>IFERROR(расчет!R21*(1+Вводные!$B$38),0)</f>
        <v>7260.0200280112049</v>
      </c>
      <c r="F19" s="533">
        <f>INVOICE!$D19*INVOICE!$E19</f>
        <v>7260.0200280112049</v>
      </c>
      <c r="J19" s="542" t="str">
        <f t="shared" si="0"/>
        <v>показать</v>
      </c>
    </row>
    <row r="20" spans="2:10" ht="49.9" hidden="1" customHeight="1" x14ac:dyDescent="0.25">
      <c r="B20" s="487" t="str">
        <f>'КП price'!E23</f>
        <v>TURBOCHARGER AS</v>
      </c>
      <c r="C20" s="487" t="str">
        <f>'КП price'!C23</f>
        <v>Komatsu</v>
      </c>
      <c r="D20" s="487">
        <f>'КП price'!I23</f>
        <v>1</v>
      </c>
      <c r="E20" s="531">
        <f>IFERROR(расчет!R22*(1+Вводные!$B$38),0)</f>
        <v>7316.437394957984</v>
      </c>
      <c r="F20" s="533">
        <f>INVOICE!$D20*INVOICE!$E20</f>
        <v>7316.437394957984</v>
      </c>
      <c r="J20" s="542" t="str">
        <f t="shared" si="0"/>
        <v>показать</v>
      </c>
    </row>
    <row r="21" spans="2:10" ht="49.9" hidden="1" customHeight="1" x14ac:dyDescent="0.25">
      <c r="B21" s="487" t="str">
        <f>'КП price'!E24</f>
        <v>TURBOCHARGER AS</v>
      </c>
      <c r="C21" s="487" t="str">
        <f>'КП price'!C24</f>
        <v>Komatsu</v>
      </c>
      <c r="D21" s="487">
        <f>'КП price'!I24</f>
        <v>1</v>
      </c>
      <c r="E21" s="531">
        <f>IFERROR(расчет!R23*(1+Вводные!$B$38),0)</f>
        <v>8065.0875350140068</v>
      </c>
      <c r="F21" s="533">
        <f>INVOICE!$D21*INVOICE!$E21</f>
        <v>8065.0875350140068</v>
      </c>
      <c r="J21" s="542" t="str">
        <f t="shared" si="0"/>
        <v>показать</v>
      </c>
    </row>
    <row r="22" spans="2:10" ht="49.9" hidden="1" customHeight="1" x14ac:dyDescent="0.25">
      <c r="B22" s="487" t="str">
        <f>'КП price'!E25</f>
        <v>INJECTION PUMP</v>
      </c>
      <c r="C22" s="487" t="str">
        <f>'КП price'!C25</f>
        <v>Komatsu</v>
      </c>
      <c r="D22" s="487">
        <f>'КП price'!I25</f>
        <v>1</v>
      </c>
      <c r="E22" s="531">
        <f>IFERROR(расчет!R24*(1+Вводные!$B$38),0)</f>
        <v>7149.0217086834746</v>
      </c>
      <c r="F22" s="533">
        <f>INVOICE!$D22*INVOICE!$E22</f>
        <v>7149.0217086834746</v>
      </c>
      <c r="J22" s="542" t="str">
        <f t="shared" si="0"/>
        <v>показать</v>
      </c>
    </row>
    <row r="23" spans="2:10" ht="49.9" hidden="1" customHeight="1" x14ac:dyDescent="0.25">
      <c r="B23" s="487" t="str">
        <f>'КП price'!E26</f>
        <v>VALVE ASS Y</v>
      </c>
      <c r="C23" s="487" t="str">
        <f>'КП price'!C26</f>
        <v>Komatsu</v>
      </c>
      <c r="D23" s="487">
        <f>'КП price'!I26</f>
        <v>1</v>
      </c>
      <c r="E23" s="531">
        <f>IFERROR(расчет!R25*(1+Вводные!$B$38),0)</f>
        <v>6204.8011204481809</v>
      </c>
      <c r="F23" s="533">
        <f>INVOICE!$D23*INVOICE!$E23</f>
        <v>6204.8011204481809</v>
      </c>
      <c r="J23" s="542" t="str">
        <f t="shared" si="0"/>
        <v>показать</v>
      </c>
    </row>
    <row r="24" spans="2:10" ht="49.9" hidden="1" customHeight="1" x14ac:dyDescent="0.25">
      <c r="B24" s="487" t="str">
        <f>'КП price'!E27</f>
        <v>TURBOCHARGER AS</v>
      </c>
      <c r="C24" s="487" t="str">
        <f>'КП price'!C27</f>
        <v>Komatsu</v>
      </c>
      <c r="D24" s="487">
        <f>'КП price'!I27</f>
        <v>1</v>
      </c>
      <c r="E24" s="531">
        <f>IFERROR(расчет!R26*(1+Вводные!$B$38),0)</f>
        <v>2947.5609243697481</v>
      </c>
      <c r="F24" s="533">
        <f>INVOICE!$D24*INVOICE!$E24</f>
        <v>2947.5609243697481</v>
      </c>
      <c r="J24" s="542" t="str">
        <f t="shared" si="0"/>
        <v>показать</v>
      </c>
    </row>
    <row r="25" spans="2:10" ht="49.9" hidden="1" customHeight="1" x14ac:dyDescent="0.25">
      <c r="B25" s="487" t="str">
        <f>'КП price'!E28</f>
        <v>INJECTION PUMP</v>
      </c>
      <c r="C25" s="487" t="str">
        <f>'КП price'!C28</f>
        <v>Komatsu</v>
      </c>
      <c r="D25" s="487">
        <f>'КП price'!I28</f>
        <v>1</v>
      </c>
      <c r="E25" s="531">
        <f>IFERROR(расчет!R27*(1+Вводные!$B$38),0)</f>
        <v>4341.4088235294121</v>
      </c>
      <c r="F25" s="533">
        <f>INVOICE!$D25*INVOICE!$E25</f>
        <v>4341.4088235294121</v>
      </c>
      <c r="J25" s="542" t="str">
        <f t="shared" si="0"/>
        <v>показать</v>
      </c>
    </row>
    <row r="26" spans="2:10" ht="49.9" hidden="1" customHeight="1" x14ac:dyDescent="0.25">
      <c r="B26" s="487" t="str">
        <f>'КП price'!E29</f>
        <v>TURBOCHARGER AS</v>
      </c>
      <c r="C26" s="487" t="str">
        <f>'КП price'!C29</f>
        <v>Komatsu</v>
      </c>
      <c r="D26" s="487">
        <f>'КП price'!I29</f>
        <v>1</v>
      </c>
      <c r="E26" s="531">
        <f>IFERROR(расчет!R28*(1+Вводные!$B$38),0)</f>
        <v>4990.1654061624658</v>
      </c>
      <c r="F26" s="533">
        <f>INVOICE!$D26*INVOICE!$E26</f>
        <v>4990.1654061624658</v>
      </c>
      <c r="J26" s="542" t="str">
        <f t="shared" si="0"/>
        <v>показать</v>
      </c>
    </row>
    <row r="27" spans="2:10" ht="49.9" hidden="1" customHeight="1" x14ac:dyDescent="0.25">
      <c r="B27" s="487" t="str">
        <f>'КП price'!E30</f>
        <v>RADIATOR CORE</v>
      </c>
      <c r="C27" s="487" t="str">
        <f>'КП price'!C30</f>
        <v>Komatsu</v>
      </c>
      <c r="D27" s="487">
        <f>'КП price'!I30</f>
        <v>1</v>
      </c>
      <c r="E27" s="531">
        <f>IFERROR(расчет!R29*(1+Вводные!$B$38),0)</f>
        <v>4404.2736694677878</v>
      </c>
      <c r="F27" s="533">
        <f>INVOICE!$D27*INVOICE!$E27</f>
        <v>4404.2736694677878</v>
      </c>
      <c r="J27" s="542" t="str">
        <f t="shared" si="0"/>
        <v>показать</v>
      </c>
    </row>
    <row r="28" spans="2:10" ht="49.9" hidden="1" customHeight="1" x14ac:dyDescent="0.25">
      <c r="B28" s="487" t="str">
        <f>'КП price'!E31</f>
        <v>CAMSHAFT ASS Y</v>
      </c>
      <c r="C28" s="487" t="str">
        <f>'КП price'!C31</f>
        <v>Komatsu</v>
      </c>
      <c r="D28" s="487">
        <f>'КП price'!I31</f>
        <v>1</v>
      </c>
      <c r="E28" s="531">
        <f>IFERROR(расчет!R30*(1+Вводные!$B$38),0)</f>
        <v>5346.3035014005618</v>
      </c>
      <c r="F28" s="533">
        <f>INVOICE!$D28*INVOICE!$E28</f>
        <v>5346.3035014005618</v>
      </c>
      <c r="J28" s="542" t="str">
        <f t="shared" si="0"/>
        <v>показать</v>
      </c>
    </row>
    <row r="29" spans="2:10" ht="49.9" hidden="1" customHeight="1" x14ac:dyDescent="0.25">
      <c r="B29" s="487" t="str">
        <f>'КП price'!E32</f>
        <v>FUEL PUMP ASS Y</v>
      </c>
      <c r="C29" s="487" t="str">
        <f>'КП price'!C32</f>
        <v>Komatsu</v>
      </c>
      <c r="D29" s="487">
        <f>'КП price'!I32</f>
        <v>1</v>
      </c>
      <c r="E29" s="531">
        <f>IFERROR(расчет!R31*(1+Вводные!$B$38),0)</f>
        <v>4830.8287114845953</v>
      </c>
      <c r="F29" s="533">
        <f>INVOICE!$D29*INVOICE!$E29</f>
        <v>4830.8287114845953</v>
      </c>
      <c r="J29" s="542" t="str">
        <f t="shared" si="0"/>
        <v>показать</v>
      </c>
    </row>
    <row r="30" spans="2:10" ht="49.9" hidden="1" customHeight="1" x14ac:dyDescent="0.25">
      <c r="B30" s="487" t="str">
        <f>'КП price'!E33</f>
        <v>ROLLER BEARING</v>
      </c>
      <c r="C30" s="487" t="str">
        <f>'КП price'!C33</f>
        <v>Komatsu</v>
      </c>
      <c r="D30" s="487">
        <f>'КП price'!I33</f>
        <v>1</v>
      </c>
      <c r="E30" s="531">
        <f>IFERROR(расчет!R32*(1+Вводные!$B$38),0)</f>
        <v>4772.4609243697487</v>
      </c>
      <c r="F30" s="533">
        <f>INVOICE!$D30*INVOICE!$E30</f>
        <v>4772.4609243697487</v>
      </c>
      <c r="J30" s="542" t="str">
        <f t="shared" si="0"/>
        <v>показать</v>
      </c>
    </row>
    <row r="31" spans="2:10" ht="49.9" hidden="1" customHeight="1" x14ac:dyDescent="0.25">
      <c r="B31" s="487" t="str">
        <f>'КП price'!E34</f>
        <v>CAMSHAFT ASS Y</v>
      </c>
      <c r="C31" s="487" t="str">
        <f>'КП price'!C34</f>
        <v>Komatsu</v>
      </c>
      <c r="D31" s="487">
        <f>'КП price'!I34</f>
        <v>1</v>
      </c>
      <c r="E31" s="531">
        <f>IFERROR(расчет!R33*(1+Вводные!$B$38),0)</f>
        <v>4648.1470588235306</v>
      </c>
      <c r="F31" s="533">
        <f>INVOICE!$D31*INVOICE!$E31</f>
        <v>4648.1470588235306</v>
      </c>
      <c r="J31" s="542" t="str">
        <f t="shared" si="0"/>
        <v>показать</v>
      </c>
    </row>
    <row r="32" spans="2:10" ht="49.9" hidden="1" customHeight="1" x14ac:dyDescent="0.25">
      <c r="B32" s="487" t="str">
        <f>'КП price'!E35</f>
        <v>INJECTION PUMP</v>
      </c>
      <c r="C32" s="487" t="str">
        <f>'КП price'!C35</f>
        <v>Komatsu</v>
      </c>
      <c r="D32" s="487">
        <f>'КП price'!I35</f>
        <v>1</v>
      </c>
      <c r="E32" s="531">
        <f>IFERROR(расчет!R34*(1+Вводные!$B$38),0)</f>
        <v>4378.0431372549019</v>
      </c>
      <c r="F32" s="533">
        <f>INVOICE!$D32*INVOICE!$E32</f>
        <v>4378.0431372549019</v>
      </c>
      <c r="J32" s="542" t="str">
        <f t="shared" si="0"/>
        <v>показать</v>
      </c>
    </row>
    <row r="33" spans="2:10" ht="49.9" hidden="1" customHeight="1" x14ac:dyDescent="0.25">
      <c r="B33" s="487" t="str">
        <f>'КП price'!E36</f>
        <v>TURBOCHARGER AS</v>
      </c>
      <c r="C33" s="487" t="str">
        <f>'КП price'!C36</f>
        <v>Komatsu</v>
      </c>
      <c r="D33" s="487">
        <f>'КП price'!I36</f>
        <v>1</v>
      </c>
      <c r="E33" s="531">
        <f>IFERROR(расчет!R35*(1+Вводные!$B$38),0)</f>
        <v>4186.2857142857147</v>
      </c>
      <c r="F33" s="533">
        <f>INVOICE!$D33*INVOICE!$E33</f>
        <v>4186.2857142857147</v>
      </c>
      <c r="J33" s="542" t="str">
        <f t="shared" si="0"/>
        <v>показать</v>
      </c>
    </row>
    <row r="34" spans="2:10" ht="49.9" hidden="1" customHeight="1" x14ac:dyDescent="0.25">
      <c r="B34" s="487" t="str">
        <f>'КП price'!E37</f>
        <v>TURBOCHARGER</v>
      </c>
      <c r="C34" s="487" t="str">
        <f>'КП price'!C37</f>
        <v>Komatsu</v>
      </c>
      <c r="D34" s="487">
        <f>'КП price'!I37</f>
        <v>1</v>
      </c>
      <c r="E34" s="531">
        <f>IFERROR(расчет!R36*(1+Вводные!$B$38),0)</f>
        <v>4711.5696078431383</v>
      </c>
      <c r="F34" s="533">
        <f>INVOICE!$D34*INVOICE!$E34</f>
        <v>4711.5696078431383</v>
      </c>
      <c r="J34" s="542" t="str">
        <f t="shared" si="0"/>
        <v>показать</v>
      </c>
    </row>
    <row r="35" spans="2:10" ht="49.9" hidden="1" customHeight="1" x14ac:dyDescent="0.25">
      <c r="B35" s="487" t="str">
        <f>'КП price'!E38</f>
        <v>TURBOCHARGER</v>
      </c>
      <c r="C35" s="487" t="str">
        <f>'КП price'!C38</f>
        <v>Komatsu</v>
      </c>
      <c r="D35" s="487">
        <f>'КП price'!I38</f>
        <v>1</v>
      </c>
      <c r="E35" s="531">
        <f>IFERROR(расчет!R37*(1+Вводные!$B$38),0)</f>
        <v>4158.491456582633</v>
      </c>
      <c r="F35" s="533">
        <f>INVOICE!$D35*INVOICE!$E35</f>
        <v>4158.491456582633</v>
      </c>
      <c r="J35" s="542" t="str">
        <f t="shared" si="0"/>
        <v>показать</v>
      </c>
    </row>
    <row r="36" spans="2:10" ht="49.9" hidden="1" customHeight="1" x14ac:dyDescent="0.25">
      <c r="B36" s="487" t="str">
        <f>'КП price'!E39</f>
        <v>PUMP ASS Y</v>
      </c>
      <c r="C36" s="487" t="str">
        <f>'КП price'!C39</f>
        <v>Komatsu</v>
      </c>
      <c r="D36" s="487">
        <f>'КП price'!I39</f>
        <v>1</v>
      </c>
      <c r="E36" s="531">
        <f>IFERROR(расчет!R38*(1+Вводные!$B$38),0)</f>
        <v>3737.7106442577037</v>
      </c>
      <c r="F36" s="533">
        <f>INVOICE!$D36*INVOICE!$E36</f>
        <v>3737.7106442577037</v>
      </c>
      <c r="J36" s="542" t="str">
        <f t="shared" si="0"/>
        <v>показать</v>
      </c>
    </row>
    <row r="37" spans="2:10" ht="49.9" hidden="1" customHeight="1" x14ac:dyDescent="0.25">
      <c r="B37" s="487" t="str">
        <f>'КП price'!E40</f>
        <v>TENSION ASS Y</v>
      </c>
      <c r="C37" s="487" t="str">
        <f>'КП price'!C40</f>
        <v>Komatsu</v>
      </c>
      <c r="D37" s="487">
        <f>'КП price'!I40</f>
        <v>1</v>
      </c>
      <c r="E37" s="531">
        <f>IFERROR(расчет!R39*(1+Вводные!$B$38),0)</f>
        <v>3475.9491596638659</v>
      </c>
      <c r="F37" s="533">
        <f>INVOICE!$D37*INVOICE!$E37</f>
        <v>3475.9491596638659</v>
      </c>
      <c r="J37" s="542" t="str">
        <f t="shared" si="0"/>
        <v>показать</v>
      </c>
    </row>
    <row r="38" spans="2:10" ht="49.9" hidden="1" customHeight="1" x14ac:dyDescent="0.25">
      <c r="B38" s="487" t="str">
        <f>'КП price'!E41</f>
        <v>MUFFLER</v>
      </c>
      <c r="C38" s="487" t="str">
        <f>'КП price'!C41</f>
        <v>Komatsu</v>
      </c>
      <c r="D38" s="487">
        <f>'КП price'!I41</f>
        <v>1</v>
      </c>
      <c r="E38" s="531">
        <f>IFERROR(расчет!R40*(1+Вводные!$B$38),0)</f>
        <v>2902.9523809523816</v>
      </c>
      <c r="F38" s="533">
        <f>INVOICE!$D38*INVOICE!$E38</f>
        <v>2902.9523809523816</v>
      </c>
      <c r="J38" s="542" t="str">
        <f t="shared" si="0"/>
        <v>показать</v>
      </c>
    </row>
    <row r="39" spans="2:10" ht="49.9" hidden="1" customHeight="1" x14ac:dyDescent="0.25">
      <c r="B39" s="487" t="str">
        <f>'КП price'!E42</f>
        <v>FAN</v>
      </c>
      <c r="C39" s="487" t="str">
        <f>'КП price'!C42</f>
        <v>Komatsu</v>
      </c>
      <c r="D39" s="487">
        <f>'КП price'!I42</f>
        <v>1</v>
      </c>
      <c r="E39" s="531">
        <f>IFERROR(расчет!R41*(1+Вводные!$B$38),0)</f>
        <v>3081.8025210084038</v>
      </c>
      <c r="F39" s="533">
        <f>INVOICE!$D39*INVOICE!$E39</f>
        <v>3081.8025210084038</v>
      </c>
      <c r="J39" s="542" t="str">
        <f t="shared" si="0"/>
        <v>показать</v>
      </c>
    </row>
    <row r="40" spans="2:10" ht="49.9" hidden="1" customHeight="1" x14ac:dyDescent="0.25">
      <c r="B40" s="487" t="str">
        <f>'КП price'!E43</f>
        <v>CAMSHAFT ASS Y</v>
      </c>
      <c r="C40" s="487" t="str">
        <f>'КП price'!C43</f>
        <v>Komatsu</v>
      </c>
      <c r="D40" s="487">
        <f>'КП price'!I43</f>
        <v>1</v>
      </c>
      <c r="E40" s="531">
        <f>IFERROR(расчет!R42*(1+Вводные!$B$38),0)</f>
        <v>3082.5789915966393</v>
      </c>
      <c r="F40" s="533">
        <f>INVOICE!$D40*INVOICE!$E40</f>
        <v>3082.5789915966393</v>
      </c>
      <c r="J40" s="542" t="str">
        <f t="shared" si="0"/>
        <v>показать</v>
      </c>
    </row>
    <row r="41" spans="2:10" ht="49.9" hidden="1" customHeight="1" x14ac:dyDescent="0.25">
      <c r="B41" s="487" t="str">
        <f>'КП price'!E44</f>
        <v>PUMP ASS Y</v>
      </c>
      <c r="C41" s="487" t="str">
        <f>'КП price'!C44</f>
        <v>Komatsu</v>
      </c>
      <c r="D41" s="487">
        <f>'КП price'!I44</f>
        <v>1</v>
      </c>
      <c r="E41" s="531">
        <f>IFERROR(расчет!R43*(1+Вводные!$B$38),0)</f>
        <v>2984.480252100841</v>
      </c>
      <c r="F41" s="533">
        <f>INVOICE!$D41*INVOICE!$E41</f>
        <v>2984.480252100841</v>
      </c>
      <c r="J41" s="542" t="str">
        <f t="shared" si="0"/>
        <v>показать</v>
      </c>
    </row>
    <row r="42" spans="2:10" ht="49.9" hidden="1" customHeight="1" x14ac:dyDescent="0.25">
      <c r="B42" s="487" t="str">
        <f>'КП price'!E45</f>
        <v>CAMSHAFT ASS Y</v>
      </c>
      <c r="C42" s="487" t="str">
        <f>'КП price'!C45</f>
        <v>Komatsu</v>
      </c>
      <c r="D42" s="487">
        <f>'КП price'!I45</f>
        <v>1</v>
      </c>
      <c r="E42" s="531">
        <f>IFERROR(расчет!R44*(1+Вводные!$B$38),0)</f>
        <v>2760.6733893557425</v>
      </c>
      <c r="F42" s="533">
        <f>INVOICE!$D42*INVOICE!$E42</f>
        <v>2760.6733893557425</v>
      </c>
      <c r="J42" s="542" t="str">
        <f t="shared" si="0"/>
        <v>показать</v>
      </c>
    </row>
    <row r="43" spans="2:10" ht="49.9" hidden="1" customHeight="1" x14ac:dyDescent="0.25">
      <c r="B43" s="487" t="str">
        <f>'КП price'!E46</f>
        <v>PUMP ASS Y</v>
      </c>
      <c r="C43" s="487" t="str">
        <f>'КП price'!C46</f>
        <v>Komatsu</v>
      </c>
      <c r="D43" s="487">
        <f>'КП price'!I46</f>
        <v>1</v>
      </c>
      <c r="E43" s="531">
        <f>IFERROR(расчет!R45*(1+Вводные!$B$38),0)</f>
        <v>0</v>
      </c>
      <c r="F43" s="533">
        <f>INVOICE!$D43*INVOICE!$E43</f>
        <v>0</v>
      </c>
      <c r="J43" s="542" t="str">
        <f t="shared" si="0"/>
        <v>скрыть</v>
      </c>
    </row>
    <row r="44" spans="2:10" ht="49.9" hidden="1" customHeight="1" x14ac:dyDescent="0.25">
      <c r="B44" s="487" t="str">
        <f>'КП price'!E47</f>
        <v>CONTROL VALVE A</v>
      </c>
      <c r="C44" s="487" t="str">
        <f>'КП price'!C47</f>
        <v>Komatsu</v>
      </c>
      <c r="D44" s="487">
        <f>'КП price'!I47</f>
        <v>1</v>
      </c>
      <c r="E44" s="531">
        <f>IFERROR(расчет!R46*(1+Вводные!$B$38),0)</f>
        <v>0</v>
      </c>
      <c r="F44" s="533">
        <f>INVOICE!$D44*INVOICE!$E44</f>
        <v>0</v>
      </c>
      <c r="J44" s="542" t="str">
        <f t="shared" si="0"/>
        <v>скрыть</v>
      </c>
    </row>
    <row r="45" spans="2:10" ht="49.9" hidden="1" customHeight="1" x14ac:dyDescent="0.25">
      <c r="B45" s="487" t="str">
        <f>'КП price'!E48</f>
        <v>CYLINDER HEAD A</v>
      </c>
      <c r="C45" s="487" t="str">
        <f>'КП price'!C48</f>
        <v>Komatsu</v>
      </c>
      <c r="D45" s="487">
        <f>'КП price'!I48</f>
        <v>1</v>
      </c>
      <c r="E45" s="531">
        <f>IFERROR(расчет!R47*(1+Вводные!$B$38),0)</f>
        <v>3157.2526610644259</v>
      </c>
      <c r="F45" s="533">
        <f>INVOICE!$D45*INVOICE!$E45</f>
        <v>3157.2526610644259</v>
      </c>
      <c r="J45" s="542" t="str">
        <f t="shared" si="0"/>
        <v>показать</v>
      </c>
    </row>
    <row r="46" spans="2:10" ht="49.9" hidden="1" customHeight="1" x14ac:dyDescent="0.25">
      <c r="B46" s="487" t="str">
        <f>'КП price'!E49</f>
        <v>DAMPER</v>
      </c>
      <c r="C46" s="487" t="str">
        <f>'КП price'!C49</f>
        <v>Komatsu</v>
      </c>
      <c r="D46" s="487">
        <f>'КП price'!I49</f>
        <v>1</v>
      </c>
      <c r="E46" s="531">
        <f>IFERROR(расчет!R48*(1+Вводные!$B$38),0)</f>
        <v>932.76918767507027</v>
      </c>
      <c r="F46" s="533">
        <f>INVOICE!$D46*INVOICE!$E46</f>
        <v>932.76918767507027</v>
      </c>
      <c r="J46" s="542" t="str">
        <f t="shared" si="0"/>
        <v>показать</v>
      </c>
    </row>
    <row r="47" spans="2:10" ht="49.9" hidden="1" customHeight="1" x14ac:dyDescent="0.25">
      <c r="B47" s="487" t="str">
        <f>'КП price'!E50</f>
        <v>PUMP ASS Y</v>
      </c>
      <c r="C47" s="487" t="str">
        <f>'КП price'!C50</f>
        <v>Komatsu</v>
      </c>
      <c r="D47" s="487">
        <f>'КП price'!I50</f>
        <v>1</v>
      </c>
      <c r="E47" s="531">
        <f>IFERROR(расчет!R49*(1+Вводные!$B$38),0)</f>
        <v>2158.2924369747902</v>
      </c>
      <c r="F47" s="533">
        <f>INVOICE!$D47*INVOICE!$E47</f>
        <v>2158.2924369747902</v>
      </c>
      <c r="J47" s="542" t="str">
        <f t="shared" si="0"/>
        <v>показать</v>
      </c>
    </row>
    <row r="48" spans="2:10" ht="49.9" hidden="1" customHeight="1" x14ac:dyDescent="0.25">
      <c r="B48" s="487" t="str">
        <f>'КП price'!E51</f>
        <v>PUMP ASS Y</v>
      </c>
      <c r="C48" s="487" t="str">
        <f>'КП price'!C51</f>
        <v>Komatsu</v>
      </c>
      <c r="D48" s="487">
        <f>'КП price'!I51</f>
        <v>1</v>
      </c>
      <c r="E48" s="531">
        <f>IFERROR(расчет!R50*(1+Вводные!$B$38),0)</f>
        <v>2667.2334733893563</v>
      </c>
      <c r="F48" s="533">
        <f>INVOICE!$D48*INVOICE!$E48</f>
        <v>2667.2334733893563</v>
      </c>
      <c r="J48" s="542" t="str">
        <f t="shared" si="0"/>
        <v>показать</v>
      </c>
    </row>
    <row r="49" spans="2:10" ht="49.9" hidden="1" customHeight="1" x14ac:dyDescent="0.25">
      <c r="B49" s="487" t="str">
        <f>'КП price'!E52</f>
        <v>ALTERNATOR</v>
      </c>
      <c r="C49" s="487" t="str">
        <f>'КП price'!C52</f>
        <v>Komatsu</v>
      </c>
      <c r="D49" s="487">
        <f>'КП price'!I52</f>
        <v>1</v>
      </c>
      <c r="E49" s="531">
        <f>IFERROR(расчет!R51*(1+Вводные!$B$38),0)</f>
        <v>2625.8109243697486</v>
      </c>
      <c r="F49" s="533">
        <f>INVOICE!$D49*INVOICE!$E49</f>
        <v>2625.8109243697486</v>
      </c>
      <c r="J49" s="542" t="str">
        <f t="shared" si="0"/>
        <v>показать</v>
      </c>
    </row>
    <row r="50" spans="2:10" ht="49.9" hidden="1" customHeight="1" x14ac:dyDescent="0.25">
      <c r="B50" s="487" t="str">
        <f>'КП price'!E53</f>
        <v>TENSION PULLEY</v>
      </c>
      <c r="C50" s="487" t="str">
        <f>'КП price'!C53</f>
        <v>Komatsu</v>
      </c>
      <c r="D50" s="487">
        <f>'КП price'!I53</f>
        <v>1</v>
      </c>
      <c r="E50" s="531">
        <f>IFERROR(расчет!R52*(1+Вводные!$B$38),0)</f>
        <v>2311.9812324929976</v>
      </c>
      <c r="F50" s="533">
        <f>INVOICE!$D50*INVOICE!$E50</f>
        <v>2311.9812324929976</v>
      </c>
      <c r="J50" s="542" t="str">
        <f t="shared" si="0"/>
        <v>показать</v>
      </c>
    </row>
    <row r="51" spans="2:10" ht="49.9" hidden="1" customHeight="1" x14ac:dyDescent="0.25">
      <c r="B51" s="487" t="str">
        <f>'КП price'!E54</f>
        <v>GASKET KIT</v>
      </c>
      <c r="C51" s="487" t="str">
        <f>'КП price'!C54</f>
        <v>Komatsu</v>
      </c>
      <c r="D51" s="487">
        <f>'КП price'!I54</f>
        <v>1</v>
      </c>
      <c r="E51" s="531">
        <f>IFERROR(расчет!R53*(1+Вводные!$B$38),0)</f>
        <v>1918.8929971988798</v>
      </c>
      <c r="F51" s="533">
        <f>INVOICE!$D51*INVOICE!$E51</f>
        <v>1918.8929971988798</v>
      </c>
      <c r="J51" s="542" t="str">
        <f t="shared" si="0"/>
        <v>показать</v>
      </c>
    </row>
    <row r="52" spans="2:10" ht="49.9" hidden="1" customHeight="1" x14ac:dyDescent="0.25">
      <c r="B52" s="487" t="str">
        <f>'КП price'!E55</f>
        <v>ELEMENT ASS Y</v>
      </c>
      <c r="C52" s="487" t="str">
        <f>'КП price'!C55</f>
        <v>Komatsu</v>
      </c>
      <c r="D52" s="487">
        <f>'КП price'!I55</f>
        <v>1</v>
      </c>
      <c r="E52" s="531">
        <f>IFERROR(расчет!R54*(1+Вводные!$B$38),0)</f>
        <v>2777.6617647058824</v>
      </c>
      <c r="F52" s="533">
        <f>INVOICE!$D52*INVOICE!$E52</f>
        <v>2777.6617647058824</v>
      </c>
      <c r="J52" s="542" t="str">
        <f t="shared" si="0"/>
        <v>показать</v>
      </c>
    </row>
    <row r="53" spans="2:10" ht="49.9" hidden="1" customHeight="1" x14ac:dyDescent="0.25">
      <c r="B53" s="487" t="str">
        <f>'КП price'!E56</f>
        <v>CYLINDER HEAD A</v>
      </c>
      <c r="C53" s="487" t="str">
        <f>'КП price'!C56</f>
        <v>Komatsu</v>
      </c>
      <c r="D53" s="487">
        <f>'КП price'!I56</f>
        <v>1</v>
      </c>
      <c r="E53" s="531">
        <f>IFERROR(расчет!R55*(1+Вводные!$B$38),0)</f>
        <v>2056.600980392157</v>
      </c>
      <c r="F53" s="533">
        <f>INVOICE!$D53*INVOICE!$E53</f>
        <v>2056.600980392157</v>
      </c>
      <c r="J53" s="542" t="str">
        <f t="shared" si="0"/>
        <v>показать</v>
      </c>
    </row>
    <row r="54" spans="2:10" ht="49.9" hidden="1" customHeight="1" x14ac:dyDescent="0.25">
      <c r="B54" s="487" t="str">
        <f>'КП price'!E57</f>
        <v>TENSION ASS Y</v>
      </c>
      <c r="C54" s="487" t="str">
        <f>'КП price'!C57</f>
        <v>Komatsu</v>
      </c>
      <c r="D54" s="487">
        <f>'КП price'!I57</f>
        <v>1</v>
      </c>
      <c r="E54" s="531">
        <f>IFERROR(расчет!R56*(1+Вводные!$B$38),0)</f>
        <v>2093.1474789915969</v>
      </c>
      <c r="F54" s="533">
        <f>INVOICE!$D54*INVOICE!$E54</f>
        <v>2093.1474789915969</v>
      </c>
      <c r="J54" s="542" t="str">
        <f t="shared" si="0"/>
        <v>показать</v>
      </c>
    </row>
    <row r="55" spans="2:10" ht="49.9" hidden="1" customHeight="1" x14ac:dyDescent="0.25">
      <c r="B55" s="487" t="str">
        <f>'КП price'!E58</f>
        <v>STARTER</v>
      </c>
      <c r="C55" s="487" t="str">
        <f>'КП price'!C58</f>
        <v>Komatsu</v>
      </c>
      <c r="D55" s="487">
        <f>'КП price'!I58</f>
        <v>1</v>
      </c>
      <c r="E55" s="531">
        <f>IFERROR(расчет!R57*(1+Вводные!$B$38),0)</f>
        <v>737.18487394957992</v>
      </c>
      <c r="F55" s="533">
        <f>INVOICE!$D55*INVOICE!$E55</f>
        <v>737.18487394957992</v>
      </c>
      <c r="J55" s="542" t="str">
        <f t="shared" si="0"/>
        <v>показать</v>
      </c>
    </row>
    <row r="56" spans="2:10" ht="49.9" hidden="1" customHeight="1" x14ac:dyDescent="0.25">
      <c r="B56" s="487" t="str">
        <f>'КП price'!E59</f>
        <v>STARTER</v>
      </c>
      <c r="C56" s="487" t="str">
        <f>'КП price'!C59</f>
        <v>Komatsu</v>
      </c>
      <c r="D56" s="487">
        <f>'КП price'!I59</f>
        <v>1</v>
      </c>
      <c r="E56" s="531">
        <f>IFERROR(расчет!R58*(1+Вводные!$B$38),0)</f>
        <v>1608.5651260504203</v>
      </c>
      <c r="F56" s="533">
        <f>INVOICE!$D56*INVOICE!$E56</f>
        <v>1608.5651260504203</v>
      </c>
      <c r="J56" s="542" t="str">
        <f t="shared" si="0"/>
        <v>показать</v>
      </c>
    </row>
    <row r="57" spans="2:10" ht="49.9" hidden="1" customHeight="1" x14ac:dyDescent="0.25">
      <c r="B57" s="487" t="str">
        <f>'КП price'!E60</f>
        <v>GASKET KIT</v>
      </c>
      <c r="C57" s="487" t="str">
        <f>'КП price'!C60</f>
        <v>Komatsu</v>
      </c>
      <c r="D57" s="487">
        <f>'КП price'!I60</f>
        <v>1</v>
      </c>
      <c r="E57" s="531">
        <f>IFERROR(расчет!R59*(1+Вводные!$B$38),0)</f>
        <v>1488.0689075630255</v>
      </c>
      <c r="F57" s="533">
        <f>INVOICE!$D57*INVOICE!$E57</f>
        <v>1488.0689075630255</v>
      </c>
      <c r="J57" s="542" t="str">
        <f t="shared" si="0"/>
        <v>показать</v>
      </c>
    </row>
    <row r="58" spans="2:10" ht="49.9" hidden="1" customHeight="1" x14ac:dyDescent="0.25">
      <c r="B58" s="487" t="str">
        <f>'КП price'!E61</f>
        <v>OIL PUMP ASS Y</v>
      </c>
      <c r="C58" s="487" t="str">
        <f>'КП price'!C61</f>
        <v>Komatsu</v>
      </c>
      <c r="D58" s="487">
        <f>'КП price'!I61</f>
        <v>1</v>
      </c>
      <c r="E58" s="531">
        <f>IFERROR(расчет!R60*(1+Вводные!$B$38),0)</f>
        <v>1901.4747899159665</v>
      </c>
      <c r="F58" s="533">
        <f>INVOICE!$D58*INVOICE!$E58</f>
        <v>1901.4747899159665</v>
      </c>
      <c r="J58" s="542" t="str">
        <f t="shared" si="0"/>
        <v>показать</v>
      </c>
    </row>
    <row r="59" spans="2:10" ht="49.9" hidden="1" customHeight="1" x14ac:dyDescent="0.25">
      <c r="B59" s="487" t="str">
        <f>'КП price'!E62</f>
        <v>HOUSING</v>
      </c>
      <c r="C59" s="487" t="str">
        <f>'КП price'!C62</f>
        <v>Komatsu</v>
      </c>
      <c r="D59" s="487">
        <f>'КП price'!I62</f>
        <v>1</v>
      </c>
      <c r="E59" s="531">
        <f>IFERROR(расчет!R61*(1+Вводные!$B$38),0)</f>
        <v>1393.8494397759107</v>
      </c>
      <c r="F59" s="533">
        <f>INVOICE!$D59*INVOICE!$E59</f>
        <v>1393.8494397759107</v>
      </c>
      <c r="J59" s="542" t="str">
        <f t="shared" si="0"/>
        <v>показать</v>
      </c>
    </row>
    <row r="60" spans="2:10" ht="49.9" hidden="1" customHeight="1" x14ac:dyDescent="0.25">
      <c r="B60" s="487" t="str">
        <f>'КП price'!E63</f>
        <v>STARTING MOTOR</v>
      </c>
      <c r="C60" s="487" t="str">
        <f>'КП price'!C63</f>
        <v>Komatsu</v>
      </c>
      <c r="D60" s="487">
        <f>'КП price'!I63</f>
        <v>1</v>
      </c>
      <c r="E60" s="531">
        <f>IFERROR(расчет!R62*(1+Вводные!$B$38),0)</f>
        <v>1669.1375350140056</v>
      </c>
      <c r="F60" s="533">
        <f>INVOICE!$D60*INVOICE!$E60</f>
        <v>1669.1375350140056</v>
      </c>
      <c r="J60" s="542" t="str">
        <f t="shared" si="0"/>
        <v>показать</v>
      </c>
    </row>
    <row r="61" spans="2:10" ht="49.9" hidden="1" customHeight="1" x14ac:dyDescent="0.25">
      <c r="B61" s="487" t="str">
        <f>'КП price'!E64</f>
        <v>STARTER</v>
      </c>
      <c r="C61" s="487" t="str">
        <f>'КП price'!C64</f>
        <v>Komatsu</v>
      </c>
      <c r="D61" s="487">
        <f>'КП price'!I64</f>
        <v>1</v>
      </c>
      <c r="E61" s="531">
        <f>IFERROR(расчет!R63*(1+Вводные!$B$38),0)</f>
        <v>1910.1176470588236</v>
      </c>
      <c r="F61" s="533">
        <f>INVOICE!$D61*INVOICE!$E61</f>
        <v>1910.1176470588236</v>
      </c>
      <c r="J61" s="542" t="str">
        <f t="shared" si="0"/>
        <v>показать</v>
      </c>
    </row>
    <row r="62" spans="2:10" ht="49.9" hidden="1" customHeight="1" x14ac:dyDescent="0.25">
      <c r="B62" s="487" t="str">
        <f>'КП price'!E65</f>
        <v>CONNECTING ROD</v>
      </c>
      <c r="C62" s="487" t="str">
        <f>'КП price'!C65</f>
        <v>Komatsu</v>
      </c>
      <c r="D62" s="487">
        <f>'КП price'!I65</f>
        <v>1</v>
      </c>
      <c r="E62" s="531">
        <f>IFERROR(расчет!R64*(1+Вводные!$B$38),0)</f>
        <v>1448.1253501400563</v>
      </c>
      <c r="F62" s="533">
        <f>INVOICE!$D62*INVOICE!$E62</f>
        <v>1448.1253501400563</v>
      </c>
      <c r="J62" s="542" t="str">
        <f t="shared" si="0"/>
        <v>показать</v>
      </c>
    </row>
    <row r="63" spans="2:10" ht="49.9" hidden="1" customHeight="1" x14ac:dyDescent="0.25">
      <c r="B63" s="487" t="str">
        <f>'КП price'!E66</f>
        <v>OIL PUMP ASS Y</v>
      </c>
      <c r="C63" s="487" t="str">
        <f>'КП price'!C66</f>
        <v>Komatsu</v>
      </c>
      <c r="D63" s="487">
        <f>'КП price'!I66</f>
        <v>1</v>
      </c>
      <c r="E63" s="531">
        <f>IFERROR(расчет!R65*(1+Вводные!$B$38),0)</f>
        <v>1687.3306722689076</v>
      </c>
      <c r="F63" s="533">
        <f>INVOICE!$D63*INVOICE!$E63</f>
        <v>1687.3306722689076</v>
      </c>
      <c r="J63" s="542" t="str">
        <f t="shared" si="0"/>
        <v>показать</v>
      </c>
    </row>
    <row r="64" spans="2:10" ht="49.9" hidden="1" customHeight="1" x14ac:dyDescent="0.25">
      <c r="B64" s="487" t="str">
        <f>'КП price'!E67</f>
        <v>PRECLEANER</v>
      </c>
      <c r="C64" s="487" t="str">
        <f>'КП price'!C67</f>
        <v>Komatsu</v>
      </c>
      <c r="D64" s="487">
        <f>'КП price'!I67</f>
        <v>1</v>
      </c>
      <c r="E64" s="531">
        <f>IFERROR(расчет!R66*(1+Вводные!$B$38),0)</f>
        <v>1727.3959383753504</v>
      </c>
      <c r="F64" s="533">
        <f>INVOICE!$D64*INVOICE!$E64</f>
        <v>1727.3959383753504</v>
      </c>
      <c r="J64" s="542" t="str">
        <f t="shared" si="0"/>
        <v>показать</v>
      </c>
    </row>
    <row r="65" spans="2:10" ht="49.9" hidden="1" customHeight="1" x14ac:dyDescent="0.25">
      <c r="B65" s="487" t="str">
        <f>'КП price'!E68</f>
        <v>BEARING</v>
      </c>
      <c r="C65" s="487" t="str">
        <f>'КП price'!C68</f>
        <v>Komatsu</v>
      </c>
      <c r="D65" s="487">
        <f>'КП price'!I68</f>
        <v>1</v>
      </c>
      <c r="E65" s="531">
        <f>IFERROR(расчет!R67*(1+Вводные!$B$38),0)</f>
        <v>1637.123529411765</v>
      </c>
      <c r="F65" s="533">
        <f>INVOICE!$D65*INVOICE!$E65</f>
        <v>1637.123529411765</v>
      </c>
      <c r="J65" s="542" t="str">
        <f t="shared" si="0"/>
        <v>показать</v>
      </c>
    </row>
    <row r="66" spans="2:10" ht="49.9" hidden="1" customHeight="1" x14ac:dyDescent="0.25">
      <c r="B66" s="487" t="str">
        <f>'КП price'!E69</f>
        <v>GASKET KIT</v>
      </c>
      <c r="C66" s="487" t="str">
        <f>'КП price'!C69</f>
        <v>Komatsu</v>
      </c>
      <c r="D66" s="487">
        <f>'КП price'!I69</f>
        <v>1</v>
      </c>
      <c r="E66" s="531">
        <f>IFERROR(расчет!R68*(1+Вводные!$B$38),0)</f>
        <v>1231.9260504201682</v>
      </c>
      <c r="F66" s="533">
        <f>INVOICE!$D66*INVOICE!$E66</f>
        <v>1231.9260504201682</v>
      </c>
      <c r="J66" s="542" t="str">
        <f t="shared" si="0"/>
        <v>показать</v>
      </c>
    </row>
    <row r="67" spans="2:10" ht="49.9" hidden="1" customHeight="1" x14ac:dyDescent="0.25">
      <c r="B67" s="487" t="str">
        <f>'КП price'!E70</f>
        <v>SERVICE KIT</v>
      </c>
      <c r="C67" s="487" t="str">
        <f>'КП price'!C70</f>
        <v>Komatsu</v>
      </c>
      <c r="D67" s="487">
        <f>'КП price'!I70</f>
        <v>1</v>
      </c>
      <c r="E67" s="531">
        <f>IFERROR(расчет!R69*(1+Вводные!$B$38),0)</f>
        <v>1674.2955182072833</v>
      </c>
      <c r="F67" s="533">
        <f>INVOICE!$D67*INVOICE!$E67</f>
        <v>1674.2955182072833</v>
      </c>
      <c r="J67" s="542" t="str">
        <f t="shared" si="0"/>
        <v>показать</v>
      </c>
    </row>
    <row r="68" spans="2:10" ht="49.9" hidden="1" customHeight="1" x14ac:dyDescent="0.25">
      <c r="B68" s="487" t="str">
        <f>'КП price'!E71</f>
        <v>ALTERNATOR</v>
      </c>
      <c r="C68" s="487" t="str">
        <f>'КП price'!C71</f>
        <v>Komatsu</v>
      </c>
      <c r="D68" s="487">
        <f>'КП price'!I71</f>
        <v>1</v>
      </c>
      <c r="E68" s="531">
        <f>IFERROR(расчет!R70*(1+Вводные!$B$38),0)</f>
        <v>499.57254901960783</v>
      </c>
      <c r="F68" s="533">
        <f>INVOICE!$D68*INVOICE!$E68</f>
        <v>499.57254901960783</v>
      </c>
      <c r="J68" s="542" t="str">
        <f t="shared" si="0"/>
        <v>показать</v>
      </c>
    </row>
    <row r="69" spans="2:10" ht="49.9" hidden="1" customHeight="1" x14ac:dyDescent="0.25">
      <c r="B69" s="487" t="str">
        <f>'КП price'!E72</f>
        <v>VALVE ASS Y</v>
      </c>
      <c r="C69" s="487" t="str">
        <f>'КП price'!C72</f>
        <v>Komatsu</v>
      </c>
      <c r="D69" s="487">
        <f>'КП price'!I72</f>
        <v>1</v>
      </c>
      <c r="E69" s="531">
        <f>IFERROR(расчет!R71*(1+Вводные!$B$38),0)</f>
        <v>1468.8651260504205</v>
      </c>
      <c r="F69" s="533">
        <f>INVOICE!$D69*INVOICE!$E69</f>
        <v>1468.8651260504205</v>
      </c>
      <c r="J69" s="542" t="str">
        <f t="shared" si="0"/>
        <v>показать</v>
      </c>
    </row>
    <row r="70" spans="2:10" ht="49.9" hidden="1" customHeight="1" x14ac:dyDescent="0.25">
      <c r="B70" s="487" t="str">
        <f>'КП price'!E73</f>
        <v>STARTER</v>
      </c>
      <c r="C70" s="487" t="str">
        <f>'КП price'!C73</f>
        <v>Komatsu</v>
      </c>
      <c r="D70" s="487">
        <f>'КП price'!I73</f>
        <v>1</v>
      </c>
      <c r="E70" s="531">
        <f>IFERROR(расчет!R72*(1+Вводные!$B$38),0)</f>
        <v>0</v>
      </c>
      <c r="F70" s="533">
        <f>INVOICE!$D70*INVOICE!$E70</f>
        <v>0</v>
      </c>
      <c r="J70" s="542" t="str">
        <f t="shared" si="0"/>
        <v>скрыть</v>
      </c>
    </row>
    <row r="71" spans="2:10" ht="49.9" hidden="1" customHeight="1" x14ac:dyDescent="0.25">
      <c r="B71" s="487" t="str">
        <f>'КП price'!E74</f>
        <v>OIL PUMP ASS Y</v>
      </c>
      <c r="C71" s="487" t="str">
        <f>'КП price'!C74</f>
        <v>Komatsu</v>
      </c>
      <c r="D71" s="487">
        <f>'КП price'!I74</f>
        <v>1</v>
      </c>
      <c r="E71" s="531">
        <f>IFERROR(расчет!R73*(1+Вводные!$B$38),0)</f>
        <v>1116.3028011204483</v>
      </c>
      <c r="F71" s="533">
        <f>INVOICE!$D71*INVOICE!$E71</f>
        <v>1116.3028011204483</v>
      </c>
      <c r="J71" s="542" t="str">
        <f t="shared" si="0"/>
        <v>показать</v>
      </c>
    </row>
    <row r="72" spans="2:10" ht="49.9" hidden="1" customHeight="1" x14ac:dyDescent="0.25">
      <c r="B72" s="487" t="str">
        <f>'КП price'!E75</f>
        <v>GASKET KIT</v>
      </c>
      <c r="C72" s="487" t="str">
        <f>'КП price'!C75</f>
        <v>Komatsu</v>
      </c>
      <c r="D72" s="487">
        <f>'КП price'!I75</f>
        <v>1</v>
      </c>
      <c r="E72" s="531">
        <f>IFERROR(расчет!R74*(1+Вводные!$B$38),0)</f>
        <v>1377.1584033613447</v>
      </c>
      <c r="F72" s="533">
        <f>INVOICE!$D72*INVOICE!$E72</f>
        <v>1377.1584033613447</v>
      </c>
      <c r="J72" s="542" t="str">
        <f t="shared" si="0"/>
        <v>показать</v>
      </c>
    </row>
    <row r="73" spans="2:10" ht="49.9" hidden="1" customHeight="1" x14ac:dyDescent="0.25">
      <c r="B73" s="487" t="str">
        <f>'КП price'!E76</f>
        <v>SHAFT</v>
      </c>
      <c r="C73" s="487" t="str">
        <f>'КП price'!C76</f>
        <v>Komatsu</v>
      </c>
      <c r="D73" s="487">
        <f>'КП price'!I76</f>
        <v>1</v>
      </c>
      <c r="E73" s="531">
        <f>IFERROR(расчет!R75*(1+Вводные!$B$38),0)</f>
        <v>1149.9267507002801</v>
      </c>
      <c r="F73" s="533">
        <f>INVOICE!$D73*INVOICE!$E73</f>
        <v>1149.9267507002801</v>
      </c>
      <c r="J73" s="542" t="str">
        <f t="shared" si="0"/>
        <v>показать</v>
      </c>
    </row>
    <row r="74" spans="2:10" ht="49.9" hidden="1" customHeight="1" x14ac:dyDescent="0.25">
      <c r="B74" s="487" t="str">
        <f>'КП price'!E77</f>
        <v>HEAD ASS Y</v>
      </c>
      <c r="C74" s="487" t="str">
        <f>'КП price'!C77</f>
        <v>Komatsu</v>
      </c>
      <c r="D74" s="487">
        <f>'КП price'!I77</f>
        <v>1</v>
      </c>
      <c r="E74" s="531">
        <f>IFERROR(расчет!R76*(1+Вводные!$B$38),0)</f>
        <v>1248.6463585434176</v>
      </c>
      <c r="F74" s="533">
        <f>INVOICE!$D74*INVOICE!$E74</f>
        <v>1248.6463585434176</v>
      </c>
      <c r="J74" s="542" t="str">
        <f t="shared" si="0"/>
        <v>показать</v>
      </c>
    </row>
    <row r="75" spans="2:10" ht="49.9" hidden="1" customHeight="1" x14ac:dyDescent="0.25">
      <c r="B75" s="487" t="str">
        <f>'КП price'!E78</f>
        <v>SPRING</v>
      </c>
      <c r="C75" s="487" t="str">
        <f>'КП price'!C78</f>
        <v>Komatsu</v>
      </c>
      <c r="D75" s="487">
        <f>'КП price'!I78</f>
        <v>1</v>
      </c>
      <c r="E75" s="531">
        <f>IFERROR(расчет!R77*(1+Вводные!$B$38),0)</f>
        <v>1483.1682072829135</v>
      </c>
      <c r="F75" s="533">
        <f>INVOICE!$D75*INVOICE!$E75</f>
        <v>1483.1682072829135</v>
      </c>
      <c r="J75" s="542" t="str">
        <f t="shared" si="0"/>
        <v>показать</v>
      </c>
    </row>
    <row r="76" spans="2:10" ht="49.9" hidden="1" customHeight="1" x14ac:dyDescent="0.25">
      <c r="B76" s="487" t="str">
        <f>'КП price'!E79</f>
        <v>CONNECTING ROD</v>
      </c>
      <c r="C76" s="487" t="str">
        <f>'КП price'!C79</f>
        <v>Komatsu</v>
      </c>
      <c r="D76" s="487">
        <f>'КП price'!I79</f>
        <v>1</v>
      </c>
      <c r="E76" s="531">
        <f>IFERROR(расчет!R78*(1+Вводные!$B$38),0)</f>
        <v>1659.0680672268909</v>
      </c>
      <c r="F76" s="533">
        <f>INVOICE!$D76*INVOICE!$E76</f>
        <v>1659.0680672268909</v>
      </c>
      <c r="J76" s="542" t="str">
        <f t="shared" si="0"/>
        <v>показать</v>
      </c>
    </row>
    <row r="77" spans="2:10" ht="49.9" hidden="1" customHeight="1" x14ac:dyDescent="0.25">
      <c r="B77" s="487" t="str">
        <f>'КП price'!E80</f>
        <v>FLOATING SEAL A</v>
      </c>
      <c r="C77" s="487" t="str">
        <f>'КП price'!C80</f>
        <v>Komatsu</v>
      </c>
      <c r="D77" s="487">
        <f>'КП price'!I80</f>
        <v>1</v>
      </c>
      <c r="E77" s="531">
        <f>IFERROR(расчет!R79*(1+Вводные!$B$38),0)</f>
        <v>1311.870168067227</v>
      </c>
      <c r="F77" s="533">
        <f>INVOICE!$D77*INVOICE!$E77</f>
        <v>1311.870168067227</v>
      </c>
      <c r="J77" s="542" t="str">
        <f t="shared" si="0"/>
        <v>показать</v>
      </c>
    </row>
    <row r="78" spans="2:10" ht="49.9" hidden="1" customHeight="1" x14ac:dyDescent="0.25">
      <c r="B78" s="487" t="str">
        <f>'КП price'!E81</f>
        <v>OIL PUMP ASS Y</v>
      </c>
      <c r="C78" s="487" t="str">
        <f>'КП price'!C81</f>
        <v>Komatsu</v>
      </c>
      <c r="D78" s="487">
        <f>'КП price'!I81</f>
        <v>1</v>
      </c>
      <c r="E78" s="531">
        <f>IFERROR(расчет!R80*(1+Вводные!$B$38),0)</f>
        <v>1235.88081232493</v>
      </c>
      <c r="F78" s="533">
        <f>INVOICE!$D78*INVOICE!$E78</f>
        <v>1235.88081232493</v>
      </c>
      <c r="J78" s="542" t="str">
        <f t="shared" si="0"/>
        <v>показать</v>
      </c>
    </row>
    <row r="79" spans="2:10" ht="49.9" hidden="1" customHeight="1" x14ac:dyDescent="0.25">
      <c r="B79" s="487" t="str">
        <f>'КП price'!E82</f>
        <v>HOUSING ASS Y</v>
      </c>
      <c r="C79" s="487" t="str">
        <f>'КП price'!C82</f>
        <v>Komatsu</v>
      </c>
      <c r="D79" s="487">
        <f>'КП price'!I82</f>
        <v>1</v>
      </c>
      <c r="E79" s="531">
        <f>IFERROR(расчет!R81*(1+Вводные!$B$38),0)</f>
        <v>1154.6918767507007</v>
      </c>
      <c r="F79" s="533">
        <f>INVOICE!$D79*INVOICE!$E79</f>
        <v>1154.6918767507007</v>
      </c>
      <c r="J79" s="542" t="str">
        <f t="shared" ref="J79:J106" si="1">IF(F79&gt;0,"показать","скрыть")</f>
        <v>показать</v>
      </c>
    </row>
    <row r="80" spans="2:10" ht="49.9" hidden="1" customHeight="1" x14ac:dyDescent="0.25">
      <c r="B80" s="487" t="str">
        <f>'КП price'!E83</f>
        <v>METAL ASS Y</v>
      </c>
      <c r="C80" s="487" t="str">
        <f>'КП price'!C83</f>
        <v>Komatsu</v>
      </c>
      <c r="D80" s="487">
        <f>'КП price'!I83</f>
        <v>1</v>
      </c>
      <c r="E80" s="531">
        <f>IFERROR(расчет!R82*(1+Вводные!$B$38),0)</f>
        <v>1004.2553221288516</v>
      </c>
      <c r="F80" s="533">
        <f>INVOICE!$D80*INVOICE!$E80</f>
        <v>1004.2553221288516</v>
      </c>
      <c r="J80" s="542" t="str">
        <f t="shared" si="1"/>
        <v>показать</v>
      </c>
    </row>
    <row r="81" spans="2:10" ht="49.9" hidden="1" customHeight="1" x14ac:dyDescent="0.25">
      <c r="B81" s="487" t="str">
        <f>'КП price'!E84</f>
        <v>BEARING</v>
      </c>
      <c r="C81" s="487" t="str">
        <f>'КП price'!C84</f>
        <v>Komatsu</v>
      </c>
      <c r="D81" s="487">
        <f>'КП price'!I84</f>
        <v>1</v>
      </c>
      <c r="E81" s="531">
        <f>IFERROR(расчет!R83*(1+Вводные!$B$38),0)</f>
        <v>1236.4570028011203</v>
      </c>
      <c r="F81" s="533">
        <f>INVOICE!$D81*INVOICE!$E81</f>
        <v>1236.4570028011203</v>
      </c>
      <c r="J81" s="542" t="str">
        <f t="shared" si="1"/>
        <v>показать</v>
      </c>
    </row>
    <row r="82" spans="2:10" ht="49.9" hidden="1" customHeight="1" x14ac:dyDescent="0.25">
      <c r="B82" s="487" t="str">
        <f>'КП price'!E85</f>
        <v>WATER PUMP ASS</v>
      </c>
      <c r="C82" s="487" t="str">
        <f>'КП price'!C85</f>
        <v>Komatsu</v>
      </c>
      <c r="D82" s="487">
        <f>'КП price'!I85</f>
        <v>1</v>
      </c>
      <c r="E82" s="531">
        <f>IFERROR(расчет!R84*(1+Вводные!$B$38),0)</f>
        <v>1234.270868347339</v>
      </c>
      <c r="F82" s="533">
        <f>INVOICE!$D82*INVOICE!$E82</f>
        <v>1234.270868347339</v>
      </c>
      <c r="J82" s="542" t="str">
        <f t="shared" si="1"/>
        <v>показать</v>
      </c>
    </row>
    <row r="83" spans="2:10" ht="49.9" hidden="1" customHeight="1" x14ac:dyDescent="0.25">
      <c r="B83" s="487" t="str">
        <f>'КП price'!E86</f>
        <v>CONNECTING ROD</v>
      </c>
      <c r="C83" s="487" t="str">
        <f>'КП price'!C86</f>
        <v>Komatsu</v>
      </c>
      <c r="D83" s="487">
        <f>'КП price'!I86</f>
        <v>1</v>
      </c>
      <c r="E83" s="531">
        <f>IFERROR(расчет!R85*(1+Вводные!$B$38),0)</f>
        <v>1074.1792717086837</v>
      </c>
      <c r="F83" s="533">
        <f>INVOICE!$D83*INVOICE!$E83</f>
        <v>1074.1792717086837</v>
      </c>
      <c r="J83" s="542" t="str">
        <f t="shared" si="1"/>
        <v>показать</v>
      </c>
    </row>
    <row r="84" spans="2:10" ht="49.9" hidden="1" customHeight="1" x14ac:dyDescent="0.25">
      <c r="B84" s="487" t="str">
        <f>'КП price'!E87</f>
        <v>BEARING</v>
      </c>
      <c r="C84" s="487" t="str">
        <f>'КП price'!C87</f>
        <v>Komatsu</v>
      </c>
      <c r="D84" s="487">
        <f>'КП price'!I87</f>
        <v>1</v>
      </c>
      <c r="E84" s="531">
        <f>IFERROR(расчет!R86*(1+Вводные!$B$38),0)</f>
        <v>1264.2004201680672</v>
      </c>
      <c r="F84" s="533">
        <f>INVOICE!$D84*INVOICE!$E84</f>
        <v>1264.2004201680672</v>
      </c>
      <c r="J84" s="542" t="str">
        <f t="shared" si="1"/>
        <v>показать</v>
      </c>
    </row>
    <row r="85" spans="2:10" ht="49.9" hidden="1" customHeight="1" x14ac:dyDescent="0.25">
      <c r="B85" s="487" t="str">
        <f>'КП price'!E88</f>
        <v>CYLINDER HEAD A</v>
      </c>
      <c r="C85" s="487" t="str">
        <f>'КП price'!C88</f>
        <v>Komatsu</v>
      </c>
      <c r="D85" s="487">
        <f>'КП price'!I88</f>
        <v>1</v>
      </c>
      <c r="E85" s="531">
        <f>IFERROR(расчет!R87*(1+Вводные!$B$38),0)</f>
        <v>1213.1613445378152</v>
      </c>
      <c r="F85" s="533">
        <f>INVOICE!$D85*INVOICE!$E85</f>
        <v>1213.1613445378152</v>
      </c>
      <c r="J85" s="542" t="str">
        <f t="shared" si="1"/>
        <v>показать</v>
      </c>
    </row>
    <row r="86" spans="2:10" ht="49.9" hidden="1" customHeight="1" x14ac:dyDescent="0.25">
      <c r="B86" s="487" t="str">
        <f>'КП price'!E89</f>
        <v>WATER PUMP ASS</v>
      </c>
      <c r="C86" s="487" t="str">
        <f>'КП price'!C89</f>
        <v>Komatsu</v>
      </c>
      <c r="D86" s="487">
        <f>'КП price'!I89</f>
        <v>1</v>
      </c>
      <c r="E86" s="531">
        <f>IFERROR(расчет!R88*(1+Вводные!$B$38),0)</f>
        <v>1168.1784313725491</v>
      </c>
      <c r="F86" s="533">
        <f>INVOICE!$D86*INVOICE!$E86</f>
        <v>1168.1784313725491</v>
      </c>
      <c r="J86" s="542" t="str">
        <f t="shared" si="1"/>
        <v>показать</v>
      </c>
    </row>
    <row r="87" spans="2:10" ht="49.9" hidden="1" customHeight="1" x14ac:dyDescent="0.25">
      <c r="B87" s="487" t="str">
        <f>'КП price'!E90</f>
        <v>GASKET KIT</v>
      </c>
      <c r="C87" s="487" t="str">
        <f>'КП price'!C90</f>
        <v>Komatsu</v>
      </c>
      <c r="D87" s="487">
        <f>'КП price'!I90</f>
        <v>1</v>
      </c>
      <c r="E87" s="531">
        <f>IFERROR(расчет!R89*(1+Вводные!$B$38),0)</f>
        <v>995.17955182072831</v>
      </c>
      <c r="F87" s="533">
        <f>INVOICE!$D87*INVOICE!$E87</f>
        <v>995.17955182072831</v>
      </c>
      <c r="J87" s="542" t="str">
        <f t="shared" si="1"/>
        <v>показать</v>
      </c>
    </row>
    <row r="88" spans="2:10" ht="49.9" hidden="1" customHeight="1" x14ac:dyDescent="0.25">
      <c r="B88" s="487" t="str">
        <f>'КП price'!E91</f>
        <v>BEARING</v>
      </c>
      <c r="C88" s="487" t="str">
        <f>'КП price'!C91</f>
        <v>Komatsu</v>
      </c>
      <c r="D88" s="487">
        <f>'КП price'!I91</f>
        <v>1</v>
      </c>
      <c r="E88" s="531">
        <f>IFERROR(расчет!R90*(1+Вводные!$B$38),0)</f>
        <v>1214.9345938375352</v>
      </c>
      <c r="F88" s="533">
        <f>INVOICE!$D88*INVOICE!$E88</f>
        <v>1214.9345938375352</v>
      </c>
      <c r="J88" s="542" t="str">
        <f t="shared" si="1"/>
        <v>показать</v>
      </c>
    </row>
    <row r="89" spans="2:10" ht="49.9" hidden="1" customHeight="1" x14ac:dyDescent="0.25">
      <c r="B89" s="487" t="str">
        <f>'КП price'!E92</f>
        <v>GASKET KIT</v>
      </c>
      <c r="C89" s="487" t="str">
        <f>'КП price'!C92</f>
        <v>Komatsu</v>
      </c>
      <c r="D89" s="487">
        <f>'КП price'!I92</f>
        <v>1</v>
      </c>
      <c r="E89" s="531">
        <f>IFERROR(расчет!R91*(1+Вводные!$B$38),0)</f>
        <v>1664.939355742297</v>
      </c>
      <c r="F89" s="533">
        <f>INVOICE!$D89*INVOICE!$E89</f>
        <v>1664.939355742297</v>
      </c>
      <c r="J89" s="542" t="str">
        <f t="shared" si="1"/>
        <v>показать</v>
      </c>
    </row>
    <row r="90" spans="2:10" ht="49.9" hidden="1" customHeight="1" x14ac:dyDescent="0.25">
      <c r="B90" s="487" t="str">
        <f>'КП price'!E93</f>
        <v>CYLINDER HEAD A</v>
      </c>
      <c r="C90" s="487" t="str">
        <f>'КП price'!C93</f>
        <v>Komatsu</v>
      </c>
      <c r="D90" s="487">
        <f>'КП price'!I93</f>
        <v>1</v>
      </c>
      <c r="E90" s="531">
        <f>IFERROR(расчет!R92*(1+Вводные!$B$38),0)</f>
        <v>1277.4866946778711</v>
      </c>
      <c r="F90" s="533">
        <f>INVOICE!$D90*INVOICE!$E90</f>
        <v>1277.4866946778711</v>
      </c>
      <c r="J90" s="542" t="str">
        <f t="shared" si="1"/>
        <v>показать</v>
      </c>
    </row>
    <row r="91" spans="2:10" ht="49.9" hidden="1" customHeight="1" x14ac:dyDescent="0.25">
      <c r="B91" s="487" t="str">
        <f>'КП price'!E94</f>
        <v>WATER PUMP ASS</v>
      </c>
      <c r="C91" s="487" t="str">
        <f>'КП price'!C94</f>
        <v>Komatsu</v>
      </c>
      <c r="D91" s="487">
        <f>'КП price'!I94</f>
        <v>1</v>
      </c>
      <c r="E91" s="531">
        <f>IFERROR(расчет!R93*(1+Вводные!$B$38),0)</f>
        <v>1229.0435574229693</v>
      </c>
      <c r="F91" s="533">
        <f>INVOICE!$D91*INVOICE!$E91</f>
        <v>1229.0435574229693</v>
      </c>
      <c r="J91" s="542" t="str">
        <f t="shared" si="1"/>
        <v>показать</v>
      </c>
    </row>
    <row r="92" spans="2:10" ht="49.9" hidden="1" customHeight="1" x14ac:dyDescent="0.25">
      <c r="B92" s="487" t="str">
        <f>'КП price'!E95</f>
        <v>CYLINDER HEAD A</v>
      </c>
      <c r="C92" s="487" t="str">
        <f>'КП price'!C95</f>
        <v>Komatsu</v>
      </c>
      <c r="D92" s="487">
        <f>'КП price'!I95</f>
        <v>1</v>
      </c>
      <c r="E92" s="531">
        <f>IFERROR(расчет!R94*(1+Вводные!$B$38),0)</f>
        <v>1188.3466386554624</v>
      </c>
      <c r="F92" s="533">
        <f>INVOICE!$D92*INVOICE!$E92</f>
        <v>1188.3466386554624</v>
      </c>
      <c r="J92" s="542" t="str">
        <f t="shared" si="1"/>
        <v>показать</v>
      </c>
    </row>
    <row r="93" spans="2:10" ht="49.9" hidden="1" customHeight="1" x14ac:dyDescent="0.25">
      <c r="B93" s="487" t="str">
        <f>'КП price'!E96</f>
        <v>CYLINDER HEAD A</v>
      </c>
      <c r="C93" s="487" t="str">
        <f>'КП price'!C96</f>
        <v>Komatsu</v>
      </c>
      <c r="D93" s="487">
        <f>'КП price'!I96</f>
        <v>1</v>
      </c>
      <c r="E93" s="531">
        <f>IFERROR(расчет!R95*(1+Вводные!$B$38),0)</f>
        <v>1188.3466386554624</v>
      </c>
      <c r="F93" s="533">
        <f>INVOICE!$D93*INVOICE!$E93</f>
        <v>1188.3466386554624</v>
      </c>
      <c r="J93" s="542" t="str">
        <f t="shared" si="1"/>
        <v>показать</v>
      </c>
    </row>
    <row r="94" spans="2:10" ht="49.9" hidden="1" customHeight="1" x14ac:dyDescent="0.25">
      <c r="B94" s="487" t="str">
        <f>'КП price'!E97</f>
        <v>HOSE</v>
      </c>
      <c r="C94" s="487" t="str">
        <f>'КП price'!C97</f>
        <v>Komatsu</v>
      </c>
      <c r="D94" s="487">
        <f>'КП price'!I97</f>
        <v>1</v>
      </c>
      <c r="E94" s="531">
        <f>IFERROR(расчет!R96*(1+Вводные!$B$38),0)</f>
        <v>1233.3187675070028</v>
      </c>
      <c r="F94" s="533">
        <f>INVOICE!$D94*INVOICE!$E94</f>
        <v>1233.3187675070028</v>
      </c>
      <c r="J94" s="542" t="str">
        <f t="shared" si="1"/>
        <v>показать</v>
      </c>
    </row>
    <row r="95" spans="2:10" ht="49.9" hidden="1" customHeight="1" x14ac:dyDescent="0.25">
      <c r="B95" s="487" t="str">
        <f>'КП price'!E98</f>
        <v>HOUSING ASS Y</v>
      </c>
      <c r="C95" s="487" t="str">
        <f>'КП price'!C98</f>
        <v>Komatsu</v>
      </c>
      <c r="D95" s="487">
        <f>'КП price'!I98</f>
        <v>1</v>
      </c>
      <c r="E95" s="531">
        <f>IFERROR(расчет!R97*(1+Вводные!$B$38),0)</f>
        <v>1230.4978991596643</v>
      </c>
      <c r="F95" s="533">
        <f>INVOICE!$D95*INVOICE!$E95</f>
        <v>1230.4978991596643</v>
      </c>
      <c r="J95" s="542" t="str">
        <f t="shared" si="1"/>
        <v>показать</v>
      </c>
    </row>
    <row r="96" spans="2:10" ht="49.9" hidden="1" customHeight="1" x14ac:dyDescent="0.25">
      <c r="B96" s="487" t="str">
        <f>'КП price'!E99</f>
        <v>HOSE</v>
      </c>
      <c r="C96" s="487" t="str">
        <f>'КП price'!C99</f>
        <v>Komatsu</v>
      </c>
      <c r="D96" s="487">
        <f>'КП price'!I99</f>
        <v>1</v>
      </c>
      <c r="E96" s="531">
        <f>IFERROR(расчет!R98*(1+Вводные!$B$38),0)</f>
        <v>1196.3948179271711</v>
      </c>
      <c r="F96" s="533">
        <f>INVOICE!$D96*INVOICE!$E96</f>
        <v>1196.3948179271711</v>
      </c>
      <c r="J96" s="542" t="str">
        <f t="shared" si="1"/>
        <v>показать</v>
      </c>
    </row>
    <row r="97" spans="2:10" ht="49.9" hidden="1" customHeight="1" x14ac:dyDescent="0.25">
      <c r="B97" s="487" t="str">
        <f>'КП price'!E100</f>
        <v>UNIVERSAL JOINT</v>
      </c>
      <c r="C97" s="487" t="str">
        <f>'КП price'!C100</f>
        <v>Komatsu</v>
      </c>
      <c r="D97" s="487">
        <f>'КП price'!I100</f>
        <v>1</v>
      </c>
      <c r="E97" s="531">
        <f>IFERROR(расчет!R99*(1+Вводные!$B$38),0)</f>
        <v>1182.2119047619051</v>
      </c>
      <c r="F97" s="533">
        <f>INVOICE!$D97*INVOICE!$E97</f>
        <v>1182.2119047619051</v>
      </c>
      <c r="J97" s="542" t="str">
        <f t="shared" si="1"/>
        <v>показать</v>
      </c>
    </row>
    <row r="98" spans="2:10" ht="49.9" hidden="1" customHeight="1" x14ac:dyDescent="0.25">
      <c r="B98" s="487" t="str">
        <f>'КП price'!E101</f>
        <v>WATER PUMP</v>
      </c>
      <c r="C98" s="487" t="str">
        <f>'КП price'!C101</f>
        <v>Komatsu</v>
      </c>
      <c r="D98" s="487">
        <f>'КП price'!I101</f>
        <v>1</v>
      </c>
      <c r="E98" s="531">
        <f>IFERROR(расчет!R100*(1+Вводные!$B$38),0)</f>
        <v>902.73487394957999</v>
      </c>
      <c r="F98" s="533">
        <f>INVOICE!$D98*INVOICE!$E98</f>
        <v>902.73487394957999</v>
      </c>
      <c r="J98" s="542" t="str">
        <f t="shared" si="1"/>
        <v>показать</v>
      </c>
    </row>
    <row r="99" spans="2:10" ht="49.9" hidden="1" customHeight="1" x14ac:dyDescent="0.25">
      <c r="B99" s="487" t="str">
        <f>'КП price'!E102</f>
        <v>WATER PUMP</v>
      </c>
      <c r="C99" s="487" t="str">
        <f>'КП price'!C102</f>
        <v>Komatsu</v>
      </c>
      <c r="D99" s="487">
        <f>'КП price'!I102</f>
        <v>1</v>
      </c>
      <c r="E99" s="531">
        <f>IFERROR(расчет!R101*(1+Вводные!$B$38),0)</f>
        <v>744.05756302521013</v>
      </c>
      <c r="F99" s="533">
        <f>INVOICE!$D99*INVOICE!$E99</f>
        <v>744.05756302521013</v>
      </c>
      <c r="J99" s="542" t="str">
        <f t="shared" si="1"/>
        <v>показать</v>
      </c>
    </row>
    <row r="100" spans="2:10" ht="49.9" hidden="1" customHeight="1" x14ac:dyDescent="0.25">
      <c r="B100" s="487" t="str">
        <f>'КП price'!E103</f>
        <v>GEAR</v>
      </c>
      <c r="C100" s="487" t="str">
        <f>'КП price'!C103</f>
        <v>Komatsu</v>
      </c>
      <c r="D100" s="487">
        <f>'КП price'!I103</f>
        <v>1</v>
      </c>
      <c r="E100" s="531">
        <f>IFERROR(расчет!R102*(1+Вводные!$B$38),0)</f>
        <v>771.59607843137258</v>
      </c>
      <c r="F100" s="533">
        <f>INVOICE!$D100*INVOICE!$E100</f>
        <v>771.59607843137258</v>
      </c>
      <c r="J100" s="542" t="str">
        <f t="shared" si="1"/>
        <v>показать</v>
      </c>
    </row>
    <row r="101" spans="2:10" ht="49.9" hidden="1" customHeight="1" x14ac:dyDescent="0.25">
      <c r="B101" s="487" t="str">
        <f>'КП price'!E104</f>
        <v>CONNECTING ROD</v>
      </c>
      <c r="C101" s="487" t="str">
        <f>'КП price'!C104</f>
        <v>Komatsu</v>
      </c>
      <c r="D101" s="487">
        <f>'КП price'!I104</f>
        <v>1</v>
      </c>
      <c r="E101" s="531">
        <f>IFERROR(расчет!R103*(1+Вводные!$B$38),0)</f>
        <v>876.7323529411766</v>
      </c>
      <c r="F101" s="533">
        <f>INVOICE!$D101*INVOICE!$E101</f>
        <v>876.7323529411766</v>
      </c>
      <c r="J101" s="542" t="str">
        <f t="shared" si="1"/>
        <v>показать</v>
      </c>
    </row>
    <row r="102" spans="2:10" ht="49.9" hidden="1" customHeight="1" x14ac:dyDescent="0.25">
      <c r="B102" s="487" t="str">
        <f>'КП price'!E105</f>
        <v>ELEMENT</v>
      </c>
      <c r="C102" s="487" t="str">
        <f>'КП price'!C105</f>
        <v>Komatsu</v>
      </c>
      <c r="D102" s="487">
        <f>'КП price'!I105</f>
        <v>1</v>
      </c>
      <c r="E102" s="531">
        <f>IFERROR(расчет!R104*(1+Вводные!$B$38),0)</f>
        <v>928.74355742296939</v>
      </c>
      <c r="F102" s="533">
        <f>INVOICE!$D102*INVOICE!$E102</f>
        <v>928.74355742296939</v>
      </c>
      <c r="J102" s="542" t="str">
        <f t="shared" si="1"/>
        <v>показать</v>
      </c>
    </row>
    <row r="103" spans="2:10" ht="49.9" hidden="1" customHeight="1" x14ac:dyDescent="0.25">
      <c r="B103" s="487" t="str">
        <f>'КП price'!E106</f>
        <v>PISTON</v>
      </c>
      <c r="C103" s="487" t="str">
        <f>'КП price'!C106</f>
        <v>Komatsu</v>
      </c>
      <c r="D103" s="487">
        <f>'КП price'!I106</f>
        <v>1</v>
      </c>
      <c r="E103" s="531">
        <f>IFERROR(расчет!R105*(1+Вводные!$B$38),0)</f>
        <v>968.00154061624664</v>
      </c>
      <c r="F103" s="533">
        <f>INVOICE!$D103*INVOICE!$E103</f>
        <v>968.00154061624664</v>
      </c>
      <c r="J103" s="542" t="str">
        <f t="shared" si="1"/>
        <v>показать</v>
      </c>
    </row>
    <row r="104" spans="2:10" ht="49.9" hidden="1" customHeight="1" x14ac:dyDescent="0.25">
      <c r="B104" s="487" t="str">
        <f>'КП price'!E107</f>
        <v>WATER PUMP ASS</v>
      </c>
      <c r="C104" s="487" t="str">
        <f>'КП price'!C107</f>
        <v>Komatsu</v>
      </c>
      <c r="D104" s="487">
        <f>'КП price'!I107</f>
        <v>1</v>
      </c>
      <c r="E104" s="531">
        <f>IFERROR(расчет!R106*(1+Вводные!$B$38),0)</f>
        <v>990.40056022408987</v>
      </c>
      <c r="F104" s="533">
        <f>INVOICE!$D104*INVOICE!$E104</f>
        <v>990.40056022408987</v>
      </c>
      <c r="J104" s="542" t="str">
        <f t="shared" si="1"/>
        <v>показать</v>
      </c>
    </row>
    <row r="105" spans="2:10" ht="49.9" hidden="1" customHeight="1" x14ac:dyDescent="0.25">
      <c r="B105" s="487" t="str">
        <f>'КП price'!E108</f>
        <v>CONNECTING ROD</v>
      </c>
      <c r="C105" s="487" t="str">
        <f>'КП price'!C108</f>
        <v>Komatsu</v>
      </c>
      <c r="D105" s="487">
        <f>'КП price'!I108</f>
        <v>1</v>
      </c>
      <c r="E105" s="531">
        <f>IFERROR(расчет!R107*(1+Вводные!$B$38),0)</f>
        <v>912.23585434173685</v>
      </c>
      <c r="F105" s="533">
        <f>INVOICE!$D105*INVOICE!$E105</f>
        <v>912.23585434173685</v>
      </c>
      <c r="J105" s="542" t="str">
        <f t="shared" si="1"/>
        <v>показать</v>
      </c>
    </row>
    <row r="106" spans="2:10" ht="15.75" hidden="1" thickBot="1" x14ac:dyDescent="0.3">
      <c r="B106" s="487" t="str">
        <f>'КП price'!E109</f>
        <v>PISTON</v>
      </c>
      <c r="C106" s="487" t="str">
        <f>'КП price'!C109</f>
        <v>Komatsu</v>
      </c>
      <c r="D106" s="487">
        <f>'КП price'!I109</f>
        <v>1</v>
      </c>
      <c r="E106" s="531">
        <f>IFERROR(расчет!R108*(1+Вводные!$B$38),0)</f>
        <v>1104.0703081232496</v>
      </c>
      <c r="F106" s="533">
        <f>INVOICE!$D106*INVOICE!$E106</f>
        <v>1104.0703081232496</v>
      </c>
      <c r="J106" s="542" t="str">
        <f t="shared" si="1"/>
        <v>показать</v>
      </c>
    </row>
    <row r="107" spans="2:10" ht="30" customHeight="1" thickBot="1" x14ac:dyDescent="0.3">
      <c r="B107" s="534"/>
      <c r="C107" s="535"/>
      <c r="D107" s="534"/>
      <c r="E107" s="536" t="s">
        <v>336</v>
      </c>
      <c r="F107" s="537">
        <f>SUBTOTAL(109,INVOICE!$F$14:$F$106)</f>
        <v>21037.849719887956</v>
      </c>
    </row>
    <row r="108" spans="2:10" ht="30" customHeight="1" thickBot="1" x14ac:dyDescent="0.3">
      <c r="B108" s="485"/>
      <c r="C108" s="486"/>
      <c r="D108" s="485"/>
      <c r="E108" s="487" t="s">
        <v>337</v>
      </c>
      <c r="F108" s="488">
        <v>0</v>
      </c>
    </row>
    <row r="109" spans="2:10" ht="30" customHeight="1" thickTop="1" thickBot="1" x14ac:dyDescent="0.3">
      <c r="B109" s="489"/>
      <c r="C109" s="490"/>
      <c r="D109" s="489"/>
      <c r="E109" s="491" t="s">
        <v>338</v>
      </c>
      <c r="F109" s="492">
        <f>INVOICE!$F$107+F108</f>
        <v>21037.849719887956</v>
      </c>
    </row>
    <row r="110" spans="2:10" ht="30" customHeight="1" thickTop="1" x14ac:dyDescent="0.25">
      <c r="E110" s="484"/>
      <c r="F110" s="493"/>
    </row>
    <row r="111" spans="2:10" ht="30" customHeight="1" x14ac:dyDescent="0.25">
      <c r="E111" s="484"/>
      <c r="F111" s="493"/>
    </row>
    <row r="112" spans="2:10" ht="30" customHeight="1" x14ac:dyDescent="0.25">
      <c r="B112" s="499" t="s">
        <v>339</v>
      </c>
      <c r="C112" s="500"/>
    </row>
    <row r="113" spans="2:9" ht="15" x14ac:dyDescent="0.25">
      <c r="B113" s="501" t="str">
        <f>"Beneficiary Name: "&amp;Название_компании</f>
        <v>Beneficiary Name: TEXCEL OTOMOTİV TİCARET LİMİTED ŞİRKETİ</v>
      </c>
      <c r="C113" s="494"/>
    </row>
    <row r="114" spans="2:9" ht="360" x14ac:dyDescent="0.25">
      <c r="B114" s="506" t="str">
        <f>_xlfn.XLOOKUP($B$3,helpsheet!$AC:$AC,helpsheet!$AE:$AE,0,0)</f>
        <v xml:space="preserve">BANK NAME: EMLAK KATILIM BANKASI А.Ş.
BANKA SWIFT CODE: EMLATRIS
TRY ACCOUNT NUMBER:TR60 0021 1000 0007 6534 5000 01
USD ACCOUNT NUMBER:TR49 0021 1000 0007 6534 5001 02 
EUR ACCOUNT NUMBER:TR76 0021 1000 0007 6534 5001 01 
CNY ACCOUNT NUMBER:TR92 0021 1000 0007 6534 5001 04 
RUBLE ACCOUNT NUMBER:TR22 0021 1000 0007 6534 5001 03
BANK NAME: VAKIF KATILIM BANKASI А.Ş.
BANKA SWIFT CODE: VAKFTRIS
TRY ACCOUNT NUMBER: TR45 0021 0000 0011 4195 2000 01
USD ACCOUNT NUMBER: TR61 0021 0000 0011 4195 2001 01
EUR ACCOUNT NUMBER: TR34 0021 0000 0011 4195 2001 02
CNY ACCOUNT NUMBER: TR07 0021 0000 0011 4195 2001 03
RUBLE ACCOUNT NUMBER: TR77 0021 0000 0011 4195 2001 04
BANK NAME: Kuveyt Türk Katılım Bankası А.Ş.
BANKA SWIFT CODE: KTEFTRISX
TRY ACCOUNT NUMBER: TR26 0020 5000 0938 2780 1000 01
USD ACCOUNT NUMBER: TR42 0020 5000 0938 2780 1001 01
EUR ACCOUNT NUMBER: TR15 0020 5000 0938 2780 1001 02
CNY ACCOUNT NUMBER: TR58 0020 5000 0938 2780 1001 04
RUBLE ACCOUNT NUMBER: TR85 0020 5000 0938 2780 1001 03
</v>
      </c>
      <c r="C114" s="506"/>
    </row>
    <row r="115" spans="2:9" ht="15" x14ac:dyDescent="0.25">
      <c r="B115" s="501"/>
      <c r="C115" s="502"/>
      <c r="D115" s="484"/>
      <c r="H115" s="495"/>
      <c r="I115" s="495"/>
    </row>
    <row r="116" spans="2:9" ht="30" customHeight="1" x14ac:dyDescent="0.25">
      <c r="B116" s="501" t="str">
        <f>"Director: "&amp;_xlfn.XLOOKUP($B$3,helpsheet!$AC:$AC,helpsheet!$AF:$AF,0,0)</f>
        <v>Director: Bahattin Aksu</v>
      </c>
      <c r="C116" s="501"/>
      <c r="D116" s="484"/>
      <c r="H116" s="495"/>
      <c r="I116" s="495"/>
    </row>
    <row r="117" spans="2:9" ht="30" customHeight="1" x14ac:dyDescent="0.25">
      <c r="H117" s="495"/>
      <c r="I117" s="495"/>
    </row>
    <row r="118" spans="2:9" ht="30" customHeight="1" x14ac:dyDescent="0.25">
      <c r="H118" s="495"/>
      <c r="I118" s="495"/>
    </row>
  </sheetData>
  <autoFilter ref="J13:J106" xr:uid="{8C63BC43-3FA1-4A41-99F1-6C232A0DADE1}">
    <filterColumn colId="0">
      <customFilters>
        <customFilter val="????????"/>
      </customFilters>
    </filterColumn>
  </autoFilter>
  <mergeCells count="3">
    <mergeCell ref="B1:F1"/>
    <mergeCell ref="E7:F7"/>
    <mergeCell ref="E8:F8"/>
  </mergeCells>
  <dataValidations count="19">
    <dataValidation allowBlank="1" showErrorMessage="1" prompt="Введите в ячейке ниже название задания или проекта" sqref="B11" xr:uid="{4A1575B3-507D-46BB-9A3D-D38973D17A6E}"/>
    <dataValidation allowBlank="1" showInputMessage="1" showErrorMessage="1" prompt="Введите слоган компании в этой ячейке. Введите номер счета в ячейке справа" sqref="B5 B9" xr:uid="{572529CF-1FEC-4798-9913-94D41CDDE1C5}"/>
    <dataValidation allowBlank="1" showErrorMessage="1" prompt="Введите дату выставления счета в этой ячейке." sqref="F4" xr:uid="{29DC99A1-2814-4A01-9A51-1C6C4DD87C42}"/>
    <dataValidation allowBlank="1" showErrorMessage="1" prompt="Введите в этой ячейке номер счета" sqref="F5" xr:uid="{CA00DFA4-D657-4779-B78F-542EF7E4639B}"/>
    <dataValidation allowBlank="1" showErrorMessage="1" prompt="В ячейках ниже введите сведения о доставке" sqref="E6" xr:uid="{E3D43646-DC2D-4CA3-9006-F4B9BD7D130C}"/>
    <dataValidation allowBlank="1" showErrorMessage="1" prompt="В ячейке ниже введите условия оплаты счета" sqref="E11:E12" xr:uid="{D793E5A8-1657-4AA5-ACA1-94A9E8FE47D9}"/>
    <dataValidation allowBlank="1" showInputMessage="1" showErrorMessage="1" prompt="На этом листе создайте счет с процентами по комиссии. Введите сведения о клиенте и доставке, описания и суммы. Итоговая сумма к оплате вычисляется автоматически." sqref="A1:A2" xr:uid="{7B1EFBBC-5B42-4ACB-8D8A-667070004099}"/>
    <dataValidation allowBlank="1" showErrorMessage="1" prompt="Введите дату выставления счета в ячейке справа." sqref="E4" xr:uid="{03A4576C-8134-4313-BF00-870981188E06}"/>
    <dataValidation allowBlank="1" showErrorMessage="1" prompt="Введите в ячейке справа номер счета" sqref="E5" xr:uid="{59024828-A688-4284-93AB-564EE58CF37D}"/>
    <dataValidation type="list" allowBlank="1" showInputMessage="1" showErrorMessage="1" sqref="B1:F1" xr:uid="{51123F86-E8FF-487B-A46F-4311360C4BB6}">
      <formula1>"COMMERCIAL INVOICE, PROFORMA INVOICE"</formula1>
    </dataValidation>
    <dataValidation allowBlank="1" showInputMessage="1" showErrorMessage="1" prompt="Введите в этой ячейке город, регион и почтовый индекс клиента" sqref="E10 B10" xr:uid="{69AE2957-7BF4-494E-85AD-4258AABDD06E}"/>
    <dataValidation allowBlank="1" showInputMessage="1" showErrorMessage="1" prompt="Введите в этой ячейке город, регион и почтовый индекс для доставки" sqref="F10" xr:uid="{C0CBE761-B6F0-40AB-8B68-247CF0287DD4}"/>
    <dataValidation allowBlank="1" showErrorMessage="1" prompt="Введите слоган компании в этой ячейке. Введите номер счета в ячейке справа" sqref="B4 B8" xr:uid="{30B0995C-0DCD-4B9E-B5B6-569D25E3194B}"/>
    <dataValidation allowBlank="1" showErrorMessage="1" prompt="Введите в ячейках ниже имя клиента, название компании, почтовый адрес и номер телефона" sqref="B6" xr:uid="{1293D71E-7B78-48A2-AB5B-B36B5597A0FA}"/>
    <dataValidation allowBlank="1" showErrorMessage="1" prompt="Введите в этой ячейке название компании." sqref="E8:F8" xr:uid="{6C31B364-2B66-4262-8C96-97E0F1B212D7}"/>
    <dataValidation allowBlank="1" showErrorMessage="1" prompt="Введите в этой ячейке имя клиента" sqref="E7:F7" xr:uid="{F9A31773-546E-4076-B018-16BE94AB982C}"/>
    <dataValidation allowBlank="1" showErrorMessage="1" prompt="В этой ячейке указывается название листа." sqref="C2:D2" xr:uid="{779F4E32-3560-4AA7-9AFD-8868B79430C7}"/>
    <dataValidation allowBlank="1" showErrorMessage="1" prompt="Введите в этой ячейке название компании, выставляющей счет, а в ячейке ниже — ее слоган. Введите в ячейке справа дату" sqref="C3:D12 B2 E2" xr:uid="{256199A6-C79A-40AD-B22C-DBF27266806F}"/>
    <dataValidation allowBlank="1" showErrorMessage="1" sqref="B13:F13" xr:uid="{90BEEB67-0254-404C-98C2-86F63A97C902}"/>
  </dataValidations>
  <printOptions horizontalCentered="1"/>
  <pageMargins left="0.4" right="0.4" top="0.4" bottom="0.4" header="0.3" footer="0.3"/>
  <pageSetup paperSize="9" scale="60" fitToHeight="0" orientation="portrait" r:id="rId1"/>
  <headerFooter differentFirst="1">
    <oddFooter>Page &amp;P of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E846F2D-1A7C-44A4-9A48-D42BC1FEA691}">
          <x14:formula1>
            <xm:f>helpsheet!$L$4:$L$14</xm:f>
          </x14:formula1>
          <xm:sqref>B12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B1186B-1437-4F94-9074-AAEED264C8D8}">
  <sheetPr codeName="Sheet5"/>
  <dimension ref="A1:AR27"/>
  <sheetViews>
    <sheetView topLeftCell="A4" zoomScale="60" zoomScaleNormal="60" workbookViewId="0">
      <selection activeCell="D9" sqref="D9"/>
    </sheetView>
  </sheetViews>
  <sheetFormatPr defaultColWidth="8.7109375" defaultRowHeight="15" x14ac:dyDescent="0.25"/>
  <cols>
    <col min="1" max="1" width="11.42578125" style="2" customWidth="1"/>
    <col min="2" max="2" width="5.7109375" style="2" bestFit="1" customWidth="1"/>
    <col min="3" max="3" width="1.42578125" style="2" customWidth="1"/>
    <col min="4" max="4" width="52" style="2" customWidth="1"/>
    <col min="5" max="5" width="10.28515625" style="7" customWidth="1"/>
    <col min="6" max="6" width="26.42578125" style="7" customWidth="1"/>
    <col min="7" max="8" width="12" style="7" customWidth="1"/>
    <col min="9" max="9" width="1.42578125" style="2" customWidth="1"/>
    <col min="10" max="10" width="22" style="2" customWidth="1"/>
    <col min="11" max="11" width="1.42578125" style="2" customWidth="1"/>
    <col min="12" max="12" width="14.7109375" style="7" customWidth="1"/>
    <col min="13" max="13" width="1.42578125" style="2" customWidth="1"/>
    <col min="14" max="14" width="14.7109375" style="2" customWidth="1"/>
    <col min="15" max="17" width="12.7109375" style="2" customWidth="1"/>
    <col min="18" max="18" width="1.42578125" style="2" customWidth="1"/>
    <col min="19" max="19" width="8.7109375" style="2"/>
    <col min="20" max="20" width="1.42578125" style="2" customWidth="1"/>
    <col min="21" max="21" width="11.140625" style="7" customWidth="1"/>
    <col min="22" max="22" width="12.28515625" style="7" bestFit="1" customWidth="1"/>
    <col min="23" max="23" width="9.42578125" style="7" customWidth="1"/>
    <col min="24" max="28" width="8.7109375" style="2"/>
    <col min="29" max="29" width="61.28515625" style="2" bestFit="1" customWidth="1"/>
    <col min="30" max="30" width="99.140625" style="2" bestFit="1" customWidth="1"/>
    <col min="31" max="31" width="67.7109375" style="2" customWidth="1"/>
    <col min="32" max="32" width="36.85546875" style="2" bestFit="1" customWidth="1"/>
    <col min="33" max="41" width="8.7109375" style="2"/>
    <col min="42" max="42" width="13.28515625" style="2" bestFit="1" customWidth="1"/>
    <col min="43" max="43" width="29.28515625" style="2" customWidth="1"/>
    <col min="44" max="44" width="12.28515625" style="2" customWidth="1"/>
    <col min="45" max="16384" width="8.7109375" style="2"/>
  </cols>
  <sheetData>
    <row r="1" spans="1:44" ht="24" x14ac:dyDescent="0.4">
      <c r="J1" s="3" t="s">
        <v>15</v>
      </c>
      <c r="M1" s="3" t="s">
        <v>14</v>
      </c>
      <c r="AC1" s="2" t="s">
        <v>341</v>
      </c>
      <c r="AD1" s="2" t="s">
        <v>342</v>
      </c>
      <c r="AE1" s="2" t="s">
        <v>343</v>
      </c>
      <c r="AF1" s="2" t="s">
        <v>344</v>
      </c>
      <c r="AG1" s="2" t="s">
        <v>28</v>
      </c>
      <c r="AL1" s="2" t="s">
        <v>409</v>
      </c>
      <c r="AM1" s="538">
        <v>0.1</v>
      </c>
      <c r="AP1" s="572" t="s">
        <v>73</v>
      </c>
      <c r="AQ1" s="572"/>
      <c r="AR1" s="508"/>
    </row>
    <row r="2" spans="1:44" ht="60" x14ac:dyDescent="0.25">
      <c r="U2" s="38" t="s">
        <v>123</v>
      </c>
      <c r="Y2" s="171">
        <v>0</v>
      </c>
      <c r="AC2" s="2" t="s">
        <v>345</v>
      </c>
      <c r="AD2" s="496" t="s">
        <v>346</v>
      </c>
      <c r="AE2" s="496" t="s">
        <v>347</v>
      </c>
      <c r="AF2" s="2" t="s">
        <v>340</v>
      </c>
      <c r="AG2" s="2" t="s">
        <v>406</v>
      </c>
      <c r="AL2" s="2" t="s">
        <v>407</v>
      </c>
      <c r="AM2" s="538">
        <v>0.03</v>
      </c>
      <c r="AP2" s="507" t="s">
        <v>438</v>
      </c>
      <c r="AQ2" s="507" t="s">
        <v>73</v>
      </c>
      <c r="AR2" s="507" t="s">
        <v>439</v>
      </c>
    </row>
    <row r="3" spans="1:44" s="204" customFormat="1" ht="120" x14ac:dyDescent="0.25">
      <c r="A3" s="204" t="s">
        <v>0</v>
      </c>
      <c r="B3" s="204" t="s">
        <v>40</v>
      </c>
      <c r="D3" s="204" t="s">
        <v>3</v>
      </c>
      <c r="E3" s="204" t="s">
        <v>140</v>
      </c>
      <c r="F3" s="204" t="s">
        <v>141</v>
      </c>
      <c r="G3" s="204" t="s">
        <v>307</v>
      </c>
      <c r="H3" s="204" t="s">
        <v>308</v>
      </c>
      <c r="J3" s="204" t="s">
        <v>16</v>
      </c>
      <c r="L3" s="204" t="s">
        <v>17</v>
      </c>
      <c r="N3" s="206" t="s">
        <v>28</v>
      </c>
      <c r="O3" s="207" t="s">
        <v>27</v>
      </c>
      <c r="P3" s="207" t="s">
        <v>277</v>
      </c>
      <c r="Q3" s="207" t="s">
        <v>278</v>
      </c>
      <c r="S3" s="204" t="s">
        <v>73</v>
      </c>
      <c r="U3" s="205" t="s">
        <v>124</v>
      </c>
      <c r="V3" s="205" t="s">
        <v>126</v>
      </c>
      <c r="W3" s="205" t="s">
        <v>125</v>
      </c>
      <c r="Y3" s="208">
        <v>0.05</v>
      </c>
      <c r="AC3" s="204" t="s">
        <v>348</v>
      </c>
      <c r="AD3" s="204" t="s">
        <v>349</v>
      </c>
      <c r="AE3" s="498" t="s">
        <v>350</v>
      </c>
      <c r="AF3" s="204" t="s">
        <v>351</v>
      </c>
      <c r="AG3" s="2" t="s">
        <v>406</v>
      </c>
      <c r="AL3" s="204" t="s">
        <v>408</v>
      </c>
      <c r="AM3" s="539">
        <v>0.03</v>
      </c>
      <c r="AP3" s="573" t="s">
        <v>74</v>
      </c>
      <c r="AQ3" s="507" t="s">
        <v>440</v>
      </c>
      <c r="AR3" s="507" t="s">
        <v>441</v>
      </c>
    </row>
    <row r="4" spans="1:44" ht="360" x14ac:dyDescent="0.25">
      <c r="A4" s="2" t="s">
        <v>1</v>
      </c>
      <c r="B4" s="7">
        <v>1</v>
      </c>
      <c r="D4" s="2" t="s">
        <v>194</v>
      </c>
      <c r="E4" s="7" t="s">
        <v>136</v>
      </c>
      <c r="F4" s="9" t="s">
        <v>304</v>
      </c>
      <c r="G4" s="275">
        <v>0.08</v>
      </c>
      <c r="H4" s="275">
        <v>0.04</v>
      </c>
      <c r="J4" s="4"/>
      <c r="L4" s="7" t="s">
        <v>29</v>
      </c>
      <c r="N4" s="5" t="s">
        <v>20</v>
      </c>
      <c r="O4" s="6">
        <v>0.2</v>
      </c>
      <c r="P4" s="6">
        <v>0.02</v>
      </c>
      <c r="Q4" s="6">
        <v>0</v>
      </c>
      <c r="S4" s="7" t="s">
        <v>74</v>
      </c>
      <c r="U4" s="10">
        <v>0</v>
      </c>
      <c r="V4" s="7" t="s">
        <v>253</v>
      </c>
      <c r="W4" s="10">
        <v>0</v>
      </c>
      <c r="Y4" s="171">
        <v>0.1</v>
      </c>
      <c r="AC4" s="2" t="s">
        <v>201</v>
      </c>
      <c r="AD4" s="496" t="s">
        <v>352</v>
      </c>
      <c r="AE4" s="496" t="s">
        <v>353</v>
      </c>
      <c r="AF4" s="2" t="s">
        <v>354</v>
      </c>
      <c r="AG4" s="2" t="s">
        <v>20</v>
      </c>
      <c r="AP4" s="573" t="s">
        <v>75</v>
      </c>
      <c r="AQ4" s="507" t="s">
        <v>442</v>
      </c>
      <c r="AR4" s="507" t="s">
        <v>443</v>
      </c>
    </row>
    <row r="5" spans="1:44" x14ac:dyDescent="0.25">
      <c r="A5" s="2" t="s">
        <v>2</v>
      </c>
      <c r="B5" s="7">
        <v>2</v>
      </c>
      <c r="D5" s="2" t="s">
        <v>195</v>
      </c>
      <c r="E5" s="7" t="s">
        <v>138</v>
      </c>
      <c r="F5" s="9" t="s">
        <v>253</v>
      </c>
      <c r="G5" s="275">
        <v>0.15</v>
      </c>
      <c r="H5" s="275">
        <v>0.08</v>
      </c>
      <c r="J5" s="4" t="s">
        <v>4</v>
      </c>
      <c r="L5" s="7" t="s">
        <v>30</v>
      </c>
      <c r="N5" s="5" t="s">
        <v>131</v>
      </c>
      <c r="O5" s="6">
        <v>0</v>
      </c>
      <c r="P5" s="6">
        <v>0.02</v>
      </c>
      <c r="Q5" s="6">
        <v>0</v>
      </c>
      <c r="S5" s="7" t="s">
        <v>75</v>
      </c>
      <c r="U5" s="10">
        <v>0.3</v>
      </c>
      <c r="V5" s="7" t="s">
        <v>254</v>
      </c>
      <c r="W5" s="10">
        <v>0.3</v>
      </c>
      <c r="Y5" s="171">
        <v>0.2</v>
      </c>
      <c r="AC5" s="2" t="s">
        <v>355</v>
      </c>
      <c r="AD5" s="2" t="s">
        <v>459</v>
      </c>
      <c r="AF5" s="2" t="s">
        <v>356</v>
      </c>
      <c r="AG5" s="2" t="s">
        <v>21</v>
      </c>
      <c r="AH5" s="2" t="s">
        <v>436</v>
      </c>
      <c r="AI5" s="2" t="s">
        <v>435</v>
      </c>
      <c r="AP5" s="573" t="s">
        <v>76</v>
      </c>
      <c r="AQ5" s="507" t="s">
        <v>444</v>
      </c>
      <c r="AR5" s="507" t="s">
        <v>445</v>
      </c>
    </row>
    <row r="6" spans="1:44" x14ac:dyDescent="0.25">
      <c r="B6" s="7">
        <v>3</v>
      </c>
      <c r="D6" s="2" t="s">
        <v>133</v>
      </c>
      <c r="E6" s="7" t="s">
        <v>139</v>
      </c>
      <c r="F6" s="251" t="str">
        <f>расчет!A11</f>
        <v>adv2ven_100</v>
      </c>
      <c r="G6" s="276">
        <v>0.125</v>
      </c>
      <c r="H6" s="276">
        <v>0.05</v>
      </c>
      <c r="J6" s="4" t="s">
        <v>5</v>
      </c>
      <c r="L6" s="7" t="s">
        <v>31</v>
      </c>
      <c r="N6" s="5" t="s">
        <v>132</v>
      </c>
      <c r="O6" s="6">
        <v>0</v>
      </c>
      <c r="P6" s="40">
        <v>0.04</v>
      </c>
      <c r="Q6" s="40">
        <v>0.02</v>
      </c>
      <c r="S6" s="7" t="s">
        <v>76</v>
      </c>
      <c r="U6" s="10">
        <v>0.5</v>
      </c>
      <c r="V6" s="7" t="s">
        <v>255</v>
      </c>
      <c r="W6" s="10">
        <v>0.5</v>
      </c>
      <c r="Y6" s="171">
        <f>Y5+5%</f>
        <v>0.25</v>
      </c>
      <c r="AC6" s="2" t="s">
        <v>357</v>
      </c>
      <c r="AD6" s="2" t="s">
        <v>358</v>
      </c>
      <c r="AF6" s="2" t="s">
        <v>359</v>
      </c>
      <c r="AG6" s="2" t="s">
        <v>21</v>
      </c>
      <c r="AH6" s="2" t="s">
        <v>437</v>
      </c>
      <c r="AI6" s="2" t="s">
        <v>385</v>
      </c>
      <c r="AP6" s="573" t="s">
        <v>77</v>
      </c>
      <c r="AQ6" s="507" t="s">
        <v>446</v>
      </c>
      <c r="AR6" s="507" t="s">
        <v>447</v>
      </c>
    </row>
    <row r="7" spans="1:44" ht="60" x14ac:dyDescent="0.25">
      <c r="B7" s="7">
        <v>4</v>
      </c>
      <c r="J7" s="4" t="s">
        <v>6</v>
      </c>
      <c r="L7" s="7" t="s">
        <v>32</v>
      </c>
      <c r="N7" s="209" t="s">
        <v>21</v>
      </c>
      <c r="O7" s="210">
        <v>0.2</v>
      </c>
      <c r="P7" s="39">
        <v>0</v>
      </c>
      <c r="Q7" s="39">
        <v>0</v>
      </c>
      <c r="S7" s="7" t="s">
        <v>77</v>
      </c>
      <c r="U7" s="10">
        <v>0.5</v>
      </c>
      <c r="V7" s="7" t="s">
        <v>255</v>
      </c>
      <c r="W7" s="10">
        <v>0.65</v>
      </c>
      <c r="Y7" s="171">
        <f t="shared" ref="Y7:Y20" si="0">Y6+5%</f>
        <v>0.3</v>
      </c>
      <c r="AC7" s="2" t="s">
        <v>360</v>
      </c>
      <c r="AD7" s="496" t="s">
        <v>346</v>
      </c>
      <c r="AE7" s="496" t="s">
        <v>361</v>
      </c>
      <c r="AF7" s="2" t="s">
        <v>362</v>
      </c>
      <c r="AG7" s="2" t="s">
        <v>406</v>
      </c>
    </row>
    <row r="8" spans="1:44" ht="150" x14ac:dyDescent="0.25">
      <c r="D8" s="1" t="s">
        <v>85</v>
      </c>
      <c r="J8" s="4" t="s">
        <v>7</v>
      </c>
      <c r="L8" s="7" t="s">
        <v>33</v>
      </c>
      <c r="N8" s="209" t="s">
        <v>22</v>
      </c>
      <c r="O8" s="210">
        <v>0.13</v>
      </c>
      <c r="P8" s="39">
        <v>0.02</v>
      </c>
      <c r="Q8" s="39">
        <v>0</v>
      </c>
      <c r="S8" s="7" t="s">
        <v>78</v>
      </c>
      <c r="U8" s="10">
        <v>0.7</v>
      </c>
      <c r="V8" s="7" t="s">
        <v>256</v>
      </c>
      <c r="W8" s="10">
        <v>0.5</v>
      </c>
      <c r="Y8" s="171">
        <f t="shared" si="0"/>
        <v>0.35</v>
      </c>
      <c r="AC8" s="2" t="s">
        <v>363</v>
      </c>
      <c r="AD8" s="2" t="s">
        <v>364</v>
      </c>
      <c r="AE8" s="496" t="s">
        <v>365</v>
      </c>
      <c r="AF8" s="2" t="s">
        <v>366</v>
      </c>
      <c r="AG8" s="2" t="s">
        <v>20</v>
      </c>
    </row>
    <row r="9" spans="1:44" x14ac:dyDescent="0.25">
      <c r="D9" s="2" t="s">
        <v>86</v>
      </c>
      <c r="E9" s="9">
        <v>0.25</v>
      </c>
      <c r="F9" s="9"/>
      <c r="G9" s="9"/>
      <c r="H9" s="9"/>
      <c r="J9" s="4" t="s">
        <v>8</v>
      </c>
      <c r="L9" s="7" t="s">
        <v>34</v>
      </c>
      <c r="N9" s="5" t="s">
        <v>25</v>
      </c>
      <c r="O9" s="6">
        <v>0.21</v>
      </c>
      <c r="P9" s="40">
        <v>0.04</v>
      </c>
      <c r="Q9" s="40">
        <v>0.02</v>
      </c>
      <c r="S9" s="7" t="s">
        <v>83</v>
      </c>
      <c r="U9" s="10">
        <v>0.7</v>
      </c>
      <c r="V9" s="7" t="s">
        <v>256</v>
      </c>
      <c r="W9" s="10">
        <v>0.65</v>
      </c>
      <c r="Y9" s="171">
        <f t="shared" si="0"/>
        <v>0.39999999999999997</v>
      </c>
      <c r="AC9" s="2" t="s">
        <v>198</v>
      </c>
      <c r="AG9" s="2" t="s">
        <v>20</v>
      </c>
    </row>
    <row r="10" spans="1:44" ht="105" x14ac:dyDescent="0.25">
      <c r="D10" s="2" t="s">
        <v>88</v>
      </c>
      <c r="E10" s="7">
        <v>365</v>
      </c>
      <c r="J10" s="4" t="s">
        <v>9</v>
      </c>
      <c r="L10" s="7" t="s">
        <v>35</v>
      </c>
      <c r="N10" s="5" t="s">
        <v>26</v>
      </c>
      <c r="O10" s="6">
        <v>0.21</v>
      </c>
      <c r="P10" s="40">
        <v>0.04</v>
      </c>
      <c r="Q10" s="40">
        <v>0.02</v>
      </c>
      <c r="S10" s="7" t="s">
        <v>82</v>
      </c>
      <c r="U10" s="10">
        <v>1</v>
      </c>
      <c r="V10" s="7" t="s">
        <v>257</v>
      </c>
      <c r="W10" s="10">
        <v>0.65</v>
      </c>
      <c r="Y10" s="171">
        <f t="shared" si="0"/>
        <v>0.44999999999999996</v>
      </c>
      <c r="AC10" s="2" t="s">
        <v>330</v>
      </c>
      <c r="AD10" s="2" t="s">
        <v>367</v>
      </c>
      <c r="AE10" s="496" t="s">
        <v>368</v>
      </c>
      <c r="AF10" s="2" t="s">
        <v>369</v>
      </c>
      <c r="AG10" s="2" t="s">
        <v>20</v>
      </c>
    </row>
    <row r="11" spans="1:44" ht="75" x14ac:dyDescent="0.25">
      <c r="D11" s="2" t="s">
        <v>87</v>
      </c>
      <c r="E11" s="11">
        <f>E9/E10</f>
        <v>6.8493150684931507E-4</v>
      </c>
      <c r="F11" s="11"/>
      <c r="G11" s="11"/>
      <c r="H11" s="11"/>
      <c r="J11" s="4" t="s">
        <v>10</v>
      </c>
      <c r="L11" s="7" t="s">
        <v>36</v>
      </c>
      <c r="N11" s="5" t="s">
        <v>23</v>
      </c>
      <c r="O11" s="6">
        <v>0.2</v>
      </c>
      <c r="P11" s="40">
        <v>0.04</v>
      </c>
      <c r="Q11" s="40">
        <v>0.02</v>
      </c>
      <c r="S11" s="7" t="s">
        <v>80</v>
      </c>
      <c r="U11" s="10">
        <v>1</v>
      </c>
      <c r="V11" s="7" t="s">
        <v>257</v>
      </c>
      <c r="W11" s="10">
        <v>0.7</v>
      </c>
      <c r="Y11" s="171">
        <f t="shared" si="0"/>
        <v>0.49999999999999994</v>
      </c>
      <c r="AC11" s="2" t="s">
        <v>370</v>
      </c>
      <c r="AD11" s="2" t="s">
        <v>371</v>
      </c>
      <c r="AE11" s="496" t="s">
        <v>372</v>
      </c>
      <c r="AF11" s="2" t="s">
        <v>369</v>
      </c>
      <c r="AG11" s="2" t="s">
        <v>20</v>
      </c>
    </row>
    <row r="12" spans="1:44" ht="120" x14ac:dyDescent="0.25">
      <c r="J12" s="4" t="s">
        <v>11</v>
      </c>
      <c r="L12" s="7" t="s">
        <v>37</v>
      </c>
      <c r="N12" s="5" t="s">
        <v>72</v>
      </c>
      <c r="O12" s="6">
        <v>0.23</v>
      </c>
      <c r="P12" s="40">
        <v>0.04</v>
      </c>
      <c r="Q12" s="40">
        <v>0.02</v>
      </c>
      <c r="S12" s="7" t="s">
        <v>81</v>
      </c>
      <c r="U12" s="10">
        <v>1</v>
      </c>
      <c r="V12" s="7" t="s">
        <v>257</v>
      </c>
      <c r="W12" s="10">
        <v>1</v>
      </c>
      <c r="Y12" s="171">
        <f t="shared" si="0"/>
        <v>0.54999999999999993</v>
      </c>
      <c r="AC12" s="2" t="s">
        <v>199</v>
      </c>
      <c r="AD12" s="496" t="s">
        <v>373</v>
      </c>
      <c r="AE12" s="496" t="s">
        <v>374</v>
      </c>
      <c r="AF12" s="2" t="s">
        <v>375</v>
      </c>
      <c r="AG12" s="2" t="s">
        <v>22</v>
      </c>
    </row>
    <row r="13" spans="1:44" x14ac:dyDescent="0.25">
      <c r="D13" s="2" t="s">
        <v>130</v>
      </c>
      <c r="E13" s="9">
        <v>0.02</v>
      </c>
      <c r="F13" s="9"/>
      <c r="G13" s="9"/>
      <c r="H13" s="9"/>
      <c r="J13" s="4" t="s">
        <v>12</v>
      </c>
      <c r="L13" s="7" t="s">
        <v>38</v>
      </c>
      <c r="N13" s="5" t="s">
        <v>71</v>
      </c>
      <c r="O13" s="6">
        <v>0.05</v>
      </c>
      <c r="P13" s="6">
        <v>0.03</v>
      </c>
      <c r="Q13" s="39">
        <v>0.01</v>
      </c>
      <c r="S13" s="7" t="s">
        <v>79</v>
      </c>
      <c r="U13" s="10">
        <v>1</v>
      </c>
      <c r="V13" s="7" t="s">
        <v>253</v>
      </c>
      <c r="W13" s="10">
        <v>1</v>
      </c>
      <c r="Y13" s="171">
        <f t="shared" si="0"/>
        <v>0.6</v>
      </c>
      <c r="AC13" s="2" t="s">
        <v>458</v>
      </c>
      <c r="AD13" s="2" t="s">
        <v>460</v>
      </c>
      <c r="AG13" s="2" t="s">
        <v>21</v>
      </c>
      <c r="AH13" s="2" t="s">
        <v>461</v>
      </c>
      <c r="AI13" s="2" t="s">
        <v>462</v>
      </c>
    </row>
    <row r="14" spans="1:44" x14ac:dyDescent="0.25">
      <c r="D14" s="2" t="s">
        <v>228</v>
      </c>
      <c r="E14" s="98">
        <v>4.6999999999999999E-4</v>
      </c>
      <c r="J14" s="4" t="s">
        <v>13</v>
      </c>
      <c r="L14" s="7" t="s">
        <v>39</v>
      </c>
      <c r="N14" s="5" t="s">
        <v>24</v>
      </c>
      <c r="O14" s="6">
        <v>0</v>
      </c>
      <c r="P14" s="6">
        <v>0.02</v>
      </c>
      <c r="Q14" s="39">
        <v>0</v>
      </c>
      <c r="S14" s="7" t="s">
        <v>464</v>
      </c>
      <c r="U14" s="10"/>
      <c r="V14" s="10"/>
      <c r="W14" s="10"/>
      <c r="Y14" s="171">
        <f t="shared" si="0"/>
        <v>0.65</v>
      </c>
    </row>
    <row r="15" spans="1:44" x14ac:dyDescent="0.25">
      <c r="U15" s="10"/>
      <c r="V15" s="10"/>
      <c r="W15" s="10"/>
      <c r="Y15" s="171">
        <f t="shared" si="0"/>
        <v>0.70000000000000007</v>
      </c>
    </row>
    <row r="16" spans="1:44" x14ac:dyDescent="0.25">
      <c r="D16" s="2" t="s">
        <v>196</v>
      </c>
      <c r="E16" s="7" t="s">
        <v>28</v>
      </c>
      <c r="F16" s="7" t="s">
        <v>137</v>
      </c>
      <c r="Y16" s="171">
        <f t="shared" si="0"/>
        <v>0.75000000000000011</v>
      </c>
    </row>
    <row r="17" spans="4:25" x14ac:dyDescent="0.25">
      <c r="D17" s="2" t="s">
        <v>200</v>
      </c>
      <c r="E17" s="7" t="s">
        <v>259</v>
      </c>
      <c r="F17" s="80" t="s">
        <v>207</v>
      </c>
      <c r="G17" s="80"/>
      <c r="H17" s="80"/>
      <c r="Y17" s="171">
        <f t="shared" si="0"/>
        <v>0.80000000000000016</v>
      </c>
    </row>
    <row r="18" spans="4:25" x14ac:dyDescent="0.25">
      <c r="D18" s="2" t="s">
        <v>197</v>
      </c>
      <c r="E18" s="7" t="s">
        <v>259</v>
      </c>
      <c r="F18" s="80" t="s">
        <v>206</v>
      </c>
      <c r="G18" s="80"/>
      <c r="H18" s="80"/>
      <c r="Y18" s="171">
        <f t="shared" si="0"/>
        <v>0.8500000000000002</v>
      </c>
    </row>
    <row r="19" spans="4:25" x14ac:dyDescent="0.25">
      <c r="D19" s="2" t="s">
        <v>201</v>
      </c>
      <c r="E19" s="7" t="s">
        <v>260</v>
      </c>
      <c r="F19" s="80" t="s">
        <v>203</v>
      </c>
      <c r="G19" s="80"/>
      <c r="H19" s="80"/>
      <c r="Y19" s="171">
        <f>Y18+5%</f>
        <v>0.90000000000000024</v>
      </c>
    </row>
    <row r="20" spans="4:25" x14ac:dyDescent="0.25">
      <c r="D20" s="2" t="s">
        <v>198</v>
      </c>
      <c r="E20" s="7" t="s">
        <v>260</v>
      </c>
      <c r="F20" s="80" t="s">
        <v>204</v>
      </c>
      <c r="G20" s="80"/>
      <c r="H20" s="80"/>
      <c r="Y20" s="171">
        <f t="shared" si="0"/>
        <v>0.95000000000000029</v>
      </c>
    </row>
    <row r="21" spans="4:25" x14ac:dyDescent="0.25">
      <c r="D21" s="2" t="s">
        <v>199</v>
      </c>
      <c r="E21" s="7" t="s">
        <v>261</v>
      </c>
      <c r="F21" s="80" t="s">
        <v>205</v>
      </c>
      <c r="G21" s="80"/>
      <c r="H21" s="80"/>
      <c r="Y21" s="171">
        <f>Y20+5%</f>
        <v>1.0000000000000002</v>
      </c>
    </row>
    <row r="22" spans="4:25" x14ac:dyDescent="0.25">
      <c r="D22" s="2" t="s">
        <v>309</v>
      </c>
      <c r="E22" s="7" t="s">
        <v>259</v>
      </c>
      <c r="F22" s="80" t="s">
        <v>310</v>
      </c>
      <c r="G22" s="80"/>
      <c r="H22" s="80"/>
      <c r="Y22" s="171"/>
    </row>
    <row r="23" spans="4:25" x14ac:dyDescent="0.25">
      <c r="F23" s="80"/>
      <c r="G23" s="80"/>
      <c r="H23" s="80"/>
    </row>
    <row r="27" spans="4:25" x14ac:dyDescent="0.25">
      <c r="D27" s="2" t="s">
        <v>468</v>
      </c>
      <c r="E27" s="7">
        <v>10</v>
      </c>
    </row>
  </sheetData>
  <phoneticPr fontId="10" type="noConversion"/>
  <hyperlinks>
    <hyperlink ref="M1" r:id="rId1" location="gid=315722311" xr:uid="{88E3BAC9-5F8C-4A84-A296-E1C04BD09D73}"/>
    <hyperlink ref="J1" r:id="rId2" location="gid=0" xr:uid="{659132DA-E6D2-45B2-9F1E-0A20685942CA}"/>
  </hyperlinks>
  <pageMargins left="0.7" right="0.7" top="0.75" bottom="0.75" header="0.3" footer="0.3"/>
  <pageSetup paperSize="9" orientation="portrait" r:id="rId3"/>
  <tableParts count="8">
    <tablePart r:id="rId4"/>
    <tablePart r:id="rId5"/>
    <tablePart r:id="rId6"/>
    <tablePart r:id="rId7"/>
    <tablePart r:id="rId8"/>
    <tablePart r:id="rId9"/>
    <tablePart r:id="rId10"/>
    <tablePart r:id="rId1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9EBF2-0290-4467-B183-1A0FE5969A36}">
  <sheetPr codeName="Sheet6"/>
  <dimension ref="B1:R32"/>
  <sheetViews>
    <sheetView workbookViewId="0">
      <selection activeCell="C17" sqref="C17"/>
    </sheetView>
  </sheetViews>
  <sheetFormatPr defaultRowHeight="15" outlineLevelRow="1" x14ac:dyDescent="0.25"/>
  <cols>
    <col min="1" max="1" width="1.42578125" customWidth="1"/>
    <col min="2" max="2" width="22.140625" bestFit="1" customWidth="1"/>
    <col min="3" max="3" width="8.7109375" style="8"/>
    <col min="4" max="4" width="11.28515625" style="12" bestFit="1" customWidth="1"/>
    <col min="5" max="5" width="5.28515625" style="12" customWidth="1"/>
    <col min="6" max="7" width="11.28515625" style="12" customWidth="1"/>
    <col min="8" max="9" width="11.7109375" customWidth="1"/>
    <col min="10" max="10" width="10.140625" bestFit="1" customWidth="1"/>
    <col min="11" max="14" width="10.28515625" bestFit="1" customWidth="1"/>
    <col min="15" max="15" width="10.42578125" bestFit="1" customWidth="1"/>
  </cols>
  <sheetData>
    <row r="1" spans="2:18" x14ac:dyDescent="0.25">
      <c r="H1" s="1" t="s">
        <v>120</v>
      </c>
      <c r="I1" s="1"/>
    </row>
    <row r="2" spans="2:18" x14ac:dyDescent="0.25">
      <c r="H2" s="33">
        <v>0.2</v>
      </c>
      <c r="I2" s="33">
        <v>0.3</v>
      </c>
      <c r="J2" s="33">
        <v>0.5</v>
      </c>
      <c r="K2" s="33">
        <v>0.65</v>
      </c>
      <c r="L2" s="33">
        <v>0.7</v>
      </c>
      <c r="M2" s="33">
        <v>0.75</v>
      </c>
      <c r="N2" s="33">
        <v>0.8</v>
      </c>
      <c r="O2" s="33">
        <v>1</v>
      </c>
    </row>
    <row r="3" spans="2:18" s="1" customFormat="1" x14ac:dyDescent="0.25">
      <c r="B3" s="1" t="s">
        <v>103</v>
      </c>
      <c r="C3" s="18"/>
      <c r="D3" s="20">
        <v>250000</v>
      </c>
      <c r="E3" s="35">
        <f>D3/$D$18</f>
        <v>0.62093094174214036</v>
      </c>
      <c r="F3" s="20"/>
      <c r="G3" s="20"/>
      <c r="H3" s="36">
        <f t="shared" ref="H3:O3" si="0">$D$18*H$2</f>
        <v>80524.252600000007</v>
      </c>
      <c r="I3" s="36">
        <f t="shared" si="0"/>
        <v>120786.37890000001</v>
      </c>
      <c r="J3" s="36">
        <f t="shared" si="0"/>
        <v>201310.63150000002</v>
      </c>
      <c r="K3" s="36">
        <f t="shared" si="0"/>
        <v>261703.82095000002</v>
      </c>
      <c r="L3" s="36">
        <f t="shared" si="0"/>
        <v>281834.88410000002</v>
      </c>
      <c r="M3" s="36">
        <f t="shared" si="0"/>
        <v>301965.94725000003</v>
      </c>
      <c r="N3" s="36">
        <f t="shared" si="0"/>
        <v>322097.01040000003</v>
      </c>
      <c r="O3" s="36">
        <f t="shared" si="0"/>
        <v>402621.26300000004</v>
      </c>
    </row>
    <row r="4" spans="2:18" outlineLevel="1" x14ac:dyDescent="0.25">
      <c r="B4" t="s">
        <v>104</v>
      </c>
      <c r="C4" s="8">
        <v>0.5</v>
      </c>
      <c r="D4" s="12">
        <f>C4*D3</f>
        <v>125000</v>
      </c>
      <c r="E4" s="14">
        <f t="shared" ref="E4:E18" si="1">D4/$D$18</f>
        <v>0.31046547087107018</v>
      </c>
      <c r="F4" s="17">
        <v>0.3</v>
      </c>
      <c r="G4" s="12">
        <f>$D$3*F4</f>
        <v>75000</v>
      </c>
      <c r="H4" s="37">
        <f>IF(H$3&gt;$G4,1,0)</f>
        <v>1</v>
      </c>
      <c r="I4" s="37">
        <f t="shared" ref="I4:O4" si="2">IF(I$3&gt;$G4,1,0)</f>
        <v>1</v>
      </c>
      <c r="J4" s="37">
        <f t="shared" si="2"/>
        <v>1</v>
      </c>
      <c r="K4" s="37">
        <f t="shared" si="2"/>
        <v>1</v>
      </c>
      <c r="L4" s="37">
        <f t="shared" si="2"/>
        <v>1</v>
      </c>
      <c r="M4" s="37">
        <f t="shared" si="2"/>
        <v>1</v>
      </c>
      <c r="N4" s="37">
        <f t="shared" si="2"/>
        <v>1</v>
      </c>
      <c r="O4" s="37">
        <f t="shared" si="2"/>
        <v>1</v>
      </c>
    </row>
    <row r="5" spans="2:18" outlineLevel="1" x14ac:dyDescent="0.25">
      <c r="B5" t="s">
        <v>105</v>
      </c>
      <c r="C5" s="8">
        <f>1-C4</f>
        <v>0.5</v>
      </c>
      <c r="D5" s="19">
        <f>D3-D4</f>
        <v>125000</v>
      </c>
      <c r="E5" s="14">
        <f t="shared" si="1"/>
        <v>0.31046547087107018</v>
      </c>
      <c r="F5" s="17">
        <v>0.5</v>
      </c>
      <c r="G5" s="12">
        <f t="shared" ref="G5:G6" si="3">$D$3*F5</f>
        <v>125000</v>
      </c>
      <c r="H5" s="37">
        <f t="shared" ref="H5:O7" si="4">IF(H$3&gt;$G5,1,0)</f>
        <v>0</v>
      </c>
      <c r="I5" s="37">
        <f t="shared" si="4"/>
        <v>0</v>
      </c>
      <c r="J5" s="37">
        <f t="shared" si="4"/>
        <v>1</v>
      </c>
      <c r="K5" s="37">
        <f t="shared" si="4"/>
        <v>1</v>
      </c>
      <c r="L5" s="37">
        <f t="shared" si="4"/>
        <v>1</v>
      </c>
      <c r="M5" s="37">
        <f t="shared" si="4"/>
        <v>1</v>
      </c>
      <c r="N5" s="37">
        <f t="shared" si="4"/>
        <v>1</v>
      </c>
      <c r="O5" s="37">
        <f t="shared" si="4"/>
        <v>1</v>
      </c>
    </row>
    <row r="6" spans="2:18" x14ac:dyDescent="0.25">
      <c r="B6" s="1" t="s">
        <v>55</v>
      </c>
      <c r="C6" s="18"/>
      <c r="D6" s="20">
        <v>15000</v>
      </c>
      <c r="E6" s="14">
        <f t="shared" si="1"/>
        <v>3.7255856504528423E-2</v>
      </c>
      <c r="F6" s="17">
        <v>0.7</v>
      </c>
      <c r="G6" s="12">
        <f t="shared" si="3"/>
        <v>175000</v>
      </c>
      <c r="H6" s="37">
        <f t="shared" si="4"/>
        <v>0</v>
      </c>
      <c r="I6" s="37">
        <f t="shared" si="4"/>
        <v>0</v>
      </c>
      <c r="J6" s="37">
        <f t="shared" si="4"/>
        <v>1</v>
      </c>
      <c r="K6" s="37">
        <f t="shared" si="4"/>
        <v>1</v>
      </c>
      <c r="L6" s="37">
        <f t="shared" si="4"/>
        <v>1</v>
      </c>
      <c r="M6" s="37">
        <f t="shared" si="4"/>
        <v>1</v>
      </c>
      <c r="N6" s="37">
        <f t="shared" si="4"/>
        <v>1</v>
      </c>
      <c r="O6" s="37">
        <f t="shared" si="4"/>
        <v>1</v>
      </c>
    </row>
    <row r="7" spans="2:18" outlineLevel="1" x14ac:dyDescent="0.25">
      <c r="B7" t="s">
        <v>101</v>
      </c>
      <c r="D7" s="12">
        <v>5500</v>
      </c>
      <c r="E7" s="14">
        <f t="shared" si="1"/>
        <v>1.3660480718327088E-2</v>
      </c>
      <c r="F7" s="17">
        <v>1</v>
      </c>
      <c r="G7" s="12">
        <f>$D$3*F7</f>
        <v>250000</v>
      </c>
      <c r="H7" s="37">
        <f t="shared" si="4"/>
        <v>0</v>
      </c>
      <c r="I7" s="37">
        <f t="shared" si="4"/>
        <v>0</v>
      </c>
      <c r="J7" s="37">
        <f t="shared" si="4"/>
        <v>0</v>
      </c>
      <c r="K7" s="37">
        <f t="shared" si="4"/>
        <v>1</v>
      </c>
      <c r="L7" s="37">
        <f t="shared" si="4"/>
        <v>1</v>
      </c>
      <c r="M7" s="37">
        <f t="shared" si="4"/>
        <v>1</v>
      </c>
      <c r="N7" s="37">
        <f t="shared" si="4"/>
        <v>1</v>
      </c>
      <c r="O7" s="37">
        <f t="shared" si="4"/>
        <v>1</v>
      </c>
    </row>
    <row r="8" spans="2:18" outlineLevel="1" x14ac:dyDescent="0.25">
      <c r="B8" t="s">
        <v>20</v>
      </c>
      <c r="D8" s="12">
        <v>6000</v>
      </c>
      <c r="E8" s="14">
        <f t="shared" si="1"/>
        <v>1.4902342601811369E-2</v>
      </c>
      <c r="F8" s="20"/>
      <c r="G8" s="20"/>
      <c r="H8" s="15">
        <f>$D$3-H$3+$D$7+$D$8+$G$11</f>
        <v>190975.74739999999</v>
      </c>
      <c r="I8" s="15">
        <f t="shared" ref="I8:O8" si="5">$D$3-I$3+$D$7+$D$8+$G$11</f>
        <v>150713.62109999999</v>
      </c>
      <c r="J8" s="15">
        <f t="shared" si="5"/>
        <v>70189.368499999982</v>
      </c>
      <c r="K8" s="15">
        <f t="shared" si="5"/>
        <v>9796.179049999977</v>
      </c>
      <c r="L8" s="15">
        <f t="shared" si="5"/>
        <v>-10334.884100000025</v>
      </c>
      <c r="M8" s="15">
        <f t="shared" si="5"/>
        <v>-30465.947250000027</v>
      </c>
      <c r="N8" s="15">
        <f t="shared" si="5"/>
        <v>-50597.010400000028</v>
      </c>
      <c r="O8" s="15">
        <f t="shared" si="5"/>
        <v>-131121.26300000004</v>
      </c>
    </row>
    <row r="9" spans="2:18" outlineLevel="1" x14ac:dyDescent="0.25">
      <c r="B9" t="s">
        <v>102</v>
      </c>
      <c r="C9" s="14"/>
      <c r="D9" s="12">
        <f>D6-D7-D8</f>
        <v>3500</v>
      </c>
      <c r="E9" s="14">
        <f t="shared" si="1"/>
        <v>8.6930331843899644E-3</v>
      </c>
      <c r="F9" s="20"/>
      <c r="G9" s="13"/>
      <c r="H9" s="8">
        <f>H8/$D$18</f>
        <v>0.47433100273196444</v>
      </c>
      <c r="I9" s="8"/>
      <c r="J9" s="8">
        <f t="shared" ref="J9:O9" si="6">J8/$D$18</f>
        <v>0.17433100273196445</v>
      </c>
      <c r="K9" s="8">
        <f t="shared" si="6"/>
        <v>2.4331002731964448E-2</v>
      </c>
      <c r="L9" s="8">
        <f t="shared" si="6"/>
        <v>-2.5668997268035555E-2</v>
      </c>
      <c r="M9" s="8">
        <f t="shared" si="6"/>
        <v>-7.5668997268035554E-2</v>
      </c>
      <c r="N9" s="8">
        <f t="shared" si="6"/>
        <v>-0.12566899726803554</v>
      </c>
      <c r="O9" s="8">
        <f t="shared" si="6"/>
        <v>-0.32566899726803555</v>
      </c>
    </row>
    <row r="10" spans="2:18" x14ac:dyDescent="0.25">
      <c r="B10" s="1" t="s">
        <v>106</v>
      </c>
      <c r="C10" s="14">
        <v>0.04</v>
      </c>
      <c r="D10" s="20">
        <f>SUM(D3,D6-D9)*C10</f>
        <v>10460</v>
      </c>
      <c r="E10" s="14">
        <f t="shared" si="1"/>
        <v>2.5979750602491154E-2</v>
      </c>
      <c r="F10" s="20"/>
      <c r="G10" s="31" t="s">
        <v>121</v>
      </c>
    </row>
    <row r="11" spans="2:18" x14ac:dyDescent="0.25">
      <c r="B11" s="1" t="s">
        <v>114</v>
      </c>
      <c r="D11" s="20">
        <f>SUM(D12:D15)</f>
        <v>90559.330000000016</v>
      </c>
      <c r="E11" s="14">
        <f t="shared" si="1"/>
        <v>0.22492436024174911</v>
      </c>
      <c r="F11" s="20"/>
      <c r="G11" s="32">
        <f>(D4*$C$10*2)</f>
        <v>10000</v>
      </c>
    </row>
    <row r="12" spans="2:18" outlineLevel="1" x14ac:dyDescent="0.25">
      <c r="B12" t="s">
        <v>108</v>
      </c>
      <c r="C12" s="22">
        <v>4.6999999999999999E-4</v>
      </c>
      <c r="D12" s="12">
        <f>$D$25*C12</f>
        <v>132.77500000000001</v>
      </c>
      <c r="E12" s="14">
        <f t="shared" si="1"/>
        <v>3.2977642315925074E-4</v>
      </c>
      <c r="F12" s="20"/>
      <c r="G12" s="20"/>
    </row>
    <row r="13" spans="2:18" outlineLevel="1" x14ac:dyDescent="0.25">
      <c r="B13" t="s">
        <v>115</v>
      </c>
      <c r="E13" s="14">
        <f t="shared" si="1"/>
        <v>0</v>
      </c>
      <c r="F13" s="20"/>
      <c r="G13" s="20"/>
    </row>
    <row r="14" spans="2:18" outlineLevel="1" x14ac:dyDescent="0.25">
      <c r="B14" t="s">
        <v>107</v>
      </c>
      <c r="C14" s="8">
        <v>0.1</v>
      </c>
      <c r="D14" s="12">
        <f>$D$25*C14</f>
        <v>28250</v>
      </c>
      <c r="E14" s="14">
        <f t="shared" si="1"/>
        <v>7.0165196416861864E-2</v>
      </c>
      <c r="F14" s="20"/>
      <c r="G14" s="20"/>
    </row>
    <row r="15" spans="2:18" outlineLevel="1" x14ac:dyDescent="0.25">
      <c r="B15" t="s">
        <v>113</v>
      </c>
      <c r="C15" s="8">
        <v>0.2</v>
      </c>
      <c r="D15" s="13">
        <f>SUM(D12:D14,D25)*C15</f>
        <v>62176.555000000008</v>
      </c>
      <c r="E15" s="14">
        <f t="shared" si="1"/>
        <v>0.15442938740172796</v>
      </c>
      <c r="F15" s="20"/>
      <c r="G15" s="20"/>
    </row>
    <row r="16" spans="2:18" x14ac:dyDescent="0.25">
      <c r="B16" s="25" t="s">
        <v>116</v>
      </c>
      <c r="C16" s="26"/>
      <c r="D16" s="27">
        <f>SUM(D3,D6,D10,D11)</f>
        <v>366019.33</v>
      </c>
      <c r="E16" s="14">
        <f t="shared" si="1"/>
        <v>0.90909090909090906</v>
      </c>
      <c r="F16" s="20"/>
      <c r="G16" s="20"/>
      <c r="P16" s="20"/>
      <c r="Q16" s="20"/>
      <c r="R16" s="20"/>
    </row>
    <row r="17" spans="2:18" x14ac:dyDescent="0.25">
      <c r="B17" t="s">
        <v>117</v>
      </c>
      <c r="C17" s="8">
        <v>0.1</v>
      </c>
      <c r="D17" s="12">
        <f>D16*C17</f>
        <v>36601.933000000005</v>
      </c>
      <c r="E17" s="14">
        <f t="shared" si="1"/>
        <v>9.0909090909090912E-2</v>
      </c>
      <c r="F17" s="20"/>
      <c r="G17" s="20"/>
      <c r="P17" s="20"/>
      <c r="Q17" s="20"/>
      <c r="R17" s="20"/>
    </row>
    <row r="18" spans="2:18" s="1" customFormat="1" x14ac:dyDescent="0.25">
      <c r="B18" s="28" t="s">
        <v>118</v>
      </c>
      <c r="C18" s="29"/>
      <c r="D18" s="30">
        <f>D16*(1+C17)</f>
        <v>402621.26300000004</v>
      </c>
      <c r="E18" s="14">
        <f t="shared" si="1"/>
        <v>1</v>
      </c>
      <c r="F18" s="20"/>
      <c r="H18"/>
      <c r="I18"/>
      <c r="J18"/>
      <c r="K18"/>
      <c r="L18"/>
      <c r="M18"/>
      <c r="N18"/>
      <c r="O18"/>
    </row>
    <row r="19" spans="2:18" x14ac:dyDescent="0.25">
      <c r="B19" t="s">
        <v>119</v>
      </c>
      <c r="D19" s="34">
        <f>D18/D3</f>
        <v>1.6104850520000003</v>
      </c>
      <c r="E19" s="14"/>
      <c r="F19" s="20"/>
    </row>
    <row r="20" spans="2:18" x14ac:dyDescent="0.25">
      <c r="E20" s="20"/>
      <c r="F20" s="20"/>
      <c r="G20" s="20"/>
    </row>
    <row r="21" spans="2:18" x14ac:dyDescent="0.25">
      <c r="E21" s="20"/>
      <c r="F21" s="20"/>
      <c r="G21" s="20"/>
    </row>
    <row r="22" spans="2:18" x14ac:dyDescent="0.25">
      <c r="B22" s="21" t="s">
        <v>109</v>
      </c>
      <c r="C22"/>
      <c r="D22"/>
      <c r="E22" s="20"/>
      <c r="F22" s="20"/>
      <c r="G22" s="20"/>
    </row>
    <row r="23" spans="2:18" x14ac:dyDescent="0.25">
      <c r="B23" t="s">
        <v>110</v>
      </c>
      <c r="C23" s="16">
        <v>0.1</v>
      </c>
      <c r="D23"/>
      <c r="E23" s="20"/>
      <c r="F23" s="20"/>
      <c r="G23" s="20"/>
    </row>
    <row r="24" spans="2:18" x14ac:dyDescent="0.25">
      <c r="B24" t="s">
        <v>111</v>
      </c>
      <c r="C24" s="16">
        <v>0.03</v>
      </c>
      <c r="D24"/>
      <c r="E24" s="20"/>
      <c r="F24" s="20"/>
      <c r="G24" s="20"/>
    </row>
    <row r="25" spans="2:18" x14ac:dyDescent="0.25">
      <c r="B25" s="1" t="s">
        <v>112</v>
      </c>
      <c r="C25" s="23">
        <f>SUM(C23:C24)</f>
        <v>0.13</v>
      </c>
      <c r="D25" s="24">
        <f>(1+C25)*D3</f>
        <v>282500</v>
      </c>
      <c r="E25" s="20"/>
      <c r="F25" s="20"/>
      <c r="G25" s="20"/>
    </row>
    <row r="26" spans="2:18" x14ac:dyDescent="0.25">
      <c r="E26" s="20"/>
      <c r="F26" s="20"/>
      <c r="G26" s="20"/>
    </row>
    <row r="27" spans="2:18" x14ac:dyDescent="0.25">
      <c r="E27" s="20"/>
      <c r="F27" s="20"/>
      <c r="G27" s="20"/>
    </row>
    <row r="28" spans="2:18" x14ac:dyDescent="0.25">
      <c r="E28" s="20"/>
      <c r="F28" s="20"/>
      <c r="G28" s="20"/>
    </row>
    <row r="29" spans="2:18" x14ac:dyDescent="0.25">
      <c r="E29" s="20"/>
      <c r="F29" s="20"/>
      <c r="G29" s="20"/>
    </row>
    <row r="30" spans="2:18" x14ac:dyDescent="0.25">
      <c r="E30" s="20"/>
      <c r="F30" s="20"/>
      <c r="G30" s="20"/>
    </row>
    <row r="31" spans="2:18" x14ac:dyDescent="0.25">
      <c r="E31" s="20"/>
      <c r="F31" s="20"/>
      <c r="G31" s="20"/>
    </row>
    <row r="32" spans="2:18" x14ac:dyDescent="0.25">
      <c r="E32" s="20"/>
      <c r="F32" s="20"/>
      <c r="G32" s="2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82</vt:i4>
      </vt:variant>
    </vt:vector>
  </HeadingPairs>
  <TitlesOfParts>
    <vt:vector size="93" baseType="lpstr">
      <vt:lpstr>справка</vt:lpstr>
      <vt:lpstr>расчет</vt:lpstr>
      <vt:lpstr>КП open book</vt:lpstr>
      <vt:lpstr>КП price</vt:lpstr>
      <vt:lpstr>для реестра</vt:lpstr>
      <vt:lpstr>КА</vt:lpstr>
      <vt:lpstr>Вводные</vt:lpstr>
      <vt:lpstr>Спецификация</vt:lpstr>
      <vt:lpstr>INVOICE</vt:lpstr>
      <vt:lpstr>helpsheet</vt:lpstr>
      <vt:lpstr>sample</vt:lpstr>
      <vt:lpstr>adv_100_post</vt:lpstr>
      <vt:lpstr>adv_100_pre</vt:lpstr>
      <vt:lpstr>adv2ven_0</vt:lpstr>
      <vt:lpstr>adv2ven_100</vt:lpstr>
      <vt:lpstr>adv2ven_15</vt:lpstr>
      <vt:lpstr>adv2ven_30</vt:lpstr>
      <vt:lpstr>adv2ven_40</vt:lpstr>
      <vt:lpstr>adv2ven_50</vt:lpstr>
      <vt:lpstr>adv2ven_60</vt:lpstr>
      <vt:lpstr>adv2ven_70</vt:lpstr>
      <vt:lpstr>adv2ven_80</vt:lpstr>
      <vt:lpstr>advance_to_vendor</vt:lpstr>
      <vt:lpstr>asdasd</vt:lpstr>
      <vt:lpstr>asdasdasdasd</vt:lpstr>
      <vt:lpstr>avg_cap</vt:lpstr>
      <vt:lpstr>buyer</vt:lpstr>
      <vt:lpstr>buyer__1</vt:lpstr>
      <vt:lpstr>buyer_1</vt:lpstr>
      <vt:lpstr>buyer_director</vt:lpstr>
      <vt:lpstr>buyer_director_1</vt:lpstr>
      <vt:lpstr>buyers_address</vt:lpstr>
      <vt:lpstr>buyers_address_1</vt:lpstr>
      <vt:lpstr>buyerssss</vt:lpstr>
      <vt:lpstr>calc_data</vt:lpstr>
      <vt:lpstr>contract_date</vt:lpstr>
      <vt:lpstr>contract_date_1</vt:lpstr>
      <vt:lpstr>contract_date_IN</vt:lpstr>
      <vt:lpstr>contract_num</vt:lpstr>
      <vt:lpstr>contract_num_IN</vt:lpstr>
      <vt:lpstr>cost_fin_total</vt:lpstr>
      <vt:lpstr>cost_fin1</vt:lpstr>
      <vt:lpstr>cost_fin2</vt:lpstr>
      <vt:lpstr>credit_sales_interest</vt:lpstr>
      <vt:lpstr>currency_1</vt:lpstr>
      <vt:lpstr>currency_2</vt:lpstr>
      <vt:lpstr>customs_logistics_pmt_due</vt:lpstr>
      <vt:lpstr>dogovor</vt:lpstr>
      <vt:lpstr>internal_sales</vt:lpstr>
      <vt:lpstr>offer_currency</vt:lpstr>
      <vt:lpstr>offer_incoterms</vt:lpstr>
      <vt:lpstr>offer_pmt_terms</vt:lpstr>
      <vt:lpstr>offer_post_pmt_due</vt:lpstr>
      <vt:lpstr>offer_sale_type</vt:lpstr>
      <vt:lpstr>offer_turnaround_time</vt:lpstr>
      <vt:lpstr>Вводные!payment_terms</vt:lpstr>
      <vt:lpstr>payment_terms</vt:lpstr>
      <vt:lpstr>payment_terms_1</vt:lpstr>
      <vt:lpstr>pmt_1</vt:lpstr>
      <vt:lpstr>pmt_2</vt:lpstr>
      <vt:lpstr>pmt_3</vt:lpstr>
      <vt:lpstr>INVOICE!Print_Area</vt:lpstr>
      <vt:lpstr>'КП open book'!Print_Area</vt:lpstr>
      <vt:lpstr>'КП price'!Print_Area</vt:lpstr>
      <vt:lpstr>Спецификация!Print_Area</vt:lpstr>
      <vt:lpstr>INVOICE!Print_Titles</vt:lpstr>
      <vt:lpstr>'КП open book'!Print_Titles</vt:lpstr>
      <vt:lpstr>'КП price'!Print_Titles</vt:lpstr>
      <vt:lpstr>rate_fin_comm</vt:lpstr>
      <vt:lpstr>rate_forex_risk</vt:lpstr>
      <vt:lpstr>rate_insurance</vt:lpstr>
      <vt:lpstr>rate_loan_interest_daily</vt:lpstr>
      <vt:lpstr>rate_vatRu</vt:lpstr>
      <vt:lpstr>seller</vt:lpstr>
      <vt:lpstr>seller_1</vt:lpstr>
      <vt:lpstr>seller_company</vt:lpstr>
      <vt:lpstr>seller_name</vt:lpstr>
      <vt:lpstr>seller_region</vt:lpstr>
      <vt:lpstr>shipment_to</vt:lpstr>
      <vt:lpstr>shipping_address</vt:lpstr>
      <vt:lpstr>shipping_address_IN</vt:lpstr>
      <vt:lpstr>shipping_time</vt:lpstr>
      <vt:lpstr>shipping_time_1</vt:lpstr>
      <vt:lpstr>spec_date</vt:lpstr>
      <vt:lpstr>spec_date_IN</vt:lpstr>
      <vt:lpstr>spec_num</vt:lpstr>
      <vt:lpstr>spec_num_IN</vt:lpstr>
      <vt:lpstr>sssss</vt:lpstr>
      <vt:lpstr>INVOICE!Заголовок_столбца_1</vt:lpstr>
      <vt:lpstr>INVOICE!Название_компании</vt:lpstr>
      <vt:lpstr>INVOICE!Область_заголовка_столбца1..D10.1</vt:lpstr>
      <vt:lpstr>INVOICE!Область_заголовка_столбца2..D12.1</vt:lpstr>
      <vt:lpstr>INVOICE!Область_заголовка_строки1..D4.1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Kamila Kuryazova</dc:creator>
  <cp:lastModifiedBy>Andrey Novikov</cp:lastModifiedBy>
  <cp:lastPrinted>2025-09-08T12:54:26Z</cp:lastPrinted>
  <dcterms:created xsi:type="dcterms:W3CDTF">2025-01-21T08:57:26Z</dcterms:created>
  <dcterms:modified xsi:type="dcterms:W3CDTF">2025-11-11T21:53:45Z</dcterms:modified>
</cp:coreProperties>
</file>